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Python\DM tools\Projects\Website updates\Resources\IFRS 16\"/>
    </mc:Choice>
  </mc:AlternateContent>
  <xr:revisionPtr revIDLastSave="0" documentId="13_ncr:1_{A507DF84-3B64-4748-9B82-83F4546E3B0C}" xr6:coauthVersionLast="47" xr6:coauthVersionMax="47" xr10:uidLastSave="{00000000-0000-0000-0000-000000000000}"/>
  <workbookProtection workbookAlgorithmName="SHA-512" workbookHashValue="uXCr7Uw0YLnD0tI+SsSoZrODISr4QKFnoV+rqypuNY+UHVP3YIyvxi/Ryay7Z08YM67seX2vm+zHObjwX/KnSQ==" workbookSaltValue="pbbm0MKzFJi0MataSb89fw==" workbookSpinCount="100000" lockStructure="1"/>
  <bookViews>
    <workbookView xWindow="-110" yWindow="-110" windowWidth="19420" windowHeight="11500" xr2:uid="{00000000-000D-0000-FFFF-FFFF00000000}"/>
  </bookViews>
  <sheets>
    <sheet name="Model" sheetId="2" r:id="rId1"/>
  </sheets>
  <definedNames>
    <definedName name="last_mixed_date">INDEX(mixed_dates, COUNT(mixed_dates))</definedName>
    <definedName name="last_payment_date">INDEX(payment_dates, COUNT(payment_dates))</definedName>
    <definedName name="last_rou_date">_xlfn.IFS( AND(Model!$B$7="Dövrün əvvəlində", Model!$B$3="Aylıq", Model!$AH$14="Not end" ),   EDATE(last_payment_date, 1), AND(Model!$B$7="Dövrün əvvəlində", Model!$B$3="Aylıq", Model!$AH$14="End" ),   EOMONTH(last_payment_date, 1), AND(Model!$B$7="Dövrün əvvəlində",  Model!$B$3="İllik"),  DATE(YEAR(last_payment_date)+1, MONTH(last_payment_date), DAY(last_payment_date) ), TRUE, last_payment_date  )</definedName>
    <definedName name="lease_table_balances">OFFSET(Model!$H$14, 0, 0, COUNTIF(Model!$H$14:$H$1501, "&gt;=0") )</definedName>
    <definedName name="lease_table_dates">OFFSET(Model!$G$14, 0, 0, COUNTIF(Model!$G$14:$G$1501, "&gt;0") )</definedName>
    <definedName name="lease_table_interest_accruals">OFFSET(Model!$I$14, 0, 0, COUNTIF(Model!$I$14:$I$1501, "&gt;=0")  + COUNTIF(Model!$I$14:$I$1501, "&lt;0"))</definedName>
    <definedName name="lease_table_payments">OFFSET(Model!$J$14, 0, 0, COUNTIF(Model!$J$14:$J$1501, "&gt;=0") )</definedName>
    <definedName name="lease_table_years">OFFSET(Model!$AF$14, 0, 0, COUNTIF(Model!$AF$14:$AF$1501, "&gt;0") )</definedName>
    <definedName name="mixed_dates">OFFSET(Model!$Z$14, 0, 0, COUNTIF(Model!$Z$14:$Z$1501, "&gt;0") )</definedName>
    <definedName name="payment_dates">OFFSET(Model!$X$14, 0, 0, COUNTIF(Model!$X$14:$X$1501, "&gt;0") )</definedName>
    <definedName name="payments">OFFSET(Model!$AE$14, 0, 0, COUNTIF(Model!$AE$14:$AE$1501, "&gt;=0") )</definedName>
    <definedName name="rou_table_dates">OFFSET(Model!$L$14, 0, 0, COUNTIF(Model!$L$14:$L$1501, "&gt;0") )</definedName>
    <definedName name="rou_table_deprs">OFFSET(Model!$N$14, 0, 0, COUNTIF(Model!$N$14:$N$1501, "&gt;=0") )</definedName>
    <definedName name="rou_table_nbvs">OFFSET(Model!$M$14, 0, 0, COUNTIF(Model!$M$14:$M$1501, "&gt;=0") )</definedName>
    <definedName name="year_ends">OFFSET(Model!$Y$14, 0, 0, COUNTIF(Model!$Y$14:$Y$1501, "&gt;0") 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2" l="1"/>
  <c r="D3" i="2"/>
  <c r="C3" i="2" l="1"/>
  <c r="A5" i="2"/>
  <c r="AA14" i="2"/>
  <c r="AN14" i="2"/>
  <c r="AH14" i="2"/>
  <c r="AG14" i="2"/>
  <c r="W14" i="2"/>
  <c r="AB14" i="2"/>
  <c r="AC14" i="2"/>
  <c r="AD14" i="2"/>
  <c r="C14" i="2"/>
  <c r="B14" i="2"/>
  <c r="Z14" i="2"/>
  <c r="V15" i="2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V104" i="2" s="1"/>
  <c r="V105" i="2" s="1"/>
  <c r="V106" i="2" s="1"/>
  <c r="V107" i="2" s="1"/>
  <c r="V108" i="2" s="1"/>
  <c r="V109" i="2" s="1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123" i="2" s="1"/>
  <c r="V124" i="2" s="1"/>
  <c r="V125" i="2" s="1"/>
  <c r="V126" i="2" s="1"/>
  <c r="V127" i="2" s="1"/>
  <c r="V128" i="2" s="1"/>
  <c r="V129" i="2" s="1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63" i="2" s="1"/>
  <c r="V164" i="2" s="1"/>
  <c r="V165" i="2" s="1"/>
  <c r="V166" i="2" s="1"/>
  <c r="V167" i="2" s="1"/>
  <c r="V168" i="2" s="1"/>
  <c r="V169" i="2" s="1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83" i="2" s="1"/>
  <c r="V184" i="2" s="1"/>
  <c r="V185" i="2" s="1"/>
  <c r="V186" i="2" s="1"/>
  <c r="V187" i="2" s="1"/>
  <c r="V188" i="2" s="1"/>
  <c r="V189" i="2" s="1"/>
  <c r="V190" i="2" s="1"/>
  <c r="V191" i="2" s="1"/>
  <c r="V192" i="2" s="1"/>
  <c r="V193" i="2" s="1"/>
  <c r="V194" i="2" s="1"/>
  <c r="V195" i="2" s="1"/>
  <c r="V196" i="2" s="1"/>
  <c r="V197" i="2" s="1"/>
  <c r="V198" i="2" s="1"/>
  <c r="V199" i="2" s="1"/>
  <c r="V200" i="2" s="1"/>
  <c r="V201" i="2" s="1"/>
  <c r="V202" i="2" s="1"/>
  <c r="V203" i="2" s="1"/>
  <c r="V204" i="2" s="1"/>
  <c r="V205" i="2" s="1"/>
  <c r="V206" i="2" s="1"/>
  <c r="V207" i="2" s="1"/>
  <c r="V208" i="2" s="1"/>
  <c r="V209" i="2" s="1"/>
  <c r="V210" i="2" s="1"/>
  <c r="V211" i="2" s="1"/>
  <c r="V212" i="2" s="1"/>
  <c r="V213" i="2" s="1"/>
  <c r="V214" i="2" s="1"/>
  <c r="V215" i="2" s="1"/>
  <c r="V216" i="2" s="1"/>
  <c r="V217" i="2" s="1"/>
  <c r="V218" i="2" s="1"/>
  <c r="V219" i="2" s="1"/>
  <c r="V220" i="2" s="1"/>
  <c r="V221" i="2" s="1"/>
  <c r="V222" i="2" s="1"/>
  <c r="V223" i="2" s="1"/>
  <c r="V224" i="2" s="1"/>
  <c r="V225" i="2" s="1"/>
  <c r="V226" i="2" s="1"/>
  <c r="V227" i="2" s="1"/>
  <c r="V228" i="2" s="1"/>
  <c r="V229" i="2" s="1"/>
  <c r="V230" i="2" s="1"/>
  <c r="V231" i="2" s="1"/>
  <c r="V232" i="2" s="1"/>
  <c r="V233" i="2" s="1"/>
  <c r="V234" i="2" s="1"/>
  <c r="V235" i="2" s="1"/>
  <c r="V236" i="2" s="1"/>
  <c r="V237" i="2" s="1"/>
  <c r="V238" i="2" s="1"/>
  <c r="V239" i="2" s="1"/>
  <c r="V240" i="2" s="1"/>
  <c r="V241" i="2" s="1"/>
  <c r="V242" i="2" s="1"/>
  <c r="V243" i="2" s="1"/>
  <c r="V244" i="2" s="1"/>
  <c r="V245" i="2" s="1"/>
  <c r="V246" i="2" s="1"/>
  <c r="V247" i="2" s="1"/>
  <c r="V248" i="2" s="1"/>
  <c r="V249" i="2" s="1"/>
  <c r="V250" i="2" s="1"/>
  <c r="V251" i="2" s="1"/>
  <c r="V252" i="2" s="1"/>
  <c r="V253" i="2" s="1"/>
  <c r="V254" i="2" s="1"/>
  <c r="V255" i="2" s="1"/>
  <c r="V256" i="2" s="1"/>
  <c r="V257" i="2" s="1"/>
  <c r="V258" i="2" s="1"/>
  <c r="V259" i="2" s="1"/>
  <c r="V260" i="2" s="1"/>
  <c r="V261" i="2" s="1"/>
  <c r="V262" i="2" s="1"/>
  <c r="V263" i="2" s="1"/>
  <c r="V264" i="2" s="1"/>
  <c r="V265" i="2" s="1"/>
  <c r="V266" i="2" s="1"/>
  <c r="V267" i="2" s="1"/>
  <c r="V268" i="2" s="1"/>
  <c r="V269" i="2" s="1"/>
  <c r="V270" i="2" s="1"/>
  <c r="V271" i="2" s="1"/>
  <c r="V272" i="2" s="1"/>
  <c r="V273" i="2" s="1"/>
  <c r="V274" i="2" s="1"/>
  <c r="V275" i="2" s="1"/>
  <c r="V276" i="2" s="1"/>
  <c r="V277" i="2" s="1"/>
  <c r="V278" i="2" s="1"/>
  <c r="V279" i="2" s="1"/>
  <c r="V280" i="2" s="1"/>
  <c r="V281" i="2" s="1"/>
  <c r="V282" i="2" s="1"/>
  <c r="V283" i="2" s="1"/>
  <c r="V284" i="2" s="1"/>
  <c r="V285" i="2" s="1"/>
  <c r="V286" i="2" s="1"/>
  <c r="V287" i="2" s="1"/>
  <c r="V288" i="2" s="1"/>
  <c r="V289" i="2" s="1"/>
  <c r="V290" i="2" s="1"/>
  <c r="V291" i="2" s="1"/>
  <c r="V292" i="2" s="1"/>
  <c r="V293" i="2" s="1"/>
  <c r="V294" i="2" s="1"/>
  <c r="V295" i="2" s="1"/>
  <c r="V296" i="2" s="1"/>
  <c r="V297" i="2" s="1"/>
  <c r="V298" i="2" s="1"/>
  <c r="V299" i="2" s="1"/>
  <c r="V300" i="2" s="1"/>
  <c r="V301" i="2" s="1"/>
  <c r="V302" i="2" s="1"/>
  <c r="V303" i="2" s="1"/>
  <c r="V304" i="2" s="1"/>
  <c r="V305" i="2" s="1"/>
  <c r="V306" i="2" s="1"/>
  <c r="V307" i="2" s="1"/>
  <c r="V308" i="2" s="1"/>
  <c r="V309" i="2" s="1"/>
  <c r="V310" i="2" s="1"/>
  <c r="V311" i="2" s="1"/>
  <c r="V312" i="2" s="1"/>
  <c r="V313" i="2" s="1"/>
  <c r="V314" i="2" s="1"/>
  <c r="V315" i="2" s="1"/>
  <c r="V316" i="2" s="1"/>
  <c r="V317" i="2" s="1"/>
  <c r="V318" i="2" s="1"/>
  <c r="V319" i="2" s="1"/>
  <c r="V320" i="2" s="1"/>
  <c r="V321" i="2" s="1"/>
  <c r="V322" i="2" s="1"/>
  <c r="V323" i="2" s="1"/>
  <c r="V324" i="2" s="1"/>
  <c r="V325" i="2" s="1"/>
  <c r="V326" i="2" s="1"/>
  <c r="V327" i="2" s="1"/>
  <c r="V328" i="2" s="1"/>
  <c r="V329" i="2" s="1"/>
  <c r="V330" i="2" s="1"/>
  <c r="V331" i="2" s="1"/>
  <c r="V332" i="2" s="1"/>
  <c r="V333" i="2" s="1"/>
  <c r="V334" i="2" s="1"/>
  <c r="V335" i="2" s="1"/>
  <c r="V336" i="2" s="1"/>
  <c r="V337" i="2" s="1"/>
  <c r="V338" i="2" s="1"/>
  <c r="V339" i="2" s="1"/>
  <c r="V340" i="2" s="1"/>
  <c r="V341" i="2" s="1"/>
  <c r="V342" i="2" s="1"/>
  <c r="V343" i="2" s="1"/>
  <c r="V344" i="2" s="1"/>
  <c r="V345" i="2" s="1"/>
  <c r="V346" i="2" s="1"/>
  <c r="V347" i="2" s="1"/>
  <c r="V348" i="2" s="1"/>
  <c r="V349" i="2" s="1"/>
  <c r="V350" i="2" s="1"/>
  <c r="V351" i="2" s="1"/>
  <c r="V352" i="2" s="1"/>
  <c r="V353" i="2" s="1"/>
  <c r="V354" i="2" s="1"/>
  <c r="V355" i="2" s="1"/>
  <c r="V356" i="2" s="1"/>
  <c r="V357" i="2" s="1"/>
  <c r="V358" i="2" s="1"/>
  <c r="V359" i="2" s="1"/>
  <c r="V360" i="2" s="1"/>
  <c r="V361" i="2" s="1"/>
  <c r="V362" i="2" s="1"/>
  <c r="V363" i="2" s="1"/>
  <c r="V364" i="2" s="1"/>
  <c r="V365" i="2" s="1"/>
  <c r="V366" i="2" s="1"/>
  <c r="V367" i="2" s="1"/>
  <c r="V368" i="2" s="1"/>
  <c r="V369" i="2" s="1"/>
  <c r="V370" i="2" s="1"/>
  <c r="V371" i="2" s="1"/>
  <c r="V372" i="2" s="1"/>
  <c r="V373" i="2" s="1"/>
  <c r="V374" i="2" s="1"/>
  <c r="V375" i="2" s="1"/>
  <c r="V376" i="2" s="1"/>
  <c r="V377" i="2" s="1"/>
  <c r="V378" i="2" s="1"/>
  <c r="V379" i="2" s="1"/>
  <c r="V380" i="2" s="1"/>
  <c r="V381" i="2" s="1"/>
  <c r="V382" i="2" s="1"/>
  <c r="V383" i="2" s="1"/>
  <c r="V384" i="2" s="1"/>
  <c r="V385" i="2" s="1"/>
  <c r="V386" i="2" s="1"/>
  <c r="V387" i="2" s="1"/>
  <c r="V388" i="2" s="1"/>
  <c r="V389" i="2" s="1"/>
  <c r="V390" i="2" s="1"/>
  <c r="V391" i="2" s="1"/>
  <c r="V392" i="2" s="1"/>
  <c r="V393" i="2" s="1"/>
  <c r="V394" i="2" s="1"/>
  <c r="V395" i="2" s="1"/>
  <c r="V396" i="2" s="1"/>
  <c r="V397" i="2" s="1"/>
  <c r="V398" i="2" s="1"/>
  <c r="V399" i="2" s="1"/>
  <c r="V400" i="2" s="1"/>
  <c r="V401" i="2" s="1"/>
  <c r="V402" i="2" s="1"/>
  <c r="V403" i="2" s="1"/>
  <c r="V404" i="2" s="1"/>
  <c r="V405" i="2" s="1"/>
  <c r="V406" i="2" s="1"/>
  <c r="V407" i="2" s="1"/>
  <c r="V408" i="2" s="1"/>
  <c r="V409" i="2" s="1"/>
  <c r="V410" i="2" s="1"/>
  <c r="V411" i="2" s="1"/>
  <c r="V412" i="2" s="1"/>
  <c r="V413" i="2" s="1"/>
  <c r="V414" i="2" s="1"/>
  <c r="V415" i="2" s="1"/>
  <c r="V416" i="2" s="1"/>
  <c r="V417" i="2" s="1"/>
  <c r="V418" i="2" s="1"/>
  <c r="V419" i="2" s="1"/>
  <c r="V420" i="2" s="1"/>
  <c r="V421" i="2" s="1"/>
  <c r="V422" i="2" s="1"/>
  <c r="V423" i="2" s="1"/>
  <c r="V424" i="2" s="1"/>
  <c r="V425" i="2" s="1"/>
  <c r="V426" i="2" s="1"/>
  <c r="V427" i="2" s="1"/>
  <c r="V428" i="2" s="1"/>
  <c r="V429" i="2" s="1"/>
  <c r="V430" i="2" s="1"/>
  <c r="V431" i="2" s="1"/>
  <c r="V432" i="2" s="1"/>
  <c r="V433" i="2" s="1"/>
  <c r="V434" i="2" s="1"/>
  <c r="V435" i="2" s="1"/>
  <c r="V436" i="2" s="1"/>
  <c r="V437" i="2" s="1"/>
  <c r="V438" i="2" s="1"/>
  <c r="V439" i="2" s="1"/>
  <c r="V440" i="2" s="1"/>
  <c r="V441" i="2" s="1"/>
  <c r="V442" i="2" s="1"/>
  <c r="V443" i="2" s="1"/>
  <c r="V444" i="2" s="1"/>
  <c r="V445" i="2" s="1"/>
  <c r="V446" i="2" s="1"/>
  <c r="V447" i="2" s="1"/>
  <c r="V448" i="2" s="1"/>
  <c r="V449" i="2" s="1"/>
  <c r="V450" i="2" s="1"/>
  <c r="V451" i="2" s="1"/>
  <c r="V452" i="2" s="1"/>
  <c r="V453" i="2" s="1"/>
  <c r="V454" i="2" s="1"/>
  <c r="V455" i="2" s="1"/>
  <c r="V456" i="2" s="1"/>
  <c r="V457" i="2" s="1"/>
  <c r="V458" i="2" s="1"/>
  <c r="V459" i="2" s="1"/>
  <c r="V460" i="2" s="1"/>
  <c r="V461" i="2" s="1"/>
  <c r="V462" i="2" s="1"/>
  <c r="V463" i="2" s="1"/>
  <c r="V464" i="2" s="1"/>
  <c r="V465" i="2" s="1"/>
  <c r="V466" i="2" s="1"/>
  <c r="V467" i="2" s="1"/>
  <c r="V468" i="2" s="1"/>
  <c r="V469" i="2" s="1"/>
  <c r="V470" i="2" s="1"/>
  <c r="V471" i="2" s="1"/>
  <c r="V472" i="2" s="1"/>
  <c r="V473" i="2" s="1"/>
  <c r="V474" i="2" s="1"/>
  <c r="V475" i="2" s="1"/>
  <c r="V476" i="2" s="1"/>
  <c r="V477" i="2" s="1"/>
  <c r="V478" i="2" s="1"/>
  <c r="V479" i="2" s="1"/>
  <c r="V480" i="2" s="1"/>
  <c r="V481" i="2" s="1"/>
  <c r="V482" i="2" s="1"/>
  <c r="V483" i="2" s="1"/>
  <c r="V484" i="2" s="1"/>
  <c r="V485" i="2" s="1"/>
  <c r="V486" i="2" s="1"/>
  <c r="V487" i="2" s="1"/>
  <c r="V488" i="2" s="1"/>
  <c r="V489" i="2" s="1"/>
  <c r="V490" i="2" s="1"/>
  <c r="V491" i="2" s="1"/>
  <c r="V492" i="2" s="1"/>
  <c r="V493" i="2" s="1"/>
  <c r="V494" i="2" s="1"/>
  <c r="V495" i="2" s="1"/>
  <c r="V496" i="2" s="1"/>
  <c r="V497" i="2" s="1"/>
  <c r="V498" i="2" s="1"/>
  <c r="V499" i="2" s="1"/>
  <c r="V500" i="2" s="1"/>
  <c r="V501" i="2" s="1"/>
  <c r="V502" i="2" s="1"/>
  <c r="V503" i="2" s="1"/>
  <c r="V504" i="2" s="1"/>
  <c r="V505" i="2" s="1"/>
  <c r="V506" i="2" s="1"/>
  <c r="V507" i="2" s="1"/>
  <c r="V508" i="2" s="1"/>
  <c r="V509" i="2" s="1"/>
  <c r="V510" i="2" s="1"/>
  <c r="V511" i="2" s="1"/>
  <c r="V512" i="2" s="1"/>
  <c r="V513" i="2" s="1"/>
  <c r="V514" i="2" s="1"/>
  <c r="V515" i="2" s="1"/>
  <c r="V516" i="2" s="1"/>
  <c r="V517" i="2" s="1"/>
  <c r="V518" i="2" s="1"/>
  <c r="V519" i="2" s="1"/>
  <c r="V520" i="2" s="1"/>
  <c r="V521" i="2" s="1"/>
  <c r="V522" i="2" s="1"/>
  <c r="V523" i="2" s="1"/>
  <c r="V524" i="2" s="1"/>
  <c r="V525" i="2" s="1"/>
  <c r="V526" i="2" s="1"/>
  <c r="V527" i="2" s="1"/>
  <c r="V528" i="2" s="1"/>
  <c r="V529" i="2" s="1"/>
  <c r="V530" i="2" s="1"/>
  <c r="V531" i="2" s="1"/>
  <c r="V532" i="2" s="1"/>
  <c r="V533" i="2" s="1"/>
  <c r="V534" i="2" s="1"/>
  <c r="V535" i="2" s="1"/>
  <c r="V536" i="2" s="1"/>
  <c r="V537" i="2" s="1"/>
  <c r="V538" i="2" s="1"/>
  <c r="V539" i="2" s="1"/>
  <c r="V540" i="2" s="1"/>
  <c r="V541" i="2" s="1"/>
  <c r="V542" i="2" s="1"/>
  <c r="V543" i="2" s="1"/>
  <c r="V544" i="2" s="1"/>
  <c r="V545" i="2" s="1"/>
  <c r="V546" i="2" s="1"/>
  <c r="V547" i="2" s="1"/>
  <c r="V548" i="2" s="1"/>
  <c r="V549" i="2" s="1"/>
  <c r="V550" i="2" s="1"/>
  <c r="V551" i="2" s="1"/>
  <c r="V552" i="2" s="1"/>
  <c r="V553" i="2" s="1"/>
  <c r="V554" i="2" s="1"/>
  <c r="V555" i="2" s="1"/>
  <c r="V556" i="2" s="1"/>
  <c r="V557" i="2" s="1"/>
  <c r="V558" i="2" s="1"/>
  <c r="V559" i="2" s="1"/>
  <c r="V560" i="2" s="1"/>
  <c r="V561" i="2" s="1"/>
  <c r="V562" i="2" s="1"/>
  <c r="V563" i="2" s="1"/>
  <c r="V564" i="2" s="1"/>
  <c r="V565" i="2" s="1"/>
  <c r="V566" i="2" s="1"/>
  <c r="V567" i="2" s="1"/>
  <c r="V568" i="2" s="1"/>
  <c r="V569" i="2" s="1"/>
  <c r="V570" i="2" s="1"/>
  <c r="V571" i="2" s="1"/>
  <c r="V572" i="2" s="1"/>
  <c r="V573" i="2" s="1"/>
  <c r="V574" i="2" s="1"/>
  <c r="V575" i="2" s="1"/>
  <c r="V576" i="2" s="1"/>
  <c r="V577" i="2" s="1"/>
  <c r="V578" i="2" s="1"/>
  <c r="V579" i="2" s="1"/>
  <c r="V580" i="2" s="1"/>
  <c r="V581" i="2" s="1"/>
  <c r="V582" i="2" s="1"/>
  <c r="V583" i="2" s="1"/>
  <c r="V584" i="2" s="1"/>
  <c r="V585" i="2" s="1"/>
  <c r="V586" i="2" s="1"/>
  <c r="V587" i="2" s="1"/>
  <c r="V588" i="2" s="1"/>
  <c r="V589" i="2" s="1"/>
  <c r="V590" i="2" s="1"/>
  <c r="V591" i="2" s="1"/>
  <c r="V592" i="2" s="1"/>
  <c r="V593" i="2" s="1"/>
  <c r="V594" i="2" s="1"/>
  <c r="V595" i="2" s="1"/>
  <c r="V596" i="2" s="1"/>
  <c r="V597" i="2" s="1"/>
  <c r="V598" i="2" s="1"/>
  <c r="V599" i="2" s="1"/>
  <c r="V600" i="2" s="1"/>
  <c r="V601" i="2" s="1"/>
  <c r="V602" i="2" s="1"/>
  <c r="V603" i="2" s="1"/>
  <c r="V604" i="2" s="1"/>
  <c r="V605" i="2" s="1"/>
  <c r="V606" i="2" s="1"/>
  <c r="V607" i="2" s="1"/>
  <c r="V608" i="2" s="1"/>
  <c r="V609" i="2" s="1"/>
  <c r="V610" i="2" s="1"/>
  <c r="V611" i="2" s="1"/>
  <c r="V612" i="2" s="1"/>
  <c r="V613" i="2" s="1"/>
  <c r="V614" i="2" s="1"/>
  <c r="V615" i="2" s="1"/>
  <c r="V616" i="2" s="1"/>
  <c r="V617" i="2" s="1"/>
  <c r="V618" i="2" s="1"/>
  <c r="V619" i="2" s="1"/>
  <c r="V620" i="2" s="1"/>
  <c r="V621" i="2" s="1"/>
  <c r="V622" i="2" s="1"/>
  <c r="V623" i="2" s="1"/>
  <c r="V624" i="2" s="1"/>
  <c r="V625" i="2" s="1"/>
  <c r="V626" i="2" s="1"/>
  <c r="V627" i="2" s="1"/>
  <c r="V628" i="2" s="1"/>
  <c r="V629" i="2" s="1"/>
  <c r="V630" i="2" s="1"/>
  <c r="V631" i="2" s="1"/>
  <c r="V632" i="2" s="1"/>
  <c r="V633" i="2" s="1"/>
  <c r="V634" i="2" s="1"/>
  <c r="V635" i="2" s="1"/>
  <c r="V636" i="2" s="1"/>
  <c r="V637" i="2" s="1"/>
  <c r="V638" i="2" s="1"/>
  <c r="V639" i="2" s="1"/>
  <c r="V640" i="2" s="1"/>
  <c r="V641" i="2" s="1"/>
  <c r="V642" i="2" s="1"/>
  <c r="V643" i="2" s="1"/>
  <c r="V644" i="2" s="1"/>
  <c r="V645" i="2" s="1"/>
  <c r="V646" i="2" s="1"/>
  <c r="V647" i="2" s="1"/>
  <c r="V648" i="2" s="1"/>
  <c r="V649" i="2" s="1"/>
  <c r="V650" i="2" s="1"/>
  <c r="V651" i="2" s="1"/>
  <c r="V652" i="2" s="1"/>
  <c r="V653" i="2" s="1"/>
  <c r="V654" i="2" s="1"/>
  <c r="V655" i="2" s="1"/>
  <c r="V656" i="2" s="1"/>
  <c r="V657" i="2" s="1"/>
  <c r="V658" i="2" s="1"/>
  <c r="V659" i="2" s="1"/>
  <c r="V660" i="2" s="1"/>
  <c r="V661" i="2" s="1"/>
  <c r="V662" i="2" s="1"/>
  <c r="V663" i="2" s="1"/>
  <c r="V664" i="2" s="1"/>
  <c r="V665" i="2" s="1"/>
  <c r="V666" i="2" s="1"/>
  <c r="V667" i="2" s="1"/>
  <c r="V668" i="2" s="1"/>
  <c r="V669" i="2" s="1"/>
  <c r="V670" i="2" s="1"/>
  <c r="V671" i="2" s="1"/>
  <c r="V672" i="2" s="1"/>
  <c r="V673" i="2" s="1"/>
  <c r="V674" i="2" s="1"/>
  <c r="V675" i="2" s="1"/>
  <c r="V676" i="2" s="1"/>
  <c r="V677" i="2" s="1"/>
  <c r="V678" i="2" s="1"/>
  <c r="V679" i="2" s="1"/>
  <c r="V680" i="2" s="1"/>
  <c r="V681" i="2" s="1"/>
  <c r="V682" i="2" s="1"/>
  <c r="V683" i="2" s="1"/>
  <c r="V684" i="2" s="1"/>
  <c r="V685" i="2" s="1"/>
  <c r="V686" i="2" s="1"/>
  <c r="V687" i="2" s="1"/>
  <c r="V688" i="2" s="1"/>
  <c r="V689" i="2" s="1"/>
  <c r="V690" i="2" s="1"/>
  <c r="V691" i="2" s="1"/>
  <c r="V692" i="2" s="1"/>
  <c r="V693" i="2" s="1"/>
  <c r="V694" i="2" s="1"/>
  <c r="V695" i="2" s="1"/>
  <c r="V696" i="2" s="1"/>
  <c r="V697" i="2" s="1"/>
  <c r="V698" i="2" s="1"/>
  <c r="V699" i="2" s="1"/>
  <c r="V700" i="2" s="1"/>
  <c r="V701" i="2" s="1"/>
  <c r="V702" i="2" s="1"/>
  <c r="V703" i="2" s="1"/>
  <c r="V704" i="2" s="1"/>
  <c r="V705" i="2" s="1"/>
  <c r="V706" i="2" s="1"/>
  <c r="V707" i="2" s="1"/>
  <c r="V708" i="2" s="1"/>
  <c r="V709" i="2" s="1"/>
  <c r="V710" i="2" s="1"/>
  <c r="V711" i="2" s="1"/>
  <c r="V712" i="2" s="1"/>
  <c r="V713" i="2" s="1"/>
  <c r="V714" i="2" s="1"/>
  <c r="V715" i="2" s="1"/>
  <c r="V716" i="2" s="1"/>
  <c r="V717" i="2" s="1"/>
  <c r="V718" i="2" s="1"/>
  <c r="V719" i="2" s="1"/>
  <c r="V720" i="2" s="1"/>
  <c r="V721" i="2" s="1"/>
  <c r="V722" i="2" s="1"/>
  <c r="V723" i="2" s="1"/>
  <c r="V724" i="2" s="1"/>
  <c r="V725" i="2" s="1"/>
  <c r="V726" i="2" s="1"/>
  <c r="V727" i="2" s="1"/>
  <c r="V728" i="2" s="1"/>
  <c r="V729" i="2" s="1"/>
  <c r="V730" i="2" s="1"/>
  <c r="V731" i="2" s="1"/>
  <c r="V732" i="2" s="1"/>
  <c r="V733" i="2" s="1"/>
  <c r="V734" i="2" s="1"/>
  <c r="V735" i="2" s="1"/>
  <c r="V736" i="2" s="1"/>
  <c r="V737" i="2" s="1"/>
  <c r="V738" i="2" s="1"/>
  <c r="V739" i="2" s="1"/>
  <c r="V740" i="2" s="1"/>
  <c r="V741" i="2" s="1"/>
  <c r="V742" i="2" s="1"/>
  <c r="V743" i="2" s="1"/>
  <c r="V744" i="2" s="1"/>
  <c r="V745" i="2" s="1"/>
  <c r="V746" i="2" s="1"/>
  <c r="V747" i="2" s="1"/>
  <c r="V748" i="2" s="1"/>
  <c r="V749" i="2" s="1"/>
  <c r="V750" i="2" s="1"/>
  <c r="V751" i="2" s="1"/>
  <c r="V752" i="2" s="1"/>
  <c r="V753" i="2" s="1"/>
  <c r="V754" i="2" s="1"/>
  <c r="V755" i="2" s="1"/>
  <c r="V756" i="2" s="1"/>
  <c r="V757" i="2" s="1"/>
  <c r="V758" i="2" s="1"/>
  <c r="V759" i="2" s="1"/>
  <c r="V760" i="2" s="1"/>
  <c r="V761" i="2" s="1"/>
  <c r="V762" i="2" s="1"/>
  <c r="V763" i="2" s="1"/>
  <c r="V764" i="2" s="1"/>
  <c r="V765" i="2" s="1"/>
  <c r="V766" i="2" s="1"/>
  <c r="V767" i="2" s="1"/>
  <c r="V768" i="2" s="1"/>
  <c r="V769" i="2" s="1"/>
  <c r="V770" i="2" s="1"/>
  <c r="V771" i="2" s="1"/>
  <c r="V772" i="2" s="1"/>
  <c r="V773" i="2" s="1"/>
  <c r="V774" i="2" s="1"/>
  <c r="V775" i="2" s="1"/>
  <c r="V776" i="2" s="1"/>
  <c r="V777" i="2" s="1"/>
  <c r="V778" i="2" s="1"/>
  <c r="V779" i="2" s="1"/>
  <c r="V780" i="2" s="1"/>
  <c r="V781" i="2" s="1"/>
  <c r="V782" i="2" s="1"/>
  <c r="V783" i="2" s="1"/>
  <c r="V784" i="2" s="1"/>
  <c r="V785" i="2" s="1"/>
  <c r="V786" i="2" s="1"/>
  <c r="V787" i="2" s="1"/>
  <c r="V788" i="2" s="1"/>
  <c r="V789" i="2" s="1"/>
  <c r="V790" i="2" s="1"/>
  <c r="V791" i="2" s="1"/>
  <c r="V792" i="2" s="1"/>
  <c r="V793" i="2" s="1"/>
  <c r="V794" i="2" s="1"/>
  <c r="V795" i="2" s="1"/>
  <c r="V796" i="2" s="1"/>
  <c r="V797" i="2" s="1"/>
  <c r="V798" i="2" s="1"/>
  <c r="V799" i="2" s="1"/>
  <c r="V800" i="2" s="1"/>
  <c r="V801" i="2" s="1"/>
  <c r="V802" i="2" s="1"/>
  <c r="V803" i="2" s="1"/>
  <c r="V804" i="2" s="1"/>
  <c r="V805" i="2" s="1"/>
  <c r="V806" i="2" s="1"/>
  <c r="V807" i="2" s="1"/>
  <c r="V808" i="2" s="1"/>
  <c r="V809" i="2" s="1"/>
  <c r="V810" i="2" s="1"/>
  <c r="V811" i="2" s="1"/>
  <c r="V812" i="2" s="1"/>
  <c r="V813" i="2" s="1"/>
  <c r="V814" i="2" s="1"/>
  <c r="V815" i="2" s="1"/>
  <c r="V816" i="2" s="1"/>
  <c r="V817" i="2" s="1"/>
  <c r="V818" i="2" s="1"/>
  <c r="V819" i="2" s="1"/>
  <c r="V820" i="2" s="1"/>
  <c r="V821" i="2" s="1"/>
  <c r="V822" i="2" s="1"/>
  <c r="V823" i="2" s="1"/>
  <c r="V824" i="2" s="1"/>
  <c r="V825" i="2" s="1"/>
  <c r="V826" i="2" s="1"/>
  <c r="V827" i="2" s="1"/>
  <c r="V828" i="2" s="1"/>
  <c r="V829" i="2" s="1"/>
  <c r="V830" i="2" s="1"/>
  <c r="V831" i="2" s="1"/>
  <c r="V832" i="2" s="1"/>
  <c r="V833" i="2" s="1"/>
  <c r="V834" i="2" s="1"/>
  <c r="V835" i="2" s="1"/>
  <c r="V836" i="2" s="1"/>
  <c r="V837" i="2" s="1"/>
  <c r="V838" i="2" s="1"/>
  <c r="V839" i="2" s="1"/>
  <c r="V840" i="2" s="1"/>
  <c r="V841" i="2" s="1"/>
  <c r="V842" i="2" s="1"/>
  <c r="V843" i="2" s="1"/>
  <c r="V844" i="2" s="1"/>
  <c r="V845" i="2" s="1"/>
  <c r="V846" i="2" s="1"/>
  <c r="V847" i="2" s="1"/>
  <c r="V848" i="2" s="1"/>
  <c r="V849" i="2" s="1"/>
  <c r="V850" i="2" s="1"/>
  <c r="V851" i="2" s="1"/>
  <c r="V852" i="2" s="1"/>
  <c r="V853" i="2" s="1"/>
  <c r="V854" i="2" s="1"/>
  <c r="V855" i="2" s="1"/>
  <c r="V856" i="2" s="1"/>
  <c r="V857" i="2" s="1"/>
  <c r="V858" i="2" s="1"/>
  <c r="V859" i="2" s="1"/>
  <c r="V860" i="2" s="1"/>
  <c r="V861" i="2" s="1"/>
  <c r="V862" i="2" s="1"/>
  <c r="V863" i="2" s="1"/>
  <c r="V864" i="2" s="1"/>
  <c r="V865" i="2" s="1"/>
  <c r="V866" i="2" s="1"/>
  <c r="V867" i="2" s="1"/>
  <c r="V868" i="2" s="1"/>
  <c r="V869" i="2" s="1"/>
  <c r="V870" i="2" s="1"/>
  <c r="V871" i="2" s="1"/>
  <c r="V872" i="2" s="1"/>
  <c r="V873" i="2" s="1"/>
  <c r="V874" i="2" s="1"/>
  <c r="V875" i="2" s="1"/>
  <c r="V876" i="2" s="1"/>
  <c r="V877" i="2" s="1"/>
  <c r="V878" i="2" s="1"/>
  <c r="V879" i="2" s="1"/>
  <c r="V880" i="2" s="1"/>
  <c r="V881" i="2" s="1"/>
  <c r="V882" i="2" s="1"/>
  <c r="V883" i="2" s="1"/>
  <c r="V884" i="2" s="1"/>
  <c r="V885" i="2" s="1"/>
  <c r="V886" i="2" s="1"/>
  <c r="V887" i="2" s="1"/>
  <c r="V888" i="2" s="1"/>
  <c r="V889" i="2" s="1"/>
  <c r="V890" i="2" s="1"/>
  <c r="V891" i="2" s="1"/>
  <c r="V892" i="2" s="1"/>
  <c r="V893" i="2" s="1"/>
  <c r="V894" i="2" s="1"/>
  <c r="V895" i="2" s="1"/>
  <c r="V896" i="2" s="1"/>
  <c r="V897" i="2" s="1"/>
  <c r="V898" i="2" s="1"/>
  <c r="V899" i="2" s="1"/>
  <c r="V900" i="2" s="1"/>
  <c r="V901" i="2" s="1"/>
  <c r="V902" i="2" s="1"/>
  <c r="V903" i="2" s="1"/>
  <c r="V904" i="2" s="1"/>
  <c r="V905" i="2" s="1"/>
  <c r="V906" i="2" s="1"/>
  <c r="V907" i="2" s="1"/>
  <c r="V908" i="2" s="1"/>
  <c r="V909" i="2" s="1"/>
  <c r="V910" i="2" s="1"/>
  <c r="V911" i="2" s="1"/>
  <c r="V912" i="2" s="1"/>
  <c r="V913" i="2" s="1"/>
  <c r="V914" i="2" s="1"/>
  <c r="V915" i="2" s="1"/>
  <c r="V916" i="2" s="1"/>
  <c r="V917" i="2" s="1"/>
  <c r="V918" i="2" s="1"/>
  <c r="V919" i="2" s="1"/>
  <c r="V920" i="2" s="1"/>
  <c r="V921" i="2" s="1"/>
  <c r="V922" i="2" s="1"/>
  <c r="V923" i="2" s="1"/>
  <c r="V924" i="2" s="1"/>
  <c r="V925" i="2" s="1"/>
  <c r="V926" i="2" s="1"/>
  <c r="V927" i="2" s="1"/>
  <c r="V928" i="2" s="1"/>
  <c r="V929" i="2" s="1"/>
  <c r="V930" i="2" s="1"/>
  <c r="V931" i="2" s="1"/>
  <c r="V932" i="2" s="1"/>
  <c r="V933" i="2" s="1"/>
  <c r="V934" i="2" s="1"/>
  <c r="V935" i="2" s="1"/>
  <c r="V936" i="2" s="1"/>
  <c r="V937" i="2" s="1"/>
  <c r="V938" i="2" s="1"/>
  <c r="V939" i="2" s="1"/>
  <c r="V940" i="2" s="1"/>
  <c r="V941" i="2" s="1"/>
  <c r="V942" i="2" s="1"/>
  <c r="V943" i="2" s="1"/>
  <c r="V944" i="2" s="1"/>
  <c r="V945" i="2" s="1"/>
  <c r="V946" i="2" s="1"/>
  <c r="V947" i="2" s="1"/>
  <c r="V948" i="2" s="1"/>
  <c r="V949" i="2" s="1"/>
  <c r="V950" i="2" s="1"/>
  <c r="V951" i="2" s="1"/>
  <c r="V952" i="2" s="1"/>
  <c r="V953" i="2" s="1"/>
  <c r="V954" i="2" s="1"/>
  <c r="V955" i="2" s="1"/>
  <c r="V956" i="2" s="1"/>
  <c r="V957" i="2" s="1"/>
  <c r="V958" i="2" s="1"/>
  <c r="V959" i="2" s="1"/>
  <c r="V960" i="2" s="1"/>
  <c r="V961" i="2" s="1"/>
  <c r="V962" i="2" s="1"/>
  <c r="V963" i="2" s="1"/>
  <c r="V964" i="2" s="1"/>
  <c r="V965" i="2" s="1"/>
  <c r="V966" i="2" s="1"/>
  <c r="V967" i="2" s="1"/>
  <c r="V968" i="2" s="1"/>
  <c r="V969" i="2" s="1"/>
  <c r="V970" i="2" s="1"/>
  <c r="V971" i="2" s="1"/>
  <c r="V972" i="2" s="1"/>
  <c r="V973" i="2" s="1"/>
  <c r="V974" i="2" s="1"/>
  <c r="V975" i="2" s="1"/>
  <c r="V976" i="2" s="1"/>
  <c r="V977" i="2" s="1"/>
  <c r="V978" i="2" s="1"/>
  <c r="V979" i="2" s="1"/>
  <c r="V980" i="2" s="1"/>
  <c r="V981" i="2" s="1"/>
  <c r="V982" i="2" s="1"/>
  <c r="V983" i="2" s="1"/>
  <c r="V984" i="2" s="1"/>
  <c r="V985" i="2" s="1"/>
  <c r="V986" i="2" s="1"/>
  <c r="V987" i="2" s="1"/>
  <c r="V988" i="2" s="1"/>
  <c r="V989" i="2" s="1"/>
  <c r="V990" i="2" s="1"/>
  <c r="V991" i="2" s="1"/>
  <c r="V992" i="2" s="1"/>
  <c r="V993" i="2" s="1"/>
  <c r="V994" i="2" s="1"/>
  <c r="V995" i="2" s="1"/>
  <c r="V996" i="2" s="1"/>
  <c r="V997" i="2" s="1"/>
  <c r="V998" i="2" s="1"/>
  <c r="V999" i="2" s="1"/>
  <c r="V1000" i="2" s="1"/>
  <c r="V1001" i="2" s="1"/>
  <c r="V1002" i="2" s="1"/>
  <c r="V1003" i="2" s="1"/>
  <c r="V1004" i="2" s="1"/>
  <c r="V1005" i="2" s="1"/>
  <c r="V1006" i="2" s="1"/>
  <c r="V1007" i="2" s="1"/>
  <c r="V1008" i="2" s="1"/>
  <c r="V1009" i="2" s="1"/>
  <c r="V1010" i="2" s="1"/>
  <c r="V1011" i="2" s="1"/>
  <c r="V1012" i="2" s="1"/>
  <c r="V1013" i="2" s="1"/>
  <c r="V1014" i="2" s="1"/>
  <c r="V1015" i="2" s="1"/>
  <c r="V1016" i="2" s="1"/>
  <c r="V1017" i="2" s="1"/>
  <c r="V1018" i="2" s="1"/>
  <c r="V1019" i="2" s="1"/>
  <c r="V1020" i="2" s="1"/>
  <c r="V1021" i="2" s="1"/>
  <c r="V1022" i="2" s="1"/>
  <c r="V1023" i="2" s="1"/>
  <c r="V1024" i="2" s="1"/>
  <c r="V1025" i="2" s="1"/>
  <c r="V1026" i="2" s="1"/>
  <c r="V1027" i="2" s="1"/>
  <c r="V1028" i="2" s="1"/>
  <c r="V1029" i="2" s="1"/>
  <c r="V1030" i="2" s="1"/>
  <c r="V1031" i="2" s="1"/>
  <c r="V1032" i="2" s="1"/>
  <c r="V1033" i="2" s="1"/>
  <c r="V1034" i="2" s="1"/>
  <c r="V1035" i="2" s="1"/>
  <c r="V1036" i="2" s="1"/>
  <c r="V1037" i="2" s="1"/>
  <c r="V1038" i="2" s="1"/>
  <c r="V1039" i="2" s="1"/>
  <c r="V1040" i="2" s="1"/>
  <c r="V1041" i="2" s="1"/>
  <c r="V1042" i="2" s="1"/>
  <c r="V1043" i="2" s="1"/>
  <c r="V1044" i="2" s="1"/>
  <c r="V1045" i="2" s="1"/>
  <c r="V1046" i="2" s="1"/>
  <c r="V1047" i="2" s="1"/>
  <c r="V1048" i="2" s="1"/>
  <c r="V1049" i="2" s="1"/>
  <c r="V1050" i="2" s="1"/>
  <c r="V1051" i="2" s="1"/>
  <c r="V1052" i="2" s="1"/>
  <c r="V1053" i="2" s="1"/>
  <c r="V1054" i="2" s="1"/>
  <c r="V1055" i="2" s="1"/>
  <c r="V1056" i="2" s="1"/>
  <c r="V1057" i="2" s="1"/>
  <c r="V1058" i="2" s="1"/>
  <c r="V1059" i="2" s="1"/>
  <c r="V1060" i="2" s="1"/>
  <c r="V1061" i="2" s="1"/>
  <c r="V1062" i="2" s="1"/>
  <c r="V1063" i="2" s="1"/>
  <c r="V1064" i="2" s="1"/>
  <c r="V1065" i="2" s="1"/>
  <c r="V1066" i="2" s="1"/>
  <c r="V1067" i="2" s="1"/>
  <c r="V1068" i="2" s="1"/>
  <c r="V1069" i="2" s="1"/>
  <c r="V1070" i="2" s="1"/>
  <c r="V1071" i="2" s="1"/>
  <c r="V1072" i="2" s="1"/>
  <c r="V1073" i="2" s="1"/>
  <c r="V1074" i="2" s="1"/>
  <c r="V1075" i="2" s="1"/>
  <c r="V1076" i="2" s="1"/>
  <c r="V1077" i="2" s="1"/>
  <c r="V1078" i="2" s="1"/>
  <c r="V1079" i="2" s="1"/>
  <c r="V1080" i="2" s="1"/>
  <c r="V1081" i="2" s="1"/>
  <c r="V1082" i="2" s="1"/>
  <c r="V1083" i="2" s="1"/>
  <c r="V1084" i="2" s="1"/>
  <c r="V1085" i="2" s="1"/>
  <c r="V1086" i="2" s="1"/>
  <c r="V1087" i="2" s="1"/>
  <c r="V1088" i="2" s="1"/>
  <c r="V1089" i="2" s="1"/>
  <c r="V1090" i="2" s="1"/>
  <c r="V1091" i="2" s="1"/>
  <c r="V1092" i="2" s="1"/>
  <c r="V1093" i="2" s="1"/>
  <c r="V1094" i="2" s="1"/>
  <c r="V1095" i="2" s="1"/>
  <c r="V1096" i="2" s="1"/>
  <c r="V1097" i="2" s="1"/>
  <c r="V1098" i="2" s="1"/>
  <c r="V1099" i="2" s="1"/>
  <c r="V1100" i="2" s="1"/>
  <c r="V1101" i="2" s="1"/>
  <c r="V1102" i="2" s="1"/>
  <c r="V1103" i="2" s="1"/>
  <c r="V1104" i="2" s="1"/>
  <c r="V1105" i="2" s="1"/>
  <c r="V1106" i="2" s="1"/>
  <c r="V1107" i="2" s="1"/>
  <c r="V1108" i="2" s="1"/>
  <c r="V1109" i="2" s="1"/>
  <c r="V1110" i="2" s="1"/>
  <c r="V1111" i="2" s="1"/>
  <c r="V1112" i="2" s="1"/>
  <c r="V1113" i="2" s="1"/>
  <c r="V1114" i="2" s="1"/>
  <c r="V1115" i="2" s="1"/>
  <c r="V1116" i="2" s="1"/>
  <c r="V1117" i="2" s="1"/>
  <c r="V1118" i="2" s="1"/>
  <c r="V1119" i="2" s="1"/>
  <c r="V1120" i="2" s="1"/>
  <c r="V1121" i="2" s="1"/>
  <c r="V1122" i="2" s="1"/>
  <c r="V1123" i="2" s="1"/>
  <c r="V1124" i="2" s="1"/>
  <c r="V1125" i="2" s="1"/>
  <c r="V1126" i="2" s="1"/>
  <c r="V1127" i="2" s="1"/>
  <c r="V1128" i="2" s="1"/>
  <c r="V1129" i="2" s="1"/>
  <c r="V1130" i="2" s="1"/>
  <c r="V1131" i="2" s="1"/>
  <c r="V1132" i="2" s="1"/>
  <c r="V1133" i="2" s="1"/>
  <c r="V1134" i="2" s="1"/>
  <c r="V1135" i="2" s="1"/>
  <c r="V1136" i="2" s="1"/>
  <c r="V1137" i="2" s="1"/>
  <c r="V1138" i="2" s="1"/>
  <c r="V1139" i="2" s="1"/>
  <c r="V1140" i="2" s="1"/>
  <c r="V1141" i="2" s="1"/>
  <c r="V1142" i="2" s="1"/>
  <c r="V1143" i="2" s="1"/>
  <c r="V1144" i="2" s="1"/>
  <c r="V1145" i="2" s="1"/>
  <c r="V1146" i="2" s="1"/>
  <c r="V1147" i="2" s="1"/>
  <c r="V1148" i="2" s="1"/>
  <c r="V1149" i="2" s="1"/>
  <c r="V1150" i="2" s="1"/>
  <c r="V1151" i="2" s="1"/>
  <c r="V1152" i="2" s="1"/>
  <c r="V1153" i="2" s="1"/>
  <c r="V1154" i="2" s="1"/>
  <c r="V1155" i="2" s="1"/>
  <c r="V1156" i="2" s="1"/>
  <c r="V1157" i="2" s="1"/>
  <c r="V1158" i="2" s="1"/>
  <c r="V1159" i="2" s="1"/>
  <c r="V1160" i="2" s="1"/>
  <c r="V1161" i="2" s="1"/>
  <c r="V1162" i="2" s="1"/>
  <c r="V1163" i="2" s="1"/>
  <c r="V1164" i="2" s="1"/>
  <c r="V1165" i="2" s="1"/>
  <c r="V1166" i="2" s="1"/>
  <c r="V1167" i="2" s="1"/>
  <c r="V1168" i="2" s="1"/>
  <c r="V1169" i="2" s="1"/>
  <c r="V1170" i="2" s="1"/>
  <c r="V1171" i="2" s="1"/>
  <c r="V1172" i="2" s="1"/>
  <c r="V1173" i="2" s="1"/>
  <c r="V1174" i="2" s="1"/>
  <c r="V1175" i="2" s="1"/>
  <c r="V1176" i="2" s="1"/>
  <c r="V1177" i="2" s="1"/>
  <c r="V1178" i="2" s="1"/>
  <c r="V1179" i="2" s="1"/>
  <c r="V1180" i="2" s="1"/>
  <c r="V1181" i="2" s="1"/>
  <c r="V1182" i="2" s="1"/>
  <c r="V1183" i="2" s="1"/>
  <c r="V1184" i="2" s="1"/>
  <c r="V1185" i="2" s="1"/>
  <c r="V1186" i="2" s="1"/>
  <c r="V1187" i="2" s="1"/>
  <c r="V1188" i="2" s="1"/>
  <c r="V1189" i="2" s="1"/>
  <c r="V1190" i="2" s="1"/>
  <c r="V1191" i="2" s="1"/>
  <c r="V1192" i="2" s="1"/>
  <c r="V1193" i="2" s="1"/>
  <c r="V1194" i="2" s="1"/>
  <c r="V1195" i="2" s="1"/>
  <c r="V1196" i="2" s="1"/>
  <c r="V1197" i="2" s="1"/>
  <c r="V1198" i="2" s="1"/>
  <c r="V1199" i="2" s="1"/>
  <c r="V1200" i="2" s="1"/>
  <c r="V1201" i="2" s="1"/>
  <c r="V1202" i="2" s="1"/>
  <c r="V1203" i="2" s="1"/>
  <c r="V1204" i="2" s="1"/>
  <c r="V1205" i="2" s="1"/>
  <c r="V1206" i="2" s="1"/>
  <c r="V1207" i="2" s="1"/>
  <c r="V1208" i="2" s="1"/>
  <c r="V1209" i="2" s="1"/>
  <c r="V1210" i="2" s="1"/>
  <c r="V1211" i="2" s="1"/>
  <c r="V1212" i="2" s="1"/>
  <c r="V1213" i="2" s="1"/>
  <c r="V1214" i="2" s="1"/>
  <c r="V1215" i="2" s="1"/>
  <c r="V1216" i="2" s="1"/>
  <c r="V1217" i="2" s="1"/>
  <c r="V1218" i="2" s="1"/>
  <c r="V1219" i="2" s="1"/>
  <c r="V1220" i="2" s="1"/>
  <c r="V1221" i="2" s="1"/>
  <c r="V1222" i="2" s="1"/>
  <c r="V1223" i="2" s="1"/>
  <c r="V1224" i="2" s="1"/>
  <c r="V1225" i="2" s="1"/>
  <c r="V1226" i="2" s="1"/>
  <c r="V1227" i="2" s="1"/>
  <c r="V1228" i="2" s="1"/>
  <c r="V1229" i="2" s="1"/>
  <c r="V1230" i="2" s="1"/>
  <c r="V1231" i="2" s="1"/>
  <c r="V1232" i="2" s="1"/>
  <c r="V1233" i="2" s="1"/>
  <c r="V1234" i="2" s="1"/>
  <c r="V1235" i="2" s="1"/>
  <c r="V1236" i="2" s="1"/>
  <c r="V1237" i="2" s="1"/>
  <c r="V1238" i="2" s="1"/>
  <c r="V1239" i="2" s="1"/>
  <c r="V1240" i="2" s="1"/>
  <c r="V1241" i="2" s="1"/>
  <c r="V1242" i="2" s="1"/>
  <c r="V1243" i="2" s="1"/>
  <c r="V1244" i="2" s="1"/>
  <c r="V1245" i="2" s="1"/>
  <c r="V1246" i="2" s="1"/>
  <c r="V1247" i="2" s="1"/>
  <c r="V1248" i="2" s="1"/>
  <c r="V1249" i="2" s="1"/>
  <c r="V1250" i="2" s="1"/>
  <c r="V1251" i="2" s="1"/>
  <c r="V1252" i="2" s="1"/>
  <c r="V1253" i="2" s="1"/>
  <c r="V1254" i="2" s="1"/>
  <c r="V1255" i="2" s="1"/>
  <c r="V1256" i="2" s="1"/>
  <c r="V1257" i="2" s="1"/>
  <c r="V1258" i="2" s="1"/>
  <c r="V1259" i="2" s="1"/>
  <c r="V1260" i="2" s="1"/>
  <c r="V1261" i="2" s="1"/>
  <c r="V1262" i="2" s="1"/>
  <c r="V1263" i="2" s="1"/>
  <c r="V1264" i="2" s="1"/>
  <c r="V1265" i="2" s="1"/>
  <c r="V1266" i="2" s="1"/>
  <c r="V1267" i="2" s="1"/>
  <c r="V1268" i="2" s="1"/>
  <c r="V1269" i="2" s="1"/>
  <c r="V1270" i="2" s="1"/>
  <c r="V1271" i="2" s="1"/>
  <c r="V1272" i="2" s="1"/>
  <c r="V1273" i="2" s="1"/>
  <c r="V1274" i="2" s="1"/>
  <c r="V1275" i="2" s="1"/>
  <c r="V1276" i="2" s="1"/>
  <c r="V1277" i="2" s="1"/>
  <c r="V1278" i="2" s="1"/>
  <c r="V1279" i="2" s="1"/>
  <c r="V1280" i="2" s="1"/>
  <c r="V1281" i="2" s="1"/>
  <c r="V1282" i="2" s="1"/>
  <c r="V1283" i="2" s="1"/>
  <c r="V1284" i="2" s="1"/>
  <c r="V1285" i="2" s="1"/>
  <c r="V1286" i="2" s="1"/>
  <c r="V1287" i="2" s="1"/>
  <c r="V1288" i="2" s="1"/>
  <c r="V1289" i="2" s="1"/>
  <c r="V1290" i="2" s="1"/>
  <c r="V1291" i="2" s="1"/>
  <c r="V1292" i="2" s="1"/>
  <c r="V1293" i="2" s="1"/>
  <c r="V1294" i="2" s="1"/>
  <c r="V1295" i="2" s="1"/>
  <c r="V1296" i="2" s="1"/>
  <c r="V1297" i="2" s="1"/>
  <c r="V1298" i="2" s="1"/>
  <c r="V1299" i="2" s="1"/>
  <c r="V1300" i="2" s="1"/>
  <c r="V1301" i="2" s="1"/>
  <c r="V1302" i="2" s="1"/>
  <c r="V1303" i="2" s="1"/>
  <c r="V1304" i="2" s="1"/>
  <c r="V1305" i="2" s="1"/>
  <c r="V1306" i="2" s="1"/>
  <c r="V1307" i="2" s="1"/>
  <c r="V1308" i="2" s="1"/>
  <c r="V1309" i="2" s="1"/>
  <c r="V1310" i="2" s="1"/>
  <c r="V1311" i="2" s="1"/>
  <c r="V1312" i="2" s="1"/>
  <c r="V1313" i="2" s="1"/>
  <c r="V1314" i="2" s="1"/>
  <c r="V1315" i="2" s="1"/>
  <c r="V1316" i="2" s="1"/>
  <c r="V1317" i="2" s="1"/>
  <c r="V1318" i="2" s="1"/>
  <c r="V1319" i="2" s="1"/>
  <c r="V1320" i="2" s="1"/>
  <c r="V1321" i="2" s="1"/>
  <c r="V1322" i="2" s="1"/>
  <c r="V1323" i="2" s="1"/>
  <c r="V1324" i="2" s="1"/>
  <c r="V1325" i="2" s="1"/>
  <c r="V1326" i="2" s="1"/>
  <c r="V1327" i="2" s="1"/>
  <c r="V1328" i="2" s="1"/>
  <c r="V1329" i="2" s="1"/>
  <c r="V1330" i="2" s="1"/>
  <c r="V1331" i="2" s="1"/>
  <c r="V1332" i="2" s="1"/>
  <c r="V1333" i="2" s="1"/>
  <c r="V1334" i="2" s="1"/>
  <c r="V1335" i="2" s="1"/>
  <c r="V1336" i="2" s="1"/>
  <c r="V1337" i="2" s="1"/>
  <c r="V1338" i="2" s="1"/>
  <c r="V1339" i="2" s="1"/>
  <c r="V1340" i="2" s="1"/>
  <c r="V1341" i="2" s="1"/>
  <c r="V1342" i="2" s="1"/>
  <c r="V1343" i="2" s="1"/>
  <c r="V1344" i="2" s="1"/>
  <c r="V1345" i="2" s="1"/>
  <c r="V1346" i="2" s="1"/>
  <c r="V1347" i="2" s="1"/>
  <c r="V1348" i="2" s="1"/>
  <c r="V1349" i="2" s="1"/>
  <c r="V1350" i="2" s="1"/>
  <c r="V1351" i="2" s="1"/>
  <c r="V1352" i="2" s="1"/>
  <c r="V1353" i="2" s="1"/>
  <c r="V1354" i="2" s="1"/>
  <c r="V1355" i="2" s="1"/>
  <c r="V1356" i="2" s="1"/>
  <c r="V1357" i="2" s="1"/>
  <c r="V1358" i="2" s="1"/>
  <c r="V1359" i="2" s="1"/>
  <c r="V1360" i="2" s="1"/>
  <c r="V1361" i="2" s="1"/>
  <c r="V1362" i="2" s="1"/>
  <c r="V1363" i="2" s="1"/>
  <c r="V1364" i="2" s="1"/>
  <c r="V1365" i="2" s="1"/>
  <c r="V1366" i="2" s="1"/>
  <c r="V1367" i="2" s="1"/>
  <c r="V1368" i="2" s="1"/>
  <c r="V1369" i="2" s="1"/>
  <c r="V1370" i="2" s="1"/>
  <c r="V1371" i="2" s="1"/>
  <c r="V1372" i="2" s="1"/>
  <c r="V1373" i="2" s="1"/>
  <c r="V1374" i="2" s="1"/>
  <c r="V1375" i="2" s="1"/>
  <c r="V1376" i="2" s="1"/>
  <c r="V1377" i="2" s="1"/>
  <c r="V1378" i="2" s="1"/>
  <c r="V1379" i="2" s="1"/>
  <c r="V1380" i="2" s="1"/>
  <c r="V1381" i="2" s="1"/>
  <c r="V1382" i="2" s="1"/>
  <c r="V1383" i="2" s="1"/>
  <c r="V1384" i="2" s="1"/>
  <c r="V1385" i="2" s="1"/>
  <c r="V1386" i="2" s="1"/>
  <c r="V1387" i="2" s="1"/>
  <c r="V1388" i="2" s="1"/>
  <c r="V1389" i="2" s="1"/>
  <c r="V1390" i="2" s="1"/>
  <c r="V1391" i="2" s="1"/>
  <c r="V1392" i="2" s="1"/>
  <c r="V1393" i="2" s="1"/>
  <c r="V1394" i="2" s="1"/>
  <c r="V1395" i="2" s="1"/>
  <c r="V1396" i="2" s="1"/>
  <c r="V1397" i="2" s="1"/>
  <c r="V1398" i="2" s="1"/>
  <c r="V1399" i="2" s="1"/>
  <c r="V1400" i="2" s="1"/>
  <c r="V1401" i="2" s="1"/>
  <c r="V1402" i="2" s="1"/>
  <c r="V1403" i="2" s="1"/>
  <c r="V1404" i="2" s="1"/>
  <c r="V1405" i="2" s="1"/>
  <c r="V1406" i="2" s="1"/>
  <c r="V1407" i="2" s="1"/>
  <c r="V1408" i="2" s="1"/>
  <c r="V1409" i="2" s="1"/>
  <c r="V1410" i="2" s="1"/>
  <c r="V1411" i="2" s="1"/>
  <c r="V1412" i="2" s="1"/>
  <c r="V1413" i="2" s="1"/>
  <c r="V1414" i="2" s="1"/>
  <c r="V1415" i="2" s="1"/>
  <c r="V1416" i="2" s="1"/>
  <c r="V1417" i="2" s="1"/>
  <c r="V1418" i="2" s="1"/>
  <c r="V1419" i="2" s="1"/>
  <c r="V1420" i="2" s="1"/>
  <c r="V1421" i="2" s="1"/>
  <c r="V1422" i="2" s="1"/>
  <c r="V1423" i="2" s="1"/>
  <c r="V1424" i="2" s="1"/>
  <c r="V1425" i="2" s="1"/>
  <c r="V1426" i="2" s="1"/>
  <c r="V1427" i="2" s="1"/>
  <c r="V1428" i="2" s="1"/>
  <c r="V1429" i="2" s="1"/>
  <c r="V1430" i="2" s="1"/>
  <c r="V1431" i="2" s="1"/>
  <c r="V1432" i="2" s="1"/>
  <c r="V1433" i="2" s="1"/>
  <c r="V1434" i="2" s="1"/>
  <c r="V1435" i="2" s="1"/>
  <c r="V1436" i="2" s="1"/>
  <c r="V1437" i="2" s="1"/>
  <c r="V1438" i="2" s="1"/>
  <c r="V1439" i="2" s="1"/>
  <c r="V1440" i="2" s="1"/>
  <c r="V1441" i="2" s="1"/>
  <c r="V1442" i="2" s="1"/>
  <c r="V1443" i="2" s="1"/>
  <c r="V1444" i="2" s="1"/>
  <c r="V1445" i="2" s="1"/>
  <c r="V1446" i="2" s="1"/>
  <c r="V1447" i="2" s="1"/>
  <c r="V1448" i="2" s="1"/>
  <c r="V1449" i="2" s="1"/>
  <c r="V1450" i="2" s="1"/>
  <c r="V1451" i="2" s="1"/>
  <c r="V1452" i="2" s="1"/>
  <c r="V1453" i="2" s="1"/>
  <c r="V1454" i="2" s="1"/>
  <c r="V1455" i="2" s="1"/>
  <c r="V1456" i="2" s="1"/>
  <c r="V1457" i="2" s="1"/>
  <c r="V1458" i="2" s="1"/>
  <c r="V1459" i="2" s="1"/>
  <c r="V1460" i="2" s="1"/>
  <c r="V1461" i="2" s="1"/>
  <c r="V1462" i="2" s="1"/>
  <c r="V1463" i="2" s="1"/>
  <c r="V1464" i="2" s="1"/>
  <c r="V1465" i="2" s="1"/>
  <c r="V1466" i="2" s="1"/>
  <c r="V1467" i="2" s="1"/>
  <c r="V1468" i="2" s="1"/>
  <c r="V1469" i="2" s="1"/>
  <c r="V1470" i="2" s="1"/>
  <c r="V1471" i="2" s="1"/>
  <c r="V1472" i="2" s="1"/>
  <c r="V1473" i="2" s="1"/>
  <c r="V1474" i="2" s="1"/>
  <c r="V1475" i="2" s="1"/>
  <c r="V1476" i="2" s="1"/>
  <c r="V1477" i="2" s="1"/>
  <c r="V1478" i="2" s="1"/>
  <c r="V1479" i="2" s="1"/>
  <c r="V1480" i="2" s="1"/>
  <c r="V1481" i="2" s="1"/>
  <c r="V1482" i="2" s="1"/>
  <c r="V1483" i="2" s="1"/>
  <c r="V1484" i="2" s="1"/>
  <c r="V1485" i="2" s="1"/>
  <c r="V1486" i="2" s="1"/>
  <c r="V1487" i="2" s="1"/>
  <c r="V1488" i="2" s="1"/>
  <c r="V1489" i="2" s="1"/>
  <c r="V1490" i="2" s="1"/>
  <c r="V1491" i="2" s="1"/>
  <c r="V1492" i="2" s="1"/>
  <c r="V1493" i="2" s="1"/>
  <c r="V1494" i="2" s="1"/>
  <c r="V1495" i="2" s="1"/>
  <c r="V1496" i="2" s="1"/>
  <c r="V1497" i="2" s="1"/>
  <c r="V1498" i="2" s="1"/>
  <c r="V1499" i="2" s="1"/>
  <c r="V1500" i="2" s="1"/>
  <c r="V1501" i="2" s="1"/>
  <c r="X14" i="2"/>
  <c r="G14" i="2" l="1" a="1"/>
  <c r="G14" i="2" s="1"/>
  <c r="L14" i="2" a="1"/>
  <c r="L14" i="2" s="1"/>
  <c r="W15" i="2" a="1"/>
  <c r="W15" i="2" s="1"/>
  <c r="Y14" i="2"/>
  <c r="AE14" i="2" a="1"/>
  <c r="AE14" i="2" s="1"/>
  <c r="AE15" i="2" l="1" a="1"/>
  <c r="AE15" i="2" s="1"/>
  <c r="X15" i="2" a="1"/>
  <c r="X15" i="2" s="1"/>
  <c r="P14" i="2"/>
  <c r="W16" i="2" a="1"/>
  <c r="W16" i="2" s="1"/>
  <c r="AE16" i="2" l="1" a="1"/>
  <c r="AE16" i="2" s="1"/>
  <c r="X16" i="2" a="1"/>
  <c r="X16" i="2" s="1"/>
  <c r="W17" i="2" a="1"/>
  <c r="W17" i="2" s="1"/>
  <c r="AE17" i="2" l="1" a="1"/>
  <c r="AE17" i="2" s="1"/>
  <c r="X17" i="2" a="1"/>
  <c r="X17" i="2" s="1"/>
  <c r="W18" i="2" a="1"/>
  <c r="W18" i="2" s="1"/>
  <c r="AE18" i="2" l="1" a="1"/>
  <c r="AE18" i="2" s="1"/>
  <c r="X18" i="2" a="1"/>
  <c r="X18" i="2" s="1"/>
  <c r="W19" i="2" a="1"/>
  <c r="W19" i="2" s="1"/>
  <c r="AE19" i="2" l="1" a="1"/>
  <c r="AE19" i="2" s="1"/>
  <c r="X19" i="2" a="1"/>
  <c r="X19" i="2" s="1"/>
  <c r="W20" i="2" a="1"/>
  <c r="W20" i="2" s="1"/>
  <c r="AE20" i="2" l="1" a="1"/>
  <c r="AE20" i="2" s="1"/>
  <c r="X20" i="2" a="1"/>
  <c r="X20" i="2" s="1"/>
  <c r="W21" i="2" a="1"/>
  <c r="W21" i="2" s="1"/>
  <c r="AE21" i="2" l="1" a="1"/>
  <c r="AE21" i="2" s="1"/>
  <c r="X21" i="2" a="1"/>
  <c r="X21" i="2" s="1"/>
  <c r="W22" i="2" a="1"/>
  <c r="W22" i="2" s="1"/>
  <c r="AE22" i="2" l="1" a="1"/>
  <c r="AE22" i="2" s="1"/>
  <c r="X22" i="2" a="1"/>
  <c r="X22" i="2" s="1"/>
  <c r="W23" i="2" a="1"/>
  <c r="W23" i="2" s="1"/>
  <c r="AE23" i="2" l="1" a="1"/>
  <c r="AE23" i="2" s="1"/>
  <c r="X23" i="2" a="1"/>
  <c r="X23" i="2" s="1"/>
  <c r="W24" i="2" a="1"/>
  <c r="W24" i="2" s="1"/>
  <c r="AE24" i="2" l="1" a="1"/>
  <c r="AE24" i="2" s="1"/>
  <c r="X24" i="2" a="1"/>
  <c r="X24" i="2" s="1"/>
  <c r="W25" i="2" a="1"/>
  <c r="W25" i="2" s="1"/>
  <c r="AE25" i="2" l="1" a="1"/>
  <c r="AE25" i="2" s="1"/>
  <c r="X25" i="2" a="1"/>
  <c r="X25" i="2" s="1"/>
  <c r="W26" i="2" a="1"/>
  <c r="W26" i="2" s="1"/>
  <c r="AE26" i="2" l="1" a="1"/>
  <c r="AE26" i="2" s="1"/>
  <c r="X26" i="2" a="1"/>
  <c r="X26" i="2" s="1"/>
  <c r="W27" i="2" a="1"/>
  <c r="W27" i="2" s="1"/>
  <c r="AE27" i="2" l="1" a="1"/>
  <c r="AE27" i="2" s="1"/>
  <c r="X27" i="2" a="1"/>
  <c r="X27" i="2" s="1"/>
  <c r="W28" i="2" a="1"/>
  <c r="W28" i="2" s="1"/>
  <c r="AE28" i="2" l="1" a="1"/>
  <c r="AE28" i="2" s="1"/>
  <c r="X28" i="2" a="1"/>
  <c r="X28" i="2" s="1"/>
  <c r="W29" i="2" a="1"/>
  <c r="W29" i="2" s="1"/>
  <c r="AE29" i="2" l="1" a="1"/>
  <c r="AE29" i="2" s="1"/>
  <c r="X29" i="2" a="1"/>
  <c r="X29" i="2" s="1"/>
  <c r="W30" i="2" a="1"/>
  <c r="W30" i="2" s="1"/>
  <c r="AE30" i="2" l="1" a="1"/>
  <c r="AE30" i="2" s="1"/>
  <c r="X30" i="2" a="1"/>
  <c r="X30" i="2" s="1"/>
  <c r="W31" i="2" a="1"/>
  <c r="W31" i="2" s="1"/>
  <c r="AE31" i="2" l="1" a="1"/>
  <c r="AE31" i="2" s="1"/>
  <c r="X31" i="2" a="1"/>
  <c r="X31" i="2" s="1"/>
  <c r="W32" i="2" a="1"/>
  <c r="W32" i="2" s="1"/>
  <c r="AE32" i="2" l="1" a="1"/>
  <c r="AE32" i="2" s="1"/>
  <c r="X32" i="2" a="1"/>
  <c r="X32" i="2" s="1"/>
  <c r="W33" i="2" a="1"/>
  <c r="W33" i="2" s="1"/>
  <c r="AE33" i="2" l="1" a="1"/>
  <c r="AE33" i="2" s="1"/>
  <c r="X33" i="2" a="1"/>
  <c r="X33" i="2" s="1"/>
  <c r="W34" i="2" a="1"/>
  <c r="W34" i="2" s="1"/>
  <c r="AE34" i="2" l="1" a="1"/>
  <c r="AE34" i="2" s="1"/>
  <c r="X34" i="2" a="1"/>
  <c r="X34" i="2" s="1"/>
  <c r="W35" i="2" a="1"/>
  <c r="W35" i="2" s="1"/>
  <c r="AE35" i="2" l="1" a="1"/>
  <c r="AE35" i="2" s="1"/>
  <c r="X35" i="2" a="1"/>
  <c r="X35" i="2" s="1"/>
  <c r="W36" i="2" a="1"/>
  <c r="W36" i="2" s="1"/>
  <c r="AE36" i="2" l="1" a="1"/>
  <c r="AE36" i="2" s="1"/>
  <c r="X36" i="2" a="1"/>
  <c r="X36" i="2" s="1"/>
  <c r="W37" i="2" a="1"/>
  <c r="W37" i="2" s="1"/>
  <c r="AE37" i="2" l="1" a="1"/>
  <c r="AE37" i="2" s="1"/>
  <c r="X37" i="2" a="1"/>
  <c r="X37" i="2" s="1"/>
  <c r="W38" i="2" a="1"/>
  <c r="W38" i="2" s="1"/>
  <c r="AE38" i="2" l="1" a="1"/>
  <c r="AE38" i="2" s="1"/>
  <c r="X38" i="2" a="1"/>
  <c r="X38" i="2" s="1"/>
  <c r="W39" i="2" a="1"/>
  <c r="W39" i="2" s="1"/>
  <c r="AE39" i="2" l="1" a="1"/>
  <c r="AE39" i="2" s="1"/>
  <c r="X39" i="2" a="1"/>
  <c r="X39" i="2" s="1"/>
  <c r="W40" i="2" a="1"/>
  <c r="W40" i="2" s="1"/>
  <c r="AE40" i="2" l="1" a="1"/>
  <c r="AE40" i="2" s="1"/>
  <c r="X40" i="2" a="1"/>
  <c r="X40" i="2" s="1"/>
  <c r="W41" i="2" a="1"/>
  <c r="W41" i="2" s="1"/>
  <c r="AE41" i="2" l="1" a="1"/>
  <c r="AE41" i="2" s="1"/>
  <c r="X41" i="2" a="1"/>
  <c r="X41" i="2" s="1"/>
  <c r="W42" i="2" a="1"/>
  <c r="W42" i="2" s="1"/>
  <c r="AE42" i="2" l="1" a="1"/>
  <c r="AE42" i="2" s="1"/>
  <c r="X42" i="2" a="1"/>
  <c r="X42" i="2" s="1"/>
  <c r="W43" i="2" a="1"/>
  <c r="W43" i="2" s="1"/>
  <c r="AE43" i="2" l="1" a="1"/>
  <c r="AE43" i="2" s="1"/>
  <c r="X43" i="2" a="1"/>
  <c r="X43" i="2" s="1"/>
  <c r="W44" i="2" a="1"/>
  <c r="W44" i="2" s="1"/>
  <c r="AE44" i="2" l="1" a="1"/>
  <c r="AE44" i="2" s="1"/>
  <c r="X44" i="2" a="1"/>
  <c r="X44" i="2" s="1"/>
  <c r="W45" i="2" a="1"/>
  <c r="W45" i="2" s="1"/>
  <c r="AE45" i="2" l="1" a="1"/>
  <c r="AE45" i="2" s="1"/>
  <c r="X45" i="2" a="1"/>
  <c r="X45" i="2" s="1"/>
  <c r="W46" i="2" a="1"/>
  <c r="W46" i="2" s="1"/>
  <c r="AE46" i="2" l="1" a="1"/>
  <c r="AE46" i="2" s="1"/>
  <c r="X46" i="2" a="1"/>
  <c r="X46" i="2" s="1"/>
  <c r="W47" i="2" a="1"/>
  <c r="W47" i="2" s="1"/>
  <c r="AE47" i="2" l="1" a="1"/>
  <c r="AE47" i="2" s="1"/>
  <c r="X47" i="2" a="1"/>
  <c r="X47" i="2" s="1"/>
  <c r="W48" i="2" a="1"/>
  <c r="W48" i="2" s="1"/>
  <c r="AE48" i="2" l="1" a="1"/>
  <c r="AE48" i="2" s="1"/>
  <c r="X48" i="2" a="1"/>
  <c r="X48" i="2" s="1"/>
  <c r="W49" i="2" a="1"/>
  <c r="W49" i="2" s="1"/>
  <c r="AE49" i="2" l="1" a="1"/>
  <c r="AE49" i="2" s="1"/>
  <c r="X49" i="2" a="1"/>
  <c r="X49" i="2" s="1"/>
  <c r="W50" i="2" a="1"/>
  <c r="W50" i="2" s="1"/>
  <c r="AE50" i="2" l="1" a="1"/>
  <c r="AE50" i="2" s="1"/>
  <c r="X50" i="2" a="1"/>
  <c r="X50" i="2" s="1"/>
  <c r="W51" i="2" a="1"/>
  <c r="W51" i="2" s="1"/>
  <c r="AE51" i="2" l="1" a="1"/>
  <c r="AE51" i="2" s="1"/>
  <c r="X51" i="2" a="1"/>
  <c r="X51" i="2" s="1"/>
  <c r="W52" i="2" a="1"/>
  <c r="W52" i="2" s="1"/>
  <c r="AE52" i="2" l="1" a="1"/>
  <c r="AE52" i="2" s="1"/>
  <c r="X52" i="2" a="1"/>
  <c r="X52" i="2" s="1"/>
  <c r="W53" i="2" a="1"/>
  <c r="W53" i="2" s="1"/>
  <c r="AE53" i="2" l="1" a="1"/>
  <c r="AE53" i="2" s="1"/>
  <c r="X53" i="2" a="1"/>
  <c r="X53" i="2" s="1"/>
  <c r="W54" i="2" a="1"/>
  <c r="W54" i="2" s="1"/>
  <c r="AE54" i="2" l="1" a="1"/>
  <c r="AE54" i="2" s="1"/>
  <c r="X54" i="2" a="1"/>
  <c r="X54" i="2" s="1"/>
  <c r="W55" i="2" a="1"/>
  <c r="W55" i="2" s="1"/>
  <c r="AE55" i="2" l="1" a="1"/>
  <c r="AE55" i="2" s="1"/>
  <c r="X55" i="2" a="1"/>
  <c r="X55" i="2" s="1"/>
  <c r="W56" i="2" a="1"/>
  <c r="W56" i="2" s="1"/>
  <c r="AE56" i="2" l="1" a="1"/>
  <c r="AE56" i="2" s="1"/>
  <c r="X56" i="2" a="1"/>
  <c r="X56" i="2" s="1"/>
  <c r="W57" i="2" a="1"/>
  <c r="W57" i="2" s="1"/>
  <c r="AE57" i="2" l="1" a="1"/>
  <c r="AE57" i="2" s="1"/>
  <c r="X57" i="2" a="1"/>
  <c r="X57" i="2" s="1"/>
  <c r="W58" i="2" a="1"/>
  <c r="W58" i="2" s="1"/>
  <c r="AE58" i="2" l="1" a="1"/>
  <c r="AE58" i="2" s="1"/>
  <c r="X58" i="2" a="1"/>
  <c r="X58" i="2" s="1"/>
  <c r="W59" i="2" a="1"/>
  <c r="W59" i="2" s="1"/>
  <c r="AE59" i="2" l="1" a="1"/>
  <c r="AE59" i="2" s="1"/>
  <c r="X59" i="2" a="1"/>
  <c r="X59" i="2" s="1"/>
  <c r="W60" i="2" a="1"/>
  <c r="W60" i="2" s="1"/>
  <c r="AE60" i="2" l="1" a="1"/>
  <c r="AE60" i="2" s="1"/>
  <c r="X60" i="2" a="1"/>
  <c r="X60" i="2" s="1"/>
  <c r="W61" i="2" a="1"/>
  <c r="W61" i="2" s="1"/>
  <c r="AE61" i="2" l="1" a="1"/>
  <c r="AE61" i="2" s="1"/>
  <c r="X61" i="2" a="1"/>
  <c r="X61" i="2" s="1"/>
  <c r="W62" i="2" a="1"/>
  <c r="W62" i="2" s="1"/>
  <c r="AE62" i="2" l="1" a="1"/>
  <c r="AE62" i="2" s="1"/>
  <c r="X62" i="2" a="1"/>
  <c r="X62" i="2" s="1"/>
  <c r="W63" i="2" a="1"/>
  <c r="W63" i="2" s="1"/>
  <c r="AE63" i="2" l="1" a="1"/>
  <c r="AE63" i="2" s="1"/>
  <c r="X63" i="2" a="1"/>
  <c r="X63" i="2" s="1"/>
  <c r="W64" i="2" a="1"/>
  <c r="W64" i="2" s="1"/>
  <c r="AE64" i="2" l="1" a="1"/>
  <c r="AE64" i="2" s="1"/>
  <c r="X64" i="2" a="1"/>
  <c r="X64" i="2" s="1"/>
  <c r="W65" i="2" a="1"/>
  <c r="W65" i="2" s="1"/>
  <c r="AE65" i="2" l="1" a="1"/>
  <c r="AE65" i="2" s="1"/>
  <c r="X65" i="2" a="1"/>
  <c r="X65" i="2" s="1"/>
  <c r="W66" i="2" a="1"/>
  <c r="W66" i="2" s="1"/>
  <c r="AE66" i="2" l="1" a="1"/>
  <c r="AE66" i="2" s="1"/>
  <c r="X66" i="2" a="1"/>
  <c r="X66" i="2" s="1"/>
  <c r="W67" i="2" a="1"/>
  <c r="W67" i="2" s="1"/>
  <c r="AE67" i="2" l="1" a="1"/>
  <c r="AE67" i="2" s="1"/>
  <c r="X67" i="2" a="1"/>
  <c r="X67" i="2" s="1"/>
  <c r="W68" i="2" a="1"/>
  <c r="W68" i="2" s="1"/>
  <c r="AE68" i="2" l="1" a="1"/>
  <c r="AE68" i="2" s="1"/>
  <c r="X68" i="2" a="1"/>
  <c r="X68" i="2" s="1"/>
  <c r="W69" i="2" a="1"/>
  <c r="W69" i="2" s="1"/>
  <c r="AE69" i="2" l="1" a="1"/>
  <c r="AE69" i="2" s="1"/>
  <c r="W70" i="2" a="1"/>
  <c r="W70" i="2" s="1"/>
  <c r="X69" i="2" a="1"/>
  <c r="X69" i="2" s="1"/>
  <c r="AE70" i="2" l="1" a="1"/>
  <c r="AE70" i="2" s="1"/>
  <c r="W71" i="2" a="1"/>
  <c r="W71" i="2" s="1"/>
  <c r="X70" i="2" a="1"/>
  <c r="X70" i="2" s="1"/>
  <c r="AE71" i="2" l="1" a="1"/>
  <c r="AE71" i="2" s="1"/>
  <c r="X71" i="2" a="1"/>
  <c r="X71" i="2" s="1"/>
  <c r="W72" i="2" a="1"/>
  <c r="W72" i="2" s="1"/>
  <c r="AE72" i="2" l="1" a="1"/>
  <c r="AE72" i="2" s="1"/>
  <c r="W73" i="2" a="1"/>
  <c r="W73" i="2" s="1"/>
  <c r="X72" i="2" a="1"/>
  <c r="X72" i="2" s="1"/>
  <c r="AE73" i="2" l="1" a="1"/>
  <c r="AE73" i="2" s="1"/>
  <c r="X73" i="2" a="1"/>
  <c r="X73" i="2" s="1"/>
  <c r="W74" i="2" a="1"/>
  <c r="W74" i="2" s="1"/>
  <c r="AE74" i="2" l="1" a="1"/>
  <c r="AE74" i="2" s="1"/>
  <c r="W75" i="2" a="1"/>
  <c r="W75" i="2" s="1"/>
  <c r="X74" i="2" a="1"/>
  <c r="X74" i="2" s="1"/>
  <c r="X75" i="2" l="1" a="1"/>
  <c r="X75" i="2" s="1"/>
  <c r="AE75" i="2" a="1"/>
  <c r="AE75" i="2" s="1"/>
  <c r="W76" i="2" a="1"/>
  <c r="W76" i="2" s="1"/>
  <c r="AE76" i="2" l="1" a="1"/>
  <c r="AE76" i="2" s="1"/>
  <c r="W77" i="2" a="1"/>
  <c r="W77" i="2" s="1"/>
  <c r="X76" i="2" a="1"/>
  <c r="X76" i="2" s="1"/>
  <c r="AE77" i="2" l="1" a="1"/>
  <c r="AE77" i="2" s="1"/>
  <c r="X77" i="2" a="1"/>
  <c r="X77" i="2" s="1"/>
  <c r="W78" i="2" a="1"/>
  <c r="W78" i="2" s="1"/>
  <c r="AE78" i="2" l="1" a="1"/>
  <c r="AE78" i="2" s="1"/>
  <c r="W79" i="2" a="1"/>
  <c r="W79" i="2" s="1"/>
  <c r="X78" i="2" a="1"/>
  <c r="X78" i="2" s="1"/>
  <c r="AE79" i="2" l="1" a="1"/>
  <c r="AE79" i="2" s="1"/>
  <c r="X79" i="2" a="1"/>
  <c r="X79" i="2" s="1"/>
  <c r="W80" i="2" a="1"/>
  <c r="W80" i="2" s="1"/>
  <c r="AE80" i="2" l="1" a="1"/>
  <c r="AE80" i="2" s="1"/>
  <c r="X80" i="2" a="1"/>
  <c r="X80" i="2" s="1"/>
  <c r="W81" i="2" a="1"/>
  <c r="W81" i="2" s="1"/>
  <c r="AE81" i="2" l="1" a="1"/>
  <c r="AE81" i="2" s="1"/>
  <c r="W82" i="2" a="1"/>
  <c r="W82" i="2" s="1"/>
  <c r="X81" i="2" a="1"/>
  <c r="X81" i="2" s="1"/>
  <c r="AE82" i="2" l="1" a="1"/>
  <c r="AE82" i="2" s="1"/>
  <c r="X82" i="2" a="1"/>
  <c r="X82" i="2" s="1"/>
  <c r="W83" i="2" a="1"/>
  <c r="W83" i="2" s="1"/>
  <c r="AE83" i="2" l="1" a="1"/>
  <c r="AE83" i="2" s="1"/>
  <c r="W84" i="2" a="1"/>
  <c r="W84" i="2" s="1"/>
  <c r="X83" i="2" a="1"/>
  <c r="X83" i="2" s="1"/>
  <c r="AE84" i="2" l="1" a="1"/>
  <c r="AE84" i="2" s="1"/>
  <c r="X84" i="2" a="1"/>
  <c r="X84" i="2" s="1"/>
  <c r="W85" i="2" a="1"/>
  <c r="W85" i="2" s="1"/>
  <c r="AE85" i="2" l="1" a="1"/>
  <c r="AE85" i="2" s="1"/>
  <c r="W86" i="2" a="1"/>
  <c r="W86" i="2" s="1"/>
  <c r="X85" i="2" a="1"/>
  <c r="X85" i="2" s="1"/>
  <c r="AE86" i="2" l="1" a="1"/>
  <c r="AE86" i="2" s="1"/>
  <c r="X86" i="2" a="1"/>
  <c r="X86" i="2" s="1"/>
  <c r="W87" i="2" a="1"/>
  <c r="W87" i="2" s="1"/>
  <c r="AE87" i="2" l="1" a="1"/>
  <c r="AE87" i="2" s="1"/>
  <c r="W88" i="2" a="1"/>
  <c r="W88" i="2" s="1"/>
  <c r="X87" i="2" a="1"/>
  <c r="X87" i="2" s="1"/>
  <c r="AE88" i="2" l="1" a="1"/>
  <c r="AE88" i="2" s="1"/>
  <c r="X88" i="2" a="1"/>
  <c r="X88" i="2" s="1"/>
  <c r="W89" i="2" a="1"/>
  <c r="W89" i="2" s="1"/>
  <c r="AE89" i="2" l="1" a="1"/>
  <c r="AE89" i="2" s="1"/>
  <c r="W90" i="2" a="1"/>
  <c r="W90" i="2" s="1"/>
  <c r="X89" i="2" a="1"/>
  <c r="X89" i="2" s="1"/>
  <c r="AE90" i="2" l="1" a="1"/>
  <c r="AE90" i="2" s="1"/>
  <c r="X90" i="2" a="1"/>
  <c r="X90" i="2" s="1"/>
  <c r="W91" i="2" a="1"/>
  <c r="W91" i="2" s="1"/>
  <c r="AE91" i="2" l="1" a="1"/>
  <c r="AE91" i="2" s="1"/>
  <c r="X91" i="2" a="1"/>
  <c r="X91" i="2" s="1"/>
  <c r="W92" i="2" a="1"/>
  <c r="W92" i="2" s="1"/>
  <c r="AE92" i="2" l="1" a="1"/>
  <c r="AE92" i="2" s="1"/>
  <c r="X92" i="2" a="1"/>
  <c r="X92" i="2" s="1"/>
  <c r="W93" i="2" a="1"/>
  <c r="W93" i="2" s="1"/>
  <c r="AE93" i="2" l="1" a="1"/>
  <c r="AE93" i="2" s="1"/>
  <c r="X93" i="2" a="1"/>
  <c r="X93" i="2" s="1"/>
  <c r="W94" i="2" a="1"/>
  <c r="W94" i="2" s="1"/>
  <c r="AE94" i="2" l="1" a="1"/>
  <c r="AE94" i="2" s="1"/>
  <c r="W95" i="2" a="1"/>
  <c r="W95" i="2" s="1"/>
  <c r="X94" i="2" a="1"/>
  <c r="X94" i="2" s="1"/>
  <c r="AE95" i="2" l="1" a="1"/>
  <c r="AE95" i="2" s="1"/>
  <c r="X95" i="2" a="1"/>
  <c r="X95" i="2" s="1"/>
  <c r="W96" i="2" a="1"/>
  <c r="W96" i="2" s="1"/>
  <c r="AE96" i="2" l="1" a="1"/>
  <c r="AE96" i="2" s="1"/>
  <c r="W97" i="2" a="1"/>
  <c r="W97" i="2" s="1"/>
  <c r="X96" i="2" a="1"/>
  <c r="X96" i="2" s="1"/>
  <c r="AE97" i="2" l="1" a="1"/>
  <c r="AE97" i="2" s="1"/>
  <c r="X97" i="2" a="1"/>
  <c r="X97" i="2" s="1"/>
  <c r="W98" i="2" a="1"/>
  <c r="W98" i="2" s="1"/>
  <c r="AE98" i="2" l="1" a="1"/>
  <c r="AE98" i="2" s="1"/>
  <c r="W99" i="2" a="1"/>
  <c r="W99" i="2" s="1"/>
  <c r="X98" i="2" a="1"/>
  <c r="X98" i="2" s="1"/>
  <c r="AE99" i="2" l="1" a="1"/>
  <c r="AE99" i="2" s="1"/>
  <c r="X99" i="2" a="1"/>
  <c r="X99" i="2" s="1"/>
  <c r="W100" i="2" a="1"/>
  <c r="W100" i="2" s="1"/>
  <c r="AE100" i="2" l="1" a="1"/>
  <c r="AE100" i="2" s="1"/>
  <c r="W101" i="2" a="1"/>
  <c r="W101" i="2" s="1"/>
  <c r="X100" i="2" a="1"/>
  <c r="X100" i="2" s="1"/>
  <c r="AE101" i="2" l="1" a="1"/>
  <c r="AE101" i="2" s="1"/>
  <c r="W102" i="2" a="1"/>
  <c r="W102" i="2" s="1"/>
  <c r="X101" i="2" a="1"/>
  <c r="X101" i="2" s="1"/>
  <c r="AE102" i="2" l="1" a="1"/>
  <c r="AE102" i="2" s="1"/>
  <c r="X102" i="2" a="1"/>
  <c r="X102" i="2" s="1"/>
  <c r="W103" i="2" a="1"/>
  <c r="W103" i="2" s="1"/>
  <c r="AE103" i="2" l="1" a="1"/>
  <c r="AE103" i="2" s="1"/>
  <c r="W104" i="2" a="1"/>
  <c r="W104" i="2" s="1"/>
  <c r="X103" i="2" a="1"/>
  <c r="X103" i="2" s="1"/>
  <c r="AE104" i="2" l="1" a="1"/>
  <c r="AE104" i="2" s="1"/>
  <c r="X104" i="2" a="1"/>
  <c r="X104" i="2" s="1"/>
  <c r="W105" i="2" a="1"/>
  <c r="W105" i="2" s="1"/>
  <c r="AE105" i="2" l="1" a="1"/>
  <c r="AE105" i="2" s="1"/>
  <c r="X105" i="2" a="1"/>
  <c r="X105" i="2" s="1"/>
  <c r="W106" i="2" a="1"/>
  <c r="W106" i="2" s="1"/>
  <c r="AE106" i="2" l="1" a="1"/>
  <c r="AE106" i="2" s="1"/>
  <c r="W107" i="2" a="1"/>
  <c r="W107" i="2" s="1"/>
  <c r="X106" i="2" a="1"/>
  <c r="X106" i="2" s="1"/>
  <c r="AE107" i="2" l="1" a="1"/>
  <c r="AE107" i="2" s="1"/>
  <c r="W108" i="2" a="1"/>
  <c r="W108" i="2" s="1"/>
  <c r="X107" i="2" a="1"/>
  <c r="X107" i="2" s="1"/>
  <c r="AE108" i="2" l="1" a="1"/>
  <c r="AE108" i="2" s="1"/>
  <c r="X108" i="2" a="1"/>
  <c r="X108" i="2" s="1"/>
  <c r="W109" i="2" a="1"/>
  <c r="W109" i="2" s="1"/>
  <c r="AE109" i="2" l="1" a="1"/>
  <c r="AE109" i="2" s="1"/>
  <c r="W110" i="2" a="1"/>
  <c r="W110" i="2" s="1"/>
  <c r="X109" i="2" a="1"/>
  <c r="X109" i="2" s="1"/>
  <c r="AE110" i="2" l="1" a="1"/>
  <c r="AE110" i="2" s="1"/>
  <c r="X110" i="2" a="1"/>
  <c r="X110" i="2" s="1"/>
  <c r="W111" i="2" a="1"/>
  <c r="W111" i="2" s="1"/>
  <c r="AE111" i="2" l="1" a="1"/>
  <c r="AE111" i="2" s="1"/>
  <c r="W112" i="2" a="1"/>
  <c r="W112" i="2" s="1"/>
  <c r="X111" i="2" a="1"/>
  <c r="X111" i="2" s="1"/>
  <c r="AE112" i="2" l="1" a="1"/>
  <c r="AE112" i="2" s="1"/>
  <c r="X112" i="2" a="1"/>
  <c r="X112" i="2" s="1"/>
  <c r="W113" i="2" a="1"/>
  <c r="W113" i="2" s="1"/>
  <c r="AE113" i="2" l="1" a="1"/>
  <c r="AE113" i="2" s="1"/>
  <c r="W114" i="2" a="1"/>
  <c r="W114" i="2" s="1"/>
  <c r="X113" i="2" a="1"/>
  <c r="X113" i="2" s="1"/>
  <c r="AE114" i="2" l="1" a="1"/>
  <c r="AE114" i="2" s="1"/>
  <c r="X114" i="2" a="1"/>
  <c r="X114" i="2" s="1"/>
  <c r="W115" i="2" a="1"/>
  <c r="W115" i="2" s="1"/>
  <c r="AE115" i="2" l="1" a="1"/>
  <c r="AE115" i="2" s="1"/>
  <c r="W116" i="2" a="1"/>
  <c r="W116" i="2" s="1"/>
  <c r="X115" i="2" a="1"/>
  <c r="X115" i="2" s="1"/>
  <c r="AE116" i="2" l="1" a="1"/>
  <c r="AE116" i="2" s="1"/>
  <c r="X116" i="2" a="1"/>
  <c r="X116" i="2" s="1"/>
  <c r="W117" i="2" a="1"/>
  <c r="W117" i="2" s="1"/>
  <c r="AE117" i="2" l="1" a="1"/>
  <c r="AE117" i="2" s="1"/>
  <c r="W118" i="2" a="1"/>
  <c r="W118" i="2" s="1"/>
  <c r="X117" i="2" a="1"/>
  <c r="X117" i="2" s="1"/>
  <c r="AE118" i="2" l="1" a="1"/>
  <c r="AE118" i="2" s="1"/>
  <c r="X118" i="2" a="1"/>
  <c r="X118" i="2" s="1"/>
  <c r="W119" i="2" a="1"/>
  <c r="W119" i="2" s="1"/>
  <c r="AE119" i="2" l="1" a="1"/>
  <c r="AE119" i="2" s="1"/>
  <c r="W120" i="2" a="1"/>
  <c r="W120" i="2" s="1"/>
  <c r="X119" i="2" a="1"/>
  <c r="X119" i="2" s="1"/>
  <c r="AE120" i="2" l="1" a="1"/>
  <c r="AE120" i="2" s="1"/>
  <c r="X120" i="2" a="1"/>
  <c r="X120" i="2" s="1"/>
  <c r="W121" i="2" a="1"/>
  <c r="W121" i="2" s="1"/>
  <c r="AE121" i="2" l="1" a="1"/>
  <c r="AE121" i="2" s="1"/>
  <c r="W122" i="2" a="1"/>
  <c r="W122" i="2" s="1"/>
  <c r="X121" i="2" a="1"/>
  <c r="X121" i="2" s="1"/>
  <c r="AE122" i="2" l="1" a="1"/>
  <c r="AE122" i="2" s="1"/>
  <c r="X122" i="2" a="1"/>
  <c r="X122" i="2" s="1"/>
  <c r="W123" i="2" a="1"/>
  <c r="W123" i="2" s="1"/>
  <c r="AE123" i="2" l="1" a="1"/>
  <c r="AE123" i="2" s="1"/>
  <c r="X123" i="2" a="1"/>
  <c r="X123" i="2" s="1"/>
  <c r="W124" i="2" a="1"/>
  <c r="W124" i="2" s="1"/>
  <c r="AE124" i="2" l="1" a="1"/>
  <c r="AE124" i="2" s="1"/>
  <c r="X124" i="2" a="1"/>
  <c r="X124" i="2" s="1"/>
  <c r="W125" i="2" a="1"/>
  <c r="W125" i="2" s="1"/>
  <c r="AE125" i="2" l="1" a="1"/>
  <c r="AE125" i="2" s="1"/>
  <c r="W126" i="2" a="1"/>
  <c r="W126" i="2" s="1"/>
  <c r="X125" i="2" a="1"/>
  <c r="X125" i="2" s="1"/>
  <c r="AE126" i="2" l="1" a="1"/>
  <c r="AE126" i="2" s="1"/>
  <c r="W127" i="2" a="1"/>
  <c r="W127" i="2" s="1"/>
  <c r="X126" i="2" a="1"/>
  <c r="X126" i="2" s="1"/>
  <c r="AE127" i="2" l="1" a="1"/>
  <c r="AE127" i="2" s="1"/>
  <c r="X127" i="2" a="1"/>
  <c r="X127" i="2" s="1"/>
  <c r="W128" i="2" a="1"/>
  <c r="W128" i="2" s="1"/>
  <c r="X128" i="2" l="1" a="1"/>
  <c r="X128" i="2" s="1"/>
  <c r="W129" i="2" a="1"/>
  <c r="W129" i="2" s="1"/>
  <c r="W130" i="2" s="1" a="1"/>
  <c r="W130" i="2" s="1"/>
  <c r="AE128" i="2" a="1"/>
  <c r="AE128" i="2" s="1"/>
  <c r="X129" i="2" l="1" a="1"/>
  <c r="X129" i="2" s="1"/>
  <c r="X130" i="2" s="1" a="1"/>
  <c r="X130" i="2" s="1"/>
  <c r="AE129" i="2" a="1"/>
  <c r="AE129" i="2" s="1"/>
  <c r="AE130" i="2" s="1" a="1"/>
  <c r="AE130" i="2" s="1"/>
  <c r="W131" i="2" a="1"/>
  <c r="W131" i="2" s="1"/>
  <c r="AE131" i="2" l="1" a="1"/>
  <c r="AE131" i="2" s="1"/>
  <c r="X131" i="2" a="1"/>
  <c r="X131" i="2" s="1"/>
  <c r="W132" i="2" a="1"/>
  <c r="W132" i="2" s="1"/>
  <c r="AE132" i="2" l="1" a="1"/>
  <c r="AE132" i="2" s="1"/>
  <c r="X132" i="2" a="1"/>
  <c r="X132" i="2" s="1"/>
  <c r="W133" i="2" a="1"/>
  <c r="W133" i="2" s="1"/>
  <c r="AE133" i="2" l="1" a="1"/>
  <c r="AE133" i="2" s="1"/>
  <c r="X133" i="2" a="1"/>
  <c r="X133" i="2" s="1"/>
  <c r="W134" i="2" a="1"/>
  <c r="W134" i="2" s="1"/>
  <c r="AE134" i="2" l="1" a="1"/>
  <c r="AE134" i="2" s="1"/>
  <c r="X134" i="2" a="1"/>
  <c r="X134" i="2" s="1"/>
  <c r="W135" i="2" a="1"/>
  <c r="W135" i="2" s="1"/>
  <c r="AE135" i="2" l="1" a="1"/>
  <c r="AE135" i="2" s="1"/>
  <c r="X135" i="2" a="1"/>
  <c r="X135" i="2" s="1"/>
  <c r="W136" i="2" a="1"/>
  <c r="W136" i="2" s="1"/>
  <c r="AE136" i="2" s="1" a="1"/>
  <c r="AE136" i="2" s="1"/>
  <c r="X136" i="2" l="1" a="1"/>
  <c r="X136" i="2" s="1"/>
  <c r="W137" i="2" a="1"/>
  <c r="W137" i="2" s="1"/>
  <c r="AE137" i="2" s="1" a="1"/>
  <c r="AE137" i="2" s="1"/>
  <c r="X137" i="2" l="1" a="1"/>
  <c r="X137" i="2" s="1"/>
  <c r="W138" i="2" a="1"/>
  <c r="W138" i="2" s="1"/>
  <c r="AE138" i="2" s="1" a="1"/>
  <c r="AE138" i="2" s="1"/>
  <c r="X138" i="2" l="1" a="1"/>
  <c r="X138" i="2" s="1"/>
  <c r="W139" i="2" a="1"/>
  <c r="W139" i="2" s="1"/>
  <c r="AE139" i="2" s="1" a="1"/>
  <c r="AE139" i="2" s="1"/>
  <c r="X139" i="2" l="1" a="1"/>
  <c r="X139" i="2" s="1"/>
  <c r="W140" i="2" a="1"/>
  <c r="W140" i="2" s="1"/>
  <c r="AE140" i="2" s="1" a="1"/>
  <c r="AE140" i="2" s="1"/>
  <c r="X140" i="2" l="1" a="1"/>
  <c r="X140" i="2" s="1"/>
  <c r="W141" i="2" a="1"/>
  <c r="W141" i="2" s="1"/>
  <c r="AE141" i="2" s="1" a="1"/>
  <c r="AE141" i="2" s="1"/>
  <c r="X141" i="2" l="1" a="1"/>
  <c r="X141" i="2" s="1"/>
  <c r="W142" i="2" a="1"/>
  <c r="W142" i="2" s="1"/>
  <c r="AE142" i="2" s="1" a="1"/>
  <c r="AE142" i="2" s="1"/>
  <c r="X142" i="2" l="1" a="1"/>
  <c r="X142" i="2" s="1"/>
  <c r="W143" i="2" a="1"/>
  <c r="W143" i="2" s="1"/>
  <c r="AE143" i="2" s="1" a="1"/>
  <c r="AE143" i="2" s="1"/>
  <c r="X143" i="2" l="1" a="1"/>
  <c r="X143" i="2" s="1"/>
  <c r="W144" i="2" a="1"/>
  <c r="W144" i="2" s="1"/>
  <c r="AE144" i="2" s="1" a="1"/>
  <c r="AE144" i="2" s="1"/>
  <c r="X144" i="2" l="1" a="1"/>
  <c r="X144" i="2" s="1"/>
  <c r="W145" i="2" a="1"/>
  <c r="W145" i="2" s="1"/>
  <c r="AE145" i="2" s="1" a="1"/>
  <c r="AE145" i="2" s="1"/>
  <c r="X145" i="2" l="1" a="1"/>
  <c r="X145" i="2" s="1"/>
  <c r="W146" i="2" a="1"/>
  <c r="W146" i="2" s="1"/>
  <c r="AE146" i="2" s="1" a="1"/>
  <c r="AE146" i="2" s="1"/>
  <c r="X146" i="2" l="1" a="1"/>
  <c r="X146" i="2" s="1"/>
  <c r="W147" i="2" a="1"/>
  <c r="W147" i="2" s="1"/>
  <c r="AE147" i="2" s="1" a="1"/>
  <c r="AE147" i="2" s="1"/>
  <c r="X147" i="2" l="1" a="1"/>
  <c r="X147" i="2" s="1"/>
  <c r="W148" i="2" a="1"/>
  <c r="W148" i="2" s="1"/>
  <c r="AE148" i="2" s="1" a="1"/>
  <c r="AE148" i="2" s="1"/>
  <c r="X148" i="2" l="1" a="1"/>
  <c r="X148" i="2" s="1"/>
  <c r="W149" i="2" a="1"/>
  <c r="W149" i="2" s="1"/>
  <c r="AE149" i="2" s="1" a="1"/>
  <c r="AE149" i="2" s="1"/>
  <c r="X149" i="2" l="1" a="1"/>
  <c r="X149" i="2" s="1"/>
  <c r="W150" i="2" a="1"/>
  <c r="W150" i="2" s="1"/>
  <c r="AE150" i="2" s="1" a="1"/>
  <c r="AE150" i="2" s="1"/>
  <c r="X150" i="2" l="1" a="1"/>
  <c r="X150" i="2" s="1"/>
  <c r="W151" i="2" a="1"/>
  <c r="W151" i="2" s="1"/>
  <c r="AE151" i="2" s="1" a="1"/>
  <c r="AE151" i="2" s="1"/>
  <c r="X151" i="2" l="1" a="1"/>
  <c r="X151" i="2" s="1"/>
  <c r="W152" i="2" a="1"/>
  <c r="W152" i="2" s="1"/>
  <c r="AE152" i="2" s="1" a="1"/>
  <c r="AE152" i="2" s="1"/>
  <c r="X152" i="2" l="1" a="1"/>
  <c r="X152" i="2" s="1"/>
  <c r="W153" i="2" a="1"/>
  <c r="W153" i="2" s="1"/>
  <c r="AE153" i="2" s="1" a="1"/>
  <c r="AE153" i="2" s="1"/>
  <c r="X153" i="2" l="1" a="1"/>
  <c r="X153" i="2" s="1"/>
  <c r="W154" i="2" a="1"/>
  <c r="W154" i="2" s="1"/>
  <c r="AE154" i="2" s="1" a="1"/>
  <c r="AE154" i="2" s="1"/>
  <c r="X154" i="2" l="1" a="1"/>
  <c r="X154" i="2" s="1"/>
  <c r="W155" i="2" a="1"/>
  <c r="W155" i="2" s="1"/>
  <c r="AE155" i="2" s="1" a="1"/>
  <c r="AE155" i="2" s="1"/>
  <c r="X155" i="2" l="1" a="1"/>
  <c r="X155" i="2" s="1"/>
  <c r="W156" i="2" a="1"/>
  <c r="W156" i="2" s="1"/>
  <c r="AE156" i="2" s="1" a="1"/>
  <c r="AE156" i="2" s="1"/>
  <c r="X156" i="2" l="1" a="1"/>
  <c r="X156" i="2" s="1"/>
  <c r="W157" i="2" a="1"/>
  <c r="W157" i="2" s="1"/>
  <c r="AE157" i="2" s="1" a="1"/>
  <c r="AE157" i="2" s="1"/>
  <c r="X157" i="2" l="1" a="1"/>
  <c r="X157" i="2" s="1"/>
  <c r="W158" i="2" a="1"/>
  <c r="W158" i="2" s="1"/>
  <c r="AE158" i="2" s="1" a="1"/>
  <c r="AE158" i="2" s="1"/>
  <c r="X158" i="2" l="1" a="1"/>
  <c r="X158" i="2" s="1"/>
  <c r="W159" i="2" a="1"/>
  <c r="W159" i="2" s="1"/>
  <c r="AE159" i="2" s="1" a="1"/>
  <c r="AE159" i="2" s="1"/>
  <c r="X159" i="2" l="1" a="1"/>
  <c r="X159" i="2" s="1"/>
  <c r="W160" i="2" a="1"/>
  <c r="W160" i="2" s="1"/>
  <c r="AE160" i="2" s="1" a="1"/>
  <c r="AE160" i="2" s="1"/>
  <c r="X160" i="2" l="1" a="1"/>
  <c r="X160" i="2" s="1"/>
  <c r="W161" i="2" a="1"/>
  <c r="W161" i="2" s="1"/>
  <c r="AE161" i="2" s="1" a="1"/>
  <c r="AE161" i="2" s="1"/>
  <c r="X161" i="2" l="1" a="1"/>
  <c r="X161" i="2" s="1"/>
  <c r="W162" i="2" a="1"/>
  <c r="W162" i="2" s="1"/>
  <c r="AE162" i="2" s="1" a="1"/>
  <c r="AE162" i="2" s="1"/>
  <c r="X162" i="2" l="1" a="1"/>
  <c r="X162" i="2" s="1"/>
  <c r="W163" i="2" a="1"/>
  <c r="W163" i="2" s="1"/>
  <c r="AE163" i="2" s="1" a="1"/>
  <c r="AE163" i="2" s="1"/>
  <c r="X163" i="2" l="1" a="1"/>
  <c r="X163" i="2" s="1"/>
  <c r="W164" i="2" a="1"/>
  <c r="W164" i="2" s="1"/>
  <c r="AE164" i="2" s="1" a="1"/>
  <c r="AE164" i="2" s="1"/>
  <c r="X164" i="2" l="1" a="1"/>
  <c r="X164" i="2" s="1"/>
  <c r="W165" i="2" a="1"/>
  <c r="W165" i="2" s="1"/>
  <c r="AE165" i="2" s="1" a="1"/>
  <c r="AE165" i="2" s="1"/>
  <c r="X165" i="2" l="1" a="1"/>
  <c r="X165" i="2" s="1"/>
  <c r="W166" i="2" a="1"/>
  <c r="W166" i="2" s="1"/>
  <c r="AE166" i="2" s="1" a="1"/>
  <c r="AE166" i="2" s="1"/>
  <c r="X166" i="2" l="1" a="1"/>
  <c r="X166" i="2" s="1"/>
  <c r="W167" i="2" a="1"/>
  <c r="W167" i="2" s="1"/>
  <c r="AE167" i="2" s="1" a="1"/>
  <c r="AE167" i="2" s="1"/>
  <c r="X167" i="2" l="1" a="1"/>
  <c r="X167" i="2" s="1"/>
  <c r="W168" i="2" a="1"/>
  <c r="W168" i="2" s="1"/>
  <c r="AE168" i="2" s="1" a="1"/>
  <c r="AE168" i="2" s="1"/>
  <c r="X168" i="2" l="1" a="1"/>
  <c r="X168" i="2" s="1"/>
  <c r="W169" i="2" a="1"/>
  <c r="W169" i="2" s="1"/>
  <c r="AE169" i="2" s="1" a="1"/>
  <c r="AE169" i="2" s="1"/>
  <c r="X169" i="2" l="1" a="1"/>
  <c r="X169" i="2" s="1"/>
  <c r="W170" i="2" a="1"/>
  <c r="W170" i="2" s="1"/>
  <c r="AE170" i="2" s="1" a="1"/>
  <c r="AE170" i="2" s="1"/>
  <c r="X170" i="2" l="1" a="1"/>
  <c r="X170" i="2" s="1"/>
  <c r="W171" i="2" a="1"/>
  <c r="W171" i="2" s="1"/>
  <c r="AE171" i="2" s="1" a="1"/>
  <c r="AE171" i="2" s="1"/>
  <c r="X171" i="2" l="1" a="1"/>
  <c r="X171" i="2" s="1"/>
  <c r="W172" i="2" a="1"/>
  <c r="W172" i="2" s="1"/>
  <c r="AE172" i="2" s="1" a="1"/>
  <c r="AE172" i="2" s="1"/>
  <c r="X172" i="2" l="1" a="1"/>
  <c r="X172" i="2" s="1"/>
  <c r="W173" i="2" a="1"/>
  <c r="W173" i="2" s="1"/>
  <c r="AE173" i="2" s="1" a="1"/>
  <c r="AE173" i="2" s="1"/>
  <c r="X173" i="2" l="1" a="1"/>
  <c r="X173" i="2" s="1"/>
  <c r="W174" i="2" a="1"/>
  <c r="W174" i="2" s="1"/>
  <c r="AE174" i="2" s="1" a="1"/>
  <c r="AE174" i="2" s="1"/>
  <c r="X174" i="2" l="1" a="1"/>
  <c r="X174" i="2" s="1"/>
  <c r="W175" i="2" a="1"/>
  <c r="W175" i="2" s="1"/>
  <c r="AE175" i="2" s="1" a="1"/>
  <c r="AE175" i="2" s="1"/>
  <c r="X175" i="2" l="1" a="1"/>
  <c r="X175" i="2" s="1"/>
  <c r="W176" i="2" a="1"/>
  <c r="W176" i="2" s="1"/>
  <c r="AE176" i="2" s="1" a="1"/>
  <c r="AE176" i="2" s="1"/>
  <c r="X176" i="2" l="1" a="1"/>
  <c r="X176" i="2" s="1"/>
  <c r="W177" i="2" a="1"/>
  <c r="W177" i="2" s="1"/>
  <c r="AE177" i="2" s="1" a="1"/>
  <c r="AE177" i="2" s="1"/>
  <c r="X177" i="2" l="1" a="1"/>
  <c r="X177" i="2" s="1"/>
  <c r="W178" i="2" a="1"/>
  <c r="W178" i="2" s="1"/>
  <c r="AE178" i="2" s="1" a="1"/>
  <c r="AE178" i="2" s="1"/>
  <c r="X178" i="2" l="1" a="1"/>
  <c r="X178" i="2" s="1"/>
  <c r="W179" i="2" a="1"/>
  <c r="W179" i="2" s="1"/>
  <c r="AE179" i="2" s="1" a="1"/>
  <c r="AE179" i="2" s="1"/>
  <c r="X179" i="2" l="1" a="1"/>
  <c r="X179" i="2" s="1"/>
  <c r="W180" i="2" a="1"/>
  <c r="W180" i="2" s="1"/>
  <c r="AE180" i="2" s="1" a="1"/>
  <c r="AE180" i="2" s="1"/>
  <c r="X180" i="2" l="1" a="1"/>
  <c r="X180" i="2" s="1"/>
  <c r="W181" i="2" a="1"/>
  <c r="W181" i="2" s="1"/>
  <c r="AE181" i="2" s="1" a="1"/>
  <c r="AE181" i="2" s="1"/>
  <c r="X181" i="2" l="1" a="1"/>
  <c r="X181" i="2" s="1"/>
  <c r="W182" i="2" a="1"/>
  <c r="W182" i="2" s="1"/>
  <c r="AE182" i="2" s="1" a="1"/>
  <c r="AE182" i="2" s="1"/>
  <c r="X182" i="2" l="1" a="1"/>
  <c r="X182" i="2" s="1"/>
  <c r="W183" i="2" a="1"/>
  <c r="W183" i="2" s="1"/>
  <c r="AE183" i="2" s="1" a="1"/>
  <c r="AE183" i="2" s="1"/>
  <c r="X183" i="2" l="1" a="1"/>
  <c r="X183" i="2" s="1"/>
  <c r="W184" i="2" a="1"/>
  <c r="W184" i="2" s="1"/>
  <c r="AE184" i="2" s="1" a="1"/>
  <c r="AE184" i="2" s="1"/>
  <c r="X184" i="2" l="1" a="1"/>
  <c r="X184" i="2" s="1"/>
  <c r="W185" i="2" a="1"/>
  <c r="W185" i="2" s="1"/>
  <c r="AE185" i="2" s="1" a="1"/>
  <c r="AE185" i="2" s="1"/>
  <c r="X185" i="2" l="1" a="1"/>
  <c r="X185" i="2" s="1"/>
  <c r="W186" i="2" a="1"/>
  <c r="W186" i="2" s="1"/>
  <c r="AE186" i="2" s="1" a="1"/>
  <c r="AE186" i="2" s="1"/>
  <c r="X186" i="2" l="1" a="1"/>
  <c r="X186" i="2" s="1"/>
  <c r="W187" i="2" a="1"/>
  <c r="W187" i="2" s="1"/>
  <c r="AE187" i="2" s="1" a="1"/>
  <c r="AE187" i="2" s="1"/>
  <c r="X187" i="2" l="1" a="1"/>
  <c r="X187" i="2" s="1"/>
  <c r="W188" i="2" a="1"/>
  <c r="W188" i="2" s="1"/>
  <c r="AE188" i="2" s="1" a="1"/>
  <c r="AE188" i="2" s="1"/>
  <c r="X188" i="2" l="1" a="1"/>
  <c r="X188" i="2" s="1"/>
  <c r="W189" i="2" a="1"/>
  <c r="W189" i="2" s="1"/>
  <c r="AE189" i="2" s="1" a="1"/>
  <c r="AE189" i="2" s="1"/>
  <c r="X189" i="2" l="1" a="1"/>
  <c r="X189" i="2" s="1"/>
  <c r="W190" i="2" a="1"/>
  <c r="W190" i="2" s="1"/>
  <c r="AE190" i="2" s="1" a="1"/>
  <c r="AE190" i="2" s="1"/>
  <c r="X190" i="2" l="1" a="1"/>
  <c r="X190" i="2" s="1"/>
  <c r="W191" i="2" a="1"/>
  <c r="W191" i="2" s="1"/>
  <c r="AE191" i="2" s="1" a="1"/>
  <c r="AE191" i="2" s="1"/>
  <c r="X191" i="2" l="1" a="1"/>
  <c r="X191" i="2" s="1"/>
  <c r="W192" i="2" a="1"/>
  <c r="W192" i="2" s="1"/>
  <c r="AE192" i="2" s="1" a="1"/>
  <c r="AE192" i="2" s="1"/>
  <c r="X192" i="2" l="1" a="1"/>
  <c r="X192" i="2" s="1"/>
  <c r="W193" i="2" a="1"/>
  <c r="W193" i="2" s="1"/>
  <c r="AE193" i="2" s="1" a="1"/>
  <c r="AE193" i="2" s="1"/>
  <c r="X193" i="2" l="1" a="1"/>
  <c r="X193" i="2" s="1"/>
  <c r="W194" i="2" a="1"/>
  <c r="W194" i="2" s="1"/>
  <c r="AE194" i="2" s="1" a="1"/>
  <c r="AE194" i="2" s="1"/>
  <c r="X194" i="2" l="1" a="1"/>
  <c r="X194" i="2" s="1"/>
  <c r="W195" i="2" a="1"/>
  <c r="W195" i="2" s="1"/>
  <c r="AE195" i="2" s="1" a="1"/>
  <c r="AE195" i="2" s="1"/>
  <c r="X195" i="2" l="1" a="1"/>
  <c r="X195" i="2" s="1"/>
  <c r="W196" i="2" a="1"/>
  <c r="W196" i="2" s="1"/>
  <c r="AE196" i="2" s="1" a="1"/>
  <c r="AE196" i="2" s="1"/>
  <c r="X196" i="2" l="1" a="1"/>
  <c r="X196" i="2" s="1"/>
  <c r="W197" i="2" a="1"/>
  <c r="W197" i="2" s="1"/>
  <c r="AE197" i="2" s="1" a="1"/>
  <c r="AE197" i="2" s="1"/>
  <c r="X197" i="2" l="1" a="1"/>
  <c r="X197" i="2" s="1"/>
  <c r="W198" i="2" a="1"/>
  <c r="W198" i="2" s="1"/>
  <c r="AE198" i="2" s="1" a="1"/>
  <c r="AE198" i="2" s="1"/>
  <c r="X198" i="2" l="1" a="1"/>
  <c r="X198" i="2" s="1"/>
  <c r="W199" i="2" a="1"/>
  <c r="W199" i="2" s="1"/>
  <c r="AE199" i="2" s="1" a="1"/>
  <c r="AE199" i="2" s="1"/>
  <c r="X199" i="2" l="1" a="1"/>
  <c r="X199" i="2" s="1"/>
  <c r="W200" i="2" a="1"/>
  <c r="W200" i="2" s="1"/>
  <c r="AE200" i="2" s="1" a="1"/>
  <c r="AE200" i="2" s="1"/>
  <c r="X200" i="2" l="1" a="1"/>
  <c r="X200" i="2" s="1"/>
  <c r="W201" i="2" a="1"/>
  <c r="W201" i="2" s="1"/>
  <c r="AE201" i="2" s="1" a="1"/>
  <c r="AE201" i="2" s="1"/>
  <c r="X201" i="2" l="1" a="1"/>
  <c r="X201" i="2" s="1"/>
  <c r="W202" i="2" a="1"/>
  <c r="W202" i="2" s="1"/>
  <c r="AE202" i="2" s="1" a="1"/>
  <c r="AE202" i="2" s="1"/>
  <c r="X202" i="2" l="1" a="1"/>
  <c r="X202" i="2" s="1"/>
  <c r="W203" i="2" a="1"/>
  <c r="W203" i="2" s="1"/>
  <c r="AE203" i="2" s="1" a="1"/>
  <c r="AE203" i="2" s="1"/>
  <c r="X203" i="2" l="1" a="1"/>
  <c r="X203" i="2" s="1"/>
  <c r="W204" i="2" a="1"/>
  <c r="W204" i="2" s="1"/>
  <c r="AE204" i="2" s="1" a="1"/>
  <c r="AE204" i="2" s="1"/>
  <c r="X204" i="2" l="1" a="1"/>
  <c r="X204" i="2" s="1"/>
  <c r="W205" i="2" a="1"/>
  <c r="W205" i="2" s="1"/>
  <c r="AE205" i="2" s="1" a="1"/>
  <c r="AE205" i="2" s="1"/>
  <c r="X205" i="2" l="1" a="1"/>
  <c r="X205" i="2" s="1"/>
  <c r="W206" i="2" a="1"/>
  <c r="W206" i="2" s="1"/>
  <c r="AE206" i="2" s="1" a="1"/>
  <c r="AE206" i="2" s="1"/>
  <c r="X206" i="2" l="1" a="1"/>
  <c r="X206" i="2" s="1"/>
  <c r="W207" i="2" a="1"/>
  <c r="W207" i="2" s="1"/>
  <c r="AE207" i="2" s="1" a="1"/>
  <c r="AE207" i="2" s="1"/>
  <c r="X207" i="2" l="1" a="1"/>
  <c r="X207" i="2" s="1"/>
  <c r="W208" i="2" a="1"/>
  <c r="W208" i="2" s="1"/>
  <c r="AE208" i="2" s="1" a="1"/>
  <c r="AE208" i="2" s="1"/>
  <c r="X208" i="2" l="1" a="1"/>
  <c r="X208" i="2" s="1"/>
  <c r="W209" i="2" a="1"/>
  <c r="W209" i="2" s="1"/>
  <c r="AE209" i="2" s="1" a="1"/>
  <c r="AE209" i="2" s="1"/>
  <c r="X209" i="2" l="1" a="1"/>
  <c r="X209" i="2" s="1"/>
  <c r="W210" i="2" a="1"/>
  <c r="W210" i="2" s="1"/>
  <c r="AE210" i="2" s="1" a="1"/>
  <c r="AE210" i="2" s="1"/>
  <c r="X210" i="2" l="1" a="1"/>
  <c r="X210" i="2" s="1"/>
  <c r="W211" i="2" a="1"/>
  <c r="W211" i="2" s="1"/>
  <c r="AE211" i="2" s="1" a="1"/>
  <c r="AE211" i="2" s="1"/>
  <c r="X211" i="2" l="1" a="1"/>
  <c r="X211" i="2" s="1"/>
  <c r="W212" i="2" a="1"/>
  <c r="W212" i="2" s="1"/>
  <c r="AE212" i="2" s="1" a="1"/>
  <c r="AE212" i="2" s="1"/>
  <c r="X212" i="2" l="1" a="1"/>
  <c r="X212" i="2" s="1"/>
  <c r="W213" i="2" a="1"/>
  <c r="W213" i="2" s="1"/>
  <c r="AE213" i="2" s="1" a="1"/>
  <c r="AE213" i="2" s="1"/>
  <c r="X213" i="2" l="1" a="1"/>
  <c r="X213" i="2" s="1"/>
  <c r="W214" i="2" a="1"/>
  <c r="W214" i="2" s="1"/>
  <c r="AE214" i="2" s="1" a="1"/>
  <c r="AE214" i="2" s="1"/>
  <c r="X214" i="2" l="1" a="1"/>
  <c r="X214" i="2" s="1"/>
  <c r="W215" i="2" a="1"/>
  <c r="W215" i="2" s="1"/>
  <c r="AE215" i="2" s="1" a="1"/>
  <c r="AE215" i="2" s="1"/>
  <c r="X215" i="2" l="1" a="1"/>
  <c r="X215" i="2" s="1"/>
  <c r="W216" i="2" a="1"/>
  <c r="W216" i="2" s="1"/>
  <c r="AE216" i="2" s="1" a="1"/>
  <c r="AE216" i="2" s="1"/>
  <c r="X216" i="2" l="1" a="1"/>
  <c r="X216" i="2" s="1"/>
  <c r="W217" i="2" a="1"/>
  <c r="W217" i="2" s="1"/>
  <c r="AE217" i="2" s="1" a="1"/>
  <c r="AE217" i="2" s="1"/>
  <c r="X217" i="2" l="1" a="1"/>
  <c r="X217" i="2" s="1"/>
  <c r="W218" i="2" a="1"/>
  <c r="W218" i="2" s="1"/>
  <c r="AE218" i="2" s="1" a="1"/>
  <c r="AE218" i="2" s="1"/>
  <c r="X218" i="2" l="1" a="1"/>
  <c r="X218" i="2" s="1"/>
  <c r="W219" i="2" a="1"/>
  <c r="W219" i="2" s="1"/>
  <c r="AE219" i="2" s="1" a="1"/>
  <c r="AE219" i="2" s="1"/>
  <c r="X219" i="2" l="1" a="1"/>
  <c r="X219" i="2" s="1"/>
  <c r="W220" i="2" a="1"/>
  <c r="W220" i="2" s="1"/>
  <c r="AE220" i="2" s="1" a="1"/>
  <c r="AE220" i="2" s="1"/>
  <c r="X220" i="2" l="1" a="1"/>
  <c r="X220" i="2" s="1"/>
  <c r="W221" i="2" a="1"/>
  <c r="W221" i="2" s="1"/>
  <c r="AE221" i="2" s="1" a="1"/>
  <c r="AE221" i="2" s="1"/>
  <c r="X221" i="2" l="1" a="1"/>
  <c r="X221" i="2" s="1"/>
  <c r="W222" i="2" a="1"/>
  <c r="W222" i="2" s="1"/>
  <c r="AE222" i="2" s="1" a="1"/>
  <c r="AE222" i="2" s="1"/>
  <c r="X222" i="2" l="1" a="1"/>
  <c r="X222" i="2" s="1"/>
  <c r="W223" i="2" a="1"/>
  <c r="W223" i="2" s="1"/>
  <c r="AE223" i="2" s="1" a="1"/>
  <c r="AE223" i="2" s="1"/>
  <c r="X223" i="2" l="1" a="1"/>
  <c r="X223" i="2" s="1"/>
  <c r="W224" i="2" a="1"/>
  <c r="W224" i="2" s="1"/>
  <c r="AE224" i="2" s="1" a="1"/>
  <c r="AE224" i="2" s="1"/>
  <c r="X224" i="2" l="1" a="1"/>
  <c r="X224" i="2" s="1"/>
  <c r="W225" i="2" a="1"/>
  <c r="W225" i="2" s="1"/>
  <c r="AE225" i="2" s="1" a="1"/>
  <c r="AE225" i="2" s="1"/>
  <c r="X225" i="2" l="1" a="1"/>
  <c r="X225" i="2" s="1"/>
  <c r="W226" i="2" a="1"/>
  <c r="W226" i="2" s="1"/>
  <c r="AE226" i="2" s="1" a="1"/>
  <c r="AE226" i="2" s="1"/>
  <c r="X226" i="2" l="1" a="1"/>
  <c r="X226" i="2" s="1"/>
  <c r="W227" i="2" a="1"/>
  <c r="W227" i="2" s="1"/>
  <c r="AE227" i="2" s="1" a="1"/>
  <c r="AE227" i="2" s="1"/>
  <c r="X227" i="2" l="1" a="1"/>
  <c r="X227" i="2" s="1"/>
  <c r="W228" i="2" a="1"/>
  <c r="W228" i="2" s="1"/>
  <c r="AE228" i="2" s="1" a="1"/>
  <c r="AE228" i="2" s="1"/>
  <c r="X228" i="2" l="1" a="1"/>
  <c r="X228" i="2" s="1"/>
  <c r="W229" i="2" a="1"/>
  <c r="W229" i="2" s="1"/>
  <c r="AE229" i="2" s="1" a="1"/>
  <c r="AE229" i="2" s="1"/>
  <c r="X229" i="2" l="1" a="1"/>
  <c r="X229" i="2" s="1"/>
  <c r="W230" i="2" a="1"/>
  <c r="W230" i="2" s="1"/>
  <c r="AE230" i="2" s="1" a="1"/>
  <c r="AE230" i="2" s="1"/>
  <c r="X230" i="2" l="1" a="1"/>
  <c r="X230" i="2" s="1"/>
  <c r="W231" i="2" a="1"/>
  <c r="W231" i="2" s="1"/>
  <c r="AE231" i="2" s="1" a="1"/>
  <c r="AE231" i="2" s="1"/>
  <c r="X231" i="2" l="1" a="1"/>
  <c r="X231" i="2" s="1"/>
  <c r="W232" i="2" a="1"/>
  <c r="W232" i="2" s="1"/>
  <c r="AE232" i="2" s="1" a="1"/>
  <c r="AE232" i="2" s="1"/>
  <c r="X232" i="2" l="1" a="1"/>
  <c r="X232" i="2" s="1"/>
  <c r="W233" i="2" a="1"/>
  <c r="W233" i="2" s="1"/>
  <c r="AE233" i="2" s="1" a="1"/>
  <c r="AE233" i="2" s="1"/>
  <c r="X233" i="2" l="1" a="1"/>
  <c r="X233" i="2" s="1"/>
  <c r="W234" i="2" a="1"/>
  <c r="W234" i="2" s="1"/>
  <c r="AE234" i="2" s="1" a="1"/>
  <c r="AE234" i="2" s="1"/>
  <c r="X234" i="2" l="1" a="1"/>
  <c r="X234" i="2" s="1"/>
  <c r="W235" i="2" a="1"/>
  <c r="W235" i="2" s="1"/>
  <c r="AE235" i="2" s="1" a="1"/>
  <c r="AE235" i="2" s="1"/>
  <c r="X235" i="2" l="1" a="1"/>
  <c r="X235" i="2" s="1"/>
  <c r="W236" i="2" a="1"/>
  <c r="W236" i="2" s="1"/>
  <c r="AE236" i="2" s="1" a="1"/>
  <c r="AE236" i="2" s="1"/>
  <c r="X236" i="2" l="1" a="1"/>
  <c r="X236" i="2" s="1"/>
  <c r="W237" i="2" a="1"/>
  <c r="W237" i="2" s="1"/>
  <c r="AE237" i="2" s="1" a="1"/>
  <c r="AE237" i="2" s="1"/>
  <c r="X237" i="2" l="1" a="1"/>
  <c r="X237" i="2" s="1"/>
  <c r="W238" i="2" a="1"/>
  <c r="W238" i="2" s="1"/>
  <c r="AE238" i="2" s="1" a="1"/>
  <c r="AE238" i="2" s="1"/>
  <c r="X238" i="2" l="1" a="1"/>
  <c r="X238" i="2" s="1"/>
  <c r="W239" i="2" a="1"/>
  <c r="W239" i="2" s="1"/>
  <c r="AE239" i="2" s="1" a="1"/>
  <c r="AE239" i="2" s="1"/>
  <c r="X239" i="2" l="1" a="1"/>
  <c r="X239" i="2" s="1"/>
  <c r="W240" i="2" a="1"/>
  <c r="W240" i="2" s="1"/>
  <c r="AE240" i="2" s="1" a="1"/>
  <c r="AE240" i="2" s="1"/>
  <c r="X240" i="2" l="1" a="1"/>
  <c r="X240" i="2" s="1"/>
  <c r="W241" i="2" a="1"/>
  <c r="W241" i="2" s="1"/>
  <c r="AE241" i="2" s="1" a="1"/>
  <c r="AE241" i="2" s="1"/>
  <c r="X241" i="2" l="1" a="1"/>
  <c r="X241" i="2" s="1"/>
  <c r="W242" i="2" a="1"/>
  <c r="W242" i="2" s="1"/>
  <c r="AE242" i="2" s="1" a="1"/>
  <c r="AE242" i="2" s="1"/>
  <c r="X242" i="2" l="1" a="1"/>
  <c r="X242" i="2" s="1"/>
  <c r="W243" i="2" a="1"/>
  <c r="W243" i="2" s="1"/>
  <c r="AE243" i="2" s="1" a="1"/>
  <c r="AE243" i="2" s="1"/>
  <c r="X243" i="2" l="1" a="1"/>
  <c r="X243" i="2" s="1"/>
  <c r="W244" i="2" a="1"/>
  <c r="W244" i="2" s="1"/>
  <c r="AE244" i="2" s="1" a="1"/>
  <c r="AE244" i="2" s="1"/>
  <c r="X244" i="2" l="1" a="1"/>
  <c r="X244" i="2" s="1"/>
  <c r="W245" i="2" a="1"/>
  <c r="W245" i="2" s="1"/>
  <c r="AE245" i="2" s="1" a="1"/>
  <c r="AE245" i="2" s="1"/>
  <c r="X245" i="2" l="1" a="1"/>
  <c r="X245" i="2" s="1"/>
  <c r="W246" i="2" a="1"/>
  <c r="W246" i="2" s="1"/>
  <c r="AE246" i="2" s="1" a="1"/>
  <c r="AE246" i="2" s="1"/>
  <c r="X246" i="2" l="1" a="1"/>
  <c r="X246" i="2" s="1"/>
  <c r="W247" i="2" a="1"/>
  <c r="W247" i="2" s="1"/>
  <c r="AE247" i="2" s="1" a="1"/>
  <c r="AE247" i="2" s="1"/>
  <c r="X247" i="2" l="1" a="1"/>
  <c r="X247" i="2" s="1"/>
  <c r="W248" i="2" a="1"/>
  <c r="W248" i="2" s="1"/>
  <c r="AE248" i="2" s="1" a="1"/>
  <c r="AE248" i="2" s="1"/>
  <c r="X248" i="2" l="1" a="1"/>
  <c r="X248" i="2" s="1"/>
  <c r="W249" i="2" a="1"/>
  <c r="W249" i="2" s="1"/>
  <c r="AE249" i="2" s="1" a="1"/>
  <c r="AE249" i="2" s="1"/>
  <c r="X249" i="2" l="1" a="1"/>
  <c r="X249" i="2" s="1"/>
  <c r="W250" i="2" a="1"/>
  <c r="W250" i="2" s="1"/>
  <c r="AE250" i="2" s="1" a="1"/>
  <c r="AE250" i="2" s="1"/>
  <c r="X250" i="2" l="1" a="1"/>
  <c r="X250" i="2" s="1"/>
  <c r="W251" i="2" a="1"/>
  <c r="W251" i="2" s="1"/>
  <c r="AE251" i="2" s="1" a="1"/>
  <c r="AE251" i="2" s="1"/>
  <c r="X251" i="2" l="1" a="1"/>
  <c r="X251" i="2" s="1"/>
  <c r="W252" i="2" a="1"/>
  <c r="W252" i="2" s="1"/>
  <c r="AE252" i="2" s="1" a="1"/>
  <c r="AE252" i="2" s="1"/>
  <c r="X252" i="2" l="1" a="1"/>
  <c r="X252" i="2" s="1"/>
  <c r="W253" i="2" a="1"/>
  <c r="W253" i="2" s="1"/>
  <c r="AE253" i="2" s="1" a="1"/>
  <c r="AE253" i="2" s="1"/>
  <c r="X253" i="2" l="1" a="1"/>
  <c r="X253" i="2" s="1"/>
  <c r="W254" i="2" a="1"/>
  <c r="W254" i="2" s="1"/>
  <c r="AE254" i="2" s="1" a="1"/>
  <c r="AE254" i="2" s="1"/>
  <c r="X254" i="2" l="1" a="1"/>
  <c r="X254" i="2" s="1"/>
  <c r="W255" i="2" a="1"/>
  <c r="W255" i="2" s="1"/>
  <c r="AE255" i="2" s="1" a="1"/>
  <c r="AE255" i="2" s="1"/>
  <c r="X255" i="2" l="1" a="1"/>
  <c r="X255" i="2" s="1"/>
  <c r="W256" i="2" a="1"/>
  <c r="W256" i="2" s="1"/>
  <c r="AE256" i="2" s="1" a="1"/>
  <c r="AE256" i="2" s="1"/>
  <c r="X256" i="2" l="1" a="1"/>
  <c r="X256" i="2" s="1"/>
  <c r="W257" i="2" a="1"/>
  <c r="W257" i="2" s="1"/>
  <c r="AE257" i="2" s="1" a="1"/>
  <c r="AE257" i="2" s="1"/>
  <c r="X257" i="2" l="1" a="1"/>
  <c r="X257" i="2" s="1"/>
  <c r="W258" i="2" a="1"/>
  <c r="W258" i="2" s="1"/>
  <c r="AE258" i="2" s="1" a="1"/>
  <c r="AE258" i="2" s="1"/>
  <c r="X258" i="2" l="1" a="1"/>
  <c r="X258" i="2" s="1"/>
  <c r="W259" i="2" a="1"/>
  <c r="W259" i="2" s="1"/>
  <c r="AE259" i="2" s="1" a="1"/>
  <c r="AE259" i="2" s="1"/>
  <c r="X259" i="2" l="1" a="1"/>
  <c r="X259" i="2" s="1"/>
  <c r="W260" i="2" a="1"/>
  <c r="W260" i="2" s="1"/>
  <c r="AE260" i="2" s="1" a="1"/>
  <c r="AE260" i="2" s="1"/>
  <c r="X260" i="2" l="1" a="1"/>
  <c r="X260" i="2" s="1"/>
  <c r="W261" i="2" a="1"/>
  <c r="W261" i="2" s="1"/>
  <c r="AE261" i="2" s="1" a="1"/>
  <c r="AE261" i="2" s="1"/>
  <c r="X261" i="2" l="1" a="1"/>
  <c r="X261" i="2" s="1"/>
  <c r="W262" i="2" a="1"/>
  <c r="W262" i="2" s="1"/>
  <c r="AE262" i="2" s="1" a="1"/>
  <c r="AE262" i="2" s="1"/>
  <c r="X262" i="2" l="1" a="1"/>
  <c r="X262" i="2" s="1"/>
  <c r="W263" i="2" a="1"/>
  <c r="W263" i="2" s="1"/>
  <c r="AE263" i="2" s="1" a="1"/>
  <c r="AE263" i="2" s="1"/>
  <c r="X263" i="2" l="1" a="1"/>
  <c r="X263" i="2" s="1"/>
  <c r="W264" i="2" a="1"/>
  <c r="W264" i="2" s="1"/>
  <c r="AE264" i="2" s="1" a="1"/>
  <c r="AE264" i="2" s="1"/>
  <c r="X264" i="2" l="1" a="1"/>
  <c r="X264" i="2" s="1"/>
  <c r="W265" i="2" a="1"/>
  <c r="W265" i="2" s="1"/>
  <c r="AE265" i="2" s="1" a="1"/>
  <c r="AE265" i="2" s="1"/>
  <c r="X265" i="2" l="1" a="1"/>
  <c r="X265" i="2" s="1"/>
  <c r="W266" i="2" a="1"/>
  <c r="W266" i="2" s="1"/>
  <c r="AE266" i="2" s="1" a="1"/>
  <c r="AE266" i="2" s="1"/>
  <c r="X266" i="2" l="1" a="1"/>
  <c r="X266" i="2" s="1"/>
  <c r="W267" i="2" a="1"/>
  <c r="W267" i="2" s="1"/>
  <c r="AE267" i="2" s="1" a="1"/>
  <c r="AE267" i="2" s="1"/>
  <c r="X267" i="2" l="1" a="1"/>
  <c r="X267" i="2" s="1"/>
  <c r="W268" i="2" a="1"/>
  <c r="W268" i="2" s="1"/>
  <c r="AE268" i="2" s="1" a="1"/>
  <c r="AE268" i="2" s="1"/>
  <c r="X268" i="2" l="1" a="1"/>
  <c r="X268" i="2" s="1"/>
  <c r="W269" i="2" a="1"/>
  <c r="W269" i="2" s="1"/>
  <c r="AE269" i="2" s="1" a="1"/>
  <c r="AE269" i="2" s="1"/>
  <c r="X269" i="2" l="1" a="1"/>
  <c r="X269" i="2" s="1"/>
  <c r="W270" i="2" a="1"/>
  <c r="W270" i="2" s="1"/>
  <c r="AE270" i="2" s="1" a="1"/>
  <c r="AE270" i="2" s="1"/>
  <c r="X270" i="2" l="1" a="1"/>
  <c r="X270" i="2" s="1"/>
  <c r="W271" i="2" a="1"/>
  <c r="W271" i="2" s="1"/>
  <c r="AE271" i="2" s="1" a="1"/>
  <c r="AE271" i="2" s="1"/>
  <c r="X271" i="2" l="1" a="1"/>
  <c r="X271" i="2" s="1"/>
  <c r="W272" i="2" a="1"/>
  <c r="W272" i="2" s="1"/>
  <c r="AE272" i="2" s="1" a="1"/>
  <c r="AE272" i="2" s="1"/>
  <c r="X272" i="2" l="1" a="1"/>
  <c r="X272" i="2" s="1"/>
  <c r="W273" i="2" a="1"/>
  <c r="W273" i="2" s="1"/>
  <c r="AE273" i="2" s="1" a="1"/>
  <c r="AE273" i="2" s="1"/>
  <c r="X273" i="2" l="1" a="1"/>
  <c r="X273" i="2" s="1"/>
  <c r="W274" i="2" a="1"/>
  <c r="W274" i="2" s="1"/>
  <c r="AE274" i="2" s="1" a="1"/>
  <c r="AE274" i="2" s="1"/>
  <c r="X274" i="2" l="1" a="1"/>
  <c r="X274" i="2" s="1"/>
  <c r="W275" i="2" a="1"/>
  <c r="W275" i="2" s="1"/>
  <c r="AE275" i="2" s="1" a="1"/>
  <c r="AE275" i="2" s="1"/>
  <c r="X275" i="2" l="1" a="1"/>
  <c r="X275" i="2" s="1"/>
  <c r="W276" i="2" a="1"/>
  <c r="W276" i="2" s="1"/>
  <c r="AE276" i="2" s="1" a="1"/>
  <c r="AE276" i="2" s="1"/>
  <c r="X276" i="2" l="1" a="1"/>
  <c r="X276" i="2" s="1"/>
  <c r="W277" i="2" a="1"/>
  <c r="W277" i="2" s="1"/>
  <c r="AE277" i="2" s="1" a="1"/>
  <c r="AE277" i="2" s="1"/>
  <c r="X277" i="2" l="1" a="1"/>
  <c r="X277" i="2" s="1"/>
  <c r="W278" i="2" a="1"/>
  <c r="W278" i="2" s="1"/>
  <c r="AE278" i="2" s="1" a="1"/>
  <c r="AE278" i="2" s="1"/>
  <c r="X278" i="2" l="1" a="1"/>
  <c r="X278" i="2" s="1"/>
  <c r="W279" i="2" a="1"/>
  <c r="W279" i="2" s="1"/>
  <c r="AE279" i="2" s="1" a="1"/>
  <c r="AE279" i="2" s="1"/>
  <c r="X279" i="2" l="1" a="1"/>
  <c r="X279" i="2" s="1"/>
  <c r="W280" i="2" a="1"/>
  <c r="W280" i="2" s="1"/>
  <c r="AE280" i="2" s="1" a="1"/>
  <c r="AE280" i="2" s="1"/>
  <c r="X280" i="2" l="1" a="1"/>
  <c r="X280" i="2" s="1"/>
  <c r="W281" i="2" a="1"/>
  <c r="W281" i="2" s="1"/>
  <c r="AE281" i="2" s="1" a="1"/>
  <c r="AE281" i="2" s="1"/>
  <c r="X281" i="2" l="1" a="1"/>
  <c r="X281" i="2" s="1"/>
  <c r="W282" i="2" a="1"/>
  <c r="W282" i="2" s="1"/>
  <c r="AE282" i="2" s="1" a="1"/>
  <c r="AE282" i="2" s="1"/>
  <c r="X282" i="2" l="1" a="1"/>
  <c r="X282" i="2" s="1"/>
  <c r="W283" i="2" a="1"/>
  <c r="W283" i="2" s="1"/>
  <c r="AE283" i="2" s="1" a="1"/>
  <c r="AE283" i="2" s="1"/>
  <c r="X283" i="2" l="1" a="1"/>
  <c r="X283" i="2" s="1"/>
  <c r="W284" i="2" a="1"/>
  <c r="W284" i="2" s="1"/>
  <c r="AE284" i="2" s="1" a="1"/>
  <c r="AE284" i="2" s="1"/>
  <c r="X284" i="2" l="1" a="1"/>
  <c r="X284" i="2" s="1"/>
  <c r="W285" i="2" a="1"/>
  <c r="W285" i="2" s="1"/>
  <c r="AE285" i="2" s="1" a="1"/>
  <c r="AE285" i="2" s="1"/>
  <c r="X285" i="2" l="1" a="1"/>
  <c r="X285" i="2" s="1"/>
  <c r="W286" i="2" a="1"/>
  <c r="W286" i="2" s="1"/>
  <c r="AE286" i="2" s="1" a="1"/>
  <c r="AE286" i="2" s="1"/>
  <c r="X286" i="2" l="1" a="1"/>
  <c r="X286" i="2" s="1"/>
  <c r="W287" i="2" a="1"/>
  <c r="W287" i="2" s="1"/>
  <c r="AE287" i="2" s="1" a="1"/>
  <c r="AE287" i="2" s="1"/>
  <c r="X287" i="2" l="1" a="1"/>
  <c r="X287" i="2" s="1"/>
  <c r="W288" i="2" a="1"/>
  <c r="W288" i="2" s="1"/>
  <c r="AE288" i="2" s="1" a="1"/>
  <c r="AE288" i="2" s="1"/>
  <c r="X288" i="2" l="1" a="1"/>
  <c r="X288" i="2" s="1"/>
  <c r="W289" i="2" a="1"/>
  <c r="W289" i="2" s="1"/>
  <c r="AE289" i="2" s="1" a="1"/>
  <c r="AE289" i="2" s="1"/>
  <c r="X289" i="2" l="1" a="1"/>
  <c r="X289" i="2" s="1"/>
  <c r="W290" i="2" a="1"/>
  <c r="W290" i="2" s="1"/>
  <c r="AE290" i="2" s="1" a="1"/>
  <c r="AE290" i="2" s="1"/>
  <c r="X290" i="2" l="1" a="1"/>
  <c r="X290" i="2" s="1"/>
  <c r="W291" i="2" a="1"/>
  <c r="W291" i="2" s="1"/>
  <c r="AE291" i="2" s="1" a="1"/>
  <c r="AE291" i="2" s="1"/>
  <c r="X291" i="2" l="1" a="1"/>
  <c r="X291" i="2" s="1"/>
  <c r="W292" i="2" a="1"/>
  <c r="W292" i="2" s="1"/>
  <c r="AE292" i="2" s="1" a="1"/>
  <c r="AE292" i="2" s="1"/>
  <c r="X292" i="2" l="1" a="1"/>
  <c r="X292" i="2" s="1"/>
  <c r="W293" i="2" a="1"/>
  <c r="W293" i="2" s="1"/>
  <c r="AE293" i="2" s="1" a="1"/>
  <c r="AE293" i="2" s="1"/>
  <c r="X293" i="2" l="1" a="1"/>
  <c r="X293" i="2" s="1"/>
  <c r="W294" i="2" a="1"/>
  <c r="W294" i="2" s="1"/>
  <c r="AE294" i="2" s="1" a="1"/>
  <c r="AE294" i="2" s="1"/>
  <c r="X294" i="2" l="1" a="1"/>
  <c r="X294" i="2" s="1"/>
  <c r="W295" i="2" a="1"/>
  <c r="W295" i="2" s="1"/>
  <c r="AE295" i="2" s="1" a="1"/>
  <c r="AE295" i="2" s="1"/>
  <c r="X295" i="2" l="1" a="1"/>
  <c r="X295" i="2" s="1"/>
  <c r="W296" i="2" a="1"/>
  <c r="W296" i="2" s="1"/>
  <c r="AE296" i="2" s="1" a="1"/>
  <c r="AE296" i="2" s="1"/>
  <c r="X296" i="2" l="1" a="1"/>
  <c r="X296" i="2" s="1"/>
  <c r="W297" i="2" a="1"/>
  <c r="W297" i="2" s="1"/>
  <c r="AE297" i="2" s="1" a="1"/>
  <c r="AE297" i="2" s="1"/>
  <c r="X297" i="2" l="1" a="1"/>
  <c r="X297" i="2" s="1"/>
  <c r="W298" i="2" a="1"/>
  <c r="W298" i="2" s="1"/>
  <c r="AE298" i="2" s="1" a="1"/>
  <c r="AE298" i="2" s="1"/>
  <c r="X298" i="2" l="1" a="1"/>
  <c r="X298" i="2" s="1"/>
  <c r="W299" i="2" a="1"/>
  <c r="W299" i="2" s="1"/>
  <c r="AE299" i="2" s="1" a="1"/>
  <c r="AE299" i="2" s="1"/>
  <c r="X299" i="2" l="1" a="1"/>
  <c r="X299" i="2" s="1"/>
  <c r="W300" i="2" a="1"/>
  <c r="W300" i="2" s="1"/>
  <c r="AE300" i="2" s="1" a="1"/>
  <c r="AE300" i="2" s="1"/>
  <c r="X300" i="2" l="1" a="1"/>
  <c r="X300" i="2" s="1"/>
  <c r="W301" i="2" a="1"/>
  <c r="W301" i="2" s="1"/>
  <c r="AE301" i="2" s="1" a="1"/>
  <c r="AE301" i="2" s="1"/>
  <c r="X301" i="2" l="1" a="1"/>
  <c r="X301" i="2" s="1"/>
  <c r="W302" i="2" a="1"/>
  <c r="W302" i="2" s="1"/>
  <c r="AE302" i="2" s="1" a="1"/>
  <c r="AE302" i="2" s="1"/>
  <c r="X302" i="2" l="1" a="1"/>
  <c r="X302" i="2" s="1"/>
  <c r="W303" i="2" a="1"/>
  <c r="W303" i="2" s="1"/>
  <c r="AE303" i="2" s="1" a="1"/>
  <c r="AE303" i="2" s="1"/>
  <c r="X303" i="2" l="1" a="1"/>
  <c r="X303" i="2" s="1"/>
  <c r="W304" i="2" a="1"/>
  <c r="W304" i="2" s="1"/>
  <c r="AE304" i="2" s="1" a="1"/>
  <c r="AE304" i="2" s="1"/>
  <c r="X304" i="2" l="1" a="1"/>
  <c r="X304" i="2" s="1"/>
  <c r="W305" i="2" a="1"/>
  <c r="W305" i="2" s="1"/>
  <c r="AE305" i="2" s="1" a="1"/>
  <c r="AE305" i="2" s="1"/>
  <c r="X305" i="2" l="1" a="1"/>
  <c r="X305" i="2" s="1"/>
  <c r="W306" i="2" a="1"/>
  <c r="W306" i="2" s="1"/>
  <c r="AE306" i="2" s="1" a="1"/>
  <c r="AE306" i="2" s="1"/>
  <c r="X306" i="2" l="1" a="1"/>
  <c r="X306" i="2" s="1"/>
  <c r="W307" i="2" a="1"/>
  <c r="W307" i="2" s="1"/>
  <c r="AE307" i="2" s="1" a="1"/>
  <c r="AE307" i="2" s="1"/>
  <c r="X307" i="2" l="1" a="1"/>
  <c r="X307" i="2" s="1"/>
  <c r="W308" i="2" a="1"/>
  <c r="W308" i="2" s="1"/>
  <c r="AE308" i="2" s="1" a="1"/>
  <c r="AE308" i="2" s="1"/>
  <c r="X308" i="2" l="1" a="1"/>
  <c r="X308" i="2" s="1"/>
  <c r="W309" i="2" a="1"/>
  <c r="W309" i="2" s="1"/>
  <c r="AE309" i="2" s="1" a="1"/>
  <c r="AE309" i="2" s="1"/>
  <c r="X309" i="2" l="1" a="1"/>
  <c r="X309" i="2" s="1"/>
  <c r="W310" i="2" a="1"/>
  <c r="W310" i="2" s="1"/>
  <c r="AE310" i="2" s="1" a="1"/>
  <c r="AE310" i="2" s="1"/>
  <c r="X310" i="2" l="1" a="1"/>
  <c r="X310" i="2" s="1"/>
  <c r="W311" i="2" a="1"/>
  <c r="W311" i="2" s="1"/>
  <c r="AE311" i="2" s="1" a="1"/>
  <c r="AE311" i="2" s="1"/>
  <c r="X311" i="2" l="1" a="1"/>
  <c r="X311" i="2" s="1"/>
  <c r="W312" i="2" a="1"/>
  <c r="W312" i="2" s="1"/>
  <c r="AE312" i="2" s="1" a="1"/>
  <c r="AE312" i="2" s="1"/>
  <c r="X312" i="2" l="1" a="1"/>
  <c r="X312" i="2" s="1"/>
  <c r="W313" i="2" a="1"/>
  <c r="W313" i="2" s="1"/>
  <c r="AE313" i="2" s="1" a="1"/>
  <c r="AE313" i="2" s="1"/>
  <c r="X313" i="2" l="1" a="1"/>
  <c r="X313" i="2" s="1"/>
  <c r="W314" i="2" a="1"/>
  <c r="W314" i="2" s="1"/>
  <c r="AE314" i="2" s="1" a="1"/>
  <c r="AE314" i="2" s="1"/>
  <c r="X314" i="2" l="1" a="1"/>
  <c r="X314" i="2" s="1"/>
  <c r="W315" i="2" a="1"/>
  <c r="W315" i="2" s="1"/>
  <c r="AE315" i="2" s="1" a="1"/>
  <c r="AE315" i="2" s="1"/>
  <c r="X315" i="2" l="1" a="1"/>
  <c r="X315" i="2" s="1"/>
  <c r="W316" i="2" a="1"/>
  <c r="W316" i="2" s="1"/>
  <c r="AE316" i="2" s="1" a="1"/>
  <c r="AE316" i="2" s="1"/>
  <c r="X316" i="2" l="1" a="1"/>
  <c r="X316" i="2" s="1"/>
  <c r="W317" i="2" a="1"/>
  <c r="W317" i="2" s="1"/>
  <c r="AE317" i="2" s="1" a="1"/>
  <c r="AE317" i="2" s="1"/>
  <c r="X317" i="2" l="1" a="1"/>
  <c r="X317" i="2" s="1"/>
  <c r="W318" i="2" a="1"/>
  <c r="W318" i="2" s="1"/>
  <c r="AE318" i="2" s="1" a="1"/>
  <c r="AE318" i="2" s="1"/>
  <c r="X318" i="2" l="1" a="1"/>
  <c r="X318" i="2" s="1"/>
  <c r="W319" i="2" a="1"/>
  <c r="W319" i="2" s="1"/>
  <c r="AE319" i="2" s="1" a="1"/>
  <c r="AE319" i="2" s="1"/>
  <c r="X319" i="2" l="1" a="1"/>
  <c r="X319" i="2" s="1"/>
  <c r="W320" i="2" a="1"/>
  <c r="W320" i="2" s="1"/>
  <c r="AE320" i="2" s="1" a="1"/>
  <c r="AE320" i="2" s="1"/>
  <c r="X320" i="2" l="1" a="1"/>
  <c r="X320" i="2" s="1"/>
  <c r="W321" i="2" a="1"/>
  <c r="W321" i="2" s="1"/>
  <c r="AE321" i="2" s="1" a="1"/>
  <c r="AE321" i="2" s="1"/>
  <c r="X321" i="2" l="1" a="1"/>
  <c r="X321" i="2" s="1"/>
  <c r="W322" i="2" a="1"/>
  <c r="W322" i="2" s="1"/>
  <c r="AE322" i="2" s="1" a="1"/>
  <c r="AE322" i="2" s="1"/>
  <c r="X322" i="2" l="1" a="1"/>
  <c r="X322" i="2" s="1"/>
  <c r="W323" i="2" a="1"/>
  <c r="W323" i="2" s="1"/>
  <c r="AE323" i="2" s="1" a="1"/>
  <c r="AE323" i="2" s="1"/>
  <c r="X323" i="2" l="1" a="1"/>
  <c r="X323" i="2" s="1"/>
  <c r="W324" i="2" a="1"/>
  <c r="W324" i="2" s="1"/>
  <c r="AE324" i="2" s="1" a="1"/>
  <c r="AE324" i="2" s="1"/>
  <c r="X324" i="2" l="1" a="1"/>
  <c r="X324" i="2" s="1"/>
  <c r="W325" i="2" a="1"/>
  <c r="W325" i="2" s="1"/>
  <c r="AE325" i="2" s="1" a="1"/>
  <c r="AE325" i="2" s="1"/>
  <c r="X325" i="2" l="1" a="1"/>
  <c r="X325" i="2" s="1"/>
  <c r="W326" i="2" a="1"/>
  <c r="W326" i="2" s="1"/>
  <c r="AE326" i="2" s="1" a="1"/>
  <c r="AE326" i="2" s="1"/>
  <c r="X326" i="2" l="1" a="1"/>
  <c r="X326" i="2" s="1"/>
  <c r="W327" i="2" a="1"/>
  <c r="W327" i="2" s="1"/>
  <c r="AE327" i="2" s="1" a="1"/>
  <c r="AE327" i="2" s="1"/>
  <c r="X327" i="2" l="1" a="1"/>
  <c r="X327" i="2" s="1"/>
  <c r="W328" i="2" a="1"/>
  <c r="W328" i="2" s="1"/>
  <c r="AE328" i="2" s="1" a="1"/>
  <c r="AE328" i="2" s="1"/>
  <c r="X328" i="2" l="1" a="1"/>
  <c r="X328" i="2" s="1"/>
  <c r="W329" i="2" a="1"/>
  <c r="W329" i="2" s="1"/>
  <c r="AE329" i="2" s="1" a="1"/>
  <c r="AE329" i="2" s="1"/>
  <c r="X329" i="2" l="1" a="1"/>
  <c r="X329" i="2" s="1"/>
  <c r="W330" i="2" a="1"/>
  <c r="W330" i="2" s="1"/>
  <c r="AE330" i="2" s="1" a="1"/>
  <c r="AE330" i="2" s="1"/>
  <c r="X330" i="2" l="1" a="1"/>
  <c r="X330" i="2" s="1"/>
  <c r="W331" i="2" a="1"/>
  <c r="W331" i="2" s="1"/>
  <c r="AE331" i="2" s="1" a="1"/>
  <c r="AE331" i="2" s="1"/>
  <c r="X331" i="2" l="1" a="1"/>
  <c r="X331" i="2" s="1"/>
  <c r="W332" i="2" a="1"/>
  <c r="W332" i="2" s="1"/>
  <c r="AE332" i="2" s="1" a="1"/>
  <c r="AE332" i="2" s="1"/>
  <c r="X332" i="2" l="1" a="1"/>
  <c r="X332" i="2" s="1"/>
  <c r="W333" i="2" a="1"/>
  <c r="W333" i="2" s="1"/>
  <c r="AE333" i="2" s="1" a="1"/>
  <c r="AE333" i="2" s="1"/>
  <c r="X333" i="2" l="1" a="1"/>
  <c r="X333" i="2" s="1"/>
  <c r="W334" i="2" a="1"/>
  <c r="W334" i="2" s="1"/>
  <c r="AE334" i="2" s="1" a="1"/>
  <c r="AE334" i="2" s="1"/>
  <c r="X334" i="2" l="1" a="1"/>
  <c r="X334" i="2" s="1"/>
  <c r="W335" i="2" a="1"/>
  <c r="W335" i="2" s="1"/>
  <c r="AE335" i="2" s="1" a="1"/>
  <c r="AE335" i="2" s="1"/>
  <c r="X335" i="2" l="1" a="1"/>
  <c r="X335" i="2" s="1"/>
  <c r="W336" i="2" a="1"/>
  <c r="W336" i="2" s="1"/>
  <c r="AE336" i="2" s="1" a="1"/>
  <c r="AE336" i="2" s="1"/>
  <c r="X336" i="2" l="1" a="1"/>
  <c r="X336" i="2" s="1"/>
  <c r="W337" i="2" a="1"/>
  <c r="W337" i="2" s="1"/>
  <c r="AE337" i="2" s="1" a="1"/>
  <c r="AE337" i="2" s="1"/>
  <c r="X337" i="2" l="1" a="1"/>
  <c r="X337" i="2" s="1"/>
  <c r="W338" i="2" a="1"/>
  <c r="W338" i="2" s="1"/>
  <c r="AE338" i="2" s="1" a="1"/>
  <c r="AE338" i="2" s="1"/>
  <c r="X338" i="2" l="1" a="1"/>
  <c r="X338" i="2" s="1"/>
  <c r="W339" i="2" a="1"/>
  <c r="W339" i="2" s="1"/>
  <c r="AE339" i="2" s="1" a="1"/>
  <c r="AE339" i="2" s="1"/>
  <c r="X339" i="2" l="1" a="1"/>
  <c r="X339" i="2" s="1"/>
  <c r="W340" i="2" a="1"/>
  <c r="W340" i="2" s="1"/>
  <c r="AE340" i="2" s="1" a="1"/>
  <c r="AE340" i="2" s="1"/>
  <c r="X340" i="2" l="1" a="1"/>
  <c r="X340" i="2" s="1"/>
  <c r="W341" i="2" a="1"/>
  <c r="W341" i="2" s="1"/>
  <c r="AE341" i="2" s="1" a="1"/>
  <c r="AE341" i="2" s="1"/>
  <c r="X341" i="2" l="1" a="1"/>
  <c r="X341" i="2" s="1"/>
  <c r="W342" i="2" a="1"/>
  <c r="W342" i="2" s="1"/>
  <c r="AE342" i="2" s="1" a="1"/>
  <c r="AE342" i="2" s="1"/>
  <c r="X342" i="2" l="1" a="1"/>
  <c r="X342" i="2" s="1"/>
  <c r="W343" i="2" a="1"/>
  <c r="W343" i="2" s="1"/>
  <c r="AE343" i="2" s="1" a="1"/>
  <c r="AE343" i="2" s="1"/>
  <c r="X343" i="2" l="1" a="1"/>
  <c r="X343" i="2" s="1"/>
  <c r="W344" i="2" a="1"/>
  <c r="W344" i="2" s="1"/>
  <c r="AE344" i="2" s="1" a="1"/>
  <c r="AE344" i="2" s="1"/>
  <c r="X344" i="2" l="1" a="1"/>
  <c r="X344" i="2" s="1"/>
  <c r="W345" i="2" a="1"/>
  <c r="W345" i="2" s="1"/>
  <c r="AE345" i="2" s="1" a="1"/>
  <c r="AE345" i="2" s="1"/>
  <c r="X345" i="2" l="1" a="1"/>
  <c r="X345" i="2" s="1"/>
  <c r="W346" i="2" a="1"/>
  <c r="W346" i="2" s="1"/>
  <c r="AE346" i="2" s="1" a="1"/>
  <c r="AE346" i="2" s="1"/>
  <c r="X346" i="2" l="1" a="1"/>
  <c r="X346" i="2" s="1"/>
  <c r="W347" i="2" a="1"/>
  <c r="W347" i="2" s="1"/>
  <c r="AE347" i="2" s="1" a="1"/>
  <c r="AE347" i="2" s="1"/>
  <c r="X347" i="2" l="1" a="1"/>
  <c r="X347" i="2" s="1"/>
  <c r="W348" i="2" a="1"/>
  <c r="W348" i="2" s="1"/>
  <c r="AE348" i="2" s="1" a="1"/>
  <c r="AE348" i="2" s="1"/>
  <c r="X348" i="2" l="1" a="1"/>
  <c r="X348" i="2" s="1"/>
  <c r="W349" i="2" a="1"/>
  <c r="W349" i="2" s="1"/>
  <c r="AE349" i="2" s="1" a="1"/>
  <c r="AE349" i="2" s="1"/>
  <c r="X349" i="2" l="1" a="1"/>
  <c r="X349" i="2" s="1"/>
  <c r="W350" i="2" a="1"/>
  <c r="W350" i="2" s="1"/>
  <c r="AE350" i="2" s="1" a="1"/>
  <c r="AE350" i="2" s="1"/>
  <c r="X350" i="2" l="1" a="1"/>
  <c r="X350" i="2" s="1"/>
  <c r="W351" i="2" a="1"/>
  <c r="W351" i="2" s="1"/>
  <c r="AE351" i="2" s="1" a="1"/>
  <c r="AE351" i="2" s="1"/>
  <c r="X351" i="2" l="1" a="1"/>
  <c r="X351" i="2" s="1"/>
  <c r="W352" i="2" a="1"/>
  <c r="W352" i="2" s="1"/>
  <c r="AE352" i="2" s="1" a="1"/>
  <c r="AE352" i="2" s="1"/>
  <c r="X352" i="2" l="1" a="1"/>
  <c r="X352" i="2" s="1"/>
  <c r="W353" i="2" a="1"/>
  <c r="W353" i="2" s="1"/>
  <c r="AE353" i="2" s="1" a="1"/>
  <c r="AE353" i="2" s="1"/>
  <c r="X353" i="2" l="1" a="1"/>
  <c r="X353" i="2" s="1"/>
  <c r="W354" i="2" a="1"/>
  <c r="W354" i="2" s="1"/>
  <c r="AE354" i="2" s="1" a="1"/>
  <c r="AE354" i="2" s="1"/>
  <c r="X354" i="2" l="1" a="1"/>
  <c r="X354" i="2" s="1"/>
  <c r="W355" i="2" a="1"/>
  <c r="W355" i="2" s="1"/>
  <c r="AE355" i="2" s="1" a="1"/>
  <c r="AE355" i="2" s="1"/>
  <c r="X355" i="2" l="1" a="1"/>
  <c r="X355" i="2" s="1"/>
  <c r="W356" i="2" a="1"/>
  <c r="W356" i="2" s="1"/>
  <c r="AE356" i="2" s="1" a="1"/>
  <c r="AE356" i="2" s="1"/>
  <c r="X356" i="2" l="1" a="1"/>
  <c r="X356" i="2" s="1"/>
  <c r="W357" i="2" a="1"/>
  <c r="W357" i="2" s="1"/>
  <c r="AE357" i="2" s="1" a="1"/>
  <c r="AE357" i="2" s="1"/>
  <c r="X357" i="2" l="1" a="1"/>
  <c r="X357" i="2" s="1"/>
  <c r="W358" i="2" a="1"/>
  <c r="W358" i="2" s="1"/>
  <c r="AE358" i="2" s="1" a="1"/>
  <c r="AE358" i="2" s="1"/>
  <c r="X358" i="2" l="1" a="1"/>
  <c r="X358" i="2" s="1"/>
  <c r="W359" i="2" a="1"/>
  <c r="W359" i="2" s="1"/>
  <c r="AE359" i="2" s="1" a="1"/>
  <c r="AE359" i="2" s="1"/>
  <c r="X359" i="2" l="1" a="1"/>
  <c r="X359" i="2" s="1"/>
  <c r="W360" i="2" a="1"/>
  <c r="W360" i="2" s="1"/>
  <c r="AE360" i="2" s="1" a="1"/>
  <c r="AE360" i="2" s="1"/>
  <c r="X360" i="2" l="1" a="1"/>
  <c r="X360" i="2" s="1"/>
  <c r="W361" i="2" a="1"/>
  <c r="W361" i="2" s="1"/>
  <c r="AE361" i="2" s="1" a="1"/>
  <c r="AE361" i="2" s="1"/>
  <c r="X361" i="2" l="1" a="1"/>
  <c r="X361" i="2" s="1"/>
  <c r="W362" i="2" a="1"/>
  <c r="W362" i="2" s="1"/>
  <c r="AE362" i="2" s="1" a="1"/>
  <c r="AE362" i="2" s="1"/>
  <c r="X362" i="2" l="1" a="1"/>
  <c r="X362" i="2" s="1"/>
  <c r="W363" i="2" a="1"/>
  <c r="W363" i="2" s="1"/>
  <c r="AE363" i="2" s="1" a="1"/>
  <c r="AE363" i="2" s="1"/>
  <c r="X363" i="2" l="1" a="1"/>
  <c r="X363" i="2" s="1"/>
  <c r="W364" i="2" a="1"/>
  <c r="W364" i="2" s="1"/>
  <c r="AE364" i="2" s="1" a="1"/>
  <c r="AE364" i="2" s="1"/>
  <c r="X364" i="2" l="1" a="1"/>
  <c r="X364" i="2" s="1"/>
  <c r="W365" i="2" a="1"/>
  <c r="W365" i="2" s="1"/>
  <c r="AE365" i="2" s="1" a="1"/>
  <c r="AE365" i="2" s="1"/>
  <c r="X365" i="2" l="1" a="1"/>
  <c r="X365" i="2" s="1"/>
  <c r="W366" i="2" a="1"/>
  <c r="W366" i="2" s="1"/>
  <c r="AE366" i="2" s="1" a="1"/>
  <c r="AE366" i="2" s="1"/>
  <c r="X366" i="2" l="1" a="1"/>
  <c r="X366" i="2" s="1"/>
  <c r="W367" i="2" a="1"/>
  <c r="W367" i="2" s="1"/>
  <c r="AE367" i="2" s="1" a="1"/>
  <c r="AE367" i="2" s="1"/>
  <c r="X367" i="2" l="1" a="1"/>
  <c r="X367" i="2" s="1"/>
  <c r="W368" i="2" a="1"/>
  <c r="W368" i="2" s="1"/>
  <c r="AE368" i="2" s="1" a="1"/>
  <c r="AE368" i="2" s="1"/>
  <c r="X368" i="2" l="1" a="1"/>
  <c r="X368" i="2" s="1"/>
  <c r="W369" i="2" a="1"/>
  <c r="W369" i="2" s="1"/>
  <c r="AE369" i="2" s="1" a="1"/>
  <c r="AE369" i="2" s="1"/>
  <c r="X369" i="2" l="1" a="1"/>
  <c r="X369" i="2" s="1"/>
  <c r="W370" i="2" a="1"/>
  <c r="W370" i="2" s="1"/>
  <c r="AE370" i="2" s="1" a="1"/>
  <c r="AE370" i="2" s="1"/>
  <c r="X370" i="2" l="1" a="1"/>
  <c r="X370" i="2" s="1"/>
  <c r="W371" i="2" a="1"/>
  <c r="W371" i="2" s="1"/>
  <c r="AE371" i="2" s="1" a="1"/>
  <c r="AE371" i="2" s="1"/>
  <c r="X371" i="2" l="1" a="1"/>
  <c r="X371" i="2" s="1"/>
  <c r="W372" i="2" a="1"/>
  <c r="W372" i="2" s="1"/>
  <c r="AE372" i="2" s="1" a="1"/>
  <c r="AE372" i="2" s="1"/>
  <c r="X372" i="2" l="1" a="1"/>
  <c r="X372" i="2" s="1"/>
  <c r="W373" i="2" a="1"/>
  <c r="W373" i="2" s="1"/>
  <c r="AE373" i="2" s="1" a="1"/>
  <c r="AE373" i="2" s="1"/>
  <c r="X373" i="2" l="1" a="1"/>
  <c r="X373" i="2" s="1"/>
  <c r="W374" i="2" a="1"/>
  <c r="W374" i="2" s="1"/>
  <c r="AE374" i="2" s="1" a="1"/>
  <c r="AE374" i="2" s="1"/>
  <c r="X374" i="2" l="1" a="1"/>
  <c r="X374" i="2" s="1"/>
  <c r="W375" i="2" a="1"/>
  <c r="W375" i="2" s="1"/>
  <c r="AE375" i="2" s="1" a="1"/>
  <c r="AE375" i="2" s="1"/>
  <c r="X375" i="2" l="1" a="1"/>
  <c r="X375" i="2" s="1"/>
  <c r="W376" i="2" a="1"/>
  <c r="W376" i="2" s="1"/>
  <c r="AE376" i="2" s="1" a="1"/>
  <c r="AE376" i="2" s="1"/>
  <c r="X376" i="2" l="1" a="1"/>
  <c r="X376" i="2" s="1"/>
  <c r="W377" i="2" a="1"/>
  <c r="W377" i="2" s="1"/>
  <c r="AE377" i="2" s="1" a="1"/>
  <c r="AE377" i="2" s="1"/>
  <c r="X377" i="2" l="1" a="1"/>
  <c r="X377" i="2" s="1"/>
  <c r="W378" i="2" a="1"/>
  <c r="W378" i="2" s="1"/>
  <c r="AE378" i="2" s="1" a="1"/>
  <c r="AE378" i="2" s="1"/>
  <c r="X378" i="2" l="1" a="1"/>
  <c r="X378" i="2" s="1"/>
  <c r="W379" i="2" a="1"/>
  <c r="W379" i="2" s="1"/>
  <c r="AE379" i="2" s="1" a="1"/>
  <c r="AE379" i="2" s="1"/>
  <c r="X379" i="2" l="1" a="1"/>
  <c r="X379" i="2" s="1"/>
  <c r="W380" i="2" a="1"/>
  <c r="W380" i="2" s="1"/>
  <c r="AE380" i="2" s="1" a="1"/>
  <c r="AE380" i="2" s="1"/>
  <c r="X380" i="2" l="1" a="1"/>
  <c r="X380" i="2" s="1"/>
  <c r="W381" i="2" a="1"/>
  <c r="W381" i="2" s="1"/>
  <c r="AE381" i="2" s="1" a="1"/>
  <c r="AE381" i="2" s="1"/>
  <c r="X381" i="2" l="1" a="1"/>
  <c r="X381" i="2" s="1"/>
  <c r="W382" i="2" a="1"/>
  <c r="W382" i="2" s="1"/>
  <c r="AE382" i="2" s="1" a="1"/>
  <c r="AE382" i="2" s="1"/>
  <c r="X382" i="2" l="1" a="1"/>
  <c r="X382" i="2" s="1"/>
  <c r="W383" i="2" a="1"/>
  <c r="W383" i="2" s="1"/>
  <c r="AE383" i="2" s="1" a="1"/>
  <c r="AE383" i="2" s="1"/>
  <c r="X383" i="2" l="1" a="1"/>
  <c r="X383" i="2" s="1"/>
  <c r="W384" i="2" a="1"/>
  <c r="W384" i="2" s="1"/>
  <c r="AE384" i="2" s="1" a="1"/>
  <c r="AE384" i="2" s="1"/>
  <c r="X384" i="2" l="1" a="1"/>
  <c r="X384" i="2" s="1"/>
  <c r="W385" i="2" a="1"/>
  <c r="W385" i="2" s="1"/>
  <c r="AE385" i="2" s="1" a="1"/>
  <c r="AE385" i="2" s="1"/>
  <c r="X385" i="2" l="1" a="1"/>
  <c r="X385" i="2" s="1"/>
  <c r="W386" i="2" a="1"/>
  <c r="W386" i="2" s="1"/>
  <c r="AE386" i="2" s="1" a="1"/>
  <c r="AE386" i="2" s="1"/>
  <c r="X386" i="2" l="1" a="1"/>
  <c r="X386" i="2" s="1"/>
  <c r="W387" i="2" a="1"/>
  <c r="W387" i="2" s="1"/>
  <c r="AE387" i="2" s="1" a="1"/>
  <c r="AE387" i="2" s="1"/>
  <c r="X387" i="2" l="1" a="1"/>
  <c r="X387" i="2" s="1"/>
  <c r="W388" i="2" a="1"/>
  <c r="W388" i="2" s="1"/>
  <c r="AE388" i="2" s="1" a="1"/>
  <c r="AE388" i="2" s="1"/>
  <c r="X388" i="2" l="1" a="1"/>
  <c r="X388" i="2" s="1"/>
  <c r="W389" i="2" a="1"/>
  <c r="W389" i="2" s="1"/>
  <c r="AE389" i="2" s="1" a="1"/>
  <c r="AE389" i="2" s="1"/>
  <c r="X389" i="2" l="1" a="1"/>
  <c r="X389" i="2" s="1"/>
  <c r="W390" i="2" a="1"/>
  <c r="W390" i="2" s="1"/>
  <c r="AE390" i="2" s="1" a="1"/>
  <c r="AE390" i="2" s="1"/>
  <c r="X390" i="2" l="1" a="1"/>
  <c r="X390" i="2" s="1"/>
  <c r="W391" i="2" a="1"/>
  <c r="W391" i="2" s="1"/>
  <c r="AE391" i="2" s="1" a="1"/>
  <c r="AE391" i="2" s="1"/>
  <c r="X391" i="2" l="1" a="1"/>
  <c r="X391" i="2" s="1"/>
  <c r="W392" i="2" a="1"/>
  <c r="W392" i="2" s="1"/>
  <c r="AE392" i="2" s="1" a="1"/>
  <c r="AE392" i="2" s="1"/>
  <c r="X392" i="2" l="1" a="1"/>
  <c r="X392" i="2" s="1"/>
  <c r="W393" i="2" a="1"/>
  <c r="W393" i="2" s="1"/>
  <c r="AE393" i="2" s="1" a="1"/>
  <c r="AE393" i="2" s="1"/>
  <c r="X393" i="2" l="1" a="1"/>
  <c r="X393" i="2" s="1"/>
  <c r="W394" i="2" a="1"/>
  <c r="W394" i="2" s="1"/>
  <c r="AE394" i="2" s="1" a="1"/>
  <c r="AE394" i="2" s="1"/>
  <c r="X394" i="2" l="1" a="1"/>
  <c r="X394" i="2" s="1"/>
  <c r="W395" i="2" a="1"/>
  <c r="W395" i="2" s="1"/>
  <c r="AE395" i="2" s="1" a="1"/>
  <c r="AE395" i="2" s="1"/>
  <c r="X395" i="2" l="1" a="1"/>
  <c r="X395" i="2" s="1"/>
  <c r="W396" i="2" a="1"/>
  <c r="W396" i="2" s="1"/>
  <c r="AE396" i="2" s="1" a="1"/>
  <c r="AE396" i="2" s="1"/>
  <c r="X396" i="2" l="1" a="1"/>
  <c r="X396" i="2" s="1"/>
  <c r="W397" i="2" a="1"/>
  <c r="W397" i="2" s="1"/>
  <c r="AE397" i="2" s="1" a="1"/>
  <c r="AE397" i="2" s="1"/>
  <c r="X397" i="2" l="1" a="1"/>
  <c r="X397" i="2" s="1"/>
  <c r="W398" i="2" a="1"/>
  <c r="W398" i="2" s="1"/>
  <c r="AE398" i="2" s="1" a="1"/>
  <c r="AE398" i="2" s="1"/>
  <c r="X398" i="2" l="1" a="1"/>
  <c r="X398" i="2" s="1"/>
  <c r="W399" i="2" a="1"/>
  <c r="W399" i="2" s="1"/>
  <c r="AE399" i="2" s="1" a="1"/>
  <c r="AE399" i="2" s="1"/>
  <c r="X399" i="2" l="1" a="1"/>
  <c r="X399" i="2" s="1"/>
  <c r="W400" i="2" a="1"/>
  <c r="W400" i="2" s="1"/>
  <c r="AE400" i="2" s="1" a="1"/>
  <c r="AE400" i="2" s="1"/>
  <c r="X400" i="2" l="1" a="1"/>
  <c r="X400" i="2" s="1"/>
  <c r="W401" i="2" a="1"/>
  <c r="W401" i="2" s="1"/>
  <c r="AE401" i="2" s="1" a="1"/>
  <c r="AE401" i="2" s="1"/>
  <c r="X401" i="2" l="1" a="1"/>
  <c r="X401" i="2" s="1"/>
  <c r="W402" i="2" a="1"/>
  <c r="W402" i="2" s="1"/>
  <c r="AE402" i="2" s="1" a="1"/>
  <c r="AE402" i="2" s="1"/>
  <c r="X402" i="2" l="1" a="1"/>
  <c r="X402" i="2" s="1"/>
  <c r="W403" i="2" a="1"/>
  <c r="W403" i="2" s="1"/>
  <c r="AE403" i="2" s="1" a="1"/>
  <c r="AE403" i="2" s="1"/>
  <c r="X403" i="2" l="1" a="1"/>
  <c r="X403" i="2" s="1"/>
  <c r="W404" i="2" a="1"/>
  <c r="W404" i="2" s="1"/>
  <c r="AE404" i="2" s="1" a="1"/>
  <c r="AE404" i="2" s="1"/>
  <c r="X404" i="2" l="1" a="1"/>
  <c r="X404" i="2" s="1"/>
  <c r="W405" i="2" a="1"/>
  <c r="W405" i="2" s="1"/>
  <c r="AE405" i="2" s="1" a="1"/>
  <c r="AE405" i="2" s="1"/>
  <c r="X405" i="2" l="1" a="1"/>
  <c r="X405" i="2" s="1"/>
  <c r="W406" i="2" a="1"/>
  <c r="W406" i="2" s="1"/>
  <c r="AE406" i="2" s="1" a="1"/>
  <c r="AE406" i="2" s="1"/>
  <c r="X406" i="2" l="1" a="1"/>
  <c r="X406" i="2" s="1"/>
  <c r="W407" i="2" a="1"/>
  <c r="W407" i="2" s="1"/>
  <c r="AE407" i="2" s="1" a="1"/>
  <c r="AE407" i="2" s="1"/>
  <c r="X407" i="2" l="1" a="1"/>
  <c r="X407" i="2" s="1"/>
  <c r="W408" i="2" a="1"/>
  <c r="W408" i="2" s="1"/>
  <c r="AE408" i="2" s="1" a="1"/>
  <c r="AE408" i="2" s="1"/>
  <c r="X408" i="2" l="1" a="1"/>
  <c r="X408" i="2" s="1"/>
  <c r="W409" i="2" a="1"/>
  <c r="W409" i="2" s="1"/>
  <c r="AE409" i="2" s="1" a="1"/>
  <c r="AE409" i="2" s="1"/>
  <c r="X409" i="2" l="1" a="1"/>
  <c r="X409" i="2" s="1"/>
  <c r="W410" i="2" a="1"/>
  <c r="W410" i="2" s="1"/>
  <c r="AE410" i="2" s="1" a="1"/>
  <c r="AE410" i="2" s="1"/>
  <c r="X410" i="2" l="1" a="1"/>
  <c r="X410" i="2" s="1"/>
  <c r="W411" i="2" a="1"/>
  <c r="W411" i="2" s="1"/>
  <c r="AE411" i="2" s="1" a="1"/>
  <c r="AE411" i="2" s="1"/>
  <c r="X411" i="2" l="1" a="1"/>
  <c r="X411" i="2" s="1"/>
  <c r="W412" i="2" a="1"/>
  <c r="W412" i="2" s="1"/>
  <c r="AE412" i="2" s="1" a="1"/>
  <c r="AE412" i="2" s="1"/>
  <c r="X412" i="2" l="1" a="1"/>
  <c r="X412" i="2" s="1"/>
  <c r="W413" i="2" a="1"/>
  <c r="W413" i="2" s="1"/>
  <c r="AE413" i="2" s="1" a="1"/>
  <c r="AE413" i="2" s="1"/>
  <c r="X413" i="2" l="1" a="1"/>
  <c r="X413" i="2" s="1"/>
  <c r="W414" i="2" a="1"/>
  <c r="W414" i="2" s="1"/>
  <c r="AE414" i="2" s="1" a="1"/>
  <c r="AE414" i="2" s="1"/>
  <c r="X414" i="2" l="1" a="1"/>
  <c r="X414" i="2" s="1"/>
  <c r="W415" i="2" a="1"/>
  <c r="W415" i="2" s="1"/>
  <c r="AE415" i="2" s="1" a="1"/>
  <c r="AE415" i="2" s="1"/>
  <c r="X415" i="2" l="1" a="1"/>
  <c r="X415" i="2" s="1"/>
  <c r="W416" i="2" a="1"/>
  <c r="W416" i="2" s="1"/>
  <c r="AE416" i="2" s="1" a="1"/>
  <c r="AE416" i="2" s="1"/>
  <c r="X416" i="2" l="1" a="1"/>
  <c r="X416" i="2" s="1"/>
  <c r="W417" i="2" a="1"/>
  <c r="W417" i="2" s="1"/>
  <c r="AE417" i="2" s="1" a="1"/>
  <c r="AE417" i="2" s="1"/>
  <c r="X417" i="2" l="1" a="1"/>
  <c r="X417" i="2" s="1"/>
  <c r="W418" i="2" a="1"/>
  <c r="W418" i="2" s="1"/>
  <c r="AE418" i="2" s="1" a="1"/>
  <c r="AE418" i="2" s="1"/>
  <c r="X418" i="2" l="1" a="1"/>
  <c r="X418" i="2" s="1"/>
  <c r="W419" i="2" a="1"/>
  <c r="W419" i="2" s="1"/>
  <c r="AE419" i="2" s="1" a="1"/>
  <c r="AE419" i="2" s="1"/>
  <c r="X419" i="2" l="1" a="1"/>
  <c r="X419" i="2" s="1"/>
  <c r="W420" i="2" a="1"/>
  <c r="W420" i="2" s="1"/>
  <c r="AE420" i="2" s="1" a="1"/>
  <c r="AE420" i="2" s="1"/>
  <c r="X420" i="2" l="1" a="1"/>
  <c r="X420" i="2" s="1"/>
  <c r="W421" i="2" a="1"/>
  <c r="W421" i="2" s="1"/>
  <c r="AE421" i="2" s="1" a="1"/>
  <c r="AE421" i="2" s="1"/>
  <c r="X421" i="2" l="1" a="1"/>
  <c r="X421" i="2" s="1"/>
  <c r="W422" i="2" a="1"/>
  <c r="W422" i="2" s="1"/>
  <c r="AE422" i="2" s="1" a="1"/>
  <c r="AE422" i="2" s="1"/>
  <c r="X422" i="2" l="1" a="1"/>
  <c r="X422" i="2" s="1"/>
  <c r="W423" i="2" a="1"/>
  <c r="W423" i="2" s="1"/>
  <c r="AE423" i="2" s="1" a="1"/>
  <c r="AE423" i="2" s="1"/>
  <c r="X423" i="2" l="1" a="1"/>
  <c r="X423" i="2" s="1"/>
  <c r="W424" i="2" a="1"/>
  <c r="W424" i="2" s="1"/>
  <c r="AE424" i="2" s="1" a="1"/>
  <c r="AE424" i="2" s="1"/>
  <c r="X424" i="2" l="1" a="1"/>
  <c r="X424" i="2" s="1"/>
  <c r="W425" i="2" a="1"/>
  <c r="W425" i="2" s="1"/>
  <c r="AE425" i="2" s="1" a="1"/>
  <c r="AE425" i="2" s="1"/>
  <c r="X425" i="2" l="1" a="1"/>
  <c r="X425" i="2" s="1"/>
  <c r="W426" i="2" a="1"/>
  <c r="W426" i="2" s="1"/>
  <c r="AE426" i="2" s="1" a="1"/>
  <c r="AE426" i="2" s="1"/>
  <c r="X426" i="2" l="1" a="1"/>
  <c r="X426" i="2" s="1"/>
  <c r="W427" i="2" a="1"/>
  <c r="W427" i="2" s="1"/>
  <c r="AE427" i="2" s="1" a="1"/>
  <c r="AE427" i="2" s="1"/>
  <c r="X427" i="2" l="1" a="1"/>
  <c r="X427" i="2" s="1"/>
  <c r="W428" i="2" a="1"/>
  <c r="W428" i="2" s="1"/>
  <c r="AE428" i="2" s="1" a="1"/>
  <c r="AE428" i="2" s="1"/>
  <c r="X428" i="2" l="1" a="1"/>
  <c r="X428" i="2" s="1"/>
  <c r="W429" i="2" a="1"/>
  <c r="W429" i="2" s="1"/>
  <c r="AE429" i="2" s="1" a="1"/>
  <c r="AE429" i="2" s="1"/>
  <c r="X429" i="2" l="1" a="1"/>
  <c r="X429" i="2" s="1"/>
  <c r="W430" i="2" a="1"/>
  <c r="W430" i="2" s="1"/>
  <c r="AE430" i="2" s="1" a="1"/>
  <c r="AE430" i="2" s="1"/>
  <c r="X430" i="2" l="1" a="1"/>
  <c r="X430" i="2" s="1"/>
  <c r="W431" i="2" a="1"/>
  <c r="W431" i="2" s="1"/>
  <c r="AE431" i="2" s="1" a="1"/>
  <c r="AE431" i="2" s="1"/>
  <c r="X431" i="2" l="1" a="1"/>
  <c r="X431" i="2" s="1"/>
  <c r="W432" i="2" a="1"/>
  <c r="W432" i="2" s="1"/>
  <c r="AE432" i="2" s="1" a="1"/>
  <c r="AE432" i="2" s="1"/>
  <c r="X432" i="2" l="1" a="1"/>
  <c r="X432" i="2" s="1"/>
  <c r="W433" i="2" a="1"/>
  <c r="W433" i="2" s="1"/>
  <c r="AE433" i="2" s="1" a="1"/>
  <c r="AE433" i="2" s="1"/>
  <c r="X433" i="2" l="1" a="1"/>
  <c r="X433" i="2" s="1"/>
  <c r="W434" i="2" a="1"/>
  <c r="W434" i="2" s="1"/>
  <c r="AE434" i="2" s="1" a="1"/>
  <c r="AE434" i="2" s="1"/>
  <c r="X434" i="2" l="1" a="1"/>
  <c r="X434" i="2" s="1"/>
  <c r="W435" i="2" a="1"/>
  <c r="W435" i="2" s="1"/>
  <c r="AE435" i="2" s="1" a="1"/>
  <c r="AE435" i="2" s="1"/>
  <c r="X435" i="2" l="1" a="1"/>
  <c r="X435" i="2" s="1"/>
  <c r="W436" i="2" a="1"/>
  <c r="W436" i="2" s="1"/>
  <c r="AE436" i="2" s="1" a="1"/>
  <c r="AE436" i="2" s="1"/>
  <c r="X436" i="2" l="1" a="1"/>
  <c r="X436" i="2" s="1"/>
  <c r="W437" i="2" a="1"/>
  <c r="W437" i="2" s="1"/>
  <c r="AE437" i="2" s="1" a="1"/>
  <c r="AE437" i="2" s="1"/>
  <c r="X437" i="2" l="1" a="1"/>
  <c r="X437" i="2" s="1"/>
  <c r="W438" i="2" a="1"/>
  <c r="W438" i="2" s="1"/>
  <c r="AE438" i="2" s="1" a="1"/>
  <c r="AE438" i="2" s="1"/>
  <c r="X438" i="2" l="1" a="1"/>
  <c r="X438" i="2" s="1"/>
  <c r="W439" i="2" a="1"/>
  <c r="W439" i="2" s="1"/>
  <c r="AE439" i="2" s="1" a="1"/>
  <c r="AE439" i="2" s="1"/>
  <c r="X439" i="2" l="1" a="1"/>
  <c r="X439" i="2" s="1"/>
  <c r="W440" i="2" a="1"/>
  <c r="W440" i="2" s="1"/>
  <c r="AE440" i="2" s="1" a="1"/>
  <c r="AE440" i="2" s="1"/>
  <c r="X440" i="2" l="1" a="1"/>
  <c r="X440" i="2" s="1"/>
  <c r="W441" i="2" a="1"/>
  <c r="W441" i="2" s="1"/>
  <c r="AE441" i="2" s="1" a="1"/>
  <c r="AE441" i="2" s="1"/>
  <c r="X441" i="2" l="1" a="1"/>
  <c r="X441" i="2" s="1"/>
  <c r="W442" i="2" a="1"/>
  <c r="W442" i="2" s="1"/>
  <c r="AE442" i="2" s="1" a="1"/>
  <c r="AE442" i="2" s="1"/>
  <c r="X442" i="2" l="1" a="1"/>
  <c r="X442" i="2" s="1"/>
  <c r="W443" i="2" a="1"/>
  <c r="W443" i="2" s="1"/>
  <c r="AE443" i="2" s="1" a="1"/>
  <c r="AE443" i="2" s="1"/>
  <c r="X443" i="2" l="1" a="1"/>
  <c r="X443" i="2" s="1"/>
  <c r="W444" i="2" a="1"/>
  <c r="W444" i="2" s="1"/>
  <c r="AE444" i="2" s="1" a="1"/>
  <c r="AE444" i="2" s="1"/>
  <c r="X444" i="2" l="1" a="1"/>
  <c r="X444" i="2" s="1"/>
  <c r="W445" i="2" a="1"/>
  <c r="W445" i="2" s="1"/>
  <c r="AE445" i="2" s="1" a="1"/>
  <c r="AE445" i="2" s="1"/>
  <c r="X445" i="2" l="1" a="1"/>
  <c r="X445" i="2" s="1"/>
  <c r="W446" i="2" a="1"/>
  <c r="W446" i="2" s="1"/>
  <c r="AE446" i="2" s="1" a="1"/>
  <c r="AE446" i="2" s="1"/>
  <c r="X446" i="2" l="1" a="1"/>
  <c r="X446" i="2" s="1"/>
  <c r="W447" i="2" a="1"/>
  <c r="W447" i="2" s="1"/>
  <c r="AE447" i="2" s="1" a="1"/>
  <c r="AE447" i="2" s="1"/>
  <c r="X447" i="2" l="1" a="1"/>
  <c r="X447" i="2" s="1"/>
  <c r="W448" i="2" a="1"/>
  <c r="W448" i="2" s="1"/>
  <c r="AE448" i="2" s="1" a="1"/>
  <c r="AE448" i="2" s="1"/>
  <c r="X448" i="2" l="1" a="1"/>
  <c r="X448" i="2" s="1"/>
  <c r="W449" i="2" a="1"/>
  <c r="W449" i="2" s="1"/>
  <c r="AE449" i="2" s="1" a="1"/>
  <c r="AE449" i="2" s="1"/>
  <c r="X449" i="2" l="1" a="1"/>
  <c r="X449" i="2" s="1"/>
  <c r="W450" i="2" a="1"/>
  <c r="W450" i="2" s="1"/>
  <c r="AE450" i="2" s="1" a="1"/>
  <c r="AE450" i="2" s="1"/>
  <c r="X450" i="2" l="1" a="1"/>
  <c r="X450" i="2" s="1"/>
  <c r="W451" i="2" a="1"/>
  <c r="W451" i="2" s="1"/>
  <c r="AE451" i="2" s="1" a="1"/>
  <c r="AE451" i="2" s="1"/>
  <c r="X451" i="2" l="1" a="1"/>
  <c r="X451" i="2" s="1"/>
  <c r="W452" i="2" a="1"/>
  <c r="W452" i="2" s="1"/>
  <c r="AE452" i="2" s="1" a="1"/>
  <c r="AE452" i="2" s="1"/>
  <c r="X452" i="2" l="1" a="1"/>
  <c r="X452" i="2" s="1"/>
  <c r="W453" i="2" a="1"/>
  <c r="W453" i="2" s="1"/>
  <c r="AE453" i="2" s="1" a="1"/>
  <c r="AE453" i="2" s="1"/>
  <c r="X453" i="2" l="1" a="1"/>
  <c r="X453" i="2" s="1"/>
  <c r="W454" i="2" a="1"/>
  <c r="W454" i="2" s="1"/>
  <c r="AE454" i="2" s="1" a="1"/>
  <c r="AE454" i="2" s="1"/>
  <c r="X454" i="2" l="1" a="1"/>
  <c r="X454" i="2" s="1"/>
  <c r="W455" i="2" a="1"/>
  <c r="W455" i="2" s="1"/>
  <c r="AE455" i="2" s="1" a="1"/>
  <c r="AE455" i="2" s="1"/>
  <c r="X455" i="2" l="1" a="1"/>
  <c r="X455" i="2" s="1"/>
  <c r="W456" i="2" a="1"/>
  <c r="W456" i="2" s="1"/>
  <c r="AE456" i="2" s="1" a="1"/>
  <c r="AE456" i="2" s="1"/>
  <c r="X456" i="2" l="1" a="1"/>
  <c r="X456" i="2" s="1"/>
  <c r="W457" i="2" a="1"/>
  <c r="W457" i="2" s="1"/>
  <c r="AE457" i="2" s="1" a="1"/>
  <c r="AE457" i="2" s="1"/>
  <c r="X457" i="2" l="1" a="1"/>
  <c r="X457" i="2" s="1"/>
  <c r="W458" i="2" a="1"/>
  <c r="W458" i="2" s="1"/>
  <c r="AE458" i="2" s="1" a="1"/>
  <c r="AE458" i="2" s="1"/>
  <c r="X458" i="2" l="1" a="1"/>
  <c r="X458" i="2" s="1"/>
  <c r="W459" i="2" a="1"/>
  <c r="W459" i="2" s="1"/>
  <c r="AE459" i="2" s="1" a="1"/>
  <c r="AE459" i="2" s="1"/>
  <c r="X459" i="2" l="1" a="1"/>
  <c r="X459" i="2" s="1"/>
  <c r="W460" i="2" a="1"/>
  <c r="W460" i="2" s="1"/>
  <c r="AE460" i="2" s="1" a="1"/>
  <c r="AE460" i="2" s="1"/>
  <c r="X460" i="2" l="1" a="1"/>
  <c r="X460" i="2" s="1"/>
  <c r="W461" i="2" a="1"/>
  <c r="W461" i="2" s="1"/>
  <c r="AE461" i="2" s="1" a="1"/>
  <c r="AE461" i="2" s="1"/>
  <c r="X461" i="2" l="1" a="1"/>
  <c r="X461" i="2" s="1"/>
  <c r="W462" i="2" a="1"/>
  <c r="W462" i="2" s="1"/>
  <c r="AE462" i="2" s="1" a="1"/>
  <c r="AE462" i="2" s="1"/>
  <c r="X462" i="2" l="1" a="1"/>
  <c r="X462" i="2" s="1"/>
  <c r="W463" i="2" a="1"/>
  <c r="W463" i="2" s="1"/>
  <c r="AE463" i="2" s="1" a="1"/>
  <c r="AE463" i="2" s="1"/>
  <c r="X463" i="2" l="1" a="1"/>
  <c r="X463" i="2" s="1"/>
  <c r="W464" i="2" a="1"/>
  <c r="W464" i="2" s="1"/>
  <c r="AE464" i="2" s="1" a="1"/>
  <c r="AE464" i="2" s="1"/>
  <c r="X464" i="2" l="1" a="1"/>
  <c r="X464" i="2" s="1"/>
  <c r="W465" i="2" a="1"/>
  <c r="W465" i="2" s="1"/>
  <c r="AE465" i="2" s="1" a="1"/>
  <c r="AE465" i="2" s="1"/>
  <c r="X465" i="2" l="1" a="1"/>
  <c r="X465" i="2" s="1"/>
  <c r="W466" i="2" a="1"/>
  <c r="W466" i="2" s="1"/>
  <c r="AE466" i="2" s="1" a="1"/>
  <c r="AE466" i="2" s="1"/>
  <c r="X466" i="2" l="1" a="1"/>
  <c r="X466" i="2" s="1"/>
  <c r="W467" i="2" a="1"/>
  <c r="W467" i="2" s="1"/>
  <c r="AE467" i="2" s="1" a="1"/>
  <c r="AE467" i="2" s="1"/>
  <c r="X467" i="2" l="1" a="1"/>
  <c r="X467" i="2" s="1"/>
  <c r="W468" i="2" a="1"/>
  <c r="W468" i="2" s="1"/>
  <c r="AE468" i="2" s="1" a="1"/>
  <c r="AE468" i="2" s="1"/>
  <c r="X468" i="2" l="1" a="1"/>
  <c r="X468" i="2" s="1"/>
  <c r="W469" i="2" a="1"/>
  <c r="W469" i="2" s="1"/>
  <c r="AE469" i="2" s="1" a="1"/>
  <c r="AE469" i="2" s="1"/>
  <c r="X469" i="2" l="1" a="1"/>
  <c r="X469" i="2" s="1"/>
  <c r="W470" i="2" a="1"/>
  <c r="W470" i="2" s="1"/>
  <c r="AE470" i="2" s="1" a="1"/>
  <c r="AE470" i="2" s="1"/>
  <c r="X470" i="2" l="1" a="1"/>
  <c r="X470" i="2" s="1"/>
  <c r="W471" i="2" a="1"/>
  <c r="W471" i="2" s="1"/>
  <c r="AE471" i="2" s="1" a="1"/>
  <c r="AE471" i="2" s="1"/>
  <c r="X471" i="2" l="1" a="1"/>
  <c r="X471" i="2" s="1"/>
  <c r="W472" i="2" a="1"/>
  <c r="W472" i="2" s="1"/>
  <c r="AE472" i="2" s="1" a="1"/>
  <c r="AE472" i="2" s="1"/>
  <c r="X472" i="2" l="1" a="1"/>
  <c r="X472" i="2" s="1"/>
  <c r="W473" i="2" a="1"/>
  <c r="W473" i="2" s="1"/>
  <c r="AE473" i="2" s="1" a="1"/>
  <c r="AE473" i="2" s="1"/>
  <c r="X473" i="2" l="1" a="1"/>
  <c r="X473" i="2" s="1"/>
  <c r="W474" i="2" a="1"/>
  <c r="W474" i="2" s="1"/>
  <c r="AE474" i="2" s="1" a="1"/>
  <c r="AE474" i="2" s="1"/>
  <c r="X474" i="2" l="1" a="1"/>
  <c r="X474" i="2" s="1"/>
  <c r="W475" i="2" a="1"/>
  <c r="W475" i="2" s="1"/>
  <c r="AE475" i="2" s="1" a="1"/>
  <c r="AE475" i="2" s="1"/>
  <c r="X475" i="2" l="1" a="1"/>
  <c r="X475" i="2" s="1"/>
  <c r="W476" i="2" a="1"/>
  <c r="W476" i="2" s="1"/>
  <c r="AE476" i="2" s="1" a="1"/>
  <c r="AE476" i="2" s="1"/>
  <c r="X476" i="2" l="1" a="1"/>
  <c r="X476" i="2" s="1"/>
  <c r="W477" i="2" a="1"/>
  <c r="W477" i="2" s="1"/>
  <c r="AE477" i="2" s="1" a="1"/>
  <c r="AE477" i="2" s="1"/>
  <c r="X477" i="2" l="1" a="1"/>
  <c r="X477" i="2" s="1"/>
  <c r="W478" i="2" a="1"/>
  <c r="W478" i="2" s="1"/>
  <c r="AE478" i="2" s="1" a="1"/>
  <c r="AE478" i="2" s="1"/>
  <c r="X478" i="2" l="1" a="1"/>
  <c r="X478" i="2" s="1"/>
  <c r="W479" i="2" a="1"/>
  <c r="W479" i="2" s="1"/>
  <c r="AE479" i="2" s="1" a="1"/>
  <c r="AE479" i="2" s="1"/>
  <c r="X479" i="2" l="1" a="1"/>
  <c r="X479" i="2" s="1"/>
  <c r="W480" i="2" a="1"/>
  <c r="W480" i="2" s="1"/>
  <c r="AE480" i="2" s="1" a="1"/>
  <c r="AE480" i="2" s="1"/>
  <c r="X480" i="2" l="1" a="1"/>
  <c r="X480" i="2" s="1"/>
  <c r="W481" i="2" a="1"/>
  <c r="W481" i="2" s="1"/>
  <c r="AE481" i="2" s="1" a="1"/>
  <c r="AE481" i="2" s="1"/>
  <c r="X481" i="2" l="1" a="1"/>
  <c r="X481" i="2" s="1"/>
  <c r="W482" i="2" a="1"/>
  <c r="W482" i="2" s="1"/>
  <c r="AE482" i="2" s="1" a="1"/>
  <c r="AE482" i="2" s="1"/>
  <c r="X482" i="2" l="1" a="1"/>
  <c r="X482" i="2" s="1"/>
  <c r="W483" i="2" a="1"/>
  <c r="W483" i="2" s="1"/>
  <c r="AE483" i="2" s="1" a="1"/>
  <c r="AE483" i="2" s="1"/>
  <c r="X483" i="2" l="1" a="1"/>
  <c r="X483" i="2" s="1"/>
  <c r="W484" i="2" a="1"/>
  <c r="W484" i="2" s="1"/>
  <c r="AE484" i="2" s="1" a="1"/>
  <c r="AE484" i="2" s="1"/>
  <c r="X484" i="2" l="1" a="1"/>
  <c r="X484" i="2" s="1"/>
  <c r="W485" i="2" a="1"/>
  <c r="W485" i="2" s="1"/>
  <c r="AE485" i="2" s="1" a="1"/>
  <c r="AE485" i="2" s="1"/>
  <c r="X485" i="2" l="1" a="1"/>
  <c r="X485" i="2" s="1"/>
  <c r="W486" i="2" a="1"/>
  <c r="W486" i="2" s="1"/>
  <c r="AE486" i="2" s="1" a="1"/>
  <c r="AE486" i="2" s="1"/>
  <c r="X486" i="2" l="1" a="1"/>
  <c r="X486" i="2" s="1"/>
  <c r="W487" i="2" a="1"/>
  <c r="W487" i="2" s="1"/>
  <c r="AE487" i="2" s="1" a="1"/>
  <c r="AE487" i="2" s="1"/>
  <c r="X487" i="2" l="1" a="1"/>
  <c r="X487" i="2" s="1"/>
  <c r="W488" i="2" a="1"/>
  <c r="W488" i="2" s="1"/>
  <c r="AE488" i="2" s="1" a="1"/>
  <c r="AE488" i="2" s="1"/>
  <c r="X488" i="2" l="1" a="1"/>
  <c r="X488" i="2" s="1"/>
  <c r="W489" i="2" a="1"/>
  <c r="W489" i="2" s="1"/>
  <c r="AE489" i="2" s="1" a="1"/>
  <c r="AE489" i="2" s="1"/>
  <c r="X489" i="2" l="1" a="1"/>
  <c r="X489" i="2" s="1"/>
  <c r="W490" i="2" a="1"/>
  <c r="W490" i="2" s="1"/>
  <c r="AE490" i="2" s="1" a="1"/>
  <c r="AE490" i="2" s="1"/>
  <c r="X490" i="2" l="1" a="1"/>
  <c r="X490" i="2" s="1"/>
  <c r="W491" i="2" a="1"/>
  <c r="W491" i="2" s="1"/>
  <c r="AE491" i="2" s="1" a="1"/>
  <c r="AE491" i="2" s="1"/>
  <c r="X491" i="2" l="1" a="1"/>
  <c r="X491" i="2" s="1"/>
  <c r="W492" i="2" a="1"/>
  <c r="W492" i="2" s="1"/>
  <c r="AE492" i="2" s="1" a="1"/>
  <c r="AE492" i="2" s="1"/>
  <c r="X492" i="2" l="1" a="1"/>
  <c r="X492" i="2" s="1"/>
  <c r="W493" i="2" a="1"/>
  <c r="W493" i="2" s="1"/>
  <c r="AE493" i="2" s="1" a="1"/>
  <c r="AE493" i="2" s="1"/>
  <c r="X493" i="2" l="1" a="1"/>
  <c r="X493" i="2" s="1"/>
  <c r="W494" i="2" a="1"/>
  <c r="W494" i="2" s="1"/>
  <c r="AE494" i="2" s="1" a="1"/>
  <c r="AE494" i="2" s="1"/>
  <c r="X494" i="2" l="1" a="1"/>
  <c r="X494" i="2" s="1"/>
  <c r="W495" i="2" a="1"/>
  <c r="W495" i="2" s="1"/>
  <c r="AE495" i="2" s="1" a="1"/>
  <c r="AE495" i="2" s="1"/>
  <c r="X495" i="2" l="1" a="1"/>
  <c r="X495" i="2" s="1"/>
  <c r="W496" i="2" a="1"/>
  <c r="W496" i="2" s="1"/>
  <c r="AE496" i="2" s="1" a="1"/>
  <c r="AE496" i="2" s="1"/>
  <c r="X496" i="2" l="1" a="1"/>
  <c r="X496" i="2" s="1"/>
  <c r="W497" i="2" a="1"/>
  <c r="W497" i="2" s="1"/>
  <c r="AE497" i="2" s="1" a="1"/>
  <c r="AE497" i="2" s="1"/>
  <c r="X497" i="2" l="1" a="1"/>
  <c r="X497" i="2" s="1"/>
  <c r="W498" i="2" a="1"/>
  <c r="W498" i="2" s="1"/>
  <c r="AE498" i="2" s="1" a="1"/>
  <c r="AE498" i="2" s="1"/>
  <c r="X498" i="2" l="1" a="1"/>
  <c r="X498" i="2" s="1"/>
  <c r="W499" i="2" a="1"/>
  <c r="W499" i="2" s="1"/>
  <c r="AE499" i="2" s="1" a="1"/>
  <c r="AE499" i="2" s="1"/>
  <c r="X499" i="2" l="1" a="1"/>
  <c r="X499" i="2" s="1"/>
  <c r="W500" i="2" a="1"/>
  <c r="W500" i="2" s="1"/>
  <c r="AE500" i="2" s="1" a="1"/>
  <c r="AE500" i="2" s="1"/>
  <c r="X500" i="2" l="1" a="1"/>
  <c r="X500" i="2" s="1"/>
  <c r="W501" i="2" a="1"/>
  <c r="W501" i="2" s="1"/>
  <c r="AE501" i="2" s="1" a="1"/>
  <c r="AE501" i="2" s="1"/>
  <c r="X501" i="2" l="1" a="1"/>
  <c r="X501" i="2" s="1"/>
  <c r="W502" i="2" a="1"/>
  <c r="W502" i="2" s="1"/>
  <c r="AE502" i="2" s="1" a="1"/>
  <c r="AE502" i="2" s="1"/>
  <c r="X502" i="2" l="1" a="1"/>
  <c r="X502" i="2" s="1"/>
  <c r="W503" i="2" a="1"/>
  <c r="W503" i="2" s="1"/>
  <c r="AE503" i="2" s="1" a="1"/>
  <c r="AE503" i="2" s="1"/>
  <c r="X503" i="2" l="1" a="1"/>
  <c r="X503" i="2" s="1"/>
  <c r="W504" i="2" a="1"/>
  <c r="W504" i="2" s="1"/>
  <c r="AE504" i="2" s="1" a="1"/>
  <c r="AE504" i="2" s="1"/>
  <c r="X504" i="2" l="1" a="1"/>
  <c r="X504" i="2" s="1"/>
  <c r="W505" i="2" a="1"/>
  <c r="W505" i="2" s="1"/>
  <c r="AE505" i="2" s="1" a="1"/>
  <c r="AE505" i="2" s="1"/>
  <c r="X505" i="2" l="1" a="1"/>
  <c r="X505" i="2" s="1"/>
  <c r="W506" i="2" a="1"/>
  <c r="W506" i="2" s="1"/>
  <c r="AE506" i="2" s="1" a="1"/>
  <c r="AE506" i="2" s="1"/>
  <c r="X506" i="2" l="1" a="1"/>
  <c r="X506" i="2" s="1"/>
  <c r="W507" i="2" a="1"/>
  <c r="W507" i="2" s="1"/>
  <c r="AE507" i="2" s="1" a="1"/>
  <c r="AE507" i="2" s="1"/>
  <c r="X507" i="2" l="1" a="1"/>
  <c r="X507" i="2" s="1"/>
  <c r="W508" i="2" a="1"/>
  <c r="W508" i="2" s="1"/>
  <c r="AE508" i="2" s="1" a="1"/>
  <c r="AE508" i="2" s="1"/>
  <c r="X508" i="2" l="1" a="1"/>
  <c r="X508" i="2" s="1"/>
  <c r="W509" i="2" a="1"/>
  <c r="W509" i="2" s="1"/>
  <c r="AE509" i="2" s="1" a="1"/>
  <c r="AE509" i="2" s="1"/>
  <c r="X509" i="2" l="1" a="1"/>
  <c r="X509" i="2" s="1"/>
  <c r="W510" i="2" a="1"/>
  <c r="W510" i="2" s="1"/>
  <c r="AE510" i="2" s="1" a="1"/>
  <c r="AE510" i="2" s="1"/>
  <c r="X510" i="2" l="1" a="1"/>
  <c r="X510" i="2" s="1"/>
  <c r="W511" i="2" a="1"/>
  <c r="W511" i="2" s="1"/>
  <c r="AE511" i="2" s="1" a="1"/>
  <c r="AE511" i="2" s="1"/>
  <c r="X511" i="2" l="1" a="1"/>
  <c r="X511" i="2" s="1"/>
  <c r="W512" i="2" a="1"/>
  <c r="W512" i="2" s="1"/>
  <c r="AE512" i="2" s="1" a="1"/>
  <c r="AE512" i="2" s="1"/>
  <c r="X512" i="2" l="1" a="1"/>
  <c r="X512" i="2" s="1"/>
  <c r="W513" i="2" a="1"/>
  <c r="W513" i="2" s="1"/>
  <c r="AE513" i="2" s="1" a="1"/>
  <c r="AE513" i="2" s="1"/>
  <c r="X513" i="2" l="1" a="1"/>
  <c r="X513" i="2" s="1"/>
  <c r="W514" i="2" a="1"/>
  <c r="W514" i="2" s="1"/>
  <c r="AE514" i="2" s="1" a="1"/>
  <c r="AE514" i="2" s="1"/>
  <c r="X514" i="2" l="1" a="1"/>
  <c r="X514" i="2" s="1"/>
  <c r="W515" i="2" a="1"/>
  <c r="W515" i="2" s="1"/>
  <c r="AE515" i="2" s="1" a="1"/>
  <c r="AE515" i="2" s="1"/>
  <c r="X515" i="2" l="1" a="1"/>
  <c r="X515" i="2" s="1"/>
  <c r="W516" i="2" a="1"/>
  <c r="W516" i="2" s="1"/>
  <c r="AE516" i="2" s="1" a="1"/>
  <c r="AE516" i="2" s="1"/>
  <c r="X516" i="2" l="1" a="1"/>
  <c r="X516" i="2" s="1"/>
  <c r="W517" i="2" a="1"/>
  <c r="W517" i="2" s="1"/>
  <c r="AE517" i="2" s="1" a="1"/>
  <c r="AE517" i="2" s="1"/>
  <c r="X517" i="2" l="1" a="1"/>
  <c r="X517" i="2" s="1"/>
  <c r="W518" i="2" a="1"/>
  <c r="W518" i="2" s="1"/>
  <c r="AE518" i="2" s="1" a="1"/>
  <c r="AE518" i="2" s="1"/>
  <c r="X518" i="2" l="1" a="1"/>
  <c r="X518" i="2" s="1"/>
  <c r="W519" i="2" a="1"/>
  <c r="W519" i="2" s="1"/>
  <c r="AE519" i="2" s="1" a="1"/>
  <c r="AE519" i="2" s="1"/>
  <c r="X519" i="2" l="1" a="1"/>
  <c r="X519" i="2" s="1"/>
  <c r="W520" i="2" a="1"/>
  <c r="W520" i="2" s="1"/>
  <c r="AE520" i="2" s="1" a="1"/>
  <c r="AE520" i="2" s="1"/>
  <c r="X520" i="2" l="1" a="1"/>
  <c r="X520" i="2" s="1"/>
  <c r="W521" i="2" a="1"/>
  <c r="W521" i="2" s="1"/>
  <c r="AE521" i="2" s="1" a="1"/>
  <c r="AE521" i="2" s="1"/>
  <c r="X521" i="2" l="1" a="1"/>
  <c r="X521" i="2" s="1"/>
  <c r="W522" i="2" a="1"/>
  <c r="W522" i="2" s="1"/>
  <c r="AE522" i="2" s="1" a="1"/>
  <c r="AE522" i="2" s="1"/>
  <c r="X522" i="2" l="1" a="1"/>
  <c r="X522" i="2" s="1"/>
  <c r="W523" i="2" a="1"/>
  <c r="W523" i="2" s="1"/>
  <c r="AE523" i="2" s="1" a="1"/>
  <c r="AE523" i="2" s="1"/>
  <c r="X523" i="2" l="1" a="1"/>
  <c r="X523" i="2" s="1"/>
  <c r="W524" i="2" a="1"/>
  <c r="W524" i="2" s="1"/>
  <c r="AE524" i="2" s="1" a="1"/>
  <c r="AE524" i="2" s="1"/>
  <c r="X524" i="2" l="1" a="1"/>
  <c r="X524" i="2" s="1"/>
  <c r="W525" i="2" a="1"/>
  <c r="W525" i="2" s="1"/>
  <c r="AE525" i="2" s="1" a="1"/>
  <c r="AE525" i="2" s="1"/>
  <c r="X525" i="2" l="1" a="1"/>
  <c r="X525" i="2" s="1"/>
  <c r="W526" i="2" a="1"/>
  <c r="W526" i="2" s="1"/>
  <c r="AE526" i="2" s="1" a="1"/>
  <c r="AE526" i="2" s="1"/>
  <c r="X526" i="2" l="1" a="1"/>
  <c r="X526" i="2" s="1"/>
  <c r="W527" i="2" a="1"/>
  <c r="W527" i="2" s="1"/>
  <c r="AE527" i="2" s="1" a="1"/>
  <c r="AE527" i="2" s="1"/>
  <c r="X527" i="2" l="1" a="1"/>
  <c r="X527" i="2" s="1"/>
  <c r="W528" i="2" a="1"/>
  <c r="W528" i="2" s="1"/>
  <c r="AE528" i="2" s="1" a="1"/>
  <c r="AE528" i="2" s="1"/>
  <c r="X528" i="2" l="1" a="1"/>
  <c r="X528" i="2" s="1"/>
  <c r="W529" i="2" a="1"/>
  <c r="W529" i="2" s="1"/>
  <c r="AE529" i="2" s="1" a="1"/>
  <c r="AE529" i="2" s="1"/>
  <c r="X529" i="2" l="1" a="1"/>
  <c r="X529" i="2" s="1"/>
  <c r="W530" i="2" a="1"/>
  <c r="W530" i="2" s="1"/>
  <c r="AE530" i="2" s="1" a="1"/>
  <c r="AE530" i="2" s="1"/>
  <c r="X530" i="2" l="1" a="1"/>
  <c r="X530" i="2" s="1"/>
  <c r="W531" i="2" a="1"/>
  <c r="W531" i="2" s="1"/>
  <c r="AE531" i="2" s="1" a="1"/>
  <c r="AE531" i="2" s="1"/>
  <c r="X531" i="2" l="1" a="1"/>
  <c r="X531" i="2" s="1"/>
  <c r="W532" i="2" a="1"/>
  <c r="W532" i="2" s="1"/>
  <c r="AE532" i="2" s="1" a="1"/>
  <c r="AE532" i="2" s="1"/>
  <c r="X532" i="2" l="1" a="1"/>
  <c r="X532" i="2" s="1"/>
  <c r="W533" i="2" a="1"/>
  <c r="W533" i="2" s="1"/>
  <c r="AE533" i="2" s="1" a="1"/>
  <c r="AE533" i="2" s="1"/>
  <c r="X533" i="2" l="1" a="1"/>
  <c r="X533" i="2" s="1"/>
  <c r="W534" i="2" a="1"/>
  <c r="W534" i="2" s="1"/>
  <c r="AE534" i="2" s="1" a="1"/>
  <c r="AE534" i="2" s="1"/>
  <c r="X534" i="2" l="1" a="1"/>
  <c r="X534" i="2" s="1"/>
  <c r="W535" i="2" a="1"/>
  <c r="W535" i="2" s="1"/>
  <c r="AE535" i="2" s="1" a="1"/>
  <c r="AE535" i="2" s="1"/>
  <c r="X535" i="2" l="1" a="1"/>
  <c r="X535" i="2" s="1"/>
  <c r="W536" i="2" a="1"/>
  <c r="W536" i="2" s="1"/>
  <c r="AE536" i="2" s="1" a="1"/>
  <c r="AE536" i="2" s="1"/>
  <c r="X536" i="2" l="1" a="1"/>
  <c r="X536" i="2" s="1"/>
  <c r="W537" i="2" a="1"/>
  <c r="W537" i="2" s="1"/>
  <c r="AE537" i="2" s="1" a="1"/>
  <c r="AE537" i="2" s="1"/>
  <c r="X537" i="2" l="1" a="1"/>
  <c r="X537" i="2" s="1"/>
  <c r="W538" i="2" a="1"/>
  <c r="W538" i="2" s="1"/>
  <c r="AE538" i="2" s="1" a="1"/>
  <c r="AE538" i="2" s="1"/>
  <c r="X538" i="2" l="1" a="1"/>
  <c r="X538" i="2" s="1"/>
  <c r="W539" i="2" a="1"/>
  <c r="W539" i="2" s="1"/>
  <c r="AE539" i="2" s="1" a="1"/>
  <c r="AE539" i="2" s="1"/>
  <c r="X539" i="2" l="1" a="1"/>
  <c r="X539" i="2" s="1"/>
  <c r="W540" i="2" a="1"/>
  <c r="W540" i="2" s="1"/>
  <c r="AE540" i="2" s="1" a="1"/>
  <c r="AE540" i="2" s="1"/>
  <c r="X540" i="2" l="1" a="1"/>
  <c r="X540" i="2" s="1"/>
  <c r="W541" i="2" a="1"/>
  <c r="W541" i="2" s="1"/>
  <c r="AE541" i="2" s="1" a="1"/>
  <c r="AE541" i="2" s="1"/>
  <c r="X541" i="2" l="1" a="1"/>
  <c r="X541" i="2" s="1"/>
  <c r="W542" i="2" a="1"/>
  <c r="W542" i="2" s="1"/>
  <c r="AE542" i="2" s="1" a="1"/>
  <c r="AE542" i="2" s="1"/>
  <c r="X542" i="2" l="1" a="1"/>
  <c r="X542" i="2" s="1"/>
  <c r="W543" i="2" a="1"/>
  <c r="W543" i="2" s="1"/>
  <c r="AE543" i="2" s="1" a="1"/>
  <c r="AE543" i="2" s="1"/>
  <c r="X543" i="2" l="1" a="1"/>
  <c r="X543" i="2" s="1"/>
  <c r="W544" i="2" a="1"/>
  <c r="W544" i="2" s="1"/>
  <c r="AE544" i="2" s="1" a="1"/>
  <c r="AE544" i="2" s="1"/>
  <c r="X544" i="2" l="1" a="1"/>
  <c r="X544" i="2" s="1"/>
  <c r="W545" i="2" a="1"/>
  <c r="W545" i="2" s="1"/>
  <c r="AE545" i="2" s="1" a="1"/>
  <c r="AE545" i="2" s="1"/>
  <c r="X545" i="2" l="1" a="1"/>
  <c r="X545" i="2" s="1"/>
  <c r="W546" i="2" a="1"/>
  <c r="W546" i="2" s="1"/>
  <c r="AE546" i="2" s="1" a="1"/>
  <c r="AE546" i="2" s="1"/>
  <c r="X546" i="2" l="1" a="1"/>
  <c r="X546" i="2" s="1"/>
  <c r="W547" i="2" a="1"/>
  <c r="W547" i="2" s="1"/>
  <c r="AE547" i="2" s="1" a="1"/>
  <c r="AE547" i="2" s="1"/>
  <c r="X547" i="2" l="1" a="1"/>
  <c r="X547" i="2" s="1"/>
  <c r="W548" i="2" a="1"/>
  <c r="W548" i="2" s="1"/>
  <c r="AE548" i="2" s="1" a="1"/>
  <c r="AE548" i="2" s="1"/>
  <c r="X548" i="2" l="1" a="1"/>
  <c r="X548" i="2" s="1"/>
  <c r="W549" i="2" a="1"/>
  <c r="W549" i="2" s="1"/>
  <c r="AE549" i="2" s="1" a="1"/>
  <c r="AE549" i="2" s="1"/>
  <c r="X549" i="2" l="1" a="1"/>
  <c r="X549" i="2" s="1"/>
  <c r="W550" i="2" a="1"/>
  <c r="W550" i="2" s="1"/>
  <c r="AE550" i="2" s="1" a="1"/>
  <c r="AE550" i="2" s="1"/>
  <c r="X550" i="2" l="1" a="1"/>
  <c r="X550" i="2" s="1"/>
  <c r="W551" i="2" a="1"/>
  <c r="W551" i="2" s="1"/>
  <c r="AE551" i="2" s="1" a="1"/>
  <c r="AE551" i="2" s="1"/>
  <c r="X551" i="2" l="1" a="1"/>
  <c r="X551" i="2" s="1"/>
  <c r="W552" i="2" a="1"/>
  <c r="W552" i="2" s="1"/>
  <c r="AE552" i="2" s="1" a="1"/>
  <c r="AE552" i="2" s="1"/>
  <c r="X552" i="2" l="1" a="1"/>
  <c r="X552" i="2" s="1"/>
  <c r="W553" i="2" a="1"/>
  <c r="W553" i="2" s="1"/>
  <c r="AE553" i="2" s="1" a="1"/>
  <c r="AE553" i="2" s="1"/>
  <c r="X553" i="2" l="1" a="1"/>
  <c r="X553" i="2" s="1"/>
  <c r="W554" i="2" a="1"/>
  <c r="W554" i="2" s="1"/>
  <c r="AE554" i="2" s="1" a="1"/>
  <c r="AE554" i="2" s="1"/>
  <c r="X554" i="2" l="1" a="1"/>
  <c r="X554" i="2" s="1"/>
  <c r="W555" i="2" a="1"/>
  <c r="W555" i="2" s="1"/>
  <c r="AE555" i="2" s="1" a="1"/>
  <c r="AE555" i="2" s="1"/>
  <c r="X555" i="2" l="1" a="1"/>
  <c r="X555" i="2" s="1"/>
  <c r="W556" i="2" a="1"/>
  <c r="W556" i="2" s="1"/>
  <c r="AE556" i="2" s="1" a="1"/>
  <c r="AE556" i="2" s="1"/>
  <c r="X556" i="2" l="1" a="1"/>
  <c r="X556" i="2" s="1"/>
  <c r="W557" i="2" a="1"/>
  <c r="W557" i="2" s="1"/>
  <c r="AE557" i="2" s="1" a="1"/>
  <c r="AE557" i="2" s="1"/>
  <c r="X557" i="2" l="1" a="1"/>
  <c r="X557" i="2" s="1"/>
  <c r="W558" i="2" a="1"/>
  <c r="W558" i="2" s="1"/>
  <c r="AE558" i="2" s="1" a="1"/>
  <c r="AE558" i="2" s="1"/>
  <c r="X558" i="2" l="1" a="1"/>
  <c r="X558" i="2" s="1"/>
  <c r="W559" i="2" a="1"/>
  <c r="W559" i="2" s="1"/>
  <c r="AE559" i="2" s="1" a="1"/>
  <c r="AE559" i="2" s="1"/>
  <c r="X559" i="2" l="1" a="1"/>
  <c r="X559" i="2" s="1"/>
  <c r="W560" i="2" a="1"/>
  <c r="W560" i="2" s="1"/>
  <c r="AE560" i="2" s="1" a="1"/>
  <c r="AE560" i="2" s="1"/>
  <c r="X560" i="2" l="1" a="1"/>
  <c r="X560" i="2" s="1"/>
  <c r="W561" i="2" a="1"/>
  <c r="W561" i="2" s="1"/>
  <c r="AE561" i="2" s="1" a="1"/>
  <c r="AE561" i="2" s="1"/>
  <c r="X561" i="2" l="1" a="1"/>
  <c r="X561" i="2" s="1"/>
  <c r="W562" i="2" a="1"/>
  <c r="W562" i="2" s="1"/>
  <c r="AE562" i="2" s="1" a="1"/>
  <c r="AE562" i="2" s="1"/>
  <c r="X562" i="2" l="1" a="1"/>
  <c r="X562" i="2" s="1"/>
  <c r="W563" i="2" a="1"/>
  <c r="W563" i="2" s="1"/>
  <c r="AE563" i="2" s="1" a="1"/>
  <c r="AE563" i="2" s="1"/>
  <c r="X563" i="2" l="1" a="1"/>
  <c r="X563" i="2" s="1"/>
  <c r="W564" i="2" a="1"/>
  <c r="W564" i="2" s="1"/>
  <c r="AE564" i="2" s="1" a="1"/>
  <c r="AE564" i="2" s="1"/>
  <c r="X564" i="2" l="1" a="1"/>
  <c r="X564" i="2" s="1"/>
  <c r="W565" i="2" a="1"/>
  <c r="W565" i="2" s="1"/>
  <c r="AE565" i="2" s="1" a="1"/>
  <c r="AE565" i="2" s="1"/>
  <c r="X565" i="2" l="1" a="1"/>
  <c r="X565" i="2" s="1"/>
  <c r="W566" i="2" a="1"/>
  <c r="W566" i="2" s="1"/>
  <c r="AE566" i="2" s="1" a="1"/>
  <c r="AE566" i="2" s="1"/>
  <c r="X566" i="2" l="1" a="1"/>
  <c r="X566" i="2" s="1"/>
  <c r="W567" i="2" a="1"/>
  <c r="W567" i="2" s="1"/>
  <c r="AE567" i="2" s="1" a="1"/>
  <c r="AE567" i="2" s="1"/>
  <c r="X567" i="2" l="1" a="1"/>
  <c r="X567" i="2" s="1"/>
  <c r="W568" i="2" a="1"/>
  <c r="W568" i="2" s="1"/>
  <c r="AE568" i="2" s="1" a="1"/>
  <c r="AE568" i="2" s="1"/>
  <c r="X568" i="2" l="1" a="1"/>
  <c r="X568" i="2" s="1"/>
  <c r="W569" i="2" a="1"/>
  <c r="W569" i="2" s="1"/>
  <c r="AE569" i="2" s="1" a="1"/>
  <c r="AE569" i="2" s="1"/>
  <c r="X569" i="2" l="1" a="1"/>
  <c r="X569" i="2" s="1"/>
  <c r="W570" i="2" a="1"/>
  <c r="W570" i="2" s="1"/>
  <c r="AE570" i="2" s="1" a="1"/>
  <c r="AE570" i="2" s="1"/>
  <c r="X570" i="2" l="1" a="1"/>
  <c r="X570" i="2" s="1"/>
  <c r="W571" i="2" a="1"/>
  <c r="W571" i="2" s="1"/>
  <c r="AE571" i="2" s="1" a="1"/>
  <c r="AE571" i="2" s="1"/>
  <c r="X571" i="2" l="1" a="1"/>
  <c r="X571" i="2" s="1"/>
  <c r="W572" i="2" a="1"/>
  <c r="W572" i="2" s="1"/>
  <c r="AE572" i="2" s="1" a="1"/>
  <c r="AE572" i="2" s="1"/>
  <c r="X572" i="2" l="1" a="1"/>
  <c r="X572" i="2" s="1"/>
  <c r="W573" i="2" a="1"/>
  <c r="W573" i="2" s="1"/>
  <c r="AE573" i="2" s="1" a="1"/>
  <c r="AE573" i="2" s="1"/>
  <c r="X573" i="2" l="1" a="1"/>
  <c r="X573" i="2" s="1"/>
  <c r="W574" i="2" a="1"/>
  <c r="W574" i="2" s="1"/>
  <c r="AE574" i="2" s="1" a="1"/>
  <c r="AE574" i="2" s="1"/>
  <c r="X574" i="2" l="1" a="1"/>
  <c r="X574" i="2" s="1"/>
  <c r="W575" i="2" a="1"/>
  <c r="W575" i="2" s="1"/>
  <c r="AE575" i="2" s="1" a="1"/>
  <c r="AE575" i="2" s="1"/>
  <c r="X575" i="2" l="1" a="1"/>
  <c r="X575" i="2" s="1"/>
  <c r="W576" i="2" a="1"/>
  <c r="W576" i="2" s="1"/>
  <c r="AE576" i="2" s="1" a="1"/>
  <c r="AE576" i="2" s="1"/>
  <c r="X576" i="2" l="1" a="1"/>
  <c r="X576" i="2" s="1"/>
  <c r="W577" i="2" a="1"/>
  <c r="W577" i="2" s="1"/>
  <c r="AE577" i="2" s="1" a="1"/>
  <c r="AE577" i="2" s="1"/>
  <c r="X577" i="2" l="1" a="1"/>
  <c r="X577" i="2" s="1"/>
  <c r="W578" i="2" a="1"/>
  <c r="W578" i="2" s="1"/>
  <c r="AE578" i="2" s="1" a="1"/>
  <c r="AE578" i="2" s="1"/>
  <c r="X578" i="2" l="1" a="1"/>
  <c r="X578" i="2" s="1"/>
  <c r="W579" i="2" a="1"/>
  <c r="W579" i="2" s="1"/>
  <c r="AE579" i="2" s="1" a="1"/>
  <c r="AE579" i="2" s="1"/>
  <c r="X579" i="2" l="1" a="1"/>
  <c r="X579" i="2" s="1"/>
  <c r="W580" i="2" a="1"/>
  <c r="W580" i="2" s="1"/>
  <c r="AE580" i="2" s="1" a="1"/>
  <c r="AE580" i="2" s="1"/>
  <c r="X580" i="2" l="1" a="1"/>
  <c r="X580" i="2" s="1"/>
  <c r="W581" i="2" a="1"/>
  <c r="W581" i="2" s="1"/>
  <c r="AE581" i="2" s="1" a="1"/>
  <c r="AE581" i="2" s="1"/>
  <c r="X581" i="2" l="1" a="1"/>
  <c r="X581" i="2" s="1"/>
  <c r="W582" i="2" a="1"/>
  <c r="W582" i="2" s="1"/>
  <c r="AE582" i="2" s="1" a="1"/>
  <c r="AE582" i="2" s="1"/>
  <c r="X582" i="2" l="1" a="1"/>
  <c r="X582" i="2" s="1"/>
  <c r="W583" i="2" a="1"/>
  <c r="W583" i="2" s="1"/>
  <c r="AE583" i="2" s="1" a="1"/>
  <c r="AE583" i="2" s="1"/>
  <c r="X583" i="2" l="1" a="1"/>
  <c r="X583" i="2" s="1"/>
  <c r="W584" i="2" a="1"/>
  <c r="W584" i="2" s="1"/>
  <c r="AE584" i="2" s="1" a="1"/>
  <c r="AE584" i="2" s="1"/>
  <c r="X584" i="2" l="1" a="1"/>
  <c r="X584" i="2" s="1"/>
  <c r="W585" i="2" a="1"/>
  <c r="W585" i="2" s="1"/>
  <c r="AE585" i="2" s="1" a="1"/>
  <c r="AE585" i="2" s="1"/>
  <c r="X585" i="2" l="1" a="1"/>
  <c r="X585" i="2" s="1"/>
  <c r="W586" i="2" a="1"/>
  <c r="W586" i="2" s="1"/>
  <c r="AE586" i="2" s="1" a="1"/>
  <c r="AE586" i="2" s="1"/>
  <c r="X586" i="2" l="1" a="1"/>
  <c r="X586" i="2" s="1"/>
  <c r="W587" i="2" a="1"/>
  <c r="W587" i="2" s="1"/>
  <c r="AE587" i="2" s="1" a="1"/>
  <c r="AE587" i="2" s="1"/>
  <c r="X587" i="2" l="1" a="1"/>
  <c r="X587" i="2" s="1"/>
  <c r="W588" i="2" a="1"/>
  <c r="W588" i="2" s="1"/>
  <c r="AE588" i="2" s="1" a="1"/>
  <c r="AE588" i="2" s="1"/>
  <c r="X588" i="2" l="1" a="1"/>
  <c r="X588" i="2" s="1"/>
  <c r="W589" i="2" a="1"/>
  <c r="W589" i="2" s="1"/>
  <c r="AE589" i="2" s="1" a="1"/>
  <c r="AE589" i="2" s="1"/>
  <c r="X589" i="2" l="1" a="1"/>
  <c r="X589" i="2" s="1"/>
  <c r="W590" i="2" a="1"/>
  <c r="W590" i="2" s="1"/>
  <c r="AE590" i="2" s="1" a="1"/>
  <c r="AE590" i="2" s="1"/>
  <c r="X590" i="2" l="1" a="1"/>
  <c r="X590" i="2" s="1"/>
  <c r="W591" i="2" a="1"/>
  <c r="W591" i="2" s="1"/>
  <c r="AE591" i="2" s="1" a="1"/>
  <c r="AE591" i="2" s="1"/>
  <c r="X591" i="2" l="1" a="1"/>
  <c r="X591" i="2" s="1"/>
  <c r="W592" i="2" a="1"/>
  <c r="W592" i="2" s="1"/>
  <c r="AE592" i="2" s="1" a="1"/>
  <c r="AE592" i="2" s="1"/>
  <c r="X592" i="2" l="1" a="1"/>
  <c r="X592" i="2" s="1"/>
  <c r="W593" i="2" a="1"/>
  <c r="W593" i="2" s="1"/>
  <c r="AE593" i="2" s="1" a="1"/>
  <c r="AE593" i="2" s="1"/>
  <c r="X593" i="2" l="1" a="1"/>
  <c r="X593" i="2" s="1"/>
  <c r="W594" i="2" a="1"/>
  <c r="W594" i="2" s="1"/>
  <c r="AE594" i="2" s="1" a="1"/>
  <c r="AE594" i="2" s="1"/>
  <c r="X594" i="2" l="1" a="1"/>
  <c r="X594" i="2" s="1"/>
  <c r="W595" i="2" a="1"/>
  <c r="W595" i="2" s="1"/>
  <c r="AE595" i="2" s="1" a="1"/>
  <c r="AE595" i="2" s="1"/>
  <c r="X595" i="2" l="1" a="1"/>
  <c r="X595" i="2" s="1"/>
  <c r="W596" i="2" a="1"/>
  <c r="W596" i="2" s="1"/>
  <c r="AE596" i="2" s="1" a="1"/>
  <c r="AE596" i="2" s="1"/>
  <c r="X596" i="2" l="1" a="1"/>
  <c r="X596" i="2" s="1"/>
  <c r="W597" i="2" a="1"/>
  <c r="W597" i="2" s="1"/>
  <c r="AE597" i="2" s="1" a="1"/>
  <c r="AE597" i="2" s="1"/>
  <c r="X597" i="2" l="1" a="1"/>
  <c r="X597" i="2" s="1"/>
  <c r="W598" i="2" a="1"/>
  <c r="W598" i="2" s="1"/>
  <c r="AE598" i="2" s="1" a="1"/>
  <c r="AE598" i="2" s="1"/>
  <c r="X598" i="2" l="1" a="1"/>
  <c r="X598" i="2" s="1"/>
  <c r="W599" i="2" a="1"/>
  <c r="W599" i="2" s="1"/>
  <c r="AE599" i="2" s="1" a="1"/>
  <c r="AE599" i="2" s="1"/>
  <c r="X599" i="2" l="1" a="1"/>
  <c r="X599" i="2" s="1"/>
  <c r="W600" i="2" a="1"/>
  <c r="W600" i="2" s="1"/>
  <c r="AE600" i="2" s="1" a="1"/>
  <c r="AE600" i="2" s="1"/>
  <c r="X600" i="2" l="1" a="1"/>
  <c r="X600" i="2" s="1"/>
  <c r="W601" i="2" a="1"/>
  <c r="W601" i="2" s="1"/>
  <c r="AE601" i="2" s="1" a="1"/>
  <c r="AE601" i="2" s="1"/>
  <c r="X601" i="2" l="1" a="1"/>
  <c r="X601" i="2" s="1"/>
  <c r="W602" i="2" a="1"/>
  <c r="W602" i="2" s="1"/>
  <c r="AE602" i="2" s="1" a="1"/>
  <c r="AE602" i="2" s="1"/>
  <c r="X602" i="2" l="1" a="1"/>
  <c r="X602" i="2" s="1"/>
  <c r="W603" i="2" a="1"/>
  <c r="W603" i="2" s="1"/>
  <c r="AE603" i="2" s="1" a="1"/>
  <c r="AE603" i="2" s="1"/>
  <c r="X603" i="2" l="1" a="1"/>
  <c r="X603" i="2" s="1"/>
  <c r="W604" i="2" a="1"/>
  <c r="W604" i="2" s="1"/>
  <c r="AE604" i="2" s="1" a="1"/>
  <c r="AE604" i="2" s="1"/>
  <c r="X604" i="2" l="1" a="1"/>
  <c r="X604" i="2" s="1"/>
  <c r="W605" i="2" a="1"/>
  <c r="W605" i="2" s="1"/>
  <c r="AE605" i="2" s="1" a="1"/>
  <c r="AE605" i="2" s="1"/>
  <c r="X605" i="2" l="1" a="1"/>
  <c r="X605" i="2" s="1"/>
  <c r="W606" i="2" a="1"/>
  <c r="W606" i="2" s="1"/>
  <c r="AE606" i="2" s="1" a="1"/>
  <c r="AE606" i="2" s="1"/>
  <c r="X606" i="2" l="1" a="1"/>
  <c r="X606" i="2" s="1"/>
  <c r="W607" i="2" a="1"/>
  <c r="W607" i="2" s="1"/>
  <c r="AE607" i="2" s="1" a="1"/>
  <c r="AE607" i="2" s="1"/>
  <c r="X607" i="2" l="1" a="1"/>
  <c r="X607" i="2" s="1"/>
  <c r="W608" i="2" a="1"/>
  <c r="W608" i="2" s="1"/>
  <c r="AE608" i="2" s="1" a="1"/>
  <c r="AE608" i="2" s="1"/>
  <c r="X608" i="2" l="1" a="1"/>
  <c r="X608" i="2" s="1"/>
  <c r="W609" i="2" a="1"/>
  <c r="W609" i="2" s="1"/>
  <c r="AE609" i="2" s="1" a="1"/>
  <c r="AE609" i="2" s="1"/>
  <c r="X609" i="2" l="1" a="1"/>
  <c r="X609" i="2" s="1"/>
  <c r="W610" i="2" a="1"/>
  <c r="W610" i="2" s="1"/>
  <c r="AE610" i="2" s="1" a="1"/>
  <c r="AE610" i="2" s="1"/>
  <c r="X610" i="2" l="1" a="1"/>
  <c r="X610" i="2" s="1"/>
  <c r="W611" i="2" a="1"/>
  <c r="W611" i="2" s="1"/>
  <c r="AE611" i="2" s="1" a="1"/>
  <c r="AE611" i="2" s="1"/>
  <c r="X611" i="2" l="1" a="1"/>
  <c r="X611" i="2" s="1"/>
  <c r="W612" i="2" a="1"/>
  <c r="W612" i="2" s="1"/>
  <c r="AE612" i="2" s="1" a="1"/>
  <c r="AE612" i="2" s="1"/>
  <c r="X612" i="2" l="1" a="1"/>
  <c r="X612" i="2" s="1"/>
  <c r="W613" i="2" a="1"/>
  <c r="W613" i="2" s="1"/>
  <c r="AE613" i="2" s="1" a="1"/>
  <c r="AE613" i="2" s="1"/>
  <c r="X613" i="2" l="1" a="1"/>
  <c r="X613" i="2" s="1"/>
  <c r="W614" i="2" a="1"/>
  <c r="W614" i="2" s="1"/>
  <c r="AE614" i="2" s="1" a="1"/>
  <c r="AE614" i="2" s="1"/>
  <c r="X614" i="2" l="1" a="1"/>
  <c r="X614" i="2" s="1"/>
  <c r="W615" i="2" a="1"/>
  <c r="W615" i="2" s="1"/>
  <c r="AE615" i="2" s="1" a="1"/>
  <c r="AE615" i="2" s="1"/>
  <c r="X615" i="2" l="1" a="1"/>
  <c r="X615" i="2" s="1"/>
  <c r="W616" i="2" a="1"/>
  <c r="W616" i="2" s="1"/>
  <c r="AE616" i="2" s="1" a="1"/>
  <c r="AE616" i="2" s="1"/>
  <c r="X616" i="2" l="1" a="1"/>
  <c r="X616" i="2" s="1"/>
  <c r="W617" i="2" a="1"/>
  <c r="W617" i="2" s="1"/>
  <c r="AE617" i="2" s="1" a="1"/>
  <c r="AE617" i="2" s="1"/>
  <c r="X617" i="2" l="1" a="1"/>
  <c r="X617" i="2" s="1"/>
  <c r="W618" i="2" a="1"/>
  <c r="W618" i="2" s="1"/>
  <c r="AE618" i="2" s="1" a="1"/>
  <c r="AE618" i="2" s="1"/>
  <c r="X618" i="2" l="1" a="1"/>
  <c r="X618" i="2" s="1"/>
  <c r="W619" i="2" a="1"/>
  <c r="W619" i="2" s="1"/>
  <c r="AE619" i="2" s="1" a="1"/>
  <c r="AE619" i="2" s="1"/>
  <c r="X619" i="2" l="1" a="1"/>
  <c r="X619" i="2" s="1"/>
  <c r="W620" i="2" a="1"/>
  <c r="W620" i="2" s="1"/>
  <c r="AE620" i="2" s="1" a="1"/>
  <c r="AE620" i="2" s="1"/>
  <c r="X620" i="2" l="1" a="1"/>
  <c r="X620" i="2" s="1"/>
  <c r="W621" i="2" a="1"/>
  <c r="W621" i="2" s="1"/>
  <c r="AE621" i="2" s="1" a="1"/>
  <c r="AE621" i="2" s="1"/>
  <c r="X621" i="2" l="1" a="1"/>
  <c r="X621" i="2" s="1"/>
  <c r="W622" i="2" a="1"/>
  <c r="W622" i="2" s="1"/>
  <c r="AE622" i="2" s="1" a="1"/>
  <c r="AE622" i="2" s="1"/>
  <c r="X622" i="2" l="1" a="1"/>
  <c r="X622" i="2" s="1"/>
  <c r="W623" i="2" a="1"/>
  <c r="W623" i="2" s="1"/>
  <c r="AE623" i="2" s="1" a="1"/>
  <c r="AE623" i="2" s="1"/>
  <c r="X623" i="2" l="1" a="1"/>
  <c r="X623" i="2" s="1"/>
  <c r="W624" i="2" a="1"/>
  <c r="W624" i="2" s="1"/>
  <c r="AE624" i="2" s="1" a="1"/>
  <c r="AE624" i="2" s="1"/>
  <c r="X624" i="2" l="1" a="1"/>
  <c r="X624" i="2" s="1"/>
  <c r="W625" i="2" a="1"/>
  <c r="W625" i="2" s="1"/>
  <c r="AE625" i="2" s="1" a="1"/>
  <c r="AE625" i="2" s="1"/>
  <c r="X625" i="2" l="1" a="1"/>
  <c r="X625" i="2" s="1"/>
  <c r="W626" i="2" a="1"/>
  <c r="W626" i="2" s="1"/>
  <c r="AE626" i="2" s="1" a="1"/>
  <c r="AE626" i="2" s="1"/>
  <c r="X626" i="2" l="1" a="1"/>
  <c r="X626" i="2" s="1"/>
  <c r="W627" i="2" a="1"/>
  <c r="W627" i="2" s="1"/>
  <c r="AE627" i="2" s="1" a="1"/>
  <c r="AE627" i="2" s="1"/>
  <c r="X627" i="2" l="1" a="1"/>
  <c r="X627" i="2" s="1"/>
  <c r="W628" i="2" a="1"/>
  <c r="W628" i="2" s="1"/>
  <c r="AE628" i="2" s="1" a="1"/>
  <c r="AE628" i="2" s="1"/>
  <c r="X628" i="2" l="1" a="1"/>
  <c r="X628" i="2" s="1"/>
  <c r="W629" i="2" a="1"/>
  <c r="W629" i="2" s="1"/>
  <c r="AE629" i="2" s="1" a="1"/>
  <c r="AE629" i="2" s="1"/>
  <c r="X629" i="2" l="1" a="1"/>
  <c r="X629" i="2" s="1"/>
  <c r="W630" i="2" a="1"/>
  <c r="W630" i="2" s="1"/>
  <c r="AE630" i="2" s="1" a="1"/>
  <c r="AE630" i="2" s="1"/>
  <c r="X630" i="2" l="1" a="1"/>
  <c r="X630" i="2" s="1"/>
  <c r="W631" i="2" a="1"/>
  <c r="W631" i="2" s="1"/>
  <c r="AE631" i="2" s="1" a="1"/>
  <c r="AE631" i="2" s="1"/>
  <c r="X631" i="2" l="1" a="1"/>
  <c r="X631" i="2" s="1"/>
  <c r="W632" i="2" a="1"/>
  <c r="W632" i="2" s="1"/>
  <c r="AE632" i="2" s="1" a="1"/>
  <c r="AE632" i="2" s="1"/>
  <c r="X632" i="2" l="1" a="1"/>
  <c r="X632" i="2" s="1"/>
  <c r="W633" i="2" a="1"/>
  <c r="W633" i="2" s="1"/>
  <c r="AE633" i="2" s="1" a="1"/>
  <c r="AE633" i="2" s="1"/>
  <c r="X633" i="2" l="1" a="1"/>
  <c r="X633" i="2" s="1"/>
  <c r="W634" i="2" a="1"/>
  <c r="W634" i="2" s="1"/>
  <c r="AE634" i="2" s="1" a="1"/>
  <c r="AE634" i="2" s="1"/>
  <c r="AF14" i="2"/>
  <c r="X634" i="2" l="1" a="1"/>
  <c r="X634" i="2" s="1"/>
  <c r="W635" i="2" a="1"/>
  <c r="W635" i="2" s="1"/>
  <c r="AE635" i="2" s="1" a="1"/>
  <c r="AE635" i="2" s="1"/>
  <c r="X635" i="2" l="1" a="1"/>
  <c r="X635" i="2" s="1"/>
  <c r="W636" i="2" a="1"/>
  <c r="W636" i="2" s="1"/>
  <c r="AE636" i="2" s="1" a="1"/>
  <c r="AE636" i="2" s="1"/>
  <c r="X636" i="2" l="1" a="1"/>
  <c r="X636" i="2" s="1"/>
  <c r="W637" i="2" a="1"/>
  <c r="W637" i="2" s="1"/>
  <c r="AE637" i="2" s="1" a="1"/>
  <c r="AE637" i="2" s="1"/>
  <c r="X637" i="2" l="1" a="1"/>
  <c r="X637" i="2" s="1"/>
  <c r="W638" i="2" a="1"/>
  <c r="W638" i="2" s="1"/>
  <c r="AE638" i="2" s="1" a="1"/>
  <c r="AE638" i="2" s="1"/>
  <c r="X638" i="2" l="1" a="1"/>
  <c r="X638" i="2" s="1"/>
  <c r="W639" i="2" a="1"/>
  <c r="W639" i="2" s="1"/>
  <c r="AE639" i="2" s="1" a="1"/>
  <c r="AE639" i="2" s="1"/>
  <c r="X639" i="2" l="1" a="1"/>
  <c r="X639" i="2" s="1"/>
  <c r="W640" i="2" a="1"/>
  <c r="W640" i="2" s="1"/>
  <c r="AE640" i="2" s="1" a="1"/>
  <c r="AE640" i="2" s="1"/>
  <c r="X640" i="2" l="1" a="1"/>
  <c r="X640" i="2" s="1"/>
  <c r="W641" i="2" a="1"/>
  <c r="W641" i="2" s="1"/>
  <c r="AE641" i="2" s="1" a="1"/>
  <c r="AE641" i="2" s="1"/>
  <c r="X641" i="2" l="1" a="1"/>
  <c r="X641" i="2" s="1"/>
  <c r="W642" i="2" a="1"/>
  <c r="W642" i="2" s="1"/>
  <c r="AE642" i="2" s="1" a="1"/>
  <c r="AE642" i="2" s="1"/>
  <c r="X642" i="2" l="1" a="1"/>
  <c r="X642" i="2" s="1"/>
  <c r="W643" i="2" a="1"/>
  <c r="W643" i="2" s="1"/>
  <c r="AE643" i="2" s="1" a="1"/>
  <c r="AE643" i="2" s="1"/>
  <c r="X643" i="2" l="1" a="1"/>
  <c r="X643" i="2" s="1"/>
  <c r="W644" i="2" a="1"/>
  <c r="W644" i="2" s="1"/>
  <c r="AE644" i="2" s="1" a="1"/>
  <c r="AE644" i="2" s="1"/>
  <c r="X644" i="2" l="1" a="1"/>
  <c r="X644" i="2" s="1"/>
  <c r="W645" i="2" a="1"/>
  <c r="W645" i="2" s="1"/>
  <c r="AE645" i="2" s="1" a="1"/>
  <c r="AE645" i="2" s="1"/>
  <c r="X645" i="2" l="1" a="1"/>
  <c r="X645" i="2" s="1"/>
  <c r="W646" i="2" a="1"/>
  <c r="W646" i="2" s="1"/>
  <c r="AE646" i="2" s="1" a="1"/>
  <c r="AE646" i="2" s="1"/>
  <c r="X646" i="2" l="1" a="1"/>
  <c r="X646" i="2" s="1"/>
  <c r="W647" i="2" a="1"/>
  <c r="W647" i="2" s="1"/>
  <c r="AE647" i="2" s="1" a="1"/>
  <c r="AE647" i="2" s="1"/>
  <c r="X647" i="2" l="1" a="1"/>
  <c r="X647" i="2" s="1"/>
  <c r="W648" i="2" a="1"/>
  <c r="W648" i="2" s="1"/>
  <c r="AE648" i="2" s="1" a="1"/>
  <c r="AE648" i="2" s="1"/>
  <c r="X648" i="2" l="1" a="1"/>
  <c r="X648" i="2" s="1"/>
  <c r="W649" i="2" a="1"/>
  <c r="W649" i="2" s="1"/>
  <c r="AE649" i="2" s="1" a="1"/>
  <c r="AE649" i="2" s="1"/>
  <c r="X649" i="2" l="1" a="1"/>
  <c r="X649" i="2" s="1"/>
  <c r="W650" i="2" a="1"/>
  <c r="W650" i="2" s="1"/>
  <c r="AE650" i="2" s="1" a="1"/>
  <c r="AE650" i="2" s="1"/>
  <c r="X650" i="2" l="1" a="1"/>
  <c r="X650" i="2" s="1"/>
  <c r="W651" i="2" a="1"/>
  <c r="W651" i="2" s="1"/>
  <c r="AE651" i="2" s="1" a="1"/>
  <c r="AE651" i="2" s="1"/>
  <c r="X651" i="2" l="1" a="1"/>
  <c r="X651" i="2" s="1"/>
  <c r="W652" i="2" a="1"/>
  <c r="W652" i="2" s="1"/>
  <c r="AE652" i="2" s="1" a="1"/>
  <c r="AE652" i="2" s="1"/>
  <c r="X652" i="2" l="1" a="1"/>
  <c r="X652" i="2" s="1"/>
  <c r="W653" i="2" a="1"/>
  <c r="W653" i="2" s="1"/>
  <c r="AE653" i="2" s="1" a="1"/>
  <c r="AE653" i="2" s="1"/>
  <c r="X653" i="2" l="1" a="1"/>
  <c r="X653" i="2" s="1"/>
  <c r="W654" i="2" a="1"/>
  <c r="W654" i="2" s="1"/>
  <c r="AE654" i="2" s="1" a="1"/>
  <c r="AE654" i="2" s="1"/>
  <c r="X654" i="2" l="1" a="1"/>
  <c r="X654" i="2" s="1"/>
  <c r="W655" i="2" a="1"/>
  <c r="W655" i="2" s="1"/>
  <c r="AE655" i="2" s="1" a="1"/>
  <c r="AE655" i="2" s="1"/>
  <c r="X655" i="2" l="1" a="1"/>
  <c r="X655" i="2" s="1"/>
  <c r="W656" i="2" a="1"/>
  <c r="W656" i="2" s="1"/>
  <c r="AE656" i="2" s="1" a="1"/>
  <c r="AE656" i="2" s="1"/>
  <c r="X656" i="2" l="1" a="1"/>
  <c r="X656" i="2" s="1"/>
  <c r="W657" i="2" a="1"/>
  <c r="W657" i="2" s="1"/>
  <c r="AE657" i="2" s="1" a="1"/>
  <c r="AE657" i="2" s="1"/>
  <c r="X657" i="2" l="1" a="1"/>
  <c r="X657" i="2" s="1"/>
  <c r="W658" i="2" a="1"/>
  <c r="W658" i="2" s="1"/>
  <c r="AE658" i="2" s="1" a="1"/>
  <c r="AE658" i="2" s="1"/>
  <c r="X658" i="2" l="1" a="1"/>
  <c r="X658" i="2" s="1"/>
  <c r="W659" i="2" a="1"/>
  <c r="W659" i="2" s="1"/>
  <c r="AE659" i="2" s="1" a="1"/>
  <c r="AE659" i="2" s="1"/>
  <c r="X659" i="2" l="1" a="1"/>
  <c r="X659" i="2" s="1"/>
  <c r="W660" i="2" a="1"/>
  <c r="W660" i="2" s="1"/>
  <c r="AE660" i="2" s="1" a="1"/>
  <c r="AE660" i="2" s="1"/>
  <c r="X660" i="2" l="1" a="1"/>
  <c r="X660" i="2" s="1"/>
  <c r="W661" i="2" a="1"/>
  <c r="W661" i="2" s="1"/>
  <c r="AE661" i="2" s="1" a="1"/>
  <c r="AE661" i="2" s="1"/>
  <c r="X661" i="2" l="1" a="1"/>
  <c r="X661" i="2" s="1"/>
  <c r="W662" i="2" a="1"/>
  <c r="W662" i="2" s="1"/>
  <c r="AE662" i="2" s="1" a="1"/>
  <c r="AE662" i="2" s="1"/>
  <c r="X662" i="2" l="1" a="1"/>
  <c r="X662" i="2" s="1"/>
  <c r="W663" i="2" a="1"/>
  <c r="W663" i="2" s="1"/>
  <c r="AE663" i="2" s="1" a="1"/>
  <c r="AE663" i="2" s="1"/>
  <c r="X663" i="2" l="1" a="1"/>
  <c r="X663" i="2" s="1"/>
  <c r="W664" i="2" a="1"/>
  <c r="W664" i="2" s="1"/>
  <c r="AE664" i="2" s="1" a="1"/>
  <c r="AE664" i="2" s="1"/>
  <c r="X664" i="2" l="1" a="1"/>
  <c r="X664" i="2" s="1"/>
  <c r="W665" i="2" a="1"/>
  <c r="W665" i="2" s="1"/>
  <c r="AE665" i="2" s="1" a="1"/>
  <c r="AE665" i="2" s="1"/>
  <c r="X665" i="2" l="1" a="1"/>
  <c r="X665" i="2" s="1"/>
  <c r="W666" i="2" a="1"/>
  <c r="W666" i="2" s="1"/>
  <c r="AE666" i="2" s="1" a="1"/>
  <c r="AE666" i="2" s="1"/>
  <c r="X666" i="2" l="1" a="1"/>
  <c r="X666" i="2" s="1"/>
  <c r="W667" i="2" a="1"/>
  <c r="W667" i="2" s="1"/>
  <c r="AE667" i="2" s="1" a="1"/>
  <c r="AE667" i="2" s="1"/>
  <c r="X667" i="2" l="1" a="1"/>
  <c r="X667" i="2" s="1"/>
  <c r="W668" i="2" a="1"/>
  <c r="W668" i="2" s="1"/>
  <c r="AE668" i="2" s="1" a="1"/>
  <c r="AE668" i="2" s="1"/>
  <c r="X668" i="2" l="1" a="1"/>
  <c r="X668" i="2" s="1"/>
  <c r="W669" i="2" a="1"/>
  <c r="W669" i="2" s="1"/>
  <c r="AE669" i="2" s="1" a="1"/>
  <c r="AE669" i="2" s="1"/>
  <c r="X669" i="2" l="1" a="1"/>
  <c r="X669" i="2" s="1"/>
  <c r="W670" i="2" a="1"/>
  <c r="W670" i="2" s="1"/>
  <c r="AE670" i="2" s="1" a="1"/>
  <c r="AE670" i="2" s="1"/>
  <c r="X670" i="2" l="1" a="1"/>
  <c r="X670" i="2" s="1"/>
  <c r="W671" i="2" a="1"/>
  <c r="W671" i="2" s="1"/>
  <c r="AE671" i="2" s="1" a="1"/>
  <c r="AE671" i="2" s="1"/>
  <c r="X671" i="2" l="1" a="1"/>
  <c r="X671" i="2" s="1"/>
  <c r="W672" i="2" a="1"/>
  <c r="W672" i="2" s="1"/>
  <c r="AE672" i="2" s="1" a="1"/>
  <c r="AE672" i="2" s="1"/>
  <c r="X672" i="2" l="1" a="1"/>
  <c r="X672" i="2" s="1"/>
  <c r="W673" i="2" a="1"/>
  <c r="W673" i="2" s="1"/>
  <c r="AE673" i="2" s="1" a="1"/>
  <c r="AE673" i="2" s="1"/>
  <c r="X673" i="2" l="1" a="1"/>
  <c r="X673" i="2" s="1"/>
  <c r="W674" i="2" a="1"/>
  <c r="W674" i="2" s="1"/>
  <c r="AE674" i="2" s="1" a="1"/>
  <c r="AE674" i="2" s="1"/>
  <c r="X674" i="2" l="1" a="1"/>
  <c r="X674" i="2" s="1"/>
  <c r="W675" i="2" a="1"/>
  <c r="W675" i="2" s="1"/>
  <c r="AE675" i="2" s="1" a="1"/>
  <c r="AE675" i="2" s="1"/>
  <c r="X675" i="2" l="1" a="1"/>
  <c r="X675" i="2" s="1"/>
  <c r="W676" i="2" a="1"/>
  <c r="W676" i="2" s="1"/>
  <c r="AE676" i="2" s="1" a="1"/>
  <c r="AE676" i="2" s="1"/>
  <c r="X676" i="2" l="1" a="1"/>
  <c r="X676" i="2" s="1"/>
  <c r="W677" i="2" a="1"/>
  <c r="W677" i="2" s="1"/>
  <c r="AE677" i="2" s="1" a="1"/>
  <c r="AE677" i="2" s="1"/>
  <c r="X677" i="2" l="1" a="1"/>
  <c r="X677" i="2" s="1"/>
  <c r="W678" i="2" a="1"/>
  <c r="W678" i="2" s="1"/>
  <c r="AE678" i="2" s="1" a="1"/>
  <c r="AE678" i="2" s="1"/>
  <c r="X678" i="2" l="1" a="1"/>
  <c r="X678" i="2" s="1"/>
  <c r="W679" i="2" a="1"/>
  <c r="W679" i="2" s="1"/>
  <c r="AE679" i="2" s="1" a="1"/>
  <c r="AE679" i="2" s="1"/>
  <c r="X679" i="2" l="1" a="1"/>
  <c r="X679" i="2" s="1"/>
  <c r="W680" i="2" a="1"/>
  <c r="W680" i="2" s="1"/>
  <c r="AE680" i="2" s="1" a="1"/>
  <c r="AE680" i="2" s="1"/>
  <c r="X680" i="2" l="1" a="1"/>
  <c r="X680" i="2" s="1"/>
  <c r="W681" i="2" a="1"/>
  <c r="W681" i="2" s="1"/>
  <c r="AE681" i="2" s="1" a="1"/>
  <c r="AE681" i="2" s="1"/>
  <c r="X681" i="2" l="1" a="1"/>
  <c r="X681" i="2" s="1"/>
  <c r="W682" i="2" a="1"/>
  <c r="W682" i="2" s="1"/>
  <c r="AE682" i="2" s="1" a="1"/>
  <c r="AE682" i="2" s="1"/>
  <c r="X682" i="2" l="1" a="1"/>
  <c r="X682" i="2" s="1"/>
  <c r="W683" i="2" a="1"/>
  <c r="W683" i="2" s="1"/>
  <c r="AE683" i="2" s="1" a="1"/>
  <c r="AE683" i="2" s="1"/>
  <c r="X683" i="2" l="1" a="1"/>
  <c r="X683" i="2" s="1"/>
  <c r="W684" i="2" a="1"/>
  <c r="W684" i="2" s="1"/>
  <c r="AE684" i="2" s="1" a="1"/>
  <c r="AE684" i="2" s="1"/>
  <c r="X684" i="2" l="1" a="1"/>
  <c r="X684" i="2" s="1"/>
  <c r="W685" i="2" a="1"/>
  <c r="W685" i="2" s="1"/>
  <c r="AE685" i="2" s="1" a="1"/>
  <c r="AE685" i="2" s="1"/>
  <c r="X685" i="2" l="1" a="1"/>
  <c r="X685" i="2" s="1"/>
  <c r="W686" i="2" a="1"/>
  <c r="W686" i="2" s="1"/>
  <c r="AE686" i="2" s="1" a="1"/>
  <c r="AE686" i="2" s="1"/>
  <c r="X686" i="2" l="1" a="1"/>
  <c r="X686" i="2" s="1"/>
  <c r="W687" i="2" a="1"/>
  <c r="W687" i="2" s="1"/>
  <c r="AE687" i="2" s="1" a="1"/>
  <c r="AE687" i="2" s="1"/>
  <c r="X687" i="2" l="1" a="1"/>
  <c r="X687" i="2" s="1"/>
  <c r="W688" i="2" a="1"/>
  <c r="W688" i="2" s="1"/>
  <c r="AE688" i="2" s="1" a="1"/>
  <c r="AE688" i="2" s="1"/>
  <c r="X688" i="2" l="1" a="1"/>
  <c r="X688" i="2" s="1"/>
  <c r="W689" i="2" a="1"/>
  <c r="W689" i="2" s="1"/>
  <c r="AE689" i="2" s="1" a="1"/>
  <c r="AE689" i="2" s="1"/>
  <c r="X689" i="2" l="1" a="1"/>
  <c r="X689" i="2" s="1"/>
  <c r="W690" i="2" a="1"/>
  <c r="W690" i="2" s="1"/>
  <c r="AE690" i="2" s="1" a="1"/>
  <c r="AE690" i="2" s="1"/>
  <c r="X690" i="2" l="1" a="1"/>
  <c r="X690" i="2" s="1"/>
  <c r="W691" i="2" a="1"/>
  <c r="W691" i="2" s="1"/>
  <c r="AE691" i="2" s="1" a="1"/>
  <c r="AE691" i="2" s="1"/>
  <c r="X691" i="2" l="1" a="1"/>
  <c r="X691" i="2" s="1"/>
  <c r="W692" i="2" a="1"/>
  <c r="W692" i="2" s="1"/>
  <c r="AE692" i="2" s="1" a="1"/>
  <c r="AE692" i="2" s="1"/>
  <c r="X692" i="2" l="1" a="1"/>
  <c r="X692" i="2" s="1"/>
  <c r="W693" i="2" a="1"/>
  <c r="W693" i="2" s="1"/>
  <c r="AE693" i="2" s="1" a="1"/>
  <c r="AE693" i="2" s="1"/>
  <c r="X693" i="2" l="1" a="1"/>
  <c r="X693" i="2" s="1"/>
  <c r="W694" i="2" a="1"/>
  <c r="W694" i="2" s="1"/>
  <c r="AE694" i="2" s="1" a="1"/>
  <c r="AE694" i="2" s="1"/>
  <c r="X694" i="2" l="1" a="1"/>
  <c r="X694" i="2" s="1"/>
  <c r="W695" i="2" a="1"/>
  <c r="W695" i="2" s="1"/>
  <c r="AE695" i="2" s="1" a="1"/>
  <c r="AE695" i="2" s="1"/>
  <c r="X695" i="2" l="1" a="1"/>
  <c r="X695" i="2" s="1"/>
  <c r="W696" i="2" a="1"/>
  <c r="W696" i="2" s="1"/>
  <c r="AE696" i="2" s="1" a="1"/>
  <c r="AE696" i="2" s="1"/>
  <c r="X696" i="2" l="1" a="1"/>
  <c r="X696" i="2" s="1"/>
  <c r="W697" i="2" a="1"/>
  <c r="W697" i="2" s="1"/>
  <c r="AE697" i="2" s="1" a="1"/>
  <c r="AE697" i="2" s="1"/>
  <c r="X697" i="2" l="1" a="1"/>
  <c r="X697" i="2" s="1"/>
  <c r="W698" i="2" a="1"/>
  <c r="W698" i="2" s="1"/>
  <c r="AE698" i="2" s="1" a="1"/>
  <c r="AE698" i="2" s="1"/>
  <c r="X698" i="2" l="1" a="1"/>
  <c r="X698" i="2" s="1"/>
  <c r="W699" i="2" a="1"/>
  <c r="W699" i="2" s="1"/>
  <c r="AE699" i="2" s="1" a="1"/>
  <c r="AE699" i="2" s="1"/>
  <c r="X699" i="2" l="1" a="1"/>
  <c r="X699" i="2" s="1"/>
  <c r="W700" i="2" a="1"/>
  <c r="W700" i="2" s="1"/>
  <c r="AE700" i="2" s="1" a="1"/>
  <c r="AE700" i="2" s="1"/>
  <c r="X700" i="2" l="1" a="1"/>
  <c r="X700" i="2" s="1"/>
  <c r="W701" i="2" a="1"/>
  <c r="W701" i="2" s="1"/>
  <c r="AE701" i="2" s="1" a="1"/>
  <c r="AE701" i="2" s="1"/>
  <c r="X701" i="2" l="1" a="1"/>
  <c r="X701" i="2" s="1"/>
  <c r="W702" i="2" a="1"/>
  <c r="W702" i="2" s="1"/>
  <c r="AE702" i="2" s="1" a="1"/>
  <c r="AE702" i="2" s="1"/>
  <c r="X702" i="2" l="1" a="1"/>
  <c r="X702" i="2" s="1"/>
  <c r="W703" i="2" a="1"/>
  <c r="W703" i="2" s="1"/>
  <c r="AE703" i="2" s="1" a="1"/>
  <c r="AE703" i="2" s="1"/>
  <c r="X703" i="2" l="1" a="1"/>
  <c r="X703" i="2" s="1"/>
  <c r="W704" i="2" a="1"/>
  <c r="W704" i="2" s="1"/>
  <c r="AE704" i="2" s="1" a="1"/>
  <c r="AE704" i="2" s="1"/>
  <c r="X704" i="2" l="1" a="1"/>
  <c r="X704" i="2" s="1"/>
  <c r="W705" i="2" a="1"/>
  <c r="W705" i="2" s="1"/>
  <c r="AE705" i="2" s="1" a="1"/>
  <c r="AE705" i="2" s="1"/>
  <c r="X705" i="2" l="1" a="1"/>
  <c r="X705" i="2" s="1"/>
  <c r="W706" i="2" a="1"/>
  <c r="W706" i="2" s="1"/>
  <c r="AE706" i="2" s="1" a="1"/>
  <c r="AE706" i="2" s="1"/>
  <c r="X706" i="2" l="1" a="1"/>
  <c r="X706" i="2" s="1"/>
  <c r="W707" i="2" a="1"/>
  <c r="W707" i="2" s="1"/>
  <c r="AE707" i="2" s="1" a="1"/>
  <c r="AE707" i="2" s="1"/>
  <c r="X707" i="2" l="1" a="1"/>
  <c r="X707" i="2" s="1"/>
  <c r="W708" i="2" a="1"/>
  <c r="W708" i="2" s="1"/>
  <c r="AE708" i="2" s="1" a="1"/>
  <c r="AE708" i="2" s="1"/>
  <c r="X708" i="2" l="1" a="1"/>
  <c r="X708" i="2" s="1"/>
  <c r="W709" i="2" a="1"/>
  <c r="W709" i="2" s="1"/>
  <c r="AE709" i="2" s="1" a="1"/>
  <c r="AE709" i="2" s="1"/>
  <c r="X709" i="2" l="1" a="1"/>
  <c r="X709" i="2" s="1"/>
  <c r="W710" i="2" a="1"/>
  <c r="W710" i="2" s="1"/>
  <c r="AE710" i="2" s="1" a="1"/>
  <c r="AE710" i="2" s="1"/>
  <c r="X710" i="2" l="1" a="1"/>
  <c r="X710" i="2" s="1"/>
  <c r="W711" i="2" a="1"/>
  <c r="W711" i="2" s="1"/>
  <c r="AE711" i="2" s="1" a="1"/>
  <c r="AE711" i="2" s="1"/>
  <c r="X711" i="2" l="1" a="1"/>
  <c r="X711" i="2" s="1"/>
  <c r="W712" i="2" a="1"/>
  <c r="W712" i="2" s="1"/>
  <c r="AE712" i="2" s="1" a="1"/>
  <c r="AE712" i="2" s="1"/>
  <c r="X712" i="2" l="1" a="1"/>
  <c r="X712" i="2" s="1"/>
  <c r="W713" i="2" a="1"/>
  <c r="W713" i="2" s="1"/>
  <c r="AE713" i="2" s="1" a="1"/>
  <c r="AE713" i="2" s="1"/>
  <c r="X713" i="2" l="1" a="1"/>
  <c r="X713" i="2" s="1"/>
  <c r="W714" i="2" a="1"/>
  <c r="W714" i="2" s="1"/>
  <c r="AE714" i="2" s="1" a="1"/>
  <c r="AE714" i="2" s="1"/>
  <c r="X714" i="2" l="1" a="1"/>
  <c r="X714" i="2" s="1"/>
  <c r="W715" i="2" a="1"/>
  <c r="W715" i="2" s="1"/>
  <c r="AE715" i="2" s="1" a="1"/>
  <c r="AE715" i="2" s="1"/>
  <c r="X715" i="2" l="1" a="1"/>
  <c r="X715" i="2" s="1"/>
  <c r="W716" i="2" a="1"/>
  <c r="W716" i="2" s="1"/>
  <c r="AE716" i="2" s="1" a="1"/>
  <c r="AE716" i="2" s="1"/>
  <c r="X716" i="2" l="1" a="1"/>
  <c r="X716" i="2" s="1"/>
  <c r="W717" i="2" a="1"/>
  <c r="W717" i="2" s="1"/>
  <c r="AE717" i="2" s="1" a="1"/>
  <c r="AE717" i="2" s="1"/>
  <c r="X717" i="2" l="1" a="1"/>
  <c r="X717" i="2" s="1"/>
  <c r="W718" i="2" a="1"/>
  <c r="W718" i="2" s="1"/>
  <c r="AE718" i="2" s="1" a="1"/>
  <c r="AE718" i="2" s="1"/>
  <c r="X718" i="2" l="1" a="1"/>
  <c r="X718" i="2" s="1"/>
  <c r="W719" i="2" a="1"/>
  <c r="W719" i="2" s="1"/>
  <c r="AE719" i="2" s="1" a="1"/>
  <c r="AE719" i="2" s="1"/>
  <c r="X719" i="2" l="1" a="1"/>
  <c r="X719" i="2" s="1"/>
  <c r="W720" i="2" a="1"/>
  <c r="W720" i="2" s="1"/>
  <c r="AE720" i="2" s="1" a="1"/>
  <c r="AE720" i="2" s="1"/>
  <c r="X720" i="2" l="1" a="1"/>
  <c r="X720" i="2" s="1"/>
  <c r="W721" i="2" a="1"/>
  <c r="W721" i="2" s="1"/>
  <c r="AE721" i="2" s="1" a="1"/>
  <c r="AE721" i="2" s="1"/>
  <c r="X721" i="2" l="1" a="1"/>
  <c r="X721" i="2" s="1"/>
  <c r="W722" i="2" a="1"/>
  <c r="W722" i="2" s="1"/>
  <c r="AE722" i="2" s="1" a="1"/>
  <c r="AE722" i="2" s="1"/>
  <c r="X722" i="2" l="1" a="1"/>
  <c r="X722" i="2" s="1"/>
  <c r="W723" i="2" a="1"/>
  <c r="W723" i="2" s="1"/>
  <c r="AE723" i="2" s="1" a="1"/>
  <c r="AE723" i="2" s="1"/>
  <c r="X723" i="2" l="1" a="1"/>
  <c r="X723" i="2" s="1"/>
  <c r="W724" i="2" a="1"/>
  <c r="W724" i="2" s="1"/>
  <c r="AE724" i="2" s="1" a="1"/>
  <c r="AE724" i="2" s="1"/>
  <c r="X724" i="2" l="1" a="1"/>
  <c r="X724" i="2" s="1"/>
  <c r="W725" i="2" a="1"/>
  <c r="W725" i="2" s="1"/>
  <c r="AE725" i="2" s="1" a="1"/>
  <c r="AE725" i="2" s="1"/>
  <c r="X725" i="2" l="1" a="1"/>
  <c r="X725" i="2" s="1"/>
  <c r="W726" i="2" a="1"/>
  <c r="W726" i="2" s="1"/>
  <c r="AE726" i="2" s="1" a="1"/>
  <c r="AE726" i="2" s="1"/>
  <c r="X726" i="2" l="1" a="1"/>
  <c r="X726" i="2" s="1"/>
  <c r="W727" i="2" a="1"/>
  <c r="W727" i="2" s="1"/>
  <c r="AE727" i="2" s="1" a="1"/>
  <c r="AE727" i="2" s="1"/>
  <c r="X727" i="2" l="1" a="1"/>
  <c r="X727" i="2" s="1"/>
  <c r="W728" i="2" a="1"/>
  <c r="W728" i="2" s="1"/>
  <c r="AE728" i="2" s="1" a="1"/>
  <c r="AE728" i="2" s="1"/>
  <c r="X728" i="2" l="1" a="1"/>
  <c r="X728" i="2" s="1"/>
  <c r="W729" i="2" a="1"/>
  <c r="W729" i="2" s="1"/>
  <c r="AE729" i="2" s="1" a="1"/>
  <c r="AE729" i="2" s="1"/>
  <c r="X729" i="2" l="1" a="1"/>
  <c r="X729" i="2" s="1"/>
  <c r="W730" i="2" a="1"/>
  <c r="W730" i="2" s="1"/>
  <c r="AE730" i="2" s="1" a="1"/>
  <c r="AE730" i="2" s="1"/>
  <c r="X730" i="2" l="1" a="1"/>
  <c r="X730" i="2" s="1"/>
  <c r="W731" i="2" a="1"/>
  <c r="W731" i="2" s="1"/>
  <c r="AE731" i="2" s="1" a="1"/>
  <c r="AE731" i="2" s="1"/>
  <c r="X731" i="2" l="1" a="1"/>
  <c r="X731" i="2" s="1"/>
  <c r="W732" i="2" a="1"/>
  <c r="W732" i="2" s="1"/>
  <c r="AE732" i="2" s="1" a="1"/>
  <c r="AE732" i="2" s="1"/>
  <c r="X732" i="2" l="1" a="1"/>
  <c r="X732" i="2" s="1"/>
  <c r="W733" i="2" a="1"/>
  <c r="W733" i="2" s="1"/>
  <c r="AE733" i="2" s="1" a="1"/>
  <c r="AE733" i="2" s="1"/>
  <c r="X733" i="2" l="1" a="1"/>
  <c r="X733" i="2" s="1"/>
  <c r="W734" i="2" a="1"/>
  <c r="W734" i="2" s="1"/>
  <c r="AE734" i="2" s="1" a="1"/>
  <c r="AE734" i="2" s="1"/>
  <c r="X734" i="2" l="1" a="1"/>
  <c r="X734" i="2" s="1"/>
  <c r="W735" i="2" a="1"/>
  <c r="W735" i="2" s="1"/>
  <c r="AE735" i="2" s="1" a="1"/>
  <c r="AE735" i="2" s="1"/>
  <c r="X735" i="2" l="1" a="1"/>
  <c r="X735" i="2" s="1"/>
  <c r="W736" i="2" a="1"/>
  <c r="W736" i="2" s="1"/>
  <c r="AE736" i="2" s="1" a="1"/>
  <c r="AE736" i="2" s="1"/>
  <c r="X736" i="2" l="1" a="1"/>
  <c r="X736" i="2" s="1"/>
  <c r="W737" i="2" a="1"/>
  <c r="W737" i="2" s="1"/>
  <c r="AE737" i="2" s="1" a="1"/>
  <c r="AE737" i="2" s="1"/>
  <c r="X737" i="2" l="1" a="1"/>
  <c r="X737" i="2" s="1"/>
  <c r="W738" i="2" a="1"/>
  <c r="W738" i="2" s="1"/>
  <c r="AE738" i="2" s="1" a="1"/>
  <c r="AE738" i="2" s="1"/>
  <c r="X738" i="2" l="1" a="1"/>
  <c r="X738" i="2" s="1"/>
  <c r="W739" i="2" a="1"/>
  <c r="W739" i="2" s="1"/>
  <c r="AE739" i="2" s="1" a="1"/>
  <c r="AE739" i="2" s="1"/>
  <c r="X739" i="2" l="1" a="1"/>
  <c r="X739" i="2" s="1"/>
  <c r="W740" i="2" a="1"/>
  <c r="W740" i="2" s="1"/>
  <c r="AE740" i="2" s="1" a="1"/>
  <c r="AE740" i="2" s="1"/>
  <c r="X740" i="2" l="1" a="1"/>
  <c r="X740" i="2" s="1"/>
  <c r="W741" i="2" a="1"/>
  <c r="W741" i="2" s="1"/>
  <c r="AE741" i="2" s="1" a="1"/>
  <c r="AE741" i="2" s="1"/>
  <c r="X741" i="2" l="1" a="1"/>
  <c r="X741" i="2" s="1"/>
  <c r="W742" i="2" a="1"/>
  <c r="W742" i="2" s="1"/>
  <c r="AE742" i="2" s="1" a="1"/>
  <c r="AE742" i="2" s="1"/>
  <c r="X742" i="2" l="1" a="1"/>
  <c r="X742" i="2" s="1"/>
  <c r="W743" i="2" a="1"/>
  <c r="W743" i="2" s="1"/>
  <c r="AE743" i="2" s="1" a="1"/>
  <c r="AE743" i="2" s="1"/>
  <c r="X743" i="2" l="1" a="1"/>
  <c r="X743" i="2" s="1"/>
  <c r="W744" i="2" a="1"/>
  <c r="W744" i="2" s="1"/>
  <c r="AE744" i="2" s="1" a="1"/>
  <c r="AE744" i="2" s="1"/>
  <c r="X744" i="2" l="1" a="1"/>
  <c r="X744" i="2" s="1"/>
  <c r="W745" i="2" a="1"/>
  <c r="W745" i="2" s="1"/>
  <c r="AE745" i="2" s="1" a="1"/>
  <c r="AE745" i="2" s="1"/>
  <c r="X745" i="2" l="1" a="1"/>
  <c r="X745" i="2" s="1"/>
  <c r="W746" i="2" a="1"/>
  <c r="W746" i="2" s="1"/>
  <c r="AE746" i="2" s="1" a="1"/>
  <c r="AE746" i="2" s="1"/>
  <c r="X746" i="2" l="1" a="1"/>
  <c r="X746" i="2" s="1"/>
  <c r="W747" i="2" a="1"/>
  <c r="W747" i="2" s="1"/>
  <c r="AE747" i="2" s="1" a="1"/>
  <c r="AE747" i="2" s="1"/>
  <c r="X747" i="2" l="1" a="1"/>
  <c r="X747" i="2" s="1"/>
  <c r="W748" i="2" a="1"/>
  <c r="W748" i="2" s="1"/>
  <c r="AE748" i="2" s="1" a="1"/>
  <c r="AE748" i="2" s="1"/>
  <c r="X748" i="2" l="1" a="1"/>
  <c r="X748" i="2" s="1"/>
  <c r="W749" i="2" a="1"/>
  <c r="W749" i="2" s="1"/>
  <c r="AE749" i="2" s="1" a="1"/>
  <c r="AE749" i="2" s="1"/>
  <c r="X749" i="2" l="1" a="1"/>
  <c r="X749" i="2" s="1"/>
  <c r="W750" i="2" a="1"/>
  <c r="W750" i="2" s="1"/>
  <c r="AE750" i="2" s="1" a="1"/>
  <c r="AE750" i="2" s="1"/>
  <c r="X750" i="2" l="1" a="1"/>
  <c r="X750" i="2" s="1"/>
  <c r="W751" i="2" a="1"/>
  <c r="W751" i="2" s="1"/>
  <c r="AE751" i="2" s="1" a="1"/>
  <c r="AE751" i="2" s="1"/>
  <c r="X751" i="2" l="1" a="1"/>
  <c r="X751" i="2" s="1"/>
  <c r="W752" i="2" a="1"/>
  <c r="W752" i="2" s="1"/>
  <c r="AE752" i="2" s="1" a="1"/>
  <c r="AE752" i="2" s="1"/>
  <c r="X752" i="2" l="1" a="1"/>
  <c r="X752" i="2" s="1"/>
  <c r="W753" i="2" a="1"/>
  <c r="W753" i="2" s="1"/>
  <c r="AE753" i="2" s="1" a="1"/>
  <c r="AE753" i="2" s="1"/>
  <c r="X753" i="2" l="1" a="1"/>
  <c r="X753" i="2" s="1"/>
  <c r="W754" i="2" a="1"/>
  <c r="W754" i="2" s="1"/>
  <c r="AE754" i="2" s="1" a="1"/>
  <c r="AE754" i="2" s="1"/>
  <c r="X754" i="2" l="1" a="1"/>
  <c r="X754" i="2" s="1"/>
  <c r="W755" i="2" a="1"/>
  <c r="W755" i="2" s="1"/>
  <c r="AE755" i="2" s="1" a="1"/>
  <c r="AE755" i="2" s="1"/>
  <c r="X755" i="2" l="1" a="1"/>
  <c r="X755" i="2" s="1"/>
  <c r="W756" i="2" a="1"/>
  <c r="W756" i="2" s="1"/>
  <c r="AE756" i="2" s="1" a="1"/>
  <c r="AE756" i="2" s="1"/>
  <c r="X756" i="2" l="1" a="1"/>
  <c r="X756" i="2" s="1"/>
  <c r="W757" i="2" a="1"/>
  <c r="W757" i="2" s="1"/>
  <c r="AE757" i="2" s="1" a="1"/>
  <c r="AE757" i="2" s="1"/>
  <c r="X757" i="2" l="1" a="1"/>
  <c r="X757" i="2" s="1"/>
  <c r="W758" i="2" a="1"/>
  <c r="W758" i="2" s="1"/>
  <c r="AE758" i="2" s="1" a="1"/>
  <c r="AE758" i="2" s="1"/>
  <c r="X758" i="2" l="1" a="1"/>
  <c r="X758" i="2" s="1"/>
  <c r="W759" i="2" a="1"/>
  <c r="W759" i="2" s="1"/>
  <c r="AE759" i="2" s="1" a="1"/>
  <c r="AE759" i="2" s="1"/>
  <c r="X759" i="2" l="1" a="1"/>
  <c r="X759" i="2" s="1"/>
  <c r="W760" i="2" a="1"/>
  <c r="W760" i="2" s="1"/>
  <c r="AE760" i="2" s="1" a="1"/>
  <c r="AE760" i="2" s="1"/>
  <c r="X760" i="2" l="1" a="1"/>
  <c r="X760" i="2" s="1"/>
  <c r="W761" i="2" a="1"/>
  <c r="W761" i="2" s="1"/>
  <c r="AE761" i="2" s="1" a="1"/>
  <c r="AE761" i="2" s="1"/>
  <c r="X761" i="2" l="1" a="1"/>
  <c r="X761" i="2" s="1"/>
  <c r="W762" i="2" a="1"/>
  <c r="W762" i="2" s="1"/>
  <c r="AE762" i="2" s="1" a="1"/>
  <c r="AE762" i="2" s="1"/>
  <c r="X762" i="2" l="1" a="1"/>
  <c r="X762" i="2" s="1"/>
  <c r="W763" i="2" a="1"/>
  <c r="W763" i="2" s="1"/>
  <c r="AE763" i="2" s="1" a="1"/>
  <c r="AE763" i="2" s="1"/>
  <c r="X763" i="2" l="1" a="1"/>
  <c r="X763" i="2" s="1"/>
  <c r="W764" i="2" a="1"/>
  <c r="W764" i="2" s="1"/>
  <c r="AE764" i="2" s="1" a="1"/>
  <c r="AE764" i="2" s="1"/>
  <c r="X764" i="2" l="1" a="1"/>
  <c r="X764" i="2" s="1"/>
  <c r="W765" i="2" a="1"/>
  <c r="W765" i="2" s="1"/>
  <c r="AE765" i="2" s="1" a="1"/>
  <c r="AE765" i="2" s="1"/>
  <c r="X765" i="2" l="1" a="1"/>
  <c r="X765" i="2" s="1"/>
  <c r="W766" i="2" a="1"/>
  <c r="W766" i="2" s="1"/>
  <c r="AE766" i="2" s="1" a="1"/>
  <c r="AE766" i="2" s="1"/>
  <c r="X766" i="2" l="1" a="1"/>
  <c r="X766" i="2" s="1"/>
  <c r="W767" i="2" a="1"/>
  <c r="W767" i="2" s="1"/>
  <c r="AE767" i="2" s="1" a="1"/>
  <c r="AE767" i="2" s="1"/>
  <c r="X767" i="2" l="1" a="1"/>
  <c r="X767" i="2" s="1"/>
  <c r="W768" i="2" a="1"/>
  <c r="W768" i="2" s="1"/>
  <c r="AE768" i="2" s="1" a="1"/>
  <c r="AE768" i="2" s="1"/>
  <c r="X768" i="2" l="1" a="1"/>
  <c r="X768" i="2" s="1"/>
  <c r="W769" i="2" a="1"/>
  <c r="W769" i="2" s="1"/>
  <c r="AE769" i="2" s="1" a="1"/>
  <c r="AE769" i="2" s="1"/>
  <c r="X769" i="2" l="1" a="1"/>
  <c r="X769" i="2" s="1"/>
  <c r="W770" i="2" a="1"/>
  <c r="W770" i="2" s="1"/>
  <c r="AE770" i="2" s="1" a="1"/>
  <c r="AE770" i="2" s="1"/>
  <c r="X770" i="2" l="1" a="1"/>
  <c r="X770" i="2" s="1"/>
  <c r="W771" i="2" a="1"/>
  <c r="W771" i="2" s="1"/>
  <c r="AE771" i="2" s="1" a="1"/>
  <c r="AE771" i="2" s="1"/>
  <c r="X771" i="2" l="1" a="1"/>
  <c r="X771" i="2" s="1"/>
  <c r="W772" i="2" a="1"/>
  <c r="W772" i="2" s="1"/>
  <c r="AE772" i="2" s="1" a="1"/>
  <c r="AE772" i="2" s="1"/>
  <c r="X772" i="2" l="1" a="1"/>
  <c r="X772" i="2" s="1"/>
  <c r="W773" i="2" a="1"/>
  <c r="W773" i="2" s="1"/>
  <c r="AE773" i="2" s="1" a="1"/>
  <c r="AE773" i="2" s="1"/>
  <c r="X773" i="2" l="1" a="1"/>
  <c r="X773" i="2" s="1"/>
  <c r="W774" i="2" a="1"/>
  <c r="W774" i="2" s="1"/>
  <c r="AE774" i="2" s="1" a="1"/>
  <c r="AE774" i="2" s="1"/>
  <c r="X774" i="2" l="1" a="1"/>
  <c r="X774" i="2" s="1"/>
  <c r="W775" i="2" a="1"/>
  <c r="W775" i="2" s="1"/>
  <c r="AE775" i="2" s="1" a="1"/>
  <c r="AE775" i="2" s="1"/>
  <c r="X775" i="2" l="1" a="1"/>
  <c r="X775" i="2" s="1"/>
  <c r="W776" i="2" a="1"/>
  <c r="W776" i="2" s="1"/>
  <c r="AE776" i="2" s="1" a="1"/>
  <c r="AE776" i="2" s="1"/>
  <c r="X776" i="2" l="1" a="1"/>
  <c r="X776" i="2" s="1"/>
  <c r="W777" i="2" a="1"/>
  <c r="W777" i="2" s="1"/>
  <c r="AE777" i="2" s="1" a="1"/>
  <c r="AE777" i="2" s="1"/>
  <c r="X777" i="2" l="1" a="1"/>
  <c r="X777" i="2" s="1"/>
  <c r="W778" i="2" a="1"/>
  <c r="W778" i="2" s="1"/>
  <c r="AE778" i="2" s="1" a="1"/>
  <c r="AE778" i="2" s="1"/>
  <c r="X778" i="2" l="1" a="1"/>
  <c r="X778" i="2" s="1"/>
  <c r="W779" i="2" a="1"/>
  <c r="W779" i="2" s="1"/>
  <c r="AE779" i="2" s="1" a="1"/>
  <c r="AE779" i="2" s="1"/>
  <c r="X779" i="2" l="1" a="1"/>
  <c r="X779" i="2" s="1"/>
  <c r="W780" i="2" a="1"/>
  <c r="W780" i="2" s="1"/>
  <c r="AE780" i="2" s="1" a="1"/>
  <c r="AE780" i="2" s="1"/>
  <c r="X780" i="2" l="1" a="1"/>
  <c r="X780" i="2" s="1"/>
  <c r="W781" i="2" a="1"/>
  <c r="W781" i="2" s="1"/>
  <c r="AE781" i="2" s="1" a="1"/>
  <c r="AE781" i="2" s="1"/>
  <c r="X781" i="2" l="1" a="1"/>
  <c r="X781" i="2" s="1"/>
  <c r="W782" i="2" a="1"/>
  <c r="W782" i="2" s="1"/>
  <c r="AE782" i="2" s="1" a="1"/>
  <c r="AE782" i="2" s="1"/>
  <c r="X782" i="2" l="1" a="1"/>
  <c r="X782" i="2" s="1"/>
  <c r="W783" i="2" a="1"/>
  <c r="W783" i="2" s="1"/>
  <c r="AE783" i="2" s="1" a="1"/>
  <c r="AE783" i="2" s="1"/>
  <c r="X783" i="2" l="1" a="1"/>
  <c r="X783" i="2" s="1"/>
  <c r="W784" i="2" a="1"/>
  <c r="W784" i="2" s="1"/>
  <c r="AE784" i="2" s="1" a="1"/>
  <c r="AE784" i="2" s="1"/>
  <c r="X784" i="2" l="1" a="1"/>
  <c r="X784" i="2" s="1"/>
  <c r="W785" i="2" a="1"/>
  <c r="W785" i="2" s="1"/>
  <c r="AE785" i="2" s="1" a="1"/>
  <c r="AE785" i="2" s="1"/>
  <c r="X785" i="2" l="1" a="1"/>
  <c r="X785" i="2" s="1"/>
  <c r="W786" i="2" a="1"/>
  <c r="W786" i="2" s="1"/>
  <c r="AE786" i="2" s="1" a="1"/>
  <c r="AE786" i="2" s="1"/>
  <c r="X786" i="2" l="1" a="1"/>
  <c r="X786" i="2" s="1"/>
  <c r="W787" i="2" a="1"/>
  <c r="W787" i="2" s="1"/>
  <c r="AE787" i="2" s="1" a="1"/>
  <c r="AE787" i="2" s="1"/>
  <c r="X787" i="2" l="1" a="1"/>
  <c r="X787" i="2" s="1"/>
  <c r="W788" i="2" a="1"/>
  <c r="W788" i="2" s="1"/>
  <c r="AE788" i="2" s="1" a="1"/>
  <c r="AE788" i="2" s="1"/>
  <c r="X788" i="2" l="1" a="1"/>
  <c r="X788" i="2" s="1"/>
  <c r="W789" i="2" a="1"/>
  <c r="W789" i="2" s="1"/>
  <c r="AE789" i="2" s="1" a="1"/>
  <c r="AE789" i="2" s="1"/>
  <c r="X789" i="2" l="1" a="1"/>
  <c r="X789" i="2" s="1"/>
  <c r="W790" i="2" a="1"/>
  <c r="W790" i="2" s="1"/>
  <c r="AE790" i="2" s="1" a="1"/>
  <c r="AE790" i="2" s="1"/>
  <c r="X790" i="2" l="1" a="1"/>
  <c r="X790" i="2" s="1"/>
  <c r="W791" i="2" a="1"/>
  <c r="W791" i="2" s="1"/>
  <c r="AE791" i="2" s="1" a="1"/>
  <c r="AE791" i="2" s="1"/>
  <c r="X791" i="2" l="1" a="1"/>
  <c r="X791" i="2" s="1"/>
  <c r="W792" i="2" a="1"/>
  <c r="W792" i="2" s="1"/>
  <c r="AE792" i="2" s="1" a="1"/>
  <c r="AE792" i="2" s="1"/>
  <c r="X792" i="2" l="1" a="1"/>
  <c r="X792" i="2" s="1"/>
  <c r="W793" i="2" a="1"/>
  <c r="W793" i="2" s="1"/>
  <c r="AE793" i="2" s="1" a="1"/>
  <c r="AE793" i="2" s="1"/>
  <c r="X793" i="2" l="1" a="1"/>
  <c r="X793" i="2" s="1"/>
  <c r="W794" i="2" a="1"/>
  <c r="W794" i="2" s="1"/>
  <c r="AE794" i="2" s="1" a="1"/>
  <c r="AE794" i="2" s="1"/>
  <c r="X794" i="2" l="1" a="1"/>
  <c r="X794" i="2" s="1"/>
  <c r="W795" i="2" a="1"/>
  <c r="W795" i="2" s="1"/>
  <c r="AE795" i="2" s="1" a="1"/>
  <c r="AE795" i="2" s="1"/>
  <c r="X795" i="2" l="1" a="1"/>
  <c r="X795" i="2" s="1"/>
  <c r="W796" i="2" a="1"/>
  <c r="W796" i="2" s="1"/>
  <c r="AE796" i="2" s="1" a="1"/>
  <c r="AE796" i="2" s="1"/>
  <c r="X796" i="2" l="1" a="1"/>
  <c r="X796" i="2" s="1"/>
  <c r="W797" i="2" a="1"/>
  <c r="W797" i="2" s="1"/>
  <c r="AE797" i="2" s="1" a="1"/>
  <c r="AE797" i="2" s="1"/>
  <c r="X797" i="2" l="1" a="1"/>
  <c r="X797" i="2" s="1"/>
  <c r="W798" i="2" a="1"/>
  <c r="W798" i="2" s="1"/>
  <c r="AE798" i="2" s="1" a="1"/>
  <c r="AE798" i="2" s="1"/>
  <c r="X798" i="2" l="1" a="1"/>
  <c r="X798" i="2" s="1"/>
  <c r="W799" i="2" a="1"/>
  <c r="W799" i="2" s="1"/>
  <c r="AE799" i="2" s="1" a="1"/>
  <c r="AE799" i="2" s="1"/>
  <c r="X799" i="2" l="1" a="1"/>
  <c r="X799" i="2" s="1"/>
  <c r="W800" i="2" a="1"/>
  <c r="W800" i="2" s="1"/>
  <c r="AE800" i="2" s="1" a="1"/>
  <c r="AE800" i="2" s="1"/>
  <c r="X800" i="2" l="1" a="1"/>
  <c r="X800" i="2" s="1"/>
  <c r="W801" i="2" a="1"/>
  <c r="W801" i="2" s="1"/>
  <c r="AE801" i="2" s="1" a="1"/>
  <c r="AE801" i="2" s="1"/>
  <c r="X801" i="2" l="1" a="1"/>
  <c r="X801" i="2" s="1"/>
  <c r="W802" i="2" a="1"/>
  <c r="W802" i="2" s="1"/>
  <c r="AE802" i="2" s="1" a="1"/>
  <c r="AE802" i="2" s="1"/>
  <c r="X802" i="2" l="1" a="1"/>
  <c r="X802" i="2" s="1"/>
  <c r="W803" i="2" a="1"/>
  <c r="W803" i="2" s="1"/>
  <c r="AE803" i="2" s="1" a="1"/>
  <c r="AE803" i="2" s="1"/>
  <c r="X803" i="2" l="1" a="1"/>
  <c r="X803" i="2" s="1"/>
  <c r="W804" i="2" a="1"/>
  <c r="W804" i="2" s="1"/>
  <c r="AE804" i="2" s="1" a="1"/>
  <c r="AE804" i="2" s="1"/>
  <c r="X804" i="2" l="1" a="1"/>
  <c r="X804" i="2" s="1"/>
  <c r="W805" i="2" a="1"/>
  <c r="W805" i="2" s="1"/>
  <c r="AE805" i="2" s="1" a="1"/>
  <c r="AE805" i="2" s="1"/>
  <c r="X805" i="2" l="1" a="1"/>
  <c r="X805" i="2" s="1"/>
  <c r="W806" i="2" a="1"/>
  <c r="W806" i="2" s="1"/>
  <c r="AE806" i="2" s="1" a="1"/>
  <c r="AE806" i="2" s="1"/>
  <c r="X806" i="2" l="1" a="1"/>
  <c r="X806" i="2" s="1"/>
  <c r="W807" i="2" a="1"/>
  <c r="W807" i="2" s="1"/>
  <c r="AE807" i="2" s="1" a="1"/>
  <c r="AE807" i="2" s="1"/>
  <c r="X807" i="2" l="1" a="1"/>
  <c r="X807" i="2" s="1"/>
  <c r="W808" i="2" a="1"/>
  <c r="W808" i="2" s="1"/>
  <c r="AE808" i="2" s="1" a="1"/>
  <c r="AE808" i="2" s="1"/>
  <c r="X808" i="2" l="1" a="1"/>
  <c r="X808" i="2" s="1"/>
  <c r="W809" i="2" a="1"/>
  <c r="W809" i="2" s="1"/>
  <c r="AE809" i="2" s="1" a="1"/>
  <c r="AE809" i="2" s="1"/>
  <c r="X809" i="2" l="1" a="1"/>
  <c r="X809" i="2" s="1"/>
  <c r="W810" i="2" a="1"/>
  <c r="W810" i="2" s="1"/>
  <c r="AE810" i="2" s="1" a="1"/>
  <c r="AE810" i="2" s="1"/>
  <c r="X810" i="2" l="1" a="1"/>
  <c r="X810" i="2" s="1"/>
  <c r="W811" i="2" a="1"/>
  <c r="W811" i="2" s="1"/>
  <c r="AE811" i="2" s="1" a="1"/>
  <c r="AE811" i="2" s="1"/>
  <c r="X811" i="2" l="1" a="1"/>
  <c r="X811" i="2" s="1"/>
  <c r="W812" i="2" a="1"/>
  <c r="W812" i="2" s="1"/>
  <c r="AE812" i="2" s="1" a="1"/>
  <c r="AE812" i="2" s="1"/>
  <c r="X812" i="2" l="1" a="1"/>
  <c r="X812" i="2" s="1"/>
  <c r="W813" i="2" a="1"/>
  <c r="W813" i="2" s="1"/>
  <c r="AE813" i="2" s="1" a="1"/>
  <c r="AE813" i="2" s="1"/>
  <c r="X813" i="2" l="1" a="1"/>
  <c r="X813" i="2" s="1"/>
  <c r="W814" i="2" a="1"/>
  <c r="W814" i="2" s="1"/>
  <c r="AE814" i="2" s="1" a="1"/>
  <c r="AE814" i="2" s="1"/>
  <c r="X814" i="2" l="1" a="1"/>
  <c r="X814" i="2" s="1"/>
  <c r="W815" i="2" a="1"/>
  <c r="W815" i="2" s="1"/>
  <c r="AE815" i="2" s="1" a="1"/>
  <c r="AE815" i="2" s="1"/>
  <c r="X815" i="2" l="1" a="1"/>
  <c r="X815" i="2" s="1"/>
  <c r="W816" i="2" a="1"/>
  <c r="W816" i="2" s="1"/>
  <c r="AE816" i="2" s="1" a="1"/>
  <c r="AE816" i="2" s="1"/>
  <c r="X816" i="2" l="1" a="1"/>
  <c r="X816" i="2" s="1"/>
  <c r="W817" i="2" a="1"/>
  <c r="W817" i="2" s="1"/>
  <c r="AE817" i="2" s="1" a="1"/>
  <c r="AE817" i="2" s="1"/>
  <c r="X817" i="2" l="1" a="1"/>
  <c r="X817" i="2" s="1"/>
  <c r="W818" i="2" a="1"/>
  <c r="W818" i="2" s="1"/>
  <c r="AE818" i="2" s="1" a="1"/>
  <c r="AE818" i="2" s="1"/>
  <c r="X818" i="2" l="1" a="1"/>
  <c r="X818" i="2" s="1"/>
  <c r="W819" i="2" a="1"/>
  <c r="W819" i="2" s="1"/>
  <c r="AE819" i="2" s="1" a="1"/>
  <c r="AE819" i="2" s="1"/>
  <c r="X819" i="2" l="1" a="1"/>
  <c r="X819" i="2" s="1"/>
  <c r="W820" i="2" a="1"/>
  <c r="W820" i="2" s="1"/>
  <c r="AE820" i="2" s="1" a="1"/>
  <c r="AE820" i="2" s="1"/>
  <c r="X820" i="2" l="1" a="1"/>
  <c r="X820" i="2" s="1"/>
  <c r="W821" i="2" a="1"/>
  <c r="W821" i="2" s="1"/>
  <c r="AE821" i="2" s="1" a="1"/>
  <c r="AE821" i="2" s="1"/>
  <c r="X821" i="2" l="1" a="1"/>
  <c r="X821" i="2" s="1"/>
  <c r="W822" i="2" a="1"/>
  <c r="W822" i="2" s="1"/>
  <c r="AE822" i="2" s="1" a="1"/>
  <c r="AE822" i="2" s="1"/>
  <c r="X822" i="2" l="1" a="1"/>
  <c r="X822" i="2" s="1"/>
  <c r="W823" i="2" a="1"/>
  <c r="W823" i="2" s="1"/>
  <c r="AE823" i="2" s="1" a="1"/>
  <c r="AE823" i="2" s="1"/>
  <c r="X823" i="2" l="1" a="1"/>
  <c r="X823" i="2" s="1"/>
  <c r="W824" i="2" a="1"/>
  <c r="W824" i="2" s="1"/>
  <c r="AE824" i="2" s="1" a="1"/>
  <c r="AE824" i="2" s="1"/>
  <c r="X824" i="2" l="1" a="1"/>
  <c r="X824" i="2" s="1"/>
  <c r="W825" i="2" a="1"/>
  <c r="W825" i="2" s="1"/>
  <c r="AE825" i="2" s="1" a="1"/>
  <c r="AE825" i="2" s="1"/>
  <c r="X825" i="2" l="1" a="1"/>
  <c r="X825" i="2" s="1"/>
  <c r="W826" i="2" a="1"/>
  <c r="W826" i="2" s="1"/>
  <c r="AE826" i="2" s="1" a="1"/>
  <c r="AE826" i="2" s="1"/>
  <c r="X826" i="2" l="1" a="1"/>
  <c r="X826" i="2" s="1"/>
  <c r="W827" i="2" a="1"/>
  <c r="W827" i="2" s="1"/>
  <c r="AE827" i="2" s="1" a="1"/>
  <c r="AE827" i="2" s="1"/>
  <c r="X827" i="2" l="1" a="1"/>
  <c r="X827" i="2" s="1"/>
  <c r="W828" i="2" a="1"/>
  <c r="W828" i="2" s="1"/>
  <c r="AE828" i="2" s="1" a="1"/>
  <c r="AE828" i="2" s="1"/>
  <c r="X828" i="2" l="1" a="1"/>
  <c r="X828" i="2" s="1"/>
  <c r="W829" i="2" a="1"/>
  <c r="W829" i="2" s="1"/>
  <c r="AE829" i="2" s="1" a="1"/>
  <c r="AE829" i="2" s="1"/>
  <c r="X829" i="2" l="1" a="1"/>
  <c r="X829" i="2" s="1"/>
  <c r="W830" i="2" a="1"/>
  <c r="W830" i="2" s="1"/>
  <c r="AE830" i="2" s="1" a="1"/>
  <c r="AE830" i="2" s="1"/>
  <c r="X830" i="2" l="1" a="1"/>
  <c r="X830" i="2" s="1"/>
  <c r="W831" i="2" a="1"/>
  <c r="W831" i="2" s="1"/>
  <c r="AE831" i="2" s="1" a="1"/>
  <c r="AE831" i="2" s="1"/>
  <c r="X831" i="2" l="1" a="1"/>
  <c r="X831" i="2" s="1"/>
  <c r="W832" i="2" a="1"/>
  <c r="W832" i="2" s="1"/>
  <c r="AE832" i="2" s="1" a="1"/>
  <c r="AE832" i="2" s="1"/>
  <c r="X832" i="2" l="1" a="1"/>
  <c r="X832" i="2" s="1"/>
  <c r="W833" i="2" a="1"/>
  <c r="W833" i="2" s="1"/>
  <c r="AE833" i="2" s="1" a="1"/>
  <c r="AE833" i="2" s="1"/>
  <c r="X833" i="2" l="1" a="1"/>
  <c r="X833" i="2" s="1"/>
  <c r="W834" i="2" a="1"/>
  <c r="W834" i="2" s="1"/>
  <c r="AE834" i="2" s="1" a="1"/>
  <c r="AE834" i="2" s="1"/>
  <c r="X834" i="2" l="1" a="1"/>
  <c r="X834" i="2" s="1"/>
  <c r="W835" i="2" a="1"/>
  <c r="W835" i="2" s="1"/>
  <c r="AE835" i="2" s="1" a="1"/>
  <c r="AE835" i="2" s="1"/>
  <c r="X835" i="2" l="1" a="1"/>
  <c r="X835" i="2" s="1"/>
  <c r="W836" i="2" a="1"/>
  <c r="W836" i="2" s="1"/>
  <c r="AE836" i="2" s="1" a="1"/>
  <c r="AE836" i="2" s="1"/>
  <c r="X836" i="2" l="1" a="1"/>
  <c r="X836" i="2" s="1"/>
  <c r="W837" i="2" a="1"/>
  <c r="W837" i="2" s="1"/>
  <c r="AE837" i="2" s="1" a="1"/>
  <c r="AE837" i="2" s="1"/>
  <c r="X837" i="2" l="1" a="1"/>
  <c r="X837" i="2" s="1"/>
  <c r="W838" i="2" a="1"/>
  <c r="W838" i="2" s="1"/>
  <c r="AE838" i="2" s="1" a="1"/>
  <c r="AE838" i="2" s="1"/>
  <c r="X838" i="2" l="1" a="1"/>
  <c r="X838" i="2" s="1"/>
  <c r="W839" i="2" a="1"/>
  <c r="W839" i="2" s="1"/>
  <c r="AE839" i="2" s="1" a="1"/>
  <c r="AE839" i="2" s="1"/>
  <c r="X839" i="2" l="1" a="1"/>
  <c r="X839" i="2" s="1"/>
  <c r="W840" i="2" a="1"/>
  <c r="W840" i="2" s="1"/>
  <c r="AE840" i="2" s="1" a="1"/>
  <c r="AE840" i="2" s="1"/>
  <c r="X840" i="2" l="1" a="1"/>
  <c r="X840" i="2" s="1"/>
  <c r="W841" i="2" a="1"/>
  <c r="W841" i="2" s="1"/>
  <c r="AE841" i="2" s="1" a="1"/>
  <c r="AE841" i="2" s="1"/>
  <c r="X841" i="2" l="1" a="1"/>
  <c r="X841" i="2" s="1"/>
  <c r="W842" i="2" a="1"/>
  <c r="W842" i="2" s="1"/>
  <c r="AE842" i="2" s="1" a="1"/>
  <c r="AE842" i="2" s="1"/>
  <c r="X842" i="2" l="1" a="1"/>
  <c r="X842" i="2" s="1"/>
  <c r="W843" i="2" a="1"/>
  <c r="W843" i="2" s="1"/>
  <c r="AE843" i="2" s="1" a="1"/>
  <c r="AE843" i="2" s="1"/>
  <c r="X843" i="2" l="1" a="1"/>
  <c r="X843" i="2" s="1"/>
  <c r="W844" i="2" a="1"/>
  <c r="W844" i="2" s="1"/>
  <c r="AE844" i="2" s="1" a="1"/>
  <c r="AE844" i="2" s="1"/>
  <c r="X844" i="2" l="1" a="1"/>
  <c r="X844" i="2" s="1"/>
  <c r="W845" i="2" a="1"/>
  <c r="W845" i="2" s="1"/>
  <c r="AE845" i="2" s="1" a="1"/>
  <c r="AE845" i="2" s="1"/>
  <c r="X845" i="2" l="1" a="1"/>
  <c r="X845" i="2" s="1"/>
  <c r="W846" i="2" a="1"/>
  <c r="W846" i="2" s="1"/>
  <c r="AE846" i="2" s="1" a="1"/>
  <c r="AE846" i="2" s="1"/>
  <c r="X846" i="2" l="1" a="1"/>
  <c r="X846" i="2" s="1"/>
  <c r="W847" i="2" a="1"/>
  <c r="W847" i="2" s="1"/>
  <c r="AE847" i="2" s="1" a="1"/>
  <c r="AE847" i="2" s="1"/>
  <c r="X847" i="2" l="1" a="1"/>
  <c r="X847" i="2" s="1"/>
  <c r="W848" i="2" a="1"/>
  <c r="W848" i="2" s="1"/>
  <c r="AE848" i="2" s="1" a="1"/>
  <c r="AE848" i="2" s="1"/>
  <c r="X848" i="2" l="1" a="1"/>
  <c r="X848" i="2" s="1"/>
  <c r="W849" i="2" a="1"/>
  <c r="W849" i="2" s="1"/>
  <c r="AE849" i="2" s="1" a="1"/>
  <c r="AE849" i="2" s="1"/>
  <c r="X849" i="2" l="1" a="1"/>
  <c r="X849" i="2" s="1"/>
  <c r="W850" i="2" a="1"/>
  <c r="W850" i="2" s="1"/>
  <c r="AE850" i="2" s="1" a="1"/>
  <c r="AE850" i="2" s="1"/>
  <c r="X850" i="2" l="1" a="1"/>
  <c r="X850" i="2" s="1"/>
  <c r="W851" i="2" a="1"/>
  <c r="W851" i="2" s="1"/>
  <c r="AE851" i="2" s="1" a="1"/>
  <c r="AE851" i="2" s="1"/>
  <c r="X851" i="2" l="1" a="1"/>
  <c r="X851" i="2" s="1"/>
  <c r="W852" i="2" a="1"/>
  <c r="W852" i="2" s="1"/>
  <c r="AE852" i="2" s="1" a="1"/>
  <c r="AE852" i="2" s="1"/>
  <c r="X852" i="2" l="1" a="1"/>
  <c r="X852" i="2" s="1"/>
  <c r="W853" i="2" a="1"/>
  <c r="W853" i="2" s="1"/>
  <c r="AE853" i="2" s="1" a="1"/>
  <c r="AE853" i="2" s="1"/>
  <c r="X853" i="2" l="1" a="1"/>
  <c r="X853" i="2" s="1"/>
  <c r="W854" i="2" a="1"/>
  <c r="W854" i="2" s="1"/>
  <c r="AE854" i="2" s="1" a="1"/>
  <c r="AE854" i="2" s="1"/>
  <c r="X854" i="2" l="1" a="1"/>
  <c r="X854" i="2" s="1"/>
  <c r="W855" i="2" a="1"/>
  <c r="W855" i="2" s="1"/>
  <c r="AE855" i="2" s="1" a="1"/>
  <c r="AE855" i="2" s="1"/>
  <c r="X855" i="2" l="1" a="1"/>
  <c r="X855" i="2" s="1"/>
  <c r="W856" i="2" a="1"/>
  <c r="W856" i="2" s="1"/>
  <c r="AE856" i="2" s="1" a="1"/>
  <c r="AE856" i="2" s="1"/>
  <c r="X856" i="2" l="1" a="1"/>
  <c r="X856" i="2" s="1"/>
  <c r="W857" i="2" a="1"/>
  <c r="W857" i="2" s="1"/>
  <c r="AE857" i="2" s="1" a="1"/>
  <c r="AE857" i="2" s="1"/>
  <c r="X857" i="2" l="1" a="1"/>
  <c r="X857" i="2" s="1"/>
  <c r="W858" i="2" a="1"/>
  <c r="W858" i="2" s="1"/>
  <c r="AE858" i="2" s="1" a="1"/>
  <c r="AE858" i="2" s="1"/>
  <c r="X858" i="2" l="1" a="1"/>
  <c r="X858" i="2" s="1"/>
  <c r="W859" i="2" a="1"/>
  <c r="W859" i="2" s="1"/>
  <c r="AE859" i="2" s="1" a="1"/>
  <c r="AE859" i="2" s="1"/>
  <c r="X859" i="2" l="1" a="1"/>
  <c r="X859" i="2" s="1"/>
  <c r="W860" i="2" a="1"/>
  <c r="W860" i="2" s="1"/>
  <c r="AE860" i="2" s="1" a="1"/>
  <c r="AE860" i="2" s="1"/>
  <c r="X860" i="2" l="1" a="1"/>
  <c r="X860" i="2" s="1"/>
  <c r="W861" i="2" a="1"/>
  <c r="W861" i="2" s="1"/>
  <c r="AE861" i="2" s="1" a="1"/>
  <c r="AE861" i="2" s="1"/>
  <c r="X861" i="2" l="1" a="1"/>
  <c r="X861" i="2" s="1"/>
  <c r="W862" i="2" a="1"/>
  <c r="W862" i="2" s="1"/>
  <c r="AE862" i="2" s="1" a="1"/>
  <c r="AE862" i="2" s="1"/>
  <c r="X862" i="2" l="1" a="1"/>
  <c r="X862" i="2" s="1"/>
  <c r="W863" i="2" a="1"/>
  <c r="W863" i="2" s="1"/>
  <c r="AE863" i="2" s="1" a="1"/>
  <c r="AE863" i="2" s="1"/>
  <c r="X863" i="2" l="1" a="1"/>
  <c r="X863" i="2" s="1"/>
  <c r="W864" i="2" a="1"/>
  <c r="W864" i="2" s="1"/>
  <c r="AE864" i="2" s="1" a="1"/>
  <c r="AE864" i="2" s="1"/>
  <c r="X864" i="2" l="1" a="1"/>
  <c r="X864" i="2" s="1"/>
  <c r="W865" i="2" a="1"/>
  <c r="W865" i="2" s="1"/>
  <c r="AE865" i="2" s="1" a="1"/>
  <c r="AE865" i="2" s="1"/>
  <c r="X865" i="2" l="1" a="1"/>
  <c r="X865" i="2" s="1"/>
  <c r="W866" i="2" a="1"/>
  <c r="W866" i="2" s="1"/>
  <c r="AE866" i="2" s="1" a="1"/>
  <c r="AE866" i="2" s="1"/>
  <c r="X866" i="2" l="1" a="1"/>
  <c r="X866" i="2" s="1"/>
  <c r="W867" i="2" a="1"/>
  <c r="W867" i="2" s="1"/>
  <c r="AE867" i="2" s="1" a="1"/>
  <c r="AE867" i="2" s="1"/>
  <c r="X867" i="2" l="1" a="1"/>
  <c r="X867" i="2" s="1"/>
  <c r="W868" i="2" a="1"/>
  <c r="W868" i="2" s="1"/>
  <c r="AE868" i="2" s="1" a="1"/>
  <c r="AE868" i="2" s="1"/>
  <c r="X868" i="2" l="1" a="1"/>
  <c r="X868" i="2" s="1"/>
  <c r="W869" i="2" a="1"/>
  <c r="W869" i="2" s="1"/>
  <c r="AE869" i="2" s="1" a="1"/>
  <c r="AE869" i="2" s="1"/>
  <c r="X869" i="2" l="1" a="1"/>
  <c r="X869" i="2" s="1"/>
  <c r="W870" i="2" a="1"/>
  <c r="W870" i="2" s="1"/>
  <c r="AE870" i="2" s="1" a="1"/>
  <c r="AE870" i="2" s="1"/>
  <c r="X870" i="2" l="1" a="1"/>
  <c r="X870" i="2" s="1"/>
  <c r="W871" i="2" a="1"/>
  <c r="W871" i="2" s="1"/>
  <c r="AE871" i="2" s="1" a="1"/>
  <c r="AE871" i="2" s="1"/>
  <c r="X871" i="2" l="1" a="1"/>
  <c r="X871" i="2" s="1"/>
  <c r="W872" i="2" a="1"/>
  <c r="W872" i="2" s="1"/>
  <c r="AE872" i="2" s="1" a="1"/>
  <c r="AE872" i="2" s="1"/>
  <c r="X872" i="2" l="1" a="1"/>
  <c r="X872" i="2" s="1"/>
  <c r="W873" i="2" a="1"/>
  <c r="W873" i="2" s="1"/>
  <c r="AE873" i="2" s="1" a="1"/>
  <c r="AE873" i="2" s="1"/>
  <c r="X873" i="2" l="1" a="1"/>
  <c r="X873" i="2" s="1"/>
  <c r="W874" i="2" a="1"/>
  <c r="W874" i="2" s="1"/>
  <c r="AE874" i="2" s="1" a="1"/>
  <c r="AE874" i="2" s="1"/>
  <c r="X874" i="2" l="1" a="1"/>
  <c r="X874" i="2" s="1"/>
  <c r="W875" i="2" a="1"/>
  <c r="W875" i="2" s="1"/>
  <c r="AE875" i="2" s="1" a="1"/>
  <c r="AE875" i="2" s="1"/>
  <c r="X875" i="2" l="1" a="1"/>
  <c r="X875" i="2" s="1"/>
  <c r="W876" i="2" a="1"/>
  <c r="W876" i="2" s="1"/>
  <c r="AE876" i="2" s="1" a="1"/>
  <c r="AE876" i="2" s="1"/>
  <c r="X876" i="2" l="1" a="1"/>
  <c r="X876" i="2" s="1"/>
  <c r="W877" i="2" a="1"/>
  <c r="W877" i="2" s="1"/>
  <c r="AE877" i="2" s="1" a="1"/>
  <c r="AE877" i="2" s="1"/>
  <c r="X877" i="2" l="1" a="1"/>
  <c r="X877" i="2" s="1"/>
  <c r="W878" i="2" a="1"/>
  <c r="W878" i="2" s="1"/>
  <c r="AE878" i="2" s="1" a="1"/>
  <c r="AE878" i="2" s="1"/>
  <c r="X878" i="2" l="1" a="1"/>
  <c r="X878" i="2" s="1"/>
  <c r="W879" i="2" a="1"/>
  <c r="W879" i="2" s="1"/>
  <c r="AE879" i="2" s="1" a="1"/>
  <c r="AE879" i="2" s="1"/>
  <c r="X879" i="2" l="1" a="1"/>
  <c r="X879" i="2" s="1"/>
  <c r="W880" i="2" a="1"/>
  <c r="W880" i="2" s="1"/>
  <c r="AE880" i="2" s="1" a="1"/>
  <c r="AE880" i="2" s="1"/>
  <c r="X880" i="2" l="1" a="1"/>
  <c r="X880" i="2" s="1"/>
  <c r="W881" i="2" a="1"/>
  <c r="W881" i="2" s="1"/>
  <c r="AE881" i="2" s="1" a="1"/>
  <c r="AE881" i="2" s="1"/>
  <c r="X881" i="2" l="1" a="1"/>
  <c r="X881" i="2" s="1"/>
  <c r="W882" i="2" a="1"/>
  <c r="W882" i="2" s="1"/>
  <c r="AE882" i="2" s="1" a="1"/>
  <c r="AE882" i="2" s="1"/>
  <c r="X882" i="2" l="1" a="1"/>
  <c r="X882" i="2" s="1"/>
  <c r="W883" i="2" a="1"/>
  <c r="W883" i="2" s="1"/>
  <c r="AE883" i="2" s="1" a="1"/>
  <c r="AE883" i="2" s="1"/>
  <c r="X883" i="2" l="1" a="1"/>
  <c r="X883" i="2" s="1"/>
  <c r="W884" i="2" a="1"/>
  <c r="W884" i="2" s="1"/>
  <c r="AE884" i="2" s="1" a="1"/>
  <c r="AE884" i="2" s="1"/>
  <c r="X884" i="2" l="1" a="1"/>
  <c r="X884" i="2" s="1"/>
  <c r="W885" i="2" a="1"/>
  <c r="W885" i="2" s="1"/>
  <c r="AE885" i="2" s="1" a="1"/>
  <c r="AE885" i="2" s="1"/>
  <c r="X885" i="2" l="1" a="1"/>
  <c r="X885" i="2" s="1"/>
  <c r="W886" i="2" a="1"/>
  <c r="W886" i="2" s="1"/>
  <c r="AE886" i="2" s="1" a="1"/>
  <c r="AE886" i="2" s="1"/>
  <c r="X886" i="2" l="1" a="1"/>
  <c r="X886" i="2" s="1"/>
  <c r="W887" i="2" a="1"/>
  <c r="W887" i="2" s="1"/>
  <c r="AE887" i="2" s="1" a="1"/>
  <c r="AE887" i="2" s="1"/>
  <c r="X887" i="2" l="1" a="1"/>
  <c r="X887" i="2" s="1"/>
  <c r="W888" i="2" a="1"/>
  <c r="W888" i="2" s="1"/>
  <c r="AE888" i="2" s="1" a="1"/>
  <c r="AE888" i="2" s="1"/>
  <c r="X888" i="2" l="1" a="1"/>
  <c r="X888" i="2" s="1"/>
  <c r="W889" i="2" a="1"/>
  <c r="W889" i="2" s="1"/>
  <c r="AE889" i="2" s="1" a="1"/>
  <c r="AE889" i="2" s="1"/>
  <c r="X889" i="2" l="1" a="1"/>
  <c r="X889" i="2" s="1"/>
  <c r="W890" i="2" a="1"/>
  <c r="W890" i="2" s="1"/>
  <c r="AE890" i="2" s="1" a="1"/>
  <c r="AE890" i="2" s="1"/>
  <c r="X890" i="2" l="1" a="1"/>
  <c r="X890" i="2" s="1"/>
  <c r="W891" i="2" a="1"/>
  <c r="W891" i="2" s="1"/>
  <c r="AE891" i="2" s="1" a="1"/>
  <c r="AE891" i="2" s="1"/>
  <c r="X891" i="2" l="1" a="1"/>
  <c r="X891" i="2" s="1"/>
  <c r="W892" i="2" a="1"/>
  <c r="W892" i="2" s="1"/>
  <c r="AE892" i="2" s="1" a="1"/>
  <c r="AE892" i="2" s="1"/>
  <c r="X892" i="2" l="1" a="1"/>
  <c r="X892" i="2" s="1"/>
  <c r="W893" i="2" a="1"/>
  <c r="W893" i="2" s="1"/>
  <c r="AE893" i="2" s="1" a="1"/>
  <c r="AE893" i="2" s="1"/>
  <c r="X893" i="2" l="1" a="1"/>
  <c r="X893" i="2" s="1"/>
  <c r="W894" i="2" a="1"/>
  <c r="W894" i="2" s="1"/>
  <c r="AE894" i="2" s="1" a="1"/>
  <c r="AE894" i="2" s="1"/>
  <c r="X894" i="2" l="1" a="1"/>
  <c r="X894" i="2" s="1"/>
  <c r="W895" i="2" a="1"/>
  <c r="W895" i="2" s="1"/>
  <c r="AE895" i="2" s="1" a="1"/>
  <c r="AE895" i="2" s="1"/>
  <c r="X895" i="2" l="1" a="1"/>
  <c r="X895" i="2" s="1"/>
  <c r="W896" i="2" a="1"/>
  <c r="W896" i="2" s="1"/>
  <c r="AE896" i="2" s="1" a="1"/>
  <c r="AE896" i="2" s="1"/>
  <c r="X896" i="2" l="1" a="1"/>
  <c r="X896" i="2" s="1"/>
  <c r="W897" i="2" a="1"/>
  <c r="W897" i="2" s="1"/>
  <c r="AE897" i="2" s="1" a="1"/>
  <c r="AE897" i="2" s="1"/>
  <c r="X897" i="2" l="1" a="1"/>
  <c r="X897" i="2" s="1"/>
  <c r="W898" i="2" a="1"/>
  <c r="W898" i="2" s="1"/>
  <c r="AE898" i="2" s="1" a="1"/>
  <c r="AE898" i="2" s="1"/>
  <c r="X898" i="2" l="1" a="1"/>
  <c r="X898" i="2" s="1"/>
  <c r="W899" i="2" a="1"/>
  <c r="W899" i="2" s="1"/>
  <c r="AE899" i="2" s="1" a="1"/>
  <c r="AE899" i="2" s="1"/>
  <c r="X899" i="2" l="1" a="1"/>
  <c r="X899" i="2" s="1"/>
  <c r="W900" i="2" a="1"/>
  <c r="W900" i="2" s="1"/>
  <c r="AE900" i="2" s="1" a="1"/>
  <c r="AE900" i="2" s="1"/>
  <c r="X900" i="2" l="1" a="1"/>
  <c r="X900" i="2" s="1"/>
  <c r="W901" i="2" a="1"/>
  <c r="W901" i="2" s="1"/>
  <c r="AE901" i="2" s="1" a="1"/>
  <c r="AE901" i="2" s="1"/>
  <c r="X901" i="2" l="1" a="1"/>
  <c r="X901" i="2" s="1"/>
  <c r="W902" i="2" a="1"/>
  <c r="W902" i="2" s="1"/>
  <c r="AE902" i="2" s="1" a="1"/>
  <c r="AE902" i="2" s="1"/>
  <c r="X902" i="2" l="1" a="1"/>
  <c r="X902" i="2" s="1"/>
  <c r="W903" i="2" a="1"/>
  <c r="W903" i="2" s="1"/>
  <c r="AE903" i="2" s="1" a="1"/>
  <c r="AE903" i="2" s="1"/>
  <c r="X903" i="2" l="1" a="1"/>
  <c r="X903" i="2" s="1"/>
  <c r="W904" i="2" a="1"/>
  <c r="W904" i="2" s="1"/>
  <c r="AE904" i="2" s="1" a="1"/>
  <c r="AE904" i="2" s="1"/>
  <c r="X904" i="2" l="1" a="1"/>
  <c r="X904" i="2" s="1"/>
  <c r="W905" i="2" a="1"/>
  <c r="W905" i="2" s="1"/>
  <c r="AE905" i="2" s="1" a="1"/>
  <c r="AE905" i="2" s="1"/>
  <c r="X905" i="2" l="1" a="1"/>
  <c r="X905" i="2" s="1"/>
  <c r="W906" i="2" a="1"/>
  <c r="W906" i="2" s="1"/>
  <c r="AE906" i="2" s="1" a="1"/>
  <c r="AE906" i="2" s="1"/>
  <c r="X906" i="2" l="1" a="1"/>
  <c r="X906" i="2" s="1"/>
  <c r="W907" i="2" a="1"/>
  <c r="W907" i="2" s="1"/>
  <c r="AE907" i="2" s="1" a="1"/>
  <c r="AE907" i="2" s="1"/>
  <c r="X907" i="2" l="1" a="1"/>
  <c r="X907" i="2" s="1"/>
  <c r="W908" i="2" a="1"/>
  <c r="W908" i="2" s="1"/>
  <c r="AE908" i="2" s="1" a="1"/>
  <c r="AE908" i="2" s="1"/>
  <c r="X908" i="2" l="1" a="1"/>
  <c r="X908" i="2" s="1"/>
  <c r="W909" i="2" a="1"/>
  <c r="W909" i="2" s="1"/>
  <c r="AE909" i="2" s="1" a="1"/>
  <c r="AE909" i="2" s="1"/>
  <c r="X909" i="2" l="1" a="1"/>
  <c r="X909" i="2" s="1"/>
  <c r="W910" i="2" a="1"/>
  <c r="W910" i="2" s="1"/>
  <c r="AE910" i="2" s="1" a="1"/>
  <c r="AE910" i="2" s="1"/>
  <c r="X910" i="2" l="1" a="1"/>
  <c r="X910" i="2" s="1"/>
  <c r="W911" i="2" a="1"/>
  <c r="W911" i="2" s="1"/>
  <c r="AE911" i="2" s="1" a="1"/>
  <c r="AE911" i="2" s="1"/>
  <c r="X911" i="2" l="1" a="1"/>
  <c r="X911" i="2" s="1"/>
  <c r="W912" i="2" a="1"/>
  <c r="W912" i="2" s="1"/>
  <c r="AE912" i="2" s="1" a="1"/>
  <c r="AE912" i="2" s="1"/>
  <c r="X912" i="2" l="1" a="1"/>
  <c r="X912" i="2" s="1"/>
  <c r="W913" i="2" a="1"/>
  <c r="W913" i="2" s="1"/>
  <c r="AE913" i="2" s="1" a="1"/>
  <c r="AE913" i="2" s="1"/>
  <c r="X913" i="2" l="1" a="1"/>
  <c r="X913" i="2" s="1"/>
  <c r="W914" i="2" a="1"/>
  <c r="W914" i="2" s="1"/>
  <c r="AE914" i="2" s="1" a="1"/>
  <c r="AE914" i="2" s="1"/>
  <c r="X914" i="2" l="1" a="1"/>
  <c r="X914" i="2" s="1"/>
  <c r="W915" i="2" a="1"/>
  <c r="W915" i="2" s="1"/>
  <c r="AE915" i="2" s="1" a="1"/>
  <c r="AE915" i="2" s="1"/>
  <c r="X915" i="2" l="1" a="1"/>
  <c r="X915" i="2" s="1"/>
  <c r="W916" i="2" a="1"/>
  <c r="W916" i="2" s="1"/>
  <c r="AE916" i="2" s="1" a="1"/>
  <c r="AE916" i="2" s="1"/>
  <c r="X916" i="2" l="1" a="1"/>
  <c r="X916" i="2" s="1"/>
  <c r="W917" i="2" a="1"/>
  <c r="W917" i="2" s="1"/>
  <c r="AE917" i="2" s="1" a="1"/>
  <c r="AE917" i="2" s="1"/>
  <c r="X917" i="2" l="1" a="1"/>
  <c r="X917" i="2" s="1"/>
  <c r="W918" i="2" a="1"/>
  <c r="W918" i="2" s="1"/>
  <c r="AE918" i="2" s="1" a="1"/>
  <c r="AE918" i="2" s="1"/>
  <c r="X918" i="2" l="1" a="1"/>
  <c r="X918" i="2" s="1"/>
  <c r="W919" i="2" a="1"/>
  <c r="W919" i="2" s="1"/>
  <c r="AE919" i="2" s="1" a="1"/>
  <c r="AE919" i="2" s="1"/>
  <c r="X919" i="2" l="1" a="1"/>
  <c r="X919" i="2" s="1"/>
  <c r="W920" i="2" a="1"/>
  <c r="W920" i="2" s="1"/>
  <c r="AE920" i="2" s="1" a="1"/>
  <c r="AE920" i="2" s="1"/>
  <c r="X920" i="2" l="1" a="1"/>
  <c r="X920" i="2" s="1"/>
  <c r="W921" i="2" a="1"/>
  <c r="W921" i="2" s="1"/>
  <c r="AE921" i="2" s="1" a="1"/>
  <c r="AE921" i="2" s="1"/>
  <c r="X921" i="2" l="1" a="1"/>
  <c r="X921" i="2" s="1"/>
  <c r="W922" i="2" a="1"/>
  <c r="W922" i="2" s="1"/>
  <c r="AE922" i="2" s="1" a="1"/>
  <c r="AE922" i="2" s="1"/>
  <c r="X922" i="2" l="1" a="1"/>
  <c r="X922" i="2" s="1"/>
  <c r="W923" i="2" a="1"/>
  <c r="W923" i="2" s="1"/>
  <c r="AE923" i="2" s="1" a="1"/>
  <c r="AE923" i="2" s="1"/>
  <c r="X923" i="2" l="1" a="1"/>
  <c r="X923" i="2" s="1"/>
  <c r="W924" i="2" a="1"/>
  <c r="W924" i="2" s="1"/>
  <c r="AE924" i="2" s="1" a="1"/>
  <c r="AE924" i="2" s="1"/>
  <c r="X924" i="2" l="1" a="1"/>
  <c r="X924" i="2" s="1"/>
  <c r="W925" i="2" a="1"/>
  <c r="W925" i="2" s="1"/>
  <c r="AE925" i="2" s="1" a="1"/>
  <c r="AE925" i="2" s="1"/>
  <c r="X925" i="2" l="1" a="1"/>
  <c r="X925" i="2" s="1"/>
  <c r="W926" i="2" a="1"/>
  <c r="W926" i="2" s="1"/>
  <c r="AE926" i="2" s="1" a="1"/>
  <c r="AE926" i="2" s="1"/>
  <c r="X926" i="2" l="1" a="1"/>
  <c r="X926" i="2" s="1"/>
  <c r="W927" i="2" a="1"/>
  <c r="W927" i="2" s="1"/>
  <c r="AE927" i="2" s="1" a="1"/>
  <c r="AE927" i="2" s="1"/>
  <c r="X927" i="2" l="1" a="1"/>
  <c r="X927" i="2" s="1"/>
  <c r="W928" i="2" a="1"/>
  <c r="W928" i="2" s="1"/>
  <c r="AE928" i="2" s="1" a="1"/>
  <c r="AE928" i="2" s="1"/>
  <c r="X928" i="2" l="1" a="1"/>
  <c r="X928" i="2" s="1"/>
  <c r="W929" i="2" a="1"/>
  <c r="W929" i="2" s="1"/>
  <c r="AE929" i="2" s="1" a="1"/>
  <c r="AE929" i="2" s="1"/>
  <c r="X929" i="2" l="1" a="1"/>
  <c r="X929" i="2" s="1"/>
  <c r="W930" i="2" a="1"/>
  <c r="W930" i="2" s="1"/>
  <c r="AE930" i="2" s="1" a="1"/>
  <c r="AE930" i="2" s="1"/>
  <c r="X930" i="2" l="1" a="1"/>
  <c r="X930" i="2" s="1"/>
  <c r="W931" i="2" a="1"/>
  <c r="W931" i="2" s="1"/>
  <c r="AE931" i="2" s="1" a="1"/>
  <c r="AE931" i="2" s="1"/>
  <c r="X931" i="2" l="1" a="1"/>
  <c r="X931" i="2" s="1"/>
  <c r="W932" i="2" a="1"/>
  <c r="W932" i="2" s="1"/>
  <c r="AE932" i="2" s="1" a="1"/>
  <c r="AE932" i="2" s="1"/>
  <c r="X932" i="2" l="1" a="1"/>
  <c r="X932" i="2" s="1"/>
  <c r="W933" i="2" a="1"/>
  <c r="W933" i="2" s="1"/>
  <c r="AE933" i="2" s="1" a="1"/>
  <c r="AE933" i="2" s="1"/>
  <c r="X933" i="2" l="1" a="1"/>
  <c r="X933" i="2" s="1"/>
  <c r="W934" i="2" a="1"/>
  <c r="W934" i="2" s="1"/>
  <c r="AE934" i="2" s="1" a="1"/>
  <c r="AE934" i="2" s="1"/>
  <c r="X934" i="2" l="1" a="1"/>
  <c r="X934" i="2" s="1"/>
  <c r="W935" i="2" a="1"/>
  <c r="W935" i="2" s="1"/>
  <c r="AE935" i="2" s="1" a="1"/>
  <c r="AE935" i="2" s="1"/>
  <c r="X935" i="2" l="1" a="1"/>
  <c r="X935" i="2" s="1"/>
  <c r="W936" i="2" a="1"/>
  <c r="W936" i="2" s="1"/>
  <c r="AE936" i="2" s="1" a="1"/>
  <c r="AE936" i="2" s="1"/>
  <c r="X936" i="2" l="1" a="1"/>
  <c r="X936" i="2" s="1"/>
  <c r="W937" i="2" a="1"/>
  <c r="W937" i="2" s="1"/>
  <c r="AE937" i="2" s="1" a="1"/>
  <c r="AE937" i="2" s="1"/>
  <c r="X937" i="2" l="1" a="1"/>
  <c r="X937" i="2" s="1"/>
  <c r="W938" i="2" a="1"/>
  <c r="W938" i="2" s="1"/>
  <c r="AE938" i="2" s="1" a="1"/>
  <c r="AE938" i="2" s="1"/>
  <c r="X938" i="2" l="1" a="1"/>
  <c r="X938" i="2" s="1"/>
  <c r="W939" i="2" a="1"/>
  <c r="W939" i="2" s="1"/>
  <c r="AE939" i="2" s="1" a="1"/>
  <c r="AE939" i="2" s="1"/>
  <c r="X939" i="2" l="1" a="1"/>
  <c r="X939" i="2" s="1"/>
  <c r="W940" i="2" a="1"/>
  <c r="W940" i="2" s="1"/>
  <c r="AE940" i="2" s="1" a="1"/>
  <c r="AE940" i="2" s="1"/>
  <c r="X940" i="2" l="1" a="1"/>
  <c r="X940" i="2" s="1"/>
  <c r="W941" i="2" a="1"/>
  <c r="W941" i="2" s="1"/>
  <c r="AE941" i="2" s="1" a="1"/>
  <c r="AE941" i="2" s="1"/>
  <c r="X941" i="2" l="1" a="1"/>
  <c r="X941" i="2" s="1"/>
  <c r="W942" i="2" a="1"/>
  <c r="W942" i="2" s="1"/>
  <c r="AE942" i="2" s="1" a="1"/>
  <c r="AE942" i="2" s="1"/>
  <c r="X942" i="2" l="1" a="1"/>
  <c r="X942" i="2" s="1"/>
  <c r="W943" i="2" a="1"/>
  <c r="W943" i="2" s="1"/>
  <c r="AE943" i="2" s="1" a="1"/>
  <c r="AE943" i="2" s="1"/>
  <c r="X943" i="2" l="1" a="1"/>
  <c r="X943" i="2" s="1"/>
  <c r="W944" i="2" a="1"/>
  <c r="W944" i="2" s="1"/>
  <c r="AE944" i="2" s="1" a="1"/>
  <c r="AE944" i="2" s="1"/>
  <c r="X944" i="2" l="1" a="1"/>
  <c r="X944" i="2" s="1"/>
  <c r="W945" i="2" a="1"/>
  <c r="W945" i="2" s="1"/>
  <c r="AE945" i="2" s="1" a="1"/>
  <c r="AE945" i="2" s="1"/>
  <c r="X945" i="2" l="1" a="1"/>
  <c r="X945" i="2" s="1"/>
  <c r="W946" i="2" a="1"/>
  <c r="W946" i="2" s="1"/>
  <c r="AE946" i="2" s="1" a="1"/>
  <c r="AE946" i="2" s="1"/>
  <c r="X946" i="2" l="1" a="1"/>
  <c r="X946" i="2" s="1"/>
  <c r="W947" i="2" a="1"/>
  <c r="W947" i="2" s="1"/>
  <c r="AE947" i="2" s="1" a="1"/>
  <c r="AE947" i="2" s="1"/>
  <c r="X947" i="2" l="1" a="1"/>
  <c r="X947" i="2" s="1"/>
  <c r="W948" i="2" a="1"/>
  <c r="W948" i="2" s="1"/>
  <c r="AE948" i="2" s="1" a="1"/>
  <c r="AE948" i="2" s="1"/>
  <c r="X948" i="2" l="1" a="1"/>
  <c r="X948" i="2" s="1"/>
  <c r="W949" i="2" a="1"/>
  <c r="W949" i="2" s="1"/>
  <c r="AE949" i="2" s="1" a="1"/>
  <c r="AE949" i="2" s="1"/>
  <c r="X949" i="2" l="1" a="1"/>
  <c r="X949" i="2" s="1"/>
  <c r="W950" i="2" a="1"/>
  <c r="W950" i="2" s="1"/>
  <c r="AE950" i="2" s="1" a="1"/>
  <c r="AE950" i="2" s="1"/>
  <c r="X950" i="2" l="1" a="1"/>
  <c r="X950" i="2" s="1"/>
  <c r="W951" i="2" a="1"/>
  <c r="W951" i="2" s="1"/>
  <c r="AE951" i="2" s="1" a="1"/>
  <c r="AE951" i="2" s="1"/>
  <c r="X951" i="2" l="1" a="1"/>
  <c r="X951" i="2" s="1"/>
  <c r="W952" i="2" a="1"/>
  <c r="W952" i="2" s="1"/>
  <c r="AE952" i="2" s="1" a="1"/>
  <c r="AE952" i="2" s="1"/>
  <c r="X952" i="2" l="1" a="1"/>
  <c r="X952" i="2" s="1"/>
  <c r="W953" i="2" a="1"/>
  <c r="W953" i="2" s="1"/>
  <c r="AE953" i="2" s="1" a="1"/>
  <c r="AE953" i="2" s="1"/>
  <c r="X953" i="2" l="1" a="1"/>
  <c r="X953" i="2" s="1"/>
  <c r="W954" i="2" a="1"/>
  <c r="W954" i="2" s="1"/>
  <c r="AE954" i="2" s="1" a="1"/>
  <c r="AE954" i="2" s="1"/>
  <c r="X954" i="2" l="1" a="1"/>
  <c r="X954" i="2" s="1"/>
  <c r="W955" i="2" a="1"/>
  <c r="W955" i="2" s="1"/>
  <c r="AE955" i="2" s="1" a="1"/>
  <c r="AE955" i="2" s="1"/>
  <c r="X955" i="2" l="1" a="1"/>
  <c r="X955" i="2" s="1"/>
  <c r="W956" i="2" a="1"/>
  <c r="W956" i="2" s="1"/>
  <c r="AE956" i="2" s="1" a="1"/>
  <c r="AE956" i="2" s="1"/>
  <c r="X956" i="2" l="1" a="1"/>
  <c r="X956" i="2" s="1"/>
  <c r="W957" i="2" a="1"/>
  <c r="W957" i="2" s="1"/>
  <c r="AE957" i="2" s="1" a="1"/>
  <c r="AE957" i="2" s="1"/>
  <c r="X957" i="2" l="1" a="1"/>
  <c r="X957" i="2" s="1"/>
  <c r="W958" i="2" a="1"/>
  <c r="W958" i="2" s="1"/>
  <c r="AE958" i="2" s="1" a="1"/>
  <c r="AE958" i="2" s="1"/>
  <c r="X958" i="2" l="1" a="1"/>
  <c r="X958" i="2" s="1"/>
  <c r="W959" i="2" a="1"/>
  <c r="W959" i="2" s="1"/>
  <c r="AE959" i="2" s="1" a="1"/>
  <c r="AE959" i="2" s="1"/>
  <c r="X959" i="2" l="1" a="1"/>
  <c r="X959" i="2" s="1"/>
  <c r="W960" i="2" a="1"/>
  <c r="W960" i="2" s="1"/>
  <c r="AE960" i="2" s="1" a="1"/>
  <c r="AE960" i="2" s="1"/>
  <c r="X960" i="2" l="1" a="1"/>
  <c r="X960" i="2" s="1"/>
  <c r="W961" i="2" a="1"/>
  <c r="W961" i="2" s="1"/>
  <c r="AE961" i="2" s="1" a="1"/>
  <c r="AE961" i="2" s="1"/>
  <c r="X961" i="2" l="1" a="1"/>
  <c r="X961" i="2" s="1"/>
  <c r="W962" i="2" a="1"/>
  <c r="W962" i="2" s="1"/>
  <c r="AE962" i="2" s="1" a="1"/>
  <c r="AE962" i="2" s="1"/>
  <c r="X962" i="2" l="1" a="1"/>
  <c r="X962" i="2" s="1"/>
  <c r="W963" i="2" a="1"/>
  <c r="W963" i="2" s="1"/>
  <c r="AE963" i="2" s="1" a="1"/>
  <c r="AE963" i="2" s="1"/>
  <c r="X963" i="2" l="1" a="1"/>
  <c r="X963" i="2" s="1"/>
  <c r="W964" i="2" a="1"/>
  <c r="W964" i="2" s="1"/>
  <c r="AE964" i="2" s="1" a="1"/>
  <c r="AE964" i="2" s="1"/>
  <c r="X964" i="2" l="1" a="1"/>
  <c r="X964" i="2" s="1"/>
  <c r="W965" i="2" a="1"/>
  <c r="W965" i="2" s="1"/>
  <c r="AE965" i="2" s="1" a="1"/>
  <c r="AE965" i="2" s="1"/>
  <c r="X965" i="2" l="1" a="1"/>
  <c r="X965" i="2" s="1"/>
  <c r="W966" i="2" a="1"/>
  <c r="W966" i="2" s="1"/>
  <c r="AE966" i="2" s="1" a="1"/>
  <c r="AE966" i="2" s="1"/>
  <c r="X966" i="2" l="1" a="1"/>
  <c r="X966" i="2" s="1"/>
  <c r="W967" i="2" a="1"/>
  <c r="W967" i="2" s="1"/>
  <c r="AE967" i="2" s="1" a="1"/>
  <c r="AE967" i="2" s="1"/>
  <c r="X967" i="2" l="1" a="1"/>
  <c r="X967" i="2" s="1"/>
  <c r="W968" i="2" a="1"/>
  <c r="W968" i="2" s="1"/>
  <c r="AE968" i="2" s="1" a="1"/>
  <c r="AE968" i="2" s="1"/>
  <c r="X968" i="2" l="1" a="1"/>
  <c r="X968" i="2" s="1"/>
  <c r="W969" i="2" a="1"/>
  <c r="W969" i="2" s="1"/>
  <c r="AE969" i="2" s="1" a="1"/>
  <c r="AE969" i="2" s="1"/>
  <c r="X969" i="2" l="1" a="1"/>
  <c r="X969" i="2" s="1"/>
  <c r="W970" i="2" a="1"/>
  <c r="W970" i="2" s="1"/>
  <c r="AE970" i="2" s="1" a="1"/>
  <c r="AE970" i="2" s="1"/>
  <c r="X970" i="2" l="1" a="1"/>
  <c r="X970" i="2" s="1"/>
  <c r="W971" i="2" a="1"/>
  <c r="W971" i="2" s="1"/>
  <c r="AE971" i="2" s="1" a="1"/>
  <c r="AE971" i="2" s="1"/>
  <c r="X971" i="2" l="1" a="1"/>
  <c r="X971" i="2" s="1"/>
  <c r="W972" i="2" a="1"/>
  <c r="W972" i="2" s="1"/>
  <c r="AE972" i="2" s="1" a="1"/>
  <c r="AE972" i="2" s="1"/>
  <c r="X972" i="2" l="1" a="1"/>
  <c r="X972" i="2" s="1"/>
  <c r="W973" i="2" a="1"/>
  <c r="W973" i="2" s="1"/>
  <c r="AE973" i="2" s="1" a="1"/>
  <c r="AE973" i="2" s="1"/>
  <c r="X973" i="2" l="1" a="1"/>
  <c r="X973" i="2" s="1"/>
  <c r="W974" i="2" a="1"/>
  <c r="W974" i="2" s="1"/>
  <c r="AE974" i="2" s="1" a="1"/>
  <c r="AE974" i="2" s="1"/>
  <c r="X974" i="2" l="1" a="1"/>
  <c r="X974" i="2" s="1"/>
  <c r="W975" i="2" a="1"/>
  <c r="W975" i="2" s="1"/>
  <c r="AE975" i="2" s="1" a="1"/>
  <c r="AE975" i="2" s="1"/>
  <c r="X975" i="2" l="1" a="1"/>
  <c r="X975" i="2" s="1"/>
  <c r="W976" i="2" a="1"/>
  <c r="W976" i="2" s="1"/>
  <c r="AE976" i="2" s="1" a="1"/>
  <c r="AE976" i="2" s="1"/>
  <c r="X976" i="2" l="1" a="1"/>
  <c r="X976" i="2" s="1"/>
  <c r="W977" i="2" a="1"/>
  <c r="W977" i="2" s="1"/>
  <c r="AE977" i="2" s="1" a="1"/>
  <c r="AE977" i="2" s="1"/>
  <c r="X977" i="2" l="1" a="1"/>
  <c r="X977" i="2" s="1"/>
  <c r="W978" i="2" a="1"/>
  <c r="W978" i="2" s="1"/>
  <c r="AE978" i="2" s="1" a="1"/>
  <c r="AE978" i="2" s="1"/>
  <c r="X978" i="2" l="1" a="1"/>
  <c r="X978" i="2" s="1"/>
  <c r="W979" i="2" a="1"/>
  <c r="W979" i="2" s="1"/>
  <c r="AE979" i="2" s="1" a="1"/>
  <c r="AE979" i="2" s="1"/>
  <c r="X979" i="2" l="1" a="1"/>
  <c r="X979" i="2" s="1"/>
  <c r="W980" i="2" a="1"/>
  <c r="W980" i="2" s="1"/>
  <c r="AE980" i="2" s="1" a="1"/>
  <c r="AE980" i="2" s="1"/>
  <c r="X980" i="2" l="1" a="1"/>
  <c r="X980" i="2" s="1"/>
  <c r="W981" i="2" a="1"/>
  <c r="W981" i="2" s="1"/>
  <c r="AE981" i="2" s="1" a="1"/>
  <c r="AE981" i="2" s="1"/>
  <c r="X981" i="2" l="1" a="1"/>
  <c r="X981" i="2" s="1"/>
  <c r="W982" i="2" a="1"/>
  <c r="W982" i="2" s="1"/>
  <c r="AE982" i="2" s="1" a="1"/>
  <c r="AE982" i="2" s="1"/>
  <c r="X982" i="2" l="1" a="1"/>
  <c r="X982" i="2" s="1"/>
  <c r="W983" i="2" a="1"/>
  <c r="W983" i="2" s="1"/>
  <c r="AE983" i="2" s="1" a="1"/>
  <c r="AE983" i="2" s="1"/>
  <c r="X983" i="2" l="1" a="1"/>
  <c r="X983" i="2" s="1"/>
  <c r="W984" i="2" a="1"/>
  <c r="W984" i="2" s="1"/>
  <c r="AE984" i="2" s="1" a="1"/>
  <c r="AE984" i="2" s="1"/>
  <c r="X984" i="2" l="1" a="1"/>
  <c r="X984" i="2" s="1"/>
  <c r="W985" i="2" a="1"/>
  <c r="W985" i="2" s="1"/>
  <c r="AE985" i="2" s="1" a="1"/>
  <c r="AE985" i="2" s="1"/>
  <c r="X985" i="2" l="1" a="1"/>
  <c r="X985" i="2" s="1"/>
  <c r="W986" i="2" a="1"/>
  <c r="W986" i="2" s="1"/>
  <c r="AE986" i="2" s="1" a="1"/>
  <c r="AE986" i="2" s="1"/>
  <c r="X986" i="2" l="1" a="1"/>
  <c r="X986" i="2" s="1"/>
  <c r="W987" i="2" a="1"/>
  <c r="W987" i="2" s="1"/>
  <c r="AE987" i="2" s="1" a="1"/>
  <c r="AE987" i="2" s="1"/>
  <c r="X987" i="2" l="1" a="1"/>
  <c r="X987" i="2" s="1"/>
  <c r="W988" i="2" a="1"/>
  <c r="W988" i="2" s="1"/>
  <c r="AE988" i="2" s="1" a="1"/>
  <c r="AE988" i="2" s="1"/>
  <c r="X988" i="2" l="1" a="1"/>
  <c r="X988" i="2" s="1"/>
  <c r="W989" i="2" a="1"/>
  <c r="W989" i="2" s="1"/>
  <c r="AE989" i="2" s="1" a="1"/>
  <c r="AE989" i="2" s="1"/>
  <c r="X989" i="2" l="1" a="1"/>
  <c r="X989" i="2" s="1"/>
  <c r="W990" i="2" a="1"/>
  <c r="W990" i="2" s="1"/>
  <c r="AE990" i="2" s="1" a="1"/>
  <c r="AE990" i="2" s="1"/>
  <c r="X990" i="2" l="1" a="1"/>
  <c r="X990" i="2" s="1"/>
  <c r="W991" i="2" a="1"/>
  <c r="W991" i="2" s="1"/>
  <c r="AE991" i="2" s="1" a="1"/>
  <c r="AE991" i="2" s="1"/>
  <c r="X991" i="2" l="1" a="1"/>
  <c r="X991" i="2" s="1"/>
  <c r="W992" i="2" a="1"/>
  <c r="W992" i="2" s="1"/>
  <c r="AE992" i="2" s="1" a="1"/>
  <c r="AE992" i="2" s="1"/>
  <c r="X992" i="2" l="1" a="1"/>
  <c r="X992" i="2" s="1"/>
  <c r="W993" i="2" a="1"/>
  <c r="W993" i="2" s="1"/>
  <c r="AE993" i="2" s="1" a="1"/>
  <c r="AE993" i="2" s="1"/>
  <c r="X993" i="2" l="1" a="1"/>
  <c r="X993" i="2" s="1"/>
  <c r="W994" i="2" a="1"/>
  <c r="W994" i="2" s="1"/>
  <c r="AE994" i="2" s="1" a="1"/>
  <c r="AE994" i="2" s="1"/>
  <c r="X994" i="2" l="1" a="1"/>
  <c r="X994" i="2" s="1"/>
  <c r="W995" i="2" a="1"/>
  <c r="W995" i="2" s="1"/>
  <c r="AE995" i="2" s="1" a="1"/>
  <c r="AE995" i="2" s="1"/>
  <c r="X995" i="2" l="1" a="1"/>
  <c r="X995" i="2" s="1"/>
  <c r="W996" i="2" a="1"/>
  <c r="W996" i="2" s="1"/>
  <c r="AE996" i="2" s="1" a="1"/>
  <c r="AE996" i="2" s="1"/>
  <c r="X996" i="2" l="1" a="1"/>
  <c r="X996" i="2" s="1"/>
  <c r="W997" i="2" a="1"/>
  <c r="W997" i="2" s="1"/>
  <c r="AE997" i="2" s="1" a="1"/>
  <c r="AE997" i="2" s="1"/>
  <c r="X997" i="2" l="1" a="1"/>
  <c r="X997" i="2" s="1"/>
  <c r="W998" i="2" a="1"/>
  <c r="W998" i="2" s="1"/>
  <c r="AE998" i="2" s="1" a="1"/>
  <c r="AE998" i="2" s="1"/>
  <c r="X998" i="2" l="1" a="1"/>
  <c r="X998" i="2" s="1"/>
  <c r="W999" i="2" a="1"/>
  <c r="W999" i="2" s="1"/>
  <c r="AE999" i="2" s="1" a="1"/>
  <c r="AE999" i="2" s="1"/>
  <c r="X999" i="2" l="1" a="1"/>
  <c r="X999" i="2" s="1"/>
  <c r="W1000" i="2" a="1"/>
  <c r="W1000" i="2" s="1"/>
  <c r="AE1000" i="2" s="1" a="1"/>
  <c r="AE1000" i="2" s="1"/>
  <c r="X1000" i="2" l="1" a="1"/>
  <c r="X1000" i="2" s="1"/>
  <c r="W1001" i="2" a="1"/>
  <c r="W1001" i="2" s="1"/>
  <c r="AE1001" i="2" s="1" a="1"/>
  <c r="AE1001" i="2" s="1"/>
  <c r="X1001" i="2" l="1" a="1"/>
  <c r="X1001" i="2" s="1"/>
  <c r="W1002" i="2" a="1"/>
  <c r="W1002" i="2" s="1"/>
  <c r="AE1002" i="2" s="1" a="1"/>
  <c r="AE1002" i="2" s="1"/>
  <c r="X1002" i="2" l="1" a="1"/>
  <c r="X1002" i="2" s="1"/>
  <c r="W1003" i="2" a="1"/>
  <c r="W1003" i="2" s="1"/>
  <c r="AE1003" i="2" s="1" a="1"/>
  <c r="AE1003" i="2" s="1"/>
  <c r="X1003" i="2" l="1" a="1"/>
  <c r="X1003" i="2" s="1"/>
  <c r="W1004" i="2" a="1"/>
  <c r="W1004" i="2" s="1"/>
  <c r="AE1004" i="2" s="1" a="1"/>
  <c r="AE1004" i="2" s="1"/>
  <c r="X1004" i="2" l="1" a="1"/>
  <c r="X1004" i="2" s="1"/>
  <c r="W1005" i="2" a="1"/>
  <c r="W1005" i="2" s="1"/>
  <c r="AE1005" i="2" s="1" a="1"/>
  <c r="AE1005" i="2" s="1"/>
  <c r="X1005" i="2" l="1" a="1"/>
  <c r="X1005" i="2" s="1"/>
  <c r="W1006" i="2" a="1"/>
  <c r="W1006" i="2" s="1"/>
  <c r="AE1006" i="2" s="1" a="1"/>
  <c r="AE1006" i="2" s="1"/>
  <c r="X1006" i="2" l="1" a="1"/>
  <c r="X1006" i="2" s="1"/>
  <c r="W1007" i="2" a="1"/>
  <c r="W1007" i="2" s="1"/>
  <c r="AE1007" i="2" s="1" a="1"/>
  <c r="AE1007" i="2" s="1"/>
  <c r="X1007" i="2" l="1" a="1"/>
  <c r="X1007" i="2" s="1"/>
  <c r="W1008" i="2" a="1"/>
  <c r="W1008" i="2" s="1"/>
  <c r="AE1008" i="2" s="1" a="1"/>
  <c r="AE1008" i="2" s="1"/>
  <c r="X1008" i="2" l="1" a="1"/>
  <c r="X1008" i="2" s="1"/>
  <c r="W1009" i="2" a="1"/>
  <c r="W1009" i="2" s="1"/>
  <c r="AE1009" i="2" s="1" a="1"/>
  <c r="AE1009" i="2" s="1"/>
  <c r="X1009" i="2" l="1" a="1"/>
  <c r="X1009" i="2" s="1"/>
  <c r="W1010" i="2" a="1"/>
  <c r="W1010" i="2" s="1"/>
  <c r="AE1010" i="2" s="1" a="1"/>
  <c r="AE1010" i="2" s="1"/>
  <c r="X1010" i="2" l="1" a="1"/>
  <c r="X1010" i="2" s="1"/>
  <c r="W1011" i="2" a="1"/>
  <c r="W1011" i="2" s="1"/>
  <c r="AE1011" i="2" s="1" a="1"/>
  <c r="AE1011" i="2" s="1"/>
  <c r="X1011" i="2" l="1" a="1"/>
  <c r="X1011" i="2" s="1"/>
  <c r="W1012" i="2" a="1"/>
  <c r="W1012" i="2" s="1"/>
  <c r="AE1012" i="2" s="1" a="1"/>
  <c r="AE1012" i="2" s="1"/>
  <c r="X1012" i="2" l="1" a="1"/>
  <c r="X1012" i="2" s="1"/>
  <c r="W1013" i="2" a="1"/>
  <c r="W1013" i="2" s="1"/>
  <c r="AE1013" i="2" s="1" a="1"/>
  <c r="AE1013" i="2" s="1"/>
  <c r="X1013" i="2" l="1" a="1"/>
  <c r="X1013" i="2" s="1"/>
  <c r="W1014" i="2" a="1"/>
  <c r="W1014" i="2" s="1"/>
  <c r="AE1014" i="2" s="1" a="1"/>
  <c r="AE1014" i="2" s="1"/>
  <c r="X1014" i="2" l="1" a="1"/>
  <c r="X1014" i="2" s="1"/>
  <c r="W1015" i="2" a="1"/>
  <c r="W1015" i="2" s="1"/>
  <c r="AE1015" i="2" s="1" a="1"/>
  <c r="AE1015" i="2" s="1"/>
  <c r="X1015" i="2" l="1" a="1"/>
  <c r="X1015" i="2" s="1"/>
  <c r="W1016" i="2" a="1"/>
  <c r="W1016" i="2" s="1"/>
  <c r="AE1016" i="2" s="1" a="1"/>
  <c r="AE1016" i="2" s="1"/>
  <c r="X1016" i="2" l="1" a="1"/>
  <c r="X1016" i="2" s="1"/>
  <c r="W1017" i="2" a="1"/>
  <c r="W1017" i="2" s="1"/>
  <c r="AE1017" i="2" s="1" a="1"/>
  <c r="AE1017" i="2" s="1"/>
  <c r="X1017" i="2" l="1" a="1"/>
  <c r="X1017" i="2" s="1"/>
  <c r="W1018" i="2" a="1"/>
  <c r="W1018" i="2" s="1"/>
  <c r="AE1018" i="2" s="1" a="1"/>
  <c r="AE1018" i="2" s="1"/>
  <c r="X1018" i="2" l="1" a="1"/>
  <c r="X1018" i="2" s="1"/>
  <c r="W1019" i="2" a="1"/>
  <c r="W1019" i="2" s="1"/>
  <c r="AE1019" i="2" s="1" a="1"/>
  <c r="AE1019" i="2" s="1"/>
  <c r="X1019" i="2" l="1" a="1"/>
  <c r="X1019" i="2" s="1"/>
  <c r="W1020" i="2" a="1"/>
  <c r="W1020" i="2" s="1"/>
  <c r="AE1020" i="2" s="1" a="1"/>
  <c r="AE1020" i="2" s="1"/>
  <c r="X1020" i="2" l="1" a="1"/>
  <c r="X1020" i="2" s="1"/>
  <c r="W1021" i="2" a="1"/>
  <c r="W1021" i="2" s="1"/>
  <c r="AE1021" i="2" s="1" a="1"/>
  <c r="AE1021" i="2" s="1"/>
  <c r="X1021" i="2" l="1" a="1"/>
  <c r="X1021" i="2" s="1"/>
  <c r="W1022" i="2" a="1"/>
  <c r="W1022" i="2" s="1"/>
  <c r="AE1022" i="2" s="1" a="1"/>
  <c r="AE1022" i="2" s="1"/>
  <c r="X1022" i="2" l="1" a="1"/>
  <c r="X1022" i="2" s="1"/>
  <c r="W1023" i="2" a="1"/>
  <c r="W1023" i="2" s="1"/>
  <c r="AE1023" i="2" s="1" a="1"/>
  <c r="AE1023" i="2" s="1"/>
  <c r="X1023" i="2" l="1" a="1"/>
  <c r="X1023" i="2" s="1"/>
  <c r="W1024" i="2" a="1"/>
  <c r="W1024" i="2" s="1"/>
  <c r="AE1024" i="2" s="1" a="1"/>
  <c r="AE1024" i="2" s="1"/>
  <c r="X1024" i="2" l="1" a="1"/>
  <c r="X1024" i="2" s="1"/>
  <c r="W1025" i="2" a="1"/>
  <c r="W1025" i="2" s="1"/>
  <c r="AE1025" i="2" s="1" a="1"/>
  <c r="AE1025" i="2" s="1"/>
  <c r="X1025" i="2" l="1" a="1"/>
  <c r="X1025" i="2" s="1"/>
  <c r="W1026" i="2" a="1"/>
  <c r="W1026" i="2" s="1"/>
  <c r="AE1026" i="2" s="1" a="1"/>
  <c r="AE1026" i="2" s="1"/>
  <c r="X1026" i="2" l="1" a="1"/>
  <c r="X1026" i="2" s="1"/>
  <c r="W1027" i="2" a="1"/>
  <c r="W1027" i="2" s="1"/>
  <c r="AE1027" i="2" s="1" a="1"/>
  <c r="AE1027" i="2" s="1"/>
  <c r="X1027" i="2" l="1" a="1"/>
  <c r="X1027" i="2" s="1"/>
  <c r="W1028" i="2" a="1"/>
  <c r="W1028" i="2" s="1"/>
  <c r="AE1028" i="2" s="1" a="1"/>
  <c r="AE1028" i="2" s="1"/>
  <c r="X1028" i="2" l="1" a="1"/>
  <c r="X1028" i="2" s="1"/>
  <c r="W1029" i="2" a="1"/>
  <c r="W1029" i="2" s="1"/>
  <c r="AE1029" i="2" s="1" a="1"/>
  <c r="AE1029" i="2" s="1"/>
  <c r="X1029" i="2" l="1" a="1"/>
  <c r="X1029" i="2" s="1"/>
  <c r="W1030" i="2" a="1"/>
  <c r="W1030" i="2" s="1"/>
  <c r="AE1030" i="2" s="1" a="1"/>
  <c r="AE1030" i="2" s="1"/>
  <c r="X1030" i="2" l="1" a="1"/>
  <c r="X1030" i="2" s="1"/>
  <c r="W1031" i="2" a="1"/>
  <c r="W1031" i="2" s="1"/>
  <c r="AE1031" i="2" s="1" a="1"/>
  <c r="AE1031" i="2" s="1"/>
  <c r="X1031" i="2" l="1" a="1"/>
  <c r="X1031" i="2" s="1"/>
  <c r="W1032" i="2" a="1"/>
  <c r="W1032" i="2" s="1"/>
  <c r="AE1032" i="2" s="1" a="1"/>
  <c r="AE1032" i="2" s="1"/>
  <c r="X1032" i="2" l="1" a="1"/>
  <c r="X1032" i="2" s="1"/>
  <c r="W1033" i="2" a="1"/>
  <c r="W1033" i="2" s="1"/>
  <c r="AE1033" i="2" s="1" a="1"/>
  <c r="AE1033" i="2" s="1"/>
  <c r="X1033" i="2" l="1" a="1"/>
  <c r="X1033" i="2" s="1"/>
  <c r="W1034" i="2" a="1"/>
  <c r="W1034" i="2" s="1"/>
  <c r="AE1034" i="2" s="1" a="1"/>
  <c r="AE1034" i="2" s="1"/>
  <c r="X1034" i="2" l="1" a="1"/>
  <c r="X1034" i="2" s="1"/>
  <c r="W1035" i="2" a="1"/>
  <c r="W1035" i="2" s="1"/>
  <c r="AE1035" i="2" s="1" a="1"/>
  <c r="AE1035" i="2" s="1"/>
  <c r="X1035" i="2" l="1" a="1"/>
  <c r="X1035" i="2" s="1"/>
  <c r="W1036" i="2" a="1"/>
  <c r="W1036" i="2" s="1"/>
  <c r="AE1036" i="2" s="1" a="1"/>
  <c r="AE1036" i="2" s="1"/>
  <c r="X1036" i="2" l="1" a="1"/>
  <c r="X1036" i="2" s="1"/>
  <c r="W1037" i="2" a="1"/>
  <c r="W1037" i="2" s="1"/>
  <c r="AE1037" i="2" s="1" a="1"/>
  <c r="AE1037" i="2" s="1"/>
  <c r="X1037" i="2" l="1" a="1"/>
  <c r="X1037" i="2" s="1"/>
  <c r="W1038" i="2" a="1"/>
  <c r="W1038" i="2" s="1"/>
  <c r="AE1038" i="2" s="1" a="1"/>
  <c r="AE1038" i="2" s="1"/>
  <c r="X1038" i="2" l="1" a="1"/>
  <c r="X1038" i="2" s="1"/>
  <c r="W1039" i="2" a="1"/>
  <c r="W1039" i="2" s="1"/>
  <c r="AE1039" i="2" s="1" a="1"/>
  <c r="AE1039" i="2" s="1"/>
  <c r="X1039" i="2" l="1" a="1"/>
  <c r="X1039" i="2" s="1"/>
  <c r="W1040" i="2" a="1"/>
  <c r="W1040" i="2" s="1"/>
  <c r="AE1040" i="2" s="1" a="1"/>
  <c r="AE1040" i="2" s="1"/>
  <c r="X1040" i="2" l="1" a="1"/>
  <c r="X1040" i="2" s="1"/>
  <c r="W1041" i="2" a="1"/>
  <c r="W1041" i="2" s="1"/>
  <c r="AE1041" i="2" s="1" a="1"/>
  <c r="AE1041" i="2" s="1"/>
  <c r="X1041" i="2" l="1" a="1"/>
  <c r="X1041" i="2" s="1"/>
  <c r="W1042" i="2" a="1"/>
  <c r="W1042" i="2" s="1"/>
  <c r="AE1042" i="2" s="1" a="1"/>
  <c r="AE1042" i="2" s="1"/>
  <c r="X1042" i="2" l="1" a="1"/>
  <c r="X1042" i="2" s="1"/>
  <c r="W1043" i="2" a="1"/>
  <c r="W1043" i="2" s="1"/>
  <c r="AE1043" i="2" s="1" a="1"/>
  <c r="AE1043" i="2" s="1"/>
  <c r="X1043" i="2" l="1" a="1"/>
  <c r="X1043" i="2" s="1"/>
  <c r="W1044" i="2" a="1"/>
  <c r="W1044" i="2" s="1"/>
  <c r="AE1044" i="2" s="1" a="1"/>
  <c r="AE1044" i="2" s="1"/>
  <c r="X1044" i="2" l="1" a="1"/>
  <c r="X1044" i="2" s="1"/>
  <c r="W1045" i="2" a="1"/>
  <c r="W1045" i="2" s="1"/>
  <c r="AE1045" i="2" s="1" a="1"/>
  <c r="AE1045" i="2" s="1"/>
  <c r="X1045" i="2" l="1" a="1"/>
  <c r="X1045" i="2" s="1"/>
  <c r="W1046" i="2" a="1"/>
  <c r="W1046" i="2" s="1"/>
  <c r="AE1046" i="2" s="1" a="1"/>
  <c r="AE1046" i="2" s="1"/>
  <c r="X1046" i="2" l="1" a="1"/>
  <c r="X1046" i="2" s="1"/>
  <c r="W1047" i="2" a="1"/>
  <c r="W1047" i="2" s="1"/>
  <c r="AE1047" i="2" s="1" a="1"/>
  <c r="AE1047" i="2" s="1"/>
  <c r="X1047" i="2" l="1" a="1"/>
  <c r="X1047" i="2" s="1"/>
  <c r="W1048" i="2" a="1"/>
  <c r="W1048" i="2" s="1"/>
  <c r="AE1048" i="2" s="1" a="1"/>
  <c r="AE1048" i="2" s="1"/>
  <c r="X1048" i="2" l="1" a="1"/>
  <c r="X1048" i="2" s="1"/>
  <c r="W1049" i="2" a="1"/>
  <c r="W1049" i="2" s="1"/>
  <c r="AE1049" i="2" s="1" a="1"/>
  <c r="AE1049" i="2" s="1"/>
  <c r="X1049" i="2" l="1" a="1"/>
  <c r="X1049" i="2" s="1"/>
  <c r="W1050" i="2" a="1"/>
  <c r="W1050" i="2" s="1"/>
  <c r="AE1050" i="2" s="1" a="1"/>
  <c r="AE1050" i="2" s="1"/>
  <c r="X1050" i="2" l="1" a="1"/>
  <c r="X1050" i="2" s="1"/>
  <c r="W1051" i="2" a="1"/>
  <c r="W1051" i="2" s="1"/>
  <c r="AE1051" i="2" s="1" a="1"/>
  <c r="AE1051" i="2" s="1"/>
  <c r="X1051" i="2" l="1" a="1"/>
  <c r="X1051" i="2" s="1"/>
  <c r="W1052" i="2" a="1"/>
  <c r="W1052" i="2" s="1"/>
  <c r="AE1052" i="2" s="1" a="1"/>
  <c r="AE1052" i="2" s="1"/>
  <c r="X1052" i="2" l="1" a="1"/>
  <c r="X1052" i="2" s="1"/>
  <c r="W1053" i="2" a="1"/>
  <c r="W1053" i="2" s="1"/>
  <c r="AE1053" i="2" s="1" a="1"/>
  <c r="AE1053" i="2" s="1"/>
  <c r="X1053" i="2" l="1" a="1"/>
  <c r="X1053" i="2" s="1"/>
  <c r="W1054" i="2" a="1"/>
  <c r="W1054" i="2" s="1"/>
  <c r="AE1054" i="2" s="1" a="1"/>
  <c r="AE1054" i="2" s="1"/>
  <c r="X1054" i="2" l="1" a="1"/>
  <c r="X1054" i="2" s="1"/>
  <c r="W1055" i="2" a="1"/>
  <c r="W1055" i="2" s="1"/>
  <c r="AE1055" i="2" s="1" a="1"/>
  <c r="AE1055" i="2" s="1"/>
  <c r="X1055" i="2" l="1" a="1"/>
  <c r="X1055" i="2" s="1"/>
  <c r="W1056" i="2" a="1"/>
  <c r="W1056" i="2" s="1"/>
  <c r="AE1056" i="2" s="1" a="1"/>
  <c r="AE1056" i="2" s="1"/>
  <c r="X1056" i="2" l="1" a="1"/>
  <c r="X1056" i="2" s="1"/>
  <c r="W1057" i="2" a="1"/>
  <c r="W1057" i="2" s="1"/>
  <c r="AE1057" i="2" s="1" a="1"/>
  <c r="AE1057" i="2" s="1"/>
  <c r="X1057" i="2" l="1" a="1"/>
  <c r="X1057" i="2" s="1"/>
  <c r="W1058" i="2" a="1"/>
  <c r="W1058" i="2" s="1"/>
  <c r="AE1058" i="2" s="1" a="1"/>
  <c r="AE1058" i="2" s="1"/>
  <c r="X1058" i="2" l="1" a="1"/>
  <c r="X1058" i="2" s="1"/>
  <c r="W1059" i="2" a="1"/>
  <c r="W1059" i="2" s="1"/>
  <c r="AE1059" i="2" s="1" a="1"/>
  <c r="AE1059" i="2" s="1"/>
  <c r="X1059" i="2" l="1" a="1"/>
  <c r="X1059" i="2" s="1"/>
  <c r="W1060" i="2" a="1"/>
  <c r="W1060" i="2" s="1"/>
  <c r="AE1060" i="2" s="1" a="1"/>
  <c r="AE1060" i="2" s="1"/>
  <c r="X1060" i="2" l="1" a="1"/>
  <c r="X1060" i="2" s="1"/>
  <c r="W1061" i="2" a="1"/>
  <c r="W1061" i="2" s="1"/>
  <c r="AE1061" i="2" s="1" a="1"/>
  <c r="AE1061" i="2" s="1"/>
  <c r="X1061" i="2" l="1" a="1"/>
  <c r="X1061" i="2" s="1"/>
  <c r="W1062" i="2" a="1"/>
  <c r="W1062" i="2" s="1"/>
  <c r="AE1062" i="2" s="1" a="1"/>
  <c r="AE1062" i="2" s="1"/>
  <c r="X1062" i="2" l="1" a="1"/>
  <c r="X1062" i="2" s="1"/>
  <c r="W1063" i="2" a="1"/>
  <c r="W1063" i="2" s="1"/>
  <c r="AE1063" i="2" s="1" a="1"/>
  <c r="AE1063" i="2" s="1"/>
  <c r="X1063" i="2" l="1" a="1"/>
  <c r="X1063" i="2" s="1"/>
  <c r="W1064" i="2" a="1"/>
  <c r="W1064" i="2" s="1"/>
  <c r="AE1064" i="2" s="1" a="1"/>
  <c r="AE1064" i="2" s="1"/>
  <c r="X1064" i="2" l="1" a="1"/>
  <c r="X1064" i="2" s="1"/>
  <c r="W1065" i="2" a="1"/>
  <c r="W1065" i="2" s="1"/>
  <c r="AE1065" i="2" s="1" a="1"/>
  <c r="AE1065" i="2" s="1"/>
  <c r="X1065" i="2" l="1" a="1"/>
  <c r="X1065" i="2" s="1"/>
  <c r="W1066" i="2" a="1"/>
  <c r="W1066" i="2" s="1"/>
  <c r="AE1066" i="2" s="1" a="1"/>
  <c r="AE1066" i="2" s="1"/>
  <c r="X1066" i="2" l="1" a="1"/>
  <c r="X1066" i="2" s="1"/>
  <c r="W1067" i="2" a="1"/>
  <c r="W1067" i="2" s="1"/>
  <c r="AE1067" i="2" s="1" a="1"/>
  <c r="AE1067" i="2" s="1"/>
  <c r="X1067" i="2" l="1" a="1"/>
  <c r="X1067" i="2" s="1"/>
  <c r="W1068" i="2" a="1"/>
  <c r="W1068" i="2" s="1"/>
  <c r="AE1068" i="2" s="1" a="1"/>
  <c r="AE1068" i="2" s="1"/>
  <c r="X1068" i="2" l="1" a="1"/>
  <c r="X1068" i="2" s="1"/>
  <c r="W1069" i="2" a="1"/>
  <c r="W1069" i="2" s="1"/>
  <c r="AE1069" i="2" s="1" a="1"/>
  <c r="AE1069" i="2" s="1"/>
  <c r="X1069" i="2" l="1" a="1"/>
  <c r="X1069" i="2" s="1"/>
  <c r="W1070" i="2" a="1"/>
  <c r="W1070" i="2" s="1"/>
  <c r="AE1070" i="2" s="1" a="1"/>
  <c r="AE1070" i="2" s="1"/>
  <c r="X1070" i="2" l="1" a="1"/>
  <c r="X1070" i="2" s="1"/>
  <c r="W1071" i="2" a="1"/>
  <c r="W1071" i="2" s="1"/>
  <c r="AE1071" i="2" s="1" a="1"/>
  <c r="AE1071" i="2" s="1"/>
  <c r="X1071" i="2" l="1" a="1"/>
  <c r="X1071" i="2" s="1"/>
  <c r="W1072" i="2" a="1"/>
  <c r="W1072" i="2" s="1"/>
  <c r="AE1072" i="2" s="1" a="1"/>
  <c r="AE1072" i="2" s="1"/>
  <c r="X1072" i="2" l="1" a="1"/>
  <c r="X1072" i="2" s="1"/>
  <c r="W1073" i="2" a="1"/>
  <c r="W1073" i="2" s="1"/>
  <c r="AE1073" i="2" s="1" a="1"/>
  <c r="AE1073" i="2" s="1"/>
  <c r="X1073" i="2" l="1" a="1"/>
  <c r="X1073" i="2" s="1"/>
  <c r="W1074" i="2" a="1"/>
  <c r="W1074" i="2" s="1"/>
  <c r="AE1074" i="2" s="1" a="1"/>
  <c r="AE1074" i="2" s="1"/>
  <c r="X1074" i="2" l="1" a="1"/>
  <c r="X1074" i="2" s="1"/>
  <c r="W1075" i="2" a="1"/>
  <c r="W1075" i="2" s="1"/>
  <c r="AE1075" i="2" s="1" a="1"/>
  <c r="AE1075" i="2" s="1"/>
  <c r="X1075" i="2" l="1" a="1"/>
  <c r="X1075" i="2" s="1"/>
  <c r="W1076" i="2" a="1"/>
  <c r="W1076" i="2" s="1"/>
  <c r="AE1076" i="2" s="1" a="1"/>
  <c r="AE1076" i="2" s="1"/>
  <c r="X1076" i="2" l="1" a="1"/>
  <c r="X1076" i="2" s="1"/>
  <c r="W1077" i="2" a="1"/>
  <c r="W1077" i="2" s="1"/>
  <c r="AE1077" i="2" s="1" a="1"/>
  <c r="AE1077" i="2" s="1"/>
  <c r="X1077" i="2" l="1" a="1"/>
  <c r="X1077" i="2" s="1"/>
  <c r="W1078" i="2" a="1"/>
  <c r="W1078" i="2" s="1"/>
  <c r="AE1078" i="2" s="1" a="1"/>
  <c r="AE1078" i="2" s="1"/>
  <c r="X1078" i="2" l="1" a="1"/>
  <c r="X1078" i="2" s="1"/>
  <c r="W1079" i="2" a="1"/>
  <c r="W1079" i="2" s="1"/>
  <c r="AE1079" i="2" s="1" a="1"/>
  <c r="AE1079" i="2" s="1"/>
  <c r="X1079" i="2" l="1" a="1"/>
  <c r="X1079" i="2" s="1"/>
  <c r="W1080" i="2" a="1"/>
  <c r="W1080" i="2" s="1"/>
  <c r="AE1080" i="2" s="1" a="1"/>
  <c r="AE1080" i="2" s="1"/>
  <c r="X1080" i="2" l="1" a="1"/>
  <c r="X1080" i="2" s="1"/>
  <c r="W1081" i="2" a="1"/>
  <c r="W1081" i="2" s="1"/>
  <c r="AE1081" i="2" s="1" a="1"/>
  <c r="AE1081" i="2" s="1"/>
  <c r="X1081" i="2" l="1" a="1"/>
  <c r="X1081" i="2" s="1"/>
  <c r="W1082" i="2" a="1"/>
  <c r="W1082" i="2" s="1"/>
  <c r="AE1082" i="2" s="1" a="1"/>
  <c r="AE1082" i="2" s="1"/>
  <c r="X1082" i="2" l="1" a="1"/>
  <c r="X1082" i="2" s="1"/>
  <c r="W1083" i="2" a="1"/>
  <c r="W1083" i="2" s="1"/>
  <c r="AE1083" i="2" s="1" a="1"/>
  <c r="AE1083" i="2" s="1"/>
  <c r="X1083" i="2" l="1" a="1"/>
  <c r="X1083" i="2" s="1"/>
  <c r="W1084" i="2" a="1"/>
  <c r="W1084" i="2" s="1"/>
  <c r="AE1084" i="2" s="1" a="1"/>
  <c r="AE1084" i="2" s="1"/>
  <c r="X1084" i="2" l="1" a="1"/>
  <c r="X1084" i="2" s="1"/>
  <c r="W1085" i="2" a="1"/>
  <c r="W1085" i="2" s="1"/>
  <c r="AE1085" i="2" s="1" a="1"/>
  <c r="AE1085" i="2" s="1"/>
  <c r="X1085" i="2" l="1" a="1"/>
  <c r="X1085" i="2" s="1"/>
  <c r="W1086" i="2" a="1"/>
  <c r="W1086" i="2" s="1"/>
  <c r="AE1086" i="2" s="1" a="1"/>
  <c r="AE1086" i="2" s="1"/>
  <c r="X1086" i="2" l="1" a="1"/>
  <c r="X1086" i="2" s="1"/>
  <c r="W1087" i="2" a="1"/>
  <c r="W1087" i="2" s="1"/>
  <c r="AE1087" i="2" s="1" a="1"/>
  <c r="AE1087" i="2" s="1"/>
  <c r="X1087" i="2" l="1" a="1"/>
  <c r="X1087" i="2" s="1"/>
  <c r="W1088" i="2" a="1"/>
  <c r="W1088" i="2" s="1"/>
  <c r="AE1088" i="2" s="1" a="1"/>
  <c r="AE1088" i="2" s="1"/>
  <c r="X1088" i="2" l="1" a="1"/>
  <c r="X1088" i="2" s="1"/>
  <c r="W1089" i="2" a="1"/>
  <c r="W1089" i="2" s="1"/>
  <c r="AE1089" i="2" s="1" a="1"/>
  <c r="AE1089" i="2" s="1"/>
  <c r="X1089" i="2" l="1" a="1"/>
  <c r="X1089" i="2" s="1"/>
  <c r="W1090" i="2" a="1"/>
  <c r="W1090" i="2" s="1"/>
  <c r="AE1090" i="2" s="1" a="1"/>
  <c r="AE1090" i="2" s="1"/>
  <c r="X1090" i="2" l="1" a="1"/>
  <c r="X1090" i="2" s="1"/>
  <c r="W1091" i="2" a="1"/>
  <c r="W1091" i="2" s="1"/>
  <c r="AE1091" i="2" s="1" a="1"/>
  <c r="AE1091" i="2" s="1"/>
  <c r="X1091" i="2" l="1" a="1"/>
  <c r="X1091" i="2" s="1"/>
  <c r="W1092" i="2" a="1"/>
  <c r="W1092" i="2" s="1"/>
  <c r="AE1092" i="2" s="1" a="1"/>
  <c r="AE1092" i="2" s="1"/>
  <c r="X1092" i="2" l="1" a="1"/>
  <c r="X1092" i="2" s="1"/>
  <c r="W1093" i="2" a="1"/>
  <c r="W1093" i="2" s="1"/>
  <c r="AE1093" i="2" s="1" a="1"/>
  <c r="AE1093" i="2" s="1"/>
  <c r="X1093" i="2" l="1" a="1"/>
  <c r="X1093" i="2" s="1"/>
  <c r="W1094" i="2" a="1"/>
  <c r="W1094" i="2" s="1"/>
  <c r="AE1094" i="2" s="1" a="1"/>
  <c r="AE1094" i="2" s="1"/>
  <c r="X1094" i="2" l="1" a="1"/>
  <c r="X1094" i="2" s="1"/>
  <c r="W1095" i="2" a="1"/>
  <c r="W1095" i="2" s="1"/>
  <c r="AE1095" i="2" s="1" a="1"/>
  <c r="AE1095" i="2" s="1"/>
  <c r="X1095" i="2" l="1" a="1"/>
  <c r="X1095" i="2" s="1"/>
  <c r="W1096" i="2" a="1"/>
  <c r="W1096" i="2" s="1"/>
  <c r="AE1096" i="2" s="1" a="1"/>
  <c r="AE1096" i="2" s="1"/>
  <c r="X1096" i="2" l="1" a="1"/>
  <c r="X1096" i="2" s="1"/>
  <c r="W1097" i="2" a="1"/>
  <c r="W1097" i="2" s="1"/>
  <c r="AE1097" i="2" s="1" a="1"/>
  <c r="AE1097" i="2" s="1"/>
  <c r="X1097" i="2" l="1" a="1"/>
  <c r="X1097" i="2" s="1"/>
  <c r="W1098" i="2" a="1"/>
  <c r="W1098" i="2" s="1"/>
  <c r="AE1098" i="2" s="1" a="1"/>
  <c r="AE1098" i="2" s="1"/>
  <c r="X1098" i="2" l="1" a="1"/>
  <c r="X1098" i="2" s="1"/>
  <c r="W1099" i="2" a="1"/>
  <c r="W1099" i="2" s="1"/>
  <c r="AE1099" i="2" s="1" a="1"/>
  <c r="AE1099" i="2" s="1"/>
  <c r="X1099" i="2" l="1" a="1"/>
  <c r="X1099" i="2" s="1"/>
  <c r="W1100" i="2" a="1"/>
  <c r="W1100" i="2" s="1"/>
  <c r="AE1100" i="2" s="1" a="1"/>
  <c r="AE1100" i="2" s="1"/>
  <c r="X1100" i="2" l="1" a="1"/>
  <c r="X1100" i="2" s="1"/>
  <c r="W1101" i="2" a="1"/>
  <c r="W1101" i="2" s="1"/>
  <c r="AE1101" i="2" s="1" a="1"/>
  <c r="AE1101" i="2" s="1"/>
  <c r="X1101" i="2" l="1" a="1"/>
  <c r="X1101" i="2" s="1"/>
  <c r="W1102" i="2" a="1"/>
  <c r="W1102" i="2" s="1"/>
  <c r="AE1102" i="2" s="1" a="1"/>
  <c r="AE1102" i="2" s="1"/>
  <c r="X1102" i="2" l="1" a="1"/>
  <c r="X1102" i="2" s="1"/>
  <c r="W1103" i="2" a="1"/>
  <c r="W1103" i="2" s="1"/>
  <c r="AE1103" i="2" s="1" a="1"/>
  <c r="AE1103" i="2" s="1"/>
  <c r="X1103" i="2" l="1" a="1"/>
  <c r="X1103" i="2" s="1"/>
  <c r="W1104" i="2" a="1"/>
  <c r="W1104" i="2" s="1"/>
  <c r="AE1104" i="2" s="1" a="1"/>
  <c r="AE1104" i="2" s="1"/>
  <c r="X1104" i="2" l="1" a="1"/>
  <c r="X1104" i="2" s="1"/>
  <c r="W1105" i="2" a="1"/>
  <c r="W1105" i="2" s="1"/>
  <c r="AE1105" i="2" s="1" a="1"/>
  <c r="AE1105" i="2" s="1"/>
  <c r="X1105" i="2" l="1" a="1"/>
  <c r="X1105" i="2" s="1"/>
  <c r="W1106" i="2" a="1"/>
  <c r="W1106" i="2" s="1"/>
  <c r="AE1106" i="2" s="1" a="1"/>
  <c r="AE1106" i="2" s="1"/>
  <c r="X1106" i="2" l="1" a="1"/>
  <c r="X1106" i="2" s="1"/>
  <c r="W1107" i="2" a="1"/>
  <c r="W1107" i="2" s="1"/>
  <c r="AE1107" i="2" s="1" a="1"/>
  <c r="AE1107" i="2" s="1"/>
  <c r="X1107" i="2" l="1" a="1"/>
  <c r="X1107" i="2" s="1"/>
  <c r="W1108" i="2" a="1"/>
  <c r="W1108" i="2" s="1"/>
  <c r="AE1108" i="2" s="1" a="1"/>
  <c r="AE1108" i="2" s="1"/>
  <c r="X1108" i="2" l="1" a="1"/>
  <c r="X1108" i="2" s="1"/>
  <c r="W1109" i="2" a="1"/>
  <c r="W1109" i="2" s="1"/>
  <c r="AE1109" i="2" s="1" a="1"/>
  <c r="AE1109" i="2" s="1"/>
  <c r="X1109" i="2" l="1" a="1"/>
  <c r="X1109" i="2" s="1"/>
  <c r="W1110" i="2" a="1"/>
  <c r="W1110" i="2" s="1"/>
  <c r="AE1110" i="2" s="1" a="1"/>
  <c r="AE1110" i="2" s="1"/>
  <c r="X1110" i="2" l="1" a="1"/>
  <c r="X1110" i="2" s="1"/>
  <c r="W1111" i="2" a="1"/>
  <c r="W1111" i="2" s="1"/>
  <c r="AE1111" i="2" s="1" a="1"/>
  <c r="AE1111" i="2" s="1"/>
  <c r="X1111" i="2" l="1" a="1"/>
  <c r="X1111" i="2" s="1"/>
  <c r="W1112" i="2" a="1"/>
  <c r="W1112" i="2" s="1"/>
  <c r="AE1112" i="2" s="1" a="1"/>
  <c r="AE1112" i="2" s="1"/>
  <c r="X1112" i="2" l="1" a="1"/>
  <c r="X1112" i="2" s="1"/>
  <c r="W1113" i="2" a="1"/>
  <c r="W1113" i="2" s="1"/>
  <c r="AE1113" i="2" s="1" a="1"/>
  <c r="AE1113" i="2" s="1"/>
  <c r="X1113" i="2" l="1" a="1"/>
  <c r="X1113" i="2" s="1"/>
  <c r="W1114" i="2" a="1"/>
  <c r="W1114" i="2" s="1"/>
  <c r="AE1114" i="2" s="1" a="1"/>
  <c r="AE1114" i="2" s="1"/>
  <c r="X1114" i="2" l="1" a="1"/>
  <c r="X1114" i="2" s="1"/>
  <c r="W1115" i="2" a="1"/>
  <c r="W1115" i="2" s="1"/>
  <c r="AE1115" i="2" s="1" a="1"/>
  <c r="AE1115" i="2" s="1"/>
  <c r="X1115" i="2" l="1" a="1"/>
  <c r="X1115" i="2" s="1"/>
  <c r="W1116" i="2" a="1"/>
  <c r="W1116" i="2" s="1"/>
  <c r="AE1116" i="2" s="1" a="1"/>
  <c r="AE1116" i="2" s="1"/>
  <c r="X1116" i="2" l="1" a="1"/>
  <c r="X1116" i="2" s="1"/>
  <c r="W1117" i="2" a="1"/>
  <c r="W1117" i="2" s="1"/>
  <c r="AE1117" i="2" s="1" a="1"/>
  <c r="AE1117" i="2" s="1"/>
  <c r="X1117" i="2" l="1" a="1"/>
  <c r="X1117" i="2" s="1"/>
  <c r="W1118" i="2" a="1"/>
  <c r="W1118" i="2" s="1"/>
  <c r="AE1118" i="2" s="1" a="1"/>
  <c r="AE1118" i="2" s="1"/>
  <c r="X1118" i="2" l="1" a="1"/>
  <c r="X1118" i="2" s="1"/>
  <c r="W1119" i="2" a="1"/>
  <c r="W1119" i="2" s="1"/>
  <c r="AE1119" i="2" s="1" a="1"/>
  <c r="AE1119" i="2" s="1"/>
  <c r="X1119" i="2" l="1" a="1"/>
  <c r="X1119" i="2" s="1"/>
  <c r="W1120" i="2" a="1"/>
  <c r="W1120" i="2" s="1"/>
  <c r="AE1120" i="2" s="1" a="1"/>
  <c r="AE1120" i="2" s="1"/>
  <c r="X1120" i="2" l="1" a="1"/>
  <c r="X1120" i="2" s="1"/>
  <c r="W1121" i="2" a="1"/>
  <c r="W1121" i="2" s="1"/>
  <c r="AE1121" i="2" s="1" a="1"/>
  <c r="AE1121" i="2" s="1"/>
  <c r="X1121" i="2" l="1" a="1"/>
  <c r="X1121" i="2" s="1"/>
  <c r="W1122" i="2" a="1"/>
  <c r="W1122" i="2" s="1"/>
  <c r="AE1122" i="2" s="1" a="1"/>
  <c r="AE1122" i="2" s="1"/>
  <c r="X1122" i="2" l="1" a="1"/>
  <c r="X1122" i="2" s="1"/>
  <c r="W1123" i="2" a="1"/>
  <c r="W1123" i="2" s="1"/>
  <c r="AE1123" i="2" s="1" a="1"/>
  <c r="AE1123" i="2" s="1"/>
  <c r="X1123" i="2" l="1" a="1"/>
  <c r="X1123" i="2" s="1"/>
  <c r="W1124" i="2" a="1"/>
  <c r="W1124" i="2" s="1"/>
  <c r="AE1124" i="2" s="1" a="1"/>
  <c r="AE1124" i="2" s="1"/>
  <c r="X1124" i="2" l="1" a="1"/>
  <c r="X1124" i="2" s="1"/>
  <c r="W1125" i="2" a="1"/>
  <c r="W1125" i="2" s="1"/>
  <c r="AE1125" i="2" s="1" a="1"/>
  <c r="AE1125" i="2" s="1"/>
  <c r="X1125" i="2" l="1" a="1"/>
  <c r="X1125" i="2" s="1"/>
  <c r="W1126" i="2" a="1"/>
  <c r="W1126" i="2" s="1"/>
  <c r="AE1126" i="2" s="1" a="1"/>
  <c r="AE1126" i="2" s="1"/>
  <c r="X1126" i="2" l="1" a="1"/>
  <c r="X1126" i="2" s="1"/>
  <c r="W1127" i="2" a="1"/>
  <c r="W1127" i="2" s="1"/>
  <c r="AE1127" i="2" s="1" a="1"/>
  <c r="AE1127" i="2" s="1"/>
  <c r="X1127" i="2" l="1" a="1"/>
  <c r="X1127" i="2" s="1"/>
  <c r="W1128" i="2" a="1"/>
  <c r="W1128" i="2" s="1"/>
  <c r="AE1128" i="2" s="1" a="1"/>
  <c r="AE1128" i="2" s="1"/>
  <c r="X1128" i="2" l="1" a="1"/>
  <c r="X1128" i="2" s="1"/>
  <c r="W1129" i="2" a="1"/>
  <c r="W1129" i="2" s="1"/>
  <c r="AE1129" i="2" s="1" a="1"/>
  <c r="AE1129" i="2" s="1"/>
  <c r="X1129" i="2" l="1" a="1"/>
  <c r="X1129" i="2" s="1"/>
  <c r="W1130" i="2" a="1"/>
  <c r="W1130" i="2" s="1"/>
  <c r="AE1130" i="2" s="1" a="1"/>
  <c r="AE1130" i="2" s="1"/>
  <c r="X1130" i="2" l="1" a="1"/>
  <c r="X1130" i="2" s="1"/>
  <c r="W1131" i="2" a="1"/>
  <c r="W1131" i="2" s="1"/>
  <c r="AE1131" i="2" s="1" a="1"/>
  <c r="AE1131" i="2" s="1"/>
  <c r="X1131" i="2" l="1" a="1"/>
  <c r="X1131" i="2" s="1"/>
  <c r="W1132" i="2" a="1"/>
  <c r="W1132" i="2" s="1"/>
  <c r="AE1132" i="2" s="1" a="1"/>
  <c r="AE1132" i="2" s="1"/>
  <c r="X1132" i="2" l="1" a="1"/>
  <c r="X1132" i="2" s="1"/>
  <c r="W1133" i="2" a="1"/>
  <c r="W1133" i="2" s="1"/>
  <c r="AE1133" i="2" s="1" a="1"/>
  <c r="AE1133" i="2" s="1"/>
  <c r="X1133" i="2" l="1" a="1"/>
  <c r="X1133" i="2" s="1"/>
  <c r="W1134" i="2" a="1"/>
  <c r="W1134" i="2" s="1"/>
  <c r="AE1134" i="2" s="1" a="1"/>
  <c r="AE1134" i="2" s="1"/>
  <c r="X1134" i="2" l="1" a="1"/>
  <c r="X1134" i="2" s="1"/>
  <c r="W1135" i="2" a="1"/>
  <c r="W1135" i="2" s="1"/>
  <c r="AE1135" i="2" s="1" a="1"/>
  <c r="AE1135" i="2" s="1"/>
  <c r="X1135" i="2" l="1" a="1"/>
  <c r="X1135" i="2" s="1"/>
  <c r="W1136" i="2" a="1"/>
  <c r="W1136" i="2" s="1"/>
  <c r="AE1136" i="2" s="1" a="1"/>
  <c r="AE1136" i="2" s="1"/>
  <c r="X1136" i="2" l="1" a="1"/>
  <c r="X1136" i="2" s="1"/>
  <c r="W1137" i="2" a="1"/>
  <c r="W1137" i="2" s="1"/>
  <c r="AE1137" i="2" s="1" a="1"/>
  <c r="AE1137" i="2" s="1"/>
  <c r="X1137" i="2" l="1" a="1"/>
  <c r="X1137" i="2" s="1"/>
  <c r="W1138" i="2" a="1"/>
  <c r="W1138" i="2" s="1"/>
  <c r="AE1138" i="2" s="1" a="1"/>
  <c r="AE1138" i="2" s="1"/>
  <c r="X1138" i="2" l="1" a="1"/>
  <c r="X1138" i="2" s="1"/>
  <c r="W1139" i="2" a="1"/>
  <c r="W1139" i="2" s="1"/>
  <c r="AE1139" i="2" s="1" a="1"/>
  <c r="AE1139" i="2" s="1"/>
  <c r="X1139" i="2" l="1" a="1"/>
  <c r="X1139" i="2" s="1"/>
  <c r="W1140" i="2" a="1"/>
  <c r="W1140" i="2" s="1"/>
  <c r="AE1140" i="2" s="1" a="1"/>
  <c r="AE1140" i="2" s="1"/>
  <c r="X1140" i="2" l="1" a="1"/>
  <c r="X1140" i="2" s="1"/>
  <c r="W1141" i="2" a="1"/>
  <c r="W1141" i="2" s="1"/>
  <c r="AE1141" i="2" s="1" a="1"/>
  <c r="AE1141" i="2" s="1"/>
  <c r="X1141" i="2" l="1" a="1"/>
  <c r="X1141" i="2" s="1"/>
  <c r="W1142" i="2" a="1"/>
  <c r="W1142" i="2" s="1"/>
  <c r="AE1142" i="2" s="1" a="1"/>
  <c r="AE1142" i="2" s="1"/>
  <c r="X1142" i="2" l="1" a="1"/>
  <c r="X1142" i="2" s="1"/>
  <c r="W1143" i="2" a="1"/>
  <c r="W1143" i="2" s="1"/>
  <c r="AE1143" i="2" s="1" a="1"/>
  <c r="AE1143" i="2" s="1"/>
  <c r="X1143" i="2" l="1" a="1"/>
  <c r="X1143" i="2" s="1"/>
  <c r="W1144" i="2" a="1"/>
  <c r="W1144" i="2" s="1"/>
  <c r="AE1144" i="2" s="1" a="1"/>
  <c r="AE1144" i="2" s="1"/>
  <c r="X1144" i="2" l="1" a="1"/>
  <c r="X1144" i="2" s="1"/>
  <c r="W1145" i="2" a="1"/>
  <c r="W1145" i="2" s="1"/>
  <c r="AE1145" i="2" s="1" a="1"/>
  <c r="AE1145" i="2" s="1"/>
  <c r="X1145" i="2" l="1" a="1"/>
  <c r="X1145" i="2" s="1"/>
  <c r="W1146" i="2" a="1"/>
  <c r="W1146" i="2" s="1"/>
  <c r="AE1146" i="2" s="1" a="1"/>
  <c r="AE1146" i="2" s="1"/>
  <c r="X1146" i="2" l="1" a="1"/>
  <c r="X1146" i="2" s="1"/>
  <c r="W1147" i="2" a="1"/>
  <c r="W1147" i="2" s="1"/>
  <c r="AE1147" i="2" s="1" a="1"/>
  <c r="AE1147" i="2" s="1"/>
  <c r="X1147" i="2" l="1" a="1"/>
  <c r="X1147" i="2" s="1"/>
  <c r="W1148" i="2" a="1"/>
  <c r="W1148" i="2" s="1"/>
  <c r="AE1148" i="2" s="1" a="1"/>
  <c r="AE1148" i="2" s="1"/>
  <c r="X1148" i="2" l="1" a="1"/>
  <c r="X1148" i="2" s="1"/>
  <c r="W1149" i="2" a="1"/>
  <c r="W1149" i="2" s="1"/>
  <c r="AE1149" i="2" s="1" a="1"/>
  <c r="AE1149" i="2" s="1"/>
  <c r="X1149" i="2" l="1" a="1"/>
  <c r="X1149" i="2" s="1"/>
  <c r="W1150" i="2" a="1"/>
  <c r="W1150" i="2" s="1"/>
  <c r="AE1150" i="2" s="1" a="1"/>
  <c r="AE1150" i="2" s="1"/>
  <c r="X1150" i="2" l="1" a="1"/>
  <c r="X1150" i="2" s="1"/>
  <c r="W1151" i="2" a="1"/>
  <c r="W1151" i="2" s="1"/>
  <c r="AE1151" i="2" s="1" a="1"/>
  <c r="AE1151" i="2" s="1"/>
  <c r="X1151" i="2" l="1" a="1"/>
  <c r="X1151" i="2" s="1"/>
  <c r="W1152" i="2" a="1"/>
  <c r="W1152" i="2" s="1"/>
  <c r="AE1152" i="2" s="1" a="1"/>
  <c r="AE1152" i="2" s="1"/>
  <c r="X1152" i="2" l="1" a="1"/>
  <c r="X1152" i="2" s="1"/>
  <c r="W1153" i="2" a="1"/>
  <c r="W1153" i="2" s="1"/>
  <c r="AE1153" i="2" s="1" a="1"/>
  <c r="AE1153" i="2" s="1"/>
  <c r="X1153" i="2" l="1" a="1"/>
  <c r="X1153" i="2" s="1"/>
  <c r="W1154" i="2" a="1"/>
  <c r="W1154" i="2" s="1"/>
  <c r="AE1154" i="2" s="1" a="1"/>
  <c r="AE1154" i="2" s="1"/>
  <c r="X1154" i="2" l="1" a="1"/>
  <c r="X1154" i="2" s="1"/>
  <c r="W1155" i="2" a="1"/>
  <c r="W1155" i="2" s="1"/>
  <c r="AE1155" i="2" s="1" a="1"/>
  <c r="AE1155" i="2" s="1"/>
  <c r="X1155" i="2" l="1" a="1"/>
  <c r="X1155" i="2" s="1"/>
  <c r="W1156" i="2" a="1"/>
  <c r="W1156" i="2" s="1"/>
  <c r="AE1156" i="2" s="1" a="1"/>
  <c r="AE1156" i="2" s="1"/>
  <c r="X1156" i="2" l="1" a="1"/>
  <c r="X1156" i="2" s="1"/>
  <c r="W1157" i="2" a="1"/>
  <c r="W1157" i="2" s="1"/>
  <c r="AE1157" i="2" s="1" a="1"/>
  <c r="AE1157" i="2" s="1"/>
  <c r="X1157" i="2" l="1" a="1"/>
  <c r="X1157" i="2" s="1"/>
  <c r="W1158" i="2" a="1"/>
  <c r="W1158" i="2" s="1"/>
  <c r="AE1158" i="2" s="1" a="1"/>
  <c r="AE1158" i="2" s="1"/>
  <c r="X1158" i="2" l="1" a="1"/>
  <c r="X1158" i="2" s="1"/>
  <c r="W1159" i="2" a="1"/>
  <c r="W1159" i="2" s="1"/>
  <c r="AE1159" i="2" s="1" a="1"/>
  <c r="AE1159" i="2" s="1"/>
  <c r="X1159" i="2" l="1" a="1"/>
  <c r="X1159" i="2" s="1"/>
  <c r="W1160" i="2" a="1"/>
  <c r="W1160" i="2" s="1"/>
  <c r="AE1160" i="2" s="1" a="1"/>
  <c r="AE1160" i="2" s="1"/>
  <c r="X1160" i="2" l="1" a="1"/>
  <c r="X1160" i="2" s="1"/>
  <c r="W1161" i="2" a="1"/>
  <c r="W1161" i="2" s="1"/>
  <c r="AE1161" i="2" s="1" a="1"/>
  <c r="AE1161" i="2" s="1"/>
  <c r="X1161" i="2" l="1" a="1"/>
  <c r="X1161" i="2" s="1"/>
  <c r="W1162" i="2" a="1"/>
  <c r="W1162" i="2" s="1"/>
  <c r="AE1162" i="2" s="1" a="1"/>
  <c r="AE1162" i="2" s="1"/>
  <c r="X1162" i="2" l="1" a="1"/>
  <c r="X1162" i="2" s="1"/>
  <c r="W1163" i="2" a="1"/>
  <c r="W1163" i="2" s="1"/>
  <c r="AE1163" i="2" s="1" a="1"/>
  <c r="AE1163" i="2" s="1"/>
  <c r="X1163" i="2" l="1" a="1"/>
  <c r="X1163" i="2" s="1"/>
  <c r="W1164" i="2" a="1"/>
  <c r="W1164" i="2" s="1"/>
  <c r="AE1164" i="2" s="1" a="1"/>
  <c r="AE1164" i="2" s="1"/>
  <c r="X1164" i="2" l="1" a="1"/>
  <c r="X1164" i="2" s="1"/>
  <c r="W1165" i="2" a="1"/>
  <c r="W1165" i="2" s="1"/>
  <c r="AE1165" i="2" s="1" a="1"/>
  <c r="AE1165" i="2" s="1"/>
  <c r="X1165" i="2" l="1" a="1"/>
  <c r="X1165" i="2" s="1"/>
  <c r="W1166" i="2" a="1"/>
  <c r="W1166" i="2" s="1"/>
  <c r="AE1166" i="2" s="1" a="1"/>
  <c r="AE1166" i="2" s="1"/>
  <c r="X1166" i="2" l="1" a="1"/>
  <c r="X1166" i="2" s="1"/>
  <c r="W1167" i="2" a="1"/>
  <c r="W1167" i="2" s="1"/>
  <c r="AE1167" i="2" s="1" a="1"/>
  <c r="AE1167" i="2" s="1"/>
  <c r="X1167" i="2" l="1" a="1"/>
  <c r="X1167" i="2" s="1"/>
  <c r="W1168" i="2" a="1"/>
  <c r="W1168" i="2" s="1"/>
  <c r="AE1168" i="2" s="1" a="1"/>
  <c r="AE1168" i="2" s="1"/>
  <c r="X1168" i="2" l="1" a="1"/>
  <c r="X1168" i="2" s="1"/>
  <c r="W1169" i="2" a="1"/>
  <c r="W1169" i="2" s="1"/>
  <c r="AE1169" i="2" s="1" a="1"/>
  <c r="AE1169" i="2" s="1"/>
  <c r="X1169" i="2" l="1" a="1"/>
  <c r="X1169" i="2" s="1"/>
  <c r="W1170" i="2" a="1"/>
  <c r="W1170" i="2" s="1"/>
  <c r="AE1170" i="2" s="1" a="1"/>
  <c r="AE1170" i="2" s="1"/>
  <c r="X1170" i="2" l="1" a="1"/>
  <c r="X1170" i="2" s="1"/>
  <c r="W1171" i="2" a="1"/>
  <c r="W1171" i="2" s="1"/>
  <c r="AE1171" i="2" s="1" a="1"/>
  <c r="AE1171" i="2" s="1"/>
  <c r="X1171" i="2" l="1" a="1"/>
  <c r="X1171" i="2" s="1"/>
  <c r="W1172" i="2" a="1"/>
  <c r="W1172" i="2" s="1"/>
  <c r="AE1172" i="2" s="1" a="1"/>
  <c r="AE1172" i="2" s="1"/>
  <c r="X1172" i="2" l="1" a="1"/>
  <c r="X1172" i="2" s="1"/>
  <c r="W1173" i="2" a="1"/>
  <c r="W1173" i="2" s="1"/>
  <c r="AE1173" i="2" s="1" a="1"/>
  <c r="AE1173" i="2" s="1"/>
  <c r="X1173" i="2" l="1" a="1"/>
  <c r="X1173" i="2" s="1"/>
  <c r="W1174" i="2" a="1"/>
  <c r="W1174" i="2" s="1"/>
  <c r="AE1174" i="2" s="1" a="1"/>
  <c r="AE1174" i="2" s="1"/>
  <c r="X1174" i="2" l="1" a="1"/>
  <c r="X1174" i="2" s="1"/>
  <c r="W1175" i="2" a="1"/>
  <c r="W1175" i="2" s="1"/>
  <c r="AE1175" i="2" s="1" a="1"/>
  <c r="AE1175" i="2" s="1"/>
  <c r="X1175" i="2" l="1" a="1"/>
  <c r="X1175" i="2" s="1"/>
  <c r="W1176" i="2" a="1"/>
  <c r="W1176" i="2" s="1"/>
  <c r="AE1176" i="2" s="1" a="1"/>
  <c r="AE1176" i="2" s="1"/>
  <c r="X1176" i="2" l="1" a="1"/>
  <c r="X1176" i="2" s="1"/>
  <c r="W1177" i="2" a="1"/>
  <c r="W1177" i="2" s="1"/>
  <c r="AE1177" i="2" s="1" a="1"/>
  <c r="AE1177" i="2" s="1"/>
  <c r="X1177" i="2" l="1" a="1"/>
  <c r="X1177" i="2" s="1"/>
  <c r="W1178" i="2" a="1"/>
  <c r="W1178" i="2" s="1"/>
  <c r="AE1178" i="2" s="1" a="1"/>
  <c r="AE1178" i="2" s="1"/>
  <c r="X1178" i="2" l="1" a="1"/>
  <c r="X1178" i="2" s="1"/>
  <c r="W1179" i="2" a="1"/>
  <c r="W1179" i="2" s="1"/>
  <c r="AE1179" i="2" s="1" a="1"/>
  <c r="AE1179" i="2" s="1"/>
  <c r="X1179" i="2" l="1" a="1"/>
  <c r="X1179" i="2" s="1"/>
  <c r="W1180" i="2" a="1"/>
  <c r="W1180" i="2" s="1"/>
  <c r="AE1180" i="2" s="1" a="1"/>
  <c r="AE1180" i="2" s="1"/>
  <c r="X1180" i="2" l="1" a="1"/>
  <c r="X1180" i="2" s="1"/>
  <c r="W1181" i="2" a="1"/>
  <c r="W1181" i="2" s="1"/>
  <c r="AE1181" i="2" s="1" a="1"/>
  <c r="AE1181" i="2" s="1"/>
  <c r="X1181" i="2" l="1" a="1"/>
  <c r="X1181" i="2" s="1"/>
  <c r="W1182" i="2" a="1"/>
  <c r="W1182" i="2" s="1"/>
  <c r="AE1182" i="2" s="1" a="1"/>
  <c r="AE1182" i="2" s="1"/>
  <c r="X1182" i="2" l="1" a="1"/>
  <c r="X1182" i="2" s="1"/>
  <c r="W1183" i="2" a="1"/>
  <c r="W1183" i="2" s="1"/>
  <c r="AE1183" i="2" s="1" a="1"/>
  <c r="AE1183" i="2" s="1"/>
  <c r="X1183" i="2" l="1" a="1"/>
  <c r="X1183" i="2" s="1"/>
  <c r="W1184" i="2" a="1"/>
  <c r="W1184" i="2" s="1"/>
  <c r="AE1184" i="2" s="1" a="1"/>
  <c r="AE1184" i="2" s="1"/>
  <c r="X1184" i="2" l="1" a="1"/>
  <c r="X1184" i="2" s="1"/>
  <c r="W1185" i="2" a="1"/>
  <c r="W1185" i="2" s="1"/>
  <c r="AE1185" i="2" s="1" a="1"/>
  <c r="AE1185" i="2" s="1"/>
  <c r="X1185" i="2" l="1" a="1"/>
  <c r="X1185" i="2" s="1"/>
  <c r="W1186" i="2" a="1"/>
  <c r="W1186" i="2" s="1"/>
  <c r="AE1186" i="2" s="1" a="1"/>
  <c r="AE1186" i="2" s="1"/>
  <c r="X1186" i="2" l="1" a="1"/>
  <c r="X1186" i="2" s="1"/>
  <c r="W1187" i="2" a="1"/>
  <c r="W1187" i="2" s="1"/>
  <c r="AE1187" i="2" s="1" a="1"/>
  <c r="AE1187" i="2" s="1"/>
  <c r="X1187" i="2" l="1" a="1"/>
  <c r="X1187" i="2" s="1"/>
  <c r="W1188" i="2" a="1"/>
  <c r="W1188" i="2" s="1"/>
  <c r="AE1188" i="2" s="1" a="1"/>
  <c r="AE1188" i="2" s="1"/>
  <c r="X1188" i="2" l="1" a="1"/>
  <c r="X1188" i="2" s="1"/>
  <c r="W1189" i="2" a="1"/>
  <c r="W1189" i="2" s="1"/>
  <c r="AE1189" i="2" s="1" a="1"/>
  <c r="AE1189" i="2" s="1"/>
  <c r="X1189" i="2" l="1" a="1"/>
  <c r="X1189" i="2" s="1"/>
  <c r="W1190" i="2" a="1"/>
  <c r="W1190" i="2" s="1"/>
  <c r="AE1190" i="2" s="1" a="1"/>
  <c r="AE1190" i="2" s="1"/>
  <c r="X1190" i="2" l="1" a="1"/>
  <c r="X1190" i="2" s="1"/>
  <c r="W1191" i="2" a="1"/>
  <c r="W1191" i="2" s="1"/>
  <c r="AE1191" i="2" s="1" a="1"/>
  <c r="AE1191" i="2" s="1"/>
  <c r="X1191" i="2" l="1" a="1"/>
  <c r="X1191" i="2" s="1"/>
  <c r="W1192" i="2" a="1"/>
  <c r="W1192" i="2" s="1"/>
  <c r="AE1192" i="2" s="1" a="1"/>
  <c r="AE1192" i="2" s="1"/>
  <c r="X1192" i="2" l="1" a="1"/>
  <c r="X1192" i="2" s="1"/>
  <c r="W1193" i="2" a="1"/>
  <c r="W1193" i="2" s="1"/>
  <c r="AE1193" i="2" s="1" a="1"/>
  <c r="AE1193" i="2" s="1"/>
  <c r="X1193" i="2" l="1" a="1"/>
  <c r="X1193" i="2" s="1"/>
  <c r="W1194" i="2" a="1"/>
  <c r="W1194" i="2" s="1"/>
  <c r="AE1194" i="2" s="1" a="1"/>
  <c r="AE1194" i="2" s="1"/>
  <c r="X1194" i="2" l="1" a="1"/>
  <c r="X1194" i="2" s="1"/>
  <c r="W1195" i="2" a="1"/>
  <c r="W1195" i="2" s="1"/>
  <c r="AE1195" i="2" s="1" a="1"/>
  <c r="AE1195" i="2" s="1"/>
  <c r="X1195" i="2" l="1" a="1"/>
  <c r="X1195" i="2" s="1"/>
  <c r="W1196" i="2" a="1"/>
  <c r="W1196" i="2" s="1"/>
  <c r="AE1196" i="2" s="1" a="1"/>
  <c r="AE1196" i="2" s="1"/>
  <c r="X1196" i="2" l="1" a="1"/>
  <c r="X1196" i="2" s="1"/>
  <c r="W1197" i="2" a="1"/>
  <c r="W1197" i="2" s="1"/>
  <c r="AE1197" i="2" s="1" a="1"/>
  <c r="AE1197" i="2" s="1"/>
  <c r="X1197" i="2" l="1" a="1"/>
  <c r="X1197" i="2" s="1"/>
  <c r="W1198" i="2" a="1"/>
  <c r="W1198" i="2" s="1"/>
  <c r="AE1198" i="2" s="1" a="1"/>
  <c r="AE1198" i="2" s="1"/>
  <c r="X1198" i="2" l="1" a="1"/>
  <c r="X1198" i="2" s="1"/>
  <c r="W1199" i="2" a="1"/>
  <c r="W1199" i="2" s="1"/>
  <c r="AE1199" i="2" s="1" a="1"/>
  <c r="AE1199" i="2" s="1"/>
  <c r="X1199" i="2" l="1" a="1"/>
  <c r="X1199" i="2" s="1"/>
  <c r="W1200" i="2" a="1"/>
  <c r="W1200" i="2" s="1"/>
  <c r="AE1200" i="2" s="1" a="1"/>
  <c r="AE1200" i="2" s="1"/>
  <c r="X1200" i="2" l="1" a="1"/>
  <c r="X1200" i="2" s="1"/>
  <c r="W1201" i="2" a="1"/>
  <c r="W1201" i="2" s="1"/>
  <c r="AE1201" i="2" s="1" a="1"/>
  <c r="AE1201" i="2" s="1"/>
  <c r="X1201" i="2" l="1" a="1"/>
  <c r="X1201" i="2" s="1"/>
  <c r="W1202" i="2" a="1"/>
  <c r="W1202" i="2" s="1"/>
  <c r="AE1202" i="2" s="1" a="1"/>
  <c r="AE1202" i="2" s="1"/>
  <c r="X1202" i="2" l="1" a="1"/>
  <c r="X1202" i="2" s="1"/>
  <c r="W1203" i="2" a="1"/>
  <c r="W1203" i="2" s="1"/>
  <c r="AE1203" i="2" s="1" a="1"/>
  <c r="AE1203" i="2" s="1"/>
  <c r="X1203" i="2" l="1" a="1"/>
  <c r="X1203" i="2" s="1"/>
  <c r="W1204" i="2" a="1"/>
  <c r="W1204" i="2" s="1"/>
  <c r="AE1204" i="2" s="1" a="1"/>
  <c r="AE1204" i="2" s="1"/>
  <c r="X1204" i="2" l="1" a="1"/>
  <c r="X1204" i="2" s="1"/>
  <c r="W1205" i="2" a="1"/>
  <c r="W1205" i="2" s="1"/>
  <c r="AE1205" i="2" s="1" a="1"/>
  <c r="AE1205" i="2" s="1"/>
  <c r="X1205" i="2" l="1" a="1"/>
  <c r="X1205" i="2" s="1"/>
  <c r="W1206" i="2" a="1"/>
  <c r="W1206" i="2" s="1"/>
  <c r="AE1206" i="2" s="1" a="1"/>
  <c r="AE1206" i="2" s="1"/>
  <c r="X1206" i="2" l="1" a="1"/>
  <c r="X1206" i="2" s="1"/>
  <c r="W1207" i="2" a="1"/>
  <c r="W1207" i="2" s="1"/>
  <c r="AE1207" i="2" s="1" a="1"/>
  <c r="AE1207" i="2" s="1"/>
  <c r="X1207" i="2" l="1" a="1"/>
  <c r="X1207" i="2" s="1"/>
  <c r="W1208" i="2" a="1"/>
  <c r="W1208" i="2" s="1"/>
  <c r="AE1208" i="2" s="1" a="1"/>
  <c r="AE1208" i="2" s="1"/>
  <c r="X1208" i="2" l="1" a="1"/>
  <c r="X1208" i="2" s="1"/>
  <c r="W1209" i="2" a="1"/>
  <c r="W1209" i="2" s="1"/>
  <c r="AE1209" i="2" s="1" a="1"/>
  <c r="AE1209" i="2" s="1"/>
  <c r="X1209" i="2" l="1" a="1"/>
  <c r="X1209" i="2" s="1"/>
  <c r="W1210" i="2" a="1"/>
  <c r="W1210" i="2" s="1"/>
  <c r="AE1210" i="2" s="1" a="1"/>
  <c r="AE1210" i="2" s="1"/>
  <c r="X1210" i="2" l="1" a="1"/>
  <c r="X1210" i="2" s="1"/>
  <c r="W1211" i="2" a="1"/>
  <c r="W1211" i="2" s="1"/>
  <c r="AE1211" i="2" s="1" a="1"/>
  <c r="AE1211" i="2" s="1"/>
  <c r="X1211" i="2" l="1" a="1"/>
  <c r="X1211" i="2" s="1"/>
  <c r="W1212" i="2" a="1"/>
  <c r="W1212" i="2" s="1"/>
  <c r="AE1212" i="2" s="1" a="1"/>
  <c r="AE1212" i="2" s="1"/>
  <c r="X1212" i="2" l="1" a="1"/>
  <c r="X1212" i="2" s="1"/>
  <c r="W1213" i="2" a="1"/>
  <c r="W1213" i="2" s="1"/>
  <c r="AE1213" i="2" s="1" a="1"/>
  <c r="AE1213" i="2" s="1"/>
  <c r="X1213" i="2" l="1" a="1"/>
  <c r="X1213" i="2" s="1"/>
  <c r="W1214" i="2" a="1"/>
  <c r="W1214" i="2" s="1"/>
  <c r="AE1214" i="2" s="1" a="1"/>
  <c r="AE1214" i="2" s="1"/>
  <c r="X1214" i="2" l="1" a="1"/>
  <c r="X1214" i="2" s="1"/>
  <c r="W1215" i="2" a="1"/>
  <c r="W1215" i="2" s="1"/>
  <c r="AE1215" i="2" s="1" a="1"/>
  <c r="AE1215" i="2" s="1"/>
  <c r="X1215" i="2" l="1" a="1"/>
  <c r="X1215" i="2" s="1"/>
  <c r="W1216" i="2" a="1"/>
  <c r="W1216" i="2" s="1"/>
  <c r="AE1216" i="2" s="1" a="1"/>
  <c r="AE1216" i="2" s="1"/>
  <c r="X1216" i="2" l="1" a="1"/>
  <c r="X1216" i="2" s="1"/>
  <c r="W1217" i="2" a="1"/>
  <c r="W1217" i="2" s="1"/>
  <c r="AE1217" i="2" s="1" a="1"/>
  <c r="AE1217" i="2" s="1"/>
  <c r="X1217" i="2" l="1" a="1"/>
  <c r="X1217" i="2" s="1"/>
  <c r="W1218" i="2" a="1"/>
  <c r="W1218" i="2" s="1"/>
  <c r="AE1218" i="2" s="1" a="1"/>
  <c r="AE1218" i="2" s="1"/>
  <c r="X1218" i="2" l="1" a="1"/>
  <c r="X1218" i="2" s="1"/>
  <c r="W1219" i="2" a="1"/>
  <c r="W1219" i="2" s="1"/>
  <c r="AE1219" i="2" s="1" a="1"/>
  <c r="AE1219" i="2" s="1"/>
  <c r="X1219" i="2" l="1" a="1"/>
  <c r="X1219" i="2" s="1"/>
  <c r="W1220" i="2" a="1"/>
  <c r="W1220" i="2" s="1"/>
  <c r="AE1220" i="2" s="1" a="1"/>
  <c r="AE1220" i="2" s="1"/>
  <c r="X1220" i="2" l="1" a="1"/>
  <c r="X1220" i="2" s="1"/>
  <c r="W1221" i="2" a="1"/>
  <c r="W1221" i="2" s="1"/>
  <c r="AE1221" i="2" s="1" a="1"/>
  <c r="AE1221" i="2" s="1"/>
  <c r="X1221" i="2" l="1" a="1"/>
  <c r="X1221" i="2" s="1"/>
  <c r="W1222" i="2" a="1"/>
  <c r="W1222" i="2" s="1"/>
  <c r="AE1222" i="2" s="1" a="1"/>
  <c r="AE1222" i="2" s="1"/>
  <c r="X1222" i="2" l="1" a="1"/>
  <c r="X1222" i="2" s="1"/>
  <c r="W1223" i="2" a="1"/>
  <c r="W1223" i="2" s="1"/>
  <c r="AE1223" i="2" s="1" a="1"/>
  <c r="AE1223" i="2" s="1"/>
  <c r="X1223" i="2" l="1" a="1"/>
  <c r="X1223" i="2" s="1"/>
  <c r="W1224" i="2" a="1"/>
  <c r="W1224" i="2" s="1"/>
  <c r="AE1224" i="2" s="1" a="1"/>
  <c r="AE1224" i="2" s="1"/>
  <c r="X1224" i="2" l="1" a="1"/>
  <c r="X1224" i="2" s="1"/>
  <c r="W1225" i="2" a="1"/>
  <c r="W1225" i="2" s="1"/>
  <c r="AE1225" i="2" s="1" a="1"/>
  <c r="AE1225" i="2" s="1"/>
  <c r="X1225" i="2" l="1" a="1"/>
  <c r="X1225" i="2" s="1"/>
  <c r="W1226" i="2" a="1"/>
  <c r="W1226" i="2" s="1"/>
  <c r="AE1226" i="2" s="1" a="1"/>
  <c r="AE1226" i="2" s="1"/>
  <c r="X1226" i="2" l="1" a="1"/>
  <c r="X1226" i="2" s="1"/>
  <c r="W1227" i="2" a="1"/>
  <c r="W1227" i="2" s="1"/>
  <c r="AE1227" i="2" s="1" a="1"/>
  <c r="AE1227" i="2" s="1"/>
  <c r="X1227" i="2" l="1" a="1"/>
  <c r="X1227" i="2" s="1"/>
  <c r="W1228" i="2" a="1"/>
  <c r="W1228" i="2" s="1"/>
  <c r="AE1228" i="2" s="1" a="1"/>
  <c r="AE1228" i="2" s="1"/>
  <c r="X1228" i="2" l="1" a="1"/>
  <c r="X1228" i="2" s="1"/>
  <c r="W1229" i="2" a="1"/>
  <c r="W1229" i="2" s="1"/>
  <c r="AE1229" i="2" s="1" a="1"/>
  <c r="AE1229" i="2" s="1"/>
  <c r="X1229" i="2" l="1" a="1"/>
  <c r="X1229" i="2" s="1"/>
  <c r="W1230" i="2" a="1"/>
  <c r="W1230" i="2" s="1"/>
  <c r="AE1230" i="2" s="1" a="1"/>
  <c r="AE1230" i="2" s="1"/>
  <c r="X1230" i="2" l="1" a="1"/>
  <c r="X1230" i="2" s="1"/>
  <c r="W1231" i="2" a="1"/>
  <c r="W1231" i="2" s="1"/>
  <c r="AE1231" i="2" s="1" a="1"/>
  <c r="AE1231" i="2" s="1"/>
  <c r="X1231" i="2" l="1" a="1"/>
  <c r="X1231" i="2" s="1"/>
  <c r="W1232" i="2" a="1"/>
  <c r="W1232" i="2" s="1"/>
  <c r="AE1232" i="2" s="1" a="1"/>
  <c r="AE1232" i="2" s="1"/>
  <c r="X1232" i="2" l="1" a="1"/>
  <c r="X1232" i="2" s="1"/>
  <c r="W1233" i="2" a="1"/>
  <c r="W1233" i="2" s="1"/>
  <c r="AE1233" i="2" s="1" a="1"/>
  <c r="AE1233" i="2" s="1"/>
  <c r="X1233" i="2" l="1" a="1"/>
  <c r="X1233" i="2" s="1"/>
  <c r="W1234" i="2" a="1"/>
  <c r="W1234" i="2" s="1"/>
  <c r="AE1234" i="2" s="1" a="1"/>
  <c r="AE1234" i="2" s="1"/>
  <c r="X1234" i="2" l="1" a="1"/>
  <c r="X1234" i="2" s="1"/>
  <c r="W1235" i="2" a="1"/>
  <c r="W1235" i="2" s="1"/>
  <c r="AE1235" i="2" s="1" a="1"/>
  <c r="AE1235" i="2" s="1"/>
  <c r="X1235" i="2" l="1" a="1"/>
  <c r="X1235" i="2" s="1"/>
  <c r="W1236" i="2" a="1"/>
  <c r="W1236" i="2" s="1"/>
  <c r="AE1236" i="2" s="1" a="1"/>
  <c r="AE1236" i="2" s="1"/>
  <c r="X1236" i="2" l="1" a="1"/>
  <c r="X1236" i="2" s="1"/>
  <c r="W1237" i="2" a="1"/>
  <c r="W1237" i="2" s="1"/>
  <c r="AE1237" i="2" s="1" a="1"/>
  <c r="AE1237" i="2" s="1"/>
  <c r="X1237" i="2" l="1" a="1"/>
  <c r="X1237" i="2" s="1"/>
  <c r="W1238" i="2" a="1"/>
  <c r="W1238" i="2" s="1"/>
  <c r="AE1238" i="2" s="1" a="1"/>
  <c r="AE1238" i="2" s="1"/>
  <c r="X1238" i="2" l="1" a="1"/>
  <c r="X1238" i="2" s="1"/>
  <c r="W1239" i="2" a="1"/>
  <c r="W1239" i="2" s="1"/>
  <c r="AE1239" i="2" s="1" a="1"/>
  <c r="AE1239" i="2" s="1"/>
  <c r="X1239" i="2" l="1" a="1"/>
  <c r="X1239" i="2" s="1"/>
  <c r="W1240" i="2" a="1"/>
  <c r="W1240" i="2" s="1"/>
  <c r="AE1240" i="2" s="1" a="1"/>
  <c r="AE1240" i="2" s="1"/>
  <c r="X1240" i="2" l="1" a="1"/>
  <c r="X1240" i="2" s="1"/>
  <c r="W1241" i="2" a="1"/>
  <c r="W1241" i="2" s="1"/>
  <c r="AE1241" i="2" s="1" a="1"/>
  <c r="AE1241" i="2" s="1"/>
  <c r="X1241" i="2" l="1" a="1"/>
  <c r="X1241" i="2" s="1"/>
  <c r="W1242" i="2" a="1"/>
  <c r="W1242" i="2" s="1"/>
  <c r="AE1242" i="2" s="1" a="1"/>
  <c r="AE1242" i="2" s="1"/>
  <c r="X1242" i="2" l="1" a="1"/>
  <c r="X1242" i="2" s="1"/>
  <c r="W1243" i="2" a="1"/>
  <c r="W1243" i="2" s="1"/>
  <c r="AE1243" i="2" s="1" a="1"/>
  <c r="AE1243" i="2" s="1"/>
  <c r="X1243" i="2" l="1" a="1"/>
  <c r="X1243" i="2" s="1"/>
  <c r="W1244" i="2" a="1"/>
  <c r="W1244" i="2" s="1"/>
  <c r="AE1244" i="2" s="1" a="1"/>
  <c r="AE1244" i="2" s="1"/>
  <c r="X1244" i="2" l="1" a="1"/>
  <c r="X1244" i="2" s="1"/>
  <c r="W1245" i="2" a="1"/>
  <c r="W1245" i="2" s="1"/>
  <c r="AE1245" i="2" s="1" a="1"/>
  <c r="AE1245" i="2" s="1"/>
  <c r="X1245" i="2" l="1" a="1"/>
  <c r="X1245" i="2" s="1"/>
  <c r="W1246" i="2" a="1"/>
  <c r="W1246" i="2" s="1"/>
  <c r="AE1246" i="2" s="1" a="1"/>
  <c r="AE1246" i="2" s="1"/>
  <c r="X1246" i="2" l="1" a="1"/>
  <c r="X1246" i="2" s="1"/>
  <c r="W1247" i="2" a="1"/>
  <c r="W1247" i="2" s="1"/>
  <c r="AE1247" i="2" s="1" a="1"/>
  <c r="AE1247" i="2" s="1"/>
  <c r="X1247" i="2" l="1" a="1"/>
  <c r="X1247" i="2" s="1"/>
  <c r="W1248" i="2" a="1"/>
  <c r="W1248" i="2" s="1"/>
  <c r="AE1248" i="2" s="1" a="1"/>
  <c r="AE1248" i="2" s="1"/>
  <c r="X1248" i="2" l="1" a="1"/>
  <c r="X1248" i="2" s="1"/>
  <c r="W1249" i="2" a="1"/>
  <c r="W1249" i="2" s="1"/>
  <c r="AE1249" i="2" s="1" a="1"/>
  <c r="AE1249" i="2" s="1"/>
  <c r="X1249" i="2" l="1" a="1"/>
  <c r="X1249" i="2" s="1"/>
  <c r="W1250" i="2" a="1"/>
  <c r="W1250" i="2" s="1"/>
  <c r="AE1250" i="2" s="1" a="1"/>
  <c r="AE1250" i="2" s="1"/>
  <c r="X1250" i="2" l="1" a="1"/>
  <c r="X1250" i="2" s="1"/>
  <c r="W1251" i="2" a="1"/>
  <c r="W1251" i="2" s="1"/>
  <c r="AE1251" i="2" s="1" a="1"/>
  <c r="AE1251" i="2" s="1"/>
  <c r="X1251" i="2" l="1" a="1"/>
  <c r="X1251" i="2" s="1"/>
  <c r="W1252" i="2" a="1"/>
  <c r="W1252" i="2" s="1"/>
  <c r="AE1252" i="2" s="1" a="1"/>
  <c r="AE1252" i="2" s="1"/>
  <c r="X1252" i="2" l="1" a="1"/>
  <c r="X1252" i="2" s="1"/>
  <c r="W1253" i="2" a="1"/>
  <c r="W1253" i="2" s="1"/>
  <c r="AE1253" i="2" s="1" a="1"/>
  <c r="AE1253" i="2" s="1"/>
  <c r="X1253" i="2" l="1" a="1"/>
  <c r="X1253" i="2" s="1"/>
  <c r="W1254" i="2" a="1"/>
  <c r="W1254" i="2" s="1"/>
  <c r="AE1254" i="2" s="1" a="1"/>
  <c r="AE1254" i="2" s="1"/>
  <c r="X1254" i="2" l="1" a="1"/>
  <c r="X1254" i="2" s="1"/>
  <c r="W1255" i="2" a="1"/>
  <c r="W1255" i="2" s="1"/>
  <c r="AE1255" i="2" s="1" a="1"/>
  <c r="AE1255" i="2" s="1"/>
  <c r="X1255" i="2" l="1" a="1"/>
  <c r="X1255" i="2" s="1"/>
  <c r="W1256" i="2" a="1"/>
  <c r="W1256" i="2" s="1"/>
  <c r="AE1256" i="2" s="1" a="1"/>
  <c r="AE1256" i="2" s="1"/>
  <c r="X1256" i="2" l="1" a="1"/>
  <c r="X1256" i="2" s="1"/>
  <c r="W1257" i="2" a="1"/>
  <c r="W1257" i="2" s="1"/>
  <c r="AE1257" i="2" s="1" a="1"/>
  <c r="AE1257" i="2" s="1"/>
  <c r="X1257" i="2" l="1" a="1"/>
  <c r="X1257" i="2" s="1"/>
  <c r="W1258" i="2" a="1"/>
  <c r="W1258" i="2" s="1"/>
  <c r="AE1258" i="2" s="1" a="1"/>
  <c r="AE1258" i="2" s="1"/>
  <c r="X1258" i="2" l="1" a="1"/>
  <c r="X1258" i="2" s="1"/>
  <c r="W1259" i="2" a="1"/>
  <c r="W1259" i="2" s="1"/>
  <c r="AE1259" i="2" s="1" a="1"/>
  <c r="AE1259" i="2" s="1"/>
  <c r="X1259" i="2" l="1" a="1"/>
  <c r="X1259" i="2" s="1"/>
  <c r="W1260" i="2" a="1"/>
  <c r="W1260" i="2" s="1"/>
  <c r="AE1260" i="2" s="1" a="1"/>
  <c r="AE1260" i="2" s="1"/>
  <c r="X1260" i="2" l="1" a="1"/>
  <c r="X1260" i="2" s="1"/>
  <c r="W1261" i="2" a="1"/>
  <c r="W1261" i="2" s="1"/>
  <c r="AE1261" i="2" s="1" a="1"/>
  <c r="AE1261" i="2" s="1"/>
  <c r="X1261" i="2" l="1" a="1"/>
  <c r="X1261" i="2" s="1"/>
  <c r="W1262" i="2" a="1"/>
  <c r="W1262" i="2" s="1"/>
  <c r="AE1262" i="2" s="1" a="1"/>
  <c r="AE1262" i="2" s="1"/>
  <c r="X1262" i="2" l="1" a="1"/>
  <c r="X1262" i="2" s="1"/>
  <c r="W1263" i="2" a="1"/>
  <c r="W1263" i="2" s="1"/>
  <c r="AE1263" i="2" s="1" a="1"/>
  <c r="AE1263" i="2" s="1"/>
  <c r="X1263" i="2" l="1" a="1"/>
  <c r="X1263" i="2" s="1"/>
  <c r="W1264" i="2" a="1"/>
  <c r="W1264" i="2" s="1"/>
  <c r="AE1264" i="2" s="1" a="1"/>
  <c r="AE1264" i="2" s="1"/>
  <c r="X1264" i="2" l="1" a="1"/>
  <c r="X1264" i="2" s="1"/>
  <c r="W1265" i="2" a="1"/>
  <c r="W1265" i="2" s="1"/>
  <c r="AE1265" i="2" s="1" a="1"/>
  <c r="AE1265" i="2" s="1"/>
  <c r="X1265" i="2" l="1" a="1"/>
  <c r="X1265" i="2" s="1"/>
  <c r="W1266" i="2" a="1"/>
  <c r="W1266" i="2" s="1"/>
  <c r="AE1266" i="2" s="1" a="1"/>
  <c r="AE1266" i="2" s="1"/>
  <c r="X1266" i="2" l="1" a="1"/>
  <c r="X1266" i="2" s="1"/>
  <c r="W1267" i="2" a="1"/>
  <c r="W1267" i="2" s="1"/>
  <c r="AE1267" i="2" s="1" a="1"/>
  <c r="AE1267" i="2" s="1"/>
  <c r="X1267" i="2" l="1" a="1"/>
  <c r="X1267" i="2" s="1"/>
  <c r="W1268" i="2" a="1"/>
  <c r="W1268" i="2" s="1"/>
  <c r="AE1268" i="2" s="1" a="1"/>
  <c r="AE1268" i="2" s="1"/>
  <c r="X1268" i="2" l="1" a="1"/>
  <c r="X1268" i="2" s="1"/>
  <c r="W1269" i="2" a="1"/>
  <c r="W1269" i="2" s="1"/>
  <c r="AE1269" i="2" s="1" a="1"/>
  <c r="AE1269" i="2" s="1"/>
  <c r="X1269" i="2" l="1" a="1"/>
  <c r="X1269" i="2" s="1"/>
  <c r="W1270" i="2" a="1"/>
  <c r="W1270" i="2" s="1"/>
  <c r="AE1270" i="2" s="1" a="1"/>
  <c r="AE1270" i="2" s="1"/>
  <c r="X1270" i="2" l="1" a="1"/>
  <c r="X1270" i="2" s="1"/>
  <c r="W1271" i="2" a="1"/>
  <c r="W1271" i="2" s="1"/>
  <c r="AE1271" i="2" s="1" a="1"/>
  <c r="AE1271" i="2" s="1"/>
  <c r="X1271" i="2" l="1" a="1"/>
  <c r="X1271" i="2" s="1"/>
  <c r="W1272" i="2" a="1"/>
  <c r="W1272" i="2" s="1"/>
  <c r="AE1272" i="2" s="1" a="1"/>
  <c r="AE1272" i="2" s="1"/>
  <c r="X1272" i="2" l="1" a="1"/>
  <c r="X1272" i="2" s="1"/>
  <c r="W1273" i="2" a="1"/>
  <c r="W1273" i="2" s="1"/>
  <c r="AE1273" i="2" s="1" a="1"/>
  <c r="AE1273" i="2" s="1"/>
  <c r="X1273" i="2" l="1" a="1"/>
  <c r="X1273" i="2" s="1"/>
  <c r="W1274" i="2" a="1"/>
  <c r="W1274" i="2" s="1"/>
  <c r="AE1274" i="2" s="1" a="1"/>
  <c r="AE1274" i="2" s="1"/>
  <c r="X1274" i="2" l="1" a="1"/>
  <c r="X1274" i="2" s="1"/>
  <c r="W1275" i="2" a="1"/>
  <c r="W1275" i="2" s="1"/>
  <c r="AE1275" i="2" s="1" a="1"/>
  <c r="AE1275" i="2" s="1"/>
  <c r="X1275" i="2" l="1" a="1"/>
  <c r="X1275" i="2" s="1"/>
  <c r="W1276" i="2" a="1"/>
  <c r="W1276" i="2" s="1"/>
  <c r="AE1276" i="2" s="1" a="1"/>
  <c r="AE1276" i="2" s="1"/>
  <c r="X1276" i="2" l="1" a="1"/>
  <c r="X1276" i="2" s="1"/>
  <c r="W1277" i="2" a="1"/>
  <c r="W1277" i="2" s="1"/>
  <c r="AE1277" i="2" s="1" a="1"/>
  <c r="AE1277" i="2" s="1"/>
  <c r="X1277" i="2" l="1" a="1"/>
  <c r="X1277" i="2" s="1"/>
  <c r="W1278" i="2" a="1"/>
  <c r="W1278" i="2" s="1"/>
  <c r="AE1278" i="2" s="1" a="1"/>
  <c r="AE1278" i="2" s="1"/>
  <c r="X1278" i="2" l="1" a="1"/>
  <c r="X1278" i="2" s="1"/>
  <c r="W1279" i="2" a="1"/>
  <c r="W1279" i="2" s="1"/>
  <c r="AE1279" i="2" s="1" a="1"/>
  <c r="AE1279" i="2" s="1"/>
  <c r="X1279" i="2" l="1" a="1"/>
  <c r="X1279" i="2" s="1"/>
  <c r="W1280" i="2" a="1"/>
  <c r="W1280" i="2" s="1"/>
  <c r="AE1280" i="2" s="1" a="1"/>
  <c r="AE1280" i="2" s="1"/>
  <c r="X1280" i="2" l="1" a="1"/>
  <c r="X1280" i="2" s="1"/>
  <c r="W1281" i="2" a="1"/>
  <c r="W1281" i="2" s="1"/>
  <c r="AE1281" i="2" s="1" a="1"/>
  <c r="AE1281" i="2" s="1"/>
  <c r="X1281" i="2" l="1" a="1"/>
  <c r="X1281" i="2" s="1"/>
  <c r="W1282" i="2" a="1"/>
  <c r="W1282" i="2" s="1"/>
  <c r="AE1282" i="2" s="1" a="1"/>
  <c r="AE1282" i="2" s="1"/>
  <c r="X1282" i="2" l="1" a="1"/>
  <c r="X1282" i="2" s="1"/>
  <c r="W1283" i="2" a="1"/>
  <c r="W1283" i="2" s="1"/>
  <c r="AE1283" i="2" s="1" a="1"/>
  <c r="AE1283" i="2" s="1"/>
  <c r="X1283" i="2" l="1" a="1"/>
  <c r="X1283" i="2" s="1"/>
  <c r="W1284" i="2" a="1"/>
  <c r="W1284" i="2" s="1"/>
  <c r="AE1284" i="2" s="1" a="1"/>
  <c r="AE1284" i="2" s="1"/>
  <c r="X1284" i="2" l="1" a="1"/>
  <c r="X1284" i="2" s="1"/>
  <c r="W1285" i="2" a="1"/>
  <c r="W1285" i="2" s="1"/>
  <c r="AE1285" i="2" s="1" a="1"/>
  <c r="AE1285" i="2" s="1"/>
  <c r="X1285" i="2" l="1" a="1"/>
  <c r="X1285" i="2" s="1"/>
  <c r="W1286" i="2" a="1"/>
  <c r="W1286" i="2" s="1"/>
  <c r="AE1286" i="2" s="1" a="1"/>
  <c r="AE1286" i="2" s="1"/>
  <c r="X1286" i="2" l="1" a="1"/>
  <c r="X1286" i="2" s="1"/>
  <c r="W1287" i="2" a="1"/>
  <c r="W1287" i="2" s="1"/>
  <c r="AE1287" i="2" s="1" a="1"/>
  <c r="AE1287" i="2" s="1"/>
  <c r="X1287" i="2" l="1" a="1"/>
  <c r="X1287" i="2" s="1"/>
  <c r="W1288" i="2" a="1"/>
  <c r="W1288" i="2" s="1"/>
  <c r="AE1288" i="2" s="1" a="1"/>
  <c r="AE1288" i="2" s="1"/>
  <c r="X1288" i="2" l="1" a="1"/>
  <c r="X1288" i="2" s="1"/>
  <c r="W1289" i="2" a="1"/>
  <c r="W1289" i="2" s="1"/>
  <c r="AE1289" i="2" s="1" a="1"/>
  <c r="AE1289" i="2" s="1"/>
  <c r="X1289" i="2" l="1" a="1"/>
  <c r="X1289" i="2" s="1"/>
  <c r="W1290" i="2" a="1"/>
  <c r="W1290" i="2" s="1"/>
  <c r="AE1290" i="2" s="1" a="1"/>
  <c r="AE1290" i="2" s="1"/>
  <c r="X1290" i="2" l="1" a="1"/>
  <c r="X1290" i="2" s="1"/>
  <c r="W1291" i="2" a="1"/>
  <c r="W1291" i="2" s="1"/>
  <c r="AE1291" i="2" s="1" a="1"/>
  <c r="AE1291" i="2" s="1"/>
  <c r="X1291" i="2" l="1" a="1"/>
  <c r="X1291" i="2" s="1"/>
  <c r="W1292" i="2" a="1"/>
  <c r="W1292" i="2" s="1"/>
  <c r="AE1292" i="2" s="1" a="1"/>
  <c r="AE1292" i="2" s="1"/>
  <c r="X1292" i="2" l="1" a="1"/>
  <c r="X1292" i="2" s="1"/>
  <c r="W1293" i="2" a="1"/>
  <c r="W1293" i="2" s="1"/>
  <c r="AE1293" i="2" s="1" a="1"/>
  <c r="AE1293" i="2" s="1"/>
  <c r="X1293" i="2" l="1" a="1"/>
  <c r="X1293" i="2" s="1"/>
  <c r="W1294" i="2" a="1"/>
  <c r="W1294" i="2" s="1"/>
  <c r="AE1294" i="2" s="1" a="1"/>
  <c r="AE1294" i="2" s="1"/>
  <c r="X1294" i="2" l="1" a="1"/>
  <c r="X1294" i="2" s="1"/>
  <c r="W1295" i="2" a="1"/>
  <c r="W1295" i="2" s="1"/>
  <c r="AE1295" i="2" s="1" a="1"/>
  <c r="AE1295" i="2" s="1"/>
  <c r="X1295" i="2" l="1" a="1"/>
  <c r="X1295" i="2" s="1"/>
  <c r="W1296" i="2" a="1"/>
  <c r="W1296" i="2" s="1"/>
  <c r="AE1296" i="2" s="1" a="1"/>
  <c r="AE1296" i="2" s="1"/>
  <c r="X1296" i="2" l="1" a="1"/>
  <c r="X1296" i="2" s="1"/>
  <c r="W1297" i="2" a="1"/>
  <c r="W1297" i="2" s="1"/>
  <c r="AE1297" i="2" s="1" a="1"/>
  <c r="AE1297" i="2" s="1"/>
  <c r="X1297" i="2" l="1" a="1"/>
  <c r="X1297" i="2" s="1"/>
  <c r="W1298" i="2" a="1"/>
  <c r="W1298" i="2" s="1"/>
  <c r="AE1298" i="2" s="1" a="1"/>
  <c r="AE1298" i="2" s="1"/>
  <c r="X1298" i="2" l="1" a="1"/>
  <c r="X1298" i="2" s="1"/>
  <c r="W1299" i="2" a="1"/>
  <c r="W1299" i="2" s="1"/>
  <c r="AE1299" i="2" s="1" a="1"/>
  <c r="AE1299" i="2" s="1"/>
  <c r="X1299" i="2" l="1" a="1"/>
  <c r="X1299" i="2" s="1"/>
  <c r="W1300" i="2" a="1"/>
  <c r="W1300" i="2" s="1"/>
  <c r="AE1300" i="2" s="1" a="1"/>
  <c r="AE1300" i="2" s="1"/>
  <c r="X1300" i="2" l="1" a="1"/>
  <c r="X1300" i="2" s="1"/>
  <c r="W1301" i="2" a="1"/>
  <c r="W1301" i="2" s="1"/>
  <c r="AE1301" i="2" s="1" a="1"/>
  <c r="AE1301" i="2" s="1"/>
  <c r="X1301" i="2" l="1" a="1"/>
  <c r="X1301" i="2" s="1"/>
  <c r="W1302" i="2" a="1"/>
  <c r="W1302" i="2" s="1"/>
  <c r="AE1302" i="2" s="1" a="1"/>
  <c r="AE1302" i="2" s="1"/>
  <c r="X1302" i="2" l="1" a="1"/>
  <c r="X1302" i="2" s="1"/>
  <c r="W1303" i="2" a="1"/>
  <c r="W1303" i="2" s="1"/>
  <c r="AE1303" i="2" s="1" a="1"/>
  <c r="AE1303" i="2" s="1"/>
  <c r="X1303" i="2" l="1" a="1"/>
  <c r="X1303" i="2" s="1"/>
  <c r="W1304" i="2" a="1"/>
  <c r="W1304" i="2" s="1"/>
  <c r="AE1304" i="2" s="1" a="1"/>
  <c r="AE1304" i="2" s="1"/>
  <c r="X1304" i="2" l="1" a="1"/>
  <c r="X1304" i="2" s="1"/>
  <c r="W1305" i="2" a="1"/>
  <c r="W1305" i="2" s="1"/>
  <c r="AE1305" i="2" s="1" a="1"/>
  <c r="AE1305" i="2" s="1"/>
  <c r="X1305" i="2" l="1" a="1"/>
  <c r="X1305" i="2" s="1"/>
  <c r="W1306" i="2" a="1"/>
  <c r="W1306" i="2" s="1"/>
  <c r="AE1306" i="2" s="1" a="1"/>
  <c r="AE1306" i="2" s="1"/>
  <c r="X1306" i="2" l="1" a="1"/>
  <c r="X1306" i="2" s="1"/>
  <c r="W1307" i="2" a="1"/>
  <c r="W1307" i="2" s="1"/>
  <c r="AE1307" i="2" s="1" a="1"/>
  <c r="AE1307" i="2" s="1"/>
  <c r="X1307" i="2" l="1" a="1"/>
  <c r="X1307" i="2" s="1"/>
  <c r="W1308" i="2" a="1"/>
  <c r="W1308" i="2" s="1"/>
  <c r="AE1308" i="2" s="1" a="1"/>
  <c r="AE1308" i="2" s="1"/>
  <c r="X1308" i="2" l="1" a="1"/>
  <c r="X1308" i="2" s="1"/>
  <c r="W1309" i="2" a="1"/>
  <c r="W1309" i="2" s="1"/>
  <c r="AE1309" i="2" s="1" a="1"/>
  <c r="AE1309" i="2" s="1"/>
  <c r="X1309" i="2" l="1" a="1"/>
  <c r="X1309" i="2" s="1"/>
  <c r="W1310" i="2" a="1"/>
  <c r="W1310" i="2" s="1"/>
  <c r="AE1310" i="2" s="1" a="1"/>
  <c r="AE1310" i="2" s="1"/>
  <c r="X1310" i="2" l="1" a="1"/>
  <c r="X1310" i="2" s="1"/>
  <c r="W1311" i="2" a="1"/>
  <c r="W1311" i="2" s="1"/>
  <c r="AE1311" i="2" s="1" a="1"/>
  <c r="AE1311" i="2" s="1"/>
  <c r="X1311" i="2" l="1" a="1"/>
  <c r="X1311" i="2" s="1"/>
  <c r="W1312" i="2" a="1"/>
  <c r="W1312" i="2" s="1"/>
  <c r="AE1312" i="2" s="1" a="1"/>
  <c r="AE1312" i="2" s="1"/>
  <c r="X1312" i="2" l="1" a="1"/>
  <c r="X1312" i="2" s="1"/>
  <c r="W1313" i="2" a="1"/>
  <c r="W1313" i="2" s="1"/>
  <c r="AE1313" i="2" s="1" a="1"/>
  <c r="AE1313" i="2" s="1"/>
  <c r="X1313" i="2" l="1" a="1"/>
  <c r="X1313" i="2" s="1"/>
  <c r="W1314" i="2" a="1"/>
  <c r="W1314" i="2" s="1"/>
  <c r="AE1314" i="2" s="1" a="1"/>
  <c r="AE1314" i="2" s="1"/>
  <c r="X1314" i="2" l="1" a="1"/>
  <c r="X1314" i="2" s="1"/>
  <c r="W1315" i="2" a="1"/>
  <c r="W1315" i="2" s="1"/>
  <c r="AE1315" i="2" s="1" a="1"/>
  <c r="AE1315" i="2" s="1"/>
  <c r="X1315" i="2" l="1" a="1"/>
  <c r="X1315" i="2" s="1"/>
  <c r="W1316" i="2" a="1"/>
  <c r="W1316" i="2" s="1"/>
  <c r="AE1316" i="2" s="1" a="1"/>
  <c r="AE1316" i="2" s="1"/>
  <c r="X1316" i="2" l="1" a="1"/>
  <c r="X1316" i="2" s="1"/>
  <c r="W1317" i="2" a="1"/>
  <c r="W1317" i="2" s="1"/>
  <c r="AE1317" i="2" s="1" a="1"/>
  <c r="AE1317" i="2" s="1"/>
  <c r="X1317" i="2" l="1" a="1"/>
  <c r="X1317" i="2" s="1"/>
  <c r="W1318" i="2" a="1"/>
  <c r="W1318" i="2" s="1"/>
  <c r="AE1318" i="2" s="1" a="1"/>
  <c r="AE1318" i="2" s="1"/>
  <c r="X1318" i="2" l="1" a="1"/>
  <c r="X1318" i="2" s="1"/>
  <c r="W1319" i="2" a="1"/>
  <c r="W1319" i="2" s="1"/>
  <c r="AE1319" i="2" s="1" a="1"/>
  <c r="AE1319" i="2" s="1"/>
  <c r="X1319" i="2" l="1" a="1"/>
  <c r="X1319" i="2" s="1"/>
  <c r="W1320" i="2" a="1"/>
  <c r="W1320" i="2" s="1"/>
  <c r="AE1320" i="2" s="1" a="1"/>
  <c r="AE1320" i="2" s="1"/>
  <c r="X1320" i="2" l="1" a="1"/>
  <c r="X1320" i="2" s="1"/>
  <c r="W1321" i="2" a="1"/>
  <c r="W1321" i="2" s="1"/>
  <c r="AE1321" i="2" s="1" a="1"/>
  <c r="AE1321" i="2" s="1"/>
  <c r="X1321" i="2" l="1" a="1"/>
  <c r="X1321" i="2" s="1"/>
  <c r="W1322" i="2" a="1"/>
  <c r="W1322" i="2" s="1"/>
  <c r="AE1322" i="2" s="1" a="1"/>
  <c r="AE1322" i="2" s="1"/>
  <c r="X1322" i="2" l="1" a="1"/>
  <c r="X1322" i="2" s="1"/>
  <c r="W1323" i="2" a="1"/>
  <c r="W1323" i="2" s="1"/>
  <c r="AE1323" i="2" s="1" a="1"/>
  <c r="AE1323" i="2" s="1"/>
  <c r="X1323" i="2" l="1" a="1"/>
  <c r="X1323" i="2" s="1"/>
  <c r="W1324" i="2" a="1"/>
  <c r="W1324" i="2" s="1"/>
  <c r="AE1324" i="2" s="1" a="1"/>
  <c r="AE1324" i="2" s="1"/>
  <c r="X1324" i="2" l="1" a="1"/>
  <c r="X1324" i="2" s="1"/>
  <c r="W1325" i="2" a="1"/>
  <c r="W1325" i="2" s="1"/>
  <c r="AE1325" i="2" s="1" a="1"/>
  <c r="AE1325" i="2" s="1"/>
  <c r="X1325" i="2" l="1" a="1"/>
  <c r="X1325" i="2" s="1"/>
  <c r="W1326" i="2" a="1"/>
  <c r="W1326" i="2" s="1"/>
  <c r="AE1326" i="2" s="1" a="1"/>
  <c r="AE1326" i="2" s="1"/>
  <c r="X1326" i="2" l="1" a="1"/>
  <c r="X1326" i="2" s="1"/>
  <c r="W1327" i="2" a="1"/>
  <c r="W1327" i="2" s="1"/>
  <c r="AE1327" i="2" s="1" a="1"/>
  <c r="AE1327" i="2" s="1"/>
  <c r="X1327" i="2" l="1" a="1"/>
  <c r="X1327" i="2" s="1"/>
  <c r="W1328" i="2" a="1"/>
  <c r="W1328" i="2" s="1"/>
  <c r="AE1328" i="2" s="1" a="1"/>
  <c r="AE1328" i="2" s="1"/>
  <c r="X1328" i="2" l="1" a="1"/>
  <c r="X1328" i="2" s="1"/>
  <c r="W1329" i="2" a="1"/>
  <c r="W1329" i="2" s="1"/>
  <c r="AE1329" i="2" s="1" a="1"/>
  <c r="AE1329" i="2" s="1"/>
  <c r="X1329" i="2" l="1" a="1"/>
  <c r="X1329" i="2" s="1"/>
  <c r="W1330" i="2" a="1"/>
  <c r="W1330" i="2" s="1"/>
  <c r="AE1330" i="2" s="1" a="1"/>
  <c r="AE1330" i="2" s="1"/>
  <c r="X1330" i="2" l="1" a="1"/>
  <c r="X1330" i="2" s="1"/>
  <c r="W1331" i="2" a="1"/>
  <c r="W1331" i="2" s="1"/>
  <c r="AE1331" i="2" s="1" a="1"/>
  <c r="AE1331" i="2" s="1"/>
  <c r="X1331" i="2" l="1" a="1"/>
  <c r="X1331" i="2" s="1"/>
  <c r="W1332" i="2" a="1"/>
  <c r="W1332" i="2" s="1"/>
  <c r="AE1332" i="2" s="1" a="1"/>
  <c r="AE1332" i="2" s="1"/>
  <c r="X1332" i="2" l="1" a="1"/>
  <c r="X1332" i="2" s="1"/>
  <c r="W1333" i="2" a="1"/>
  <c r="W1333" i="2" s="1"/>
  <c r="AE1333" i="2" s="1" a="1"/>
  <c r="AE1333" i="2" s="1"/>
  <c r="X1333" i="2" l="1" a="1"/>
  <c r="X1333" i="2" s="1"/>
  <c r="W1334" i="2" a="1"/>
  <c r="W1334" i="2" s="1"/>
  <c r="AE1334" i="2" s="1" a="1"/>
  <c r="AE1334" i="2" s="1"/>
  <c r="X1334" i="2" l="1" a="1"/>
  <c r="X1334" i="2" s="1"/>
  <c r="W1335" i="2" a="1"/>
  <c r="W1335" i="2" s="1"/>
  <c r="AE1335" i="2" s="1" a="1"/>
  <c r="AE1335" i="2" s="1"/>
  <c r="X1335" i="2" l="1" a="1"/>
  <c r="X1335" i="2" s="1"/>
  <c r="W1336" i="2" a="1"/>
  <c r="W1336" i="2" s="1"/>
  <c r="AE1336" i="2" s="1" a="1"/>
  <c r="AE1336" i="2" s="1"/>
  <c r="X1336" i="2" l="1" a="1"/>
  <c r="X1336" i="2" s="1"/>
  <c r="W1337" i="2" a="1"/>
  <c r="W1337" i="2" s="1"/>
  <c r="AE1337" i="2" s="1" a="1"/>
  <c r="AE1337" i="2" s="1"/>
  <c r="X1337" i="2" l="1" a="1"/>
  <c r="X1337" i="2" s="1"/>
  <c r="W1338" i="2" a="1"/>
  <c r="W1338" i="2" s="1"/>
  <c r="AE1338" i="2" s="1" a="1"/>
  <c r="AE1338" i="2" s="1"/>
  <c r="X1338" i="2" l="1" a="1"/>
  <c r="X1338" i="2" s="1"/>
  <c r="W1339" i="2" a="1"/>
  <c r="W1339" i="2" s="1"/>
  <c r="AE1339" i="2" s="1" a="1"/>
  <c r="AE1339" i="2" s="1"/>
  <c r="X1339" i="2" l="1" a="1"/>
  <c r="X1339" i="2" s="1"/>
  <c r="W1340" i="2" a="1"/>
  <c r="W1340" i="2" s="1"/>
  <c r="AE1340" i="2" s="1" a="1"/>
  <c r="AE1340" i="2" s="1"/>
  <c r="X1340" i="2" l="1" a="1"/>
  <c r="X1340" i="2" s="1"/>
  <c r="W1341" i="2" a="1"/>
  <c r="W1341" i="2" s="1"/>
  <c r="AE1341" i="2" s="1" a="1"/>
  <c r="AE1341" i="2" s="1"/>
  <c r="X1341" i="2" l="1" a="1"/>
  <c r="X1341" i="2" s="1"/>
  <c r="W1342" i="2" a="1"/>
  <c r="W1342" i="2" s="1"/>
  <c r="AE1342" i="2" s="1" a="1"/>
  <c r="AE1342" i="2" s="1"/>
  <c r="X1342" i="2" l="1" a="1"/>
  <c r="X1342" i="2" s="1"/>
  <c r="W1343" i="2" a="1"/>
  <c r="W1343" i="2" s="1"/>
  <c r="AE1343" i="2" s="1" a="1"/>
  <c r="AE1343" i="2" s="1"/>
  <c r="X1343" i="2" l="1" a="1"/>
  <c r="X1343" i="2" s="1"/>
  <c r="W1344" i="2" a="1"/>
  <c r="W1344" i="2" s="1"/>
  <c r="AE1344" i="2" s="1" a="1"/>
  <c r="AE1344" i="2" s="1"/>
  <c r="X1344" i="2" l="1" a="1"/>
  <c r="X1344" i="2" s="1"/>
  <c r="W1345" i="2" a="1"/>
  <c r="W1345" i="2" s="1"/>
  <c r="AE1345" i="2" s="1" a="1"/>
  <c r="AE1345" i="2" s="1"/>
  <c r="X1345" i="2" l="1" a="1"/>
  <c r="X1345" i="2" s="1"/>
  <c r="W1346" i="2" a="1"/>
  <c r="W1346" i="2" s="1"/>
  <c r="AE1346" i="2" s="1" a="1"/>
  <c r="AE1346" i="2" s="1"/>
  <c r="X1346" i="2" l="1" a="1"/>
  <c r="X1346" i="2" s="1"/>
  <c r="W1347" i="2" a="1"/>
  <c r="W1347" i="2" s="1"/>
  <c r="AE1347" i="2" s="1" a="1"/>
  <c r="AE1347" i="2" s="1"/>
  <c r="X1347" i="2" l="1" a="1"/>
  <c r="X1347" i="2" s="1"/>
  <c r="W1348" i="2" a="1"/>
  <c r="W1348" i="2" s="1"/>
  <c r="AE1348" i="2" s="1" a="1"/>
  <c r="AE1348" i="2" s="1"/>
  <c r="X1348" i="2" l="1" a="1"/>
  <c r="X1348" i="2" s="1"/>
  <c r="W1349" i="2" a="1"/>
  <c r="W1349" i="2" s="1"/>
  <c r="AE1349" i="2" s="1" a="1"/>
  <c r="AE1349" i="2" s="1"/>
  <c r="X1349" i="2" l="1" a="1"/>
  <c r="X1349" i="2" s="1"/>
  <c r="W1350" i="2" a="1"/>
  <c r="W1350" i="2" s="1"/>
  <c r="AE1350" i="2" s="1" a="1"/>
  <c r="AE1350" i="2" s="1"/>
  <c r="X1350" i="2" l="1" a="1"/>
  <c r="X1350" i="2" s="1"/>
  <c r="W1351" i="2" a="1"/>
  <c r="W1351" i="2" s="1"/>
  <c r="AE1351" i="2" s="1" a="1"/>
  <c r="AE1351" i="2" s="1"/>
  <c r="X1351" i="2" l="1" a="1"/>
  <c r="X1351" i="2" s="1"/>
  <c r="W1352" i="2" a="1"/>
  <c r="W1352" i="2" s="1"/>
  <c r="AE1352" i="2" s="1" a="1"/>
  <c r="AE1352" i="2" s="1"/>
  <c r="X1352" i="2" l="1" a="1"/>
  <c r="X1352" i="2" s="1"/>
  <c r="W1353" i="2" a="1"/>
  <c r="W1353" i="2" s="1"/>
  <c r="AE1353" i="2" s="1" a="1"/>
  <c r="AE1353" i="2" s="1"/>
  <c r="X1353" i="2" l="1" a="1"/>
  <c r="X1353" i="2" s="1"/>
  <c r="W1354" i="2" a="1"/>
  <c r="W1354" i="2" s="1"/>
  <c r="AE1354" i="2" s="1" a="1"/>
  <c r="AE1354" i="2" s="1"/>
  <c r="X1354" i="2" l="1" a="1"/>
  <c r="X1354" i="2" s="1"/>
  <c r="W1355" i="2" a="1"/>
  <c r="W1355" i="2" s="1"/>
  <c r="AE1355" i="2" s="1" a="1"/>
  <c r="AE1355" i="2" s="1"/>
  <c r="X1355" i="2" l="1" a="1"/>
  <c r="X1355" i="2" s="1"/>
  <c r="W1356" i="2" a="1"/>
  <c r="W1356" i="2" s="1"/>
  <c r="AE1356" i="2" s="1" a="1"/>
  <c r="AE1356" i="2" s="1"/>
  <c r="X1356" i="2" l="1" a="1"/>
  <c r="X1356" i="2" s="1"/>
  <c r="W1357" i="2" a="1"/>
  <c r="W1357" i="2" s="1"/>
  <c r="AE1357" i="2" s="1" a="1"/>
  <c r="AE1357" i="2" s="1"/>
  <c r="X1357" i="2" l="1" a="1"/>
  <c r="X1357" i="2" s="1"/>
  <c r="W1358" i="2" a="1"/>
  <c r="W1358" i="2" s="1"/>
  <c r="AE1358" i="2" s="1" a="1"/>
  <c r="AE1358" i="2" s="1"/>
  <c r="X1358" i="2" l="1" a="1"/>
  <c r="X1358" i="2" s="1"/>
  <c r="W1359" i="2" a="1"/>
  <c r="W1359" i="2" s="1"/>
  <c r="AE1359" i="2" s="1" a="1"/>
  <c r="AE1359" i="2" s="1"/>
  <c r="X1359" i="2" l="1" a="1"/>
  <c r="X1359" i="2" s="1"/>
  <c r="W1360" i="2" a="1"/>
  <c r="W1360" i="2" s="1"/>
  <c r="AE1360" i="2" s="1" a="1"/>
  <c r="AE1360" i="2" s="1"/>
  <c r="X1360" i="2" l="1" a="1"/>
  <c r="X1360" i="2" s="1"/>
  <c r="W1361" i="2" a="1"/>
  <c r="W1361" i="2" s="1"/>
  <c r="AE1361" i="2" s="1" a="1"/>
  <c r="AE1361" i="2" s="1"/>
  <c r="X1361" i="2" l="1" a="1"/>
  <c r="X1361" i="2" s="1"/>
  <c r="W1362" i="2" a="1"/>
  <c r="W1362" i="2" s="1"/>
  <c r="AE1362" i="2" s="1" a="1"/>
  <c r="AE1362" i="2" s="1"/>
  <c r="X1362" i="2" l="1" a="1"/>
  <c r="X1362" i="2" s="1"/>
  <c r="W1363" i="2" a="1"/>
  <c r="W1363" i="2" s="1"/>
  <c r="AE1363" i="2" s="1" a="1"/>
  <c r="AE1363" i="2" s="1"/>
  <c r="X1363" i="2" l="1" a="1"/>
  <c r="X1363" i="2" s="1"/>
  <c r="W1364" i="2" a="1"/>
  <c r="W1364" i="2" s="1"/>
  <c r="AE1364" i="2" s="1" a="1"/>
  <c r="AE1364" i="2" s="1"/>
  <c r="X1364" i="2" l="1" a="1"/>
  <c r="X1364" i="2" s="1"/>
  <c r="W1365" i="2" a="1"/>
  <c r="W1365" i="2" s="1"/>
  <c r="AE1365" i="2" s="1" a="1"/>
  <c r="AE1365" i="2" s="1"/>
  <c r="X1365" i="2" l="1" a="1"/>
  <c r="X1365" i="2" s="1"/>
  <c r="W1366" i="2" a="1"/>
  <c r="W1366" i="2" s="1"/>
  <c r="AE1366" i="2" s="1" a="1"/>
  <c r="AE1366" i="2" s="1"/>
  <c r="X1366" i="2" l="1" a="1"/>
  <c r="X1366" i="2" s="1"/>
  <c r="W1367" i="2" a="1"/>
  <c r="W1367" i="2" s="1"/>
  <c r="AE1367" i="2" s="1" a="1"/>
  <c r="AE1367" i="2" s="1"/>
  <c r="X1367" i="2" l="1" a="1"/>
  <c r="X1367" i="2" s="1"/>
  <c r="W1368" i="2" a="1"/>
  <c r="W1368" i="2" s="1"/>
  <c r="AE1368" i="2" s="1" a="1"/>
  <c r="AE1368" i="2" s="1"/>
  <c r="X1368" i="2" l="1" a="1"/>
  <c r="X1368" i="2" s="1"/>
  <c r="W1369" i="2" a="1"/>
  <c r="W1369" i="2" s="1"/>
  <c r="AE1369" i="2" s="1" a="1"/>
  <c r="AE1369" i="2" s="1"/>
  <c r="X1369" i="2" l="1" a="1"/>
  <c r="X1369" i="2" s="1"/>
  <c r="W1370" i="2" a="1"/>
  <c r="W1370" i="2" s="1"/>
  <c r="AE1370" i="2" s="1" a="1"/>
  <c r="AE1370" i="2" s="1"/>
  <c r="X1370" i="2" l="1" a="1"/>
  <c r="X1370" i="2" s="1"/>
  <c r="W1371" i="2" a="1"/>
  <c r="W1371" i="2" s="1"/>
  <c r="AE1371" i="2" s="1" a="1"/>
  <c r="AE1371" i="2" s="1"/>
  <c r="X1371" i="2" l="1" a="1"/>
  <c r="X1371" i="2" s="1"/>
  <c r="W1372" i="2" a="1"/>
  <c r="W1372" i="2" s="1"/>
  <c r="AE1372" i="2" s="1" a="1"/>
  <c r="AE1372" i="2" s="1"/>
  <c r="X1372" i="2" l="1" a="1"/>
  <c r="X1372" i="2" s="1"/>
  <c r="W1373" i="2" a="1"/>
  <c r="W1373" i="2" s="1"/>
  <c r="AE1373" i="2" s="1" a="1"/>
  <c r="AE1373" i="2" s="1"/>
  <c r="X1373" i="2" l="1" a="1"/>
  <c r="X1373" i="2" s="1"/>
  <c r="W1374" i="2" a="1"/>
  <c r="W1374" i="2" s="1"/>
  <c r="AE1374" i="2" s="1" a="1"/>
  <c r="AE1374" i="2" s="1"/>
  <c r="X1374" i="2" l="1" a="1"/>
  <c r="X1374" i="2" s="1"/>
  <c r="W1375" i="2" a="1"/>
  <c r="W1375" i="2" s="1"/>
  <c r="AE1375" i="2" s="1" a="1"/>
  <c r="AE1375" i="2" s="1"/>
  <c r="X1375" i="2" l="1" a="1"/>
  <c r="X1375" i="2" s="1"/>
  <c r="W1376" i="2" a="1"/>
  <c r="W1376" i="2" s="1"/>
  <c r="AE1376" i="2" s="1" a="1"/>
  <c r="AE1376" i="2" s="1"/>
  <c r="X1376" i="2" l="1" a="1"/>
  <c r="X1376" i="2" s="1"/>
  <c r="W1377" i="2" a="1"/>
  <c r="W1377" i="2" s="1"/>
  <c r="AE1377" i="2" s="1" a="1"/>
  <c r="AE1377" i="2" s="1"/>
  <c r="X1377" i="2" l="1" a="1"/>
  <c r="X1377" i="2" s="1"/>
  <c r="W1378" i="2" a="1"/>
  <c r="W1378" i="2" s="1"/>
  <c r="AE1378" i="2" s="1" a="1"/>
  <c r="AE1378" i="2" s="1"/>
  <c r="X1378" i="2" l="1" a="1"/>
  <c r="X1378" i="2" s="1"/>
  <c r="W1379" i="2" a="1"/>
  <c r="W1379" i="2" s="1"/>
  <c r="AE1379" i="2" s="1" a="1"/>
  <c r="AE1379" i="2" s="1"/>
  <c r="X1379" i="2" l="1" a="1"/>
  <c r="X1379" i="2" s="1"/>
  <c r="W1380" i="2" a="1"/>
  <c r="W1380" i="2" s="1"/>
  <c r="AE1380" i="2" s="1" a="1"/>
  <c r="AE1380" i="2" s="1"/>
  <c r="X1380" i="2" l="1" a="1"/>
  <c r="X1380" i="2" s="1"/>
  <c r="W1381" i="2" a="1"/>
  <c r="W1381" i="2" s="1"/>
  <c r="AE1381" i="2" s="1" a="1"/>
  <c r="AE1381" i="2" s="1"/>
  <c r="X1381" i="2" l="1" a="1"/>
  <c r="X1381" i="2" s="1"/>
  <c r="W1382" i="2" a="1"/>
  <c r="W1382" i="2" s="1"/>
  <c r="AE1382" i="2" s="1" a="1"/>
  <c r="AE1382" i="2" s="1"/>
  <c r="X1382" i="2" l="1" a="1"/>
  <c r="X1382" i="2" s="1"/>
  <c r="W1383" i="2" a="1"/>
  <c r="W1383" i="2" s="1"/>
  <c r="AE1383" i="2" s="1" a="1"/>
  <c r="AE1383" i="2" s="1"/>
  <c r="X1383" i="2" l="1" a="1"/>
  <c r="X1383" i="2" s="1"/>
  <c r="W1384" i="2" a="1"/>
  <c r="W1384" i="2" s="1"/>
  <c r="AE1384" i="2" s="1" a="1"/>
  <c r="AE1384" i="2" s="1"/>
  <c r="X1384" i="2" l="1" a="1"/>
  <c r="X1384" i="2" s="1"/>
  <c r="W1385" i="2" a="1"/>
  <c r="W1385" i="2" s="1"/>
  <c r="AE1385" i="2" s="1" a="1"/>
  <c r="AE1385" i="2" s="1"/>
  <c r="X1385" i="2" l="1" a="1"/>
  <c r="X1385" i="2" s="1"/>
  <c r="W1386" i="2" a="1"/>
  <c r="W1386" i="2" s="1"/>
  <c r="AE1386" i="2" s="1" a="1"/>
  <c r="AE1386" i="2" s="1"/>
  <c r="X1386" i="2" l="1" a="1"/>
  <c r="X1386" i="2" s="1"/>
  <c r="W1387" i="2" a="1"/>
  <c r="W1387" i="2" s="1"/>
  <c r="AE1387" i="2" s="1" a="1"/>
  <c r="AE1387" i="2" s="1"/>
  <c r="X1387" i="2" l="1" a="1"/>
  <c r="X1387" i="2" s="1"/>
  <c r="W1388" i="2" a="1"/>
  <c r="W1388" i="2" s="1"/>
  <c r="AE1388" i="2" s="1" a="1"/>
  <c r="AE1388" i="2" s="1"/>
  <c r="X1388" i="2" l="1" a="1"/>
  <c r="X1388" i="2" s="1"/>
  <c r="W1389" i="2" a="1"/>
  <c r="W1389" i="2" s="1"/>
  <c r="AE1389" i="2" s="1" a="1"/>
  <c r="AE1389" i="2" s="1"/>
  <c r="X1389" i="2" l="1" a="1"/>
  <c r="X1389" i="2" s="1"/>
  <c r="W1390" i="2" a="1"/>
  <c r="W1390" i="2" s="1"/>
  <c r="AE1390" i="2" s="1" a="1"/>
  <c r="AE1390" i="2" s="1"/>
  <c r="X1390" i="2" l="1" a="1"/>
  <c r="X1390" i="2" s="1"/>
  <c r="W1391" i="2" a="1"/>
  <c r="W1391" i="2" s="1"/>
  <c r="AE1391" i="2" s="1" a="1"/>
  <c r="AE1391" i="2" s="1"/>
  <c r="X1391" i="2" l="1" a="1"/>
  <c r="X1391" i="2" s="1"/>
  <c r="W1392" i="2" a="1"/>
  <c r="W1392" i="2" s="1"/>
  <c r="AE1392" i="2" s="1" a="1"/>
  <c r="AE1392" i="2" s="1"/>
  <c r="X1392" i="2" l="1" a="1"/>
  <c r="X1392" i="2" s="1"/>
  <c r="W1393" i="2" a="1"/>
  <c r="W1393" i="2" s="1"/>
  <c r="AE1393" i="2" s="1" a="1"/>
  <c r="AE1393" i="2" s="1"/>
  <c r="X1393" i="2" l="1" a="1"/>
  <c r="X1393" i="2" s="1"/>
  <c r="W1394" i="2" a="1"/>
  <c r="W1394" i="2" s="1"/>
  <c r="AE1394" i="2" s="1" a="1"/>
  <c r="AE1394" i="2" s="1"/>
  <c r="X1394" i="2" l="1" a="1"/>
  <c r="X1394" i="2" s="1"/>
  <c r="W1395" i="2" a="1"/>
  <c r="W1395" i="2" s="1"/>
  <c r="AE1395" i="2" s="1" a="1"/>
  <c r="AE1395" i="2" s="1"/>
  <c r="X1395" i="2" l="1" a="1"/>
  <c r="X1395" i="2" s="1"/>
  <c r="W1396" i="2" a="1"/>
  <c r="W1396" i="2" s="1"/>
  <c r="AE1396" i="2" s="1" a="1"/>
  <c r="AE1396" i="2" s="1"/>
  <c r="X1396" i="2" l="1" a="1"/>
  <c r="X1396" i="2" s="1"/>
  <c r="W1397" i="2" a="1"/>
  <c r="W1397" i="2" s="1"/>
  <c r="AE1397" i="2" s="1" a="1"/>
  <c r="AE1397" i="2" s="1"/>
  <c r="X1397" i="2" l="1" a="1"/>
  <c r="X1397" i="2" s="1"/>
  <c r="W1398" i="2" a="1"/>
  <c r="W1398" i="2" s="1"/>
  <c r="AE1398" i="2" s="1" a="1"/>
  <c r="AE1398" i="2" s="1"/>
  <c r="X1398" i="2" l="1" a="1"/>
  <c r="X1398" i="2" s="1"/>
  <c r="W1399" i="2" a="1"/>
  <c r="W1399" i="2" s="1"/>
  <c r="AE1399" i="2" s="1" a="1"/>
  <c r="AE1399" i="2" s="1"/>
  <c r="X1399" i="2" l="1" a="1"/>
  <c r="X1399" i="2" s="1"/>
  <c r="W1400" i="2" a="1"/>
  <c r="W1400" i="2" s="1"/>
  <c r="AE1400" i="2" s="1" a="1"/>
  <c r="AE1400" i="2" s="1"/>
  <c r="X1400" i="2" l="1" a="1"/>
  <c r="X1400" i="2" s="1"/>
  <c r="W1401" i="2" a="1"/>
  <c r="W1401" i="2" s="1"/>
  <c r="AE1401" i="2" s="1" a="1"/>
  <c r="AE1401" i="2" s="1"/>
  <c r="X1401" i="2" l="1" a="1"/>
  <c r="X1401" i="2" s="1"/>
  <c r="W1402" i="2" a="1"/>
  <c r="W1402" i="2" s="1"/>
  <c r="AE1402" i="2" s="1" a="1"/>
  <c r="AE1402" i="2" s="1"/>
  <c r="X1402" i="2" l="1" a="1"/>
  <c r="X1402" i="2" s="1"/>
  <c r="W1403" i="2" a="1"/>
  <c r="W1403" i="2" s="1"/>
  <c r="AE1403" i="2" s="1" a="1"/>
  <c r="AE1403" i="2" s="1"/>
  <c r="X1403" i="2" l="1" a="1"/>
  <c r="X1403" i="2" s="1"/>
  <c r="W1404" i="2" a="1"/>
  <c r="W1404" i="2" s="1"/>
  <c r="AE1404" i="2" s="1" a="1"/>
  <c r="AE1404" i="2" s="1"/>
  <c r="X1404" i="2" l="1" a="1"/>
  <c r="X1404" i="2" s="1"/>
  <c r="W1405" i="2" a="1"/>
  <c r="W1405" i="2" s="1"/>
  <c r="AE1405" i="2" s="1" a="1"/>
  <c r="AE1405" i="2" s="1"/>
  <c r="X1405" i="2" l="1" a="1"/>
  <c r="X1405" i="2" s="1"/>
  <c r="W1406" i="2" a="1"/>
  <c r="W1406" i="2" s="1"/>
  <c r="AE1406" i="2" s="1" a="1"/>
  <c r="AE1406" i="2" s="1"/>
  <c r="X1406" i="2" l="1" a="1"/>
  <c r="X1406" i="2" s="1"/>
  <c r="W1407" i="2" a="1"/>
  <c r="W1407" i="2" s="1"/>
  <c r="AE1407" i="2" s="1" a="1"/>
  <c r="AE1407" i="2" s="1"/>
  <c r="X1407" i="2" l="1" a="1"/>
  <c r="X1407" i="2" s="1"/>
  <c r="W1408" i="2" a="1"/>
  <c r="W1408" i="2" s="1"/>
  <c r="AE1408" i="2" s="1" a="1"/>
  <c r="AE1408" i="2" s="1"/>
  <c r="X1408" i="2" l="1" a="1"/>
  <c r="X1408" i="2" s="1"/>
  <c r="W1409" i="2" a="1"/>
  <c r="W1409" i="2" s="1"/>
  <c r="AE1409" i="2" s="1" a="1"/>
  <c r="AE1409" i="2" s="1"/>
  <c r="X1409" i="2" l="1" a="1"/>
  <c r="X1409" i="2" s="1"/>
  <c r="W1410" i="2" a="1"/>
  <c r="W1410" i="2" s="1"/>
  <c r="AE1410" i="2" s="1" a="1"/>
  <c r="AE1410" i="2" s="1"/>
  <c r="X1410" i="2" l="1" a="1"/>
  <c r="X1410" i="2" s="1"/>
  <c r="W1411" i="2" a="1"/>
  <c r="W1411" i="2" s="1"/>
  <c r="AE1411" i="2" s="1" a="1"/>
  <c r="AE1411" i="2" s="1"/>
  <c r="X1411" i="2" l="1" a="1"/>
  <c r="X1411" i="2" s="1"/>
  <c r="W1412" i="2" a="1"/>
  <c r="W1412" i="2" s="1"/>
  <c r="AE1412" i="2" s="1" a="1"/>
  <c r="AE1412" i="2" s="1"/>
  <c r="X1412" i="2" l="1" a="1"/>
  <c r="X1412" i="2" s="1"/>
  <c r="W1413" i="2" a="1"/>
  <c r="W1413" i="2" s="1"/>
  <c r="AE1413" i="2" s="1" a="1"/>
  <c r="AE1413" i="2" s="1"/>
  <c r="X1413" i="2" l="1" a="1"/>
  <c r="X1413" i="2" s="1"/>
  <c r="W1414" i="2" a="1"/>
  <c r="W1414" i="2" s="1"/>
  <c r="AE1414" i="2" s="1" a="1"/>
  <c r="AE1414" i="2" s="1"/>
  <c r="X1414" i="2" l="1" a="1"/>
  <c r="X1414" i="2" s="1"/>
  <c r="W1415" i="2" a="1"/>
  <c r="W1415" i="2" s="1"/>
  <c r="AE1415" i="2" s="1" a="1"/>
  <c r="AE1415" i="2" s="1"/>
  <c r="X1415" i="2" l="1" a="1"/>
  <c r="X1415" i="2" s="1"/>
  <c r="W1416" i="2" a="1"/>
  <c r="W1416" i="2" s="1"/>
  <c r="AE1416" i="2" s="1" a="1"/>
  <c r="AE1416" i="2" s="1"/>
  <c r="X1416" i="2" l="1" a="1"/>
  <c r="X1416" i="2" s="1"/>
  <c r="W1417" i="2" a="1"/>
  <c r="W1417" i="2" s="1"/>
  <c r="AE1417" i="2" s="1" a="1"/>
  <c r="AE1417" i="2" s="1"/>
  <c r="X1417" i="2" l="1" a="1"/>
  <c r="X1417" i="2" s="1"/>
  <c r="W1418" i="2" a="1"/>
  <c r="W1418" i="2" s="1"/>
  <c r="AE1418" i="2" s="1" a="1"/>
  <c r="AE1418" i="2" s="1"/>
  <c r="X1418" i="2" l="1" a="1"/>
  <c r="X1418" i="2" s="1"/>
  <c r="W1419" i="2" a="1"/>
  <c r="W1419" i="2" s="1"/>
  <c r="AE1419" i="2" s="1" a="1"/>
  <c r="AE1419" i="2" s="1"/>
  <c r="X1419" i="2" l="1" a="1"/>
  <c r="X1419" i="2" s="1"/>
  <c r="W1420" i="2" a="1"/>
  <c r="W1420" i="2" s="1"/>
  <c r="AE1420" i="2" s="1" a="1"/>
  <c r="AE1420" i="2" s="1"/>
  <c r="X1420" i="2" l="1" a="1"/>
  <c r="X1420" i="2" s="1"/>
  <c r="W1421" i="2" a="1"/>
  <c r="W1421" i="2" s="1"/>
  <c r="AE1421" i="2" s="1" a="1"/>
  <c r="AE1421" i="2" s="1"/>
  <c r="X1421" i="2" l="1" a="1"/>
  <c r="X1421" i="2" s="1"/>
  <c r="W1422" i="2" a="1"/>
  <c r="W1422" i="2" s="1"/>
  <c r="AE1422" i="2" s="1" a="1"/>
  <c r="AE1422" i="2" s="1"/>
  <c r="X1422" i="2" l="1" a="1"/>
  <c r="X1422" i="2" s="1"/>
  <c r="W1423" i="2" a="1"/>
  <c r="W1423" i="2" s="1"/>
  <c r="AE1423" i="2" s="1" a="1"/>
  <c r="AE1423" i="2" s="1"/>
  <c r="X1423" i="2" l="1" a="1"/>
  <c r="X1423" i="2" s="1"/>
  <c r="W1424" i="2" a="1"/>
  <c r="W1424" i="2" s="1"/>
  <c r="AE1424" i="2" s="1" a="1"/>
  <c r="AE1424" i="2" s="1"/>
  <c r="X1424" i="2" l="1" a="1"/>
  <c r="X1424" i="2" s="1"/>
  <c r="W1425" i="2" a="1"/>
  <c r="W1425" i="2" s="1"/>
  <c r="AE1425" i="2" s="1" a="1"/>
  <c r="AE1425" i="2" s="1"/>
  <c r="X1425" i="2" l="1" a="1"/>
  <c r="X1425" i="2" s="1"/>
  <c r="W1426" i="2" a="1"/>
  <c r="W1426" i="2" s="1"/>
  <c r="AE1426" i="2" s="1" a="1"/>
  <c r="AE1426" i="2" s="1"/>
  <c r="X1426" i="2" l="1" a="1"/>
  <c r="X1426" i="2" s="1"/>
  <c r="W1427" i="2" a="1"/>
  <c r="W1427" i="2" s="1"/>
  <c r="AE1427" i="2" s="1" a="1"/>
  <c r="AE1427" i="2" s="1"/>
  <c r="X1427" i="2" l="1" a="1"/>
  <c r="X1427" i="2" s="1"/>
  <c r="W1428" i="2" a="1"/>
  <c r="W1428" i="2" s="1"/>
  <c r="AE1428" i="2" s="1" a="1"/>
  <c r="AE1428" i="2" s="1"/>
  <c r="X1428" i="2" l="1" a="1"/>
  <c r="X1428" i="2" s="1"/>
  <c r="W1429" i="2" a="1"/>
  <c r="W1429" i="2" s="1"/>
  <c r="AE1429" i="2" s="1" a="1"/>
  <c r="AE1429" i="2" s="1"/>
  <c r="X1429" i="2" l="1" a="1"/>
  <c r="X1429" i="2" s="1"/>
  <c r="W1430" i="2" a="1"/>
  <c r="W1430" i="2" s="1"/>
  <c r="AE1430" i="2" s="1" a="1"/>
  <c r="AE1430" i="2" s="1"/>
  <c r="X1430" i="2" l="1" a="1"/>
  <c r="X1430" i="2" s="1"/>
  <c r="W1431" i="2" a="1"/>
  <c r="W1431" i="2" s="1"/>
  <c r="AE1431" i="2" s="1" a="1"/>
  <c r="AE1431" i="2" s="1"/>
  <c r="X1431" i="2" l="1" a="1"/>
  <c r="X1431" i="2" s="1"/>
  <c r="W1432" i="2" a="1"/>
  <c r="W1432" i="2" s="1"/>
  <c r="AE1432" i="2" s="1" a="1"/>
  <c r="AE1432" i="2" s="1"/>
  <c r="X1432" i="2" l="1" a="1"/>
  <c r="X1432" i="2" s="1"/>
  <c r="W1433" i="2" a="1"/>
  <c r="W1433" i="2" s="1"/>
  <c r="AE1433" i="2" s="1" a="1"/>
  <c r="AE1433" i="2" s="1"/>
  <c r="X1433" i="2" l="1" a="1"/>
  <c r="X1433" i="2" s="1"/>
  <c r="W1434" i="2" a="1"/>
  <c r="W1434" i="2" s="1"/>
  <c r="AE1434" i="2" s="1" a="1"/>
  <c r="AE1434" i="2" s="1"/>
  <c r="X1434" i="2" l="1" a="1"/>
  <c r="X1434" i="2" s="1"/>
  <c r="W1435" i="2" a="1"/>
  <c r="W1435" i="2" s="1"/>
  <c r="AE1435" i="2" s="1" a="1"/>
  <c r="AE1435" i="2" s="1"/>
  <c r="X1435" i="2" l="1" a="1"/>
  <c r="X1435" i="2" s="1"/>
  <c r="W1436" i="2" a="1"/>
  <c r="W1436" i="2" s="1"/>
  <c r="AE1436" i="2" s="1" a="1"/>
  <c r="AE1436" i="2" s="1"/>
  <c r="X1436" i="2" l="1" a="1"/>
  <c r="X1436" i="2" s="1"/>
  <c r="W1437" i="2" a="1"/>
  <c r="W1437" i="2" s="1"/>
  <c r="AE1437" i="2" s="1" a="1"/>
  <c r="AE1437" i="2" s="1"/>
  <c r="X1437" i="2" l="1" a="1"/>
  <c r="X1437" i="2" s="1"/>
  <c r="W1438" i="2" a="1"/>
  <c r="W1438" i="2" s="1"/>
  <c r="AE1438" i="2" s="1" a="1"/>
  <c r="AE1438" i="2" s="1"/>
  <c r="X1438" i="2" l="1" a="1"/>
  <c r="X1438" i="2" s="1"/>
  <c r="W1439" i="2" a="1"/>
  <c r="W1439" i="2" s="1"/>
  <c r="AE1439" i="2" s="1" a="1"/>
  <c r="AE1439" i="2" s="1"/>
  <c r="X1439" i="2" l="1" a="1"/>
  <c r="X1439" i="2" s="1"/>
  <c r="W1440" i="2" a="1"/>
  <c r="W1440" i="2" s="1"/>
  <c r="AE1440" i="2" s="1" a="1"/>
  <c r="AE1440" i="2" s="1"/>
  <c r="X1440" i="2" l="1" a="1"/>
  <c r="X1440" i="2" s="1"/>
  <c r="W1441" i="2" a="1"/>
  <c r="W1441" i="2" s="1"/>
  <c r="AE1441" i="2" s="1" a="1"/>
  <c r="AE1441" i="2" s="1"/>
  <c r="X1441" i="2" l="1" a="1"/>
  <c r="X1441" i="2" s="1"/>
  <c r="W1442" i="2" a="1"/>
  <c r="W1442" i="2" s="1"/>
  <c r="AE1442" i="2" s="1" a="1"/>
  <c r="AE1442" i="2" s="1"/>
  <c r="X1442" i="2" l="1" a="1"/>
  <c r="X1442" i="2" s="1"/>
  <c r="W1443" i="2" a="1"/>
  <c r="W1443" i="2" s="1"/>
  <c r="AE1443" i="2" s="1" a="1"/>
  <c r="AE1443" i="2" s="1"/>
  <c r="X1443" i="2" l="1" a="1"/>
  <c r="X1443" i="2" s="1"/>
  <c r="W1444" i="2" a="1"/>
  <c r="W1444" i="2" s="1"/>
  <c r="AE1444" i="2" s="1" a="1"/>
  <c r="AE1444" i="2" s="1"/>
  <c r="X1444" i="2" l="1" a="1"/>
  <c r="X1444" i="2" s="1"/>
  <c r="W1445" i="2" a="1"/>
  <c r="W1445" i="2" s="1"/>
  <c r="AE1445" i="2" s="1" a="1"/>
  <c r="AE1445" i="2" s="1"/>
  <c r="X1445" i="2" l="1" a="1"/>
  <c r="X1445" i="2" s="1"/>
  <c r="W1446" i="2" a="1"/>
  <c r="W1446" i="2" s="1"/>
  <c r="AE1446" i="2" s="1" a="1"/>
  <c r="AE1446" i="2" s="1"/>
  <c r="X1446" i="2" l="1" a="1"/>
  <c r="X1446" i="2" s="1"/>
  <c r="W1447" i="2" a="1"/>
  <c r="W1447" i="2" s="1"/>
  <c r="AE1447" i="2" s="1" a="1"/>
  <c r="AE1447" i="2" s="1"/>
  <c r="X1447" i="2" l="1" a="1"/>
  <c r="X1447" i="2" s="1"/>
  <c r="W1448" i="2" a="1"/>
  <c r="W1448" i="2" s="1"/>
  <c r="AE1448" i="2" s="1" a="1"/>
  <c r="AE1448" i="2" s="1"/>
  <c r="X1448" i="2" l="1" a="1"/>
  <c r="X1448" i="2" s="1"/>
  <c r="W1449" i="2" a="1"/>
  <c r="W1449" i="2" s="1"/>
  <c r="AE1449" i="2" s="1" a="1"/>
  <c r="AE1449" i="2" s="1"/>
  <c r="X1449" i="2" l="1" a="1"/>
  <c r="X1449" i="2" s="1"/>
  <c r="W1450" i="2" a="1"/>
  <c r="W1450" i="2" s="1"/>
  <c r="AE1450" i="2" s="1" a="1"/>
  <c r="AE1450" i="2" s="1"/>
  <c r="X1450" i="2" l="1" a="1"/>
  <c r="X1450" i="2" s="1"/>
  <c r="W1451" i="2" a="1"/>
  <c r="W1451" i="2" s="1"/>
  <c r="AE1451" i="2" s="1" a="1"/>
  <c r="AE1451" i="2" s="1"/>
  <c r="X1451" i="2" l="1" a="1"/>
  <c r="X1451" i="2" s="1"/>
  <c r="W1452" i="2" a="1"/>
  <c r="W1452" i="2" s="1"/>
  <c r="AE1452" i="2" s="1" a="1"/>
  <c r="AE1452" i="2" s="1"/>
  <c r="X1452" i="2" l="1" a="1"/>
  <c r="X1452" i="2" s="1"/>
  <c r="W1453" i="2" a="1"/>
  <c r="W1453" i="2" s="1"/>
  <c r="AE1453" i="2" s="1" a="1"/>
  <c r="AE1453" i="2" s="1"/>
  <c r="X1453" i="2" l="1" a="1"/>
  <c r="X1453" i="2" s="1"/>
  <c r="W1454" i="2" a="1"/>
  <c r="W1454" i="2" s="1"/>
  <c r="AE1454" i="2" s="1" a="1"/>
  <c r="AE1454" i="2" s="1"/>
  <c r="X1454" i="2" l="1" a="1"/>
  <c r="X1454" i="2" s="1"/>
  <c r="W1455" i="2" a="1"/>
  <c r="W1455" i="2" s="1"/>
  <c r="AE1455" i="2" s="1" a="1"/>
  <c r="AE1455" i="2" s="1"/>
  <c r="X1455" i="2" l="1" a="1"/>
  <c r="X1455" i="2" s="1"/>
  <c r="W1456" i="2" a="1"/>
  <c r="W1456" i="2" s="1"/>
  <c r="AE1456" i="2" s="1" a="1"/>
  <c r="AE1456" i="2" s="1"/>
  <c r="X1456" i="2" l="1" a="1"/>
  <c r="X1456" i="2" s="1"/>
  <c r="W1457" i="2" a="1"/>
  <c r="W1457" i="2" s="1"/>
  <c r="AE1457" i="2" s="1" a="1"/>
  <c r="AE1457" i="2" s="1"/>
  <c r="X1457" i="2" l="1" a="1"/>
  <c r="X1457" i="2" s="1"/>
  <c r="W1458" i="2" a="1"/>
  <c r="W1458" i="2" s="1"/>
  <c r="AE1458" i="2" s="1" a="1"/>
  <c r="AE1458" i="2" s="1"/>
  <c r="X1458" i="2" l="1" a="1"/>
  <c r="X1458" i="2" s="1"/>
  <c r="W1459" i="2" a="1"/>
  <c r="W1459" i="2" s="1"/>
  <c r="AE1459" i="2" s="1" a="1"/>
  <c r="AE1459" i="2" s="1"/>
  <c r="X1459" i="2" l="1" a="1"/>
  <c r="X1459" i="2" s="1"/>
  <c r="W1460" i="2" a="1"/>
  <c r="W1460" i="2" s="1"/>
  <c r="AE1460" i="2" s="1" a="1"/>
  <c r="AE1460" i="2" s="1"/>
  <c r="X1460" i="2" l="1" a="1"/>
  <c r="X1460" i="2" s="1"/>
  <c r="W1461" i="2" a="1"/>
  <c r="W1461" i="2" s="1"/>
  <c r="AE1461" i="2" s="1" a="1"/>
  <c r="AE1461" i="2" s="1"/>
  <c r="X1461" i="2" l="1" a="1"/>
  <c r="X1461" i="2" s="1"/>
  <c r="W1462" i="2" a="1"/>
  <c r="W1462" i="2" s="1"/>
  <c r="AE1462" i="2" s="1" a="1"/>
  <c r="AE1462" i="2" s="1"/>
  <c r="X1462" i="2" l="1" a="1"/>
  <c r="X1462" i="2" s="1"/>
  <c r="W1463" i="2" a="1"/>
  <c r="W1463" i="2" s="1"/>
  <c r="AE1463" i="2" s="1" a="1"/>
  <c r="AE1463" i="2" s="1"/>
  <c r="X1463" i="2" l="1" a="1"/>
  <c r="X1463" i="2" s="1"/>
  <c r="W1464" i="2" a="1"/>
  <c r="W1464" i="2" s="1"/>
  <c r="AE1464" i="2" s="1" a="1"/>
  <c r="AE1464" i="2" s="1"/>
  <c r="X1464" i="2" l="1" a="1"/>
  <c r="X1464" i="2" s="1"/>
  <c r="W1465" i="2" a="1"/>
  <c r="W1465" i="2" s="1"/>
  <c r="AE1465" i="2" s="1" a="1"/>
  <c r="AE1465" i="2" s="1"/>
  <c r="X1465" i="2" l="1" a="1"/>
  <c r="X1465" i="2" s="1"/>
  <c r="W1466" i="2" a="1"/>
  <c r="W1466" i="2" s="1"/>
  <c r="AE1466" i="2" s="1" a="1"/>
  <c r="AE1466" i="2" s="1"/>
  <c r="X1466" i="2" l="1" a="1"/>
  <c r="X1466" i="2" s="1"/>
  <c r="W1467" i="2" a="1"/>
  <c r="W1467" i="2" s="1"/>
  <c r="AE1467" i="2" s="1" a="1"/>
  <c r="AE1467" i="2" s="1"/>
  <c r="X1467" i="2" l="1" a="1"/>
  <c r="X1467" i="2" s="1"/>
  <c r="W1468" i="2" a="1"/>
  <c r="W1468" i="2" s="1"/>
  <c r="AE1468" i="2" s="1" a="1"/>
  <c r="AE1468" i="2" s="1"/>
  <c r="X1468" i="2" l="1" a="1"/>
  <c r="X1468" i="2" s="1"/>
  <c r="W1469" i="2" a="1"/>
  <c r="W1469" i="2" s="1"/>
  <c r="AE1469" i="2" s="1" a="1"/>
  <c r="AE1469" i="2" s="1"/>
  <c r="X1469" i="2" l="1" a="1"/>
  <c r="X1469" i="2" s="1"/>
  <c r="W1470" i="2" a="1"/>
  <c r="W1470" i="2" s="1"/>
  <c r="AE1470" i="2" s="1" a="1"/>
  <c r="AE1470" i="2" s="1"/>
  <c r="X1470" i="2" l="1" a="1"/>
  <c r="X1470" i="2" s="1"/>
  <c r="W1471" i="2" a="1"/>
  <c r="W1471" i="2" s="1"/>
  <c r="AE1471" i="2" s="1" a="1"/>
  <c r="AE1471" i="2" s="1"/>
  <c r="X1471" i="2" l="1" a="1"/>
  <c r="X1471" i="2" s="1"/>
  <c r="W1472" i="2" a="1"/>
  <c r="W1472" i="2" s="1"/>
  <c r="AE1472" i="2" s="1" a="1"/>
  <c r="AE1472" i="2" s="1"/>
  <c r="X1472" i="2" l="1" a="1"/>
  <c r="X1472" i="2" s="1"/>
  <c r="W1473" i="2" a="1"/>
  <c r="W1473" i="2" s="1"/>
  <c r="AE1473" i="2" s="1" a="1"/>
  <c r="AE1473" i="2" s="1"/>
  <c r="X1473" i="2" l="1" a="1"/>
  <c r="X1473" i="2" s="1"/>
  <c r="W1474" i="2" a="1"/>
  <c r="W1474" i="2" s="1"/>
  <c r="AE1474" i="2" s="1" a="1"/>
  <c r="AE1474" i="2" s="1"/>
  <c r="X1474" i="2" l="1" a="1"/>
  <c r="X1474" i="2" s="1"/>
  <c r="W1475" i="2" a="1"/>
  <c r="W1475" i="2" s="1"/>
  <c r="AE1475" i="2" s="1" a="1"/>
  <c r="AE1475" i="2" s="1"/>
  <c r="X1475" i="2" l="1" a="1"/>
  <c r="X1475" i="2" s="1"/>
  <c r="W1476" i="2" a="1"/>
  <c r="W1476" i="2" s="1"/>
  <c r="AE1476" i="2" s="1" a="1"/>
  <c r="AE1476" i="2" s="1"/>
  <c r="X1476" i="2" l="1" a="1"/>
  <c r="X1476" i="2" s="1"/>
  <c r="W1477" i="2" a="1"/>
  <c r="W1477" i="2" s="1"/>
  <c r="AE1477" i="2" s="1" a="1"/>
  <c r="AE1477" i="2" s="1"/>
  <c r="X1477" i="2" l="1" a="1"/>
  <c r="X1477" i="2" s="1"/>
  <c r="W1478" i="2" a="1"/>
  <c r="W1478" i="2" s="1"/>
  <c r="AE1478" i="2" s="1" a="1"/>
  <c r="AE1478" i="2" s="1"/>
  <c r="X1478" i="2" l="1" a="1"/>
  <c r="X1478" i="2" s="1"/>
  <c r="W1479" i="2" a="1"/>
  <c r="W1479" i="2" s="1"/>
  <c r="AE1479" i="2" s="1" a="1"/>
  <c r="AE1479" i="2" s="1"/>
  <c r="X1479" i="2" l="1" a="1"/>
  <c r="X1479" i="2" s="1"/>
  <c r="W1480" i="2" a="1"/>
  <c r="W1480" i="2" s="1"/>
  <c r="AE1480" i="2" s="1" a="1"/>
  <c r="AE1480" i="2" s="1"/>
  <c r="X1480" i="2" l="1" a="1"/>
  <c r="X1480" i="2" s="1"/>
  <c r="W1481" i="2" a="1"/>
  <c r="W1481" i="2" s="1"/>
  <c r="AE1481" i="2" s="1" a="1"/>
  <c r="AE1481" i="2" s="1"/>
  <c r="X1481" i="2" l="1" a="1"/>
  <c r="X1481" i="2" s="1"/>
  <c r="W1482" i="2" a="1"/>
  <c r="W1482" i="2" s="1"/>
  <c r="AE1482" i="2" s="1" a="1"/>
  <c r="AE1482" i="2" s="1"/>
  <c r="X1482" i="2" l="1" a="1"/>
  <c r="X1482" i="2" s="1"/>
  <c r="W1483" i="2" a="1"/>
  <c r="W1483" i="2" s="1"/>
  <c r="AE1483" i="2" s="1" a="1"/>
  <c r="AE1483" i="2" s="1"/>
  <c r="X1483" i="2" l="1" a="1"/>
  <c r="X1483" i="2" s="1"/>
  <c r="W1484" i="2" a="1"/>
  <c r="W1484" i="2" s="1"/>
  <c r="AE1484" i="2" s="1" a="1"/>
  <c r="AE1484" i="2" s="1"/>
  <c r="X1484" i="2" l="1" a="1"/>
  <c r="X1484" i="2" s="1"/>
  <c r="W1485" i="2" a="1"/>
  <c r="W1485" i="2" s="1"/>
  <c r="AE1485" i="2" s="1" a="1"/>
  <c r="AE1485" i="2" s="1"/>
  <c r="X1485" i="2" l="1" a="1"/>
  <c r="X1485" i="2" s="1"/>
  <c r="W1486" i="2" a="1"/>
  <c r="W1486" i="2" s="1"/>
  <c r="AE1486" i="2" s="1" a="1"/>
  <c r="AE1486" i="2" s="1"/>
  <c r="X1486" i="2" l="1" a="1"/>
  <c r="X1486" i="2" s="1"/>
  <c r="W1487" i="2" a="1"/>
  <c r="W1487" i="2" s="1"/>
  <c r="AE1487" i="2" s="1" a="1"/>
  <c r="AE1487" i="2" s="1"/>
  <c r="X1487" i="2" l="1" a="1"/>
  <c r="X1487" i="2" s="1"/>
  <c r="W1488" i="2" a="1"/>
  <c r="W1488" i="2" s="1"/>
  <c r="AE1488" i="2" s="1" a="1"/>
  <c r="AE1488" i="2" s="1"/>
  <c r="X1488" i="2" l="1" a="1"/>
  <c r="X1488" i="2" s="1"/>
  <c r="W1489" i="2" a="1"/>
  <c r="W1489" i="2" s="1"/>
  <c r="AE1489" i="2" s="1" a="1"/>
  <c r="AE1489" i="2" s="1"/>
  <c r="X1489" i="2" l="1" a="1"/>
  <c r="X1489" i="2" s="1"/>
  <c r="W1490" i="2" a="1"/>
  <c r="W1490" i="2" s="1"/>
  <c r="AE1490" i="2" s="1" a="1"/>
  <c r="AE1490" i="2" s="1"/>
  <c r="X1490" i="2" l="1" a="1"/>
  <c r="X1490" i="2" s="1"/>
  <c r="W1491" i="2" a="1"/>
  <c r="W1491" i="2" s="1"/>
  <c r="AE1491" i="2" s="1" a="1"/>
  <c r="AE1491" i="2" s="1"/>
  <c r="X1491" i="2" l="1" a="1"/>
  <c r="X1491" i="2" s="1"/>
  <c r="W1492" i="2" a="1"/>
  <c r="W1492" i="2" s="1"/>
  <c r="AE1492" i="2" s="1" a="1"/>
  <c r="AE1492" i="2" s="1"/>
  <c r="X1492" i="2" l="1" a="1"/>
  <c r="X1492" i="2" s="1"/>
  <c r="W1493" i="2" a="1"/>
  <c r="W1493" i="2" s="1"/>
  <c r="AE1493" i="2" s="1" a="1"/>
  <c r="AE1493" i="2" s="1"/>
  <c r="X1493" i="2" l="1" a="1"/>
  <c r="X1493" i="2" s="1"/>
  <c r="W1494" i="2" a="1"/>
  <c r="W1494" i="2" s="1"/>
  <c r="AE1494" i="2" s="1" a="1"/>
  <c r="AE1494" i="2" s="1"/>
  <c r="X1494" i="2" l="1" a="1"/>
  <c r="X1494" i="2" s="1"/>
  <c r="W1495" i="2" a="1"/>
  <c r="W1495" i="2" s="1"/>
  <c r="AE1495" i="2" s="1" a="1"/>
  <c r="AE1495" i="2" s="1"/>
  <c r="X1495" i="2" l="1" a="1"/>
  <c r="X1495" i="2" s="1"/>
  <c r="W1496" i="2" a="1"/>
  <c r="W1496" i="2" s="1"/>
  <c r="AE1496" i="2" s="1" a="1"/>
  <c r="AE1496" i="2" s="1"/>
  <c r="X1496" i="2" l="1" a="1"/>
  <c r="X1496" i="2" s="1"/>
  <c r="W1497" i="2" a="1"/>
  <c r="W1497" i="2" s="1"/>
  <c r="AE1497" i="2" s="1" a="1"/>
  <c r="AE1497" i="2" s="1"/>
  <c r="X1497" i="2" l="1" a="1"/>
  <c r="X1497" i="2" s="1"/>
  <c r="W1498" i="2" a="1"/>
  <c r="W1498" i="2" s="1"/>
  <c r="AE1498" i="2" s="1" a="1"/>
  <c r="AE1498" i="2" s="1"/>
  <c r="X1498" i="2" l="1" a="1"/>
  <c r="X1498" i="2" s="1"/>
  <c r="W1499" i="2" a="1"/>
  <c r="W1499" i="2" s="1"/>
  <c r="AE1499" i="2" s="1" a="1"/>
  <c r="AE1499" i="2" s="1"/>
  <c r="X1499" i="2" l="1" a="1"/>
  <c r="X1499" i="2" s="1"/>
  <c r="W1500" i="2" a="1"/>
  <c r="W1500" i="2" s="1"/>
  <c r="AE1500" i="2" s="1" a="1"/>
  <c r="AE1500" i="2" s="1"/>
  <c r="X1500" i="2" l="1" a="1"/>
  <c r="X1500" i="2" s="1"/>
  <c r="W1501" i="2" a="1"/>
  <c r="W1501" i="2" s="1"/>
  <c r="AE1501" i="2" s="1" a="1"/>
  <c r="AE1501" i="2" s="1"/>
  <c r="X1501" i="2" l="1" a="1"/>
  <c r="X1501" i="2" s="1"/>
  <c r="AD15" i="2" l="1" a="1"/>
  <c r="AD15" i="2" s="1"/>
  <c r="AD16" i="2" s="1" a="1"/>
  <c r="AD16" i="2" s="1"/>
  <c r="AD17" i="2" s="1" a="1"/>
  <c r="AD17" i="2" s="1"/>
  <c r="AD18" i="2" s="1" a="1"/>
  <c r="AD18" i="2" s="1"/>
  <c r="AD19" i="2" s="1" a="1"/>
  <c r="AD19" i="2" s="1"/>
  <c r="AD20" i="2" s="1" a="1"/>
  <c r="AD20" i="2" s="1"/>
  <c r="AD21" i="2" s="1" a="1"/>
  <c r="AD21" i="2" s="1"/>
  <c r="AD22" i="2" s="1" a="1"/>
  <c r="AD22" i="2" s="1"/>
  <c r="AD23" i="2" s="1" a="1"/>
  <c r="AD23" i="2" s="1"/>
  <c r="AD24" i="2" s="1" a="1"/>
  <c r="AD24" i="2" s="1"/>
  <c r="AD25" i="2" s="1" a="1"/>
  <c r="AD25" i="2" s="1"/>
  <c r="AD26" i="2" s="1" a="1"/>
  <c r="AD26" i="2" s="1"/>
  <c r="AD27" i="2" s="1" a="1"/>
  <c r="AD27" i="2" s="1"/>
  <c r="AD28" i="2" s="1" a="1"/>
  <c r="AD28" i="2" s="1"/>
  <c r="AD29" i="2" s="1" a="1"/>
  <c r="AD29" i="2" s="1"/>
  <c r="AD30" i="2" s="1" a="1"/>
  <c r="AD30" i="2" s="1"/>
  <c r="AD31" i="2" s="1" a="1"/>
  <c r="AD31" i="2" s="1"/>
  <c r="AD32" i="2" s="1" a="1"/>
  <c r="AD32" i="2" s="1"/>
  <c r="AD33" i="2" s="1" a="1"/>
  <c r="AD33" i="2" s="1"/>
  <c r="AD34" i="2" s="1" a="1"/>
  <c r="AD34" i="2" s="1"/>
  <c r="AD35" i="2" s="1" a="1"/>
  <c r="AD35" i="2" s="1"/>
  <c r="AD36" i="2" s="1" a="1"/>
  <c r="AD36" i="2" s="1"/>
  <c r="AD37" i="2" s="1" a="1"/>
  <c r="AD37" i="2" s="1"/>
  <c r="AD38" i="2" s="1" a="1"/>
  <c r="AD38" i="2" s="1"/>
  <c r="AD39" i="2" s="1" a="1"/>
  <c r="AD39" i="2" s="1"/>
  <c r="AD40" i="2" s="1" a="1"/>
  <c r="AD40" i="2" s="1"/>
  <c r="AD41" i="2" s="1" a="1"/>
  <c r="AD41" i="2" s="1"/>
  <c r="AD42" i="2" s="1" a="1"/>
  <c r="AD42" i="2" s="1"/>
  <c r="AD43" i="2" s="1" a="1"/>
  <c r="AD43" i="2" s="1"/>
  <c r="AD44" i="2" s="1" a="1"/>
  <c r="AD44" i="2" s="1"/>
  <c r="AD45" i="2" s="1" a="1"/>
  <c r="AD45" i="2" s="1"/>
  <c r="AD46" i="2" s="1" a="1"/>
  <c r="AD46" i="2" s="1"/>
  <c r="AD47" i="2" s="1" a="1"/>
  <c r="AD47" i="2" s="1"/>
  <c r="AD48" i="2" s="1" a="1"/>
  <c r="AD48" i="2" s="1"/>
  <c r="AD49" i="2" s="1" a="1"/>
  <c r="AD49" i="2" s="1"/>
  <c r="AD50" i="2" s="1" a="1"/>
  <c r="AD50" i="2" s="1"/>
  <c r="AD51" i="2" s="1" a="1"/>
  <c r="AD51" i="2" s="1"/>
  <c r="AD52" i="2" s="1" a="1"/>
  <c r="AD52" i="2" s="1"/>
  <c r="AD53" i="2" s="1" a="1"/>
  <c r="AD53" i="2" s="1"/>
  <c r="AD54" i="2" s="1" a="1"/>
  <c r="AD54" i="2" s="1"/>
  <c r="AD55" i="2" s="1" a="1"/>
  <c r="AD55" i="2" s="1"/>
  <c r="AD56" i="2" s="1" a="1"/>
  <c r="AD56" i="2" s="1"/>
  <c r="AD57" i="2" s="1" a="1"/>
  <c r="AD57" i="2" s="1"/>
  <c r="AD58" i="2" s="1" a="1"/>
  <c r="AD58" i="2" s="1"/>
  <c r="AD59" i="2" s="1" a="1"/>
  <c r="AD59" i="2" s="1"/>
  <c r="AD60" i="2" s="1" a="1"/>
  <c r="AD60" i="2" s="1"/>
  <c r="AD61" i="2" s="1" a="1"/>
  <c r="AD61" i="2" s="1"/>
  <c r="AD62" i="2" s="1" a="1"/>
  <c r="AD62" i="2" s="1"/>
  <c r="AD63" i="2" s="1" a="1"/>
  <c r="AD63" i="2" s="1"/>
  <c r="AD64" i="2" s="1" a="1"/>
  <c r="AD64" i="2" s="1"/>
  <c r="AD65" i="2" s="1" a="1"/>
  <c r="AD65" i="2" s="1"/>
  <c r="AD66" i="2" s="1" a="1"/>
  <c r="AD66" i="2" s="1"/>
  <c r="AD67" i="2" s="1" a="1"/>
  <c r="AD67" i="2" s="1"/>
  <c r="AD68" i="2" s="1" a="1"/>
  <c r="AD68" i="2" s="1"/>
  <c r="AD69" i="2" s="1" a="1"/>
  <c r="AD69" i="2" s="1"/>
  <c r="AD70" i="2" s="1" a="1"/>
  <c r="AD70" i="2" s="1"/>
  <c r="AD71" i="2" s="1" a="1"/>
  <c r="AD71" i="2" s="1"/>
  <c r="AD72" i="2" s="1" a="1"/>
  <c r="AD72" i="2" s="1"/>
  <c r="AD73" i="2" s="1" a="1"/>
  <c r="AD73" i="2" s="1"/>
  <c r="AD74" i="2" s="1" a="1"/>
  <c r="AD74" i="2" s="1"/>
  <c r="AD75" i="2" s="1" a="1"/>
  <c r="AD75" i="2" s="1"/>
  <c r="AD76" i="2" s="1" a="1"/>
  <c r="AD76" i="2" s="1"/>
  <c r="AD77" i="2" s="1" a="1"/>
  <c r="AD77" i="2" s="1"/>
  <c r="AD78" i="2" s="1" a="1"/>
  <c r="AD78" i="2" s="1"/>
  <c r="AD79" i="2" s="1" a="1"/>
  <c r="AD79" i="2" s="1"/>
  <c r="AD80" i="2" s="1" a="1"/>
  <c r="AD80" i="2" s="1"/>
  <c r="AD81" i="2" s="1" a="1"/>
  <c r="AD81" i="2" s="1"/>
  <c r="AD82" i="2" s="1" a="1"/>
  <c r="AD82" i="2" s="1"/>
  <c r="AD83" i="2" s="1" a="1"/>
  <c r="AD83" i="2" s="1"/>
  <c r="AD84" i="2" s="1" a="1"/>
  <c r="AD84" i="2" s="1"/>
  <c r="AD85" i="2" s="1" a="1"/>
  <c r="AD85" i="2" s="1"/>
  <c r="AD86" i="2" s="1" a="1"/>
  <c r="AD86" i="2" s="1"/>
  <c r="AD87" i="2" s="1" a="1"/>
  <c r="AD87" i="2" s="1"/>
  <c r="AD88" i="2" s="1" a="1"/>
  <c r="AD88" i="2" s="1"/>
  <c r="AD89" i="2" s="1" a="1"/>
  <c r="AD89" i="2" s="1"/>
  <c r="AD90" i="2" s="1" a="1"/>
  <c r="AD90" i="2" s="1"/>
  <c r="AD91" i="2" s="1" a="1"/>
  <c r="AD91" i="2" s="1"/>
  <c r="AD92" i="2" s="1" a="1"/>
  <c r="AD92" i="2" s="1"/>
  <c r="AD93" i="2" s="1" a="1"/>
  <c r="AD93" i="2" s="1"/>
  <c r="AD94" i="2" s="1" a="1"/>
  <c r="AD94" i="2" s="1"/>
  <c r="AD95" i="2" s="1" a="1"/>
  <c r="AD95" i="2" s="1"/>
  <c r="AD96" i="2" s="1" a="1"/>
  <c r="AD96" i="2" s="1"/>
  <c r="AD97" i="2" s="1" a="1"/>
  <c r="AD97" i="2" s="1"/>
  <c r="AD98" i="2" s="1" a="1"/>
  <c r="AD98" i="2" s="1"/>
  <c r="AD99" i="2" s="1" a="1"/>
  <c r="AD99" i="2" s="1"/>
  <c r="AD100" i="2" s="1" a="1"/>
  <c r="AD100" i="2" s="1"/>
  <c r="AD101" i="2" s="1" a="1"/>
  <c r="AD101" i="2" s="1"/>
  <c r="AD102" i="2" s="1" a="1"/>
  <c r="AD102" i="2" s="1"/>
  <c r="AD103" i="2" s="1" a="1"/>
  <c r="AD103" i="2" s="1"/>
  <c r="AD104" i="2" s="1" a="1"/>
  <c r="AD104" i="2" s="1"/>
  <c r="AD105" i="2" s="1" a="1"/>
  <c r="AD105" i="2" s="1"/>
  <c r="AD106" i="2" s="1" a="1"/>
  <c r="AD106" i="2" s="1"/>
  <c r="AD107" i="2" s="1" a="1"/>
  <c r="AD107" i="2" s="1"/>
  <c r="AD108" i="2" s="1" a="1"/>
  <c r="AD108" i="2" s="1"/>
  <c r="AD109" i="2" s="1" a="1"/>
  <c r="AD109" i="2" s="1"/>
  <c r="AD110" i="2" s="1" a="1"/>
  <c r="AD110" i="2" s="1"/>
  <c r="AD111" i="2" s="1" a="1"/>
  <c r="AD111" i="2" s="1"/>
  <c r="AD112" i="2" s="1" a="1"/>
  <c r="AD112" i="2" s="1"/>
  <c r="AD113" i="2" s="1" a="1"/>
  <c r="AD113" i="2" s="1"/>
  <c r="AD114" i="2" s="1" a="1"/>
  <c r="AD114" i="2" s="1"/>
  <c r="AD115" i="2" s="1" a="1"/>
  <c r="AD115" i="2" s="1"/>
  <c r="AD116" i="2" s="1" a="1"/>
  <c r="AD116" i="2" s="1"/>
  <c r="AD117" i="2" s="1" a="1"/>
  <c r="AD117" i="2" s="1"/>
  <c r="AD118" i="2" s="1" a="1"/>
  <c r="AD118" i="2" s="1"/>
  <c r="AD119" i="2" s="1" a="1"/>
  <c r="AD119" i="2" s="1"/>
  <c r="AD120" i="2" s="1" a="1"/>
  <c r="AD120" i="2" s="1"/>
  <c r="AD121" i="2" s="1" a="1"/>
  <c r="AD121" i="2" s="1"/>
  <c r="AD122" i="2" s="1" a="1"/>
  <c r="AD122" i="2" s="1"/>
  <c r="AD123" i="2" s="1" a="1"/>
  <c r="AD123" i="2" s="1"/>
  <c r="AD124" i="2" s="1" a="1"/>
  <c r="AD124" i="2" s="1"/>
  <c r="AD125" i="2" s="1" a="1"/>
  <c r="AD125" i="2" s="1"/>
  <c r="AD126" i="2" s="1" a="1"/>
  <c r="AD126" i="2" s="1"/>
  <c r="AD127" i="2" s="1" a="1"/>
  <c r="AD127" i="2" s="1"/>
  <c r="AD128" i="2" s="1" a="1"/>
  <c r="AD128" i="2" s="1"/>
  <c r="AD129" i="2" s="1" a="1"/>
  <c r="AD129" i="2" s="1"/>
  <c r="AD130" i="2" s="1" a="1"/>
  <c r="AD130" i="2" s="1"/>
  <c r="AD131" i="2" s="1" a="1"/>
  <c r="AD131" i="2" s="1"/>
  <c r="AD132" i="2" s="1" a="1"/>
  <c r="AD132" i="2" s="1"/>
  <c r="AD133" i="2" s="1" a="1"/>
  <c r="AD133" i="2" s="1"/>
  <c r="AD134" i="2" s="1" a="1"/>
  <c r="AD134" i="2" s="1"/>
  <c r="AD135" i="2" s="1" a="1"/>
  <c r="AD135" i="2" s="1"/>
  <c r="AD136" i="2" s="1" a="1"/>
  <c r="AD136" i="2" s="1"/>
  <c r="AD137" i="2" s="1" a="1"/>
  <c r="AD137" i="2" s="1"/>
  <c r="AD138" i="2" s="1" a="1"/>
  <c r="AD138" i="2" s="1"/>
  <c r="AD139" i="2" s="1" a="1"/>
  <c r="AD139" i="2" s="1"/>
  <c r="AD140" i="2" s="1" a="1"/>
  <c r="AD140" i="2" s="1"/>
  <c r="AD141" i="2" s="1" a="1"/>
  <c r="AD141" i="2" s="1"/>
  <c r="AD142" i="2" s="1" a="1"/>
  <c r="AD142" i="2" s="1"/>
  <c r="AD143" i="2" s="1" a="1"/>
  <c r="AD143" i="2" s="1"/>
  <c r="AD144" i="2" s="1" a="1"/>
  <c r="AD144" i="2" s="1"/>
  <c r="AD145" i="2" s="1" a="1"/>
  <c r="AD145" i="2" s="1"/>
  <c r="AD146" i="2" s="1" a="1"/>
  <c r="AD146" i="2" s="1"/>
  <c r="AD147" i="2" s="1" a="1"/>
  <c r="AD147" i="2" s="1"/>
  <c r="AD148" i="2" s="1" a="1"/>
  <c r="AD148" i="2" s="1"/>
  <c r="AD149" i="2" s="1" a="1"/>
  <c r="AD149" i="2" s="1"/>
  <c r="AD150" i="2" s="1" a="1"/>
  <c r="AD150" i="2" s="1"/>
  <c r="AD151" i="2" s="1" a="1"/>
  <c r="AD151" i="2" s="1"/>
  <c r="AD152" i="2" s="1" a="1"/>
  <c r="AD152" i="2" s="1"/>
  <c r="AD153" i="2" s="1" a="1"/>
  <c r="AD153" i="2" s="1"/>
  <c r="AD154" i="2" s="1" a="1"/>
  <c r="AD154" i="2" s="1"/>
  <c r="AD155" i="2" s="1" a="1"/>
  <c r="AD155" i="2" s="1"/>
  <c r="AD156" i="2" s="1" a="1"/>
  <c r="AD156" i="2" s="1"/>
  <c r="AD157" i="2" s="1" a="1"/>
  <c r="AD157" i="2" s="1"/>
  <c r="AD158" i="2" s="1" a="1"/>
  <c r="AD158" i="2" s="1"/>
  <c r="AD159" i="2" s="1" a="1"/>
  <c r="AD159" i="2" s="1"/>
  <c r="AD160" i="2" s="1" a="1"/>
  <c r="AD160" i="2" s="1"/>
  <c r="AD161" i="2" s="1" a="1"/>
  <c r="AD161" i="2" s="1"/>
  <c r="AD162" i="2" s="1" a="1"/>
  <c r="AD162" i="2" s="1"/>
  <c r="AD163" i="2" s="1" a="1"/>
  <c r="AD163" i="2" s="1"/>
  <c r="AD164" i="2" s="1" a="1"/>
  <c r="AD164" i="2" s="1"/>
  <c r="AD165" i="2" s="1" a="1"/>
  <c r="AD165" i="2" s="1"/>
  <c r="AD166" i="2" s="1" a="1"/>
  <c r="AD166" i="2" s="1"/>
  <c r="AD167" i="2" s="1" a="1"/>
  <c r="AD167" i="2" s="1"/>
  <c r="AD168" i="2" s="1" a="1"/>
  <c r="AD168" i="2" s="1"/>
  <c r="AD169" i="2" s="1" a="1"/>
  <c r="AD169" i="2" s="1"/>
  <c r="AD170" i="2" s="1" a="1"/>
  <c r="AD170" i="2" s="1"/>
  <c r="AD171" i="2" s="1" a="1"/>
  <c r="AD171" i="2" s="1"/>
  <c r="AD172" i="2" s="1" a="1"/>
  <c r="AD172" i="2" s="1"/>
  <c r="AD173" i="2" s="1" a="1"/>
  <c r="AD173" i="2" s="1"/>
  <c r="AD174" i="2" s="1" a="1"/>
  <c r="AD174" i="2" s="1"/>
  <c r="AD175" i="2" s="1" a="1"/>
  <c r="AD175" i="2" s="1"/>
  <c r="AD176" i="2" s="1" a="1"/>
  <c r="AD176" i="2" s="1"/>
  <c r="AD177" i="2" s="1" a="1"/>
  <c r="AD177" i="2" s="1"/>
  <c r="AD178" i="2" s="1" a="1"/>
  <c r="AD178" i="2" s="1"/>
  <c r="AD179" i="2" s="1" a="1"/>
  <c r="AD179" i="2" s="1"/>
  <c r="AD180" i="2" s="1" a="1"/>
  <c r="AD180" i="2" s="1"/>
  <c r="AD181" i="2" s="1" a="1"/>
  <c r="AD181" i="2" s="1"/>
  <c r="AD182" i="2" s="1" a="1"/>
  <c r="AD182" i="2" s="1"/>
  <c r="AD183" i="2" s="1" a="1"/>
  <c r="AD183" i="2" s="1"/>
  <c r="AD184" i="2" s="1" a="1"/>
  <c r="AD184" i="2" s="1"/>
  <c r="AD185" i="2" s="1" a="1"/>
  <c r="AD185" i="2" s="1"/>
  <c r="AD186" i="2" s="1" a="1"/>
  <c r="AD186" i="2" s="1"/>
  <c r="AD187" i="2" s="1" a="1"/>
  <c r="AD187" i="2" s="1"/>
  <c r="AD188" i="2" s="1" a="1"/>
  <c r="AD188" i="2" s="1"/>
  <c r="AD189" i="2" s="1" a="1"/>
  <c r="AD189" i="2" s="1"/>
  <c r="AD190" i="2" s="1" a="1"/>
  <c r="AD190" i="2" s="1"/>
  <c r="AD191" i="2" s="1" a="1"/>
  <c r="AD191" i="2" s="1"/>
  <c r="AD192" i="2" s="1" a="1"/>
  <c r="AD192" i="2" s="1"/>
  <c r="AD193" i="2" s="1" a="1"/>
  <c r="AD193" i="2" s="1"/>
  <c r="AD194" i="2" s="1" a="1"/>
  <c r="AD194" i="2" s="1"/>
  <c r="AD195" i="2" s="1" a="1"/>
  <c r="AD195" i="2" s="1"/>
  <c r="AD196" i="2" s="1" a="1"/>
  <c r="AD196" i="2" s="1"/>
  <c r="AD197" i="2" s="1" a="1"/>
  <c r="AD197" i="2" s="1"/>
  <c r="AD198" i="2" s="1" a="1"/>
  <c r="AD198" i="2" s="1"/>
  <c r="AD199" i="2" s="1" a="1"/>
  <c r="AD199" i="2" s="1"/>
  <c r="AD200" i="2" s="1" a="1"/>
  <c r="AD200" i="2" s="1"/>
  <c r="AD201" i="2" s="1" a="1"/>
  <c r="AD201" i="2" s="1"/>
  <c r="AD202" i="2" s="1" a="1"/>
  <c r="AD202" i="2" s="1"/>
  <c r="AD203" i="2" s="1" a="1"/>
  <c r="AD203" i="2" s="1"/>
  <c r="AD204" i="2" s="1" a="1"/>
  <c r="AD204" i="2" s="1"/>
  <c r="AD205" i="2" s="1" a="1"/>
  <c r="AD205" i="2" s="1"/>
  <c r="AD206" i="2" s="1" a="1"/>
  <c r="AD206" i="2" s="1"/>
  <c r="AD207" i="2" s="1" a="1"/>
  <c r="AD207" i="2" s="1"/>
  <c r="AD208" i="2" s="1" a="1"/>
  <c r="AD208" i="2" s="1"/>
  <c r="AD209" i="2" s="1" a="1"/>
  <c r="AD209" i="2" s="1"/>
  <c r="AD210" i="2" s="1" a="1"/>
  <c r="AD210" i="2" s="1"/>
  <c r="AD211" i="2" s="1" a="1"/>
  <c r="AD211" i="2" s="1"/>
  <c r="AD212" i="2" s="1" a="1"/>
  <c r="AD212" i="2" s="1"/>
  <c r="AD213" i="2" s="1" a="1"/>
  <c r="AD213" i="2" s="1"/>
  <c r="AD214" i="2" s="1" a="1"/>
  <c r="AD214" i="2" s="1"/>
  <c r="AD215" i="2" s="1" a="1"/>
  <c r="AD215" i="2" s="1"/>
  <c r="AD216" i="2" s="1" a="1"/>
  <c r="AD216" i="2" s="1"/>
  <c r="AD217" i="2" s="1" a="1"/>
  <c r="AD217" i="2" s="1"/>
  <c r="AD218" i="2" s="1" a="1"/>
  <c r="AD218" i="2" s="1"/>
  <c r="AD219" i="2" s="1" a="1"/>
  <c r="AD219" i="2" s="1"/>
  <c r="AD220" i="2" s="1" a="1"/>
  <c r="AD220" i="2" s="1"/>
  <c r="AD221" i="2" s="1" a="1"/>
  <c r="AD221" i="2" s="1"/>
  <c r="AD222" i="2" s="1" a="1"/>
  <c r="AD222" i="2" s="1"/>
  <c r="AD223" i="2" s="1" a="1"/>
  <c r="AD223" i="2" s="1"/>
  <c r="AD224" i="2" s="1" a="1"/>
  <c r="AD224" i="2" s="1"/>
  <c r="AD225" i="2" s="1" a="1"/>
  <c r="AD225" i="2" s="1"/>
  <c r="AD226" i="2" s="1" a="1"/>
  <c r="AD226" i="2" s="1"/>
  <c r="AD227" i="2" s="1" a="1"/>
  <c r="AD227" i="2" s="1"/>
  <c r="AD228" i="2" s="1" a="1"/>
  <c r="AD228" i="2" s="1"/>
  <c r="AD229" i="2" s="1" a="1"/>
  <c r="AD229" i="2" s="1"/>
  <c r="AD230" i="2" s="1" a="1"/>
  <c r="AD230" i="2" s="1"/>
  <c r="AD231" i="2" s="1" a="1"/>
  <c r="AD231" i="2" s="1"/>
  <c r="AD232" i="2" s="1" a="1"/>
  <c r="AD232" i="2" s="1"/>
  <c r="AD233" i="2" s="1" a="1"/>
  <c r="AD233" i="2" s="1"/>
  <c r="AD234" i="2" s="1" a="1"/>
  <c r="AD234" i="2" s="1"/>
  <c r="AD235" i="2" s="1" a="1"/>
  <c r="AD235" i="2" s="1"/>
  <c r="AD236" i="2" s="1" a="1"/>
  <c r="AD236" i="2" s="1"/>
  <c r="AD237" i="2" s="1" a="1"/>
  <c r="AD237" i="2" s="1"/>
  <c r="AD238" i="2" s="1" a="1"/>
  <c r="AD238" i="2" s="1"/>
  <c r="AD239" i="2" s="1" a="1"/>
  <c r="AD239" i="2" s="1"/>
  <c r="AD240" i="2" s="1" a="1"/>
  <c r="AD240" i="2" s="1"/>
  <c r="AD241" i="2" s="1" a="1"/>
  <c r="AD241" i="2" s="1"/>
  <c r="AD242" i="2" s="1" a="1"/>
  <c r="AD242" i="2" s="1"/>
  <c r="AD243" i="2" s="1" a="1"/>
  <c r="AD243" i="2" s="1"/>
  <c r="AD244" i="2" s="1" a="1"/>
  <c r="AD244" i="2" s="1"/>
  <c r="AD245" i="2" s="1" a="1"/>
  <c r="AD245" i="2" s="1"/>
  <c r="AD246" i="2" s="1" a="1"/>
  <c r="AD246" i="2" s="1"/>
  <c r="AD247" i="2" s="1" a="1"/>
  <c r="AD247" i="2" s="1"/>
  <c r="AD248" i="2" s="1" a="1"/>
  <c r="AD248" i="2" s="1"/>
  <c r="AD249" i="2" s="1" a="1"/>
  <c r="AD249" i="2" s="1"/>
  <c r="AD250" i="2" s="1" a="1"/>
  <c r="AD250" i="2" s="1"/>
  <c r="AD251" i="2" s="1" a="1"/>
  <c r="AD251" i="2" s="1"/>
  <c r="AD252" i="2" s="1" a="1"/>
  <c r="AD252" i="2" s="1"/>
  <c r="AD253" i="2" s="1" a="1"/>
  <c r="AD253" i="2" s="1"/>
  <c r="AD254" i="2" s="1" a="1"/>
  <c r="AD254" i="2" s="1"/>
  <c r="AD255" i="2" s="1" a="1"/>
  <c r="AD255" i="2" s="1"/>
  <c r="AD256" i="2" s="1" a="1"/>
  <c r="AD256" i="2" s="1"/>
  <c r="AD257" i="2" s="1" a="1"/>
  <c r="AD257" i="2" s="1"/>
  <c r="AD258" i="2" s="1" a="1"/>
  <c r="AD258" i="2" s="1"/>
  <c r="AD259" i="2" s="1" a="1"/>
  <c r="AD259" i="2" s="1"/>
  <c r="AD260" i="2" s="1" a="1"/>
  <c r="AD260" i="2" s="1"/>
  <c r="AD261" i="2" s="1" a="1"/>
  <c r="AD261" i="2" s="1"/>
  <c r="AD262" i="2" s="1" a="1"/>
  <c r="AD262" i="2" s="1"/>
  <c r="AD263" i="2" s="1" a="1"/>
  <c r="AD263" i="2" s="1"/>
  <c r="AD264" i="2" s="1" a="1"/>
  <c r="AD264" i="2" s="1"/>
  <c r="AD265" i="2" s="1" a="1"/>
  <c r="AD265" i="2" s="1"/>
  <c r="AD266" i="2" s="1" a="1"/>
  <c r="AD266" i="2" s="1"/>
  <c r="AD267" i="2" s="1" a="1"/>
  <c r="AD267" i="2" s="1"/>
  <c r="AD268" i="2" s="1" a="1"/>
  <c r="AD268" i="2" s="1"/>
  <c r="AD269" i="2" s="1" a="1"/>
  <c r="AD269" i="2" s="1"/>
  <c r="AD270" i="2" s="1" a="1"/>
  <c r="AD270" i="2" s="1"/>
  <c r="AD271" i="2" s="1" a="1"/>
  <c r="AD271" i="2" s="1"/>
  <c r="AD272" i="2" s="1" a="1"/>
  <c r="AD272" i="2" s="1"/>
  <c r="AD273" i="2" s="1" a="1"/>
  <c r="AD273" i="2" s="1"/>
  <c r="AD274" i="2" s="1" a="1"/>
  <c r="AD274" i="2" s="1"/>
  <c r="AD275" i="2" s="1" a="1"/>
  <c r="AD275" i="2" s="1"/>
  <c r="AD276" i="2" s="1" a="1"/>
  <c r="AD276" i="2" s="1"/>
  <c r="AD277" i="2" s="1" a="1"/>
  <c r="AD277" i="2" s="1"/>
  <c r="AD278" i="2" s="1" a="1"/>
  <c r="AD278" i="2" s="1"/>
  <c r="AD279" i="2" s="1" a="1"/>
  <c r="AD279" i="2" s="1"/>
  <c r="AD280" i="2" s="1" a="1"/>
  <c r="AD280" i="2" s="1"/>
  <c r="AD281" i="2" s="1" a="1"/>
  <c r="AD281" i="2" s="1"/>
  <c r="AD282" i="2" s="1" a="1"/>
  <c r="AD282" i="2" s="1"/>
  <c r="AD283" i="2" s="1" a="1"/>
  <c r="AD283" i="2" s="1"/>
  <c r="AD284" i="2" s="1" a="1"/>
  <c r="AD284" i="2" s="1"/>
  <c r="AD285" i="2" s="1" a="1"/>
  <c r="AD285" i="2" s="1"/>
  <c r="AD286" i="2" s="1" a="1"/>
  <c r="AD286" i="2" s="1"/>
  <c r="AD287" i="2" s="1" a="1"/>
  <c r="AD287" i="2" s="1"/>
  <c r="AD288" i="2" s="1" a="1"/>
  <c r="AD288" i="2" s="1"/>
  <c r="AD289" i="2" s="1" a="1"/>
  <c r="AD289" i="2" s="1"/>
  <c r="AD290" i="2" s="1" a="1"/>
  <c r="AD290" i="2" s="1"/>
  <c r="AD291" i="2" s="1" a="1"/>
  <c r="AD291" i="2" s="1"/>
  <c r="AD292" i="2" s="1" a="1"/>
  <c r="AD292" i="2" s="1"/>
  <c r="AD293" i="2" s="1" a="1"/>
  <c r="AD293" i="2" s="1"/>
  <c r="AD294" i="2" s="1" a="1"/>
  <c r="AD294" i="2" s="1"/>
  <c r="AD295" i="2" s="1" a="1"/>
  <c r="AD295" i="2" s="1"/>
  <c r="AD296" i="2" s="1" a="1"/>
  <c r="AD296" i="2" s="1"/>
  <c r="AD297" i="2" s="1" a="1"/>
  <c r="AD297" i="2" s="1"/>
  <c r="AD298" i="2" s="1" a="1"/>
  <c r="AD298" i="2" s="1"/>
  <c r="AD299" i="2" s="1" a="1"/>
  <c r="AD299" i="2" s="1"/>
  <c r="AD300" i="2" s="1" a="1"/>
  <c r="AD300" i="2" s="1"/>
  <c r="AD301" i="2" s="1" a="1"/>
  <c r="AD301" i="2" s="1"/>
  <c r="AD302" i="2" s="1" a="1"/>
  <c r="AD302" i="2" s="1"/>
  <c r="AD303" i="2" s="1" a="1"/>
  <c r="AD303" i="2" s="1"/>
  <c r="AD304" i="2" s="1" a="1"/>
  <c r="AD304" i="2" s="1"/>
  <c r="AD305" i="2" s="1" a="1"/>
  <c r="AD305" i="2" s="1"/>
  <c r="AD306" i="2" s="1" a="1"/>
  <c r="AD306" i="2" s="1"/>
  <c r="AD307" i="2" s="1" a="1"/>
  <c r="AD307" i="2" s="1"/>
  <c r="AD308" i="2" s="1" a="1"/>
  <c r="AD308" i="2" s="1"/>
  <c r="AD309" i="2" s="1" a="1"/>
  <c r="AD309" i="2" s="1"/>
  <c r="AD310" i="2" s="1" a="1"/>
  <c r="AD310" i="2" s="1"/>
  <c r="AD311" i="2" s="1" a="1"/>
  <c r="AD311" i="2" s="1"/>
  <c r="AD312" i="2" s="1" a="1"/>
  <c r="AD312" i="2" s="1"/>
  <c r="AD313" i="2" s="1" a="1"/>
  <c r="AD313" i="2" s="1"/>
  <c r="AD314" i="2" s="1" a="1"/>
  <c r="AD314" i="2" s="1"/>
  <c r="AD315" i="2" s="1" a="1"/>
  <c r="AD315" i="2" s="1"/>
  <c r="AD316" i="2" s="1" a="1"/>
  <c r="AD316" i="2" s="1"/>
  <c r="AD317" i="2" s="1" a="1"/>
  <c r="AD317" i="2" s="1"/>
  <c r="AD318" i="2" s="1" a="1"/>
  <c r="AD318" i="2" s="1"/>
  <c r="AD319" i="2" s="1" a="1"/>
  <c r="AD319" i="2" s="1"/>
  <c r="AD320" i="2" s="1" a="1"/>
  <c r="AD320" i="2" s="1"/>
  <c r="AD321" i="2" s="1" a="1"/>
  <c r="AD321" i="2" s="1"/>
  <c r="AD322" i="2" s="1" a="1"/>
  <c r="AD322" i="2" s="1"/>
  <c r="AD323" i="2" s="1" a="1"/>
  <c r="AD323" i="2" s="1"/>
  <c r="AD324" i="2" s="1" a="1"/>
  <c r="AD324" i="2" s="1"/>
  <c r="AD325" i="2" s="1" a="1"/>
  <c r="AD325" i="2" s="1"/>
  <c r="AD326" i="2" s="1" a="1"/>
  <c r="AD326" i="2" s="1"/>
  <c r="AD327" i="2" s="1" a="1"/>
  <c r="AD327" i="2" s="1"/>
  <c r="AD328" i="2" s="1" a="1"/>
  <c r="AD328" i="2" s="1"/>
  <c r="AD329" i="2" s="1" a="1"/>
  <c r="AD329" i="2" s="1"/>
  <c r="AD330" i="2" s="1" a="1"/>
  <c r="AD330" i="2" s="1"/>
  <c r="AD331" i="2" s="1" a="1"/>
  <c r="AD331" i="2" s="1"/>
  <c r="AD332" i="2" s="1" a="1"/>
  <c r="AD332" i="2" s="1"/>
  <c r="AD333" i="2" s="1" a="1"/>
  <c r="AD333" i="2" s="1"/>
  <c r="AD334" i="2" s="1" a="1"/>
  <c r="AD334" i="2" s="1"/>
  <c r="AD335" i="2" s="1" a="1"/>
  <c r="AD335" i="2" s="1"/>
  <c r="AD336" i="2" s="1" a="1"/>
  <c r="AD336" i="2" s="1"/>
  <c r="AD337" i="2" s="1" a="1"/>
  <c r="AD337" i="2" s="1"/>
  <c r="AD338" i="2" s="1" a="1"/>
  <c r="AD338" i="2" s="1"/>
  <c r="AD339" i="2" s="1" a="1"/>
  <c r="AD339" i="2" s="1"/>
  <c r="AD340" i="2" s="1" a="1"/>
  <c r="AD340" i="2" s="1"/>
  <c r="AD341" i="2" s="1" a="1"/>
  <c r="AD341" i="2" s="1"/>
  <c r="AD342" i="2" s="1" a="1"/>
  <c r="AD342" i="2" s="1"/>
  <c r="AD343" i="2" s="1" a="1"/>
  <c r="AD343" i="2" s="1"/>
  <c r="AD344" i="2" s="1" a="1"/>
  <c r="AD344" i="2" s="1"/>
  <c r="AD345" i="2" s="1" a="1"/>
  <c r="AD345" i="2" s="1"/>
  <c r="AD346" i="2" s="1" a="1"/>
  <c r="AD346" i="2" s="1"/>
  <c r="AD347" i="2" s="1" a="1"/>
  <c r="AD347" i="2" s="1"/>
  <c r="AD348" i="2" s="1" a="1"/>
  <c r="AD348" i="2" s="1"/>
  <c r="AD349" i="2" s="1" a="1"/>
  <c r="AD349" i="2" s="1"/>
  <c r="AD350" i="2" s="1" a="1"/>
  <c r="AD350" i="2" s="1"/>
  <c r="AD351" i="2" s="1" a="1"/>
  <c r="AD351" i="2" s="1"/>
  <c r="AD352" i="2" s="1" a="1"/>
  <c r="AD352" i="2" s="1"/>
  <c r="AD353" i="2" s="1" a="1"/>
  <c r="AD353" i="2" s="1"/>
  <c r="AD354" i="2" s="1" a="1"/>
  <c r="AD354" i="2" s="1"/>
  <c r="AD355" i="2" s="1" a="1"/>
  <c r="AD355" i="2" s="1"/>
  <c r="AD356" i="2" s="1" a="1"/>
  <c r="AD356" i="2" s="1"/>
  <c r="AD357" i="2" s="1" a="1"/>
  <c r="AD357" i="2" s="1"/>
  <c r="AD358" i="2" s="1" a="1"/>
  <c r="AD358" i="2" s="1"/>
  <c r="AD359" i="2" s="1" a="1"/>
  <c r="AD359" i="2" s="1"/>
  <c r="AD360" i="2" s="1" a="1"/>
  <c r="AD360" i="2" s="1"/>
  <c r="AD361" i="2" s="1" a="1"/>
  <c r="AD361" i="2" s="1"/>
  <c r="AD362" i="2" s="1" a="1"/>
  <c r="AD362" i="2" s="1"/>
  <c r="AD363" i="2" s="1" a="1"/>
  <c r="AD363" i="2" s="1"/>
  <c r="AD364" i="2" s="1" a="1"/>
  <c r="AD364" i="2" s="1"/>
  <c r="AD365" i="2" s="1" a="1"/>
  <c r="AD365" i="2" s="1"/>
  <c r="AD366" i="2" s="1" a="1"/>
  <c r="AD366" i="2" s="1"/>
  <c r="AD367" i="2" s="1" a="1"/>
  <c r="AD367" i="2" s="1"/>
  <c r="AD368" i="2" s="1" a="1"/>
  <c r="AD368" i="2" s="1"/>
  <c r="AD369" i="2" s="1" a="1"/>
  <c r="AD369" i="2" s="1"/>
  <c r="AD370" i="2" s="1" a="1"/>
  <c r="AD370" i="2" s="1"/>
  <c r="AD371" i="2" s="1" a="1"/>
  <c r="AD371" i="2" s="1"/>
  <c r="AD372" i="2" s="1" a="1"/>
  <c r="AD372" i="2" s="1"/>
  <c r="AD373" i="2" s="1" a="1"/>
  <c r="AD373" i="2" s="1"/>
  <c r="AD374" i="2" s="1" a="1"/>
  <c r="AD374" i="2" s="1"/>
  <c r="AD375" i="2" s="1" a="1"/>
  <c r="AD375" i="2" s="1"/>
  <c r="AD376" i="2" s="1" a="1"/>
  <c r="AD376" i="2" s="1"/>
  <c r="AD377" i="2" s="1" a="1"/>
  <c r="AD377" i="2" s="1"/>
  <c r="AD378" i="2" s="1" a="1"/>
  <c r="AD378" i="2" s="1"/>
  <c r="AD379" i="2" s="1" a="1"/>
  <c r="AD379" i="2" s="1"/>
  <c r="AD380" i="2" s="1" a="1"/>
  <c r="AD380" i="2" s="1"/>
  <c r="AD381" i="2" s="1" a="1"/>
  <c r="AD381" i="2" s="1"/>
  <c r="AD382" i="2" s="1" a="1"/>
  <c r="AD382" i="2" s="1"/>
  <c r="AD383" i="2" s="1" a="1"/>
  <c r="AD383" i="2" s="1"/>
  <c r="AD384" i="2" s="1" a="1"/>
  <c r="AD384" i="2" s="1"/>
  <c r="AD385" i="2" s="1" a="1"/>
  <c r="AD385" i="2" s="1"/>
  <c r="AD386" i="2" s="1" a="1"/>
  <c r="AD386" i="2" s="1"/>
  <c r="AD387" i="2" s="1" a="1"/>
  <c r="AD387" i="2" s="1"/>
  <c r="AD388" i="2" s="1" a="1"/>
  <c r="AD388" i="2" s="1"/>
  <c r="AD389" i="2" s="1" a="1"/>
  <c r="AD389" i="2" s="1"/>
  <c r="AD390" i="2" s="1" a="1"/>
  <c r="AD390" i="2" s="1"/>
  <c r="AD391" i="2" s="1" a="1"/>
  <c r="AD391" i="2" s="1"/>
  <c r="AD392" i="2" s="1" a="1"/>
  <c r="AD392" i="2" s="1"/>
  <c r="AD393" i="2" s="1" a="1"/>
  <c r="AD393" i="2" s="1"/>
  <c r="AD394" i="2" s="1" a="1"/>
  <c r="AD394" i="2" s="1"/>
  <c r="AD395" i="2" s="1" a="1"/>
  <c r="AD395" i="2" s="1"/>
  <c r="AD396" i="2" s="1" a="1"/>
  <c r="AD396" i="2" s="1"/>
  <c r="AD397" i="2" s="1" a="1"/>
  <c r="AD397" i="2" s="1"/>
  <c r="AD398" i="2" s="1" a="1"/>
  <c r="AD398" i="2" s="1"/>
  <c r="AD399" i="2" s="1" a="1"/>
  <c r="AD399" i="2" s="1"/>
  <c r="AD400" i="2" s="1" a="1"/>
  <c r="AD400" i="2" s="1"/>
  <c r="AD401" i="2" s="1" a="1"/>
  <c r="AD401" i="2" s="1"/>
  <c r="AD402" i="2" s="1" a="1"/>
  <c r="AD402" i="2" s="1"/>
  <c r="AD403" i="2" s="1" a="1"/>
  <c r="AD403" i="2" s="1"/>
  <c r="AD404" i="2" s="1" a="1"/>
  <c r="AD404" i="2" s="1"/>
  <c r="AD405" i="2" s="1" a="1"/>
  <c r="AD405" i="2" s="1"/>
  <c r="AD406" i="2" s="1" a="1"/>
  <c r="AD406" i="2" s="1"/>
  <c r="AD407" i="2" s="1" a="1"/>
  <c r="AD407" i="2" s="1"/>
  <c r="AD408" i="2" s="1" a="1"/>
  <c r="AD408" i="2" s="1"/>
  <c r="AD409" i="2" s="1" a="1"/>
  <c r="AD409" i="2" s="1"/>
  <c r="AD410" i="2" s="1" a="1"/>
  <c r="AD410" i="2" s="1"/>
  <c r="AD411" i="2" s="1" a="1"/>
  <c r="AD411" i="2" s="1"/>
  <c r="AD412" i="2" s="1" a="1"/>
  <c r="AD412" i="2" s="1"/>
  <c r="AD413" i="2" s="1" a="1"/>
  <c r="AD413" i="2" s="1"/>
  <c r="AD414" i="2" s="1" a="1"/>
  <c r="AD414" i="2" s="1"/>
  <c r="AD415" i="2" s="1" a="1"/>
  <c r="AD415" i="2" s="1"/>
  <c r="AD416" i="2" s="1" a="1"/>
  <c r="AD416" i="2" s="1"/>
  <c r="AD417" i="2" s="1" a="1"/>
  <c r="AD417" i="2" s="1"/>
  <c r="AD418" i="2" s="1" a="1"/>
  <c r="AD418" i="2" s="1"/>
  <c r="AD419" i="2" s="1" a="1"/>
  <c r="AD419" i="2" s="1"/>
  <c r="AD420" i="2" s="1" a="1"/>
  <c r="AD420" i="2" s="1"/>
  <c r="AD421" i="2" s="1" a="1"/>
  <c r="AD421" i="2" s="1"/>
  <c r="AD422" i="2" s="1" a="1"/>
  <c r="AD422" i="2" s="1"/>
  <c r="AD423" i="2" s="1" a="1"/>
  <c r="AD423" i="2" s="1"/>
  <c r="AD424" i="2" s="1" a="1"/>
  <c r="AD424" i="2" s="1"/>
  <c r="AD425" i="2" s="1" a="1"/>
  <c r="AD425" i="2" s="1"/>
  <c r="AD426" i="2" s="1" a="1"/>
  <c r="AD426" i="2" s="1"/>
  <c r="AD427" i="2" s="1" a="1"/>
  <c r="AD427" i="2" s="1"/>
  <c r="AD428" i="2" s="1" a="1"/>
  <c r="AD428" i="2" s="1"/>
  <c r="AD429" i="2" s="1" a="1"/>
  <c r="AD429" i="2" s="1"/>
  <c r="AD430" i="2" s="1" a="1"/>
  <c r="AD430" i="2" s="1"/>
  <c r="AD431" i="2" s="1" a="1"/>
  <c r="AD431" i="2" s="1"/>
  <c r="AD432" i="2" s="1" a="1"/>
  <c r="AD432" i="2" s="1"/>
  <c r="AD433" i="2" s="1" a="1"/>
  <c r="AD433" i="2" s="1"/>
  <c r="AD434" i="2" s="1" a="1"/>
  <c r="AD434" i="2" s="1"/>
  <c r="AD435" i="2" s="1" a="1"/>
  <c r="AD435" i="2" s="1"/>
  <c r="AD436" i="2" s="1" a="1"/>
  <c r="AD436" i="2" s="1"/>
  <c r="AD437" i="2" s="1" a="1"/>
  <c r="AD437" i="2" s="1"/>
  <c r="AD438" i="2" s="1" a="1"/>
  <c r="AD438" i="2" s="1"/>
  <c r="AD439" i="2" s="1" a="1"/>
  <c r="AD439" i="2" s="1"/>
  <c r="AD440" i="2" s="1" a="1"/>
  <c r="AD440" i="2" s="1"/>
  <c r="AD441" i="2" s="1" a="1"/>
  <c r="AD441" i="2" s="1"/>
  <c r="AD442" i="2" s="1" a="1"/>
  <c r="AD442" i="2" s="1"/>
  <c r="AD443" i="2" s="1" a="1"/>
  <c r="AD443" i="2" s="1"/>
  <c r="AD444" i="2" s="1" a="1"/>
  <c r="AD444" i="2" s="1"/>
  <c r="AD445" i="2" s="1" a="1"/>
  <c r="AD445" i="2" s="1"/>
  <c r="AD446" i="2" s="1" a="1"/>
  <c r="AD446" i="2" s="1"/>
  <c r="AD447" i="2" s="1" a="1"/>
  <c r="AD447" i="2" s="1"/>
  <c r="AD448" i="2" s="1" a="1"/>
  <c r="AD448" i="2" s="1"/>
  <c r="AD449" i="2" s="1" a="1"/>
  <c r="AD449" i="2" s="1"/>
  <c r="AD450" i="2" s="1" a="1"/>
  <c r="AD450" i="2" s="1"/>
  <c r="AD451" i="2" s="1" a="1"/>
  <c r="AD451" i="2" s="1"/>
  <c r="AD452" i="2" s="1" a="1"/>
  <c r="AD452" i="2" s="1"/>
  <c r="AD453" i="2" s="1" a="1"/>
  <c r="AD453" i="2" s="1"/>
  <c r="AD454" i="2" s="1" a="1"/>
  <c r="AD454" i="2" s="1"/>
  <c r="AD455" i="2" s="1" a="1"/>
  <c r="AD455" i="2" s="1"/>
  <c r="AD456" i="2" s="1" a="1"/>
  <c r="AD456" i="2" s="1"/>
  <c r="AD457" i="2" s="1" a="1"/>
  <c r="AD457" i="2" s="1"/>
  <c r="AD458" i="2" s="1" a="1"/>
  <c r="AD458" i="2" s="1"/>
  <c r="AD459" i="2" s="1" a="1"/>
  <c r="AD459" i="2" s="1"/>
  <c r="AD460" i="2" s="1" a="1"/>
  <c r="AD460" i="2" s="1"/>
  <c r="AD461" i="2" s="1" a="1"/>
  <c r="AD461" i="2" s="1"/>
  <c r="AD462" i="2" s="1" a="1"/>
  <c r="AD462" i="2" s="1"/>
  <c r="AD463" i="2" s="1" a="1"/>
  <c r="AD463" i="2" s="1"/>
  <c r="AD464" i="2" s="1" a="1"/>
  <c r="AD464" i="2" s="1"/>
  <c r="AD465" i="2" s="1" a="1"/>
  <c r="AD465" i="2" s="1"/>
  <c r="AD466" i="2" s="1" a="1"/>
  <c r="AD466" i="2" s="1"/>
  <c r="AD467" i="2" s="1" a="1"/>
  <c r="AD467" i="2" s="1"/>
  <c r="AD468" i="2" s="1" a="1"/>
  <c r="AD468" i="2" s="1"/>
  <c r="AD469" i="2" s="1" a="1"/>
  <c r="AD469" i="2" s="1"/>
  <c r="AD470" i="2" s="1" a="1"/>
  <c r="AD470" i="2" s="1"/>
  <c r="AD471" i="2" s="1" a="1"/>
  <c r="AD471" i="2" s="1"/>
  <c r="AD472" i="2" s="1" a="1"/>
  <c r="AD472" i="2" s="1"/>
  <c r="AD473" i="2" s="1" a="1"/>
  <c r="AD473" i="2" s="1"/>
  <c r="AD474" i="2" s="1" a="1"/>
  <c r="AD474" i="2" s="1"/>
  <c r="AD475" i="2" s="1" a="1"/>
  <c r="AD475" i="2" s="1"/>
  <c r="AD476" i="2" s="1" a="1"/>
  <c r="AD476" i="2" s="1"/>
  <c r="AD477" i="2" s="1" a="1"/>
  <c r="AD477" i="2" s="1"/>
  <c r="AD478" i="2" s="1" a="1"/>
  <c r="AD478" i="2" s="1"/>
  <c r="AD479" i="2" s="1" a="1"/>
  <c r="AD479" i="2" s="1"/>
  <c r="AD480" i="2" s="1" a="1"/>
  <c r="AD480" i="2" s="1"/>
  <c r="AD481" i="2" s="1" a="1"/>
  <c r="AD481" i="2" s="1"/>
  <c r="AD482" i="2" s="1" a="1"/>
  <c r="AD482" i="2" s="1"/>
  <c r="AD483" i="2" s="1" a="1"/>
  <c r="AD483" i="2" s="1"/>
  <c r="AD484" i="2" s="1" a="1"/>
  <c r="AD484" i="2" s="1"/>
  <c r="AD485" i="2" s="1" a="1"/>
  <c r="AD485" i="2" s="1"/>
  <c r="AD486" i="2" s="1" a="1"/>
  <c r="AD486" i="2" s="1"/>
  <c r="AD487" i="2" s="1" a="1"/>
  <c r="AD487" i="2" s="1"/>
  <c r="AD488" i="2" s="1" a="1"/>
  <c r="AD488" i="2" s="1"/>
  <c r="AD489" i="2" s="1" a="1"/>
  <c r="AD489" i="2" s="1"/>
  <c r="AD490" i="2" s="1" a="1"/>
  <c r="AD490" i="2" s="1"/>
  <c r="AD491" i="2" s="1" a="1"/>
  <c r="AD491" i="2" s="1"/>
  <c r="AD492" i="2" s="1" a="1"/>
  <c r="AD492" i="2" s="1"/>
  <c r="AD493" i="2" s="1" a="1"/>
  <c r="AD493" i="2" s="1"/>
  <c r="AD494" i="2" s="1" a="1"/>
  <c r="AD494" i="2" s="1"/>
  <c r="AD495" i="2" s="1" a="1"/>
  <c r="AD495" i="2" s="1"/>
  <c r="AD496" i="2" s="1" a="1"/>
  <c r="AD496" i="2" s="1"/>
  <c r="AD497" i="2" s="1" a="1"/>
  <c r="AD497" i="2" s="1"/>
  <c r="AD498" i="2" s="1" a="1"/>
  <c r="AD498" i="2" s="1"/>
  <c r="AD499" i="2" s="1" a="1"/>
  <c r="AD499" i="2" s="1"/>
  <c r="AD500" i="2" s="1" a="1"/>
  <c r="AD500" i="2" s="1"/>
  <c r="AD501" i="2" s="1" a="1"/>
  <c r="AD501" i="2" s="1"/>
  <c r="AD502" i="2" s="1" a="1"/>
  <c r="AD502" i="2" s="1"/>
  <c r="AD503" i="2" s="1" a="1"/>
  <c r="AD503" i="2" s="1"/>
  <c r="AD504" i="2" s="1" a="1"/>
  <c r="AD504" i="2" s="1"/>
  <c r="AD505" i="2" s="1" a="1"/>
  <c r="AD505" i="2" s="1"/>
  <c r="AD506" i="2" s="1" a="1"/>
  <c r="AD506" i="2" s="1"/>
  <c r="AD507" i="2" s="1" a="1"/>
  <c r="AD507" i="2" s="1"/>
  <c r="AD508" i="2" s="1" a="1"/>
  <c r="AD508" i="2" s="1"/>
  <c r="AD509" i="2" s="1" a="1"/>
  <c r="AD509" i="2" s="1"/>
  <c r="AD510" i="2" s="1" a="1"/>
  <c r="AD510" i="2" s="1"/>
  <c r="AD511" i="2" s="1" a="1"/>
  <c r="AD511" i="2" s="1"/>
  <c r="AD512" i="2" s="1" a="1"/>
  <c r="AD512" i="2" s="1"/>
  <c r="AD513" i="2" s="1" a="1"/>
  <c r="AD513" i="2" s="1"/>
  <c r="AD514" i="2" s="1" a="1"/>
  <c r="AD514" i="2" s="1"/>
  <c r="AD515" i="2" s="1" a="1"/>
  <c r="AD515" i="2" s="1"/>
  <c r="AD516" i="2" s="1" a="1"/>
  <c r="AD516" i="2" s="1"/>
  <c r="AD517" i="2" s="1" a="1"/>
  <c r="AD517" i="2" s="1"/>
  <c r="AD518" i="2" s="1" a="1"/>
  <c r="AD518" i="2" s="1"/>
  <c r="AD519" i="2" s="1" a="1"/>
  <c r="AD519" i="2" s="1"/>
  <c r="AD520" i="2" s="1" a="1"/>
  <c r="AD520" i="2" s="1"/>
  <c r="AD521" i="2" s="1" a="1"/>
  <c r="AD521" i="2" s="1"/>
  <c r="AD522" i="2" s="1" a="1"/>
  <c r="AD522" i="2" s="1"/>
  <c r="AD523" i="2" s="1" a="1"/>
  <c r="AD523" i="2" s="1"/>
  <c r="AD524" i="2" s="1" a="1"/>
  <c r="AD524" i="2" s="1"/>
  <c r="AD525" i="2" s="1" a="1"/>
  <c r="AD525" i="2" s="1"/>
  <c r="AD526" i="2" s="1" a="1"/>
  <c r="AD526" i="2" s="1"/>
  <c r="AD527" i="2" s="1" a="1"/>
  <c r="AD527" i="2" s="1"/>
  <c r="AD528" i="2" s="1" a="1"/>
  <c r="AD528" i="2" s="1"/>
  <c r="AD529" i="2" s="1" a="1"/>
  <c r="AD529" i="2" s="1"/>
  <c r="AD530" i="2" s="1" a="1"/>
  <c r="AD530" i="2" s="1"/>
  <c r="AD531" i="2" s="1" a="1"/>
  <c r="AD531" i="2" s="1"/>
  <c r="AD532" i="2" s="1" a="1"/>
  <c r="AD532" i="2" s="1"/>
  <c r="AD533" i="2" s="1" a="1"/>
  <c r="AD533" i="2" s="1"/>
  <c r="AD534" i="2" s="1" a="1"/>
  <c r="AD534" i="2" s="1"/>
  <c r="AD535" i="2" s="1" a="1"/>
  <c r="AD535" i="2" s="1"/>
  <c r="AD536" i="2" s="1" a="1"/>
  <c r="AD536" i="2" s="1"/>
  <c r="AD537" i="2" s="1" a="1"/>
  <c r="AD537" i="2" s="1"/>
  <c r="AD538" i="2" s="1" a="1"/>
  <c r="AD538" i="2" s="1"/>
  <c r="AD539" i="2" s="1" a="1"/>
  <c r="AD539" i="2" s="1"/>
  <c r="AD540" i="2" s="1" a="1"/>
  <c r="AD540" i="2" s="1"/>
  <c r="AD541" i="2" s="1" a="1"/>
  <c r="AD541" i="2" s="1"/>
  <c r="AD542" i="2" s="1" a="1"/>
  <c r="AD542" i="2" s="1"/>
  <c r="AD543" i="2" s="1" a="1"/>
  <c r="AD543" i="2" s="1"/>
  <c r="AD544" i="2" s="1" a="1"/>
  <c r="AD544" i="2" s="1"/>
  <c r="AD545" i="2" s="1" a="1"/>
  <c r="AD545" i="2" s="1"/>
  <c r="AD546" i="2" s="1" a="1"/>
  <c r="AD546" i="2" s="1"/>
  <c r="AD547" i="2" s="1" a="1"/>
  <c r="AD547" i="2" s="1"/>
  <c r="AD548" i="2" s="1" a="1"/>
  <c r="AD548" i="2" s="1"/>
  <c r="AD549" i="2" s="1" a="1"/>
  <c r="AD549" i="2" s="1"/>
  <c r="AD550" i="2" s="1" a="1"/>
  <c r="AD550" i="2" s="1"/>
  <c r="AD551" i="2" s="1" a="1"/>
  <c r="AD551" i="2" s="1"/>
  <c r="AD552" i="2" s="1" a="1"/>
  <c r="AD552" i="2" s="1"/>
  <c r="AD553" i="2" s="1" a="1"/>
  <c r="AD553" i="2" s="1"/>
  <c r="AD554" i="2" s="1" a="1"/>
  <c r="AD554" i="2" s="1"/>
  <c r="AD555" i="2" s="1" a="1"/>
  <c r="AD555" i="2" s="1"/>
  <c r="AD556" i="2" s="1" a="1"/>
  <c r="AD556" i="2" s="1"/>
  <c r="AD557" i="2" s="1" a="1"/>
  <c r="AD557" i="2" s="1"/>
  <c r="AD558" i="2" s="1" a="1"/>
  <c r="AD558" i="2" s="1"/>
  <c r="AD559" i="2" s="1" a="1"/>
  <c r="AD559" i="2" s="1"/>
  <c r="AD560" i="2" s="1" a="1"/>
  <c r="AD560" i="2" s="1"/>
  <c r="AD561" i="2" s="1" a="1"/>
  <c r="AD561" i="2" s="1"/>
  <c r="AD562" i="2" s="1" a="1"/>
  <c r="AD562" i="2" s="1"/>
  <c r="AD563" i="2" s="1" a="1"/>
  <c r="AD563" i="2" s="1"/>
  <c r="AD564" i="2" s="1" a="1"/>
  <c r="AD564" i="2" s="1"/>
  <c r="AD565" i="2" s="1" a="1"/>
  <c r="AD565" i="2" s="1"/>
  <c r="AD566" i="2" s="1" a="1"/>
  <c r="AD566" i="2" s="1"/>
  <c r="AD567" i="2" s="1" a="1"/>
  <c r="AD567" i="2" s="1"/>
  <c r="AD568" i="2" s="1" a="1"/>
  <c r="AD568" i="2" s="1"/>
  <c r="AD569" i="2" s="1" a="1"/>
  <c r="AD569" i="2" s="1"/>
  <c r="AD570" i="2" s="1" a="1"/>
  <c r="AD570" i="2" s="1"/>
  <c r="AD571" i="2" s="1" a="1"/>
  <c r="AD571" i="2" s="1"/>
  <c r="AD572" i="2" s="1" a="1"/>
  <c r="AD572" i="2" s="1"/>
  <c r="AD573" i="2" s="1" a="1"/>
  <c r="AD573" i="2" s="1"/>
  <c r="AD574" i="2" s="1" a="1"/>
  <c r="AD574" i="2" s="1"/>
  <c r="AD575" i="2" s="1" a="1"/>
  <c r="AD575" i="2" s="1"/>
  <c r="AD576" i="2" s="1" a="1"/>
  <c r="AD576" i="2" s="1"/>
  <c r="AD577" i="2" s="1" a="1"/>
  <c r="AD577" i="2" s="1"/>
  <c r="AD578" i="2" s="1" a="1"/>
  <c r="AD578" i="2" s="1"/>
  <c r="AD579" i="2" s="1" a="1"/>
  <c r="AD579" i="2" s="1"/>
  <c r="AD580" i="2" s="1" a="1"/>
  <c r="AD580" i="2" s="1"/>
  <c r="AD581" i="2" s="1" a="1"/>
  <c r="AD581" i="2" s="1"/>
  <c r="AD582" i="2" s="1" a="1"/>
  <c r="AD582" i="2" s="1"/>
  <c r="AD583" i="2" s="1" a="1"/>
  <c r="AD583" i="2" s="1"/>
  <c r="AD584" i="2" s="1" a="1"/>
  <c r="AD584" i="2" s="1"/>
  <c r="AD585" i="2" s="1" a="1"/>
  <c r="AD585" i="2" s="1"/>
  <c r="AD586" i="2" s="1" a="1"/>
  <c r="AD586" i="2" s="1"/>
  <c r="AD587" i="2" s="1" a="1"/>
  <c r="AD587" i="2" s="1"/>
  <c r="AD588" i="2" s="1" a="1"/>
  <c r="AD588" i="2" s="1"/>
  <c r="AD589" i="2" s="1" a="1"/>
  <c r="AD589" i="2" s="1"/>
  <c r="AD590" i="2" s="1" a="1"/>
  <c r="AD590" i="2" s="1"/>
  <c r="AD591" i="2" s="1" a="1"/>
  <c r="AD591" i="2" s="1"/>
  <c r="AD592" i="2" s="1" a="1"/>
  <c r="AD592" i="2" s="1"/>
  <c r="AD593" i="2" s="1" a="1"/>
  <c r="AD593" i="2" s="1"/>
  <c r="AD594" i="2" s="1" a="1"/>
  <c r="AD594" i="2" s="1"/>
  <c r="AD595" i="2" s="1" a="1"/>
  <c r="AD595" i="2" s="1"/>
  <c r="AD596" i="2" s="1" a="1"/>
  <c r="AD596" i="2" s="1"/>
  <c r="AD597" i="2" s="1" a="1"/>
  <c r="AD597" i="2" s="1"/>
  <c r="AD598" i="2" s="1" a="1"/>
  <c r="AD598" i="2" s="1"/>
  <c r="AD599" i="2" s="1" a="1"/>
  <c r="AD599" i="2" s="1"/>
  <c r="AD600" i="2" s="1" a="1"/>
  <c r="AD600" i="2" s="1"/>
  <c r="AD601" i="2" s="1" a="1"/>
  <c r="AD601" i="2" s="1"/>
  <c r="AD602" i="2" s="1" a="1"/>
  <c r="AD602" i="2" s="1"/>
  <c r="AD603" i="2" s="1" a="1"/>
  <c r="AD603" i="2" s="1"/>
  <c r="AD604" i="2" s="1" a="1"/>
  <c r="AD604" i="2" s="1"/>
  <c r="AD605" i="2" s="1" a="1"/>
  <c r="AD605" i="2" s="1"/>
  <c r="AD606" i="2" s="1" a="1"/>
  <c r="AD606" i="2" s="1"/>
  <c r="AD607" i="2" s="1" a="1"/>
  <c r="AD607" i="2" s="1"/>
  <c r="AD608" i="2" s="1" a="1"/>
  <c r="AD608" i="2" s="1"/>
  <c r="AD609" i="2" s="1" a="1"/>
  <c r="AD609" i="2" s="1"/>
  <c r="AD610" i="2" s="1" a="1"/>
  <c r="AD610" i="2" s="1"/>
  <c r="AD611" i="2" s="1" a="1"/>
  <c r="AD611" i="2" s="1"/>
  <c r="AD612" i="2" s="1" a="1"/>
  <c r="AD612" i="2" s="1"/>
  <c r="AD613" i="2" s="1" a="1"/>
  <c r="AD613" i="2" s="1"/>
  <c r="AD614" i="2" s="1" a="1"/>
  <c r="AD614" i="2" s="1"/>
  <c r="AD615" i="2" s="1" a="1"/>
  <c r="AD615" i="2" s="1"/>
  <c r="AD616" i="2" s="1" a="1"/>
  <c r="AD616" i="2" s="1"/>
  <c r="AD617" i="2" s="1" a="1"/>
  <c r="AD617" i="2" s="1"/>
  <c r="AD618" i="2" s="1" a="1"/>
  <c r="AD618" i="2" s="1"/>
  <c r="AD619" i="2" s="1" a="1"/>
  <c r="AD619" i="2" s="1"/>
  <c r="AD620" i="2" s="1" a="1"/>
  <c r="AD620" i="2" s="1"/>
  <c r="AD621" i="2" s="1" a="1"/>
  <c r="AD621" i="2" s="1"/>
  <c r="AD622" i="2" s="1" a="1"/>
  <c r="AD622" i="2" s="1"/>
  <c r="AD623" i="2" s="1" a="1"/>
  <c r="AD623" i="2" s="1"/>
  <c r="AD624" i="2" s="1" a="1"/>
  <c r="AD624" i="2" s="1"/>
  <c r="AD625" i="2" s="1" a="1"/>
  <c r="AD625" i="2" s="1"/>
  <c r="AD626" i="2" s="1" a="1"/>
  <c r="AD626" i="2" s="1"/>
  <c r="AD627" i="2" s="1" a="1"/>
  <c r="AD627" i="2" s="1"/>
  <c r="AD628" i="2" s="1" a="1"/>
  <c r="AD628" i="2" s="1"/>
  <c r="AD629" i="2" s="1" a="1"/>
  <c r="AD629" i="2" s="1"/>
  <c r="AD630" i="2" s="1" a="1"/>
  <c r="AD630" i="2" s="1"/>
  <c r="AD631" i="2" s="1" a="1"/>
  <c r="AD631" i="2" s="1"/>
  <c r="AD632" i="2" s="1" a="1"/>
  <c r="AD632" i="2" s="1"/>
  <c r="AD633" i="2" s="1" a="1"/>
  <c r="AD633" i="2" s="1"/>
  <c r="AD634" i="2" s="1" a="1"/>
  <c r="AD634" i="2" s="1"/>
  <c r="AD635" i="2" s="1" a="1"/>
  <c r="AD635" i="2" s="1"/>
  <c r="AD636" i="2" s="1" a="1"/>
  <c r="AD636" i="2" s="1"/>
  <c r="AD637" i="2" s="1" a="1"/>
  <c r="AD637" i="2" s="1"/>
  <c r="AD638" i="2" s="1" a="1"/>
  <c r="AD638" i="2" s="1"/>
  <c r="AD639" i="2" s="1" a="1"/>
  <c r="AD639" i="2" s="1"/>
  <c r="AD640" i="2" s="1" a="1"/>
  <c r="AD640" i="2" s="1"/>
  <c r="AD641" i="2" s="1" a="1"/>
  <c r="AD641" i="2" s="1"/>
  <c r="AD642" i="2" s="1" a="1"/>
  <c r="AD642" i="2" s="1"/>
  <c r="AD643" i="2" s="1" a="1"/>
  <c r="AD643" i="2" s="1"/>
  <c r="AD644" i="2" s="1" a="1"/>
  <c r="AD644" i="2" s="1"/>
  <c r="AD645" i="2" s="1" a="1"/>
  <c r="AD645" i="2" s="1"/>
  <c r="AD646" i="2" s="1" a="1"/>
  <c r="AD646" i="2" s="1"/>
  <c r="AD647" i="2" s="1" a="1"/>
  <c r="AD647" i="2" s="1"/>
  <c r="AD648" i="2" s="1" a="1"/>
  <c r="AD648" i="2" s="1"/>
  <c r="AD649" i="2" s="1" a="1"/>
  <c r="AD649" i="2" s="1"/>
  <c r="AD650" i="2" s="1" a="1"/>
  <c r="AD650" i="2" s="1"/>
  <c r="AD651" i="2" s="1" a="1"/>
  <c r="AD651" i="2" s="1"/>
  <c r="AD652" i="2" s="1" a="1"/>
  <c r="AD652" i="2" s="1"/>
  <c r="AD653" i="2" s="1" a="1"/>
  <c r="AD653" i="2" s="1"/>
  <c r="AD654" i="2" s="1" a="1"/>
  <c r="AD654" i="2" s="1"/>
  <c r="AD655" i="2" s="1" a="1"/>
  <c r="AD655" i="2" s="1"/>
  <c r="AD656" i="2" s="1" a="1"/>
  <c r="AD656" i="2" s="1"/>
  <c r="AD657" i="2" s="1" a="1"/>
  <c r="AD657" i="2" s="1"/>
  <c r="AD658" i="2" s="1" a="1"/>
  <c r="AD658" i="2" s="1"/>
  <c r="AD659" i="2" s="1" a="1"/>
  <c r="AD659" i="2" s="1"/>
  <c r="AD660" i="2" s="1" a="1"/>
  <c r="AD660" i="2" s="1"/>
  <c r="AD661" i="2" s="1" a="1"/>
  <c r="AD661" i="2" s="1"/>
  <c r="AD662" i="2" s="1" a="1"/>
  <c r="AD662" i="2" s="1"/>
  <c r="AD663" i="2" s="1" a="1"/>
  <c r="AD663" i="2" s="1"/>
  <c r="AD664" i="2" s="1" a="1"/>
  <c r="AD664" i="2" s="1"/>
  <c r="AD665" i="2" s="1" a="1"/>
  <c r="AD665" i="2" s="1"/>
  <c r="AD666" i="2" s="1" a="1"/>
  <c r="AD666" i="2" s="1"/>
  <c r="AD667" i="2" s="1" a="1"/>
  <c r="AD667" i="2" s="1"/>
  <c r="AD668" i="2" s="1" a="1"/>
  <c r="AD668" i="2" s="1"/>
  <c r="AD669" i="2" s="1" a="1"/>
  <c r="AD669" i="2" s="1"/>
  <c r="AD670" i="2" s="1" a="1"/>
  <c r="AD670" i="2" s="1"/>
  <c r="AD671" i="2" s="1" a="1"/>
  <c r="AD671" i="2" s="1"/>
  <c r="AD672" i="2" s="1" a="1"/>
  <c r="AD672" i="2" s="1"/>
  <c r="AD673" i="2" s="1" a="1"/>
  <c r="AD673" i="2" s="1"/>
  <c r="AD674" i="2" s="1" a="1"/>
  <c r="AD674" i="2" s="1"/>
  <c r="AD675" i="2" s="1" a="1"/>
  <c r="AD675" i="2" s="1"/>
  <c r="AD676" i="2" s="1" a="1"/>
  <c r="AD676" i="2" s="1"/>
  <c r="AD677" i="2" s="1" a="1"/>
  <c r="AD677" i="2" s="1"/>
  <c r="AD678" i="2" s="1" a="1"/>
  <c r="AD678" i="2" s="1"/>
  <c r="AD679" i="2" s="1" a="1"/>
  <c r="AD679" i="2" s="1"/>
  <c r="AD680" i="2" s="1" a="1"/>
  <c r="AD680" i="2" s="1"/>
  <c r="AD681" i="2" s="1" a="1"/>
  <c r="AD681" i="2" s="1"/>
  <c r="AD682" i="2" s="1" a="1"/>
  <c r="AD682" i="2" s="1"/>
  <c r="AD683" i="2" s="1" a="1"/>
  <c r="AD683" i="2" s="1"/>
  <c r="AD684" i="2" s="1" a="1"/>
  <c r="AD684" i="2" s="1"/>
  <c r="AD685" i="2" s="1" a="1"/>
  <c r="AD685" i="2" s="1"/>
  <c r="AD686" i="2" s="1" a="1"/>
  <c r="AD686" i="2" s="1"/>
  <c r="AD687" i="2" s="1" a="1"/>
  <c r="AD687" i="2" s="1"/>
  <c r="AD688" i="2" s="1" a="1"/>
  <c r="AD688" i="2" s="1"/>
  <c r="AD689" i="2" s="1" a="1"/>
  <c r="AD689" i="2" s="1"/>
  <c r="AD690" i="2" s="1" a="1"/>
  <c r="AD690" i="2" s="1"/>
  <c r="AD691" i="2" s="1" a="1"/>
  <c r="AD691" i="2" s="1"/>
  <c r="AD692" i="2" s="1" a="1"/>
  <c r="AD692" i="2" s="1"/>
  <c r="AD693" i="2" s="1" a="1"/>
  <c r="AD693" i="2" s="1"/>
  <c r="AD694" i="2" s="1" a="1"/>
  <c r="AD694" i="2" s="1"/>
  <c r="AD695" i="2" s="1" a="1"/>
  <c r="AD695" i="2" s="1"/>
  <c r="AD696" i="2" s="1" a="1"/>
  <c r="AD696" i="2" s="1"/>
  <c r="AD697" i="2" s="1" a="1"/>
  <c r="AD697" i="2" s="1"/>
  <c r="AD698" i="2" s="1" a="1"/>
  <c r="AD698" i="2" s="1"/>
  <c r="AD699" i="2" s="1" a="1"/>
  <c r="AD699" i="2" s="1"/>
  <c r="AD700" i="2" s="1" a="1"/>
  <c r="AD700" i="2" s="1"/>
  <c r="AD701" i="2" s="1" a="1"/>
  <c r="AD701" i="2" s="1"/>
  <c r="AD702" i="2" s="1" a="1"/>
  <c r="AD702" i="2" s="1"/>
  <c r="AD703" i="2" s="1" a="1"/>
  <c r="AD703" i="2" s="1"/>
  <c r="AD704" i="2" s="1" a="1"/>
  <c r="AD704" i="2" s="1"/>
  <c r="AD705" i="2" s="1" a="1"/>
  <c r="AD705" i="2" s="1"/>
  <c r="AD706" i="2" s="1" a="1"/>
  <c r="AD706" i="2" s="1"/>
  <c r="AD707" i="2" s="1" a="1"/>
  <c r="AD707" i="2" s="1"/>
  <c r="AD708" i="2" s="1" a="1"/>
  <c r="AD708" i="2" s="1"/>
  <c r="AD709" i="2" s="1" a="1"/>
  <c r="AD709" i="2" s="1"/>
  <c r="AD710" i="2" s="1" a="1"/>
  <c r="AD710" i="2" s="1"/>
  <c r="AD711" i="2" s="1" a="1"/>
  <c r="AD711" i="2" s="1"/>
  <c r="AD712" i="2" s="1" a="1"/>
  <c r="AD712" i="2" s="1"/>
  <c r="AD713" i="2" s="1" a="1"/>
  <c r="AD713" i="2" s="1"/>
  <c r="AD714" i="2" s="1" a="1"/>
  <c r="AD714" i="2" s="1"/>
  <c r="AD715" i="2" s="1" a="1"/>
  <c r="AD715" i="2" s="1"/>
  <c r="AD716" i="2" s="1" a="1"/>
  <c r="AD716" i="2" s="1"/>
  <c r="AD717" i="2" s="1" a="1"/>
  <c r="AD717" i="2" s="1"/>
  <c r="AD718" i="2" s="1" a="1"/>
  <c r="AD718" i="2" s="1"/>
  <c r="AD719" i="2" s="1" a="1"/>
  <c r="AD719" i="2" s="1"/>
  <c r="AD720" i="2" s="1" a="1"/>
  <c r="AD720" i="2" s="1"/>
  <c r="AD721" i="2" s="1" a="1"/>
  <c r="AD721" i="2" s="1"/>
  <c r="AD722" i="2" s="1" a="1"/>
  <c r="AD722" i="2" s="1"/>
  <c r="AD723" i="2" s="1" a="1"/>
  <c r="AD723" i="2" s="1"/>
  <c r="AD724" i="2" s="1" a="1"/>
  <c r="AD724" i="2" s="1"/>
  <c r="AD725" i="2" s="1" a="1"/>
  <c r="AD725" i="2" s="1"/>
  <c r="AD726" i="2" s="1" a="1"/>
  <c r="AD726" i="2" s="1"/>
  <c r="AD727" i="2" s="1" a="1"/>
  <c r="AD727" i="2" s="1"/>
  <c r="AD728" i="2" s="1" a="1"/>
  <c r="AD728" i="2" s="1"/>
  <c r="AD729" i="2" s="1" a="1"/>
  <c r="AD729" i="2" s="1"/>
  <c r="AD730" i="2" s="1" a="1"/>
  <c r="AD730" i="2" s="1"/>
  <c r="AD731" i="2" s="1" a="1"/>
  <c r="AD731" i="2" s="1"/>
  <c r="AD732" i="2" s="1" a="1"/>
  <c r="AD732" i="2" s="1"/>
  <c r="AD733" i="2" s="1" a="1"/>
  <c r="AD733" i="2" s="1"/>
  <c r="AD734" i="2" s="1" a="1"/>
  <c r="AD734" i="2" s="1"/>
  <c r="AD735" i="2" s="1" a="1"/>
  <c r="AD735" i="2" s="1"/>
  <c r="AD736" i="2" s="1" a="1"/>
  <c r="AD736" i="2" s="1"/>
  <c r="AD737" i="2" s="1" a="1"/>
  <c r="AD737" i="2" s="1"/>
  <c r="AD738" i="2" s="1" a="1"/>
  <c r="AD738" i="2" s="1"/>
  <c r="AD739" i="2" s="1" a="1"/>
  <c r="AD739" i="2" s="1"/>
  <c r="AD740" i="2" s="1" a="1"/>
  <c r="AD740" i="2" s="1"/>
  <c r="AD741" i="2" s="1" a="1"/>
  <c r="AD741" i="2" s="1"/>
  <c r="AD742" i="2" s="1" a="1"/>
  <c r="AD742" i="2" s="1"/>
  <c r="AD743" i="2" s="1" a="1"/>
  <c r="AD743" i="2" s="1"/>
  <c r="AD744" i="2" s="1" a="1"/>
  <c r="AD744" i="2" s="1"/>
  <c r="AD745" i="2" s="1" a="1"/>
  <c r="AD745" i="2" s="1"/>
  <c r="AD746" i="2" s="1" a="1"/>
  <c r="AD746" i="2" s="1"/>
  <c r="AD747" i="2" s="1" a="1"/>
  <c r="AD747" i="2" s="1"/>
  <c r="AD748" i="2" s="1" a="1"/>
  <c r="AD748" i="2" s="1"/>
  <c r="AD749" i="2" s="1" a="1"/>
  <c r="AD749" i="2" s="1"/>
  <c r="AD750" i="2" s="1" a="1"/>
  <c r="AD750" i="2" s="1"/>
  <c r="AD751" i="2" s="1" a="1"/>
  <c r="AD751" i="2" s="1"/>
  <c r="AD752" i="2" s="1" a="1"/>
  <c r="AD752" i="2" s="1"/>
  <c r="AD753" i="2" s="1" a="1"/>
  <c r="AD753" i="2" s="1"/>
  <c r="AD754" i="2" s="1" a="1"/>
  <c r="AD754" i="2" s="1"/>
  <c r="AD755" i="2" s="1" a="1"/>
  <c r="AD755" i="2" s="1"/>
  <c r="AD756" i="2" s="1" a="1"/>
  <c r="AD756" i="2" s="1"/>
  <c r="AD757" i="2" s="1" a="1"/>
  <c r="AD757" i="2" s="1"/>
  <c r="AD758" i="2" s="1" a="1"/>
  <c r="AD758" i="2" s="1"/>
  <c r="AD759" i="2" s="1" a="1"/>
  <c r="AD759" i="2" s="1"/>
  <c r="AD760" i="2" s="1" a="1"/>
  <c r="AD760" i="2" s="1"/>
  <c r="AD761" i="2" s="1" a="1"/>
  <c r="AD761" i="2" s="1"/>
  <c r="AD762" i="2" s="1" a="1"/>
  <c r="AD762" i="2" s="1"/>
  <c r="AD763" i="2" s="1" a="1"/>
  <c r="AD763" i="2" s="1"/>
  <c r="AD764" i="2" s="1" a="1"/>
  <c r="AD764" i="2" s="1"/>
  <c r="AD765" i="2" s="1" a="1"/>
  <c r="AD765" i="2" s="1"/>
  <c r="AD766" i="2" s="1" a="1"/>
  <c r="AD766" i="2" s="1"/>
  <c r="AD767" i="2" s="1" a="1"/>
  <c r="AD767" i="2" s="1"/>
  <c r="AD768" i="2" s="1" a="1"/>
  <c r="AD768" i="2" s="1"/>
  <c r="AD769" i="2" s="1" a="1"/>
  <c r="AD769" i="2" s="1"/>
  <c r="AD770" i="2" s="1" a="1"/>
  <c r="AD770" i="2" s="1"/>
  <c r="AD771" i="2" s="1" a="1"/>
  <c r="AD771" i="2" s="1"/>
  <c r="AD772" i="2" s="1" a="1"/>
  <c r="AD772" i="2" s="1"/>
  <c r="AD773" i="2" s="1" a="1"/>
  <c r="AD773" i="2" s="1"/>
  <c r="AD774" i="2" s="1" a="1"/>
  <c r="AD774" i="2" s="1"/>
  <c r="AD775" i="2" s="1" a="1"/>
  <c r="AD775" i="2" s="1"/>
  <c r="AD776" i="2" s="1" a="1"/>
  <c r="AD776" i="2" s="1"/>
  <c r="AD777" i="2" s="1" a="1"/>
  <c r="AD777" i="2" s="1"/>
  <c r="AD778" i="2" s="1" a="1"/>
  <c r="AD778" i="2" s="1"/>
  <c r="AD779" i="2" s="1" a="1"/>
  <c r="AD779" i="2" s="1"/>
  <c r="AD780" i="2" s="1" a="1"/>
  <c r="AD780" i="2" s="1"/>
  <c r="AD781" i="2" s="1" a="1"/>
  <c r="AD781" i="2" s="1"/>
  <c r="AD782" i="2" s="1" a="1"/>
  <c r="AD782" i="2" s="1"/>
  <c r="AD783" i="2" s="1" a="1"/>
  <c r="AD783" i="2" s="1"/>
  <c r="AD784" i="2" s="1" a="1"/>
  <c r="AD784" i="2" s="1"/>
  <c r="AD785" i="2" s="1" a="1"/>
  <c r="AD785" i="2" s="1"/>
  <c r="AD786" i="2" s="1" a="1"/>
  <c r="AD786" i="2" s="1"/>
  <c r="AD787" i="2" s="1" a="1"/>
  <c r="AD787" i="2" s="1"/>
  <c r="AD788" i="2" s="1" a="1"/>
  <c r="AD788" i="2" s="1"/>
  <c r="AD789" i="2" s="1" a="1"/>
  <c r="AD789" i="2" s="1"/>
  <c r="AD790" i="2" s="1" a="1"/>
  <c r="AD790" i="2" s="1"/>
  <c r="AD791" i="2" s="1" a="1"/>
  <c r="AD791" i="2" s="1"/>
  <c r="AD792" i="2" s="1" a="1"/>
  <c r="AD792" i="2" s="1"/>
  <c r="AD793" i="2" s="1" a="1"/>
  <c r="AD793" i="2" s="1"/>
  <c r="AD794" i="2" s="1" a="1"/>
  <c r="AD794" i="2" s="1"/>
  <c r="AD795" i="2" s="1" a="1"/>
  <c r="AD795" i="2" s="1"/>
  <c r="AD796" i="2" s="1" a="1"/>
  <c r="AD796" i="2" s="1"/>
  <c r="AD797" i="2" s="1" a="1"/>
  <c r="AD797" i="2" s="1"/>
  <c r="AD798" i="2" s="1" a="1"/>
  <c r="AD798" i="2" s="1"/>
  <c r="AD799" i="2" s="1" a="1"/>
  <c r="AD799" i="2" s="1"/>
  <c r="AD800" i="2" s="1" a="1"/>
  <c r="AD800" i="2" s="1"/>
  <c r="AD801" i="2" s="1" a="1"/>
  <c r="AD801" i="2" s="1"/>
  <c r="AD802" i="2" s="1" a="1"/>
  <c r="AD802" i="2" s="1"/>
  <c r="AD803" i="2" s="1" a="1"/>
  <c r="AD803" i="2" s="1"/>
  <c r="AD804" i="2" s="1" a="1"/>
  <c r="AD804" i="2" s="1"/>
  <c r="AD805" i="2" s="1" a="1"/>
  <c r="AD805" i="2" s="1"/>
  <c r="AD806" i="2" s="1" a="1"/>
  <c r="AD806" i="2" s="1"/>
  <c r="AD807" i="2" s="1" a="1"/>
  <c r="AD807" i="2" s="1"/>
  <c r="AD808" i="2" s="1" a="1"/>
  <c r="AD808" i="2" s="1"/>
  <c r="AD809" i="2" s="1" a="1"/>
  <c r="AD809" i="2" s="1"/>
  <c r="AD810" i="2" s="1" a="1"/>
  <c r="AD810" i="2" s="1"/>
  <c r="AD811" i="2" s="1" a="1"/>
  <c r="AD811" i="2" s="1"/>
  <c r="AD812" i="2" s="1" a="1"/>
  <c r="AD812" i="2" s="1"/>
  <c r="AD813" i="2" s="1" a="1"/>
  <c r="AD813" i="2" s="1"/>
  <c r="AD814" i="2" s="1" a="1"/>
  <c r="AD814" i="2" s="1"/>
  <c r="AD815" i="2" s="1" a="1"/>
  <c r="AD815" i="2" s="1"/>
  <c r="AD816" i="2" s="1" a="1"/>
  <c r="AD816" i="2" s="1"/>
  <c r="AD817" i="2" s="1" a="1"/>
  <c r="AD817" i="2" s="1"/>
  <c r="AD818" i="2" s="1" a="1"/>
  <c r="AD818" i="2" s="1"/>
  <c r="AD819" i="2" s="1" a="1"/>
  <c r="AD819" i="2" s="1"/>
  <c r="AD820" i="2" s="1" a="1"/>
  <c r="AD820" i="2" s="1"/>
  <c r="AD821" i="2" s="1" a="1"/>
  <c r="AD821" i="2" s="1"/>
  <c r="AD822" i="2" s="1" a="1"/>
  <c r="AD822" i="2" s="1"/>
  <c r="AD823" i="2" s="1" a="1"/>
  <c r="AD823" i="2" s="1"/>
  <c r="AD824" i="2" s="1" a="1"/>
  <c r="AD824" i="2" s="1"/>
  <c r="AD825" i="2" s="1" a="1"/>
  <c r="AD825" i="2" s="1"/>
  <c r="AD826" i="2" s="1" a="1"/>
  <c r="AD826" i="2" s="1"/>
  <c r="AD827" i="2" s="1" a="1"/>
  <c r="AD827" i="2" s="1"/>
  <c r="AD828" i="2" s="1" a="1"/>
  <c r="AD828" i="2" s="1"/>
  <c r="AD829" i="2" s="1" a="1"/>
  <c r="AD829" i="2" s="1"/>
  <c r="AD830" i="2" s="1" a="1"/>
  <c r="AD830" i="2" s="1"/>
  <c r="AD831" i="2" s="1" a="1"/>
  <c r="AD831" i="2" s="1"/>
  <c r="AD832" i="2" s="1" a="1"/>
  <c r="AD832" i="2" s="1"/>
  <c r="AD833" i="2" s="1" a="1"/>
  <c r="AD833" i="2" s="1"/>
  <c r="AD834" i="2" s="1" a="1"/>
  <c r="AD834" i="2" s="1"/>
  <c r="AD835" i="2" s="1" a="1"/>
  <c r="AD835" i="2" s="1"/>
  <c r="AD836" i="2" s="1" a="1"/>
  <c r="AD836" i="2" s="1"/>
  <c r="AD837" i="2" s="1" a="1"/>
  <c r="AD837" i="2" s="1"/>
  <c r="AD838" i="2" s="1" a="1"/>
  <c r="AD838" i="2" s="1"/>
  <c r="AD839" i="2" s="1" a="1"/>
  <c r="AD839" i="2" s="1"/>
  <c r="AD840" i="2" s="1" a="1"/>
  <c r="AD840" i="2" s="1"/>
  <c r="AD841" i="2" s="1" a="1"/>
  <c r="AD841" i="2" s="1"/>
  <c r="AD842" i="2" s="1" a="1"/>
  <c r="AD842" i="2" s="1"/>
  <c r="AD843" i="2" s="1" a="1"/>
  <c r="AD843" i="2" s="1"/>
  <c r="AD844" i="2" s="1" a="1"/>
  <c r="AD844" i="2" s="1"/>
  <c r="AD845" i="2" s="1" a="1"/>
  <c r="AD845" i="2" s="1"/>
  <c r="AD846" i="2" s="1" a="1"/>
  <c r="AD846" i="2" s="1"/>
  <c r="AD847" i="2" s="1" a="1"/>
  <c r="AD847" i="2" s="1"/>
  <c r="AD848" i="2" s="1" a="1"/>
  <c r="AD848" i="2" s="1"/>
  <c r="AD849" i="2" s="1" a="1"/>
  <c r="AD849" i="2" s="1"/>
  <c r="AD850" i="2" s="1" a="1"/>
  <c r="AD850" i="2" s="1"/>
  <c r="AD851" i="2" s="1" a="1"/>
  <c r="AD851" i="2" s="1"/>
  <c r="AD852" i="2" s="1" a="1"/>
  <c r="AD852" i="2" s="1"/>
  <c r="AD853" i="2" s="1" a="1"/>
  <c r="AD853" i="2" s="1"/>
  <c r="AD854" i="2" s="1" a="1"/>
  <c r="AD854" i="2" s="1"/>
  <c r="AD855" i="2" s="1" a="1"/>
  <c r="AD855" i="2" s="1"/>
  <c r="AD856" i="2" s="1" a="1"/>
  <c r="AD856" i="2" s="1"/>
  <c r="AD857" i="2" s="1" a="1"/>
  <c r="AD857" i="2" s="1"/>
  <c r="AD858" i="2" s="1" a="1"/>
  <c r="AD858" i="2" s="1"/>
  <c r="AD859" i="2" s="1" a="1"/>
  <c r="AD859" i="2" s="1"/>
  <c r="AD860" i="2" s="1" a="1"/>
  <c r="AD860" i="2" s="1"/>
  <c r="AD861" i="2" s="1" a="1"/>
  <c r="AD861" i="2" s="1"/>
  <c r="AD862" i="2" s="1" a="1"/>
  <c r="AD862" i="2" s="1"/>
  <c r="AD863" i="2" s="1" a="1"/>
  <c r="AD863" i="2" s="1"/>
  <c r="AD864" i="2" s="1" a="1"/>
  <c r="AD864" i="2" s="1"/>
  <c r="AD865" i="2" s="1" a="1"/>
  <c r="AD865" i="2" s="1"/>
  <c r="AD866" i="2" s="1" a="1"/>
  <c r="AD866" i="2" s="1"/>
  <c r="AD867" i="2" s="1" a="1"/>
  <c r="AD867" i="2" s="1"/>
  <c r="AD868" i="2" s="1" a="1"/>
  <c r="AD868" i="2" s="1"/>
  <c r="AD869" i="2" s="1" a="1"/>
  <c r="AD869" i="2" s="1"/>
  <c r="AD870" i="2" s="1" a="1"/>
  <c r="AD870" i="2" s="1"/>
  <c r="AD871" i="2" s="1" a="1"/>
  <c r="AD871" i="2" s="1"/>
  <c r="AD872" i="2" s="1" a="1"/>
  <c r="AD872" i="2" s="1"/>
  <c r="AD873" i="2" s="1" a="1"/>
  <c r="AD873" i="2" s="1"/>
  <c r="AD874" i="2" s="1" a="1"/>
  <c r="AD874" i="2" s="1"/>
  <c r="AD875" i="2" s="1" a="1"/>
  <c r="AD875" i="2" s="1"/>
  <c r="AD876" i="2" s="1" a="1"/>
  <c r="AD876" i="2" s="1"/>
  <c r="AD877" i="2" s="1" a="1"/>
  <c r="AD877" i="2" s="1"/>
  <c r="AD878" i="2" s="1" a="1"/>
  <c r="AD878" i="2" s="1"/>
  <c r="AD879" i="2" s="1" a="1"/>
  <c r="AD879" i="2" s="1"/>
  <c r="AD880" i="2" s="1" a="1"/>
  <c r="AD880" i="2" s="1"/>
  <c r="AD881" i="2" s="1" a="1"/>
  <c r="AD881" i="2" s="1"/>
  <c r="AD882" i="2" s="1" a="1"/>
  <c r="AD882" i="2" s="1"/>
  <c r="AD883" i="2" s="1" a="1"/>
  <c r="AD883" i="2" s="1"/>
  <c r="AD884" i="2" s="1" a="1"/>
  <c r="AD884" i="2" s="1"/>
  <c r="AD885" i="2" s="1" a="1"/>
  <c r="AD885" i="2" s="1"/>
  <c r="AD886" i="2" s="1" a="1"/>
  <c r="AD886" i="2" s="1"/>
  <c r="AD887" i="2" s="1" a="1"/>
  <c r="AD887" i="2" s="1"/>
  <c r="AD888" i="2" s="1" a="1"/>
  <c r="AD888" i="2" s="1"/>
  <c r="AD889" i="2" s="1" a="1"/>
  <c r="AD889" i="2" s="1"/>
  <c r="AD890" i="2" s="1" a="1"/>
  <c r="AD890" i="2" s="1"/>
  <c r="AD891" i="2" s="1" a="1"/>
  <c r="AD891" i="2" s="1"/>
  <c r="AD892" i="2" s="1" a="1"/>
  <c r="AD892" i="2" s="1"/>
  <c r="AD893" i="2" s="1" a="1"/>
  <c r="AD893" i="2" s="1"/>
  <c r="AD894" i="2" s="1" a="1"/>
  <c r="AD894" i="2" s="1"/>
  <c r="AD895" i="2" s="1" a="1"/>
  <c r="AD895" i="2" s="1"/>
  <c r="AD896" i="2" s="1" a="1"/>
  <c r="AD896" i="2" s="1"/>
  <c r="AD897" i="2" s="1" a="1"/>
  <c r="AD897" i="2" s="1"/>
  <c r="AD898" i="2" s="1" a="1"/>
  <c r="AD898" i="2" s="1"/>
  <c r="AD899" i="2" s="1" a="1"/>
  <c r="AD899" i="2" s="1"/>
  <c r="AD900" i="2" s="1" a="1"/>
  <c r="AD900" i="2" s="1"/>
  <c r="AD901" i="2" s="1" a="1"/>
  <c r="AD901" i="2" s="1"/>
  <c r="AD902" i="2" s="1" a="1"/>
  <c r="AD902" i="2" s="1"/>
  <c r="AD903" i="2" s="1" a="1"/>
  <c r="AD903" i="2" s="1"/>
  <c r="AD904" i="2" s="1" a="1"/>
  <c r="AD904" i="2" s="1"/>
  <c r="AD905" i="2" s="1" a="1"/>
  <c r="AD905" i="2" s="1"/>
  <c r="AD906" i="2" s="1" a="1"/>
  <c r="AD906" i="2" s="1"/>
  <c r="AD907" i="2" s="1" a="1"/>
  <c r="AD907" i="2" s="1"/>
  <c r="AD908" i="2" s="1" a="1"/>
  <c r="AD908" i="2" s="1"/>
  <c r="AD909" i="2" s="1" a="1"/>
  <c r="AD909" i="2" s="1"/>
  <c r="AD910" i="2" s="1" a="1"/>
  <c r="AD910" i="2" s="1"/>
  <c r="AD911" i="2" s="1" a="1"/>
  <c r="AD911" i="2" s="1"/>
  <c r="AD912" i="2" s="1" a="1"/>
  <c r="AD912" i="2" s="1"/>
  <c r="AD913" i="2" s="1" a="1"/>
  <c r="AD913" i="2" s="1"/>
  <c r="AD914" i="2" s="1" a="1"/>
  <c r="AD914" i="2" s="1"/>
  <c r="AD915" i="2" s="1" a="1"/>
  <c r="AD915" i="2" s="1"/>
  <c r="AD916" i="2" s="1" a="1"/>
  <c r="AD916" i="2" s="1"/>
  <c r="AD917" i="2" s="1" a="1"/>
  <c r="AD917" i="2" s="1"/>
  <c r="AD918" i="2" s="1" a="1"/>
  <c r="AD918" i="2" s="1"/>
  <c r="AD919" i="2" s="1" a="1"/>
  <c r="AD919" i="2" s="1"/>
  <c r="AD920" i="2" s="1" a="1"/>
  <c r="AD920" i="2" s="1"/>
  <c r="AD921" i="2" s="1" a="1"/>
  <c r="AD921" i="2" s="1"/>
  <c r="AD922" i="2" s="1" a="1"/>
  <c r="AD922" i="2" s="1"/>
  <c r="AD923" i="2" s="1" a="1"/>
  <c r="AD923" i="2" s="1"/>
  <c r="AD924" i="2" s="1" a="1"/>
  <c r="AD924" i="2" s="1"/>
  <c r="AD925" i="2" s="1" a="1"/>
  <c r="AD925" i="2" s="1"/>
  <c r="AD926" i="2" s="1" a="1"/>
  <c r="AD926" i="2" s="1"/>
  <c r="AD927" i="2" s="1" a="1"/>
  <c r="AD927" i="2" s="1"/>
  <c r="AD928" i="2" s="1" a="1"/>
  <c r="AD928" i="2" s="1"/>
  <c r="AD929" i="2" s="1" a="1"/>
  <c r="AD929" i="2" s="1"/>
  <c r="AD930" i="2" s="1" a="1"/>
  <c r="AD930" i="2" s="1"/>
  <c r="AD931" i="2" s="1" a="1"/>
  <c r="AD931" i="2" s="1"/>
  <c r="AD932" i="2" s="1" a="1"/>
  <c r="AD932" i="2" s="1"/>
  <c r="AD933" i="2" s="1" a="1"/>
  <c r="AD933" i="2" s="1"/>
  <c r="AD934" i="2" s="1" a="1"/>
  <c r="AD934" i="2" s="1"/>
  <c r="AD935" i="2" s="1" a="1"/>
  <c r="AD935" i="2" s="1"/>
  <c r="AD936" i="2" s="1" a="1"/>
  <c r="AD936" i="2" s="1"/>
  <c r="AD937" i="2" s="1" a="1"/>
  <c r="AD937" i="2" s="1"/>
  <c r="AD938" i="2" s="1" a="1"/>
  <c r="AD938" i="2" s="1"/>
  <c r="AD939" i="2" s="1" a="1"/>
  <c r="AD939" i="2" s="1"/>
  <c r="AD940" i="2" s="1" a="1"/>
  <c r="AD940" i="2" s="1"/>
  <c r="AD941" i="2" s="1" a="1"/>
  <c r="AD941" i="2" s="1"/>
  <c r="AD942" i="2" s="1" a="1"/>
  <c r="AD942" i="2" s="1"/>
  <c r="AD943" i="2" s="1" a="1"/>
  <c r="AD943" i="2" s="1"/>
  <c r="AD944" i="2" s="1" a="1"/>
  <c r="AD944" i="2" s="1"/>
  <c r="AD945" i="2" s="1" a="1"/>
  <c r="AD945" i="2" s="1"/>
  <c r="AD946" i="2" s="1" a="1"/>
  <c r="AD946" i="2" s="1"/>
  <c r="AD947" i="2" s="1" a="1"/>
  <c r="AD947" i="2" s="1"/>
  <c r="AD948" i="2" s="1" a="1"/>
  <c r="AD948" i="2" s="1"/>
  <c r="AD949" i="2" s="1" a="1"/>
  <c r="AD949" i="2" s="1"/>
  <c r="AD950" i="2" s="1" a="1"/>
  <c r="AD950" i="2" s="1"/>
  <c r="AD951" i="2" s="1" a="1"/>
  <c r="AD951" i="2" s="1"/>
  <c r="AD952" i="2" s="1" a="1"/>
  <c r="AD952" i="2" s="1"/>
  <c r="AD953" i="2" s="1" a="1"/>
  <c r="AD953" i="2" s="1"/>
  <c r="AD954" i="2" s="1" a="1"/>
  <c r="AD954" i="2" s="1"/>
  <c r="AD955" i="2" s="1" a="1"/>
  <c r="AD955" i="2" s="1"/>
  <c r="AD956" i="2" s="1" a="1"/>
  <c r="AD956" i="2" s="1"/>
  <c r="AD957" i="2" s="1" a="1"/>
  <c r="AD957" i="2" s="1"/>
  <c r="AD958" i="2" s="1" a="1"/>
  <c r="AD958" i="2" s="1"/>
  <c r="AD959" i="2" s="1" a="1"/>
  <c r="AD959" i="2" s="1"/>
  <c r="AD960" i="2" s="1" a="1"/>
  <c r="AD960" i="2" s="1"/>
  <c r="AD961" i="2" s="1" a="1"/>
  <c r="AD961" i="2" s="1"/>
  <c r="AD962" i="2" s="1" a="1"/>
  <c r="AD962" i="2" s="1"/>
  <c r="AD963" i="2" s="1" a="1"/>
  <c r="AD963" i="2" s="1"/>
  <c r="AD964" i="2" s="1" a="1"/>
  <c r="AD964" i="2" s="1"/>
  <c r="AD965" i="2" s="1" a="1"/>
  <c r="AD965" i="2" s="1"/>
  <c r="AD966" i="2" s="1" a="1"/>
  <c r="AD966" i="2" s="1"/>
  <c r="AD967" i="2" s="1" a="1"/>
  <c r="AD967" i="2" s="1"/>
  <c r="AD968" i="2" s="1" a="1"/>
  <c r="AD968" i="2" s="1"/>
  <c r="AD969" i="2" s="1" a="1"/>
  <c r="AD969" i="2" s="1"/>
  <c r="AD970" i="2" s="1" a="1"/>
  <c r="AD970" i="2" s="1"/>
  <c r="AD971" i="2" s="1" a="1"/>
  <c r="AD971" i="2" s="1"/>
  <c r="AD972" i="2" s="1" a="1"/>
  <c r="AD972" i="2" s="1"/>
  <c r="AD973" i="2" s="1" a="1"/>
  <c r="AD973" i="2" s="1"/>
  <c r="AD974" i="2" s="1" a="1"/>
  <c r="AD974" i="2" s="1"/>
  <c r="AD975" i="2" s="1" a="1"/>
  <c r="AD975" i="2" s="1"/>
  <c r="AD976" i="2" s="1" a="1"/>
  <c r="AD976" i="2" s="1"/>
  <c r="AD977" i="2" s="1" a="1"/>
  <c r="AD977" i="2" s="1"/>
  <c r="AD978" i="2" s="1" a="1"/>
  <c r="AD978" i="2" s="1"/>
  <c r="AD979" i="2" s="1" a="1"/>
  <c r="AD979" i="2" s="1"/>
  <c r="AD980" i="2" s="1" a="1"/>
  <c r="AD980" i="2" s="1"/>
  <c r="AD981" i="2" s="1" a="1"/>
  <c r="AD981" i="2" s="1"/>
  <c r="AD982" i="2" s="1" a="1"/>
  <c r="AD982" i="2" s="1"/>
  <c r="AD983" i="2" s="1" a="1"/>
  <c r="AD983" i="2" s="1"/>
  <c r="AD984" i="2" s="1" a="1"/>
  <c r="AD984" i="2" s="1"/>
  <c r="AD985" i="2" s="1" a="1"/>
  <c r="AD985" i="2" s="1"/>
  <c r="AD986" i="2" s="1" a="1"/>
  <c r="AD986" i="2" s="1"/>
  <c r="AD987" i="2" s="1" a="1"/>
  <c r="AD987" i="2" s="1"/>
  <c r="AD988" i="2" s="1" a="1"/>
  <c r="AD988" i="2" s="1"/>
  <c r="AD989" i="2" s="1" a="1"/>
  <c r="AD989" i="2" s="1"/>
  <c r="AD990" i="2" s="1" a="1"/>
  <c r="AD990" i="2" s="1"/>
  <c r="AD991" i="2" s="1" a="1"/>
  <c r="AD991" i="2" s="1"/>
  <c r="AD992" i="2" s="1" a="1"/>
  <c r="AD992" i="2" s="1"/>
  <c r="AD993" i="2" s="1" a="1"/>
  <c r="AD993" i="2" s="1"/>
  <c r="AD994" i="2" s="1" a="1"/>
  <c r="AD994" i="2" s="1"/>
  <c r="AD995" i="2" s="1" a="1"/>
  <c r="AD995" i="2" s="1"/>
  <c r="AD996" i="2" s="1" a="1"/>
  <c r="AD996" i="2" s="1"/>
  <c r="AD997" i="2" s="1" a="1"/>
  <c r="AD997" i="2" s="1"/>
  <c r="AD998" i="2" s="1" a="1"/>
  <c r="AD998" i="2" s="1"/>
  <c r="AD999" i="2" s="1" a="1"/>
  <c r="AD999" i="2" s="1"/>
  <c r="AD1000" i="2" s="1" a="1"/>
  <c r="AD1000" i="2" s="1"/>
  <c r="AD1001" i="2" s="1" a="1"/>
  <c r="AD1001" i="2" s="1"/>
  <c r="AD1002" i="2" s="1" a="1"/>
  <c r="AD1002" i="2" s="1"/>
  <c r="AD1003" i="2" s="1" a="1"/>
  <c r="AD1003" i="2" s="1"/>
  <c r="AD1004" i="2" s="1" a="1"/>
  <c r="AD1004" i="2" s="1"/>
  <c r="AD1005" i="2" s="1" a="1"/>
  <c r="AD1005" i="2" s="1"/>
  <c r="AD1006" i="2" s="1" a="1"/>
  <c r="AD1006" i="2" s="1"/>
  <c r="AD1007" i="2" s="1" a="1"/>
  <c r="AD1007" i="2" s="1"/>
  <c r="AD1008" i="2" s="1" a="1"/>
  <c r="AD1008" i="2" s="1"/>
  <c r="AD1009" i="2" s="1" a="1"/>
  <c r="AD1009" i="2" s="1"/>
  <c r="AD1010" i="2" s="1" a="1"/>
  <c r="AD1010" i="2" s="1"/>
  <c r="AD1011" i="2" s="1" a="1"/>
  <c r="AD1011" i="2" s="1"/>
  <c r="AD1012" i="2" s="1" a="1"/>
  <c r="AD1012" i="2" s="1"/>
  <c r="AD1013" i="2" s="1" a="1"/>
  <c r="AD1013" i="2" s="1"/>
  <c r="AD1014" i="2" s="1" a="1"/>
  <c r="AD1014" i="2" s="1"/>
  <c r="AD1015" i="2" s="1" a="1"/>
  <c r="AD1015" i="2" s="1"/>
  <c r="AD1016" i="2" s="1" a="1"/>
  <c r="AD1016" i="2" s="1"/>
  <c r="AD1017" i="2" s="1" a="1"/>
  <c r="AD1017" i="2" s="1"/>
  <c r="AD1018" i="2" s="1" a="1"/>
  <c r="AD1018" i="2" s="1"/>
  <c r="AD1019" i="2" s="1" a="1"/>
  <c r="AD1019" i="2" s="1"/>
  <c r="AD1020" i="2" s="1" a="1"/>
  <c r="AD1020" i="2" s="1"/>
  <c r="AD1021" i="2" s="1" a="1"/>
  <c r="AD1021" i="2" s="1"/>
  <c r="AD1022" i="2" s="1" a="1"/>
  <c r="AD1022" i="2" s="1"/>
  <c r="AD1023" i="2" s="1" a="1"/>
  <c r="AD1023" i="2" s="1"/>
  <c r="AD1024" i="2" s="1" a="1"/>
  <c r="AD1024" i="2" s="1"/>
  <c r="AD1025" i="2" s="1" a="1"/>
  <c r="AD1025" i="2" s="1"/>
  <c r="AD1026" i="2" s="1" a="1"/>
  <c r="AD1026" i="2" s="1"/>
  <c r="AD1027" i="2" s="1" a="1"/>
  <c r="AD1027" i="2" s="1"/>
  <c r="AD1028" i="2" s="1" a="1"/>
  <c r="AD1028" i="2" s="1"/>
  <c r="AD1029" i="2" s="1" a="1"/>
  <c r="AD1029" i="2" s="1"/>
  <c r="AD1030" i="2" s="1" a="1"/>
  <c r="AD1030" i="2" s="1"/>
  <c r="AD1031" i="2" s="1" a="1"/>
  <c r="AD1031" i="2" s="1"/>
  <c r="AD1032" i="2" s="1" a="1"/>
  <c r="AD1032" i="2" s="1"/>
  <c r="AD1033" i="2" s="1" a="1"/>
  <c r="AD1033" i="2" s="1"/>
  <c r="AD1034" i="2" s="1" a="1"/>
  <c r="AD1034" i="2" s="1"/>
  <c r="AD1035" i="2" s="1" a="1"/>
  <c r="AD1035" i="2" s="1"/>
  <c r="AD1036" i="2" s="1" a="1"/>
  <c r="AD1036" i="2" s="1"/>
  <c r="AD1037" i="2" s="1" a="1"/>
  <c r="AD1037" i="2" s="1"/>
  <c r="AD1038" i="2" s="1" a="1"/>
  <c r="AD1038" i="2" s="1"/>
  <c r="AD1039" i="2" s="1" a="1"/>
  <c r="AD1039" i="2" s="1"/>
  <c r="AD1040" i="2" s="1" a="1"/>
  <c r="AD1040" i="2" s="1"/>
  <c r="AD1041" i="2" s="1" a="1"/>
  <c r="AD1041" i="2" s="1"/>
  <c r="AD1042" i="2" s="1" a="1"/>
  <c r="AD1042" i="2" s="1"/>
  <c r="AD1043" i="2" s="1" a="1"/>
  <c r="AD1043" i="2" s="1"/>
  <c r="AD1044" i="2" s="1" a="1"/>
  <c r="AD1044" i="2" s="1"/>
  <c r="AD1045" i="2" s="1" a="1"/>
  <c r="AD1045" i="2" s="1"/>
  <c r="AD1046" i="2" s="1" a="1"/>
  <c r="AD1046" i="2" s="1"/>
  <c r="AD1047" i="2" s="1" a="1"/>
  <c r="AD1047" i="2" s="1"/>
  <c r="AD1048" i="2" s="1" a="1"/>
  <c r="AD1048" i="2" s="1"/>
  <c r="AD1049" i="2" s="1" a="1"/>
  <c r="AD1049" i="2" s="1"/>
  <c r="AD1050" i="2" s="1" a="1"/>
  <c r="AD1050" i="2" s="1"/>
  <c r="AD1051" i="2" s="1" a="1"/>
  <c r="AD1051" i="2" s="1"/>
  <c r="AD1052" i="2" s="1" a="1"/>
  <c r="AD1052" i="2" s="1"/>
  <c r="AD1053" i="2" s="1" a="1"/>
  <c r="AD1053" i="2" s="1"/>
  <c r="AD1054" i="2" s="1" a="1"/>
  <c r="AD1054" i="2" s="1"/>
  <c r="AD1055" i="2" s="1" a="1"/>
  <c r="AD1055" i="2" s="1"/>
  <c r="AD1056" i="2" s="1" a="1"/>
  <c r="AD1056" i="2" s="1"/>
  <c r="AD1057" i="2" s="1" a="1"/>
  <c r="AD1057" i="2" s="1"/>
  <c r="AD1058" i="2" s="1" a="1"/>
  <c r="AD1058" i="2" s="1"/>
  <c r="AD1059" i="2" s="1" a="1"/>
  <c r="AD1059" i="2" s="1"/>
  <c r="AD1060" i="2" s="1" a="1"/>
  <c r="AD1060" i="2" s="1"/>
  <c r="AD1061" i="2" s="1" a="1"/>
  <c r="AD1061" i="2" s="1"/>
  <c r="AD1062" i="2" s="1" a="1"/>
  <c r="AD1062" i="2" s="1"/>
  <c r="AD1063" i="2" s="1" a="1"/>
  <c r="AD1063" i="2" s="1"/>
  <c r="AD1064" i="2" s="1" a="1"/>
  <c r="AD1064" i="2" s="1"/>
  <c r="AD1065" i="2" s="1" a="1"/>
  <c r="AD1065" i="2" s="1"/>
  <c r="AD1066" i="2" s="1" a="1"/>
  <c r="AD1066" i="2" s="1"/>
  <c r="AD1067" i="2" s="1" a="1"/>
  <c r="AD1067" i="2" s="1"/>
  <c r="AD1068" i="2" s="1" a="1"/>
  <c r="AD1068" i="2" s="1"/>
  <c r="AD1069" i="2" s="1" a="1"/>
  <c r="AD1069" i="2" s="1"/>
  <c r="AD1070" i="2" s="1" a="1"/>
  <c r="AD1070" i="2" s="1"/>
  <c r="AD1071" i="2" s="1" a="1"/>
  <c r="AD1071" i="2" s="1"/>
  <c r="AD1072" i="2" s="1" a="1"/>
  <c r="AD1072" i="2" s="1"/>
  <c r="AD1073" i="2" s="1" a="1"/>
  <c r="AD1073" i="2" s="1"/>
  <c r="AD1074" i="2" s="1" a="1"/>
  <c r="AD1074" i="2" s="1"/>
  <c r="AD1075" i="2" s="1" a="1"/>
  <c r="AD1075" i="2" s="1"/>
  <c r="AD1076" i="2" s="1" a="1"/>
  <c r="AD1076" i="2" s="1"/>
  <c r="AD1077" i="2" s="1" a="1"/>
  <c r="AD1077" i="2" s="1"/>
  <c r="AD1078" i="2" s="1" a="1"/>
  <c r="AD1078" i="2" s="1"/>
  <c r="AD1079" i="2" s="1" a="1"/>
  <c r="AD1079" i="2" s="1"/>
  <c r="AD1080" i="2" s="1" a="1"/>
  <c r="AD1080" i="2" s="1"/>
  <c r="AD1081" i="2" s="1" a="1"/>
  <c r="AD1081" i="2" s="1"/>
  <c r="AD1082" i="2" s="1" a="1"/>
  <c r="AD1082" i="2" s="1"/>
  <c r="AD1083" i="2" s="1" a="1"/>
  <c r="AD1083" i="2" s="1"/>
  <c r="AD1084" i="2" s="1" a="1"/>
  <c r="AD1084" i="2" s="1"/>
  <c r="AD1085" i="2" s="1" a="1"/>
  <c r="AD1085" i="2" s="1"/>
  <c r="AD1086" i="2" s="1" a="1"/>
  <c r="AD1086" i="2" s="1"/>
  <c r="AD1087" i="2" s="1" a="1"/>
  <c r="AD1087" i="2" s="1"/>
  <c r="AD1088" i="2" s="1" a="1"/>
  <c r="AD1088" i="2" s="1"/>
  <c r="AD1089" i="2" s="1" a="1"/>
  <c r="AD1089" i="2" s="1"/>
  <c r="AD1090" i="2" s="1" a="1"/>
  <c r="AD1090" i="2" s="1"/>
  <c r="AD1091" i="2" s="1" a="1"/>
  <c r="AD1091" i="2" s="1"/>
  <c r="AD1092" i="2" s="1" a="1"/>
  <c r="AD1092" i="2" s="1"/>
  <c r="AD1093" i="2" s="1" a="1"/>
  <c r="AD1093" i="2" s="1"/>
  <c r="AD1094" i="2" s="1" a="1"/>
  <c r="AD1094" i="2" s="1"/>
  <c r="AD1095" i="2" s="1" a="1"/>
  <c r="AD1095" i="2" s="1"/>
  <c r="AD1096" i="2" s="1" a="1"/>
  <c r="AD1096" i="2" s="1"/>
  <c r="AD1097" i="2" s="1" a="1"/>
  <c r="AD1097" i="2" s="1"/>
  <c r="AD1098" i="2" s="1" a="1"/>
  <c r="AD1098" i="2" s="1"/>
  <c r="AD1099" i="2" s="1" a="1"/>
  <c r="AD1099" i="2" s="1"/>
  <c r="AD1100" i="2" s="1" a="1"/>
  <c r="AD1100" i="2" s="1"/>
  <c r="AD1101" i="2" s="1" a="1"/>
  <c r="AD1101" i="2" s="1"/>
  <c r="AD1102" i="2" s="1" a="1"/>
  <c r="AD1102" i="2" s="1"/>
  <c r="AD1103" i="2" s="1" a="1"/>
  <c r="AD1103" i="2" s="1"/>
  <c r="AD1104" i="2" s="1" a="1"/>
  <c r="AD1104" i="2" s="1"/>
  <c r="AD1105" i="2" s="1" a="1"/>
  <c r="AD1105" i="2" s="1"/>
  <c r="AD1106" i="2" s="1" a="1"/>
  <c r="AD1106" i="2" s="1"/>
  <c r="AD1107" i="2" s="1" a="1"/>
  <c r="AD1107" i="2" s="1"/>
  <c r="AD1108" i="2" s="1" a="1"/>
  <c r="AD1108" i="2" s="1"/>
  <c r="AD1109" i="2" s="1" a="1"/>
  <c r="AD1109" i="2" s="1"/>
  <c r="AD1110" i="2" s="1" a="1"/>
  <c r="AD1110" i="2" s="1"/>
  <c r="AD1111" i="2" s="1" a="1"/>
  <c r="AD1111" i="2" s="1"/>
  <c r="AD1112" i="2" s="1" a="1"/>
  <c r="AD1112" i="2" s="1"/>
  <c r="AD1113" i="2" s="1" a="1"/>
  <c r="AD1113" i="2" s="1"/>
  <c r="AD1114" i="2" s="1" a="1"/>
  <c r="AD1114" i="2" s="1"/>
  <c r="AD1115" i="2" s="1" a="1"/>
  <c r="AD1115" i="2" s="1"/>
  <c r="AD1116" i="2" s="1" a="1"/>
  <c r="AD1116" i="2" s="1"/>
  <c r="AD1117" i="2" s="1" a="1"/>
  <c r="AD1117" i="2" s="1"/>
  <c r="AD1118" i="2" s="1" a="1"/>
  <c r="AD1118" i="2" s="1"/>
  <c r="AD1119" i="2" s="1" a="1"/>
  <c r="AD1119" i="2" s="1"/>
  <c r="AD1120" i="2" s="1" a="1"/>
  <c r="AD1120" i="2" s="1"/>
  <c r="AD1121" i="2" s="1" a="1"/>
  <c r="AD1121" i="2" s="1"/>
  <c r="AD1122" i="2" s="1" a="1"/>
  <c r="AD1122" i="2" s="1"/>
  <c r="AD1123" i="2" s="1" a="1"/>
  <c r="AD1123" i="2" s="1"/>
  <c r="AD1124" i="2" s="1" a="1"/>
  <c r="AD1124" i="2" s="1"/>
  <c r="AD1125" i="2" s="1" a="1"/>
  <c r="AD1125" i="2" s="1"/>
  <c r="AD1126" i="2" s="1" a="1"/>
  <c r="AD1126" i="2" s="1"/>
  <c r="AD1127" i="2" s="1" a="1"/>
  <c r="AD1127" i="2" s="1"/>
  <c r="AD1128" i="2" s="1" a="1"/>
  <c r="AD1128" i="2" s="1"/>
  <c r="AD1129" i="2" s="1" a="1"/>
  <c r="AD1129" i="2" s="1"/>
  <c r="AD1130" i="2" s="1" a="1"/>
  <c r="AD1130" i="2" s="1"/>
  <c r="AD1131" i="2" s="1" a="1"/>
  <c r="AD1131" i="2" s="1"/>
  <c r="AD1132" i="2" s="1" a="1"/>
  <c r="AD1132" i="2" s="1"/>
  <c r="AD1133" i="2" s="1" a="1"/>
  <c r="AD1133" i="2" s="1"/>
  <c r="AD1134" i="2" s="1" a="1"/>
  <c r="AD1134" i="2" s="1"/>
  <c r="AD1135" i="2" s="1" a="1"/>
  <c r="AD1135" i="2" s="1"/>
  <c r="AD1136" i="2" s="1" a="1"/>
  <c r="AD1136" i="2" s="1"/>
  <c r="AD1137" i="2" s="1" a="1"/>
  <c r="AD1137" i="2" s="1"/>
  <c r="AD1138" i="2" s="1" a="1"/>
  <c r="AD1138" i="2" s="1"/>
  <c r="AD1139" i="2" s="1" a="1"/>
  <c r="AD1139" i="2" s="1"/>
  <c r="AD1140" i="2" s="1" a="1"/>
  <c r="AD1140" i="2" s="1"/>
  <c r="AD1141" i="2" s="1" a="1"/>
  <c r="AD1141" i="2" s="1"/>
  <c r="AD1142" i="2" s="1" a="1"/>
  <c r="AD1142" i="2" s="1"/>
  <c r="AD1143" i="2" s="1" a="1"/>
  <c r="AD1143" i="2" s="1"/>
  <c r="AD1144" i="2" s="1" a="1"/>
  <c r="AD1144" i="2" s="1"/>
  <c r="AD1145" i="2" s="1" a="1"/>
  <c r="AD1145" i="2" s="1"/>
  <c r="AD1146" i="2" s="1" a="1"/>
  <c r="AD1146" i="2" s="1"/>
  <c r="AD1147" i="2" s="1" a="1"/>
  <c r="AD1147" i="2" s="1"/>
  <c r="AD1148" i="2" s="1" a="1"/>
  <c r="AD1148" i="2" s="1"/>
  <c r="AD1149" i="2" s="1" a="1"/>
  <c r="AD1149" i="2" s="1"/>
  <c r="AD1150" i="2" s="1" a="1"/>
  <c r="AD1150" i="2" s="1"/>
  <c r="AD1151" i="2" s="1" a="1"/>
  <c r="AD1151" i="2" s="1"/>
  <c r="AD1152" i="2" s="1" a="1"/>
  <c r="AD1152" i="2" s="1"/>
  <c r="AD1153" i="2" s="1" a="1"/>
  <c r="AD1153" i="2" s="1"/>
  <c r="AD1154" i="2" s="1" a="1"/>
  <c r="AD1154" i="2" s="1"/>
  <c r="AD1155" i="2" s="1" a="1"/>
  <c r="AD1155" i="2" s="1"/>
  <c r="AD1156" i="2" s="1" a="1"/>
  <c r="AD1156" i="2" s="1"/>
  <c r="AD1157" i="2" s="1" a="1"/>
  <c r="AD1157" i="2" s="1"/>
  <c r="AD1158" i="2" s="1" a="1"/>
  <c r="AD1158" i="2" s="1"/>
  <c r="AD1159" i="2" s="1" a="1"/>
  <c r="AD1159" i="2" s="1"/>
  <c r="AD1160" i="2" s="1" a="1"/>
  <c r="AD1160" i="2" s="1"/>
  <c r="AD1161" i="2" s="1" a="1"/>
  <c r="AD1161" i="2" s="1"/>
  <c r="AD1162" i="2" s="1" a="1"/>
  <c r="AD1162" i="2" s="1"/>
  <c r="AD1163" i="2" s="1" a="1"/>
  <c r="AD1163" i="2" s="1"/>
  <c r="AD1164" i="2" s="1" a="1"/>
  <c r="AD1164" i="2" s="1"/>
  <c r="AD1165" i="2" s="1" a="1"/>
  <c r="AD1165" i="2" s="1"/>
  <c r="AD1166" i="2" s="1" a="1"/>
  <c r="AD1166" i="2" s="1"/>
  <c r="AD1167" i="2" s="1" a="1"/>
  <c r="AD1167" i="2" s="1"/>
  <c r="AD1168" i="2" s="1" a="1"/>
  <c r="AD1168" i="2" s="1"/>
  <c r="AD1169" i="2" s="1" a="1"/>
  <c r="AD1169" i="2" s="1"/>
  <c r="AD1170" i="2" s="1" a="1"/>
  <c r="AD1170" i="2" s="1"/>
  <c r="AD1171" i="2" s="1" a="1"/>
  <c r="AD1171" i="2" s="1"/>
  <c r="AD1172" i="2" s="1" a="1"/>
  <c r="AD1172" i="2" s="1"/>
  <c r="AD1173" i="2" s="1" a="1"/>
  <c r="AD1173" i="2" s="1"/>
  <c r="AD1174" i="2" s="1" a="1"/>
  <c r="AD1174" i="2" s="1"/>
  <c r="AD1175" i="2" s="1" a="1"/>
  <c r="AD1175" i="2" s="1"/>
  <c r="AD1176" i="2" s="1" a="1"/>
  <c r="AD1176" i="2" s="1"/>
  <c r="AD1177" i="2" s="1" a="1"/>
  <c r="AD1177" i="2" s="1"/>
  <c r="AD1178" i="2" s="1" a="1"/>
  <c r="AD1178" i="2" s="1"/>
  <c r="AD1179" i="2" s="1" a="1"/>
  <c r="AD1179" i="2" s="1"/>
  <c r="AD1180" i="2" s="1" a="1"/>
  <c r="AD1180" i="2" s="1"/>
  <c r="AD1181" i="2" s="1" a="1"/>
  <c r="AD1181" i="2" s="1"/>
  <c r="AD1182" i="2" s="1" a="1"/>
  <c r="AD1182" i="2" s="1"/>
  <c r="AD1183" i="2" s="1" a="1"/>
  <c r="AD1183" i="2" s="1"/>
  <c r="AD1184" i="2" s="1" a="1"/>
  <c r="AD1184" i="2" s="1"/>
  <c r="AD1185" i="2" s="1" a="1"/>
  <c r="AD1185" i="2" s="1"/>
  <c r="AD1186" i="2" s="1" a="1"/>
  <c r="AD1186" i="2" s="1"/>
  <c r="AD1187" i="2" s="1" a="1"/>
  <c r="AD1187" i="2" s="1"/>
  <c r="AD1188" i="2" s="1" a="1"/>
  <c r="AD1188" i="2" s="1"/>
  <c r="AD1189" i="2" s="1" a="1"/>
  <c r="AD1189" i="2" s="1"/>
  <c r="AD1190" i="2" s="1" a="1"/>
  <c r="AD1190" i="2" s="1"/>
  <c r="AD1191" i="2" s="1" a="1"/>
  <c r="AD1191" i="2" s="1"/>
  <c r="AD1192" i="2" s="1" a="1"/>
  <c r="AD1192" i="2" s="1"/>
  <c r="AD1193" i="2" s="1" a="1"/>
  <c r="AD1193" i="2" s="1"/>
  <c r="AD1194" i="2" s="1" a="1"/>
  <c r="AD1194" i="2" s="1"/>
  <c r="AD1195" i="2" s="1" a="1"/>
  <c r="AD1195" i="2" s="1"/>
  <c r="AD1196" i="2" s="1" a="1"/>
  <c r="AD1196" i="2" s="1"/>
  <c r="AD1197" i="2" s="1" a="1"/>
  <c r="AD1197" i="2" s="1"/>
  <c r="AD1198" i="2" s="1" a="1"/>
  <c r="AD1198" i="2" s="1"/>
  <c r="AD1199" i="2" s="1" a="1"/>
  <c r="AD1199" i="2" s="1"/>
  <c r="AD1200" i="2" s="1" a="1"/>
  <c r="AD1200" i="2" s="1"/>
  <c r="AD1201" i="2" s="1" a="1"/>
  <c r="AD1201" i="2" s="1"/>
  <c r="AD1202" i="2" s="1" a="1"/>
  <c r="AD1202" i="2" s="1"/>
  <c r="AD1203" i="2" s="1" a="1"/>
  <c r="AD1203" i="2" s="1"/>
  <c r="AD1204" i="2" s="1" a="1"/>
  <c r="AD1204" i="2" s="1"/>
  <c r="AD1205" i="2" s="1" a="1"/>
  <c r="AD1205" i="2" s="1"/>
  <c r="AD1206" i="2" s="1" a="1"/>
  <c r="AD1206" i="2" s="1"/>
  <c r="AD1207" i="2" s="1" a="1"/>
  <c r="AD1207" i="2" s="1"/>
  <c r="AD1208" i="2" s="1" a="1"/>
  <c r="AD1208" i="2" s="1"/>
  <c r="AD1209" i="2" s="1" a="1"/>
  <c r="AD1209" i="2" s="1"/>
  <c r="AD1210" i="2" s="1" a="1"/>
  <c r="AD1210" i="2" s="1"/>
  <c r="AD1211" i="2" s="1" a="1"/>
  <c r="AD1211" i="2" s="1"/>
  <c r="AD1212" i="2" s="1" a="1"/>
  <c r="AD1212" i="2" s="1"/>
  <c r="AD1213" i="2" s="1" a="1"/>
  <c r="AD1213" i="2" s="1"/>
  <c r="AD1214" i="2" s="1" a="1"/>
  <c r="AD1214" i="2" s="1"/>
  <c r="AD1215" i="2" s="1" a="1"/>
  <c r="AD1215" i="2" s="1"/>
  <c r="AD1216" i="2" s="1" a="1"/>
  <c r="AD1216" i="2" s="1"/>
  <c r="AD1217" i="2" s="1" a="1"/>
  <c r="AD1217" i="2" s="1"/>
  <c r="AD1218" i="2" s="1" a="1"/>
  <c r="AD1218" i="2" s="1"/>
  <c r="AD1219" i="2" s="1" a="1"/>
  <c r="AD1219" i="2" s="1"/>
  <c r="AD1220" i="2" s="1" a="1"/>
  <c r="AD1220" i="2" s="1"/>
  <c r="AD1221" i="2" s="1" a="1"/>
  <c r="AD1221" i="2" s="1"/>
  <c r="AD1222" i="2" s="1" a="1"/>
  <c r="AD1222" i="2" s="1"/>
  <c r="AD1223" i="2" s="1" a="1"/>
  <c r="AD1223" i="2" s="1"/>
  <c r="AD1224" i="2" s="1" a="1"/>
  <c r="AD1224" i="2" s="1"/>
  <c r="AD1225" i="2" s="1" a="1"/>
  <c r="AD1225" i="2" s="1"/>
  <c r="AD1226" i="2" s="1" a="1"/>
  <c r="AD1226" i="2" s="1"/>
  <c r="AD1227" i="2" s="1" a="1"/>
  <c r="AD1227" i="2" s="1"/>
  <c r="AD1228" i="2" s="1" a="1"/>
  <c r="AD1228" i="2" s="1"/>
  <c r="AD1229" i="2" s="1" a="1"/>
  <c r="AD1229" i="2" s="1"/>
  <c r="AD1230" i="2" s="1" a="1"/>
  <c r="AD1230" i="2" s="1"/>
  <c r="AD1231" i="2" s="1" a="1"/>
  <c r="AD1231" i="2" s="1"/>
  <c r="AD1232" i="2" s="1" a="1"/>
  <c r="AD1232" i="2" s="1"/>
  <c r="AD1233" i="2" s="1" a="1"/>
  <c r="AD1233" i="2" s="1"/>
  <c r="AD1234" i="2" s="1" a="1"/>
  <c r="AD1234" i="2" s="1"/>
  <c r="AD1235" i="2" s="1" a="1"/>
  <c r="AD1235" i="2" s="1"/>
  <c r="AD1236" i="2" s="1" a="1"/>
  <c r="AD1236" i="2" s="1"/>
  <c r="AD1237" i="2" s="1" a="1"/>
  <c r="AD1237" i="2" s="1"/>
  <c r="AD1238" i="2" s="1" a="1"/>
  <c r="AD1238" i="2" s="1"/>
  <c r="AD1239" i="2" s="1" a="1"/>
  <c r="AD1239" i="2" s="1"/>
  <c r="AD1240" i="2" s="1" a="1"/>
  <c r="AD1240" i="2" s="1"/>
  <c r="AD1241" i="2" s="1" a="1"/>
  <c r="AD1241" i="2" s="1"/>
  <c r="AD1242" i="2" s="1" a="1"/>
  <c r="AD1242" i="2" s="1"/>
  <c r="AD1243" i="2" s="1" a="1"/>
  <c r="AD1243" i="2" s="1"/>
  <c r="AD1244" i="2" s="1" a="1"/>
  <c r="AD1244" i="2" s="1"/>
  <c r="AD1245" i="2" s="1" a="1"/>
  <c r="AD1245" i="2" s="1"/>
  <c r="AD1246" i="2" s="1" a="1"/>
  <c r="AD1246" i="2" s="1"/>
  <c r="AD1247" i="2" s="1" a="1"/>
  <c r="AD1247" i="2" s="1"/>
  <c r="AD1248" i="2" s="1" a="1"/>
  <c r="AD1248" i="2" s="1"/>
  <c r="AD1249" i="2" s="1" a="1"/>
  <c r="AD1249" i="2" s="1"/>
  <c r="AD1250" i="2" s="1" a="1"/>
  <c r="AD1250" i="2" s="1"/>
  <c r="AD1251" i="2" s="1" a="1"/>
  <c r="AD1251" i="2" s="1"/>
  <c r="AD1252" i="2" s="1" a="1"/>
  <c r="AD1252" i="2" s="1"/>
  <c r="AD1253" i="2" s="1" a="1"/>
  <c r="AD1253" i="2" s="1"/>
  <c r="AD1254" i="2" s="1" a="1"/>
  <c r="AD1254" i="2" s="1"/>
  <c r="AD1255" i="2" s="1" a="1"/>
  <c r="AD1255" i="2" s="1"/>
  <c r="AD1256" i="2" s="1" a="1"/>
  <c r="AD1256" i="2" s="1"/>
  <c r="AD1257" i="2" s="1" a="1"/>
  <c r="AD1257" i="2" s="1"/>
  <c r="AD1258" i="2" s="1" a="1"/>
  <c r="AD1258" i="2" s="1"/>
  <c r="AD1259" i="2" s="1" a="1"/>
  <c r="AD1259" i="2" s="1"/>
  <c r="AD1260" i="2" s="1" a="1"/>
  <c r="AD1260" i="2" s="1"/>
  <c r="AD1261" i="2" s="1" a="1"/>
  <c r="AD1261" i="2" s="1"/>
  <c r="AD1262" i="2" s="1" a="1"/>
  <c r="AD1262" i="2" s="1"/>
  <c r="AD1263" i="2" s="1" a="1"/>
  <c r="AD1263" i="2" s="1"/>
  <c r="AD1264" i="2" s="1" a="1"/>
  <c r="AD1264" i="2" s="1"/>
  <c r="AD1265" i="2" s="1" a="1"/>
  <c r="AD1265" i="2" s="1"/>
  <c r="AD1266" i="2" s="1" a="1"/>
  <c r="AD1266" i="2" s="1"/>
  <c r="AD1267" i="2" s="1" a="1"/>
  <c r="AD1267" i="2" s="1"/>
  <c r="AD1268" i="2" s="1" a="1"/>
  <c r="AD1268" i="2" s="1"/>
  <c r="AD1269" i="2" s="1" a="1"/>
  <c r="AD1269" i="2" s="1"/>
  <c r="AD1270" i="2" s="1" a="1"/>
  <c r="AD1270" i="2" s="1"/>
  <c r="AD1271" i="2" s="1" a="1"/>
  <c r="AD1271" i="2" s="1"/>
  <c r="AD1272" i="2" s="1" a="1"/>
  <c r="AD1272" i="2" s="1"/>
  <c r="AD1273" i="2" s="1" a="1"/>
  <c r="AD1273" i="2" s="1"/>
  <c r="AD1274" i="2" s="1" a="1"/>
  <c r="AD1274" i="2" s="1"/>
  <c r="AD1275" i="2" s="1" a="1"/>
  <c r="AD1275" i="2" s="1"/>
  <c r="AD1276" i="2" s="1" a="1"/>
  <c r="AD1276" i="2" s="1"/>
  <c r="AD1277" i="2" s="1" a="1"/>
  <c r="AD1277" i="2" s="1"/>
  <c r="AD1278" i="2" s="1" a="1"/>
  <c r="AD1278" i="2" s="1"/>
  <c r="AD1279" i="2" s="1" a="1"/>
  <c r="AD1279" i="2" s="1"/>
  <c r="AD1280" i="2" s="1" a="1"/>
  <c r="AD1280" i="2" s="1"/>
  <c r="AD1281" i="2" s="1" a="1"/>
  <c r="AD1281" i="2" s="1"/>
  <c r="AD1282" i="2" s="1" a="1"/>
  <c r="AD1282" i="2" s="1"/>
  <c r="AD1283" i="2" s="1" a="1"/>
  <c r="AD1283" i="2" s="1"/>
  <c r="AD1284" i="2" s="1" a="1"/>
  <c r="AD1284" i="2" s="1"/>
  <c r="AD1285" i="2" s="1" a="1"/>
  <c r="AD1285" i="2" s="1"/>
  <c r="AD1286" i="2" s="1" a="1"/>
  <c r="AD1286" i="2" s="1"/>
  <c r="AD1287" i="2" s="1" a="1"/>
  <c r="AD1287" i="2" s="1"/>
  <c r="AD1288" i="2" s="1" a="1"/>
  <c r="AD1288" i="2" s="1"/>
  <c r="AD1289" i="2" s="1" a="1"/>
  <c r="AD1289" i="2" s="1"/>
  <c r="AD1290" i="2" s="1" a="1"/>
  <c r="AD1290" i="2" s="1"/>
  <c r="AD1291" i="2" s="1" a="1"/>
  <c r="AD1291" i="2" s="1"/>
  <c r="AD1292" i="2" s="1" a="1"/>
  <c r="AD1292" i="2" s="1"/>
  <c r="AD1293" i="2" s="1" a="1"/>
  <c r="AD1293" i="2" s="1"/>
  <c r="AD1294" i="2" s="1" a="1"/>
  <c r="AD1294" i="2" s="1"/>
  <c r="AD1295" i="2" s="1" a="1"/>
  <c r="AD1295" i="2" s="1"/>
  <c r="AD1296" i="2" s="1" a="1"/>
  <c r="AD1296" i="2" s="1"/>
  <c r="AD1297" i="2" s="1" a="1"/>
  <c r="AD1297" i="2" s="1"/>
  <c r="AD1298" i="2" s="1" a="1"/>
  <c r="AD1298" i="2" s="1"/>
  <c r="AD1299" i="2" s="1" a="1"/>
  <c r="AD1299" i="2" s="1"/>
  <c r="AD1300" i="2" s="1" a="1"/>
  <c r="AD1300" i="2" s="1"/>
  <c r="AD1301" i="2" s="1" a="1"/>
  <c r="AD1301" i="2" s="1"/>
  <c r="AD1302" i="2" s="1" a="1"/>
  <c r="AD1302" i="2" s="1"/>
  <c r="AD1303" i="2" s="1" a="1"/>
  <c r="AD1303" i="2" s="1"/>
  <c r="AD1304" i="2" s="1" a="1"/>
  <c r="AD1304" i="2" s="1"/>
  <c r="AD1305" i="2" s="1" a="1"/>
  <c r="AD1305" i="2" s="1"/>
  <c r="AD1306" i="2" s="1" a="1"/>
  <c r="AD1306" i="2" s="1"/>
  <c r="AD1307" i="2" s="1" a="1"/>
  <c r="AD1307" i="2" s="1"/>
  <c r="AD1308" i="2" s="1" a="1"/>
  <c r="AD1308" i="2" s="1"/>
  <c r="AD1309" i="2" s="1" a="1"/>
  <c r="AD1309" i="2" s="1"/>
  <c r="AD1310" i="2" s="1" a="1"/>
  <c r="AD1310" i="2" s="1"/>
  <c r="AD1311" i="2" s="1" a="1"/>
  <c r="AD1311" i="2" s="1"/>
  <c r="AD1312" i="2" s="1" a="1"/>
  <c r="AD1312" i="2" s="1"/>
  <c r="AD1313" i="2" s="1" a="1"/>
  <c r="AD1313" i="2" s="1"/>
  <c r="AD1314" i="2" s="1" a="1"/>
  <c r="AD1314" i="2" s="1"/>
  <c r="AD1315" i="2" s="1" a="1"/>
  <c r="AD1315" i="2" s="1"/>
  <c r="AD1316" i="2" s="1" a="1"/>
  <c r="AD1316" i="2" s="1"/>
  <c r="AD1317" i="2" s="1" a="1"/>
  <c r="AD1317" i="2" s="1"/>
  <c r="AD1318" i="2" s="1" a="1"/>
  <c r="AD1318" i="2" s="1"/>
  <c r="AD1319" i="2" s="1" a="1"/>
  <c r="AD1319" i="2" s="1"/>
  <c r="AD1320" i="2" s="1" a="1"/>
  <c r="AD1320" i="2" s="1"/>
  <c r="AD1321" i="2" s="1" a="1"/>
  <c r="AD1321" i="2" s="1"/>
  <c r="AD1322" i="2" s="1" a="1"/>
  <c r="AD1322" i="2" s="1"/>
  <c r="AD1323" i="2" s="1" a="1"/>
  <c r="AD1323" i="2" s="1"/>
  <c r="AD1324" i="2" s="1" a="1"/>
  <c r="AD1324" i="2" s="1"/>
  <c r="AD1325" i="2" s="1" a="1"/>
  <c r="AD1325" i="2" s="1"/>
  <c r="AD1326" i="2" s="1" a="1"/>
  <c r="AD1326" i="2" s="1"/>
  <c r="AD1327" i="2" s="1" a="1"/>
  <c r="AD1327" i="2" s="1"/>
  <c r="AD1328" i="2" s="1" a="1"/>
  <c r="AD1328" i="2" s="1"/>
  <c r="AD1329" i="2" s="1" a="1"/>
  <c r="AD1329" i="2" s="1"/>
  <c r="AD1330" i="2" s="1" a="1"/>
  <c r="AD1330" i="2" s="1"/>
  <c r="AD1331" i="2" s="1" a="1"/>
  <c r="AD1331" i="2" s="1"/>
  <c r="AD1332" i="2" s="1" a="1"/>
  <c r="AD1332" i="2" s="1"/>
  <c r="AD1333" i="2" s="1" a="1"/>
  <c r="AD1333" i="2" s="1"/>
  <c r="AD1334" i="2" s="1" a="1"/>
  <c r="AD1334" i="2" s="1"/>
  <c r="AD1335" i="2" s="1" a="1"/>
  <c r="AD1335" i="2" s="1"/>
  <c r="AD1336" i="2" s="1" a="1"/>
  <c r="AD1336" i="2" s="1"/>
  <c r="AD1337" i="2" s="1" a="1"/>
  <c r="AD1337" i="2" s="1"/>
  <c r="AD1338" i="2" s="1" a="1"/>
  <c r="AD1338" i="2" s="1"/>
  <c r="AD1339" i="2" s="1" a="1"/>
  <c r="AD1339" i="2" s="1"/>
  <c r="AD1340" i="2" s="1" a="1"/>
  <c r="AD1340" i="2" s="1"/>
  <c r="AD1341" i="2" s="1" a="1"/>
  <c r="AD1341" i="2" s="1"/>
  <c r="AD1342" i="2" s="1" a="1"/>
  <c r="AD1342" i="2" s="1"/>
  <c r="AD1343" i="2" s="1" a="1"/>
  <c r="AD1343" i="2" s="1"/>
  <c r="AD1344" i="2" s="1" a="1"/>
  <c r="AD1344" i="2" s="1"/>
  <c r="AD1345" i="2" s="1" a="1"/>
  <c r="AD1345" i="2" s="1"/>
  <c r="AD1346" i="2" s="1" a="1"/>
  <c r="AD1346" i="2" s="1"/>
  <c r="AD1347" i="2" s="1" a="1"/>
  <c r="AD1347" i="2" s="1"/>
  <c r="AD1348" i="2" s="1" a="1"/>
  <c r="AD1348" i="2" s="1"/>
  <c r="AD1349" i="2" s="1" a="1"/>
  <c r="AD1349" i="2" s="1"/>
  <c r="AD1350" i="2" s="1" a="1"/>
  <c r="AD1350" i="2" s="1"/>
  <c r="AD1351" i="2" s="1" a="1"/>
  <c r="AD1351" i="2" s="1"/>
  <c r="AD1352" i="2" s="1" a="1"/>
  <c r="AD1352" i="2" s="1"/>
  <c r="AD1353" i="2" s="1" a="1"/>
  <c r="AD1353" i="2" s="1"/>
  <c r="AD1354" i="2" s="1" a="1"/>
  <c r="AD1354" i="2" s="1"/>
  <c r="AD1355" i="2" s="1" a="1"/>
  <c r="AD1355" i="2" s="1"/>
  <c r="AD1356" i="2" s="1" a="1"/>
  <c r="AD1356" i="2" s="1"/>
  <c r="AD1357" i="2" s="1" a="1"/>
  <c r="AD1357" i="2" s="1"/>
  <c r="AD1358" i="2" s="1" a="1"/>
  <c r="AD1358" i="2" s="1"/>
  <c r="AD1359" i="2" s="1" a="1"/>
  <c r="AD1359" i="2" s="1"/>
  <c r="AD1360" i="2" s="1" a="1"/>
  <c r="AD1360" i="2" s="1"/>
  <c r="AD1361" i="2" s="1" a="1"/>
  <c r="AD1361" i="2" s="1"/>
  <c r="AD1362" i="2" s="1" a="1"/>
  <c r="AD1362" i="2" s="1"/>
  <c r="AD1363" i="2" s="1" a="1"/>
  <c r="AD1363" i="2" s="1"/>
  <c r="AD1364" i="2" s="1" a="1"/>
  <c r="AD1364" i="2" s="1"/>
  <c r="AD1365" i="2" s="1" a="1"/>
  <c r="AD1365" i="2" s="1"/>
  <c r="AD1366" i="2" s="1" a="1"/>
  <c r="AD1366" i="2" s="1"/>
  <c r="AD1367" i="2" s="1" a="1"/>
  <c r="AD1367" i="2" s="1"/>
  <c r="AD1368" i="2" s="1" a="1"/>
  <c r="AD1368" i="2" s="1"/>
  <c r="AD1369" i="2" s="1" a="1"/>
  <c r="AD1369" i="2" s="1"/>
  <c r="AD1370" i="2" s="1" a="1"/>
  <c r="AD1370" i="2" s="1"/>
  <c r="AD1371" i="2" s="1" a="1"/>
  <c r="AD1371" i="2" s="1"/>
  <c r="AD1372" i="2" s="1" a="1"/>
  <c r="AD1372" i="2" s="1"/>
  <c r="AD1373" i="2" s="1" a="1"/>
  <c r="AD1373" i="2" s="1"/>
  <c r="AD1374" i="2" s="1" a="1"/>
  <c r="AD1374" i="2" s="1"/>
  <c r="AD1375" i="2" s="1" a="1"/>
  <c r="AD1375" i="2" s="1"/>
  <c r="AD1376" i="2" s="1" a="1"/>
  <c r="AD1376" i="2" s="1"/>
  <c r="AD1377" i="2" s="1" a="1"/>
  <c r="AD1377" i="2" s="1"/>
  <c r="AD1378" i="2" s="1" a="1"/>
  <c r="AD1378" i="2" s="1"/>
  <c r="AD1379" i="2" s="1" a="1"/>
  <c r="AD1379" i="2" s="1"/>
  <c r="AD1380" i="2" s="1" a="1"/>
  <c r="AD1380" i="2" s="1"/>
  <c r="AD1381" i="2" s="1" a="1"/>
  <c r="AD1381" i="2" s="1"/>
  <c r="AD1382" i="2" s="1" a="1"/>
  <c r="AD1382" i="2" s="1"/>
  <c r="AD1383" i="2" s="1" a="1"/>
  <c r="AD1383" i="2" s="1"/>
  <c r="AD1384" i="2" s="1" a="1"/>
  <c r="AD1384" i="2" s="1"/>
  <c r="AD1385" i="2" s="1" a="1"/>
  <c r="AD1385" i="2" s="1"/>
  <c r="AD1386" i="2" s="1" a="1"/>
  <c r="AD1386" i="2" s="1"/>
  <c r="AD1387" i="2" s="1" a="1"/>
  <c r="AD1387" i="2" s="1"/>
  <c r="AD1388" i="2" s="1" a="1"/>
  <c r="AD1388" i="2" s="1"/>
  <c r="AD1389" i="2" s="1" a="1"/>
  <c r="AD1389" i="2" s="1"/>
  <c r="AD1390" i="2" s="1" a="1"/>
  <c r="AD1390" i="2" s="1"/>
  <c r="AD1391" i="2" s="1" a="1"/>
  <c r="AD1391" i="2" s="1"/>
  <c r="AD1392" i="2" s="1" a="1"/>
  <c r="AD1392" i="2" s="1"/>
  <c r="AD1393" i="2" s="1" a="1"/>
  <c r="AD1393" i="2" s="1"/>
  <c r="AD1394" i="2" s="1" a="1"/>
  <c r="AD1394" i="2" s="1"/>
  <c r="AD1395" i="2" s="1" a="1"/>
  <c r="AD1395" i="2" s="1"/>
  <c r="AD1396" i="2" s="1" a="1"/>
  <c r="AD1396" i="2" s="1"/>
  <c r="AD1397" i="2" s="1" a="1"/>
  <c r="AD1397" i="2" s="1"/>
  <c r="AD1398" i="2" s="1" a="1"/>
  <c r="AD1398" i="2" s="1"/>
  <c r="AD1399" i="2" s="1" a="1"/>
  <c r="AD1399" i="2" s="1"/>
  <c r="AD1400" i="2" s="1" a="1"/>
  <c r="AD1400" i="2" s="1"/>
  <c r="AD1401" i="2" s="1" a="1"/>
  <c r="AD1401" i="2" s="1"/>
  <c r="AD1402" i="2" s="1" a="1"/>
  <c r="AD1402" i="2" s="1"/>
  <c r="AD1403" i="2" s="1" a="1"/>
  <c r="AD1403" i="2" s="1"/>
  <c r="AD1404" i="2" s="1" a="1"/>
  <c r="AD1404" i="2" s="1"/>
  <c r="AD1405" i="2" s="1" a="1"/>
  <c r="AD1405" i="2" s="1"/>
  <c r="AD1406" i="2" s="1" a="1"/>
  <c r="AD1406" i="2" s="1"/>
  <c r="AD1407" i="2" s="1" a="1"/>
  <c r="AD1407" i="2" s="1"/>
  <c r="AD1408" i="2" s="1" a="1"/>
  <c r="AD1408" i="2" s="1"/>
  <c r="AD1409" i="2" s="1" a="1"/>
  <c r="AD1409" i="2" s="1"/>
  <c r="AD1410" i="2" s="1" a="1"/>
  <c r="AD1410" i="2" s="1"/>
  <c r="AD1411" i="2" s="1" a="1"/>
  <c r="AD1411" i="2" s="1"/>
  <c r="AD1412" i="2" s="1" a="1"/>
  <c r="AD1412" i="2" s="1"/>
  <c r="AD1413" i="2" s="1" a="1"/>
  <c r="AD1413" i="2" s="1"/>
  <c r="AD1414" i="2" s="1" a="1"/>
  <c r="AD1414" i="2" s="1"/>
  <c r="AD1415" i="2" s="1" a="1"/>
  <c r="AD1415" i="2" s="1"/>
  <c r="AD1416" i="2" s="1" a="1"/>
  <c r="AD1416" i="2" s="1"/>
  <c r="AD1417" i="2" s="1" a="1"/>
  <c r="AD1417" i="2" s="1"/>
  <c r="AD1418" i="2" s="1" a="1"/>
  <c r="AD1418" i="2" s="1"/>
  <c r="AD1419" i="2" s="1" a="1"/>
  <c r="AD1419" i="2" s="1"/>
  <c r="AD1420" i="2" s="1" a="1"/>
  <c r="AD1420" i="2" s="1"/>
  <c r="AD1421" i="2" s="1" a="1"/>
  <c r="AD1421" i="2" s="1"/>
  <c r="AD1422" i="2" s="1" a="1"/>
  <c r="AD1422" i="2" s="1"/>
  <c r="AD1423" i="2" s="1" a="1"/>
  <c r="AD1423" i="2" s="1"/>
  <c r="AD1424" i="2" s="1" a="1"/>
  <c r="AD1424" i="2" s="1"/>
  <c r="AD1425" i="2" s="1" a="1"/>
  <c r="AD1425" i="2" s="1"/>
  <c r="AD1426" i="2" s="1" a="1"/>
  <c r="AD1426" i="2" s="1"/>
  <c r="AD1427" i="2" s="1" a="1"/>
  <c r="AD1427" i="2" s="1"/>
  <c r="AD1428" i="2" s="1" a="1"/>
  <c r="AD1428" i="2" s="1"/>
  <c r="AD1429" i="2" s="1" a="1"/>
  <c r="AD1429" i="2" s="1"/>
  <c r="AD1430" i="2" s="1" a="1"/>
  <c r="AD1430" i="2" s="1"/>
  <c r="AD1431" i="2" s="1" a="1"/>
  <c r="AD1431" i="2" s="1"/>
  <c r="AD1432" i="2" s="1" a="1"/>
  <c r="AD1432" i="2" s="1"/>
  <c r="AD1433" i="2" s="1" a="1"/>
  <c r="AD1433" i="2" s="1"/>
  <c r="AD1434" i="2" s="1" a="1"/>
  <c r="AD1434" i="2" s="1"/>
  <c r="AD1435" i="2" s="1" a="1"/>
  <c r="AD1435" i="2" s="1"/>
  <c r="AD1436" i="2" s="1" a="1"/>
  <c r="AD1436" i="2" s="1"/>
  <c r="AD1437" i="2" s="1" a="1"/>
  <c r="AD1437" i="2" s="1"/>
  <c r="AD1438" i="2" s="1" a="1"/>
  <c r="AD1438" i="2" s="1"/>
  <c r="AD1439" i="2" s="1" a="1"/>
  <c r="AD1439" i="2" s="1"/>
  <c r="AD1440" i="2" s="1" a="1"/>
  <c r="AD1440" i="2" s="1"/>
  <c r="AD1441" i="2" s="1" a="1"/>
  <c r="AD1441" i="2" s="1"/>
  <c r="AD1442" i="2" s="1" a="1"/>
  <c r="AD1442" i="2" s="1"/>
  <c r="AD1443" i="2" s="1" a="1"/>
  <c r="AD1443" i="2" s="1"/>
  <c r="AD1444" i="2" s="1" a="1"/>
  <c r="AD1444" i="2" s="1"/>
  <c r="AD1445" i="2" s="1" a="1"/>
  <c r="AD1445" i="2" s="1"/>
  <c r="AD1446" i="2" s="1" a="1"/>
  <c r="AD1446" i="2" s="1"/>
  <c r="AD1447" i="2" s="1" a="1"/>
  <c r="AD1447" i="2" s="1"/>
  <c r="AD1448" i="2" s="1" a="1"/>
  <c r="AD1448" i="2" s="1"/>
  <c r="AD1449" i="2" s="1" a="1"/>
  <c r="AD1449" i="2" s="1"/>
  <c r="AD1450" i="2" s="1" a="1"/>
  <c r="AD1450" i="2" s="1"/>
  <c r="AD1451" i="2" s="1" a="1"/>
  <c r="AD1451" i="2" s="1"/>
  <c r="AD1452" i="2" s="1" a="1"/>
  <c r="AD1452" i="2" s="1"/>
  <c r="AD1453" i="2" s="1" a="1"/>
  <c r="AD1453" i="2" s="1"/>
  <c r="AD1454" i="2" s="1" a="1"/>
  <c r="AD1454" i="2" s="1"/>
  <c r="AD1455" i="2" s="1" a="1"/>
  <c r="AD1455" i="2" s="1"/>
  <c r="AD1456" i="2" s="1" a="1"/>
  <c r="AD1456" i="2" s="1"/>
  <c r="AD1457" i="2" s="1" a="1"/>
  <c r="AD1457" i="2" s="1"/>
  <c r="AD1458" i="2" s="1" a="1"/>
  <c r="AD1458" i="2" s="1"/>
  <c r="AD1459" i="2" s="1" a="1"/>
  <c r="AD1459" i="2" s="1"/>
  <c r="AD1460" i="2" s="1" a="1"/>
  <c r="AD1460" i="2" s="1"/>
  <c r="AD1461" i="2" s="1" a="1"/>
  <c r="AD1461" i="2" s="1"/>
  <c r="AD1462" i="2" s="1" a="1"/>
  <c r="AD1462" i="2" s="1"/>
  <c r="AD1463" i="2" s="1" a="1"/>
  <c r="AD1463" i="2" s="1"/>
  <c r="AD1464" i="2" s="1" a="1"/>
  <c r="AD1464" i="2" s="1"/>
  <c r="AD1465" i="2" s="1" a="1"/>
  <c r="AD1465" i="2" s="1"/>
  <c r="AD1466" i="2" s="1" a="1"/>
  <c r="AD1466" i="2" s="1"/>
  <c r="AD1467" i="2" s="1" a="1"/>
  <c r="AD1467" i="2" s="1"/>
  <c r="AD1468" i="2" s="1" a="1"/>
  <c r="AD1468" i="2" s="1"/>
  <c r="AD1469" i="2" s="1" a="1"/>
  <c r="AD1469" i="2" s="1"/>
  <c r="AD1470" i="2" s="1" a="1"/>
  <c r="AD1470" i="2" s="1"/>
  <c r="AD1471" i="2" s="1" a="1"/>
  <c r="AD1471" i="2" s="1"/>
  <c r="AD1472" i="2" s="1" a="1"/>
  <c r="AD1472" i="2" s="1"/>
  <c r="AD1473" i="2" s="1" a="1"/>
  <c r="AD1473" i="2" s="1"/>
  <c r="AD1474" i="2" s="1" a="1"/>
  <c r="AD1474" i="2" s="1"/>
  <c r="AD1475" i="2" s="1" a="1"/>
  <c r="AD1475" i="2" s="1"/>
  <c r="AD1476" i="2" s="1" a="1"/>
  <c r="AD1476" i="2" s="1"/>
  <c r="AD1477" i="2" s="1" a="1"/>
  <c r="AD1477" i="2" s="1"/>
  <c r="AD1478" i="2" s="1" a="1"/>
  <c r="AD1478" i="2" s="1"/>
  <c r="AD1479" i="2" s="1" a="1"/>
  <c r="AD1479" i="2" s="1"/>
  <c r="AD1480" i="2" s="1" a="1"/>
  <c r="AD1480" i="2" s="1"/>
  <c r="AD1481" i="2" s="1" a="1"/>
  <c r="AD1481" i="2" s="1"/>
  <c r="AD1482" i="2" s="1" a="1"/>
  <c r="AD1482" i="2" s="1"/>
  <c r="AD1483" i="2" s="1" a="1"/>
  <c r="AD1483" i="2" s="1"/>
  <c r="AD1484" i="2" s="1" a="1"/>
  <c r="AD1484" i="2" s="1"/>
  <c r="AD1485" i="2" s="1" a="1"/>
  <c r="AD1485" i="2" s="1"/>
  <c r="AD1486" i="2" s="1" a="1"/>
  <c r="AD1486" i="2" s="1"/>
  <c r="AD1487" i="2" s="1" a="1"/>
  <c r="AD1487" i="2" s="1"/>
  <c r="AD1488" i="2" s="1" a="1"/>
  <c r="AD1488" i="2" s="1"/>
  <c r="AD1489" i="2" s="1" a="1"/>
  <c r="AD1489" i="2" s="1"/>
  <c r="AD1490" i="2" s="1" a="1"/>
  <c r="AD1490" i="2" s="1"/>
  <c r="AD1491" i="2" s="1" a="1"/>
  <c r="AD1491" i="2" s="1"/>
  <c r="AD1492" i="2" s="1" a="1"/>
  <c r="AD1492" i="2" s="1"/>
  <c r="AD1493" i="2" s="1" a="1"/>
  <c r="AD1493" i="2" s="1"/>
  <c r="AD1494" i="2" s="1" a="1"/>
  <c r="AD1494" i="2" s="1"/>
  <c r="AD1495" i="2" s="1" a="1"/>
  <c r="AD1495" i="2" s="1"/>
  <c r="AD1496" i="2" s="1" a="1"/>
  <c r="AD1496" i="2" s="1"/>
  <c r="AD1497" i="2" s="1" a="1"/>
  <c r="AD1497" i="2" s="1"/>
  <c r="AD1498" i="2" s="1" a="1"/>
  <c r="AD1498" i="2" s="1"/>
  <c r="AD1499" i="2" s="1" a="1"/>
  <c r="AD1499" i="2" s="1"/>
  <c r="AD1500" i="2" s="1" a="1"/>
  <c r="AD1500" i="2" s="1"/>
  <c r="AD1501" i="2" s="1" a="1"/>
  <c r="AD1501" i="2" s="1"/>
  <c r="AA15" i="2" a="1"/>
  <c r="AA15" i="2" s="1"/>
  <c r="AB15" i="2" a="1"/>
  <c r="AB15" i="2" s="1"/>
  <c r="AB16" i="2" s="1" a="1"/>
  <c r="AB16" i="2" s="1"/>
  <c r="AB17" i="2" s="1" a="1"/>
  <c r="AB17" i="2" s="1"/>
  <c r="AB18" i="2" s="1" a="1"/>
  <c r="AB18" i="2" s="1"/>
  <c r="AB19" i="2" s="1" a="1"/>
  <c r="AB19" i="2" s="1"/>
  <c r="AB20" i="2" s="1" a="1"/>
  <c r="AB20" i="2" s="1"/>
  <c r="AB21" i="2" s="1" a="1"/>
  <c r="AB21" i="2" s="1"/>
  <c r="AB22" i="2" s="1" a="1"/>
  <c r="AB22" i="2" s="1"/>
  <c r="AB23" i="2" s="1" a="1"/>
  <c r="AB23" i="2" s="1"/>
  <c r="AB24" i="2" s="1" a="1"/>
  <c r="AB24" i="2" s="1"/>
  <c r="AB25" i="2" s="1" a="1"/>
  <c r="AB25" i="2" s="1"/>
  <c r="AB26" i="2" s="1" a="1"/>
  <c r="AB26" i="2" s="1"/>
  <c r="AB27" i="2" s="1" a="1"/>
  <c r="AB27" i="2" s="1"/>
  <c r="AB28" i="2" s="1" a="1"/>
  <c r="AB28" i="2" s="1"/>
  <c r="AB29" i="2" s="1" a="1"/>
  <c r="AB29" i="2" s="1"/>
  <c r="AB30" i="2" s="1" a="1"/>
  <c r="AB30" i="2" s="1"/>
  <c r="AB31" i="2" s="1" a="1"/>
  <c r="AB31" i="2" s="1"/>
  <c r="AB32" i="2" s="1" a="1"/>
  <c r="AB32" i="2" s="1"/>
  <c r="AB33" i="2" s="1" a="1"/>
  <c r="AB33" i="2" s="1"/>
  <c r="AB34" i="2" s="1" a="1"/>
  <c r="AB34" i="2" s="1"/>
  <c r="AB35" i="2" s="1" a="1"/>
  <c r="AB35" i="2" s="1"/>
  <c r="AB36" i="2" s="1" a="1"/>
  <c r="AB36" i="2" s="1"/>
  <c r="AB37" i="2" s="1" a="1"/>
  <c r="AB37" i="2" s="1"/>
  <c r="AB38" i="2" s="1" a="1"/>
  <c r="AB38" i="2" s="1"/>
  <c r="AB39" i="2" s="1" a="1"/>
  <c r="AB39" i="2" s="1"/>
  <c r="AB40" i="2" s="1" a="1"/>
  <c r="AB40" i="2" s="1"/>
  <c r="AB41" i="2" s="1" a="1"/>
  <c r="AB41" i="2" s="1"/>
  <c r="AB42" i="2" s="1" a="1"/>
  <c r="AB42" i="2" s="1"/>
  <c r="AB43" i="2" s="1" a="1"/>
  <c r="AB43" i="2" s="1"/>
  <c r="AB44" i="2" s="1" a="1"/>
  <c r="AB44" i="2" s="1"/>
  <c r="AB45" i="2" s="1" a="1"/>
  <c r="AB45" i="2" s="1"/>
  <c r="AB46" i="2" s="1" a="1"/>
  <c r="AB46" i="2" s="1"/>
  <c r="AB47" i="2" s="1" a="1"/>
  <c r="AB47" i="2" s="1"/>
  <c r="AB48" i="2" s="1" a="1"/>
  <c r="AB48" i="2" s="1"/>
  <c r="AB49" i="2" s="1" a="1"/>
  <c r="AB49" i="2" s="1"/>
  <c r="AB50" i="2" s="1" a="1"/>
  <c r="AB50" i="2" s="1"/>
  <c r="AB51" i="2" s="1" a="1"/>
  <c r="AB51" i="2" s="1"/>
  <c r="AB52" i="2" s="1" a="1"/>
  <c r="AB52" i="2" s="1"/>
  <c r="AB53" i="2" s="1" a="1"/>
  <c r="AB53" i="2" s="1"/>
  <c r="AB54" i="2" s="1" a="1"/>
  <c r="AB54" i="2" s="1"/>
  <c r="AB55" i="2" s="1" a="1"/>
  <c r="AB55" i="2" s="1"/>
  <c r="AB56" i="2" s="1" a="1"/>
  <c r="AB56" i="2" s="1"/>
  <c r="AB57" i="2" s="1" a="1"/>
  <c r="AB57" i="2" s="1"/>
  <c r="AB58" i="2" s="1" a="1"/>
  <c r="AB58" i="2" s="1"/>
  <c r="AB59" i="2" s="1" a="1"/>
  <c r="AB59" i="2" s="1"/>
  <c r="AB60" i="2" s="1" a="1"/>
  <c r="AB60" i="2" s="1"/>
  <c r="AB61" i="2" s="1" a="1"/>
  <c r="AB61" i="2" s="1"/>
  <c r="AB62" i="2" s="1" a="1"/>
  <c r="AB62" i="2" s="1"/>
  <c r="AB63" i="2" s="1" a="1"/>
  <c r="AB63" i="2" s="1"/>
  <c r="AB64" i="2" s="1" a="1"/>
  <c r="AB64" i="2" s="1"/>
  <c r="AB65" i="2" s="1" a="1"/>
  <c r="AB65" i="2" s="1"/>
  <c r="AB66" i="2" s="1" a="1"/>
  <c r="AB66" i="2" s="1"/>
  <c r="AB67" i="2" s="1" a="1"/>
  <c r="AB67" i="2" s="1"/>
  <c r="AB68" i="2" s="1" a="1"/>
  <c r="AB68" i="2" s="1"/>
  <c r="AB69" i="2" s="1" a="1"/>
  <c r="AB69" i="2" s="1"/>
  <c r="AB70" i="2" s="1" a="1"/>
  <c r="AB70" i="2" s="1"/>
  <c r="AB71" i="2" s="1" a="1"/>
  <c r="AB71" i="2" s="1"/>
  <c r="AB72" i="2" s="1" a="1"/>
  <c r="AB72" i="2" s="1"/>
  <c r="AB73" i="2" s="1" a="1"/>
  <c r="AB73" i="2" s="1"/>
  <c r="AB74" i="2" s="1" a="1"/>
  <c r="AB74" i="2" s="1"/>
  <c r="AB75" i="2" s="1" a="1"/>
  <c r="AB75" i="2" s="1"/>
  <c r="AB76" i="2" s="1" a="1"/>
  <c r="AB76" i="2" s="1"/>
  <c r="AB77" i="2" s="1" a="1"/>
  <c r="AB77" i="2" s="1"/>
  <c r="AB78" i="2" s="1" a="1"/>
  <c r="AB78" i="2" s="1"/>
  <c r="AB79" i="2" s="1" a="1"/>
  <c r="AB79" i="2" s="1"/>
  <c r="AB80" i="2" s="1" a="1"/>
  <c r="AB80" i="2" s="1"/>
  <c r="AB81" i="2" s="1" a="1"/>
  <c r="AB81" i="2" s="1"/>
  <c r="AB82" i="2" s="1" a="1"/>
  <c r="AB82" i="2" s="1"/>
  <c r="AB83" i="2" s="1" a="1"/>
  <c r="AB83" i="2" s="1"/>
  <c r="AB84" i="2" s="1" a="1"/>
  <c r="AB84" i="2" s="1"/>
  <c r="AB85" i="2" s="1" a="1"/>
  <c r="AB85" i="2" s="1"/>
  <c r="AB86" i="2" s="1" a="1"/>
  <c r="AB86" i="2" s="1"/>
  <c r="AB87" i="2" s="1" a="1"/>
  <c r="AB87" i="2" s="1"/>
  <c r="AB88" i="2" s="1" a="1"/>
  <c r="AB88" i="2" s="1"/>
  <c r="AB89" i="2" s="1" a="1"/>
  <c r="AB89" i="2" s="1"/>
  <c r="AB90" i="2" s="1" a="1"/>
  <c r="AB90" i="2" s="1"/>
  <c r="AB91" i="2" s="1" a="1"/>
  <c r="AB91" i="2" s="1"/>
  <c r="AB92" i="2" s="1" a="1"/>
  <c r="AB92" i="2" s="1"/>
  <c r="AB93" i="2" s="1" a="1"/>
  <c r="AB93" i="2" s="1"/>
  <c r="AB94" i="2" s="1" a="1"/>
  <c r="AB94" i="2" s="1"/>
  <c r="AB95" i="2" s="1" a="1"/>
  <c r="AB95" i="2" s="1"/>
  <c r="AB96" i="2" s="1" a="1"/>
  <c r="AB96" i="2" s="1"/>
  <c r="AB97" i="2" s="1" a="1"/>
  <c r="AB97" i="2" s="1"/>
  <c r="AB98" i="2" s="1" a="1"/>
  <c r="AB98" i="2" s="1"/>
  <c r="AB99" i="2" s="1" a="1"/>
  <c r="AB99" i="2" s="1"/>
  <c r="AB100" i="2" s="1" a="1"/>
  <c r="AB100" i="2" s="1"/>
  <c r="AB101" i="2" s="1" a="1"/>
  <c r="AB101" i="2" s="1"/>
  <c r="AB102" i="2" s="1" a="1"/>
  <c r="AB102" i="2" s="1"/>
  <c r="AB103" i="2" s="1" a="1"/>
  <c r="AB103" i="2" s="1"/>
  <c r="AB104" i="2" s="1" a="1"/>
  <c r="AB104" i="2" s="1"/>
  <c r="AB105" i="2" s="1" a="1"/>
  <c r="AB105" i="2" s="1"/>
  <c r="AB106" i="2" s="1" a="1"/>
  <c r="AB106" i="2" s="1"/>
  <c r="AB107" i="2" s="1" a="1"/>
  <c r="AB107" i="2" s="1"/>
  <c r="AB108" i="2" s="1" a="1"/>
  <c r="AB108" i="2" s="1"/>
  <c r="AB109" i="2" s="1" a="1"/>
  <c r="AB109" i="2" s="1"/>
  <c r="AB110" i="2" s="1" a="1"/>
  <c r="AB110" i="2" s="1"/>
  <c r="AB111" i="2" s="1" a="1"/>
  <c r="AB111" i="2" s="1"/>
  <c r="AB112" i="2" s="1" a="1"/>
  <c r="AB112" i="2" s="1"/>
  <c r="AB113" i="2" s="1" a="1"/>
  <c r="AB113" i="2" s="1"/>
  <c r="AB114" i="2" s="1" a="1"/>
  <c r="AB114" i="2" s="1"/>
  <c r="AB115" i="2" s="1" a="1"/>
  <c r="AB115" i="2" s="1"/>
  <c r="AB116" i="2" s="1" a="1"/>
  <c r="AB116" i="2" s="1"/>
  <c r="AB117" i="2" s="1" a="1"/>
  <c r="AB117" i="2" s="1"/>
  <c r="AB118" i="2" s="1" a="1"/>
  <c r="AB118" i="2" s="1"/>
  <c r="AB119" i="2" s="1" a="1"/>
  <c r="AB119" i="2" s="1"/>
  <c r="AB120" i="2" s="1" a="1"/>
  <c r="AB120" i="2" s="1"/>
  <c r="AB121" i="2" s="1" a="1"/>
  <c r="AB121" i="2" s="1"/>
  <c r="AB122" i="2" s="1" a="1"/>
  <c r="AB122" i="2" s="1"/>
  <c r="AB123" i="2" s="1" a="1"/>
  <c r="AB123" i="2" s="1"/>
  <c r="AB124" i="2" s="1" a="1"/>
  <c r="AB124" i="2" s="1"/>
  <c r="AB125" i="2" s="1" a="1"/>
  <c r="AB125" i="2" s="1"/>
  <c r="AB126" i="2" s="1" a="1"/>
  <c r="AB126" i="2" s="1"/>
  <c r="AB127" i="2" s="1" a="1"/>
  <c r="AB127" i="2" s="1"/>
  <c r="AB128" i="2" s="1" a="1"/>
  <c r="AB128" i="2" s="1"/>
  <c r="AB129" i="2" s="1" a="1"/>
  <c r="AB129" i="2" s="1"/>
  <c r="AB130" i="2" s="1" a="1"/>
  <c r="AB130" i="2" s="1"/>
  <c r="AB131" i="2" s="1" a="1"/>
  <c r="AB131" i="2" s="1"/>
  <c r="AB132" i="2" s="1" a="1"/>
  <c r="AB132" i="2" s="1"/>
  <c r="AB133" i="2" s="1" a="1"/>
  <c r="AB133" i="2" s="1"/>
  <c r="AB134" i="2" s="1" a="1"/>
  <c r="AB134" i="2" s="1"/>
  <c r="AB135" i="2" s="1" a="1"/>
  <c r="AB135" i="2" s="1"/>
  <c r="AB136" i="2" s="1" a="1"/>
  <c r="AB136" i="2" s="1"/>
  <c r="AB137" i="2" s="1" a="1"/>
  <c r="AB137" i="2" s="1"/>
  <c r="AB138" i="2" s="1" a="1"/>
  <c r="AB138" i="2" s="1"/>
  <c r="AB139" i="2" s="1" a="1"/>
  <c r="AB139" i="2" s="1"/>
  <c r="AB140" i="2" s="1" a="1"/>
  <c r="AB140" i="2" s="1"/>
  <c r="AB141" i="2" s="1" a="1"/>
  <c r="AB141" i="2" s="1"/>
  <c r="AB142" i="2" s="1" a="1"/>
  <c r="AB142" i="2" s="1"/>
  <c r="AB143" i="2" s="1" a="1"/>
  <c r="AB143" i="2" s="1"/>
  <c r="AB144" i="2" s="1" a="1"/>
  <c r="AB144" i="2" s="1"/>
  <c r="AB145" i="2" s="1" a="1"/>
  <c r="AB145" i="2" s="1"/>
  <c r="AB146" i="2" s="1" a="1"/>
  <c r="AB146" i="2" s="1"/>
  <c r="AB147" i="2" s="1" a="1"/>
  <c r="AB147" i="2" s="1"/>
  <c r="AB148" i="2" s="1" a="1"/>
  <c r="AB148" i="2" s="1"/>
  <c r="AB149" i="2" s="1" a="1"/>
  <c r="AB149" i="2" s="1"/>
  <c r="AB150" i="2" s="1" a="1"/>
  <c r="AB150" i="2" s="1"/>
  <c r="AB151" i="2" s="1" a="1"/>
  <c r="AB151" i="2" s="1"/>
  <c r="AB152" i="2" s="1" a="1"/>
  <c r="AB152" i="2" s="1"/>
  <c r="AB153" i="2" s="1" a="1"/>
  <c r="AB153" i="2" s="1"/>
  <c r="AB154" i="2" s="1" a="1"/>
  <c r="AB154" i="2" s="1"/>
  <c r="AB155" i="2" s="1" a="1"/>
  <c r="AB155" i="2" s="1"/>
  <c r="AB156" i="2" s="1" a="1"/>
  <c r="AB156" i="2" s="1"/>
  <c r="AB157" i="2" s="1" a="1"/>
  <c r="AB157" i="2" s="1"/>
  <c r="AB158" i="2" s="1" a="1"/>
  <c r="AB158" i="2" s="1"/>
  <c r="AB159" i="2" s="1" a="1"/>
  <c r="AB159" i="2" s="1"/>
  <c r="AB160" i="2" s="1" a="1"/>
  <c r="AB160" i="2" s="1"/>
  <c r="AB161" i="2" s="1" a="1"/>
  <c r="AB161" i="2" s="1"/>
  <c r="AB162" i="2" s="1" a="1"/>
  <c r="AB162" i="2" s="1"/>
  <c r="AB163" i="2" s="1" a="1"/>
  <c r="AB163" i="2" s="1"/>
  <c r="AB164" i="2" s="1" a="1"/>
  <c r="AB164" i="2" s="1"/>
  <c r="AB165" i="2" s="1" a="1"/>
  <c r="AB165" i="2" s="1"/>
  <c r="AB166" i="2" s="1" a="1"/>
  <c r="AB166" i="2" s="1"/>
  <c r="AB167" i="2" s="1" a="1"/>
  <c r="AB167" i="2" s="1"/>
  <c r="AB168" i="2" s="1" a="1"/>
  <c r="AB168" i="2" s="1"/>
  <c r="AB169" i="2" s="1" a="1"/>
  <c r="AB169" i="2" s="1"/>
  <c r="AB170" i="2" s="1" a="1"/>
  <c r="AB170" i="2" s="1"/>
  <c r="AB171" i="2" s="1" a="1"/>
  <c r="AB171" i="2" s="1"/>
  <c r="AB172" i="2" s="1" a="1"/>
  <c r="AB172" i="2" s="1"/>
  <c r="AB173" i="2" s="1" a="1"/>
  <c r="AB173" i="2" s="1"/>
  <c r="AB174" i="2" s="1" a="1"/>
  <c r="AB174" i="2" s="1"/>
  <c r="AB175" i="2" s="1" a="1"/>
  <c r="AB175" i="2" s="1"/>
  <c r="AB176" i="2" s="1" a="1"/>
  <c r="AB176" i="2" s="1"/>
  <c r="AB177" i="2" s="1" a="1"/>
  <c r="AB177" i="2" s="1"/>
  <c r="AB178" i="2" s="1" a="1"/>
  <c r="AB178" i="2" s="1"/>
  <c r="AB179" i="2" s="1" a="1"/>
  <c r="AB179" i="2" s="1"/>
  <c r="AB180" i="2" s="1" a="1"/>
  <c r="AB180" i="2" s="1"/>
  <c r="AB181" i="2" s="1" a="1"/>
  <c r="AB181" i="2" s="1"/>
  <c r="AB182" i="2" s="1" a="1"/>
  <c r="AB182" i="2" s="1"/>
  <c r="AB183" i="2" s="1" a="1"/>
  <c r="AB183" i="2" s="1"/>
  <c r="AB184" i="2" s="1" a="1"/>
  <c r="AB184" i="2" s="1"/>
  <c r="AB185" i="2" s="1" a="1"/>
  <c r="AB185" i="2" s="1"/>
  <c r="AB186" i="2" s="1" a="1"/>
  <c r="AB186" i="2" s="1"/>
  <c r="AB187" i="2" s="1" a="1"/>
  <c r="AB187" i="2" s="1"/>
  <c r="AB188" i="2" s="1" a="1"/>
  <c r="AB188" i="2" s="1"/>
  <c r="AB189" i="2" s="1" a="1"/>
  <c r="AB189" i="2" s="1"/>
  <c r="AB190" i="2" s="1" a="1"/>
  <c r="AB190" i="2" s="1"/>
  <c r="AB191" i="2" s="1" a="1"/>
  <c r="AB191" i="2" s="1"/>
  <c r="AB192" i="2" s="1" a="1"/>
  <c r="AB192" i="2" s="1"/>
  <c r="AB193" i="2" s="1" a="1"/>
  <c r="AB193" i="2" s="1"/>
  <c r="AB194" i="2" s="1" a="1"/>
  <c r="AB194" i="2" s="1"/>
  <c r="AB195" i="2" s="1" a="1"/>
  <c r="AB195" i="2" s="1"/>
  <c r="AB196" i="2" s="1" a="1"/>
  <c r="AB196" i="2" s="1"/>
  <c r="AB197" i="2" s="1" a="1"/>
  <c r="AB197" i="2" s="1"/>
  <c r="AB198" i="2" s="1" a="1"/>
  <c r="AB198" i="2" s="1"/>
  <c r="AB199" i="2" s="1" a="1"/>
  <c r="AB199" i="2" s="1"/>
  <c r="AB200" i="2" s="1" a="1"/>
  <c r="AB200" i="2" s="1"/>
  <c r="AB201" i="2" s="1" a="1"/>
  <c r="AB201" i="2" s="1"/>
  <c r="AB202" i="2" s="1" a="1"/>
  <c r="AB202" i="2" s="1"/>
  <c r="AB203" i="2" s="1" a="1"/>
  <c r="AB203" i="2" s="1"/>
  <c r="AB204" i="2" s="1" a="1"/>
  <c r="AB204" i="2" s="1"/>
  <c r="AB205" i="2" s="1" a="1"/>
  <c r="AB205" i="2" s="1"/>
  <c r="AB206" i="2" s="1" a="1"/>
  <c r="AB206" i="2" s="1"/>
  <c r="AB207" i="2" s="1" a="1"/>
  <c r="AB207" i="2" s="1"/>
  <c r="AB208" i="2" s="1" a="1"/>
  <c r="AB208" i="2" s="1"/>
  <c r="AB209" i="2" s="1" a="1"/>
  <c r="AB209" i="2" s="1"/>
  <c r="AB210" i="2" s="1" a="1"/>
  <c r="AB210" i="2" s="1"/>
  <c r="AB211" i="2" s="1" a="1"/>
  <c r="AB211" i="2" s="1"/>
  <c r="AB212" i="2" s="1" a="1"/>
  <c r="AB212" i="2" s="1"/>
  <c r="AB213" i="2" s="1" a="1"/>
  <c r="AB213" i="2" s="1"/>
  <c r="AB214" i="2" s="1" a="1"/>
  <c r="AB214" i="2" s="1"/>
  <c r="AB215" i="2" s="1" a="1"/>
  <c r="AB215" i="2" s="1"/>
  <c r="AB216" i="2" s="1" a="1"/>
  <c r="AB216" i="2" s="1"/>
  <c r="AB217" i="2" s="1" a="1"/>
  <c r="AB217" i="2" s="1"/>
  <c r="AB218" i="2" s="1" a="1"/>
  <c r="AB218" i="2" s="1"/>
  <c r="AB219" i="2" s="1" a="1"/>
  <c r="AB219" i="2" s="1"/>
  <c r="AB220" i="2" s="1" a="1"/>
  <c r="AB220" i="2" s="1"/>
  <c r="AB221" i="2" s="1" a="1"/>
  <c r="AB221" i="2" s="1"/>
  <c r="AB222" i="2" s="1" a="1"/>
  <c r="AB222" i="2" s="1"/>
  <c r="AB223" i="2" s="1" a="1"/>
  <c r="AB223" i="2" s="1"/>
  <c r="AB224" i="2" s="1" a="1"/>
  <c r="AB224" i="2" s="1"/>
  <c r="AB225" i="2" s="1" a="1"/>
  <c r="AB225" i="2" s="1"/>
  <c r="AB226" i="2" s="1" a="1"/>
  <c r="AB226" i="2" s="1"/>
  <c r="AB227" i="2" s="1" a="1"/>
  <c r="AB227" i="2" s="1"/>
  <c r="AB228" i="2" s="1" a="1"/>
  <c r="AB228" i="2" s="1"/>
  <c r="AB229" i="2" s="1" a="1"/>
  <c r="AB229" i="2" s="1"/>
  <c r="AB230" i="2" s="1" a="1"/>
  <c r="AB230" i="2" s="1"/>
  <c r="AB231" i="2" s="1" a="1"/>
  <c r="AB231" i="2" s="1"/>
  <c r="AB232" i="2" s="1" a="1"/>
  <c r="AB232" i="2" s="1"/>
  <c r="AB233" i="2" s="1" a="1"/>
  <c r="AB233" i="2" s="1"/>
  <c r="AB234" i="2" s="1" a="1"/>
  <c r="AB234" i="2" s="1"/>
  <c r="AB235" i="2" s="1" a="1"/>
  <c r="AB235" i="2" s="1"/>
  <c r="AB236" i="2" s="1" a="1"/>
  <c r="AB236" i="2" s="1"/>
  <c r="AB237" i="2" s="1" a="1"/>
  <c r="AB237" i="2" s="1"/>
  <c r="AB238" i="2" s="1" a="1"/>
  <c r="AB238" i="2" s="1"/>
  <c r="AB239" i="2" s="1" a="1"/>
  <c r="AB239" i="2" s="1"/>
  <c r="AB240" i="2" s="1" a="1"/>
  <c r="AB240" i="2" s="1"/>
  <c r="AB241" i="2" s="1" a="1"/>
  <c r="AB241" i="2" s="1"/>
  <c r="AB242" i="2" s="1" a="1"/>
  <c r="AB242" i="2" s="1"/>
  <c r="AB243" i="2" s="1" a="1"/>
  <c r="AB243" i="2" s="1"/>
  <c r="AB244" i="2" s="1" a="1"/>
  <c r="AB244" i="2" s="1"/>
  <c r="AB245" i="2" s="1" a="1"/>
  <c r="AB245" i="2" s="1"/>
  <c r="AB246" i="2" s="1" a="1"/>
  <c r="AB246" i="2" s="1"/>
  <c r="AB247" i="2" s="1" a="1"/>
  <c r="AB247" i="2" s="1"/>
  <c r="AB248" i="2" s="1" a="1"/>
  <c r="AB248" i="2" s="1"/>
  <c r="AB249" i="2" s="1" a="1"/>
  <c r="AB249" i="2" s="1"/>
  <c r="AB250" i="2" s="1" a="1"/>
  <c r="AB250" i="2" s="1"/>
  <c r="AB251" i="2" s="1" a="1"/>
  <c r="AB251" i="2" s="1"/>
  <c r="AB252" i="2" s="1" a="1"/>
  <c r="AB252" i="2" s="1"/>
  <c r="AB253" i="2" s="1" a="1"/>
  <c r="AB253" i="2" s="1"/>
  <c r="AB254" i="2" s="1" a="1"/>
  <c r="AB254" i="2" s="1"/>
  <c r="AB255" i="2" s="1" a="1"/>
  <c r="AB255" i="2" s="1"/>
  <c r="AB256" i="2" s="1" a="1"/>
  <c r="AB256" i="2" s="1"/>
  <c r="AB257" i="2" s="1" a="1"/>
  <c r="AB257" i="2" s="1"/>
  <c r="AB258" i="2" s="1" a="1"/>
  <c r="AB258" i="2" s="1"/>
  <c r="AB259" i="2" s="1" a="1"/>
  <c r="AB259" i="2" s="1"/>
  <c r="AB260" i="2" s="1" a="1"/>
  <c r="AB260" i="2" s="1"/>
  <c r="AB261" i="2" s="1" a="1"/>
  <c r="AB261" i="2" s="1"/>
  <c r="AB262" i="2" s="1" a="1"/>
  <c r="AB262" i="2" s="1"/>
  <c r="AB263" i="2" s="1" a="1"/>
  <c r="AB263" i="2" s="1"/>
  <c r="AB264" i="2" s="1" a="1"/>
  <c r="AB264" i="2" s="1"/>
  <c r="AB265" i="2" s="1" a="1"/>
  <c r="AB265" i="2" s="1"/>
  <c r="AB266" i="2" s="1" a="1"/>
  <c r="AB266" i="2" s="1"/>
  <c r="AB267" i="2" s="1" a="1"/>
  <c r="AB267" i="2" s="1"/>
  <c r="AB268" i="2" s="1" a="1"/>
  <c r="AB268" i="2" s="1"/>
  <c r="AB269" i="2" s="1" a="1"/>
  <c r="AB269" i="2" s="1"/>
  <c r="AB270" i="2" s="1" a="1"/>
  <c r="AB270" i="2" s="1"/>
  <c r="AB271" i="2" s="1" a="1"/>
  <c r="AB271" i="2" s="1"/>
  <c r="AB272" i="2" s="1" a="1"/>
  <c r="AB272" i="2" s="1"/>
  <c r="AB273" i="2" s="1" a="1"/>
  <c r="AB273" i="2" s="1"/>
  <c r="AB274" i="2" s="1" a="1"/>
  <c r="AB274" i="2" s="1"/>
  <c r="AB275" i="2" s="1" a="1"/>
  <c r="AB275" i="2" s="1"/>
  <c r="AB276" i="2" s="1" a="1"/>
  <c r="AB276" i="2" s="1"/>
  <c r="AB277" i="2" s="1" a="1"/>
  <c r="AB277" i="2" s="1"/>
  <c r="AB278" i="2" s="1" a="1"/>
  <c r="AB278" i="2" s="1"/>
  <c r="AB279" i="2" s="1" a="1"/>
  <c r="AB279" i="2" s="1"/>
  <c r="AB280" i="2" s="1" a="1"/>
  <c r="AB280" i="2" s="1"/>
  <c r="AB281" i="2" s="1" a="1"/>
  <c r="AB281" i="2" s="1"/>
  <c r="AB282" i="2" s="1" a="1"/>
  <c r="AB282" i="2" s="1"/>
  <c r="AB283" i="2" s="1" a="1"/>
  <c r="AB283" i="2" s="1"/>
  <c r="AB284" i="2" s="1" a="1"/>
  <c r="AB284" i="2" s="1"/>
  <c r="AB285" i="2" s="1" a="1"/>
  <c r="AB285" i="2" s="1"/>
  <c r="AB286" i="2" s="1" a="1"/>
  <c r="AB286" i="2" s="1"/>
  <c r="AB287" i="2" s="1" a="1"/>
  <c r="AB287" i="2" s="1"/>
  <c r="AB288" i="2" s="1" a="1"/>
  <c r="AB288" i="2" s="1"/>
  <c r="AB289" i="2" s="1" a="1"/>
  <c r="AB289" i="2" s="1"/>
  <c r="AB290" i="2" s="1" a="1"/>
  <c r="AB290" i="2" s="1"/>
  <c r="AB291" i="2" s="1" a="1"/>
  <c r="AB291" i="2" s="1"/>
  <c r="AB292" i="2" s="1" a="1"/>
  <c r="AB292" i="2" s="1"/>
  <c r="AB293" i="2" s="1" a="1"/>
  <c r="AB293" i="2" s="1"/>
  <c r="AB294" i="2" s="1" a="1"/>
  <c r="AB294" i="2" s="1"/>
  <c r="AB295" i="2" s="1" a="1"/>
  <c r="AB295" i="2" s="1"/>
  <c r="AB296" i="2" s="1" a="1"/>
  <c r="AB296" i="2" s="1"/>
  <c r="AB297" i="2" s="1" a="1"/>
  <c r="AB297" i="2" s="1"/>
  <c r="AB298" i="2" s="1" a="1"/>
  <c r="AB298" i="2" s="1"/>
  <c r="AB299" i="2" s="1" a="1"/>
  <c r="AB299" i="2" s="1"/>
  <c r="AB300" i="2" s="1" a="1"/>
  <c r="AB300" i="2" s="1"/>
  <c r="AB301" i="2" s="1" a="1"/>
  <c r="AB301" i="2" s="1"/>
  <c r="AB302" i="2" s="1" a="1"/>
  <c r="AB302" i="2" s="1"/>
  <c r="AB303" i="2" s="1" a="1"/>
  <c r="AB303" i="2" s="1"/>
  <c r="AB304" i="2" s="1" a="1"/>
  <c r="AB304" i="2" s="1"/>
  <c r="AB305" i="2" s="1" a="1"/>
  <c r="AB305" i="2" s="1"/>
  <c r="AB306" i="2" s="1" a="1"/>
  <c r="AB306" i="2" s="1"/>
  <c r="AB307" i="2" s="1" a="1"/>
  <c r="AB307" i="2" s="1"/>
  <c r="AB308" i="2" s="1" a="1"/>
  <c r="AB308" i="2" s="1"/>
  <c r="AB309" i="2" s="1" a="1"/>
  <c r="AB309" i="2" s="1"/>
  <c r="AB310" i="2" s="1" a="1"/>
  <c r="AB310" i="2" s="1"/>
  <c r="AB311" i="2" s="1" a="1"/>
  <c r="AB311" i="2" s="1"/>
  <c r="AB312" i="2" s="1" a="1"/>
  <c r="AB312" i="2" s="1"/>
  <c r="AB313" i="2" s="1" a="1"/>
  <c r="AB313" i="2" s="1"/>
  <c r="AB314" i="2" s="1" a="1"/>
  <c r="AB314" i="2" s="1"/>
  <c r="AB315" i="2" s="1" a="1"/>
  <c r="AB315" i="2" s="1"/>
  <c r="AB316" i="2" s="1" a="1"/>
  <c r="AB316" i="2" s="1"/>
  <c r="AB317" i="2" s="1" a="1"/>
  <c r="AB317" i="2" s="1"/>
  <c r="AB318" i="2" s="1" a="1"/>
  <c r="AB318" i="2" s="1"/>
  <c r="AB319" i="2" s="1" a="1"/>
  <c r="AB319" i="2" s="1"/>
  <c r="AB320" i="2" s="1" a="1"/>
  <c r="AB320" i="2" s="1"/>
  <c r="AB321" i="2" s="1" a="1"/>
  <c r="AB321" i="2" s="1"/>
  <c r="AB322" i="2" s="1" a="1"/>
  <c r="AB322" i="2" s="1"/>
  <c r="AB323" i="2" s="1" a="1"/>
  <c r="AB323" i="2" s="1"/>
  <c r="AB324" i="2" s="1" a="1"/>
  <c r="AB324" i="2" s="1"/>
  <c r="AB325" i="2" s="1" a="1"/>
  <c r="AB325" i="2" s="1"/>
  <c r="AB326" i="2" s="1" a="1"/>
  <c r="AB326" i="2" s="1"/>
  <c r="AB327" i="2" s="1" a="1"/>
  <c r="AB327" i="2" s="1"/>
  <c r="AB328" i="2" s="1" a="1"/>
  <c r="AB328" i="2" s="1"/>
  <c r="AB329" i="2" s="1" a="1"/>
  <c r="AB329" i="2" s="1"/>
  <c r="AB330" i="2" s="1" a="1"/>
  <c r="AB330" i="2" s="1"/>
  <c r="AB331" i="2" s="1" a="1"/>
  <c r="AB331" i="2" s="1"/>
  <c r="AB332" i="2" s="1" a="1"/>
  <c r="AB332" i="2" s="1"/>
  <c r="AB333" i="2" s="1" a="1"/>
  <c r="AB333" i="2" s="1"/>
  <c r="AB334" i="2" s="1" a="1"/>
  <c r="AB334" i="2" s="1"/>
  <c r="AB335" i="2" s="1" a="1"/>
  <c r="AB335" i="2" s="1"/>
  <c r="AB336" i="2" s="1" a="1"/>
  <c r="AB336" i="2" s="1"/>
  <c r="AB337" i="2" s="1" a="1"/>
  <c r="AB337" i="2" s="1"/>
  <c r="AB338" i="2" s="1" a="1"/>
  <c r="AB338" i="2" s="1"/>
  <c r="AB339" i="2" s="1" a="1"/>
  <c r="AB339" i="2" s="1"/>
  <c r="AB340" i="2" s="1" a="1"/>
  <c r="AB340" i="2" s="1"/>
  <c r="AB341" i="2" s="1" a="1"/>
  <c r="AB341" i="2" s="1"/>
  <c r="AB342" i="2" s="1" a="1"/>
  <c r="AB342" i="2" s="1"/>
  <c r="AB343" i="2" s="1" a="1"/>
  <c r="AB343" i="2" s="1"/>
  <c r="AB344" i="2" s="1" a="1"/>
  <c r="AB344" i="2" s="1"/>
  <c r="AB345" i="2" s="1" a="1"/>
  <c r="AB345" i="2" s="1"/>
  <c r="AB346" i="2" s="1" a="1"/>
  <c r="AB346" i="2" s="1"/>
  <c r="AB347" i="2" s="1" a="1"/>
  <c r="AB347" i="2" s="1"/>
  <c r="AB348" i="2" s="1" a="1"/>
  <c r="AB348" i="2" s="1"/>
  <c r="AB349" i="2" s="1" a="1"/>
  <c r="AB349" i="2" s="1"/>
  <c r="AB350" i="2" s="1" a="1"/>
  <c r="AB350" i="2" s="1"/>
  <c r="AB351" i="2" s="1" a="1"/>
  <c r="AB351" i="2" s="1"/>
  <c r="AB352" i="2" s="1" a="1"/>
  <c r="AB352" i="2" s="1"/>
  <c r="AB353" i="2" s="1" a="1"/>
  <c r="AB353" i="2" s="1"/>
  <c r="AB354" i="2" s="1" a="1"/>
  <c r="AB354" i="2" s="1"/>
  <c r="AB355" i="2" s="1" a="1"/>
  <c r="AB355" i="2" s="1"/>
  <c r="AB356" i="2" s="1" a="1"/>
  <c r="AB356" i="2" s="1"/>
  <c r="AB357" i="2" s="1" a="1"/>
  <c r="AB357" i="2" s="1"/>
  <c r="AB358" i="2" s="1" a="1"/>
  <c r="AB358" i="2" s="1"/>
  <c r="AB359" i="2" s="1" a="1"/>
  <c r="AB359" i="2" s="1"/>
  <c r="AB360" i="2" s="1" a="1"/>
  <c r="AB360" i="2" s="1"/>
  <c r="AB361" i="2" s="1" a="1"/>
  <c r="AB361" i="2" s="1"/>
  <c r="AB362" i="2" s="1" a="1"/>
  <c r="AB362" i="2" s="1"/>
  <c r="AB363" i="2" s="1" a="1"/>
  <c r="AB363" i="2" s="1"/>
  <c r="AB364" i="2" s="1" a="1"/>
  <c r="AB364" i="2" s="1"/>
  <c r="AB365" i="2" s="1" a="1"/>
  <c r="AB365" i="2" s="1"/>
  <c r="AB366" i="2" s="1" a="1"/>
  <c r="AB366" i="2" s="1"/>
  <c r="AB367" i="2" s="1" a="1"/>
  <c r="AB367" i="2" s="1"/>
  <c r="AB368" i="2" s="1" a="1"/>
  <c r="AB368" i="2" s="1"/>
  <c r="AB369" i="2" s="1" a="1"/>
  <c r="AB369" i="2" s="1"/>
  <c r="AB370" i="2" s="1" a="1"/>
  <c r="AB370" i="2" s="1"/>
  <c r="AB371" i="2" s="1" a="1"/>
  <c r="AB371" i="2" s="1"/>
  <c r="AB372" i="2" s="1" a="1"/>
  <c r="AB372" i="2" s="1"/>
  <c r="AB373" i="2" s="1" a="1"/>
  <c r="AB373" i="2" s="1"/>
  <c r="AB374" i="2" s="1" a="1"/>
  <c r="AB374" i="2" s="1"/>
  <c r="AB375" i="2" s="1" a="1"/>
  <c r="AB375" i="2" s="1"/>
  <c r="AB376" i="2" s="1" a="1"/>
  <c r="AB376" i="2" s="1"/>
  <c r="AB377" i="2" s="1" a="1"/>
  <c r="AB377" i="2" s="1"/>
  <c r="AB378" i="2" s="1" a="1"/>
  <c r="AB378" i="2" s="1"/>
  <c r="AB379" i="2" s="1" a="1"/>
  <c r="AB379" i="2" s="1"/>
  <c r="AB380" i="2" s="1" a="1"/>
  <c r="AB380" i="2" s="1"/>
  <c r="AB381" i="2" s="1" a="1"/>
  <c r="AB381" i="2" s="1"/>
  <c r="AB382" i="2" s="1" a="1"/>
  <c r="AB382" i="2" s="1"/>
  <c r="AB383" i="2" s="1" a="1"/>
  <c r="AB383" i="2" s="1"/>
  <c r="AB384" i="2" s="1" a="1"/>
  <c r="AB384" i="2" s="1"/>
  <c r="AB385" i="2" s="1" a="1"/>
  <c r="AB385" i="2" s="1"/>
  <c r="AB386" i="2" s="1" a="1"/>
  <c r="AB386" i="2" s="1"/>
  <c r="AB387" i="2" s="1" a="1"/>
  <c r="AB387" i="2" s="1"/>
  <c r="AB388" i="2" s="1" a="1"/>
  <c r="AB388" i="2" s="1"/>
  <c r="AB389" i="2" s="1" a="1"/>
  <c r="AB389" i="2" s="1"/>
  <c r="AB390" i="2" s="1" a="1"/>
  <c r="AB390" i="2" s="1"/>
  <c r="AB391" i="2" s="1" a="1"/>
  <c r="AB391" i="2" s="1"/>
  <c r="AB392" i="2" s="1" a="1"/>
  <c r="AB392" i="2" s="1"/>
  <c r="AB393" i="2" s="1" a="1"/>
  <c r="AB393" i="2" s="1"/>
  <c r="AB394" i="2" s="1" a="1"/>
  <c r="AB394" i="2" s="1"/>
  <c r="AB395" i="2" s="1" a="1"/>
  <c r="AB395" i="2" s="1"/>
  <c r="AB396" i="2" s="1" a="1"/>
  <c r="AB396" i="2" s="1"/>
  <c r="AB397" i="2" s="1" a="1"/>
  <c r="AB397" i="2" s="1"/>
  <c r="AB398" i="2" s="1" a="1"/>
  <c r="AB398" i="2" s="1"/>
  <c r="AB399" i="2" s="1" a="1"/>
  <c r="AB399" i="2" s="1"/>
  <c r="AB400" i="2" s="1" a="1"/>
  <c r="AB400" i="2" s="1"/>
  <c r="AB401" i="2" s="1" a="1"/>
  <c r="AB401" i="2" s="1"/>
  <c r="AB402" i="2" s="1" a="1"/>
  <c r="AB402" i="2" s="1"/>
  <c r="AB403" i="2" s="1" a="1"/>
  <c r="AB403" i="2" s="1"/>
  <c r="AB404" i="2" s="1" a="1"/>
  <c r="AB404" i="2" s="1"/>
  <c r="AB405" i="2" s="1" a="1"/>
  <c r="AB405" i="2" s="1"/>
  <c r="AB406" i="2" s="1" a="1"/>
  <c r="AB406" i="2" s="1"/>
  <c r="AB407" i="2" s="1" a="1"/>
  <c r="AB407" i="2" s="1"/>
  <c r="AB408" i="2" s="1" a="1"/>
  <c r="AB408" i="2" s="1"/>
  <c r="AB409" i="2" s="1" a="1"/>
  <c r="AB409" i="2" s="1"/>
  <c r="AB410" i="2" s="1" a="1"/>
  <c r="AB410" i="2" s="1"/>
  <c r="AB411" i="2" s="1" a="1"/>
  <c r="AB411" i="2" s="1"/>
  <c r="AB412" i="2" s="1" a="1"/>
  <c r="AB412" i="2" s="1"/>
  <c r="AB413" i="2" s="1" a="1"/>
  <c r="AB413" i="2" s="1"/>
  <c r="AB414" i="2" s="1" a="1"/>
  <c r="AB414" i="2" s="1"/>
  <c r="AB415" i="2" s="1" a="1"/>
  <c r="AB415" i="2" s="1"/>
  <c r="AB416" i="2" s="1" a="1"/>
  <c r="AB416" i="2" s="1"/>
  <c r="AB417" i="2" s="1" a="1"/>
  <c r="AB417" i="2" s="1"/>
  <c r="AB418" i="2" s="1" a="1"/>
  <c r="AB418" i="2" s="1"/>
  <c r="AB419" i="2" s="1" a="1"/>
  <c r="AB419" i="2" s="1"/>
  <c r="AB420" i="2" s="1" a="1"/>
  <c r="AB420" i="2" s="1"/>
  <c r="AB421" i="2" s="1" a="1"/>
  <c r="AB421" i="2" s="1"/>
  <c r="AB422" i="2" s="1" a="1"/>
  <c r="AB422" i="2" s="1"/>
  <c r="AB423" i="2" s="1" a="1"/>
  <c r="AB423" i="2" s="1"/>
  <c r="AB424" i="2" s="1" a="1"/>
  <c r="AB424" i="2" s="1"/>
  <c r="AB425" i="2" s="1" a="1"/>
  <c r="AB425" i="2" s="1"/>
  <c r="AB426" i="2" s="1" a="1"/>
  <c r="AB426" i="2" s="1"/>
  <c r="AB427" i="2" s="1" a="1"/>
  <c r="AB427" i="2" s="1"/>
  <c r="AB428" i="2" s="1" a="1"/>
  <c r="AB428" i="2" s="1"/>
  <c r="AB429" i="2" s="1" a="1"/>
  <c r="AB429" i="2" s="1"/>
  <c r="AB430" i="2" s="1" a="1"/>
  <c r="AB430" i="2" s="1"/>
  <c r="AB431" i="2" s="1" a="1"/>
  <c r="AB431" i="2" s="1"/>
  <c r="AB432" i="2" s="1" a="1"/>
  <c r="AB432" i="2" s="1"/>
  <c r="AB433" i="2" s="1" a="1"/>
  <c r="AB433" i="2" s="1"/>
  <c r="AB434" i="2" s="1" a="1"/>
  <c r="AB434" i="2" s="1"/>
  <c r="AB435" i="2" s="1" a="1"/>
  <c r="AB435" i="2" s="1"/>
  <c r="AB436" i="2" s="1" a="1"/>
  <c r="AB436" i="2" s="1"/>
  <c r="AB437" i="2" s="1" a="1"/>
  <c r="AB437" i="2" s="1"/>
  <c r="AB438" i="2" s="1" a="1"/>
  <c r="AB438" i="2" s="1"/>
  <c r="AB439" i="2" s="1" a="1"/>
  <c r="AB439" i="2" s="1"/>
  <c r="AB440" i="2" s="1" a="1"/>
  <c r="AB440" i="2" s="1"/>
  <c r="AB441" i="2" s="1" a="1"/>
  <c r="AB441" i="2" s="1"/>
  <c r="AB442" i="2" s="1" a="1"/>
  <c r="AB442" i="2" s="1"/>
  <c r="AB443" i="2" s="1" a="1"/>
  <c r="AB443" i="2" s="1"/>
  <c r="AB444" i="2" s="1" a="1"/>
  <c r="AB444" i="2" s="1"/>
  <c r="AB445" i="2" s="1" a="1"/>
  <c r="AB445" i="2" s="1"/>
  <c r="AB446" i="2" s="1" a="1"/>
  <c r="AB446" i="2" s="1"/>
  <c r="AB447" i="2" s="1" a="1"/>
  <c r="AB447" i="2" s="1"/>
  <c r="AB448" i="2" s="1" a="1"/>
  <c r="AB448" i="2" s="1"/>
  <c r="AB449" i="2" s="1" a="1"/>
  <c r="AB449" i="2" s="1"/>
  <c r="AB450" i="2" s="1" a="1"/>
  <c r="AB450" i="2" s="1"/>
  <c r="AB451" i="2" s="1" a="1"/>
  <c r="AB451" i="2" s="1"/>
  <c r="AB452" i="2" s="1" a="1"/>
  <c r="AB452" i="2" s="1"/>
  <c r="AB453" i="2" s="1" a="1"/>
  <c r="AB453" i="2" s="1"/>
  <c r="AB454" i="2" s="1" a="1"/>
  <c r="AB454" i="2" s="1"/>
  <c r="AB455" i="2" s="1" a="1"/>
  <c r="AB455" i="2" s="1"/>
  <c r="AB456" i="2" s="1" a="1"/>
  <c r="AB456" i="2" s="1"/>
  <c r="AB457" i="2" s="1" a="1"/>
  <c r="AB457" i="2" s="1"/>
  <c r="AB458" i="2" s="1" a="1"/>
  <c r="AB458" i="2" s="1"/>
  <c r="AB459" i="2" s="1" a="1"/>
  <c r="AB459" i="2" s="1"/>
  <c r="AB460" i="2" s="1" a="1"/>
  <c r="AB460" i="2" s="1"/>
  <c r="AB461" i="2" s="1" a="1"/>
  <c r="AB461" i="2" s="1"/>
  <c r="AB462" i="2" s="1" a="1"/>
  <c r="AB462" i="2" s="1"/>
  <c r="AB463" i="2" s="1" a="1"/>
  <c r="AB463" i="2" s="1"/>
  <c r="AB464" i="2" s="1" a="1"/>
  <c r="AB464" i="2" s="1"/>
  <c r="AB465" i="2" s="1" a="1"/>
  <c r="AB465" i="2" s="1"/>
  <c r="AB466" i="2" s="1" a="1"/>
  <c r="AB466" i="2" s="1"/>
  <c r="AB467" i="2" s="1" a="1"/>
  <c r="AB467" i="2" s="1"/>
  <c r="AB468" i="2" s="1" a="1"/>
  <c r="AB468" i="2" s="1"/>
  <c r="AB469" i="2" s="1" a="1"/>
  <c r="AB469" i="2" s="1"/>
  <c r="AB470" i="2" s="1" a="1"/>
  <c r="AB470" i="2" s="1"/>
  <c r="AB471" i="2" s="1" a="1"/>
  <c r="AB471" i="2" s="1"/>
  <c r="AB472" i="2" s="1" a="1"/>
  <c r="AB472" i="2" s="1"/>
  <c r="AB473" i="2" s="1" a="1"/>
  <c r="AB473" i="2" s="1"/>
  <c r="AB474" i="2" s="1" a="1"/>
  <c r="AB474" i="2" s="1"/>
  <c r="AB475" i="2" s="1" a="1"/>
  <c r="AB475" i="2" s="1"/>
  <c r="AB476" i="2" s="1" a="1"/>
  <c r="AB476" i="2" s="1"/>
  <c r="AB477" i="2" s="1" a="1"/>
  <c r="AB477" i="2" s="1"/>
  <c r="AB478" i="2" s="1" a="1"/>
  <c r="AB478" i="2" s="1"/>
  <c r="AB479" i="2" s="1" a="1"/>
  <c r="AB479" i="2" s="1"/>
  <c r="AB480" i="2" s="1" a="1"/>
  <c r="AB480" i="2" s="1"/>
  <c r="AB481" i="2" s="1" a="1"/>
  <c r="AB481" i="2" s="1"/>
  <c r="AB482" i="2" s="1" a="1"/>
  <c r="AB482" i="2" s="1"/>
  <c r="AB483" i="2" s="1" a="1"/>
  <c r="AB483" i="2" s="1"/>
  <c r="AB484" i="2" s="1" a="1"/>
  <c r="AB484" i="2" s="1"/>
  <c r="AB485" i="2" s="1" a="1"/>
  <c r="AB485" i="2" s="1"/>
  <c r="AB486" i="2" s="1" a="1"/>
  <c r="AB486" i="2" s="1"/>
  <c r="AB487" i="2" s="1" a="1"/>
  <c r="AB487" i="2" s="1"/>
  <c r="AB488" i="2" s="1" a="1"/>
  <c r="AB488" i="2" s="1"/>
  <c r="AB489" i="2" s="1" a="1"/>
  <c r="AB489" i="2" s="1"/>
  <c r="AB490" i="2" s="1" a="1"/>
  <c r="AB490" i="2" s="1"/>
  <c r="AB491" i="2" s="1" a="1"/>
  <c r="AB491" i="2" s="1"/>
  <c r="AB492" i="2" s="1" a="1"/>
  <c r="AB492" i="2" s="1"/>
  <c r="AB493" i="2" s="1" a="1"/>
  <c r="AB493" i="2" s="1"/>
  <c r="AB494" i="2" s="1" a="1"/>
  <c r="AB494" i="2" s="1"/>
  <c r="AB495" i="2" s="1" a="1"/>
  <c r="AB495" i="2" s="1"/>
  <c r="AB496" i="2" s="1" a="1"/>
  <c r="AB496" i="2" s="1"/>
  <c r="AB497" i="2" s="1" a="1"/>
  <c r="AB497" i="2" s="1"/>
  <c r="AB498" i="2" s="1" a="1"/>
  <c r="AB498" i="2" s="1"/>
  <c r="AB499" i="2" s="1" a="1"/>
  <c r="AB499" i="2" s="1"/>
  <c r="AB500" i="2" s="1" a="1"/>
  <c r="AB500" i="2" s="1"/>
  <c r="AB501" i="2" s="1" a="1"/>
  <c r="AB501" i="2" s="1"/>
  <c r="AB502" i="2" s="1" a="1"/>
  <c r="AB502" i="2" s="1"/>
  <c r="AB503" i="2" s="1" a="1"/>
  <c r="AB503" i="2" s="1"/>
  <c r="AB504" i="2" s="1" a="1"/>
  <c r="AB504" i="2" s="1"/>
  <c r="AB505" i="2" s="1" a="1"/>
  <c r="AB505" i="2" s="1"/>
  <c r="AB506" i="2" s="1" a="1"/>
  <c r="AB506" i="2" s="1"/>
  <c r="AB507" i="2" s="1" a="1"/>
  <c r="AB507" i="2" s="1"/>
  <c r="AB508" i="2" s="1" a="1"/>
  <c r="AB508" i="2" s="1"/>
  <c r="AB509" i="2" s="1" a="1"/>
  <c r="AB509" i="2" s="1"/>
  <c r="AB510" i="2" s="1" a="1"/>
  <c r="AB510" i="2" s="1"/>
  <c r="AB511" i="2" s="1" a="1"/>
  <c r="AB511" i="2" s="1"/>
  <c r="AB512" i="2" s="1" a="1"/>
  <c r="AB512" i="2" s="1"/>
  <c r="AB513" i="2" s="1" a="1"/>
  <c r="AB513" i="2" s="1"/>
  <c r="AB514" i="2" s="1" a="1"/>
  <c r="AB514" i="2" s="1"/>
  <c r="AB515" i="2" s="1" a="1"/>
  <c r="AB515" i="2" s="1"/>
  <c r="AB516" i="2" s="1" a="1"/>
  <c r="AB516" i="2" s="1"/>
  <c r="AB517" i="2" s="1" a="1"/>
  <c r="AB517" i="2" s="1"/>
  <c r="AB518" i="2" s="1" a="1"/>
  <c r="AB518" i="2" s="1"/>
  <c r="AB519" i="2" s="1" a="1"/>
  <c r="AB519" i="2" s="1"/>
  <c r="AB520" i="2" s="1" a="1"/>
  <c r="AB520" i="2" s="1"/>
  <c r="AB521" i="2" s="1" a="1"/>
  <c r="AB521" i="2" s="1"/>
  <c r="AB522" i="2" s="1" a="1"/>
  <c r="AB522" i="2" s="1"/>
  <c r="AB523" i="2" s="1" a="1"/>
  <c r="AB523" i="2" s="1"/>
  <c r="AB524" i="2" s="1" a="1"/>
  <c r="AB524" i="2" s="1"/>
  <c r="AB525" i="2" s="1" a="1"/>
  <c r="AB525" i="2" s="1"/>
  <c r="AB526" i="2" s="1" a="1"/>
  <c r="AB526" i="2" s="1"/>
  <c r="AB527" i="2" s="1" a="1"/>
  <c r="AB527" i="2" s="1"/>
  <c r="AB528" i="2" s="1" a="1"/>
  <c r="AB528" i="2" s="1"/>
  <c r="AB529" i="2" s="1" a="1"/>
  <c r="AB529" i="2" s="1"/>
  <c r="AB530" i="2" s="1" a="1"/>
  <c r="AB530" i="2" s="1"/>
  <c r="AB531" i="2" s="1" a="1"/>
  <c r="AB531" i="2" s="1"/>
  <c r="AB532" i="2" s="1" a="1"/>
  <c r="AB532" i="2" s="1"/>
  <c r="AB533" i="2" s="1" a="1"/>
  <c r="AB533" i="2" s="1"/>
  <c r="AB534" i="2" s="1" a="1"/>
  <c r="AB534" i="2" s="1"/>
  <c r="AB535" i="2" s="1" a="1"/>
  <c r="AB535" i="2" s="1"/>
  <c r="AB536" i="2" s="1" a="1"/>
  <c r="AB536" i="2" s="1"/>
  <c r="AB537" i="2" s="1" a="1"/>
  <c r="AB537" i="2" s="1"/>
  <c r="AB538" i="2" s="1" a="1"/>
  <c r="AB538" i="2" s="1"/>
  <c r="AB539" i="2" s="1" a="1"/>
  <c r="AB539" i="2" s="1"/>
  <c r="AB540" i="2" s="1" a="1"/>
  <c r="AB540" i="2" s="1"/>
  <c r="AB541" i="2" s="1" a="1"/>
  <c r="AB541" i="2" s="1"/>
  <c r="AB542" i="2" s="1" a="1"/>
  <c r="AB542" i="2" s="1"/>
  <c r="AB543" i="2" s="1" a="1"/>
  <c r="AB543" i="2" s="1"/>
  <c r="AB544" i="2" s="1" a="1"/>
  <c r="AB544" i="2" s="1"/>
  <c r="AB545" i="2" s="1" a="1"/>
  <c r="AB545" i="2" s="1"/>
  <c r="AB546" i="2" s="1" a="1"/>
  <c r="AB546" i="2" s="1"/>
  <c r="AB547" i="2" s="1" a="1"/>
  <c r="AB547" i="2" s="1"/>
  <c r="AB548" i="2" s="1" a="1"/>
  <c r="AB548" i="2" s="1"/>
  <c r="AB549" i="2" s="1" a="1"/>
  <c r="AB549" i="2" s="1"/>
  <c r="AB550" i="2" s="1" a="1"/>
  <c r="AB550" i="2" s="1"/>
  <c r="AB551" i="2" s="1" a="1"/>
  <c r="AB551" i="2" s="1"/>
  <c r="AB552" i="2" s="1" a="1"/>
  <c r="AB552" i="2" s="1"/>
  <c r="AB553" i="2" s="1" a="1"/>
  <c r="AB553" i="2" s="1"/>
  <c r="AB554" i="2" s="1" a="1"/>
  <c r="AB554" i="2" s="1"/>
  <c r="AB555" i="2" s="1" a="1"/>
  <c r="AB555" i="2" s="1"/>
  <c r="AB556" i="2" s="1" a="1"/>
  <c r="AB556" i="2" s="1"/>
  <c r="AB557" i="2" s="1" a="1"/>
  <c r="AB557" i="2" s="1"/>
  <c r="AB558" i="2" s="1" a="1"/>
  <c r="AB558" i="2" s="1"/>
  <c r="AB559" i="2" s="1" a="1"/>
  <c r="AB559" i="2" s="1"/>
  <c r="AB560" i="2" s="1" a="1"/>
  <c r="AB560" i="2" s="1"/>
  <c r="AB561" i="2" s="1" a="1"/>
  <c r="AB561" i="2" s="1"/>
  <c r="AB562" i="2" s="1" a="1"/>
  <c r="AB562" i="2" s="1"/>
  <c r="AB563" i="2" s="1" a="1"/>
  <c r="AB563" i="2" s="1"/>
  <c r="AB564" i="2" s="1" a="1"/>
  <c r="AB564" i="2" s="1"/>
  <c r="AB565" i="2" s="1" a="1"/>
  <c r="AB565" i="2" s="1"/>
  <c r="AB566" i="2" s="1" a="1"/>
  <c r="AB566" i="2" s="1"/>
  <c r="AB567" i="2" s="1" a="1"/>
  <c r="AB567" i="2" s="1"/>
  <c r="AB568" i="2" s="1" a="1"/>
  <c r="AB568" i="2" s="1"/>
  <c r="AB569" i="2" s="1" a="1"/>
  <c r="AB569" i="2" s="1"/>
  <c r="AB570" i="2" s="1" a="1"/>
  <c r="AB570" i="2" s="1"/>
  <c r="AB571" i="2" s="1" a="1"/>
  <c r="AB571" i="2" s="1"/>
  <c r="AB572" i="2" s="1" a="1"/>
  <c r="AB572" i="2" s="1"/>
  <c r="AB573" i="2" s="1" a="1"/>
  <c r="AB573" i="2" s="1"/>
  <c r="AB574" i="2" s="1" a="1"/>
  <c r="AB574" i="2" s="1"/>
  <c r="AB575" i="2" s="1" a="1"/>
  <c r="AB575" i="2" s="1"/>
  <c r="AB576" i="2" s="1" a="1"/>
  <c r="AB576" i="2" s="1"/>
  <c r="AB577" i="2" s="1" a="1"/>
  <c r="AB577" i="2" s="1"/>
  <c r="AB578" i="2" s="1" a="1"/>
  <c r="AB578" i="2" s="1"/>
  <c r="AB579" i="2" s="1" a="1"/>
  <c r="AB579" i="2" s="1"/>
  <c r="AB580" i="2" s="1" a="1"/>
  <c r="AB580" i="2" s="1"/>
  <c r="AB581" i="2" s="1" a="1"/>
  <c r="AB581" i="2" s="1"/>
  <c r="AB582" i="2" s="1" a="1"/>
  <c r="AB582" i="2" s="1"/>
  <c r="AB583" i="2" s="1" a="1"/>
  <c r="AB583" i="2" s="1"/>
  <c r="AB584" i="2" s="1" a="1"/>
  <c r="AB584" i="2" s="1"/>
  <c r="AB585" i="2" s="1" a="1"/>
  <c r="AB585" i="2" s="1"/>
  <c r="AB586" i="2" s="1" a="1"/>
  <c r="AB586" i="2" s="1"/>
  <c r="AB587" i="2" s="1" a="1"/>
  <c r="AB587" i="2" s="1"/>
  <c r="AB588" i="2" s="1" a="1"/>
  <c r="AB588" i="2" s="1"/>
  <c r="AB589" i="2" s="1" a="1"/>
  <c r="AB589" i="2" s="1"/>
  <c r="AB590" i="2" s="1" a="1"/>
  <c r="AB590" i="2" s="1"/>
  <c r="AB591" i="2" s="1" a="1"/>
  <c r="AB591" i="2" s="1"/>
  <c r="AB592" i="2" s="1" a="1"/>
  <c r="AB592" i="2" s="1"/>
  <c r="AB593" i="2" s="1" a="1"/>
  <c r="AB593" i="2" s="1"/>
  <c r="AB594" i="2" s="1" a="1"/>
  <c r="AB594" i="2" s="1"/>
  <c r="AB595" i="2" s="1" a="1"/>
  <c r="AB595" i="2" s="1"/>
  <c r="AB596" i="2" s="1" a="1"/>
  <c r="AB596" i="2" s="1"/>
  <c r="AB597" i="2" s="1" a="1"/>
  <c r="AB597" i="2" s="1"/>
  <c r="AB598" i="2" s="1" a="1"/>
  <c r="AB598" i="2" s="1"/>
  <c r="AB599" i="2" s="1" a="1"/>
  <c r="AB599" i="2" s="1"/>
  <c r="AB600" i="2" s="1" a="1"/>
  <c r="AB600" i="2" s="1"/>
  <c r="AB601" i="2" s="1" a="1"/>
  <c r="AB601" i="2" s="1"/>
  <c r="AB602" i="2" s="1" a="1"/>
  <c r="AB602" i="2" s="1"/>
  <c r="AB603" i="2" s="1" a="1"/>
  <c r="AB603" i="2" s="1"/>
  <c r="AB604" i="2" s="1" a="1"/>
  <c r="AB604" i="2" s="1"/>
  <c r="AB605" i="2" s="1" a="1"/>
  <c r="AB605" i="2" s="1"/>
  <c r="AB606" i="2" s="1" a="1"/>
  <c r="AB606" i="2" s="1"/>
  <c r="AB607" i="2" s="1" a="1"/>
  <c r="AB607" i="2" s="1"/>
  <c r="AB608" i="2" s="1" a="1"/>
  <c r="AB608" i="2" s="1"/>
  <c r="AB609" i="2" s="1" a="1"/>
  <c r="AB609" i="2" s="1"/>
  <c r="AB610" i="2" s="1" a="1"/>
  <c r="AB610" i="2" s="1"/>
  <c r="AB611" i="2" s="1" a="1"/>
  <c r="AB611" i="2" s="1"/>
  <c r="AB612" i="2" s="1" a="1"/>
  <c r="AB612" i="2" s="1"/>
  <c r="AB613" i="2" s="1" a="1"/>
  <c r="AB613" i="2" s="1"/>
  <c r="AB614" i="2" s="1" a="1"/>
  <c r="AB614" i="2" s="1"/>
  <c r="AB615" i="2" s="1" a="1"/>
  <c r="AB615" i="2" s="1"/>
  <c r="AB616" i="2" s="1" a="1"/>
  <c r="AB616" i="2" s="1"/>
  <c r="AB617" i="2" s="1" a="1"/>
  <c r="AB617" i="2" s="1"/>
  <c r="AB618" i="2" s="1" a="1"/>
  <c r="AB618" i="2" s="1"/>
  <c r="AB619" i="2" s="1" a="1"/>
  <c r="AB619" i="2" s="1"/>
  <c r="AB620" i="2" s="1" a="1"/>
  <c r="AB620" i="2" s="1"/>
  <c r="AB621" i="2" s="1" a="1"/>
  <c r="AB621" i="2" s="1"/>
  <c r="AB622" i="2" s="1" a="1"/>
  <c r="AB622" i="2" s="1"/>
  <c r="AB623" i="2" s="1" a="1"/>
  <c r="AB623" i="2" s="1"/>
  <c r="AB624" i="2" s="1" a="1"/>
  <c r="AB624" i="2" s="1"/>
  <c r="AB625" i="2" s="1" a="1"/>
  <c r="AB625" i="2" s="1"/>
  <c r="AB626" i="2" s="1" a="1"/>
  <c r="AB626" i="2" s="1"/>
  <c r="AB627" i="2" s="1" a="1"/>
  <c r="AB627" i="2" s="1"/>
  <c r="AB628" i="2" s="1" a="1"/>
  <c r="AB628" i="2" s="1"/>
  <c r="AB629" i="2" s="1" a="1"/>
  <c r="AB629" i="2" s="1"/>
  <c r="AB630" i="2" s="1" a="1"/>
  <c r="AB630" i="2" s="1"/>
  <c r="AB631" i="2" s="1" a="1"/>
  <c r="AB631" i="2" s="1"/>
  <c r="AB632" i="2" s="1" a="1"/>
  <c r="AB632" i="2" s="1"/>
  <c r="AB633" i="2" s="1" a="1"/>
  <c r="AB633" i="2" s="1"/>
  <c r="AB634" i="2" s="1" a="1"/>
  <c r="AB634" i="2" s="1"/>
  <c r="AB635" i="2" s="1" a="1"/>
  <c r="AB635" i="2" s="1"/>
  <c r="AB636" i="2" s="1" a="1"/>
  <c r="AB636" i="2" s="1"/>
  <c r="AB637" i="2" s="1" a="1"/>
  <c r="AB637" i="2" s="1"/>
  <c r="AB638" i="2" s="1" a="1"/>
  <c r="AB638" i="2" s="1"/>
  <c r="AB639" i="2" s="1" a="1"/>
  <c r="AB639" i="2" s="1"/>
  <c r="AB640" i="2" s="1" a="1"/>
  <c r="AB640" i="2" s="1"/>
  <c r="AB641" i="2" s="1" a="1"/>
  <c r="AB641" i="2" s="1"/>
  <c r="AB642" i="2" s="1" a="1"/>
  <c r="AB642" i="2" s="1"/>
  <c r="AB643" i="2" s="1" a="1"/>
  <c r="AB643" i="2" s="1"/>
  <c r="AB644" i="2" s="1" a="1"/>
  <c r="AB644" i="2" s="1"/>
  <c r="AB645" i="2" s="1" a="1"/>
  <c r="AB645" i="2" s="1"/>
  <c r="AB646" i="2" s="1" a="1"/>
  <c r="AB646" i="2" s="1"/>
  <c r="AB647" i="2" s="1" a="1"/>
  <c r="AB647" i="2" s="1"/>
  <c r="AB648" i="2" s="1" a="1"/>
  <c r="AB648" i="2" s="1"/>
  <c r="AB649" i="2" s="1" a="1"/>
  <c r="AB649" i="2" s="1"/>
  <c r="AB650" i="2" s="1" a="1"/>
  <c r="AB650" i="2" s="1"/>
  <c r="AB651" i="2" s="1" a="1"/>
  <c r="AB651" i="2" s="1"/>
  <c r="AB652" i="2" s="1" a="1"/>
  <c r="AB652" i="2" s="1"/>
  <c r="AB653" i="2" s="1" a="1"/>
  <c r="AB653" i="2" s="1"/>
  <c r="AB654" i="2" s="1" a="1"/>
  <c r="AB654" i="2" s="1"/>
  <c r="AB655" i="2" s="1" a="1"/>
  <c r="AB655" i="2" s="1"/>
  <c r="AB656" i="2" s="1" a="1"/>
  <c r="AB656" i="2" s="1"/>
  <c r="AB657" i="2" s="1" a="1"/>
  <c r="AB657" i="2" s="1"/>
  <c r="AB658" i="2" s="1" a="1"/>
  <c r="AB658" i="2" s="1"/>
  <c r="AB659" i="2" s="1" a="1"/>
  <c r="AB659" i="2" s="1"/>
  <c r="AB660" i="2" s="1" a="1"/>
  <c r="AB660" i="2" s="1"/>
  <c r="AB661" i="2" s="1" a="1"/>
  <c r="AB661" i="2" s="1"/>
  <c r="AB662" i="2" s="1" a="1"/>
  <c r="AB662" i="2" s="1"/>
  <c r="AB663" i="2" s="1" a="1"/>
  <c r="AB663" i="2" s="1"/>
  <c r="AB664" i="2" s="1" a="1"/>
  <c r="AB664" i="2" s="1"/>
  <c r="AB665" i="2" s="1" a="1"/>
  <c r="AB665" i="2" s="1"/>
  <c r="AB666" i="2" s="1" a="1"/>
  <c r="AB666" i="2" s="1"/>
  <c r="AB667" i="2" s="1" a="1"/>
  <c r="AB667" i="2" s="1"/>
  <c r="AB668" i="2" s="1" a="1"/>
  <c r="AB668" i="2" s="1"/>
  <c r="AB669" i="2" s="1" a="1"/>
  <c r="AB669" i="2" s="1"/>
  <c r="AB670" i="2" s="1" a="1"/>
  <c r="AB670" i="2" s="1"/>
  <c r="AB671" i="2" s="1" a="1"/>
  <c r="AB671" i="2" s="1"/>
  <c r="AB672" i="2" s="1" a="1"/>
  <c r="AB672" i="2" s="1"/>
  <c r="AB673" i="2" s="1" a="1"/>
  <c r="AB673" i="2" s="1"/>
  <c r="AB674" i="2" s="1" a="1"/>
  <c r="AB674" i="2" s="1"/>
  <c r="AB675" i="2" s="1" a="1"/>
  <c r="AB675" i="2" s="1"/>
  <c r="AB676" i="2" s="1" a="1"/>
  <c r="AB676" i="2" s="1"/>
  <c r="AB677" i="2" s="1" a="1"/>
  <c r="AB677" i="2" s="1"/>
  <c r="AB678" i="2" s="1" a="1"/>
  <c r="AB678" i="2" s="1"/>
  <c r="AB679" i="2" s="1" a="1"/>
  <c r="AB679" i="2" s="1"/>
  <c r="AB680" i="2" s="1" a="1"/>
  <c r="AB680" i="2" s="1"/>
  <c r="AB681" i="2" s="1" a="1"/>
  <c r="AB681" i="2" s="1"/>
  <c r="AB682" i="2" s="1" a="1"/>
  <c r="AB682" i="2" s="1"/>
  <c r="AB683" i="2" s="1" a="1"/>
  <c r="AB683" i="2" s="1"/>
  <c r="AB684" i="2" s="1" a="1"/>
  <c r="AB684" i="2" s="1"/>
  <c r="AB685" i="2" s="1" a="1"/>
  <c r="AB685" i="2" s="1"/>
  <c r="AB686" i="2" s="1" a="1"/>
  <c r="AB686" i="2" s="1"/>
  <c r="AB687" i="2" s="1" a="1"/>
  <c r="AB687" i="2" s="1"/>
  <c r="AB688" i="2" s="1" a="1"/>
  <c r="AB688" i="2" s="1"/>
  <c r="AB689" i="2" s="1" a="1"/>
  <c r="AB689" i="2" s="1"/>
  <c r="AB690" i="2" s="1" a="1"/>
  <c r="AB690" i="2" s="1"/>
  <c r="AB691" i="2" s="1" a="1"/>
  <c r="AB691" i="2" s="1"/>
  <c r="AB692" i="2" s="1" a="1"/>
  <c r="AB692" i="2" s="1"/>
  <c r="AB693" i="2" s="1" a="1"/>
  <c r="AB693" i="2" s="1"/>
  <c r="AB694" i="2" s="1" a="1"/>
  <c r="AB694" i="2" s="1"/>
  <c r="AB695" i="2" s="1" a="1"/>
  <c r="AB695" i="2" s="1"/>
  <c r="AB696" i="2" s="1" a="1"/>
  <c r="AB696" i="2" s="1"/>
  <c r="AB697" i="2" s="1" a="1"/>
  <c r="AB697" i="2" s="1"/>
  <c r="AB698" i="2" s="1" a="1"/>
  <c r="AB698" i="2" s="1"/>
  <c r="AB699" i="2" s="1" a="1"/>
  <c r="AB699" i="2" s="1"/>
  <c r="AB700" i="2" s="1" a="1"/>
  <c r="AB700" i="2" s="1"/>
  <c r="AB701" i="2" s="1" a="1"/>
  <c r="AB701" i="2" s="1"/>
  <c r="AB702" i="2" s="1" a="1"/>
  <c r="AB702" i="2" s="1"/>
  <c r="AB703" i="2" s="1" a="1"/>
  <c r="AB703" i="2" s="1"/>
  <c r="AB704" i="2" s="1" a="1"/>
  <c r="AB704" i="2" s="1"/>
  <c r="AB705" i="2" s="1" a="1"/>
  <c r="AB705" i="2" s="1"/>
  <c r="AB706" i="2" s="1" a="1"/>
  <c r="AB706" i="2" s="1"/>
  <c r="AB707" i="2" s="1" a="1"/>
  <c r="AB707" i="2" s="1"/>
  <c r="AB708" i="2" s="1" a="1"/>
  <c r="AB708" i="2" s="1"/>
  <c r="AB709" i="2" s="1" a="1"/>
  <c r="AB709" i="2" s="1"/>
  <c r="AB710" i="2" s="1" a="1"/>
  <c r="AB710" i="2" s="1"/>
  <c r="AB711" i="2" s="1" a="1"/>
  <c r="AB711" i="2" s="1"/>
  <c r="AB712" i="2" s="1" a="1"/>
  <c r="AB712" i="2" s="1"/>
  <c r="AB713" i="2" s="1" a="1"/>
  <c r="AB713" i="2" s="1"/>
  <c r="AB714" i="2" s="1" a="1"/>
  <c r="AB714" i="2" s="1"/>
  <c r="AB715" i="2" s="1" a="1"/>
  <c r="AB715" i="2" s="1"/>
  <c r="AB716" i="2" s="1" a="1"/>
  <c r="AB716" i="2" s="1"/>
  <c r="AB717" i="2" s="1" a="1"/>
  <c r="AB717" i="2" s="1"/>
  <c r="AB718" i="2" s="1" a="1"/>
  <c r="AB718" i="2" s="1"/>
  <c r="AB719" i="2" s="1" a="1"/>
  <c r="AB719" i="2" s="1"/>
  <c r="AB720" i="2" s="1" a="1"/>
  <c r="AB720" i="2" s="1"/>
  <c r="AB721" i="2" s="1" a="1"/>
  <c r="AB721" i="2" s="1"/>
  <c r="AB722" i="2" s="1" a="1"/>
  <c r="AB722" i="2" s="1"/>
  <c r="AB723" i="2" s="1" a="1"/>
  <c r="AB723" i="2" s="1"/>
  <c r="AB724" i="2" s="1" a="1"/>
  <c r="AB724" i="2" s="1"/>
  <c r="AB725" i="2" s="1" a="1"/>
  <c r="AB725" i="2" s="1"/>
  <c r="AB726" i="2" s="1" a="1"/>
  <c r="AB726" i="2" s="1"/>
  <c r="AB727" i="2" s="1" a="1"/>
  <c r="AB727" i="2" s="1"/>
  <c r="AB728" i="2" s="1" a="1"/>
  <c r="AB728" i="2" s="1"/>
  <c r="AB729" i="2" s="1" a="1"/>
  <c r="AB729" i="2" s="1"/>
  <c r="AB730" i="2" s="1" a="1"/>
  <c r="AB730" i="2" s="1"/>
  <c r="AB731" i="2" s="1" a="1"/>
  <c r="AB731" i="2" s="1"/>
  <c r="AB732" i="2" s="1" a="1"/>
  <c r="AB732" i="2" s="1"/>
  <c r="AB733" i="2" s="1" a="1"/>
  <c r="AB733" i="2" s="1"/>
  <c r="AB734" i="2" s="1" a="1"/>
  <c r="AB734" i="2" s="1"/>
  <c r="AB735" i="2" s="1" a="1"/>
  <c r="AB735" i="2" s="1"/>
  <c r="AB736" i="2" s="1" a="1"/>
  <c r="AB736" i="2" s="1"/>
  <c r="AB737" i="2" s="1" a="1"/>
  <c r="AB737" i="2" s="1"/>
  <c r="AB738" i="2" s="1" a="1"/>
  <c r="AB738" i="2" s="1"/>
  <c r="AB739" i="2" s="1" a="1"/>
  <c r="AB739" i="2" s="1"/>
  <c r="AB740" i="2" s="1" a="1"/>
  <c r="AB740" i="2" s="1"/>
  <c r="AB741" i="2" s="1" a="1"/>
  <c r="AB741" i="2" s="1"/>
  <c r="AB742" i="2" s="1" a="1"/>
  <c r="AB742" i="2" s="1"/>
  <c r="AB743" i="2" s="1" a="1"/>
  <c r="AB743" i="2" s="1"/>
  <c r="AB744" i="2" s="1" a="1"/>
  <c r="AB744" i="2" s="1"/>
  <c r="AB745" i="2" s="1" a="1"/>
  <c r="AB745" i="2" s="1"/>
  <c r="AB746" i="2" s="1" a="1"/>
  <c r="AB746" i="2" s="1"/>
  <c r="AB747" i="2" s="1" a="1"/>
  <c r="AB747" i="2" s="1"/>
  <c r="AB748" i="2" s="1" a="1"/>
  <c r="AB748" i="2" s="1"/>
  <c r="AB749" i="2" s="1" a="1"/>
  <c r="AB749" i="2" s="1"/>
  <c r="AB750" i="2" s="1" a="1"/>
  <c r="AB750" i="2" s="1"/>
  <c r="AB751" i="2" s="1" a="1"/>
  <c r="AB751" i="2" s="1"/>
  <c r="AB752" i="2" s="1" a="1"/>
  <c r="AB752" i="2" s="1"/>
  <c r="AB753" i="2" s="1" a="1"/>
  <c r="AB753" i="2" s="1"/>
  <c r="AB754" i="2" s="1" a="1"/>
  <c r="AB754" i="2" s="1"/>
  <c r="AB755" i="2" s="1" a="1"/>
  <c r="AB755" i="2" s="1"/>
  <c r="AB756" i="2" s="1" a="1"/>
  <c r="AB756" i="2" s="1"/>
  <c r="AB757" i="2" s="1" a="1"/>
  <c r="AB757" i="2" s="1"/>
  <c r="AB758" i="2" s="1" a="1"/>
  <c r="AB758" i="2" s="1"/>
  <c r="AB759" i="2" s="1" a="1"/>
  <c r="AB759" i="2" s="1"/>
  <c r="AB760" i="2" s="1" a="1"/>
  <c r="AB760" i="2" s="1"/>
  <c r="AB761" i="2" s="1" a="1"/>
  <c r="AB761" i="2" s="1"/>
  <c r="AB762" i="2" s="1" a="1"/>
  <c r="AB762" i="2" s="1"/>
  <c r="AB763" i="2" s="1" a="1"/>
  <c r="AB763" i="2" s="1"/>
  <c r="AB764" i="2" s="1" a="1"/>
  <c r="AB764" i="2" s="1"/>
  <c r="AB765" i="2" s="1" a="1"/>
  <c r="AB765" i="2" s="1"/>
  <c r="AB766" i="2" s="1" a="1"/>
  <c r="AB766" i="2" s="1"/>
  <c r="AB767" i="2" s="1" a="1"/>
  <c r="AB767" i="2" s="1"/>
  <c r="AB768" i="2" s="1" a="1"/>
  <c r="AB768" i="2" s="1"/>
  <c r="AB769" i="2" s="1" a="1"/>
  <c r="AB769" i="2" s="1"/>
  <c r="AB770" i="2" s="1" a="1"/>
  <c r="AB770" i="2" s="1"/>
  <c r="AB771" i="2" s="1" a="1"/>
  <c r="AB771" i="2" s="1"/>
  <c r="AB772" i="2" s="1" a="1"/>
  <c r="AB772" i="2" s="1"/>
  <c r="AB773" i="2" s="1" a="1"/>
  <c r="AB773" i="2" s="1"/>
  <c r="AB774" i="2" s="1" a="1"/>
  <c r="AB774" i="2" s="1"/>
  <c r="AB775" i="2" s="1" a="1"/>
  <c r="AB775" i="2" s="1"/>
  <c r="AB776" i="2" s="1" a="1"/>
  <c r="AB776" i="2" s="1"/>
  <c r="AB777" i="2" s="1" a="1"/>
  <c r="AB777" i="2" s="1"/>
  <c r="AB778" i="2" s="1" a="1"/>
  <c r="AB778" i="2" s="1"/>
  <c r="AB779" i="2" s="1" a="1"/>
  <c r="AB779" i="2" s="1"/>
  <c r="AB780" i="2" s="1" a="1"/>
  <c r="AB780" i="2" s="1"/>
  <c r="AB781" i="2" s="1" a="1"/>
  <c r="AB781" i="2" s="1"/>
  <c r="AB782" i="2" s="1" a="1"/>
  <c r="AB782" i="2" s="1"/>
  <c r="AB783" i="2" s="1" a="1"/>
  <c r="AB783" i="2" s="1"/>
  <c r="AB784" i="2" s="1" a="1"/>
  <c r="AB784" i="2" s="1"/>
  <c r="AB785" i="2" s="1" a="1"/>
  <c r="AB785" i="2" s="1"/>
  <c r="AB786" i="2" s="1" a="1"/>
  <c r="AB786" i="2" s="1"/>
  <c r="AB787" i="2" s="1" a="1"/>
  <c r="AB787" i="2" s="1"/>
  <c r="AB788" i="2" s="1" a="1"/>
  <c r="AB788" i="2" s="1"/>
  <c r="AB789" i="2" s="1" a="1"/>
  <c r="AB789" i="2" s="1"/>
  <c r="AB790" i="2" s="1" a="1"/>
  <c r="AB790" i="2" s="1"/>
  <c r="AB791" i="2" s="1" a="1"/>
  <c r="AB791" i="2" s="1"/>
  <c r="AB792" i="2" s="1" a="1"/>
  <c r="AB792" i="2" s="1"/>
  <c r="AB793" i="2" s="1" a="1"/>
  <c r="AB793" i="2" s="1"/>
  <c r="AB794" i="2" s="1" a="1"/>
  <c r="AB794" i="2" s="1"/>
  <c r="AB795" i="2" s="1" a="1"/>
  <c r="AB795" i="2" s="1"/>
  <c r="AB796" i="2" s="1" a="1"/>
  <c r="AB796" i="2" s="1"/>
  <c r="AB797" i="2" s="1" a="1"/>
  <c r="AB797" i="2" s="1"/>
  <c r="AB798" i="2" s="1" a="1"/>
  <c r="AB798" i="2" s="1"/>
  <c r="AB799" i="2" s="1" a="1"/>
  <c r="AB799" i="2" s="1"/>
  <c r="AB800" i="2" s="1" a="1"/>
  <c r="AB800" i="2" s="1"/>
  <c r="AB801" i="2" s="1" a="1"/>
  <c r="AB801" i="2" s="1"/>
  <c r="AB802" i="2" s="1" a="1"/>
  <c r="AB802" i="2" s="1"/>
  <c r="AB803" i="2" s="1" a="1"/>
  <c r="AB803" i="2" s="1"/>
  <c r="AB804" i="2" s="1" a="1"/>
  <c r="AB804" i="2" s="1"/>
  <c r="AB805" i="2" s="1" a="1"/>
  <c r="AB805" i="2" s="1"/>
  <c r="AB806" i="2" s="1" a="1"/>
  <c r="AB806" i="2" s="1"/>
  <c r="AB807" i="2" s="1" a="1"/>
  <c r="AB807" i="2" s="1"/>
  <c r="AB808" i="2" s="1" a="1"/>
  <c r="AB808" i="2" s="1"/>
  <c r="AB809" i="2" s="1" a="1"/>
  <c r="AB809" i="2" s="1"/>
  <c r="AB810" i="2" s="1" a="1"/>
  <c r="AB810" i="2" s="1"/>
  <c r="AB811" i="2" s="1" a="1"/>
  <c r="AB811" i="2" s="1"/>
  <c r="AB812" i="2" s="1" a="1"/>
  <c r="AB812" i="2" s="1"/>
  <c r="AB813" i="2" s="1" a="1"/>
  <c r="AB813" i="2" s="1"/>
  <c r="AB814" i="2" s="1" a="1"/>
  <c r="AB814" i="2" s="1"/>
  <c r="AB815" i="2" s="1" a="1"/>
  <c r="AB815" i="2" s="1"/>
  <c r="AB816" i="2" s="1" a="1"/>
  <c r="AB816" i="2" s="1"/>
  <c r="AB817" i="2" s="1" a="1"/>
  <c r="AB817" i="2" s="1"/>
  <c r="AB818" i="2" s="1" a="1"/>
  <c r="AB818" i="2" s="1"/>
  <c r="AB819" i="2" s="1" a="1"/>
  <c r="AB819" i="2" s="1"/>
  <c r="AB820" i="2" s="1" a="1"/>
  <c r="AB820" i="2" s="1"/>
  <c r="AB821" i="2" s="1" a="1"/>
  <c r="AB821" i="2" s="1"/>
  <c r="AB822" i="2" s="1" a="1"/>
  <c r="AB822" i="2" s="1"/>
  <c r="AB823" i="2" s="1" a="1"/>
  <c r="AB823" i="2" s="1"/>
  <c r="AB824" i="2" s="1" a="1"/>
  <c r="AB824" i="2" s="1"/>
  <c r="AB825" i="2" s="1" a="1"/>
  <c r="AB825" i="2" s="1"/>
  <c r="AB826" i="2" s="1" a="1"/>
  <c r="AB826" i="2" s="1"/>
  <c r="AB827" i="2" s="1" a="1"/>
  <c r="AB827" i="2" s="1"/>
  <c r="AB828" i="2" s="1" a="1"/>
  <c r="AB828" i="2" s="1"/>
  <c r="AB829" i="2" s="1" a="1"/>
  <c r="AB829" i="2" s="1"/>
  <c r="AB830" i="2" s="1" a="1"/>
  <c r="AB830" i="2" s="1"/>
  <c r="AB831" i="2" s="1" a="1"/>
  <c r="AB831" i="2" s="1"/>
  <c r="AB832" i="2" s="1" a="1"/>
  <c r="AB832" i="2" s="1"/>
  <c r="AB833" i="2" s="1" a="1"/>
  <c r="AB833" i="2" s="1"/>
  <c r="AB834" i="2" s="1" a="1"/>
  <c r="AB834" i="2" s="1"/>
  <c r="AB835" i="2" s="1" a="1"/>
  <c r="AB835" i="2" s="1"/>
  <c r="AB836" i="2" s="1" a="1"/>
  <c r="AB836" i="2" s="1"/>
  <c r="AB837" i="2" s="1" a="1"/>
  <c r="AB837" i="2" s="1"/>
  <c r="AB838" i="2" s="1" a="1"/>
  <c r="AB838" i="2" s="1"/>
  <c r="AB839" i="2" s="1" a="1"/>
  <c r="AB839" i="2" s="1"/>
  <c r="AB840" i="2" s="1" a="1"/>
  <c r="AB840" i="2" s="1"/>
  <c r="AB841" i="2" s="1" a="1"/>
  <c r="AB841" i="2" s="1"/>
  <c r="AB842" i="2" s="1" a="1"/>
  <c r="AB842" i="2" s="1"/>
  <c r="AB843" i="2" s="1" a="1"/>
  <c r="AB843" i="2" s="1"/>
  <c r="AB844" i="2" s="1" a="1"/>
  <c r="AB844" i="2" s="1"/>
  <c r="AB845" i="2" s="1" a="1"/>
  <c r="AB845" i="2" s="1"/>
  <c r="AB846" i="2" s="1" a="1"/>
  <c r="AB846" i="2" s="1"/>
  <c r="AB847" i="2" s="1" a="1"/>
  <c r="AB847" i="2" s="1"/>
  <c r="AB848" i="2" s="1" a="1"/>
  <c r="AB848" i="2" s="1"/>
  <c r="AB849" i="2" s="1" a="1"/>
  <c r="AB849" i="2" s="1"/>
  <c r="AB850" i="2" s="1" a="1"/>
  <c r="AB850" i="2" s="1"/>
  <c r="AB851" i="2" s="1" a="1"/>
  <c r="AB851" i="2" s="1"/>
  <c r="AB852" i="2" s="1" a="1"/>
  <c r="AB852" i="2" s="1"/>
  <c r="AB853" i="2" s="1" a="1"/>
  <c r="AB853" i="2" s="1"/>
  <c r="AB854" i="2" s="1" a="1"/>
  <c r="AB854" i="2" s="1"/>
  <c r="AB855" i="2" s="1" a="1"/>
  <c r="AB855" i="2" s="1"/>
  <c r="AB856" i="2" s="1" a="1"/>
  <c r="AB856" i="2" s="1"/>
  <c r="AB857" i="2" s="1" a="1"/>
  <c r="AB857" i="2" s="1"/>
  <c r="AB858" i="2" s="1" a="1"/>
  <c r="AB858" i="2" s="1"/>
  <c r="AB859" i="2" s="1" a="1"/>
  <c r="AB859" i="2" s="1"/>
  <c r="AB860" i="2" s="1" a="1"/>
  <c r="AB860" i="2" s="1"/>
  <c r="AB861" i="2" s="1" a="1"/>
  <c r="AB861" i="2" s="1"/>
  <c r="AB862" i="2" s="1" a="1"/>
  <c r="AB862" i="2" s="1"/>
  <c r="AB863" i="2" s="1" a="1"/>
  <c r="AB863" i="2" s="1"/>
  <c r="AB864" i="2" s="1" a="1"/>
  <c r="AB864" i="2" s="1"/>
  <c r="AB865" i="2" s="1" a="1"/>
  <c r="AB865" i="2" s="1"/>
  <c r="AB866" i="2" s="1" a="1"/>
  <c r="AB866" i="2" s="1"/>
  <c r="AB867" i="2" s="1" a="1"/>
  <c r="AB867" i="2" s="1"/>
  <c r="AB868" i="2" s="1" a="1"/>
  <c r="AB868" i="2" s="1"/>
  <c r="AB869" i="2" s="1" a="1"/>
  <c r="AB869" i="2" s="1"/>
  <c r="AB870" i="2" s="1" a="1"/>
  <c r="AB870" i="2" s="1"/>
  <c r="AB871" i="2" s="1" a="1"/>
  <c r="AB871" i="2" s="1"/>
  <c r="AB872" i="2" s="1" a="1"/>
  <c r="AB872" i="2" s="1"/>
  <c r="AB873" i="2" s="1" a="1"/>
  <c r="AB873" i="2" s="1"/>
  <c r="AB874" i="2" s="1" a="1"/>
  <c r="AB874" i="2" s="1"/>
  <c r="AB875" i="2" s="1" a="1"/>
  <c r="AB875" i="2" s="1"/>
  <c r="AB876" i="2" s="1" a="1"/>
  <c r="AB876" i="2" s="1"/>
  <c r="AB877" i="2" s="1" a="1"/>
  <c r="AB877" i="2" s="1"/>
  <c r="AB878" i="2" s="1" a="1"/>
  <c r="AB878" i="2" s="1"/>
  <c r="AB879" i="2" s="1" a="1"/>
  <c r="AB879" i="2" s="1"/>
  <c r="AB880" i="2" s="1" a="1"/>
  <c r="AB880" i="2" s="1"/>
  <c r="AB881" i="2" s="1" a="1"/>
  <c r="AB881" i="2" s="1"/>
  <c r="AB882" i="2" s="1" a="1"/>
  <c r="AB882" i="2" s="1"/>
  <c r="AB883" i="2" s="1" a="1"/>
  <c r="AB883" i="2" s="1"/>
  <c r="AB884" i="2" s="1" a="1"/>
  <c r="AB884" i="2" s="1"/>
  <c r="AB885" i="2" s="1" a="1"/>
  <c r="AB885" i="2" s="1"/>
  <c r="AB886" i="2" s="1" a="1"/>
  <c r="AB886" i="2" s="1"/>
  <c r="AB887" i="2" s="1" a="1"/>
  <c r="AB887" i="2" s="1"/>
  <c r="AB888" i="2" s="1" a="1"/>
  <c r="AB888" i="2" s="1"/>
  <c r="AB889" i="2" s="1" a="1"/>
  <c r="AB889" i="2" s="1"/>
  <c r="AB890" i="2" s="1" a="1"/>
  <c r="AB890" i="2" s="1"/>
  <c r="AB891" i="2" s="1" a="1"/>
  <c r="AB891" i="2" s="1"/>
  <c r="AB892" i="2" s="1" a="1"/>
  <c r="AB892" i="2" s="1"/>
  <c r="AB893" i="2" s="1" a="1"/>
  <c r="AB893" i="2" s="1"/>
  <c r="AB894" i="2" s="1" a="1"/>
  <c r="AB894" i="2" s="1"/>
  <c r="AB895" i="2" s="1" a="1"/>
  <c r="AB895" i="2" s="1"/>
  <c r="AB896" i="2" s="1" a="1"/>
  <c r="AB896" i="2" s="1"/>
  <c r="AB897" i="2" s="1" a="1"/>
  <c r="AB897" i="2" s="1"/>
  <c r="AB898" i="2" s="1" a="1"/>
  <c r="AB898" i="2" s="1"/>
  <c r="AB899" i="2" s="1" a="1"/>
  <c r="AB899" i="2" s="1"/>
  <c r="AB900" i="2" s="1" a="1"/>
  <c r="AB900" i="2" s="1"/>
  <c r="AB901" i="2" s="1" a="1"/>
  <c r="AB901" i="2" s="1"/>
  <c r="AB902" i="2" s="1" a="1"/>
  <c r="AB902" i="2" s="1"/>
  <c r="AB903" i="2" s="1" a="1"/>
  <c r="AB903" i="2" s="1"/>
  <c r="AB904" i="2" s="1" a="1"/>
  <c r="AB904" i="2" s="1"/>
  <c r="AB905" i="2" s="1" a="1"/>
  <c r="AB905" i="2" s="1"/>
  <c r="AB906" i="2" s="1" a="1"/>
  <c r="AB906" i="2" s="1"/>
  <c r="AB907" i="2" s="1" a="1"/>
  <c r="AB907" i="2" s="1"/>
  <c r="AB908" i="2" s="1" a="1"/>
  <c r="AB908" i="2" s="1"/>
  <c r="AB909" i="2" s="1" a="1"/>
  <c r="AB909" i="2" s="1"/>
  <c r="AB910" i="2" s="1" a="1"/>
  <c r="AB910" i="2" s="1"/>
  <c r="AB911" i="2" s="1" a="1"/>
  <c r="AB911" i="2" s="1"/>
  <c r="AB912" i="2" s="1" a="1"/>
  <c r="AB912" i="2" s="1"/>
  <c r="AB913" i="2" s="1" a="1"/>
  <c r="AB913" i="2" s="1"/>
  <c r="AB914" i="2" s="1" a="1"/>
  <c r="AB914" i="2" s="1"/>
  <c r="AB915" i="2" s="1" a="1"/>
  <c r="AB915" i="2" s="1"/>
  <c r="AB916" i="2" s="1" a="1"/>
  <c r="AB916" i="2" s="1"/>
  <c r="AB917" i="2" s="1" a="1"/>
  <c r="AB917" i="2" s="1"/>
  <c r="AB918" i="2" s="1" a="1"/>
  <c r="AB918" i="2" s="1"/>
  <c r="AB919" i="2" s="1" a="1"/>
  <c r="AB919" i="2" s="1"/>
  <c r="AB920" i="2" s="1" a="1"/>
  <c r="AB920" i="2" s="1"/>
  <c r="AB921" i="2" s="1" a="1"/>
  <c r="AB921" i="2" s="1"/>
  <c r="AB922" i="2" s="1" a="1"/>
  <c r="AB922" i="2" s="1"/>
  <c r="AB923" i="2" s="1" a="1"/>
  <c r="AB923" i="2" s="1"/>
  <c r="AB924" i="2" s="1" a="1"/>
  <c r="AB924" i="2" s="1"/>
  <c r="AB925" i="2" s="1" a="1"/>
  <c r="AB925" i="2" s="1"/>
  <c r="AB926" i="2" s="1" a="1"/>
  <c r="AB926" i="2" s="1"/>
  <c r="AB927" i="2" s="1" a="1"/>
  <c r="AB927" i="2" s="1"/>
  <c r="AB928" i="2" s="1" a="1"/>
  <c r="AB928" i="2" s="1"/>
  <c r="AB929" i="2" s="1" a="1"/>
  <c r="AB929" i="2" s="1"/>
  <c r="AB930" i="2" s="1" a="1"/>
  <c r="AB930" i="2" s="1"/>
  <c r="AB931" i="2" s="1" a="1"/>
  <c r="AB931" i="2" s="1"/>
  <c r="AB932" i="2" s="1" a="1"/>
  <c r="AB932" i="2" s="1"/>
  <c r="AB933" i="2" s="1" a="1"/>
  <c r="AB933" i="2" s="1"/>
  <c r="AB934" i="2" s="1" a="1"/>
  <c r="AB934" i="2" s="1"/>
  <c r="AB935" i="2" s="1" a="1"/>
  <c r="AB935" i="2" s="1"/>
  <c r="AB936" i="2" s="1" a="1"/>
  <c r="AB936" i="2" s="1"/>
  <c r="AB937" i="2" s="1" a="1"/>
  <c r="AB937" i="2" s="1"/>
  <c r="AB938" i="2" s="1" a="1"/>
  <c r="AB938" i="2" s="1"/>
  <c r="AB939" i="2" s="1" a="1"/>
  <c r="AB939" i="2" s="1"/>
  <c r="AB940" i="2" s="1" a="1"/>
  <c r="AB940" i="2" s="1"/>
  <c r="AB941" i="2" s="1" a="1"/>
  <c r="AB941" i="2" s="1"/>
  <c r="AB942" i="2" s="1" a="1"/>
  <c r="AB942" i="2" s="1"/>
  <c r="AB943" i="2" s="1" a="1"/>
  <c r="AB943" i="2" s="1"/>
  <c r="AB944" i="2" s="1" a="1"/>
  <c r="AB944" i="2" s="1"/>
  <c r="AB945" i="2" s="1" a="1"/>
  <c r="AB945" i="2" s="1"/>
  <c r="AB946" i="2" s="1" a="1"/>
  <c r="AB946" i="2" s="1"/>
  <c r="AB947" i="2" s="1" a="1"/>
  <c r="AB947" i="2" s="1"/>
  <c r="AB948" i="2" s="1" a="1"/>
  <c r="AB948" i="2" s="1"/>
  <c r="AB949" i="2" s="1" a="1"/>
  <c r="AB949" i="2" s="1"/>
  <c r="AB950" i="2" s="1" a="1"/>
  <c r="AB950" i="2" s="1"/>
  <c r="AB951" i="2" s="1" a="1"/>
  <c r="AB951" i="2" s="1"/>
  <c r="AB952" i="2" s="1" a="1"/>
  <c r="AB952" i="2" s="1"/>
  <c r="AB953" i="2" s="1" a="1"/>
  <c r="AB953" i="2" s="1"/>
  <c r="AB954" i="2" s="1" a="1"/>
  <c r="AB954" i="2" s="1"/>
  <c r="AB955" i="2" s="1" a="1"/>
  <c r="AB955" i="2" s="1"/>
  <c r="AB956" i="2" s="1" a="1"/>
  <c r="AB956" i="2" s="1"/>
  <c r="AB957" i="2" s="1" a="1"/>
  <c r="AB957" i="2" s="1"/>
  <c r="AB958" i="2" s="1" a="1"/>
  <c r="AB958" i="2" s="1"/>
  <c r="AB959" i="2" s="1" a="1"/>
  <c r="AB959" i="2" s="1"/>
  <c r="AB960" i="2" s="1" a="1"/>
  <c r="AB960" i="2" s="1"/>
  <c r="AB961" i="2" s="1" a="1"/>
  <c r="AB961" i="2" s="1"/>
  <c r="AB962" i="2" s="1" a="1"/>
  <c r="AB962" i="2" s="1"/>
  <c r="AB963" i="2" s="1" a="1"/>
  <c r="AB963" i="2" s="1"/>
  <c r="AB964" i="2" s="1" a="1"/>
  <c r="AB964" i="2" s="1"/>
  <c r="AB965" i="2" s="1" a="1"/>
  <c r="AB965" i="2" s="1"/>
  <c r="AB966" i="2" s="1" a="1"/>
  <c r="AB966" i="2" s="1"/>
  <c r="AB967" i="2" s="1" a="1"/>
  <c r="AB967" i="2" s="1"/>
  <c r="AB968" i="2" s="1" a="1"/>
  <c r="AB968" i="2" s="1"/>
  <c r="AB969" i="2" s="1" a="1"/>
  <c r="AB969" i="2" s="1"/>
  <c r="AB970" i="2" s="1" a="1"/>
  <c r="AB970" i="2" s="1"/>
  <c r="AB971" i="2" s="1" a="1"/>
  <c r="AB971" i="2" s="1"/>
  <c r="AB972" i="2" s="1" a="1"/>
  <c r="AB972" i="2" s="1"/>
  <c r="AB973" i="2" s="1" a="1"/>
  <c r="AB973" i="2" s="1"/>
  <c r="AB974" i="2" s="1" a="1"/>
  <c r="AB974" i="2" s="1"/>
  <c r="AB975" i="2" s="1" a="1"/>
  <c r="AB975" i="2" s="1"/>
  <c r="AB976" i="2" s="1" a="1"/>
  <c r="AB976" i="2" s="1"/>
  <c r="AB977" i="2" s="1" a="1"/>
  <c r="AB977" i="2" s="1"/>
  <c r="AB978" i="2" s="1" a="1"/>
  <c r="AB978" i="2" s="1"/>
  <c r="AB979" i="2" s="1" a="1"/>
  <c r="AB979" i="2" s="1"/>
  <c r="AB980" i="2" s="1" a="1"/>
  <c r="AB980" i="2" s="1"/>
  <c r="AB981" i="2" s="1" a="1"/>
  <c r="AB981" i="2" s="1"/>
  <c r="AB982" i="2" s="1" a="1"/>
  <c r="AB982" i="2" s="1"/>
  <c r="AB983" i="2" s="1" a="1"/>
  <c r="AB983" i="2" s="1"/>
  <c r="AB984" i="2" s="1" a="1"/>
  <c r="AB984" i="2" s="1"/>
  <c r="AB985" i="2" s="1" a="1"/>
  <c r="AB985" i="2" s="1"/>
  <c r="AB986" i="2" s="1" a="1"/>
  <c r="AB986" i="2" s="1"/>
  <c r="AB987" i="2" s="1" a="1"/>
  <c r="AB987" i="2" s="1"/>
  <c r="AB988" i="2" s="1" a="1"/>
  <c r="AB988" i="2" s="1"/>
  <c r="AB989" i="2" s="1" a="1"/>
  <c r="AB989" i="2" s="1"/>
  <c r="AB990" i="2" s="1" a="1"/>
  <c r="AB990" i="2" s="1"/>
  <c r="AB991" i="2" s="1" a="1"/>
  <c r="AB991" i="2" s="1"/>
  <c r="AB992" i="2" s="1" a="1"/>
  <c r="AB992" i="2" s="1"/>
  <c r="AB993" i="2" s="1" a="1"/>
  <c r="AB993" i="2" s="1"/>
  <c r="AB994" i="2" s="1" a="1"/>
  <c r="AB994" i="2" s="1"/>
  <c r="AB995" i="2" s="1" a="1"/>
  <c r="AB995" i="2" s="1"/>
  <c r="AB996" i="2" s="1" a="1"/>
  <c r="AB996" i="2" s="1"/>
  <c r="AB997" i="2" s="1" a="1"/>
  <c r="AB997" i="2" s="1"/>
  <c r="AB998" i="2" s="1" a="1"/>
  <c r="AB998" i="2" s="1"/>
  <c r="AB999" i="2" s="1" a="1"/>
  <c r="AB999" i="2" s="1"/>
  <c r="AB1000" i="2" s="1" a="1"/>
  <c r="AB1000" i="2" s="1"/>
  <c r="AB1001" i="2" s="1" a="1"/>
  <c r="AB1001" i="2" s="1"/>
  <c r="AB1002" i="2" s="1" a="1"/>
  <c r="AB1002" i="2" s="1"/>
  <c r="AB1003" i="2" s="1" a="1"/>
  <c r="AB1003" i="2" s="1"/>
  <c r="AB1004" i="2" s="1" a="1"/>
  <c r="AB1004" i="2" s="1"/>
  <c r="AB1005" i="2" s="1" a="1"/>
  <c r="AB1005" i="2" s="1"/>
  <c r="AB1006" i="2" s="1" a="1"/>
  <c r="AB1006" i="2" s="1"/>
  <c r="AB1007" i="2" s="1" a="1"/>
  <c r="AB1007" i="2" s="1"/>
  <c r="AB1008" i="2" s="1" a="1"/>
  <c r="AB1008" i="2" s="1"/>
  <c r="AB1009" i="2" s="1" a="1"/>
  <c r="AB1009" i="2" s="1"/>
  <c r="AB1010" i="2" s="1" a="1"/>
  <c r="AB1010" i="2" s="1"/>
  <c r="AB1011" i="2" s="1" a="1"/>
  <c r="AB1011" i="2" s="1"/>
  <c r="AB1012" i="2" s="1" a="1"/>
  <c r="AB1012" i="2" s="1"/>
  <c r="AB1013" i="2" s="1" a="1"/>
  <c r="AB1013" i="2" s="1"/>
  <c r="AB1014" i="2" s="1" a="1"/>
  <c r="AB1014" i="2" s="1"/>
  <c r="AB1015" i="2" s="1" a="1"/>
  <c r="AB1015" i="2" s="1"/>
  <c r="AB1016" i="2" s="1" a="1"/>
  <c r="AB1016" i="2" s="1"/>
  <c r="AB1017" i="2" s="1" a="1"/>
  <c r="AB1017" i="2" s="1"/>
  <c r="AB1018" i="2" s="1" a="1"/>
  <c r="AB1018" i="2" s="1"/>
  <c r="AB1019" i="2" s="1" a="1"/>
  <c r="AB1019" i="2" s="1"/>
  <c r="AB1020" i="2" s="1" a="1"/>
  <c r="AB1020" i="2" s="1"/>
  <c r="AB1021" i="2" s="1" a="1"/>
  <c r="AB1021" i="2" s="1"/>
  <c r="AB1022" i="2" s="1" a="1"/>
  <c r="AB1022" i="2" s="1"/>
  <c r="AB1023" i="2" s="1" a="1"/>
  <c r="AB1023" i="2" s="1"/>
  <c r="AB1024" i="2" s="1" a="1"/>
  <c r="AB1024" i="2" s="1"/>
  <c r="AB1025" i="2" s="1" a="1"/>
  <c r="AB1025" i="2" s="1"/>
  <c r="AB1026" i="2" s="1" a="1"/>
  <c r="AB1026" i="2" s="1"/>
  <c r="AB1027" i="2" s="1" a="1"/>
  <c r="AB1027" i="2" s="1"/>
  <c r="AB1028" i="2" s="1" a="1"/>
  <c r="AB1028" i="2" s="1"/>
  <c r="AB1029" i="2" s="1" a="1"/>
  <c r="AB1029" i="2" s="1"/>
  <c r="AB1030" i="2" s="1" a="1"/>
  <c r="AB1030" i="2" s="1"/>
  <c r="AB1031" i="2" s="1" a="1"/>
  <c r="AB1031" i="2" s="1"/>
  <c r="AB1032" i="2" s="1" a="1"/>
  <c r="AB1032" i="2" s="1"/>
  <c r="AB1033" i="2" s="1" a="1"/>
  <c r="AB1033" i="2" s="1"/>
  <c r="AB1034" i="2" s="1" a="1"/>
  <c r="AB1034" i="2" s="1"/>
  <c r="AB1035" i="2" s="1" a="1"/>
  <c r="AB1035" i="2" s="1"/>
  <c r="AB1036" i="2" s="1" a="1"/>
  <c r="AB1036" i="2" s="1"/>
  <c r="AB1037" i="2" s="1" a="1"/>
  <c r="AB1037" i="2" s="1"/>
  <c r="AB1038" i="2" s="1" a="1"/>
  <c r="AB1038" i="2" s="1"/>
  <c r="AB1039" i="2" s="1" a="1"/>
  <c r="AB1039" i="2" s="1"/>
  <c r="AB1040" i="2" s="1" a="1"/>
  <c r="AB1040" i="2" s="1"/>
  <c r="AB1041" i="2" s="1" a="1"/>
  <c r="AB1041" i="2" s="1"/>
  <c r="AB1042" i="2" s="1" a="1"/>
  <c r="AB1042" i="2" s="1"/>
  <c r="AB1043" i="2" s="1" a="1"/>
  <c r="AB1043" i="2" s="1"/>
  <c r="AB1044" i="2" s="1" a="1"/>
  <c r="AB1044" i="2" s="1"/>
  <c r="AB1045" i="2" s="1" a="1"/>
  <c r="AB1045" i="2" s="1"/>
  <c r="AB1046" i="2" s="1" a="1"/>
  <c r="AB1046" i="2" s="1"/>
  <c r="AB1047" i="2" s="1" a="1"/>
  <c r="AB1047" i="2" s="1"/>
  <c r="AB1048" i="2" s="1" a="1"/>
  <c r="AB1048" i="2" s="1"/>
  <c r="AB1049" i="2" s="1" a="1"/>
  <c r="AB1049" i="2" s="1"/>
  <c r="AB1050" i="2" s="1" a="1"/>
  <c r="AB1050" i="2" s="1"/>
  <c r="AB1051" i="2" s="1" a="1"/>
  <c r="AB1051" i="2" s="1"/>
  <c r="AB1052" i="2" s="1" a="1"/>
  <c r="AB1052" i="2" s="1"/>
  <c r="AB1053" i="2" s="1" a="1"/>
  <c r="AB1053" i="2" s="1"/>
  <c r="AB1054" i="2" s="1" a="1"/>
  <c r="AB1054" i="2" s="1"/>
  <c r="AB1055" i="2" s="1" a="1"/>
  <c r="AB1055" i="2" s="1"/>
  <c r="AB1056" i="2" s="1" a="1"/>
  <c r="AB1056" i="2" s="1"/>
  <c r="AB1057" i="2" s="1" a="1"/>
  <c r="AB1057" i="2" s="1"/>
  <c r="AB1058" i="2" s="1" a="1"/>
  <c r="AB1058" i="2" s="1"/>
  <c r="AB1059" i="2" s="1" a="1"/>
  <c r="AB1059" i="2" s="1"/>
  <c r="AB1060" i="2" s="1" a="1"/>
  <c r="AB1060" i="2" s="1"/>
  <c r="AB1061" i="2" s="1" a="1"/>
  <c r="AB1061" i="2" s="1"/>
  <c r="AB1062" i="2" s="1" a="1"/>
  <c r="AB1062" i="2" s="1"/>
  <c r="AB1063" i="2" s="1" a="1"/>
  <c r="AB1063" i="2" s="1"/>
  <c r="AB1064" i="2" s="1" a="1"/>
  <c r="AB1064" i="2" s="1"/>
  <c r="AB1065" i="2" s="1" a="1"/>
  <c r="AB1065" i="2" s="1"/>
  <c r="AB1066" i="2" s="1" a="1"/>
  <c r="AB1066" i="2" s="1"/>
  <c r="AB1067" i="2" s="1" a="1"/>
  <c r="AB1067" i="2" s="1"/>
  <c r="AB1068" i="2" s="1" a="1"/>
  <c r="AB1068" i="2" s="1"/>
  <c r="AB1069" i="2" s="1" a="1"/>
  <c r="AB1069" i="2" s="1"/>
  <c r="AB1070" i="2" s="1" a="1"/>
  <c r="AB1070" i="2" s="1"/>
  <c r="AB1071" i="2" s="1" a="1"/>
  <c r="AB1071" i="2" s="1"/>
  <c r="AB1072" i="2" s="1" a="1"/>
  <c r="AB1072" i="2" s="1"/>
  <c r="AB1073" i="2" s="1" a="1"/>
  <c r="AB1073" i="2" s="1"/>
  <c r="AB1074" i="2" s="1" a="1"/>
  <c r="AB1074" i="2" s="1"/>
  <c r="AB1075" i="2" s="1" a="1"/>
  <c r="AB1075" i="2" s="1"/>
  <c r="AB1076" i="2" s="1" a="1"/>
  <c r="AB1076" i="2" s="1"/>
  <c r="AB1077" i="2" s="1" a="1"/>
  <c r="AB1077" i="2" s="1"/>
  <c r="AB1078" i="2" s="1" a="1"/>
  <c r="AB1078" i="2" s="1"/>
  <c r="AB1079" i="2" s="1" a="1"/>
  <c r="AB1079" i="2" s="1"/>
  <c r="AB1080" i="2" s="1" a="1"/>
  <c r="AB1080" i="2" s="1"/>
  <c r="AB1081" i="2" s="1" a="1"/>
  <c r="AB1081" i="2" s="1"/>
  <c r="AB1082" i="2" s="1" a="1"/>
  <c r="AB1082" i="2" s="1"/>
  <c r="AB1083" i="2" s="1" a="1"/>
  <c r="AB1083" i="2" s="1"/>
  <c r="AB1084" i="2" s="1" a="1"/>
  <c r="AB1084" i="2" s="1"/>
  <c r="AB1085" i="2" s="1" a="1"/>
  <c r="AB1085" i="2" s="1"/>
  <c r="AB1086" i="2" s="1" a="1"/>
  <c r="AB1086" i="2" s="1"/>
  <c r="AB1087" i="2" s="1" a="1"/>
  <c r="AB1087" i="2" s="1"/>
  <c r="AB1088" i="2" s="1" a="1"/>
  <c r="AB1088" i="2" s="1"/>
  <c r="AB1089" i="2" s="1" a="1"/>
  <c r="AB1089" i="2" s="1"/>
  <c r="AB1090" i="2" s="1" a="1"/>
  <c r="AB1090" i="2" s="1"/>
  <c r="AB1091" i="2" s="1" a="1"/>
  <c r="AB1091" i="2" s="1"/>
  <c r="AB1092" i="2" s="1" a="1"/>
  <c r="AB1092" i="2" s="1"/>
  <c r="AB1093" i="2" s="1" a="1"/>
  <c r="AB1093" i="2" s="1"/>
  <c r="AB1094" i="2" s="1" a="1"/>
  <c r="AB1094" i="2" s="1"/>
  <c r="AB1095" i="2" s="1" a="1"/>
  <c r="AB1095" i="2" s="1"/>
  <c r="AB1096" i="2" s="1" a="1"/>
  <c r="AB1096" i="2" s="1"/>
  <c r="AB1097" i="2" s="1" a="1"/>
  <c r="AB1097" i="2" s="1"/>
  <c r="AB1098" i="2" s="1" a="1"/>
  <c r="AB1098" i="2" s="1"/>
  <c r="AB1099" i="2" s="1" a="1"/>
  <c r="AB1099" i="2" s="1"/>
  <c r="AB1100" i="2" s="1" a="1"/>
  <c r="AB1100" i="2" s="1"/>
  <c r="AB1101" i="2" s="1" a="1"/>
  <c r="AB1101" i="2" s="1"/>
  <c r="AB1102" i="2" s="1" a="1"/>
  <c r="AB1102" i="2" s="1"/>
  <c r="AB1103" i="2" s="1" a="1"/>
  <c r="AB1103" i="2" s="1"/>
  <c r="AB1104" i="2" s="1" a="1"/>
  <c r="AB1104" i="2" s="1"/>
  <c r="AB1105" i="2" s="1" a="1"/>
  <c r="AB1105" i="2" s="1"/>
  <c r="AB1106" i="2" s="1" a="1"/>
  <c r="AB1106" i="2" s="1"/>
  <c r="AB1107" i="2" s="1" a="1"/>
  <c r="AB1107" i="2" s="1"/>
  <c r="AB1108" i="2" s="1" a="1"/>
  <c r="AB1108" i="2" s="1"/>
  <c r="AB1109" i="2" s="1" a="1"/>
  <c r="AB1109" i="2" s="1"/>
  <c r="AB1110" i="2" s="1" a="1"/>
  <c r="AB1110" i="2" s="1"/>
  <c r="AB1111" i="2" s="1" a="1"/>
  <c r="AB1111" i="2" s="1"/>
  <c r="AB1112" i="2" s="1" a="1"/>
  <c r="AB1112" i="2" s="1"/>
  <c r="AB1113" i="2" s="1" a="1"/>
  <c r="AB1113" i="2" s="1"/>
  <c r="AB1114" i="2" s="1" a="1"/>
  <c r="AB1114" i="2" s="1"/>
  <c r="AB1115" i="2" s="1" a="1"/>
  <c r="AB1115" i="2" s="1"/>
  <c r="AB1116" i="2" s="1" a="1"/>
  <c r="AB1116" i="2" s="1"/>
  <c r="AB1117" i="2" s="1" a="1"/>
  <c r="AB1117" i="2" s="1"/>
  <c r="AB1118" i="2" s="1" a="1"/>
  <c r="AB1118" i="2" s="1"/>
  <c r="AB1119" i="2" s="1" a="1"/>
  <c r="AB1119" i="2" s="1"/>
  <c r="AB1120" i="2" s="1" a="1"/>
  <c r="AB1120" i="2" s="1"/>
  <c r="AB1121" i="2" s="1" a="1"/>
  <c r="AB1121" i="2" s="1"/>
  <c r="AB1122" i="2" s="1" a="1"/>
  <c r="AB1122" i="2" s="1"/>
  <c r="AB1123" i="2" s="1" a="1"/>
  <c r="AB1123" i="2" s="1"/>
  <c r="AB1124" i="2" s="1" a="1"/>
  <c r="AB1124" i="2" s="1"/>
  <c r="AB1125" i="2" s="1" a="1"/>
  <c r="AB1125" i="2" s="1"/>
  <c r="AB1126" i="2" s="1" a="1"/>
  <c r="AB1126" i="2" s="1"/>
  <c r="AB1127" i="2" s="1" a="1"/>
  <c r="AB1127" i="2" s="1"/>
  <c r="AB1128" i="2" s="1" a="1"/>
  <c r="AB1128" i="2" s="1"/>
  <c r="AB1129" i="2" s="1" a="1"/>
  <c r="AB1129" i="2" s="1"/>
  <c r="AB1130" i="2" s="1" a="1"/>
  <c r="AB1130" i="2" s="1"/>
  <c r="AB1131" i="2" s="1" a="1"/>
  <c r="AB1131" i="2" s="1"/>
  <c r="AB1132" i="2" s="1" a="1"/>
  <c r="AB1132" i="2" s="1"/>
  <c r="AB1133" i="2" s="1" a="1"/>
  <c r="AB1133" i="2" s="1"/>
  <c r="AB1134" i="2" s="1" a="1"/>
  <c r="AB1134" i="2" s="1"/>
  <c r="AB1135" i="2" s="1" a="1"/>
  <c r="AB1135" i="2" s="1"/>
  <c r="AB1136" i="2" s="1" a="1"/>
  <c r="AB1136" i="2" s="1"/>
  <c r="AB1137" i="2" s="1" a="1"/>
  <c r="AB1137" i="2" s="1"/>
  <c r="AB1138" i="2" s="1" a="1"/>
  <c r="AB1138" i="2" s="1"/>
  <c r="AB1139" i="2" s="1" a="1"/>
  <c r="AB1139" i="2" s="1"/>
  <c r="AB1140" i="2" s="1" a="1"/>
  <c r="AB1140" i="2" s="1"/>
  <c r="AB1141" i="2" s="1" a="1"/>
  <c r="AB1141" i="2" s="1"/>
  <c r="AB1142" i="2" s="1" a="1"/>
  <c r="AB1142" i="2" s="1"/>
  <c r="AB1143" i="2" s="1" a="1"/>
  <c r="AB1143" i="2" s="1"/>
  <c r="AB1144" i="2" s="1" a="1"/>
  <c r="AB1144" i="2" s="1"/>
  <c r="AB1145" i="2" s="1" a="1"/>
  <c r="AB1145" i="2" s="1"/>
  <c r="AB1146" i="2" s="1" a="1"/>
  <c r="AB1146" i="2" s="1"/>
  <c r="AB1147" i="2" s="1" a="1"/>
  <c r="AB1147" i="2" s="1"/>
  <c r="AB1148" i="2" s="1" a="1"/>
  <c r="AB1148" i="2" s="1"/>
  <c r="AB1149" i="2" s="1" a="1"/>
  <c r="AB1149" i="2" s="1"/>
  <c r="AB1150" i="2" s="1" a="1"/>
  <c r="AB1150" i="2" s="1"/>
  <c r="AB1151" i="2" s="1" a="1"/>
  <c r="AB1151" i="2" s="1"/>
  <c r="AB1152" i="2" s="1" a="1"/>
  <c r="AB1152" i="2" s="1"/>
  <c r="AB1153" i="2" s="1" a="1"/>
  <c r="AB1153" i="2" s="1"/>
  <c r="AB1154" i="2" s="1" a="1"/>
  <c r="AB1154" i="2" s="1"/>
  <c r="AB1155" i="2" s="1" a="1"/>
  <c r="AB1155" i="2" s="1"/>
  <c r="AB1156" i="2" s="1" a="1"/>
  <c r="AB1156" i="2" s="1"/>
  <c r="AB1157" i="2" s="1" a="1"/>
  <c r="AB1157" i="2" s="1"/>
  <c r="AB1158" i="2" s="1" a="1"/>
  <c r="AB1158" i="2" s="1"/>
  <c r="AB1159" i="2" s="1" a="1"/>
  <c r="AB1159" i="2" s="1"/>
  <c r="AB1160" i="2" s="1" a="1"/>
  <c r="AB1160" i="2" s="1"/>
  <c r="AB1161" i="2" s="1" a="1"/>
  <c r="AB1161" i="2" s="1"/>
  <c r="AB1162" i="2" s="1" a="1"/>
  <c r="AB1162" i="2" s="1"/>
  <c r="AB1163" i="2" s="1" a="1"/>
  <c r="AB1163" i="2" s="1"/>
  <c r="AB1164" i="2" s="1" a="1"/>
  <c r="AB1164" i="2" s="1"/>
  <c r="AB1165" i="2" s="1" a="1"/>
  <c r="AB1165" i="2" s="1"/>
  <c r="AB1166" i="2" s="1" a="1"/>
  <c r="AB1166" i="2" s="1"/>
  <c r="AB1167" i="2" s="1" a="1"/>
  <c r="AB1167" i="2" s="1"/>
  <c r="AB1168" i="2" s="1" a="1"/>
  <c r="AB1168" i="2" s="1"/>
  <c r="AB1169" i="2" s="1" a="1"/>
  <c r="AB1169" i="2" s="1"/>
  <c r="AB1170" i="2" s="1" a="1"/>
  <c r="AB1170" i="2" s="1"/>
  <c r="AB1171" i="2" s="1" a="1"/>
  <c r="AB1171" i="2" s="1"/>
  <c r="AB1172" i="2" s="1" a="1"/>
  <c r="AB1172" i="2" s="1"/>
  <c r="AB1173" i="2" s="1" a="1"/>
  <c r="AB1173" i="2" s="1"/>
  <c r="AB1174" i="2" s="1" a="1"/>
  <c r="AB1174" i="2" s="1"/>
  <c r="AB1175" i="2" s="1" a="1"/>
  <c r="AB1175" i="2" s="1"/>
  <c r="AB1176" i="2" s="1" a="1"/>
  <c r="AB1176" i="2" s="1"/>
  <c r="AB1177" i="2" s="1" a="1"/>
  <c r="AB1177" i="2" s="1"/>
  <c r="AB1178" i="2" s="1" a="1"/>
  <c r="AB1178" i="2" s="1"/>
  <c r="AB1179" i="2" s="1" a="1"/>
  <c r="AB1179" i="2" s="1"/>
  <c r="AB1180" i="2" s="1" a="1"/>
  <c r="AB1180" i="2" s="1"/>
  <c r="AB1181" i="2" s="1" a="1"/>
  <c r="AB1181" i="2" s="1"/>
  <c r="AB1182" i="2" s="1" a="1"/>
  <c r="AB1182" i="2" s="1"/>
  <c r="AB1183" i="2" s="1" a="1"/>
  <c r="AB1183" i="2" s="1"/>
  <c r="AB1184" i="2" s="1" a="1"/>
  <c r="AB1184" i="2" s="1"/>
  <c r="AB1185" i="2" s="1" a="1"/>
  <c r="AB1185" i="2" s="1"/>
  <c r="AB1186" i="2" s="1" a="1"/>
  <c r="AB1186" i="2" s="1"/>
  <c r="AB1187" i="2" s="1" a="1"/>
  <c r="AB1187" i="2" s="1"/>
  <c r="AB1188" i="2" s="1" a="1"/>
  <c r="AB1188" i="2" s="1"/>
  <c r="AB1189" i="2" s="1" a="1"/>
  <c r="AB1189" i="2" s="1"/>
  <c r="AB1190" i="2" s="1" a="1"/>
  <c r="AB1190" i="2" s="1"/>
  <c r="AB1191" i="2" s="1" a="1"/>
  <c r="AB1191" i="2" s="1"/>
  <c r="AB1192" i="2" s="1" a="1"/>
  <c r="AB1192" i="2" s="1"/>
  <c r="AB1193" i="2" s="1" a="1"/>
  <c r="AB1193" i="2" s="1"/>
  <c r="AB1194" i="2" s="1" a="1"/>
  <c r="AB1194" i="2" s="1"/>
  <c r="AB1195" i="2" s="1" a="1"/>
  <c r="AB1195" i="2" s="1"/>
  <c r="AB1196" i="2" s="1" a="1"/>
  <c r="AB1196" i="2" s="1"/>
  <c r="AB1197" i="2" s="1" a="1"/>
  <c r="AB1197" i="2" s="1"/>
  <c r="AB1198" i="2" s="1" a="1"/>
  <c r="AB1198" i="2" s="1"/>
  <c r="AB1199" i="2" s="1" a="1"/>
  <c r="AB1199" i="2" s="1"/>
  <c r="AB1200" i="2" s="1" a="1"/>
  <c r="AB1200" i="2" s="1"/>
  <c r="AB1201" i="2" s="1" a="1"/>
  <c r="AB1201" i="2" s="1"/>
  <c r="AB1202" i="2" s="1" a="1"/>
  <c r="AB1202" i="2" s="1"/>
  <c r="AB1203" i="2" s="1" a="1"/>
  <c r="AB1203" i="2" s="1"/>
  <c r="AB1204" i="2" s="1" a="1"/>
  <c r="AB1204" i="2" s="1"/>
  <c r="AB1205" i="2" s="1" a="1"/>
  <c r="AB1205" i="2" s="1"/>
  <c r="AB1206" i="2" s="1" a="1"/>
  <c r="AB1206" i="2" s="1"/>
  <c r="AB1207" i="2" s="1" a="1"/>
  <c r="AB1207" i="2" s="1"/>
  <c r="AB1208" i="2" s="1" a="1"/>
  <c r="AB1208" i="2" s="1"/>
  <c r="AB1209" i="2" s="1" a="1"/>
  <c r="AB1209" i="2" s="1"/>
  <c r="AB1210" i="2" s="1" a="1"/>
  <c r="AB1210" i="2" s="1"/>
  <c r="AB1211" i="2" s="1" a="1"/>
  <c r="AB1211" i="2" s="1"/>
  <c r="AB1212" i="2" s="1" a="1"/>
  <c r="AB1212" i="2" s="1"/>
  <c r="AB1213" i="2" s="1" a="1"/>
  <c r="AB1213" i="2" s="1"/>
  <c r="AB1214" i="2" s="1" a="1"/>
  <c r="AB1214" i="2" s="1"/>
  <c r="AB1215" i="2" s="1" a="1"/>
  <c r="AB1215" i="2" s="1"/>
  <c r="AB1216" i="2" s="1" a="1"/>
  <c r="AB1216" i="2" s="1"/>
  <c r="AB1217" i="2" s="1" a="1"/>
  <c r="AB1217" i="2" s="1"/>
  <c r="AB1218" i="2" s="1" a="1"/>
  <c r="AB1218" i="2" s="1"/>
  <c r="AB1219" i="2" s="1" a="1"/>
  <c r="AB1219" i="2" s="1"/>
  <c r="AB1220" i="2" s="1" a="1"/>
  <c r="AB1220" i="2" s="1"/>
  <c r="AB1221" i="2" s="1" a="1"/>
  <c r="AB1221" i="2" s="1"/>
  <c r="AB1222" i="2" s="1" a="1"/>
  <c r="AB1222" i="2" s="1"/>
  <c r="AB1223" i="2" s="1" a="1"/>
  <c r="AB1223" i="2" s="1"/>
  <c r="AB1224" i="2" s="1" a="1"/>
  <c r="AB1224" i="2" s="1"/>
  <c r="AB1225" i="2" s="1" a="1"/>
  <c r="AB1225" i="2" s="1"/>
  <c r="AB1226" i="2" s="1" a="1"/>
  <c r="AB1226" i="2" s="1"/>
  <c r="AB1227" i="2" s="1" a="1"/>
  <c r="AB1227" i="2" s="1"/>
  <c r="AB1228" i="2" s="1" a="1"/>
  <c r="AB1228" i="2" s="1"/>
  <c r="AB1229" i="2" s="1" a="1"/>
  <c r="AB1229" i="2" s="1"/>
  <c r="AB1230" i="2" s="1" a="1"/>
  <c r="AB1230" i="2" s="1"/>
  <c r="AB1231" i="2" s="1" a="1"/>
  <c r="AB1231" i="2" s="1"/>
  <c r="AB1232" i="2" s="1" a="1"/>
  <c r="AB1232" i="2" s="1"/>
  <c r="AB1233" i="2" s="1" a="1"/>
  <c r="AB1233" i="2" s="1"/>
  <c r="AB1234" i="2" s="1" a="1"/>
  <c r="AB1234" i="2" s="1"/>
  <c r="AB1235" i="2" s="1" a="1"/>
  <c r="AB1235" i="2" s="1"/>
  <c r="AB1236" i="2" s="1" a="1"/>
  <c r="AB1236" i="2" s="1"/>
  <c r="AB1237" i="2" s="1" a="1"/>
  <c r="AB1237" i="2" s="1"/>
  <c r="AB1238" i="2" s="1" a="1"/>
  <c r="AB1238" i="2" s="1"/>
  <c r="AB1239" i="2" s="1" a="1"/>
  <c r="AB1239" i="2" s="1"/>
  <c r="AB1240" i="2" s="1" a="1"/>
  <c r="AB1240" i="2" s="1"/>
  <c r="AB1241" i="2" s="1" a="1"/>
  <c r="AB1241" i="2" s="1"/>
  <c r="AB1242" i="2" s="1" a="1"/>
  <c r="AB1242" i="2" s="1"/>
  <c r="AB1243" i="2" s="1" a="1"/>
  <c r="AB1243" i="2" s="1"/>
  <c r="AB1244" i="2" s="1" a="1"/>
  <c r="AB1244" i="2" s="1"/>
  <c r="AB1245" i="2" s="1" a="1"/>
  <c r="AB1245" i="2" s="1"/>
  <c r="AB1246" i="2" s="1" a="1"/>
  <c r="AB1246" i="2" s="1"/>
  <c r="AB1247" i="2" s="1" a="1"/>
  <c r="AB1247" i="2" s="1"/>
  <c r="AB1248" i="2" s="1" a="1"/>
  <c r="AB1248" i="2" s="1"/>
  <c r="AB1249" i="2" s="1" a="1"/>
  <c r="AB1249" i="2" s="1"/>
  <c r="AB1250" i="2" s="1" a="1"/>
  <c r="AB1250" i="2" s="1"/>
  <c r="AB1251" i="2" s="1" a="1"/>
  <c r="AB1251" i="2" s="1"/>
  <c r="AB1252" i="2" s="1" a="1"/>
  <c r="AB1252" i="2" s="1"/>
  <c r="AB1253" i="2" s="1" a="1"/>
  <c r="AB1253" i="2" s="1"/>
  <c r="AB1254" i="2" s="1" a="1"/>
  <c r="AB1254" i="2" s="1"/>
  <c r="AB1255" i="2" s="1" a="1"/>
  <c r="AB1255" i="2" s="1"/>
  <c r="AB1256" i="2" s="1" a="1"/>
  <c r="AB1256" i="2" s="1"/>
  <c r="AB1257" i="2" s="1" a="1"/>
  <c r="AB1257" i="2" s="1"/>
  <c r="AB1258" i="2" s="1" a="1"/>
  <c r="AB1258" i="2" s="1"/>
  <c r="AB1259" i="2" s="1" a="1"/>
  <c r="AB1259" i="2" s="1"/>
  <c r="AB1260" i="2" s="1" a="1"/>
  <c r="AB1260" i="2" s="1"/>
  <c r="AB1261" i="2" s="1" a="1"/>
  <c r="AB1261" i="2" s="1"/>
  <c r="AB1262" i="2" s="1" a="1"/>
  <c r="AB1262" i="2" s="1"/>
  <c r="AB1263" i="2" s="1" a="1"/>
  <c r="AB1263" i="2" s="1"/>
  <c r="AB1264" i="2" s="1" a="1"/>
  <c r="AB1264" i="2" s="1"/>
  <c r="AB1265" i="2" s="1" a="1"/>
  <c r="AB1265" i="2" s="1"/>
  <c r="AB1266" i="2" s="1" a="1"/>
  <c r="AB1266" i="2" s="1"/>
  <c r="AB1267" i="2" s="1" a="1"/>
  <c r="AB1267" i="2" s="1"/>
  <c r="AB1268" i="2" s="1" a="1"/>
  <c r="AB1268" i="2" s="1"/>
  <c r="AB1269" i="2" s="1" a="1"/>
  <c r="AB1269" i="2" s="1"/>
  <c r="AB1270" i="2" s="1" a="1"/>
  <c r="AB1270" i="2" s="1"/>
  <c r="AB1271" i="2" s="1" a="1"/>
  <c r="AB1271" i="2" s="1"/>
  <c r="AB1272" i="2" s="1" a="1"/>
  <c r="AB1272" i="2" s="1"/>
  <c r="AB1273" i="2" s="1" a="1"/>
  <c r="AB1273" i="2" s="1"/>
  <c r="AB1274" i="2" s="1" a="1"/>
  <c r="AB1274" i="2" s="1"/>
  <c r="AB1275" i="2" s="1" a="1"/>
  <c r="AB1275" i="2" s="1"/>
  <c r="AB1276" i="2" s="1" a="1"/>
  <c r="AB1276" i="2" s="1"/>
  <c r="AB1277" i="2" s="1" a="1"/>
  <c r="AB1277" i="2" s="1"/>
  <c r="AB1278" i="2" s="1" a="1"/>
  <c r="AB1278" i="2" s="1"/>
  <c r="AB1279" i="2" s="1" a="1"/>
  <c r="AB1279" i="2" s="1"/>
  <c r="AB1280" i="2" s="1" a="1"/>
  <c r="AB1280" i="2" s="1"/>
  <c r="AB1281" i="2" s="1" a="1"/>
  <c r="AB1281" i="2" s="1"/>
  <c r="AB1282" i="2" s="1" a="1"/>
  <c r="AB1282" i="2" s="1"/>
  <c r="AB1283" i="2" s="1" a="1"/>
  <c r="AB1283" i="2" s="1"/>
  <c r="AB1284" i="2" s="1" a="1"/>
  <c r="AB1284" i="2" s="1"/>
  <c r="AB1285" i="2" s="1" a="1"/>
  <c r="AB1285" i="2" s="1"/>
  <c r="AB1286" i="2" s="1" a="1"/>
  <c r="AB1286" i="2" s="1"/>
  <c r="AB1287" i="2" s="1" a="1"/>
  <c r="AB1287" i="2" s="1"/>
  <c r="AB1288" i="2" s="1" a="1"/>
  <c r="AB1288" i="2" s="1"/>
  <c r="AB1289" i="2" s="1" a="1"/>
  <c r="AB1289" i="2" s="1"/>
  <c r="AB1290" i="2" s="1" a="1"/>
  <c r="AB1290" i="2" s="1"/>
  <c r="AB1291" i="2" s="1" a="1"/>
  <c r="AB1291" i="2" s="1"/>
  <c r="AB1292" i="2" s="1" a="1"/>
  <c r="AB1292" i="2" s="1"/>
  <c r="AB1293" i="2" s="1" a="1"/>
  <c r="AB1293" i="2" s="1"/>
  <c r="AB1294" i="2" s="1" a="1"/>
  <c r="AB1294" i="2" s="1"/>
  <c r="AB1295" i="2" s="1" a="1"/>
  <c r="AB1295" i="2" s="1"/>
  <c r="AB1296" i="2" s="1" a="1"/>
  <c r="AB1296" i="2" s="1"/>
  <c r="AB1297" i="2" s="1" a="1"/>
  <c r="AB1297" i="2" s="1"/>
  <c r="AB1298" i="2" s="1" a="1"/>
  <c r="AB1298" i="2" s="1"/>
  <c r="AB1299" i="2" s="1" a="1"/>
  <c r="AB1299" i="2" s="1"/>
  <c r="AB1300" i="2" s="1" a="1"/>
  <c r="AB1300" i="2" s="1"/>
  <c r="AB1301" i="2" s="1" a="1"/>
  <c r="AB1301" i="2" s="1"/>
  <c r="AB1302" i="2" s="1" a="1"/>
  <c r="AB1302" i="2" s="1"/>
  <c r="AB1303" i="2" s="1" a="1"/>
  <c r="AB1303" i="2" s="1"/>
  <c r="AB1304" i="2" s="1" a="1"/>
  <c r="AB1304" i="2" s="1"/>
  <c r="AB1305" i="2" s="1" a="1"/>
  <c r="AB1305" i="2" s="1"/>
  <c r="AB1306" i="2" s="1" a="1"/>
  <c r="AB1306" i="2" s="1"/>
  <c r="AB1307" i="2" s="1" a="1"/>
  <c r="AB1307" i="2" s="1"/>
  <c r="AB1308" i="2" s="1" a="1"/>
  <c r="AB1308" i="2" s="1"/>
  <c r="AB1309" i="2" s="1" a="1"/>
  <c r="AB1309" i="2" s="1"/>
  <c r="AB1310" i="2" s="1" a="1"/>
  <c r="AB1310" i="2" s="1"/>
  <c r="AB1311" i="2" s="1" a="1"/>
  <c r="AB1311" i="2" s="1"/>
  <c r="AB1312" i="2" s="1" a="1"/>
  <c r="AB1312" i="2" s="1"/>
  <c r="AB1313" i="2" s="1" a="1"/>
  <c r="AB1313" i="2" s="1"/>
  <c r="AB1314" i="2" s="1" a="1"/>
  <c r="AB1314" i="2" s="1"/>
  <c r="AB1315" i="2" s="1" a="1"/>
  <c r="AB1315" i="2" s="1"/>
  <c r="AB1316" i="2" s="1" a="1"/>
  <c r="AB1316" i="2" s="1"/>
  <c r="AB1317" i="2" s="1" a="1"/>
  <c r="AB1317" i="2" s="1"/>
  <c r="AB1318" i="2" s="1" a="1"/>
  <c r="AB1318" i="2" s="1"/>
  <c r="AB1319" i="2" s="1" a="1"/>
  <c r="AB1319" i="2" s="1"/>
  <c r="AB1320" i="2" s="1" a="1"/>
  <c r="AB1320" i="2" s="1"/>
  <c r="AB1321" i="2" s="1" a="1"/>
  <c r="AB1321" i="2" s="1"/>
  <c r="AB1322" i="2" s="1" a="1"/>
  <c r="AB1322" i="2" s="1"/>
  <c r="AB1323" i="2" s="1" a="1"/>
  <c r="AB1323" i="2" s="1"/>
  <c r="AB1324" i="2" s="1" a="1"/>
  <c r="AB1324" i="2" s="1"/>
  <c r="AB1325" i="2" s="1" a="1"/>
  <c r="AB1325" i="2" s="1"/>
  <c r="AB1326" i="2" s="1" a="1"/>
  <c r="AB1326" i="2" s="1"/>
  <c r="AB1327" i="2" s="1" a="1"/>
  <c r="AB1327" i="2" s="1"/>
  <c r="AB1328" i="2" s="1" a="1"/>
  <c r="AB1328" i="2" s="1"/>
  <c r="AB1329" i="2" s="1" a="1"/>
  <c r="AB1329" i="2" s="1"/>
  <c r="AB1330" i="2" s="1" a="1"/>
  <c r="AB1330" i="2" s="1"/>
  <c r="AB1331" i="2" s="1" a="1"/>
  <c r="AB1331" i="2" s="1"/>
  <c r="AB1332" i="2" s="1" a="1"/>
  <c r="AB1332" i="2" s="1"/>
  <c r="AB1333" i="2" s="1" a="1"/>
  <c r="AB1333" i="2" s="1"/>
  <c r="AB1334" i="2" s="1" a="1"/>
  <c r="AB1334" i="2" s="1"/>
  <c r="AB1335" i="2" s="1" a="1"/>
  <c r="AB1335" i="2" s="1"/>
  <c r="AB1336" i="2" s="1" a="1"/>
  <c r="AB1336" i="2" s="1"/>
  <c r="AB1337" i="2" s="1" a="1"/>
  <c r="AB1337" i="2" s="1"/>
  <c r="AB1338" i="2" s="1" a="1"/>
  <c r="AB1338" i="2" s="1"/>
  <c r="AB1339" i="2" s="1" a="1"/>
  <c r="AB1339" i="2" s="1"/>
  <c r="AB1340" i="2" s="1" a="1"/>
  <c r="AB1340" i="2" s="1"/>
  <c r="AB1341" i="2" s="1" a="1"/>
  <c r="AB1341" i="2" s="1"/>
  <c r="AB1342" i="2" s="1" a="1"/>
  <c r="AB1342" i="2" s="1"/>
  <c r="AB1343" i="2" s="1" a="1"/>
  <c r="AB1343" i="2" s="1"/>
  <c r="AB1344" i="2" s="1" a="1"/>
  <c r="AB1344" i="2" s="1"/>
  <c r="AB1345" i="2" s="1" a="1"/>
  <c r="AB1345" i="2" s="1"/>
  <c r="AB1346" i="2" s="1" a="1"/>
  <c r="AB1346" i="2" s="1"/>
  <c r="AB1347" i="2" s="1" a="1"/>
  <c r="AB1347" i="2" s="1"/>
  <c r="AB1348" i="2" s="1" a="1"/>
  <c r="AB1348" i="2" s="1"/>
  <c r="AB1349" i="2" s="1" a="1"/>
  <c r="AB1349" i="2" s="1"/>
  <c r="AB1350" i="2" s="1" a="1"/>
  <c r="AB1350" i="2" s="1"/>
  <c r="AB1351" i="2" s="1" a="1"/>
  <c r="AB1351" i="2" s="1"/>
  <c r="AB1352" i="2" s="1" a="1"/>
  <c r="AB1352" i="2" s="1"/>
  <c r="AB1353" i="2" s="1" a="1"/>
  <c r="AB1353" i="2" s="1"/>
  <c r="AB1354" i="2" s="1" a="1"/>
  <c r="AB1354" i="2" s="1"/>
  <c r="AB1355" i="2" s="1" a="1"/>
  <c r="AB1355" i="2" s="1"/>
  <c r="AB1356" i="2" s="1" a="1"/>
  <c r="AB1356" i="2" s="1"/>
  <c r="AB1357" i="2" s="1" a="1"/>
  <c r="AB1357" i="2" s="1"/>
  <c r="AB1358" i="2" s="1" a="1"/>
  <c r="AB1358" i="2" s="1"/>
  <c r="AB1359" i="2" s="1" a="1"/>
  <c r="AB1359" i="2" s="1"/>
  <c r="AB1360" i="2" s="1" a="1"/>
  <c r="AB1360" i="2" s="1"/>
  <c r="AB1361" i="2" s="1" a="1"/>
  <c r="AB1361" i="2" s="1"/>
  <c r="AB1362" i="2" s="1" a="1"/>
  <c r="AB1362" i="2" s="1"/>
  <c r="AB1363" i="2" s="1" a="1"/>
  <c r="AB1363" i="2" s="1"/>
  <c r="AB1364" i="2" s="1" a="1"/>
  <c r="AB1364" i="2" s="1"/>
  <c r="AB1365" i="2" s="1" a="1"/>
  <c r="AB1365" i="2" s="1"/>
  <c r="AB1366" i="2" s="1" a="1"/>
  <c r="AB1366" i="2" s="1"/>
  <c r="AB1367" i="2" s="1" a="1"/>
  <c r="AB1367" i="2" s="1"/>
  <c r="AB1368" i="2" s="1" a="1"/>
  <c r="AB1368" i="2" s="1"/>
  <c r="AB1369" i="2" s="1" a="1"/>
  <c r="AB1369" i="2" s="1"/>
  <c r="AB1370" i="2" s="1" a="1"/>
  <c r="AB1370" i="2" s="1"/>
  <c r="AB1371" i="2" s="1" a="1"/>
  <c r="AB1371" i="2" s="1"/>
  <c r="AB1372" i="2" s="1" a="1"/>
  <c r="AB1372" i="2" s="1"/>
  <c r="AB1373" i="2" s="1" a="1"/>
  <c r="AB1373" i="2" s="1"/>
  <c r="AB1374" i="2" s="1" a="1"/>
  <c r="AB1374" i="2" s="1"/>
  <c r="AB1375" i="2" s="1" a="1"/>
  <c r="AB1375" i="2" s="1"/>
  <c r="AB1376" i="2" s="1" a="1"/>
  <c r="AB1376" i="2" s="1"/>
  <c r="AB1377" i="2" s="1" a="1"/>
  <c r="AB1377" i="2" s="1"/>
  <c r="AB1378" i="2" s="1" a="1"/>
  <c r="AB1378" i="2" s="1"/>
  <c r="AB1379" i="2" s="1" a="1"/>
  <c r="AB1379" i="2" s="1"/>
  <c r="AB1380" i="2" s="1" a="1"/>
  <c r="AB1380" i="2" s="1"/>
  <c r="AB1381" i="2" s="1" a="1"/>
  <c r="AB1381" i="2" s="1"/>
  <c r="AB1382" i="2" s="1" a="1"/>
  <c r="AB1382" i="2" s="1"/>
  <c r="AB1383" i="2" s="1" a="1"/>
  <c r="AB1383" i="2" s="1"/>
  <c r="AB1384" i="2" s="1" a="1"/>
  <c r="AB1384" i="2" s="1"/>
  <c r="AB1385" i="2" s="1" a="1"/>
  <c r="AB1385" i="2" s="1"/>
  <c r="AB1386" i="2" s="1" a="1"/>
  <c r="AB1386" i="2" s="1"/>
  <c r="AB1387" i="2" s="1" a="1"/>
  <c r="AB1387" i="2" s="1"/>
  <c r="AB1388" i="2" s="1" a="1"/>
  <c r="AB1388" i="2" s="1"/>
  <c r="AB1389" i="2" s="1" a="1"/>
  <c r="AB1389" i="2" s="1"/>
  <c r="AB1390" i="2" s="1" a="1"/>
  <c r="AB1390" i="2" s="1"/>
  <c r="AB1391" i="2" s="1" a="1"/>
  <c r="AB1391" i="2" s="1"/>
  <c r="AB1392" i="2" s="1" a="1"/>
  <c r="AB1392" i="2" s="1"/>
  <c r="AB1393" i="2" s="1" a="1"/>
  <c r="AB1393" i="2" s="1"/>
  <c r="AB1394" i="2" s="1" a="1"/>
  <c r="AB1394" i="2" s="1"/>
  <c r="AB1395" i="2" s="1" a="1"/>
  <c r="AB1395" i="2" s="1"/>
  <c r="AB1396" i="2" s="1" a="1"/>
  <c r="AB1396" i="2" s="1"/>
  <c r="AB1397" i="2" s="1" a="1"/>
  <c r="AB1397" i="2" s="1"/>
  <c r="AB1398" i="2" s="1" a="1"/>
  <c r="AB1398" i="2" s="1"/>
  <c r="AB1399" i="2" s="1" a="1"/>
  <c r="AB1399" i="2" s="1"/>
  <c r="AB1400" i="2" s="1" a="1"/>
  <c r="AB1400" i="2" s="1"/>
  <c r="AB1401" i="2" s="1" a="1"/>
  <c r="AB1401" i="2" s="1"/>
  <c r="AB1402" i="2" s="1" a="1"/>
  <c r="AB1402" i="2" s="1"/>
  <c r="AB1403" i="2" s="1" a="1"/>
  <c r="AB1403" i="2" s="1"/>
  <c r="AB1404" i="2" s="1" a="1"/>
  <c r="AB1404" i="2" s="1"/>
  <c r="AB1405" i="2" s="1" a="1"/>
  <c r="AB1405" i="2" s="1"/>
  <c r="AB1406" i="2" s="1" a="1"/>
  <c r="AB1406" i="2" s="1"/>
  <c r="AB1407" i="2" s="1" a="1"/>
  <c r="AB1407" i="2" s="1"/>
  <c r="AB1408" i="2" s="1" a="1"/>
  <c r="AB1408" i="2" s="1"/>
  <c r="AB1409" i="2" s="1" a="1"/>
  <c r="AB1409" i="2" s="1"/>
  <c r="AB1410" i="2" s="1" a="1"/>
  <c r="AB1410" i="2" s="1"/>
  <c r="AB1411" i="2" s="1" a="1"/>
  <c r="AB1411" i="2" s="1"/>
  <c r="AB1412" i="2" s="1" a="1"/>
  <c r="AB1412" i="2" s="1"/>
  <c r="AB1413" i="2" s="1" a="1"/>
  <c r="AB1413" i="2" s="1"/>
  <c r="AB1414" i="2" s="1" a="1"/>
  <c r="AB1414" i="2" s="1"/>
  <c r="AB1415" i="2" s="1" a="1"/>
  <c r="AB1415" i="2" s="1"/>
  <c r="AB1416" i="2" s="1" a="1"/>
  <c r="AB1416" i="2" s="1"/>
  <c r="AB1417" i="2" s="1" a="1"/>
  <c r="AB1417" i="2" s="1"/>
  <c r="AB1418" i="2" s="1" a="1"/>
  <c r="AB1418" i="2" s="1"/>
  <c r="AB1419" i="2" s="1" a="1"/>
  <c r="AB1419" i="2" s="1"/>
  <c r="AB1420" i="2" s="1" a="1"/>
  <c r="AB1420" i="2" s="1"/>
  <c r="AB1421" i="2" s="1" a="1"/>
  <c r="AB1421" i="2" s="1"/>
  <c r="AB1422" i="2" s="1" a="1"/>
  <c r="AB1422" i="2" s="1"/>
  <c r="AB1423" i="2" s="1" a="1"/>
  <c r="AB1423" i="2" s="1"/>
  <c r="AB1424" i="2" s="1" a="1"/>
  <c r="AB1424" i="2" s="1"/>
  <c r="AB1425" i="2" s="1" a="1"/>
  <c r="AB1425" i="2" s="1"/>
  <c r="AB1426" i="2" s="1" a="1"/>
  <c r="AB1426" i="2" s="1"/>
  <c r="AB1427" i="2" s="1" a="1"/>
  <c r="AB1427" i="2" s="1"/>
  <c r="AB1428" i="2" s="1" a="1"/>
  <c r="AB1428" i="2" s="1"/>
  <c r="AB1429" i="2" s="1" a="1"/>
  <c r="AB1429" i="2" s="1"/>
  <c r="AB1430" i="2" s="1" a="1"/>
  <c r="AB1430" i="2" s="1"/>
  <c r="AB1431" i="2" s="1" a="1"/>
  <c r="AB1431" i="2" s="1"/>
  <c r="AB1432" i="2" s="1" a="1"/>
  <c r="AB1432" i="2" s="1"/>
  <c r="AB1433" i="2" s="1" a="1"/>
  <c r="AB1433" i="2" s="1"/>
  <c r="AB1434" i="2" s="1" a="1"/>
  <c r="AB1434" i="2" s="1"/>
  <c r="AB1435" i="2" s="1" a="1"/>
  <c r="AB1435" i="2" s="1"/>
  <c r="AB1436" i="2" s="1" a="1"/>
  <c r="AB1436" i="2" s="1"/>
  <c r="AB1437" i="2" s="1" a="1"/>
  <c r="AB1437" i="2" s="1"/>
  <c r="AB1438" i="2" s="1" a="1"/>
  <c r="AB1438" i="2" s="1"/>
  <c r="AB1439" i="2" s="1" a="1"/>
  <c r="AB1439" i="2" s="1"/>
  <c r="AB1440" i="2" s="1" a="1"/>
  <c r="AB1440" i="2" s="1"/>
  <c r="AB1441" i="2" s="1" a="1"/>
  <c r="AB1441" i="2" s="1"/>
  <c r="AB1442" i="2" s="1" a="1"/>
  <c r="AB1442" i="2" s="1"/>
  <c r="AB1443" i="2" s="1" a="1"/>
  <c r="AB1443" i="2" s="1"/>
  <c r="AB1444" i="2" s="1" a="1"/>
  <c r="AB1444" i="2" s="1"/>
  <c r="AB1445" i="2" s="1" a="1"/>
  <c r="AB1445" i="2" s="1"/>
  <c r="AB1446" i="2" s="1" a="1"/>
  <c r="AB1446" i="2" s="1"/>
  <c r="AB1447" i="2" s="1" a="1"/>
  <c r="AB1447" i="2" s="1"/>
  <c r="AB1448" i="2" s="1" a="1"/>
  <c r="AB1448" i="2" s="1"/>
  <c r="AB1449" i="2" s="1" a="1"/>
  <c r="AB1449" i="2" s="1"/>
  <c r="AB1450" i="2" s="1" a="1"/>
  <c r="AB1450" i="2" s="1"/>
  <c r="AB1451" i="2" s="1" a="1"/>
  <c r="AB1451" i="2" s="1"/>
  <c r="AB1452" i="2" s="1" a="1"/>
  <c r="AB1452" i="2" s="1"/>
  <c r="AB1453" i="2" s="1" a="1"/>
  <c r="AB1453" i="2" s="1"/>
  <c r="AB1454" i="2" s="1" a="1"/>
  <c r="AB1454" i="2" s="1"/>
  <c r="AB1455" i="2" s="1" a="1"/>
  <c r="AB1455" i="2" s="1"/>
  <c r="AB1456" i="2" s="1" a="1"/>
  <c r="AB1456" i="2" s="1"/>
  <c r="AB1457" i="2" s="1" a="1"/>
  <c r="AB1457" i="2" s="1"/>
  <c r="AB1458" i="2" s="1" a="1"/>
  <c r="AB1458" i="2" s="1"/>
  <c r="AB1459" i="2" s="1" a="1"/>
  <c r="AB1459" i="2" s="1"/>
  <c r="AB1460" i="2" s="1" a="1"/>
  <c r="AB1460" i="2" s="1"/>
  <c r="AB1461" i="2" s="1" a="1"/>
  <c r="AB1461" i="2" s="1"/>
  <c r="AB1462" i="2" s="1" a="1"/>
  <c r="AB1462" i="2" s="1"/>
  <c r="AB1463" i="2" s="1" a="1"/>
  <c r="AB1463" i="2" s="1"/>
  <c r="AB1464" i="2" s="1" a="1"/>
  <c r="AB1464" i="2" s="1"/>
  <c r="AB1465" i="2" s="1" a="1"/>
  <c r="AB1465" i="2" s="1"/>
  <c r="AB1466" i="2" s="1" a="1"/>
  <c r="AB1466" i="2" s="1"/>
  <c r="AB1467" i="2" s="1" a="1"/>
  <c r="AB1467" i="2" s="1"/>
  <c r="AB1468" i="2" s="1" a="1"/>
  <c r="AB1468" i="2" s="1"/>
  <c r="AB1469" i="2" s="1" a="1"/>
  <c r="AB1469" i="2" s="1"/>
  <c r="AB1470" i="2" s="1" a="1"/>
  <c r="AB1470" i="2" s="1"/>
  <c r="AB1471" i="2" s="1" a="1"/>
  <c r="AB1471" i="2" s="1"/>
  <c r="AB1472" i="2" s="1" a="1"/>
  <c r="AB1472" i="2" s="1"/>
  <c r="AB1473" i="2" s="1" a="1"/>
  <c r="AB1473" i="2" s="1"/>
  <c r="AB1474" i="2" s="1" a="1"/>
  <c r="AB1474" i="2" s="1"/>
  <c r="AB1475" i="2" s="1" a="1"/>
  <c r="AB1475" i="2" s="1"/>
  <c r="AB1476" i="2" s="1" a="1"/>
  <c r="AB1476" i="2" s="1"/>
  <c r="AB1477" i="2" s="1" a="1"/>
  <c r="AB1477" i="2" s="1"/>
  <c r="AB1478" i="2" s="1" a="1"/>
  <c r="AB1478" i="2" s="1"/>
  <c r="AB1479" i="2" s="1" a="1"/>
  <c r="AB1479" i="2" s="1"/>
  <c r="AB1480" i="2" s="1" a="1"/>
  <c r="AB1480" i="2" s="1"/>
  <c r="AB1481" i="2" s="1" a="1"/>
  <c r="AB1481" i="2" s="1"/>
  <c r="AB1482" i="2" s="1" a="1"/>
  <c r="AB1482" i="2" s="1"/>
  <c r="AB1483" i="2" s="1" a="1"/>
  <c r="AB1483" i="2" s="1"/>
  <c r="AB1484" i="2" s="1" a="1"/>
  <c r="AB1484" i="2" s="1"/>
  <c r="AB1485" i="2" s="1" a="1"/>
  <c r="AB1485" i="2" s="1"/>
  <c r="AB1486" i="2" s="1" a="1"/>
  <c r="AB1486" i="2" s="1"/>
  <c r="AB1487" i="2" s="1" a="1"/>
  <c r="AB1487" i="2" s="1"/>
  <c r="AB1488" i="2" s="1" a="1"/>
  <c r="AB1488" i="2" s="1"/>
  <c r="AB1489" i="2" s="1" a="1"/>
  <c r="AB1489" i="2" s="1"/>
  <c r="AB1490" i="2" s="1" a="1"/>
  <c r="AB1490" i="2" s="1"/>
  <c r="AB1491" i="2" s="1" a="1"/>
  <c r="AB1491" i="2" s="1"/>
  <c r="AB1492" i="2" s="1" a="1"/>
  <c r="AB1492" i="2" s="1"/>
  <c r="AB1493" i="2" s="1" a="1"/>
  <c r="AB1493" i="2" s="1"/>
  <c r="AB1494" i="2" s="1" a="1"/>
  <c r="AB1494" i="2" s="1"/>
  <c r="AB1495" i="2" s="1" a="1"/>
  <c r="AB1495" i="2" s="1"/>
  <c r="AB1496" i="2" s="1" a="1"/>
  <c r="AB1496" i="2" s="1"/>
  <c r="AB1497" i="2" s="1" a="1"/>
  <c r="AB1497" i="2" s="1"/>
  <c r="AB1498" i="2" s="1" a="1"/>
  <c r="AB1498" i="2" s="1"/>
  <c r="AB1499" i="2" s="1" a="1"/>
  <c r="AB1499" i="2" s="1"/>
  <c r="AB1500" i="2" s="1" a="1"/>
  <c r="AB1500" i="2" s="1"/>
  <c r="AB1501" i="2" s="1" a="1"/>
  <c r="AB1501" i="2" s="1"/>
  <c r="Z15" i="2" a="1"/>
  <c r="Z15" i="2" s="1"/>
  <c r="Z16" i="2" s="1" a="1"/>
  <c r="Z16" i="2" s="1"/>
  <c r="Z17" i="2" s="1" a="1"/>
  <c r="Z17" i="2" s="1"/>
  <c r="Z18" i="2" s="1" a="1"/>
  <c r="Z18" i="2" s="1"/>
  <c r="Z19" i="2" s="1" a="1"/>
  <c r="Z19" i="2" s="1"/>
  <c r="Z20" i="2" s="1" a="1"/>
  <c r="Z20" i="2" s="1"/>
  <c r="Z21" i="2" s="1" a="1"/>
  <c r="Z21" i="2" s="1"/>
  <c r="Z22" i="2" s="1" a="1"/>
  <c r="Z22" i="2" s="1"/>
  <c r="Z23" i="2" s="1" a="1"/>
  <c r="Z23" i="2" s="1"/>
  <c r="Z24" i="2" s="1" a="1"/>
  <c r="Z24" i="2" s="1"/>
  <c r="Z25" i="2" s="1" a="1"/>
  <c r="Z25" i="2" s="1"/>
  <c r="Z26" i="2" s="1" a="1"/>
  <c r="Z26" i="2" s="1"/>
  <c r="Z27" i="2" s="1" a="1"/>
  <c r="Z27" i="2" s="1"/>
  <c r="Z28" i="2" s="1" a="1"/>
  <c r="Z28" i="2" s="1"/>
  <c r="Z29" i="2" s="1" a="1"/>
  <c r="Z29" i="2" s="1"/>
  <c r="Z30" i="2" s="1" a="1"/>
  <c r="Z30" i="2" s="1"/>
  <c r="Z31" i="2" s="1" a="1"/>
  <c r="Z31" i="2" s="1"/>
  <c r="Z32" i="2" s="1" a="1"/>
  <c r="Z32" i="2" s="1"/>
  <c r="Z33" i="2" s="1" a="1"/>
  <c r="Z33" i="2" s="1"/>
  <c r="Z34" i="2" s="1" a="1"/>
  <c r="Z34" i="2" s="1"/>
  <c r="Z35" i="2" s="1" a="1"/>
  <c r="Z35" i="2" s="1"/>
  <c r="Z36" i="2" s="1" a="1"/>
  <c r="Z36" i="2" s="1"/>
  <c r="Z37" i="2" s="1" a="1"/>
  <c r="Z37" i="2" s="1"/>
  <c r="Z38" i="2" s="1" a="1"/>
  <c r="Z38" i="2" s="1"/>
  <c r="Z39" i="2" s="1" a="1"/>
  <c r="Z39" i="2" s="1"/>
  <c r="Z40" i="2" s="1" a="1"/>
  <c r="Z40" i="2" s="1"/>
  <c r="Z41" i="2" s="1" a="1"/>
  <c r="Z41" i="2" s="1"/>
  <c r="Z42" i="2" s="1" a="1"/>
  <c r="Z42" i="2" s="1"/>
  <c r="Z43" i="2" s="1" a="1"/>
  <c r="Z43" i="2" s="1"/>
  <c r="Z44" i="2" s="1" a="1"/>
  <c r="Z44" i="2" s="1"/>
  <c r="Z45" i="2" s="1" a="1"/>
  <c r="Z45" i="2" s="1"/>
  <c r="Z46" i="2" s="1" a="1"/>
  <c r="Z46" i="2" s="1"/>
  <c r="Z47" i="2" s="1" a="1"/>
  <c r="Z47" i="2" s="1"/>
  <c r="Z48" i="2" s="1" a="1"/>
  <c r="Z48" i="2" s="1"/>
  <c r="Z49" i="2" s="1" a="1"/>
  <c r="Z49" i="2" s="1"/>
  <c r="Z50" i="2" s="1" a="1"/>
  <c r="Z50" i="2" s="1"/>
  <c r="Z51" i="2" s="1" a="1"/>
  <c r="Z51" i="2" s="1"/>
  <c r="Z52" i="2" s="1" a="1"/>
  <c r="Z52" i="2" s="1"/>
  <c r="Z53" i="2" s="1" a="1"/>
  <c r="Z53" i="2" s="1"/>
  <c r="Z54" i="2" s="1" a="1"/>
  <c r="Z54" i="2" s="1"/>
  <c r="Z55" i="2" s="1" a="1"/>
  <c r="Z55" i="2" s="1"/>
  <c r="Z56" i="2" s="1" a="1"/>
  <c r="Z56" i="2" s="1"/>
  <c r="Z57" i="2" s="1" a="1"/>
  <c r="Z57" i="2" s="1"/>
  <c r="Z58" i="2" s="1" a="1"/>
  <c r="Z58" i="2" s="1"/>
  <c r="Z59" i="2" s="1" a="1"/>
  <c r="Z59" i="2" s="1"/>
  <c r="Z60" i="2" s="1" a="1"/>
  <c r="Z60" i="2" s="1"/>
  <c r="Z61" i="2" s="1" a="1"/>
  <c r="Z61" i="2" s="1"/>
  <c r="Z62" i="2" s="1" a="1"/>
  <c r="Z62" i="2" s="1"/>
  <c r="Z63" i="2" s="1" a="1"/>
  <c r="Z63" i="2" s="1"/>
  <c r="Z64" i="2" s="1" a="1"/>
  <c r="Z64" i="2" s="1"/>
  <c r="Z65" i="2" s="1" a="1"/>
  <c r="Z65" i="2" s="1"/>
  <c r="Z66" i="2" s="1" a="1"/>
  <c r="Z66" i="2" s="1"/>
  <c r="Z67" i="2" s="1" a="1"/>
  <c r="Z67" i="2" s="1"/>
  <c r="Z68" i="2" s="1" a="1"/>
  <c r="Z68" i="2" s="1"/>
  <c r="Z69" i="2" s="1" a="1"/>
  <c r="Z69" i="2" s="1"/>
  <c r="Z70" i="2" s="1" a="1"/>
  <c r="Z70" i="2" s="1"/>
  <c r="Z71" i="2" s="1" a="1"/>
  <c r="Z71" i="2" s="1"/>
  <c r="Z72" i="2" s="1" a="1"/>
  <c r="Z72" i="2" s="1"/>
  <c r="Z73" i="2" s="1" a="1"/>
  <c r="Z73" i="2" s="1"/>
  <c r="Z74" i="2" s="1" a="1"/>
  <c r="Z74" i="2" s="1"/>
  <c r="Z75" i="2" s="1" a="1"/>
  <c r="Z75" i="2" s="1"/>
  <c r="Z76" i="2" s="1" a="1"/>
  <c r="Z76" i="2" s="1"/>
  <c r="Z77" i="2" s="1" a="1"/>
  <c r="Z77" i="2" s="1"/>
  <c r="Z78" i="2" s="1" a="1"/>
  <c r="Z78" i="2" s="1"/>
  <c r="Z79" i="2" s="1" a="1"/>
  <c r="Z79" i="2" s="1"/>
  <c r="Z80" i="2" s="1" a="1"/>
  <c r="Z80" i="2" s="1"/>
  <c r="Z81" i="2" s="1" a="1"/>
  <c r="Z81" i="2" s="1"/>
  <c r="Z82" i="2" s="1" a="1"/>
  <c r="Z82" i="2" s="1"/>
  <c r="Z83" i="2" s="1" a="1"/>
  <c r="Z83" i="2" s="1"/>
  <c r="Z84" i="2" s="1" a="1"/>
  <c r="Z84" i="2" s="1"/>
  <c r="Z85" i="2" s="1" a="1"/>
  <c r="Z85" i="2" s="1"/>
  <c r="Z86" i="2" s="1" a="1"/>
  <c r="Z86" i="2" s="1"/>
  <c r="Z87" i="2" s="1" a="1"/>
  <c r="Z87" i="2" s="1"/>
  <c r="Z88" i="2" s="1" a="1"/>
  <c r="Z88" i="2" s="1"/>
  <c r="Z89" i="2" s="1" a="1"/>
  <c r="Z89" i="2" s="1"/>
  <c r="Z90" i="2" s="1" a="1"/>
  <c r="Z90" i="2" s="1"/>
  <c r="Z91" i="2" s="1" a="1"/>
  <c r="Z91" i="2" s="1"/>
  <c r="Z92" i="2" s="1" a="1"/>
  <c r="Z92" i="2" s="1"/>
  <c r="Z93" i="2" s="1" a="1"/>
  <c r="Z93" i="2" s="1"/>
  <c r="Z94" i="2" s="1" a="1"/>
  <c r="Z94" i="2" s="1"/>
  <c r="Z95" i="2" s="1" a="1"/>
  <c r="Z95" i="2" s="1"/>
  <c r="Z96" i="2" s="1" a="1"/>
  <c r="Z96" i="2" s="1"/>
  <c r="Z97" i="2" s="1" a="1"/>
  <c r="Z97" i="2" s="1"/>
  <c r="Z98" i="2" s="1" a="1"/>
  <c r="Z98" i="2" s="1"/>
  <c r="Z99" i="2" s="1" a="1"/>
  <c r="Z99" i="2" s="1"/>
  <c r="Z100" i="2" s="1" a="1"/>
  <c r="Z100" i="2" s="1"/>
  <c r="Z101" i="2" s="1" a="1"/>
  <c r="Z101" i="2" s="1"/>
  <c r="Z102" i="2" s="1" a="1"/>
  <c r="Z102" i="2" s="1"/>
  <c r="Z103" i="2" s="1" a="1"/>
  <c r="Z103" i="2" s="1"/>
  <c r="Z104" i="2" s="1" a="1"/>
  <c r="Z104" i="2" s="1"/>
  <c r="Z105" i="2" s="1" a="1"/>
  <c r="Z105" i="2" s="1"/>
  <c r="Z106" i="2" s="1" a="1"/>
  <c r="Z106" i="2" s="1"/>
  <c r="Z107" i="2" s="1" a="1"/>
  <c r="Z107" i="2" s="1"/>
  <c r="Z108" i="2" s="1" a="1"/>
  <c r="Z108" i="2" s="1"/>
  <c r="Z109" i="2" s="1" a="1"/>
  <c r="Z109" i="2" s="1"/>
  <c r="Z110" i="2" s="1" a="1"/>
  <c r="Z110" i="2" s="1"/>
  <c r="Z111" i="2" s="1" a="1"/>
  <c r="Z111" i="2" s="1"/>
  <c r="Z112" i="2" s="1" a="1"/>
  <c r="Z112" i="2" s="1"/>
  <c r="Z113" i="2" s="1" a="1"/>
  <c r="Z113" i="2" s="1"/>
  <c r="Z114" i="2" s="1" a="1"/>
  <c r="Z114" i="2" s="1"/>
  <c r="Z115" i="2" s="1" a="1"/>
  <c r="Z115" i="2" s="1"/>
  <c r="Z116" i="2" s="1" a="1"/>
  <c r="Z116" i="2" s="1"/>
  <c r="Z117" i="2" s="1" a="1"/>
  <c r="Z117" i="2" s="1"/>
  <c r="Z118" i="2" s="1" a="1"/>
  <c r="Z118" i="2" s="1"/>
  <c r="Z119" i="2" s="1" a="1"/>
  <c r="Z119" i="2" s="1"/>
  <c r="Z120" i="2" s="1" a="1"/>
  <c r="Z120" i="2" s="1"/>
  <c r="Z121" i="2" s="1" a="1"/>
  <c r="Z121" i="2" s="1"/>
  <c r="Z122" i="2" s="1" a="1"/>
  <c r="Z122" i="2" s="1"/>
  <c r="Z123" i="2" s="1" a="1"/>
  <c r="Z123" i="2" s="1"/>
  <c r="Z124" i="2" s="1" a="1"/>
  <c r="Z124" i="2" s="1"/>
  <c r="Z125" i="2" s="1" a="1"/>
  <c r="Z125" i="2" s="1"/>
  <c r="Z126" i="2" s="1" a="1"/>
  <c r="Z126" i="2" s="1"/>
  <c r="Z127" i="2" s="1" a="1"/>
  <c r="Z127" i="2" s="1"/>
  <c r="Z128" i="2" s="1" a="1"/>
  <c r="Z128" i="2" s="1"/>
  <c r="Z129" i="2" s="1" a="1"/>
  <c r="Z129" i="2" s="1"/>
  <c r="Z130" i="2" s="1" a="1"/>
  <c r="Z130" i="2" s="1"/>
  <c r="Z131" i="2" s="1" a="1"/>
  <c r="Z131" i="2" s="1"/>
  <c r="Z132" i="2" s="1" a="1"/>
  <c r="Z132" i="2" s="1"/>
  <c r="Z133" i="2" s="1" a="1"/>
  <c r="Z133" i="2" s="1"/>
  <c r="Z134" i="2" s="1" a="1"/>
  <c r="Z134" i="2" s="1"/>
  <c r="Z135" i="2" s="1" a="1"/>
  <c r="Z135" i="2" s="1"/>
  <c r="Z136" i="2" s="1" a="1"/>
  <c r="Z136" i="2" s="1"/>
  <c r="Z137" i="2" s="1" a="1"/>
  <c r="Z137" i="2" s="1"/>
  <c r="Z138" i="2" s="1" a="1"/>
  <c r="Z138" i="2" s="1"/>
  <c r="Z139" i="2" s="1" a="1"/>
  <c r="Z139" i="2" s="1"/>
  <c r="Z140" i="2" s="1" a="1"/>
  <c r="Z140" i="2" s="1"/>
  <c r="Z141" i="2" s="1" a="1"/>
  <c r="Z141" i="2" s="1"/>
  <c r="Z142" i="2" s="1" a="1"/>
  <c r="Z142" i="2" s="1"/>
  <c r="Z143" i="2" s="1" a="1"/>
  <c r="Z143" i="2" s="1"/>
  <c r="Z144" i="2" s="1" a="1"/>
  <c r="Z144" i="2" s="1"/>
  <c r="Z145" i="2" s="1" a="1"/>
  <c r="Z145" i="2" s="1"/>
  <c r="Z146" i="2" s="1" a="1"/>
  <c r="Z146" i="2" s="1"/>
  <c r="Z147" i="2" s="1" a="1"/>
  <c r="Z147" i="2" s="1"/>
  <c r="Z148" i="2" s="1" a="1"/>
  <c r="Z148" i="2" s="1"/>
  <c r="Z149" i="2" s="1" a="1"/>
  <c r="Z149" i="2" s="1"/>
  <c r="Z150" i="2" s="1" a="1"/>
  <c r="Z150" i="2" s="1"/>
  <c r="Z151" i="2" s="1" a="1"/>
  <c r="Z151" i="2" s="1"/>
  <c r="Z152" i="2" s="1" a="1"/>
  <c r="Z152" i="2" s="1"/>
  <c r="Z153" i="2" s="1" a="1"/>
  <c r="Z153" i="2" s="1"/>
  <c r="Z154" i="2" s="1" a="1"/>
  <c r="Z154" i="2" s="1"/>
  <c r="Z155" i="2" s="1" a="1"/>
  <c r="Z155" i="2" s="1"/>
  <c r="Z156" i="2" s="1" a="1"/>
  <c r="Z156" i="2" s="1"/>
  <c r="Z157" i="2" s="1" a="1"/>
  <c r="Z157" i="2" s="1"/>
  <c r="Z158" i="2" s="1" a="1"/>
  <c r="Z158" i="2" s="1"/>
  <c r="Z159" i="2" s="1" a="1"/>
  <c r="Z159" i="2" s="1"/>
  <c r="Z160" i="2" s="1" a="1"/>
  <c r="Z160" i="2" s="1"/>
  <c r="Z161" i="2" s="1" a="1"/>
  <c r="Z161" i="2" s="1"/>
  <c r="Z162" i="2" s="1" a="1"/>
  <c r="Z162" i="2" s="1"/>
  <c r="Z163" i="2" s="1" a="1"/>
  <c r="Z163" i="2" s="1"/>
  <c r="Z164" i="2" s="1" a="1"/>
  <c r="Z164" i="2" s="1"/>
  <c r="Z165" i="2" s="1" a="1"/>
  <c r="Z165" i="2" s="1"/>
  <c r="Z166" i="2" s="1" a="1"/>
  <c r="Z166" i="2" s="1"/>
  <c r="Z167" i="2" s="1" a="1"/>
  <c r="Z167" i="2" s="1"/>
  <c r="Z168" i="2" s="1" a="1"/>
  <c r="Z168" i="2" s="1"/>
  <c r="Z169" i="2" s="1" a="1"/>
  <c r="Z169" i="2" s="1"/>
  <c r="Z170" i="2" s="1" a="1"/>
  <c r="Z170" i="2" s="1"/>
  <c r="Z171" i="2" s="1" a="1"/>
  <c r="Z171" i="2" s="1"/>
  <c r="Z172" i="2" s="1" a="1"/>
  <c r="Z172" i="2" s="1"/>
  <c r="Z173" i="2" s="1" a="1"/>
  <c r="Z173" i="2" s="1"/>
  <c r="Z174" i="2" s="1" a="1"/>
  <c r="Z174" i="2" s="1"/>
  <c r="Z175" i="2" s="1" a="1"/>
  <c r="Z175" i="2" s="1"/>
  <c r="Z176" i="2" s="1" a="1"/>
  <c r="Z176" i="2" s="1"/>
  <c r="Z177" i="2" s="1" a="1"/>
  <c r="Z177" i="2" s="1"/>
  <c r="Z178" i="2" s="1" a="1"/>
  <c r="Z178" i="2" s="1"/>
  <c r="Z179" i="2" s="1" a="1"/>
  <c r="Z179" i="2" s="1"/>
  <c r="Z180" i="2" s="1" a="1"/>
  <c r="Z180" i="2" s="1"/>
  <c r="Z181" i="2" s="1" a="1"/>
  <c r="Z181" i="2" s="1"/>
  <c r="Z182" i="2" s="1" a="1"/>
  <c r="Z182" i="2" s="1"/>
  <c r="Z183" i="2" s="1" a="1"/>
  <c r="Z183" i="2" s="1"/>
  <c r="Z184" i="2" s="1" a="1"/>
  <c r="Z184" i="2" s="1"/>
  <c r="Z185" i="2" s="1" a="1"/>
  <c r="Z185" i="2" s="1"/>
  <c r="Z186" i="2" s="1" a="1"/>
  <c r="Z186" i="2" s="1"/>
  <c r="Z187" i="2" s="1" a="1"/>
  <c r="Z187" i="2" s="1"/>
  <c r="Z188" i="2" s="1" a="1"/>
  <c r="Z188" i="2" s="1"/>
  <c r="Z189" i="2" s="1" a="1"/>
  <c r="Z189" i="2" s="1"/>
  <c r="Z190" i="2" s="1" a="1"/>
  <c r="Z190" i="2" s="1"/>
  <c r="Z191" i="2" s="1" a="1"/>
  <c r="Z191" i="2" s="1"/>
  <c r="Z192" i="2" s="1" a="1"/>
  <c r="Z192" i="2" s="1"/>
  <c r="Z193" i="2" s="1" a="1"/>
  <c r="Z193" i="2" s="1"/>
  <c r="Z194" i="2" s="1" a="1"/>
  <c r="Z194" i="2" s="1"/>
  <c r="Z195" i="2" s="1" a="1"/>
  <c r="Z195" i="2" s="1"/>
  <c r="Z196" i="2" s="1" a="1"/>
  <c r="Z196" i="2" s="1"/>
  <c r="Z197" i="2" s="1" a="1"/>
  <c r="Z197" i="2" s="1"/>
  <c r="Z198" i="2" s="1" a="1"/>
  <c r="Z198" i="2" s="1"/>
  <c r="Z199" i="2" s="1" a="1"/>
  <c r="Z199" i="2" s="1"/>
  <c r="Z200" i="2" s="1" a="1"/>
  <c r="Z200" i="2" s="1"/>
  <c r="Z201" i="2" s="1" a="1"/>
  <c r="Z201" i="2" s="1"/>
  <c r="Z202" i="2" s="1" a="1"/>
  <c r="Z202" i="2" s="1"/>
  <c r="Z203" i="2" s="1" a="1"/>
  <c r="Z203" i="2" s="1"/>
  <c r="Z204" i="2" s="1" a="1"/>
  <c r="Z204" i="2" s="1"/>
  <c r="Z205" i="2" s="1" a="1"/>
  <c r="Z205" i="2" s="1"/>
  <c r="Z206" i="2" s="1" a="1"/>
  <c r="Z206" i="2" s="1"/>
  <c r="Z207" i="2" s="1" a="1"/>
  <c r="Z207" i="2" s="1"/>
  <c r="Z208" i="2" s="1" a="1"/>
  <c r="Z208" i="2" s="1"/>
  <c r="Z209" i="2" s="1" a="1"/>
  <c r="Z209" i="2" s="1"/>
  <c r="Z210" i="2" s="1" a="1"/>
  <c r="Z210" i="2" s="1"/>
  <c r="Z211" i="2" s="1" a="1"/>
  <c r="Z211" i="2" s="1"/>
  <c r="Z212" i="2" s="1" a="1"/>
  <c r="Z212" i="2" s="1"/>
  <c r="Z213" i="2" s="1" a="1"/>
  <c r="Z213" i="2" s="1"/>
  <c r="Z214" i="2" s="1" a="1"/>
  <c r="Z214" i="2" s="1"/>
  <c r="Z215" i="2" s="1" a="1"/>
  <c r="Z215" i="2" s="1"/>
  <c r="Z216" i="2" s="1" a="1"/>
  <c r="Z216" i="2" s="1"/>
  <c r="Z217" i="2" s="1" a="1"/>
  <c r="Z217" i="2" s="1"/>
  <c r="Z218" i="2" s="1" a="1"/>
  <c r="Z218" i="2" s="1"/>
  <c r="Z219" i="2" s="1" a="1"/>
  <c r="Z219" i="2" s="1"/>
  <c r="Z220" i="2" s="1" a="1"/>
  <c r="Z220" i="2" s="1"/>
  <c r="Z221" i="2" s="1" a="1"/>
  <c r="Z221" i="2" s="1"/>
  <c r="Z222" i="2" s="1" a="1"/>
  <c r="Z222" i="2" s="1"/>
  <c r="Z223" i="2" s="1" a="1"/>
  <c r="Z223" i="2" s="1"/>
  <c r="Z224" i="2" s="1" a="1"/>
  <c r="Z224" i="2" s="1"/>
  <c r="Z225" i="2" s="1" a="1"/>
  <c r="Z225" i="2" s="1"/>
  <c r="Z226" i="2" s="1" a="1"/>
  <c r="Z226" i="2" s="1"/>
  <c r="Z227" i="2" s="1" a="1"/>
  <c r="Z227" i="2" s="1"/>
  <c r="Z228" i="2" s="1" a="1"/>
  <c r="Z228" i="2" s="1"/>
  <c r="Z229" i="2" s="1" a="1"/>
  <c r="Z229" i="2" s="1"/>
  <c r="Z230" i="2" s="1" a="1"/>
  <c r="Z230" i="2" s="1"/>
  <c r="Z231" i="2" s="1" a="1"/>
  <c r="Z231" i="2" s="1"/>
  <c r="Z232" i="2" s="1" a="1"/>
  <c r="Z232" i="2" s="1"/>
  <c r="Z233" i="2" s="1" a="1"/>
  <c r="Z233" i="2" s="1"/>
  <c r="Z234" i="2" s="1" a="1"/>
  <c r="Z234" i="2" s="1"/>
  <c r="Z235" i="2" s="1" a="1"/>
  <c r="Z235" i="2" s="1"/>
  <c r="Z236" i="2" s="1" a="1"/>
  <c r="Z236" i="2" s="1"/>
  <c r="Z237" i="2" s="1" a="1"/>
  <c r="Z237" i="2" s="1"/>
  <c r="Z238" i="2" s="1" a="1"/>
  <c r="Z238" i="2" s="1"/>
  <c r="Z239" i="2" s="1" a="1"/>
  <c r="Z239" i="2" s="1"/>
  <c r="Z240" i="2" s="1" a="1"/>
  <c r="Z240" i="2" s="1"/>
  <c r="Z241" i="2" s="1" a="1"/>
  <c r="Z241" i="2" s="1"/>
  <c r="Z242" i="2" s="1" a="1"/>
  <c r="Z242" i="2" s="1"/>
  <c r="Z243" i="2" s="1" a="1"/>
  <c r="Z243" i="2" s="1"/>
  <c r="Z244" i="2" s="1" a="1"/>
  <c r="Z244" i="2" s="1"/>
  <c r="Z245" i="2" s="1" a="1"/>
  <c r="Z245" i="2" s="1"/>
  <c r="Z246" i="2" s="1" a="1"/>
  <c r="Z246" i="2" s="1"/>
  <c r="Z247" i="2" s="1" a="1"/>
  <c r="Z247" i="2" s="1"/>
  <c r="Z248" i="2" s="1" a="1"/>
  <c r="Z248" i="2" s="1"/>
  <c r="Z249" i="2" s="1" a="1"/>
  <c r="Z249" i="2" s="1"/>
  <c r="Z250" i="2" s="1" a="1"/>
  <c r="Z250" i="2" s="1"/>
  <c r="Z251" i="2" s="1" a="1"/>
  <c r="Z251" i="2" s="1"/>
  <c r="Z252" i="2" s="1" a="1"/>
  <c r="Z252" i="2" s="1"/>
  <c r="Z253" i="2" s="1" a="1"/>
  <c r="Z253" i="2" s="1"/>
  <c r="Z254" i="2" s="1" a="1"/>
  <c r="Z254" i="2" s="1"/>
  <c r="Z255" i="2" s="1" a="1"/>
  <c r="Z255" i="2" s="1"/>
  <c r="Z256" i="2" s="1" a="1"/>
  <c r="Z256" i="2" s="1"/>
  <c r="Z257" i="2" s="1" a="1"/>
  <c r="Z257" i="2" s="1"/>
  <c r="Z258" i="2" s="1" a="1"/>
  <c r="Z258" i="2" s="1"/>
  <c r="Z259" i="2" s="1" a="1"/>
  <c r="Z259" i="2" s="1"/>
  <c r="Z260" i="2" s="1" a="1"/>
  <c r="Z260" i="2" s="1"/>
  <c r="Z261" i="2" s="1" a="1"/>
  <c r="Z261" i="2" s="1"/>
  <c r="Z262" i="2" s="1" a="1"/>
  <c r="Z262" i="2" s="1"/>
  <c r="Z263" i="2" s="1" a="1"/>
  <c r="Z263" i="2" s="1"/>
  <c r="Z264" i="2" s="1" a="1"/>
  <c r="Z264" i="2" s="1"/>
  <c r="Z265" i="2" s="1" a="1"/>
  <c r="Z265" i="2" s="1"/>
  <c r="Z266" i="2" s="1" a="1"/>
  <c r="Z266" i="2" s="1"/>
  <c r="Z267" i="2" s="1" a="1"/>
  <c r="Z267" i="2" s="1"/>
  <c r="Z268" i="2" s="1" a="1"/>
  <c r="Z268" i="2" s="1"/>
  <c r="Z269" i="2" s="1" a="1"/>
  <c r="Z269" i="2" s="1"/>
  <c r="Z270" i="2" s="1" a="1"/>
  <c r="Z270" i="2" s="1"/>
  <c r="Z271" i="2" s="1" a="1"/>
  <c r="Z271" i="2" s="1"/>
  <c r="Z272" i="2" s="1" a="1"/>
  <c r="Z272" i="2" s="1"/>
  <c r="Z273" i="2" s="1" a="1"/>
  <c r="Z273" i="2" s="1"/>
  <c r="Z274" i="2" s="1" a="1"/>
  <c r="Z274" i="2" s="1"/>
  <c r="Z275" i="2" s="1" a="1"/>
  <c r="Z275" i="2" s="1"/>
  <c r="Z276" i="2" s="1" a="1"/>
  <c r="Z276" i="2" s="1"/>
  <c r="Z277" i="2" s="1" a="1"/>
  <c r="Z277" i="2" s="1"/>
  <c r="Z278" i="2" s="1" a="1"/>
  <c r="Z278" i="2" s="1"/>
  <c r="Z279" i="2" s="1" a="1"/>
  <c r="Z279" i="2" s="1"/>
  <c r="Z280" i="2" s="1" a="1"/>
  <c r="Z280" i="2" s="1"/>
  <c r="Z281" i="2" s="1" a="1"/>
  <c r="Z281" i="2" s="1"/>
  <c r="Z282" i="2" s="1" a="1"/>
  <c r="Z282" i="2" s="1"/>
  <c r="Z283" i="2" s="1" a="1"/>
  <c r="Z283" i="2" s="1"/>
  <c r="Z284" i="2" s="1" a="1"/>
  <c r="Z284" i="2" s="1"/>
  <c r="Z285" i="2" s="1" a="1"/>
  <c r="Z285" i="2" s="1"/>
  <c r="Z286" i="2" s="1" a="1"/>
  <c r="Z286" i="2" s="1"/>
  <c r="Z287" i="2" s="1" a="1"/>
  <c r="Z287" i="2" s="1"/>
  <c r="Z288" i="2" s="1" a="1"/>
  <c r="Z288" i="2" s="1"/>
  <c r="Z289" i="2" s="1" a="1"/>
  <c r="Z289" i="2" s="1"/>
  <c r="Z290" i="2" s="1" a="1"/>
  <c r="Z290" i="2" s="1"/>
  <c r="Z291" i="2" s="1" a="1"/>
  <c r="Z291" i="2" s="1"/>
  <c r="Z292" i="2" s="1" a="1"/>
  <c r="Z292" i="2" s="1"/>
  <c r="Z293" i="2" s="1" a="1"/>
  <c r="Z293" i="2" s="1"/>
  <c r="Z294" i="2" s="1" a="1"/>
  <c r="Z294" i="2" s="1"/>
  <c r="Z295" i="2" s="1" a="1"/>
  <c r="Z295" i="2" s="1"/>
  <c r="Z296" i="2" s="1" a="1"/>
  <c r="Z296" i="2" s="1"/>
  <c r="Z297" i="2" s="1" a="1"/>
  <c r="Z297" i="2" s="1"/>
  <c r="Z298" i="2" s="1" a="1"/>
  <c r="Z298" i="2" s="1"/>
  <c r="Z299" i="2" s="1" a="1"/>
  <c r="Z299" i="2" s="1"/>
  <c r="Z300" i="2" s="1" a="1"/>
  <c r="Z300" i="2" s="1"/>
  <c r="Z301" i="2" s="1" a="1"/>
  <c r="Z301" i="2" s="1"/>
  <c r="Z302" i="2" s="1" a="1"/>
  <c r="Z302" i="2" s="1"/>
  <c r="Z303" i="2" s="1" a="1"/>
  <c r="Z303" i="2" s="1"/>
  <c r="Z304" i="2" s="1" a="1"/>
  <c r="Z304" i="2" s="1"/>
  <c r="Z305" i="2" s="1" a="1"/>
  <c r="Z305" i="2" s="1"/>
  <c r="Z306" i="2" s="1" a="1"/>
  <c r="Z306" i="2" s="1"/>
  <c r="Z307" i="2" s="1" a="1"/>
  <c r="Z307" i="2" s="1"/>
  <c r="Z308" i="2" s="1" a="1"/>
  <c r="Z308" i="2" s="1"/>
  <c r="Z309" i="2" s="1" a="1"/>
  <c r="Z309" i="2" s="1"/>
  <c r="Z310" i="2" s="1" a="1"/>
  <c r="Z310" i="2" s="1"/>
  <c r="Z311" i="2" s="1" a="1"/>
  <c r="Z311" i="2" s="1"/>
  <c r="Z312" i="2" s="1" a="1"/>
  <c r="Z312" i="2" s="1"/>
  <c r="Z313" i="2" s="1" a="1"/>
  <c r="Z313" i="2" s="1"/>
  <c r="Z314" i="2" s="1" a="1"/>
  <c r="Z314" i="2" s="1"/>
  <c r="Z315" i="2" s="1" a="1"/>
  <c r="Z315" i="2" s="1"/>
  <c r="Z316" i="2" s="1" a="1"/>
  <c r="Z316" i="2" s="1"/>
  <c r="Z317" i="2" s="1" a="1"/>
  <c r="Z317" i="2" s="1"/>
  <c r="Z318" i="2" s="1" a="1"/>
  <c r="Z318" i="2" s="1"/>
  <c r="Z319" i="2" s="1" a="1"/>
  <c r="Z319" i="2" s="1"/>
  <c r="Z320" i="2" s="1" a="1"/>
  <c r="Z320" i="2" s="1"/>
  <c r="Z321" i="2" s="1" a="1"/>
  <c r="Z321" i="2" s="1"/>
  <c r="Z322" i="2" s="1" a="1"/>
  <c r="Z322" i="2" s="1"/>
  <c r="Z323" i="2" s="1" a="1"/>
  <c r="Z323" i="2" s="1"/>
  <c r="Z324" i="2" s="1" a="1"/>
  <c r="Z324" i="2" s="1"/>
  <c r="Z325" i="2" s="1" a="1"/>
  <c r="Z325" i="2" s="1"/>
  <c r="Z326" i="2" s="1" a="1"/>
  <c r="Z326" i="2" s="1"/>
  <c r="Z327" i="2" s="1" a="1"/>
  <c r="Z327" i="2" s="1"/>
  <c r="Z328" i="2" s="1" a="1"/>
  <c r="Z328" i="2" s="1"/>
  <c r="Z329" i="2" s="1" a="1"/>
  <c r="Z329" i="2" s="1"/>
  <c r="Z330" i="2" s="1" a="1"/>
  <c r="Z330" i="2" s="1"/>
  <c r="Z331" i="2" s="1" a="1"/>
  <c r="Z331" i="2" s="1"/>
  <c r="Z332" i="2" s="1" a="1"/>
  <c r="Z332" i="2" s="1"/>
  <c r="Z333" i="2" s="1" a="1"/>
  <c r="Z333" i="2" s="1"/>
  <c r="Z334" i="2" s="1" a="1"/>
  <c r="Z334" i="2" s="1"/>
  <c r="Z335" i="2" s="1" a="1"/>
  <c r="Z335" i="2" s="1"/>
  <c r="Z336" i="2" s="1" a="1"/>
  <c r="Z336" i="2" s="1"/>
  <c r="Z337" i="2" s="1" a="1"/>
  <c r="Z337" i="2" s="1"/>
  <c r="Z338" i="2" s="1" a="1"/>
  <c r="Z338" i="2" s="1"/>
  <c r="Z339" i="2" s="1" a="1"/>
  <c r="Z339" i="2" s="1"/>
  <c r="Z340" i="2" s="1" a="1"/>
  <c r="Z340" i="2" s="1"/>
  <c r="Z341" i="2" s="1" a="1"/>
  <c r="Z341" i="2" s="1"/>
  <c r="Z342" i="2" s="1" a="1"/>
  <c r="Z342" i="2" s="1"/>
  <c r="Z343" i="2" s="1" a="1"/>
  <c r="Z343" i="2" s="1"/>
  <c r="Z344" i="2" s="1" a="1"/>
  <c r="Z344" i="2" s="1"/>
  <c r="Z345" i="2" s="1" a="1"/>
  <c r="Z345" i="2" s="1"/>
  <c r="Z346" i="2" s="1" a="1"/>
  <c r="Z346" i="2" s="1"/>
  <c r="Z347" i="2" s="1" a="1"/>
  <c r="Z347" i="2" s="1"/>
  <c r="Z348" i="2" s="1" a="1"/>
  <c r="Z348" i="2" s="1"/>
  <c r="Z349" i="2" s="1" a="1"/>
  <c r="Z349" i="2" s="1"/>
  <c r="Z350" i="2" s="1" a="1"/>
  <c r="Z350" i="2" s="1"/>
  <c r="Z351" i="2" s="1" a="1"/>
  <c r="Z351" i="2" s="1"/>
  <c r="Z352" i="2" s="1" a="1"/>
  <c r="Z352" i="2" s="1"/>
  <c r="Z353" i="2" s="1" a="1"/>
  <c r="Z353" i="2" s="1"/>
  <c r="Z354" i="2" s="1" a="1"/>
  <c r="Z354" i="2" s="1"/>
  <c r="Z355" i="2" s="1" a="1"/>
  <c r="Z355" i="2" s="1"/>
  <c r="Z356" i="2" s="1" a="1"/>
  <c r="Z356" i="2" s="1"/>
  <c r="Z357" i="2" s="1" a="1"/>
  <c r="Z357" i="2" s="1"/>
  <c r="Z358" i="2" s="1" a="1"/>
  <c r="Z358" i="2" s="1"/>
  <c r="Z359" i="2" s="1" a="1"/>
  <c r="Z359" i="2" s="1"/>
  <c r="Z360" i="2" s="1" a="1"/>
  <c r="Z360" i="2" s="1"/>
  <c r="Z361" i="2" s="1" a="1"/>
  <c r="Z361" i="2" s="1"/>
  <c r="Z362" i="2" s="1" a="1"/>
  <c r="Z362" i="2" s="1"/>
  <c r="Z363" i="2" s="1" a="1"/>
  <c r="Z363" i="2" s="1"/>
  <c r="Z364" i="2" s="1" a="1"/>
  <c r="Z364" i="2" s="1"/>
  <c r="Z365" i="2" s="1" a="1"/>
  <c r="Z365" i="2" s="1"/>
  <c r="Z366" i="2" s="1" a="1"/>
  <c r="Z366" i="2" s="1"/>
  <c r="Z367" i="2" s="1" a="1"/>
  <c r="Z367" i="2" s="1"/>
  <c r="Z368" i="2" s="1" a="1"/>
  <c r="Z368" i="2" s="1"/>
  <c r="Z369" i="2" s="1" a="1"/>
  <c r="Z369" i="2" s="1"/>
  <c r="Z370" i="2" s="1" a="1"/>
  <c r="Z370" i="2" s="1"/>
  <c r="Z371" i="2" s="1" a="1"/>
  <c r="Z371" i="2" s="1"/>
  <c r="Z372" i="2" s="1" a="1"/>
  <c r="Z372" i="2" s="1"/>
  <c r="Z373" i="2" s="1" a="1"/>
  <c r="Z373" i="2" s="1"/>
  <c r="Z374" i="2" s="1" a="1"/>
  <c r="Z374" i="2" s="1"/>
  <c r="Z375" i="2" s="1" a="1"/>
  <c r="Z375" i="2" s="1"/>
  <c r="Z376" i="2" s="1" a="1"/>
  <c r="Z376" i="2" s="1"/>
  <c r="Z377" i="2" s="1" a="1"/>
  <c r="Z377" i="2" s="1"/>
  <c r="Z378" i="2" s="1" a="1"/>
  <c r="Z378" i="2" s="1"/>
  <c r="Z379" i="2" s="1" a="1"/>
  <c r="Z379" i="2" s="1"/>
  <c r="Z380" i="2" s="1" a="1"/>
  <c r="Z380" i="2" s="1"/>
  <c r="Z381" i="2" s="1" a="1"/>
  <c r="Z381" i="2" s="1"/>
  <c r="Z382" i="2" s="1" a="1"/>
  <c r="Z382" i="2" s="1"/>
  <c r="Z383" i="2" s="1" a="1"/>
  <c r="Z383" i="2" s="1"/>
  <c r="Z384" i="2" s="1" a="1"/>
  <c r="Z384" i="2" s="1"/>
  <c r="Z385" i="2" s="1" a="1"/>
  <c r="Z385" i="2" s="1"/>
  <c r="Z386" i="2" s="1" a="1"/>
  <c r="Z386" i="2" s="1"/>
  <c r="Z387" i="2" s="1" a="1"/>
  <c r="Z387" i="2" s="1"/>
  <c r="Z388" i="2" s="1" a="1"/>
  <c r="Z388" i="2" s="1"/>
  <c r="Z389" i="2" s="1" a="1"/>
  <c r="Z389" i="2" s="1"/>
  <c r="Z390" i="2" s="1" a="1"/>
  <c r="Z390" i="2" s="1"/>
  <c r="Z391" i="2" s="1" a="1"/>
  <c r="Z391" i="2" s="1"/>
  <c r="Z392" i="2" s="1" a="1"/>
  <c r="Z392" i="2" s="1"/>
  <c r="Z393" i="2" s="1" a="1"/>
  <c r="Z393" i="2" s="1"/>
  <c r="Z394" i="2" s="1" a="1"/>
  <c r="Z394" i="2" s="1"/>
  <c r="Z395" i="2" s="1" a="1"/>
  <c r="Z395" i="2" s="1"/>
  <c r="Z396" i="2" s="1" a="1"/>
  <c r="Z396" i="2" s="1"/>
  <c r="Z397" i="2" s="1" a="1"/>
  <c r="Z397" i="2" s="1"/>
  <c r="Z398" i="2" s="1" a="1"/>
  <c r="Z398" i="2" s="1"/>
  <c r="Z399" i="2" s="1" a="1"/>
  <c r="Z399" i="2" s="1"/>
  <c r="Z400" i="2" s="1" a="1"/>
  <c r="Z400" i="2" s="1"/>
  <c r="Z401" i="2" s="1" a="1"/>
  <c r="Z401" i="2" s="1"/>
  <c r="Z402" i="2" s="1" a="1"/>
  <c r="Z402" i="2" s="1"/>
  <c r="Z403" i="2" s="1" a="1"/>
  <c r="Z403" i="2" s="1"/>
  <c r="Z404" i="2" s="1" a="1"/>
  <c r="Z404" i="2" s="1"/>
  <c r="Z405" i="2" s="1" a="1"/>
  <c r="Z405" i="2" s="1"/>
  <c r="Z406" i="2" s="1" a="1"/>
  <c r="Z406" i="2" s="1"/>
  <c r="Z407" i="2" s="1" a="1"/>
  <c r="Z407" i="2" s="1"/>
  <c r="Z408" i="2" s="1" a="1"/>
  <c r="Z408" i="2" s="1"/>
  <c r="Z409" i="2" s="1" a="1"/>
  <c r="Z409" i="2" s="1"/>
  <c r="Z410" i="2" s="1" a="1"/>
  <c r="Z410" i="2" s="1"/>
  <c r="Z411" i="2" s="1" a="1"/>
  <c r="Z411" i="2" s="1"/>
  <c r="Z412" i="2" s="1" a="1"/>
  <c r="Z412" i="2" s="1"/>
  <c r="Z413" i="2" s="1" a="1"/>
  <c r="Z413" i="2" s="1"/>
  <c r="Z414" i="2" s="1" a="1"/>
  <c r="Z414" i="2" s="1"/>
  <c r="Z415" i="2" s="1" a="1"/>
  <c r="Z415" i="2" s="1"/>
  <c r="Z416" i="2" s="1" a="1"/>
  <c r="Z416" i="2" s="1"/>
  <c r="Z417" i="2" s="1" a="1"/>
  <c r="Z417" i="2" s="1"/>
  <c r="Z418" i="2" s="1" a="1"/>
  <c r="Z418" i="2" s="1"/>
  <c r="Z419" i="2" s="1" a="1"/>
  <c r="Z419" i="2" s="1"/>
  <c r="Z420" i="2" s="1" a="1"/>
  <c r="Z420" i="2" s="1"/>
  <c r="Z421" i="2" s="1" a="1"/>
  <c r="Z421" i="2" s="1"/>
  <c r="Z422" i="2" s="1" a="1"/>
  <c r="Z422" i="2" s="1"/>
  <c r="Z423" i="2" s="1" a="1"/>
  <c r="Z423" i="2" s="1"/>
  <c r="Z424" i="2" s="1" a="1"/>
  <c r="Z424" i="2" s="1"/>
  <c r="Z425" i="2" s="1" a="1"/>
  <c r="Z425" i="2" s="1"/>
  <c r="Z426" i="2" s="1" a="1"/>
  <c r="Z426" i="2" s="1"/>
  <c r="Z427" i="2" s="1" a="1"/>
  <c r="Z427" i="2" s="1"/>
  <c r="Z428" i="2" s="1" a="1"/>
  <c r="Z428" i="2" s="1"/>
  <c r="Z429" i="2" s="1" a="1"/>
  <c r="Z429" i="2" s="1"/>
  <c r="Z430" i="2" s="1" a="1"/>
  <c r="Z430" i="2" s="1"/>
  <c r="Z431" i="2" s="1" a="1"/>
  <c r="Z431" i="2" s="1"/>
  <c r="Z432" i="2" s="1" a="1"/>
  <c r="Z432" i="2" s="1"/>
  <c r="Z433" i="2" s="1" a="1"/>
  <c r="Z433" i="2" s="1"/>
  <c r="Z434" i="2" s="1" a="1"/>
  <c r="Z434" i="2" s="1"/>
  <c r="Z435" i="2" s="1" a="1"/>
  <c r="Z435" i="2" s="1"/>
  <c r="Z436" i="2" s="1" a="1"/>
  <c r="Z436" i="2" s="1"/>
  <c r="Z437" i="2" s="1" a="1"/>
  <c r="Z437" i="2" s="1"/>
  <c r="Z438" i="2" s="1" a="1"/>
  <c r="Z438" i="2" s="1"/>
  <c r="Z439" i="2" s="1" a="1"/>
  <c r="Z439" i="2" s="1"/>
  <c r="Z440" i="2" s="1" a="1"/>
  <c r="Z440" i="2" s="1"/>
  <c r="Z441" i="2" s="1" a="1"/>
  <c r="Z441" i="2" s="1"/>
  <c r="Z442" i="2" s="1" a="1"/>
  <c r="Z442" i="2" s="1"/>
  <c r="Z443" i="2" s="1" a="1"/>
  <c r="Z443" i="2" s="1"/>
  <c r="Z444" i="2" s="1" a="1"/>
  <c r="Z444" i="2" s="1"/>
  <c r="Z445" i="2" s="1" a="1"/>
  <c r="Z445" i="2" s="1"/>
  <c r="Z446" i="2" s="1" a="1"/>
  <c r="Z446" i="2" s="1"/>
  <c r="Z447" i="2" s="1" a="1"/>
  <c r="Z447" i="2" s="1"/>
  <c r="Z448" i="2" s="1" a="1"/>
  <c r="Z448" i="2" s="1"/>
  <c r="Z449" i="2" s="1" a="1"/>
  <c r="Z449" i="2" s="1"/>
  <c r="Z450" i="2" s="1" a="1"/>
  <c r="Z450" i="2" s="1"/>
  <c r="Z451" i="2" s="1" a="1"/>
  <c r="Z451" i="2" s="1"/>
  <c r="Z452" i="2" s="1" a="1"/>
  <c r="Z452" i="2" s="1"/>
  <c r="Z453" i="2" s="1" a="1"/>
  <c r="Z453" i="2" s="1"/>
  <c r="Z454" i="2" s="1" a="1"/>
  <c r="Z454" i="2" s="1"/>
  <c r="Z455" i="2" s="1" a="1"/>
  <c r="Z455" i="2" s="1"/>
  <c r="Z456" i="2" s="1" a="1"/>
  <c r="Z456" i="2" s="1"/>
  <c r="Z457" i="2" s="1" a="1"/>
  <c r="Z457" i="2" s="1"/>
  <c r="Z458" i="2" s="1" a="1"/>
  <c r="Z458" i="2" s="1"/>
  <c r="Z459" i="2" s="1" a="1"/>
  <c r="Z459" i="2" s="1"/>
  <c r="Z460" i="2" s="1" a="1"/>
  <c r="Z460" i="2" s="1"/>
  <c r="Z461" i="2" s="1" a="1"/>
  <c r="Z461" i="2" s="1"/>
  <c r="Z462" i="2" s="1" a="1"/>
  <c r="Z462" i="2" s="1"/>
  <c r="Z463" i="2" s="1" a="1"/>
  <c r="Z463" i="2" s="1"/>
  <c r="Z464" i="2" s="1" a="1"/>
  <c r="Z464" i="2" s="1"/>
  <c r="Z465" i="2" s="1" a="1"/>
  <c r="Z465" i="2" s="1"/>
  <c r="Z466" i="2" s="1" a="1"/>
  <c r="Z466" i="2" s="1"/>
  <c r="Z467" i="2" s="1" a="1"/>
  <c r="Z467" i="2" s="1"/>
  <c r="Z468" i="2" s="1" a="1"/>
  <c r="Z468" i="2" s="1"/>
  <c r="Z469" i="2" s="1" a="1"/>
  <c r="Z469" i="2" s="1"/>
  <c r="Z470" i="2" s="1" a="1"/>
  <c r="Z470" i="2" s="1"/>
  <c r="Z471" i="2" s="1" a="1"/>
  <c r="Z471" i="2" s="1"/>
  <c r="Z472" i="2" s="1" a="1"/>
  <c r="Z472" i="2" s="1"/>
  <c r="Z473" i="2" s="1" a="1"/>
  <c r="Z473" i="2" s="1"/>
  <c r="Z474" i="2" s="1" a="1"/>
  <c r="Z474" i="2" s="1"/>
  <c r="Z475" i="2" s="1" a="1"/>
  <c r="Z475" i="2" s="1"/>
  <c r="Z476" i="2" s="1" a="1"/>
  <c r="Z476" i="2" s="1"/>
  <c r="Z477" i="2" s="1" a="1"/>
  <c r="Z477" i="2" s="1"/>
  <c r="Z478" i="2" s="1" a="1"/>
  <c r="Z478" i="2" s="1"/>
  <c r="Z479" i="2" s="1" a="1"/>
  <c r="Z479" i="2" s="1"/>
  <c r="Z480" i="2" s="1" a="1"/>
  <c r="Z480" i="2" s="1"/>
  <c r="Z481" i="2" s="1" a="1"/>
  <c r="Z481" i="2" s="1"/>
  <c r="Z482" i="2" s="1" a="1"/>
  <c r="Z482" i="2" s="1"/>
  <c r="Z483" i="2" s="1" a="1"/>
  <c r="Z483" i="2" s="1"/>
  <c r="Z484" i="2" s="1" a="1"/>
  <c r="Z484" i="2" s="1"/>
  <c r="Z485" i="2" s="1" a="1"/>
  <c r="Z485" i="2" s="1"/>
  <c r="Z486" i="2" s="1" a="1"/>
  <c r="Z486" i="2" s="1"/>
  <c r="Z487" i="2" s="1" a="1"/>
  <c r="Z487" i="2" s="1"/>
  <c r="Z488" i="2" s="1" a="1"/>
  <c r="Z488" i="2" s="1"/>
  <c r="Z489" i="2" s="1" a="1"/>
  <c r="Z489" i="2" s="1"/>
  <c r="Z490" i="2" s="1" a="1"/>
  <c r="Z490" i="2" s="1"/>
  <c r="Z491" i="2" s="1" a="1"/>
  <c r="Z491" i="2" s="1"/>
  <c r="Z492" i="2" s="1" a="1"/>
  <c r="Z492" i="2" s="1"/>
  <c r="Z493" i="2" s="1" a="1"/>
  <c r="Z493" i="2" s="1"/>
  <c r="Z494" i="2" s="1" a="1"/>
  <c r="Z494" i="2" s="1"/>
  <c r="Z495" i="2" s="1" a="1"/>
  <c r="Z495" i="2" s="1"/>
  <c r="Z496" i="2" s="1" a="1"/>
  <c r="Z496" i="2" s="1"/>
  <c r="Z497" i="2" s="1" a="1"/>
  <c r="Z497" i="2" s="1"/>
  <c r="Z498" i="2" s="1" a="1"/>
  <c r="Z498" i="2" s="1"/>
  <c r="Z499" i="2" s="1" a="1"/>
  <c r="Z499" i="2" s="1"/>
  <c r="Z500" i="2" s="1" a="1"/>
  <c r="Z500" i="2" s="1"/>
  <c r="Z501" i="2" s="1" a="1"/>
  <c r="Z501" i="2" s="1"/>
  <c r="Z502" i="2" s="1" a="1"/>
  <c r="Z502" i="2" s="1"/>
  <c r="Z503" i="2" s="1" a="1"/>
  <c r="Z503" i="2" s="1"/>
  <c r="Z504" i="2" s="1" a="1"/>
  <c r="Z504" i="2" s="1"/>
  <c r="Z505" i="2" s="1" a="1"/>
  <c r="Z505" i="2" s="1"/>
  <c r="Z506" i="2" s="1" a="1"/>
  <c r="Z506" i="2" s="1"/>
  <c r="Z507" i="2" s="1" a="1"/>
  <c r="Z507" i="2" s="1"/>
  <c r="Z508" i="2" s="1" a="1"/>
  <c r="Z508" i="2" s="1"/>
  <c r="Z509" i="2" s="1" a="1"/>
  <c r="Z509" i="2" s="1"/>
  <c r="Z510" i="2" s="1" a="1"/>
  <c r="Z510" i="2" s="1"/>
  <c r="Z511" i="2" s="1" a="1"/>
  <c r="Z511" i="2" s="1"/>
  <c r="Z512" i="2" s="1" a="1"/>
  <c r="Z512" i="2" s="1"/>
  <c r="Z513" i="2" s="1" a="1"/>
  <c r="Z513" i="2" s="1"/>
  <c r="Z514" i="2" s="1" a="1"/>
  <c r="Z514" i="2" s="1"/>
  <c r="Z515" i="2" s="1" a="1"/>
  <c r="Z515" i="2" s="1"/>
  <c r="Z516" i="2" s="1" a="1"/>
  <c r="Z516" i="2" s="1"/>
  <c r="Z517" i="2" s="1" a="1"/>
  <c r="Z517" i="2" s="1"/>
  <c r="Z518" i="2" s="1" a="1"/>
  <c r="Z518" i="2" s="1"/>
  <c r="Z519" i="2" s="1" a="1"/>
  <c r="Z519" i="2" s="1"/>
  <c r="Z520" i="2" s="1" a="1"/>
  <c r="Z520" i="2" s="1"/>
  <c r="Z521" i="2" s="1" a="1"/>
  <c r="Z521" i="2" s="1"/>
  <c r="Z522" i="2" s="1" a="1"/>
  <c r="Z522" i="2" s="1"/>
  <c r="Z523" i="2" s="1" a="1"/>
  <c r="Z523" i="2" s="1"/>
  <c r="Z524" i="2" s="1" a="1"/>
  <c r="Z524" i="2" s="1"/>
  <c r="Z525" i="2" s="1" a="1"/>
  <c r="Z525" i="2" s="1"/>
  <c r="Z526" i="2" s="1" a="1"/>
  <c r="Z526" i="2" s="1"/>
  <c r="Z527" i="2" s="1" a="1"/>
  <c r="Z527" i="2" s="1"/>
  <c r="Z528" i="2" s="1" a="1"/>
  <c r="Z528" i="2" s="1"/>
  <c r="Z529" i="2" s="1" a="1"/>
  <c r="Z529" i="2" s="1"/>
  <c r="Z530" i="2" s="1" a="1"/>
  <c r="Z530" i="2" s="1"/>
  <c r="Z531" i="2" s="1" a="1"/>
  <c r="Z531" i="2" s="1"/>
  <c r="Z532" i="2" s="1" a="1"/>
  <c r="Z532" i="2" s="1"/>
  <c r="Z533" i="2" s="1" a="1"/>
  <c r="Z533" i="2" s="1"/>
  <c r="Z534" i="2" s="1" a="1"/>
  <c r="Z534" i="2" s="1"/>
  <c r="Z535" i="2" s="1" a="1"/>
  <c r="Z535" i="2" s="1"/>
  <c r="Z536" i="2" s="1" a="1"/>
  <c r="Z536" i="2" s="1"/>
  <c r="Z537" i="2" s="1" a="1"/>
  <c r="Z537" i="2" s="1"/>
  <c r="Z538" i="2" s="1" a="1"/>
  <c r="Z538" i="2" s="1"/>
  <c r="Z539" i="2" s="1" a="1"/>
  <c r="Z539" i="2" s="1"/>
  <c r="Z540" i="2" s="1" a="1"/>
  <c r="Z540" i="2" s="1"/>
  <c r="Z541" i="2" s="1" a="1"/>
  <c r="Z541" i="2" s="1"/>
  <c r="Z542" i="2" s="1" a="1"/>
  <c r="Z542" i="2" s="1"/>
  <c r="Z543" i="2" s="1" a="1"/>
  <c r="Z543" i="2" s="1"/>
  <c r="Z544" i="2" s="1" a="1"/>
  <c r="Z544" i="2" s="1"/>
  <c r="Z545" i="2" s="1" a="1"/>
  <c r="Z545" i="2" s="1"/>
  <c r="Z546" i="2" s="1" a="1"/>
  <c r="Z546" i="2" s="1"/>
  <c r="Z547" i="2" s="1" a="1"/>
  <c r="Z547" i="2" s="1"/>
  <c r="Z548" i="2" s="1" a="1"/>
  <c r="Z548" i="2" s="1"/>
  <c r="Z549" i="2" s="1" a="1"/>
  <c r="Z549" i="2" s="1"/>
  <c r="Z550" i="2" s="1" a="1"/>
  <c r="Z550" i="2" s="1"/>
  <c r="Z551" i="2" s="1" a="1"/>
  <c r="Z551" i="2" s="1"/>
  <c r="Z552" i="2" s="1" a="1"/>
  <c r="Z552" i="2" s="1"/>
  <c r="Z553" i="2" s="1" a="1"/>
  <c r="Z553" i="2" s="1"/>
  <c r="Z554" i="2" s="1" a="1"/>
  <c r="Z554" i="2" s="1"/>
  <c r="Z555" i="2" s="1" a="1"/>
  <c r="Z555" i="2" s="1"/>
  <c r="Z556" i="2" s="1" a="1"/>
  <c r="Z556" i="2" s="1"/>
  <c r="Z557" i="2" s="1" a="1"/>
  <c r="Z557" i="2" s="1"/>
  <c r="Z558" i="2" s="1" a="1"/>
  <c r="Z558" i="2" s="1"/>
  <c r="Z559" i="2" s="1" a="1"/>
  <c r="Z559" i="2" s="1"/>
  <c r="Z560" i="2" s="1" a="1"/>
  <c r="Z560" i="2" s="1"/>
  <c r="Z561" i="2" s="1" a="1"/>
  <c r="Z561" i="2" s="1"/>
  <c r="Z562" i="2" s="1" a="1"/>
  <c r="Z562" i="2" s="1"/>
  <c r="Z563" i="2" s="1" a="1"/>
  <c r="Z563" i="2" s="1"/>
  <c r="Z564" i="2" s="1" a="1"/>
  <c r="Z564" i="2" s="1"/>
  <c r="Z565" i="2" s="1" a="1"/>
  <c r="Z565" i="2" s="1"/>
  <c r="Z566" i="2" s="1" a="1"/>
  <c r="Z566" i="2" s="1"/>
  <c r="Z567" i="2" s="1" a="1"/>
  <c r="Z567" i="2" s="1"/>
  <c r="Z568" i="2" s="1" a="1"/>
  <c r="Z568" i="2" s="1"/>
  <c r="Z569" i="2" s="1" a="1"/>
  <c r="Z569" i="2" s="1"/>
  <c r="Z570" i="2" s="1" a="1"/>
  <c r="Z570" i="2" s="1"/>
  <c r="Z571" i="2" s="1" a="1"/>
  <c r="Z571" i="2" s="1"/>
  <c r="Z572" i="2" s="1" a="1"/>
  <c r="Z572" i="2" s="1"/>
  <c r="Z573" i="2" s="1" a="1"/>
  <c r="Z573" i="2" s="1"/>
  <c r="Z574" i="2" s="1" a="1"/>
  <c r="Z574" i="2" s="1"/>
  <c r="Z575" i="2" s="1" a="1"/>
  <c r="Z575" i="2" s="1"/>
  <c r="Z576" i="2" s="1" a="1"/>
  <c r="Z576" i="2" s="1"/>
  <c r="Z577" i="2" s="1" a="1"/>
  <c r="Z577" i="2" s="1"/>
  <c r="Z578" i="2" s="1" a="1"/>
  <c r="Z578" i="2" s="1"/>
  <c r="Z579" i="2" s="1" a="1"/>
  <c r="Z579" i="2" s="1"/>
  <c r="Z580" i="2" s="1" a="1"/>
  <c r="Z580" i="2" s="1"/>
  <c r="Z581" i="2" s="1" a="1"/>
  <c r="Z581" i="2" s="1"/>
  <c r="Z582" i="2" s="1" a="1"/>
  <c r="Z582" i="2" s="1"/>
  <c r="Z583" i="2" s="1" a="1"/>
  <c r="Z583" i="2" s="1"/>
  <c r="Z584" i="2" s="1" a="1"/>
  <c r="Z584" i="2" s="1"/>
  <c r="Z585" i="2" s="1" a="1"/>
  <c r="Z585" i="2" s="1"/>
  <c r="Z586" i="2" s="1" a="1"/>
  <c r="Z586" i="2" s="1"/>
  <c r="Z587" i="2" s="1" a="1"/>
  <c r="Z587" i="2" s="1"/>
  <c r="Z588" i="2" s="1" a="1"/>
  <c r="Z588" i="2" s="1"/>
  <c r="Z589" i="2" s="1" a="1"/>
  <c r="Z589" i="2" s="1"/>
  <c r="Z590" i="2" s="1" a="1"/>
  <c r="Z590" i="2" s="1"/>
  <c r="Z591" i="2" s="1" a="1"/>
  <c r="Z591" i="2" s="1"/>
  <c r="Z592" i="2" s="1" a="1"/>
  <c r="Z592" i="2" s="1"/>
  <c r="Z593" i="2" s="1" a="1"/>
  <c r="Z593" i="2" s="1"/>
  <c r="Z594" i="2" s="1" a="1"/>
  <c r="Z594" i="2" s="1"/>
  <c r="Z595" i="2" s="1" a="1"/>
  <c r="Z595" i="2" s="1"/>
  <c r="Z596" i="2" s="1" a="1"/>
  <c r="Z596" i="2" s="1"/>
  <c r="Z597" i="2" s="1" a="1"/>
  <c r="Z597" i="2" s="1"/>
  <c r="Z598" i="2" s="1" a="1"/>
  <c r="Z598" i="2" s="1"/>
  <c r="Z599" i="2" s="1" a="1"/>
  <c r="Z599" i="2" s="1"/>
  <c r="Z600" i="2" s="1" a="1"/>
  <c r="Z600" i="2" s="1"/>
  <c r="Z601" i="2" s="1" a="1"/>
  <c r="Z601" i="2" s="1"/>
  <c r="Z602" i="2" s="1" a="1"/>
  <c r="Z602" i="2" s="1"/>
  <c r="Z603" i="2" s="1" a="1"/>
  <c r="Z603" i="2" s="1"/>
  <c r="Z604" i="2" s="1" a="1"/>
  <c r="Z604" i="2" s="1"/>
  <c r="Z605" i="2" s="1" a="1"/>
  <c r="Z605" i="2" s="1"/>
  <c r="Z606" i="2" s="1" a="1"/>
  <c r="Z606" i="2" s="1"/>
  <c r="Z607" i="2" s="1" a="1"/>
  <c r="Z607" i="2" s="1"/>
  <c r="Z608" i="2" s="1" a="1"/>
  <c r="Z608" i="2" s="1"/>
  <c r="Z609" i="2" s="1" a="1"/>
  <c r="Z609" i="2" s="1"/>
  <c r="Z610" i="2" s="1" a="1"/>
  <c r="Z610" i="2" s="1"/>
  <c r="Z611" i="2" s="1" a="1"/>
  <c r="Z611" i="2" s="1"/>
  <c r="Z612" i="2" s="1" a="1"/>
  <c r="Z612" i="2" s="1"/>
  <c r="Z613" i="2" s="1" a="1"/>
  <c r="Z613" i="2" s="1"/>
  <c r="Z614" i="2" s="1" a="1"/>
  <c r="Z614" i="2" s="1"/>
  <c r="Z615" i="2" s="1" a="1"/>
  <c r="Z615" i="2" s="1"/>
  <c r="Z616" i="2" s="1" a="1"/>
  <c r="Z616" i="2" s="1"/>
  <c r="Z617" i="2" s="1" a="1"/>
  <c r="Z617" i="2" s="1"/>
  <c r="Z618" i="2" s="1" a="1"/>
  <c r="Z618" i="2" s="1"/>
  <c r="Z619" i="2" s="1" a="1"/>
  <c r="Z619" i="2" s="1"/>
  <c r="Z620" i="2" s="1" a="1"/>
  <c r="Z620" i="2" s="1"/>
  <c r="Z621" i="2" s="1" a="1"/>
  <c r="Z621" i="2" s="1"/>
  <c r="Z622" i="2" s="1" a="1"/>
  <c r="Z622" i="2" s="1"/>
  <c r="Z623" i="2" s="1" a="1"/>
  <c r="Z623" i="2" s="1"/>
  <c r="Z624" i="2" s="1" a="1"/>
  <c r="Z624" i="2" s="1"/>
  <c r="Z625" i="2" s="1" a="1"/>
  <c r="Z625" i="2" s="1"/>
  <c r="Z626" i="2" s="1" a="1"/>
  <c r="Z626" i="2" s="1"/>
  <c r="Z627" i="2" s="1" a="1"/>
  <c r="Z627" i="2" s="1"/>
  <c r="Z628" i="2" s="1" a="1"/>
  <c r="Z628" i="2" s="1"/>
  <c r="Z629" i="2" s="1" a="1"/>
  <c r="Z629" i="2" s="1"/>
  <c r="Z630" i="2" s="1" a="1"/>
  <c r="Z630" i="2" s="1"/>
  <c r="Z631" i="2" s="1" a="1"/>
  <c r="Z631" i="2" s="1"/>
  <c r="Z632" i="2" s="1" a="1"/>
  <c r="Z632" i="2" s="1"/>
  <c r="Z633" i="2" s="1" a="1"/>
  <c r="Z633" i="2" s="1"/>
  <c r="Z634" i="2" s="1" a="1"/>
  <c r="Z634" i="2" s="1"/>
  <c r="Z635" i="2" s="1" a="1"/>
  <c r="Z635" i="2" s="1"/>
  <c r="Z636" i="2" s="1" a="1"/>
  <c r="Z636" i="2" s="1"/>
  <c r="Z637" i="2" s="1" a="1"/>
  <c r="Z637" i="2" s="1"/>
  <c r="Z638" i="2" s="1" a="1"/>
  <c r="Z638" i="2" s="1"/>
  <c r="Z639" i="2" s="1" a="1"/>
  <c r="Z639" i="2" s="1"/>
  <c r="Z640" i="2" s="1" a="1"/>
  <c r="Z640" i="2" s="1"/>
  <c r="Z641" i="2" s="1" a="1"/>
  <c r="Z641" i="2" s="1"/>
  <c r="Z642" i="2" s="1" a="1"/>
  <c r="Z642" i="2" s="1"/>
  <c r="Z643" i="2" s="1" a="1"/>
  <c r="Z643" i="2" s="1"/>
  <c r="Z644" i="2" s="1" a="1"/>
  <c r="Z644" i="2" s="1"/>
  <c r="Z645" i="2" s="1" a="1"/>
  <c r="Z645" i="2" s="1"/>
  <c r="Z646" i="2" s="1" a="1"/>
  <c r="Z646" i="2" s="1"/>
  <c r="Z647" i="2" s="1" a="1"/>
  <c r="Z647" i="2" s="1"/>
  <c r="Z648" i="2" s="1" a="1"/>
  <c r="Z648" i="2" s="1"/>
  <c r="Z649" i="2" s="1" a="1"/>
  <c r="Z649" i="2" s="1"/>
  <c r="Z650" i="2" s="1" a="1"/>
  <c r="Z650" i="2" s="1"/>
  <c r="Z651" i="2" s="1" a="1"/>
  <c r="Z651" i="2" s="1"/>
  <c r="Z652" i="2" s="1" a="1"/>
  <c r="Z652" i="2" s="1"/>
  <c r="Z653" i="2" s="1" a="1"/>
  <c r="Z653" i="2" s="1"/>
  <c r="Z654" i="2" s="1" a="1"/>
  <c r="Z654" i="2" s="1"/>
  <c r="Z655" i="2" s="1" a="1"/>
  <c r="Z655" i="2" s="1"/>
  <c r="Z656" i="2" s="1" a="1"/>
  <c r="Z656" i="2" s="1"/>
  <c r="Z657" i="2" s="1" a="1"/>
  <c r="Z657" i="2" s="1"/>
  <c r="Z658" i="2" s="1" a="1"/>
  <c r="Z658" i="2" s="1"/>
  <c r="Z659" i="2" s="1" a="1"/>
  <c r="Z659" i="2" s="1"/>
  <c r="Z660" i="2" s="1" a="1"/>
  <c r="Z660" i="2" s="1"/>
  <c r="Z661" i="2" s="1" a="1"/>
  <c r="Z661" i="2" s="1"/>
  <c r="Z662" i="2" s="1" a="1"/>
  <c r="Z662" i="2" s="1"/>
  <c r="Z663" i="2" s="1" a="1"/>
  <c r="Z663" i="2" s="1"/>
  <c r="Z664" i="2" s="1" a="1"/>
  <c r="Z664" i="2" s="1"/>
  <c r="Z665" i="2" s="1" a="1"/>
  <c r="Z665" i="2" s="1"/>
  <c r="Z666" i="2" s="1" a="1"/>
  <c r="Z666" i="2" s="1"/>
  <c r="Z667" i="2" s="1" a="1"/>
  <c r="Z667" i="2" s="1"/>
  <c r="Z668" i="2" s="1" a="1"/>
  <c r="Z668" i="2" s="1"/>
  <c r="Z669" i="2" s="1" a="1"/>
  <c r="Z669" i="2" s="1"/>
  <c r="Z670" i="2" s="1" a="1"/>
  <c r="Z670" i="2" s="1"/>
  <c r="Z671" i="2" s="1" a="1"/>
  <c r="Z671" i="2" s="1"/>
  <c r="Z672" i="2" s="1" a="1"/>
  <c r="Z672" i="2" s="1"/>
  <c r="Z673" i="2" s="1" a="1"/>
  <c r="Z673" i="2" s="1"/>
  <c r="Z674" i="2" s="1" a="1"/>
  <c r="Z674" i="2" s="1"/>
  <c r="Z675" i="2" s="1" a="1"/>
  <c r="Z675" i="2" s="1"/>
  <c r="Z676" i="2" s="1" a="1"/>
  <c r="Z676" i="2" s="1"/>
  <c r="Z677" i="2" s="1" a="1"/>
  <c r="Z677" i="2" s="1"/>
  <c r="Z678" i="2" s="1" a="1"/>
  <c r="Z678" i="2" s="1"/>
  <c r="Z679" i="2" s="1" a="1"/>
  <c r="Z679" i="2" s="1"/>
  <c r="Z680" i="2" s="1" a="1"/>
  <c r="Z680" i="2" s="1"/>
  <c r="Z681" i="2" s="1" a="1"/>
  <c r="Z681" i="2" s="1"/>
  <c r="Z682" i="2" s="1" a="1"/>
  <c r="Z682" i="2" s="1"/>
  <c r="Z683" i="2" s="1" a="1"/>
  <c r="Z683" i="2" s="1"/>
  <c r="Z684" i="2" s="1" a="1"/>
  <c r="Z684" i="2" s="1"/>
  <c r="Z685" i="2" s="1" a="1"/>
  <c r="Z685" i="2" s="1"/>
  <c r="Z686" i="2" s="1" a="1"/>
  <c r="Z686" i="2" s="1"/>
  <c r="Z687" i="2" s="1" a="1"/>
  <c r="Z687" i="2" s="1"/>
  <c r="Z688" i="2" s="1" a="1"/>
  <c r="Z688" i="2" s="1"/>
  <c r="Z689" i="2" s="1" a="1"/>
  <c r="Z689" i="2" s="1"/>
  <c r="Z690" i="2" s="1" a="1"/>
  <c r="Z690" i="2" s="1"/>
  <c r="Z691" i="2" s="1" a="1"/>
  <c r="Z691" i="2" s="1"/>
  <c r="Z692" i="2" s="1" a="1"/>
  <c r="Z692" i="2" s="1"/>
  <c r="Z693" i="2" s="1" a="1"/>
  <c r="Z693" i="2" s="1"/>
  <c r="Z694" i="2" s="1" a="1"/>
  <c r="Z694" i="2" s="1"/>
  <c r="Z695" i="2" s="1" a="1"/>
  <c r="Z695" i="2" s="1"/>
  <c r="Z696" i="2" s="1" a="1"/>
  <c r="Z696" i="2" s="1"/>
  <c r="Z697" i="2" s="1" a="1"/>
  <c r="Z697" i="2" s="1"/>
  <c r="Z698" i="2" s="1" a="1"/>
  <c r="Z698" i="2" s="1"/>
  <c r="Z699" i="2" s="1" a="1"/>
  <c r="Z699" i="2" s="1"/>
  <c r="Z700" i="2" s="1" a="1"/>
  <c r="Z700" i="2" s="1"/>
  <c r="Z701" i="2" s="1" a="1"/>
  <c r="Z701" i="2" s="1"/>
  <c r="Z702" i="2" s="1" a="1"/>
  <c r="Z702" i="2" s="1"/>
  <c r="Z703" i="2" s="1" a="1"/>
  <c r="Z703" i="2" s="1"/>
  <c r="Z704" i="2" s="1" a="1"/>
  <c r="Z704" i="2" s="1"/>
  <c r="Z705" i="2" s="1" a="1"/>
  <c r="Z705" i="2" s="1"/>
  <c r="Z706" i="2" s="1" a="1"/>
  <c r="Z706" i="2" s="1"/>
  <c r="Z707" i="2" s="1" a="1"/>
  <c r="Z707" i="2" s="1"/>
  <c r="Z708" i="2" s="1" a="1"/>
  <c r="Z708" i="2" s="1"/>
  <c r="Z709" i="2" s="1" a="1"/>
  <c r="Z709" i="2" s="1"/>
  <c r="Z710" i="2" s="1" a="1"/>
  <c r="Z710" i="2" s="1"/>
  <c r="Z711" i="2" s="1" a="1"/>
  <c r="Z711" i="2" s="1"/>
  <c r="Z712" i="2" s="1" a="1"/>
  <c r="Z712" i="2" s="1"/>
  <c r="Z713" i="2" s="1" a="1"/>
  <c r="Z713" i="2" s="1"/>
  <c r="Z714" i="2" s="1" a="1"/>
  <c r="Z714" i="2" s="1"/>
  <c r="Z715" i="2" s="1" a="1"/>
  <c r="Z715" i="2" s="1"/>
  <c r="Z716" i="2" s="1" a="1"/>
  <c r="Z716" i="2" s="1"/>
  <c r="Z717" i="2" s="1" a="1"/>
  <c r="Z717" i="2" s="1"/>
  <c r="Z718" i="2" s="1" a="1"/>
  <c r="Z718" i="2" s="1"/>
  <c r="Z719" i="2" s="1" a="1"/>
  <c r="Z719" i="2" s="1"/>
  <c r="Z720" i="2" s="1" a="1"/>
  <c r="Z720" i="2" s="1"/>
  <c r="Z721" i="2" s="1" a="1"/>
  <c r="Z721" i="2" s="1"/>
  <c r="Z722" i="2" s="1" a="1"/>
  <c r="Z722" i="2" s="1"/>
  <c r="Z723" i="2" s="1" a="1"/>
  <c r="Z723" i="2" s="1"/>
  <c r="Z724" i="2" s="1" a="1"/>
  <c r="Z724" i="2" s="1"/>
  <c r="Z725" i="2" s="1" a="1"/>
  <c r="Z725" i="2" s="1"/>
  <c r="Z726" i="2" s="1" a="1"/>
  <c r="Z726" i="2" s="1"/>
  <c r="Z727" i="2" s="1" a="1"/>
  <c r="Z727" i="2" s="1"/>
  <c r="Z728" i="2" s="1" a="1"/>
  <c r="Z728" i="2" s="1"/>
  <c r="Z729" i="2" s="1" a="1"/>
  <c r="Z729" i="2" s="1"/>
  <c r="Z730" i="2" s="1" a="1"/>
  <c r="Z730" i="2" s="1"/>
  <c r="Z731" i="2" s="1" a="1"/>
  <c r="Z731" i="2" s="1"/>
  <c r="Z732" i="2" s="1" a="1"/>
  <c r="Z732" i="2" s="1"/>
  <c r="Z733" i="2" s="1" a="1"/>
  <c r="Z733" i="2" s="1"/>
  <c r="Z734" i="2" s="1" a="1"/>
  <c r="Z734" i="2" s="1"/>
  <c r="Z735" i="2" s="1" a="1"/>
  <c r="Z735" i="2" s="1"/>
  <c r="Z736" i="2" s="1" a="1"/>
  <c r="Z736" i="2" s="1"/>
  <c r="Z737" i="2" s="1" a="1"/>
  <c r="Z737" i="2" s="1"/>
  <c r="Z738" i="2" s="1" a="1"/>
  <c r="Z738" i="2" s="1"/>
  <c r="Z739" i="2" s="1" a="1"/>
  <c r="Z739" i="2" s="1"/>
  <c r="Z740" i="2" s="1" a="1"/>
  <c r="Z740" i="2" s="1"/>
  <c r="Z741" i="2" s="1" a="1"/>
  <c r="Z741" i="2" s="1"/>
  <c r="Z742" i="2" s="1" a="1"/>
  <c r="Z742" i="2" s="1"/>
  <c r="Z743" i="2" s="1" a="1"/>
  <c r="Z743" i="2" s="1"/>
  <c r="Z744" i="2" s="1" a="1"/>
  <c r="Z744" i="2" s="1"/>
  <c r="Z745" i="2" s="1" a="1"/>
  <c r="Z745" i="2" s="1"/>
  <c r="Z746" i="2" s="1" a="1"/>
  <c r="Z746" i="2" s="1"/>
  <c r="Z747" i="2" s="1" a="1"/>
  <c r="Z747" i="2" s="1"/>
  <c r="Z748" i="2" s="1" a="1"/>
  <c r="Z748" i="2" s="1"/>
  <c r="Z749" i="2" s="1" a="1"/>
  <c r="Z749" i="2" s="1"/>
  <c r="Z750" i="2" s="1" a="1"/>
  <c r="Z750" i="2" s="1"/>
  <c r="Z751" i="2" s="1" a="1"/>
  <c r="Z751" i="2" s="1"/>
  <c r="Z752" i="2" s="1" a="1"/>
  <c r="Z752" i="2" s="1"/>
  <c r="Z753" i="2" s="1" a="1"/>
  <c r="Z753" i="2" s="1"/>
  <c r="Z754" i="2" s="1" a="1"/>
  <c r="Z754" i="2" s="1"/>
  <c r="Z755" i="2" s="1" a="1"/>
  <c r="Z755" i="2" s="1"/>
  <c r="Z756" i="2" s="1" a="1"/>
  <c r="Z756" i="2" s="1"/>
  <c r="Z757" i="2" s="1" a="1"/>
  <c r="Z757" i="2" s="1"/>
  <c r="Z758" i="2" s="1" a="1"/>
  <c r="Z758" i="2" s="1"/>
  <c r="Z759" i="2" s="1" a="1"/>
  <c r="Z759" i="2" s="1"/>
  <c r="Z760" i="2" s="1" a="1"/>
  <c r="Z760" i="2" s="1"/>
  <c r="Z761" i="2" s="1" a="1"/>
  <c r="Z761" i="2" s="1"/>
  <c r="Z762" i="2" s="1" a="1"/>
  <c r="Z762" i="2" s="1"/>
  <c r="Z763" i="2" s="1" a="1"/>
  <c r="Z763" i="2" s="1"/>
  <c r="Z764" i="2" s="1" a="1"/>
  <c r="Z764" i="2" s="1"/>
  <c r="Z765" i="2" s="1" a="1"/>
  <c r="Z765" i="2" s="1"/>
  <c r="Z766" i="2" s="1" a="1"/>
  <c r="Z766" i="2" s="1"/>
  <c r="Z767" i="2" s="1" a="1"/>
  <c r="Z767" i="2" s="1"/>
  <c r="Z768" i="2" s="1" a="1"/>
  <c r="Z768" i="2" s="1"/>
  <c r="Z769" i="2" s="1" a="1"/>
  <c r="Z769" i="2" s="1"/>
  <c r="Z770" i="2" s="1" a="1"/>
  <c r="Z770" i="2" s="1"/>
  <c r="Z771" i="2" s="1" a="1"/>
  <c r="Z771" i="2" s="1"/>
  <c r="Z772" i="2" s="1" a="1"/>
  <c r="Z772" i="2" s="1"/>
  <c r="Z773" i="2" s="1" a="1"/>
  <c r="Z773" i="2" s="1"/>
  <c r="Z774" i="2" s="1" a="1"/>
  <c r="Z774" i="2" s="1"/>
  <c r="Z775" i="2" s="1" a="1"/>
  <c r="Z775" i="2" s="1"/>
  <c r="Z776" i="2" s="1" a="1"/>
  <c r="Z776" i="2" s="1"/>
  <c r="Z777" i="2" s="1" a="1"/>
  <c r="Z777" i="2" s="1"/>
  <c r="Z778" i="2" s="1" a="1"/>
  <c r="Z778" i="2" s="1"/>
  <c r="Z779" i="2" s="1" a="1"/>
  <c r="Z779" i="2" s="1"/>
  <c r="Z780" i="2" s="1" a="1"/>
  <c r="Z780" i="2" s="1"/>
  <c r="Z781" i="2" s="1" a="1"/>
  <c r="Z781" i="2" s="1"/>
  <c r="Z782" i="2" s="1" a="1"/>
  <c r="Z782" i="2" s="1"/>
  <c r="Z783" i="2" s="1" a="1"/>
  <c r="Z783" i="2" s="1"/>
  <c r="Z784" i="2" s="1" a="1"/>
  <c r="Z784" i="2" s="1"/>
  <c r="Z785" i="2" s="1" a="1"/>
  <c r="Z785" i="2" s="1"/>
  <c r="Z786" i="2" s="1" a="1"/>
  <c r="Z786" i="2" s="1"/>
  <c r="Z787" i="2" s="1" a="1"/>
  <c r="Z787" i="2" s="1"/>
  <c r="Z788" i="2" s="1" a="1"/>
  <c r="Z788" i="2" s="1"/>
  <c r="Z789" i="2" s="1" a="1"/>
  <c r="Z789" i="2" s="1"/>
  <c r="Z790" i="2" s="1" a="1"/>
  <c r="Z790" i="2" s="1"/>
  <c r="Z791" i="2" s="1" a="1"/>
  <c r="Z791" i="2" s="1"/>
  <c r="Z792" i="2" s="1" a="1"/>
  <c r="Z792" i="2" s="1"/>
  <c r="Z793" i="2" s="1" a="1"/>
  <c r="Z793" i="2" s="1"/>
  <c r="Z794" i="2" s="1" a="1"/>
  <c r="Z794" i="2" s="1"/>
  <c r="Z795" i="2" s="1" a="1"/>
  <c r="Z795" i="2" s="1"/>
  <c r="Z796" i="2" s="1" a="1"/>
  <c r="Z796" i="2" s="1"/>
  <c r="Z797" i="2" s="1" a="1"/>
  <c r="Z797" i="2" s="1"/>
  <c r="Z798" i="2" s="1" a="1"/>
  <c r="Z798" i="2" s="1"/>
  <c r="Z799" i="2" s="1" a="1"/>
  <c r="Z799" i="2" s="1"/>
  <c r="Z800" i="2" s="1" a="1"/>
  <c r="Z800" i="2" s="1"/>
  <c r="Z801" i="2" s="1" a="1"/>
  <c r="Z801" i="2" s="1"/>
  <c r="Z802" i="2" s="1" a="1"/>
  <c r="Z802" i="2" s="1"/>
  <c r="Z803" i="2" s="1" a="1"/>
  <c r="Z803" i="2" s="1"/>
  <c r="Z804" i="2" s="1" a="1"/>
  <c r="Z804" i="2" s="1"/>
  <c r="Z805" i="2" s="1" a="1"/>
  <c r="Z805" i="2" s="1"/>
  <c r="Z806" i="2" s="1" a="1"/>
  <c r="Z806" i="2" s="1"/>
  <c r="Z807" i="2" s="1" a="1"/>
  <c r="Z807" i="2" s="1"/>
  <c r="Z808" i="2" s="1" a="1"/>
  <c r="Z808" i="2" s="1"/>
  <c r="Z809" i="2" s="1" a="1"/>
  <c r="Z809" i="2" s="1"/>
  <c r="Z810" i="2" s="1" a="1"/>
  <c r="Z810" i="2" s="1"/>
  <c r="Z811" i="2" s="1" a="1"/>
  <c r="Z811" i="2" s="1"/>
  <c r="Z812" i="2" s="1" a="1"/>
  <c r="Z812" i="2" s="1"/>
  <c r="Z813" i="2" s="1" a="1"/>
  <c r="Z813" i="2" s="1"/>
  <c r="Z814" i="2" s="1" a="1"/>
  <c r="Z814" i="2" s="1"/>
  <c r="Z815" i="2" s="1" a="1"/>
  <c r="Z815" i="2" s="1"/>
  <c r="Z816" i="2" s="1" a="1"/>
  <c r="Z816" i="2" s="1"/>
  <c r="Z817" i="2" s="1" a="1"/>
  <c r="Z817" i="2" s="1"/>
  <c r="Z818" i="2" s="1" a="1"/>
  <c r="Z818" i="2" s="1"/>
  <c r="Z819" i="2" s="1" a="1"/>
  <c r="Z819" i="2" s="1"/>
  <c r="Z820" i="2" s="1" a="1"/>
  <c r="Z820" i="2" s="1"/>
  <c r="Z821" i="2" s="1" a="1"/>
  <c r="Z821" i="2" s="1"/>
  <c r="Z822" i="2" s="1" a="1"/>
  <c r="Z822" i="2" s="1"/>
  <c r="Z823" i="2" s="1" a="1"/>
  <c r="Z823" i="2" s="1"/>
  <c r="Z824" i="2" s="1" a="1"/>
  <c r="Z824" i="2" s="1"/>
  <c r="Z825" i="2" s="1" a="1"/>
  <c r="Z825" i="2" s="1"/>
  <c r="Z826" i="2" s="1" a="1"/>
  <c r="Z826" i="2" s="1"/>
  <c r="Z827" i="2" s="1" a="1"/>
  <c r="Z827" i="2" s="1"/>
  <c r="Z828" i="2" s="1" a="1"/>
  <c r="Z828" i="2" s="1"/>
  <c r="Z829" i="2" s="1" a="1"/>
  <c r="Z829" i="2" s="1"/>
  <c r="Z830" i="2" s="1" a="1"/>
  <c r="Z830" i="2" s="1"/>
  <c r="Z831" i="2" s="1" a="1"/>
  <c r="Z831" i="2" s="1"/>
  <c r="Z832" i="2" s="1" a="1"/>
  <c r="Z832" i="2" s="1"/>
  <c r="Z833" i="2" s="1" a="1"/>
  <c r="Z833" i="2" s="1"/>
  <c r="Z834" i="2" s="1" a="1"/>
  <c r="Z834" i="2" s="1"/>
  <c r="Z835" i="2" s="1" a="1"/>
  <c r="Z835" i="2" s="1"/>
  <c r="Z836" i="2" s="1" a="1"/>
  <c r="Z836" i="2" s="1"/>
  <c r="Z837" i="2" s="1" a="1"/>
  <c r="Z837" i="2" s="1"/>
  <c r="Z838" i="2" s="1" a="1"/>
  <c r="Z838" i="2" s="1"/>
  <c r="Z839" i="2" s="1" a="1"/>
  <c r="Z839" i="2" s="1"/>
  <c r="Z840" i="2" s="1" a="1"/>
  <c r="Z840" i="2" s="1"/>
  <c r="Z841" i="2" s="1" a="1"/>
  <c r="Z841" i="2" s="1"/>
  <c r="Z842" i="2" s="1" a="1"/>
  <c r="Z842" i="2" s="1"/>
  <c r="Z843" i="2" s="1" a="1"/>
  <c r="Z843" i="2" s="1"/>
  <c r="Z844" i="2" s="1" a="1"/>
  <c r="Z844" i="2" s="1"/>
  <c r="Z845" i="2" s="1" a="1"/>
  <c r="Z845" i="2" s="1"/>
  <c r="Z846" i="2" s="1" a="1"/>
  <c r="Z846" i="2" s="1"/>
  <c r="Z847" i="2" s="1" a="1"/>
  <c r="Z847" i="2" s="1"/>
  <c r="Z848" i="2" s="1" a="1"/>
  <c r="Z848" i="2" s="1"/>
  <c r="Z849" i="2" s="1" a="1"/>
  <c r="Z849" i="2" s="1"/>
  <c r="Z850" i="2" s="1" a="1"/>
  <c r="Z850" i="2" s="1"/>
  <c r="Z851" i="2" s="1" a="1"/>
  <c r="Z851" i="2" s="1"/>
  <c r="Z852" i="2" s="1" a="1"/>
  <c r="Z852" i="2" s="1"/>
  <c r="Z853" i="2" s="1" a="1"/>
  <c r="Z853" i="2" s="1"/>
  <c r="Z854" i="2" s="1" a="1"/>
  <c r="Z854" i="2" s="1"/>
  <c r="Z855" i="2" s="1" a="1"/>
  <c r="Z855" i="2" s="1"/>
  <c r="Z856" i="2" s="1" a="1"/>
  <c r="Z856" i="2" s="1"/>
  <c r="Z857" i="2" s="1" a="1"/>
  <c r="Z857" i="2" s="1"/>
  <c r="Z858" i="2" s="1" a="1"/>
  <c r="Z858" i="2" s="1"/>
  <c r="Z859" i="2" s="1" a="1"/>
  <c r="Z859" i="2" s="1"/>
  <c r="Z860" i="2" s="1" a="1"/>
  <c r="Z860" i="2" s="1"/>
  <c r="Z861" i="2" s="1" a="1"/>
  <c r="Z861" i="2" s="1"/>
  <c r="Z862" i="2" s="1" a="1"/>
  <c r="Z862" i="2" s="1"/>
  <c r="Z863" i="2" s="1" a="1"/>
  <c r="Z863" i="2" s="1"/>
  <c r="Z864" i="2" s="1" a="1"/>
  <c r="Z864" i="2" s="1"/>
  <c r="Z865" i="2" s="1" a="1"/>
  <c r="Z865" i="2" s="1"/>
  <c r="Z866" i="2" s="1" a="1"/>
  <c r="Z866" i="2" s="1"/>
  <c r="Z867" i="2" s="1" a="1"/>
  <c r="Z867" i="2" s="1"/>
  <c r="Z868" i="2" s="1" a="1"/>
  <c r="Z868" i="2" s="1"/>
  <c r="Z869" i="2" s="1" a="1"/>
  <c r="Z869" i="2" s="1"/>
  <c r="Z870" i="2" s="1" a="1"/>
  <c r="Z870" i="2" s="1"/>
  <c r="Z871" i="2" s="1" a="1"/>
  <c r="Z871" i="2" s="1"/>
  <c r="Z872" i="2" s="1" a="1"/>
  <c r="Z872" i="2" s="1"/>
  <c r="Z873" i="2" s="1" a="1"/>
  <c r="Z873" i="2" s="1"/>
  <c r="Z874" i="2" s="1" a="1"/>
  <c r="Z874" i="2" s="1"/>
  <c r="Z875" i="2" s="1" a="1"/>
  <c r="Z875" i="2" s="1"/>
  <c r="Z876" i="2" s="1" a="1"/>
  <c r="Z876" i="2" s="1"/>
  <c r="Z877" i="2" s="1" a="1"/>
  <c r="Z877" i="2" s="1"/>
  <c r="Z878" i="2" s="1" a="1"/>
  <c r="Z878" i="2" s="1"/>
  <c r="Z879" i="2" s="1" a="1"/>
  <c r="Z879" i="2" s="1"/>
  <c r="Z880" i="2" s="1" a="1"/>
  <c r="Z880" i="2" s="1"/>
  <c r="Z881" i="2" s="1" a="1"/>
  <c r="Z881" i="2" s="1"/>
  <c r="Z882" i="2" s="1" a="1"/>
  <c r="Z882" i="2" s="1"/>
  <c r="Z883" i="2" s="1" a="1"/>
  <c r="Z883" i="2" s="1"/>
  <c r="Z884" i="2" s="1" a="1"/>
  <c r="Z884" i="2" s="1"/>
  <c r="Z885" i="2" s="1" a="1"/>
  <c r="Z885" i="2" s="1"/>
  <c r="Z886" i="2" s="1" a="1"/>
  <c r="Z886" i="2" s="1"/>
  <c r="Z887" i="2" s="1" a="1"/>
  <c r="Z887" i="2" s="1"/>
  <c r="Z888" i="2" s="1" a="1"/>
  <c r="Z888" i="2" s="1"/>
  <c r="Z889" i="2" s="1" a="1"/>
  <c r="Z889" i="2" s="1"/>
  <c r="Z890" i="2" s="1" a="1"/>
  <c r="Z890" i="2" s="1"/>
  <c r="Z891" i="2" s="1" a="1"/>
  <c r="Z891" i="2" s="1"/>
  <c r="Z892" i="2" s="1" a="1"/>
  <c r="Z892" i="2" s="1"/>
  <c r="Z893" i="2" s="1" a="1"/>
  <c r="Z893" i="2" s="1"/>
  <c r="Z894" i="2" s="1" a="1"/>
  <c r="Z894" i="2" s="1"/>
  <c r="Z895" i="2" s="1" a="1"/>
  <c r="Z895" i="2" s="1"/>
  <c r="Z896" i="2" s="1" a="1"/>
  <c r="Z896" i="2" s="1"/>
  <c r="Z897" i="2" s="1" a="1"/>
  <c r="Z897" i="2" s="1"/>
  <c r="Z898" i="2" s="1" a="1"/>
  <c r="Z898" i="2" s="1"/>
  <c r="Z899" i="2" s="1" a="1"/>
  <c r="Z899" i="2" s="1"/>
  <c r="Z900" i="2" s="1" a="1"/>
  <c r="Z900" i="2" s="1"/>
  <c r="Z901" i="2" s="1" a="1"/>
  <c r="Z901" i="2" s="1"/>
  <c r="Z902" i="2" s="1" a="1"/>
  <c r="Z902" i="2" s="1"/>
  <c r="Z903" i="2" s="1" a="1"/>
  <c r="Z903" i="2" s="1"/>
  <c r="Z904" i="2" s="1" a="1"/>
  <c r="Z904" i="2" s="1"/>
  <c r="Z905" i="2" s="1" a="1"/>
  <c r="Z905" i="2" s="1"/>
  <c r="Z906" i="2" s="1" a="1"/>
  <c r="Z906" i="2" s="1"/>
  <c r="Z907" i="2" s="1" a="1"/>
  <c r="Z907" i="2" s="1"/>
  <c r="Z908" i="2" s="1" a="1"/>
  <c r="Z908" i="2" s="1"/>
  <c r="Z909" i="2" s="1" a="1"/>
  <c r="Z909" i="2" s="1"/>
  <c r="Z910" i="2" s="1" a="1"/>
  <c r="Z910" i="2" s="1"/>
  <c r="Z911" i="2" s="1" a="1"/>
  <c r="Z911" i="2" s="1"/>
  <c r="Z912" i="2" s="1" a="1"/>
  <c r="Z912" i="2" s="1"/>
  <c r="Z913" i="2" s="1" a="1"/>
  <c r="Z913" i="2" s="1"/>
  <c r="Z914" i="2" s="1" a="1"/>
  <c r="Z914" i="2" s="1"/>
  <c r="Z915" i="2" s="1" a="1"/>
  <c r="Z915" i="2" s="1"/>
  <c r="Z916" i="2" s="1" a="1"/>
  <c r="Z916" i="2" s="1"/>
  <c r="Z917" i="2" s="1" a="1"/>
  <c r="Z917" i="2" s="1"/>
  <c r="Z918" i="2" s="1" a="1"/>
  <c r="Z918" i="2" s="1"/>
  <c r="Z919" i="2" s="1" a="1"/>
  <c r="Z919" i="2" s="1"/>
  <c r="Z920" i="2" s="1" a="1"/>
  <c r="Z920" i="2" s="1"/>
  <c r="Z921" i="2" s="1" a="1"/>
  <c r="Z921" i="2" s="1"/>
  <c r="Z922" i="2" s="1" a="1"/>
  <c r="Z922" i="2" s="1"/>
  <c r="Z923" i="2" s="1" a="1"/>
  <c r="Z923" i="2" s="1"/>
  <c r="Z924" i="2" s="1" a="1"/>
  <c r="Z924" i="2" s="1"/>
  <c r="Z925" i="2" s="1" a="1"/>
  <c r="Z925" i="2" s="1"/>
  <c r="Z926" i="2" s="1" a="1"/>
  <c r="Z926" i="2" s="1"/>
  <c r="Z927" i="2" s="1" a="1"/>
  <c r="Z927" i="2" s="1"/>
  <c r="Z928" i="2" s="1" a="1"/>
  <c r="Z928" i="2" s="1"/>
  <c r="Z929" i="2" s="1" a="1"/>
  <c r="Z929" i="2" s="1"/>
  <c r="Z930" i="2" s="1" a="1"/>
  <c r="Z930" i="2" s="1"/>
  <c r="Z931" i="2" s="1" a="1"/>
  <c r="Z931" i="2" s="1"/>
  <c r="Z932" i="2" s="1" a="1"/>
  <c r="Z932" i="2" s="1"/>
  <c r="Z933" i="2" s="1" a="1"/>
  <c r="Z933" i="2" s="1"/>
  <c r="Z934" i="2" s="1" a="1"/>
  <c r="Z934" i="2" s="1"/>
  <c r="Z935" i="2" s="1" a="1"/>
  <c r="Z935" i="2" s="1"/>
  <c r="Z936" i="2" s="1" a="1"/>
  <c r="Z936" i="2" s="1"/>
  <c r="Z937" i="2" s="1" a="1"/>
  <c r="Z937" i="2" s="1"/>
  <c r="Z938" i="2" s="1" a="1"/>
  <c r="Z938" i="2" s="1"/>
  <c r="Z939" i="2" s="1" a="1"/>
  <c r="Z939" i="2" s="1"/>
  <c r="Z940" i="2" s="1" a="1"/>
  <c r="Z940" i="2" s="1"/>
  <c r="Z941" i="2" s="1" a="1"/>
  <c r="Z941" i="2" s="1"/>
  <c r="Z942" i="2" s="1" a="1"/>
  <c r="Z942" i="2" s="1"/>
  <c r="Z943" i="2" s="1" a="1"/>
  <c r="Z943" i="2" s="1"/>
  <c r="Z944" i="2" s="1" a="1"/>
  <c r="Z944" i="2" s="1"/>
  <c r="Z945" i="2" s="1" a="1"/>
  <c r="Z945" i="2" s="1"/>
  <c r="Z946" i="2" s="1" a="1"/>
  <c r="Z946" i="2" s="1"/>
  <c r="Z947" i="2" s="1" a="1"/>
  <c r="Z947" i="2" s="1"/>
  <c r="Z948" i="2" s="1" a="1"/>
  <c r="Z948" i="2" s="1"/>
  <c r="Z949" i="2" s="1" a="1"/>
  <c r="Z949" i="2" s="1"/>
  <c r="Z950" i="2" s="1" a="1"/>
  <c r="Z950" i="2" s="1"/>
  <c r="Z951" i="2" s="1" a="1"/>
  <c r="Z951" i="2" s="1"/>
  <c r="Z952" i="2" s="1" a="1"/>
  <c r="Z952" i="2" s="1"/>
  <c r="Z953" i="2" s="1" a="1"/>
  <c r="Z953" i="2" s="1"/>
  <c r="Z954" i="2" s="1" a="1"/>
  <c r="Z954" i="2" s="1"/>
  <c r="Z955" i="2" s="1" a="1"/>
  <c r="Z955" i="2" s="1"/>
  <c r="Z956" i="2" s="1" a="1"/>
  <c r="Z956" i="2" s="1"/>
  <c r="Z957" i="2" s="1" a="1"/>
  <c r="Z957" i="2" s="1"/>
  <c r="Z958" i="2" s="1" a="1"/>
  <c r="Z958" i="2" s="1"/>
  <c r="Z959" i="2" s="1" a="1"/>
  <c r="Z959" i="2" s="1"/>
  <c r="Z960" i="2" s="1" a="1"/>
  <c r="Z960" i="2" s="1"/>
  <c r="Z961" i="2" s="1" a="1"/>
  <c r="Z961" i="2" s="1"/>
  <c r="Z962" i="2" s="1" a="1"/>
  <c r="Z962" i="2" s="1"/>
  <c r="Z963" i="2" s="1" a="1"/>
  <c r="Z963" i="2" s="1"/>
  <c r="Z964" i="2" s="1" a="1"/>
  <c r="Z964" i="2" s="1"/>
  <c r="Z965" i="2" s="1" a="1"/>
  <c r="Z965" i="2" s="1"/>
  <c r="Z966" i="2" s="1" a="1"/>
  <c r="Z966" i="2" s="1"/>
  <c r="Z967" i="2" s="1" a="1"/>
  <c r="Z967" i="2" s="1"/>
  <c r="Z968" i="2" s="1" a="1"/>
  <c r="Z968" i="2" s="1"/>
  <c r="Z969" i="2" s="1" a="1"/>
  <c r="Z969" i="2" s="1"/>
  <c r="Z970" i="2" s="1" a="1"/>
  <c r="Z970" i="2" s="1"/>
  <c r="Z971" i="2" s="1" a="1"/>
  <c r="Z971" i="2" s="1"/>
  <c r="Z972" i="2" s="1" a="1"/>
  <c r="Z972" i="2" s="1"/>
  <c r="Z973" i="2" s="1" a="1"/>
  <c r="Z973" i="2" s="1"/>
  <c r="Z974" i="2" s="1" a="1"/>
  <c r="Z974" i="2" s="1"/>
  <c r="Z975" i="2" s="1" a="1"/>
  <c r="Z975" i="2" s="1"/>
  <c r="Z976" i="2" s="1" a="1"/>
  <c r="Z976" i="2" s="1"/>
  <c r="Z977" i="2" s="1" a="1"/>
  <c r="Z977" i="2" s="1"/>
  <c r="Z978" i="2" s="1" a="1"/>
  <c r="Z978" i="2" s="1"/>
  <c r="Z979" i="2" s="1" a="1"/>
  <c r="Z979" i="2" s="1"/>
  <c r="Z980" i="2" s="1" a="1"/>
  <c r="Z980" i="2" s="1"/>
  <c r="Z981" i="2" s="1" a="1"/>
  <c r="Z981" i="2" s="1"/>
  <c r="Z982" i="2" s="1" a="1"/>
  <c r="Z982" i="2" s="1"/>
  <c r="Z983" i="2" s="1" a="1"/>
  <c r="Z983" i="2" s="1"/>
  <c r="Z984" i="2" s="1" a="1"/>
  <c r="Z984" i="2" s="1"/>
  <c r="Z985" i="2" s="1" a="1"/>
  <c r="Z985" i="2" s="1"/>
  <c r="Z986" i="2" s="1" a="1"/>
  <c r="Z986" i="2" s="1"/>
  <c r="Z987" i="2" s="1" a="1"/>
  <c r="Z987" i="2" s="1"/>
  <c r="Z988" i="2" s="1" a="1"/>
  <c r="Z988" i="2" s="1"/>
  <c r="Z989" i="2" s="1" a="1"/>
  <c r="Z989" i="2" s="1"/>
  <c r="Z990" i="2" s="1" a="1"/>
  <c r="Z990" i="2" s="1"/>
  <c r="Z991" i="2" s="1" a="1"/>
  <c r="Z991" i="2" s="1"/>
  <c r="Z992" i="2" s="1" a="1"/>
  <c r="Z992" i="2" s="1"/>
  <c r="Z993" i="2" s="1" a="1"/>
  <c r="Z993" i="2" s="1"/>
  <c r="Z994" i="2" s="1" a="1"/>
  <c r="Z994" i="2" s="1"/>
  <c r="Z995" i="2" s="1" a="1"/>
  <c r="Z995" i="2" s="1"/>
  <c r="Z996" i="2" s="1" a="1"/>
  <c r="Z996" i="2" s="1"/>
  <c r="Z997" i="2" s="1" a="1"/>
  <c r="Z997" i="2" s="1"/>
  <c r="Z998" i="2" s="1" a="1"/>
  <c r="Z998" i="2" s="1"/>
  <c r="Z999" i="2" s="1" a="1"/>
  <c r="Z999" i="2" s="1"/>
  <c r="Z1000" i="2" s="1" a="1"/>
  <c r="Z1000" i="2" s="1"/>
  <c r="Z1001" i="2" s="1" a="1"/>
  <c r="Z1001" i="2" s="1"/>
  <c r="Z1002" i="2" s="1" a="1"/>
  <c r="Z1002" i="2" s="1"/>
  <c r="Z1003" i="2" s="1" a="1"/>
  <c r="Z1003" i="2" s="1"/>
  <c r="Z1004" i="2" s="1" a="1"/>
  <c r="Z1004" i="2" s="1"/>
  <c r="Z1005" i="2" s="1" a="1"/>
  <c r="Z1005" i="2" s="1"/>
  <c r="Z1006" i="2" s="1" a="1"/>
  <c r="Z1006" i="2" s="1"/>
  <c r="Z1007" i="2" s="1" a="1"/>
  <c r="Z1007" i="2" s="1"/>
  <c r="Z1008" i="2" s="1" a="1"/>
  <c r="Z1008" i="2" s="1"/>
  <c r="Z1009" i="2" s="1" a="1"/>
  <c r="Z1009" i="2" s="1"/>
  <c r="Z1010" i="2" s="1" a="1"/>
  <c r="Z1010" i="2" s="1"/>
  <c r="Z1011" i="2" s="1" a="1"/>
  <c r="Z1011" i="2" s="1"/>
  <c r="Z1012" i="2" s="1" a="1"/>
  <c r="Z1012" i="2" s="1"/>
  <c r="Z1013" i="2" s="1" a="1"/>
  <c r="Z1013" i="2" s="1"/>
  <c r="Z1014" i="2" s="1" a="1"/>
  <c r="Z1014" i="2" s="1"/>
  <c r="Z1015" i="2" s="1" a="1"/>
  <c r="Z1015" i="2" s="1"/>
  <c r="Z1016" i="2" s="1" a="1"/>
  <c r="Z1016" i="2" s="1"/>
  <c r="Z1017" i="2" s="1" a="1"/>
  <c r="Z1017" i="2" s="1"/>
  <c r="Z1018" i="2" s="1" a="1"/>
  <c r="Z1018" i="2" s="1"/>
  <c r="Z1019" i="2" s="1" a="1"/>
  <c r="Z1019" i="2" s="1"/>
  <c r="Z1020" i="2" s="1" a="1"/>
  <c r="Z1020" i="2" s="1"/>
  <c r="Z1021" i="2" s="1" a="1"/>
  <c r="Z1021" i="2" s="1"/>
  <c r="Z1022" i="2" s="1" a="1"/>
  <c r="Z1022" i="2" s="1"/>
  <c r="Z1023" i="2" s="1" a="1"/>
  <c r="Z1023" i="2" s="1"/>
  <c r="Z1024" i="2" s="1" a="1"/>
  <c r="Z1024" i="2" s="1"/>
  <c r="Z1025" i="2" s="1" a="1"/>
  <c r="Z1025" i="2" s="1"/>
  <c r="Z1026" i="2" s="1" a="1"/>
  <c r="Z1026" i="2" s="1"/>
  <c r="Z1027" i="2" s="1" a="1"/>
  <c r="Z1027" i="2" s="1"/>
  <c r="Z1028" i="2" s="1" a="1"/>
  <c r="Z1028" i="2" s="1"/>
  <c r="Z1029" i="2" s="1" a="1"/>
  <c r="Z1029" i="2" s="1"/>
  <c r="Z1030" i="2" s="1" a="1"/>
  <c r="Z1030" i="2" s="1"/>
  <c r="Z1031" i="2" s="1" a="1"/>
  <c r="Z1031" i="2" s="1"/>
  <c r="Z1032" i="2" s="1" a="1"/>
  <c r="Z1032" i="2" s="1"/>
  <c r="Z1033" i="2" s="1" a="1"/>
  <c r="Z1033" i="2" s="1"/>
  <c r="Z1034" i="2" s="1" a="1"/>
  <c r="Z1034" i="2" s="1"/>
  <c r="Z1035" i="2" s="1" a="1"/>
  <c r="Z1035" i="2" s="1"/>
  <c r="Z1036" i="2" s="1" a="1"/>
  <c r="Z1036" i="2" s="1"/>
  <c r="Z1037" i="2" s="1" a="1"/>
  <c r="Z1037" i="2" s="1"/>
  <c r="Z1038" i="2" s="1" a="1"/>
  <c r="Z1038" i="2" s="1"/>
  <c r="Z1039" i="2" s="1" a="1"/>
  <c r="Z1039" i="2" s="1"/>
  <c r="Z1040" i="2" s="1" a="1"/>
  <c r="Z1040" i="2" s="1"/>
  <c r="Z1041" i="2" s="1" a="1"/>
  <c r="Z1041" i="2" s="1"/>
  <c r="Z1042" i="2" s="1" a="1"/>
  <c r="Z1042" i="2" s="1"/>
  <c r="Z1043" i="2" s="1" a="1"/>
  <c r="Z1043" i="2" s="1"/>
  <c r="Z1044" i="2" s="1" a="1"/>
  <c r="Z1044" i="2" s="1"/>
  <c r="Z1045" i="2" s="1" a="1"/>
  <c r="Z1045" i="2" s="1"/>
  <c r="Z1046" i="2" s="1" a="1"/>
  <c r="Z1046" i="2" s="1"/>
  <c r="Z1047" i="2" s="1" a="1"/>
  <c r="Z1047" i="2" s="1"/>
  <c r="Z1048" i="2" s="1" a="1"/>
  <c r="Z1048" i="2" s="1"/>
  <c r="Z1049" i="2" s="1" a="1"/>
  <c r="Z1049" i="2" s="1"/>
  <c r="Z1050" i="2" s="1" a="1"/>
  <c r="Z1050" i="2" s="1"/>
  <c r="Z1051" i="2" s="1" a="1"/>
  <c r="Z1051" i="2" s="1"/>
  <c r="Z1052" i="2" s="1" a="1"/>
  <c r="Z1052" i="2" s="1"/>
  <c r="Z1053" i="2" s="1" a="1"/>
  <c r="Z1053" i="2" s="1"/>
  <c r="Z1054" i="2" s="1" a="1"/>
  <c r="Z1054" i="2" s="1"/>
  <c r="Z1055" i="2" s="1" a="1"/>
  <c r="Z1055" i="2" s="1"/>
  <c r="Z1056" i="2" s="1" a="1"/>
  <c r="Z1056" i="2" s="1"/>
  <c r="Z1057" i="2" s="1" a="1"/>
  <c r="Z1057" i="2" s="1"/>
  <c r="Z1058" i="2" s="1" a="1"/>
  <c r="Z1058" i="2" s="1"/>
  <c r="Z1059" i="2" s="1" a="1"/>
  <c r="Z1059" i="2" s="1"/>
  <c r="Z1060" i="2" s="1" a="1"/>
  <c r="Z1060" i="2" s="1"/>
  <c r="Z1061" i="2" s="1" a="1"/>
  <c r="Z1061" i="2" s="1"/>
  <c r="Z1062" i="2" s="1" a="1"/>
  <c r="Z1062" i="2" s="1"/>
  <c r="Z1063" i="2" s="1" a="1"/>
  <c r="Z1063" i="2" s="1"/>
  <c r="Z1064" i="2" s="1" a="1"/>
  <c r="Z1064" i="2" s="1"/>
  <c r="Z1065" i="2" s="1" a="1"/>
  <c r="Z1065" i="2" s="1"/>
  <c r="Z1066" i="2" s="1" a="1"/>
  <c r="Z1066" i="2" s="1"/>
  <c r="Z1067" i="2" s="1" a="1"/>
  <c r="Z1067" i="2" s="1"/>
  <c r="Z1068" i="2" s="1" a="1"/>
  <c r="Z1068" i="2" s="1"/>
  <c r="Z1069" i="2" s="1" a="1"/>
  <c r="Z1069" i="2" s="1"/>
  <c r="Z1070" i="2" s="1" a="1"/>
  <c r="Z1070" i="2" s="1"/>
  <c r="Z1071" i="2" s="1" a="1"/>
  <c r="Z1071" i="2" s="1"/>
  <c r="Z1072" i="2" s="1" a="1"/>
  <c r="Z1072" i="2" s="1"/>
  <c r="Z1073" i="2" s="1" a="1"/>
  <c r="Z1073" i="2" s="1"/>
  <c r="Z1074" i="2" s="1" a="1"/>
  <c r="Z1074" i="2" s="1"/>
  <c r="Z1075" i="2" s="1" a="1"/>
  <c r="Z1075" i="2" s="1"/>
  <c r="Z1076" i="2" s="1" a="1"/>
  <c r="Z1076" i="2" s="1"/>
  <c r="Z1077" i="2" s="1" a="1"/>
  <c r="Z1077" i="2" s="1"/>
  <c r="Z1078" i="2" s="1" a="1"/>
  <c r="Z1078" i="2" s="1"/>
  <c r="Z1079" i="2" s="1" a="1"/>
  <c r="Z1079" i="2" s="1"/>
  <c r="Z1080" i="2" s="1" a="1"/>
  <c r="Z1080" i="2" s="1"/>
  <c r="Z1081" i="2" s="1" a="1"/>
  <c r="Z1081" i="2" s="1"/>
  <c r="Z1082" i="2" s="1" a="1"/>
  <c r="Z1082" i="2" s="1"/>
  <c r="Z1083" i="2" s="1" a="1"/>
  <c r="Z1083" i="2" s="1"/>
  <c r="Z1084" i="2" s="1" a="1"/>
  <c r="Z1084" i="2" s="1"/>
  <c r="Z1085" i="2" s="1" a="1"/>
  <c r="Z1085" i="2" s="1"/>
  <c r="Z1086" i="2" s="1" a="1"/>
  <c r="Z1086" i="2" s="1"/>
  <c r="Z1087" i="2" s="1" a="1"/>
  <c r="Z1087" i="2" s="1"/>
  <c r="Z1088" i="2" s="1" a="1"/>
  <c r="Z1088" i="2" s="1"/>
  <c r="Z1089" i="2" s="1" a="1"/>
  <c r="Z1089" i="2" s="1"/>
  <c r="Z1090" i="2" s="1" a="1"/>
  <c r="Z1090" i="2" s="1"/>
  <c r="Z1091" i="2" s="1" a="1"/>
  <c r="Z1091" i="2" s="1"/>
  <c r="Z1092" i="2" s="1" a="1"/>
  <c r="Z1092" i="2" s="1"/>
  <c r="Z1093" i="2" s="1" a="1"/>
  <c r="Z1093" i="2" s="1"/>
  <c r="Z1094" i="2" s="1" a="1"/>
  <c r="Z1094" i="2" s="1"/>
  <c r="Z1095" i="2" s="1" a="1"/>
  <c r="Z1095" i="2" s="1"/>
  <c r="Z1096" i="2" s="1" a="1"/>
  <c r="Z1096" i="2" s="1"/>
  <c r="Z1097" i="2" s="1" a="1"/>
  <c r="Z1097" i="2" s="1"/>
  <c r="Z1098" i="2" s="1" a="1"/>
  <c r="Z1098" i="2" s="1"/>
  <c r="Z1099" i="2" s="1" a="1"/>
  <c r="Z1099" i="2" s="1"/>
  <c r="Z1100" i="2" s="1" a="1"/>
  <c r="Z1100" i="2" s="1"/>
  <c r="Z1101" i="2" s="1" a="1"/>
  <c r="Z1101" i="2" s="1"/>
  <c r="Z1102" i="2" s="1" a="1"/>
  <c r="Z1102" i="2" s="1"/>
  <c r="Z1103" i="2" s="1" a="1"/>
  <c r="Z1103" i="2" s="1"/>
  <c r="Z1104" i="2" s="1" a="1"/>
  <c r="Z1104" i="2" s="1"/>
  <c r="Z1105" i="2" s="1" a="1"/>
  <c r="Z1105" i="2" s="1"/>
  <c r="Z1106" i="2" s="1" a="1"/>
  <c r="Z1106" i="2" s="1"/>
  <c r="Z1107" i="2" s="1" a="1"/>
  <c r="Z1107" i="2" s="1"/>
  <c r="Z1108" i="2" s="1" a="1"/>
  <c r="Z1108" i="2" s="1"/>
  <c r="Z1109" i="2" s="1" a="1"/>
  <c r="Z1109" i="2" s="1"/>
  <c r="Z1110" i="2" s="1" a="1"/>
  <c r="Z1110" i="2" s="1"/>
  <c r="Z1111" i="2" s="1" a="1"/>
  <c r="Z1111" i="2" s="1"/>
  <c r="Z1112" i="2" s="1" a="1"/>
  <c r="Z1112" i="2" s="1"/>
  <c r="Z1113" i="2" s="1" a="1"/>
  <c r="Z1113" i="2" s="1"/>
  <c r="Z1114" i="2" s="1" a="1"/>
  <c r="Z1114" i="2" s="1"/>
  <c r="Z1115" i="2" s="1" a="1"/>
  <c r="Z1115" i="2" s="1"/>
  <c r="Z1116" i="2" s="1" a="1"/>
  <c r="Z1116" i="2" s="1"/>
  <c r="Z1117" i="2" s="1" a="1"/>
  <c r="Z1117" i="2" s="1"/>
  <c r="Z1118" i="2" s="1" a="1"/>
  <c r="Z1118" i="2" s="1"/>
  <c r="Z1119" i="2" s="1" a="1"/>
  <c r="Z1119" i="2" s="1"/>
  <c r="Z1120" i="2" s="1" a="1"/>
  <c r="Z1120" i="2" s="1"/>
  <c r="Z1121" i="2" s="1" a="1"/>
  <c r="Z1121" i="2" s="1"/>
  <c r="Z1122" i="2" s="1" a="1"/>
  <c r="Z1122" i="2" s="1"/>
  <c r="Z1123" i="2" s="1" a="1"/>
  <c r="Z1123" i="2" s="1"/>
  <c r="Z1124" i="2" s="1" a="1"/>
  <c r="Z1124" i="2" s="1"/>
  <c r="Z1125" i="2" s="1" a="1"/>
  <c r="Z1125" i="2" s="1"/>
  <c r="Z1126" i="2" s="1" a="1"/>
  <c r="Z1126" i="2" s="1"/>
  <c r="Z1127" i="2" s="1" a="1"/>
  <c r="Z1127" i="2" s="1"/>
  <c r="Z1128" i="2" s="1" a="1"/>
  <c r="Z1128" i="2" s="1"/>
  <c r="Z1129" i="2" s="1" a="1"/>
  <c r="Z1129" i="2" s="1"/>
  <c r="Z1130" i="2" s="1" a="1"/>
  <c r="Z1130" i="2" s="1"/>
  <c r="Z1131" i="2" s="1" a="1"/>
  <c r="Z1131" i="2" s="1"/>
  <c r="Z1132" i="2" s="1" a="1"/>
  <c r="Z1132" i="2" s="1"/>
  <c r="Z1133" i="2" s="1" a="1"/>
  <c r="Z1133" i="2" s="1"/>
  <c r="Z1134" i="2" s="1" a="1"/>
  <c r="Z1134" i="2" s="1"/>
  <c r="Z1135" i="2" s="1" a="1"/>
  <c r="Z1135" i="2" s="1"/>
  <c r="Z1136" i="2" s="1" a="1"/>
  <c r="Z1136" i="2" s="1"/>
  <c r="Z1137" i="2" s="1" a="1"/>
  <c r="Z1137" i="2" s="1"/>
  <c r="Z1138" i="2" s="1" a="1"/>
  <c r="Z1138" i="2" s="1"/>
  <c r="Z1139" i="2" s="1" a="1"/>
  <c r="Z1139" i="2" s="1"/>
  <c r="Z1140" i="2" s="1" a="1"/>
  <c r="Z1140" i="2" s="1"/>
  <c r="Z1141" i="2" s="1" a="1"/>
  <c r="Z1141" i="2" s="1"/>
  <c r="Z1142" i="2" s="1" a="1"/>
  <c r="Z1142" i="2" s="1"/>
  <c r="Z1143" i="2" s="1" a="1"/>
  <c r="Z1143" i="2" s="1"/>
  <c r="Z1144" i="2" s="1" a="1"/>
  <c r="Z1144" i="2" s="1"/>
  <c r="Z1145" i="2" s="1" a="1"/>
  <c r="Z1145" i="2" s="1"/>
  <c r="Z1146" i="2" s="1" a="1"/>
  <c r="Z1146" i="2" s="1"/>
  <c r="Z1147" i="2" s="1" a="1"/>
  <c r="Z1147" i="2" s="1"/>
  <c r="Z1148" i="2" s="1" a="1"/>
  <c r="Z1148" i="2" s="1"/>
  <c r="Z1149" i="2" s="1" a="1"/>
  <c r="Z1149" i="2" s="1"/>
  <c r="Z1150" i="2" s="1" a="1"/>
  <c r="Z1150" i="2" s="1"/>
  <c r="Z1151" i="2" s="1" a="1"/>
  <c r="Z1151" i="2" s="1"/>
  <c r="Z1152" i="2" s="1" a="1"/>
  <c r="Z1152" i="2" s="1"/>
  <c r="Z1153" i="2" s="1" a="1"/>
  <c r="Z1153" i="2" s="1"/>
  <c r="Z1154" i="2" s="1" a="1"/>
  <c r="Z1154" i="2" s="1"/>
  <c r="Z1155" i="2" s="1" a="1"/>
  <c r="Z1155" i="2" s="1"/>
  <c r="Z1156" i="2" s="1" a="1"/>
  <c r="Z1156" i="2" s="1"/>
  <c r="Z1157" i="2" s="1" a="1"/>
  <c r="Z1157" i="2" s="1"/>
  <c r="Z1158" i="2" s="1" a="1"/>
  <c r="Z1158" i="2" s="1"/>
  <c r="Z1159" i="2" s="1" a="1"/>
  <c r="Z1159" i="2" s="1"/>
  <c r="Z1160" i="2" s="1" a="1"/>
  <c r="Z1160" i="2" s="1"/>
  <c r="Z1161" i="2" s="1" a="1"/>
  <c r="Z1161" i="2" s="1"/>
  <c r="Z1162" i="2" s="1" a="1"/>
  <c r="Z1162" i="2" s="1"/>
  <c r="Z1163" i="2" s="1" a="1"/>
  <c r="Z1163" i="2" s="1"/>
  <c r="Z1164" i="2" s="1" a="1"/>
  <c r="Z1164" i="2" s="1"/>
  <c r="Z1165" i="2" s="1" a="1"/>
  <c r="Z1165" i="2" s="1"/>
  <c r="Z1166" i="2" s="1" a="1"/>
  <c r="Z1166" i="2" s="1"/>
  <c r="Z1167" i="2" s="1" a="1"/>
  <c r="Z1167" i="2" s="1"/>
  <c r="Z1168" i="2" s="1" a="1"/>
  <c r="Z1168" i="2" s="1"/>
  <c r="Z1169" i="2" s="1" a="1"/>
  <c r="Z1169" i="2" s="1"/>
  <c r="Z1170" i="2" s="1" a="1"/>
  <c r="Z1170" i="2" s="1"/>
  <c r="Z1171" i="2" s="1" a="1"/>
  <c r="Z1171" i="2" s="1"/>
  <c r="Z1172" i="2" s="1" a="1"/>
  <c r="Z1172" i="2" s="1"/>
  <c r="Z1173" i="2" s="1" a="1"/>
  <c r="Z1173" i="2" s="1"/>
  <c r="Z1174" i="2" s="1" a="1"/>
  <c r="Z1174" i="2" s="1"/>
  <c r="Z1175" i="2" s="1" a="1"/>
  <c r="Z1175" i="2" s="1"/>
  <c r="Z1176" i="2" s="1" a="1"/>
  <c r="Z1176" i="2" s="1"/>
  <c r="Z1177" i="2" s="1" a="1"/>
  <c r="Z1177" i="2" s="1"/>
  <c r="Z1178" i="2" s="1" a="1"/>
  <c r="Z1178" i="2" s="1"/>
  <c r="Z1179" i="2" s="1" a="1"/>
  <c r="Z1179" i="2" s="1"/>
  <c r="Z1180" i="2" s="1" a="1"/>
  <c r="Z1180" i="2" s="1"/>
  <c r="Z1181" i="2" s="1" a="1"/>
  <c r="Z1181" i="2" s="1"/>
  <c r="Z1182" i="2" s="1" a="1"/>
  <c r="Z1182" i="2" s="1"/>
  <c r="Z1183" i="2" s="1" a="1"/>
  <c r="Z1183" i="2" s="1"/>
  <c r="Z1184" i="2" s="1" a="1"/>
  <c r="Z1184" i="2" s="1"/>
  <c r="Z1185" i="2" s="1" a="1"/>
  <c r="Z1185" i="2" s="1"/>
  <c r="Z1186" i="2" s="1" a="1"/>
  <c r="Z1186" i="2" s="1"/>
  <c r="Z1187" i="2" s="1" a="1"/>
  <c r="Z1187" i="2" s="1"/>
  <c r="Z1188" i="2" s="1" a="1"/>
  <c r="Z1188" i="2" s="1"/>
  <c r="Z1189" i="2" s="1" a="1"/>
  <c r="Z1189" i="2" s="1"/>
  <c r="Z1190" i="2" s="1" a="1"/>
  <c r="Z1190" i="2" s="1"/>
  <c r="Z1191" i="2" s="1" a="1"/>
  <c r="Z1191" i="2" s="1"/>
  <c r="Z1192" i="2" s="1" a="1"/>
  <c r="Z1192" i="2" s="1"/>
  <c r="Z1193" i="2" s="1" a="1"/>
  <c r="Z1193" i="2" s="1"/>
  <c r="Z1194" i="2" s="1" a="1"/>
  <c r="Z1194" i="2" s="1"/>
  <c r="Z1195" i="2" s="1" a="1"/>
  <c r="Z1195" i="2" s="1"/>
  <c r="Z1196" i="2" s="1" a="1"/>
  <c r="Z1196" i="2" s="1"/>
  <c r="Z1197" i="2" s="1" a="1"/>
  <c r="Z1197" i="2" s="1"/>
  <c r="Z1198" i="2" s="1" a="1"/>
  <c r="Z1198" i="2" s="1"/>
  <c r="Z1199" i="2" s="1" a="1"/>
  <c r="Z1199" i="2" s="1"/>
  <c r="Z1200" i="2" s="1" a="1"/>
  <c r="Z1200" i="2" s="1"/>
  <c r="Z1201" i="2" s="1" a="1"/>
  <c r="Z1201" i="2" s="1"/>
  <c r="Z1202" i="2" s="1" a="1"/>
  <c r="Z1202" i="2" s="1"/>
  <c r="Z1203" i="2" s="1" a="1"/>
  <c r="Z1203" i="2" s="1"/>
  <c r="Z1204" i="2" s="1" a="1"/>
  <c r="Z1204" i="2" s="1"/>
  <c r="Z1205" i="2" s="1" a="1"/>
  <c r="Z1205" i="2" s="1"/>
  <c r="Z1206" i="2" s="1" a="1"/>
  <c r="Z1206" i="2" s="1"/>
  <c r="Z1207" i="2" s="1" a="1"/>
  <c r="Z1207" i="2" s="1"/>
  <c r="Z1208" i="2" s="1" a="1"/>
  <c r="Z1208" i="2" s="1"/>
  <c r="Z1209" i="2" s="1" a="1"/>
  <c r="Z1209" i="2" s="1"/>
  <c r="Z1210" i="2" s="1" a="1"/>
  <c r="Z1210" i="2" s="1"/>
  <c r="Z1211" i="2" s="1" a="1"/>
  <c r="Z1211" i="2" s="1"/>
  <c r="Z1212" i="2" s="1" a="1"/>
  <c r="Z1212" i="2" s="1"/>
  <c r="Z1213" i="2" s="1" a="1"/>
  <c r="Z1213" i="2" s="1"/>
  <c r="Z1214" i="2" s="1" a="1"/>
  <c r="Z1214" i="2" s="1"/>
  <c r="Z1215" i="2" s="1" a="1"/>
  <c r="Z1215" i="2" s="1"/>
  <c r="Z1216" i="2" s="1" a="1"/>
  <c r="Z1216" i="2" s="1"/>
  <c r="Z1217" i="2" s="1" a="1"/>
  <c r="Z1217" i="2" s="1"/>
  <c r="Z1218" i="2" s="1" a="1"/>
  <c r="Z1218" i="2" s="1"/>
  <c r="Z1219" i="2" s="1" a="1"/>
  <c r="Z1219" i="2" s="1"/>
  <c r="Z1220" i="2" s="1" a="1"/>
  <c r="Z1220" i="2" s="1"/>
  <c r="Z1221" i="2" s="1" a="1"/>
  <c r="Z1221" i="2" s="1"/>
  <c r="Z1222" i="2" s="1" a="1"/>
  <c r="Z1222" i="2" s="1"/>
  <c r="Z1223" i="2" s="1" a="1"/>
  <c r="Z1223" i="2" s="1"/>
  <c r="Z1224" i="2" s="1" a="1"/>
  <c r="Z1224" i="2" s="1"/>
  <c r="Z1225" i="2" s="1" a="1"/>
  <c r="Z1225" i="2" s="1"/>
  <c r="Z1226" i="2" s="1" a="1"/>
  <c r="Z1226" i="2" s="1"/>
  <c r="Z1227" i="2" s="1" a="1"/>
  <c r="Z1227" i="2" s="1"/>
  <c r="Z1228" i="2" s="1" a="1"/>
  <c r="Z1228" i="2" s="1"/>
  <c r="Z1229" i="2" s="1" a="1"/>
  <c r="Z1229" i="2" s="1"/>
  <c r="Z1230" i="2" s="1" a="1"/>
  <c r="Z1230" i="2" s="1"/>
  <c r="Z1231" i="2" s="1" a="1"/>
  <c r="Z1231" i="2" s="1"/>
  <c r="Z1232" i="2" s="1" a="1"/>
  <c r="Z1232" i="2" s="1"/>
  <c r="Z1233" i="2" s="1" a="1"/>
  <c r="Z1233" i="2" s="1"/>
  <c r="Z1234" i="2" s="1" a="1"/>
  <c r="Z1234" i="2" s="1"/>
  <c r="Z1235" i="2" s="1" a="1"/>
  <c r="Z1235" i="2" s="1"/>
  <c r="Z1236" i="2" s="1" a="1"/>
  <c r="Z1236" i="2" s="1"/>
  <c r="Z1237" i="2" s="1" a="1"/>
  <c r="Z1237" i="2" s="1"/>
  <c r="Z1238" i="2" s="1" a="1"/>
  <c r="Z1238" i="2" s="1"/>
  <c r="Z1239" i="2" s="1" a="1"/>
  <c r="Z1239" i="2" s="1"/>
  <c r="Z1240" i="2" s="1" a="1"/>
  <c r="Z1240" i="2" s="1"/>
  <c r="Z1241" i="2" s="1" a="1"/>
  <c r="Z1241" i="2" s="1"/>
  <c r="Z1242" i="2" s="1" a="1"/>
  <c r="Z1242" i="2" s="1"/>
  <c r="Z1243" i="2" s="1" a="1"/>
  <c r="Z1243" i="2" s="1"/>
  <c r="Z1244" i="2" s="1" a="1"/>
  <c r="Z1244" i="2" s="1"/>
  <c r="Z1245" i="2" s="1" a="1"/>
  <c r="Z1245" i="2" s="1"/>
  <c r="Z1246" i="2" s="1" a="1"/>
  <c r="Z1246" i="2" s="1"/>
  <c r="Z1247" i="2" s="1" a="1"/>
  <c r="Z1247" i="2" s="1"/>
  <c r="Z1248" i="2" s="1" a="1"/>
  <c r="Z1248" i="2" s="1"/>
  <c r="Z1249" i="2" s="1" a="1"/>
  <c r="Z1249" i="2" s="1"/>
  <c r="Z1250" i="2" s="1" a="1"/>
  <c r="Z1250" i="2" s="1"/>
  <c r="Z1251" i="2" s="1" a="1"/>
  <c r="Z1251" i="2" s="1"/>
  <c r="Z1252" i="2" s="1" a="1"/>
  <c r="Z1252" i="2" s="1"/>
  <c r="Z1253" i="2" s="1" a="1"/>
  <c r="Z1253" i="2" s="1"/>
  <c r="Z1254" i="2" s="1" a="1"/>
  <c r="Z1254" i="2" s="1"/>
  <c r="Z1255" i="2" s="1" a="1"/>
  <c r="Z1255" i="2" s="1"/>
  <c r="Z1256" i="2" s="1" a="1"/>
  <c r="Z1256" i="2" s="1"/>
  <c r="Z1257" i="2" s="1" a="1"/>
  <c r="Z1257" i="2" s="1"/>
  <c r="Z1258" i="2" s="1" a="1"/>
  <c r="Z1258" i="2" s="1"/>
  <c r="Z1259" i="2" s="1" a="1"/>
  <c r="Z1259" i="2" s="1"/>
  <c r="Z1260" i="2" s="1" a="1"/>
  <c r="Z1260" i="2" s="1"/>
  <c r="Z1261" i="2" s="1" a="1"/>
  <c r="Z1261" i="2" s="1"/>
  <c r="Z1262" i="2" s="1" a="1"/>
  <c r="Z1262" i="2" s="1"/>
  <c r="Z1263" i="2" s="1" a="1"/>
  <c r="Z1263" i="2" s="1"/>
  <c r="Z1264" i="2" s="1" a="1"/>
  <c r="Z1264" i="2" s="1"/>
  <c r="Z1265" i="2" s="1" a="1"/>
  <c r="Z1265" i="2" s="1"/>
  <c r="Z1266" i="2" s="1" a="1"/>
  <c r="Z1266" i="2" s="1"/>
  <c r="Z1267" i="2" s="1" a="1"/>
  <c r="Z1267" i="2" s="1"/>
  <c r="Z1268" i="2" s="1" a="1"/>
  <c r="Z1268" i="2" s="1"/>
  <c r="Z1269" i="2" s="1" a="1"/>
  <c r="Z1269" i="2" s="1"/>
  <c r="Z1270" i="2" s="1" a="1"/>
  <c r="Z1270" i="2" s="1"/>
  <c r="Z1271" i="2" s="1" a="1"/>
  <c r="Z1271" i="2" s="1"/>
  <c r="Z1272" i="2" s="1" a="1"/>
  <c r="Z1272" i="2" s="1"/>
  <c r="Z1273" i="2" s="1" a="1"/>
  <c r="Z1273" i="2" s="1"/>
  <c r="Z1274" i="2" s="1" a="1"/>
  <c r="Z1274" i="2" s="1"/>
  <c r="Z1275" i="2" s="1" a="1"/>
  <c r="Z1275" i="2" s="1"/>
  <c r="Z1276" i="2" s="1" a="1"/>
  <c r="Z1276" i="2" s="1"/>
  <c r="Z1277" i="2" s="1" a="1"/>
  <c r="Z1277" i="2" s="1"/>
  <c r="Z1278" i="2" s="1" a="1"/>
  <c r="Z1278" i="2" s="1"/>
  <c r="Z1279" i="2" s="1" a="1"/>
  <c r="Z1279" i="2" s="1"/>
  <c r="Z1280" i="2" s="1" a="1"/>
  <c r="Z1280" i="2" s="1"/>
  <c r="Z1281" i="2" s="1" a="1"/>
  <c r="Z1281" i="2" s="1"/>
  <c r="Z1282" i="2" s="1" a="1"/>
  <c r="Z1282" i="2" s="1"/>
  <c r="Z1283" i="2" s="1" a="1"/>
  <c r="Z1283" i="2" s="1"/>
  <c r="Z1284" i="2" s="1" a="1"/>
  <c r="Z1284" i="2" s="1"/>
  <c r="Z1285" i="2" s="1" a="1"/>
  <c r="Z1285" i="2" s="1"/>
  <c r="Z1286" i="2" s="1" a="1"/>
  <c r="Z1286" i="2" s="1"/>
  <c r="Z1287" i="2" s="1" a="1"/>
  <c r="Z1287" i="2" s="1"/>
  <c r="Z1288" i="2" s="1" a="1"/>
  <c r="Z1288" i="2" s="1"/>
  <c r="Z1289" i="2" s="1" a="1"/>
  <c r="Z1289" i="2" s="1"/>
  <c r="Z1290" i="2" s="1" a="1"/>
  <c r="Z1290" i="2" s="1"/>
  <c r="Z1291" i="2" s="1" a="1"/>
  <c r="Z1291" i="2" s="1"/>
  <c r="Z1292" i="2" s="1" a="1"/>
  <c r="Z1292" i="2" s="1"/>
  <c r="Z1293" i="2" s="1" a="1"/>
  <c r="Z1293" i="2" s="1"/>
  <c r="Z1294" i="2" s="1" a="1"/>
  <c r="Z1294" i="2" s="1"/>
  <c r="Z1295" i="2" s="1" a="1"/>
  <c r="Z1295" i="2" s="1"/>
  <c r="Z1296" i="2" s="1" a="1"/>
  <c r="Z1296" i="2" s="1"/>
  <c r="Z1297" i="2" s="1" a="1"/>
  <c r="Z1297" i="2" s="1"/>
  <c r="Z1298" i="2" s="1" a="1"/>
  <c r="Z1298" i="2" s="1"/>
  <c r="Z1299" i="2" s="1" a="1"/>
  <c r="Z1299" i="2" s="1"/>
  <c r="Z1300" i="2" s="1" a="1"/>
  <c r="Z1300" i="2" s="1"/>
  <c r="Z1301" i="2" s="1" a="1"/>
  <c r="Z1301" i="2" s="1"/>
  <c r="Z1302" i="2" s="1" a="1"/>
  <c r="Z1302" i="2" s="1"/>
  <c r="Z1303" i="2" s="1" a="1"/>
  <c r="Z1303" i="2" s="1"/>
  <c r="Z1304" i="2" s="1" a="1"/>
  <c r="Z1304" i="2" s="1"/>
  <c r="Z1305" i="2" s="1" a="1"/>
  <c r="Z1305" i="2" s="1"/>
  <c r="Z1306" i="2" s="1" a="1"/>
  <c r="Z1306" i="2" s="1"/>
  <c r="Z1307" i="2" s="1" a="1"/>
  <c r="Z1307" i="2" s="1"/>
  <c r="Z1308" i="2" s="1" a="1"/>
  <c r="Z1308" i="2" s="1"/>
  <c r="Z1309" i="2" s="1" a="1"/>
  <c r="Z1309" i="2" s="1"/>
  <c r="Z1310" i="2" s="1" a="1"/>
  <c r="Z1310" i="2" s="1"/>
  <c r="Z1311" i="2" s="1" a="1"/>
  <c r="Z1311" i="2" s="1"/>
  <c r="Z1312" i="2" s="1" a="1"/>
  <c r="Z1312" i="2" s="1"/>
  <c r="Z1313" i="2" s="1" a="1"/>
  <c r="Z1313" i="2" s="1"/>
  <c r="Z1314" i="2" s="1" a="1"/>
  <c r="Z1314" i="2" s="1"/>
  <c r="Z1315" i="2" s="1" a="1"/>
  <c r="Z1315" i="2" s="1"/>
  <c r="Z1316" i="2" s="1" a="1"/>
  <c r="Z1316" i="2" s="1"/>
  <c r="Z1317" i="2" s="1" a="1"/>
  <c r="Z1317" i="2" s="1"/>
  <c r="Z1318" i="2" s="1" a="1"/>
  <c r="Z1318" i="2" s="1"/>
  <c r="Z1319" i="2" s="1" a="1"/>
  <c r="Z1319" i="2" s="1"/>
  <c r="Z1320" i="2" s="1" a="1"/>
  <c r="Z1320" i="2" s="1"/>
  <c r="Z1321" i="2" s="1" a="1"/>
  <c r="Z1321" i="2" s="1"/>
  <c r="Z1322" i="2" s="1" a="1"/>
  <c r="Z1322" i="2" s="1"/>
  <c r="Z1323" i="2" s="1" a="1"/>
  <c r="Z1323" i="2" s="1"/>
  <c r="Z1324" i="2" s="1" a="1"/>
  <c r="Z1324" i="2" s="1"/>
  <c r="Z1325" i="2" s="1" a="1"/>
  <c r="Z1325" i="2" s="1"/>
  <c r="Z1326" i="2" s="1" a="1"/>
  <c r="Z1326" i="2" s="1"/>
  <c r="Z1327" i="2" s="1" a="1"/>
  <c r="Z1327" i="2" s="1"/>
  <c r="Z1328" i="2" s="1" a="1"/>
  <c r="Z1328" i="2" s="1"/>
  <c r="Z1329" i="2" s="1" a="1"/>
  <c r="Z1329" i="2" s="1"/>
  <c r="Z1330" i="2" s="1" a="1"/>
  <c r="Z1330" i="2" s="1"/>
  <c r="Z1331" i="2" s="1" a="1"/>
  <c r="Z1331" i="2" s="1"/>
  <c r="Z1332" i="2" s="1" a="1"/>
  <c r="Z1332" i="2" s="1"/>
  <c r="Z1333" i="2" s="1" a="1"/>
  <c r="Z1333" i="2" s="1"/>
  <c r="Z1334" i="2" s="1" a="1"/>
  <c r="Z1334" i="2" s="1"/>
  <c r="Z1335" i="2" s="1" a="1"/>
  <c r="Z1335" i="2" s="1"/>
  <c r="Z1336" i="2" s="1" a="1"/>
  <c r="Z1336" i="2" s="1"/>
  <c r="Z1337" i="2" s="1" a="1"/>
  <c r="Z1337" i="2" s="1"/>
  <c r="Z1338" i="2" s="1" a="1"/>
  <c r="Z1338" i="2" s="1"/>
  <c r="Z1339" i="2" s="1" a="1"/>
  <c r="Z1339" i="2" s="1"/>
  <c r="Z1340" i="2" s="1" a="1"/>
  <c r="Z1340" i="2" s="1"/>
  <c r="Z1341" i="2" s="1" a="1"/>
  <c r="Z1341" i="2" s="1"/>
  <c r="Z1342" i="2" s="1" a="1"/>
  <c r="Z1342" i="2" s="1"/>
  <c r="Z1343" i="2" s="1" a="1"/>
  <c r="Z1343" i="2" s="1"/>
  <c r="Z1344" i="2" s="1" a="1"/>
  <c r="Z1344" i="2" s="1"/>
  <c r="Z1345" i="2" s="1" a="1"/>
  <c r="Z1345" i="2" s="1"/>
  <c r="Z1346" i="2" s="1" a="1"/>
  <c r="Z1346" i="2" s="1"/>
  <c r="Z1347" i="2" s="1" a="1"/>
  <c r="Z1347" i="2" s="1"/>
  <c r="Z1348" i="2" s="1" a="1"/>
  <c r="Z1348" i="2" s="1"/>
  <c r="Z1349" i="2" s="1" a="1"/>
  <c r="Z1349" i="2" s="1"/>
  <c r="Z1350" i="2" s="1" a="1"/>
  <c r="Z1350" i="2" s="1"/>
  <c r="Z1351" i="2" s="1" a="1"/>
  <c r="Z1351" i="2" s="1"/>
  <c r="Z1352" i="2" s="1" a="1"/>
  <c r="Z1352" i="2" s="1"/>
  <c r="Z1353" i="2" s="1" a="1"/>
  <c r="Z1353" i="2" s="1"/>
  <c r="Z1354" i="2" s="1" a="1"/>
  <c r="Z1354" i="2" s="1"/>
  <c r="Z1355" i="2" s="1" a="1"/>
  <c r="Z1355" i="2" s="1"/>
  <c r="Z1356" i="2" s="1" a="1"/>
  <c r="Z1356" i="2" s="1"/>
  <c r="Z1357" i="2" s="1" a="1"/>
  <c r="Z1357" i="2" s="1"/>
  <c r="Z1358" i="2" s="1" a="1"/>
  <c r="Z1358" i="2" s="1"/>
  <c r="Z1359" i="2" s="1" a="1"/>
  <c r="Z1359" i="2" s="1"/>
  <c r="Z1360" i="2" s="1" a="1"/>
  <c r="Z1360" i="2" s="1"/>
  <c r="Z1361" i="2" s="1" a="1"/>
  <c r="Z1361" i="2" s="1"/>
  <c r="Z1362" i="2" s="1" a="1"/>
  <c r="Z1362" i="2" s="1"/>
  <c r="Z1363" i="2" s="1" a="1"/>
  <c r="Z1363" i="2" s="1"/>
  <c r="Z1364" i="2" s="1" a="1"/>
  <c r="Z1364" i="2" s="1"/>
  <c r="Z1365" i="2" s="1" a="1"/>
  <c r="Z1365" i="2" s="1"/>
  <c r="Z1366" i="2" s="1" a="1"/>
  <c r="Z1366" i="2" s="1"/>
  <c r="Z1367" i="2" s="1" a="1"/>
  <c r="Z1367" i="2" s="1"/>
  <c r="Z1368" i="2" s="1" a="1"/>
  <c r="Z1368" i="2" s="1"/>
  <c r="Z1369" i="2" s="1" a="1"/>
  <c r="Z1369" i="2" s="1"/>
  <c r="Z1370" i="2" s="1" a="1"/>
  <c r="Z1370" i="2" s="1"/>
  <c r="Z1371" i="2" s="1" a="1"/>
  <c r="Z1371" i="2" s="1"/>
  <c r="Z1372" i="2" s="1" a="1"/>
  <c r="Z1372" i="2" s="1"/>
  <c r="Z1373" i="2" s="1" a="1"/>
  <c r="Z1373" i="2" s="1"/>
  <c r="Z1374" i="2" s="1" a="1"/>
  <c r="Z1374" i="2" s="1"/>
  <c r="Z1375" i="2" s="1" a="1"/>
  <c r="Z1375" i="2" s="1"/>
  <c r="Z1376" i="2" s="1" a="1"/>
  <c r="Z1376" i="2" s="1"/>
  <c r="Z1377" i="2" s="1" a="1"/>
  <c r="Z1377" i="2" s="1"/>
  <c r="Z1378" i="2" s="1" a="1"/>
  <c r="Z1378" i="2" s="1"/>
  <c r="Z1379" i="2" s="1" a="1"/>
  <c r="Z1379" i="2" s="1"/>
  <c r="Z1380" i="2" s="1" a="1"/>
  <c r="Z1380" i="2" s="1"/>
  <c r="Z1381" i="2" s="1" a="1"/>
  <c r="Z1381" i="2" s="1"/>
  <c r="Z1382" i="2" s="1" a="1"/>
  <c r="Z1382" i="2" s="1"/>
  <c r="Z1383" i="2" s="1" a="1"/>
  <c r="Z1383" i="2" s="1"/>
  <c r="Z1384" i="2" s="1" a="1"/>
  <c r="Z1384" i="2" s="1"/>
  <c r="Z1385" i="2" s="1" a="1"/>
  <c r="Z1385" i="2" s="1"/>
  <c r="Z1386" i="2" s="1" a="1"/>
  <c r="Z1386" i="2" s="1"/>
  <c r="Z1387" i="2" s="1" a="1"/>
  <c r="Z1387" i="2" s="1"/>
  <c r="Z1388" i="2" s="1" a="1"/>
  <c r="Z1388" i="2" s="1"/>
  <c r="Z1389" i="2" s="1" a="1"/>
  <c r="Z1389" i="2" s="1"/>
  <c r="Z1390" i="2" s="1" a="1"/>
  <c r="Z1390" i="2" s="1"/>
  <c r="Z1391" i="2" s="1" a="1"/>
  <c r="Z1391" i="2" s="1"/>
  <c r="Z1392" i="2" s="1" a="1"/>
  <c r="Z1392" i="2" s="1"/>
  <c r="Z1393" i="2" s="1" a="1"/>
  <c r="Z1393" i="2" s="1"/>
  <c r="Z1394" i="2" s="1" a="1"/>
  <c r="Z1394" i="2" s="1"/>
  <c r="Z1395" i="2" s="1" a="1"/>
  <c r="Z1395" i="2" s="1"/>
  <c r="Z1396" i="2" s="1" a="1"/>
  <c r="Z1396" i="2" s="1"/>
  <c r="Z1397" i="2" s="1" a="1"/>
  <c r="Z1397" i="2" s="1"/>
  <c r="Z1398" i="2" s="1" a="1"/>
  <c r="Z1398" i="2" s="1"/>
  <c r="Z1399" i="2" s="1" a="1"/>
  <c r="Z1399" i="2" s="1"/>
  <c r="Z1400" i="2" s="1" a="1"/>
  <c r="Z1400" i="2" s="1"/>
  <c r="Z1401" i="2" s="1" a="1"/>
  <c r="Z1401" i="2" s="1"/>
  <c r="Z1402" i="2" s="1" a="1"/>
  <c r="Z1402" i="2" s="1"/>
  <c r="Z1403" i="2" s="1" a="1"/>
  <c r="Z1403" i="2" s="1"/>
  <c r="Z1404" i="2" s="1" a="1"/>
  <c r="Z1404" i="2" s="1"/>
  <c r="Z1405" i="2" s="1" a="1"/>
  <c r="Z1405" i="2" s="1"/>
  <c r="Z1406" i="2" s="1" a="1"/>
  <c r="Z1406" i="2" s="1"/>
  <c r="Z1407" i="2" s="1" a="1"/>
  <c r="Z1407" i="2" s="1"/>
  <c r="Z1408" i="2" s="1" a="1"/>
  <c r="Z1408" i="2" s="1"/>
  <c r="Z1409" i="2" s="1" a="1"/>
  <c r="Z1409" i="2" s="1"/>
  <c r="Z1410" i="2" s="1" a="1"/>
  <c r="Z1410" i="2" s="1"/>
  <c r="Z1411" i="2" s="1" a="1"/>
  <c r="Z1411" i="2" s="1"/>
  <c r="Z1412" i="2" s="1" a="1"/>
  <c r="Z1412" i="2" s="1"/>
  <c r="Z1413" i="2" s="1" a="1"/>
  <c r="Z1413" i="2" s="1"/>
  <c r="Z1414" i="2" s="1" a="1"/>
  <c r="Z1414" i="2" s="1"/>
  <c r="Z1415" i="2" s="1" a="1"/>
  <c r="Z1415" i="2" s="1"/>
  <c r="Z1416" i="2" s="1" a="1"/>
  <c r="Z1416" i="2" s="1"/>
  <c r="Z1417" i="2" s="1" a="1"/>
  <c r="Z1417" i="2" s="1"/>
  <c r="Z1418" i="2" s="1" a="1"/>
  <c r="Z1418" i="2" s="1"/>
  <c r="Z1419" i="2" s="1" a="1"/>
  <c r="Z1419" i="2" s="1"/>
  <c r="Z1420" i="2" s="1" a="1"/>
  <c r="Z1420" i="2" s="1"/>
  <c r="Z1421" i="2" s="1" a="1"/>
  <c r="Z1421" i="2" s="1"/>
  <c r="Z1422" i="2" s="1" a="1"/>
  <c r="Z1422" i="2" s="1"/>
  <c r="Z1423" i="2" s="1" a="1"/>
  <c r="Z1423" i="2" s="1"/>
  <c r="Z1424" i="2" s="1" a="1"/>
  <c r="Z1424" i="2" s="1"/>
  <c r="Z1425" i="2" s="1" a="1"/>
  <c r="Z1425" i="2" s="1"/>
  <c r="Z1426" i="2" s="1" a="1"/>
  <c r="Z1426" i="2" s="1"/>
  <c r="Z1427" i="2" s="1" a="1"/>
  <c r="Z1427" i="2" s="1"/>
  <c r="Z1428" i="2" s="1" a="1"/>
  <c r="Z1428" i="2" s="1"/>
  <c r="Z1429" i="2" s="1" a="1"/>
  <c r="Z1429" i="2" s="1"/>
  <c r="Z1430" i="2" s="1" a="1"/>
  <c r="Z1430" i="2" s="1"/>
  <c r="Z1431" i="2" s="1" a="1"/>
  <c r="Z1431" i="2" s="1"/>
  <c r="Z1432" i="2" s="1" a="1"/>
  <c r="Z1432" i="2" s="1"/>
  <c r="Z1433" i="2" s="1" a="1"/>
  <c r="Z1433" i="2" s="1"/>
  <c r="Z1434" i="2" s="1" a="1"/>
  <c r="Z1434" i="2" s="1"/>
  <c r="Z1435" i="2" s="1" a="1"/>
  <c r="Z1435" i="2" s="1"/>
  <c r="Z1436" i="2" s="1" a="1"/>
  <c r="Z1436" i="2" s="1"/>
  <c r="Z1437" i="2" s="1" a="1"/>
  <c r="Z1437" i="2" s="1"/>
  <c r="Z1438" i="2" s="1" a="1"/>
  <c r="Z1438" i="2" s="1"/>
  <c r="Z1439" i="2" s="1" a="1"/>
  <c r="Z1439" i="2" s="1"/>
  <c r="Z1440" i="2" s="1" a="1"/>
  <c r="Z1440" i="2" s="1"/>
  <c r="Z1441" i="2" s="1" a="1"/>
  <c r="Z1441" i="2" s="1"/>
  <c r="Z1442" i="2" s="1" a="1"/>
  <c r="Z1442" i="2" s="1"/>
  <c r="Z1443" i="2" s="1" a="1"/>
  <c r="Z1443" i="2" s="1"/>
  <c r="Z1444" i="2" s="1" a="1"/>
  <c r="Z1444" i="2" s="1"/>
  <c r="Z1445" i="2" s="1" a="1"/>
  <c r="Z1445" i="2" s="1"/>
  <c r="Z1446" i="2" s="1" a="1"/>
  <c r="Z1446" i="2" s="1"/>
  <c r="Z1447" i="2" s="1" a="1"/>
  <c r="Z1447" i="2" s="1"/>
  <c r="Z1448" i="2" s="1" a="1"/>
  <c r="Z1448" i="2" s="1"/>
  <c r="Z1449" i="2" s="1" a="1"/>
  <c r="Z1449" i="2" s="1"/>
  <c r="Z1450" i="2" s="1" a="1"/>
  <c r="Z1450" i="2" s="1"/>
  <c r="Z1451" i="2" s="1" a="1"/>
  <c r="Z1451" i="2" s="1"/>
  <c r="Z1452" i="2" s="1" a="1"/>
  <c r="Z1452" i="2" s="1"/>
  <c r="Z1453" i="2" s="1" a="1"/>
  <c r="Z1453" i="2" s="1"/>
  <c r="Z1454" i="2" s="1" a="1"/>
  <c r="Z1454" i="2" s="1"/>
  <c r="Z1455" i="2" s="1" a="1"/>
  <c r="Z1455" i="2" s="1"/>
  <c r="Z1456" i="2" s="1" a="1"/>
  <c r="Z1456" i="2" s="1"/>
  <c r="Z1457" i="2" s="1" a="1"/>
  <c r="Z1457" i="2" s="1"/>
  <c r="Z1458" i="2" s="1" a="1"/>
  <c r="Z1458" i="2" s="1"/>
  <c r="Z1459" i="2" s="1" a="1"/>
  <c r="Z1459" i="2" s="1"/>
  <c r="Z1460" i="2" s="1" a="1"/>
  <c r="Z1460" i="2" s="1"/>
  <c r="Z1461" i="2" s="1" a="1"/>
  <c r="Z1461" i="2" s="1"/>
  <c r="Z1462" i="2" s="1" a="1"/>
  <c r="Z1462" i="2" s="1"/>
  <c r="Z1463" i="2" s="1" a="1"/>
  <c r="Z1463" i="2" s="1"/>
  <c r="Z1464" i="2" s="1" a="1"/>
  <c r="Z1464" i="2" s="1"/>
  <c r="Z1465" i="2" s="1" a="1"/>
  <c r="Z1465" i="2" s="1"/>
  <c r="Z1466" i="2" s="1" a="1"/>
  <c r="Z1466" i="2" s="1"/>
  <c r="Z1467" i="2" s="1" a="1"/>
  <c r="Z1467" i="2" s="1"/>
  <c r="Z1468" i="2" s="1" a="1"/>
  <c r="Z1468" i="2" s="1"/>
  <c r="Z1469" i="2" s="1" a="1"/>
  <c r="Z1469" i="2" s="1"/>
  <c r="Z1470" i="2" s="1" a="1"/>
  <c r="Z1470" i="2" s="1"/>
  <c r="Z1471" i="2" s="1" a="1"/>
  <c r="Z1471" i="2" s="1"/>
  <c r="Z1472" i="2" s="1" a="1"/>
  <c r="Z1472" i="2" s="1"/>
  <c r="Z1473" i="2" s="1" a="1"/>
  <c r="Z1473" i="2" s="1"/>
  <c r="Z1474" i="2" s="1" a="1"/>
  <c r="Z1474" i="2" s="1"/>
  <c r="Z1475" i="2" s="1" a="1"/>
  <c r="Z1475" i="2" s="1"/>
  <c r="Z1476" i="2" s="1" a="1"/>
  <c r="Z1476" i="2" s="1"/>
  <c r="Z1477" i="2" s="1" a="1"/>
  <c r="Z1477" i="2" s="1"/>
  <c r="Z1478" i="2" s="1" a="1"/>
  <c r="Z1478" i="2" s="1"/>
  <c r="Z1479" i="2" s="1" a="1"/>
  <c r="Z1479" i="2" s="1"/>
  <c r="Z1480" i="2" s="1" a="1"/>
  <c r="Z1480" i="2" s="1"/>
  <c r="Z1481" i="2" s="1" a="1"/>
  <c r="Z1481" i="2" s="1"/>
  <c r="Z1482" i="2" s="1" a="1"/>
  <c r="Z1482" i="2" s="1"/>
  <c r="Z1483" i="2" s="1" a="1"/>
  <c r="Z1483" i="2" s="1"/>
  <c r="Z1484" i="2" s="1" a="1"/>
  <c r="Z1484" i="2" s="1"/>
  <c r="Z1485" i="2" s="1" a="1"/>
  <c r="Z1485" i="2" s="1"/>
  <c r="Z1486" i="2" s="1" a="1"/>
  <c r="Z1486" i="2" s="1"/>
  <c r="Z1487" i="2" s="1" a="1"/>
  <c r="Z1487" i="2" s="1"/>
  <c r="Z1488" i="2" s="1" a="1"/>
  <c r="Z1488" i="2" s="1"/>
  <c r="Z1489" i="2" s="1" a="1"/>
  <c r="Z1489" i="2" s="1"/>
  <c r="Z1490" i="2" s="1" a="1"/>
  <c r="Z1490" i="2" s="1"/>
  <c r="Z1491" i="2" s="1" a="1"/>
  <c r="Z1491" i="2" s="1"/>
  <c r="Z1492" i="2" s="1" a="1"/>
  <c r="Z1492" i="2" s="1"/>
  <c r="Z1493" i="2" s="1" a="1"/>
  <c r="Z1493" i="2" s="1"/>
  <c r="Z1494" i="2" s="1" a="1"/>
  <c r="Z1494" i="2" s="1"/>
  <c r="Z1495" i="2" s="1" a="1"/>
  <c r="Z1495" i="2" s="1"/>
  <c r="Z1496" i="2" s="1" a="1"/>
  <c r="Z1496" i="2" s="1"/>
  <c r="Z1497" i="2" s="1" a="1"/>
  <c r="Z1497" i="2" s="1"/>
  <c r="Z1498" i="2" s="1" a="1"/>
  <c r="Z1498" i="2" s="1"/>
  <c r="Z1499" i="2" s="1" a="1"/>
  <c r="Z1499" i="2" s="1"/>
  <c r="Z1500" i="2" s="1" a="1"/>
  <c r="Z1500" i="2" s="1"/>
  <c r="Z1501" i="2" s="1" a="1"/>
  <c r="Z1501" i="2" s="1"/>
  <c r="AC15" i="2" a="1"/>
  <c r="AC15" i="2" s="1"/>
  <c r="AC16" i="2" s="1" a="1"/>
  <c r="AC16" i="2" s="1"/>
  <c r="AC17" i="2" s="1" a="1"/>
  <c r="AC17" i="2" s="1"/>
  <c r="AC18" i="2" s="1" a="1"/>
  <c r="AC18" i="2" s="1"/>
  <c r="AC19" i="2" s="1" a="1"/>
  <c r="AC19" i="2" s="1"/>
  <c r="AC20" i="2" s="1" a="1"/>
  <c r="AC20" i="2" s="1"/>
  <c r="AC21" i="2" s="1" a="1"/>
  <c r="AC21" i="2" s="1"/>
  <c r="AC22" i="2" s="1" a="1"/>
  <c r="AC22" i="2" s="1"/>
  <c r="AC23" i="2" s="1" a="1"/>
  <c r="AC23" i="2" s="1"/>
  <c r="AC24" i="2" s="1" a="1"/>
  <c r="AC24" i="2" s="1"/>
  <c r="AC25" i="2" s="1" a="1"/>
  <c r="AC25" i="2" s="1"/>
  <c r="AC26" i="2" s="1" a="1"/>
  <c r="AC26" i="2" s="1"/>
  <c r="AC27" i="2" s="1" a="1"/>
  <c r="AC27" i="2" s="1"/>
  <c r="AC28" i="2" s="1" a="1"/>
  <c r="AC28" i="2" s="1"/>
  <c r="AC29" i="2" s="1" a="1"/>
  <c r="AC29" i="2" s="1"/>
  <c r="AC30" i="2" s="1" a="1"/>
  <c r="AC30" i="2" s="1"/>
  <c r="AC31" i="2" s="1" a="1"/>
  <c r="AC31" i="2" s="1"/>
  <c r="AC32" i="2" s="1" a="1"/>
  <c r="AC32" i="2" s="1"/>
  <c r="AC33" i="2" s="1" a="1"/>
  <c r="AC33" i="2" s="1"/>
  <c r="AC34" i="2" s="1" a="1"/>
  <c r="AC34" i="2" s="1"/>
  <c r="AC35" i="2" s="1" a="1"/>
  <c r="AC35" i="2" s="1"/>
  <c r="AC36" i="2" s="1" a="1"/>
  <c r="AC36" i="2" s="1"/>
  <c r="AC37" i="2" s="1" a="1"/>
  <c r="AC37" i="2" s="1"/>
  <c r="AC38" i="2" s="1" a="1"/>
  <c r="AC38" i="2" s="1"/>
  <c r="AC39" i="2" s="1" a="1"/>
  <c r="AC39" i="2" s="1"/>
  <c r="AC40" i="2" s="1" a="1"/>
  <c r="AC40" i="2" s="1"/>
  <c r="AC41" i="2" s="1" a="1"/>
  <c r="AC41" i="2" s="1"/>
  <c r="AC42" i="2" s="1" a="1"/>
  <c r="AC42" i="2" s="1"/>
  <c r="AC43" i="2" s="1" a="1"/>
  <c r="AC43" i="2" s="1"/>
  <c r="AC44" i="2" s="1" a="1"/>
  <c r="AC44" i="2" s="1"/>
  <c r="AC45" i="2" s="1" a="1"/>
  <c r="AC45" i="2" s="1"/>
  <c r="AC46" i="2" s="1" a="1"/>
  <c r="AC46" i="2" s="1"/>
  <c r="AC47" i="2" s="1" a="1"/>
  <c r="AC47" i="2" s="1"/>
  <c r="AC48" i="2" s="1" a="1"/>
  <c r="AC48" i="2" s="1"/>
  <c r="AC49" i="2" s="1" a="1"/>
  <c r="AC49" i="2" s="1"/>
  <c r="AC50" i="2" s="1" a="1"/>
  <c r="AC50" i="2" s="1"/>
  <c r="AC51" i="2" s="1" a="1"/>
  <c r="AC51" i="2" s="1"/>
  <c r="AC52" i="2" s="1" a="1"/>
  <c r="AC52" i="2" s="1"/>
  <c r="AC53" i="2" s="1" a="1"/>
  <c r="AC53" i="2" s="1"/>
  <c r="AC54" i="2" s="1" a="1"/>
  <c r="AC54" i="2" s="1"/>
  <c r="AC55" i="2" s="1" a="1"/>
  <c r="AC55" i="2" s="1"/>
  <c r="AC56" i="2" s="1" a="1"/>
  <c r="AC56" i="2" s="1"/>
  <c r="AC57" i="2" s="1" a="1"/>
  <c r="AC57" i="2" s="1"/>
  <c r="AC58" i="2" s="1" a="1"/>
  <c r="AC58" i="2" s="1"/>
  <c r="AC59" i="2" s="1" a="1"/>
  <c r="AC59" i="2" s="1"/>
  <c r="AC60" i="2" s="1" a="1"/>
  <c r="AC60" i="2" s="1"/>
  <c r="AC61" i="2" s="1" a="1"/>
  <c r="AC61" i="2" s="1"/>
  <c r="AC62" i="2" s="1" a="1"/>
  <c r="AC62" i="2" s="1"/>
  <c r="AC63" i="2" s="1" a="1"/>
  <c r="AC63" i="2" s="1"/>
  <c r="AC64" i="2" s="1" a="1"/>
  <c r="AC64" i="2" s="1"/>
  <c r="AC65" i="2" s="1" a="1"/>
  <c r="AC65" i="2" s="1"/>
  <c r="AC66" i="2" s="1" a="1"/>
  <c r="AC66" i="2" s="1"/>
  <c r="AC67" i="2" s="1" a="1"/>
  <c r="AC67" i="2" s="1"/>
  <c r="AC68" i="2" s="1" a="1"/>
  <c r="AC68" i="2" s="1"/>
  <c r="AC69" i="2" s="1" a="1"/>
  <c r="AC69" i="2" s="1"/>
  <c r="AC70" i="2" s="1" a="1"/>
  <c r="AC70" i="2" s="1"/>
  <c r="AC71" i="2" s="1" a="1"/>
  <c r="AC71" i="2" s="1"/>
  <c r="AC72" i="2" s="1" a="1"/>
  <c r="AC72" i="2" s="1"/>
  <c r="AC73" i="2" s="1" a="1"/>
  <c r="AC73" i="2" s="1"/>
  <c r="AC74" i="2" s="1" a="1"/>
  <c r="AC74" i="2" s="1"/>
  <c r="AC75" i="2" s="1" a="1"/>
  <c r="AC75" i="2" s="1"/>
  <c r="AC76" i="2" s="1" a="1"/>
  <c r="AC76" i="2" s="1"/>
  <c r="AC77" i="2" s="1" a="1"/>
  <c r="AC77" i="2" s="1"/>
  <c r="AC78" i="2" s="1" a="1"/>
  <c r="AC78" i="2" s="1"/>
  <c r="AC79" i="2" s="1" a="1"/>
  <c r="AC79" i="2" s="1"/>
  <c r="AC80" i="2" s="1" a="1"/>
  <c r="AC80" i="2" s="1"/>
  <c r="AC81" i="2" s="1" a="1"/>
  <c r="AC81" i="2" s="1"/>
  <c r="AC82" i="2" s="1" a="1"/>
  <c r="AC82" i="2" s="1"/>
  <c r="AC83" i="2" s="1" a="1"/>
  <c r="AC83" i="2" s="1"/>
  <c r="AC84" i="2" s="1" a="1"/>
  <c r="AC84" i="2" s="1"/>
  <c r="AC85" i="2" s="1" a="1"/>
  <c r="AC85" i="2" s="1"/>
  <c r="AC86" i="2" s="1" a="1"/>
  <c r="AC86" i="2" s="1"/>
  <c r="AC87" i="2" s="1" a="1"/>
  <c r="AC87" i="2" s="1"/>
  <c r="AC88" i="2" s="1" a="1"/>
  <c r="AC88" i="2" s="1"/>
  <c r="AC89" i="2" s="1" a="1"/>
  <c r="AC89" i="2" s="1"/>
  <c r="AC90" i="2" s="1" a="1"/>
  <c r="AC90" i="2" s="1"/>
  <c r="AC91" i="2" s="1" a="1"/>
  <c r="AC91" i="2" s="1"/>
  <c r="AC92" i="2" s="1" a="1"/>
  <c r="AC92" i="2" s="1"/>
  <c r="AC93" i="2" s="1" a="1"/>
  <c r="AC93" i="2" s="1"/>
  <c r="AC94" i="2" s="1" a="1"/>
  <c r="AC94" i="2" s="1"/>
  <c r="AC95" i="2" s="1" a="1"/>
  <c r="AC95" i="2" s="1"/>
  <c r="AC96" i="2" s="1" a="1"/>
  <c r="AC96" i="2" s="1"/>
  <c r="AC97" i="2" s="1" a="1"/>
  <c r="AC97" i="2" s="1"/>
  <c r="AC98" i="2" s="1" a="1"/>
  <c r="AC98" i="2" s="1"/>
  <c r="AC99" i="2" s="1" a="1"/>
  <c r="AC99" i="2" s="1"/>
  <c r="AC100" i="2" s="1" a="1"/>
  <c r="AC100" i="2" s="1"/>
  <c r="AC101" i="2" s="1" a="1"/>
  <c r="AC101" i="2" s="1"/>
  <c r="AC102" i="2" s="1" a="1"/>
  <c r="AC102" i="2" s="1"/>
  <c r="AC103" i="2" s="1" a="1"/>
  <c r="AC103" i="2" s="1"/>
  <c r="AC104" i="2" s="1" a="1"/>
  <c r="AC104" i="2" s="1"/>
  <c r="AC105" i="2" s="1" a="1"/>
  <c r="AC105" i="2" s="1"/>
  <c r="AC106" i="2" s="1" a="1"/>
  <c r="AC106" i="2" s="1"/>
  <c r="AC107" i="2" s="1" a="1"/>
  <c r="AC107" i="2" s="1"/>
  <c r="AC108" i="2" s="1" a="1"/>
  <c r="AC108" i="2" s="1"/>
  <c r="AC109" i="2" s="1" a="1"/>
  <c r="AC109" i="2" s="1"/>
  <c r="AC110" i="2" s="1" a="1"/>
  <c r="AC110" i="2" s="1"/>
  <c r="AC111" i="2" s="1" a="1"/>
  <c r="AC111" i="2" s="1"/>
  <c r="AC112" i="2" s="1" a="1"/>
  <c r="AC112" i="2" s="1"/>
  <c r="AC113" i="2" s="1" a="1"/>
  <c r="AC113" i="2" s="1"/>
  <c r="AC114" i="2" s="1" a="1"/>
  <c r="AC114" i="2" s="1"/>
  <c r="AC115" i="2" s="1" a="1"/>
  <c r="AC115" i="2" s="1"/>
  <c r="AC116" i="2" s="1" a="1"/>
  <c r="AC116" i="2" s="1"/>
  <c r="AC117" i="2" s="1" a="1"/>
  <c r="AC117" i="2" s="1"/>
  <c r="AC118" i="2" s="1" a="1"/>
  <c r="AC118" i="2" s="1"/>
  <c r="AC119" i="2" s="1" a="1"/>
  <c r="AC119" i="2" s="1"/>
  <c r="AC120" i="2" s="1" a="1"/>
  <c r="AC120" i="2" s="1"/>
  <c r="AC121" i="2" s="1" a="1"/>
  <c r="AC121" i="2" s="1"/>
  <c r="AC122" i="2" s="1" a="1"/>
  <c r="AC122" i="2" s="1"/>
  <c r="AC123" i="2" s="1" a="1"/>
  <c r="AC123" i="2" s="1"/>
  <c r="AC124" i="2" s="1" a="1"/>
  <c r="AC124" i="2" s="1"/>
  <c r="AC125" i="2" s="1" a="1"/>
  <c r="AC125" i="2" s="1"/>
  <c r="AC126" i="2" s="1" a="1"/>
  <c r="AC126" i="2" s="1"/>
  <c r="AC127" i="2" s="1" a="1"/>
  <c r="AC127" i="2" s="1"/>
  <c r="AC128" i="2" s="1" a="1"/>
  <c r="AC128" i="2" s="1"/>
  <c r="AC129" i="2" s="1" a="1"/>
  <c r="AC129" i="2" s="1"/>
  <c r="AC130" i="2" s="1" a="1"/>
  <c r="AC130" i="2" s="1"/>
  <c r="AC131" i="2" s="1" a="1"/>
  <c r="AC131" i="2" s="1"/>
  <c r="AC132" i="2" s="1" a="1"/>
  <c r="AC132" i="2" s="1"/>
  <c r="AC133" i="2" s="1" a="1"/>
  <c r="AC133" i="2" s="1"/>
  <c r="AC134" i="2" s="1" a="1"/>
  <c r="AC134" i="2" s="1"/>
  <c r="AC135" i="2" s="1" a="1"/>
  <c r="AC135" i="2" s="1"/>
  <c r="AC136" i="2" s="1" a="1"/>
  <c r="AC136" i="2" s="1"/>
  <c r="AC137" i="2" s="1" a="1"/>
  <c r="AC137" i="2" s="1"/>
  <c r="AC138" i="2" s="1" a="1"/>
  <c r="AC138" i="2" s="1"/>
  <c r="AC139" i="2" s="1" a="1"/>
  <c r="AC139" i="2" s="1"/>
  <c r="AC140" i="2" s="1" a="1"/>
  <c r="AC140" i="2" s="1"/>
  <c r="AC141" i="2" s="1" a="1"/>
  <c r="AC141" i="2" s="1"/>
  <c r="AC142" i="2" s="1" a="1"/>
  <c r="AC142" i="2" s="1"/>
  <c r="AC143" i="2" s="1" a="1"/>
  <c r="AC143" i="2" s="1"/>
  <c r="AC144" i="2" s="1" a="1"/>
  <c r="AC144" i="2" s="1"/>
  <c r="AC145" i="2" s="1" a="1"/>
  <c r="AC145" i="2" s="1"/>
  <c r="AC146" i="2" s="1" a="1"/>
  <c r="AC146" i="2" s="1"/>
  <c r="AC147" i="2" s="1" a="1"/>
  <c r="AC147" i="2" s="1"/>
  <c r="AC148" i="2" s="1" a="1"/>
  <c r="AC148" i="2" s="1"/>
  <c r="AC149" i="2" s="1" a="1"/>
  <c r="AC149" i="2" s="1"/>
  <c r="AC150" i="2" s="1" a="1"/>
  <c r="AC150" i="2" s="1"/>
  <c r="AC151" i="2" s="1" a="1"/>
  <c r="AC151" i="2" s="1"/>
  <c r="AC152" i="2" s="1" a="1"/>
  <c r="AC152" i="2" s="1"/>
  <c r="AC153" i="2" s="1" a="1"/>
  <c r="AC153" i="2" s="1"/>
  <c r="AC154" i="2" s="1" a="1"/>
  <c r="AC154" i="2" s="1"/>
  <c r="AC155" i="2" s="1" a="1"/>
  <c r="AC155" i="2" s="1"/>
  <c r="AC156" i="2" s="1" a="1"/>
  <c r="AC156" i="2" s="1"/>
  <c r="AC157" i="2" s="1" a="1"/>
  <c r="AC157" i="2" s="1"/>
  <c r="AC158" i="2" s="1" a="1"/>
  <c r="AC158" i="2" s="1"/>
  <c r="AC159" i="2" s="1" a="1"/>
  <c r="AC159" i="2" s="1"/>
  <c r="AC160" i="2" s="1" a="1"/>
  <c r="AC160" i="2" s="1"/>
  <c r="AC161" i="2" s="1" a="1"/>
  <c r="AC161" i="2" s="1"/>
  <c r="AC162" i="2" s="1" a="1"/>
  <c r="AC162" i="2" s="1"/>
  <c r="AC163" i="2" s="1" a="1"/>
  <c r="AC163" i="2" s="1"/>
  <c r="AC164" i="2" s="1" a="1"/>
  <c r="AC164" i="2" s="1"/>
  <c r="AC165" i="2" s="1" a="1"/>
  <c r="AC165" i="2" s="1"/>
  <c r="AC166" i="2" s="1" a="1"/>
  <c r="AC166" i="2" s="1"/>
  <c r="AC167" i="2" s="1" a="1"/>
  <c r="AC167" i="2" s="1"/>
  <c r="AC168" i="2" s="1" a="1"/>
  <c r="AC168" i="2" s="1"/>
  <c r="AC169" i="2" s="1" a="1"/>
  <c r="AC169" i="2" s="1"/>
  <c r="AC170" i="2" s="1" a="1"/>
  <c r="AC170" i="2" s="1"/>
  <c r="AC171" i="2" s="1" a="1"/>
  <c r="AC171" i="2" s="1"/>
  <c r="AC172" i="2" s="1" a="1"/>
  <c r="AC172" i="2" s="1"/>
  <c r="AC173" i="2" s="1" a="1"/>
  <c r="AC173" i="2" s="1"/>
  <c r="AC174" i="2" s="1" a="1"/>
  <c r="AC174" i="2" s="1"/>
  <c r="AC175" i="2" s="1" a="1"/>
  <c r="AC175" i="2" s="1"/>
  <c r="AC176" i="2" s="1" a="1"/>
  <c r="AC176" i="2" s="1"/>
  <c r="AC177" i="2" s="1" a="1"/>
  <c r="AC177" i="2" s="1"/>
  <c r="AC178" i="2" s="1" a="1"/>
  <c r="AC178" i="2" s="1"/>
  <c r="AC179" i="2" s="1" a="1"/>
  <c r="AC179" i="2" s="1"/>
  <c r="AC180" i="2" s="1" a="1"/>
  <c r="AC180" i="2" s="1"/>
  <c r="AC181" i="2" s="1" a="1"/>
  <c r="AC181" i="2" s="1"/>
  <c r="AC182" i="2" s="1" a="1"/>
  <c r="AC182" i="2" s="1"/>
  <c r="AC183" i="2" s="1" a="1"/>
  <c r="AC183" i="2" s="1"/>
  <c r="AC184" i="2" s="1" a="1"/>
  <c r="AC184" i="2" s="1"/>
  <c r="AC185" i="2" s="1" a="1"/>
  <c r="AC185" i="2" s="1"/>
  <c r="AC186" i="2" s="1" a="1"/>
  <c r="AC186" i="2" s="1"/>
  <c r="AC187" i="2" s="1" a="1"/>
  <c r="AC187" i="2" s="1"/>
  <c r="AC188" i="2" s="1" a="1"/>
  <c r="AC188" i="2" s="1"/>
  <c r="AC189" i="2" s="1" a="1"/>
  <c r="AC189" i="2" s="1"/>
  <c r="AC190" i="2" s="1" a="1"/>
  <c r="AC190" i="2" s="1"/>
  <c r="AC191" i="2" s="1" a="1"/>
  <c r="AC191" i="2" s="1"/>
  <c r="AC192" i="2" s="1" a="1"/>
  <c r="AC192" i="2" s="1"/>
  <c r="AC193" i="2" s="1" a="1"/>
  <c r="AC193" i="2" s="1"/>
  <c r="AC194" i="2" s="1" a="1"/>
  <c r="AC194" i="2" s="1"/>
  <c r="AC195" i="2" s="1" a="1"/>
  <c r="AC195" i="2" s="1"/>
  <c r="AC196" i="2" s="1" a="1"/>
  <c r="AC196" i="2" s="1"/>
  <c r="AC197" i="2" s="1" a="1"/>
  <c r="AC197" i="2" s="1"/>
  <c r="AC198" i="2" s="1" a="1"/>
  <c r="AC198" i="2" s="1"/>
  <c r="AC199" i="2" s="1" a="1"/>
  <c r="AC199" i="2" s="1"/>
  <c r="AC200" i="2" s="1" a="1"/>
  <c r="AC200" i="2" s="1"/>
  <c r="AC201" i="2" s="1" a="1"/>
  <c r="AC201" i="2" s="1"/>
  <c r="AC202" i="2" s="1" a="1"/>
  <c r="AC202" i="2" s="1"/>
  <c r="AC203" i="2" s="1" a="1"/>
  <c r="AC203" i="2" s="1"/>
  <c r="AC204" i="2" s="1" a="1"/>
  <c r="AC204" i="2" s="1"/>
  <c r="AC205" i="2" s="1" a="1"/>
  <c r="AC205" i="2" s="1"/>
  <c r="AC206" i="2" s="1" a="1"/>
  <c r="AC206" i="2" s="1"/>
  <c r="AC207" i="2" s="1" a="1"/>
  <c r="AC207" i="2" s="1"/>
  <c r="AC208" i="2" s="1" a="1"/>
  <c r="AC208" i="2" s="1"/>
  <c r="AC209" i="2" s="1" a="1"/>
  <c r="AC209" i="2" s="1"/>
  <c r="AC210" i="2" s="1" a="1"/>
  <c r="AC210" i="2" s="1"/>
  <c r="AC211" i="2" s="1" a="1"/>
  <c r="AC211" i="2" s="1"/>
  <c r="AC212" i="2" s="1" a="1"/>
  <c r="AC212" i="2" s="1"/>
  <c r="AC213" i="2" s="1" a="1"/>
  <c r="AC213" i="2" s="1"/>
  <c r="AC214" i="2" s="1" a="1"/>
  <c r="AC214" i="2" s="1"/>
  <c r="AC215" i="2" s="1" a="1"/>
  <c r="AC215" i="2" s="1"/>
  <c r="AC216" i="2" s="1" a="1"/>
  <c r="AC216" i="2" s="1"/>
  <c r="AC217" i="2" s="1" a="1"/>
  <c r="AC217" i="2" s="1"/>
  <c r="AC218" i="2" s="1" a="1"/>
  <c r="AC218" i="2" s="1"/>
  <c r="AC219" i="2" s="1" a="1"/>
  <c r="AC219" i="2" s="1"/>
  <c r="AC220" i="2" s="1" a="1"/>
  <c r="AC220" i="2" s="1"/>
  <c r="AC221" i="2" s="1" a="1"/>
  <c r="AC221" i="2" s="1"/>
  <c r="AC222" i="2" s="1" a="1"/>
  <c r="AC222" i="2" s="1"/>
  <c r="AC223" i="2" s="1" a="1"/>
  <c r="AC223" i="2" s="1"/>
  <c r="AC224" i="2" s="1" a="1"/>
  <c r="AC224" i="2" s="1"/>
  <c r="AC225" i="2" s="1" a="1"/>
  <c r="AC225" i="2" s="1"/>
  <c r="AC226" i="2" s="1" a="1"/>
  <c r="AC226" i="2" s="1"/>
  <c r="AC227" i="2" s="1" a="1"/>
  <c r="AC227" i="2" s="1"/>
  <c r="AC228" i="2" s="1" a="1"/>
  <c r="AC228" i="2" s="1"/>
  <c r="AC229" i="2" s="1" a="1"/>
  <c r="AC229" i="2" s="1"/>
  <c r="AC230" i="2" s="1" a="1"/>
  <c r="AC230" i="2" s="1"/>
  <c r="AC231" i="2" s="1" a="1"/>
  <c r="AC231" i="2" s="1"/>
  <c r="AC232" i="2" s="1" a="1"/>
  <c r="AC232" i="2" s="1"/>
  <c r="AC233" i="2" s="1" a="1"/>
  <c r="AC233" i="2" s="1"/>
  <c r="AC234" i="2" s="1" a="1"/>
  <c r="AC234" i="2" s="1"/>
  <c r="AC235" i="2" s="1" a="1"/>
  <c r="AC235" i="2" s="1"/>
  <c r="AC236" i="2" s="1" a="1"/>
  <c r="AC236" i="2" s="1"/>
  <c r="AC237" i="2" s="1" a="1"/>
  <c r="AC237" i="2" s="1"/>
  <c r="AC238" i="2" s="1" a="1"/>
  <c r="AC238" i="2" s="1"/>
  <c r="AC239" i="2" s="1" a="1"/>
  <c r="AC239" i="2" s="1"/>
  <c r="AC240" i="2" s="1" a="1"/>
  <c r="AC240" i="2" s="1"/>
  <c r="AC241" i="2" s="1" a="1"/>
  <c r="AC241" i="2" s="1"/>
  <c r="AC242" i="2" s="1" a="1"/>
  <c r="AC242" i="2" s="1"/>
  <c r="AC243" i="2" s="1" a="1"/>
  <c r="AC243" i="2" s="1"/>
  <c r="AC244" i="2" s="1" a="1"/>
  <c r="AC244" i="2" s="1"/>
  <c r="AC245" i="2" s="1" a="1"/>
  <c r="AC245" i="2" s="1"/>
  <c r="AC246" i="2" s="1" a="1"/>
  <c r="AC246" i="2" s="1"/>
  <c r="AC247" i="2" s="1" a="1"/>
  <c r="AC247" i="2" s="1"/>
  <c r="AC248" i="2" s="1" a="1"/>
  <c r="AC248" i="2" s="1"/>
  <c r="AC249" i="2" s="1" a="1"/>
  <c r="AC249" i="2" s="1"/>
  <c r="AC250" i="2" s="1" a="1"/>
  <c r="AC250" i="2" s="1"/>
  <c r="AC251" i="2" s="1" a="1"/>
  <c r="AC251" i="2" s="1"/>
  <c r="AC252" i="2" s="1" a="1"/>
  <c r="AC252" i="2" s="1"/>
  <c r="AC253" i="2" s="1" a="1"/>
  <c r="AC253" i="2" s="1"/>
  <c r="AC254" i="2" s="1" a="1"/>
  <c r="AC254" i="2" s="1"/>
  <c r="AC255" i="2" s="1" a="1"/>
  <c r="AC255" i="2" s="1"/>
  <c r="AC256" i="2" s="1" a="1"/>
  <c r="AC256" i="2" s="1"/>
  <c r="AC257" i="2" s="1" a="1"/>
  <c r="AC257" i="2" s="1"/>
  <c r="AC258" i="2" s="1" a="1"/>
  <c r="AC258" i="2" s="1"/>
  <c r="AC259" i="2" s="1" a="1"/>
  <c r="AC259" i="2" s="1"/>
  <c r="AC260" i="2" s="1" a="1"/>
  <c r="AC260" i="2" s="1"/>
  <c r="AC261" i="2" s="1" a="1"/>
  <c r="AC261" i="2" s="1"/>
  <c r="AC262" i="2" s="1" a="1"/>
  <c r="AC262" i="2" s="1"/>
  <c r="AC263" i="2" s="1" a="1"/>
  <c r="AC263" i="2" s="1"/>
  <c r="AC264" i="2" s="1" a="1"/>
  <c r="AC264" i="2" s="1"/>
  <c r="AC265" i="2" s="1" a="1"/>
  <c r="AC265" i="2" s="1"/>
  <c r="AC266" i="2" s="1" a="1"/>
  <c r="AC266" i="2" s="1"/>
  <c r="AC267" i="2" s="1" a="1"/>
  <c r="AC267" i="2" s="1"/>
  <c r="AC268" i="2" s="1" a="1"/>
  <c r="AC268" i="2" s="1"/>
  <c r="AC269" i="2" s="1" a="1"/>
  <c r="AC269" i="2" s="1"/>
  <c r="AC270" i="2" s="1" a="1"/>
  <c r="AC270" i="2" s="1"/>
  <c r="AC271" i="2" s="1" a="1"/>
  <c r="AC271" i="2" s="1"/>
  <c r="AC272" i="2" s="1" a="1"/>
  <c r="AC272" i="2" s="1"/>
  <c r="AC273" i="2" s="1" a="1"/>
  <c r="AC273" i="2" s="1"/>
  <c r="AC274" i="2" s="1" a="1"/>
  <c r="AC274" i="2" s="1"/>
  <c r="AC275" i="2" s="1" a="1"/>
  <c r="AC275" i="2" s="1"/>
  <c r="AC276" i="2" s="1" a="1"/>
  <c r="AC276" i="2" s="1"/>
  <c r="AC277" i="2" s="1" a="1"/>
  <c r="AC277" i="2" s="1"/>
  <c r="AC278" i="2" s="1" a="1"/>
  <c r="AC278" i="2" s="1"/>
  <c r="AC279" i="2" s="1" a="1"/>
  <c r="AC279" i="2" s="1"/>
  <c r="AC280" i="2" s="1" a="1"/>
  <c r="AC280" i="2" s="1"/>
  <c r="AC281" i="2" s="1" a="1"/>
  <c r="AC281" i="2" s="1"/>
  <c r="AC282" i="2" s="1" a="1"/>
  <c r="AC282" i="2" s="1"/>
  <c r="AC283" i="2" s="1" a="1"/>
  <c r="AC283" i="2" s="1"/>
  <c r="AC284" i="2" s="1" a="1"/>
  <c r="AC284" i="2" s="1"/>
  <c r="AC285" i="2" s="1" a="1"/>
  <c r="AC285" i="2" s="1"/>
  <c r="AC286" i="2" s="1" a="1"/>
  <c r="AC286" i="2" s="1"/>
  <c r="AC287" i="2" s="1" a="1"/>
  <c r="AC287" i="2" s="1"/>
  <c r="AC288" i="2" s="1" a="1"/>
  <c r="AC288" i="2" s="1"/>
  <c r="AC289" i="2" s="1" a="1"/>
  <c r="AC289" i="2" s="1"/>
  <c r="AC290" i="2" s="1" a="1"/>
  <c r="AC290" i="2" s="1"/>
  <c r="AC291" i="2" s="1" a="1"/>
  <c r="AC291" i="2" s="1"/>
  <c r="AC292" i="2" s="1" a="1"/>
  <c r="AC292" i="2" s="1"/>
  <c r="AC293" i="2" s="1" a="1"/>
  <c r="AC293" i="2" s="1"/>
  <c r="AC294" i="2" s="1" a="1"/>
  <c r="AC294" i="2" s="1"/>
  <c r="AC295" i="2" s="1" a="1"/>
  <c r="AC295" i="2" s="1"/>
  <c r="AC296" i="2" s="1" a="1"/>
  <c r="AC296" i="2" s="1"/>
  <c r="AC297" i="2" s="1" a="1"/>
  <c r="AC297" i="2" s="1"/>
  <c r="AC298" i="2" s="1" a="1"/>
  <c r="AC298" i="2" s="1"/>
  <c r="AC299" i="2" s="1" a="1"/>
  <c r="AC299" i="2" s="1"/>
  <c r="AC300" i="2" s="1" a="1"/>
  <c r="AC300" i="2" s="1"/>
  <c r="AC301" i="2" s="1" a="1"/>
  <c r="AC301" i="2" s="1"/>
  <c r="AC302" i="2" s="1" a="1"/>
  <c r="AC302" i="2" s="1"/>
  <c r="AC303" i="2" s="1" a="1"/>
  <c r="AC303" i="2" s="1"/>
  <c r="AC304" i="2" s="1" a="1"/>
  <c r="AC304" i="2" s="1"/>
  <c r="AC305" i="2" s="1" a="1"/>
  <c r="AC305" i="2" s="1"/>
  <c r="AC306" i="2" s="1" a="1"/>
  <c r="AC306" i="2" s="1"/>
  <c r="AC307" i="2" s="1" a="1"/>
  <c r="AC307" i="2" s="1"/>
  <c r="AC308" i="2" s="1" a="1"/>
  <c r="AC308" i="2" s="1"/>
  <c r="AC309" i="2" s="1" a="1"/>
  <c r="AC309" i="2" s="1"/>
  <c r="AC310" i="2" s="1" a="1"/>
  <c r="AC310" i="2" s="1"/>
  <c r="AC311" i="2" s="1" a="1"/>
  <c r="AC311" i="2" s="1"/>
  <c r="AC312" i="2" s="1" a="1"/>
  <c r="AC312" i="2" s="1"/>
  <c r="AC313" i="2" s="1" a="1"/>
  <c r="AC313" i="2" s="1"/>
  <c r="AC314" i="2" s="1" a="1"/>
  <c r="AC314" i="2" s="1"/>
  <c r="AC315" i="2" s="1" a="1"/>
  <c r="AC315" i="2" s="1"/>
  <c r="AC316" i="2" s="1" a="1"/>
  <c r="AC316" i="2" s="1"/>
  <c r="AC317" i="2" s="1" a="1"/>
  <c r="AC317" i="2" s="1"/>
  <c r="AC318" i="2" s="1" a="1"/>
  <c r="AC318" i="2" s="1"/>
  <c r="AC319" i="2" s="1" a="1"/>
  <c r="AC319" i="2" s="1"/>
  <c r="AC320" i="2" s="1" a="1"/>
  <c r="AC320" i="2" s="1"/>
  <c r="AC321" i="2" s="1" a="1"/>
  <c r="AC321" i="2" s="1"/>
  <c r="AC322" i="2" s="1" a="1"/>
  <c r="AC322" i="2" s="1"/>
  <c r="AC323" i="2" s="1" a="1"/>
  <c r="AC323" i="2" s="1"/>
  <c r="AC324" i="2" s="1" a="1"/>
  <c r="AC324" i="2" s="1"/>
  <c r="AC325" i="2" s="1" a="1"/>
  <c r="AC325" i="2" s="1"/>
  <c r="AC326" i="2" s="1" a="1"/>
  <c r="AC326" i="2" s="1"/>
  <c r="AC327" i="2" s="1" a="1"/>
  <c r="AC327" i="2" s="1"/>
  <c r="AC328" i="2" s="1" a="1"/>
  <c r="AC328" i="2" s="1"/>
  <c r="AC329" i="2" s="1" a="1"/>
  <c r="AC329" i="2" s="1"/>
  <c r="AC330" i="2" s="1" a="1"/>
  <c r="AC330" i="2" s="1"/>
  <c r="AC331" i="2" s="1" a="1"/>
  <c r="AC331" i="2" s="1"/>
  <c r="AC332" i="2" s="1" a="1"/>
  <c r="AC332" i="2" s="1"/>
  <c r="AC333" i="2" s="1" a="1"/>
  <c r="AC333" i="2" s="1"/>
  <c r="AC334" i="2" s="1" a="1"/>
  <c r="AC334" i="2" s="1"/>
  <c r="AC335" i="2" s="1" a="1"/>
  <c r="AC335" i="2" s="1"/>
  <c r="AC336" i="2" s="1" a="1"/>
  <c r="AC336" i="2" s="1"/>
  <c r="AC337" i="2" s="1" a="1"/>
  <c r="AC337" i="2" s="1"/>
  <c r="AC338" i="2" s="1" a="1"/>
  <c r="AC338" i="2" s="1"/>
  <c r="AC339" i="2" s="1" a="1"/>
  <c r="AC339" i="2" s="1"/>
  <c r="AC340" i="2" s="1" a="1"/>
  <c r="AC340" i="2" s="1"/>
  <c r="AC341" i="2" s="1" a="1"/>
  <c r="AC341" i="2" s="1"/>
  <c r="AC342" i="2" s="1" a="1"/>
  <c r="AC342" i="2" s="1"/>
  <c r="AC343" i="2" s="1" a="1"/>
  <c r="AC343" i="2" s="1"/>
  <c r="AC344" i="2" s="1" a="1"/>
  <c r="AC344" i="2" s="1"/>
  <c r="AC345" i="2" s="1" a="1"/>
  <c r="AC345" i="2" s="1"/>
  <c r="AC346" i="2" s="1" a="1"/>
  <c r="AC346" i="2" s="1"/>
  <c r="AC347" i="2" s="1" a="1"/>
  <c r="AC347" i="2" s="1"/>
  <c r="AC348" i="2" s="1" a="1"/>
  <c r="AC348" i="2" s="1"/>
  <c r="AC349" i="2" s="1" a="1"/>
  <c r="AC349" i="2" s="1"/>
  <c r="AC350" i="2" s="1" a="1"/>
  <c r="AC350" i="2" s="1"/>
  <c r="AC351" i="2" s="1" a="1"/>
  <c r="AC351" i="2" s="1"/>
  <c r="AC352" i="2" s="1" a="1"/>
  <c r="AC352" i="2" s="1"/>
  <c r="AC353" i="2" s="1" a="1"/>
  <c r="AC353" i="2" s="1"/>
  <c r="AC354" i="2" s="1" a="1"/>
  <c r="AC354" i="2" s="1"/>
  <c r="AC355" i="2" s="1" a="1"/>
  <c r="AC355" i="2" s="1"/>
  <c r="AC356" i="2" s="1" a="1"/>
  <c r="AC356" i="2" s="1"/>
  <c r="AC357" i="2" s="1" a="1"/>
  <c r="AC357" i="2" s="1"/>
  <c r="AC358" i="2" s="1" a="1"/>
  <c r="AC358" i="2" s="1"/>
  <c r="AC359" i="2" s="1" a="1"/>
  <c r="AC359" i="2" s="1"/>
  <c r="AC360" i="2" s="1" a="1"/>
  <c r="AC360" i="2" s="1"/>
  <c r="AC361" i="2" s="1" a="1"/>
  <c r="AC361" i="2" s="1"/>
  <c r="AC362" i="2" s="1" a="1"/>
  <c r="AC362" i="2" s="1"/>
  <c r="AC363" i="2" s="1" a="1"/>
  <c r="AC363" i="2" s="1"/>
  <c r="AC364" i="2" s="1" a="1"/>
  <c r="AC364" i="2" s="1"/>
  <c r="AC365" i="2" s="1" a="1"/>
  <c r="AC365" i="2" s="1"/>
  <c r="AC366" i="2" s="1" a="1"/>
  <c r="AC366" i="2" s="1"/>
  <c r="AC367" i="2" s="1" a="1"/>
  <c r="AC367" i="2" s="1"/>
  <c r="AC368" i="2" s="1" a="1"/>
  <c r="AC368" i="2" s="1"/>
  <c r="AC369" i="2" s="1" a="1"/>
  <c r="AC369" i="2" s="1"/>
  <c r="AC370" i="2" s="1" a="1"/>
  <c r="AC370" i="2" s="1"/>
  <c r="AC371" i="2" s="1" a="1"/>
  <c r="AC371" i="2" s="1"/>
  <c r="AC372" i="2" s="1" a="1"/>
  <c r="AC372" i="2" s="1"/>
  <c r="AC373" i="2" s="1" a="1"/>
  <c r="AC373" i="2" s="1"/>
  <c r="AC374" i="2" s="1" a="1"/>
  <c r="AC374" i="2" s="1"/>
  <c r="AC375" i="2" s="1" a="1"/>
  <c r="AC375" i="2" s="1"/>
  <c r="AC376" i="2" s="1" a="1"/>
  <c r="AC376" i="2" s="1"/>
  <c r="AC377" i="2" s="1" a="1"/>
  <c r="AC377" i="2" s="1"/>
  <c r="AC378" i="2" s="1" a="1"/>
  <c r="AC378" i="2" s="1"/>
  <c r="AC379" i="2" s="1" a="1"/>
  <c r="AC379" i="2" s="1"/>
  <c r="AC380" i="2" s="1" a="1"/>
  <c r="AC380" i="2" s="1"/>
  <c r="AC381" i="2" s="1" a="1"/>
  <c r="AC381" i="2" s="1"/>
  <c r="AC382" i="2" s="1" a="1"/>
  <c r="AC382" i="2" s="1"/>
  <c r="AC383" i="2" s="1" a="1"/>
  <c r="AC383" i="2" s="1"/>
  <c r="AC384" i="2" s="1" a="1"/>
  <c r="AC384" i="2" s="1"/>
  <c r="AC385" i="2" s="1" a="1"/>
  <c r="AC385" i="2" s="1"/>
  <c r="AC386" i="2" s="1" a="1"/>
  <c r="AC386" i="2" s="1"/>
  <c r="AC387" i="2" s="1" a="1"/>
  <c r="AC387" i="2" s="1"/>
  <c r="AC388" i="2" s="1" a="1"/>
  <c r="AC388" i="2" s="1"/>
  <c r="AC389" i="2" s="1" a="1"/>
  <c r="AC389" i="2" s="1"/>
  <c r="AC390" i="2" s="1" a="1"/>
  <c r="AC390" i="2" s="1"/>
  <c r="AC391" i="2" s="1" a="1"/>
  <c r="AC391" i="2" s="1"/>
  <c r="AC392" i="2" s="1" a="1"/>
  <c r="AC392" i="2" s="1"/>
  <c r="AC393" i="2" s="1" a="1"/>
  <c r="AC393" i="2" s="1"/>
  <c r="AC394" i="2" s="1" a="1"/>
  <c r="AC394" i="2" s="1"/>
  <c r="AC395" i="2" s="1" a="1"/>
  <c r="AC395" i="2" s="1"/>
  <c r="AC396" i="2" s="1" a="1"/>
  <c r="AC396" i="2" s="1"/>
  <c r="AC397" i="2" s="1" a="1"/>
  <c r="AC397" i="2" s="1"/>
  <c r="AC398" i="2" s="1" a="1"/>
  <c r="AC398" i="2" s="1"/>
  <c r="AC399" i="2" s="1" a="1"/>
  <c r="AC399" i="2" s="1"/>
  <c r="AC400" i="2" s="1" a="1"/>
  <c r="AC400" i="2" s="1"/>
  <c r="AC401" i="2" s="1" a="1"/>
  <c r="AC401" i="2" s="1"/>
  <c r="AC402" i="2" s="1" a="1"/>
  <c r="AC402" i="2" s="1"/>
  <c r="AC403" i="2" s="1" a="1"/>
  <c r="AC403" i="2" s="1"/>
  <c r="AC404" i="2" s="1" a="1"/>
  <c r="AC404" i="2" s="1"/>
  <c r="AC405" i="2" s="1" a="1"/>
  <c r="AC405" i="2" s="1"/>
  <c r="AC406" i="2" s="1" a="1"/>
  <c r="AC406" i="2" s="1"/>
  <c r="AC407" i="2" s="1" a="1"/>
  <c r="AC407" i="2" s="1"/>
  <c r="AC408" i="2" s="1" a="1"/>
  <c r="AC408" i="2" s="1"/>
  <c r="AC409" i="2" s="1" a="1"/>
  <c r="AC409" i="2" s="1"/>
  <c r="AC410" i="2" s="1" a="1"/>
  <c r="AC410" i="2" s="1"/>
  <c r="AC411" i="2" s="1" a="1"/>
  <c r="AC411" i="2" s="1"/>
  <c r="AC412" i="2" s="1" a="1"/>
  <c r="AC412" i="2" s="1"/>
  <c r="AC413" i="2" s="1" a="1"/>
  <c r="AC413" i="2" s="1"/>
  <c r="AC414" i="2" s="1" a="1"/>
  <c r="AC414" i="2" s="1"/>
  <c r="AC415" i="2" s="1" a="1"/>
  <c r="AC415" i="2" s="1"/>
  <c r="AC416" i="2" s="1" a="1"/>
  <c r="AC416" i="2" s="1"/>
  <c r="AC417" i="2" s="1" a="1"/>
  <c r="AC417" i="2" s="1"/>
  <c r="AC418" i="2" s="1" a="1"/>
  <c r="AC418" i="2" s="1"/>
  <c r="AC419" i="2" s="1" a="1"/>
  <c r="AC419" i="2" s="1"/>
  <c r="AC420" i="2" s="1" a="1"/>
  <c r="AC420" i="2" s="1"/>
  <c r="AC421" i="2" s="1" a="1"/>
  <c r="AC421" i="2" s="1"/>
  <c r="AC422" i="2" s="1" a="1"/>
  <c r="AC422" i="2" s="1"/>
  <c r="AC423" i="2" s="1" a="1"/>
  <c r="AC423" i="2" s="1"/>
  <c r="AC424" i="2" s="1" a="1"/>
  <c r="AC424" i="2" s="1"/>
  <c r="AC425" i="2" s="1" a="1"/>
  <c r="AC425" i="2" s="1"/>
  <c r="AC426" i="2" s="1" a="1"/>
  <c r="AC426" i="2" s="1"/>
  <c r="AC427" i="2" s="1" a="1"/>
  <c r="AC427" i="2" s="1"/>
  <c r="AC428" i="2" s="1" a="1"/>
  <c r="AC428" i="2" s="1"/>
  <c r="AC429" i="2" s="1" a="1"/>
  <c r="AC429" i="2" s="1"/>
  <c r="AC430" i="2" s="1" a="1"/>
  <c r="AC430" i="2" s="1"/>
  <c r="AC431" i="2" s="1" a="1"/>
  <c r="AC431" i="2" s="1"/>
  <c r="AC432" i="2" s="1" a="1"/>
  <c r="AC432" i="2" s="1"/>
  <c r="AC433" i="2" s="1" a="1"/>
  <c r="AC433" i="2" s="1"/>
  <c r="AC434" i="2" s="1" a="1"/>
  <c r="AC434" i="2" s="1"/>
  <c r="AC435" i="2" s="1" a="1"/>
  <c r="AC435" i="2" s="1"/>
  <c r="AC436" i="2" s="1" a="1"/>
  <c r="AC436" i="2" s="1"/>
  <c r="AC437" i="2" s="1" a="1"/>
  <c r="AC437" i="2" s="1"/>
  <c r="AC438" i="2" s="1" a="1"/>
  <c r="AC438" i="2" s="1"/>
  <c r="AC439" i="2" s="1" a="1"/>
  <c r="AC439" i="2" s="1"/>
  <c r="AC440" i="2" s="1" a="1"/>
  <c r="AC440" i="2" s="1"/>
  <c r="AC441" i="2" s="1" a="1"/>
  <c r="AC441" i="2" s="1"/>
  <c r="AC442" i="2" s="1" a="1"/>
  <c r="AC442" i="2" s="1"/>
  <c r="AC443" i="2" s="1" a="1"/>
  <c r="AC443" i="2" s="1"/>
  <c r="AC444" i="2" s="1" a="1"/>
  <c r="AC444" i="2" s="1"/>
  <c r="AC445" i="2" s="1" a="1"/>
  <c r="AC445" i="2" s="1"/>
  <c r="AC446" i="2" s="1" a="1"/>
  <c r="AC446" i="2" s="1"/>
  <c r="AC447" i="2" s="1" a="1"/>
  <c r="AC447" i="2" s="1"/>
  <c r="AC448" i="2" s="1" a="1"/>
  <c r="AC448" i="2" s="1"/>
  <c r="AC449" i="2" s="1" a="1"/>
  <c r="AC449" i="2" s="1"/>
  <c r="AC450" i="2" s="1" a="1"/>
  <c r="AC450" i="2" s="1"/>
  <c r="AC451" i="2" s="1" a="1"/>
  <c r="AC451" i="2" s="1"/>
  <c r="AC452" i="2" s="1" a="1"/>
  <c r="AC452" i="2" s="1"/>
  <c r="AC453" i="2" s="1" a="1"/>
  <c r="AC453" i="2" s="1"/>
  <c r="AC454" i="2" s="1" a="1"/>
  <c r="AC454" i="2" s="1"/>
  <c r="AC455" i="2" s="1" a="1"/>
  <c r="AC455" i="2" s="1"/>
  <c r="AC456" i="2" s="1" a="1"/>
  <c r="AC456" i="2" s="1"/>
  <c r="AC457" i="2" s="1" a="1"/>
  <c r="AC457" i="2" s="1"/>
  <c r="AC458" i="2" s="1" a="1"/>
  <c r="AC458" i="2" s="1"/>
  <c r="AC459" i="2" s="1" a="1"/>
  <c r="AC459" i="2" s="1"/>
  <c r="AC460" i="2" s="1" a="1"/>
  <c r="AC460" i="2" s="1"/>
  <c r="AC461" i="2" s="1" a="1"/>
  <c r="AC461" i="2" s="1"/>
  <c r="AC462" i="2" s="1" a="1"/>
  <c r="AC462" i="2" s="1"/>
  <c r="AC463" i="2" s="1" a="1"/>
  <c r="AC463" i="2" s="1"/>
  <c r="AC464" i="2" s="1" a="1"/>
  <c r="AC464" i="2" s="1"/>
  <c r="AC465" i="2" s="1" a="1"/>
  <c r="AC465" i="2" s="1"/>
  <c r="AC466" i="2" s="1" a="1"/>
  <c r="AC466" i="2" s="1"/>
  <c r="AC467" i="2" s="1" a="1"/>
  <c r="AC467" i="2" s="1"/>
  <c r="AC468" i="2" s="1" a="1"/>
  <c r="AC468" i="2" s="1"/>
  <c r="AC469" i="2" s="1" a="1"/>
  <c r="AC469" i="2" s="1"/>
  <c r="AC470" i="2" s="1" a="1"/>
  <c r="AC470" i="2" s="1"/>
  <c r="AC471" i="2" s="1" a="1"/>
  <c r="AC471" i="2" s="1"/>
  <c r="AC472" i="2" s="1" a="1"/>
  <c r="AC472" i="2" s="1"/>
  <c r="AC473" i="2" s="1" a="1"/>
  <c r="AC473" i="2" s="1"/>
  <c r="AC474" i="2" s="1" a="1"/>
  <c r="AC474" i="2" s="1"/>
  <c r="AC475" i="2" s="1" a="1"/>
  <c r="AC475" i="2" s="1"/>
  <c r="AC476" i="2" s="1" a="1"/>
  <c r="AC476" i="2" s="1"/>
  <c r="AC477" i="2" s="1" a="1"/>
  <c r="AC477" i="2" s="1"/>
  <c r="AC478" i="2" s="1" a="1"/>
  <c r="AC478" i="2" s="1"/>
  <c r="AC479" i="2" s="1" a="1"/>
  <c r="AC479" i="2" s="1"/>
  <c r="AC480" i="2" s="1" a="1"/>
  <c r="AC480" i="2" s="1"/>
  <c r="AC481" i="2" s="1" a="1"/>
  <c r="AC481" i="2" s="1"/>
  <c r="AC482" i="2" s="1" a="1"/>
  <c r="AC482" i="2" s="1"/>
  <c r="AC483" i="2" s="1" a="1"/>
  <c r="AC483" i="2" s="1"/>
  <c r="AC484" i="2" s="1" a="1"/>
  <c r="AC484" i="2" s="1"/>
  <c r="AC485" i="2" s="1" a="1"/>
  <c r="AC485" i="2" s="1"/>
  <c r="AC486" i="2" s="1" a="1"/>
  <c r="AC486" i="2" s="1"/>
  <c r="AC487" i="2" s="1" a="1"/>
  <c r="AC487" i="2" s="1"/>
  <c r="AC488" i="2" s="1" a="1"/>
  <c r="AC488" i="2" s="1"/>
  <c r="AC489" i="2" s="1" a="1"/>
  <c r="AC489" i="2" s="1"/>
  <c r="AC490" i="2" s="1" a="1"/>
  <c r="AC490" i="2" s="1"/>
  <c r="AC491" i="2" s="1" a="1"/>
  <c r="AC491" i="2" s="1"/>
  <c r="AC492" i="2" s="1" a="1"/>
  <c r="AC492" i="2" s="1"/>
  <c r="AC493" i="2" s="1" a="1"/>
  <c r="AC493" i="2" s="1"/>
  <c r="AC494" i="2" s="1" a="1"/>
  <c r="AC494" i="2" s="1"/>
  <c r="AC495" i="2" s="1" a="1"/>
  <c r="AC495" i="2" s="1"/>
  <c r="AC496" i="2" s="1" a="1"/>
  <c r="AC496" i="2" s="1"/>
  <c r="AC497" i="2" s="1" a="1"/>
  <c r="AC497" i="2" s="1"/>
  <c r="AC498" i="2" s="1" a="1"/>
  <c r="AC498" i="2" s="1"/>
  <c r="AC499" i="2" s="1" a="1"/>
  <c r="AC499" i="2" s="1"/>
  <c r="AC500" i="2" s="1" a="1"/>
  <c r="AC500" i="2" s="1"/>
  <c r="AC501" i="2" s="1" a="1"/>
  <c r="AC501" i="2" s="1"/>
  <c r="AC502" i="2" s="1" a="1"/>
  <c r="AC502" i="2" s="1"/>
  <c r="AC503" i="2" s="1" a="1"/>
  <c r="AC503" i="2" s="1"/>
  <c r="AC504" i="2" s="1" a="1"/>
  <c r="AC504" i="2" s="1"/>
  <c r="AC505" i="2" s="1" a="1"/>
  <c r="AC505" i="2" s="1"/>
  <c r="AC506" i="2" s="1" a="1"/>
  <c r="AC506" i="2" s="1"/>
  <c r="AC507" i="2" s="1" a="1"/>
  <c r="AC507" i="2" s="1"/>
  <c r="AC508" i="2" s="1" a="1"/>
  <c r="AC508" i="2" s="1"/>
  <c r="AC509" i="2" s="1" a="1"/>
  <c r="AC509" i="2" s="1"/>
  <c r="AC510" i="2" s="1" a="1"/>
  <c r="AC510" i="2" s="1"/>
  <c r="AC511" i="2" s="1" a="1"/>
  <c r="AC511" i="2" s="1"/>
  <c r="AC512" i="2" s="1" a="1"/>
  <c r="AC512" i="2" s="1"/>
  <c r="AC513" i="2" s="1" a="1"/>
  <c r="AC513" i="2" s="1"/>
  <c r="AC514" i="2" s="1" a="1"/>
  <c r="AC514" i="2" s="1"/>
  <c r="AC515" i="2" s="1" a="1"/>
  <c r="AC515" i="2" s="1"/>
  <c r="AC516" i="2" s="1" a="1"/>
  <c r="AC516" i="2" s="1"/>
  <c r="AC517" i="2" s="1" a="1"/>
  <c r="AC517" i="2" s="1"/>
  <c r="AC518" i="2" s="1" a="1"/>
  <c r="AC518" i="2" s="1"/>
  <c r="AC519" i="2" s="1" a="1"/>
  <c r="AC519" i="2" s="1"/>
  <c r="AC520" i="2" s="1" a="1"/>
  <c r="AC520" i="2" s="1"/>
  <c r="AC521" i="2" s="1" a="1"/>
  <c r="AC521" i="2" s="1"/>
  <c r="AC522" i="2" s="1" a="1"/>
  <c r="AC522" i="2" s="1"/>
  <c r="AC523" i="2" s="1" a="1"/>
  <c r="AC523" i="2" s="1"/>
  <c r="AC524" i="2" s="1" a="1"/>
  <c r="AC524" i="2" s="1"/>
  <c r="AC525" i="2" s="1" a="1"/>
  <c r="AC525" i="2" s="1"/>
  <c r="AC526" i="2" s="1" a="1"/>
  <c r="AC526" i="2" s="1"/>
  <c r="AC527" i="2" s="1" a="1"/>
  <c r="AC527" i="2" s="1"/>
  <c r="AC528" i="2" s="1" a="1"/>
  <c r="AC528" i="2" s="1"/>
  <c r="AC529" i="2" s="1" a="1"/>
  <c r="AC529" i="2" s="1"/>
  <c r="AC530" i="2" s="1" a="1"/>
  <c r="AC530" i="2" s="1"/>
  <c r="AC531" i="2" s="1" a="1"/>
  <c r="AC531" i="2" s="1"/>
  <c r="AC532" i="2" s="1" a="1"/>
  <c r="AC532" i="2" s="1"/>
  <c r="AC533" i="2" s="1" a="1"/>
  <c r="AC533" i="2" s="1"/>
  <c r="AC534" i="2" s="1" a="1"/>
  <c r="AC534" i="2" s="1"/>
  <c r="AC535" i="2" s="1" a="1"/>
  <c r="AC535" i="2" s="1"/>
  <c r="AC536" i="2" s="1" a="1"/>
  <c r="AC536" i="2" s="1"/>
  <c r="AC537" i="2" s="1" a="1"/>
  <c r="AC537" i="2" s="1"/>
  <c r="AC538" i="2" s="1" a="1"/>
  <c r="AC538" i="2" s="1"/>
  <c r="AC539" i="2" s="1" a="1"/>
  <c r="AC539" i="2" s="1"/>
  <c r="AC540" i="2" s="1" a="1"/>
  <c r="AC540" i="2" s="1"/>
  <c r="AC541" i="2" s="1" a="1"/>
  <c r="AC541" i="2" s="1"/>
  <c r="AC542" i="2" s="1" a="1"/>
  <c r="AC542" i="2" s="1"/>
  <c r="AC543" i="2" s="1" a="1"/>
  <c r="AC543" i="2" s="1"/>
  <c r="AC544" i="2" s="1" a="1"/>
  <c r="AC544" i="2" s="1"/>
  <c r="AC545" i="2" s="1" a="1"/>
  <c r="AC545" i="2" s="1"/>
  <c r="AC546" i="2" s="1" a="1"/>
  <c r="AC546" i="2" s="1"/>
  <c r="AC547" i="2" s="1" a="1"/>
  <c r="AC547" i="2" s="1"/>
  <c r="AC548" i="2" s="1" a="1"/>
  <c r="AC548" i="2" s="1"/>
  <c r="AC549" i="2" s="1" a="1"/>
  <c r="AC549" i="2" s="1"/>
  <c r="AC550" i="2" s="1" a="1"/>
  <c r="AC550" i="2" s="1"/>
  <c r="AC551" i="2" s="1" a="1"/>
  <c r="AC551" i="2" s="1"/>
  <c r="AC552" i="2" s="1" a="1"/>
  <c r="AC552" i="2" s="1"/>
  <c r="AC553" i="2" s="1" a="1"/>
  <c r="AC553" i="2" s="1"/>
  <c r="AC554" i="2" s="1" a="1"/>
  <c r="AC554" i="2" s="1"/>
  <c r="AC555" i="2" s="1" a="1"/>
  <c r="AC555" i="2" s="1"/>
  <c r="AC556" i="2" s="1" a="1"/>
  <c r="AC556" i="2" s="1"/>
  <c r="AC557" i="2" s="1" a="1"/>
  <c r="AC557" i="2" s="1"/>
  <c r="AC558" i="2" s="1" a="1"/>
  <c r="AC558" i="2" s="1"/>
  <c r="AC559" i="2" s="1" a="1"/>
  <c r="AC559" i="2" s="1"/>
  <c r="AC560" i="2" s="1" a="1"/>
  <c r="AC560" i="2" s="1"/>
  <c r="AC561" i="2" s="1" a="1"/>
  <c r="AC561" i="2" s="1"/>
  <c r="AC562" i="2" s="1" a="1"/>
  <c r="AC562" i="2" s="1"/>
  <c r="AC563" i="2" s="1" a="1"/>
  <c r="AC563" i="2" s="1"/>
  <c r="AC564" i="2" s="1" a="1"/>
  <c r="AC564" i="2" s="1"/>
  <c r="AC565" i="2" s="1" a="1"/>
  <c r="AC565" i="2" s="1"/>
  <c r="AC566" i="2" s="1" a="1"/>
  <c r="AC566" i="2" s="1"/>
  <c r="AC567" i="2" s="1" a="1"/>
  <c r="AC567" i="2" s="1"/>
  <c r="AC568" i="2" s="1" a="1"/>
  <c r="AC568" i="2" s="1"/>
  <c r="AC569" i="2" s="1" a="1"/>
  <c r="AC569" i="2" s="1"/>
  <c r="AC570" i="2" s="1" a="1"/>
  <c r="AC570" i="2" s="1"/>
  <c r="AC571" i="2" s="1" a="1"/>
  <c r="AC571" i="2" s="1"/>
  <c r="AC572" i="2" s="1" a="1"/>
  <c r="AC572" i="2" s="1"/>
  <c r="AC573" i="2" s="1" a="1"/>
  <c r="AC573" i="2" s="1"/>
  <c r="AC574" i="2" s="1" a="1"/>
  <c r="AC574" i="2" s="1"/>
  <c r="AC575" i="2" s="1" a="1"/>
  <c r="AC575" i="2" s="1"/>
  <c r="AC576" i="2" s="1" a="1"/>
  <c r="AC576" i="2" s="1"/>
  <c r="AC577" i="2" s="1" a="1"/>
  <c r="AC577" i="2" s="1"/>
  <c r="AC578" i="2" s="1" a="1"/>
  <c r="AC578" i="2" s="1"/>
  <c r="AC579" i="2" s="1" a="1"/>
  <c r="AC579" i="2" s="1"/>
  <c r="AC580" i="2" s="1" a="1"/>
  <c r="AC580" i="2" s="1"/>
  <c r="AC581" i="2" s="1" a="1"/>
  <c r="AC581" i="2" s="1"/>
  <c r="AC582" i="2" s="1" a="1"/>
  <c r="AC582" i="2" s="1"/>
  <c r="AC583" i="2" s="1" a="1"/>
  <c r="AC583" i="2" s="1"/>
  <c r="AC584" i="2" s="1" a="1"/>
  <c r="AC584" i="2" s="1"/>
  <c r="AC585" i="2" s="1" a="1"/>
  <c r="AC585" i="2" s="1"/>
  <c r="AC586" i="2" s="1" a="1"/>
  <c r="AC586" i="2" s="1"/>
  <c r="AC587" i="2" s="1" a="1"/>
  <c r="AC587" i="2" s="1"/>
  <c r="AC588" i="2" s="1" a="1"/>
  <c r="AC588" i="2" s="1"/>
  <c r="AC589" i="2" s="1" a="1"/>
  <c r="AC589" i="2" s="1"/>
  <c r="AC590" i="2" s="1" a="1"/>
  <c r="AC590" i="2" s="1"/>
  <c r="AC591" i="2" s="1" a="1"/>
  <c r="AC591" i="2" s="1"/>
  <c r="AC592" i="2" s="1" a="1"/>
  <c r="AC592" i="2" s="1"/>
  <c r="AC593" i="2" s="1" a="1"/>
  <c r="AC593" i="2" s="1"/>
  <c r="AC594" i="2" s="1" a="1"/>
  <c r="AC594" i="2" s="1"/>
  <c r="AC595" i="2" s="1" a="1"/>
  <c r="AC595" i="2" s="1"/>
  <c r="AC596" i="2" s="1" a="1"/>
  <c r="AC596" i="2" s="1"/>
  <c r="AC597" i="2" s="1" a="1"/>
  <c r="AC597" i="2" s="1"/>
  <c r="AC598" i="2" s="1" a="1"/>
  <c r="AC598" i="2" s="1"/>
  <c r="AC599" i="2" s="1" a="1"/>
  <c r="AC599" i="2" s="1"/>
  <c r="AC600" i="2" s="1" a="1"/>
  <c r="AC600" i="2" s="1"/>
  <c r="AC601" i="2" s="1" a="1"/>
  <c r="AC601" i="2" s="1"/>
  <c r="AC602" i="2" s="1" a="1"/>
  <c r="AC602" i="2" s="1"/>
  <c r="AC603" i="2" s="1" a="1"/>
  <c r="AC603" i="2" s="1"/>
  <c r="AC604" i="2" s="1" a="1"/>
  <c r="AC604" i="2" s="1"/>
  <c r="AC605" i="2" s="1" a="1"/>
  <c r="AC605" i="2" s="1"/>
  <c r="AC606" i="2" s="1" a="1"/>
  <c r="AC606" i="2" s="1"/>
  <c r="AC607" i="2" s="1" a="1"/>
  <c r="AC607" i="2" s="1"/>
  <c r="AC608" i="2" s="1" a="1"/>
  <c r="AC608" i="2" s="1"/>
  <c r="AC609" i="2" s="1" a="1"/>
  <c r="AC609" i="2" s="1"/>
  <c r="AC610" i="2" s="1" a="1"/>
  <c r="AC610" i="2" s="1"/>
  <c r="AC611" i="2" s="1" a="1"/>
  <c r="AC611" i="2" s="1"/>
  <c r="AC612" i="2" s="1" a="1"/>
  <c r="AC612" i="2" s="1"/>
  <c r="AC613" i="2" s="1" a="1"/>
  <c r="AC613" i="2" s="1"/>
  <c r="AC614" i="2" s="1" a="1"/>
  <c r="AC614" i="2" s="1"/>
  <c r="AC615" i="2" s="1" a="1"/>
  <c r="AC615" i="2" s="1"/>
  <c r="AC616" i="2" s="1" a="1"/>
  <c r="AC616" i="2" s="1"/>
  <c r="AC617" i="2" s="1" a="1"/>
  <c r="AC617" i="2" s="1"/>
  <c r="AC618" i="2" s="1" a="1"/>
  <c r="AC618" i="2" s="1"/>
  <c r="AC619" i="2" s="1" a="1"/>
  <c r="AC619" i="2" s="1"/>
  <c r="AC620" i="2" s="1" a="1"/>
  <c r="AC620" i="2" s="1"/>
  <c r="AC621" i="2" s="1" a="1"/>
  <c r="AC621" i="2" s="1"/>
  <c r="AC622" i="2" s="1" a="1"/>
  <c r="AC622" i="2" s="1"/>
  <c r="AC623" i="2" s="1" a="1"/>
  <c r="AC623" i="2" s="1"/>
  <c r="AC624" i="2" s="1" a="1"/>
  <c r="AC624" i="2" s="1"/>
  <c r="AC625" i="2" s="1" a="1"/>
  <c r="AC625" i="2" s="1"/>
  <c r="AC626" i="2" s="1" a="1"/>
  <c r="AC626" i="2" s="1"/>
  <c r="AC627" i="2" s="1" a="1"/>
  <c r="AC627" i="2" s="1"/>
  <c r="AC628" i="2" s="1" a="1"/>
  <c r="AC628" i="2" s="1"/>
  <c r="AC629" i="2" s="1" a="1"/>
  <c r="AC629" i="2" s="1"/>
  <c r="AC630" i="2" s="1" a="1"/>
  <c r="AC630" i="2" s="1"/>
  <c r="AC631" i="2" s="1" a="1"/>
  <c r="AC631" i="2" s="1"/>
  <c r="AC632" i="2" s="1" a="1"/>
  <c r="AC632" i="2" s="1"/>
  <c r="AC633" i="2" s="1" a="1"/>
  <c r="AC633" i="2" s="1"/>
  <c r="AC634" i="2" s="1" a="1"/>
  <c r="AC634" i="2" s="1"/>
  <c r="AC635" i="2" s="1" a="1"/>
  <c r="AC635" i="2" s="1"/>
  <c r="AC636" i="2" s="1" a="1"/>
  <c r="AC636" i="2" s="1"/>
  <c r="AC637" i="2" s="1" a="1"/>
  <c r="AC637" i="2" s="1"/>
  <c r="AC638" i="2" s="1" a="1"/>
  <c r="AC638" i="2" s="1"/>
  <c r="AC639" i="2" s="1" a="1"/>
  <c r="AC639" i="2" s="1"/>
  <c r="AC640" i="2" s="1" a="1"/>
  <c r="AC640" i="2" s="1"/>
  <c r="AC641" i="2" s="1" a="1"/>
  <c r="AC641" i="2" s="1"/>
  <c r="AC642" i="2" s="1" a="1"/>
  <c r="AC642" i="2" s="1"/>
  <c r="AC643" i="2" s="1" a="1"/>
  <c r="AC643" i="2" s="1"/>
  <c r="AC644" i="2" s="1" a="1"/>
  <c r="AC644" i="2" s="1"/>
  <c r="AC645" i="2" s="1" a="1"/>
  <c r="AC645" i="2" s="1"/>
  <c r="AC646" i="2" s="1" a="1"/>
  <c r="AC646" i="2" s="1"/>
  <c r="AC647" i="2" s="1" a="1"/>
  <c r="AC647" i="2" s="1"/>
  <c r="AC648" i="2" s="1" a="1"/>
  <c r="AC648" i="2" s="1"/>
  <c r="AC649" i="2" s="1" a="1"/>
  <c r="AC649" i="2" s="1"/>
  <c r="AC650" i="2" s="1" a="1"/>
  <c r="AC650" i="2" s="1"/>
  <c r="AC651" i="2" s="1" a="1"/>
  <c r="AC651" i="2" s="1"/>
  <c r="AC652" i="2" s="1" a="1"/>
  <c r="AC652" i="2" s="1"/>
  <c r="AC653" i="2" s="1" a="1"/>
  <c r="AC653" i="2" s="1"/>
  <c r="AC654" i="2" s="1" a="1"/>
  <c r="AC654" i="2" s="1"/>
  <c r="AC655" i="2" s="1" a="1"/>
  <c r="AC655" i="2" s="1"/>
  <c r="AC656" i="2" s="1" a="1"/>
  <c r="AC656" i="2" s="1"/>
  <c r="AC657" i="2" s="1" a="1"/>
  <c r="AC657" i="2" s="1"/>
  <c r="AC658" i="2" s="1" a="1"/>
  <c r="AC658" i="2" s="1"/>
  <c r="AC659" i="2" s="1" a="1"/>
  <c r="AC659" i="2" s="1"/>
  <c r="AC660" i="2" s="1" a="1"/>
  <c r="AC660" i="2" s="1"/>
  <c r="AC661" i="2" s="1" a="1"/>
  <c r="AC661" i="2" s="1"/>
  <c r="AC662" i="2" s="1" a="1"/>
  <c r="AC662" i="2" s="1"/>
  <c r="AC663" i="2" s="1" a="1"/>
  <c r="AC663" i="2" s="1"/>
  <c r="AC664" i="2" s="1" a="1"/>
  <c r="AC664" i="2" s="1"/>
  <c r="AC665" i="2" s="1" a="1"/>
  <c r="AC665" i="2" s="1"/>
  <c r="AC666" i="2" s="1" a="1"/>
  <c r="AC666" i="2" s="1"/>
  <c r="AC667" i="2" s="1" a="1"/>
  <c r="AC667" i="2" s="1"/>
  <c r="AC668" i="2" s="1" a="1"/>
  <c r="AC668" i="2" s="1"/>
  <c r="AC669" i="2" s="1" a="1"/>
  <c r="AC669" i="2" s="1"/>
  <c r="AC670" i="2" s="1" a="1"/>
  <c r="AC670" i="2" s="1"/>
  <c r="AC671" i="2" s="1" a="1"/>
  <c r="AC671" i="2" s="1"/>
  <c r="AC672" i="2" s="1" a="1"/>
  <c r="AC672" i="2" s="1"/>
  <c r="AC673" i="2" s="1" a="1"/>
  <c r="AC673" i="2" s="1"/>
  <c r="AC674" i="2" s="1" a="1"/>
  <c r="AC674" i="2" s="1"/>
  <c r="AC675" i="2" s="1" a="1"/>
  <c r="AC675" i="2" s="1"/>
  <c r="AC676" i="2" s="1" a="1"/>
  <c r="AC676" i="2" s="1"/>
  <c r="AC677" i="2" s="1" a="1"/>
  <c r="AC677" i="2" s="1"/>
  <c r="AC678" i="2" s="1" a="1"/>
  <c r="AC678" i="2" s="1"/>
  <c r="AC679" i="2" s="1" a="1"/>
  <c r="AC679" i="2" s="1"/>
  <c r="AC680" i="2" s="1" a="1"/>
  <c r="AC680" i="2" s="1"/>
  <c r="AC681" i="2" s="1" a="1"/>
  <c r="AC681" i="2" s="1"/>
  <c r="AC682" i="2" s="1" a="1"/>
  <c r="AC682" i="2" s="1"/>
  <c r="AC683" i="2" s="1" a="1"/>
  <c r="AC683" i="2" s="1"/>
  <c r="AC684" i="2" s="1" a="1"/>
  <c r="AC684" i="2" s="1"/>
  <c r="AC685" i="2" s="1" a="1"/>
  <c r="AC685" i="2" s="1"/>
  <c r="AC686" i="2" s="1" a="1"/>
  <c r="AC686" i="2" s="1"/>
  <c r="AC687" i="2" s="1" a="1"/>
  <c r="AC687" i="2" s="1"/>
  <c r="AC688" i="2" s="1" a="1"/>
  <c r="AC688" i="2" s="1"/>
  <c r="AC689" i="2" s="1" a="1"/>
  <c r="AC689" i="2" s="1"/>
  <c r="AC690" i="2" s="1" a="1"/>
  <c r="AC690" i="2" s="1"/>
  <c r="AC691" i="2" s="1" a="1"/>
  <c r="AC691" i="2" s="1"/>
  <c r="AC692" i="2" s="1" a="1"/>
  <c r="AC692" i="2" s="1"/>
  <c r="AC693" i="2" s="1" a="1"/>
  <c r="AC693" i="2" s="1"/>
  <c r="AC694" i="2" s="1" a="1"/>
  <c r="AC694" i="2" s="1"/>
  <c r="AC695" i="2" s="1" a="1"/>
  <c r="AC695" i="2" s="1"/>
  <c r="AC696" i="2" s="1" a="1"/>
  <c r="AC696" i="2" s="1"/>
  <c r="AC697" i="2" s="1" a="1"/>
  <c r="AC697" i="2" s="1"/>
  <c r="AC698" i="2" s="1" a="1"/>
  <c r="AC698" i="2" s="1"/>
  <c r="AC699" i="2" s="1" a="1"/>
  <c r="AC699" i="2" s="1"/>
  <c r="AC700" i="2" s="1" a="1"/>
  <c r="AC700" i="2" s="1"/>
  <c r="AC701" i="2" s="1" a="1"/>
  <c r="AC701" i="2" s="1"/>
  <c r="AC702" i="2" s="1" a="1"/>
  <c r="AC702" i="2" s="1"/>
  <c r="AC703" i="2" s="1" a="1"/>
  <c r="AC703" i="2" s="1"/>
  <c r="AC704" i="2" s="1" a="1"/>
  <c r="AC704" i="2" s="1"/>
  <c r="AC705" i="2" s="1" a="1"/>
  <c r="AC705" i="2" s="1"/>
  <c r="AC706" i="2" s="1" a="1"/>
  <c r="AC706" i="2" s="1"/>
  <c r="AC707" i="2" s="1" a="1"/>
  <c r="AC707" i="2" s="1"/>
  <c r="AC708" i="2" s="1" a="1"/>
  <c r="AC708" i="2" s="1"/>
  <c r="AC709" i="2" s="1" a="1"/>
  <c r="AC709" i="2" s="1"/>
  <c r="AC710" i="2" s="1" a="1"/>
  <c r="AC710" i="2" s="1"/>
  <c r="AC711" i="2" s="1" a="1"/>
  <c r="AC711" i="2" s="1"/>
  <c r="AC712" i="2" s="1" a="1"/>
  <c r="AC712" i="2" s="1"/>
  <c r="AC713" i="2" s="1" a="1"/>
  <c r="AC713" i="2" s="1"/>
  <c r="AC714" i="2" s="1" a="1"/>
  <c r="AC714" i="2" s="1"/>
  <c r="AC715" i="2" s="1" a="1"/>
  <c r="AC715" i="2" s="1"/>
  <c r="AC716" i="2" s="1" a="1"/>
  <c r="AC716" i="2" s="1"/>
  <c r="AC717" i="2" s="1" a="1"/>
  <c r="AC717" i="2" s="1"/>
  <c r="AC718" i="2" s="1" a="1"/>
  <c r="AC718" i="2" s="1"/>
  <c r="AC719" i="2" s="1" a="1"/>
  <c r="AC719" i="2" s="1"/>
  <c r="AC720" i="2" s="1" a="1"/>
  <c r="AC720" i="2" s="1"/>
  <c r="AC721" i="2" s="1" a="1"/>
  <c r="AC721" i="2" s="1"/>
  <c r="AC722" i="2" s="1" a="1"/>
  <c r="AC722" i="2" s="1"/>
  <c r="AC723" i="2" s="1" a="1"/>
  <c r="AC723" i="2" s="1"/>
  <c r="AC724" i="2" s="1" a="1"/>
  <c r="AC724" i="2" s="1"/>
  <c r="AC725" i="2" s="1" a="1"/>
  <c r="AC725" i="2" s="1"/>
  <c r="AC726" i="2" s="1" a="1"/>
  <c r="AC726" i="2" s="1"/>
  <c r="AC727" i="2" s="1" a="1"/>
  <c r="AC727" i="2" s="1"/>
  <c r="AC728" i="2" s="1" a="1"/>
  <c r="AC728" i="2" s="1"/>
  <c r="AC729" i="2" s="1" a="1"/>
  <c r="AC729" i="2" s="1"/>
  <c r="AC730" i="2" s="1" a="1"/>
  <c r="AC730" i="2" s="1"/>
  <c r="AC731" i="2" s="1" a="1"/>
  <c r="AC731" i="2" s="1"/>
  <c r="AC732" i="2" s="1" a="1"/>
  <c r="AC732" i="2" s="1"/>
  <c r="AC733" i="2" s="1" a="1"/>
  <c r="AC733" i="2" s="1"/>
  <c r="AC734" i="2" s="1" a="1"/>
  <c r="AC734" i="2" s="1"/>
  <c r="AC735" i="2" s="1" a="1"/>
  <c r="AC735" i="2" s="1"/>
  <c r="AC736" i="2" s="1" a="1"/>
  <c r="AC736" i="2" s="1"/>
  <c r="AC737" i="2" s="1" a="1"/>
  <c r="AC737" i="2" s="1"/>
  <c r="AC738" i="2" s="1" a="1"/>
  <c r="AC738" i="2" s="1"/>
  <c r="AC739" i="2" s="1" a="1"/>
  <c r="AC739" i="2" s="1"/>
  <c r="AC740" i="2" s="1" a="1"/>
  <c r="AC740" i="2" s="1"/>
  <c r="AC741" i="2" s="1" a="1"/>
  <c r="AC741" i="2" s="1"/>
  <c r="AC742" i="2" s="1" a="1"/>
  <c r="AC742" i="2" s="1"/>
  <c r="AC743" i="2" s="1" a="1"/>
  <c r="AC743" i="2" s="1"/>
  <c r="AC744" i="2" s="1" a="1"/>
  <c r="AC744" i="2" s="1"/>
  <c r="AC745" i="2" s="1" a="1"/>
  <c r="AC745" i="2" s="1"/>
  <c r="AC746" i="2" s="1" a="1"/>
  <c r="AC746" i="2" s="1"/>
  <c r="AC747" i="2" s="1" a="1"/>
  <c r="AC747" i="2" s="1"/>
  <c r="AC748" i="2" s="1" a="1"/>
  <c r="AC748" i="2" s="1"/>
  <c r="AC749" i="2" s="1" a="1"/>
  <c r="AC749" i="2" s="1"/>
  <c r="AC750" i="2" s="1" a="1"/>
  <c r="AC750" i="2" s="1"/>
  <c r="AC751" i="2" s="1" a="1"/>
  <c r="AC751" i="2" s="1"/>
  <c r="AC752" i="2" s="1" a="1"/>
  <c r="AC752" i="2" s="1"/>
  <c r="AC753" i="2" s="1" a="1"/>
  <c r="AC753" i="2" s="1"/>
  <c r="AC754" i="2" s="1" a="1"/>
  <c r="AC754" i="2" s="1"/>
  <c r="AC755" i="2" s="1" a="1"/>
  <c r="AC755" i="2" s="1"/>
  <c r="AC756" i="2" s="1" a="1"/>
  <c r="AC756" i="2" s="1"/>
  <c r="AC757" i="2" s="1" a="1"/>
  <c r="AC757" i="2" s="1"/>
  <c r="AC758" i="2" s="1" a="1"/>
  <c r="AC758" i="2" s="1"/>
  <c r="AC759" i="2" s="1" a="1"/>
  <c r="AC759" i="2" s="1"/>
  <c r="AC760" i="2" s="1" a="1"/>
  <c r="AC760" i="2" s="1"/>
  <c r="AC761" i="2" s="1" a="1"/>
  <c r="AC761" i="2" s="1"/>
  <c r="AC762" i="2" s="1" a="1"/>
  <c r="AC762" i="2" s="1"/>
  <c r="AC763" i="2" s="1" a="1"/>
  <c r="AC763" i="2" s="1"/>
  <c r="AC764" i="2" s="1" a="1"/>
  <c r="AC764" i="2" s="1"/>
  <c r="AC765" i="2" s="1" a="1"/>
  <c r="AC765" i="2" s="1"/>
  <c r="AC766" i="2" s="1" a="1"/>
  <c r="AC766" i="2" s="1"/>
  <c r="AC767" i="2" s="1" a="1"/>
  <c r="AC767" i="2" s="1"/>
  <c r="AC768" i="2" s="1" a="1"/>
  <c r="AC768" i="2" s="1"/>
  <c r="AC769" i="2" s="1" a="1"/>
  <c r="AC769" i="2" s="1"/>
  <c r="AC770" i="2" s="1" a="1"/>
  <c r="AC770" i="2" s="1"/>
  <c r="AC771" i="2" s="1" a="1"/>
  <c r="AC771" i="2" s="1"/>
  <c r="AC772" i="2" s="1" a="1"/>
  <c r="AC772" i="2" s="1"/>
  <c r="AC773" i="2" s="1" a="1"/>
  <c r="AC773" i="2" s="1"/>
  <c r="AC774" i="2" s="1" a="1"/>
  <c r="AC774" i="2" s="1"/>
  <c r="AC775" i="2" s="1" a="1"/>
  <c r="AC775" i="2" s="1"/>
  <c r="AC776" i="2" s="1" a="1"/>
  <c r="AC776" i="2" s="1"/>
  <c r="AC777" i="2" s="1" a="1"/>
  <c r="AC777" i="2" s="1"/>
  <c r="AC778" i="2" s="1" a="1"/>
  <c r="AC778" i="2" s="1"/>
  <c r="AC779" i="2" s="1" a="1"/>
  <c r="AC779" i="2" s="1"/>
  <c r="AC780" i="2" s="1" a="1"/>
  <c r="AC780" i="2" s="1"/>
  <c r="AC781" i="2" s="1" a="1"/>
  <c r="AC781" i="2" s="1"/>
  <c r="AC782" i="2" s="1" a="1"/>
  <c r="AC782" i="2" s="1"/>
  <c r="AC783" i="2" s="1" a="1"/>
  <c r="AC783" i="2" s="1"/>
  <c r="AC784" i="2" s="1" a="1"/>
  <c r="AC784" i="2" s="1"/>
  <c r="AC785" i="2" s="1" a="1"/>
  <c r="AC785" i="2" s="1"/>
  <c r="AC786" i="2" s="1" a="1"/>
  <c r="AC786" i="2" s="1"/>
  <c r="AC787" i="2" s="1" a="1"/>
  <c r="AC787" i="2" s="1"/>
  <c r="AC788" i="2" s="1" a="1"/>
  <c r="AC788" i="2" s="1"/>
  <c r="AC789" i="2" s="1" a="1"/>
  <c r="AC789" i="2" s="1"/>
  <c r="AC790" i="2" s="1" a="1"/>
  <c r="AC790" i="2" s="1"/>
  <c r="AC791" i="2" s="1" a="1"/>
  <c r="AC791" i="2" s="1"/>
  <c r="AC792" i="2" s="1" a="1"/>
  <c r="AC792" i="2" s="1"/>
  <c r="AC793" i="2" s="1" a="1"/>
  <c r="AC793" i="2" s="1"/>
  <c r="AC794" i="2" s="1" a="1"/>
  <c r="AC794" i="2" s="1"/>
  <c r="AC795" i="2" s="1" a="1"/>
  <c r="AC795" i="2" s="1"/>
  <c r="AC796" i="2" s="1" a="1"/>
  <c r="AC796" i="2" s="1"/>
  <c r="AC797" i="2" s="1" a="1"/>
  <c r="AC797" i="2" s="1"/>
  <c r="AC798" i="2" s="1" a="1"/>
  <c r="AC798" i="2" s="1"/>
  <c r="AC799" i="2" s="1" a="1"/>
  <c r="AC799" i="2" s="1"/>
  <c r="AC800" i="2" s="1" a="1"/>
  <c r="AC800" i="2" s="1"/>
  <c r="AC801" i="2" s="1" a="1"/>
  <c r="AC801" i="2" s="1"/>
  <c r="AC802" i="2" s="1" a="1"/>
  <c r="AC802" i="2" s="1"/>
  <c r="AC803" i="2" s="1" a="1"/>
  <c r="AC803" i="2" s="1"/>
  <c r="AC804" i="2" s="1" a="1"/>
  <c r="AC804" i="2" s="1"/>
  <c r="AC805" i="2" s="1" a="1"/>
  <c r="AC805" i="2" s="1"/>
  <c r="AC806" i="2" s="1" a="1"/>
  <c r="AC806" i="2" s="1"/>
  <c r="AC807" i="2" s="1" a="1"/>
  <c r="AC807" i="2" s="1"/>
  <c r="AC808" i="2" s="1" a="1"/>
  <c r="AC808" i="2" s="1"/>
  <c r="AC809" i="2" s="1" a="1"/>
  <c r="AC809" i="2" s="1"/>
  <c r="AC810" i="2" s="1" a="1"/>
  <c r="AC810" i="2" s="1"/>
  <c r="AC811" i="2" s="1" a="1"/>
  <c r="AC811" i="2" s="1"/>
  <c r="AC812" i="2" s="1" a="1"/>
  <c r="AC812" i="2" s="1"/>
  <c r="AC813" i="2" s="1" a="1"/>
  <c r="AC813" i="2" s="1"/>
  <c r="AC814" i="2" s="1" a="1"/>
  <c r="AC814" i="2" s="1"/>
  <c r="AC815" i="2" s="1" a="1"/>
  <c r="AC815" i="2" s="1"/>
  <c r="AC816" i="2" s="1" a="1"/>
  <c r="AC816" i="2" s="1"/>
  <c r="AC817" i="2" s="1" a="1"/>
  <c r="AC817" i="2" s="1"/>
  <c r="AC818" i="2" s="1" a="1"/>
  <c r="AC818" i="2" s="1"/>
  <c r="AC819" i="2" s="1" a="1"/>
  <c r="AC819" i="2" s="1"/>
  <c r="AC820" i="2" s="1" a="1"/>
  <c r="AC820" i="2" s="1"/>
  <c r="AC821" i="2" s="1" a="1"/>
  <c r="AC821" i="2" s="1"/>
  <c r="AC822" i="2" s="1" a="1"/>
  <c r="AC822" i="2" s="1"/>
  <c r="AC823" i="2" s="1" a="1"/>
  <c r="AC823" i="2" s="1"/>
  <c r="AC824" i="2" s="1" a="1"/>
  <c r="AC824" i="2" s="1"/>
  <c r="AC825" i="2" s="1" a="1"/>
  <c r="AC825" i="2" s="1"/>
  <c r="AC826" i="2" s="1" a="1"/>
  <c r="AC826" i="2" s="1"/>
  <c r="AC827" i="2" s="1" a="1"/>
  <c r="AC827" i="2" s="1"/>
  <c r="AC828" i="2" s="1" a="1"/>
  <c r="AC828" i="2" s="1"/>
  <c r="AC829" i="2" s="1" a="1"/>
  <c r="AC829" i="2" s="1"/>
  <c r="AC830" i="2" s="1" a="1"/>
  <c r="AC830" i="2" s="1"/>
  <c r="AC831" i="2" s="1" a="1"/>
  <c r="AC831" i="2" s="1"/>
  <c r="AC832" i="2" s="1" a="1"/>
  <c r="AC832" i="2" s="1"/>
  <c r="AC833" i="2" s="1" a="1"/>
  <c r="AC833" i="2" s="1"/>
  <c r="AC834" i="2" s="1" a="1"/>
  <c r="AC834" i="2" s="1"/>
  <c r="AC835" i="2" s="1" a="1"/>
  <c r="AC835" i="2" s="1"/>
  <c r="AC836" i="2" s="1" a="1"/>
  <c r="AC836" i="2" s="1"/>
  <c r="AC837" i="2" s="1" a="1"/>
  <c r="AC837" i="2" s="1"/>
  <c r="AC838" i="2" s="1" a="1"/>
  <c r="AC838" i="2" s="1"/>
  <c r="AC839" i="2" s="1" a="1"/>
  <c r="AC839" i="2" s="1"/>
  <c r="AC840" i="2" s="1" a="1"/>
  <c r="AC840" i="2" s="1"/>
  <c r="AC841" i="2" s="1" a="1"/>
  <c r="AC841" i="2" s="1"/>
  <c r="AC842" i="2" s="1" a="1"/>
  <c r="AC842" i="2" s="1"/>
  <c r="AC843" i="2" s="1" a="1"/>
  <c r="AC843" i="2" s="1"/>
  <c r="AC844" i="2" s="1" a="1"/>
  <c r="AC844" i="2" s="1"/>
  <c r="AC845" i="2" s="1" a="1"/>
  <c r="AC845" i="2" s="1"/>
  <c r="AC846" i="2" s="1" a="1"/>
  <c r="AC846" i="2" s="1"/>
  <c r="AC847" i="2" s="1" a="1"/>
  <c r="AC847" i="2" s="1"/>
  <c r="AC848" i="2" s="1" a="1"/>
  <c r="AC848" i="2" s="1"/>
  <c r="AC849" i="2" s="1" a="1"/>
  <c r="AC849" i="2" s="1"/>
  <c r="AC850" i="2" s="1" a="1"/>
  <c r="AC850" i="2" s="1"/>
  <c r="AC851" i="2" s="1" a="1"/>
  <c r="AC851" i="2" s="1"/>
  <c r="AC852" i="2" s="1" a="1"/>
  <c r="AC852" i="2" s="1"/>
  <c r="AC853" i="2" s="1" a="1"/>
  <c r="AC853" i="2" s="1"/>
  <c r="AC854" i="2" s="1" a="1"/>
  <c r="AC854" i="2" s="1"/>
  <c r="AC855" i="2" s="1" a="1"/>
  <c r="AC855" i="2" s="1"/>
  <c r="AC856" i="2" s="1" a="1"/>
  <c r="AC856" i="2" s="1"/>
  <c r="AC857" i="2" s="1" a="1"/>
  <c r="AC857" i="2" s="1"/>
  <c r="AC858" i="2" s="1" a="1"/>
  <c r="AC858" i="2" s="1"/>
  <c r="AC859" i="2" s="1" a="1"/>
  <c r="AC859" i="2" s="1"/>
  <c r="AC860" i="2" s="1" a="1"/>
  <c r="AC860" i="2" s="1"/>
  <c r="AC861" i="2" s="1" a="1"/>
  <c r="AC861" i="2" s="1"/>
  <c r="AC862" i="2" s="1" a="1"/>
  <c r="AC862" i="2" s="1"/>
  <c r="AC863" i="2" s="1" a="1"/>
  <c r="AC863" i="2" s="1"/>
  <c r="AC864" i="2" s="1" a="1"/>
  <c r="AC864" i="2" s="1"/>
  <c r="AC865" i="2" s="1" a="1"/>
  <c r="AC865" i="2" s="1"/>
  <c r="AC866" i="2" s="1" a="1"/>
  <c r="AC866" i="2" s="1"/>
  <c r="AC867" i="2" s="1" a="1"/>
  <c r="AC867" i="2" s="1"/>
  <c r="AC868" i="2" s="1" a="1"/>
  <c r="AC868" i="2" s="1"/>
  <c r="AC869" i="2" s="1" a="1"/>
  <c r="AC869" i="2" s="1"/>
  <c r="AC870" i="2" s="1" a="1"/>
  <c r="AC870" i="2" s="1"/>
  <c r="AC871" i="2" s="1" a="1"/>
  <c r="AC871" i="2" s="1"/>
  <c r="AC872" i="2" s="1" a="1"/>
  <c r="AC872" i="2" s="1"/>
  <c r="AC873" i="2" s="1" a="1"/>
  <c r="AC873" i="2" s="1"/>
  <c r="AC874" i="2" s="1" a="1"/>
  <c r="AC874" i="2" s="1"/>
  <c r="AC875" i="2" s="1" a="1"/>
  <c r="AC875" i="2" s="1"/>
  <c r="AC876" i="2" s="1" a="1"/>
  <c r="AC876" i="2" s="1"/>
  <c r="AC877" i="2" s="1" a="1"/>
  <c r="AC877" i="2" s="1"/>
  <c r="AC878" i="2" s="1" a="1"/>
  <c r="AC878" i="2" s="1"/>
  <c r="AC879" i="2" s="1" a="1"/>
  <c r="AC879" i="2" s="1"/>
  <c r="AC880" i="2" s="1" a="1"/>
  <c r="AC880" i="2" s="1"/>
  <c r="AC881" i="2" s="1" a="1"/>
  <c r="AC881" i="2" s="1"/>
  <c r="AC882" i="2" s="1" a="1"/>
  <c r="AC882" i="2" s="1"/>
  <c r="AC883" i="2" s="1" a="1"/>
  <c r="AC883" i="2" s="1"/>
  <c r="AC884" i="2" s="1" a="1"/>
  <c r="AC884" i="2" s="1"/>
  <c r="AC885" i="2" s="1" a="1"/>
  <c r="AC885" i="2" s="1"/>
  <c r="AC886" i="2" s="1" a="1"/>
  <c r="AC886" i="2" s="1"/>
  <c r="AC887" i="2" s="1" a="1"/>
  <c r="AC887" i="2" s="1"/>
  <c r="AC888" i="2" s="1" a="1"/>
  <c r="AC888" i="2" s="1"/>
  <c r="AC889" i="2" s="1" a="1"/>
  <c r="AC889" i="2" s="1"/>
  <c r="AC890" i="2" s="1" a="1"/>
  <c r="AC890" i="2" s="1"/>
  <c r="AC891" i="2" s="1" a="1"/>
  <c r="AC891" i="2" s="1"/>
  <c r="AC892" i="2" s="1" a="1"/>
  <c r="AC892" i="2" s="1"/>
  <c r="AC893" i="2" s="1" a="1"/>
  <c r="AC893" i="2" s="1"/>
  <c r="AC894" i="2" s="1" a="1"/>
  <c r="AC894" i="2" s="1"/>
  <c r="AC895" i="2" s="1" a="1"/>
  <c r="AC895" i="2" s="1"/>
  <c r="AC896" i="2" s="1" a="1"/>
  <c r="AC896" i="2" s="1"/>
  <c r="AC897" i="2" s="1" a="1"/>
  <c r="AC897" i="2" s="1"/>
  <c r="AC898" i="2" s="1" a="1"/>
  <c r="AC898" i="2" s="1"/>
  <c r="AC899" i="2" s="1" a="1"/>
  <c r="AC899" i="2" s="1"/>
  <c r="AC900" i="2" s="1" a="1"/>
  <c r="AC900" i="2" s="1"/>
  <c r="AC901" i="2" s="1" a="1"/>
  <c r="AC901" i="2" s="1"/>
  <c r="AC902" i="2" s="1" a="1"/>
  <c r="AC902" i="2" s="1"/>
  <c r="AC903" i="2" s="1" a="1"/>
  <c r="AC903" i="2" s="1"/>
  <c r="AC904" i="2" s="1" a="1"/>
  <c r="AC904" i="2" s="1"/>
  <c r="AC905" i="2" s="1" a="1"/>
  <c r="AC905" i="2" s="1"/>
  <c r="AC906" i="2" s="1" a="1"/>
  <c r="AC906" i="2" s="1"/>
  <c r="AC907" i="2" s="1" a="1"/>
  <c r="AC907" i="2" s="1"/>
  <c r="AC908" i="2" s="1" a="1"/>
  <c r="AC908" i="2" s="1"/>
  <c r="AC909" i="2" s="1" a="1"/>
  <c r="AC909" i="2" s="1"/>
  <c r="AC910" i="2" s="1" a="1"/>
  <c r="AC910" i="2" s="1"/>
  <c r="AC911" i="2" s="1" a="1"/>
  <c r="AC911" i="2" s="1"/>
  <c r="AC912" i="2" s="1" a="1"/>
  <c r="AC912" i="2" s="1"/>
  <c r="AC913" i="2" s="1" a="1"/>
  <c r="AC913" i="2" s="1"/>
  <c r="AC914" i="2" s="1" a="1"/>
  <c r="AC914" i="2" s="1"/>
  <c r="AC915" i="2" s="1" a="1"/>
  <c r="AC915" i="2" s="1"/>
  <c r="AC916" i="2" s="1" a="1"/>
  <c r="AC916" i="2" s="1"/>
  <c r="AC917" i="2" s="1" a="1"/>
  <c r="AC917" i="2" s="1"/>
  <c r="AC918" i="2" s="1" a="1"/>
  <c r="AC918" i="2" s="1"/>
  <c r="AC919" i="2" s="1" a="1"/>
  <c r="AC919" i="2" s="1"/>
  <c r="AC920" i="2" s="1" a="1"/>
  <c r="AC920" i="2" s="1"/>
  <c r="AC921" i="2" s="1" a="1"/>
  <c r="AC921" i="2" s="1"/>
  <c r="AC922" i="2" s="1" a="1"/>
  <c r="AC922" i="2" s="1"/>
  <c r="AC923" i="2" s="1" a="1"/>
  <c r="AC923" i="2" s="1"/>
  <c r="AC924" i="2" s="1" a="1"/>
  <c r="AC924" i="2" s="1"/>
  <c r="AC925" i="2" s="1" a="1"/>
  <c r="AC925" i="2" s="1"/>
  <c r="AC926" i="2" s="1" a="1"/>
  <c r="AC926" i="2" s="1"/>
  <c r="AC927" i="2" s="1" a="1"/>
  <c r="AC927" i="2" s="1"/>
  <c r="AC928" i="2" s="1" a="1"/>
  <c r="AC928" i="2" s="1"/>
  <c r="AC929" i="2" s="1" a="1"/>
  <c r="AC929" i="2" s="1"/>
  <c r="AC930" i="2" s="1" a="1"/>
  <c r="AC930" i="2" s="1"/>
  <c r="AC931" i="2" s="1" a="1"/>
  <c r="AC931" i="2" s="1"/>
  <c r="AC932" i="2" s="1" a="1"/>
  <c r="AC932" i="2" s="1"/>
  <c r="AC933" i="2" s="1" a="1"/>
  <c r="AC933" i="2" s="1"/>
  <c r="AC934" i="2" s="1" a="1"/>
  <c r="AC934" i="2" s="1"/>
  <c r="AC935" i="2" s="1" a="1"/>
  <c r="AC935" i="2" s="1"/>
  <c r="AC936" i="2" s="1" a="1"/>
  <c r="AC936" i="2" s="1"/>
  <c r="AC937" i="2" s="1" a="1"/>
  <c r="AC937" i="2" s="1"/>
  <c r="AC938" i="2" s="1" a="1"/>
  <c r="AC938" i="2" s="1"/>
  <c r="AC939" i="2" s="1" a="1"/>
  <c r="AC939" i="2" s="1"/>
  <c r="AC940" i="2" s="1" a="1"/>
  <c r="AC940" i="2" s="1"/>
  <c r="AC941" i="2" s="1" a="1"/>
  <c r="AC941" i="2" s="1"/>
  <c r="AC942" i="2" s="1" a="1"/>
  <c r="AC942" i="2" s="1"/>
  <c r="AC943" i="2" s="1" a="1"/>
  <c r="AC943" i="2" s="1"/>
  <c r="AC944" i="2" s="1" a="1"/>
  <c r="AC944" i="2" s="1"/>
  <c r="AC945" i="2" s="1" a="1"/>
  <c r="AC945" i="2" s="1"/>
  <c r="AC946" i="2" s="1" a="1"/>
  <c r="AC946" i="2" s="1"/>
  <c r="AC947" i="2" s="1" a="1"/>
  <c r="AC947" i="2" s="1"/>
  <c r="AC948" i="2" s="1" a="1"/>
  <c r="AC948" i="2" s="1"/>
  <c r="AC949" i="2" s="1" a="1"/>
  <c r="AC949" i="2" s="1"/>
  <c r="AC950" i="2" s="1" a="1"/>
  <c r="AC950" i="2" s="1"/>
  <c r="AC951" i="2" s="1" a="1"/>
  <c r="AC951" i="2" s="1"/>
  <c r="AC952" i="2" s="1" a="1"/>
  <c r="AC952" i="2" s="1"/>
  <c r="AC953" i="2" s="1" a="1"/>
  <c r="AC953" i="2" s="1"/>
  <c r="AC954" i="2" s="1" a="1"/>
  <c r="AC954" i="2" s="1"/>
  <c r="AC955" i="2" s="1" a="1"/>
  <c r="AC955" i="2" s="1"/>
  <c r="AC956" i="2" s="1" a="1"/>
  <c r="AC956" i="2" s="1"/>
  <c r="AC957" i="2" s="1" a="1"/>
  <c r="AC957" i="2" s="1"/>
  <c r="AC958" i="2" s="1" a="1"/>
  <c r="AC958" i="2" s="1"/>
  <c r="AC959" i="2" s="1" a="1"/>
  <c r="AC959" i="2" s="1"/>
  <c r="AC960" i="2" s="1" a="1"/>
  <c r="AC960" i="2" s="1"/>
  <c r="AC961" i="2" s="1" a="1"/>
  <c r="AC961" i="2" s="1"/>
  <c r="AC962" i="2" s="1" a="1"/>
  <c r="AC962" i="2" s="1"/>
  <c r="AC963" i="2" s="1" a="1"/>
  <c r="AC963" i="2" s="1"/>
  <c r="AC964" i="2" s="1" a="1"/>
  <c r="AC964" i="2" s="1"/>
  <c r="AC965" i="2" s="1" a="1"/>
  <c r="AC965" i="2" s="1"/>
  <c r="AC966" i="2" s="1" a="1"/>
  <c r="AC966" i="2" s="1"/>
  <c r="AC967" i="2" s="1" a="1"/>
  <c r="AC967" i="2" s="1"/>
  <c r="AC968" i="2" s="1" a="1"/>
  <c r="AC968" i="2" s="1"/>
  <c r="AC969" i="2" s="1" a="1"/>
  <c r="AC969" i="2" s="1"/>
  <c r="AC970" i="2" s="1" a="1"/>
  <c r="AC970" i="2" s="1"/>
  <c r="AC971" i="2" s="1" a="1"/>
  <c r="AC971" i="2" s="1"/>
  <c r="AC972" i="2" s="1" a="1"/>
  <c r="AC972" i="2" s="1"/>
  <c r="AC973" i="2" s="1" a="1"/>
  <c r="AC973" i="2" s="1"/>
  <c r="AC974" i="2" s="1" a="1"/>
  <c r="AC974" i="2" s="1"/>
  <c r="AC975" i="2" s="1" a="1"/>
  <c r="AC975" i="2" s="1"/>
  <c r="AC976" i="2" s="1" a="1"/>
  <c r="AC976" i="2" s="1"/>
  <c r="AC977" i="2" s="1" a="1"/>
  <c r="AC977" i="2" s="1"/>
  <c r="AC978" i="2" s="1" a="1"/>
  <c r="AC978" i="2" s="1"/>
  <c r="AC979" i="2" s="1" a="1"/>
  <c r="AC979" i="2" s="1"/>
  <c r="AC980" i="2" s="1" a="1"/>
  <c r="AC980" i="2" s="1"/>
  <c r="AC981" i="2" s="1" a="1"/>
  <c r="AC981" i="2" s="1"/>
  <c r="AC982" i="2" s="1" a="1"/>
  <c r="AC982" i="2" s="1"/>
  <c r="AC983" i="2" s="1" a="1"/>
  <c r="AC983" i="2" s="1"/>
  <c r="AC984" i="2" s="1" a="1"/>
  <c r="AC984" i="2" s="1"/>
  <c r="AC985" i="2" s="1" a="1"/>
  <c r="AC985" i="2" s="1"/>
  <c r="AC986" i="2" s="1" a="1"/>
  <c r="AC986" i="2" s="1"/>
  <c r="AC987" i="2" s="1" a="1"/>
  <c r="AC987" i="2" s="1"/>
  <c r="AC988" i="2" s="1" a="1"/>
  <c r="AC988" i="2" s="1"/>
  <c r="AC989" i="2" s="1" a="1"/>
  <c r="AC989" i="2" s="1"/>
  <c r="AC990" i="2" s="1" a="1"/>
  <c r="AC990" i="2" s="1"/>
  <c r="AC991" i="2" s="1" a="1"/>
  <c r="AC991" i="2" s="1"/>
  <c r="AC992" i="2" s="1" a="1"/>
  <c r="AC992" i="2" s="1"/>
  <c r="AC993" i="2" s="1" a="1"/>
  <c r="AC993" i="2" s="1"/>
  <c r="AC994" i="2" s="1" a="1"/>
  <c r="AC994" i="2" s="1"/>
  <c r="AC995" i="2" s="1" a="1"/>
  <c r="AC995" i="2" s="1"/>
  <c r="AC996" i="2" s="1" a="1"/>
  <c r="AC996" i="2" s="1"/>
  <c r="AC997" i="2" s="1" a="1"/>
  <c r="AC997" i="2" s="1"/>
  <c r="AC998" i="2" s="1" a="1"/>
  <c r="AC998" i="2" s="1"/>
  <c r="AC999" i="2" s="1" a="1"/>
  <c r="AC999" i="2" s="1"/>
  <c r="AC1000" i="2" s="1" a="1"/>
  <c r="AC1000" i="2" s="1"/>
  <c r="AC1001" i="2" s="1" a="1"/>
  <c r="AC1001" i="2" s="1"/>
  <c r="AC1002" i="2" s="1" a="1"/>
  <c r="AC1002" i="2" s="1"/>
  <c r="AC1003" i="2" s="1" a="1"/>
  <c r="AC1003" i="2" s="1"/>
  <c r="AC1004" i="2" s="1" a="1"/>
  <c r="AC1004" i="2" s="1"/>
  <c r="AC1005" i="2" s="1" a="1"/>
  <c r="AC1005" i="2" s="1"/>
  <c r="AC1006" i="2" s="1" a="1"/>
  <c r="AC1006" i="2" s="1"/>
  <c r="AC1007" i="2" s="1" a="1"/>
  <c r="AC1007" i="2" s="1"/>
  <c r="AC1008" i="2" s="1" a="1"/>
  <c r="AC1008" i="2" s="1"/>
  <c r="AC1009" i="2" s="1" a="1"/>
  <c r="AC1009" i="2" s="1"/>
  <c r="AC1010" i="2" s="1" a="1"/>
  <c r="AC1010" i="2" s="1"/>
  <c r="AC1011" i="2" s="1" a="1"/>
  <c r="AC1011" i="2" s="1"/>
  <c r="AC1012" i="2" s="1" a="1"/>
  <c r="AC1012" i="2" s="1"/>
  <c r="AC1013" i="2" s="1" a="1"/>
  <c r="AC1013" i="2" s="1"/>
  <c r="AC1014" i="2" s="1" a="1"/>
  <c r="AC1014" i="2" s="1"/>
  <c r="AC1015" i="2" s="1" a="1"/>
  <c r="AC1015" i="2" s="1"/>
  <c r="AC1016" i="2" s="1" a="1"/>
  <c r="AC1016" i="2" s="1"/>
  <c r="AC1017" i="2" s="1" a="1"/>
  <c r="AC1017" i="2" s="1"/>
  <c r="AC1018" i="2" s="1" a="1"/>
  <c r="AC1018" i="2" s="1"/>
  <c r="AC1019" i="2" s="1" a="1"/>
  <c r="AC1019" i="2" s="1"/>
  <c r="AC1020" i="2" s="1" a="1"/>
  <c r="AC1020" i="2" s="1"/>
  <c r="AC1021" i="2" s="1" a="1"/>
  <c r="AC1021" i="2" s="1"/>
  <c r="AC1022" i="2" s="1" a="1"/>
  <c r="AC1022" i="2" s="1"/>
  <c r="AC1023" i="2" s="1" a="1"/>
  <c r="AC1023" i="2" s="1"/>
  <c r="AC1024" i="2" s="1" a="1"/>
  <c r="AC1024" i="2" s="1"/>
  <c r="AC1025" i="2" s="1" a="1"/>
  <c r="AC1025" i="2" s="1"/>
  <c r="AC1026" i="2" s="1" a="1"/>
  <c r="AC1026" i="2" s="1"/>
  <c r="AC1027" i="2" s="1" a="1"/>
  <c r="AC1027" i="2" s="1"/>
  <c r="AC1028" i="2" s="1" a="1"/>
  <c r="AC1028" i="2" s="1"/>
  <c r="AC1029" i="2" s="1" a="1"/>
  <c r="AC1029" i="2" s="1"/>
  <c r="AC1030" i="2" s="1" a="1"/>
  <c r="AC1030" i="2" s="1"/>
  <c r="AC1031" i="2" s="1" a="1"/>
  <c r="AC1031" i="2" s="1"/>
  <c r="AC1032" i="2" s="1" a="1"/>
  <c r="AC1032" i="2" s="1"/>
  <c r="AC1033" i="2" s="1" a="1"/>
  <c r="AC1033" i="2" s="1"/>
  <c r="AC1034" i="2" s="1" a="1"/>
  <c r="AC1034" i="2" s="1"/>
  <c r="AC1035" i="2" s="1" a="1"/>
  <c r="AC1035" i="2" s="1"/>
  <c r="AC1036" i="2" s="1" a="1"/>
  <c r="AC1036" i="2" s="1"/>
  <c r="AC1037" i="2" s="1" a="1"/>
  <c r="AC1037" i="2" s="1"/>
  <c r="AC1038" i="2" s="1" a="1"/>
  <c r="AC1038" i="2" s="1"/>
  <c r="AC1039" i="2" s="1" a="1"/>
  <c r="AC1039" i="2" s="1"/>
  <c r="AC1040" i="2" s="1" a="1"/>
  <c r="AC1040" i="2" s="1"/>
  <c r="AC1041" i="2" s="1" a="1"/>
  <c r="AC1041" i="2" s="1"/>
  <c r="AC1042" i="2" s="1" a="1"/>
  <c r="AC1042" i="2" s="1"/>
  <c r="AC1043" i="2" s="1" a="1"/>
  <c r="AC1043" i="2" s="1"/>
  <c r="AC1044" i="2" s="1" a="1"/>
  <c r="AC1044" i="2" s="1"/>
  <c r="AC1045" i="2" s="1" a="1"/>
  <c r="AC1045" i="2" s="1"/>
  <c r="AC1046" i="2" s="1" a="1"/>
  <c r="AC1046" i="2" s="1"/>
  <c r="AC1047" i="2" s="1" a="1"/>
  <c r="AC1047" i="2" s="1"/>
  <c r="AC1048" i="2" s="1" a="1"/>
  <c r="AC1048" i="2" s="1"/>
  <c r="AC1049" i="2" s="1" a="1"/>
  <c r="AC1049" i="2" s="1"/>
  <c r="AC1050" i="2" s="1" a="1"/>
  <c r="AC1050" i="2" s="1"/>
  <c r="AC1051" i="2" s="1" a="1"/>
  <c r="AC1051" i="2" s="1"/>
  <c r="AC1052" i="2" s="1" a="1"/>
  <c r="AC1052" i="2" s="1"/>
  <c r="AC1053" i="2" s="1" a="1"/>
  <c r="AC1053" i="2" s="1"/>
  <c r="AC1054" i="2" s="1" a="1"/>
  <c r="AC1054" i="2" s="1"/>
  <c r="AC1055" i="2" s="1" a="1"/>
  <c r="AC1055" i="2" s="1"/>
  <c r="AC1056" i="2" s="1" a="1"/>
  <c r="AC1056" i="2" s="1"/>
  <c r="AC1057" i="2" s="1" a="1"/>
  <c r="AC1057" i="2" s="1"/>
  <c r="AC1058" i="2" s="1" a="1"/>
  <c r="AC1058" i="2" s="1"/>
  <c r="AC1059" i="2" s="1" a="1"/>
  <c r="AC1059" i="2" s="1"/>
  <c r="AC1060" i="2" s="1" a="1"/>
  <c r="AC1060" i="2" s="1"/>
  <c r="AC1061" i="2" s="1" a="1"/>
  <c r="AC1061" i="2" s="1"/>
  <c r="AC1062" i="2" s="1" a="1"/>
  <c r="AC1062" i="2" s="1"/>
  <c r="AC1063" i="2" s="1" a="1"/>
  <c r="AC1063" i="2" s="1"/>
  <c r="AC1064" i="2" s="1" a="1"/>
  <c r="AC1064" i="2" s="1"/>
  <c r="AC1065" i="2" s="1" a="1"/>
  <c r="AC1065" i="2" s="1"/>
  <c r="AC1066" i="2" s="1" a="1"/>
  <c r="AC1066" i="2" s="1"/>
  <c r="AC1067" i="2" s="1" a="1"/>
  <c r="AC1067" i="2" s="1"/>
  <c r="AC1068" i="2" s="1" a="1"/>
  <c r="AC1068" i="2" s="1"/>
  <c r="AC1069" i="2" s="1" a="1"/>
  <c r="AC1069" i="2" s="1"/>
  <c r="AC1070" i="2" s="1" a="1"/>
  <c r="AC1070" i="2" s="1"/>
  <c r="AC1071" i="2" s="1" a="1"/>
  <c r="AC1071" i="2" s="1"/>
  <c r="AC1072" i="2" s="1" a="1"/>
  <c r="AC1072" i="2" s="1"/>
  <c r="AC1073" i="2" s="1" a="1"/>
  <c r="AC1073" i="2" s="1"/>
  <c r="AC1074" i="2" s="1" a="1"/>
  <c r="AC1074" i="2" s="1"/>
  <c r="AC1075" i="2" s="1" a="1"/>
  <c r="AC1075" i="2" s="1"/>
  <c r="AC1076" i="2" s="1" a="1"/>
  <c r="AC1076" i="2" s="1"/>
  <c r="AC1077" i="2" s="1" a="1"/>
  <c r="AC1077" i="2" s="1"/>
  <c r="AC1078" i="2" s="1" a="1"/>
  <c r="AC1078" i="2" s="1"/>
  <c r="AC1079" i="2" s="1" a="1"/>
  <c r="AC1079" i="2" s="1"/>
  <c r="AC1080" i="2" s="1" a="1"/>
  <c r="AC1080" i="2" s="1"/>
  <c r="AC1081" i="2" s="1" a="1"/>
  <c r="AC1081" i="2" s="1"/>
  <c r="AC1082" i="2" s="1" a="1"/>
  <c r="AC1082" i="2" s="1"/>
  <c r="AC1083" i="2" s="1" a="1"/>
  <c r="AC1083" i="2" s="1"/>
  <c r="AC1084" i="2" s="1" a="1"/>
  <c r="AC1084" i="2" s="1"/>
  <c r="AC1085" i="2" s="1" a="1"/>
  <c r="AC1085" i="2" s="1"/>
  <c r="AC1086" i="2" s="1" a="1"/>
  <c r="AC1086" i="2" s="1"/>
  <c r="AC1087" i="2" s="1" a="1"/>
  <c r="AC1087" i="2" s="1"/>
  <c r="AC1088" i="2" s="1" a="1"/>
  <c r="AC1088" i="2" s="1"/>
  <c r="AC1089" i="2" s="1" a="1"/>
  <c r="AC1089" i="2" s="1"/>
  <c r="AC1090" i="2" s="1" a="1"/>
  <c r="AC1090" i="2" s="1"/>
  <c r="AC1091" i="2" s="1" a="1"/>
  <c r="AC1091" i="2" s="1"/>
  <c r="AC1092" i="2" s="1" a="1"/>
  <c r="AC1092" i="2" s="1"/>
  <c r="AC1093" i="2" s="1" a="1"/>
  <c r="AC1093" i="2" s="1"/>
  <c r="AC1094" i="2" s="1" a="1"/>
  <c r="AC1094" i="2" s="1"/>
  <c r="AC1095" i="2" s="1" a="1"/>
  <c r="AC1095" i="2" s="1"/>
  <c r="AC1096" i="2" s="1" a="1"/>
  <c r="AC1096" i="2" s="1"/>
  <c r="AC1097" i="2" s="1" a="1"/>
  <c r="AC1097" i="2" s="1"/>
  <c r="AC1098" i="2" s="1" a="1"/>
  <c r="AC1098" i="2" s="1"/>
  <c r="AC1099" i="2" s="1" a="1"/>
  <c r="AC1099" i="2" s="1"/>
  <c r="AC1100" i="2" s="1" a="1"/>
  <c r="AC1100" i="2" s="1"/>
  <c r="AC1101" i="2" s="1" a="1"/>
  <c r="AC1101" i="2" s="1"/>
  <c r="AC1102" i="2" s="1" a="1"/>
  <c r="AC1102" i="2" s="1"/>
  <c r="AC1103" i="2" s="1" a="1"/>
  <c r="AC1103" i="2" s="1"/>
  <c r="AC1104" i="2" s="1" a="1"/>
  <c r="AC1104" i="2" s="1"/>
  <c r="AC1105" i="2" s="1" a="1"/>
  <c r="AC1105" i="2" s="1"/>
  <c r="AC1106" i="2" s="1" a="1"/>
  <c r="AC1106" i="2" s="1"/>
  <c r="AC1107" i="2" s="1" a="1"/>
  <c r="AC1107" i="2" s="1"/>
  <c r="AC1108" i="2" s="1" a="1"/>
  <c r="AC1108" i="2" s="1"/>
  <c r="AC1109" i="2" s="1" a="1"/>
  <c r="AC1109" i="2" s="1"/>
  <c r="AC1110" i="2" s="1" a="1"/>
  <c r="AC1110" i="2" s="1"/>
  <c r="AC1111" i="2" s="1" a="1"/>
  <c r="AC1111" i="2" s="1"/>
  <c r="AC1112" i="2" s="1" a="1"/>
  <c r="AC1112" i="2" s="1"/>
  <c r="AC1113" i="2" s="1" a="1"/>
  <c r="AC1113" i="2" s="1"/>
  <c r="AC1114" i="2" s="1" a="1"/>
  <c r="AC1114" i="2" s="1"/>
  <c r="AC1115" i="2" s="1" a="1"/>
  <c r="AC1115" i="2" s="1"/>
  <c r="AC1116" i="2" s="1" a="1"/>
  <c r="AC1116" i="2" s="1"/>
  <c r="AC1117" i="2" s="1" a="1"/>
  <c r="AC1117" i="2" s="1"/>
  <c r="AC1118" i="2" s="1" a="1"/>
  <c r="AC1118" i="2" s="1"/>
  <c r="AC1119" i="2" s="1" a="1"/>
  <c r="AC1119" i="2" s="1"/>
  <c r="AC1120" i="2" s="1" a="1"/>
  <c r="AC1120" i="2" s="1"/>
  <c r="AC1121" i="2" s="1" a="1"/>
  <c r="AC1121" i="2" s="1"/>
  <c r="AC1122" i="2" s="1" a="1"/>
  <c r="AC1122" i="2" s="1"/>
  <c r="AC1123" i="2" s="1" a="1"/>
  <c r="AC1123" i="2" s="1"/>
  <c r="AC1124" i="2" s="1" a="1"/>
  <c r="AC1124" i="2" s="1"/>
  <c r="AC1125" i="2" s="1" a="1"/>
  <c r="AC1125" i="2" s="1"/>
  <c r="AC1126" i="2" s="1" a="1"/>
  <c r="AC1126" i="2" s="1"/>
  <c r="AC1127" i="2" s="1" a="1"/>
  <c r="AC1127" i="2" s="1"/>
  <c r="AC1128" i="2" s="1" a="1"/>
  <c r="AC1128" i="2" s="1"/>
  <c r="AC1129" i="2" s="1" a="1"/>
  <c r="AC1129" i="2" s="1"/>
  <c r="AC1130" i="2" s="1" a="1"/>
  <c r="AC1130" i="2" s="1"/>
  <c r="AC1131" i="2" s="1" a="1"/>
  <c r="AC1131" i="2" s="1"/>
  <c r="AC1132" i="2" s="1" a="1"/>
  <c r="AC1132" i="2" s="1"/>
  <c r="AC1133" i="2" s="1" a="1"/>
  <c r="AC1133" i="2" s="1"/>
  <c r="AC1134" i="2" s="1" a="1"/>
  <c r="AC1134" i="2" s="1"/>
  <c r="AC1135" i="2" s="1" a="1"/>
  <c r="AC1135" i="2" s="1"/>
  <c r="AC1136" i="2" s="1" a="1"/>
  <c r="AC1136" i="2" s="1"/>
  <c r="AC1137" i="2" s="1" a="1"/>
  <c r="AC1137" i="2" s="1"/>
  <c r="AC1138" i="2" s="1" a="1"/>
  <c r="AC1138" i="2" s="1"/>
  <c r="AC1139" i="2" s="1" a="1"/>
  <c r="AC1139" i="2" s="1"/>
  <c r="AC1140" i="2" s="1" a="1"/>
  <c r="AC1140" i="2" s="1"/>
  <c r="AC1141" i="2" s="1" a="1"/>
  <c r="AC1141" i="2" s="1"/>
  <c r="AC1142" i="2" s="1" a="1"/>
  <c r="AC1142" i="2" s="1"/>
  <c r="AC1143" i="2" s="1" a="1"/>
  <c r="AC1143" i="2" s="1"/>
  <c r="AC1144" i="2" s="1" a="1"/>
  <c r="AC1144" i="2" s="1"/>
  <c r="AC1145" i="2" s="1" a="1"/>
  <c r="AC1145" i="2" s="1"/>
  <c r="AC1146" i="2" s="1" a="1"/>
  <c r="AC1146" i="2" s="1"/>
  <c r="AC1147" i="2" s="1" a="1"/>
  <c r="AC1147" i="2" s="1"/>
  <c r="AC1148" i="2" s="1" a="1"/>
  <c r="AC1148" i="2" s="1"/>
  <c r="AC1149" i="2" s="1" a="1"/>
  <c r="AC1149" i="2" s="1"/>
  <c r="AC1150" i="2" s="1" a="1"/>
  <c r="AC1150" i="2" s="1"/>
  <c r="AC1151" i="2" s="1" a="1"/>
  <c r="AC1151" i="2" s="1"/>
  <c r="AC1152" i="2" s="1" a="1"/>
  <c r="AC1152" i="2" s="1"/>
  <c r="AC1153" i="2" s="1" a="1"/>
  <c r="AC1153" i="2" s="1"/>
  <c r="AC1154" i="2" s="1" a="1"/>
  <c r="AC1154" i="2" s="1"/>
  <c r="AC1155" i="2" s="1" a="1"/>
  <c r="AC1155" i="2" s="1"/>
  <c r="AC1156" i="2" s="1" a="1"/>
  <c r="AC1156" i="2" s="1"/>
  <c r="AC1157" i="2" s="1" a="1"/>
  <c r="AC1157" i="2" s="1"/>
  <c r="AC1158" i="2" s="1" a="1"/>
  <c r="AC1158" i="2" s="1"/>
  <c r="AC1159" i="2" s="1" a="1"/>
  <c r="AC1159" i="2" s="1"/>
  <c r="AC1160" i="2" s="1" a="1"/>
  <c r="AC1160" i="2" s="1"/>
  <c r="AC1161" i="2" s="1" a="1"/>
  <c r="AC1161" i="2" s="1"/>
  <c r="AC1162" i="2" s="1" a="1"/>
  <c r="AC1162" i="2" s="1"/>
  <c r="AC1163" i="2" s="1" a="1"/>
  <c r="AC1163" i="2" s="1"/>
  <c r="AC1164" i="2" s="1" a="1"/>
  <c r="AC1164" i="2" s="1"/>
  <c r="AC1165" i="2" s="1" a="1"/>
  <c r="AC1165" i="2" s="1"/>
  <c r="AC1166" i="2" s="1" a="1"/>
  <c r="AC1166" i="2" s="1"/>
  <c r="AC1167" i="2" s="1" a="1"/>
  <c r="AC1167" i="2" s="1"/>
  <c r="AC1168" i="2" s="1" a="1"/>
  <c r="AC1168" i="2" s="1"/>
  <c r="AC1169" i="2" s="1" a="1"/>
  <c r="AC1169" i="2" s="1"/>
  <c r="AC1170" i="2" s="1" a="1"/>
  <c r="AC1170" i="2" s="1"/>
  <c r="AC1171" i="2" s="1" a="1"/>
  <c r="AC1171" i="2" s="1"/>
  <c r="AC1172" i="2" s="1" a="1"/>
  <c r="AC1172" i="2" s="1"/>
  <c r="AC1173" i="2" s="1" a="1"/>
  <c r="AC1173" i="2" s="1"/>
  <c r="AC1174" i="2" s="1" a="1"/>
  <c r="AC1174" i="2" s="1"/>
  <c r="AC1175" i="2" s="1" a="1"/>
  <c r="AC1175" i="2" s="1"/>
  <c r="AC1176" i="2" s="1" a="1"/>
  <c r="AC1176" i="2" s="1"/>
  <c r="AC1177" i="2" s="1" a="1"/>
  <c r="AC1177" i="2" s="1"/>
  <c r="AC1178" i="2" s="1" a="1"/>
  <c r="AC1178" i="2" s="1"/>
  <c r="AC1179" i="2" s="1" a="1"/>
  <c r="AC1179" i="2" s="1"/>
  <c r="AC1180" i="2" s="1" a="1"/>
  <c r="AC1180" i="2" s="1"/>
  <c r="AC1181" i="2" s="1" a="1"/>
  <c r="AC1181" i="2" s="1"/>
  <c r="AC1182" i="2" s="1" a="1"/>
  <c r="AC1182" i="2" s="1"/>
  <c r="AC1183" i="2" s="1" a="1"/>
  <c r="AC1183" i="2" s="1"/>
  <c r="AC1184" i="2" s="1" a="1"/>
  <c r="AC1184" i="2" s="1"/>
  <c r="AC1185" i="2" s="1" a="1"/>
  <c r="AC1185" i="2" s="1"/>
  <c r="AC1186" i="2" s="1" a="1"/>
  <c r="AC1186" i="2" s="1"/>
  <c r="AC1187" i="2" s="1" a="1"/>
  <c r="AC1187" i="2" s="1"/>
  <c r="AC1188" i="2" s="1" a="1"/>
  <c r="AC1188" i="2" s="1"/>
  <c r="AC1189" i="2" s="1" a="1"/>
  <c r="AC1189" i="2" s="1"/>
  <c r="AC1190" i="2" s="1" a="1"/>
  <c r="AC1190" i="2" s="1"/>
  <c r="AC1191" i="2" s="1" a="1"/>
  <c r="AC1191" i="2" s="1"/>
  <c r="AC1192" i="2" s="1" a="1"/>
  <c r="AC1192" i="2" s="1"/>
  <c r="AC1193" i="2" s="1" a="1"/>
  <c r="AC1193" i="2" s="1"/>
  <c r="AC1194" i="2" s="1" a="1"/>
  <c r="AC1194" i="2" s="1"/>
  <c r="AC1195" i="2" s="1" a="1"/>
  <c r="AC1195" i="2" s="1"/>
  <c r="AC1196" i="2" s="1" a="1"/>
  <c r="AC1196" i="2" s="1"/>
  <c r="AC1197" i="2" s="1" a="1"/>
  <c r="AC1197" i="2" s="1"/>
  <c r="AC1198" i="2" s="1" a="1"/>
  <c r="AC1198" i="2" s="1"/>
  <c r="AC1199" i="2" s="1" a="1"/>
  <c r="AC1199" i="2" s="1"/>
  <c r="AC1200" i="2" s="1" a="1"/>
  <c r="AC1200" i="2" s="1"/>
  <c r="AC1201" i="2" s="1" a="1"/>
  <c r="AC1201" i="2" s="1"/>
  <c r="AC1202" i="2" s="1" a="1"/>
  <c r="AC1202" i="2" s="1"/>
  <c r="AC1203" i="2" s="1" a="1"/>
  <c r="AC1203" i="2" s="1"/>
  <c r="AC1204" i="2" s="1" a="1"/>
  <c r="AC1204" i="2" s="1"/>
  <c r="AC1205" i="2" s="1" a="1"/>
  <c r="AC1205" i="2" s="1"/>
  <c r="AC1206" i="2" s="1" a="1"/>
  <c r="AC1206" i="2" s="1"/>
  <c r="AC1207" i="2" s="1" a="1"/>
  <c r="AC1207" i="2" s="1"/>
  <c r="AC1208" i="2" s="1" a="1"/>
  <c r="AC1208" i="2" s="1"/>
  <c r="AC1209" i="2" s="1" a="1"/>
  <c r="AC1209" i="2" s="1"/>
  <c r="AC1210" i="2" s="1" a="1"/>
  <c r="AC1210" i="2" s="1"/>
  <c r="AC1211" i="2" s="1" a="1"/>
  <c r="AC1211" i="2" s="1"/>
  <c r="AC1212" i="2" s="1" a="1"/>
  <c r="AC1212" i="2" s="1"/>
  <c r="AC1213" i="2" s="1" a="1"/>
  <c r="AC1213" i="2" s="1"/>
  <c r="AC1214" i="2" s="1" a="1"/>
  <c r="AC1214" i="2" s="1"/>
  <c r="AC1215" i="2" s="1" a="1"/>
  <c r="AC1215" i="2" s="1"/>
  <c r="AC1216" i="2" s="1" a="1"/>
  <c r="AC1216" i="2" s="1"/>
  <c r="AC1217" i="2" s="1" a="1"/>
  <c r="AC1217" i="2" s="1"/>
  <c r="AC1218" i="2" s="1" a="1"/>
  <c r="AC1218" i="2" s="1"/>
  <c r="AC1219" i="2" s="1" a="1"/>
  <c r="AC1219" i="2" s="1"/>
  <c r="AC1220" i="2" s="1" a="1"/>
  <c r="AC1220" i="2" s="1"/>
  <c r="AC1221" i="2" s="1" a="1"/>
  <c r="AC1221" i="2" s="1"/>
  <c r="AC1222" i="2" s="1" a="1"/>
  <c r="AC1222" i="2" s="1"/>
  <c r="AC1223" i="2" s="1" a="1"/>
  <c r="AC1223" i="2" s="1"/>
  <c r="AC1224" i="2" s="1" a="1"/>
  <c r="AC1224" i="2" s="1"/>
  <c r="AC1225" i="2" s="1" a="1"/>
  <c r="AC1225" i="2" s="1"/>
  <c r="AC1226" i="2" s="1" a="1"/>
  <c r="AC1226" i="2" s="1"/>
  <c r="AC1227" i="2" s="1" a="1"/>
  <c r="AC1227" i="2" s="1"/>
  <c r="AC1228" i="2" s="1" a="1"/>
  <c r="AC1228" i="2" s="1"/>
  <c r="AC1229" i="2" s="1" a="1"/>
  <c r="AC1229" i="2" s="1"/>
  <c r="AC1230" i="2" s="1" a="1"/>
  <c r="AC1230" i="2" s="1"/>
  <c r="AC1231" i="2" s="1" a="1"/>
  <c r="AC1231" i="2" s="1"/>
  <c r="AC1232" i="2" s="1" a="1"/>
  <c r="AC1232" i="2" s="1"/>
  <c r="AC1233" i="2" s="1" a="1"/>
  <c r="AC1233" i="2" s="1"/>
  <c r="AC1234" i="2" s="1" a="1"/>
  <c r="AC1234" i="2" s="1"/>
  <c r="AC1235" i="2" s="1" a="1"/>
  <c r="AC1235" i="2" s="1"/>
  <c r="AC1236" i="2" s="1" a="1"/>
  <c r="AC1236" i="2" s="1"/>
  <c r="AC1237" i="2" s="1" a="1"/>
  <c r="AC1237" i="2" s="1"/>
  <c r="AC1238" i="2" s="1" a="1"/>
  <c r="AC1238" i="2" s="1"/>
  <c r="AC1239" i="2" s="1" a="1"/>
  <c r="AC1239" i="2" s="1"/>
  <c r="AC1240" i="2" s="1" a="1"/>
  <c r="AC1240" i="2" s="1"/>
  <c r="AC1241" i="2" s="1" a="1"/>
  <c r="AC1241" i="2" s="1"/>
  <c r="AC1242" i="2" s="1" a="1"/>
  <c r="AC1242" i="2" s="1"/>
  <c r="AC1243" i="2" s="1" a="1"/>
  <c r="AC1243" i="2" s="1"/>
  <c r="AC1244" i="2" s="1" a="1"/>
  <c r="AC1244" i="2" s="1"/>
  <c r="AC1245" i="2" s="1" a="1"/>
  <c r="AC1245" i="2" s="1"/>
  <c r="AC1246" i="2" s="1" a="1"/>
  <c r="AC1246" i="2" s="1"/>
  <c r="AC1247" i="2" s="1" a="1"/>
  <c r="AC1247" i="2" s="1"/>
  <c r="AC1248" i="2" s="1" a="1"/>
  <c r="AC1248" i="2" s="1"/>
  <c r="AC1249" i="2" s="1" a="1"/>
  <c r="AC1249" i="2" s="1"/>
  <c r="AC1250" i="2" s="1" a="1"/>
  <c r="AC1250" i="2" s="1"/>
  <c r="AC1251" i="2" s="1" a="1"/>
  <c r="AC1251" i="2" s="1"/>
  <c r="AC1252" i="2" s="1" a="1"/>
  <c r="AC1252" i="2" s="1"/>
  <c r="AC1253" i="2" s="1" a="1"/>
  <c r="AC1253" i="2" s="1"/>
  <c r="AC1254" i="2" s="1" a="1"/>
  <c r="AC1254" i="2" s="1"/>
  <c r="AC1255" i="2" s="1" a="1"/>
  <c r="AC1255" i="2" s="1"/>
  <c r="AC1256" i="2" s="1" a="1"/>
  <c r="AC1256" i="2" s="1"/>
  <c r="AC1257" i="2" s="1" a="1"/>
  <c r="AC1257" i="2" s="1"/>
  <c r="AC1258" i="2" s="1" a="1"/>
  <c r="AC1258" i="2" s="1"/>
  <c r="AC1259" i="2" s="1" a="1"/>
  <c r="AC1259" i="2" s="1"/>
  <c r="AC1260" i="2" s="1" a="1"/>
  <c r="AC1260" i="2" s="1"/>
  <c r="AC1261" i="2" s="1" a="1"/>
  <c r="AC1261" i="2" s="1"/>
  <c r="AC1262" i="2" s="1" a="1"/>
  <c r="AC1262" i="2" s="1"/>
  <c r="AC1263" i="2" s="1" a="1"/>
  <c r="AC1263" i="2" s="1"/>
  <c r="AC1264" i="2" s="1" a="1"/>
  <c r="AC1264" i="2" s="1"/>
  <c r="AC1265" i="2" s="1" a="1"/>
  <c r="AC1265" i="2" s="1"/>
  <c r="AC1266" i="2" s="1" a="1"/>
  <c r="AC1266" i="2" s="1"/>
  <c r="AC1267" i="2" s="1" a="1"/>
  <c r="AC1267" i="2" s="1"/>
  <c r="AC1268" i="2" s="1" a="1"/>
  <c r="AC1268" i="2" s="1"/>
  <c r="AC1269" i="2" s="1" a="1"/>
  <c r="AC1269" i="2" s="1"/>
  <c r="AC1270" i="2" s="1" a="1"/>
  <c r="AC1270" i="2" s="1"/>
  <c r="AC1271" i="2" s="1" a="1"/>
  <c r="AC1271" i="2" s="1"/>
  <c r="AC1272" i="2" s="1" a="1"/>
  <c r="AC1272" i="2" s="1"/>
  <c r="AC1273" i="2" s="1" a="1"/>
  <c r="AC1273" i="2" s="1"/>
  <c r="AC1274" i="2" s="1" a="1"/>
  <c r="AC1274" i="2" s="1"/>
  <c r="AC1275" i="2" s="1" a="1"/>
  <c r="AC1275" i="2" s="1"/>
  <c r="AC1276" i="2" s="1" a="1"/>
  <c r="AC1276" i="2" s="1"/>
  <c r="AC1277" i="2" s="1" a="1"/>
  <c r="AC1277" i="2" s="1"/>
  <c r="AC1278" i="2" s="1" a="1"/>
  <c r="AC1278" i="2" s="1"/>
  <c r="AC1279" i="2" s="1" a="1"/>
  <c r="AC1279" i="2" s="1"/>
  <c r="AC1280" i="2" s="1" a="1"/>
  <c r="AC1280" i="2" s="1"/>
  <c r="AC1281" i="2" s="1" a="1"/>
  <c r="AC1281" i="2" s="1"/>
  <c r="AC1282" i="2" s="1" a="1"/>
  <c r="AC1282" i="2" s="1"/>
  <c r="AC1283" i="2" s="1" a="1"/>
  <c r="AC1283" i="2" s="1"/>
  <c r="AC1284" i="2" s="1" a="1"/>
  <c r="AC1284" i="2" s="1"/>
  <c r="AC1285" i="2" s="1" a="1"/>
  <c r="AC1285" i="2" s="1"/>
  <c r="AC1286" i="2" s="1" a="1"/>
  <c r="AC1286" i="2" s="1"/>
  <c r="AC1287" i="2" s="1" a="1"/>
  <c r="AC1287" i="2" s="1"/>
  <c r="AC1288" i="2" s="1" a="1"/>
  <c r="AC1288" i="2" s="1"/>
  <c r="AC1289" i="2" s="1" a="1"/>
  <c r="AC1289" i="2" s="1"/>
  <c r="AC1290" i="2" s="1" a="1"/>
  <c r="AC1290" i="2" s="1"/>
  <c r="AC1291" i="2" s="1" a="1"/>
  <c r="AC1291" i="2" s="1"/>
  <c r="AC1292" i="2" s="1" a="1"/>
  <c r="AC1292" i="2" s="1"/>
  <c r="AC1293" i="2" s="1" a="1"/>
  <c r="AC1293" i="2" s="1"/>
  <c r="AC1294" i="2" s="1" a="1"/>
  <c r="AC1294" i="2" s="1"/>
  <c r="AC1295" i="2" s="1" a="1"/>
  <c r="AC1295" i="2" s="1"/>
  <c r="AC1296" i="2" s="1" a="1"/>
  <c r="AC1296" i="2" s="1"/>
  <c r="AC1297" i="2" s="1" a="1"/>
  <c r="AC1297" i="2" s="1"/>
  <c r="AC1298" i="2" s="1" a="1"/>
  <c r="AC1298" i="2" s="1"/>
  <c r="AC1299" i="2" s="1" a="1"/>
  <c r="AC1299" i="2" s="1"/>
  <c r="AC1300" i="2" s="1" a="1"/>
  <c r="AC1300" i="2" s="1"/>
  <c r="AC1301" i="2" s="1" a="1"/>
  <c r="AC1301" i="2" s="1"/>
  <c r="AC1302" i="2" s="1" a="1"/>
  <c r="AC1302" i="2" s="1"/>
  <c r="AC1303" i="2" s="1" a="1"/>
  <c r="AC1303" i="2" s="1"/>
  <c r="AC1304" i="2" s="1" a="1"/>
  <c r="AC1304" i="2" s="1"/>
  <c r="AC1305" i="2" s="1" a="1"/>
  <c r="AC1305" i="2" s="1"/>
  <c r="AC1306" i="2" s="1" a="1"/>
  <c r="AC1306" i="2" s="1"/>
  <c r="AC1307" i="2" s="1" a="1"/>
  <c r="AC1307" i="2" s="1"/>
  <c r="AC1308" i="2" s="1" a="1"/>
  <c r="AC1308" i="2" s="1"/>
  <c r="AC1309" i="2" s="1" a="1"/>
  <c r="AC1309" i="2" s="1"/>
  <c r="AC1310" i="2" s="1" a="1"/>
  <c r="AC1310" i="2" s="1"/>
  <c r="AC1311" i="2" s="1" a="1"/>
  <c r="AC1311" i="2" s="1"/>
  <c r="AC1312" i="2" s="1" a="1"/>
  <c r="AC1312" i="2" s="1"/>
  <c r="AC1313" i="2" s="1" a="1"/>
  <c r="AC1313" i="2" s="1"/>
  <c r="AC1314" i="2" s="1" a="1"/>
  <c r="AC1314" i="2" s="1"/>
  <c r="AC1315" i="2" s="1" a="1"/>
  <c r="AC1315" i="2" s="1"/>
  <c r="AC1316" i="2" s="1" a="1"/>
  <c r="AC1316" i="2" s="1"/>
  <c r="AC1317" i="2" s="1" a="1"/>
  <c r="AC1317" i="2" s="1"/>
  <c r="AC1318" i="2" s="1" a="1"/>
  <c r="AC1318" i="2" s="1"/>
  <c r="AC1319" i="2" s="1" a="1"/>
  <c r="AC1319" i="2" s="1"/>
  <c r="AC1320" i="2" s="1" a="1"/>
  <c r="AC1320" i="2" s="1"/>
  <c r="AC1321" i="2" s="1" a="1"/>
  <c r="AC1321" i="2" s="1"/>
  <c r="AC1322" i="2" s="1" a="1"/>
  <c r="AC1322" i="2" s="1"/>
  <c r="AC1323" i="2" s="1" a="1"/>
  <c r="AC1323" i="2" s="1"/>
  <c r="AC1324" i="2" s="1" a="1"/>
  <c r="AC1324" i="2" s="1"/>
  <c r="AC1325" i="2" s="1" a="1"/>
  <c r="AC1325" i="2" s="1"/>
  <c r="AC1326" i="2" s="1" a="1"/>
  <c r="AC1326" i="2" s="1"/>
  <c r="AC1327" i="2" s="1" a="1"/>
  <c r="AC1327" i="2" s="1"/>
  <c r="AC1328" i="2" s="1" a="1"/>
  <c r="AC1328" i="2" s="1"/>
  <c r="AC1329" i="2" s="1" a="1"/>
  <c r="AC1329" i="2" s="1"/>
  <c r="AC1330" i="2" s="1" a="1"/>
  <c r="AC1330" i="2" s="1"/>
  <c r="AC1331" i="2" s="1" a="1"/>
  <c r="AC1331" i="2" s="1"/>
  <c r="AC1332" i="2" s="1" a="1"/>
  <c r="AC1332" i="2" s="1"/>
  <c r="AC1333" i="2" s="1" a="1"/>
  <c r="AC1333" i="2" s="1"/>
  <c r="AC1334" i="2" s="1" a="1"/>
  <c r="AC1334" i="2" s="1"/>
  <c r="AC1335" i="2" s="1" a="1"/>
  <c r="AC1335" i="2" s="1"/>
  <c r="AC1336" i="2" s="1" a="1"/>
  <c r="AC1336" i="2" s="1"/>
  <c r="AC1337" i="2" s="1" a="1"/>
  <c r="AC1337" i="2" s="1"/>
  <c r="AC1338" i="2" s="1" a="1"/>
  <c r="AC1338" i="2" s="1"/>
  <c r="AC1339" i="2" s="1" a="1"/>
  <c r="AC1339" i="2" s="1"/>
  <c r="AC1340" i="2" s="1" a="1"/>
  <c r="AC1340" i="2" s="1"/>
  <c r="AC1341" i="2" s="1" a="1"/>
  <c r="AC1341" i="2" s="1"/>
  <c r="AC1342" i="2" s="1" a="1"/>
  <c r="AC1342" i="2" s="1"/>
  <c r="AC1343" i="2" s="1" a="1"/>
  <c r="AC1343" i="2" s="1"/>
  <c r="AC1344" i="2" s="1" a="1"/>
  <c r="AC1344" i="2" s="1"/>
  <c r="AC1345" i="2" s="1" a="1"/>
  <c r="AC1345" i="2" s="1"/>
  <c r="AC1346" i="2" s="1" a="1"/>
  <c r="AC1346" i="2" s="1"/>
  <c r="AC1347" i="2" s="1" a="1"/>
  <c r="AC1347" i="2" s="1"/>
  <c r="AC1348" i="2" s="1" a="1"/>
  <c r="AC1348" i="2" s="1"/>
  <c r="AC1349" i="2" s="1" a="1"/>
  <c r="AC1349" i="2" s="1"/>
  <c r="AC1350" i="2" s="1" a="1"/>
  <c r="AC1350" i="2" s="1"/>
  <c r="AC1351" i="2" s="1" a="1"/>
  <c r="AC1351" i="2" s="1"/>
  <c r="AC1352" i="2" s="1" a="1"/>
  <c r="AC1352" i="2" s="1"/>
  <c r="AC1353" i="2" s="1" a="1"/>
  <c r="AC1353" i="2" s="1"/>
  <c r="AC1354" i="2" s="1" a="1"/>
  <c r="AC1354" i="2" s="1"/>
  <c r="AC1355" i="2" s="1" a="1"/>
  <c r="AC1355" i="2" s="1"/>
  <c r="AC1356" i="2" s="1" a="1"/>
  <c r="AC1356" i="2" s="1"/>
  <c r="AC1357" i="2" s="1" a="1"/>
  <c r="AC1357" i="2" s="1"/>
  <c r="AC1358" i="2" s="1" a="1"/>
  <c r="AC1358" i="2" s="1"/>
  <c r="AC1359" i="2" s="1" a="1"/>
  <c r="AC1359" i="2" s="1"/>
  <c r="AC1360" i="2" s="1" a="1"/>
  <c r="AC1360" i="2" s="1"/>
  <c r="AC1361" i="2" s="1" a="1"/>
  <c r="AC1361" i="2" s="1"/>
  <c r="AC1362" i="2" s="1" a="1"/>
  <c r="AC1362" i="2" s="1"/>
  <c r="AC1363" i="2" s="1" a="1"/>
  <c r="AC1363" i="2" s="1"/>
  <c r="AC1364" i="2" s="1" a="1"/>
  <c r="AC1364" i="2" s="1"/>
  <c r="AC1365" i="2" s="1" a="1"/>
  <c r="AC1365" i="2" s="1"/>
  <c r="AC1366" i="2" s="1" a="1"/>
  <c r="AC1366" i="2" s="1"/>
  <c r="AC1367" i="2" s="1" a="1"/>
  <c r="AC1367" i="2" s="1"/>
  <c r="AC1368" i="2" s="1" a="1"/>
  <c r="AC1368" i="2" s="1"/>
  <c r="AC1369" i="2" s="1" a="1"/>
  <c r="AC1369" i="2" s="1"/>
  <c r="AC1370" i="2" s="1" a="1"/>
  <c r="AC1370" i="2" s="1"/>
  <c r="AC1371" i="2" s="1" a="1"/>
  <c r="AC1371" i="2" s="1"/>
  <c r="AC1372" i="2" s="1" a="1"/>
  <c r="AC1372" i="2" s="1"/>
  <c r="AC1373" i="2" s="1" a="1"/>
  <c r="AC1373" i="2" s="1"/>
  <c r="AC1374" i="2" s="1" a="1"/>
  <c r="AC1374" i="2" s="1"/>
  <c r="AC1375" i="2" s="1" a="1"/>
  <c r="AC1375" i="2" s="1"/>
  <c r="AC1376" i="2" s="1" a="1"/>
  <c r="AC1376" i="2" s="1"/>
  <c r="AC1377" i="2" s="1" a="1"/>
  <c r="AC1377" i="2" s="1"/>
  <c r="AC1378" i="2" s="1" a="1"/>
  <c r="AC1378" i="2" s="1"/>
  <c r="AC1379" i="2" s="1" a="1"/>
  <c r="AC1379" i="2" s="1"/>
  <c r="AC1380" i="2" s="1" a="1"/>
  <c r="AC1380" i="2" s="1"/>
  <c r="AC1381" i="2" s="1" a="1"/>
  <c r="AC1381" i="2" s="1"/>
  <c r="AC1382" i="2" s="1" a="1"/>
  <c r="AC1382" i="2" s="1"/>
  <c r="AC1383" i="2" s="1" a="1"/>
  <c r="AC1383" i="2" s="1"/>
  <c r="AC1384" i="2" s="1" a="1"/>
  <c r="AC1384" i="2" s="1"/>
  <c r="AC1385" i="2" s="1" a="1"/>
  <c r="AC1385" i="2" s="1"/>
  <c r="AC1386" i="2" s="1" a="1"/>
  <c r="AC1386" i="2" s="1"/>
  <c r="AC1387" i="2" s="1" a="1"/>
  <c r="AC1387" i="2" s="1"/>
  <c r="AC1388" i="2" s="1" a="1"/>
  <c r="AC1388" i="2" s="1"/>
  <c r="AC1389" i="2" s="1" a="1"/>
  <c r="AC1389" i="2" s="1"/>
  <c r="AC1390" i="2" s="1" a="1"/>
  <c r="AC1390" i="2" s="1"/>
  <c r="AC1391" i="2" s="1" a="1"/>
  <c r="AC1391" i="2" s="1"/>
  <c r="AC1392" i="2" s="1" a="1"/>
  <c r="AC1392" i="2" s="1"/>
  <c r="AC1393" i="2" s="1" a="1"/>
  <c r="AC1393" i="2" s="1"/>
  <c r="AC1394" i="2" s="1" a="1"/>
  <c r="AC1394" i="2" s="1"/>
  <c r="AC1395" i="2" s="1" a="1"/>
  <c r="AC1395" i="2" s="1"/>
  <c r="AC1396" i="2" s="1" a="1"/>
  <c r="AC1396" i="2" s="1"/>
  <c r="AC1397" i="2" s="1" a="1"/>
  <c r="AC1397" i="2" s="1"/>
  <c r="AC1398" i="2" s="1" a="1"/>
  <c r="AC1398" i="2" s="1"/>
  <c r="AC1399" i="2" s="1" a="1"/>
  <c r="AC1399" i="2" s="1"/>
  <c r="AC1400" i="2" s="1" a="1"/>
  <c r="AC1400" i="2" s="1"/>
  <c r="AC1401" i="2" s="1" a="1"/>
  <c r="AC1401" i="2" s="1"/>
  <c r="AC1402" i="2" s="1" a="1"/>
  <c r="AC1402" i="2" s="1"/>
  <c r="AC1403" i="2" s="1" a="1"/>
  <c r="AC1403" i="2" s="1"/>
  <c r="AC1404" i="2" s="1" a="1"/>
  <c r="AC1404" i="2" s="1"/>
  <c r="AC1405" i="2" s="1" a="1"/>
  <c r="AC1405" i="2" s="1"/>
  <c r="AC1406" i="2" s="1" a="1"/>
  <c r="AC1406" i="2" s="1"/>
  <c r="AC1407" i="2" s="1" a="1"/>
  <c r="AC1407" i="2" s="1"/>
  <c r="AC1408" i="2" s="1" a="1"/>
  <c r="AC1408" i="2" s="1"/>
  <c r="AC1409" i="2" s="1" a="1"/>
  <c r="AC1409" i="2" s="1"/>
  <c r="AC1410" i="2" s="1" a="1"/>
  <c r="AC1410" i="2" s="1"/>
  <c r="AC1411" i="2" s="1" a="1"/>
  <c r="AC1411" i="2" s="1"/>
  <c r="AC1412" i="2" s="1" a="1"/>
  <c r="AC1412" i="2" s="1"/>
  <c r="AC1413" i="2" s="1" a="1"/>
  <c r="AC1413" i="2" s="1"/>
  <c r="AC1414" i="2" s="1" a="1"/>
  <c r="AC1414" i="2" s="1"/>
  <c r="AC1415" i="2" s="1" a="1"/>
  <c r="AC1415" i="2" s="1"/>
  <c r="AC1416" i="2" s="1" a="1"/>
  <c r="AC1416" i="2" s="1"/>
  <c r="AC1417" i="2" s="1" a="1"/>
  <c r="AC1417" i="2" s="1"/>
  <c r="AC1418" i="2" s="1" a="1"/>
  <c r="AC1418" i="2" s="1"/>
  <c r="AC1419" i="2" s="1" a="1"/>
  <c r="AC1419" i="2" s="1"/>
  <c r="AC1420" i="2" s="1" a="1"/>
  <c r="AC1420" i="2" s="1"/>
  <c r="AC1421" i="2" s="1" a="1"/>
  <c r="AC1421" i="2" s="1"/>
  <c r="AC1422" i="2" s="1" a="1"/>
  <c r="AC1422" i="2" s="1"/>
  <c r="AC1423" i="2" s="1" a="1"/>
  <c r="AC1423" i="2" s="1"/>
  <c r="AC1424" i="2" s="1" a="1"/>
  <c r="AC1424" i="2" s="1"/>
  <c r="AC1425" i="2" s="1" a="1"/>
  <c r="AC1425" i="2" s="1"/>
  <c r="AC1426" i="2" s="1" a="1"/>
  <c r="AC1426" i="2" s="1"/>
  <c r="AC1427" i="2" s="1" a="1"/>
  <c r="AC1427" i="2" s="1"/>
  <c r="AC1428" i="2" s="1" a="1"/>
  <c r="AC1428" i="2" s="1"/>
  <c r="AC1429" i="2" s="1" a="1"/>
  <c r="AC1429" i="2" s="1"/>
  <c r="AC1430" i="2" s="1" a="1"/>
  <c r="AC1430" i="2" s="1"/>
  <c r="AC1431" i="2" s="1" a="1"/>
  <c r="AC1431" i="2" s="1"/>
  <c r="AC1432" i="2" s="1" a="1"/>
  <c r="AC1432" i="2" s="1"/>
  <c r="AC1433" i="2" s="1" a="1"/>
  <c r="AC1433" i="2" s="1"/>
  <c r="AC1434" i="2" s="1" a="1"/>
  <c r="AC1434" i="2" s="1"/>
  <c r="AC1435" i="2" s="1" a="1"/>
  <c r="AC1435" i="2" s="1"/>
  <c r="AC1436" i="2" s="1" a="1"/>
  <c r="AC1436" i="2" s="1"/>
  <c r="AC1437" i="2" s="1" a="1"/>
  <c r="AC1437" i="2" s="1"/>
  <c r="AC1438" i="2" s="1" a="1"/>
  <c r="AC1438" i="2" s="1"/>
  <c r="AC1439" i="2" s="1" a="1"/>
  <c r="AC1439" i="2" s="1"/>
  <c r="AC1440" i="2" s="1" a="1"/>
  <c r="AC1440" i="2" s="1"/>
  <c r="AC1441" i="2" s="1" a="1"/>
  <c r="AC1441" i="2" s="1"/>
  <c r="AC1442" i="2" s="1" a="1"/>
  <c r="AC1442" i="2" s="1"/>
  <c r="AC1443" i="2" s="1" a="1"/>
  <c r="AC1443" i="2" s="1"/>
  <c r="AC1444" i="2" s="1" a="1"/>
  <c r="AC1444" i="2" s="1"/>
  <c r="AC1445" i="2" s="1" a="1"/>
  <c r="AC1445" i="2" s="1"/>
  <c r="AC1446" i="2" s="1" a="1"/>
  <c r="AC1446" i="2" s="1"/>
  <c r="AC1447" i="2" s="1" a="1"/>
  <c r="AC1447" i="2" s="1"/>
  <c r="AC1448" i="2" s="1" a="1"/>
  <c r="AC1448" i="2" s="1"/>
  <c r="AC1449" i="2" s="1" a="1"/>
  <c r="AC1449" i="2" s="1"/>
  <c r="AC1450" i="2" s="1" a="1"/>
  <c r="AC1450" i="2" s="1"/>
  <c r="AC1451" i="2" s="1" a="1"/>
  <c r="AC1451" i="2" s="1"/>
  <c r="AC1452" i="2" s="1" a="1"/>
  <c r="AC1452" i="2" s="1"/>
  <c r="AC1453" i="2" s="1" a="1"/>
  <c r="AC1453" i="2" s="1"/>
  <c r="AC1454" i="2" s="1" a="1"/>
  <c r="AC1454" i="2" s="1"/>
  <c r="AC1455" i="2" s="1" a="1"/>
  <c r="AC1455" i="2" s="1"/>
  <c r="AC1456" i="2" s="1" a="1"/>
  <c r="AC1456" i="2" s="1"/>
  <c r="AC1457" i="2" s="1" a="1"/>
  <c r="AC1457" i="2" s="1"/>
  <c r="AC1458" i="2" s="1" a="1"/>
  <c r="AC1458" i="2" s="1"/>
  <c r="AC1459" i="2" s="1" a="1"/>
  <c r="AC1459" i="2" s="1"/>
  <c r="AC1460" i="2" s="1" a="1"/>
  <c r="AC1460" i="2" s="1"/>
  <c r="AC1461" i="2" s="1" a="1"/>
  <c r="AC1461" i="2" s="1"/>
  <c r="AC1462" i="2" s="1" a="1"/>
  <c r="AC1462" i="2" s="1"/>
  <c r="AC1463" i="2" s="1" a="1"/>
  <c r="AC1463" i="2" s="1"/>
  <c r="AC1464" i="2" s="1" a="1"/>
  <c r="AC1464" i="2" s="1"/>
  <c r="AC1465" i="2" s="1" a="1"/>
  <c r="AC1465" i="2" s="1"/>
  <c r="AC1466" i="2" s="1" a="1"/>
  <c r="AC1466" i="2" s="1"/>
  <c r="AC1467" i="2" s="1" a="1"/>
  <c r="AC1467" i="2" s="1"/>
  <c r="AC1468" i="2" s="1" a="1"/>
  <c r="AC1468" i="2" s="1"/>
  <c r="AC1469" i="2" s="1" a="1"/>
  <c r="AC1469" i="2" s="1"/>
  <c r="AC1470" i="2" s="1" a="1"/>
  <c r="AC1470" i="2" s="1"/>
  <c r="AC1471" i="2" s="1" a="1"/>
  <c r="AC1471" i="2" s="1"/>
  <c r="AC1472" i="2" s="1" a="1"/>
  <c r="AC1472" i="2" s="1"/>
  <c r="AC1473" i="2" s="1" a="1"/>
  <c r="AC1473" i="2" s="1"/>
  <c r="AC1474" i="2" s="1" a="1"/>
  <c r="AC1474" i="2" s="1"/>
  <c r="AC1475" i="2" s="1" a="1"/>
  <c r="AC1475" i="2" s="1"/>
  <c r="AC1476" i="2" s="1" a="1"/>
  <c r="AC1476" i="2" s="1"/>
  <c r="AC1477" i="2" s="1" a="1"/>
  <c r="AC1477" i="2" s="1"/>
  <c r="AC1478" i="2" s="1" a="1"/>
  <c r="AC1478" i="2" s="1"/>
  <c r="AC1479" i="2" s="1" a="1"/>
  <c r="AC1479" i="2" s="1"/>
  <c r="AC1480" i="2" s="1" a="1"/>
  <c r="AC1480" i="2" s="1"/>
  <c r="AC1481" i="2" s="1" a="1"/>
  <c r="AC1481" i="2" s="1"/>
  <c r="AC1482" i="2" s="1" a="1"/>
  <c r="AC1482" i="2" s="1"/>
  <c r="AC1483" i="2" s="1" a="1"/>
  <c r="AC1483" i="2" s="1"/>
  <c r="AC1484" i="2" s="1" a="1"/>
  <c r="AC1484" i="2" s="1"/>
  <c r="AC1485" i="2" s="1" a="1"/>
  <c r="AC1485" i="2" s="1"/>
  <c r="AC1486" i="2" s="1" a="1"/>
  <c r="AC1486" i="2" s="1"/>
  <c r="AC1487" i="2" s="1" a="1"/>
  <c r="AC1487" i="2" s="1"/>
  <c r="AC1488" i="2" s="1" a="1"/>
  <c r="AC1488" i="2" s="1"/>
  <c r="AC1489" i="2" s="1" a="1"/>
  <c r="AC1489" i="2" s="1"/>
  <c r="AC1490" i="2" s="1" a="1"/>
  <c r="AC1490" i="2" s="1"/>
  <c r="AC1491" i="2" s="1" a="1"/>
  <c r="AC1491" i="2" s="1"/>
  <c r="AC1492" i="2" s="1" a="1"/>
  <c r="AC1492" i="2" s="1"/>
  <c r="AC1493" i="2" s="1" a="1"/>
  <c r="AC1493" i="2" s="1"/>
  <c r="AC1494" i="2" s="1" a="1"/>
  <c r="AC1494" i="2" s="1"/>
  <c r="AC1495" i="2" s="1" a="1"/>
  <c r="AC1495" i="2" s="1"/>
  <c r="AC1496" i="2" s="1" a="1"/>
  <c r="AC1496" i="2" s="1"/>
  <c r="AC1497" i="2" s="1" a="1"/>
  <c r="AC1497" i="2" s="1"/>
  <c r="AC1498" i="2" s="1" a="1"/>
  <c r="AC1498" i="2" s="1"/>
  <c r="AC1499" i="2" s="1" a="1"/>
  <c r="AC1499" i="2" s="1"/>
  <c r="AC1500" i="2" s="1" a="1"/>
  <c r="AC1500" i="2" s="1"/>
  <c r="AC1501" i="2" s="1" a="1"/>
  <c r="AC1501" i="2" s="1"/>
  <c r="J14" i="2" a="1"/>
  <c r="J14" i="2" s="1"/>
  <c r="H14" i="2" a="1"/>
  <c r="H14" i="2" s="1"/>
  <c r="Y15" i="2" a="1"/>
  <c r="Y15" i="2" s="1"/>
  <c r="AA16" i="2" l="1" a="1"/>
  <c r="AA16" i="2" s="1"/>
  <c r="G15" i="2" a="1"/>
  <c r="G15" i="2" s="1"/>
  <c r="M14" i="2"/>
  <c r="S14" i="2" s="1" a="1"/>
  <c r="S14" i="2" s="1"/>
  <c r="D14" i="2"/>
  <c r="Y16" i="2" a="1"/>
  <c r="Y16" i="2" s="1"/>
  <c r="P15" i="2"/>
  <c r="AF15" i="2" l="1"/>
  <c r="J15" i="2" a="1"/>
  <c r="J15" i="2" s="1"/>
  <c r="I15" i="2" s="1" a="1"/>
  <c r="I15" i="2" s="1"/>
  <c r="AA17" i="2" a="1"/>
  <c r="AA17" i="2" s="1"/>
  <c r="G16" i="2" a="1"/>
  <c r="G16" i="2" s="1"/>
  <c r="AF16" i="2" s="1"/>
  <c r="L15" i="2" a="1"/>
  <c r="L15" i="2" s="1"/>
  <c r="Y17" i="2" a="1"/>
  <c r="Y17" i="2" s="1"/>
  <c r="P16" i="2"/>
  <c r="J16" i="2" l="1" a="1"/>
  <c r="J16" i="2" s="1"/>
  <c r="AA18" i="2" a="1"/>
  <c r="AA18" i="2" s="1"/>
  <c r="G17" i="2" a="1"/>
  <c r="G17" i="2" s="1"/>
  <c r="AF17" i="2" s="1"/>
  <c r="L16" i="2" a="1"/>
  <c r="L16" i="2" s="1"/>
  <c r="Y18" i="2" a="1"/>
  <c r="Y18" i="2" s="1"/>
  <c r="P17" i="2"/>
  <c r="H15" i="2" a="1"/>
  <c r="H15" i="2" s="1"/>
  <c r="I16" i="2" l="1" a="1"/>
  <c r="I16" i="2" s="1"/>
  <c r="H16" i="2" s="1" a="1"/>
  <c r="H16" i="2" s="1"/>
  <c r="J17" i="2" a="1"/>
  <c r="J17" i="2" s="1"/>
  <c r="AA19" i="2" a="1"/>
  <c r="AA19" i="2" s="1"/>
  <c r="G18" i="2" a="1"/>
  <c r="G18" i="2" s="1"/>
  <c r="L17" i="2" a="1"/>
  <c r="L17" i="2" s="1"/>
  <c r="Y19" i="2" a="1"/>
  <c r="Y19" i="2" s="1"/>
  <c r="P18" i="2"/>
  <c r="I17" i="2" l="1" a="1"/>
  <c r="I17" i="2" s="1"/>
  <c r="H17" i="2" s="1" a="1"/>
  <c r="H17" i="2" s="1"/>
  <c r="AF18" i="2"/>
  <c r="J18" i="2" a="1"/>
  <c r="J18" i="2" s="1"/>
  <c r="AA20" i="2" a="1"/>
  <c r="AA20" i="2" s="1"/>
  <c r="G19" i="2" a="1"/>
  <c r="G19" i="2" s="1"/>
  <c r="L18" i="2" a="1"/>
  <c r="L18" i="2" s="1"/>
  <c r="Y20" i="2" a="1"/>
  <c r="Y20" i="2" s="1"/>
  <c r="P19" i="2"/>
  <c r="I18" i="2" l="1" a="1"/>
  <c r="I18" i="2" s="1"/>
  <c r="H18" i="2" s="1" a="1"/>
  <c r="H18" i="2" s="1"/>
  <c r="AF19" i="2"/>
  <c r="J19" i="2" a="1"/>
  <c r="J19" i="2" s="1"/>
  <c r="AA21" i="2" a="1"/>
  <c r="AA21" i="2" s="1"/>
  <c r="G20" i="2" a="1"/>
  <c r="G20" i="2" s="1"/>
  <c r="L19" i="2" a="1"/>
  <c r="L19" i="2" s="1"/>
  <c r="Y21" i="2" a="1"/>
  <c r="Y21" i="2" s="1"/>
  <c r="P20" i="2"/>
  <c r="I19" i="2" l="1" a="1"/>
  <c r="I19" i="2" s="1"/>
  <c r="H19" i="2" s="1" a="1"/>
  <c r="H19" i="2" s="1"/>
  <c r="AF20" i="2"/>
  <c r="J20" i="2" a="1"/>
  <c r="J20" i="2" s="1"/>
  <c r="AA22" i="2" a="1"/>
  <c r="AA22" i="2" s="1"/>
  <c r="G21" i="2" a="1"/>
  <c r="G21" i="2" s="1"/>
  <c r="L20" i="2" a="1"/>
  <c r="L20" i="2" s="1"/>
  <c r="Y22" i="2" a="1"/>
  <c r="Y22" i="2" s="1"/>
  <c r="P21" i="2"/>
  <c r="I20" i="2" l="1" a="1"/>
  <c r="I20" i="2" s="1"/>
  <c r="H20" i="2" s="1" a="1"/>
  <c r="H20" i="2" s="1"/>
  <c r="AF21" i="2"/>
  <c r="J21" i="2" a="1"/>
  <c r="J21" i="2" s="1"/>
  <c r="AA23" i="2" a="1"/>
  <c r="AA23" i="2" s="1"/>
  <c r="G22" i="2" a="1"/>
  <c r="G22" i="2" s="1"/>
  <c r="L21" i="2" a="1"/>
  <c r="L21" i="2" s="1"/>
  <c r="Y23" i="2" a="1"/>
  <c r="Y23" i="2" s="1"/>
  <c r="P22" i="2"/>
  <c r="I21" i="2" l="1" a="1"/>
  <c r="I21" i="2" s="1"/>
  <c r="H21" i="2" s="1" a="1"/>
  <c r="H21" i="2" s="1"/>
  <c r="AF22" i="2"/>
  <c r="J22" i="2" a="1"/>
  <c r="J22" i="2" s="1"/>
  <c r="AA24" i="2" a="1"/>
  <c r="AA24" i="2" s="1"/>
  <c r="G23" i="2" a="1"/>
  <c r="G23" i="2" s="1"/>
  <c r="L22" i="2" a="1"/>
  <c r="L22" i="2" s="1"/>
  <c r="Y24" i="2" a="1"/>
  <c r="Y24" i="2" s="1"/>
  <c r="P23" i="2"/>
  <c r="I22" i="2" l="1" a="1"/>
  <c r="I22" i="2" s="1"/>
  <c r="H22" i="2" s="1" a="1"/>
  <c r="H22" i="2" s="1"/>
  <c r="AF23" i="2"/>
  <c r="J23" i="2" a="1"/>
  <c r="J23" i="2" s="1"/>
  <c r="I23" i="2" s="1" a="1"/>
  <c r="I23" i="2" s="1"/>
  <c r="H23" i="2" s="1" a="1"/>
  <c r="H23" i="2" s="1"/>
  <c r="AA25" i="2" a="1"/>
  <c r="AA25" i="2" s="1"/>
  <c r="G24" i="2" a="1"/>
  <c r="G24" i="2" s="1"/>
  <c r="L23" i="2" a="1"/>
  <c r="L23" i="2" s="1"/>
  <c r="Y25" i="2" a="1"/>
  <c r="Y25" i="2" s="1"/>
  <c r="P24" i="2"/>
  <c r="AF24" i="2" l="1"/>
  <c r="J24" i="2" a="1"/>
  <c r="J24" i="2" s="1"/>
  <c r="I24" i="2" s="1" a="1"/>
  <c r="I24" i="2" s="1"/>
  <c r="H24" i="2" s="1" a="1"/>
  <c r="H24" i="2" s="1"/>
  <c r="AA26" i="2" a="1"/>
  <c r="AA26" i="2" s="1"/>
  <c r="G25" i="2" a="1"/>
  <c r="G25" i="2" s="1"/>
  <c r="L24" i="2" a="1"/>
  <c r="L24" i="2" s="1"/>
  <c r="Y26" i="2" a="1"/>
  <c r="Y26" i="2" s="1"/>
  <c r="P25" i="2"/>
  <c r="AF25" i="2" l="1"/>
  <c r="J25" i="2" a="1"/>
  <c r="J25" i="2" s="1"/>
  <c r="I25" i="2" s="1" a="1"/>
  <c r="I25" i="2" s="1"/>
  <c r="H25" i="2" s="1" a="1"/>
  <c r="H25" i="2" s="1"/>
  <c r="AA27" i="2" a="1"/>
  <c r="AA27" i="2" s="1"/>
  <c r="G26" i="2" a="1"/>
  <c r="G26" i="2" s="1"/>
  <c r="L25" i="2" a="1"/>
  <c r="L25" i="2" s="1"/>
  <c r="Y27" i="2" a="1"/>
  <c r="Y27" i="2" s="1"/>
  <c r="P26" i="2"/>
  <c r="AF26" i="2" l="1"/>
  <c r="J26" i="2" a="1"/>
  <c r="J26" i="2" s="1"/>
  <c r="I26" i="2" s="1" a="1"/>
  <c r="I26" i="2" s="1"/>
  <c r="H26" i="2" s="1" a="1"/>
  <c r="H26" i="2" s="1"/>
  <c r="AA28" i="2" a="1"/>
  <c r="AA28" i="2" s="1"/>
  <c r="G27" i="2" a="1"/>
  <c r="G27" i="2" s="1"/>
  <c r="L26" i="2" a="1"/>
  <c r="L26" i="2" s="1"/>
  <c r="Y28" i="2" a="1"/>
  <c r="Y28" i="2" s="1"/>
  <c r="P27" i="2"/>
  <c r="J27" i="2" l="1" a="1"/>
  <c r="J27" i="2" s="1"/>
  <c r="I27" i="2" s="1" a="1"/>
  <c r="I27" i="2" s="1"/>
  <c r="H27" i="2" s="1" a="1"/>
  <c r="H27" i="2" s="1"/>
  <c r="AF27" i="2"/>
  <c r="AA29" i="2" a="1"/>
  <c r="AA29" i="2" s="1"/>
  <c r="G28" i="2" a="1"/>
  <c r="G28" i="2" s="1"/>
  <c r="L27" i="2" a="1"/>
  <c r="L27" i="2" s="1"/>
  <c r="Y29" i="2" a="1"/>
  <c r="Y29" i="2" s="1"/>
  <c r="P28" i="2"/>
  <c r="AF28" i="2" l="1"/>
  <c r="J28" i="2" a="1"/>
  <c r="J28" i="2" s="1"/>
  <c r="I28" i="2" s="1" a="1"/>
  <c r="I28" i="2" s="1"/>
  <c r="H28" i="2" s="1" a="1"/>
  <c r="H28" i="2" s="1"/>
  <c r="AA30" i="2" a="1"/>
  <c r="AA30" i="2" s="1"/>
  <c r="G29" i="2" a="1"/>
  <c r="G29" i="2" s="1"/>
  <c r="L28" i="2" a="1"/>
  <c r="L28" i="2" s="1"/>
  <c r="Y30" i="2" a="1"/>
  <c r="Y30" i="2" s="1"/>
  <c r="P29" i="2"/>
  <c r="AF29" i="2" l="1"/>
  <c r="J29" i="2" a="1"/>
  <c r="J29" i="2" s="1"/>
  <c r="I29" i="2" s="1" a="1"/>
  <c r="I29" i="2" s="1"/>
  <c r="H29" i="2" s="1" a="1"/>
  <c r="H29" i="2" s="1"/>
  <c r="AA31" i="2" a="1"/>
  <c r="AA31" i="2" s="1"/>
  <c r="G30" i="2" a="1"/>
  <c r="G30" i="2" s="1"/>
  <c r="L29" i="2" a="1"/>
  <c r="L29" i="2" s="1"/>
  <c r="Y31" i="2" a="1"/>
  <c r="Y31" i="2" s="1"/>
  <c r="P30" i="2"/>
  <c r="AF30" i="2" l="1"/>
  <c r="J30" i="2" a="1"/>
  <c r="J30" i="2" s="1"/>
  <c r="I30" i="2" s="1" a="1"/>
  <c r="I30" i="2" s="1"/>
  <c r="H30" i="2" s="1" a="1"/>
  <c r="H30" i="2" s="1"/>
  <c r="AA32" i="2" a="1"/>
  <c r="AA32" i="2" s="1"/>
  <c r="G31" i="2" a="1"/>
  <c r="G31" i="2" s="1"/>
  <c r="L30" i="2" a="1"/>
  <c r="L30" i="2" s="1"/>
  <c r="Y32" i="2" a="1"/>
  <c r="Y32" i="2" s="1"/>
  <c r="P31" i="2"/>
  <c r="AF31" i="2" l="1"/>
  <c r="J31" i="2" a="1"/>
  <c r="J31" i="2" s="1"/>
  <c r="I31" i="2" s="1" a="1"/>
  <c r="I31" i="2" s="1"/>
  <c r="H31" i="2" s="1" a="1"/>
  <c r="H31" i="2" s="1"/>
  <c r="AA33" i="2" a="1"/>
  <c r="AA33" i="2" s="1"/>
  <c r="G32" i="2" a="1"/>
  <c r="G32" i="2" s="1"/>
  <c r="L31" i="2" a="1"/>
  <c r="L31" i="2" s="1"/>
  <c r="Y33" i="2" a="1"/>
  <c r="Y33" i="2" s="1"/>
  <c r="P32" i="2"/>
  <c r="J32" i="2" l="1" a="1"/>
  <c r="J32" i="2" s="1"/>
  <c r="I32" i="2" s="1" a="1"/>
  <c r="I32" i="2" s="1"/>
  <c r="H32" i="2" s="1" a="1"/>
  <c r="H32" i="2" s="1"/>
  <c r="AF32" i="2"/>
  <c r="AA34" i="2" a="1"/>
  <c r="AA34" i="2" s="1"/>
  <c r="G33" i="2" a="1"/>
  <c r="G33" i="2" s="1"/>
  <c r="L32" i="2" a="1"/>
  <c r="L32" i="2" s="1"/>
  <c r="Y34" i="2" a="1"/>
  <c r="Y34" i="2" s="1"/>
  <c r="P33" i="2"/>
  <c r="AF33" i="2" l="1"/>
  <c r="J33" i="2" a="1"/>
  <c r="J33" i="2" s="1"/>
  <c r="I33" i="2" s="1" a="1"/>
  <c r="I33" i="2" s="1"/>
  <c r="H33" i="2" s="1" a="1"/>
  <c r="H33" i="2" s="1"/>
  <c r="AA35" i="2" a="1"/>
  <c r="AA35" i="2" s="1"/>
  <c r="G34" i="2" a="1"/>
  <c r="G34" i="2" s="1"/>
  <c r="L33" i="2" a="1"/>
  <c r="L33" i="2" s="1"/>
  <c r="Y35" i="2" a="1"/>
  <c r="Y35" i="2" s="1"/>
  <c r="P34" i="2"/>
  <c r="AF34" i="2" l="1"/>
  <c r="J34" i="2" a="1"/>
  <c r="J34" i="2" s="1"/>
  <c r="I34" i="2" s="1" a="1"/>
  <c r="I34" i="2" s="1"/>
  <c r="H34" i="2" s="1" a="1"/>
  <c r="H34" i="2" s="1"/>
  <c r="AA36" i="2" a="1"/>
  <c r="AA36" i="2" s="1"/>
  <c r="G35" i="2" a="1"/>
  <c r="G35" i="2" s="1"/>
  <c r="L34" i="2" a="1"/>
  <c r="L34" i="2" s="1"/>
  <c r="Y36" i="2" a="1"/>
  <c r="Y36" i="2" s="1"/>
  <c r="P35" i="2"/>
  <c r="AF35" i="2" l="1"/>
  <c r="J35" i="2" a="1"/>
  <c r="J35" i="2" s="1"/>
  <c r="I35" i="2" s="1" a="1"/>
  <c r="I35" i="2" s="1"/>
  <c r="H35" i="2" s="1" a="1"/>
  <c r="H35" i="2" s="1"/>
  <c r="AA37" i="2" a="1"/>
  <c r="AA37" i="2" s="1"/>
  <c r="G36" i="2" a="1"/>
  <c r="G36" i="2" s="1"/>
  <c r="L35" i="2" a="1"/>
  <c r="L35" i="2" s="1"/>
  <c r="Y37" i="2" a="1"/>
  <c r="Y37" i="2" s="1"/>
  <c r="P36" i="2"/>
  <c r="J36" i="2" l="1" a="1"/>
  <c r="J36" i="2" s="1"/>
  <c r="I36" i="2" s="1" a="1"/>
  <c r="I36" i="2" s="1"/>
  <c r="H36" i="2" s="1" a="1"/>
  <c r="H36" i="2" s="1"/>
  <c r="AF36" i="2"/>
  <c r="AA38" i="2" a="1"/>
  <c r="AA38" i="2" s="1"/>
  <c r="G37" i="2" a="1"/>
  <c r="G37" i="2" s="1"/>
  <c r="L36" i="2" a="1"/>
  <c r="L36" i="2" s="1"/>
  <c r="Y38" i="2" a="1"/>
  <c r="Y38" i="2" s="1"/>
  <c r="P37" i="2"/>
  <c r="AF37" i="2" l="1"/>
  <c r="J37" i="2" a="1"/>
  <c r="J37" i="2" s="1"/>
  <c r="I37" i="2" s="1" a="1"/>
  <c r="I37" i="2" s="1"/>
  <c r="H37" i="2" s="1" a="1"/>
  <c r="H37" i="2" s="1"/>
  <c r="AA39" i="2" a="1"/>
  <c r="AA39" i="2" s="1"/>
  <c r="G38" i="2" a="1"/>
  <c r="G38" i="2" s="1"/>
  <c r="L37" i="2" a="1"/>
  <c r="L37" i="2" s="1"/>
  <c r="Y39" i="2" a="1"/>
  <c r="Y39" i="2" s="1"/>
  <c r="P38" i="2"/>
  <c r="AF38" i="2" l="1"/>
  <c r="J38" i="2" a="1"/>
  <c r="J38" i="2" s="1"/>
  <c r="I38" i="2" s="1" a="1"/>
  <c r="I38" i="2" s="1"/>
  <c r="H38" i="2" s="1" a="1"/>
  <c r="H38" i="2" s="1"/>
  <c r="AA40" i="2" a="1"/>
  <c r="AA40" i="2" s="1"/>
  <c r="G39" i="2" a="1"/>
  <c r="G39" i="2" s="1"/>
  <c r="L38" i="2" a="1"/>
  <c r="L38" i="2" s="1"/>
  <c r="Y40" i="2" a="1"/>
  <c r="Y40" i="2" s="1"/>
  <c r="P39" i="2"/>
  <c r="AF39" i="2" l="1"/>
  <c r="J39" i="2" a="1"/>
  <c r="J39" i="2" s="1"/>
  <c r="I39" i="2" s="1" a="1"/>
  <c r="I39" i="2" s="1"/>
  <c r="H39" i="2" s="1" a="1"/>
  <c r="H39" i="2" s="1"/>
  <c r="AA41" i="2" a="1"/>
  <c r="AA41" i="2" s="1"/>
  <c r="G40" i="2" a="1"/>
  <c r="G40" i="2" s="1"/>
  <c r="L39" i="2" a="1"/>
  <c r="L39" i="2" s="1"/>
  <c r="Y41" i="2" a="1"/>
  <c r="Y41" i="2" s="1"/>
  <c r="P40" i="2"/>
  <c r="AF40" i="2" l="1"/>
  <c r="J40" i="2" a="1"/>
  <c r="J40" i="2" s="1"/>
  <c r="I40" i="2" s="1" a="1"/>
  <c r="I40" i="2" s="1"/>
  <c r="H40" i="2" s="1" a="1"/>
  <c r="H40" i="2" s="1"/>
  <c r="AA42" i="2" a="1"/>
  <c r="AA42" i="2" s="1"/>
  <c r="G41" i="2" a="1"/>
  <c r="G41" i="2" s="1"/>
  <c r="L40" i="2" a="1"/>
  <c r="L40" i="2" s="1"/>
  <c r="Y42" i="2" a="1"/>
  <c r="Y42" i="2" s="1"/>
  <c r="P41" i="2"/>
  <c r="AF41" i="2" l="1"/>
  <c r="J41" i="2" a="1"/>
  <c r="J41" i="2" s="1"/>
  <c r="I41" i="2" s="1" a="1"/>
  <c r="I41" i="2" s="1"/>
  <c r="H41" i="2" s="1" a="1"/>
  <c r="H41" i="2" s="1"/>
  <c r="AA43" i="2" a="1"/>
  <c r="AA43" i="2" s="1"/>
  <c r="G42" i="2" a="1"/>
  <c r="G42" i="2" s="1"/>
  <c r="L41" i="2" a="1"/>
  <c r="L41" i="2" s="1"/>
  <c r="Y43" i="2" a="1"/>
  <c r="Y43" i="2" s="1"/>
  <c r="P42" i="2"/>
  <c r="AF42" i="2" l="1"/>
  <c r="J42" i="2" a="1"/>
  <c r="J42" i="2" s="1"/>
  <c r="I42" i="2" s="1" a="1"/>
  <c r="I42" i="2" s="1"/>
  <c r="H42" i="2" s="1" a="1"/>
  <c r="H42" i="2" s="1"/>
  <c r="AA44" i="2" a="1"/>
  <c r="AA44" i="2" s="1"/>
  <c r="G43" i="2" a="1"/>
  <c r="G43" i="2" s="1"/>
  <c r="L42" i="2" a="1"/>
  <c r="L42" i="2" s="1"/>
  <c r="Y44" i="2" a="1"/>
  <c r="Y44" i="2" s="1"/>
  <c r="P43" i="2"/>
  <c r="AF43" i="2" l="1"/>
  <c r="J43" i="2" a="1"/>
  <c r="J43" i="2" s="1"/>
  <c r="I43" i="2" s="1" a="1"/>
  <c r="I43" i="2" s="1"/>
  <c r="H43" i="2" s="1" a="1"/>
  <c r="H43" i="2" s="1"/>
  <c r="AA45" i="2" a="1"/>
  <c r="AA45" i="2" s="1"/>
  <c r="G44" i="2" a="1"/>
  <c r="G44" i="2" s="1"/>
  <c r="L43" i="2" a="1"/>
  <c r="L43" i="2" s="1"/>
  <c r="Y45" i="2" a="1"/>
  <c r="Y45" i="2" s="1"/>
  <c r="P44" i="2"/>
  <c r="AA46" i="2" l="1" a="1"/>
  <c r="AA46" i="2" s="1"/>
  <c r="G45" i="2" a="1"/>
  <c r="G45" i="2" s="1"/>
  <c r="J44" i="2" a="1"/>
  <c r="J44" i="2" s="1"/>
  <c r="I44" i="2" s="1" a="1"/>
  <c r="I44" i="2" s="1"/>
  <c r="H44" i="2" s="1" a="1"/>
  <c r="H44" i="2" s="1"/>
  <c r="AF44" i="2"/>
  <c r="L44" i="2" a="1"/>
  <c r="L44" i="2" s="1"/>
  <c r="Y46" i="2" a="1"/>
  <c r="Y46" i="2" s="1"/>
  <c r="P45" i="2"/>
  <c r="J45" i="2" l="1" a="1"/>
  <c r="J45" i="2" s="1"/>
  <c r="I45" i="2" s="1" a="1"/>
  <c r="I45" i="2" s="1"/>
  <c r="H45" i="2" s="1" a="1"/>
  <c r="H45" i="2" s="1"/>
  <c r="AF45" i="2"/>
  <c r="AA47" i="2" a="1"/>
  <c r="AA47" i="2" s="1"/>
  <c r="G46" i="2" a="1"/>
  <c r="G46" i="2" s="1"/>
  <c r="L45" i="2" a="1"/>
  <c r="L45" i="2" s="1"/>
  <c r="Y47" i="2" a="1"/>
  <c r="Y47" i="2" s="1"/>
  <c r="P46" i="2"/>
  <c r="AF46" i="2" l="1"/>
  <c r="J46" i="2" a="1"/>
  <c r="J46" i="2" s="1"/>
  <c r="I46" i="2" s="1" a="1"/>
  <c r="I46" i="2" s="1"/>
  <c r="H46" i="2" s="1" a="1"/>
  <c r="H46" i="2" s="1"/>
  <c r="AA48" i="2" a="1"/>
  <c r="AA48" i="2" s="1"/>
  <c r="G47" i="2" a="1"/>
  <c r="G47" i="2" s="1"/>
  <c r="L46" i="2" a="1"/>
  <c r="L46" i="2" s="1"/>
  <c r="Y48" i="2" a="1"/>
  <c r="Y48" i="2" s="1"/>
  <c r="P47" i="2"/>
  <c r="AF47" i="2" l="1"/>
  <c r="J47" i="2" a="1"/>
  <c r="J47" i="2" s="1"/>
  <c r="I47" i="2" s="1" a="1"/>
  <c r="I47" i="2" s="1"/>
  <c r="H47" i="2" s="1" a="1"/>
  <c r="H47" i="2" s="1"/>
  <c r="AA49" i="2" a="1"/>
  <c r="AA49" i="2" s="1"/>
  <c r="G48" i="2" a="1"/>
  <c r="G48" i="2" s="1"/>
  <c r="L47" i="2" a="1"/>
  <c r="L47" i="2" s="1"/>
  <c r="Y49" i="2" a="1"/>
  <c r="Y49" i="2" s="1"/>
  <c r="P48" i="2"/>
  <c r="AF48" i="2" l="1"/>
  <c r="J48" i="2" a="1"/>
  <c r="J48" i="2" s="1"/>
  <c r="I48" i="2" s="1" a="1"/>
  <c r="I48" i="2" s="1"/>
  <c r="H48" i="2" s="1" a="1"/>
  <c r="H48" i="2" s="1"/>
  <c r="AA50" i="2" a="1"/>
  <c r="AA50" i="2" s="1"/>
  <c r="G49" i="2" a="1"/>
  <c r="G49" i="2" s="1"/>
  <c r="L48" i="2" a="1"/>
  <c r="L48" i="2" s="1"/>
  <c r="Y50" i="2" a="1"/>
  <c r="Y50" i="2" s="1"/>
  <c r="P49" i="2"/>
  <c r="AF49" i="2" l="1"/>
  <c r="J49" i="2" a="1"/>
  <c r="J49" i="2" s="1"/>
  <c r="I49" i="2" s="1" a="1"/>
  <c r="I49" i="2" s="1"/>
  <c r="H49" i="2" s="1" a="1"/>
  <c r="H49" i="2" s="1"/>
  <c r="AA51" i="2" a="1"/>
  <c r="AA51" i="2" s="1"/>
  <c r="G50" i="2" a="1"/>
  <c r="G50" i="2" s="1"/>
  <c r="L49" i="2" a="1"/>
  <c r="L49" i="2" s="1"/>
  <c r="Y51" i="2" a="1"/>
  <c r="Y51" i="2" s="1"/>
  <c r="P50" i="2"/>
  <c r="AF50" i="2" l="1"/>
  <c r="J50" i="2" a="1"/>
  <c r="J50" i="2" s="1"/>
  <c r="I50" i="2" s="1" a="1"/>
  <c r="I50" i="2" s="1"/>
  <c r="H50" i="2" s="1" a="1"/>
  <c r="H50" i="2" s="1"/>
  <c r="AA52" i="2" a="1"/>
  <c r="AA52" i="2" s="1"/>
  <c r="G51" i="2" a="1"/>
  <c r="G51" i="2" s="1"/>
  <c r="L50" i="2" a="1"/>
  <c r="L50" i="2" s="1"/>
  <c r="Y52" i="2" a="1"/>
  <c r="Y52" i="2" s="1"/>
  <c r="P51" i="2"/>
  <c r="AF51" i="2" l="1"/>
  <c r="J51" i="2" a="1"/>
  <c r="J51" i="2" s="1"/>
  <c r="I51" i="2" s="1" a="1"/>
  <c r="I51" i="2" s="1"/>
  <c r="H51" i="2" s="1" a="1"/>
  <c r="H51" i="2" s="1"/>
  <c r="AA53" i="2" a="1"/>
  <c r="AA53" i="2" s="1"/>
  <c r="G52" i="2" a="1"/>
  <c r="G52" i="2" s="1"/>
  <c r="L51" i="2" a="1"/>
  <c r="L51" i="2" s="1"/>
  <c r="Y53" i="2" a="1"/>
  <c r="Y53" i="2" s="1"/>
  <c r="P52" i="2"/>
  <c r="J52" i="2" l="1" a="1"/>
  <c r="J52" i="2" s="1"/>
  <c r="I52" i="2" s="1" a="1"/>
  <c r="I52" i="2" s="1"/>
  <c r="H52" i="2" s="1" a="1"/>
  <c r="H52" i="2" s="1"/>
  <c r="AF52" i="2"/>
  <c r="AA54" i="2" a="1"/>
  <c r="AA54" i="2" s="1"/>
  <c r="G53" i="2" a="1"/>
  <c r="G53" i="2" s="1"/>
  <c r="L52" i="2" a="1"/>
  <c r="L52" i="2" s="1"/>
  <c r="Y54" i="2" a="1"/>
  <c r="Y54" i="2" s="1"/>
  <c r="P53" i="2"/>
  <c r="AA55" i="2" l="1" a="1"/>
  <c r="AA55" i="2" s="1"/>
  <c r="G54" i="2" a="1"/>
  <c r="G54" i="2" s="1"/>
  <c r="J53" i="2" a="1"/>
  <c r="J53" i="2" s="1"/>
  <c r="I53" i="2" s="1" a="1"/>
  <c r="I53" i="2" s="1"/>
  <c r="H53" i="2" s="1" a="1"/>
  <c r="H53" i="2" s="1"/>
  <c r="AF53" i="2"/>
  <c r="L53" i="2" a="1"/>
  <c r="L53" i="2" s="1"/>
  <c r="Y55" i="2" a="1"/>
  <c r="Y55" i="2" s="1"/>
  <c r="P54" i="2"/>
  <c r="AF54" i="2" l="1"/>
  <c r="J54" i="2" a="1"/>
  <c r="J54" i="2" s="1"/>
  <c r="I54" i="2" s="1" a="1"/>
  <c r="I54" i="2" s="1"/>
  <c r="H54" i="2" s="1" a="1"/>
  <c r="H54" i="2" s="1"/>
  <c r="AA56" i="2" a="1"/>
  <c r="AA56" i="2" s="1"/>
  <c r="G55" i="2" a="1"/>
  <c r="G55" i="2" s="1"/>
  <c r="L54" i="2" a="1"/>
  <c r="L54" i="2" s="1"/>
  <c r="Y56" i="2" a="1"/>
  <c r="Y56" i="2" s="1"/>
  <c r="P55" i="2"/>
  <c r="J55" i="2" l="1" a="1"/>
  <c r="J55" i="2" s="1"/>
  <c r="I55" i="2" s="1" a="1"/>
  <c r="I55" i="2" s="1"/>
  <c r="H55" i="2" s="1" a="1"/>
  <c r="H55" i="2" s="1"/>
  <c r="AF55" i="2"/>
  <c r="AA57" i="2" a="1"/>
  <c r="AA57" i="2" s="1"/>
  <c r="G56" i="2" a="1"/>
  <c r="G56" i="2" s="1"/>
  <c r="L55" i="2" a="1"/>
  <c r="L55" i="2" s="1"/>
  <c r="Y57" i="2" a="1"/>
  <c r="Y57" i="2" s="1"/>
  <c r="P56" i="2"/>
  <c r="AA58" i="2" l="1" a="1"/>
  <c r="AA58" i="2" s="1"/>
  <c r="G57" i="2" a="1"/>
  <c r="G57" i="2" s="1"/>
  <c r="AF56" i="2"/>
  <c r="J56" i="2" a="1"/>
  <c r="J56" i="2" s="1"/>
  <c r="I56" i="2" s="1" a="1"/>
  <c r="I56" i="2" s="1"/>
  <c r="H56" i="2" s="1" a="1"/>
  <c r="H56" i="2" s="1"/>
  <c r="L56" i="2" a="1"/>
  <c r="L56" i="2" s="1"/>
  <c r="Y58" i="2" a="1"/>
  <c r="Y58" i="2" s="1"/>
  <c r="P57" i="2"/>
  <c r="J57" i="2" l="1" a="1"/>
  <c r="J57" i="2" s="1"/>
  <c r="I57" i="2" s="1" a="1"/>
  <c r="I57" i="2" s="1"/>
  <c r="H57" i="2" s="1" a="1"/>
  <c r="H57" i="2" s="1"/>
  <c r="AF57" i="2"/>
  <c r="AA59" i="2" a="1"/>
  <c r="AA59" i="2" s="1"/>
  <c r="G58" i="2" a="1"/>
  <c r="G58" i="2" s="1"/>
  <c r="L57" i="2" a="1"/>
  <c r="L57" i="2" s="1"/>
  <c r="Y59" i="2" a="1"/>
  <c r="Y59" i="2" s="1"/>
  <c r="P58" i="2"/>
  <c r="AA60" i="2" l="1" a="1"/>
  <c r="AA60" i="2" s="1"/>
  <c r="G59" i="2" a="1"/>
  <c r="G59" i="2" s="1"/>
  <c r="AF58" i="2"/>
  <c r="J58" i="2" a="1"/>
  <c r="J58" i="2" s="1"/>
  <c r="I58" i="2" s="1" a="1"/>
  <c r="I58" i="2" s="1"/>
  <c r="H58" i="2" s="1" a="1"/>
  <c r="H58" i="2" s="1"/>
  <c r="L58" i="2" a="1"/>
  <c r="L58" i="2" s="1"/>
  <c r="Y60" i="2" a="1"/>
  <c r="Y60" i="2" s="1"/>
  <c r="P59" i="2"/>
  <c r="AF59" i="2" l="1"/>
  <c r="J59" i="2" a="1"/>
  <c r="J59" i="2" s="1"/>
  <c r="I59" i="2" s="1" a="1"/>
  <c r="I59" i="2" s="1"/>
  <c r="H59" i="2" s="1" a="1"/>
  <c r="H59" i="2" s="1"/>
  <c r="AA61" i="2" a="1"/>
  <c r="AA61" i="2" s="1"/>
  <c r="G60" i="2" a="1"/>
  <c r="G60" i="2" s="1"/>
  <c r="L59" i="2" a="1"/>
  <c r="L59" i="2" s="1"/>
  <c r="Y61" i="2" a="1"/>
  <c r="Y61" i="2" s="1"/>
  <c r="P60" i="2"/>
  <c r="AF60" i="2" l="1"/>
  <c r="J60" i="2" a="1"/>
  <c r="J60" i="2" s="1"/>
  <c r="I60" i="2" s="1" a="1"/>
  <c r="I60" i="2" s="1"/>
  <c r="H60" i="2" s="1" a="1"/>
  <c r="H60" i="2" s="1"/>
  <c r="AA62" i="2" a="1"/>
  <c r="AA62" i="2" s="1"/>
  <c r="G61" i="2" a="1"/>
  <c r="G61" i="2" s="1"/>
  <c r="L60" i="2" a="1"/>
  <c r="L60" i="2" s="1"/>
  <c r="Y62" i="2" a="1"/>
  <c r="Y62" i="2" s="1"/>
  <c r="P61" i="2"/>
  <c r="AF61" i="2" l="1"/>
  <c r="J61" i="2" a="1"/>
  <c r="J61" i="2" s="1"/>
  <c r="I61" i="2" s="1" a="1"/>
  <c r="I61" i="2" s="1"/>
  <c r="H61" i="2" s="1" a="1"/>
  <c r="H61" i="2" s="1"/>
  <c r="AA63" i="2" a="1"/>
  <c r="AA63" i="2" s="1"/>
  <c r="G62" i="2" a="1"/>
  <c r="G62" i="2" s="1"/>
  <c r="L61" i="2" a="1"/>
  <c r="L61" i="2" s="1"/>
  <c r="Y63" i="2" a="1"/>
  <c r="Y63" i="2" s="1"/>
  <c r="P62" i="2"/>
  <c r="AF62" i="2" l="1"/>
  <c r="J62" i="2" a="1"/>
  <c r="J62" i="2" s="1"/>
  <c r="I62" i="2" s="1" a="1"/>
  <c r="I62" i="2" s="1"/>
  <c r="H62" i="2" s="1" a="1"/>
  <c r="H62" i="2" s="1"/>
  <c r="AA64" i="2" a="1"/>
  <c r="AA64" i="2" s="1"/>
  <c r="G63" i="2" a="1"/>
  <c r="G63" i="2" s="1"/>
  <c r="L62" i="2" a="1"/>
  <c r="L62" i="2" s="1"/>
  <c r="Y64" i="2" a="1"/>
  <c r="Y64" i="2" s="1"/>
  <c r="P63" i="2"/>
  <c r="J63" i="2" l="1" a="1"/>
  <c r="J63" i="2" s="1"/>
  <c r="I63" i="2" s="1" a="1"/>
  <c r="I63" i="2" s="1"/>
  <c r="H63" i="2" s="1" a="1"/>
  <c r="H63" i="2" s="1"/>
  <c r="AF63" i="2"/>
  <c r="AA65" i="2" a="1"/>
  <c r="AA65" i="2" s="1"/>
  <c r="G64" i="2" a="1"/>
  <c r="G64" i="2" s="1"/>
  <c r="L63" i="2" a="1"/>
  <c r="L63" i="2" s="1"/>
  <c r="Y65" i="2" a="1"/>
  <c r="Y65" i="2" s="1"/>
  <c r="P64" i="2"/>
  <c r="AA66" i="2" l="1" a="1"/>
  <c r="AA66" i="2" s="1"/>
  <c r="G65" i="2" a="1"/>
  <c r="G65" i="2" s="1"/>
  <c r="AF64" i="2"/>
  <c r="J64" i="2" a="1"/>
  <c r="J64" i="2" s="1"/>
  <c r="I64" i="2" s="1" a="1"/>
  <c r="I64" i="2" s="1"/>
  <c r="H64" i="2" s="1" a="1"/>
  <c r="H64" i="2" s="1"/>
  <c r="L64" i="2" a="1"/>
  <c r="L64" i="2" s="1"/>
  <c r="Y66" i="2" a="1"/>
  <c r="Y66" i="2" s="1"/>
  <c r="P65" i="2"/>
  <c r="AF65" i="2" l="1"/>
  <c r="J65" i="2" a="1"/>
  <c r="J65" i="2" s="1"/>
  <c r="I65" i="2" s="1" a="1"/>
  <c r="I65" i="2" s="1"/>
  <c r="H65" i="2" s="1" a="1"/>
  <c r="H65" i="2" s="1"/>
  <c r="AA67" i="2" a="1"/>
  <c r="AA67" i="2" s="1"/>
  <c r="G66" i="2" a="1"/>
  <c r="G66" i="2" s="1"/>
  <c r="L65" i="2" a="1"/>
  <c r="L65" i="2" s="1"/>
  <c r="Y67" i="2" a="1"/>
  <c r="Y67" i="2" s="1"/>
  <c r="P66" i="2"/>
  <c r="J66" i="2" l="1" a="1"/>
  <c r="J66" i="2" s="1"/>
  <c r="I66" i="2" s="1" a="1"/>
  <c r="I66" i="2" s="1"/>
  <c r="H66" i="2" s="1" a="1"/>
  <c r="H66" i="2" s="1"/>
  <c r="AF66" i="2"/>
  <c r="AA68" i="2" a="1"/>
  <c r="AA68" i="2" s="1"/>
  <c r="G67" i="2" a="1"/>
  <c r="G67" i="2" s="1"/>
  <c r="L66" i="2" a="1"/>
  <c r="L66" i="2" s="1"/>
  <c r="Y68" i="2" a="1"/>
  <c r="Y68" i="2" s="1"/>
  <c r="P67" i="2"/>
  <c r="AA69" i="2" l="1" a="1"/>
  <c r="AA69" i="2" s="1"/>
  <c r="G68" i="2" a="1"/>
  <c r="G68" i="2" s="1"/>
  <c r="J67" i="2" a="1"/>
  <c r="J67" i="2" s="1"/>
  <c r="I67" i="2" s="1" a="1"/>
  <c r="I67" i="2" s="1"/>
  <c r="H67" i="2" s="1" a="1"/>
  <c r="H67" i="2" s="1"/>
  <c r="AF67" i="2"/>
  <c r="L67" i="2" a="1"/>
  <c r="L67" i="2" s="1"/>
  <c r="Y69" i="2" a="1"/>
  <c r="Y69" i="2" s="1"/>
  <c r="P68" i="2"/>
  <c r="AF68" i="2" l="1"/>
  <c r="J68" i="2" a="1"/>
  <c r="J68" i="2" s="1"/>
  <c r="I68" i="2" s="1" a="1"/>
  <c r="I68" i="2" s="1"/>
  <c r="H68" i="2" s="1" a="1"/>
  <c r="H68" i="2" s="1"/>
  <c r="AA70" i="2" a="1"/>
  <c r="AA70" i="2" s="1"/>
  <c r="G69" i="2" a="1"/>
  <c r="G69" i="2" s="1"/>
  <c r="L68" i="2" a="1"/>
  <c r="L68" i="2" s="1"/>
  <c r="Y70" i="2" a="1"/>
  <c r="Y70" i="2" s="1"/>
  <c r="P69" i="2"/>
  <c r="AA71" i="2" l="1" a="1"/>
  <c r="AA71" i="2" s="1"/>
  <c r="G70" i="2" a="1"/>
  <c r="G70" i="2" s="1"/>
  <c r="AF69" i="2"/>
  <c r="J69" i="2" a="1"/>
  <c r="J69" i="2" s="1"/>
  <c r="I69" i="2" s="1" a="1"/>
  <c r="I69" i="2" s="1"/>
  <c r="H69" i="2" s="1" a="1"/>
  <c r="H69" i="2" s="1"/>
  <c r="L69" i="2" a="1"/>
  <c r="L69" i="2" s="1"/>
  <c r="Y71" i="2" a="1"/>
  <c r="Y71" i="2" s="1"/>
  <c r="P70" i="2"/>
  <c r="AF70" i="2" l="1"/>
  <c r="J70" i="2" a="1"/>
  <c r="J70" i="2" s="1"/>
  <c r="I70" i="2" s="1" a="1"/>
  <c r="I70" i="2" s="1"/>
  <c r="H70" i="2" s="1" a="1"/>
  <c r="H70" i="2" s="1"/>
  <c r="AA72" i="2" a="1"/>
  <c r="AA72" i="2" s="1"/>
  <c r="G71" i="2" a="1"/>
  <c r="G71" i="2" s="1"/>
  <c r="L70" i="2" a="1"/>
  <c r="L70" i="2" s="1"/>
  <c r="Y72" i="2" a="1"/>
  <c r="Y72" i="2" s="1"/>
  <c r="P71" i="2"/>
  <c r="AF71" i="2" l="1"/>
  <c r="J71" i="2" a="1"/>
  <c r="J71" i="2" s="1"/>
  <c r="I71" i="2" s="1" a="1"/>
  <c r="I71" i="2" s="1"/>
  <c r="H71" i="2" s="1" a="1"/>
  <c r="H71" i="2" s="1"/>
  <c r="AA73" i="2" a="1"/>
  <c r="AA73" i="2" s="1"/>
  <c r="G72" i="2" a="1"/>
  <c r="G72" i="2" s="1"/>
  <c r="L71" i="2" a="1"/>
  <c r="L71" i="2" s="1"/>
  <c r="Y73" i="2" a="1"/>
  <c r="Y73" i="2" s="1"/>
  <c r="P72" i="2"/>
  <c r="J72" i="2" l="1" a="1"/>
  <c r="J72" i="2" s="1"/>
  <c r="I72" i="2" s="1" a="1"/>
  <c r="I72" i="2" s="1"/>
  <c r="H72" i="2" s="1" a="1"/>
  <c r="H72" i="2" s="1"/>
  <c r="AF72" i="2"/>
  <c r="AA74" i="2" a="1"/>
  <c r="AA74" i="2" s="1"/>
  <c r="G73" i="2" a="1"/>
  <c r="G73" i="2" s="1"/>
  <c r="L72" i="2" a="1"/>
  <c r="L72" i="2" s="1"/>
  <c r="Y74" i="2" a="1"/>
  <c r="Y74" i="2" s="1"/>
  <c r="P73" i="2"/>
  <c r="AA75" i="2" l="1" a="1"/>
  <c r="AA75" i="2" s="1"/>
  <c r="G74" i="2" a="1"/>
  <c r="G74" i="2" s="1"/>
  <c r="AF73" i="2"/>
  <c r="J73" i="2" a="1"/>
  <c r="J73" i="2" s="1"/>
  <c r="I73" i="2" s="1" a="1"/>
  <c r="I73" i="2" s="1"/>
  <c r="H73" i="2" s="1" a="1"/>
  <c r="H73" i="2" s="1"/>
  <c r="L73" i="2" a="1"/>
  <c r="L73" i="2" s="1"/>
  <c r="Y75" i="2" a="1"/>
  <c r="Y75" i="2" s="1"/>
  <c r="P74" i="2"/>
  <c r="AF74" i="2" l="1"/>
  <c r="J74" i="2" a="1"/>
  <c r="J74" i="2" s="1"/>
  <c r="I74" i="2" s="1" a="1"/>
  <c r="I74" i="2" s="1"/>
  <c r="H74" i="2" s="1" a="1"/>
  <c r="H74" i="2" s="1"/>
  <c r="AA76" i="2" a="1"/>
  <c r="AA76" i="2" s="1"/>
  <c r="G75" i="2" a="1"/>
  <c r="G75" i="2" s="1"/>
  <c r="L74" i="2" a="1"/>
  <c r="L74" i="2" s="1"/>
  <c r="Y76" i="2" a="1"/>
  <c r="Y76" i="2" s="1"/>
  <c r="P75" i="2"/>
  <c r="AF75" i="2" l="1"/>
  <c r="J75" i="2" a="1"/>
  <c r="J75" i="2" s="1"/>
  <c r="I75" i="2" s="1" a="1"/>
  <c r="I75" i="2" s="1"/>
  <c r="H75" i="2" s="1" a="1"/>
  <c r="H75" i="2" s="1"/>
  <c r="AA77" i="2" a="1"/>
  <c r="AA77" i="2" s="1"/>
  <c r="G76" i="2" a="1"/>
  <c r="G76" i="2" s="1"/>
  <c r="L75" i="2" a="1"/>
  <c r="L75" i="2" s="1"/>
  <c r="Y77" i="2" a="1"/>
  <c r="Y77" i="2" s="1"/>
  <c r="P76" i="2"/>
  <c r="AF76" i="2" l="1"/>
  <c r="J76" i="2" a="1"/>
  <c r="J76" i="2" s="1"/>
  <c r="I76" i="2" s="1" a="1"/>
  <c r="I76" i="2" s="1"/>
  <c r="H76" i="2" s="1" a="1"/>
  <c r="H76" i="2" s="1"/>
  <c r="AA78" i="2" a="1"/>
  <c r="AA78" i="2" s="1"/>
  <c r="G77" i="2" a="1"/>
  <c r="G77" i="2" s="1"/>
  <c r="L76" i="2" a="1"/>
  <c r="L76" i="2" s="1"/>
  <c r="Y78" i="2" a="1"/>
  <c r="Y78" i="2" s="1"/>
  <c r="P77" i="2"/>
  <c r="AA79" i="2" l="1" a="1"/>
  <c r="AA79" i="2" s="1"/>
  <c r="G78" i="2" a="1"/>
  <c r="G78" i="2" s="1"/>
  <c r="AF77" i="2"/>
  <c r="J77" i="2" a="1"/>
  <c r="J77" i="2" s="1"/>
  <c r="I77" i="2" s="1" a="1"/>
  <c r="I77" i="2" s="1"/>
  <c r="H77" i="2" s="1" a="1"/>
  <c r="H77" i="2" s="1"/>
  <c r="L77" i="2" a="1"/>
  <c r="L77" i="2" s="1"/>
  <c r="Y79" i="2" a="1"/>
  <c r="Y79" i="2" s="1"/>
  <c r="P78" i="2"/>
  <c r="AF78" i="2" l="1"/>
  <c r="J78" i="2" a="1"/>
  <c r="J78" i="2" s="1"/>
  <c r="I78" i="2" s="1" a="1"/>
  <c r="I78" i="2" s="1"/>
  <c r="H78" i="2" s="1" a="1"/>
  <c r="H78" i="2" s="1"/>
  <c r="AA80" i="2" a="1"/>
  <c r="AA80" i="2" s="1"/>
  <c r="G79" i="2" a="1"/>
  <c r="G79" i="2" s="1"/>
  <c r="L78" i="2" a="1"/>
  <c r="L78" i="2" s="1"/>
  <c r="Y80" i="2" a="1"/>
  <c r="Y80" i="2" s="1"/>
  <c r="P79" i="2"/>
  <c r="AA81" i="2" l="1" a="1"/>
  <c r="AA81" i="2" s="1"/>
  <c r="G80" i="2" a="1"/>
  <c r="G80" i="2" s="1"/>
  <c r="AF79" i="2"/>
  <c r="J79" i="2" a="1"/>
  <c r="J79" i="2" s="1"/>
  <c r="I79" i="2" s="1" a="1"/>
  <c r="I79" i="2" s="1"/>
  <c r="H79" i="2" s="1" a="1"/>
  <c r="H79" i="2" s="1"/>
  <c r="L79" i="2" a="1"/>
  <c r="L79" i="2" s="1"/>
  <c r="Y81" i="2" a="1"/>
  <c r="Y81" i="2" s="1"/>
  <c r="P80" i="2"/>
  <c r="AF80" i="2" l="1"/>
  <c r="J80" i="2" a="1"/>
  <c r="J80" i="2" s="1"/>
  <c r="I80" i="2" s="1" a="1"/>
  <c r="I80" i="2" s="1"/>
  <c r="H80" i="2" s="1" a="1"/>
  <c r="H80" i="2" s="1"/>
  <c r="AA82" i="2" a="1"/>
  <c r="AA82" i="2" s="1"/>
  <c r="G81" i="2" a="1"/>
  <c r="G81" i="2" s="1"/>
  <c r="L80" i="2" a="1"/>
  <c r="L80" i="2" s="1"/>
  <c r="Y82" i="2" a="1"/>
  <c r="Y82" i="2" s="1"/>
  <c r="P81" i="2"/>
  <c r="AA83" i="2" l="1" a="1"/>
  <c r="AA83" i="2" s="1"/>
  <c r="G82" i="2" a="1"/>
  <c r="G82" i="2" s="1"/>
  <c r="J81" i="2" a="1"/>
  <c r="J81" i="2" s="1"/>
  <c r="I81" i="2" s="1" a="1"/>
  <c r="I81" i="2" s="1"/>
  <c r="H81" i="2" s="1" a="1"/>
  <c r="H81" i="2" s="1"/>
  <c r="AF81" i="2"/>
  <c r="L81" i="2" a="1"/>
  <c r="L81" i="2" s="1"/>
  <c r="Y83" i="2" a="1"/>
  <c r="Y83" i="2" s="1"/>
  <c r="P82" i="2"/>
  <c r="AF82" i="2" l="1"/>
  <c r="J82" i="2" a="1"/>
  <c r="J82" i="2" s="1"/>
  <c r="I82" i="2" s="1" a="1"/>
  <c r="I82" i="2" s="1"/>
  <c r="H82" i="2" s="1" a="1"/>
  <c r="H82" i="2" s="1"/>
  <c r="AA84" i="2" a="1"/>
  <c r="AA84" i="2" s="1"/>
  <c r="G83" i="2" a="1"/>
  <c r="G83" i="2" s="1"/>
  <c r="L82" i="2" a="1"/>
  <c r="L82" i="2" s="1"/>
  <c r="Y84" i="2" a="1"/>
  <c r="Y84" i="2" s="1"/>
  <c r="P83" i="2"/>
  <c r="AF83" i="2" l="1"/>
  <c r="J83" i="2" a="1"/>
  <c r="J83" i="2" s="1"/>
  <c r="I83" i="2" s="1" a="1"/>
  <c r="I83" i="2" s="1"/>
  <c r="H83" i="2" s="1" a="1"/>
  <c r="H83" i="2" s="1"/>
  <c r="AA85" i="2" a="1"/>
  <c r="AA85" i="2" s="1"/>
  <c r="G84" i="2" a="1"/>
  <c r="G84" i="2" s="1"/>
  <c r="L83" i="2" a="1"/>
  <c r="L83" i="2" s="1"/>
  <c r="Y85" i="2" a="1"/>
  <c r="Y85" i="2" s="1"/>
  <c r="P84" i="2"/>
  <c r="AF84" i="2" l="1"/>
  <c r="J84" i="2" a="1"/>
  <c r="J84" i="2" s="1"/>
  <c r="I84" i="2" s="1" a="1"/>
  <c r="I84" i="2" s="1"/>
  <c r="H84" i="2" s="1" a="1"/>
  <c r="H84" i="2" s="1"/>
  <c r="AA86" i="2" a="1"/>
  <c r="AA86" i="2" s="1"/>
  <c r="G85" i="2" a="1"/>
  <c r="G85" i="2" s="1"/>
  <c r="L84" i="2" a="1"/>
  <c r="L84" i="2" s="1"/>
  <c r="Y86" i="2" a="1"/>
  <c r="Y86" i="2" s="1"/>
  <c r="P85" i="2"/>
  <c r="AF85" i="2" l="1"/>
  <c r="J85" i="2" a="1"/>
  <c r="J85" i="2" s="1"/>
  <c r="I85" i="2" s="1" a="1"/>
  <c r="I85" i="2" s="1"/>
  <c r="H85" i="2" s="1" a="1"/>
  <c r="H85" i="2" s="1"/>
  <c r="AA87" i="2" a="1"/>
  <c r="AA87" i="2" s="1"/>
  <c r="G86" i="2" a="1"/>
  <c r="G86" i="2" s="1"/>
  <c r="L85" i="2" a="1"/>
  <c r="L85" i="2" s="1"/>
  <c r="Y87" i="2" a="1"/>
  <c r="Y87" i="2" s="1"/>
  <c r="P86" i="2"/>
  <c r="AF86" i="2" l="1"/>
  <c r="J86" i="2" a="1"/>
  <c r="J86" i="2" s="1"/>
  <c r="I86" i="2" s="1" a="1"/>
  <c r="I86" i="2" s="1"/>
  <c r="H86" i="2" s="1" a="1"/>
  <c r="H86" i="2" s="1"/>
  <c r="AA88" i="2" a="1"/>
  <c r="AA88" i="2" s="1"/>
  <c r="G87" i="2" a="1"/>
  <c r="G87" i="2" s="1"/>
  <c r="L86" i="2" a="1"/>
  <c r="L86" i="2" s="1"/>
  <c r="Y88" i="2" a="1"/>
  <c r="Y88" i="2" s="1"/>
  <c r="P87" i="2"/>
  <c r="J87" i="2" l="1" a="1"/>
  <c r="J87" i="2" s="1"/>
  <c r="I87" i="2" s="1" a="1"/>
  <c r="I87" i="2" s="1"/>
  <c r="H87" i="2" s="1" a="1"/>
  <c r="H87" i="2" s="1"/>
  <c r="AF87" i="2"/>
  <c r="AA89" i="2" a="1"/>
  <c r="AA89" i="2" s="1"/>
  <c r="G88" i="2" a="1"/>
  <c r="G88" i="2" s="1"/>
  <c r="L87" i="2" a="1"/>
  <c r="L87" i="2" s="1"/>
  <c r="Y89" i="2" a="1"/>
  <c r="Y89" i="2" s="1"/>
  <c r="P88" i="2"/>
  <c r="AF88" i="2" l="1"/>
  <c r="J88" i="2" a="1"/>
  <c r="J88" i="2" s="1"/>
  <c r="I88" i="2" s="1" a="1"/>
  <c r="I88" i="2" s="1"/>
  <c r="H88" i="2" s="1" a="1"/>
  <c r="H88" i="2" s="1"/>
  <c r="AA90" i="2" a="1"/>
  <c r="AA90" i="2" s="1"/>
  <c r="G89" i="2" a="1"/>
  <c r="G89" i="2" s="1"/>
  <c r="L88" i="2" a="1"/>
  <c r="L88" i="2" s="1"/>
  <c r="Y90" i="2" a="1"/>
  <c r="Y90" i="2" s="1"/>
  <c r="P89" i="2"/>
  <c r="AF89" i="2" l="1"/>
  <c r="J89" i="2" a="1"/>
  <c r="J89" i="2" s="1"/>
  <c r="I89" i="2" s="1" a="1"/>
  <c r="I89" i="2" s="1"/>
  <c r="H89" i="2" s="1" a="1"/>
  <c r="H89" i="2" s="1"/>
  <c r="AA91" i="2" a="1"/>
  <c r="AA91" i="2" s="1"/>
  <c r="G90" i="2" a="1"/>
  <c r="G90" i="2" s="1"/>
  <c r="L89" i="2" a="1"/>
  <c r="L89" i="2" s="1"/>
  <c r="Y91" i="2" a="1"/>
  <c r="Y91" i="2" s="1"/>
  <c r="P90" i="2"/>
  <c r="J90" i="2" l="1" a="1"/>
  <c r="J90" i="2" s="1"/>
  <c r="I90" i="2" s="1" a="1"/>
  <c r="I90" i="2" s="1"/>
  <c r="H90" i="2" s="1" a="1"/>
  <c r="H90" i="2" s="1"/>
  <c r="AF90" i="2"/>
  <c r="AA92" i="2" a="1"/>
  <c r="AA92" i="2" s="1"/>
  <c r="G91" i="2" a="1"/>
  <c r="G91" i="2" s="1"/>
  <c r="L90" i="2" a="1"/>
  <c r="L90" i="2" s="1"/>
  <c r="Y92" i="2" a="1"/>
  <c r="Y92" i="2" s="1"/>
  <c r="P91" i="2"/>
  <c r="AF91" i="2" l="1"/>
  <c r="J91" i="2" a="1"/>
  <c r="J91" i="2" s="1"/>
  <c r="I91" i="2" s="1" a="1"/>
  <c r="I91" i="2" s="1"/>
  <c r="H91" i="2" s="1" a="1"/>
  <c r="H91" i="2" s="1"/>
  <c r="AA93" i="2" a="1"/>
  <c r="AA93" i="2" s="1"/>
  <c r="G92" i="2" a="1"/>
  <c r="G92" i="2" s="1"/>
  <c r="AF92" i="2" s="1"/>
  <c r="L91" i="2" a="1"/>
  <c r="L91" i="2" s="1"/>
  <c r="Y93" i="2" a="1"/>
  <c r="Y93" i="2" s="1"/>
  <c r="P92" i="2"/>
  <c r="J92" i="2" l="1" a="1"/>
  <c r="J92" i="2" s="1"/>
  <c r="I92" i="2" s="1" a="1"/>
  <c r="I92" i="2" s="1"/>
  <c r="H92" i="2" s="1" a="1"/>
  <c r="H92" i="2" s="1"/>
  <c r="AA94" i="2" a="1"/>
  <c r="AA94" i="2" s="1"/>
  <c r="G93" i="2" a="1"/>
  <c r="G93" i="2" s="1"/>
  <c r="L92" i="2" a="1"/>
  <c r="L92" i="2" s="1"/>
  <c r="Y94" i="2" a="1"/>
  <c r="Y94" i="2" s="1"/>
  <c r="P93" i="2"/>
  <c r="AF93" i="2" l="1"/>
  <c r="J93" i="2" a="1"/>
  <c r="J93" i="2" s="1"/>
  <c r="I93" i="2" s="1" a="1"/>
  <c r="I93" i="2" s="1"/>
  <c r="H93" i="2" s="1" a="1"/>
  <c r="H93" i="2" s="1"/>
  <c r="AA95" i="2" a="1"/>
  <c r="AA95" i="2" s="1"/>
  <c r="G94" i="2" a="1"/>
  <c r="G94" i="2" s="1"/>
  <c r="L93" i="2" a="1"/>
  <c r="L93" i="2" s="1"/>
  <c r="Y95" i="2" a="1"/>
  <c r="Y95" i="2" s="1"/>
  <c r="P94" i="2"/>
  <c r="J94" i="2" l="1" a="1"/>
  <c r="J94" i="2" s="1"/>
  <c r="I94" i="2" s="1" a="1"/>
  <c r="I94" i="2" s="1"/>
  <c r="H94" i="2" s="1" a="1"/>
  <c r="H94" i="2" s="1"/>
  <c r="AF94" i="2"/>
  <c r="AA96" i="2" a="1"/>
  <c r="AA96" i="2" s="1"/>
  <c r="G95" i="2" a="1"/>
  <c r="G95" i="2" s="1"/>
  <c r="L94" i="2" a="1"/>
  <c r="L94" i="2" s="1"/>
  <c r="Y96" i="2" a="1"/>
  <c r="Y96" i="2" s="1"/>
  <c r="P95" i="2"/>
  <c r="AF95" i="2" l="1"/>
  <c r="J95" i="2" a="1"/>
  <c r="J95" i="2" s="1"/>
  <c r="I95" i="2" s="1" a="1"/>
  <c r="I95" i="2" s="1"/>
  <c r="H95" i="2" s="1" a="1"/>
  <c r="H95" i="2" s="1"/>
  <c r="AA97" i="2" a="1"/>
  <c r="AA97" i="2" s="1"/>
  <c r="G96" i="2" a="1"/>
  <c r="G96" i="2" s="1"/>
  <c r="L95" i="2" a="1"/>
  <c r="L95" i="2" s="1"/>
  <c r="Y97" i="2" a="1"/>
  <c r="Y97" i="2" s="1"/>
  <c r="P96" i="2"/>
  <c r="AF96" i="2" l="1"/>
  <c r="J96" i="2" a="1"/>
  <c r="J96" i="2" s="1"/>
  <c r="I96" i="2" s="1" a="1"/>
  <c r="I96" i="2" s="1"/>
  <c r="H96" i="2" s="1" a="1"/>
  <c r="H96" i="2" s="1"/>
  <c r="AA98" i="2" a="1"/>
  <c r="AA98" i="2" s="1"/>
  <c r="G97" i="2" a="1"/>
  <c r="G97" i="2" s="1"/>
  <c r="L96" i="2" a="1"/>
  <c r="L96" i="2" s="1"/>
  <c r="Y98" i="2" a="1"/>
  <c r="Y98" i="2" s="1"/>
  <c r="P97" i="2"/>
  <c r="AF97" i="2" l="1"/>
  <c r="J97" i="2" a="1"/>
  <c r="J97" i="2" s="1"/>
  <c r="I97" i="2" s="1" a="1"/>
  <c r="I97" i="2" s="1"/>
  <c r="H97" i="2" s="1" a="1"/>
  <c r="H97" i="2" s="1"/>
  <c r="AA99" i="2" a="1"/>
  <c r="AA99" i="2" s="1"/>
  <c r="G98" i="2" a="1"/>
  <c r="G98" i="2" s="1"/>
  <c r="L97" i="2" a="1"/>
  <c r="L97" i="2" s="1"/>
  <c r="Y99" i="2" a="1"/>
  <c r="Y99" i="2" s="1"/>
  <c r="P98" i="2"/>
  <c r="J98" i="2" l="1" a="1"/>
  <c r="J98" i="2" s="1"/>
  <c r="I98" i="2" s="1" a="1"/>
  <c r="I98" i="2" s="1"/>
  <c r="H98" i="2" s="1" a="1"/>
  <c r="H98" i="2" s="1"/>
  <c r="AF98" i="2"/>
  <c r="AA100" i="2" a="1"/>
  <c r="AA100" i="2" s="1"/>
  <c r="G99" i="2" a="1"/>
  <c r="G99" i="2" s="1"/>
  <c r="L98" i="2" a="1"/>
  <c r="L98" i="2" s="1"/>
  <c r="Y100" i="2" a="1"/>
  <c r="Y100" i="2" s="1"/>
  <c r="P99" i="2"/>
  <c r="J99" i="2" l="1" a="1"/>
  <c r="J99" i="2" s="1"/>
  <c r="I99" i="2" s="1" a="1"/>
  <c r="I99" i="2" s="1"/>
  <c r="H99" i="2" s="1" a="1"/>
  <c r="H99" i="2" s="1"/>
  <c r="AF99" i="2"/>
  <c r="AA101" i="2" a="1"/>
  <c r="AA101" i="2" s="1"/>
  <c r="G100" i="2" a="1"/>
  <c r="G100" i="2" s="1"/>
  <c r="L99" i="2" a="1"/>
  <c r="L99" i="2" s="1"/>
  <c r="Y101" i="2" a="1"/>
  <c r="Y101" i="2" s="1"/>
  <c r="P100" i="2"/>
  <c r="AF100" i="2" l="1"/>
  <c r="J100" i="2" a="1"/>
  <c r="J100" i="2" s="1"/>
  <c r="I100" i="2" s="1" a="1"/>
  <c r="I100" i="2" s="1"/>
  <c r="H100" i="2" s="1" a="1"/>
  <c r="H100" i="2" s="1"/>
  <c r="AA102" i="2" a="1"/>
  <c r="AA102" i="2" s="1"/>
  <c r="G101" i="2" a="1"/>
  <c r="G101" i="2" s="1"/>
  <c r="L100" i="2" a="1"/>
  <c r="L100" i="2" s="1"/>
  <c r="Y102" i="2" a="1"/>
  <c r="Y102" i="2" s="1"/>
  <c r="P101" i="2"/>
  <c r="AF101" i="2" l="1"/>
  <c r="J101" i="2" a="1"/>
  <c r="J101" i="2" s="1"/>
  <c r="I101" i="2" s="1" a="1"/>
  <c r="I101" i="2" s="1"/>
  <c r="H101" i="2" s="1" a="1"/>
  <c r="H101" i="2" s="1"/>
  <c r="AA103" i="2" a="1"/>
  <c r="AA103" i="2" s="1"/>
  <c r="G102" i="2" a="1"/>
  <c r="G102" i="2" s="1"/>
  <c r="L101" i="2" a="1"/>
  <c r="L101" i="2" s="1"/>
  <c r="Y103" i="2" a="1"/>
  <c r="Y103" i="2" s="1"/>
  <c r="P102" i="2"/>
  <c r="AF102" i="2" l="1"/>
  <c r="J102" i="2" a="1"/>
  <c r="J102" i="2" s="1"/>
  <c r="I102" i="2" s="1" a="1"/>
  <c r="I102" i="2" s="1"/>
  <c r="H102" i="2" s="1" a="1"/>
  <c r="H102" i="2" s="1"/>
  <c r="AA104" i="2" a="1"/>
  <c r="AA104" i="2" s="1"/>
  <c r="G103" i="2" a="1"/>
  <c r="G103" i="2" s="1"/>
  <c r="L102" i="2" a="1"/>
  <c r="L102" i="2" s="1"/>
  <c r="Y104" i="2" a="1"/>
  <c r="Y104" i="2" s="1"/>
  <c r="P103" i="2"/>
  <c r="AF103" i="2" l="1"/>
  <c r="J103" i="2" a="1"/>
  <c r="J103" i="2" s="1"/>
  <c r="I103" i="2" s="1" a="1"/>
  <c r="I103" i="2" s="1"/>
  <c r="H103" i="2" s="1" a="1"/>
  <c r="H103" i="2" s="1"/>
  <c r="AA105" i="2" a="1"/>
  <c r="AA105" i="2" s="1"/>
  <c r="G104" i="2" a="1"/>
  <c r="G104" i="2" s="1"/>
  <c r="L103" i="2" a="1"/>
  <c r="L103" i="2" s="1"/>
  <c r="Y105" i="2" a="1"/>
  <c r="Y105" i="2" s="1"/>
  <c r="P104" i="2"/>
  <c r="AF104" i="2" l="1"/>
  <c r="J104" i="2" a="1"/>
  <c r="J104" i="2" s="1"/>
  <c r="I104" i="2" s="1" a="1"/>
  <c r="I104" i="2" s="1"/>
  <c r="H104" i="2" s="1" a="1"/>
  <c r="H104" i="2" s="1"/>
  <c r="AA106" i="2" a="1"/>
  <c r="AA106" i="2" s="1"/>
  <c r="G105" i="2" a="1"/>
  <c r="G105" i="2" s="1"/>
  <c r="L104" i="2" a="1"/>
  <c r="L104" i="2" s="1"/>
  <c r="Y106" i="2" a="1"/>
  <c r="Y106" i="2" s="1"/>
  <c r="P105" i="2"/>
  <c r="AF105" i="2" l="1"/>
  <c r="J105" i="2" a="1"/>
  <c r="J105" i="2" s="1"/>
  <c r="I105" i="2" s="1" a="1"/>
  <c r="I105" i="2" s="1"/>
  <c r="H105" i="2" s="1" a="1"/>
  <c r="H105" i="2" s="1"/>
  <c r="AA107" i="2" a="1"/>
  <c r="AA107" i="2" s="1"/>
  <c r="G106" i="2" a="1"/>
  <c r="G106" i="2" s="1"/>
  <c r="L105" i="2" a="1"/>
  <c r="L105" i="2" s="1"/>
  <c r="Y107" i="2" a="1"/>
  <c r="Y107" i="2" s="1"/>
  <c r="P106" i="2"/>
  <c r="AF106" i="2" l="1"/>
  <c r="J106" i="2" a="1"/>
  <c r="J106" i="2" s="1"/>
  <c r="I106" i="2" s="1" a="1"/>
  <c r="I106" i="2" s="1"/>
  <c r="H106" i="2" s="1" a="1"/>
  <c r="H106" i="2" s="1"/>
  <c r="AA108" i="2" a="1"/>
  <c r="AA108" i="2" s="1"/>
  <c r="G107" i="2" a="1"/>
  <c r="G107" i="2" s="1"/>
  <c r="L106" i="2" a="1"/>
  <c r="L106" i="2" s="1"/>
  <c r="Y108" i="2" a="1"/>
  <c r="Y108" i="2" s="1"/>
  <c r="P107" i="2"/>
  <c r="J107" i="2" l="1" a="1"/>
  <c r="J107" i="2" s="1"/>
  <c r="I107" i="2" s="1" a="1"/>
  <c r="I107" i="2" s="1"/>
  <c r="H107" i="2" s="1" a="1"/>
  <c r="H107" i="2" s="1"/>
  <c r="AF107" i="2"/>
  <c r="AA109" i="2" a="1"/>
  <c r="AA109" i="2" s="1"/>
  <c r="G108" i="2" a="1"/>
  <c r="G108" i="2" s="1"/>
  <c r="L107" i="2" a="1"/>
  <c r="L107" i="2" s="1"/>
  <c r="Y109" i="2" a="1"/>
  <c r="Y109" i="2" s="1"/>
  <c r="P108" i="2"/>
  <c r="AF108" i="2" l="1"/>
  <c r="J108" i="2" a="1"/>
  <c r="J108" i="2" s="1"/>
  <c r="I108" i="2" s="1" a="1"/>
  <c r="I108" i="2" s="1"/>
  <c r="H108" i="2" s="1" a="1"/>
  <c r="H108" i="2" s="1"/>
  <c r="AA110" i="2" a="1"/>
  <c r="AA110" i="2" s="1"/>
  <c r="G109" i="2" a="1"/>
  <c r="G109" i="2" s="1"/>
  <c r="L108" i="2" a="1"/>
  <c r="L108" i="2" s="1"/>
  <c r="Y110" i="2" a="1"/>
  <c r="Y110" i="2" s="1"/>
  <c r="P109" i="2"/>
  <c r="AF109" i="2" l="1"/>
  <c r="J109" i="2" a="1"/>
  <c r="J109" i="2" s="1"/>
  <c r="I109" i="2" s="1" a="1"/>
  <c r="I109" i="2" s="1"/>
  <c r="H109" i="2" s="1" a="1"/>
  <c r="H109" i="2" s="1"/>
  <c r="AA111" i="2" a="1"/>
  <c r="AA111" i="2" s="1"/>
  <c r="G110" i="2" a="1"/>
  <c r="G110" i="2" s="1"/>
  <c r="L109" i="2" a="1"/>
  <c r="L109" i="2" s="1"/>
  <c r="Y111" i="2" a="1"/>
  <c r="Y111" i="2" s="1"/>
  <c r="P110" i="2"/>
  <c r="J110" i="2" l="1" a="1"/>
  <c r="J110" i="2" s="1"/>
  <c r="I110" i="2" s="1" a="1"/>
  <c r="I110" i="2" s="1"/>
  <c r="H110" i="2" s="1" a="1"/>
  <c r="H110" i="2" s="1"/>
  <c r="AF110" i="2"/>
  <c r="AA112" i="2" a="1"/>
  <c r="AA112" i="2" s="1"/>
  <c r="G111" i="2" a="1"/>
  <c r="G111" i="2" s="1"/>
  <c r="L110" i="2" a="1"/>
  <c r="L110" i="2" s="1"/>
  <c r="Y112" i="2" a="1"/>
  <c r="Y112" i="2" s="1"/>
  <c r="P111" i="2"/>
  <c r="AF111" i="2" l="1"/>
  <c r="J111" i="2" a="1"/>
  <c r="J111" i="2" s="1"/>
  <c r="I111" i="2" s="1" a="1"/>
  <c r="I111" i="2" s="1"/>
  <c r="H111" i="2" s="1" a="1"/>
  <c r="H111" i="2" s="1"/>
  <c r="AA113" i="2" a="1"/>
  <c r="AA113" i="2" s="1"/>
  <c r="G112" i="2" a="1"/>
  <c r="G112" i="2" s="1"/>
  <c r="L111" i="2" a="1"/>
  <c r="L111" i="2" s="1"/>
  <c r="Y113" i="2" a="1"/>
  <c r="Y113" i="2" s="1"/>
  <c r="P112" i="2"/>
  <c r="AF112" i="2" l="1"/>
  <c r="J112" i="2" a="1"/>
  <c r="J112" i="2" s="1"/>
  <c r="I112" i="2" s="1" a="1"/>
  <c r="I112" i="2" s="1"/>
  <c r="H112" i="2" s="1" a="1"/>
  <c r="H112" i="2" s="1"/>
  <c r="AA114" i="2" a="1"/>
  <c r="AA114" i="2" s="1"/>
  <c r="G113" i="2" a="1"/>
  <c r="G113" i="2" s="1"/>
  <c r="L112" i="2" a="1"/>
  <c r="L112" i="2" s="1"/>
  <c r="Y114" i="2" a="1"/>
  <c r="Y114" i="2" s="1"/>
  <c r="P113" i="2"/>
  <c r="AF113" i="2" l="1"/>
  <c r="J113" i="2" a="1"/>
  <c r="J113" i="2" s="1"/>
  <c r="I113" i="2" s="1" a="1"/>
  <c r="I113" i="2" s="1"/>
  <c r="H113" i="2" s="1" a="1"/>
  <c r="H113" i="2" s="1"/>
  <c r="AA115" i="2" a="1"/>
  <c r="AA115" i="2" s="1"/>
  <c r="G114" i="2" a="1"/>
  <c r="G114" i="2" s="1"/>
  <c r="L113" i="2" a="1"/>
  <c r="L113" i="2" s="1"/>
  <c r="Y115" i="2" a="1"/>
  <c r="Y115" i="2" s="1"/>
  <c r="P114" i="2"/>
  <c r="J114" i="2" l="1" a="1"/>
  <c r="J114" i="2" s="1"/>
  <c r="I114" i="2" s="1" a="1"/>
  <c r="I114" i="2" s="1"/>
  <c r="H114" i="2" s="1" a="1"/>
  <c r="H114" i="2" s="1"/>
  <c r="AF114" i="2"/>
  <c r="AA116" i="2" a="1"/>
  <c r="AA116" i="2" s="1"/>
  <c r="G115" i="2" a="1"/>
  <c r="G115" i="2" s="1"/>
  <c r="L114" i="2" a="1"/>
  <c r="L114" i="2" s="1"/>
  <c r="Y116" i="2" a="1"/>
  <c r="Y116" i="2" s="1"/>
  <c r="P115" i="2"/>
  <c r="J115" i="2" l="1" a="1"/>
  <c r="J115" i="2" s="1"/>
  <c r="I115" i="2" s="1" a="1"/>
  <c r="I115" i="2" s="1"/>
  <c r="H115" i="2" s="1" a="1"/>
  <c r="H115" i="2" s="1"/>
  <c r="AF115" i="2"/>
  <c r="AA117" i="2" a="1"/>
  <c r="AA117" i="2" s="1"/>
  <c r="G116" i="2" a="1"/>
  <c r="G116" i="2" s="1"/>
  <c r="L115" i="2" a="1"/>
  <c r="L115" i="2" s="1"/>
  <c r="Y117" i="2" a="1"/>
  <c r="Y117" i="2" s="1"/>
  <c r="P116" i="2"/>
  <c r="AF116" i="2" l="1"/>
  <c r="J116" i="2" a="1"/>
  <c r="J116" i="2" s="1"/>
  <c r="I116" i="2" s="1" a="1"/>
  <c r="I116" i="2" s="1"/>
  <c r="H116" i="2" s="1" a="1"/>
  <c r="H116" i="2" s="1"/>
  <c r="AA118" i="2" a="1"/>
  <c r="AA118" i="2" s="1"/>
  <c r="G117" i="2" a="1"/>
  <c r="G117" i="2" s="1"/>
  <c r="L116" i="2" a="1"/>
  <c r="L116" i="2" s="1"/>
  <c r="Y118" i="2" a="1"/>
  <c r="Y118" i="2" s="1"/>
  <c r="P117" i="2"/>
  <c r="AF117" i="2" l="1"/>
  <c r="J117" i="2" a="1"/>
  <c r="J117" i="2" s="1"/>
  <c r="I117" i="2" s="1" a="1"/>
  <c r="I117" i="2" s="1"/>
  <c r="H117" i="2" s="1" a="1"/>
  <c r="H117" i="2" s="1"/>
  <c r="AA119" i="2" a="1"/>
  <c r="AA119" i="2" s="1"/>
  <c r="G118" i="2" a="1"/>
  <c r="G118" i="2" s="1"/>
  <c r="L117" i="2" a="1"/>
  <c r="L117" i="2" s="1"/>
  <c r="Y119" i="2" a="1"/>
  <c r="Y119" i="2" s="1"/>
  <c r="P118" i="2"/>
  <c r="AF118" i="2" l="1"/>
  <c r="J118" i="2" a="1"/>
  <c r="J118" i="2" s="1"/>
  <c r="I118" i="2" s="1" a="1"/>
  <c r="I118" i="2" s="1"/>
  <c r="H118" i="2" s="1" a="1"/>
  <c r="H118" i="2" s="1"/>
  <c r="AA120" i="2" a="1"/>
  <c r="AA120" i="2" s="1"/>
  <c r="G119" i="2" a="1"/>
  <c r="G119" i="2" s="1"/>
  <c r="L118" i="2" a="1"/>
  <c r="L118" i="2" s="1"/>
  <c r="Y120" i="2" a="1"/>
  <c r="Y120" i="2" s="1"/>
  <c r="P119" i="2"/>
  <c r="J119" i="2" l="1" a="1"/>
  <c r="J119" i="2" s="1"/>
  <c r="I119" i="2" s="1" a="1"/>
  <c r="I119" i="2" s="1"/>
  <c r="H119" i="2" s="1" a="1"/>
  <c r="H119" i="2" s="1"/>
  <c r="AF119" i="2"/>
  <c r="AA121" i="2" a="1"/>
  <c r="AA121" i="2" s="1"/>
  <c r="G120" i="2" a="1"/>
  <c r="G120" i="2" s="1"/>
  <c r="L119" i="2" a="1"/>
  <c r="L119" i="2" s="1"/>
  <c r="Y121" i="2" a="1"/>
  <c r="Y121" i="2" s="1"/>
  <c r="P120" i="2"/>
  <c r="AF120" i="2" l="1"/>
  <c r="J120" i="2" a="1"/>
  <c r="J120" i="2" s="1"/>
  <c r="I120" i="2" s="1" a="1"/>
  <c r="I120" i="2" s="1"/>
  <c r="H120" i="2" s="1" a="1"/>
  <c r="H120" i="2" s="1"/>
  <c r="AA122" i="2" a="1"/>
  <c r="AA122" i="2" s="1"/>
  <c r="G121" i="2" a="1"/>
  <c r="G121" i="2" s="1"/>
  <c r="L120" i="2" a="1"/>
  <c r="L120" i="2" s="1"/>
  <c r="Y122" i="2" a="1"/>
  <c r="Y122" i="2" s="1"/>
  <c r="P121" i="2"/>
  <c r="AF121" i="2" l="1"/>
  <c r="J121" i="2" a="1"/>
  <c r="J121" i="2" s="1"/>
  <c r="I121" i="2" s="1" a="1"/>
  <c r="I121" i="2" s="1"/>
  <c r="H121" i="2" s="1" a="1"/>
  <c r="H121" i="2" s="1"/>
  <c r="AA123" i="2" a="1"/>
  <c r="AA123" i="2" s="1"/>
  <c r="G122" i="2" a="1"/>
  <c r="G122" i="2" s="1"/>
  <c r="L121" i="2" a="1"/>
  <c r="L121" i="2" s="1"/>
  <c r="Y123" i="2" a="1"/>
  <c r="Y123" i="2" s="1"/>
  <c r="P122" i="2"/>
  <c r="AF122" i="2" l="1"/>
  <c r="J122" i="2" a="1"/>
  <c r="J122" i="2" s="1"/>
  <c r="I122" i="2" s="1" a="1"/>
  <c r="I122" i="2" s="1"/>
  <c r="H122" i="2" s="1" a="1"/>
  <c r="H122" i="2" s="1"/>
  <c r="AA124" i="2" a="1"/>
  <c r="AA124" i="2" s="1"/>
  <c r="G123" i="2" a="1"/>
  <c r="G123" i="2" s="1"/>
  <c r="L122" i="2" a="1"/>
  <c r="L122" i="2" s="1"/>
  <c r="Y124" i="2" a="1"/>
  <c r="Y124" i="2" s="1"/>
  <c r="P123" i="2"/>
  <c r="AF123" i="2" l="1"/>
  <c r="J123" i="2" a="1"/>
  <c r="J123" i="2" s="1"/>
  <c r="I123" i="2" s="1" a="1"/>
  <c r="I123" i="2" s="1"/>
  <c r="H123" i="2" s="1" a="1"/>
  <c r="H123" i="2" s="1"/>
  <c r="AA125" i="2" a="1"/>
  <c r="AA125" i="2" s="1"/>
  <c r="G124" i="2" a="1"/>
  <c r="G124" i="2" s="1"/>
  <c r="L123" i="2" a="1"/>
  <c r="L123" i="2" s="1"/>
  <c r="Y125" i="2" a="1"/>
  <c r="Y125" i="2" s="1"/>
  <c r="P124" i="2"/>
  <c r="AF124" i="2" l="1"/>
  <c r="J124" i="2" a="1"/>
  <c r="J124" i="2" s="1"/>
  <c r="I124" i="2" s="1" a="1"/>
  <c r="I124" i="2" s="1"/>
  <c r="H124" i="2" s="1" a="1"/>
  <c r="H124" i="2" s="1"/>
  <c r="AA126" i="2" a="1"/>
  <c r="AA126" i="2" s="1"/>
  <c r="G125" i="2" a="1"/>
  <c r="G125" i="2" s="1"/>
  <c r="L124" i="2" a="1"/>
  <c r="L124" i="2" s="1"/>
  <c r="Y126" i="2" a="1"/>
  <c r="Y126" i="2" s="1"/>
  <c r="P125" i="2"/>
  <c r="AF125" i="2" l="1"/>
  <c r="J125" i="2" a="1"/>
  <c r="J125" i="2" s="1"/>
  <c r="I125" i="2" s="1" a="1"/>
  <c r="I125" i="2" s="1"/>
  <c r="H125" i="2" s="1" a="1"/>
  <c r="H125" i="2" s="1"/>
  <c r="AA127" i="2" a="1"/>
  <c r="AA127" i="2" s="1"/>
  <c r="G126" i="2" a="1"/>
  <c r="G126" i="2" s="1"/>
  <c r="L125" i="2" a="1"/>
  <c r="L125" i="2" s="1"/>
  <c r="Y127" i="2" a="1"/>
  <c r="Y127" i="2" s="1"/>
  <c r="P126" i="2"/>
  <c r="J126" i="2" l="1" a="1"/>
  <c r="J126" i="2" s="1"/>
  <c r="I126" i="2" s="1" a="1"/>
  <c r="I126" i="2" s="1"/>
  <c r="H126" i="2" s="1" a="1"/>
  <c r="H126" i="2" s="1"/>
  <c r="AF126" i="2"/>
  <c r="AA128" i="2" a="1"/>
  <c r="AA128" i="2" s="1"/>
  <c r="G127" i="2" a="1"/>
  <c r="G127" i="2" s="1"/>
  <c r="L126" i="2" a="1"/>
  <c r="L126" i="2" s="1"/>
  <c r="Y128" i="2" a="1"/>
  <c r="Y128" i="2" s="1"/>
  <c r="P127" i="2"/>
  <c r="J127" i="2" l="1" a="1"/>
  <c r="J127" i="2" s="1"/>
  <c r="I127" i="2" s="1" a="1"/>
  <c r="I127" i="2" s="1"/>
  <c r="H127" i="2" s="1" a="1"/>
  <c r="H127" i="2" s="1"/>
  <c r="AF127" i="2"/>
  <c r="AA129" i="2" a="1"/>
  <c r="AA129" i="2" s="1"/>
  <c r="G128" i="2" a="1"/>
  <c r="G128" i="2" s="1"/>
  <c r="L127" i="2" a="1"/>
  <c r="L127" i="2" s="1"/>
  <c r="Y129" i="2" a="1"/>
  <c r="Y129" i="2" s="1"/>
  <c r="P128" i="2"/>
  <c r="J128" i="2" l="1" a="1"/>
  <c r="J128" i="2" s="1"/>
  <c r="I128" i="2" s="1" a="1"/>
  <c r="I128" i="2" s="1"/>
  <c r="H128" i="2" s="1" a="1"/>
  <c r="H128" i="2" s="1"/>
  <c r="AF128" i="2"/>
  <c r="AA130" i="2" a="1"/>
  <c r="AA130" i="2" s="1"/>
  <c r="G129" i="2" a="1"/>
  <c r="G129" i="2" s="1"/>
  <c r="L128" i="2" a="1"/>
  <c r="L128" i="2" s="1"/>
  <c r="Y130" i="2" a="1"/>
  <c r="Y130" i="2" s="1"/>
  <c r="P129" i="2"/>
  <c r="AF129" i="2" l="1"/>
  <c r="J129" i="2" a="1"/>
  <c r="J129" i="2" s="1"/>
  <c r="I129" i="2" s="1" a="1"/>
  <c r="I129" i="2" s="1"/>
  <c r="H129" i="2" s="1" a="1"/>
  <c r="H129" i="2" s="1"/>
  <c r="AA131" i="2" a="1"/>
  <c r="AA131" i="2" s="1"/>
  <c r="G130" i="2" a="1"/>
  <c r="G130" i="2" s="1"/>
  <c r="L129" i="2" a="1"/>
  <c r="L129" i="2" s="1"/>
  <c r="Y131" i="2" a="1"/>
  <c r="Y131" i="2" s="1"/>
  <c r="P130" i="2"/>
  <c r="AF130" i="2" l="1"/>
  <c r="J130" i="2" a="1"/>
  <c r="J130" i="2" s="1"/>
  <c r="I130" i="2" s="1" a="1"/>
  <c r="I130" i="2" s="1"/>
  <c r="H130" i="2" s="1" a="1"/>
  <c r="H130" i="2" s="1"/>
  <c r="AA132" i="2" a="1"/>
  <c r="AA132" i="2" s="1"/>
  <c r="G131" i="2" a="1"/>
  <c r="G131" i="2" s="1"/>
  <c r="L130" i="2" a="1"/>
  <c r="L130" i="2" s="1"/>
  <c r="Y132" i="2" a="1"/>
  <c r="Y132" i="2" s="1"/>
  <c r="P131" i="2"/>
  <c r="AF131" i="2" l="1"/>
  <c r="J131" i="2" a="1"/>
  <c r="J131" i="2" s="1"/>
  <c r="I131" i="2" s="1" a="1"/>
  <c r="I131" i="2" s="1"/>
  <c r="H131" i="2" s="1" a="1"/>
  <c r="H131" i="2" s="1"/>
  <c r="AA133" i="2" a="1"/>
  <c r="AA133" i="2" s="1"/>
  <c r="G132" i="2" a="1"/>
  <c r="G132" i="2" s="1"/>
  <c r="L131" i="2" a="1"/>
  <c r="L131" i="2" s="1"/>
  <c r="Y133" i="2" a="1"/>
  <c r="Y133" i="2" s="1"/>
  <c r="P132" i="2"/>
  <c r="J132" i="2" l="1" a="1"/>
  <c r="J132" i="2" s="1"/>
  <c r="I132" i="2" s="1" a="1"/>
  <c r="I132" i="2" s="1"/>
  <c r="H132" i="2" s="1" a="1"/>
  <c r="H132" i="2" s="1"/>
  <c r="AF132" i="2"/>
  <c r="AA134" i="2" a="1"/>
  <c r="AA134" i="2" s="1"/>
  <c r="G133" i="2" a="1"/>
  <c r="G133" i="2" s="1"/>
  <c r="L132" i="2" a="1"/>
  <c r="L132" i="2" s="1"/>
  <c r="Y134" i="2" a="1"/>
  <c r="Y134" i="2" s="1"/>
  <c r="P133" i="2"/>
  <c r="J133" i="2" l="1" a="1"/>
  <c r="J133" i="2" s="1"/>
  <c r="I133" i="2" s="1" a="1"/>
  <c r="I133" i="2" s="1"/>
  <c r="H133" i="2" s="1" a="1"/>
  <c r="H133" i="2" s="1"/>
  <c r="AF133" i="2"/>
  <c r="AA135" i="2" a="1"/>
  <c r="AA135" i="2" s="1"/>
  <c r="G134" i="2" a="1"/>
  <c r="G134" i="2" s="1"/>
  <c r="L133" i="2" a="1"/>
  <c r="L133" i="2" s="1"/>
  <c r="Y135" i="2" a="1"/>
  <c r="Y135" i="2" s="1"/>
  <c r="P134" i="2"/>
  <c r="AF134" i="2" l="1"/>
  <c r="J134" i="2" a="1"/>
  <c r="J134" i="2" s="1"/>
  <c r="I134" i="2" s="1" a="1"/>
  <c r="I134" i="2" s="1"/>
  <c r="H134" i="2" s="1" a="1"/>
  <c r="H134" i="2" s="1"/>
  <c r="AA136" i="2" a="1"/>
  <c r="AA136" i="2" s="1"/>
  <c r="G135" i="2" a="1"/>
  <c r="G135" i="2" s="1"/>
  <c r="L134" i="2" a="1"/>
  <c r="L134" i="2" s="1"/>
  <c r="Y136" i="2" a="1"/>
  <c r="Y136" i="2" s="1"/>
  <c r="P135" i="2"/>
  <c r="AF135" i="2" l="1"/>
  <c r="J135" i="2" a="1"/>
  <c r="J135" i="2" s="1"/>
  <c r="I135" i="2" s="1" a="1"/>
  <c r="I135" i="2" s="1"/>
  <c r="H135" i="2" s="1" a="1"/>
  <c r="H135" i="2" s="1"/>
  <c r="AA137" i="2" a="1"/>
  <c r="AA137" i="2" s="1"/>
  <c r="G136" i="2" a="1"/>
  <c r="G136" i="2" s="1"/>
  <c r="L135" i="2" a="1"/>
  <c r="L135" i="2" s="1"/>
  <c r="Y137" i="2" a="1"/>
  <c r="Y137" i="2" s="1"/>
  <c r="P136" i="2"/>
  <c r="J136" i="2" l="1" a="1"/>
  <c r="J136" i="2" s="1"/>
  <c r="I136" i="2" s="1" a="1"/>
  <c r="I136" i="2" s="1"/>
  <c r="H136" i="2" s="1" a="1"/>
  <c r="H136" i="2" s="1"/>
  <c r="AF136" i="2"/>
  <c r="AA138" i="2" a="1"/>
  <c r="AA138" i="2" s="1"/>
  <c r="G137" i="2" a="1"/>
  <c r="G137" i="2" s="1"/>
  <c r="L136" i="2" a="1"/>
  <c r="L136" i="2" s="1"/>
  <c r="Y138" i="2" a="1"/>
  <c r="Y138" i="2" s="1"/>
  <c r="P137" i="2"/>
  <c r="J137" i="2" l="1" a="1"/>
  <c r="J137" i="2" s="1"/>
  <c r="I137" i="2" s="1" a="1"/>
  <c r="I137" i="2" s="1"/>
  <c r="H137" i="2" s="1" a="1"/>
  <c r="H137" i="2" s="1"/>
  <c r="AF137" i="2"/>
  <c r="AA139" i="2" a="1"/>
  <c r="AA139" i="2" s="1"/>
  <c r="G138" i="2" a="1"/>
  <c r="G138" i="2" s="1"/>
  <c r="L137" i="2" a="1"/>
  <c r="L137" i="2" s="1"/>
  <c r="Y139" i="2" a="1"/>
  <c r="Y139" i="2" s="1"/>
  <c r="P138" i="2"/>
  <c r="AF138" i="2" l="1"/>
  <c r="J138" i="2" a="1"/>
  <c r="J138" i="2" s="1"/>
  <c r="I138" i="2" s="1" a="1"/>
  <c r="I138" i="2" s="1"/>
  <c r="H138" i="2" s="1" a="1"/>
  <c r="H138" i="2" s="1"/>
  <c r="AA140" i="2" a="1"/>
  <c r="AA140" i="2" s="1"/>
  <c r="G139" i="2" a="1"/>
  <c r="G139" i="2" s="1"/>
  <c r="L138" i="2" a="1"/>
  <c r="L138" i="2" s="1"/>
  <c r="Y140" i="2" a="1"/>
  <c r="Y140" i="2" s="1"/>
  <c r="P139" i="2"/>
  <c r="AF139" i="2" l="1"/>
  <c r="J139" i="2" a="1"/>
  <c r="J139" i="2" s="1"/>
  <c r="I139" i="2" s="1" a="1"/>
  <c r="I139" i="2" s="1"/>
  <c r="H139" i="2" s="1" a="1"/>
  <c r="H139" i="2" s="1"/>
  <c r="AA141" i="2" a="1"/>
  <c r="AA141" i="2" s="1"/>
  <c r="G140" i="2" a="1"/>
  <c r="G140" i="2" s="1"/>
  <c r="L139" i="2" a="1"/>
  <c r="L139" i="2" s="1"/>
  <c r="Y141" i="2" a="1"/>
  <c r="Y141" i="2" s="1"/>
  <c r="P140" i="2"/>
  <c r="AF140" i="2" l="1"/>
  <c r="J140" i="2" a="1"/>
  <c r="J140" i="2" s="1"/>
  <c r="I140" i="2" s="1" a="1"/>
  <c r="I140" i="2" s="1"/>
  <c r="H140" i="2" s="1" a="1"/>
  <c r="H140" i="2" s="1"/>
  <c r="AA142" i="2" a="1"/>
  <c r="AA142" i="2" s="1"/>
  <c r="G141" i="2" a="1"/>
  <c r="G141" i="2" s="1"/>
  <c r="L140" i="2" a="1"/>
  <c r="L140" i="2" s="1"/>
  <c r="Y142" i="2" a="1"/>
  <c r="Y142" i="2" s="1"/>
  <c r="P141" i="2"/>
  <c r="AF141" i="2" l="1"/>
  <c r="J141" i="2" a="1"/>
  <c r="J141" i="2" s="1"/>
  <c r="I141" i="2" s="1" a="1"/>
  <c r="I141" i="2" s="1"/>
  <c r="H141" i="2" s="1" a="1"/>
  <c r="H141" i="2" s="1"/>
  <c r="AA143" i="2" a="1"/>
  <c r="AA143" i="2" s="1"/>
  <c r="G142" i="2" a="1"/>
  <c r="G142" i="2" s="1"/>
  <c r="L141" i="2" a="1"/>
  <c r="L141" i="2" s="1"/>
  <c r="Y143" i="2" a="1"/>
  <c r="Y143" i="2" s="1"/>
  <c r="P142" i="2"/>
  <c r="J142" i="2" l="1" a="1"/>
  <c r="J142" i="2" s="1"/>
  <c r="I142" i="2" s="1" a="1"/>
  <c r="I142" i="2" s="1"/>
  <c r="H142" i="2" s="1" a="1"/>
  <c r="H142" i="2" s="1"/>
  <c r="AF142" i="2"/>
  <c r="AA144" i="2" a="1"/>
  <c r="AA144" i="2" s="1"/>
  <c r="G143" i="2" a="1"/>
  <c r="G143" i="2" s="1"/>
  <c r="L142" i="2" a="1"/>
  <c r="L142" i="2" s="1"/>
  <c r="Y144" i="2" a="1"/>
  <c r="Y144" i="2" s="1"/>
  <c r="P143" i="2"/>
  <c r="AF143" i="2" l="1"/>
  <c r="J143" i="2" a="1"/>
  <c r="J143" i="2" s="1"/>
  <c r="I143" i="2" s="1" a="1"/>
  <c r="I143" i="2" s="1"/>
  <c r="H143" i="2" s="1" a="1"/>
  <c r="H143" i="2" s="1"/>
  <c r="AA145" i="2" a="1"/>
  <c r="AA145" i="2" s="1"/>
  <c r="G144" i="2" a="1"/>
  <c r="G144" i="2" s="1"/>
  <c r="L143" i="2" a="1"/>
  <c r="L143" i="2" s="1"/>
  <c r="Y145" i="2" a="1"/>
  <c r="Y145" i="2" s="1"/>
  <c r="P144" i="2"/>
  <c r="AF144" i="2" l="1"/>
  <c r="J144" i="2" a="1"/>
  <c r="J144" i="2" s="1"/>
  <c r="I144" i="2" s="1" a="1"/>
  <c r="I144" i="2" s="1"/>
  <c r="H144" i="2" s="1" a="1"/>
  <c r="H144" i="2" s="1"/>
  <c r="AA146" i="2" a="1"/>
  <c r="AA146" i="2" s="1"/>
  <c r="G145" i="2" a="1"/>
  <c r="G145" i="2" s="1"/>
  <c r="L144" i="2" a="1"/>
  <c r="L144" i="2" s="1"/>
  <c r="Y146" i="2" a="1"/>
  <c r="Y146" i="2" s="1"/>
  <c r="P145" i="2"/>
  <c r="AF145" i="2" l="1"/>
  <c r="J145" i="2" a="1"/>
  <c r="J145" i="2" s="1"/>
  <c r="I145" i="2" s="1" a="1"/>
  <c r="I145" i="2" s="1"/>
  <c r="H145" i="2" s="1" a="1"/>
  <c r="H145" i="2" s="1"/>
  <c r="AA147" i="2" a="1"/>
  <c r="AA147" i="2" s="1"/>
  <c r="G146" i="2" a="1"/>
  <c r="G146" i="2" s="1"/>
  <c r="L145" i="2" a="1"/>
  <c r="L145" i="2" s="1"/>
  <c r="Y147" i="2" a="1"/>
  <c r="Y147" i="2" s="1"/>
  <c r="P146" i="2"/>
  <c r="AF146" i="2" l="1"/>
  <c r="J146" i="2" a="1"/>
  <c r="J146" i="2" s="1"/>
  <c r="I146" i="2" s="1" a="1"/>
  <c r="I146" i="2" s="1"/>
  <c r="H146" i="2" s="1" a="1"/>
  <c r="H146" i="2" s="1"/>
  <c r="AA148" i="2" a="1"/>
  <c r="AA148" i="2" s="1"/>
  <c r="G147" i="2" a="1"/>
  <c r="G147" i="2" s="1"/>
  <c r="L146" i="2" a="1"/>
  <c r="L146" i="2" s="1"/>
  <c r="Y148" i="2" a="1"/>
  <c r="Y148" i="2" s="1"/>
  <c r="P147" i="2"/>
  <c r="J147" i="2" l="1" a="1"/>
  <c r="J147" i="2" s="1"/>
  <c r="I147" i="2" s="1" a="1"/>
  <c r="I147" i="2" s="1"/>
  <c r="H147" i="2" s="1" a="1"/>
  <c r="H147" i="2" s="1"/>
  <c r="AF147" i="2"/>
  <c r="AA149" i="2" a="1"/>
  <c r="AA149" i="2" s="1"/>
  <c r="G148" i="2" a="1"/>
  <c r="G148" i="2" s="1"/>
  <c r="L147" i="2" a="1"/>
  <c r="L147" i="2" s="1"/>
  <c r="Y149" i="2" a="1"/>
  <c r="Y149" i="2" s="1"/>
  <c r="P148" i="2"/>
  <c r="AF148" i="2" l="1"/>
  <c r="J148" i="2" a="1"/>
  <c r="J148" i="2" s="1"/>
  <c r="I148" i="2" s="1" a="1"/>
  <c r="I148" i="2" s="1"/>
  <c r="H148" i="2" s="1" a="1"/>
  <c r="H148" i="2" s="1"/>
  <c r="AA150" i="2" a="1"/>
  <c r="AA150" i="2" s="1"/>
  <c r="G149" i="2" a="1"/>
  <c r="G149" i="2" s="1"/>
  <c r="L148" i="2" a="1"/>
  <c r="L148" i="2" s="1"/>
  <c r="Y150" i="2" a="1"/>
  <c r="Y150" i="2" s="1"/>
  <c r="P149" i="2"/>
  <c r="J149" i="2" l="1" a="1"/>
  <c r="J149" i="2" s="1"/>
  <c r="I149" i="2" s="1" a="1"/>
  <c r="I149" i="2" s="1"/>
  <c r="H149" i="2" s="1" a="1"/>
  <c r="H149" i="2" s="1"/>
  <c r="AF149" i="2"/>
  <c r="AA151" i="2" a="1"/>
  <c r="AA151" i="2" s="1"/>
  <c r="G150" i="2" a="1"/>
  <c r="G150" i="2" s="1"/>
  <c r="L149" i="2" a="1"/>
  <c r="L149" i="2" s="1"/>
  <c r="Y151" i="2" a="1"/>
  <c r="Y151" i="2" s="1"/>
  <c r="P150" i="2"/>
  <c r="AF150" i="2" l="1"/>
  <c r="J150" i="2" a="1"/>
  <c r="J150" i="2" s="1"/>
  <c r="I150" i="2" s="1" a="1"/>
  <c r="I150" i="2" s="1"/>
  <c r="H150" i="2" s="1" a="1"/>
  <c r="H150" i="2" s="1"/>
  <c r="AA152" i="2" a="1"/>
  <c r="AA152" i="2" s="1"/>
  <c r="G151" i="2" a="1"/>
  <c r="G151" i="2" s="1"/>
  <c r="L150" i="2" a="1"/>
  <c r="L150" i="2" s="1"/>
  <c r="Y152" i="2" a="1"/>
  <c r="Y152" i="2" s="1"/>
  <c r="P151" i="2"/>
  <c r="AF151" i="2" l="1"/>
  <c r="J151" i="2" a="1"/>
  <c r="J151" i="2" s="1"/>
  <c r="I151" i="2" s="1" a="1"/>
  <c r="I151" i="2" s="1"/>
  <c r="H151" i="2" s="1" a="1"/>
  <c r="H151" i="2" s="1"/>
  <c r="AA153" i="2" a="1"/>
  <c r="AA153" i="2" s="1"/>
  <c r="G152" i="2" a="1"/>
  <c r="G152" i="2" s="1"/>
  <c r="L151" i="2" a="1"/>
  <c r="L151" i="2" s="1"/>
  <c r="Y153" i="2" a="1"/>
  <c r="Y153" i="2" s="1"/>
  <c r="P152" i="2"/>
  <c r="J152" i="2" l="1" a="1"/>
  <c r="J152" i="2" s="1"/>
  <c r="I152" i="2" s="1" a="1"/>
  <c r="I152" i="2" s="1"/>
  <c r="H152" i="2" s="1" a="1"/>
  <c r="H152" i="2" s="1"/>
  <c r="AF152" i="2"/>
  <c r="AA154" i="2" a="1"/>
  <c r="AA154" i="2" s="1"/>
  <c r="G153" i="2" a="1"/>
  <c r="G153" i="2" s="1"/>
  <c r="L152" i="2" a="1"/>
  <c r="L152" i="2" s="1"/>
  <c r="Y154" i="2" a="1"/>
  <c r="Y154" i="2" s="1"/>
  <c r="P153" i="2"/>
  <c r="AF153" i="2" l="1"/>
  <c r="J153" i="2" a="1"/>
  <c r="J153" i="2" s="1"/>
  <c r="I153" i="2" s="1" a="1"/>
  <c r="I153" i="2" s="1"/>
  <c r="H153" i="2" s="1" a="1"/>
  <c r="H153" i="2" s="1"/>
  <c r="AA155" i="2" a="1"/>
  <c r="AA155" i="2" s="1"/>
  <c r="G154" i="2" a="1"/>
  <c r="G154" i="2" s="1"/>
  <c r="L153" i="2" a="1"/>
  <c r="L153" i="2" s="1"/>
  <c r="Y155" i="2" a="1"/>
  <c r="Y155" i="2" s="1"/>
  <c r="P154" i="2"/>
  <c r="J154" i="2" l="1" a="1"/>
  <c r="J154" i="2" s="1"/>
  <c r="I154" i="2" s="1" a="1"/>
  <c r="I154" i="2" s="1"/>
  <c r="H154" i="2" s="1" a="1"/>
  <c r="H154" i="2" s="1"/>
  <c r="AF154" i="2"/>
  <c r="AA156" i="2" a="1"/>
  <c r="AA156" i="2" s="1"/>
  <c r="G155" i="2" a="1"/>
  <c r="G155" i="2" s="1"/>
  <c r="L154" i="2" a="1"/>
  <c r="L154" i="2" s="1"/>
  <c r="Y156" i="2" a="1"/>
  <c r="Y156" i="2" s="1"/>
  <c r="P155" i="2"/>
  <c r="AF155" i="2" l="1"/>
  <c r="J155" i="2" a="1"/>
  <c r="J155" i="2" s="1"/>
  <c r="I155" i="2" s="1" a="1"/>
  <c r="I155" i="2" s="1"/>
  <c r="H155" i="2" s="1" a="1"/>
  <c r="H155" i="2" s="1"/>
  <c r="AA157" i="2" a="1"/>
  <c r="AA157" i="2" s="1"/>
  <c r="G156" i="2" a="1"/>
  <c r="G156" i="2" s="1"/>
  <c r="L155" i="2" a="1"/>
  <c r="L155" i="2" s="1"/>
  <c r="Y157" i="2" a="1"/>
  <c r="Y157" i="2" s="1"/>
  <c r="P156" i="2"/>
  <c r="J156" i="2" l="1" a="1"/>
  <c r="J156" i="2" s="1"/>
  <c r="I156" i="2" s="1" a="1"/>
  <c r="I156" i="2" s="1"/>
  <c r="H156" i="2" s="1" a="1"/>
  <c r="H156" i="2" s="1"/>
  <c r="AF156" i="2"/>
  <c r="AA158" i="2" a="1"/>
  <c r="AA158" i="2" s="1"/>
  <c r="G157" i="2" a="1"/>
  <c r="G157" i="2" s="1"/>
  <c r="L156" i="2" a="1"/>
  <c r="L156" i="2" s="1"/>
  <c r="Y158" i="2" a="1"/>
  <c r="Y158" i="2" s="1"/>
  <c r="P157" i="2"/>
  <c r="AF157" i="2" l="1"/>
  <c r="J157" i="2" a="1"/>
  <c r="J157" i="2" s="1"/>
  <c r="I157" i="2" s="1" a="1"/>
  <c r="I157" i="2" s="1"/>
  <c r="H157" i="2" s="1" a="1"/>
  <c r="H157" i="2" s="1"/>
  <c r="AA159" i="2" a="1"/>
  <c r="AA159" i="2" s="1"/>
  <c r="G158" i="2" a="1"/>
  <c r="G158" i="2" s="1"/>
  <c r="L157" i="2" a="1"/>
  <c r="L157" i="2" s="1"/>
  <c r="Y159" i="2" a="1"/>
  <c r="Y159" i="2" s="1"/>
  <c r="P158" i="2"/>
  <c r="AF158" i="2" l="1"/>
  <c r="J158" i="2" a="1"/>
  <c r="J158" i="2" s="1"/>
  <c r="I158" i="2" s="1" a="1"/>
  <c r="I158" i="2" s="1"/>
  <c r="H158" i="2" s="1" a="1"/>
  <c r="H158" i="2" s="1"/>
  <c r="AA160" i="2" a="1"/>
  <c r="AA160" i="2" s="1"/>
  <c r="G159" i="2" a="1"/>
  <c r="G159" i="2" s="1"/>
  <c r="L158" i="2" a="1"/>
  <c r="L158" i="2" s="1"/>
  <c r="Y160" i="2" a="1"/>
  <c r="Y160" i="2" s="1"/>
  <c r="P159" i="2"/>
  <c r="J159" i="2" l="1" a="1"/>
  <c r="J159" i="2" s="1"/>
  <c r="I159" i="2" s="1" a="1"/>
  <c r="I159" i="2" s="1"/>
  <c r="H159" i="2" s="1" a="1"/>
  <c r="H159" i="2" s="1"/>
  <c r="AF159" i="2"/>
  <c r="AA161" i="2" a="1"/>
  <c r="AA161" i="2" s="1"/>
  <c r="G160" i="2" a="1"/>
  <c r="G160" i="2" s="1"/>
  <c r="L159" i="2" a="1"/>
  <c r="L159" i="2" s="1"/>
  <c r="Y161" i="2" a="1"/>
  <c r="Y161" i="2" s="1"/>
  <c r="P160" i="2"/>
  <c r="AF160" i="2" l="1"/>
  <c r="J160" i="2" a="1"/>
  <c r="J160" i="2" s="1"/>
  <c r="I160" i="2" s="1" a="1"/>
  <c r="I160" i="2" s="1"/>
  <c r="H160" i="2" s="1" a="1"/>
  <c r="H160" i="2" s="1"/>
  <c r="AA162" i="2" a="1"/>
  <c r="AA162" i="2" s="1"/>
  <c r="G161" i="2" a="1"/>
  <c r="G161" i="2" s="1"/>
  <c r="L160" i="2" a="1"/>
  <c r="L160" i="2" s="1"/>
  <c r="Y162" i="2" a="1"/>
  <c r="Y162" i="2" s="1"/>
  <c r="P161" i="2"/>
  <c r="J161" i="2" l="1" a="1"/>
  <c r="J161" i="2" s="1"/>
  <c r="I161" i="2" s="1" a="1"/>
  <c r="I161" i="2" s="1"/>
  <c r="H161" i="2" s="1" a="1"/>
  <c r="H161" i="2" s="1"/>
  <c r="AF161" i="2"/>
  <c r="AA163" i="2" a="1"/>
  <c r="AA163" i="2" s="1"/>
  <c r="G162" i="2" a="1"/>
  <c r="G162" i="2" s="1"/>
  <c r="L161" i="2" a="1"/>
  <c r="L161" i="2" s="1"/>
  <c r="Y163" i="2" a="1"/>
  <c r="Y163" i="2" s="1"/>
  <c r="P162" i="2"/>
  <c r="AF162" i="2" l="1"/>
  <c r="J162" i="2" a="1"/>
  <c r="J162" i="2" s="1"/>
  <c r="I162" i="2" s="1" a="1"/>
  <c r="I162" i="2" s="1"/>
  <c r="H162" i="2" s="1" a="1"/>
  <c r="H162" i="2" s="1"/>
  <c r="AA164" i="2" a="1"/>
  <c r="AA164" i="2" s="1"/>
  <c r="G163" i="2" a="1"/>
  <c r="G163" i="2" s="1"/>
  <c r="L162" i="2" a="1"/>
  <c r="L162" i="2" s="1"/>
  <c r="Y164" i="2" a="1"/>
  <c r="Y164" i="2" s="1"/>
  <c r="P163" i="2"/>
  <c r="AF163" i="2" l="1"/>
  <c r="J163" i="2" a="1"/>
  <c r="J163" i="2" s="1"/>
  <c r="I163" i="2" s="1" a="1"/>
  <c r="I163" i="2" s="1"/>
  <c r="H163" i="2" s="1" a="1"/>
  <c r="H163" i="2" s="1"/>
  <c r="AA165" i="2" a="1"/>
  <c r="AA165" i="2" s="1"/>
  <c r="G164" i="2" a="1"/>
  <c r="G164" i="2" s="1"/>
  <c r="L163" i="2" a="1"/>
  <c r="L163" i="2" s="1"/>
  <c r="Y165" i="2" a="1"/>
  <c r="Y165" i="2" s="1"/>
  <c r="P164" i="2"/>
  <c r="J164" i="2" l="1" a="1"/>
  <c r="J164" i="2" s="1"/>
  <c r="I164" i="2" s="1" a="1"/>
  <c r="I164" i="2" s="1"/>
  <c r="H164" i="2" s="1" a="1"/>
  <c r="H164" i="2" s="1"/>
  <c r="AF164" i="2"/>
  <c r="AA166" i="2" a="1"/>
  <c r="AA166" i="2" s="1"/>
  <c r="G165" i="2" a="1"/>
  <c r="G165" i="2" s="1"/>
  <c r="L164" i="2" a="1"/>
  <c r="L164" i="2" s="1"/>
  <c r="Y166" i="2" a="1"/>
  <c r="Y166" i="2" s="1"/>
  <c r="P165" i="2"/>
  <c r="AF165" i="2" l="1"/>
  <c r="J165" i="2" a="1"/>
  <c r="J165" i="2" s="1"/>
  <c r="I165" i="2" s="1" a="1"/>
  <c r="I165" i="2" s="1"/>
  <c r="H165" i="2" s="1" a="1"/>
  <c r="H165" i="2" s="1"/>
  <c r="AA167" i="2" a="1"/>
  <c r="AA167" i="2" s="1"/>
  <c r="G166" i="2" a="1"/>
  <c r="G166" i="2" s="1"/>
  <c r="L165" i="2" a="1"/>
  <c r="L165" i="2" s="1"/>
  <c r="Y167" i="2" a="1"/>
  <c r="Y167" i="2" s="1"/>
  <c r="P166" i="2"/>
  <c r="AF166" i="2" l="1"/>
  <c r="J166" i="2" a="1"/>
  <c r="J166" i="2" s="1"/>
  <c r="I166" i="2" s="1" a="1"/>
  <c r="I166" i="2" s="1"/>
  <c r="H166" i="2" s="1" a="1"/>
  <c r="H166" i="2" s="1"/>
  <c r="AA168" i="2" a="1"/>
  <c r="AA168" i="2" s="1"/>
  <c r="G167" i="2" a="1"/>
  <c r="G167" i="2" s="1"/>
  <c r="L166" i="2" a="1"/>
  <c r="L166" i="2" s="1"/>
  <c r="Y168" i="2" a="1"/>
  <c r="Y168" i="2" s="1"/>
  <c r="P167" i="2"/>
  <c r="AF167" i="2" l="1"/>
  <c r="J167" i="2" a="1"/>
  <c r="J167" i="2" s="1"/>
  <c r="I167" i="2" s="1" a="1"/>
  <c r="I167" i="2" s="1"/>
  <c r="H167" i="2" s="1" a="1"/>
  <c r="H167" i="2" s="1"/>
  <c r="AA169" i="2" a="1"/>
  <c r="AA169" i="2" s="1"/>
  <c r="G168" i="2" a="1"/>
  <c r="G168" i="2" s="1"/>
  <c r="L167" i="2" a="1"/>
  <c r="L167" i="2" s="1"/>
  <c r="Y169" i="2" a="1"/>
  <c r="Y169" i="2" s="1"/>
  <c r="P168" i="2"/>
  <c r="AF168" i="2" l="1"/>
  <c r="J168" i="2" a="1"/>
  <c r="J168" i="2" s="1"/>
  <c r="I168" i="2" s="1" a="1"/>
  <c r="I168" i="2" s="1"/>
  <c r="H168" i="2" s="1" a="1"/>
  <c r="H168" i="2" s="1"/>
  <c r="AA170" i="2" a="1"/>
  <c r="AA170" i="2" s="1"/>
  <c r="G169" i="2" a="1"/>
  <c r="G169" i="2" s="1"/>
  <c r="L168" i="2" a="1"/>
  <c r="L168" i="2" s="1"/>
  <c r="Y170" i="2" a="1"/>
  <c r="Y170" i="2" s="1"/>
  <c r="P169" i="2"/>
  <c r="AF169" i="2" l="1"/>
  <c r="J169" i="2" a="1"/>
  <c r="J169" i="2" s="1"/>
  <c r="I169" i="2" s="1" a="1"/>
  <c r="I169" i="2" s="1"/>
  <c r="H169" i="2" s="1" a="1"/>
  <c r="H169" i="2" s="1"/>
  <c r="AA171" i="2" a="1"/>
  <c r="AA171" i="2" s="1"/>
  <c r="G170" i="2" a="1"/>
  <c r="G170" i="2" s="1"/>
  <c r="L169" i="2" a="1"/>
  <c r="L169" i="2" s="1"/>
  <c r="Y171" i="2" a="1"/>
  <c r="Y171" i="2" s="1"/>
  <c r="P170" i="2"/>
  <c r="AF170" i="2" l="1"/>
  <c r="J170" i="2" a="1"/>
  <c r="J170" i="2" s="1"/>
  <c r="I170" i="2" s="1" a="1"/>
  <c r="I170" i="2" s="1"/>
  <c r="H170" i="2" s="1" a="1"/>
  <c r="H170" i="2" s="1"/>
  <c r="AA172" i="2" a="1"/>
  <c r="AA172" i="2" s="1"/>
  <c r="G171" i="2" a="1"/>
  <c r="G171" i="2" s="1"/>
  <c r="L170" i="2" a="1"/>
  <c r="L170" i="2" s="1"/>
  <c r="Y172" i="2" a="1"/>
  <c r="Y172" i="2" s="1"/>
  <c r="P171" i="2"/>
  <c r="AF171" i="2" l="1"/>
  <c r="J171" i="2" a="1"/>
  <c r="J171" i="2" s="1"/>
  <c r="I171" i="2" s="1" a="1"/>
  <c r="I171" i="2" s="1"/>
  <c r="H171" i="2" s="1" a="1"/>
  <c r="H171" i="2" s="1"/>
  <c r="AA173" i="2" a="1"/>
  <c r="AA173" i="2" s="1"/>
  <c r="G172" i="2" a="1"/>
  <c r="G172" i="2" s="1"/>
  <c r="L171" i="2" a="1"/>
  <c r="L171" i="2" s="1"/>
  <c r="Y173" i="2" a="1"/>
  <c r="Y173" i="2" s="1"/>
  <c r="P172" i="2"/>
  <c r="AA174" i="2" l="1" a="1"/>
  <c r="AA174" i="2" s="1"/>
  <c r="G173" i="2" a="1"/>
  <c r="G173" i="2" s="1"/>
  <c r="AF172" i="2"/>
  <c r="J172" i="2" a="1"/>
  <c r="J172" i="2" s="1"/>
  <c r="I172" i="2" s="1" a="1"/>
  <c r="I172" i="2" s="1"/>
  <c r="H172" i="2" s="1" a="1"/>
  <c r="H172" i="2" s="1"/>
  <c r="L172" i="2" a="1"/>
  <c r="L172" i="2" s="1"/>
  <c r="Y174" i="2" a="1"/>
  <c r="Y174" i="2" s="1"/>
  <c r="P173" i="2"/>
  <c r="AF173" i="2" l="1"/>
  <c r="J173" i="2" a="1"/>
  <c r="J173" i="2" s="1"/>
  <c r="I173" i="2" s="1" a="1"/>
  <c r="I173" i="2" s="1"/>
  <c r="H173" i="2" s="1" a="1"/>
  <c r="H173" i="2" s="1"/>
  <c r="AA175" i="2" a="1"/>
  <c r="AA175" i="2" s="1"/>
  <c r="G174" i="2" a="1"/>
  <c r="G174" i="2" s="1"/>
  <c r="L173" i="2" a="1"/>
  <c r="L173" i="2" s="1"/>
  <c r="Y175" i="2" a="1"/>
  <c r="Y175" i="2" s="1"/>
  <c r="P174" i="2"/>
  <c r="AF174" i="2" l="1"/>
  <c r="J174" i="2" a="1"/>
  <c r="J174" i="2" s="1"/>
  <c r="I174" i="2" s="1" a="1"/>
  <c r="I174" i="2" s="1"/>
  <c r="H174" i="2" s="1" a="1"/>
  <c r="H174" i="2" s="1"/>
  <c r="AA176" i="2" a="1"/>
  <c r="AA176" i="2" s="1"/>
  <c r="G175" i="2" a="1"/>
  <c r="G175" i="2" s="1"/>
  <c r="L174" i="2" a="1"/>
  <c r="L174" i="2" s="1"/>
  <c r="Y176" i="2" a="1"/>
  <c r="Y176" i="2" s="1"/>
  <c r="P175" i="2"/>
  <c r="J175" i="2" l="1" a="1"/>
  <c r="J175" i="2" s="1"/>
  <c r="I175" i="2" s="1" a="1"/>
  <c r="I175" i="2" s="1"/>
  <c r="H175" i="2" s="1" a="1"/>
  <c r="H175" i="2" s="1"/>
  <c r="AF175" i="2"/>
  <c r="AA177" i="2" a="1"/>
  <c r="AA177" i="2" s="1"/>
  <c r="G176" i="2" a="1"/>
  <c r="G176" i="2" s="1"/>
  <c r="L175" i="2" a="1"/>
  <c r="L175" i="2" s="1"/>
  <c r="Y177" i="2" a="1"/>
  <c r="Y177" i="2" s="1"/>
  <c r="P176" i="2"/>
  <c r="AF176" i="2" l="1"/>
  <c r="J176" i="2" a="1"/>
  <c r="J176" i="2" s="1"/>
  <c r="I176" i="2" s="1" a="1"/>
  <c r="I176" i="2" s="1"/>
  <c r="H176" i="2" s="1" a="1"/>
  <c r="H176" i="2" s="1"/>
  <c r="AA178" i="2" a="1"/>
  <c r="AA178" i="2" s="1"/>
  <c r="G177" i="2" a="1"/>
  <c r="G177" i="2" s="1"/>
  <c r="L176" i="2" a="1"/>
  <c r="L176" i="2" s="1"/>
  <c r="Y178" i="2" a="1"/>
  <c r="Y178" i="2" s="1"/>
  <c r="P177" i="2"/>
  <c r="AF177" i="2" l="1"/>
  <c r="J177" i="2" a="1"/>
  <c r="J177" i="2" s="1"/>
  <c r="I177" i="2" s="1" a="1"/>
  <c r="I177" i="2" s="1"/>
  <c r="H177" i="2" s="1" a="1"/>
  <c r="H177" i="2" s="1"/>
  <c r="AA179" i="2" a="1"/>
  <c r="AA179" i="2" s="1"/>
  <c r="G178" i="2" a="1"/>
  <c r="G178" i="2" s="1"/>
  <c r="L177" i="2" a="1"/>
  <c r="L177" i="2" s="1"/>
  <c r="Y179" i="2" a="1"/>
  <c r="Y179" i="2" s="1"/>
  <c r="P178" i="2"/>
  <c r="AF178" i="2" l="1"/>
  <c r="J178" i="2" a="1"/>
  <c r="J178" i="2" s="1"/>
  <c r="I178" i="2" s="1" a="1"/>
  <c r="I178" i="2" s="1"/>
  <c r="H178" i="2" s="1" a="1"/>
  <c r="H178" i="2" s="1"/>
  <c r="AA180" i="2" a="1"/>
  <c r="AA180" i="2" s="1"/>
  <c r="G179" i="2" a="1"/>
  <c r="G179" i="2" s="1"/>
  <c r="L178" i="2" a="1"/>
  <c r="L178" i="2" s="1"/>
  <c r="Y180" i="2" a="1"/>
  <c r="Y180" i="2" s="1"/>
  <c r="P179" i="2"/>
  <c r="J179" i="2" l="1" a="1"/>
  <c r="J179" i="2" s="1"/>
  <c r="I179" i="2" s="1" a="1"/>
  <c r="I179" i="2" s="1"/>
  <c r="H179" i="2" s="1" a="1"/>
  <c r="H179" i="2" s="1"/>
  <c r="AF179" i="2"/>
  <c r="AA181" i="2" a="1"/>
  <c r="AA181" i="2" s="1"/>
  <c r="G180" i="2" a="1"/>
  <c r="G180" i="2" s="1"/>
  <c r="L179" i="2" a="1"/>
  <c r="L179" i="2" s="1"/>
  <c r="Y181" i="2" a="1"/>
  <c r="Y181" i="2" s="1"/>
  <c r="P180" i="2"/>
  <c r="AA182" i="2" l="1" a="1"/>
  <c r="AA182" i="2" s="1"/>
  <c r="G181" i="2" a="1"/>
  <c r="G181" i="2" s="1"/>
  <c r="AF180" i="2"/>
  <c r="J180" i="2" a="1"/>
  <c r="J180" i="2" s="1"/>
  <c r="I180" i="2" s="1" a="1"/>
  <c r="I180" i="2" s="1"/>
  <c r="H180" i="2" s="1" a="1"/>
  <c r="H180" i="2" s="1"/>
  <c r="L180" i="2" a="1"/>
  <c r="L180" i="2" s="1"/>
  <c r="Y182" i="2" a="1"/>
  <c r="Y182" i="2" s="1"/>
  <c r="P181" i="2"/>
  <c r="AF181" i="2" l="1"/>
  <c r="J181" i="2" a="1"/>
  <c r="J181" i="2" s="1"/>
  <c r="I181" i="2" s="1" a="1"/>
  <c r="I181" i="2" s="1"/>
  <c r="H181" i="2" s="1" a="1"/>
  <c r="H181" i="2" s="1"/>
  <c r="AA183" i="2" a="1"/>
  <c r="AA183" i="2" s="1"/>
  <c r="G182" i="2" a="1"/>
  <c r="G182" i="2" s="1"/>
  <c r="L181" i="2" a="1"/>
  <c r="L181" i="2" s="1"/>
  <c r="Y183" i="2" a="1"/>
  <c r="Y183" i="2" s="1"/>
  <c r="P182" i="2"/>
  <c r="J182" i="2" l="1" a="1"/>
  <c r="J182" i="2" s="1"/>
  <c r="I182" i="2" s="1" a="1"/>
  <c r="I182" i="2" s="1"/>
  <c r="H182" i="2" s="1" a="1"/>
  <c r="H182" i="2" s="1"/>
  <c r="AF182" i="2"/>
  <c r="AA184" i="2" a="1"/>
  <c r="AA184" i="2" s="1"/>
  <c r="G183" i="2" a="1"/>
  <c r="G183" i="2" s="1"/>
  <c r="L182" i="2" a="1"/>
  <c r="L182" i="2" s="1"/>
  <c r="Y184" i="2" a="1"/>
  <c r="Y184" i="2" s="1"/>
  <c r="P183" i="2"/>
  <c r="AA185" i="2" l="1" a="1"/>
  <c r="AA185" i="2" s="1"/>
  <c r="G184" i="2" a="1"/>
  <c r="G184" i="2" s="1"/>
  <c r="AF183" i="2"/>
  <c r="J183" i="2" a="1"/>
  <c r="J183" i="2" s="1"/>
  <c r="I183" i="2" s="1" a="1"/>
  <c r="I183" i="2" s="1"/>
  <c r="H183" i="2" s="1" a="1"/>
  <c r="H183" i="2" s="1"/>
  <c r="L183" i="2" a="1"/>
  <c r="L183" i="2" s="1"/>
  <c r="Y185" i="2" a="1"/>
  <c r="Y185" i="2" s="1"/>
  <c r="P184" i="2"/>
  <c r="J184" i="2" l="1" a="1"/>
  <c r="J184" i="2" s="1"/>
  <c r="I184" i="2" s="1" a="1"/>
  <c r="I184" i="2" s="1"/>
  <c r="H184" i="2" s="1" a="1"/>
  <c r="H184" i="2" s="1"/>
  <c r="AF184" i="2"/>
  <c r="AA186" i="2" a="1"/>
  <c r="AA186" i="2" s="1"/>
  <c r="G185" i="2" a="1"/>
  <c r="G185" i="2" s="1"/>
  <c r="L184" i="2" a="1"/>
  <c r="L184" i="2" s="1"/>
  <c r="Y186" i="2" a="1"/>
  <c r="Y186" i="2" s="1"/>
  <c r="P185" i="2"/>
  <c r="J185" i="2" l="1" a="1"/>
  <c r="J185" i="2" s="1"/>
  <c r="I185" i="2" s="1" a="1"/>
  <c r="I185" i="2" s="1"/>
  <c r="H185" i="2" s="1" a="1"/>
  <c r="H185" i="2" s="1"/>
  <c r="AF185" i="2"/>
  <c r="AA187" i="2" a="1"/>
  <c r="AA187" i="2" s="1"/>
  <c r="G186" i="2" a="1"/>
  <c r="G186" i="2" s="1"/>
  <c r="L185" i="2" a="1"/>
  <c r="L185" i="2" s="1"/>
  <c r="Y187" i="2" a="1"/>
  <c r="Y187" i="2" s="1"/>
  <c r="P186" i="2"/>
  <c r="J186" i="2" l="1" a="1"/>
  <c r="J186" i="2" s="1"/>
  <c r="I186" i="2" s="1" a="1"/>
  <c r="I186" i="2" s="1"/>
  <c r="H186" i="2" s="1" a="1"/>
  <c r="H186" i="2" s="1"/>
  <c r="AF186" i="2"/>
  <c r="AA188" i="2" a="1"/>
  <c r="AA188" i="2" s="1"/>
  <c r="G187" i="2" a="1"/>
  <c r="G187" i="2" s="1"/>
  <c r="L186" i="2" a="1"/>
  <c r="L186" i="2" s="1"/>
  <c r="Y188" i="2" a="1"/>
  <c r="Y188" i="2" s="1"/>
  <c r="P187" i="2"/>
  <c r="J187" i="2" l="1" a="1"/>
  <c r="J187" i="2" s="1"/>
  <c r="I187" i="2" s="1" a="1"/>
  <c r="I187" i="2" s="1"/>
  <c r="H187" i="2" s="1" a="1"/>
  <c r="H187" i="2" s="1"/>
  <c r="AF187" i="2"/>
  <c r="AA189" i="2" a="1"/>
  <c r="AA189" i="2" s="1"/>
  <c r="G188" i="2" a="1"/>
  <c r="G188" i="2" s="1"/>
  <c r="L187" i="2" a="1"/>
  <c r="L187" i="2" s="1"/>
  <c r="Y189" i="2" a="1"/>
  <c r="Y189" i="2" s="1"/>
  <c r="P188" i="2"/>
  <c r="AF188" i="2" l="1"/>
  <c r="J188" i="2" a="1"/>
  <c r="J188" i="2" s="1"/>
  <c r="I188" i="2" s="1" a="1"/>
  <c r="I188" i="2" s="1"/>
  <c r="H188" i="2" s="1" a="1"/>
  <c r="H188" i="2" s="1"/>
  <c r="AA190" i="2" a="1"/>
  <c r="AA190" i="2" s="1"/>
  <c r="G189" i="2" a="1"/>
  <c r="G189" i="2" s="1"/>
  <c r="L188" i="2" a="1"/>
  <c r="L188" i="2" s="1"/>
  <c r="Y190" i="2" a="1"/>
  <c r="Y190" i="2" s="1"/>
  <c r="P189" i="2"/>
  <c r="AF189" i="2" l="1"/>
  <c r="J189" i="2" a="1"/>
  <c r="J189" i="2" s="1"/>
  <c r="I189" i="2" s="1" a="1"/>
  <c r="I189" i="2" s="1"/>
  <c r="H189" i="2" s="1" a="1"/>
  <c r="H189" i="2" s="1"/>
  <c r="AA191" i="2" a="1"/>
  <c r="AA191" i="2" s="1"/>
  <c r="G190" i="2" a="1"/>
  <c r="G190" i="2" s="1"/>
  <c r="L189" i="2" a="1"/>
  <c r="L189" i="2" s="1"/>
  <c r="Y191" i="2" a="1"/>
  <c r="Y191" i="2" s="1"/>
  <c r="P190" i="2"/>
  <c r="J190" i="2" l="1" a="1"/>
  <c r="J190" i="2" s="1"/>
  <c r="I190" i="2" s="1" a="1"/>
  <c r="I190" i="2" s="1"/>
  <c r="H190" i="2" s="1" a="1"/>
  <c r="H190" i="2" s="1"/>
  <c r="AF190" i="2"/>
  <c r="AA192" i="2" a="1"/>
  <c r="AA192" i="2" s="1"/>
  <c r="G191" i="2" a="1"/>
  <c r="G191" i="2" s="1"/>
  <c r="L190" i="2" a="1"/>
  <c r="L190" i="2" s="1"/>
  <c r="Y192" i="2" a="1"/>
  <c r="Y192" i="2" s="1"/>
  <c r="P191" i="2"/>
  <c r="J191" i="2" l="1" a="1"/>
  <c r="J191" i="2" s="1"/>
  <c r="I191" i="2" s="1" a="1"/>
  <c r="I191" i="2" s="1"/>
  <c r="H191" i="2" s="1" a="1"/>
  <c r="H191" i="2" s="1"/>
  <c r="AF191" i="2"/>
  <c r="AA193" i="2" a="1"/>
  <c r="AA193" i="2" s="1"/>
  <c r="G192" i="2" a="1"/>
  <c r="G192" i="2" s="1"/>
  <c r="L191" i="2" a="1"/>
  <c r="L191" i="2" s="1"/>
  <c r="Y193" i="2" a="1"/>
  <c r="Y193" i="2" s="1"/>
  <c r="P192" i="2"/>
  <c r="AF192" i="2" l="1"/>
  <c r="J192" i="2" a="1"/>
  <c r="J192" i="2" s="1"/>
  <c r="I192" i="2" s="1" a="1"/>
  <c r="I192" i="2" s="1"/>
  <c r="H192" i="2" s="1" a="1"/>
  <c r="H192" i="2" s="1"/>
  <c r="AA194" i="2" a="1"/>
  <c r="AA194" i="2" s="1"/>
  <c r="G193" i="2" a="1"/>
  <c r="G193" i="2" s="1"/>
  <c r="L192" i="2" a="1"/>
  <c r="L192" i="2" s="1"/>
  <c r="Y194" i="2" a="1"/>
  <c r="Y194" i="2" s="1"/>
  <c r="P193" i="2"/>
  <c r="AA195" i="2" l="1" a="1"/>
  <c r="AA195" i="2" s="1"/>
  <c r="G194" i="2" a="1"/>
  <c r="G194" i="2" s="1"/>
  <c r="AF193" i="2"/>
  <c r="J193" i="2" a="1"/>
  <c r="J193" i="2" s="1"/>
  <c r="I193" i="2" s="1" a="1"/>
  <c r="I193" i="2" s="1"/>
  <c r="H193" i="2" s="1" a="1"/>
  <c r="H193" i="2" s="1"/>
  <c r="L193" i="2" a="1"/>
  <c r="L193" i="2" s="1"/>
  <c r="Y195" i="2" a="1"/>
  <c r="Y195" i="2" s="1"/>
  <c r="P194" i="2"/>
  <c r="AF194" i="2" l="1"/>
  <c r="J194" i="2" a="1"/>
  <c r="J194" i="2" s="1"/>
  <c r="I194" i="2" s="1" a="1"/>
  <c r="I194" i="2" s="1"/>
  <c r="H194" i="2" s="1" a="1"/>
  <c r="H194" i="2" s="1"/>
  <c r="AA196" i="2" a="1"/>
  <c r="AA196" i="2" s="1"/>
  <c r="G195" i="2" a="1"/>
  <c r="G195" i="2" s="1"/>
  <c r="L194" i="2" a="1"/>
  <c r="L194" i="2" s="1"/>
  <c r="Y196" i="2" a="1"/>
  <c r="Y196" i="2" s="1"/>
  <c r="P195" i="2"/>
  <c r="AF195" i="2" l="1"/>
  <c r="J195" i="2" a="1"/>
  <c r="J195" i="2" s="1"/>
  <c r="I195" i="2" s="1" a="1"/>
  <c r="I195" i="2" s="1"/>
  <c r="H195" i="2" s="1" a="1"/>
  <c r="H195" i="2" s="1"/>
  <c r="AA197" i="2" a="1"/>
  <c r="AA197" i="2" s="1"/>
  <c r="G196" i="2" a="1"/>
  <c r="G196" i="2" s="1"/>
  <c r="L195" i="2" a="1"/>
  <c r="L195" i="2" s="1"/>
  <c r="Y197" i="2" a="1"/>
  <c r="Y197" i="2" s="1"/>
  <c r="P196" i="2"/>
  <c r="AF196" i="2" l="1"/>
  <c r="J196" i="2" a="1"/>
  <c r="J196" i="2" s="1"/>
  <c r="I196" i="2" s="1" a="1"/>
  <c r="I196" i="2" s="1"/>
  <c r="H196" i="2" s="1" a="1"/>
  <c r="H196" i="2" s="1"/>
  <c r="AA198" i="2" a="1"/>
  <c r="AA198" i="2" s="1"/>
  <c r="G197" i="2" a="1"/>
  <c r="G197" i="2" s="1"/>
  <c r="L196" i="2" a="1"/>
  <c r="L196" i="2" s="1"/>
  <c r="Y198" i="2" a="1"/>
  <c r="Y198" i="2" s="1"/>
  <c r="P197" i="2"/>
  <c r="AF197" i="2" l="1"/>
  <c r="J197" i="2" a="1"/>
  <c r="J197" i="2" s="1"/>
  <c r="I197" i="2" s="1" a="1"/>
  <c r="I197" i="2" s="1"/>
  <c r="H197" i="2" s="1" a="1"/>
  <c r="H197" i="2" s="1"/>
  <c r="AA199" i="2" a="1"/>
  <c r="AA199" i="2" s="1"/>
  <c r="G198" i="2" a="1"/>
  <c r="G198" i="2" s="1"/>
  <c r="L197" i="2" a="1"/>
  <c r="L197" i="2" s="1"/>
  <c r="Y199" i="2" a="1"/>
  <c r="Y199" i="2" s="1"/>
  <c r="P198" i="2"/>
  <c r="AF198" i="2" l="1"/>
  <c r="J198" i="2" a="1"/>
  <c r="J198" i="2" s="1"/>
  <c r="I198" i="2" s="1" a="1"/>
  <c r="I198" i="2" s="1"/>
  <c r="H198" i="2" s="1" a="1"/>
  <c r="H198" i="2" s="1"/>
  <c r="AA200" i="2" a="1"/>
  <c r="AA200" i="2" s="1"/>
  <c r="G199" i="2" a="1"/>
  <c r="G199" i="2" s="1"/>
  <c r="L198" i="2" a="1"/>
  <c r="L198" i="2" s="1"/>
  <c r="Y200" i="2" a="1"/>
  <c r="Y200" i="2" s="1"/>
  <c r="P199" i="2"/>
  <c r="J199" i="2" l="1" a="1"/>
  <c r="J199" i="2" s="1"/>
  <c r="I199" i="2" s="1" a="1"/>
  <c r="I199" i="2" s="1"/>
  <c r="H199" i="2" s="1" a="1"/>
  <c r="H199" i="2" s="1"/>
  <c r="AF199" i="2"/>
  <c r="AA201" i="2" a="1"/>
  <c r="AA201" i="2" s="1"/>
  <c r="G200" i="2" a="1"/>
  <c r="G200" i="2" s="1"/>
  <c r="L199" i="2" a="1"/>
  <c r="L199" i="2" s="1"/>
  <c r="Y201" i="2" a="1"/>
  <c r="Y201" i="2" s="1"/>
  <c r="P200" i="2"/>
  <c r="AF200" i="2" l="1"/>
  <c r="J200" i="2" a="1"/>
  <c r="J200" i="2" s="1"/>
  <c r="I200" i="2" s="1" a="1"/>
  <c r="I200" i="2" s="1"/>
  <c r="H200" i="2" s="1" a="1"/>
  <c r="H200" i="2" s="1"/>
  <c r="AA202" i="2" a="1"/>
  <c r="AA202" i="2" s="1"/>
  <c r="G201" i="2" a="1"/>
  <c r="G201" i="2" s="1"/>
  <c r="L200" i="2" a="1"/>
  <c r="L200" i="2" s="1"/>
  <c r="Y202" i="2" a="1"/>
  <c r="Y202" i="2" s="1"/>
  <c r="P201" i="2"/>
  <c r="J201" i="2" l="1" a="1"/>
  <c r="J201" i="2" s="1"/>
  <c r="I201" i="2" s="1" a="1"/>
  <c r="I201" i="2" s="1"/>
  <c r="H201" i="2" s="1" a="1"/>
  <c r="H201" i="2" s="1"/>
  <c r="AF201" i="2"/>
  <c r="AA203" i="2" a="1"/>
  <c r="AA203" i="2" s="1"/>
  <c r="G202" i="2" a="1"/>
  <c r="G202" i="2" s="1"/>
  <c r="L201" i="2" a="1"/>
  <c r="L201" i="2" s="1"/>
  <c r="Y203" i="2" a="1"/>
  <c r="Y203" i="2" s="1"/>
  <c r="P202" i="2"/>
  <c r="AF202" i="2" l="1"/>
  <c r="J202" i="2" a="1"/>
  <c r="J202" i="2" s="1"/>
  <c r="I202" i="2" s="1" a="1"/>
  <c r="I202" i="2" s="1"/>
  <c r="H202" i="2" s="1" a="1"/>
  <c r="H202" i="2" s="1"/>
  <c r="AA204" i="2" a="1"/>
  <c r="AA204" i="2" s="1"/>
  <c r="G203" i="2" a="1"/>
  <c r="G203" i="2" s="1"/>
  <c r="L202" i="2" a="1"/>
  <c r="L202" i="2" s="1"/>
  <c r="Y204" i="2" a="1"/>
  <c r="Y204" i="2" s="1"/>
  <c r="P203" i="2"/>
  <c r="AF203" i="2" l="1"/>
  <c r="J203" i="2" a="1"/>
  <c r="J203" i="2" s="1"/>
  <c r="I203" i="2" s="1" a="1"/>
  <c r="I203" i="2" s="1"/>
  <c r="H203" i="2" s="1" a="1"/>
  <c r="H203" i="2" s="1"/>
  <c r="AA205" i="2" a="1"/>
  <c r="AA205" i="2" s="1"/>
  <c r="G204" i="2" a="1"/>
  <c r="G204" i="2" s="1"/>
  <c r="L203" i="2" a="1"/>
  <c r="L203" i="2" s="1"/>
  <c r="Y205" i="2" a="1"/>
  <c r="Y205" i="2" s="1"/>
  <c r="P204" i="2"/>
  <c r="AF204" i="2" l="1"/>
  <c r="J204" i="2" a="1"/>
  <c r="J204" i="2" s="1"/>
  <c r="I204" i="2" s="1" a="1"/>
  <c r="I204" i="2" s="1"/>
  <c r="H204" i="2" s="1" a="1"/>
  <c r="H204" i="2" s="1"/>
  <c r="AA206" i="2" a="1"/>
  <c r="AA206" i="2" s="1"/>
  <c r="G205" i="2" a="1"/>
  <c r="G205" i="2" s="1"/>
  <c r="L204" i="2" a="1"/>
  <c r="L204" i="2" s="1"/>
  <c r="Y206" i="2" a="1"/>
  <c r="Y206" i="2" s="1"/>
  <c r="P205" i="2"/>
  <c r="AF205" i="2" l="1"/>
  <c r="J205" i="2" a="1"/>
  <c r="J205" i="2" s="1"/>
  <c r="I205" i="2" s="1" a="1"/>
  <c r="I205" i="2" s="1"/>
  <c r="H205" i="2" s="1" a="1"/>
  <c r="H205" i="2" s="1"/>
  <c r="AA207" i="2" a="1"/>
  <c r="AA207" i="2" s="1"/>
  <c r="G206" i="2" a="1"/>
  <c r="G206" i="2" s="1"/>
  <c r="L205" i="2" a="1"/>
  <c r="L205" i="2" s="1"/>
  <c r="Y207" i="2" a="1"/>
  <c r="Y207" i="2" s="1"/>
  <c r="P206" i="2"/>
  <c r="AF206" i="2" l="1"/>
  <c r="J206" i="2" a="1"/>
  <c r="J206" i="2" s="1"/>
  <c r="I206" i="2" s="1" a="1"/>
  <c r="I206" i="2" s="1"/>
  <c r="H206" i="2" s="1" a="1"/>
  <c r="H206" i="2" s="1"/>
  <c r="AA208" i="2" a="1"/>
  <c r="AA208" i="2" s="1"/>
  <c r="G207" i="2" a="1"/>
  <c r="G207" i="2" s="1"/>
  <c r="L206" i="2" a="1"/>
  <c r="L206" i="2" s="1"/>
  <c r="Y208" i="2" a="1"/>
  <c r="Y208" i="2" s="1"/>
  <c r="P207" i="2"/>
  <c r="AA209" i="2" l="1" a="1"/>
  <c r="AA209" i="2" s="1"/>
  <c r="G208" i="2" a="1"/>
  <c r="G208" i="2" s="1"/>
  <c r="AF207" i="2"/>
  <c r="J207" i="2" a="1"/>
  <c r="J207" i="2" s="1"/>
  <c r="I207" i="2" s="1" a="1"/>
  <c r="I207" i="2" s="1"/>
  <c r="H207" i="2" s="1" a="1"/>
  <c r="H207" i="2" s="1"/>
  <c r="L207" i="2" a="1"/>
  <c r="L207" i="2" s="1"/>
  <c r="Y209" i="2" a="1"/>
  <c r="Y209" i="2" s="1"/>
  <c r="P208" i="2"/>
  <c r="AF208" i="2" l="1"/>
  <c r="J208" i="2" a="1"/>
  <c r="J208" i="2" s="1"/>
  <c r="I208" i="2" s="1" a="1"/>
  <c r="I208" i="2" s="1"/>
  <c r="H208" i="2" s="1" a="1"/>
  <c r="H208" i="2" s="1"/>
  <c r="AA210" i="2" a="1"/>
  <c r="AA210" i="2" s="1"/>
  <c r="G209" i="2" a="1"/>
  <c r="G209" i="2" s="1"/>
  <c r="L208" i="2" a="1"/>
  <c r="L208" i="2" s="1"/>
  <c r="Y210" i="2" a="1"/>
  <c r="Y210" i="2" s="1"/>
  <c r="P209" i="2"/>
  <c r="AF209" i="2" l="1"/>
  <c r="J209" i="2" a="1"/>
  <c r="J209" i="2" s="1"/>
  <c r="I209" i="2" s="1" a="1"/>
  <c r="I209" i="2" s="1"/>
  <c r="H209" i="2" s="1" a="1"/>
  <c r="H209" i="2" s="1"/>
  <c r="AA211" i="2" a="1"/>
  <c r="AA211" i="2" s="1"/>
  <c r="G210" i="2" a="1"/>
  <c r="G210" i="2" s="1"/>
  <c r="L209" i="2" a="1"/>
  <c r="L209" i="2" s="1"/>
  <c r="Y211" i="2" a="1"/>
  <c r="Y211" i="2" s="1"/>
  <c r="P210" i="2"/>
  <c r="AA212" i="2" l="1" a="1"/>
  <c r="AA212" i="2" s="1"/>
  <c r="G211" i="2" a="1"/>
  <c r="G211" i="2" s="1"/>
  <c r="AF210" i="2"/>
  <c r="J210" i="2" a="1"/>
  <c r="J210" i="2" s="1"/>
  <c r="I210" i="2" s="1" a="1"/>
  <c r="I210" i="2" s="1"/>
  <c r="H210" i="2" s="1" a="1"/>
  <c r="H210" i="2" s="1"/>
  <c r="L210" i="2" a="1"/>
  <c r="L210" i="2" s="1"/>
  <c r="Y212" i="2" a="1"/>
  <c r="Y212" i="2" s="1"/>
  <c r="P211" i="2"/>
  <c r="AF211" i="2" l="1"/>
  <c r="J211" i="2" a="1"/>
  <c r="J211" i="2" s="1"/>
  <c r="I211" i="2" s="1" a="1"/>
  <c r="I211" i="2" s="1"/>
  <c r="H211" i="2" s="1" a="1"/>
  <c r="H211" i="2" s="1"/>
  <c r="AA213" i="2" a="1"/>
  <c r="AA213" i="2" s="1"/>
  <c r="G212" i="2" a="1"/>
  <c r="G212" i="2" s="1"/>
  <c r="L211" i="2" a="1"/>
  <c r="L211" i="2" s="1"/>
  <c r="Y213" i="2" a="1"/>
  <c r="Y213" i="2" s="1"/>
  <c r="P212" i="2"/>
  <c r="J212" i="2" l="1" a="1"/>
  <c r="J212" i="2" s="1"/>
  <c r="I212" i="2" s="1" a="1"/>
  <c r="I212" i="2" s="1"/>
  <c r="H212" i="2" s="1" a="1"/>
  <c r="H212" i="2" s="1"/>
  <c r="AF212" i="2"/>
  <c r="AA214" i="2" a="1"/>
  <c r="AA214" i="2" s="1"/>
  <c r="G213" i="2" a="1"/>
  <c r="G213" i="2" s="1"/>
  <c r="L212" i="2" a="1"/>
  <c r="L212" i="2" s="1"/>
  <c r="Y214" i="2" a="1"/>
  <c r="Y214" i="2" s="1"/>
  <c r="P213" i="2"/>
  <c r="J213" i="2" l="1" a="1"/>
  <c r="J213" i="2" s="1"/>
  <c r="I213" i="2" s="1" a="1"/>
  <c r="I213" i="2" s="1"/>
  <c r="H213" i="2" s="1" a="1"/>
  <c r="H213" i="2" s="1"/>
  <c r="AF213" i="2"/>
  <c r="AA215" i="2" a="1"/>
  <c r="AA215" i="2" s="1"/>
  <c r="G214" i="2" a="1"/>
  <c r="G214" i="2" s="1"/>
  <c r="L213" i="2" a="1"/>
  <c r="L213" i="2" s="1"/>
  <c r="Y215" i="2" a="1"/>
  <c r="Y215" i="2" s="1"/>
  <c r="P214" i="2"/>
  <c r="J214" i="2" l="1" a="1"/>
  <c r="J214" i="2" s="1"/>
  <c r="I214" i="2" s="1" a="1"/>
  <c r="I214" i="2" s="1"/>
  <c r="H214" i="2" s="1" a="1"/>
  <c r="H214" i="2" s="1"/>
  <c r="AF214" i="2"/>
  <c r="AA216" i="2" a="1"/>
  <c r="AA216" i="2" s="1"/>
  <c r="G215" i="2" a="1"/>
  <c r="G215" i="2" s="1"/>
  <c r="L214" i="2" a="1"/>
  <c r="L214" i="2" s="1"/>
  <c r="Y216" i="2" a="1"/>
  <c r="Y216" i="2" s="1"/>
  <c r="P215" i="2"/>
  <c r="AF215" i="2" l="1"/>
  <c r="J215" i="2" a="1"/>
  <c r="J215" i="2" s="1"/>
  <c r="I215" i="2" s="1" a="1"/>
  <c r="I215" i="2" s="1"/>
  <c r="H215" i="2" s="1" a="1"/>
  <c r="H215" i="2" s="1"/>
  <c r="AA217" i="2" a="1"/>
  <c r="AA217" i="2" s="1"/>
  <c r="G216" i="2" a="1"/>
  <c r="G216" i="2" s="1"/>
  <c r="L215" i="2" a="1"/>
  <c r="L215" i="2" s="1"/>
  <c r="Y217" i="2" a="1"/>
  <c r="Y217" i="2" s="1"/>
  <c r="P216" i="2"/>
  <c r="AF216" i="2" l="1"/>
  <c r="J216" i="2" a="1"/>
  <c r="J216" i="2" s="1"/>
  <c r="I216" i="2" s="1" a="1"/>
  <c r="I216" i="2" s="1"/>
  <c r="H216" i="2" s="1" a="1"/>
  <c r="H216" i="2" s="1"/>
  <c r="AA218" i="2" a="1"/>
  <c r="AA218" i="2" s="1"/>
  <c r="G217" i="2" a="1"/>
  <c r="G217" i="2" s="1"/>
  <c r="L216" i="2" a="1"/>
  <c r="L216" i="2" s="1"/>
  <c r="Y218" i="2" a="1"/>
  <c r="Y218" i="2" s="1"/>
  <c r="P217" i="2"/>
  <c r="AF217" i="2" l="1"/>
  <c r="J217" i="2" a="1"/>
  <c r="J217" i="2" s="1"/>
  <c r="I217" i="2" s="1" a="1"/>
  <c r="I217" i="2" s="1"/>
  <c r="H217" i="2" s="1" a="1"/>
  <c r="H217" i="2" s="1"/>
  <c r="AA219" i="2" a="1"/>
  <c r="AA219" i="2" s="1"/>
  <c r="G218" i="2" a="1"/>
  <c r="G218" i="2" s="1"/>
  <c r="L217" i="2" a="1"/>
  <c r="L217" i="2" s="1"/>
  <c r="Y219" i="2" a="1"/>
  <c r="Y219" i="2" s="1"/>
  <c r="P218" i="2"/>
  <c r="AA220" i="2" l="1" a="1"/>
  <c r="AA220" i="2" s="1"/>
  <c r="G219" i="2" a="1"/>
  <c r="G219" i="2" s="1"/>
  <c r="AF218" i="2"/>
  <c r="J218" i="2" a="1"/>
  <c r="J218" i="2" s="1"/>
  <c r="I218" i="2" s="1" a="1"/>
  <c r="I218" i="2" s="1"/>
  <c r="H218" i="2" s="1" a="1"/>
  <c r="H218" i="2" s="1"/>
  <c r="L218" i="2" a="1"/>
  <c r="L218" i="2" s="1"/>
  <c r="Y220" i="2" a="1"/>
  <c r="Y220" i="2" s="1"/>
  <c r="P219" i="2"/>
  <c r="AF219" i="2" l="1"/>
  <c r="J219" i="2" a="1"/>
  <c r="J219" i="2" s="1"/>
  <c r="I219" i="2" s="1" a="1"/>
  <c r="I219" i="2" s="1"/>
  <c r="H219" i="2" s="1" a="1"/>
  <c r="H219" i="2" s="1"/>
  <c r="AA221" i="2" a="1"/>
  <c r="AA221" i="2" s="1"/>
  <c r="G220" i="2" a="1"/>
  <c r="G220" i="2" s="1"/>
  <c r="L219" i="2" a="1"/>
  <c r="L219" i="2" s="1"/>
  <c r="Y221" i="2" a="1"/>
  <c r="Y221" i="2" s="1"/>
  <c r="P220" i="2"/>
  <c r="AA222" i="2" l="1" a="1"/>
  <c r="AA222" i="2" s="1"/>
  <c r="G221" i="2" a="1"/>
  <c r="G221" i="2" s="1"/>
  <c r="AF220" i="2"/>
  <c r="J220" i="2" a="1"/>
  <c r="J220" i="2" s="1"/>
  <c r="I220" i="2" s="1" a="1"/>
  <c r="I220" i="2" s="1"/>
  <c r="H220" i="2" s="1" a="1"/>
  <c r="H220" i="2" s="1"/>
  <c r="L220" i="2" a="1"/>
  <c r="L220" i="2" s="1"/>
  <c r="Y222" i="2" a="1"/>
  <c r="Y222" i="2" s="1"/>
  <c r="P221" i="2"/>
  <c r="J221" i="2" l="1" a="1"/>
  <c r="J221" i="2" s="1"/>
  <c r="I221" i="2" s="1" a="1"/>
  <c r="I221" i="2" s="1"/>
  <c r="H221" i="2" s="1" a="1"/>
  <c r="H221" i="2" s="1"/>
  <c r="AF221" i="2"/>
  <c r="AA223" i="2" a="1"/>
  <c r="AA223" i="2" s="1"/>
  <c r="G222" i="2" a="1"/>
  <c r="G222" i="2" s="1"/>
  <c r="L221" i="2" a="1"/>
  <c r="L221" i="2" s="1"/>
  <c r="Y223" i="2" a="1"/>
  <c r="Y223" i="2" s="1"/>
  <c r="P222" i="2"/>
  <c r="AA224" i="2" l="1" a="1"/>
  <c r="AA224" i="2" s="1"/>
  <c r="G223" i="2" a="1"/>
  <c r="G223" i="2" s="1"/>
  <c r="AF222" i="2"/>
  <c r="J222" i="2" a="1"/>
  <c r="J222" i="2" s="1"/>
  <c r="I222" i="2" s="1" a="1"/>
  <c r="I222" i="2" s="1"/>
  <c r="H222" i="2" s="1" a="1"/>
  <c r="H222" i="2" s="1"/>
  <c r="L222" i="2" a="1"/>
  <c r="L222" i="2" s="1"/>
  <c r="Y224" i="2" a="1"/>
  <c r="Y224" i="2" s="1"/>
  <c r="P223" i="2"/>
  <c r="AF223" i="2" l="1"/>
  <c r="J223" i="2" a="1"/>
  <c r="J223" i="2" s="1"/>
  <c r="I223" i="2" s="1" a="1"/>
  <c r="I223" i="2" s="1"/>
  <c r="H223" i="2" s="1" a="1"/>
  <c r="H223" i="2" s="1"/>
  <c r="AA225" i="2" a="1"/>
  <c r="AA225" i="2" s="1"/>
  <c r="G224" i="2" a="1"/>
  <c r="G224" i="2" s="1"/>
  <c r="L223" i="2" a="1"/>
  <c r="L223" i="2" s="1"/>
  <c r="Y225" i="2" a="1"/>
  <c r="Y225" i="2" s="1"/>
  <c r="P224" i="2"/>
  <c r="AF224" i="2" l="1"/>
  <c r="J224" i="2" a="1"/>
  <c r="J224" i="2" s="1"/>
  <c r="I224" i="2" s="1" a="1"/>
  <c r="I224" i="2" s="1"/>
  <c r="H224" i="2" s="1" a="1"/>
  <c r="H224" i="2" s="1"/>
  <c r="AA226" i="2" a="1"/>
  <c r="AA226" i="2" s="1"/>
  <c r="G225" i="2" a="1"/>
  <c r="G225" i="2" s="1"/>
  <c r="L224" i="2" a="1"/>
  <c r="L224" i="2" s="1"/>
  <c r="Y226" i="2" a="1"/>
  <c r="Y226" i="2" s="1"/>
  <c r="P225" i="2"/>
  <c r="AF225" i="2" l="1"/>
  <c r="J225" i="2" a="1"/>
  <c r="J225" i="2" s="1"/>
  <c r="I225" i="2" s="1" a="1"/>
  <c r="I225" i="2" s="1"/>
  <c r="H225" i="2" s="1" a="1"/>
  <c r="H225" i="2" s="1"/>
  <c r="AA227" i="2" a="1"/>
  <c r="AA227" i="2" s="1"/>
  <c r="G226" i="2" a="1"/>
  <c r="G226" i="2" s="1"/>
  <c r="L225" i="2" a="1"/>
  <c r="L225" i="2" s="1"/>
  <c r="Y227" i="2" a="1"/>
  <c r="Y227" i="2" s="1"/>
  <c r="P226" i="2"/>
  <c r="AF226" i="2" l="1"/>
  <c r="J226" i="2" a="1"/>
  <c r="J226" i="2" s="1"/>
  <c r="I226" i="2" s="1" a="1"/>
  <c r="I226" i="2" s="1"/>
  <c r="H226" i="2" s="1" a="1"/>
  <c r="H226" i="2" s="1"/>
  <c r="AA228" i="2" a="1"/>
  <c r="AA228" i="2" s="1"/>
  <c r="G227" i="2" a="1"/>
  <c r="G227" i="2" s="1"/>
  <c r="L226" i="2" a="1"/>
  <c r="L226" i="2" s="1"/>
  <c r="Y228" i="2" a="1"/>
  <c r="Y228" i="2" s="1"/>
  <c r="P227" i="2"/>
  <c r="AF227" i="2" l="1"/>
  <c r="J227" i="2" a="1"/>
  <c r="J227" i="2" s="1"/>
  <c r="I227" i="2" s="1" a="1"/>
  <c r="I227" i="2" s="1"/>
  <c r="H227" i="2" s="1" a="1"/>
  <c r="H227" i="2" s="1"/>
  <c r="AA229" i="2" a="1"/>
  <c r="AA229" i="2" s="1"/>
  <c r="G228" i="2" a="1"/>
  <c r="G228" i="2" s="1"/>
  <c r="L227" i="2" a="1"/>
  <c r="L227" i="2" s="1"/>
  <c r="Y229" i="2" a="1"/>
  <c r="Y229" i="2" s="1"/>
  <c r="P228" i="2"/>
  <c r="AA230" i="2" l="1" a="1"/>
  <c r="AA230" i="2" s="1"/>
  <c r="G229" i="2" a="1"/>
  <c r="G229" i="2" s="1"/>
  <c r="AF228" i="2"/>
  <c r="J228" i="2" a="1"/>
  <c r="J228" i="2" s="1"/>
  <c r="I228" i="2" s="1" a="1"/>
  <c r="I228" i="2" s="1"/>
  <c r="H228" i="2" s="1" a="1"/>
  <c r="H228" i="2" s="1"/>
  <c r="L228" i="2" a="1"/>
  <c r="L228" i="2" s="1"/>
  <c r="Y230" i="2" a="1"/>
  <c r="Y230" i="2" s="1"/>
  <c r="P229" i="2"/>
  <c r="AF229" i="2" l="1"/>
  <c r="J229" i="2" a="1"/>
  <c r="J229" i="2" s="1"/>
  <c r="I229" i="2" s="1" a="1"/>
  <c r="I229" i="2" s="1"/>
  <c r="H229" i="2" s="1" a="1"/>
  <c r="H229" i="2" s="1"/>
  <c r="AA231" i="2" a="1"/>
  <c r="AA231" i="2" s="1"/>
  <c r="G230" i="2" a="1"/>
  <c r="G230" i="2" s="1"/>
  <c r="L229" i="2" a="1"/>
  <c r="L229" i="2" s="1"/>
  <c r="Y231" i="2" a="1"/>
  <c r="Y231" i="2" s="1"/>
  <c r="P230" i="2"/>
  <c r="AA232" i="2" l="1" a="1"/>
  <c r="AA232" i="2" s="1"/>
  <c r="G231" i="2" a="1"/>
  <c r="G231" i="2" s="1"/>
  <c r="AF230" i="2"/>
  <c r="J230" i="2" a="1"/>
  <c r="J230" i="2" s="1"/>
  <c r="I230" i="2" s="1" a="1"/>
  <c r="I230" i="2" s="1"/>
  <c r="H230" i="2" s="1" a="1"/>
  <c r="H230" i="2" s="1"/>
  <c r="L230" i="2" a="1"/>
  <c r="L230" i="2" s="1"/>
  <c r="Y232" i="2" a="1"/>
  <c r="Y232" i="2" s="1"/>
  <c r="P231" i="2"/>
  <c r="J231" i="2" l="1" a="1"/>
  <c r="J231" i="2" s="1"/>
  <c r="I231" i="2" s="1" a="1"/>
  <c r="I231" i="2" s="1"/>
  <c r="H231" i="2" s="1" a="1"/>
  <c r="H231" i="2" s="1"/>
  <c r="AF231" i="2"/>
  <c r="AA233" i="2" a="1"/>
  <c r="AA233" i="2" s="1"/>
  <c r="G232" i="2" a="1"/>
  <c r="G232" i="2" s="1"/>
  <c r="L231" i="2" a="1"/>
  <c r="L231" i="2" s="1"/>
  <c r="Y233" i="2" a="1"/>
  <c r="Y233" i="2" s="1"/>
  <c r="P232" i="2"/>
  <c r="AF232" i="2" l="1"/>
  <c r="J232" i="2" a="1"/>
  <c r="J232" i="2" s="1"/>
  <c r="I232" i="2" s="1" a="1"/>
  <c r="I232" i="2" s="1"/>
  <c r="H232" i="2" s="1" a="1"/>
  <c r="H232" i="2" s="1"/>
  <c r="AA234" i="2" a="1"/>
  <c r="AA234" i="2" s="1"/>
  <c r="G233" i="2" a="1"/>
  <c r="G233" i="2" s="1"/>
  <c r="L232" i="2" a="1"/>
  <c r="L232" i="2" s="1"/>
  <c r="Y234" i="2" a="1"/>
  <c r="Y234" i="2" s="1"/>
  <c r="P233" i="2"/>
  <c r="AF233" i="2" l="1"/>
  <c r="J233" i="2" a="1"/>
  <c r="J233" i="2" s="1"/>
  <c r="I233" i="2" s="1" a="1"/>
  <c r="I233" i="2" s="1"/>
  <c r="H233" i="2" s="1" a="1"/>
  <c r="H233" i="2" s="1"/>
  <c r="AA235" i="2" a="1"/>
  <c r="AA235" i="2" s="1"/>
  <c r="G234" i="2" a="1"/>
  <c r="G234" i="2" s="1"/>
  <c r="L233" i="2" a="1"/>
  <c r="L233" i="2" s="1"/>
  <c r="Y235" i="2" a="1"/>
  <c r="Y235" i="2" s="1"/>
  <c r="P234" i="2"/>
  <c r="J234" i="2" l="1" a="1"/>
  <c r="J234" i="2" s="1"/>
  <c r="I234" i="2" s="1" a="1"/>
  <c r="I234" i="2" s="1"/>
  <c r="H234" i="2" s="1" a="1"/>
  <c r="H234" i="2" s="1"/>
  <c r="AF234" i="2"/>
  <c r="AA236" i="2" a="1"/>
  <c r="AA236" i="2" s="1"/>
  <c r="G235" i="2" a="1"/>
  <c r="G235" i="2" s="1"/>
  <c r="L234" i="2" a="1"/>
  <c r="L234" i="2" s="1"/>
  <c r="Y236" i="2" a="1"/>
  <c r="Y236" i="2" s="1"/>
  <c r="P235" i="2"/>
  <c r="AF235" i="2" l="1"/>
  <c r="J235" i="2" a="1"/>
  <c r="J235" i="2" s="1"/>
  <c r="I235" i="2" s="1" a="1"/>
  <c r="I235" i="2" s="1"/>
  <c r="H235" i="2" s="1" a="1"/>
  <c r="H235" i="2" s="1"/>
  <c r="AA237" i="2" a="1"/>
  <c r="AA237" i="2" s="1"/>
  <c r="G236" i="2" a="1"/>
  <c r="G236" i="2" s="1"/>
  <c r="L235" i="2" a="1"/>
  <c r="L235" i="2" s="1"/>
  <c r="Y237" i="2" a="1"/>
  <c r="Y237" i="2" s="1"/>
  <c r="P236" i="2"/>
  <c r="J236" i="2" l="1" a="1"/>
  <c r="J236" i="2" s="1"/>
  <c r="I236" i="2" s="1" a="1"/>
  <c r="I236" i="2" s="1"/>
  <c r="H236" i="2" s="1" a="1"/>
  <c r="H236" i="2" s="1"/>
  <c r="AF236" i="2"/>
  <c r="AA238" i="2" a="1"/>
  <c r="AA238" i="2" s="1"/>
  <c r="G237" i="2" a="1"/>
  <c r="G237" i="2" s="1"/>
  <c r="L236" i="2" a="1"/>
  <c r="L236" i="2" s="1"/>
  <c r="Y238" i="2" a="1"/>
  <c r="Y238" i="2" s="1"/>
  <c r="P237" i="2"/>
  <c r="J237" i="2" l="1" a="1"/>
  <c r="J237" i="2" s="1"/>
  <c r="I237" i="2" s="1" a="1"/>
  <c r="I237" i="2" s="1"/>
  <c r="H237" i="2" s="1" a="1"/>
  <c r="H237" i="2" s="1"/>
  <c r="AF237" i="2"/>
  <c r="AA239" i="2" a="1"/>
  <c r="AA239" i="2" s="1"/>
  <c r="G238" i="2" a="1"/>
  <c r="G238" i="2" s="1"/>
  <c r="L237" i="2" a="1"/>
  <c r="L237" i="2" s="1"/>
  <c r="Y239" i="2" a="1"/>
  <c r="Y239" i="2" s="1"/>
  <c r="P238" i="2"/>
  <c r="AF238" i="2" l="1"/>
  <c r="J238" i="2" a="1"/>
  <c r="J238" i="2" s="1"/>
  <c r="I238" i="2" s="1" a="1"/>
  <c r="I238" i="2" s="1"/>
  <c r="H238" i="2" s="1" a="1"/>
  <c r="H238" i="2" s="1"/>
  <c r="AA240" i="2" a="1"/>
  <c r="AA240" i="2" s="1"/>
  <c r="G239" i="2" a="1"/>
  <c r="G239" i="2" s="1"/>
  <c r="L238" i="2" a="1"/>
  <c r="L238" i="2" s="1"/>
  <c r="Y240" i="2" a="1"/>
  <c r="Y240" i="2" s="1"/>
  <c r="P239" i="2"/>
  <c r="AF239" i="2" l="1"/>
  <c r="J239" i="2" a="1"/>
  <c r="J239" i="2" s="1"/>
  <c r="I239" i="2" s="1" a="1"/>
  <c r="I239" i="2" s="1"/>
  <c r="H239" i="2" s="1" a="1"/>
  <c r="H239" i="2" s="1"/>
  <c r="AA241" i="2" a="1"/>
  <c r="AA241" i="2" s="1"/>
  <c r="G240" i="2" a="1"/>
  <c r="G240" i="2" s="1"/>
  <c r="L239" i="2" a="1"/>
  <c r="L239" i="2" s="1"/>
  <c r="Y241" i="2" a="1"/>
  <c r="Y241" i="2" s="1"/>
  <c r="P240" i="2"/>
  <c r="AF240" i="2" l="1"/>
  <c r="J240" i="2" a="1"/>
  <c r="J240" i="2" s="1"/>
  <c r="I240" i="2" s="1" a="1"/>
  <c r="I240" i="2" s="1"/>
  <c r="H240" i="2" s="1" a="1"/>
  <c r="H240" i="2" s="1"/>
  <c r="AA242" i="2" a="1"/>
  <c r="AA242" i="2" s="1"/>
  <c r="G241" i="2" a="1"/>
  <c r="G241" i="2" s="1"/>
  <c r="L240" i="2" a="1"/>
  <c r="L240" i="2" s="1"/>
  <c r="Y242" i="2" a="1"/>
  <c r="Y242" i="2" s="1"/>
  <c r="P241" i="2"/>
  <c r="AF241" i="2" l="1"/>
  <c r="J241" i="2" a="1"/>
  <c r="J241" i="2" s="1"/>
  <c r="I241" i="2" s="1" a="1"/>
  <c r="I241" i="2" s="1"/>
  <c r="H241" i="2" s="1" a="1"/>
  <c r="H241" i="2" s="1"/>
  <c r="AA243" i="2" a="1"/>
  <c r="AA243" i="2" s="1"/>
  <c r="G242" i="2" a="1"/>
  <c r="G242" i="2" s="1"/>
  <c r="L241" i="2" a="1"/>
  <c r="L241" i="2" s="1"/>
  <c r="Y243" i="2" a="1"/>
  <c r="Y243" i="2" s="1"/>
  <c r="P242" i="2"/>
  <c r="AA244" i="2" l="1" a="1"/>
  <c r="AA244" i="2" s="1"/>
  <c r="G243" i="2" a="1"/>
  <c r="G243" i="2" s="1"/>
  <c r="J242" i="2" a="1"/>
  <c r="J242" i="2" s="1"/>
  <c r="I242" i="2" s="1" a="1"/>
  <c r="I242" i="2" s="1"/>
  <c r="H242" i="2" s="1" a="1"/>
  <c r="H242" i="2" s="1"/>
  <c r="AF242" i="2"/>
  <c r="L242" i="2" a="1"/>
  <c r="L242" i="2" s="1"/>
  <c r="Y244" i="2" a="1"/>
  <c r="Y244" i="2" s="1"/>
  <c r="P243" i="2"/>
  <c r="AF243" i="2" l="1"/>
  <c r="J243" i="2" a="1"/>
  <c r="J243" i="2" s="1"/>
  <c r="I243" i="2" s="1" a="1"/>
  <c r="I243" i="2" s="1"/>
  <c r="H243" i="2" s="1" a="1"/>
  <c r="H243" i="2" s="1"/>
  <c r="AA245" i="2" a="1"/>
  <c r="AA245" i="2" s="1"/>
  <c r="G244" i="2" a="1"/>
  <c r="G244" i="2" s="1"/>
  <c r="L243" i="2" a="1"/>
  <c r="L243" i="2" s="1"/>
  <c r="Y245" i="2" a="1"/>
  <c r="Y245" i="2" s="1"/>
  <c r="P244" i="2"/>
  <c r="AF244" i="2" l="1"/>
  <c r="J244" i="2" a="1"/>
  <c r="J244" i="2" s="1"/>
  <c r="I244" i="2" s="1" a="1"/>
  <c r="I244" i="2" s="1"/>
  <c r="H244" i="2" s="1" a="1"/>
  <c r="H244" i="2" s="1"/>
  <c r="AA246" i="2" a="1"/>
  <c r="AA246" i="2" s="1"/>
  <c r="G245" i="2" a="1"/>
  <c r="G245" i="2" s="1"/>
  <c r="L244" i="2" a="1"/>
  <c r="L244" i="2" s="1"/>
  <c r="Y246" i="2" a="1"/>
  <c r="Y246" i="2" s="1"/>
  <c r="P245" i="2"/>
  <c r="AA247" i="2" l="1" a="1"/>
  <c r="AA247" i="2" s="1"/>
  <c r="G246" i="2" a="1"/>
  <c r="G246" i="2" s="1"/>
  <c r="AF245" i="2"/>
  <c r="J245" i="2" a="1"/>
  <c r="J245" i="2" s="1"/>
  <c r="I245" i="2" s="1" a="1"/>
  <c r="I245" i="2" s="1"/>
  <c r="H245" i="2" s="1" a="1"/>
  <c r="H245" i="2" s="1"/>
  <c r="L245" i="2" a="1"/>
  <c r="L245" i="2" s="1"/>
  <c r="Y247" i="2" a="1"/>
  <c r="Y247" i="2" s="1"/>
  <c r="P246" i="2"/>
  <c r="AF246" i="2" l="1"/>
  <c r="J246" i="2" a="1"/>
  <c r="J246" i="2" s="1"/>
  <c r="I246" i="2" s="1" a="1"/>
  <c r="I246" i="2" s="1"/>
  <c r="H246" i="2" s="1" a="1"/>
  <c r="H246" i="2" s="1"/>
  <c r="AA248" i="2" a="1"/>
  <c r="AA248" i="2" s="1"/>
  <c r="G247" i="2" a="1"/>
  <c r="G247" i="2" s="1"/>
  <c r="L246" i="2" a="1"/>
  <c r="L246" i="2" s="1"/>
  <c r="Y248" i="2" a="1"/>
  <c r="Y248" i="2" s="1"/>
  <c r="P247" i="2"/>
  <c r="J247" i="2" l="1" a="1"/>
  <c r="J247" i="2" s="1"/>
  <c r="I247" i="2" s="1" a="1"/>
  <c r="I247" i="2" s="1"/>
  <c r="H247" i="2" s="1" a="1"/>
  <c r="H247" i="2" s="1"/>
  <c r="AF247" i="2"/>
  <c r="AA249" i="2" a="1"/>
  <c r="AA249" i="2" s="1"/>
  <c r="G248" i="2" a="1"/>
  <c r="G248" i="2" s="1"/>
  <c r="L247" i="2" a="1"/>
  <c r="L247" i="2" s="1"/>
  <c r="Y249" i="2" a="1"/>
  <c r="Y249" i="2" s="1"/>
  <c r="P248" i="2"/>
  <c r="AF248" i="2" l="1"/>
  <c r="J248" i="2" a="1"/>
  <c r="J248" i="2" s="1"/>
  <c r="I248" i="2" s="1" a="1"/>
  <c r="I248" i="2" s="1"/>
  <c r="H248" i="2" s="1" a="1"/>
  <c r="H248" i="2" s="1"/>
  <c r="AA250" i="2" a="1"/>
  <c r="AA250" i="2" s="1"/>
  <c r="G249" i="2" a="1"/>
  <c r="G249" i="2" s="1"/>
  <c r="L248" i="2" a="1"/>
  <c r="L248" i="2" s="1"/>
  <c r="Y250" i="2" a="1"/>
  <c r="Y250" i="2" s="1"/>
  <c r="P249" i="2"/>
  <c r="AA251" i="2" l="1" a="1"/>
  <c r="AA251" i="2" s="1"/>
  <c r="G250" i="2" a="1"/>
  <c r="G250" i="2" s="1"/>
  <c r="J249" i="2" a="1"/>
  <c r="J249" i="2" s="1"/>
  <c r="I249" i="2" s="1" a="1"/>
  <c r="I249" i="2" s="1"/>
  <c r="H249" i="2" s="1" a="1"/>
  <c r="H249" i="2" s="1"/>
  <c r="AF249" i="2"/>
  <c r="L249" i="2" a="1"/>
  <c r="L249" i="2" s="1"/>
  <c r="Y251" i="2" a="1"/>
  <c r="Y251" i="2" s="1"/>
  <c r="P250" i="2"/>
  <c r="AF250" i="2" l="1"/>
  <c r="J250" i="2" a="1"/>
  <c r="J250" i="2" s="1"/>
  <c r="I250" i="2" s="1" a="1"/>
  <c r="I250" i="2" s="1"/>
  <c r="H250" i="2" s="1" a="1"/>
  <c r="H250" i="2" s="1"/>
  <c r="AA252" i="2" a="1"/>
  <c r="AA252" i="2" s="1"/>
  <c r="G251" i="2" a="1"/>
  <c r="G251" i="2" s="1"/>
  <c r="L250" i="2" a="1"/>
  <c r="L250" i="2" s="1"/>
  <c r="Y252" i="2" a="1"/>
  <c r="Y252" i="2" s="1"/>
  <c r="P251" i="2"/>
  <c r="AF251" i="2" l="1"/>
  <c r="J251" i="2" a="1"/>
  <c r="J251" i="2" s="1"/>
  <c r="I251" i="2" s="1" a="1"/>
  <c r="I251" i="2" s="1"/>
  <c r="H251" i="2" s="1" a="1"/>
  <c r="H251" i="2" s="1"/>
  <c r="AA253" i="2" a="1"/>
  <c r="AA253" i="2" s="1"/>
  <c r="G252" i="2" a="1"/>
  <c r="G252" i="2" s="1"/>
  <c r="L251" i="2" a="1"/>
  <c r="L251" i="2" s="1"/>
  <c r="Y253" i="2" a="1"/>
  <c r="Y253" i="2" s="1"/>
  <c r="P252" i="2"/>
  <c r="AA254" i="2" l="1" a="1"/>
  <c r="AA254" i="2" s="1"/>
  <c r="G253" i="2" a="1"/>
  <c r="G253" i="2" s="1"/>
  <c r="J252" i="2" a="1"/>
  <c r="J252" i="2" s="1"/>
  <c r="I252" i="2" s="1" a="1"/>
  <c r="I252" i="2" s="1"/>
  <c r="H252" i="2" s="1" a="1"/>
  <c r="H252" i="2" s="1"/>
  <c r="AF252" i="2"/>
  <c r="L252" i="2" a="1"/>
  <c r="L252" i="2" s="1"/>
  <c r="Y254" i="2" a="1"/>
  <c r="Y254" i="2" s="1"/>
  <c r="P253" i="2"/>
  <c r="J253" i="2" l="1" a="1"/>
  <c r="J253" i="2" s="1"/>
  <c r="I253" i="2" s="1" a="1"/>
  <c r="I253" i="2" s="1"/>
  <c r="H253" i="2" s="1" a="1"/>
  <c r="H253" i="2" s="1"/>
  <c r="AF253" i="2"/>
  <c r="AA255" i="2" a="1"/>
  <c r="AA255" i="2" s="1"/>
  <c r="G254" i="2" a="1"/>
  <c r="G254" i="2" s="1"/>
  <c r="L253" i="2" a="1"/>
  <c r="L253" i="2" s="1"/>
  <c r="Y255" i="2" a="1"/>
  <c r="Y255" i="2" s="1"/>
  <c r="P254" i="2"/>
  <c r="AF254" i="2" l="1"/>
  <c r="J254" i="2" a="1"/>
  <c r="J254" i="2" s="1"/>
  <c r="I254" i="2" s="1" a="1"/>
  <c r="I254" i="2" s="1"/>
  <c r="H254" i="2" s="1" a="1"/>
  <c r="H254" i="2" s="1"/>
  <c r="AA256" i="2" a="1"/>
  <c r="AA256" i="2" s="1"/>
  <c r="G255" i="2" a="1"/>
  <c r="G255" i="2" s="1"/>
  <c r="L254" i="2" a="1"/>
  <c r="L254" i="2" s="1"/>
  <c r="Y256" i="2" a="1"/>
  <c r="Y256" i="2" s="1"/>
  <c r="P255" i="2"/>
  <c r="AF255" i="2" l="1"/>
  <c r="J255" i="2" a="1"/>
  <c r="J255" i="2" s="1"/>
  <c r="I255" i="2" s="1" a="1"/>
  <c r="I255" i="2" s="1"/>
  <c r="H255" i="2" s="1" a="1"/>
  <c r="H255" i="2" s="1"/>
  <c r="AA257" i="2" a="1"/>
  <c r="AA257" i="2" s="1"/>
  <c r="G256" i="2" a="1"/>
  <c r="G256" i="2" s="1"/>
  <c r="L255" i="2" a="1"/>
  <c r="L255" i="2" s="1"/>
  <c r="Y257" i="2" a="1"/>
  <c r="Y257" i="2" s="1"/>
  <c r="P256" i="2"/>
  <c r="AA258" i="2" l="1" a="1"/>
  <c r="AA258" i="2" s="1"/>
  <c r="G257" i="2" a="1"/>
  <c r="G257" i="2" s="1"/>
  <c r="J256" i="2" a="1"/>
  <c r="J256" i="2" s="1"/>
  <c r="I256" i="2" s="1" a="1"/>
  <c r="I256" i="2" s="1"/>
  <c r="H256" i="2" s="1" a="1"/>
  <c r="H256" i="2" s="1"/>
  <c r="AF256" i="2"/>
  <c r="L256" i="2" a="1"/>
  <c r="L256" i="2" s="1"/>
  <c r="Y258" i="2" a="1"/>
  <c r="Y258" i="2" s="1"/>
  <c r="P257" i="2"/>
  <c r="J257" i="2" l="1" a="1"/>
  <c r="J257" i="2" s="1"/>
  <c r="I257" i="2" s="1" a="1"/>
  <c r="I257" i="2" s="1"/>
  <c r="H257" i="2" s="1" a="1"/>
  <c r="H257" i="2" s="1"/>
  <c r="AF257" i="2"/>
  <c r="AA259" i="2" a="1"/>
  <c r="AA259" i="2" s="1"/>
  <c r="G258" i="2" a="1"/>
  <c r="G258" i="2" s="1"/>
  <c r="L257" i="2" a="1"/>
  <c r="L257" i="2" s="1"/>
  <c r="Y259" i="2" a="1"/>
  <c r="Y259" i="2" s="1"/>
  <c r="P258" i="2"/>
  <c r="AF258" i="2" l="1"/>
  <c r="J258" i="2" a="1"/>
  <c r="J258" i="2" s="1"/>
  <c r="I258" i="2" s="1" a="1"/>
  <c r="I258" i="2" s="1"/>
  <c r="H258" i="2" s="1" a="1"/>
  <c r="H258" i="2" s="1"/>
  <c r="AA260" i="2" a="1"/>
  <c r="AA260" i="2" s="1"/>
  <c r="G259" i="2" a="1"/>
  <c r="G259" i="2" s="1"/>
  <c r="L258" i="2" a="1"/>
  <c r="L258" i="2" s="1"/>
  <c r="Y260" i="2" a="1"/>
  <c r="Y260" i="2" s="1"/>
  <c r="P259" i="2"/>
  <c r="J259" i="2" l="1" a="1"/>
  <c r="J259" i="2" s="1"/>
  <c r="I259" i="2" s="1" a="1"/>
  <c r="I259" i="2" s="1"/>
  <c r="H259" i="2" s="1" a="1"/>
  <c r="H259" i="2" s="1"/>
  <c r="AF259" i="2"/>
  <c r="AA261" i="2" a="1"/>
  <c r="AA261" i="2" s="1"/>
  <c r="G260" i="2" a="1"/>
  <c r="G260" i="2" s="1"/>
  <c r="L259" i="2" a="1"/>
  <c r="L259" i="2" s="1"/>
  <c r="Y261" i="2" a="1"/>
  <c r="Y261" i="2" s="1"/>
  <c r="P260" i="2"/>
  <c r="J260" i="2" l="1" a="1"/>
  <c r="J260" i="2" s="1"/>
  <c r="I260" i="2" s="1" a="1"/>
  <c r="I260" i="2" s="1"/>
  <c r="H260" i="2" s="1" a="1"/>
  <c r="H260" i="2" s="1"/>
  <c r="AF260" i="2"/>
  <c r="AA262" i="2" a="1"/>
  <c r="AA262" i="2" s="1"/>
  <c r="G261" i="2" a="1"/>
  <c r="G261" i="2" s="1"/>
  <c r="L260" i="2" a="1"/>
  <c r="L260" i="2" s="1"/>
  <c r="Y262" i="2" a="1"/>
  <c r="Y262" i="2" s="1"/>
  <c r="P261" i="2"/>
  <c r="J261" i="2" l="1" a="1"/>
  <c r="J261" i="2" s="1"/>
  <c r="I261" i="2" s="1" a="1"/>
  <c r="I261" i="2" s="1"/>
  <c r="H261" i="2" s="1" a="1"/>
  <c r="H261" i="2" s="1"/>
  <c r="AF261" i="2"/>
  <c r="AA263" i="2" a="1"/>
  <c r="AA263" i="2" s="1"/>
  <c r="G262" i="2" a="1"/>
  <c r="G262" i="2" s="1"/>
  <c r="L261" i="2" a="1"/>
  <c r="L261" i="2" s="1"/>
  <c r="Y263" i="2" a="1"/>
  <c r="Y263" i="2" s="1"/>
  <c r="P262" i="2"/>
  <c r="AF262" i="2" l="1"/>
  <c r="J262" i="2" a="1"/>
  <c r="J262" i="2" s="1"/>
  <c r="I262" i="2" s="1" a="1"/>
  <c r="I262" i="2" s="1"/>
  <c r="H262" i="2" s="1" a="1"/>
  <c r="H262" i="2" s="1"/>
  <c r="AA264" i="2" a="1"/>
  <c r="AA264" i="2" s="1"/>
  <c r="G263" i="2" a="1"/>
  <c r="G263" i="2" s="1"/>
  <c r="L262" i="2" a="1"/>
  <c r="L262" i="2" s="1"/>
  <c r="Y264" i="2" a="1"/>
  <c r="Y264" i="2" s="1"/>
  <c r="P263" i="2"/>
  <c r="J263" i="2" l="1" a="1"/>
  <c r="J263" i="2" s="1"/>
  <c r="I263" i="2" s="1" a="1"/>
  <c r="I263" i="2" s="1"/>
  <c r="H263" i="2" s="1" a="1"/>
  <c r="H263" i="2" s="1"/>
  <c r="AF263" i="2"/>
  <c r="AA265" i="2" a="1"/>
  <c r="AA265" i="2" s="1"/>
  <c r="G264" i="2" a="1"/>
  <c r="G264" i="2" s="1"/>
  <c r="L263" i="2" a="1"/>
  <c r="L263" i="2" s="1"/>
  <c r="Y265" i="2" a="1"/>
  <c r="Y265" i="2" s="1"/>
  <c r="P264" i="2"/>
  <c r="AA266" i="2" l="1" a="1"/>
  <c r="AA266" i="2" s="1"/>
  <c r="G265" i="2" a="1"/>
  <c r="G265" i="2" s="1"/>
  <c r="J264" i="2" a="1"/>
  <c r="J264" i="2" s="1"/>
  <c r="I264" i="2" s="1" a="1"/>
  <c r="I264" i="2" s="1"/>
  <c r="H264" i="2" s="1" a="1"/>
  <c r="H264" i="2" s="1"/>
  <c r="AF264" i="2"/>
  <c r="L264" i="2" a="1"/>
  <c r="L264" i="2" s="1"/>
  <c r="Y266" i="2" a="1"/>
  <c r="Y266" i="2" s="1"/>
  <c r="P265" i="2"/>
  <c r="J265" i="2" l="1" a="1"/>
  <c r="J265" i="2" s="1"/>
  <c r="I265" i="2" s="1" a="1"/>
  <c r="I265" i="2" s="1"/>
  <c r="H265" i="2" s="1" a="1"/>
  <c r="H265" i="2" s="1"/>
  <c r="AF265" i="2"/>
  <c r="AA267" i="2" a="1"/>
  <c r="AA267" i="2" s="1"/>
  <c r="G266" i="2" a="1"/>
  <c r="G266" i="2" s="1"/>
  <c r="L265" i="2" a="1"/>
  <c r="L265" i="2" s="1"/>
  <c r="Y267" i="2" a="1"/>
  <c r="Y267" i="2" s="1"/>
  <c r="P266" i="2"/>
  <c r="AA268" i="2" l="1" a="1"/>
  <c r="AA268" i="2" s="1"/>
  <c r="G267" i="2" a="1"/>
  <c r="G267" i="2" s="1"/>
  <c r="AF266" i="2"/>
  <c r="J266" i="2" a="1"/>
  <c r="J266" i="2" s="1"/>
  <c r="I266" i="2" s="1" a="1"/>
  <c r="I266" i="2" s="1"/>
  <c r="H266" i="2" s="1" a="1"/>
  <c r="H266" i="2" s="1"/>
  <c r="L266" i="2" a="1"/>
  <c r="L266" i="2" s="1"/>
  <c r="Y268" i="2" a="1"/>
  <c r="Y268" i="2" s="1"/>
  <c r="P267" i="2"/>
  <c r="J267" i="2" l="1" a="1"/>
  <c r="J267" i="2" s="1"/>
  <c r="I267" i="2" s="1" a="1"/>
  <c r="I267" i="2" s="1"/>
  <c r="H267" i="2" s="1" a="1"/>
  <c r="H267" i="2" s="1"/>
  <c r="AF267" i="2"/>
  <c r="AA269" i="2" a="1"/>
  <c r="AA269" i="2" s="1"/>
  <c r="G268" i="2" a="1"/>
  <c r="G268" i="2" s="1"/>
  <c r="L267" i="2" a="1"/>
  <c r="L267" i="2" s="1"/>
  <c r="Y269" i="2" a="1"/>
  <c r="Y269" i="2" s="1"/>
  <c r="P268" i="2"/>
  <c r="AF268" i="2" l="1"/>
  <c r="J268" i="2" a="1"/>
  <c r="J268" i="2" s="1"/>
  <c r="I268" i="2" s="1" a="1"/>
  <c r="I268" i="2" s="1"/>
  <c r="H268" i="2" s="1" a="1"/>
  <c r="H268" i="2" s="1"/>
  <c r="AA270" i="2" a="1"/>
  <c r="AA270" i="2" s="1"/>
  <c r="G269" i="2" a="1"/>
  <c r="G269" i="2" s="1"/>
  <c r="L268" i="2" a="1"/>
  <c r="L268" i="2" s="1"/>
  <c r="Y270" i="2" a="1"/>
  <c r="Y270" i="2" s="1"/>
  <c r="P269" i="2"/>
  <c r="AA271" i="2" l="1" a="1"/>
  <c r="AA271" i="2" s="1"/>
  <c r="G270" i="2" a="1"/>
  <c r="G270" i="2" s="1"/>
  <c r="AF269" i="2"/>
  <c r="J269" i="2" a="1"/>
  <c r="J269" i="2" s="1"/>
  <c r="I269" i="2" s="1" a="1"/>
  <c r="I269" i="2" s="1"/>
  <c r="H269" i="2" s="1" a="1"/>
  <c r="H269" i="2" s="1"/>
  <c r="L269" i="2" a="1"/>
  <c r="L269" i="2" s="1"/>
  <c r="Y271" i="2" a="1"/>
  <c r="Y271" i="2" s="1"/>
  <c r="P270" i="2"/>
  <c r="AF270" i="2" l="1"/>
  <c r="J270" i="2" a="1"/>
  <c r="J270" i="2" s="1"/>
  <c r="I270" i="2" s="1" a="1"/>
  <c r="I270" i="2" s="1"/>
  <c r="H270" i="2" s="1" a="1"/>
  <c r="H270" i="2" s="1"/>
  <c r="AA272" i="2" a="1"/>
  <c r="AA272" i="2" s="1"/>
  <c r="G271" i="2" a="1"/>
  <c r="G271" i="2" s="1"/>
  <c r="L270" i="2" a="1"/>
  <c r="L270" i="2" s="1"/>
  <c r="Y272" i="2" a="1"/>
  <c r="Y272" i="2" s="1"/>
  <c r="P271" i="2"/>
  <c r="AF271" i="2" l="1"/>
  <c r="J271" i="2" a="1"/>
  <c r="J271" i="2" s="1"/>
  <c r="I271" i="2" s="1" a="1"/>
  <c r="I271" i="2" s="1"/>
  <c r="H271" i="2" s="1" a="1"/>
  <c r="H271" i="2" s="1"/>
  <c r="AA273" i="2" a="1"/>
  <c r="AA273" i="2" s="1"/>
  <c r="G272" i="2" a="1"/>
  <c r="G272" i="2" s="1"/>
  <c r="L271" i="2" a="1"/>
  <c r="L271" i="2" s="1"/>
  <c r="Y273" i="2" a="1"/>
  <c r="Y273" i="2" s="1"/>
  <c r="P272" i="2"/>
  <c r="AA274" i="2" l="1" a="1"/>
  <c r="AA274" i="2" s="1"/>
  <c r="G273" i="2" a="1"/>
  <c r="G273" i="2" s="1"/>
  <c r="AF272" i="2"/>
  <c r="J272" i="2" a="1"/>
  <c r="J272" i="2" s="1"/>
  <c r="I272" i="2" s="1" a="1"/>
  <c r="I272" i="2" s="1"/>
  <c r="H272" i="2" s="1" a="1"/>
  <c r="H272" i="2" s="1"/>
  <c r="L272" i="2" a="1"/>
  <c r="L272" i="2" s="1"/>
  <c r="Y274" i="2" a="1"/>
  <c r="Y274" i="2" s="1"/>
  <c r="P273" i="2"/>
  <c r="J273" i="2" l="1" a="1"/>
  <c r="J273" i="2" s="1"/>
  <c r="I273" i="2" s="1" a="1"/>
  <c r="I273" i="2" s="1"/>
  <c r="H273" i="2" s="1" a="1"/>
  <c r="H273" i="2" s="1"/>
  <c r="AF273" i="2"/>
  <c r="AA275" i="2" a="1"/>
  <c r="AA275" i="2" s="1"/>
  <c r="G274" i="2" a="1"/>
  <c r="G274" i="2" s="1"/>
  <c r="L273" i="2" a="1"/>
  <c r="L273" i="2" s="1"/>
  <c r="Y275" i="2" a="1"/>
  <c r="Y275" i="2" s="1"/>
  <c r="P274" i="2"/>
  <c r="AF274" i="2" l="1"/>
  <c r="J274" i="2" a="1"/>
  <c r="J274" i="2" s="1"/>
  <c r="I274" i="2" s="1" a="1"/>
  <c r="I274" i="2" s="1"/>
  <c r="H274" i="2" s="1" a="1"/>
  <c r="H274" i="2" s="1"/>
  <c r="AA276" i="2" a="1"/>
  <c r="AA276" i="2" s="1"/>
  <c r="G275" i="2" a="1"/>
  <c r="G275" i="2" s="1"/>
  <c r="L274" i="2" a="1"/>
  <c r="L274" i="2" s="1"/>
  <c r="Y276" i="2" a="1"/>
  <c r="Y276" i="2" s="1"/>
  <c r="P275" i="2"/>
  <c r="AF275" i="2" l="1"/>
  <c r="J275" i="2" a="1"/>
  <c r="J275" i="2" s="1"/>
  <c r="I275" i="2" s="1" a="1"/>
  <c r="I275" i="2" s="1"/>
  <c r="H275" i="2" s="1" a="1"/>
  <c r="H275" i="2" s="1"/>
  <c r="AA277" i="2" a="1"/>
  <c r="AA277" i="2" s="1"/>
  <c r="G276" i="2" a="1"/>
  <c r="G276" i="2" s="1"/>
  <c r="L275" i="2" a="1"/>
  <c r="L275" i="2" s="1"/>
  <c r="Y277" i="2" a="1"/>
  <c r="Y277" i="2" s="1"/>
  <c r="P276" i="2"/>
  <c r="J276" i="2" l="1" a="1"/>
  <c r="J276" i="2" s="1"/>
  <c r="I276" i="2" s="1" a="1"/>
  <c r="I276" i="2" s="1"/>
  <c r="H276" i="2" s="1" a="1"/>
  <c r="H276" i="2" s="1"/>
  <c r="AF276" i="2"/>
  <c r="AA278" i="2" a="1"/>
  <c r="AA278" i="2" s="1"/>
  <c r="G277" i="2" a="1"/>
  <c r="G277" i="2" s="1"/>
  <c r="L276" i="2" a="1"/>
  <c r="L276" i="2" s="1"/>
  <c r="Y278" i="2" a="1"/>
  <c r="Y278" i="2" s="1"/>
  <c r="P277" i="2"/>
  <c r="AF277" i="2" l="1"/>
  <c r="J277" i="2" a="1"/>
  <c r="J277" i="2" s="1"/>
  <c r="I277" i="2" s="1" a="1"/>
  <c r="I277" i="2" s="1"/>
  <c r="H277" i="2" s="1" a="1"/>
  <c r="H277" i="2" s="1"/>
  <c r="AA279" i="2" a="1"/>
  <c r="AA279" i="2" s="1"/>
  <c r="G278" i="2" a="1"/>
  <c r="G278" i="2" s="1"/>
  <c r="L277" i="2" a="1"/>
  <c r="L277" i="2" s="1"/>
  <c r="Y279" i="2" a="1"/>
  <c r="Y279" i="2" s="1"/>
  <c r="P278" i="2"/>
  <c r="AF278" i="2" l="1"/>
  <c r="J278" i="2" a="1"/>
  <c r="J278" i="2" s="1"/>
  <c r="I278" i="2" s="1" a="1"/>
  <c r="I278" i="2" s="1"/>
  <c r="H278" i="2" s="1" a="1"/>
  <c r="H278" i="2" s="1"/>
  <c r="AA280" i="2" a="1"/>
  <c r="AA280" i="2" s="1"/>
  <c r="G279" i="2" a="1"/>
  <c r="G279" i="2" s="1"/>
  <c r="L278" i="2" a="1"/>
  <c r="L278" i="2" s="1"/>
  <c r="Y280" i="2" a="1"/>
  <c r="Y280" i="2" s="1"/>
  <c r="P279" i="2"/>
  <c r="AA281" i="2" l="1" a="1"/>
  <c r="AA281" i="2" s="1"/>
  <c r="G280" i="2" a="1"/>
  <c r="G280" i="2" s="1"/>
  <c r="AF279" i="2"/>
  <c r="J279" i="2" a="1"/>
  <c r="J279" i="2" s="1"/>
  <c r="I279" i="2" s="1" a="1"/>
  <c r="I279" i="2" s="1"/>
  <c r="H279" i="2" s="1" a="1"/>
  <c r="H279" i="2" s="1"/>
  <c r="L279" i="2" a="1"/>
  <c r="L279" i="2" s="1"/>
  <c r="Y281" i="2" a="1"/>
  <c r="Y281" i="2" s="1"/>
  <c r="P280" i="2"/>
  <c r="J280" i="2" l="1" a="1"/>
  <c r="J280" i="2" s="1"/>
  <c r="I280" i="2" s="1" a="1"/>
  <c r="I280" i="2" s="1"/>
  <c r="H280" i="2" s="1" a="1"/>
  <c r="H280" i="2" s="1"/>
  <c r="AF280" i="2"/>
  <c r="AA282" i="2" a="1"/>
  <c r="AA282" i="2" s="1"/>
  <c r="G281" i="2" a="1"/>
  <c r="G281" i="2" s="1"/>
  <c r="L280" i="2" a="1"/>
  <c r="L280" i="2" s="1"/>
  <c r="Y282" i="2" a="1"/>
  <c r="Y282" i="2" s="1"/>
  <c r="P281" i="2"/>
  <c r="AF281" i="2" l="1"/>
  <c r="J281" i="2" a="1"/>
  <c r="J281" i="2" s="1"/>
  <c r="I281" i="2" s="1" a="1"/>
  <c r="I281" i="2" s="1"/>
  <c r="H281" i="2" s="1" a="1"/>
  <c r="H281" i="2" s="1"/>
  <c r="AA283" i="2" a="1"/>
  <c r="AA283" i="2" s="1"/>
  <c r="G282" i="2" a="1"/>
  <c r="G282" i="2" s="1"/>
  <c r="L281" i="2" a="1"/>
  <c r="L281" i="2" s="1"/>
  <c r="Y283" i="2" a="1"/>
  <c r="Y283" i="2" s="1"/>
  <c r="P282" i="2"/>
  <c r="AF282" i="2" l="1"/>
  <c r="J282" i="2" a="1"/>
  <c r="J282" i="2" s="1"/>
  <c r="I282" i="2" s="1" a="1"/>
  <c r="I282" i="2" s="1"/>
  <c r="H282" i="2" s="1" a="1"/>
  <c r="H282" i="2" s="1"/>
  <c r="AA284" i="2" a="1"/>
  <c r="AA284" i="2" s="1"/>
  <c r="G283" i="2" a="1"/>
  <c r="G283" i="2" s="1"/>
  <c r="L282" i="2" a="1"/>
  <c r="L282" i="2" s="1"/>
  <c r="Y284" i="2" a="1"/>
  <c r="Y284" i="2" s="1"/>
  <c r="P283" i="2"/>
  <c r="AA285" i="2" l="1" a="1"/>
  <c r="AA285" i="2" s="1"/>
  <c r="G284" i="2" a="1"/>
  <c r="G284" i="2" s="1"/>
  <c r="AF283" i="2"/>
  <c r="J283" i="2" a="1"/>
  <c r="J283" i="2" s="1"/>
  <c r="I283" i="2" s="1" a="1"/>
  <c r="I283" i="2" s="1"/>
  <c r="H283" i="2" s="1" a="1"/>
  <c r="H283" i="2" s="1"/>
  <c r="L283" i="2" a="1"/>
  <c r="L283" i="2" s="1"/>
  <c r="Y285" i="2" a="1"/>
  <c r="Y285" i="2" s="1"/>
  <c r="P284" i="2"/>
  <c r="AF284" i="2" l="1"/>
  <c r="J284" i="2" a="1"/>
  <c r="J284" i="2" s="1"/>
  <c r="I284" i="2" s="1" a="1"/>
  <c r="I284" i="2" s="1"/>
  <c r="H284" i="2" s="1" a="1"/>
  <c r="H284" i="2" s="1"/>
  <c r="AA286" i="2" a="1"/>
  <c r="AA286" i="2" s="1"/>
  <c r="G285" i="2" a="1"/>
  <c r="G285" i="2" s="1"/>
  <c r="L284" i="2" a="1"/>
  <c r="L284" i="2" s="1"/>
  <c r="Y286" i="2" a="1"/>
  <c r="Y286" i="2" s="1"/>
  <c r="P285" i="2"/>
  <c r="AA287" i="2" l="1" a="1"/>
  <c r="AA287" i="2" s="1"/>
  <c r="G286" i="2" a="1"/>
  <c r="G286" i="2" s="1"/>
  <c r="AF285" i="2"/>
  <c r="J285" i="2" a="1"/>
  <c r="J285" i="2" s="1"/>
  <c r="I285" i="2" s="1" a="1"/>
  <c r="I285" i="2" s="1"/>
  <c r="H285" i="2" s="1" a="1"/>
  <c r="H285" i="2" s="1"/>
  <c r="L285" i="2" a="1"/>
  <c r="L285" i="2" s="1"/>
  <c r="Y287" i="2" a="1"/>
  <c r="Y287" i="2" s="1"/>
  <c r="P286" i="2"/>
  <c r="J286" i="2" l="1" a="1"/>
  <c r="J286" i="2" s="1"/>
  <c r="I286" i="2" s="1" a="1"/>
  <c r="I286" i="2" s="1"/>
  <c r="H286" i="2" s="1" a="1"/>
  <c r="H286" i="2" s="1"/>
  <c r="AF286" i="2"/>
  <c r="AA288" i="2" a="1"/>
  <c r="AA288" i="2" s="1"/>
  <c r="G287" i="2" a="1"/>
  <c r="G287" i="2" s="1"/>
  <c r="L286" i="2" a="1"/>
  <c r="L286" i="2" s="1"/>
  <c r="Y288" i="2" a="1"/>
  <c r="Y288" i="2" s="1"/>
  <c r="P287" i="2"/>
  <c r="J287" i="2" l="1" a="1"/>
  <c r="J287" i="2" s="1"/>
  <c r="I287" i="2" s="1" a="1"/>
  <c r="I287" i="2" s="1"/>
  <c r="H287" i="2" s="1" a="1"/>
  <c r="H287" i="2" s="1"/>
  <c r="AF287" i="2"/>
  <c r="AA289" i="2" a="1"/>
  <c r="AA289" i="2" s="1"/>
  <c r="G288" i="2" a="1"/>
  <c r="G288" i="2" s="1"/>
  <c r="L287" i="2" a="1"/>
  <c r="L287" i="2" s="1"/>
  <c r="Y289" i="2" a="1"/>
  <c r="Y289" i="2" s="1"/>
  <c r="P288" i="2"/>
  <c r="AA290" i="2" l="1" a="1"/>
  <c r="AA290" i="2" s="1"/>
  <c r="G289" i="2" a="1"/>
  <c r="G289" i="2" s="1"/>
  <c r="AF288" i="2"/>
  <c r="J288" i="2" a="1"/>
  <c r="J288" i="2" s="1"/>
  <c r="I288" i="2" s="1" a="1"/>
  <c r="I288" i="2" s="1"/>
  <c r="H288" i="2" s="1" a="1"/>
  <c r="H288" i="2" s="1"/>
  <c r="L288" i="2" a="1"/>
  <c r="L288" i="2" s="1"/>
  <c r="Y290" i="2" a="1"/>
  <c r="Y290" i="2" s="1"/>
  <c r="P289" i="2"/>
  <c r="J289" i="2" l="1" a="1"/>
  <c r="J289" i="2" s="1"/>
  <c r="I289" i="2" s="1" a="1"/>
  <c r="I289" i="2" s="1"/>
  <c r="H289" i="2" s="1" a="1"/>
  <c r="H289" i="2" s="1"/>
  <c r="AF289" i="2"/>
  <c r="AA291" i="2" a="1"/>
  <c r="AA291" i="2" s="1"/>
  <c r="G290" i="2" a="1"/>
  <c r="G290" i="2" s="1"/>
  <c r="L289" i="2" a="1"/>
  <c r="L289" i="2" s="1"/>
  <c r="Y291" i="2" a="1"/>
  <c r="Y291" i="2" s="1"/>
  <c r="P290" i="2"/>
  <c r="AA292" i="2" l="1" a="1"/>
  <c r="AA292" i="2" s="1"/>
  <c r="G291" i="2" a="1"/>
  <c r="G291" i="2" s="1"/>
  <c r="AF290" i="2"/>
  <c r="J290" i="2" a="1"/>
  <c r="J290" i="2" s="1"/>
  <c r="I290" i="2" s="1" a="1"/>
  <c r="I290" i="2" s="1"/>
  <c r="H290" i="2" s="1" a="1"/>
  <c r="H290" i="2" s="1"/>
  <c r="L290" i="2" a="1"/>
  <c r="L290" i="2" s="1"/>
  <c r="Y292" i="2" a="1"/>
  <c r="Y292" i="2" s="1"/>
  <c r="P291" i="2"/>
  <c r="AF291" i="2" l="1"/>
  <c r="J291" i="2" a="1"/>
  <c r="J291" i="2" s="1"/>
  <c r="I291" i="2" s="1" a="1"/>
  <c r="I291" i="2" s="1"/>
  <c r="H291" i="2" s="1" a="1"/>
  <c r="H291" i="2" s="1"/>
  <c r="AA293" i="2" a="1"/>
  <c r="AA293" i="2" s="1"/>
  <c r="G292" i="2" a="1"/>
  <c r="G292" i="2" s="1"/>
  <c r="L291" i="2" a="1"/>
  <c r="L291" i="2" s="1"/>
  <c r="Y293" i="2" a="1"/>
  <c r="Y293" i="2" s="1"/>
  <c r="P292" i="2"/>
  <c r="AA294" i="2" l="1" a="1"/>
  <c r="AA294" i="2" s="1"/>
  <c r="G293" i="2" a="1"/>
  <c r="G293" i="2" s="1"/>
  <c r="AF292" i="2"/>
  <c r="J292" i="2" a="1"/>
  <c r="J292" i="2" s="1"/>
  <c r="I292" i="2" s="1" a="1"/>
  <c r="I292" i="2" s="1"/>
  <c r="H292" i="2" s="1" a="1"/>
  <c r="H292" i="2" s="1"/>
  <c r="L292" i="2" a="1"/>
  <c r="L292" i="2" s="1"/>
  <c r="Y294" i="2" a="1"/>
  <c r="Y294" i="2" s="1"/>
  <c r="P293" i="2"/>
  <c r="AF293" i="2" l="1"/>
  <c r="J293" i="2" a="1"/>
  <c r="J293" i="2" s="1"/>
  <c r="I293" i="2" s="1" a="1"/>
  <c r="I293" i="2" s="1"/>
  <c r="H293" i="2" s="1" a="1"/>
  <c r="H293" i="2" s="1"/>
  <c r="AA295" i="2" a="1"/>
  <c r="AA295" i="2" s="1"/>
  <c r="G294" i="2" a="1"/>
  <c r="G294" i="2" s="1"/>
  <c r="L293" i="2" a="1"/>
  <c r="L293" i="2" s="1"/>
  <c r="Y295" i="2" a="1"/>
  <c r="Y295" i="2" s="1"/>
  <c r="P294" i="2"/>
  <c r="AF294" i="2" l="1"/>
  <c r="J294" i="2" a="1"/>
  <c r="J294" i="2" s="1"/>
  <c r="I294" i="2" s="1" a="1"/>
  <c r="I294" i="2" s="1"/>
  <c r="H294" i="2" s="1" a="1"/>
  <c r="H294" i="2" s="1"/>
  <c r="AA296" i="2" a="1"/>
  <c r="AA296" i="2" s="1"/>
  <c r="G295" i="2" a="1"/>
  <c r="G295" i="2" s="1"/>
  <c r="L294" i="2" a="1"/>
  <c r="L294" i="2" s="1"/>
  <c r="Y296" i="2" a="1"/>
  <c r="Y296" i="2" s="1"/>
  <c r="P295" i="2"/>
  <c r="AA297" i="2" l="1" a="1"/>
  <c r="AA297" i="2" s="1"/>
  <c r="G296" i="2" a="1"/>
  <c r="G296" i="2" s="1"/>
  <c r="AF295" i="2"/>
  <c r="J295" i="2" a="1"/>
  <c r="J295" i="2" s="1"/>
  <c r="I295" i="2" s="1" a="1"/>
  <c r="I295" i="2" s="1"/>
  <c r="H295" i="2" s="1" a="1"/>
  <c r="H295" i="2" s="1"/>
  <c r="L295" i="2" a="1"/>
  <c r="L295" i="2" s="1"/>
  <c r="Y297" i="2" a="1"/>
  <c r="Y297" i="2" s="1"/>
  <c r="P296" i="2"/>
  <c r="AF296" i="2" l="1"/>
  <c r="J296" i="2" a="1"/>
  <c r="J296" i="2" s="1"/>
  <c r="I296" i="2" s="1" a="1"/>
  <c r="I296" i="2" s="1"/>
  <c r="H296" i="2" s="1" a="1"/>
  <c r="H296" i="2" s="1"/>
  <c r="AA298" i="2" a="1"/>
  <c r="AA298" i="2" s="1"/>
  <c r="G297" i="2" a="1"/>
  <c r="G297" i="2" s="1"/>
  <c r="L296" i="2" a="1"/>
  <c r="L296" i="2" s="1"/>
  <c r="Y298" i="2" a="1"/>
  <c r="Y298" i="2" s="1"/>
  <c r="P297" i="2"/>
  <c r="J297" i="2" l="1" a="1"/>
  <c r="J297" i="2" s="1"/>
  <c r="I297" i="2" s="1" a="1"/>
  <c r="I297" i="2" s="1"/>
  <c r="H297" i="2" s="1" a="1"/>
  <c r="H297" i="2" s="1"/>
  <c r="AF297" i="2"/>
  <c r="AA299" i="2" a="1"/>
  <c r="AA299" i="2" s="1"/>
  <c r="G298" i="2" a="1"/>
  <c r="G298" i="2" s="1"/>
  <c r="L297" i="2" a="1"/>
  <c r="L297" i="2" s="1"/>
  <c r="Y299" i="2" a="1"/>
  <c r="Y299" i="2" s="1"/>
  <c r="P298" i="2"/>
  <c r="AA300" i="2" l="1" a="1"/>
  <c r="AA300" i="2" s="1"/>
  <c r="G299" i="2" a="1"/>
  <c r="G299" i="2" s="1"/>
  <c r="AF298" i="2"/>
  <c r="J298" i="2" a="1"/>
  <c r="J298" i="2" s="1"/>
  <c r="I298" i="2" s="1" a="1"/>
  <c r="I298" i="2" s="1"/>
  <c r="H298" i="2" s="1" a="1"/>
  <c r="H298" i="2" s="1"/>
  <c r="L298" i="2" a="1"/>
  <c r="L298" i="2" s="1"/>
  <c r="Y300" i="2" a="1"/>
  <c r="Y300" i="2" s="1"/>
  <c r="P299" i="2"/>
  <c r="AF299" i="2" l="1"/>
  <c r="J299" i="2" a="1"/>
  <c r="J299" i="2" s="1"/>
  <c r="I299" i="2" s="1" a="1"/>
  <c r="I299" i="2" s="1"/>
  <c r="H299" i="2" s="1" a="1"/>
  <c r="H299" i="2" s="1"/>
  <c r="AA301" i="2" a="1"/>
  <c r="AA301" i="2" s="1"/>
  <c r="G300" i="2" a="1"/>
  <c r="G300" i="2" s="1"/>
  <c r="L299" i="2" a="1"/>
  <c r="L299" i="2" s="1"/>
  <c r="Y301" i="2" a="1"/>
  <c r="Y301" i="2" s="1"/>
  <c r="P300" i="2"/>
  <c r="AF300" i="2" l="1"/>
  <c r="J300" i="2" a="1"/>
  <c r="J300" i="2" s="1"/>
  <c r="I300" i="2" s="1" a="1"/>
  <c r="I300" i="2" s="1"/>
  <c r="H300" i="2" s="1" a="1"/>
  <c r="H300" i="2" s="1"/>
  <c r="AA302" i="2" a="1"/>
  <c r="AA302" i="2" s="1"/>
  <c r="G301" i="2" a="1"/>
  <c r="G301" i="2" s="1"/>
  <c r="L300" i="2" a="1"/>
  <c r="L300" i="2" s="1"/>
  <c r="Y302" i="2" a="1"/>
  <c r="Y302" i="2" s="1"/>
  <c r="P301" i="2"/>
  <c r="AF301" i="2" l="1"/>
  <c r="J301" i="2" a="1"/>
  <c r="J301" i="2" s="1"/>
  <c r="I301" i="2" s="1" a="1"/>
  <c r="I301" i="2" s="1"/>
  <c r="H301" i="2" s="1" a="1"/>
  <c r="H301" i="2" s="1"/>
  <c r="AA303" i="2" a="1"/>
  <c r="AA303" i="2" s="1"/>
  <c r="G302" i="2" a="1"/>
  <c r="G302" i="2" s="1"/>
  <c r="L301" i="2" a="1"/>
  <c r="L301" i="2" s="1"/>
  <c r="Y303" i="2" a="1"/>
  <c r="Y303" i="2" s="1"/>
  <c r="P302" i="2"/>
  <c r="AF302" i="2" l="1"/>
  <c r="J302" i="2" a="1"/>
  <c r="J302" i="2" s="1"/>
  <c r="I302" i="2" s="1" a="1"/>
  <c r="I302" i="2" s="1"/>
  <c r="H302" i="2" s="1" a="1"/>
  <c r="H302" i="2" s="1"/>
  <c r="AA304" i="2" a="1"/>
  <c r="AA304" i="2" s="1"/>
  <c r="G303" i="2" a="1"/>
  <c r="G303" i="2" s="1"/>
  <c r="L302" i="2" a="1"/>
  <c r="L302" i="2" s="1"/>
  <c r="Y304" i="2" a="1"/>
  <c r="Y304" i="2" s="1"/>
  <c r="P303" i="2"/>
  <c r="AF303" i="2" l="1"/>
  <c r="J303" i="2" a="1"/>
  <c r="J303" i="2" s="1"/>
  <c r="I303" i="2" s="1" a="1"/>
  <c r="I303" i="2" s="1"/>
  <c r="H303" i="2" s="1" a="1"/>
  <c r="H303" i="2" s="1"/>
  <c r="AA305" i="2" a="1"/>
  <c r="AA305" i="2" s="1"/>
  <c r="G304" i="2" a="1"/>
  <c r="G304" i="2" s="1"/>
  <c r="L303" i="2" a="1"/>
  <c r="L303" i="2" s="1"/>
  <c r="Y305" i="2" a="1"/>
  <c r="Y305" i="2" s="1"/>
  <c r="P304" i="2"/>
  <c r="AA306" i="2" l="1" a="1"/>
  <c r="AA306" i="2" s="1"/>
  <c r="G305" i="2" a="1"/>
  <c r="G305" i="2" s="1"/>
  <c r="AF304" i="2"/>
  <c r="J304" i="2" a="1"/>
  <c r="J304" i="2" s="1"/>
  <c r="I304" i="2" s="1" a="1"/>
  <c r="I304" i="2" s="1"/>
  <c r="H304" i="2" s="1" a="1"/>
  <c r="H304" i="2" s="1"/>
  <c r="L304" i="2" a="1"/>
  <c r="L304" i="2" s="1"/>
  <c r="Y306" i="2" a="1"/>
  <c r="Y306" i="2" s="1"/>
  <c r="P305" i="2"/>
  <c r="AF305" i="2" l="1"/>
  <c r="J305" i="2" a="1"/>
  <c r="J305" i="2" s="1"/>
  <c r="I305" i="2" s="1" a="1"/>
  <c r="I305" i="2" s="1"/>
  <c r="H305" i="2" s="1" a="1"/>
  <c r="H305" i="2" s="1"/>
  <c r="AA307" i="2" a="1"/>
  <c r="AA307" i="2" s="1"/>
  <c r="G306" i="2" a="1"/>
  <c r="G306" i="2" s="1"/>
  <c r="L305" i="2" a="1"/>
  <c r="L305" i="2" s="1"/>
  <c r="Y307" i="2" a="1"/>
  <c r="Y307" i="2" s="1"/>
  <c r="P306" i="2"/>
  <c r="AF306" i="2" l="1"/>
  <c r="J306" i="2" a="1"/>
  <c r="J306" i="2" s="1"/>
  <c r="I306" i="2" s="1" a="1"/>
  <c r="I306" i="2" s="1"/>
  <c r="H306" i="2" s="1" a="1"/>
  <c r="H306" i="2" s="1"/>
  <c r="AA308" i="2" a="1"/>
  <c r="AA308" i="2" s="1"/>
  <c r="G307" i="2" a="1"/>
  <c r="G307" i="2" s="1"/>
  <c r="L306" i="2" a="1"/>
  <c r="L306" i="2" s="1"/>
  <c r="Y308" i="2" a="1"/>
  <c r="Y308" i="2" s="1"/>
  <c r="P307" i="2"/>
  <c r="AA309" i="2" l="1" a="1"/>
  <c r="AA309" i="2" s="1"/>
  <c r="G308" i="2" a="1"/>
  <c r="G308" i="2" s="1"/>
  <c r="AF307" i="2"/>
  <c r="J307" i="2" a="1"/>
  <c r="J307" i="2" s="1"/>
  <c r="I307" i="2" s="1" a="1"/>
  <c r="I307" i="2" s="1"/>
  <c r="H307" i="2" s="1" a="1"/>
  <c r="H307" i="2" s="1"/>
  <c r="L307" i="2" a="1"/>
  <c r="L307" i="2" s="1"/>
  <c r="Y309" i="2" a="1"/>
  <c r="Y309" i="2" s="1"/>
  <c r="P308" i="2"/>
  <c r="AF308" i="2" l="1"/>
  <c r="J308" i="2" a="1"/>
  <c r="J308" i="2" s="1"/>
  <c r="I308" i="2" s="1" a="1"/>
  <c r="I308" i="2" s="1"/>
  <c r="H308" i="2" s="1" a="1"/>
  <c r="H308" i="2" s="1"/>
  <c r="AA310" i="2" a="1"/>
  <c r="AA310" i="2" s="1"/>
  <c r="G309" i="2" a="1"/>
  <c r="G309" i="2" s="1"/>
  <c r="L308" i="2" a="1"/>
  <c r="L308" i="2" s="1"/>
  <c r="Y310" i="2" a="1"/>
  <c r="Y310" i="2" s="1"/>
  <c r="P309" i="2"/>
  <c r="AF309" i="2" l="1"/>
  <c r="J309" i="2" a="1"/>
  <c r="J309" i="2" s="1"/>
  <c r="I309" i="2" s="1" a="1"/>
  <c r="I309" i="2" s="1"/>
  <c r="H309" i="2" s="1" a="1"/>
  <c r="H309" i="2" s="1"/>
  <c r="AA311" i="2" a="1"/>
  <c r="AA311" i="2" s="1"/>
  <c r="G310" i="2" a="1"/>
  <c r="G310" i="2" s="1"/>
  <c r="L309" i="2" a="1"/>
  <c r="L309" i="2" s="1"/>
  <c r="Y311" i="2" a="1"/>
  <c r="Y311" i="2" s="1"/>
  <c r="P310" i="2"/>
  <c r="AF310" i="2" l="1"/>
  <c r="J310" i="2" a="1"/>
  <c r="J310" i="2" s="1"/>
  <c r="I310" i="2" s="1" a="1"/>
  <c r="I310" i="2" s="1"/>
  <c r="H310" i="2" s="1" a="1"/>
  <c r="H310" i="2" s="1"/>
  <c r="AA312" i="2" a="1"/>
  <c r="AA312" i="2" s="1"/>
  <c r="G311" i="2" a="1"/>
  <c r="G311" i="2" s="1"/>
  <c r="L310" i="2" a="1"/>
  <c r="L310" i="2" s="1"/>
  <c r="Y312" i="2" a="1"/>
  <c r="Y312" i="2" s="1"/>
  <c r="P311" i="2"/>
  <c r="J311" i="2" l="1" a="1"/>
  <c r="J311" i="2" s="1"/>
  <c r="I311" i="2" s="1" a="1"/>
  <c r="I311" i="2" s="1"/>
  <c r="H311" i="2" s="1" a="1"/>
  <c r="H311" i="2" s="1"/>
  <c r="AF311" i="2"/>
  <c r="AA313" i="2" a="1"/>
  <c r="AA313" i="2" s="1"/>
  <c r="G312" i="2" a="1"/>
  <c r="G312" i="2" s="1"/>
  <c r="L311" i="2" a="1"/>
  <c r="L311" i="2" s="1"/>
  <c r="Y313" i="2" a="1"/>
  <c r="Y313" i="2" s="1"/>
  <c r="P312" i="2"/>
  <c r="AF312" i="2" l="1"/>
  <c r="J312" i="2" a="1"/>
  <c r="J312" i="2" s="1"/>
  <c r="I312" i="2" s="1" a="1"/>
  <c r="I312" i="2" s="1"/>
  <c r="H312" i="2" s="1" a="1"/>
  <c r="H312" i="2" s="1"/>
  <c r="AA314" i="2" a="1"/>
  <c r="AA314" i="2" s="1"/>
  <c r="G313" i="2" a="1"/>
  <c r="G313" i="2" s="1"/>
  <c r="L312" i="2" a="1"/>
  <c r="L312" i="2" s="1"/>
  <c r="Y314" i="2" a="1"/>
  <c r="Y314" i="2" s="1"/>
  <c r="P313" i="2"/>
  <c r="AF313" i="2" l="1"/>
  <c r="J313" i="2" a="1"/>
  <c r="J313" i="2" s="1"/>
  <c r="I313" i="2" s="1" a="1"/>
  <c r="I313" i="2" s="1"/>
  <c r="H313" i="2" s="1" a="1"/>
  <c r="H313" i="2" s="1"/>
  <c r="AA315" i="2" a="1"/>
  <c r="AA315" i="2" s="1"/>
  <c r="G314" i="2" a="1"/>
  <c r="G314" i="2" s="1"/>
  <c r="L313" i="2" a="1"/>
  <c r="L313" i="2" s="1"/>
  <c r="Y315" i="2" a="1"/>
  <c r="Y315" i="2" s="1"/>
  <c r="P314" i="2"/>
  <c r="AA316" i="2" l="1" a="1"/>
  <c r="AA316" i="2" s="1"/>
  <c r="G315" i="2" a="1"/>
  <c r="G315" i="2" s="1"/>
  <c r="AF314" i="2"/>
  <c r="J314" i="2" a="1"/>
  <c r="J314" i="2" s="1"/>
  <c r="I314" i="2" s="1" a="1"/>
  <c r="I314" i="2" s="1"/>
  <c r="H314" i="2" s="1" a="1"/>
  <c r="H314" i="2" s="1"/>
  <c r="L314" i="2" a="1"/>
  <c r="L314" i="2" s="1"/>
  <c r="Y316" i="2" a="1"/>
  <c r="Y316" i="2" s="1"/>
  <c r="P315" i="2"/>
  <c r="AF315" i="2" l="1"/>
  <c r="J315" i="2" a="1"/>
  <c r="J315" i="2" s="1"/>
  <c r="I315" i="2" s="1" a="1"/>
  <c r="I315" i="2" s="1"/>
  <c r="H315" i="2" s="1" a="1"/>
  <c r="H315" i="2" s="1"/>
  <c r="AA317" i="2" a="1"/>
  <c r="AA317" i="2" s="1"/>
  <c r="G316" i="2" a="1"/>
  <c r="G316" i="2" s="1"/>
  <c r="L315" i="2" a="1"/>
  <c r="L315" i="2" s="1"/>
  <c r="Y317" i="2" a="1"/>
  <c r="Y317" i="2" s="1"/>
  <c r="P316" i="2"/>
  <c r="AF316" i="2" l="1"/>
  <c r="J316" i="2" a="1"/>
  <c r="J316" i="2" s="1"/>
  <c r="I316" i="2" s="1" a="1"/>
  <c r="I316" i="2" s="1"/>
  <c r="H316" i="2" s="1" a="1"/>
  <c r="H316" i="2" s="1"/>
  <c r="AA318" i="2" a="1"/>
  <c r="AA318" i="2" s="1"/>
  <c r="G317" i="2" a="1"/>
  <c r="G317" i="2" s="1"/>
  <c r="L316" i="2" a="1"/>
  <c r="L316" i="2" s="1"/>
  <c r="Y318" i="2" a="1"/>
  <c r="Y318" i="2" s="1"/>
  <c r="P317" i="2"/>
  <c r="AF317" i="2" l="1"/>
  <c r="J317" i="2" a="1"/>
  <c r="J317" i="2" s="1"/>
  <c r="I317" i="2" s="1" a="1"/>
  <c r="I317" i="2" s="1"/>
  <c r="H317" i="2" s="1" a="1"/>
  <c r="H317" i="2" s="1"/>
  <c r="AA319" i="2" a="1"/>
  <c r="AA319" i="2" s="1"/>
  <c r="G318" i="2" a="1"/>
  <c r="G318" i="2" s="1"/>
  <c r="L317" i="2" a="1"/>
  <c r="L317" i="2" s="1"/>
  <c r="Y319" i="2" a="1"/>
  <c r="Y319" i="2" s="1"/>
  <c r="P318" i="2"/>
  <c r="AA320" i="2" l="1" a="1"/>
  <c r="AA320" i="2" s="1"/>
  <c r="G319" i="2" a="1"/>
  <c r="G319" i="2" s="1"/>
  <c r="AF318" i="2"/>
  <c r="J318" i="2" a="1"/>
  <c r="J318" i="2" s="1"/>
  <c r="I318" i="2" s="1" a="1"/>
  <c r="I318" i="2" s="1"/>
  <c r="H318" i="2" s="1" a="1"/>
  <c r="H318" i="2" s="1"/>
  <c r="L318" i="2" a="1"/>
  <c r="L318" i="2" s="1"/>
  <c r="Y320" i="2" a="1"/>
  <c r="Y320" i="2" s="1"/>
  <c r="P319" i="2"/>
  <c r="AF319" i="2" l="1"/>
  <c r="J319" i="2" a="1"/>
  <c r="J319" i="2" s="1"/>
  <c r="I319" i="2" s="1" a="1"/>
  <c r="I319" i="2" s="1"/>
  <c r="H319" i="2" s="1" a="1"/>
  <c r="H319" i="2" s="1"/>
  <c r="AA321" i="2" a="1"/>
  <c r="AA321" i="2" s="1"/>
  <c r="G320" i="2" a="1"/>
  <c r="G320" i="2" s="1"/>
  <c r="L319" i="2" a="1"/>
  <c r="L319" i="2" s="1"/>
  <c r="Y321" i="2" a="1"/>
  <c r="Y321" i="2" s="1"/>
  <c r="P320" i="2"/>
  <c r="AF320" i="2" l="1"/>
  <c r="J320" i="2" a="1"/>
  <c r="J320" i="2" s="1"/>
  <c r="I320" i="2" s="1" a="1"/>
  <c r="I320" i="2" s="1"/>
  <c r="H320" i="2" s="1" a="1"/>
  <c r="H320" i="2" s="1"/>
  <c r="AA322" i="2" a="1"/>
  <c r="AA322" i="2" s="1"/>
  <c r="G321" i="2" a="1"/>
  <c r="G321" i="2" s="1"/>
  <c r="L320" i="2" a="1"/>
  <c r="L320" i="2" s="1"/>
  <c r="Y322" i="2" a="1"/>
  <c r="Y322" i="2" s="1"/>
  <c r="P321" i="2"/>
  <c r="AF321" i="2" l="1"/>
  <c r="J321" i="2" a="1"/>
  <c r="J321" i="2" s="1"/>
  <c r="I321" i="2" s="1" a="1"/>
  <c r="I321" i="2" s="1"/>
  <c r="H321" i="2" s="1" a="1"/>
  <c r="H321" i="2" s="1"/>
  <c r="AA323" i="2" a="1"/>
  <c r="AA323" i="2" s="1"/>
  <c r="G322" i="2" a="1"/>
  <c r="G322" i="2" s="1"/>
  <c r="L321" i="2" a="1"/>
  <c r="L321" i="2" s="1"/>
  <c r="Y323" i="2" a="1"/>
  <c r="Y323" i="2" s="1"/>
  <c r="P322" i="2"/>
  <c r="J322" i="2" l="1" a="1"/>
  <c r="J322" i="2" s="1"/>
  <c r="I322" i="2" s="1" a="1"/>
  <c r="I322" i="2" s="1"/>
  <c r="H322" i="2" s="1" a="1"/>
  <c r="H322" i="2" s="1"/>
  <c r="AF322" i="2"/>
  <c r="AA324" i="2" a="1"/>
  <c r="AA324" i="2" s="1"/>
  <c r="G323" i="2" a="1"/>
  <c r="G323" i="2" s="1"/>
  <c r="L322" i="2" a="1"/>
  <c r="L322" i="2" s="1"/>
  <c r="Y324" i="2" a="1"/>
  <c r="Y324" i="2" s="1"/>
  <c r="P323" i="2"/>
  <c r="AF323" i="2" l="1"/>
  <c r="J323" i="2" a="1"/>
  <c r="J323" i="2" s="1"/>
  <c r="I323" i="2" s="1" a="1"/>
  <c r="I323" i="2" s="1"/>
  <c r="H323" i="2" s="1" a="1"/>
  <c r="H323" i="2" s="1"/>
  <c r="AA325" i="2" a="1"/>
  <c r="AA325" i="2" s="1"/>
  <c r="G324" i="2" a="1"/>
  <c r="G324" i="2" s="1"/>
  <c r="L323" i="2" a="1"/>
  <c r="L323" i="2" s="1"/>
  <c r="Y325" i="2" a="1"/>
  <c r="Y325" i="2" s="1"/>
  <c r="P324" i="2"/>
  <c r="AF324" i="2" l="1"/>
  <c r="J324" i="2" a="1"/>
  <c r="J324" i="2" s="1"/>
  <c r="I324" i="2" s="1" a="1"/>
  <c r="I324" i="2" s="1"/>
  <c r="H324" i="2" s="1" a="1"/>
  <c r="H324" i="2" s="1"/>
  <c r="AA326" i="2" a="1"/>
  <c r="AA326" i="2" s="1"/>
  <c r="G325" i="2" a="1"/>
  <c r="G325" i="2" s="1"/>
  <c r="L324" i="2" a="1"/>
  <c r="L324" i="2" s="1"/>
  <c r="Y326" i="2" a="1"/>
  <c r="Y326" i="2" s="1"/>
  <c r="P325" i="2"/>
  <c r="AA327" i="2" l="1" a="1"/>
  <c r="AA327" i="2" s="1"/>
  <c r="G326" i="2" a="1"/>
  <c r="G326" i="2" s="1"/>
  <c r="AF325" i="2"/>
  <c r="J325" i="2" a="1"/>
  <c r="J325" i="2" s="1"/>
  <c r="I325" i="2" s="1" a="1"/>
  <c r="I325" i="2" s="1"/>
  <c r="H325" i="2" s="1" a="1"/>
  <c r="H325" i="2" s="1"/>
  <c r="L325" i="2" a="1"/>
  <c r="L325" i="2" s="1"/>
  <c r="Y327" i="2" a="1"/>
  <c r="Y327" i="2" s="1"/>
  <c r="P326" i="2"/>
  <c r="J326" i="2" l="1" a="1"/>
  <c r="J326" i="2" s="1"/>
  <c r="I326" i="2" s="1" a="1"/>
  <c r="I326" i="2" s="1"/>
  <c r="H326" i="2" s="1" a="1"/>
  <c r="H326" i="2" s="1"/>
  <c r="AF326" i="2"/>
  <c r="AA328" i="2" a="1"/>
  <c r="AA328" i="2" s="1"/>
  <c r="G327" i="2" a="1"/>
  <c r="G327" i="2" s="1"/>
  <c r="L326" i="2" a="1"/>
  <c r="L326" i="2" s="1"/>
  <c r="Y328" i="2" a="1"/>
  <c r="Y328" i="2" s="1"/>
  <c r="P327" i="2"/>
  <c r="AF327" i="2" l="1"/>
  <c r="J327" i="2" a="1"/>
  <c r="J327" i="2" s="1"/>
  <c r="I327" i="2" s="1" a="1"/>
  <c r="I327" i="2" s="1"/>
  <c r="H327" i="2" s="1" a="1"/>
  <c r="H327" i="2" s="1"/>
  <c r="AA329" i="2" a="1"/>
  <c r="AA329" i="2" s="1"/>
  <c r="G328" i="2" a="1"/>
  <c r="G328" i="2" s="1"/>
  <c r="L327" i="2" a="1"/>
  <c r="L327" i="2" s="1"/>
  <c r="Y329" i="2" a="1"/>
  <c r="Y329" i="2" s="1"/>
  <c r="P328" i="2"/>
  <c r="J328" i="2" l="1" a="1"/>
  <c r="J328" i="2" s="1"/>
  <c r="I328" i="2" s="1" a="1"/>
  <c r="I328" i="2" s="1"/>
  <c r="H328" i="2" s="1" a="1"/>
  <c r="H328" i="2" s="1"/>
  <c r="AF328" i="2"/>
  <c r="AA330" i="2" a="1"/>
  <c r="AA330" i="2" s="1"/>
  <c r="G329" i="2" a="1"/>
  <c r="G329" i="2" s="1"/>
  <c r="L328" i="2" a="1"/>
  <c r="L328" i="2" s="1"/>
  <c r="Y330" i="2" a="1"/>
  <c r="Y330" i="2" s="1"/>
  <c r="P329" i="2"/>
  <c r="AF329" i="2" l="1"/>
  <c r="J329" i="2" a="1"/>
  <c r="J329" i="2" s="1"/>
  <c r="I329" i="2" s="1" a="1"/>
  <c r="I329" i="2" s="1"/>
  <c r="H329" i="2" s="1" a="1"/>
  <c r="H329" i="2" s="1"/>
  <c r="AA331" i="2" a="1"/>
  <c r="AA331" i="2" s="1"/>
  <c r="G330" i="2" a="1"/>
  <c r="G330" i="2" s="1"/>
  <c r="L329" i="2" a="1"/>
  <c r="L329" i="2" s="1"/>
  <c r="Y331" i="2" a="1"/>
  <c r="Y331" i="2" s="1"/>
  <c r="P330" i="2"/>
  <c r="AF330" i="2" l="1"/>
  <c r="J330" i="2" a="1"/>
  <c r="J330" i="2" s="1"/>
  <c r="I330" i="2" s="1" a="1"/>
  <c r="I330" i="2" s="1"/>
  <c r="H330" i="2" s="1" a="1"/>
  <c r="H330" i="2" s="1"/>
  <c r="AA332" i="2" a="1"/>
  <c r="AA332" i="2" s="1"/>
  <c r="G331" i="2" a="1"/>
  <c r="G331" i="2" s="1"/>
  <c r="L330" i="2" a="1"/>
  <c r="L330" i="2" s="1"/>
  <c r="Y332" i="2" a="1"/>
  <c r="Y332" i="2" s="1"/>
  <c r="P331" i="2"/>
  <c r="AF331" i="2" l="1"/>
  <c r="J331" i="2" a="1"/>
  <c r="J331" i="2" s="1"/>
  <c r="I331" i="2" s="1" a="1"/>
  <c r="I331" i="2" s="1"/>
  <c r="H331" i="2" s="1" a="1"/>
  <c r="H331" i="2" s="1"/>
  <c r="AA333" i="2" a="1"/>
  <c r="AA333" i="2" s="1"/>
  <c r="G332" i="2" a="1"/>
  <c r="G332" i="2" s="1"/>
  <c r="L331" i="2" a="1"/>
  <c r="L331" i="2" s="1"/>
  <c r="Y333" i="2" a="1"/>
  <c r="Y333" i="2" s="1"/>
  <c r="P332" i="2"/>
  <c r="J332" i="2" l="1" a="1"/>
  <c r="J332" i="2" s="1"/>
  <c r="I332" i="2" s="1" a="1"/>
  <c r="I332" i="2" s="1"/>
  <c r="H332" i="2" s="1" a="1"/>
  <c r="H332" i="2" s="1"/>
  <c r="AF332" i="2"/>
  <c r="AA334" i="2" a="1"/>
  <c r="AA334" i="2" s="1"/>
  <c r="G333" i="2" a="1"/>
  <c r="G333" i="2" s="1"/>
  <c r="L332" i="2" a="1"/>
  <c r="L332" i="2" s="1"/>
  <c r="Y334" i="2" a="1"/>
  <c r="Y334" i="2" s="1"/>
  <c r="P333" i="2"/>
  <c r="AF333" i="2" l="1"/>
  <c r="J333" i="2" a="1"/>
  <c r="J333" i="2" s="1"/>
  <c r="I333" i="2" s="1" a="1"/>
  <c r="I333" i="2" s="1"/>
  <c r="H333" i="2" s="1" a="1"/>
  <c r="H333" i="2" s="1"/>
  <c r="AA335" i="2" a="1"/>
  <c r="AA335" i="2" s="1"/>
  <c r="G334" i="2" a="1"/>
  <c r="G334" i="2" s="1"/>
  <c r="L333" i="2" a="1"/>
  <c r="L333" i="2" s="1"/>
  <c r="Y335" i="2" a="1"/>
  <c r="Y335" i="2" s="1"/>
  <c r="P334" i="2"/>
  <c r="J334" i="2" l="1" a="1"/>
  <c r="J334" i="2" s="1"/>
  <c r="I334" i="2" s="1" a="1"/>
  <c r="I334" i="2" s="1"/>
  <c r="H334" i="2" s="1" a="1"/>
  <c r="H334" i="2" s="1"/>
  <c r="AF334" i="2"/>
  <c r="AA336" i="2" a="1"/>
  <c r="AA336" i="2" s="1"/>
  <c r="G335" i="2" a="1"/>
  <c r="G335" i="2" s="1"/>
  <c r="L334" i="2" a="1"/>
  <c r="L334" i="2" s="1"/>
  <c r="Y336" i="2" a="1"/>
  <c r="Y336" i="2" s="1"/>
  <c r="P335" i="2"/>
  <c r="J335" i="2" l="1" a="1"/>
  <c r="J335" i="2" s="1"/>
  <c r="I335" i="2" s="1" a="1"/>
  <c r="I335" i="2" s="1"/>
  <c r="H335" i="2" s="1" a="1"/>
  <c r="H335" i="2" s="1"/>
  <c r="AF335" i="2"/>
  <c r="AA337" i="2" a="1"/>
  <c r="AA337" i="2" s="1"/>
  <c r="G336" i="2" a="1"/>
  <c r="G336" i="2" s="1"/>
  <c r="L335" i="2" a="1"/>
  <c r="L335" i="2" s="1"/>
  <c r="Y337" i="2" a="1"/>
  <c r="Y337" i="2" s="1"/>
  <c r="P336" i="2"/>
  <c r="AF336" i="2" l="1"/>
  <c r="J336" i="2" a="1"/>
  <c r="J336" i="2" s="1"/>
  <c r="I336" i="2" s="1" a="1"/>
  <c r="I336" i="2" s="1"/>
  <c r="H336" i="2" s="1" a="1"/>
  <c r="H336" i="2" s="1"/>
  <c r="AA338" i="2" a="1"/>
  <c r="AA338" i="2" s="1"/>
  <c r="G337" i="2" a="1"/>
  <c r="G337" i="2" s="1"/>
  <c r="L336" i="2" a="1"/>
  <c r="L336" i="2" s="1"/>
  <c r="Y338" i="2" a="1"/>
  <c r="Y338" i="2" s="1"/>
  <c r="P337" i="2"/>
  <c r="AA339" i="2" l="1" a="1"/>
  <c r="AA339" i="2" s="1"/>
  <c r="G338" i="2" a="1"/>
  <c r="G338" i="2" s="1"/>
  <c r="AF337" i="2"/>
  <c r="J337" i="2" a="1"/>
  <c r="J337" i="2" s="1"/>
  <c r="I337" i="2" s="1" a="1"/>
  <c r="I337" i="2" s="1"/>
  <c r="H337" i="2" s="1" a="1"/>
  <c r="H337" i="2" s="1"/>
  <c r="L337" i="2" a="1"/>
  <c r="L337" i="2" s="1"/>
  <c r="Y339" i="2" a="1"/>
  <c r="Y339" i="2" s="1"/>
  <c r="P338" i="2"/>
  <c r="AF338" i="2" l="1"/>
  <c r="J338" i="2" a="1"/>
  <c r="J338" i="2" s="1"/>
  <c r="I338" i="2" s="1" a="1"/>
  <c r="I338" i="2" s="1"/>
  <c r="H338" i="2" s="1" a="1"/>
  <c r="H338" i="2" s="1"/>
  <c r="AA340" i="2" a="1"/>
  <c r="AA340" i="2" s="1"/>
  <c r="G339" i="2" a="1"/>
  <c r="G339" i="2" s="1"/>
  <c r="L338" i="2" a="1"/>
  <c r="L338" i="2" s="1"/>
  <c r="Y340" i="2" a="1"/>
  <c r="Y340" i="2" s="1"/>
  <c r="P339" i="2"/>
  <c r="AF339" i="2" l="1"/>
  <c r="J339" i="2" a="1"/>
  <c r="J339" i="2" s="1"/>
  <c r="I339" i="2" s="1" a="1"/>
  <c r="I339" i="2" s="1"/>
  <c r="H339" i="2" s="1" a="1"/>
  <c r="H339" i="2" s="1"/>
  <c r="AA341" i="2" a="1"/>
  <c r="AA341" i="2" s="1"/>
  <c r="G340" i="2" a="1"/>
  <c r="G340" i="2" s="1"/>
  <c r="L339" i="2" a="1"/>
  <c r="L339" i="2" s="1"/>
  <c r="Y341" i="2" a="1"/>
  <c r="Y341" i="2" s="1"/>
  <c r="P340" i="2"/>
  <c r="AF340" i="2" l="1"/>
  <c r="J340" i="2" a="1"/>
  <c r="J340" i="2" s="1"/>
  <c r="I340" i="2" s="1" a="1"/>
  <c r="I340" i="2" s="1"/>
  <c r="H340" i="2" s="1" a="1"/>
  <c r="H340" i="2" s="1"/>
  <c r="AA342" i="2" a="1"/>
  <c r="AA342" i="2" s="1"/>
  <c r="G341" i="2" a="1"/>
  <c r="G341" i="2" s="1"/>
  <c r="L340" i="2" a="1"/>
  <c r="L340" i="2" s="1"/>
  <c r="Y342" i="2" a="1"/>
  <c r="Y342" i="2" s="1"/>
  <c r="P341" i="2"/>
  <c r="AF341" i="2" l="1"/>
  <c r="J341" i="2" a="1"/>
  <c r="J341" i="2" s="1"/>
  <c r="I341" i="2" s="1" a="1"/>
  <c r="I341" i="2" s="1"/>
  <c r="H341" i="2" s="1" a="1"/>
  <c r="H341" i="2" s="1"/>
  <c r="AA343" i="2" a="1"/>
  <c r="AA343" i="2" s="1"/>
  <c r="G342" i="2" a="1"/>
  <c r="G342" i="2" s="1"/>
  <c r="L341" i="2" a="1"/>
  <c r="L341" i="2" s="1"/>
  <c r="Y343" i="2" a="1"/>
  <c r="Y343" i="2" s="1"/>
  <c r="P342" i="2"/>
  <c r="AF342" i="2" l="1"/>
  <c r="J342" i="2" a="1"/>
  <c r="J342" i="2" s="1"/>
  <c r="I342" i="2" s="1" a="1"/>
  <c r="I342" i="2" s="1"/>
  <c r="H342" i="2" s="1" a="1"/>
  <c r="H342" i="2" s="1"/>
  <c r="AA344" i="2" a="1"/>
  <c r="AA344" i="2" s="1"/>
  <c r="G343" i="2" a="1"/>
  <c r="G343" i="2" s="1"/>
  <c r="L342" i="2" a="1"/>
  <c r="L342" i="2" s="1"/>
  <c r="Y344" i="2" a="1"/>
  <c r="Y344" i="2" s="1"/>
  <c r="P343" i="2"/>
  <c r="AF343" i="2" l="1"/>
  <c r="J343" i="2" a="1"/>
  <c r="J343" i="2" s="1"/>
  <c r="I343" i="2" s="1" a="1"/>
  <c r="I343" i="2" s="1"/>
  <c r="H343" i="2" s="1" a="1"/>
  <c r="H343" i="2" s="1"/>
  <c r="AA345" i="2" a="1"/>
  <c r="AA345" i="2" s="1"/>
  <c r="G344" i="2" a="1"/>
  <c r="G344" i="2" s="1"/>
  <c r="L343" i="2" a="1"/>
  <c r="L343" i="2" s="1"/>
  <c r="Y345" i="2" a="1"/>
  <c r="Y345" i="2" s="1"/>
  <c r="P344" i="2"/>
  <c r="AF344" i="2" l="1"/>
  <c r="J344" i="2" a="1"/>
  <c r="J344" i="2" s="1"/>
  <c r="I344" i="2" s="1" a="1"/>
  <c r="I344" i="2" s="1"/>
  <c r="H344" i="2" s="1" a="1"/>
  <c r="H344" i="2" s="1"/>
  <c r="AA346" i="2" a="1"/>
  <c r="AA346" i="2" s="1"/>
  <c r="G345" i="2" a="1"/>
  <c r="G345" i="2" s="1"/>
  <c r="L344" i="2" a="1"/>
  <c r="L344" i="2" s="1"/>
  <c r="Y346" i="2" a="1"/>
  <c r="Y346" i="2" s="1"/>
  <c r="P345" i="2"/>
  <c r="J345" i="2" l="1" a="1"/>
  <c r="J345" i="2" s="1"/>
  <c r="I345" i="2" s="1" a="1"/>
  <c r="I345" i="2" s="1"/>
  <c r="H345" i="2" s="1" a="1"/>
  <c r="H345" i="2" s="1"/>
  <c r="AF345" i="2"/>
  <c r="AA347" i="2" a="1"/>
  <c r="AA347" i="2" s="1"/>
  <c r="G346" i="2" a="1"/>
  <c r="G346" i="2" s="1"/>
  <c r="L345" i="2" a="1"/>
  <c r="L345" i="2" s="1"/>
  <c r="Y347" i="2" a="1"/>
  <c r="Y347" i="2" s="1"/>
  <c r="P346" i="2"/>
  <c r="AF346" i="2" l="1"/>
  <c r="J346" i="2" a="1"/>
  <c r="J346" i="2" s="1"/>
  <c r="I346" i="2" s="1" a="1"/>
  <c r="I346" i="2" s="1"/>
  <c r="H346" i="2" s="1" a="1"/>
  <c r="H346" i="2" s="1"/>
  <c r="AA348" i="2" a="1"/>
  <c r="AA348" i="2" s="1"/>
  <c r="G347" i="2" a="1"/>
  <c r="G347" i="2" s="1"/>
  <c r="L346" i="2" a="1"/>
  <c r="L346" i="2" s="1"/>
  <c r="Y348" i="2" a="1"/>
  <c r="Y348" i="2" s="1"/>
  <c r="P347" i="2"/>
  <c r="J347" i="2" l="1" a="1"/>
  <c r="J347" i="2" s="1"/>
  <c r="I347" i="2" s="1" a="1"/>
  <c r="I347" i="2" s="1"/>
  <c r="H347" i="2" s="1" a="1"/>
  <c r="H347" i="2" s="1"/>
  <c r="AF347" i="2"/>
  <c r="AA349" i="2" a="1"/>
  <c r="AA349" i="2" s="1"/>
  <c r="G348" i="2" a="1"/>
  <c r="G348" i="2" s="1"/>
  <c r="L347" i="2" a="1"/>
  <c r="L347" i="2" s="1"/>
  <c r="Y349" i="2" a="1"/>
  <c r="Y349" i="2" s="1"/>
  <c r="P348" i="2"/>
  <c r="AF348" i="2" l="1"/>
  <c r="J348" i="2" a="1"/>
  <c r="J348" i="2" s="1"/>
  <c r="I348" i="2" s="1" a="1"/>
  <c r="I348" i="2" s="1"/>
  <c r="H348" i="2" s="1" a="1"/>
  <c r="H348" i="2" s="1"/>
  <c r="AA350" i="2" a="1"/>
  <c r="AA350" i="2" s="1"/>
  <c r="G349" i="2" a="1"/>
  <c r="G349" i="2" s="1"/>
  <c r="L348" i="2" a="1"/>
  <c r="L348" i="2" s="1"/>
  <c r="Y350" i="2" a="1"/>
  <c r="Y350" i="2" s="1"/>
  <c r="P349" i="2"/>
  <c r="AF349" i="2" l="1"/>
  <c r="J349" i="2" a="1"/>
  <c r="J349" i="2" s="1"/>
  <c r="I349" i="2" s="1" a="1"/>
  <c r="I349" i="2" s="1"/>
  <c r="H349" i="2" s="1" a="1"/>
  <c r="H349" i="2" s="1"/>
  <c r="AA351" i="2" a="1"/>
  <c r="AA351" i="2" s="1"/>
  <c r="G350" i="2" a="1"/>
  <c r="G350" i="2" s="1"/>
  <c r="L349" i="2" a="1"/>
  <c r="L349" i="2" s="1"/>
  <c r="Y351" i="2" a="1"/>
  <c r="Y351" i="2" s="1"/>
  <c r="P350" i="2"/>
  <c r="AA352" i="2" l="1" a="1"/>
  <c r="AA352" i="2" s="1"/>
  <c r="G351" i="2" a="1"/>
  <c r="G351" i="2" s="1"/>
  <c r="AF350" i="2"/>
  <c r="J350" i="2" a="1"/>
  <c r="J350" i="2" s="1"/>
  <c r="I350" i="2" s="1" a="1"/>
  <c r="I350" i="2" s="1"/>
  <c r="H350" i="2" s="1" a="1"/>
  <c r="H350" i="2" s="1"/>
  <c r="L350" i="2" a="1"/>
  <c r="L350" i="2" s="1"/>
  <c r="Y352" i="2" a="1"/>
  <c r="Y352" i="2" s="1"/>
  <c r="P351" i="2"/>
  <c r="AF351" i="2" l="1"/>
  <c r="J351" i="2" a="1"/>
  <c r="J351" i="2" s="1"/>
  <c r="I351" i="2" s="1" a="1"/>
  <c r="I351" i="2" s="1"/>
  <c r="H351" i="2" s="1" a="1"/>
  <c r="H351" i="2" s="1"/>
  <c r="AA353" i="2" a="1"/>
  <c r="AA353" i="2" s="1"/>
  <c r="G352" i="2" a="1"/>
  <c r="G352" i="2" s="1"/>
  <c r="L351" i="2" a="1"/>
  <c r="L351" i="2" s="1"/>
  <c r="Y353" i="2" a="1"/>
  <c r="Y353" i="2" s="1"/>
  <c r="P352" i="2"/>
  <c r="AF352" i="2" l="1"/>
  <c r="J352" i="2" a="1"/>
  <c r="J352" i="2" s="1"/>
  <c r="I352" i="2" s="1" a="1"/>
  <c r="I352" i="2" s="1"/>
  <c r="H352" i="2" s="1" a="1"/>
  <c r="H352" i="2" s="1"/>
  <c r="AA354" i="2" a="1"/>
  <c r="AA354" i="2" s="1"/>
  <c r="G353" i="2" a="1"/>
  <c r="G353" i="2" s="1"/>
  <c r="L352" i="2" a="1"/>
  <c r="L352" i="2" s="1"/>
  <c r="Y354" i="2" a="1"/>
  <c r="Y354" i="2" s="1"/>
  <c r="P353" i="2"/>
  <c r="AF353" i="2" l="1"/>
  <c r="J353" i="2" a="1"/>
  <c r="J353" i="2" s="1"/>
  <c r="I353" i="2" s="1" a="1"/>
  <c r="I353" i="2" s="1"/>
  <c r="H353" i="2" s="1" a="1"/>
  <c r="H353" i="2" s="1"/>
  <c r="AA355" i="2" a="1"/>
  <c r="AA355" i="2" s="1"/>
  <c r="G354" i="2" a="1"/>
  <c r="G354" i="2" s="1"/>
  <c r="L353" i="2" a="1"/>
  <c r="L353" i="2" s="1"/>
  <c r="Y355" i="2" a="1"/>
  <c r="Y355" i="2" s="1"/>
  <c r="P354" i="2"/>
  <c r="J354" i="2" l="1" a="1"/>
  <c r="J354" i="2" s="1"/>
  <c r="I354" i="2" s="1" a="1"/>
  <c r="I354" i="2" s="1"/>
  <c r="H354" i="2" s="1" a="1"/>
  <c r="H354" i="2" s="1"/>
  <c r="AF354" i="2"/>
  <c r="AA356" i="2" a="1"/>
  <c r="AA356" i="2" s="1"/>
  <c r="G355" i="2" a="1"/>
  <c r="G355" i="2" s="1"/>
  <c r="L354" i="2" a="1"/>
  <c r="L354" i="2" s="1"/>
  <c r="Y356" i="2" a="1"/>
  <c r="Y356" i="2" s="1"/>
  <c r="P355" i="2"/>
  <c r="AF355" i="2" l="1"/>
  <c r="J355" i="2" a="1"/>
  <c r="J355" i="2" s="1"/>
  <c r="I355" i="2" s="1" a="1"/>
  <c r="I355" i="2" s="1"/>
  <c r="H355" i="2" s="1" a="1"/>
  <c r="H355" i="2" s="1"/>
  <c r="AA357" i="2" a="1"/>
  <c r="AA357" i="2" s="1"/>
  <c r="G356" i="2" a="1"/>
  <c r="G356" i="2" s="1"/>
  <c r="L355" i="2" a="1"/>
  <c r="L355" i="2" s="1"/>
  <c r="Y357" i="2" a="1"/>
  <c r="Y357" i="2" s="1"/>
  <c r="P356" i="2"/>
  <c r="AF356" i="2" l="1"/>
  <c r="J356" i="2" a="1"/>
  <c r="J356" i="2" s="1"/>
  <c r="I356" i="2" s="1" a="1"/>
  <c r="I356" i="2" s="1"/>
  <c r="H356" i="2" s="1" a="1"/>
  <c r="H356" i="2" s="1"/>
  <c r="AA358" i="2" a="1"/>
  <c r="AA358" i="2" s="1"/>
  <c r="G357" i="2" a="1"/>
  <c r="G357" i="2" s="1"/>
  <c r="L356" i="2" a="1"/>
  <c r="L356" i="2" s="1"/>
  <c r="Y358" i="2" a="1"/>
  <c r="Y358" i="2" s="1"/>
  <c r="P357" i="2"/>
  <c r="AF357" i="2" l="1"/>
  <c r="J357" i="2" a="1"/>
  <c r="J357" i="2" s="1"/>
  <c r="I357" i="2" s="1" a="1"/>
  <c r="I357" i="2" s="1"/>
  <c r="H357" i="2" s="1" a="1"/>
  <c r="H357" i="2" s="1"/>
  <c r="AA359" i="2" a="1"/>
  <c r="AA359" i="2" s="1"/>
  <c r="G358" i="2" a="1"/>
  <c r="G358" i="2" s="1"/>
  <c r="L357" i="2" a="1"/>
  <c r="L357" i="2" s="1"/>
  <c r="Y359" i="2" a="1"/>
  <c r="Y359" i="2" s="1"/>
  <c r="P358" i="2"/>
  <c r="J358" i="2" l="1" a="1"/>
  <c r="J358" i="2" s="1"/>
  <c r="I358" i="2" s="1" a="1"/>
  <c r="I358" i="2" s="1"/>
  <c r="H358" i="2" s="1" a="1"/>
  <c r="H358" i="2" s="1"/>
  <c r="AF358" i="2"/>
  <c r="AA360" i="2" a="1"/>
  <c r="AA360" i="2" s="1"/>
  <c r="G359" i="2" a="1"/>
  <c r="G359" i="2" s="1"/>
  <c r="L358" i="2" a="1"/>
  <c r="L358" i="2" s="1"/>
  <c r="Y360" i="2" a="1"/>
  <c r="Y360" i="2" s="1"/>
  <c r="P359" i="2"/>
  <c r="J359" i="2" l="1" a="1"/>
  <c r="J359" i="2" s="1"/>
  <c r="I359" i="2" s="1" a="1"/>
  <c r="I359" i="2" s="1"/>
  <c r="H359" i="2" s="1" a="1"/>
  <c r="H359" i="2" s="1"/>
  <c r="AF359" i="2"/>
  <c r="AA361" i="2" a="1"/>
  <c r="AA361" i="2" s="1"/>
  <c r="G360" i="2" a="1"/>
  <c r="G360" i="2" s="1"/>
  <c r="L359" i="2" a="1"/>
  <c r="L359" i="2" s="1"/>
  <c r="Y361" i="2" a="1"/>
  <c r="Y361" i="2" s="1"/>
  <c r="P360" i="2"/>
  <c r="AF360" i="2" l="1"/>
  <c r="J360" i="2" a="1"/>
  <c r="J360" i="2" s="1"/>
  <c r="I360" i="2" s="1" a="1"/>
  <c r="I360" i="2" s="1"/>
  <c r="H360" i="2" s="1" a="1"/>
  <c r="H360" i="2" s="1"/>
  <c r="AA362" i="2" a="1"/>
  <c r="AA362" i="2" s="1"/>
  <c r="G361" i="2" a="1"/>
  <c r="G361" i="2" s="1"/>
  <c r="L360" i="2" a="1"/>
  <c r="L360" i="2" s="1"/>
  <c r="Y362" i="2" a="1"/>
  <c r="Y362" i="2" s="1"/>
  <c r="P361" i="2"/>
  <c r="J361" i="2" l="1" a="1"/>
  <c r="J361" i="2" s="1"/>
  <c r="I361" i="2" s="1" a="1"/>
  <c r="I361" i="2" s="1"/>
  <c r="H361" i="2" s="1" a="1"/>
  <c r="H361" i="2" s="1"/>
  <c r="AF361" i="2"/>
  <c r="AA363" i="2" a="1"/>
  <c r="AA363" i="2" s="1"/>
  <c r="G362" i="2" a="1"/>
  <c r="G362" i="2" s="1"/>
  <c r="L361" i="2" a="1"/>
  <c r="L361" i="2" s="1"/>
  <c r="Y363" i="2" a="1"/>
  <c r="Y363" i="2" s="1"/>
  <c r="P362" i="2"/>
  <c r="J362" i="2" l="1" a="1"/>
  <c r="J362" i="2" s="1"/>
  <c r="I362" i="2" s="1" a="1"/>
  <c r="I362" i="2" s="1"/>
  <c r="H362" i="2" s="1" a="1"/>
  <c r="H362" i="2" s="1"/>
  <c r="AF362" i="2"/>
  <c r="AA364" i="2" a="1"/>
  <c r="AA364" i="2" s="1"/>
  <c r="G363" i="2" a="1"/>
  <c r="G363" i="2" s="1"/>
  <c r="L362" i="2" a="1"/>
  <c r="L362" i="2" s="1"/>
  <c r="Y364" i="2" a="1"/>
  <c r="Y364" i="2" s="1"/>
  <c r="P363" i="2"/>
  <c r="AF363" i="2" l="1"/>
  <c r="J363" i="2" a="1"/>
  <c r="J363" i="2" s="1"/>
  <c r="I363" i="2" s="1" a="1"/>
  <c r="I363" i="2" s="1"/>
  <c r="H363" i="2" s="1" a="1"/>
  <c r="H363" i="2" s="1"/>
  <c r="AA365" i="2" a="1"/>
  <c r="AA365" i="2" s="1"/>
  <c r="G364" i="2" a="1"/>
  <c r="G364" i="2" s="1"/>
  <c r="L363" i="2" a="1"/>
  <c r="L363" i="2" s="1"/>
  <c r="Y365" i="2" a="1"/>
  <c r="Y365" i="2" s="1"/>
  <c r="P364" i="2"/>
  <c r="AA366" i="2" l="1" a="1"/>
  <c r="AA366" i="2" s="1"/>
  <c r="G365" i="2" a="1"/>
  <c r="G365" i="2" s="1"/>
  <c r="AF364" i="2"/>
  <c r="J364" i="2" a="1"/>
  <c r="J364" i="2" s="1"/>
  <c r="I364" i="2" s="1" a="1"/>
  <c r="I364" i="2" s="1"/>
  <c r="H364" i="2" s="1" a="1"/>
  <c r="H364" i="2" s="1"/>
  <c r="L364" i="2" a="1"/>
  <c r="L364" i="2" s="1"/>
  <c r="Y366" i="2" a="1"/>
  <c r="Y366" i="2" s="1"/>
  <c r="P365" i="2"/>
  <c r="J365" i="2" l="1" a="1"/>
  <c r="J365" i="2" s="1"/>
  <c r="I365" i="2" s="1" a="1"/>
  <c r="I365" i="2" s="1"/>
  <c r="H365" i="2" s="1" a="1"/>
  <c r="H365" i="2" s="1"/>
  <c r="AF365" i="2"/>
  <c r="AA367" i="2" a="1"/>
  <c r="AA367" i="2" s="1"/>
  <c r="G366" i="2" a="1"/>
  <c r="G366" i="2" s="1"/>
  <c r="L365" i="2" a="1"/>
  <c r="L365" i="2" s="1"/>
  <c r="Y367" i="2" a="1"/>
  <c r="Y367" i="2" s="1"/>
  <c r="P366" i="2"/>
  <c r="AF366" i="2" l="1"/>
  <c r="J366" i="2" a="1"/>
  <c r="J366" i="2" s="1"/>
  <c r="I366" i="2" s="1" a="1"/>
  <c r="I366" i="2" s="1"/>
  <c r="H366" i="2" s="1" a="1"/>
  <c r="H366" i="2" s="1"/>
  <c r="AA368" i="2" a="1"/>
  <c r="AA368" i="2" s="1"/>
  <c r="G367" i="2" a="1"/>
  <c r="G367" i="2" s="1"/>
  <c r="L366" i="2" a="1"/>
  <c r="L366" i="2" s="1"/>
  <c r="Y368" i="2" a="1"/>
  <c r="Y368" i="2" s="1"/>
  <c r="P367" i="2"/>
  <c r="J367" i="2" l="1" a="1"/>
  <c r="J367" i="2" s="1"/>
  <c r="I367" i="2" s="1" a="1"/>
  <c r="I367" i="2" s="1"/>
  <c r="H367" i="2" s="1" a="1"/>
  <c r="H367" i="2" s="1"/>
  <c r="AF367" i="2"/>
  <c r="AA369" i="2" a="1"/>
  <c r="AA369" i="2" s="1"/>
  <c r="G368" i="2" a="1"/>
  <c r="G368" i="2" s="1"/>
  <c r="L367" i="2" a="1"/>
  <c r="L367" i="2" s="1"/>
  <c r="Y369" i="2" a="1"/>
  <c r="Y369" i="2" s="1"/>
  <c r="P368" i="2"/>
  <c r="AF368" i="2" l="1"/>
  <c r="J368" i="2" a="1"/>
  <c r="J368" i="2" s="1"/>
  <c r="I368" i="2" s="1" a="1"/>
  <c r="I368" i="2" s="1"/>
  <c r="H368" i="2" s="1" a="1"/>
  <c r="H368" i="2" s="1"/>
  <c r="AA370" i="2" a="1"/>
  <c r="AA370" i="2" s="1"/>
  <c r="G369" i="2" a="1"/>
  <c r="G369" i="2" s="1"/>
  <c r="L368" i="2" a="1"/>
  <c r="L368" i="2" s="1"/>
  <c r="Y370" i="2" a="1"/>
  <c r="Y370" i="2" s="1"/>
  <c r="P369" i="2"/>
  <c r="AF369" i="2" l="1"/>
  <c r="J369" i="2" a="1"/>
  <c r="J369" i="2" s="1"/>
  <c r="I369" i="2" s="1" a="1"/>
  <c r="I369" i="2" s="1"/>
  <c r="H369" i="2" s="1" a="1"/>
  <c r="H369" i="2" s="1"/>
  <c r="AA371" i="2" a="1"/>
  <c r="AA371" i="2" s="1"/>
  <c r="G370" i="2" a="1"/>
  <c r="G370" i="2" s="1"/>
  <c r="L369" i="2" a="1"/>
  <c r="L369" i="2" s="1"/>
  <c r="Y371" i="2" a="1"/>
  <c r="Y371" i="2" s="1"/>
  <c r="P370" i="2"/>
  <c r="AF370" i="2" l="1"/>
  <c r="J370" i="2" a="1"/>
  <c r="J370" i="2" s="1"/>
  <c r="I370" i="2" s="1" a="1"/>
  <c r="I370" i="2" s="1"/>
  <c r="H370" i="2" s="1" a="1"/>
  <c r="H370" i="2" s="1"/>
  <c r="AA372" i="2" a="1"/>
  <c r="AA372" i="2" s="1"/>
  <c r="G371" i="2" a="1"/>
  <c r="G371" i="2" s="1"/>
  <c r="L370" i="2" a="1"/>
  <c r="L370" i="2" s="1"/>
  <c r="Y372" i="2" a="1"/>
  <c r="Y372" i="2" s="1"/>
  <c r="P371" i="2"/>
  <c r="AF371" i="2" l="1"/>
  <c r="J371" i="2" a="1"/>
  <c r="J371" i="2" s="1"/>
  <c r="I371" i="2" s="1" a="1"/>
  <c r="I371" i="2" s="1"/>
  <c r="H371" i="2" s="1" a="1"/>
  <c r="H371" i="2" s="1"/>
  <c r="AA373" i="2" a="1"/>
  <c r="AA373" i="2" s="1"/>
  <c r="G372" i="2" a="1"/>
  <c r="G372" i="2" s="1"/>
  <c r="L371" i="2" a="1"/>
  <c r="L371" i="2" s="1"/>
  <c r="Y373" i="2" a="1"/>
  <c r="Y373" i="2" s="1"/>
  <c r="P372" i="2"/>
  <c r="AF372" i="2" l="1"/>
  <c r="J372" i="2" a="1"/>
  <c r="J372" i="2" s="1"/>
  <c r="I372" i="2" s="1" a="1"/>
  <c r="I372" i="2" s="1"/>
  <c r="H372" i="2" s="1" a="1"/>
  <c r="H372" i="2" s="1"/>
  <c r="AA374" i="2" a="1"/>
  <c r="AA374" i="2" s="1"/>
  <c r="G373" i="2" a="1"/>
  <c r="G373" i="2" s="1"/>
  <c r="L372" i="2" a="1"/>
  <c r="L372" i="2" s="1"/>
  <c r="Y374" i="2" a="1"/>
  <c r="Y374" i="2" s="1"/>
  <c r="P373" i="2"/>
  <c r="AA375" i="2" l="1" a="1"/>
  <c r="AA375" i="2" s="1"/>
  <c r="G374" i="2" a="1"/>
  <c r="G374" i="2" s="1"/>
  <c r="J373" i="2" a="1"/>
  <c r="J373" i="2" s="1"/>
  <c r="I373" i="2" s="1" a="1"/>
  <c r="I373" i="2" s="1"/>
  <c r="H373" i="2" s="1" a="1"/>
  <c r="H373" i="2" s="1"/>
  <c r="AF373" i="2"/>
  <c r="L373" i="2" a="1"/>
  <c r="L373" i="2" s="1"/>
  <c r="Y375" i="2" a="1"/>
  <c r="Y375" i="2" s="1"/>
  <c r="P374" i="2"/>
  <c r="J374" i="2" l="1" a="1"/>
  <c r="J374" i="2" s="1"/>
  <c r="I374" i="2" s="1" a="1"/>
  <c r="I374" i="2" s="1"/>
  <c r="H374" i="2" s="1" a="1"/>
  <c r="H374" i="2" s="1"/>
  <c r="AF374" i="2"/>
  <c r="AA376" i="2" a="1"/>
  <c r="AA376" i="2" s="1"/>
  <c r="G375" i="2" a="1"/>
  <c r="G375" i="2" s="1"/>
  <c r="L374" i="2" a="1"/>
  <c r="L374" i="2" s="1"/>
  <c r="Y376" i="2" a="1"/>
  <c r="Y376" i="2" s="1"/>
  <c r="P375" i="2"/>
  <c r="J375" i="2" l="1" a="1"/>
  <c r="J375" i="2" s="1"/>
  <c r="I375" i="2" s="1" a="1"/>
  <c r="I375" i="2" s="1"/>
  <c r="H375" i="2" s="1" a="1"/>
  <c r="H375" i="2" s="1"/>
  <c r="AF375" i="2"/>
  <c r="AA377" i="2" a="1"/>
  <c r="AA377" i="2" s="1"/>
  <c r="G376" i="2" a="1"/>
  <c r="G376" i="2" s="1"/>
  <c r="L375" i="2" a="1"/>
  <c r="L375" i="2" s="1"/>
  <c r="Y377" i="2" a="1"/>
  <c r="Y377" i="2" s="1"/>
  <c r="P376" i="2"/>
  <c r="AF376" i="2" l="1"/>
  <c r="J376" i="2" a="1"/>
  <c r="J376" i="2" s="1"/>
  <c r="I376" i="2" s="1" a="1"/>
  <c r="I376" i="2" s="1"/>
  <c r="H376" i="2" s="1" a="1"/>
  <c r="H376" i="2" s="1"/>
  <c r="AA378" i="2" a="1"/>
  <c r="AA378" i="2" s="1"/>
  <c r="G377" i="2" a="1"/>
  <c r="G377" i="2" s="1"/>
  <c r="L376" i="2" a="1"/>
  <c r="L376" i="2" s="1"/>
  <c r="Y378" i="2" a="1"/>
  <c r="Y378" i="2" s="1"/>
  <c r="P377" i="2"/>
  <c r="AA379" i="2" l="1" a="1"/>
  <c r="AA379" i="2" s="1"/>
  <c r="G378" i="2" a="1"/>
  <c r="G378" i="2" s="1"/>
  <c r="AF377" i="2"/>
  <c r="J377" i="2" a="1"/>
  <c r="J377" i="2" s="1"/>
  <c r="I377" i="2" s="1" a="1"/>
  <c r="I377" i="2" s="1"/>
  <c r="H377" i="2" s="1" a="1"/>
  <c r="H377" i="2" s="1"/>
  <c r="L377" i="2" a="1"/>
  <c r="L377" i="2" s="1"/>
  <c r="Y379" i="2" a="1"/>
  <c r="Y379" i="2" s="1"/>
  <c r="P378" i="2"/>
  <c r="AF378" i="2" l="1"/>
  <c r="J378" i="2" a="1"/>
  <c r="J378" i="2" s="1"/>
  <c r="I378" i="2" s="1" a="1"/>
  <c r="I378" i="2" s="1"/>
  <c r="H378" i="2" s="1" a="1"/>
  <c r="H378" i="2" s="1"/>
  <c r="AA380" i="2" a="1"/>
  <c r="AA380" i="2" s="1"/>
  <c r="G379" i="2" a="1"/>
  <c r="G379" i="2" s="1"/>
  <c r="L378" i="2" a="1"/>
  <c r="L378" i="2" s="1"/>
  <c r="Y380" i="2" a="1"/>
  <c r="Y380" i="2" s="1"/>
  <c r="P379" i="2"/>
  <c r="AF379" i="2" l="1"/>
  <c r="J379" i="2" a="1"/>
  <c r="J379" i="2" s="1"/>
  <c r="I379" i="2" s="1" a="1"/>
  <c r="I379" i="2" s="1"/>
  <c r="H379" i="2" s="1" a="1"/>
  <c r="H379" i="2" s="1"/>
  <c r="AA381" i="2" a="1"/>
  <c r="AA381" i="2" s="1"/>
  <c r="G380" i="2" a="1"/>
  <c r="G380" i="2" s="1"/>
  <c r="L379" i="2" a="1"/>
  <c r="L379" i="2" s="1"/>
  <c r="Y381" i="2" a="1"/>
  <c r="Y381" i="2" s="1"/>
  <c r="P380" i="2"/>
  <c r="J380" i="2" l="1" a="1"/>
  <c r="J380" i="2" s="1"/>
  <c r="I380" i="2" s="1" a="1"/>
  <c r="I380" i="2" s="1"/>
  <c r="H380" i="2" s="1" a="1"/>
  <c r="H380" i="2" s="1"/>
  <c r="AF380" i="2"/>
  <c r="AA382" i="2" a="1"/>
  <c r="AA382" i="2" s="1"/>
  <c r="G381" i="2" a="1"/>
  <c r="G381" i="2" s="1"/>
  <c r="L380" i="2" a="1"/>
  <c r="L380" i="2" s="1"/>
  <c r="Y382" i="2" a="1"/>
  <c r="Y382" i="2" s="1"/>
  <c r="P381" i="2"/>
  <c r="AF381" i="2" l="1"/>
  <c r="J381" i="2" a="1"/>
  <c r="J381" i="2" s="1"/>
  <c r="I381" i="2" s="1" a="1"/>
  <c r="I381" i="2" s="1"/>
  <c r="H381" i="2" s="1" a="1"/>
  <c r="H381" i="2" s="1"/>
  <c r="AA383" i="2" a="1"/>
  <c r="AA383" i="2" s="1"/>
  <c r="G382" i="2" a="1"/>
  <c r="G382" i="2" s="1"/>
  <c r="L381" i="2" a="1"/>
  <c r="L381" i="2" s="1"/>
  <c r="Y383" i="2" a="1"/>
  <c r="Y383" i="2" s="1"/>
  <c r="P382" i="2"/>
  <c r="AF382" i="2" l="1"/>
  <c r="J382" i="2" a="1"/>
  <c r="J382" i="2" s="1"/>
  <c r="I382" i="2" s="1" a="1"/>
  <c r="I382" i="2" s="1"/>
  <c r="H382" i="2" s="1" a="1"/>
  <c r="H382" i="2" s="1"/>
  <c r="AA384" i="2" a="1"/>
  <c r="AA384" i="2" s="1"/>
  <c r="G383" i="2" a="1"/>
  <c r="G383" i="2" s="1"/>
  <c r="L382" i="2" a="1"/>
  <c r="L382" i="2" s="1"/>
  <c r="Y384" i="2" a="1"/>
  <c r="Y384" i="2" s="1"/>
  <c r="P383" i="2"/>
  <c r="AF383" i="2" l="1"/>
  <c r="J383" i="2" a="1"/>
  <c r="J383" i="2" s="1"/>
  <c r="I383" i="2" s="1" a="1"/>
  <c r="I383" i="2" s="1"/>
  <c r="H383" i="2" s="1" a="1"/>
  <c r="H383" i="2" s="1"/>
  <c r="AA385" i="2" a="1"/>
  <c r="AA385" i="2" s="1"/>
  <c r="G384" i="2" a="1"/>
  <c r="G384" i="2" s="1"/>
  <c r="L383" i="2" a="1"/>
  <c r="L383" i="2" s="1"/>
  <c r="Y385" i="2" a="1"/>
  <c r="Y385" i="2" s="1"/>
  <c r="P384" i="2"/>
  <c r="J384" i="2" l="1" a="1"/>
  <c r="J384" i="2" s="1"/>
  <c r="I384" i="2" s="1" a="1"/>
  <c r="I384" i="2" s="1"/>
  <c r="H384" i="2" s="1" a="1"/>
  <c r="H384" i="2" s="1"/>
  <c r="AF384" i="2"/>
  <c r="AA386" i="2" a="1"/>
  <c r="AA386" i="2" s="1"/>
  <c r="G385" i="2" a="1"/>
  <c r="G385" i="2" s="1"/>
  <c r="L384" i="2" a="1"/>
  <c r="L384" i="2" s="1"/>
  <c r="Y386" i="2" a="1"/>
  <c r="Y386" i="2" s="1"/>
  <c r="P385" i="2"/>
  <c r="AF385" i="2" l="1"/>
  <c r="J385" i="2" a="1"/>
  <c r="J385" i="2" s="1"/>
  <c r="I385" i="2" s="1" a="1"/>
  <c r="I385" i="2" s="1"/>
  <c r="H385" i="2" s="1" a="1"/>
  <c r="H385" i="2" s="1"/>
  <c r="AA387" i="2" a="1"/>
  <c r="AA387" i="2" s="1"/>
  <c r="G386" i="2" a="1"/>
  <c r="G386" i="2" s="1"/>
  <c r="L385" i="2" a="1"/>
  <c r="L385" i="2" s="1"/>
  <c r="Y387" i="2" a="1"/>
  <c r="Y387" i="2" s="1"/>
  <c r="P386" i="2"/>
  <c r="J386" i="2" l="1" a="1"/>
  <c r="J386" i="2" s="1"/>
  <c r="I386" i="2" s="1" a="1"/>
  <c r="I386" i="2" s="1"/>
  <c r="H386" i="2" s="1" a="1"/>
  <c r="H386" i="2" s="1"/>
  <c r="AF386" i="2"/>
  <c r="AA388" i="2" a="1"/>
  <c r="AA388" i="2" s="1"/>
  <c r="G387" i="2" a="1"/>
  <c r="G387" i="2" s="1"/>
  <c r="L386" i="2" a="1"/>
  <c r="L386" i="2" s="1"/>
  <c r="Y388" i="2" a="1"/>
  <c r="Y388" i="2" s="1"/>
  <c r="P387" i="2"/>
  <c r="AF387" i="2" l="1"/>
  <c r="J387" i="2" a="1"/>
  <c r="J387" i="2" s="1"/>
  <c r="I387" i="2" s="1" a="1"/>
  <c r="I387" i="2" s="1"/>
  <c r="H387" i="2" s="1" a="1"/>
  <c r="H387" i="2" s="1"/>
  <c r="AA389" i="2" a="1"/>
  <c r="AA389" i="2" s="1"/>
  <c r="G388" i="2" a="1"/>
  <c r="G388" i="2" s="1"/>
  <c r="L387" i="2" a="1"/>
  <c r="L387" i="2" s="1"/>
  <c r="Y389" i="2" a="1"/>
  <c r="Y389" i="2" s="1"/>
  <c r="P388" i="2"/>
  <c r="AF388" i="2" l="1"/>
  <c r="J388" i="2" a="1"/>
  <c r="J388" i="2" s="1"/>
  <c r="I388" i="2" s="1" a="1"/>
  <c r="I388" i="2" s="1"/>
  <c r="H388" i="2" s="1" a="1"/>
  <c r="H388" i="2" s="1"/>
  <c r="AA390" i="2" a="1"/>
  <c r="AA390" i="2" s="1"/>
  <c r="G389" i="2" a="1"/>
  <c r="G389" i="2" s="1"/>
  <c r="L388" i="2" a="1"/>
  <c r="L388" i="2" s="1"/>
  <c r="Y390" i="2" a="1"/>
  <c r="Y390" i="2" s="1"/>
  <c r="P389" i="2"/>
  <c r="J389" i="2" l="1" a="1"/>
  <c r="J389" i="2" s="1"/>
  <c r="I389" i="2" s="1" a="1"/>
  <c r="I389" i="2" s="1"/>
  <c r="H389" i="2" s="1" a="1"/>
  <c r="H389" i="2" s="1"/>
  <c r="AF389" i="2"/>
  <c r="AA391" i="2" a="1"/>
  <c r="AA391" i="2" s="1"/>
  <c r="G390" i="2" a="1"/>
  <c r="G390" i="2" s="1"/>
  <c r="L389" i="2" a="1"/>
  <c r="L389" i="2" s="1"/>
  <c r="Y391" i="2" a="1"/>
  <c r="Y391" i="2" s="1"/>
  <c r="P390" i="2"/>
  <c r="AF390" i="2" l="1"/>
  <c r="J390" i="2" a="1"/>
  <c r="J390" i="2" s="1"/>
  <c r="I390" i="2" s="1" a="1"/>
  <c r="I390" i="2" s="1"/>
  <c r="H390" i="2" s="1" a="1"/>
  <c r="H390" i="2" s="1"/>
  <c r="AA392" i="2" a="1"/>
  <c r="AA392" i="2" s="1"/>
  <c r="G391" i="2" a="1"/>
  <c r="G391" i="2" s="1"/>
  <c r="L390" i="2" a="1"/>
  <c r="L390" i="2" s="1"/>
  <c r="Y392" i="2" a="1"/>
  <c r="Y392" i="2" s="1"/>
  <c r="P391" i="2"/>
  <c r="AA393" i="2" l="1" a="1"/>
  <c r="AA393" i="2" s="1"/>
  <c r="G392" i="2" a="1"/>
  <c r="G392" i="2" s="1"/>
  <c r="J391" i="2" a="1"/>
  <c r="J391" i="2" s="1"/>
  <c r="I391" i="2" s="1" a="1"/>
  <c r="I391" i="2" s="1"/>
  <c r="H391" i="2" s="1" a="1"/>
  <c r="H391" i="2" s="1"/>
  <c r="AF391" i="2"/>
  <c r="L391" i="2" a="1"/>
  <c r="L391" i="2" s="1"/>
  <c r="Y393" i="2" a="1"/>
  <c r="Y393" i="2" s="1"/>
  <c r="P392" i="2"/>
  <c r="AF392" i="2" l="1"/>
  <c r="J392" i="2" a="1"/>
  <c r="J392" i="2" s="1"/>
  <c r="I392" i="2" s="1" a="1"/>
  <c r="I392" i="2" s="1"/>
  <c r="H392" i="2" s="1" a="1"/>
  <c r="H392" i="2" s="1"/>
  <c r="AA394" i="2" a="1"/>
  <c r="AA394" i="2" s="1"/>
  <c r="G393" i="2" a="1"/>
  <c r="G393" i="2" s="1"/>
  <c r="L392" i="2" a="1"/>
  <c r="L392" i="2" s="1"/>
  <c r="Y394" i="2" a="1"/>
  <c r="Y394" i="2" s="1"/>
  <c r="P393" i="2"/>
  <c r="J393" i="2" l="1" a="1"/>
  <c r="J393" i="2" s="1"/>
  <c r="I393" i="2" s="1" a="1"/>
  <c r="I393" i="2" s="1"/>
  <c r="H393" i="2" s="1" a="1"/>
  <c r="H393" i="2" s="1"/>
  <c r="AF393" i="2"/>
  <c r="AA395" i="2" a="1"/>
  <c r="AA395" i="2" s="1"/>
  <c r="G394" i="2" a="1"/>
  <c r="G394" i="2" s="1"/>
  <c r="L393" i="2" a="1"/>
  <c r="L393" i="2" s="1"/>
  <c r="Y395" i="2" a="1"/>
  <c r="Y395" i="2" s="1"/>
  <c r="P394" i="2"/>
  <c r="AF394" i="2" l="1"/>
  <c r="J394" i="2" a="1"/>
  <c r="J394" i="2" s="1"/>
  <c r="I394" i="2" s="1" a="1"/>
  <c r="I394" i="2" s="1"/>
  <c r="H394" i="2" s="1" a="1"/>
  <c r="H394" i="2" s="1"/>
  <c r="AA396" i="2" a="1"/>
  <c r="AA396" i="2" s="1"/>
  <c r="G395" i="2" a="1"/>
  <c r="G395" i="2" s="1"/>
  <c r="L394" i="2" a="1"/>
  <c r="L394" i="2" s="1"/>
  <c r="Y396" i="2" a="1"/>
  <c r="Y396" i="2" s="1"/>
  <c r="P395" i="2"/>
  <c r="AF395" i="2" l="1"/>
  <c r="J395" i="2" a="1"/>
  <c r="J395" i="2" s="1"/>
  <c r="I395" i="2" s="1" a="1"/>
  <c r="I395" i="2" s="1"/>
  <c r="H395" i="2" s="1" a="1"/>
  <c r="H395" i="2" s="1"/>
  <c r="AA397" i="2" a="1"/>
  <c r="AA397" i="2" s="1"/>
  <c r="G396" i="2" a="1"/>
  <c r="G396" i="2" s="1"/>
  <c r="L395" i="2" a="1"/>
  <c r="L395" i="2" s="1"/>
  <c r="Y397" i="2" a="1"/>
  <c r="Y397" i="2" s="1"/>
  <c r="P396" i="2"/>
  <c r="AF396" i="2" l="1"/>
  <c r="J396" i="2" a="1"/>
  <c r="J396" i="2" s="1"/>
  <c r="I396" i="2" s="1" a="1"/>
  <c r="I396" i="2" s="1"/>
  <c r="H396" i="2" s="1" a="1"/>
  <c r="H396" i="2" s="1"/>
  <c r="AA398" i="2" a="1"/>
  <c r="AA398" i="2" s="1"/>
  <c r="G397" i="2" a="1"/>
  <c r="G397" i="2" s="1"/>
  <c r="L396" i="2" a="1"/>
  <c r="L396" i="2" s="1"/>
  <c r="Y398" i="2" a="1"/>
  <c r="Y398" i="2" s="1"/>
  <c r="P397" i="2"/>
  <c r="J397" i="2" l="1" a="1"/>
  <c r="J397" i="2" s="1"/>
  <c r="I397" i="2" s="1" a="1"/>
  <c r="I397" i="2" s="1"/>
  <c r="H397" i="2" s="1" a="1"/>
  <c r="H397" i="2" s="1"/>
  <c r="AF397" i="2"/>
  <c r="AA399" i="2" a="1"/>
  <c r="AA399" i="2" s="1"/>
  <c r="G398" i="2" a="1"/>
  <c r="G398" i="2" s="1"/>
  <c r="L397" i="2" a="1"/>
  <c r="L397" i="2" s="1"/>
  <c r="Y399" i="2" a="1"/>
  <c r="Y399" i="2" s="1"/>
  <c r="P398" i="2"/>
  <c r="AA400" i="2" l="1" a="1"/>
  <c r="AA400" i="2" s="1"/>
  <c r="G399" i="2" a="1"/>
  <c r="G399" i="2" s="1"/>
  <c r="AF398" i="2"/>
  <c r="J398" i="2" a="1"/>
  <c r="J398" i="2" s="1"/>
  <c r="I398" i="2" s="1" a="1"/>
  <c r="I398" i="2" s="1"/>
  <c r="H398" i="2" s="1" a="1"/>
  <c r="H398" i="2" s="1"/>
  <c r="L398" i="2" a="1"/>
  <c r="L398" i="2" s="1"/>
  <c r="Y400" i="2" a="1"/>
  <c r="Y400" i="2" s="1"/>
  <c r="P399" i="2"/>
  <c r="AF399" i="2" l="1"/>
  <c r="J399" i="2" a="1"/>
  <c r="J399" i="2" s="1"/>
  <c r="I399" i="2" s="1" a="1"/>
  <c r="I399" i="2" s="1"/>
  <c r="H399" i="2" s="1" a="1"/>
  <c r="H399" i="2" s="1"/>
  <c r="AA401" i="2" a="1"/>
  <c r="AA401" i="2" s="1"/>
  <c r="G400" i="2" a="1"/>
  <c r="G400" i="2" s="1"/>
  <c r="L399" i="2" a="1"/>
  <c r="L399" i="2" s="1"/>
  <c r="Y401" i="2" a="1"/>
  <c r="Y401" i="2" s="1"/>
  <c r="P400" i="2"/>
  <c r="J400" i="2" l="1" a="1"/>
  <c r="J400" i="2" s="1"/>
  <c r="I400" i="2" s="1" a="1"/>
  <c r="I400" i="2" s="1"/>
  <c r="H400" i="2" s="1" a="1"/>
  <c r="H400" i="2" s="1"/>
  <c r="AF400" i="2"/>
  <c r="AA402" i="2" a="1"/>
  <c r="AA402" i="2" s="1"/>
  <c r="G401" i="2" a="1"/>
  <c r="G401" i="2" s="1"/>
  <c r="L400" i="2" a="1"/>
  <c r="L400" i="2" s="1"/>
  <c r="Y402" i="2" a="1"/>
  <c r="Y402" i="2" s="1"/>
  <c r="P401" i="2"/>
  <c r="AF401" i="2" l="1"/>
  <c r="J401" i="2" a="1"/>
  <c r="J401" i="2" s="1"/>
  <c r="I401" i="2" s="1" a="1"/>
  <c r="I401" i="2" s="1"/>
  <c r="H401" i="2" s="1" a="1"/>
  <c r="H401" i="2" s="1"/>
  <c r="AA403" i="2" a="1"/>
  <c r="AA403" i="2" s="1"/>
  <c r="G402" i="2" a="1"/>
  <c r="G402" i="2" s="1"/>
  <c r="L401" i="2" a="1"/>
  <c r="L401" i="2" s="1"/>
  <c r="Y403" i="2" a="1"/>
  <c r="Y403" i="2" s="1"/>
  <c r="P402" i="2"/>
  <c r="AA404" i="2" l="1" a="1"/>
  <c r="AA404" i="2" s="1"/>
  <c r="G403" i="2" a="1"/>
  <c r="G403" i="2" s="1"/>
  <c r="AF402" i="2"/>
  <c r="J402" i="2" a="1"/>
  <c r="J402" i="2" s="1"/>
  <c r="I402" i="2" s="1" a="1"/>
  <c r="I402" i="2" s="1"/>
  <c r="H402" i="2" s="1" a="1"/>
  <c r="H402" i="2" s="1"/>
  <c r="L402" i="2" a="1"/>
  <c r="L402" i="2" s="1"/>
  <c r="Y404" i="2" a="1"/>
  <c r="Y404" i="2" s="1"/>
  <c r="P403" i="2"/>
  <c r="J403" i="2" l="1" a="1"/>
  <c r="J403" i="2" s="1"/>
  <c r="I403" i="2" s="1" a="1"/>
  <c r="I403" i="2" s="1"/>
  <c r="H403" i="2" s="1" a="1"/>
  <c r="H403" i="2" s="1"/>
  <c r="AF403" i="2"/>
  <c r="AA405" i="2" a="1"/>
  <c r="AA405" i="2" s="1"/>
  <c r="G404" i="2" a="1"/>
  <c r="G404" i="2" s="1"/>
  <c r="L403" i="2" a="1"/>
  <c r="L403" i="2" s="1"/>
  <c r="Y405" i="2" a="1"/>
  <c r="Y405" i="2" s="1"/>
  <c r="P404" i="2"/>
  <c r="AF404" i="2" l="1"/>
  <c r="J404" i="2" a="1"/>
  <c r="J404" i="2" s="1"/>
  <c r="I404" i="2" s="1" a="1"/>
  <c r="I404" i="2" s="1"/>
  <c r="H404" i="2" s="1" a="1"/>
  <c r="H404" i="2" s="1"/>
  <c r="AA406" i="2" a="1"/>
  <c r="AA406" i="2" s="1"/>
  <c r="G405" i="2" a="1"/>
  <c r="G405" i="2" s="1"/>
  <c r="L404" i="2" a="1"/>
  <c r="L404" i="2" s="1"/>
  <c r="Y406" i="2" a="1"/>
  <c r="Y406" i="2" s="1"/>
  <c r="P405" i="2"/>
  <c r="AF405" i="2" l="1"/>
  <c r="J405" i="2" a="1"/>
  <c r="J405" i="2" s="1"/>
  <c r="I405" i="2" s="1" a="1"/>
  <c r="I405" i="2" s="1"/>
  <c r="H405" i="2" s="1" a="1"/>
  <c r="H405" i="2" s="1"/>
  <c r="AA407" i="2" a="1"/>
  <c r="AA407" i="2" s="1"/>
  <c r="G406" i="2" a="1"/>
  <c r="G406" i="2" s="1"/>
  <c r="L405" i="2" a="1"/>
  <c r="L405" i="2" s="1"/>
  <c r="Y407" i="2" a="1"/>
  <c r="Y407" i="2" s="1"/>
  <c r="P406" i="2"/>
  <c r="AF406" i="2" l="1"/>
  <c r="J406" i="2" a="1"/>
  <c r="J406" i="2" s="1"/>
  <c r="I406" i="2" s="1" a="1"/>
  <c r="I406" i="2" s="1"/>
  <c r="H406" i="2" s="1" a="1"/>
  <c r="H406" i="2" s="1"/>
  <c r="AA408" i="2" a="1"/>
  <c r="AA408" i="2" s="1"/>
  <c r="G407" i="2" a="1"/>
  <c r="G407" i="2" s="1"/>
  <c r="L406" i="2" a="1"/>
  <c r="L406" i="2" s="1"/>
  <c r="Y408" i="2" a="1"/>
  <c r="Y408" i="2" s="1"/>
  <c r="P407" i="2"/>
  <c r="AF407" i="2" l="1"/>
  <c r="J407" i="2" a="1"/>
  <c r="J407" i="2" s="1"/>
  <c r="I407" i="2" s="1" a="1"/>
  <c r="I407" i="2" s="1"/>
  <c r="H407" i="2" s="1" a="1"/>
  <c r="H407" i="2" s="1"/>
  <c r="AA409" i="2" a="1"/>
  <c r="AA409" i="2" s="1"/>
  <c r="G408" i="2" a="1"/>
  <c r="G408" i="2" s="1"/>
  <c r="L407" i="2" a="1"/>
  <c r="L407" i="2" s="1"/>
  <c r="Y409" i="2" a="1"/>
  <c r="Y409" i="2" s="1"/>
  <c r="P408" i="2"/>
  <c r="J408" i="2" l="1" a="1"/>
  <c r="J408" i="2" s="1"/>
  <c r="I408" i="2" s="1" a="1"/>
  <c r="I408" i="2" s="1"/>
  <c r="H408" i="2" s="1" a="1"/>
  <c r="H408" i="2" s="1"/>
  <c r="AF408" i="2"/>
  <c r="AA410" i="2" a="1"/>
  <c r="AA410" i="2" s="1"/>
  <c r="G409" i="2" a="1"/>
  <c r="G409" i="2" s="1"/>
  <c r="L408" i="2" a="1"/>
  <c r="L408" i="2" s="1"/>
  <c r="Y410" i="2" a="1"/>
  <c r="Y410" i="2" s="1"/>
  <c r="P409" i="2"/>
  <c r="AF409" i="2" l="1"/>
  <c r="J409" i="2" a="1"/>
  <c r="J409" i="2" s="1"/>
  <c r="I409" i="2" s="1" a="1"/>
  <c r="I409" i="2" s="1"/>
  <c r="H409" i="2" s="1" a="1"/>
  <c r="H409" i="2" s="1"/>
  <c r="AA411" i="2" a="1"/>
  <c r="AA411" i="2" s="1"/>
  <c r="G410" i="2" a="1"/>
  <c r="G410" i="2" s="1"/>
  <c r="L409" i="2" a="1"/>
  <c r="L409" i="2" s="1"/>
  <c r="Y411" i="2" a="1"/>
  <c r="Y411" i="2" s="1"/>
  <c r="P410" i="2"/>
  <c r="AF410" i="2" l="1"/>
  <c r="J410" i="2" a="1"/>
  <c r="J410" i="2" s="1"/>
  <c r="I410" i="2" s="1" a="1"/>
  <c r="I410" i="2" s="1"/>
  <c r="H410" i="2" s="1" a="1"/>
  <c r="H410" i="2" s="1"/>
  <c r="AA412" i="2" a="1"/>
  <c r="AA412" i="2" s="1"/>
  <c r="G411" i="2" a="1"/>
  <c r="G411" i="2" s="1"/>
  <c r="L410" i="2" a="1"/>
  <c r="L410" i="2" s="1"/>
  <c r="Y412" i="2" a="1"/>
  <c r="Y412" i="2" s="1"/>
  <c r="P411" i="2"/>
  <c r="AA413" i="2" l="1" a="1"/>
  <c r="AA413" i="2" s="1"/>
  <c r="G412" i="2" a="1"/>
  <c r="G412" i="2" s="1"/>
  <c r="AF411" i="2"/>
  <c r="J411" i="2" a="1"/>
  <c r="J411" i="2" s="1"/>
  <c r="I411" i="2" s="1" a="1"/>
  <c r="I411" i="2" s="1"/>
  <c r="H411" i="2" s="1" a="1"/>
  <c r="H411" i="2" s="1"/>
  <c r="L411" i="2" a="1"/>
  <c r="L411" i="2" s="1"/>
  <c r="Y413" i="2" a="1"/>
  <c r="Y413" i="2" s="1"/>
  <c r="P412" i="2"/>
  <c r="J412" i="2" l="1" a="1"/>
  <c r="J412" i="2" s="1"/>
  <c r="I412" i="2" s="1" a="1"/>
  <c r="I412" i="2" s="1"/>
  <c r="H412" i="2" s="1" a="1"/>
  <c r="H412" i="2" s="1"/>
  <c r="AF412" i="2"/>
  <c r="AA414" i="2" a="1"/>
  <c r="AA414" i="2" s="1"/>
  <c r="G413" i="2" a="1"/>
  <c r="G413" i="2" s="1"/>
  <c r="L412" i="2" a="1"/>
  <c r="L412" i="2" s="1"/>
  <c r="Y414" i="2" a="1"/>
  <c r="Y414" i="2" s="1"/>
  <c r="P413" i="2"/>
  <c r="J413" i="2" l="1" a="1"/>
  <c r="J413" i="2" s="1"/>
  <c r="I413" i="2" s="1" a="1"/>
  <c r="I413" i="2" s="1"/>
  <c r="H413" i="2" s="1" a="1"/>
  <c r="H413" i="2" s="1"/>
  <c r="AF413" i="2"/>
  <c r="AA415" i="2" a="1"/>
  <c r="AA415" i="2" s="1"/>
  <c r="G414" i="2" a="1"/>
  <c r="G414" i="2" s="1"/>
  <c r="L413" i="2" a="1"/>
  <c r="L413" i="2" s="1"/>
  <c r="Y415" i="2" a="1"/>
  <c r="Y415" i="2" s="1"/>
  <c r="P414" i="2"/>
  <c r="AA416" i="2" l="1" a="1"/>
  <c r="AA416" i="2" s="1"/>
  <c r="G415" i="2" a="1"/>
  <c r="G415" i="2" s="1"/>
  <c r="AF414" i="2"/>
  <c r="J414" i="2" a="1"/>
  <c r="J414" i="2" s="1"/>
  <c r="I414" i="2" s="1" a="1"/>
  <c r="I414" i="2" s="1"/>
  <c r="H414" i="2" s="1" a="1"/>
  <c r="H414" i="2" s="1"/>
  <c r="L414" i="2" a="1"/>
  <c r="L414" i="2" s="1"/>
  <c r="Y416" i="2" a="1"/>
  <c r="Y416" i="2" s="1"/>
  <c r="P415" i="2"/>
  <c r="J415" i="2" l="1" a="1"/>
  <c r="J415" i="2" s="1"/>
  <c r="I415" i="2" s="1" a="1"/>
  <c r="I415" i="2" s="1"/>
  <c r="H415" i="2" s="1" a="1"/>
  <c r="H415" i="2" s="1"/>
  <c r="AF415" i="2"/>
  <c r="AA417" i="2" a="1"/>
  <c r="AA417" i="2" s="1"/>
  <c r="G416" i="2" a="1"/>
  <c r="G416" i="2" s="1"/>
  <c r="L415" i="2" a="1"/>
  <c r="L415" i="2" s="1"/>
  <c r="Y417" i="2" a="1"/>
  <c r="Y417" i="2" s="1"/>
  <c r="P416" i="2"/>
  <c r="AF416" i="2" l="1"/>
  <c r="J416" i="2" a="1"/>
  <c r="J416" i="2" s="1"/>
  <c r="I416" i="2" s="1" a="1"/>
  <c r="I416" i="2" s="1"/>
  <c r="H416" i="2" s="1" a="1"/>
  <c r="H416" i="2" s="1"/>
  <c r="AA418" i="2" a="1"/>
  <c r="AA418" i="2" s="1"/>
  <c r="G417" i="2" a="1"/>
  <c r="G417" i="2" s="1"/>
  <c r="L416" i="2" a="1"/>
  <c r="L416" i="2" s="1"/>
  <c r="Y418" i="2" a="1"/>
  <c r="Y418" i="2" s="1"/>
  <c r="P417" i="2"/>
  <c r="J417" i="2" l="1" a="1"/>
  <c r="J417" i="2" s="1"/>
  <c r="I417" i="2" s="1" a="1"/>
  <c r="I417" i="2" s="1"/>
  <c r="H417" i="2" s="1" a="1"/>
  <c r="H417" i="2" s="1"/>
  <c r="AF417" i="2"/>
  <c r="AA419" i="2" a="1"/>
  <c r="AA419" i="2" s="1"/>
  <c r="G418" i="2" a="1"/>
  <c r="G418" i="2" s="1"/>
  <c r="L417" i="2" a="1"/>
  <c r="L417" i="2" s="1"/>
  <c r="Y419" i="2" a="1"/>
  <c r="Y419" i="2" s="1"/>
  <c r="P418" i="2"/>
  <c r="AF418" i="2" l="1"/>
  <c r="J418" i="2" a="1"/>
  <c r="J418" i="2" s="1"/>
  <c r="I418" i="2" s="1" a="1"/>
  <c r="I418" i="2" s="1"/>
  <c r="H418" i="2" s="1" a="1"/>
  <c r="H418" i="2" s="1"/>
  <c r="AA420" i="2" a="1"/>
  <c r="AA420" i="2" s="1"/>
  <c r="G419" i="2" a="1"/>
  <c r="G419" i="2" s="1"/>
  <c r="L418" i="2" a="1"/>
  <c r="L418" i="2" s="1"/>
  <c r="Y420" i="2" a="1"/>
  <c r="Y420" i="2" s="1"/>
  <c r="P419" i="2"/>
  <c r="AF419" i="2" l="1"/>
  <c r="J419" i="2" a="1"/>
  <c r="J419" i="2" s="1"/>
  <c r="I419" i="2" s="1" a="1"/>
  <c r="I419" i="2" s="1"/>
  <c r="H419" i="2" s="1" a="1"/>
  <c r="H419" i="2" s="1"/>
  <c r="AA421" i="2" a="1"/>
  <c r="AA421" i="2" s="1"/>
  <c r="G420" i="2" a="1"/>
  <c r="G420" i="2" s="1"/>
  <c r="L419" i="2" a="1"/>
  <c r="L419" i="2" s="1"/>
  <c r="Y421" i="2" a="1"/>
  <c r="Y421" i="2" s="1"/>
  <c r="P420" i="2"/>
  <c r="J420" i="2" l="1" a="1"/>
  <c r="J420" i="2" s="1"/>
  <c r="I420" i="2" s="1" a="1"/>
  <c r="I420" i="2" s="1"/>
  <c r="H420" i="2" s="1" a="1"/>
  <c r="H420" i="2" s="1"/>
  <c r="AF420" i="2"/>
  <c r="AA422" i="2" a="1"/>
  <c r="AA422" i="2" s="1"/>
  <c r="G421" i="2" a="1"/>
  <c r="G421" i="2" s="1"/>
  <c r="L420" i="2" a="1"/>
  <c r="L420" i="2" s="1"/>
  <c r="Y422" i="2" a="1"/>
  <c r="Y422" i="2" s="1"/>
  <c r="P421" i="2"/>
  <c r="J421" i="2" l="1" a="1"/>
  <c r="J421" i="2" s="1"/>
  <c r="I421" i="2" s="1" a="1"/>
  <c r="I421" i="2" s="1"/>
  <c r="H421" i="2" s="1" a="1"/>
  <c r="H421" i="2" s="1"/>
  <c r="AF421" i="2"/>
  <c r="AA423" i="2" a="1"/>
  <c r="AA423" i="2" s="1"/>
  <c r="G422" i="2" a="1"/>
  <c r="G422" i="2" s="1"/>
  <c r="L421" i="2" a="1"/>
  <c r="L421" i="2" s="1"/>
  <c r="Y423" i="2" a="1"/>
  <c r="Y423" i="2" s="1"/>
  <c r="P422" i="2"/>
  <c r="AF422" i="2" l="1"/>
  <c r="J422" i="2" a="1"/>
  <c r="J422" i="2" s="1"/>
  <c r="I422" i="2" s="1" a="1"/>
  <c r="I422" i="2" s="1"/>
  <c r="H422" i="2" s="1" a="1"/>
  <c r="H422" i="2" s="1"/>
  <c r="AA424" i="2" a="1"/>
  <c r="AA424" i="2" s="1"/>
  <c r="G423" i="2" a="1"/>
  <c r="G423" i="2" s="1"/>
  <c r="L422" i="2" a="1"/>
  <c r="L422" i="2" s="1"/>
  <c r="Y424" i="2" a="1"/>
  <c r="Y424" i="2" s="1"/>
  <c r="P423" i="2"/>
  <c r="AA425" i="2" l="1" a="1"/>
  <c r="AA425" i="2" s="1"/>
  <c r="G424" i="2" a="1"/>
  <c r="G424" i="2" s="1"/>
  <c r="AF423" i="2"/>
  <c r="J423" i="2" a="1"/>
  <c r="J423" i="2" s="1"/>
  <c r="I423" i="2" s="1" a="1"/>
  <c r="I423" i="2" s="1"/>
  <c r="H423" i="2" s="1" a="1"/>
  <c r="H423" i="2" s="1"/>
  <c r="L423" i="2" a="1"/>
  <c r="L423" i="2" s="1"/>
  <c r="Y425" i="2" a="1"/>
  <c r="Y425" i="2" s="1"/>
  <c r="P424" i="2"/>
  <c r="J424" i="2" l="1" a="1"/>
  <c r="J424" i="2" s="1"/>
  <c r="I424" i="2" s="1" a="1"/>
  <c r="I424" i="2" s="1"/>
  <c r="H424" i="2" s="1" a="1"/>
  <c r="H424" i="2" s="1"/>
  <c r="AF424" i="2"/>
  <c r="AA426" i="2" a="1"/>
  <c r="AA426" i="2" s="1"/>
  <c r="G425" i="2" a="1"/>
  <c r="G425" i="2" s="1"/>
  <c r="L424" i="2" a="1"/>
  <c r="L424" i="2" s="1"/>
  <c r="Y426" i="2" a="1"/>
  <c r="Y426" i="2" s="1"/>
  <c r="P425" i="2"/>
  <c r="AF425" i="2" l="1"/>
  <c r="J425" i="2" a="1"/>
  <c r="J425" i="2" s="1"/>
  <c r="I425" i="2" s="1" a="1"/>
  <c r="I425" i="2" s="1"/>
  <c r="H425" i="2" s="1" a="1"/>
  <c r="H425" i="2" s="1"/>
  <c r="AA427" i="2" a="1"/>
  <c r="AA427" i="2" s="1"/>
  <c r="G426" i="2" a="1"/>
  <c r="G426" i="2" s="1"/>
  <c r="L425" i="2" a="1"/>
  <c r="L425" i="2" s="1"/>
  <c r="Y427" i="2" a="1"/>
  <c r="Y427" i="2" s="1"/>
  <c r="P426" i="2"/>
  <c r="J426" i="2" l="1" a="1"/>
  <c r="J426" i="2" s="1"/>
  <c r="I426" i="2" s="1" a="1"/>
  <c r="I426" i="2" s="1"/>
  <c r="H426" i="2" s="1" a="1"/>
  <c r="H426" i="2" s="1"/>
  <c r="AF426" i="2"/>
  <c r="AA428" i="2" a="1"/>
  <c r="AA428" i="2" s="1"/>
  <c r="G427" i="2" a="1"/>
  <c r="G427" i="2" s="1"/>
  <c r="L426" i="2" a="1"/>
  <c r="L426" i="2" s="1"/>
  <c r="Y428" i="2" a="1"/>
  <c r="Y428" i="2" s="1"/>
  <c r="P427" i="2"/>
  <c r="AA429" i="2" l="1" a="1"/>
  <c r="AA429" i="2" s="1"/>
  <c r="G428" i="2" a="1"/>
  <c r="G428" i="2" s="1"/>
  <c r="AF427" i="2"/>
  <c r="J427" i="2" a="1"/>
  <c r="J427" i="2" s="1"/>
  <c r="I427" i="2" s="1" a="1"/>
  <c r="I427" i="2" s="1"/>
  <c r="H427" i="2" s="1" a="1"/>
  <c r="H427" i="2" s="1"/>
  <c r="L427" i="2" a="1"/>
  <c r="L427" i="2" s="1"/>
  <c r="Y429" i="2" a="1"/>
  <c r="Y429" i="2" s="1"/>
  <c r="P428" i="2"/>
  <c r="J428" i="2" l="1" a="1"/>
  <c r="J428" i="2" s="1"/>
  <c r="I428" i="2" s="1" a="1"/>
  <c r="I428" i="2" s="1"/>
  <c r="H428" i="2" s="1" a="1"/>
  <c r="H428" i="2" s="1"/>
  <c r="AF428" i="2"/>
  <c r="AA430" i="2" a="1"/>
  <c r="AA430" i="2" s="1"/>
  <c r="G429" i="2" a="1"/>
  <c r="G429" i="2" s="1"/>
  <c r="L428" i="2" a="1"/>
  <c r="L428" i="2" s="1"/>
  <c r="Y430" i="2" a="1"/>
  <c r="Y430" i="2" s="1"/>
  <c r="P429" i="2"/>
  <c r="J429" i="2" l="1" a="1"/>
  <c r="J429" i="2" s="1"/>
  <c r="I429" i="2" s="1" a="1"/>
  <c r="I429" i="2" s="1"/>
  <c r="H429" i="2" s="1" a="1"/>
  <c r="H429" i="2" s="1"/>
  <c r="AF429" i="2"/>
  <c r="AA431" i="2" a="1"/>
  <c r="AA431" i="2" s="1"/>
  <c r="G430" i="2" a="1"/>
  <c r="G430" i="2" s="1"/>
  <c r="L429" i="2" a="1"/>
  <c r="L429" i="2" s="1"/>
  <c r="Y431" i="2" a="1"/>
  <c r="Y431" i="2" s="1"/>
  <c r="P430" i="2"/>
  <c r="AF430" i="2" l="1"/>
  <c r="J430" i="2" a="1"/>
  <c r="J430" i="2" s="1"/>
  <c r="I430" i="2" s="1" a="1"/>
  <c r="I430" i="2" s="1"/>
  <c r="H430" i="2" s="1" a="1"/>
  <c r="H430" i="2" s="1"/>
  <c r="AA432" i="2" a="1"/>
  <c r="AA432" i="2" s="1"/>
  <c r="G431" i="2" a="1"/>
  <c r="G431" i="2" s="1"/>
  <c r="L430" i="2" a="1"/>
  <c r="L430" i="2" s="1"/>
  <c r="Y432" i="2" a="1"/>
  <c r="Y432" i="2" s="1"/>
  <c r="P431" i="2"/>
  <c r="AF431" i="2" l="1"/>
  <c r="J431" i="2" a="1"/>
  <c r="J431" i="2" s="1"/>
  <c r="I431" i="2" s="1" a="1"/>
  <c r="I431" i="2" s="1"/>
  <c r="H431" i="2" s="1" a="1"/>
  <c r="H431" i="2" s="1"/>
  <c r="AA433" i="2" a="1"/>
  <c r="AA433" i="2" s="1"/>
  <c r="G432" i="2" a="1"/>
  <c r="G432" i="2" s="1"/>
  <c r="L431" i="2" a="1"/>
  <c r="L431" i="2" s="1"/>
  <c r="Y433" i="2" a="1"/>
  <c r="Y433" i="2" s="1"/>
  <c r="P432" i="2"/>
  <c r="AA434" i="2" l="1" a="1"/>
  <c r="AA434" i="2" s="1"/>
  <c r="G433" i="2" a="1"/>
  <c r="G433" i="2" s="1"/>
  <c r="AF432" i="2"/>
  <c r="J432" i="2" a="1"/>
  <c r="J432" i="2" s="1"/>
  <c r="I432" i="2" s="1" a="1"/>
  <c r="I432" i="2" s="1"/>
  <c r="H432" i="2" s="1" a="1"/>
  <c r="H432" i="2" s="1"/>
  <c r="L432" i="2" a="1"/>
  <c r="L432" i="2" s="1"/>
  <c r="Y434" i="2" a="1"/>
  <c r="Y434" i="2" s="1"/>
  <c r="P433" i="2"/>
  <c r="J433" i="2" l="1" a="1"/>
  <c r="J433" i="2" s="1"/>
  <c r="I433" i="2" s="1" a="1"/>
  <c r="I433" i="2" s="1"/>
  <c r="H433" i="2" s="1" a="1"/>
  <c r="H433" i="2" s="1"/>
  <c r="AF433" i="2"/>
  <c r="AA435" i="2" a="1"/>
  <c r="AA435" i="2" s="1"/>
  <c r="G434" i="2" a="1"/>
  <c r="G434" i="2" s="1"/>
  <c r="L433" i="2" a="1"/>
  <c r="L433" i="2" s="1"/>
  <c r="Y435" i="2" a="1"/>
  <c r="Y435" i="2" s="1"/>
  <c r="P434" i="2"/>
  <c r="AF434" i="2" l="1"/>
  <c r="J434" i="2" a="1"/>
  <c r="J434" i="2" s="1"/>
  <c r="I434" i="2" s="1" a="1"/>
  <c r="I434" i="2" s="1"/>
  <c r="H434" i="2" s="1" a="1"/>
  <c r="H434" i="2" s="1"/>
  <c r="AA436" i="2" a="1"/>
  <c r="AA436" i="2" s="1"/>
  <c r="G435" i="2" a="1"/>
  <c r="G435" i="2" s="1"/>
  <c r="L434" i="2" a="1"/>
  <c r="L434" i="2" s="1"/>
  <c r="Y436" i="2" a="1"/>
  <c r="Y436" i="2" s="1"/>
  <c r="P435" i="2"/>
  <c r="AA437" i="2" l="1" a="1"/>
  <c r="AA437" i="2" s="1"/>
  <c r="G436" i="2" a="1"/>
  <c r="G436" i="2" s="1"/>
  <c r="AF435" i="2"/>
  <c r="J435" i="2" a="1"/>
  <c r="J435" i="2" s="1"/>
  <c r="I435" i="2" s="1" a="1"/>
  <c r="I435" i="2" s="1"/>
  <c r="H435" i="2" s="1" a="1"/>
  <c r="H435" i="2" s="1"/>
  <c r="L435" i="2" a="1"/>
  <c r="L435" i="2" s="1"/>
  <c r="Y437" i="2" a="1"/>
  <c r="Y437" i="2" s="1"/>
  <c r="P436" i="2"/>
  <c r="AF436" i="2" l="1"/>
  <c r="J436" i="2" a="1"/>
  <c r="J436" i="2" s="1"/>
  <c r="I436" i="2" s="1" a="1"/>
  <c r="I436" i="2" s="1"/>
  <c r="H436" i="2" s="1" a="1"/>
  <c r="H436" i="2" s="1"/>
  <c r="AA438" i="2" a="1"/>
  <c r="AA438" i="2" s="1"/>
  <c r="G437" i="2" a="1"/>
  <c r="G437" i="2" s="1"/>
  <c r="L436" i="2" a="1"/>
  <c r="L436" i="2" s="1"/>
  <c r="Y438" i="2" a="1"/>
  <c r="Y438" i="2" s="1"/>
  <c r="P437" i="2"/>
  <c r="AF437" i="2" l="1"/>
  <c r="J437" i="2" a="1"/>
  <c r="J437" i="2" s="1"/>
  <c r="I437" i="2" s="1" a="1"/>
  <c r="I437" i="2" s="1"/>
  <c r="H437" i="2" s="1" a="1"/>
  <c r="H437" i="2" s="1"/>
  <c r="AA439" i="2" a="1"/>
  <c r="AA439" i="2" s="1"/>
  <c r="G438" i="2" a="1"/>
  <c r="G438" i="2" s="1"/>
  <c r="L437" i="2" a="1"/>
  <c r="L437" i="2" s="1"/>
  <c r="Y439" i="2" a="1"/>
  <c r="Y439" i="2" s="1"/>
  <c r="P438" i="2"/>
  <c r="AF438" i="2" l="1"/>
  <c r="J438" i="2" a="1"/>
  <c r="J438" i="2" s="1"/>
  <c r="I438" i="2" s="1" a="1"/>
  <c r="I438" i="2" s="1"/>
  <c r="H438" i="2" s="1" a="1"/>
  <c r="H438" i="2" s="1"/>
  <c r="AA440" i="2" a="1"/>
  <c r="AA440" i="2" s="1"/>
  <c r="G439" i="2" a="1"/>
  <c r="G439" i="2" s="1"/>
  <c r="L438" i="2" a="1"/>
  <c r="L438" i="2" s="1"/>
  <c r="Y440" i="2" a="1"/>
  <c r="Y440" i="2" s="1"/>
  <c r="P439" i="2"/>
  <c r="AF439" i="2" l="1"/>
  <c r="J439" i="2" a="1"/>
  <c r="J439" i="2" s="1"/>
  <c r="I439" i="2" s="1" a="1"/>
  <c r="I439" i="2" s="1"/>
  <c r="H439" i="2" s="1" a="1"/>
  <c r="H439" i="2" s="1"/>
  <c r="AA441" i="2" a="1"/>
  <c r="AA441" i="2" s="1"/>
  <c r="G440" i="2" a="1"/>
  <c r="G440" i="2" s="1"/>
  <c r="L439" i="2" a="1"/>
  <c r="L439" i="2" s="1"/>
  <c r="Y441" i="2" a="1"/>
  <c r="Y441" i="2" s="1"/>
  <c r="P440" i="2"/>
  <c r="J440" i="2" l="1" a="1"/>
  <c r="J440" i="2" s="1"/>
  <c r="I440" i="2" s="1" a="1"/>
  <c r="I440" i="2" s="1"/>
  <c r="H440" i="2" s="1" a="1"/>
  <c r="H440" i="2" s="1"/>
  <c r="AF440" i="2"/>
  <c r="AA442" i="2" a="1"/>
  <c r="AA442" i="2" s="1"/>
  <c r="G441" i="2" a="1"/>
  <c r="G441" i="2" s="1"/>
  <c r="L440" i="2" a="1"/>
  <c r="L440" i="2" s="1"/>
  <c r="Y442" i="2" a="1"/>
  <c r="Y442" i="2" s="1"/>
  <c r="P441" i="2"/>
  <c r="AA443" i="2" l="1" a="1"/>
  <c r="AA443" i="2" s="1"/>
  <c r="G442" i="2" a="1"/>
  <c r="G442" i="2" s="1"/>
  <c r="AF441" i="2"/>
  <c r="J441" i="2" a="1"/>
  <c r="J441" i="2" s="1"/>
  <c r="I441" i="2" s="1" a="1"/>
  <c r="I441" i="2" s="1"/>
  <c r="H441" i="2" s="1" a="1"/>
  <c r="H441" i="2" s="1"/>
  <c r="L441" i="2" a="1"/>
  <c r="L441" i="2" s="1"/>
  <c r="Y443" i="2" a="1"/>
  <c r="Y443" i="2" s="1"/>
  <c r="P442" i="2"/>
  <c r="J442" i="2" l="1" a="1"/>
  <c r="J442" i="2" s="1"/>
  <c r="I442" i="2" s="1" a="1"/>
  <c r="I442" i="2" s="1"/>
  <c r="H442" i="2" s="1" a="1"/>
  <c r="H442" i="2" s="1"/>
  <c r="AF442" i="2"/>
  <c r="AA444" i="2" a="1"/>
  <c r="AA444" i="2" s="1"/>
  <c r="G443" i="2" a="1"/>
  <c r="G443" i="2" s="1"/>
  <c r="L442" i="2" a="1"/>
  <c r="L442" i="2" s="1"/>
  <c r="Y444" i="2" a="1"/>
  <c r="Y444" i="2" s="1"/>
  <c r="P443" i="2"/>
  <c r="J443" i="2" l="1" a="1"/>
  <c r="J443" i="2" s="1"/>
  <c r="I443" i="2" s="1" a="1"/>
  <c r="I443" i="2" s="1"/>
  <c r="H443" i="2" s="1" a="1"/>
  <c r="H443" i="2" s="1"/>
  <c r="AF443" i="2"/>
  <c r="AA445" i="2" a="1"/>
  <c r="AA445" i="2" s="1"/>
  <c r="G444" i="2" a="1"/>
  <c r="G444" i="2" s="1"/>
  <c r="L443" i="2" a="1"/>
  <c r="L443" i="2" s="1"/>
  <c r="Y445" i="2" a="1"/>
  <c r="Y445" i="2" s="1"/>
  <c r="P444" i="2"/>
  <c r="J444" i="2" l="1" a="1"/>
  <c r="J444" i="2" s="1"/>
  <c r="I444" i="2" s="1" a="1"/>
  <c r="I444" i="2" s="1"/>
  <c r="H444" i="2" s="1" a="1"/>
  <c r="H444" i="2" s="1"/>
  <c r="AF444" i="2"/>
  <c r="AA446" i="2" a="1"/>
  <c r="AA446" i="2" s="1"/>
  <c r="G445" i="2" a="1"/>
  <c r="G445" i="2" s="1"/>
  <c r="L444" i="2" a="1"/>
  <c r="L444" i="2" s="1"/>
  <c r="Y446" i="2" a="1"/>
  <c r="Y446" i="2" s="1"/>
  <c r="P445" i="2"/>
  <c r="J445" i="2" l="1" a="1"/>
  <c r="J445" i="2" s="1"/>
  <c r="I445" i="2" s="1" a="1"/>
  <c r="I445" i="2" s="1"/>
  <c r="H445" i="2" s="1" a="1"/>
  <c r="H445" i="2" s="1"/>
  <c r="AF445" i="2"/>
  <c r="AA447" i="2" a="1"/>
  <c r="AA447" i="2" s="1"/>
  <c r="G446" i="2" a="1"/>
  <c r="G446" i="2" s="1"/>
  <c r="L445" i="2" a="1"/>
  <c r="L445" i="2" s="1"/>
  <c r="Y447" i="2" a="1"/>
  <c r="Y447" i="2" s="1"/>
  <c r="P446" i="2"/>
  <c r="AF446" i="2" l="1"/>
  <c r="J446" i="2" a="1"/>
  <c r="J446" i="2" s="1"/>
  <c r="I446" i="2" s="1" a="1"/>
  <c r="I446" i="2" s="1"/>
  <c r="H446" i="2" s="1" a="1"/>
  <c r="H446" i="2" s="1"/>
  <c r="AA448" i="2" a="1"/>
  <c r="AA448" i="2" s="1"/>
  <c r="G447" i="2" a="1"/>
  <c r="G447" i="2" s="1"/>
  <c r="L446" i="2" a="1"/>
  <c r="L446" i="2" s="1"/>
  <c r="Y448" i="2" a="1"/>
  <c r="Y448" i="2" s="1"/>
  <c r="P447" i="2"/>
  <c r="J447" i="2" l="1" a="1"/>
  <c r="J447" i="2" s="1"/>
  <c r="I447" i="2" s="1" a="1"/>
  <c r="I447" i="2" s="1"/>
  <c r="H447" i="2" s="1" a="1"/>
  <c r="H447" i="2" s="1"/>
  <c r="AF447" i="2"/>
  <c r="AA449" i="2" a="1"/>
  <c r="AA449" i="2" s="1"/>
  <c r="G448" i="2" a="1"/>
  <c r="G448" i="2" s="1"/>
  <c r="L447" i="2" a="1"/>
  <c r="L447" i="2" s="1"/>
  <c r="Y449" i="2" a="1"/>
  <c r="Y449" i="2" s="1"/>
  <c r="P448" i="2"/>
  <c r="AF448" i="2" l="1"/>
  <c r="J448" i="2" a="1"/>
  <c r="J448" i="2" s="1"/>
  <c r="I448" i="2" s="1" a="1"/>
  <c r="I448" i="2" s="1"/>
  <c r="H448" i="2" s="1" a="1"/>
  <c r="H448" i="2" s="1"/>
  <c r="AA450" i="2" a="1"/>
  <c r="AA450" i="2" s="1"/>
  <c r="G449" i="2" a="1"/>
  <c r="G449" i="2" s="1"/>
  <c r="L448" i="2" a="1"/>
  <c r="L448" i="2" s="1"/>
  <c r="Y450" i="2" a="1"/>
  <c r="Y450" i="2" s="1"/>
  <c r="P449" i="2"/>
  <c r="J449" i="2" l="1" a="1"/>
  <c r="J449" i="2" s="1"/>
  <c r="I449" i="2" s="1" a="1"/>
  <c r="I449" i="2" s="1"/>
  <c r="H449" i="2" s="1" a="1"/>
  <c r="H449" i="2" s="1"/>
  <c r="AF449" i="2"/>
  <c r="AA451" i="2" a="1"/>
  <c r="AA451" i="2" s="1"/>
  <c r="G450" i="2" a="1"/>
  <c r="G450" i="2" s="1"/>
  <c r="L449" i="2" a="1"/>
  <c r="L449" i="2" s="1"/>
  <c r="Y451" i="2" a="1"/>
  <c r="Y451" i="2" s="1"/>
  <c r="P450" i="2"/>
  <c r="AF450" i="2" l="1"/>
  <c r="J450" i="2" a="1"/>
  <c r="J450" i="2" s="1"/>
  <c r="I450" i="2" s="1" a="1"/>
  <c r="I450" i="2" s="1"/>
  <c r="H450" i="2" s="1" a="1"/>
  <c r="H450" i="2" s="1"/>
  <c r="AA452" i="2" a="1"/>
  <c r="AA452" i="2" s="1"/>
  <c r="G451" i="2" a="1"/>
  <c r="G451" i="2" s="1"/>
  <c r="L450" i="2" a="1"/>
  <c r="L450" i="2" s="1"/>
  <c r="Y452" i="2" a="1"/>
  <c r="Y452" i="2" s="1"/>
  <c r="P451" i="2"/>
  <c r="J451" i="2" l="1" a="1"/>
  <c r="J451" i="2" s="1"/>
  <c r="I451" i="2" s="1" a="1"/>
  <c r="I451" i="2" s="1"/>
  <c r="H451" i="2" s="1" a="1"/>
  <c r="H451" i="2" s="1"/>
  <c r="AF451" i="2"/>
  <c r="AA453" i="2" a="1"/>
  <c r="AA453" i="2" s="1"/>
  <c r="G452" i="2" a="1"/>
  <c r="G452" i="2" s="1"/>
  <c r="L451" i="2" a="1"/>
  <c r="L451" i="2" s="1"/>
  <c r="Y453" i="2" a="1"/>
  <c r="Y453" i="2" s="1"/>
  <c r="P452" i="2"/>
  <c r="AF452" i="2" l="1"/>
  <c r="J452" i="2" a="1"/>
  <c r="J452" i="2" s="1"/>
  <c r="I452" i="2" s="1" a="1"/>
  <c r="I452" i="2" s="1"/>
  <c r="H452" i="2" s="1" a="1"/>
  <c r="H452" i="2" s="1"/>
  <c r="AA454" i="2" a="1"/>
  <c r="AA454" i="2" s="1"/>
  <c r="G453" i="2" a="1"/>
  <c r="G453" i="2" s="1"/>
  <c r="L452" i="2" a="1"/>
  <c r="L452" i="2" s="1"/>
  <c r="Y454" i="2" a="1"/>
  <c r="Y454" i="2" s="1"/>
  <c r="P453" i="2"/>
  <c r="J453" i="2" l="1" a="1"/>
  <c r="J453" i="2" s="1"/>
  <c r="I453" i="2" s="1" a="1"/>
  <c r="I453" i="2" s="1"/>
  <c r="H453" i="2" s="1" a="1"/>
  <c r="H453" i="2" s="1"/>
  <c r="AF453" i="2"/>
  <c r="AA455" i="2" a="1"/>
  <c r="AA455" i="2" s="1"/>
  <c r="G454" i="2" a="1"/>
  <c r="G454" i="2" s="1"/>
  <c r="L453" i="2" a="1"/>
  <c r="L453" i="2" s="1"/>
  <c r="Y455" i="2" a="1"/>
  <c r="Y455" i="2" s="1"/>
  <c r="P454" i="2"/>
  <c r="AA456" i="2" l="1" a="1"/>
  <c r="AA456" i="2" s="1"/>
  <c r="G455" i="2" a="1"/>
  <c r="G455" i="2" s="1"/>
  <c r="AF454" i="2"/>
  <c r="J454" i="2" a="1"/>
  <c r="J454" i="2" s="1"/>
  <c r="I454" i="2" s="1" a="1"/>
  <c r="I454" i="2" s="1"/>
  <c r="H454" i="2" s="1" a="1"/>
  <c r="H454" i="2" s="1"/>
  <c r="L454" i="2" a="1"/>
  <c r="L454" i="2" s="1"/>
  <c r="Y456" i="2" a="1"/>
  <c r="Y456" i="2" s="1"/>
  <c r="P455" i="2"/>
  <c r="J455" i="2" l="1" a="1"/>
  <c r="J455" i="2" s="1"/>
  <c r="I455" i="2" s="1" a="1"/>
  <c r="I455" i="2" s="1"/>
  <c r="H455" i="2" s="1" a="1"/>
  <c r="H455" i="2" s="1"/>
  <c r="AF455" i="2"/>
  <c r="AA457" i="2" a="1"/>
  <c r="AA457" i="2" s="1"/>
  <c r="G456" i="2" a="1"/>
  <c r="G456" i="2" s="1"/>
  <c r="L455" i="2" a="1"/>
  <c r="L455" i="2" s="1"/>
  <c r="Y457" i="2" a="1"/>
  <c r="Y457" i="2" s="1"/>
  <c r="P456" i="2"/>
  <c r="J456" i="2" l="1" a="1"/>
  <c r="J456" i="2" s="1"/>
  <c r="I456" i="2" s="1" a="1"/>
  <c r="I456" i="2" s="1"/>
  <c r="H456" i="2" s="1" a="1"/>
  <c r="H456" i="2" s="1"/>
  <c r="AF456" i="2"/>
  <c r="AA458" i="2" a="1"/>
  <c r="AA458" i="2" s="1"/>
  <c r="G457" i="2" a="1"/>
  <c r="G457" i="2" s="1"/>
  <c r="L456" i="2" a="1"/>
  <c r="L456" i="2" s="1"/>
  <c r="Y458" i="2" a="1"/>
  <c r="Y458" i="2" s="1"/>
  <c r="P457" i="2"/>
  <c r="AF457" i="2" l="1"/>
  <c r="J457" i="2" a="1"/>
  <c r="J457" i="2" s="1"/>
  <c r="I457" i="2" s="1" a="1"/>
  <c r="I457" i="2" s="1"/>
  <c r="H457" i="2" s="1" a="1"/>
  <c r="H457" i="2" s="1"/>
  <c r="AA459" i="2" a="1"/>
  <c r="AA459" i="2" s="1"/>
  <c r="G458" i="2" a="1"/>
  <c r="G458" i="2" s="1"/>
  <c r="L457" i="2" a="1"/>
  <c r="L457" i="2" s="1"/>
  <c r="Y459" i="2" a="1"/>
  <c r="Y459" i="2" s="1"/>
  <c r="P458" i="2"/>
  <c r="AF458" i="2" l="1"/>
  <c r="J458" i="2" a="1"/>
  <c r="J458" i="2" s="1"/>
  <c r="I458" i="2" s="1" a="1"/>
  <c r="I458" i="2" s="1"/>
  <c r="H458" i="2" s="1" a="1"/>
  <c r="H458" i="2" s="1"/>
  <c r="AA460" i="2" a="1"/>
  <c r="AA460" i="2" s="1"/>
  <c r="G459" i="2" a="1"/>
  <c r="G459" i="2" s="1"/>
  <c r="L458" i="2" a="1"/>
  <c r="L458" i="2" s="1"/>
  <c r="Y460" i="2" a="1"/>
  <c r="Y460" i="2" s="1"/>
  <c r="P459" i="2"/>
  <c r="AF459" i="2" l="1"/>
  <c r="J459" i="2" a="1"/>
  <c r="J459" i="2" s="1"/>
  <c r="I459" i="2" s="1" a="1"/>
  <c r="I459" i="2" s="1"/>
  <c r="H459" i="2" s="1" a="1"/>
  <c r="H459" i="2" s="1"/>
  <c r="AA461" i="2" a="1"/>
  <c r="AA461" i="2" s="1"/>
  <c r="G460" i="2" a="1"/>
  <c r="G460" i="2" s="1"/>
  <c r="L459" i="2" a="1"/>
  <c r="L459" i="2" s="1"/>
  <c r="Y461" i="2" a="1"/>
  <c r="Y461" i="2" s="1"/>
  <c r="P460" i="2"/>
  <c r="AF460" i="2" l="1"/>
  <c r="J460" i="2" a="1"/>
  <c r="J460" i="2" s="1"/>
  <c r="I460" i="2" s="1" a="1"/>
  <c r="I460" i="2" s="1"/>
  <c r="H460" i="2" s="1" a="1"/>
  <c r="H460" i="2" s="1"/>
  <c r="AA462" i="2" a="1"/>
  <c r="AA462" i="2" s="1"/>
  <c r="G461" i="2" a="1"/>
  <c r="G461" i="2" s="1"/>
  <c r="L460" i="2" a="1"/>
  <c r="L460" i="2" s="1"/>
  <c r="Y462" i="2" a="1"/>
  <c r="Y462" i="2" s="1"/>
  <c r="P461" i="2"/>
  <c r="AA463" i="2" l="1" a="1"/>
  <c r="AA463" i="2" s="1"/>
  <c r="G462" i="2" a="1"/>
  <c r="G462" i="2" s="1"/>
  <c r="AF461" i="2"/>
  <c r="J461" i="2" a="1"/>
  <c r="J461" i="2" s="1"/>
  <c r="I461" i="2" s="1" a="1"/>
  <c r="I461" i="2" s="1"/>
  <c r="H461" i="2" s="1" a="1"/>
  <c r="H461" i="2" s="1"/>
  <c r="L461" i="2" a="1"/>
  <c r="L461" i="2" s="1"/>
  <c r="Y463" i="2" a="1"/>
  <c r="Y463" i="2" s="1"/>
  <c r="P462" i="2"/>
  <c r="J462" i="2" l="1" a="1"/>
  <c r="J462" i="2" s="1"/>
  <c r="I462" i="2" s="1" a="1"/>
  <c r="I462" i="2" s="1"/>
  <c r="H462" i="2" s="1" a="1"/>
  <c r="H462" i="2" s="1"/>
  <c r="AF462" i="2"/>
  <c r="AA464" i="2" a="1"/>
  <c r="AA464" i="2" s="1"/>
  <c r="G463" i="2" a="1"/>
  <c r="G463" i="2" s="1"/>
  <c r="L462" i="2" a="1"/>
  <c r="L462" i="2" s="1"/>
  <c r="Y464" i="2" a="1"/>
  <c r="Y464" i="2" s="1"/>
  <c r="P463" i="2"/>
  <c r="AF463" i="2" l="1"/>
  <c r="J463" i="2" a="1"/>
  <c r="J463" i="2" s="1"/>
  <c r="I463" i="2" s="1" a="1"/>
  <c r="I463" i="2" s="1"/>
  <c r="H463" i="2" s="1" a="1"/>
  <c r="H463" i="2" s="1"/>
  <c r="AA465" i="2" a="1"/>
  <c r="AA465" i="2" s="1"/>
  <c r="G464" i="2" a="1"/>
  <c r="G464" i="2" s="1"/>
  <c r="L463" i="2" a="1"/>
  <c r="L463" i="2" s="1"/>
  <c r="Y465" i="2" a="1"/>
  <c r="Y465" i="2" s="1"/>
  <c r="P464" i="2"/>
  <c r="AA466" i="2" l="1" a="1"/>
  <c r="AA466" i="2" s="1"/>
  <c r="G465" i="2" a="1"/>
  <c r="G465" i="2" s="1"/>
  <c r="AF464" i="2"/>
  <c r="J464" i="2" a="1"/>
  <c r="J464" i="2" s="1"/>
  <c r="I464" i="2" s="1" a="1"/>
  <c r="I464" i="2" s="1"/>
  <c r="H464" i="2" s="1" a="1"/>
  <c r="H464" i="2" s="1"/>
  <c r="L464" i="2" a="1"/>
  <c r="L464" i="2" s="1"/>
  <c r="Y466" i="2" a="1"/>
  <c r="Y466" i="2" s="1"/>
  <c r="P465" i="2"/>
  <c r="J465" i="2" l="1" a="1"/>
  <c r="J465" i="2" s="1"/>
  <c r="I465" i="2" s="1" a="1"/>
  <c r="I465" i="2" s="1"/>
  <c r="H465" i="2" s="1" a="1"/>
  <c r="H465" i="2" s="1"/>
  <c r="AF465" i="2"/>
  <c r="AA467" i="2" a="1"/>
  <c r="AA467" i="2" s="1"/>
  <c r="G466" i="2" a="1"/>
  <c r="G466" i="2" s="1"/>
  <c r="L465" i="2" a="1"/>
  <c r="L465" i="2" s="1"/>
  <c r="Y467" i="2" a="1"/>
  <c r="Y467" i="2" s="1"/>
  <c r="P466" i="2"/>
  <c r="AF466" i="2" l="1"/>
  <c r="J466" i="2" a="1"/>
  <c r="J466" i="2" s="1"/>
  <c r="I466" i="2" s="1" a="1"/>
  <c r="I466" i="2" s="1"/>
  <c r="H466" i="2" s="1" a="1"/>
  <c r="H466" i="2" s="1"/>
  <c r="AA468" i="2" a="1"/>
  <c r="AA468" i="2" s="1"/>
  <c r="G467" i="2" a="1"/>
  <c r="G467" i="2" s="1"/>
  <c r="L466" i="2" a="1"/>
  <c r="L466" i="2" s="1"/>
  <c r="Y468" i="2" a="1"/>
  <c r="Y468" i="2" s="1"/>
  <c r="P467" i="2"/>
  <c r="J467" i="2" l="1" a="1"/>
  <c r="J467" i="2" s="1"/>
  <c r="I467" i="2" s="1" a="1"/>
  <c r="I467" i="2" s="1"/>
  <c r="H467" i="2" s="1" a="1"/>
  <c r="H467" i="2" s="1"/>
  <c r="AF467" i="2"/>
  <c r="AA469" i="2" a="1"/>
  <c r="AA469" i="2" s="1"/>
  <c r="G468" i="2" a="1"/>
  <c r="G468" i="2" s="1"/>
  <c r="L467" i="2" a="1"/>
  <c r="L467" i="2" s="1"/>
  <c r="Y469" i="2" a="1"/>
  <c r="Y469" i="2" s="1"/>
  <c r="P468" i="2"/>
  <c r="AA470" i="2" l="1" a="1"/>
  <c r="AA470" i="2" s="1"/>
  <c r="G469" i="2" a="1"/>
  <c r="G469" i="2" s="1"/>
  <c r="J468" i="2" a="1"/>
  <c r="J468" i="2" s="1"/>
  <c r="I468" i="2" s="1" a="1"/>
  <c r="I468" i="2" s="1"/>
  <c r="H468" i="2" s="1" a="1"/>
  <c r="H468" i="2" s="1"/>
  <c r="AF468" i="2"/>
  <c r="L468" i="2" a="1"/>
  <c r="L468" i="2" s="1"/>
  <c r="Y470" i="2" a="1"/>
  <c r="Y470" i="2" s="1"/>
  <c r="P469" i="2"/>
  <c r="AF469" i="2" l="1"/>
  <c r="J469" i="2" a="1"/>
  <c r="J469" i="2" s="1"/>
  <c r="I469" i="2" s="1" a="1"/>
  <c r="I469" i="2" s="1"/>
  <c r="H469" i="2" s="1" a="1"/>
  <c r="H469" i="2" s="1"/>
  <c r="AA471" i="2" a="1"/>
  <c r="AA471" i="2" s="1"/>
  <c r="G470" i="2" a="1"/>
  <c r="G470" i="2" s="1"/>
  <c r="L469" i="2" a="1"/>
  <c r="L469" i="2" s="1"/>
  <c r="Y471" i="2" a="1"/>
  <c r="Y471" i="2" s="1"/>
  <c r="P470" i="2"/>
  <c r="AA472" i="2" l="1" a="1"/>
  <c r="AA472" i="2" s="1"/>
  <c r="G471" i="2" a="1"/>
  <c r="G471" i="2" s="1"/>
  <c r="AF470" i="2"/>
  <c r="J470" i="2" a="1"/>
  <c r="J470" i="2" s="1"/>
  <c r="I470" i="2" s="1" a="1"/>
  <c r="I470" i="2" s="1"/>
  <c r="H470" i="2" s="1" a="1"/>
  <c r="H470" i="2" s="1"/>
  <c r="L470" i="2" a="1"/>
  <c r="L470" i="2" s="1"/>
  <c r="Y472" i="2" a="1"/>
  <c r="Y472" i="2" s="1"/>
  <c r="P471" i="2"/>
  <c r="J471" i="2" l="1" a="1"/>
  <c r="J471" i="2" s="1"/>
  <c r="I471" i="2" s="1" a="1"/>
  <c r="I471" i="2" s="1"/>
  <c r="H471" i="2" s="1" a="1"/>
  <c r="H471" i="2" s="1"/>
  <c r="AF471" i="2"/>
  <c r="AA473" i="2" a="1"/>
  <c r="AA473" i="2" s="1"/>
  <c r="G472" i="2" a="1"/>
  <c r="G472" i="2" s="1"/>
  <c r="L471" i="2" a="1"/>
  <c r="L471" i="2" s="1"/>
  <c r="Y473" i="2" a="1"/>
  <c r="Y473" i="2" s="1"/>
  <c r="P472" i="2"/>
  <c r="J472" i="2" l="1" a="1"/>
  <c r="J472" i="2" s="1"/>
  <c r="I472" i="2" s="1" a="1"/>
  <c r="I472" i="2" s="1"/>
  <c r="H472" i="2" s="1" a="1"/>
  <c r="H472" i="2" s="1"/>
  <c r="AF472" i="2"/>
  <c r="AA474" i="2" a="1"/>
  <c r="AA474" i="2" s="1"/>
  <c r="G473" i="2" a="1"/>
  <c r="G473" i="2" s="1"/>
  <c r="L472" i="2" a="1"/>
  <c r="L472" i="2" s="1"/>
  <c r="Y474" i="2" a="1"/>
  <c r="Y474" i="2" s="1"/>
  <c r="P473" i="2"/>
  <c r="AF473" i="2" l="1"/>
  <c r="J473" i="2" a="1"/>
  <c r="J473" i="2" s="1"/>
  <c r="I473" i="2" s="1" a="1"/>
  <c r="I473" i="2" s="1"/>
  <c r="H473" i="2" s="1" a="1"/>
  <c r="H473" i="2" s="1"/>
  <c r="AA475" i="2" a="1"/>
  <c r="AA475" i="2" s="1"/>
  <c r="G474" i="2" a="1"/>
  <c r="G474" i="2" s="1"/>
  <c r="L473" i="2" a="1"/>
  <c r="L473" i="2" s="1"/>
  <c r="Y475" i="2" a="1"/>
  <c r="Y475" i="2" s="1"/>
  <c r="P474" i="2"/>
  <c r="AA476" i="2" l="1" a="1"/>
  <c r="AA476" i="2" s="1"/>
  <c r="G475" i="2" a="1"/>
  <c r="G475" i="2" s="1"/>
  <c r="AF474" i="2"/>
  <c r="J474" i="2" a="1"/>
  <c r="J474" i="2" s="1"/>
  <c r="I474" i="2" s="1" a="1"/>
  <c r="I474" i="2" s="1"/>
  <c r="H474" i="2" s="1" a="1"/>
  <c r="H474" i="2" s="1"/>
  <c r="L474" i="2" a="1"/>
  <c r="L474" i="2" s="1"/>
  <c r="Y476" i="2" a="1"/>
  <c r="Y476" i="2" s="1"/>
  <c r="P475" i="2"/>
  <c r="AF475" i="2" l="1"/>
  <c r="J475" i="2" a="1"/>
  <c r="J475" i="2" s="1"/>
  <c r="I475" i="2" s="1" a="1"/>
  <c r="I475" i="2" s="1"/>
  <c r="H475" i="2" s="1" a="1"/>
  <c r="H475" i="2" s="1"/>
  <c r="AA477" i="2" a="1"/>
  <c r="AA477" i="2" s="1"/>
  <c r="G476" i="2" a="1"/>
  <c r="G476" i="2" s="1"/>
  <c r="L475" i="2" a="1"/>
  <c r="L475" i="2" s="1"/>
  <c r="Y477" i="2" a="1"/>
  <c r="Y477" i="2" s="1"/>
  <c r="P476" i="2"/>
  <c r="AF476" i="2" l="1"/>
  <c r="J476" i="2" a="1"/>
  <c r="J476" i="2" s="1"/>
  <c r="I476" i="2" s="1" a="1"/>
  <c r="I476" i="2" s="1"/>
  <c r="H476" i="2" s="1" a="1"/>
  <c r="H476" i="2" s="1"/>
  <c r="AA478" i="2" a="1"/>
  <c r="AA478" i="2" s="1"/>
  <c r="G477" i="2" a="1"/>
  <c r="G477" i="2" s="1"/>
  <c r="L476" i="2" a="1"/>
  <c r="L476" i="2" s="1"/>
  <c r="Y478" i="2" a="1"/>
  <c r="Y478" i="2" s="1"/>
  <c r="P477" i="2"/>
  <c r="J477" i="2" l="1" a="1"/>
  <c r="J477" i="2" s="1"/>
  <c r="I477" i="2" s="1" a="1"/>
  <c r="I477" i="2" s="1"/>
  <c r="H477" i="2" s="1" a="1"/>
  <c r="H477" i="2" s="1"/>
  <c r="AF477" i="2"/>
  <c r="AA479" i="2" a="1"/>
  <c r="AA479" i="2" s="1"/>
  <c r="G478" i="2" a="1"/>
  <c r="G478" i="2" s="1"/>
  <c r="L477" i="2" a="1"/>
  <c r="L477" i="2" s="1"/>
  <c r="Y479" i="2" a="1"/>
  <c r="Y479" i="2" s="1"/>
  <c r="P478" i="2"/>
  <c r="AF478" i="2" l="1"/>
  <c r="J478" i="2" a="1"/>
  <c r="J478" i="2" s="1"/>
  <c r="I478" i="2" s="1" a="1"/>
  <c r="I478" i="2" s="1"/>
  <c r="H478" i="2" s="1" a="1"/>
  <c r="H478" i="2" s="1"/>
  <c r="AA480" i="2" a="1"/>
  <c r="AA480" i="2" s="1"/>
  <c r="G479" i="2" a="1"/>
  <c r="G479" i="2" s="1"/>
  <c r="L478" i="2" a="1"/>
  <c r="L478" i="2" s="1"/>
  <c r="Y480" i="2" a="1"/>
  <c r="Y480" i="2" s="1"/>
  <c r="P479" i="2"/>
  <c r="AF479" i="2" l="1"/>
  <c r="J479" i="2" a="1"/>
  <c r="J479" i="2" s="1"/>
  <c r="I479" i="2" s="1" a="1"/>
  <c r="I479" i="2" s="1"/>
  <c r="H479" i="2" s="1" a="1"/>
  <c r="H479" i="2" s="1"/>
  <c r="AA481" i="2" a="1"/>
  <c r="AA481" i="2" s="1"/>
  <c r="G480" i="2" a="1"/>
  <c r="G480" i="2" s="1"/>
  <c r="L479" i="2" a="1"/>
  <c r="L479" i="2" s="1"/>
  <c r="Y481" i="2" a="1"/>
  <c r="Y481" i="2" s="1"/>
  <c r="P480" i="2"/>
  <c r="J480" i="2" l="1" a="1"/>
  <c r="J480" i="2" s="1"/>
  <c r="I480" i="2" s="1" a="1"/>
  <c r="I480" i="2" s="1"/>
  <c r="H480" i="2" s="1" a="1"/>
  <c r="H480" i="2" s="1"/>
  <c r="AF480" i="2"/>
  <c r="AA482" i="2" a="1"/>
  <c r="AA482" i="2" s="1"/>
  <c r="G481" i="2" a="1"/>
  <c r="G481" i="2" s="1"/>
  <c r="L480" i="2" a="1"/>
  <c r="L480" i="2" s="1"/>
  <c r="Y482" i="2" a="1"/>
  <c r="Y482" i="2" s="1"/>
  <c r="P481" i="2"/>
  <c r="J481" i="2" l="1" a="1"/>
  <c r="J481" i="2" s="1"/>
  <c r="I481" i="2" s="1" a="1"/>
  <c r="I481" i="2" s="1"/>
  <c r="H481" i="2" s="1" a="1"/>
  <c r="H481" i="2" s="1"/>
  <c r="AF481" i="2"/>
  <c r="AA483" i="2" a="1"/>
  <c r="AA483" i="2" s="1"/>
  <c r="G482" i="2" a="1"/>
  <c r="G482" i="2" s="1"/>
  <c r="L481" i="2" a="1"/>
  <c r="L481" i="2" s="1"/>
  <c r="Y483" i="2" a="1"/>
  <c r="Y483" i="2" s="1"/>
  <c r="P482" i="2"/>
  <c r="AF482" i="2" l="1"/>
  <c r="J482" i="2" a="1"/>
  <c r="J482" i="2" s="1"/>
  <c r="I482" i="2" s="1" a="1"/>
  <c r="I482" i="2" s="1"/>
  <c r="H482" i="2" s="1" a="1"/>
  <c r="H482" i="2" s="1"/>
  <c r="AA484" i="2" a="1"/>
  <c r="AA484" i="2" s="1"/>
  <c r="G483" i="2" a="1"/>
  <c r="G483" i="2" s="1"/>
  <c r="L482" i="2" a="1"/>
  <c r="L482" i="2" s="1"/>
  <c r="Y484" i="2" a="1"/>
  <c r="Y484" i="2" s="1"/>
  <c r="P483" i="2"/>
  <c r="AF483" i="2" l="1"/>
  <c r="J483" i="2" a="1"/>
  <c r="J483" i="2" s="1"/>
  <c r="I483" i="2" s="1" a="1"/>
  <c r="I483" i="2" s="1"/>
  <c r="H483" i="2" s="1" a="1"/>
  <c r="H483" i="2" s="1"/>
  <c r="AA485" i="2" a="1"/>
  <c r="AA485" i="2" s="1"/>
  <c r="G484" i="2" a="1"/>
  <c r="G484" i="2" s="1"/>
  <c r="L483" i="2" a="1"/>
  <c r="L483" i="2" s="1"/>
  <c r="Y485" i="2" a="1"/>
  <c r="Y485" i="2" s="1"/>
  <c r="P484" i="2"/>
  <c r="J484" i="2" l="1" a="1"/>
  <c r="J484" i="2" s="1"/>
  <c r="I484" i="2" s="1" a="1"/>
  <c r="I484" i="2" s="1"/>
  <c r="H484" i="2" s="1" a="1"/>
  <c r="H484" i="2" s="1"/>
  <c r="AF484" i="2"/>
  <c r="AA486" i="2" a="1"/>
  <c r="AA486" i="2" s="1"/>
  <c r="G485" i="2" a="1"/>
  <c r="G485" i="2" s="1"/>
  <c r="L484" i="2" a="1"/>
  <c r="L484" i="2" s="1"/>
  <c r="Y486" i="2" a="1"/>
  <c r="Y486" i="2" s="1"/>
  <c r="P485" i="2"/>
  <c r="AF485" i="2" l="1"/>
  <c r="J485" i="2" a="1"/>
  <c r="J485" i="2" s="1"/>
  <c r="I485" i="2" s="1" a="1"/>
  <c r="I485" i="2" s="1"/>
  <c r="H485" i="2" s="1" a="1"/>
  <c r="H485" i="2" s="1"/>
  <c r="AA487" i="2" a="1"/>
  <c r="AA487" i="2" s="1"/>
  <c r="G486" i="2" a="1"/>
  <c r="G486" i="2" s="1"/>
  <c r="L485" i="2" a="1"/>
  <c r="L485" i="2" s="1"/>
  <c r="Y487" i="2" a="1"/>
  <c r="Y487" i="2" s="1"/>
  <c r="P486" i="2"/>
  <c r="J486" i="2" l="1" a="1"/>
  <c r="J486" i="2" s="1"/>
  <c r="I486" i="2" s="1" a="1"/>
  <c r="I486" i="2" s="1"/>
  <c r="H486" i="2" s="1" a="1"/>
  <c r="H486" i="2" s="1"/>
  <c r="AF486" i="2"/>
  <c r="AA488" i="2" a="1"/>
  <c r="AA488" i="2" s="1"/>
  <c r="G487" i="2" a="1"/>
  <c r="G487" i="2" s="1"/>
  <c r="L486" i="2" a="1"/>
  <c r="L486" i="2" s="1"/>
  <c r="Y488" i="2" a="1"/>
  <c r="Y488" i="2" s="1"/>
  <c r="P487" i="2"/>
  <c r="AF487" i="2" l="1"/>
  <c r="J487" i="2" a="1"/>
  <c r="J487" i="2" s="1"/>
  <c r="I487" i="2" s="1" a="1"/>
  <c r="I487" i="2" s="1"/>
  <c r="H487" i="2" s="1" a="1"/>
  <c r="H487" i="2" s="1"/>
  <c r="AA489" i="2" a="1"/>
  <c r="AA489" i="2" s="1"/>
  <c r="G488" i="2" a="1"/>
  <c r="G488" i="2" s="1"/>
  <c r="L487" i="2" a="1"/>
  <c r="L487" i="2" s="1"/>
  <c r="Y489" i="2" a="1"/>
  <c r="Y489" i="2" s="1"/>
  <c r="P488" i="2"/>
  <c r="J488" i="2" l="1" a="1"/>
  <c r="J488" i="2" s="1"/>
  <c r="I488" i="2" s="1" a="1"/>
  <c r="I488" i="2" s="1"/>
  <c r="H488" i="2" s="1" a="1"/>
  <c r="H488" i="2" s="1"/>
  <c r="AF488" i="2"/>
  <c r="AA490" i="2" a="1"/>
  <c r="AA490" i="2" s="1"/>
  <c r="G489" i="2" a="1"/>
  <c r="G489" i="2" s="1"/>
  <c r="L488" i="2" a="1"/>
  <c r="L488" i="2" s="1"/>
  <c r="Y490" i="2" a="1"/>
  <c r="Y490" i="2" s="1"/>
  <c r="P489" i="2"/>
  <c r="AA491" i="2" l="1" a="1"/>
  <c r="AA491" i="2" s="1"/>
  <c r="G490" i="2" a="1"/>
  <c r="G490" i="2" s="1"/>
  <c r="J489" i="2" a="1"/>
  <c r="J489" i="2" s="1"/>
  <c r="I489" i="2" s="1" a="1"/>
  <c r="I489" i="2" s="1"/>
  <c r="H489" i="2" s="1" a="1"/>
  <c r="H489" i="2" s="1"/>
  <c r="AF489" i="2"/>
  <c r="L489" i="2" a="1"/>
  <c r="L489" i="2" s="1"/>
  <c r="Y491" i="2" a="1"/>
  <c r="Y491" i="2" s="1"/>
  <c r="P490" i="2"/>
  <c r="AF490" i="2" l="1"/>
  <c r="J490" i="2" a="1"/>
  <c r="J490" i="2" s="1"/>
  <c r="I490" i="2" s="1" a="1"/>
  <c r="I490" i="2" s="1"/>
  <c r="H490" i="2" s="1" a="1"/>
  <c r="H490" i="2" s="1"/>
  <c r="AA492" i="2" a="1"/>
  <c r="AA492" i="2" s="1"/>
  <c r="G491" i="2" a="1"/>
  <c r="G491" i="2" s="1"/>
  <c r="L490" i="2" a="1"/>
  <c r="L490" i="2" s="1"/>
  <c r="Y492" i="2" a="1"/>
  <c r="Y492" i="2" s="1"/>
  <c r="P491" i="2"/>
  <c r="AF491" i="2" l="1"/>
  <c r="J491" i="2" a="1"/>
  <c r="J491" i="2" s="1"/>
  <c r="I491" i="2" s="1" a="1"/>
  <c r="I491" i="2" s="1"/>
  <c r="H491" i="2" s="1" a="1"/>
  <c r="H491" i="2" s="1"/>
  <c r="AA493" i="2" a="1"/>
  <c r="AA493" i="2" s="1"/>
  <c r="G492" i="2" a="1"/>
  <c r="G492" i="2" s="1"/>
  <c r="L491" i="2" a="1"/>
  <c r="L491" i="2" s="1"/>
  <c r="Y493" i="2" a="1"/>
  <c r="Y493" i="2" s="1"/>
  <c r="P492" i="2"/>
  <c r="J492" i="2" l="1" a="1"/>
  <c r="J492" i="2" s="1"/>
  <c r="I492" i="2" s="1" a="1"/>
  <c r="I492" i="2" s="1"/>
  <c r="H492" i="2" s="1" a="1"/>
  <c r="H492" i="2" s="1"/>
  <c r="AF492" i="2"/>
  <c r="AA494" i="2" a="1"/>
  <c r="AA494" i="2" s="1"/>
  <c r="G493" i="2" a="1"/>
  <c r="G493" i="2" s="1"/>
  <c r="L492" i="2" a="1"/>
  <c r="L492" i="2" s="1"/>
  <c r="Y494" i="2" a="1"/>
  <c r="Y494" i="2" s="1"/>
  <c r="P493" i="2"/>
  <c r="AF493" i="2" l="1"/>
  <c r="J493" i="2" a="1"/>
  <c r="J493" i="2" s="1"/>
  <c r="I493" i="2" s="1" a="1"/>
  <c r="I493" i="2" s="1"/>
  <c r="H493" i="2" s="1" a="1"/>
  <c r="H493" i="2" s="1"/>
  <c r="AA495" i="2" a="1"/>
  <c r="AA495" i="2" s="1"/>
  <c r="G494" i="2" a="1"/>
  <c r="G494" i="2" s="1"/>
  <c r="L493" i="2" a="1"/>
  <c r="L493" i="2" s="1"/>
  <c r="Y495" i="2" a="1"/>
  <c r="Y495" i="2" s="1"/>
  <c r="P494" i="2"/>
  <c r="J494" i="2" l="1" a="1"/>
  <c r="J494" i="2" s="1"/>
  <c r="I494" i="2" s="1" a="1"/>
  <c r="I494" i="2" s="1"/>
  <c r="H494" i="2" s="1" a="1"/>
  <c r="H494" i="2" s="1"/>
  <c r="AF494" i="2"/>
  <c r="AA496" i="2" a="1"/>
  <c r="AA496" i="2" s="1"/>
  <c r="G495" i="2" a="1"/>
  <c r="G495" i="2" s="1"/>
  <c r="L494" i="2" a="1"/>
  <c r="L494" i="2" s="1"/>
  <c r="Y496" i="2" a="1"/>
  <c r="Y496" i="2" s="1"/>
  <c r="P495" i="2"/>
  <c r="AF495" i="2" l="1"/>
  <c r="J495" i="2" a="1"/>
  <c r="J495" i="2" s="1"/>
  <c r="I495" i="2" s="1" a="1"/>
  <c r="I495" i="2" s="1"/>
  <c r="H495" i="2" s="1" a="1"/>
  <c r="H495" i="2" s="1"/>
  <c r="AA497" i="2" a="1"/>
  <c r="AA497" i="2" s="1"/>
  <c r="G496" i="2" a="1"/>
  <c r="G496" i="2" s="1"/>
  <c r="L495" i="2" a="1"/>
  <c r="L495" i="2" s="1"/>
  <c r="Y497" i="2" a="1"/>
  <c r="Y497" i="2" s="1"/>
  <c r="P496" i="2"/>
  <c r="AF496" i="2" l="1"/>
  <c r="J496" i="2" a="1"/>
  <c r="J496" i="2" s="1"/>
  <c r="I496" i="2" s="1" a="1"/>
  <c r="I496" i="2" s="1"/>
  <c r="H496" i="2" s="1" a="1"/>
  <c r="H496" i="2" s="1"/>
  <c r="AA498" i="2" a="1"/>
  <c r="AA498" i="2" s="1"/>
  <c r="G497" i="2" a="1"/>
  <c r="G497" i="2" s="1"/>
  <c r="L496" i="2" a="1"/>
  <c r="L496" i="2" s="1"/>
  <c r="Y498" i="2" a="1"/>
  <c r="Y498" i="2" s="1"/>
  <c r="P497" i="2"/>
  <c r="AF497" i="2" l="1"/>
  <c r="J497" i="2" a="1"/>
  <c r="J497" i="2" s="1"/>
  <c r="I497" i="2" s="1" a="1"/>
  <c r="I497" i="2" s="1"/>
  <c r="H497" i="2" s="1" a="1"/>
  <c r="H497" i="2" s="1"/>
  <c r="AA499" i="2" a="1"/>
  <c r="AA499" i="2" s="1"/>
  <c r="G498" i="2" a="1"/>
  <c r="G498" i="2" s="1"/>
  <c r="L497" i="2" a="1"/>
  <c r="L497" i="2" s="1"/>
  <c r="Y499" i="2" a="1"/>
  <c r="Y499" i="2" s="1"/>
  <c r="P498" i="2"/>
  <c r="AA500" i="2" l="1" a="1"/>
  <c r="AA500" i="2" s="1"/>
  <c r="G499" i="2" a="1"/>
  <c r="G499" i="2" s="1"/>
  <c r="AF498" i="2"/>
  <c r="J498" i="2" a="1"/>
  <c r="J498" i="2" s="1"/>
  <c r="I498" i="2" s="1" a="1"/>
  <c r="I498" i="2" s="1"/>
  <c r="H498" i="2" s="1" a="1"/>
  <c r="H498" i="2" s="1"/>
  <c r="L498" i="2" a="1"/>
  <c r="L498" i="2" s="1"/>
  <c r="Y500" i="2" a="1"/>
  <c r="Y500" i="2" s="1"/>
  <c r="P499" i="2"/>
  <c r="J499" i="2" l="1" a="1"/>
  <c r="J499" i="2" s="1"/>
  <c r="I499" i="2" s="1" a="1"/>
  <c r="I499" i="2" s="1"/>
  <c r="H499" i="2" s="1" a="1"/>
  <c r="H499" i="2" s="1"/>
  <c r="AF499" i="2"/>
  <c r="AA501" i="2" a="1"/>
  <c r="AA501" i="2" s="1"/>
  <c r="G500" i="2" a="1"/>
  <c r="G500" i="2" s="1"/>
  <c r="L499" i="2" a="1"/>
  <c r="L499" i="2" s="1"/>
  <c r="Y501" i="2" a="1"/>
  <c r="Y501" i="2" s="1"/>
  <c r="P500" i="2"/>
  <c r="AF500" i="2" l="1"/>
  <c r="J500" i="2" a="1"/>
  <c r="J500" i="2" s="1"/>
  <c r="I500" i="2" s="1" a="1"/>
  <c r="I500" i="2" s="1"/>
  <c r="H500" i="2" s="1" a="1"/>
  <c r="H500" i="2" s="1"/>
  <c r="AA502" i="2" a="1"/>
  <c r="AA502" i="2" s="1"/>
  <c r="G501" i="2" a="1"/>
  <c r="G501" i="2" s="1"/>
  <c r="L500" i="2" a="1"/>
  <c r="L500" i="2" s="1"/>
  <c r="Y502" i="2" a="1"/>
  <c r="Y502" i="2" s="1"/>
  <c r="P501" i="2"/>
  <c r="J501" i="2" l="1" a="1"/>
  <c r="J501" i="2" s="1"/>
  <c r="I501" i="2" s="1" a="1"/>
  <c r="I501" i="2" s="1"/>
  <c r="H501" i="2" s="1" a="1"/>
  <c r="H501" i="2" s="1"/>
  <c r="AF501" i="2"/>
  <c r="AA503" i="2" a="1"/>
  <c r="AA503" i="2" s="1"/>
  <c r="G502" i="2" a="1"/>
  <c r="G502" i="2" s="1"/>
  <c r="L501" i="2" a="1"/>
  <c r="L501" i="2" s="1"/>
  <c r="Y503" i="2" a="1"/>
  <c r="Y503" i="2" s="1"/>
  <c r="P502" i="2"/>
  <c r="AF502" i="2" l="1"/>
  <c r="J502" i="2" a="1"/>
  <c r="J502" i="2" s="1"/>
  <c r="I502" i="2" s="1" a="1"/>
  <c r="I502" i="2" s="1"/>
  <c r="H502" i="2" s="1" a="1"/>
  <c r="H502" i="2" s="1"/>
  <c r="AA504" i="2" a="1"/>
  <c r="AA504" i="2" s="1"/>
  <c r="G503" i="2" a="1"/>
  <c r="G503" i="2" s="1"/>
  <c r="L502" i="2" a="1"/>
  <c r="L502" i="2" s="1"/>
  <c r="Y504" i="2" a="1"/>
  <c r="Y504" i="2" s="1"/>
  <c r="P503" i="2"/>
  <c r="J503" i="2" l="1" a="1"/>
  <c r="J503" i="2" s="1"/>
  <c r="I503" i="2" s="1" a="1"/>
  <c r="I503" i="2" s="1"/>
  <c r="H503" i="2" s="1" a="1"/>
  <c r="H503" i="2" s="1"/>
  <c r="AF503" i="2"/>
  <c r="AA505" i="2" a="1"/>
  <c r="AA505" i="2" s="1"/>
  <c r="G504" i="2" a="1"/>
  <c r="G504" i="2" s="1"/>
  <c r="L503" i="2" a="1"/>
  <c r="L503" i="2" s="1"/>
  <c r="Y505" i="2" a="1"/>
  <c r="Y505" i="2" s="1"/>
  <c r="P504" i="2"/>
  <c r="AF504" i="2" l="1"/>
  <c r="J504" i="2" a="1"/>
  <c r="J504" i="2" s="1"/>
  <c r="I504" i="2" s="1" a="1"/>
  <c r="I504" i="2" s="1"/>
  <c r="H504" i="2" s="1" a="1"/>
  <c r="H504" i="2" s="1"/>
  <c r="AA506" i="2" a="1"/>
  <c r="AA506" i="2" s="1"/>
  <c r="G505" i="2" a="1"/>
  <c r="G505" i="2" s="1"/>
  <c r="L504" i="2" a="1"/>
  <c r="L504" i="2" s="1"/>
  <c r="Y506" i="2" a="1"/>
  <c r="Y506" i="2" s="1"/>
  <c r="P505" i="2"/>
  <c r="AF505" i="2" l="1"/>
  <c r="J505" i="2" a="1"/>
  <c r="J505" i="2" s="1"/>
  <c r="I505" i="2" s="1" a="1"/>
  <c r="I505" i="2" s="1"/>
  <c r="H505" i="2" s="1" a="1"/>
  <c r="H505" i="2" s="1"/>
  <c r="AA507" i="2" a="1"/>
  <c r="AA507" i="2" s="1"/>
  <c r="G506" i="2" a="1"/>
  <c r="G506" i="2" s="1"/>
  <c r="L505" i="2" a="1"/>
  <c r="L505" i="2" s="1"/>
  <c r="Y507" i="2" a="1"/>
  <c r="Y507" i="2" s="1"/>
  <c r="P506" i="2"/>
  <c r="AF506" i="2" l="1"/>
  <c r="J506" i="2" a="1"/>
  <c r="J506" i="2" s="1"/>
  <c r="I506" i="2" s="1" a="1"/>
  <c r="I506" i="2" s="1"/>
  <c r="H506" i="2" s="1" a="1"/>
  <c r="H506" i="2" s="1"/>
  <c r="AA508" i="2" a="1"/>
  <c r="AA508" i="2" s="1"/>
  <c r="G507" i="2" a="1"/>
  <c r="G507" i="2" s="1"/>
  <c r="L506" i="2" a="1"/>
  <c r="L506" i="2" s="1"/>
  <c r="Y508" i="2" a="1"/>
  <c r="Y508" i="2" s="1"/>
  <c r="P507" i="2"/>
  <c r="J507" i="2" l="1" a="1"/>
  <c r="J507" i="2" s="1"/>
  <c r="I507" i="2" s="1" a="1"/>
  <c r="I507" i="2" s="1"/>
  <c r="H507" i="2" s="1" a="1"/>
  <c r="H507" i="2" s="1"/>
  <c r="AF507" i="2"/>
  <c r="AA509" i="2" a="1"/>
  <c r="AA509" i="2" s="1"/>
  <c r="G508" i="2" a="1"/>
  <c r="G508" i="2" s="1"/>
  <c r="L507" i="2" a="1"/>
  <c r="L507" i="2" s="1"/>
  <c r="Y509" i="2" a="1"/>
  <c r="Y509" i="2" s="1"/>
  <c r="P508" i="2"/>
  <c r="AF508" i="2" l="1"/>
  <c r="J508" i="2" a="1"/>
  <c r="J508" i="2" s="1"/>
  <c r="I508" i="2" s="1" a="1"/>
  <c r="I508" i="2" s="1"/>
  <c r="H508" i="2" s="1" a="1"/>
  <c r="H508" i="2" s="1"/>
  <c r="AA510" i="2" a="1"/>
  <c r="AA510" i="2" s="1"/>
  <c r="G509" i="2" a="1"/>
  <c r="G509" i="2" s="1"/>
  <c r="L508" i="2" a="1"/>
  <c r="L508" i="2" s="1"/>
  <c r="Y510" i="2" a="1"/>
  <c r="Y510" i="2" s="1"/>
  <c r="P509" i="2"/>
  <c r="J509" i="2" l="1" a="1"/>
  <c r="J509" i="2" s="1"/>
  <c r="I509" i="2" s="1" a="1"/>
  <c r="I509" i="2" s="1"/>
  <c r="H509" i="2" s="1" a="1"/>
  <c r="H509" i="2" s="1"/>
  <c r="AF509" i="2"/>
  <c r="AA511" i="2" a="1"/>
  <c r="AA511" i="2" s="1"/>
  <c r="G510" i="2" a="1"/>
  <c r="G510" i="2" s="1"/>
  <c r="L509" i="2" a="1"/>
  <c r="L509" i="2" s="1"/>
  <c r="Y511" i="2" a="1"/>
  <c r="Y511" i="2" s="1"/>
  <c r="P510" i="2"/>
  <c r="J510" i="2" l="1" a="1"/>
  <c r="J510" i="2" s="1"/>
  <c r="I510" i="2" s="1" a="1"/>
  <c r="I510" i="2" s="1"/>
  <c r="H510" i="2" s="1" a="1"/>
  <c r="H510" i="2" s="1"/>
  <c r="AF510" i="2"/>
  <c r="AA512" i="2" a="1"/>
  <c r="AA512" i="2" s="1"/>
  <c r="G511" i="2" a="1"/>
  <c r="G511" i="2" s="1"/>
  <c r="L510" i="2" a="1"/>
  <c r="L510" i="2" s="1"/>
  <c r="Y512" i="2" a="1"/>
  <c r="Y512" i="2" s="1"/>
  <c r="P511" i="2"/>
  <c r="J511" i="2" l="1" a="1"/>
  <c r="J511" i="2" s="1"/>
  <c r="I511" i="2" s="1" a="1"/>
  <c r="I511" i="2" s="1"/>
  <c r="H511" i="2" s="1" a="1"/>
  <c r="H511" i="2" s="1"/>
  <c r="AF511" i="2"/>
  <c r="AA513" i="2" a="1"/>
  <c r="AA513" i="2" s="1"/>
  <c r="G512" i="2" a="1"/>
  <c r="G512" i="2" s="1"/>
  <c r="L511" i="2" a="1"/>
  <c r="L511" i="2" s="1"/>
  <c r="Y513" i="2" a="1"/>
  <c r="Y513" i="2" s="1"/>
  <c r="P512" i="2"/>
  <c r="J512" i="2" l="1" a="1"/>
  <c r="J512" i="2" s="1"/>
  <c r="I512" i="2" s="1" a="1"/>
  <c r="I512" i="2" s="1"/>
  <c r="H512" i="2" s="1" a="1"/>
  <c r="H512" i="2" s="1"/>
  <c r="AF512" i="2"/>
  <c r="AA514" i="2" a="1"/>
  <c r="AA514" i="2" s="1"/>
  <c r="G513" i="2" a="1"/>
  <c r="G513" i="2" s="1"/>
  <c r="L512" i="2" a="1"/>
  <c r="L512" i="2" s="1"/>
  <c r="Y514" i="2" a="1"/>
  <c r="Y514" i="2" s="1"/>
  <c r="P513" i="2"/>
  <c r="AF513" i="2" l="1"/>
  <c r="J513" i="2" a="1"/>
  <c r="J513" i="2" s="1"/>
  <c r="I513" i="2" s="1" a="1"/>
  <c r="I513" i="2" s="1"/>
  <c r="H513" i="2" s="1" a="1"/>
  <c r="H513" i="2" s="1"/>
  <c r="AA515" i="2" a="1"/>
  <c r="AA515" i="2" s="1"/>
  <c r="G514" i="2" a="1"/>
  <c r="G514" i="2" s="1"/>
  <c r="L513" i="2" a="1"/>
  <c r="L513" i="2" s="1"/>
  <c r="Y515" i="2" a="1"/>
  <c r="Y515" i="2" s="1"/>
  <c r="P514" i="2"/>
  <c r="AA516" i="2" l="1" a="1"/>
  <c r="AA516" i="2" s="1"/>
  <c r="G515" i="2" a="1"/>
  <c r="G515" i="2" s="1"/>
  <c r="J514" i="2" a="1"/>
  <c r="J514" i="2" s="1"/>
  <c r="I514" i="2" s="1" a="1"/>
  <c r="I514" i="2" s="1"/>
  <c r="H514" i="2" s="1" a="1"/>
  <c r="H514" i="2" s="1"/>
  <c r="AF514" i="2"/>
  <c r="L514" i="2" a="1"/>
  <c r="L514" i="2" s="1"/>
  <c r="Y516" i="2" a="1"/>
  <c r="Y516" i="2" s="1"/>
  <c r="P515" i="2"/>
  <c r="AF515" i="2" l="1"/>
  <c r="J515" i="2" a="1"/>
  <c r="J515" i="2" s="1"/>
  <c r="I515" i="2" s="1" a="1"/>
  <c r="I515" i="2" s="1"/>
  <c r="H515" i="2" s="1" a="1"/>
  <c r="H515" i="2" s="1"/>
  <c r="AA517" i="2" a="1"/>
  <c r="AA517" i="2" s="1"/>
  <c r="G516" i="2" a="1"/>
  <c r="G516" i="2" s="1"/>
  <c r="L515" i="2" a="1"/>
  <c r="L515" i="2" s="1"/>
  <c r="Y517" i="2" a="1"/>
  <c r="Y517" i="2" s="1"/>
  <c r="P516" i="2"/>
  <c r="AF516" i="2" l="1"/>
  <c r="J516" i="2" a="1"/>
  <c r="J516" i="2" s="1"/>
  <c r="I516" i="2" s="1" a="1"/>
  <c r="I516" i="2" s="1"/>
  <c r="H516" i="2" s="1" a="1"/>
  <c r="H516" i="2" s="1"/>
  <c r="AA518" i="2" a="1"/>
  <c r="AA518" i="2" s="1"/>
  <c r="G517" i="2" a="1"/>
  <c r="G517" i="2" s="1"/>
  <c r="L516" i="2" a="1"/>
  <c r="L516" i="2" s="1"/>
  <c r="Y518" i="2" a="1"/>
  <c r="Y518" i="2" s="1"/>
  <c r="P517" i="2"/>
  <c r="AF517" i="2" l="1"/>
  <c r="J517" i="2" a="1"/>
  <c r="J517" i="2" s="1"/>
  <c r="I517" i="2" s="1" a="1"/>
  <c r="I517" i="2" s="1"/>
  <c r="H517" i="2" s="1" a="1"/>
  <c r="H517" i="2" s="1"/>
  <c r="AA519" i="2" a="1"/>
  <c r="AA519" i="2" s="1"/>
  <c r="G518" i="2" a="1"/>
  <c r="G518" i="2" s="1"/>
  <c r="L517" i="2" a="1"/>
  <c r="L517" i="2" s="1"/>
  <c r="Y519" i="2" a="1"/>
  <c r="Y519" i="2" s="1"/>
  <c r="P518" i="2"/>
  <c r="AF518" i="2" l="1"/>
  <c r="J518" i="2" a="1"/>
  <c r="J518" i="2" s="1"/>
  <c r="I518" i="2" s="1" a="1"/>
  <c r="I518" i="2" s="1"/>
  <c r="H518" i="2" s="1" a="1"/>
  <c r="H518" i="2" s="1"/>
  <c r="AA520" i="2" a="1"/>
  <c r="AA520" i="2" s="1"/>
  <c r="G519" i="2" a="1"/>
  <c r="G519" i="2" s="1"/>
  <c r="L518" i="2" a="1"/>
  <c r="L518" i="2" s="1"/>
  <c r="Y520" i="2" a="1"/>
  <c r="Y520" i="2" s="1"/>
  <c r="P519" i="2"/>
  <c r="J519" i="2" l="1" a="1"/>
  <c r="J519" i="2" s="1"/>
  <c r="I519" i="2" s="1" a="1"/>
  <c r="I519" i="2" s="1"/>
  <c r="H519" i="2" s="1" a="1"/>
  <c r="H519" i="2" s="1"/>
  <c r="AF519" i="2"/>
  <c r="AA521" i="2" a="1"/>
  <c r="AA521" i="2" s="1"/>
  <c r="G520" i="2" a="1"/>
  <c r="G520" i="2" s="1"/>
  <c r="L519" i="2" a="1"/>
  <c r="L519" i="2" s="1"/>
  <c r="Y521" i="2" a="1"/>
  <c r="Y521" i="2" s="1"/>
  <c r="P520" i="2"/>
  <c r="J520" i="2" l="1" a="1"/>
  <c r="J520" i="2" s="1"/>
  <c r="I520" i="2" s="1" a="1"/>
  <c r="I520" i="2" s="1"/>
  <c r="H520" i="2" s="1" a="1"/>
  <c r="H520" i="2" s="1"/>
  <c r="AF520" i="2"/>
  <c r="AA522" i="2" a="1"/>
  <c r="AA522" i="2" s="1"/>
  <c r="G521" i="2" a="1"/>
  <c r="G521" i="2" s="1"/>
  <c r="L520" i="2" a="1"/>
  <c r="L520" i="2" s="1"/>
  <c r="Y522" i="2" a="1"/>
  <c r="Y522" i="2" s="1"/>
  <c r="P521" i="2"/>
  <c r="AF521" i="2" l="1"/>
  <c r="J521" i="2" a="1"/>
  <c r="J521" i="2" s="1"/>
  <c r="I521" i="2" s="1" a="1"/>
  <c r="I521" i="2" s="1"/>
  <c r="H521" i="2" s="1" a="1"/>
  <c r="H521" i="2" s="1"/>
  <c r="AA523" i="2" a="1"/>
  <c r="AA523" i="2" s="1"/>
  <c r="G522" i="2" a="1"/>
  <c r="G522" i="2" s="1"/>
  <c r="L521" i="2" a="1"/>
  <c r="L521" i="2" s="1"/>
  <c r="Y523" i="2" a="1"/>
  <c r="Y523" i="2" s="1"/>
  <c r="P522" i="2"/>
  <c r="J522" i="2" l="1" a="1"/>
  <c r="J522" i="2" s="1"/>
  <c r="I522" i="2" s="1" a="1"/>
  <c r="I522" i="2" s="1"/>
  <c r="H522" i="2" s="1" a="1"/>
  <c r="H522" i="2" s="1"/>
  <c r="AF522" i="2"/>
  <c r="AA524" i="2" a="1"/>
  <c r="AA524" i="2" s="1"/>
  <c r="G523" i="2" a="1"/>
  <c r="G523" i="2" s="1"/>
  <c r="L522" i="2" a="1"/>
  <c r="L522" i="2" s="1"/>
  <c r="Y524" i="2" a="1"/>
  <c r="Y524" i="2" s="1"/>
  <c r="P523" i="2"/>
  <c r="AA525" i="2" l="1" a="1"/>
  <c r="AA525" i="2" s="1"/>
  <c r="G524" i="2" a="1"/>
  <c r="G524" i="2" s="1"/>
  <c r="AF523" i="2"/>
  <c r="J523" i="2" a="1"/>
  <c r="J523" i="2" s="1"/>
  <c r="I523" i="2" s="1" a="1"/>
  <c r="I523" i="2" s="1"/>
  <c r="H523" i="2" s="1" a="1"/>
  <c r="H523" i="2" s="1"/>
  <c r="L523" i="2" a="1"/>
  <c r="L523" i="2" s="1"/>
  <c r="Y525" i="2" a="1"/>
  <c r="Y525" i="2" s="1"/>
  <c r="P524" i="2"/>
  <c r="J524" i="2" l="1" a="1"/>
  <c r="J524" i="2" s="1"/>
  <c r="I524" i="2" s="1" a="1"/>
  <c r="I524" i="2" s="1"/>
  <c r="H524" i="2" s="1" a="1"/>
  <c r="H524" i="2" s="1"/>
  <c r="AF524" i="2"/>
  <c r="AA526" i="2" a="1"/>
  <c r="AA526" i="2" s="1"/>
  <c r="G525" i="2" a="1"/>
  <c r="G525" i="2" s="1"/>
  <c r="L524" i="2" a="1"/>
  <c r="L524" i="2" s="1"/>
  <c r="Y526" i="2" a="1"/>
  <c r="Y526" i="2" s="1"/>
  <c r="P525" i="2"/>
  <c r="AF525" i="2" l="1"/>
  <c r="J525" i="2" a="1"/>
  <c r="J525" i="2" s="1"/>
  <c r="I525" i="2" s="1" a="1"/>
  <c r="I525" i="2" s="1"/>
  <c r="H525" i="2" s="1" a="1"/>
  <c r="H525" i="2" s="1"/>
  <c r="AA527" i="2" a="1"/>
  <c r="AA527" i="2" s="1"/>
  <c r="G526" i="2" a="1"/>
  <c r="G526" i="2" s="1"/>
  <c r="L525" i="2" a="1"/>
  <c r="L525" i="2" s="1"/>
  <c r="Y527" i="2" a="1"/>
  <c r="Y527" i="2" s="1"/>
  <c r="P526" i="2"/>
  <c r="AF526" i="2" l="1"/>
  <c r="J526" i="2" a="1"/>
  <c r="J526" i="2" s="1"/>
  <c r="I526" i="2" s="1" a="1"/>
  <c r="I526" i="2" s="1"/>
  <c r="H526" i="2" s="1" a="1"/>
  <c r="H526" i="2" s="1"/>
  <c r="AA528" i="2" a="1"/>
  <c r="AA528" i="2" s="1"/>
  <c r="G527" i="2" a="1"/>
  <c r="G527" i="2" s="1"/>
  <c r="L526" i="2" a="1"/>
  <c r="L526" i="2" s="1"/>
  <c r="Y528" i="2" a="1"/>
  <c r="Y528" i="2" s="1"/>
  <c r="P527" i="2"/>
  <c r="J527" i="2" l="1" a="1"/>
  <c r="J527" i="2" s="1"/>
  <c r="I527" i="2" s="1" a="1"/>
  <c r="I527" i="2" s="1"/>
  <c r="H527" i="2" s="1" a="1"/>
  <c r="H527" i="2" s="1"/>
  <c r="AF527" i="2"/>
  <c r="AA529" i="2" a="1"/>
  <c r="AA529" i="2" s="1"/>
  <c r="G528" i="2" a="1"/>
  <c r="G528" i="2" s="1"/>
  <c r="L527" i="2" a="1"/>
  <c r="L527" i="2" s="1"/>
  <c r="Y529" i="2" a="1"/>
  <c r="Y529" i="2" s="1"/>
  <c r="P528" i="2"/>
  <c r="AF528" i="2" l="1"/>
  <c r="J528" i="2" a="1"/>
  <c r="J528" i="2" s="1"/>
  <c r="I528" i="2" s="1" a="1"/>
  <c r="I528" i="2" s="1"/>
  <c r="H528" i="2" s="1" a="1"/>
  <c r="H528" i="2" s="1"/>
  <c r="AA530" i="2" a="1"/>
  <c r="AA530" i="2" s="1"/>
  <c r="G529" i="2" a="1"/>
  <c r="G529" i="2" s="1"/>
  <c r="L528" i="2" a="1"/>
  <c r="L528" i="2" s="1"/>
  <c r="Y530" i="2" a="1"/>
  <c r="Y530" i="2" s="1"/>
  <c r="P529" i="2"/>
  <c r="AF529" i="2" l="1"/>
  <c r="J529" i="2" a="1"/>
  <c r="J529" i="2" s="1"/>
  <c r="I529" i="2" s="1" a="1"/>
  <c r="I529" i="2" s="1"/>
  <c r="H529" i="2" s="1" a="1"/>
  <c r="H529" i="2" s="1"/>
  <c r="AA531" i="2" a="1"/>
  <c r="AA531" i="2" s="1"/>
  <c r="G530" i="2" a="1"/>
  <c r="G530" i="2" s="1"/>
  <c r="L529" i="2" a="1"/>
  <c r="L529" i="2" s="1"/>
  <c r="Y531" i="2" a="1"/>
  <c r="Y531" i="2" s="1"/>
  <c r="P530" i="2"/>
  <c r="J530" i="2" l="1" a="1"/>
  <c r="J530" i="2" s="1"/>
  <c r="I530" i="2" s="1" a="1"/>
  <c r="I530" i="2" s="1"/>
  <c r="H530" i="2" s="1" a="1"/>
  <c r="H530" i="2" s="1"/>
  <c r="AF530" i="2"/>
  <c r="AA532" i="2" a="1"/>
  <c r="AA532" i="2" s="1"/>
  <c r="G531" i="2" a="1"/>
  <c r="G531" i="2" s="1"/>
  <c r="L530" i="2" a="1"/>
  <c r="L530" i="2" s="1"/>
  <c r="Y532" i="2" a="1"/>
  <c r="Y532" i="2" s="1"/>
  <c r="P531" i="2"/>
  <c r="J531" i="2" l="1" a="1"/>
  <c r="J531" i="2" s="1"/>
  <c r="I531" i="2" s="1" a="1"/>
  <c r="I531" i="2" s="1"/>
  <c r="H531" i="2" s="1" a="1"/>
  <c r="H531" i="2" s="1"/>
  <c r="AF531" i="2"/>
  <c r="AA533" i="2" a="1"/>
  <c r="AA533" i="2" s="1"/>
  <c r="G532" i="2" a="1"/>
  <c r="G532" i="2" s="1"/>
  <c r="L531" i="2" a="1"/>
  <c r="L531" i="2" s="1"/>
  <c r="Y533" i="2" a="1"/>
  <c r="Y533" i="2" s="1"/>
  <c r="P532" i="2"/>
  <c r="J532" i="2" l="1" a="1"/>
  <c r="J532" i="2" s="1"/>
  <c r="I532" i="2" s="1" a="1"/>
  <c r="I532" i="2" s="1"/>
  <c r="H532" i="2" s="1" a="1"/>
  <c r="H532" i="2" s="1"/>
  <c r="AF532" i="2"/>
  <c r="AA534" i="2" a="1"/>
  <c r="AA534" i="2" s="1"/>
  <c r="G533" i="2" a="1"/>
  <c r="G533" i="2" s="1"/>
  <c r="L532" i="2" a="1"/>
  <c r="L532" i="2" s="1"/>
  <c r="Y534" i="2" a="1"/>
  <c r="Y534" i="2" s="1"/>
  <c r="P533" i="2"/>
  <c r="AA535" i="2" l="1" a="1"/>
  <c r="AA535" i="2" s="1"/>
  <c r="G534" i="2" a="1"/>
  <c r="G534" i="2" s="1"/>
  <c r="J533" i="2" a="1"/>
  <c r="J533" i="2" s="1"/>
  <c r="I533" i="2" s="1" a="1"/>
  <c r="I533" i="2" s="1"/>
  <c r="H533" i="2" s="1" a="1"/>
  <c r="H533" i="2" s="1"/>
  <c r="AF533" i="2"/>
  <c r="L533" i="2" a="1"/>
  <c r="L533" i="2" s="1"/>
  <c r="Y535" i="2" a="1"/>
  <c r="Y535" i="2" s="1"/>
  <c r="P534" i="2"/>
  <c r="AF534" i="2" l="1"/>
  <c r="J534" i="2" a="1"/>
  <c r="J534" i="2" s="1"/>
  <c r="I534" i="2" s="1" a="1"/>
  <c r="I534" i="2" s="1"/>
  <c r="H534" i="2" s="1" a="1"/>
  <c r="H534" i="2" s="1"/>
  <c r="AA536" i="2" a="1"/>
  <c r="AA536" i="2" s="1"/>
  <c r="G535" i="2" a="1"/>
  <c r="G535" i="2" s="1"/>
  <c r="L534" i="2" a="1"/>
  <c r="L534" i="2" s="1"/>
  <c r="Y536" i="2" a="1"/>
  <c r="Y536" i="2" s="1"/>
  <c r="P535" i="2"/>
  <c r="J535" i="2" l="1" a="1"/>
  <c r="J535" i="2" s="1"/>
  <c r="I535" i="2" s="1" a="1"/>
  <c r="I535" i="2" s="1"/>
  <c r="H535" i="2" s="1" a="1"/>
  <c r="H535" i="2" s="1"/>
  <c r="AF535" i="2"/>
  <c r="AA537" i="2" a="1"/>
  <c r="AA537" i="2" s="1"/>
  <c r="G536" i="2" a="1"/>
  <c r="G536" i="2" s="1"/>
  <c r="L535" i="2" a="1"/>
  <c r="L535" i="2" s="1"/>
  <c r="Y537" i="2" a="1"/>
  <c r="Y537" i="2" s="1"/>
  <c r="P536" i="2"/>
  <c r="AF536" i="2" l="1"/>
  <c r="J536" i="2" a="1"/>
  <c r="J536" i="2" s="1"/>
  <c r="I536" i="2" s="1" a="1"/>
  <c r="I536" i="2" s="1"/>
  <c r="H536" i="2" s="1" a="1"/>
  <c r="H536" i="2" s="1"/>
  <c r="AA538" i="2" a="1"/>
  <c r="AA538" i="2" s="1"/>
  <c r="G537" i="2" a="1"/>
  <c r="G537" i="2" s="1"/>
  <c r="L536" i="2" a="1"/>
  <c r="L536" i="2" s="1"/>
  <c r="Y538" i="2" a="1"/>
  <c r="Y538" i="2" s="1"/>
  <c r="P537" i="2"/>
  <c r="J537" i="2" l="1" a="1"/>
  <c r="J537" i="2" s="1"/>
  <c r="I537" i="2" s="1" a="1"/>
  <c r="I537" i="2" s="1"/>
  <c r="H537" i="2" s="1" a="1"/>
  <c r="H537" i="2" s="1"/>
  <c r="AF537" i="2"/>
  <c r="AA539" i="2" a="1"/>
  <c r="AA539" i="2" s="1"/>
  <c r="G538" i="2" a="1"/>
  <c r="G538" i="2" s="1"/>
  <c r="L537" i="2" a="1"/>
  <c r="L537" i="2" s="1"/>
  <c r="Y539" i="2" a="1"/>
  <c r="Y539" i="2" s="1"/>
  <c r="P538" i="2"/>
  <c r="AF538" i="2" l="1"/>
  <c r="J538" i="2" a="1"/>
  <c r="J538" i="2" s="1"/>
  <c r="I538" i="2" s="1" a="1"/>
  <c r="I538" i="2" s="1"/>
  <c r="H538" i="2" s="1" a="1"/>
  <c r="H538" i="2" s="1"/>
  <c r="AA540" i="2" a="1"/>
  <c r="AA540" i="2" s="1"/>
  <c r="G539" i="2" a="1"/>
  <c r="G539" i="2" s="1"/>
  <c r="L538" i="2" a="1"/>
  <c r="L538" i="2" s="1"/>
  <c r="Y540" i="2" a="1"/>
  <c r="Y540" i="2" s="1"/>
  <c r="P539" i="2"/>
  <c r="AF539" i="2" l="1"/>
  <c r="J539" i="2" a="1"/>
  <c r="J539" i="2" s="1"/>
  <c r="I539" i="2" s="1" a="1"/>
  <c r="I539" i="2" s="1"/>
  <c r="H539" i="2" s="1" a="1"/>
  <c r="H539" i="2" s="1"/>
  <c r="AA541" i="2" a="1"/>
  <c r="AA541" i="2" s="1"/>
  <c r="G540" i="2" a="1"/>
  <c r="G540" i="2" s="1"/>
  <c r="L539" i="2" a="1"/>
  <c r="L539" i="2" s="1"/>
  <c r="Y541" i="2" a="1"/>
  <c r="Y541" i="2" s="1"/>
  <c r="P540" i="2"/>
  <c r="J540" i="2" l="1" a="1"/>
  <c r="J540" i="2" s="1"/>
  <c r="I540" i="2" s="1" a="1"/>
  <c r="I540" i="2" s="1"/>
  <c r="H540" i="2" s="1" a="1"/>
  <c r="H540" i="2" s="1"/>
  <c r="AF540" i="2"/>
  <c r="AA542" i="2" a="1"/>
  <c r="AA542" i="2" s="1"/>
  <c r="G541" i="2" a="1"/>
  <c r="G541" i="2" s="1"/>
  <c r="L540" i="2" a="1"/>
  <c r="L540" i="2" s="1"/>
  <c r="Y542" i="2" a="1"/>
  <c r="Y542" i="2" s="1"/>
  <c r="P541" i="2"/>
  <c r="AF541" i="2" l="1"/>
  <c r="J541" i="2" a="1"/>
  <c r="J541" i="2" s="1"/>
  <c r="I541" i="2" s="1" a="1"/>
  <c r="I541" i="2" s="1"/>
  <c r="H541" i="2" s="1" a="1"/>
  <c r="H541" i="2" s="1"/>
  <c r="AA543" i="2" a="1"/>
  <c r="AA543" i="2" s="1"/>
  <c r="G542" i="2" a="1"/>
  <c r="G542" i="2" s="1"/>
  <c r="L541" i="2" a="1"/>
  <c r="L541" i="2" s="1"/>
  <c r="Y543" i="2" a="1"/>
  <c r="Y543" i="2" s="1"/>
  <c r="P542" i="2"/>
  <c r="AA544" i="2" l="1" a="1"/>
  <c r="AA544" i="2" s="1"/>
  <c r="G543" i="2" a="1"/>
  <c r="G543" i="2" s="1"/>
  <c r="AF542" i="2"/>
  <c r="J542" i="2" a="1"/>
  <c r="J542" i="2" s="1"/>
  <c r="I542" i="2" s="1" a="1"/>
  <c r="I542" i="2" s="1"/>
  <c r="H542" i="2" s="1" a="1"/>
  <c r="H542" i="2" s="1"/>
  <c r="L542" i="2" a="1"/>
  <c r="L542" i="2" s="1"/>
  <c r="Y544" i="2" a="1"/>
  <c r="Y544" i="2" s="1"/>
  <c r="P543" i="2"/>
  <c r="AF543" i="2" l="1"/>
  <c r="J543" i="2" a="1"/>
  <c r="J543" i="2" s="1"/>
  <c r="I543" i="2" s="1" a="1"/>
  <c r="I543" i="2" s="1"/>
  <c r="H543" i="2" s="1" a="1"/>
  <c r="H543" i="2" s="1"/>
  <c r="AA545" i="2" a="1"/>
  <c r="AA545" i="2" s="1"/>
  <c r="G544" i="2" a="1"/>
  <c r="G544" i="2" s="1"/>
  <c r="L543" i="2" a="1"/>
  <c r="L543" i="2" s="1"/>
  <c r="Y545" i="2" a="1"/>
  <c r="Y545" i="2" s="1"/>
  <c r="P544" i="2"/>
  <c r="AA546" i="2" l="1" a="1"/>
  <c r="AA546" i="2" s="1"/>
  <c r="G545" i="2" a="1"/>
  <c r="G545" i="2" s="1"/>
  <c r="AF544" i="2"/>
  <c r="J544" i="2" a="1"/>
  <c r="J544" i="2" s="1"/>
  <c r="I544" i="2" s="1" a="1"/>
  <c r="I544" i="2" s="1"/>
  <c r="H544" i="2" s="1" a="1"/>
  <c r="H544" i="2" s="1"/>
  <c r="L544" i="2" a="1"/>
  <c r="L544" i="2" s="1"/>
  <c r="Y546" i="2" a="1"/>
  <c r="Y546" i="2" s="1"/>
  <c r="P545" i="2"/>
  <c r="AF545" i="2" l="1"/>
  <c r="J545" i="2" a="1"/>
  <c r="J545" i="2" s="1"/>
  <c r="I545" i="2" s="1" a="1"/>
  <c r="I545" i="2" s="1"/>
  <c r="H545" i="2" s="1" a="1"/>
  <c r="H545" i="2" s="1"/>
  <c r="AA547" i="2" a="1"/>
  <c r="AA547" i="2" s="1"/>
  <c r="G546" i="2" a="1"/>
  <c r="G546" i="2" s="1"/>
  <c r="L545" i="2" a="1"/>
  <c r="L545" i="2" s="1"/>
  <c r="Y547" i="2" a="1"/>
  <c r="Y547" i="2" s="1"/>
  <c r="P546" i="2"/>
  <c r="AF546" i="2" l="1"/>
  <c r="J546" i="2" a="1"/>
  <c r="J546" i="2" s="1"/>
  <c r="I546" i="2" s="1" a="1"/>
  <c r="I546" i="2" s="1"/>
  <c r="H546" i="2" s="1" a="1"/>
  <c r="H546" i="2" s="1"/>
  <c r="AA548" i="2" a="1"/>
  <c r="AA548" i="2" s="1"/>
  <c r="G547" i="2" a="1"/>
  <c r="G547" i="2" s="1"/>
  <c r="L546" i="2" a="1"/>
  <c r="L546" i="2" s="1"/>
  <c r="Y548" i="2" a="1"/>
  <c r="Y548" i="2" s="1"/>
  <c r="P547" i="2"/>
  <c r="AA549" i="2" l="1" a="1"/>
  <c r="AA549" i="2" s="1"/>
  <c r="G548" i="2" a="1"/>
  <c r="G548" i="2" s="1"/>
  <c r="J547" i="2" a="1"/>
  <c r="J547" i="2" s="1"/>
  <c r="I547" i="2" s="1" a="1"/>
  <c r="I547" i="2" s="1"/>
  <c r="H547" i="2" s="1" a="1"/>
  <c r="H547" i="2" s="1"/>
  <c r="AF547" i="2"/>
  <c r="L547" i="2" a="1"/>
  <c r="L547" i="2" s="1"/>
  <c r="Y549" i="2" a="1"/>
  <c r="Y549" i="2" s="1"/>
  <c r="P548" i="2"/>
  <c r="AF548" i="2" l="1"/>
  <c r="J548" i="2" a="1"/>
  <c r="J548" i="2" s="1"/>
  <c r="I548" i="2" s="1" a="1"/>
  <c r="I548" i="2" s="1"/>
  <c r="H548" i="2" s="1" a="1"/>
  <c r="H548" i="2" s="1"/>
  <c r="AA550" i="2" a="1"/>
  <c r="AA550" i="2" s="1"/>
  <c r="G549" i="2" a="1"/>
  <c r="G549" i="2" s="1"/>
  <c r="L548" i="2" a="1"/>
  <c r="L548" i="2" s="1"/>
  <c r="Y550" i="2" a="1"/>
  <c r="Y550" i="2" s="1"/>
  <c r="P549" i="2"/>
  <c r="AA551" i="2" l="1" a="1"/>
  <c r="AA551" i="2" s="1"/>
  <c r="G550" i="2" a="1"/>
  <c r="G550" i="2" s="1"/>
  <c r="AF549" i="2"/>
  <c r="J549" i="2" a="1"/>
  <c r="J549" i="2" s="1"/>
  <c r="I549" i="2" s="1" a="1"/>
  <c r="I549" i="2" s="1"/>
  <c r="H549" i="2" s="1" a="1"/>
  <c r="H549" i="2" s="1"/>
  <c r="L549" i="2" a="1"/>
  <c r="L549" i="2" s="1"/>
  <c r="Y551" i="2" a="1"/>
  <c r="Y551" i="2" s="1"/>
  <c r="P550" i="2"/>
  <c r="J550" i="2" l="1" a="1"/>
  <c r="J550" i="2" s="1"/>
  <c r="I550" i="2" s="1" a="1"/>
  <c r="I550" i="2" s="1"/>
  <c r="H550" i="2" s="1" a="1"/>
  <c r="H550" i="2" s="1"/>
  <c r="AF550" i="2"/>
  <c r="AA552" i="2" a="1"/>
  <c r="AA552" i="2" s="1"/>
  <c r="G551" i="2" a="1"/>
  <c r="G551" i="2" s="1"/>
  <c r="L550" i="2" a="1"/>
  <c r="L550" i="2" s="1"/>
  <c r="Y552" i="2" a="1"/>
  <c r="Y552" i="2" s="1"/>
  <c r="P551" i="2"/>
  <c r="J551" i="2" l="1" a="1"/>
  <c r="J551" i="2" s="1"/>
  <c r="I551" i="2" s="1" a="1"/>
  <c r="I551" i="2" s="1"/>
  <c r="H551" i="2" s="1" a="1"/>
  <c r="H551" i="2" s="1"/>
  <c r="AF551" i="2"/>
  <c r="AA553" i="2" a="1"/>
  <c r="AA553" i="2" s="1"/>
  <c r="G552" i="2" a="1"/>
  <c r="G552" i="2" s="1"/>
  <c r="L551" i="2" a="1"/>
  <c r="L551" i="2" s="1"/>
  <c r="Y553" i="2" a="1"/>
  <c r="Y553" i="2" s="1"/>
  <c r="P552" i="2"/>
  <c r="AF552" i="2" l="1"/>
  <c r="J552" i="2" a="1"/>
  <c r="J552" i="2" s="1"/>
  <c r="I552" i="2" s="1" a="1"/>
  <c r="I552" i="2" s="1"/>
  <c r="H552" i="2" s="1" a="1"/>
  <c r="H552" i="2" s="1"/>
  <c r="AA554" i="2" a="1"/>
  <c r="AA554" i="2" s="1"/>
  <c r="G553" i="2" a="1"/>
  <c r="G553" i="2" s="1"/>
  <c r="L552" i="2" a="1"/>
  <c r="L552" i="2" s="1"/>
  <c r="Y554" i="2" a="1"/>
  <c r="Y554" i="2" s="1"/>
  <c r="P553" i="2"/>
  <c r="AF553" i="2" l="1"/>
  <c r="J553" i="2" a="1"/>
  <c r="J553" i="2" s="1"/>
  <c r="I553" i="2" s="1" a="1"/>
  <c r="I553" i="2" s="1"/>
  <c r="H553" i="2" s="1" a="1"/>
  <c r="H553" i="2" s="1"/>
  <c r="AA555" i="2" a="1"/>
  <c r="AA555" i="2" s="1"/>
  <c r="G554" i="2" a="1"/>
  <c r="G554" i="2" s="1"/>
  <c r="L553" i="2" a="1"/>
  <c r="L553" i="2" s="1"/>
  <c r="Y555" i="2" a="1"/>
  <c r="Y555" i="2" s="1"/>
  <c r="P554" i="2"/>
  <c r="AF554" i="2" l="1"/>
  <c r="J554" i="2" a="1"/>
  <c r="J554" i="2" s="1"/>
  <c r="I554" i="2" s="1" a="1"/>
  <c r="I554" i="2" s="1"/>
  <c r="H554" i="2" s="1" a="1"/>
  <c r="H554" i="2" s="1"/>
  <c r="AA556" i="2" a="1"/>
  <c r="AA556" i="2" s="1"/>
  <c r="G555" i="2" a="1"/>
  <c r="G555" i="2" s="1"/>
  <c r="L554" i="2" a="1"/>
  <c r="L554" i="2" s="1"/>
  <c r="Y556" i="2" a="1"/>
  <c r="Y556" i="2" s="1"/>
  <c r="P555" i="2"/>
  <c r="AF555" i="2" l="1"/>
  <c r="J555" i="2" a="1"/>
  <c r="J555" i="2" s="1"/>
  <c r="I555" i="2" s="1" a="1"/>
  <c r="I555" i="2" s="1"/>
  <c r="H555" i="2" s="1" a="1"/>
  <c r="H555" i="2" s="1"/>
  <c r="AA557" i="2" a="1"/>
  <c r="AA557" i="2" s="1"/>
  <c r="G556" i="2" a="1"/>
  <c r="G556" i="2" s="1"/>
  <c r="L555" i="2" a="1"/>
  <c r="L555" i="2" s="1"/>
  <c r="Y557" i="2" a="1"/>
  <c r="Y557" i="2" s="1"/>
  <c r="P556" i="2"/>
  <c r="AF556" i="2" l="1"/>
  <c r="J556" i="2" a="1"/>
  <c r="J556" i="2" s="1"/>
  <c r="I556" i="2" s="1" a="1"/>
  <c r="I556" i="2" s="1"/>
  <c r="H556" i="2" s="1" a="1"/>
  <c r="H556" i="2" s="1"/>
  <c r="AA558" i="2" a="1"/>
  <c r="AA558" i="2" s="1"/>
  <c r="G557" i="2" a="1"/>
  <c r="G557" i="2" s="1"/>
  <c r="L556" i="2" a="1"/>
  <c r="L556" i="2" s="1"/>
  <c r="Y558" i="2" a="1"/>
  <c r="Y558" i="2" s="1"/>
  <c r="P557" i="2"/>
  <c r="AF557" i="2" l="1"/>
  <c r="J557" i="2" a="1"/>
  <c r="J557" i="2" s="1"/>
  <c r="I557" i="2" s="1" a="1"/>
  <c r="I557" i="2" s="1"/>
  <c r="H557" i="2" s="1" a="1"/>
  <c r="H557" i="2" s="1"/>
  <c r="AA559" i="2" a="1"/>
  <c r="AA559" i="2" s="1"/>
  <c r="G558" i="2" a="1"/>
  <c r="G558" i="2" s="1"/>
  <c r="L557" i="2" a="1"/>
  <c r="L557" i="2" s="1"/>
  <c r="Y559" i="2" a="1"/>
  <c r="Y559" i="2" s="1"/>
  <c r="P558" i="2"/>
  <c r="AF558" i="2" l="1"/>
  <c r="J558" i="2" a="1"/>
  <c r="J558" i="2" s="1"/>
  <c r="I558" i="2" s="1" a="1"/>
  <c r="I558" i="2" s="1"/>
  <c r="H558" i="2" s="1" a="1"/>
  <c r="H558" i="2" s="1"/>
  <c r="AA560" i="2" a="1"/>
  <c r="AA560" i="2" s="1"/>
  <c r="G559" i="2" a="1"/>
  <c r="G559" i="2" s="1"/>
  <c r="L558" i="2" a="1"/>
  <c r="L558" i="2" s="1"/>
  <c r="Y560" i="2" a="1"/>
  <c r="Y560" i="2" s="1"/>
  <c r="P559" i="2"/>
  <c r="AA561" i="2" l="1" a="1"/>
  <c r="AA561" i="2" s="1"/>
  <c r="G560" i="2" a="1"/>
  <c r="G560" i="2" s="1"/>
  <c r="J559" i="2" a="1"/>
  <c r="J559" i="2" s="1"/>
  <c r="I559" i="2" s="1" a="1"/>
  <c r="I559" i="2" s="1"/>
  <c r="H559" i="2" s="1" a="1"/>
  <c r="H559" i="2" s="1"/>
  <c r="AF559" i="2"/>
  <c r="L559" i="2" a="1"/>
  <c r="L559" i="2" s="1"/>
  <c r="Y561" i="2" a="1"/>
  <c r="Y561" i="2" s="1"/>
  <c r="P560" i="2"/>
  <c r="AF560" i="2" l="1"/>
  <c r="J560" i="2" a="1"/>
  <c r="J560" i="2" s="1"/>
  <c r="I560" i="2" s="1" a="1"/>
  <c r="I560" i="2" s="1"/>
  <c r="H560" i="2" s="1" a="1"/>
  <c r="H560" i="2" s="1"/>
  <c r="AA562" i="2" a="1"/>
  <c r="AA562" i="2" s="1"/>
  <c r="G561" i="2" a="1"/>
  <c r="G561" i="2" s="1"/>
  <c r="L560" i="2" a="1"/>
  <c r="L560" i="2" s="1"/>
  <c r="Y562" i="2" a="1"/>
  <c r="Y562" i="2" s="1"/>
  <c r="P561" i="2"/>
  <c r="AA563" i="2" l="1" a="1"/>
  <c r="AA563" i="2" s="1"/>
  <c r="G562" i="2" a="1"/>
  <c r="G562" i="2" s="1"/>
  <c r="AF561" i="2"/>
  <c r="J561" i="2" a="1"/>
  <c r="J561" i="2" s="1"/>
  <c r="I561" i="2" s="1" a="1"/>
  <c r="I561" i="2" s="1"/>
  <c r="H561" i="2" s="1" a="1"/>
  <c r="H561" i="2" s="1"/>
  <c r="L561" i="2" a="1"/>
  <c r="L561" i="2" s="1"/>
  <c r="Y563" i="2" a="1"/>
  <c r="Y563" i="2" s="1"/>
  <c r="P562" i="2"/>
  <c r="AF562" i="2" l="1"/>
  <c r="J562" i="2" a="1"/>
  <c r="J562" i="2" s="1"/>
  <c r="I562" i="2" s="1" a="1"/>
  <c r="I562" i="2" s="1"/>
  <c r="H562" i="2" s="1" a="1"/>
  <c r="H562" i="2" s="1"/>
  <c r="AA564" i="2" a="1"/>
  <c r="AA564" i="2" s="1"/>
  <c r="G563" i="2" a="1"/>
  <c r="G563" i="2" s="1"/>
  <c r="L562" i="2" a="1"/>
  <c r="L562" i="2" s="1"/>
  <c r="Y564" i="2" a="1"/>
  <c r="Y564" i="2" s="1"/>
  <c r="P563" i="2"/>
  <c r="AF563" i="2" l="1"/>
  <c r="J563" i="2" a="1"/>
  <c r="J563" i="2" s="1"/>
  <c r="I563" i="2" s="1" a="1"/>
  <c r="I563" i="2" s="1"/>
  <c r="H563" i="2" s="1" a="1"/>
  <c r="H563" i="2" s="1"/>
  <c r="AA565" i="2" a="1"/>
  <c r="AA565" i="2" s="1"/>
  <c r="G564" i="2" a="1"/>
  <c r="G564" i="2" s="1"/>
  <c r="L563" i="2" a="1"/>
  <c r="L563" i="2" s="1"/>
  <c r="Y565" i="2" a="1"/>
  <c r="Y565" i="2" s="1"/>
  <c r="P564" i="2"/>
  <c r="J564" i="2" l="1" a="1"/>
  <c r="J564" i="2" s="1"/>
  <c r="I564" i="2" s="1" a="1"/>
  <c r="I564" i="2" s="1"/>
  <c r="H564" i="2" s="1" a="1"/>
  <c r="H564" i="2" s="1"/>
  <c r="AF564" i="2"/>
  <c r="AA566" i="2" a="1"/>
  <c r="AA566" i="2" s="1"/>
  <c r="G565" i="2" a="1"/>
  <c r="G565" i="2" s="1"/>
  <c r="L564" i="2" a="1"/>
  <c r="L564" i="2" s="1"/>
  <c r="Y566" i="2" a="1"/>
  <c r="Y566" i="2" s="1"/>
  <c r="P565" i="2"/>
  <c r="AF565" i="2" l="1"/>
  <c r="J565" i="2" a="1"/>
  <c r="J565" i="2" s="1"/>
  <c r="I565" i="2" s="1" a="1"/>
  <c r="I565" i="2" s="1"/>
  <c r="H565" i="2" s="1" a="1"/>
  <c r="H565" i="2" s="1"/>
  <c r="AA567" i="2" a="1"/>
  <c r="AA567" i="2" s="1"/>
  <c r="G566" i="2" a="1"/>
  <c r="G566" i="2" s="1"/>
  <c r="L565" i="2" a="1"/>
  <c r="L565" i="2" s="1"/>
  <c r="Y567" i="2" a="1"/>
  <c r="Y567" i="2" s="1"/>
  <c r="P566" i="2"/>
  <c r="AF566" i="2" l="1"/>
  <c r="J566" i="2" a="1"/>
  <c r="J566" i="2" s="1"/>
  <c r="I566" i="2" s="1" a="1"/>
  <c r="I566" i="2" s="1"/>
  <c r="H566" i="2" s="1" a="1"/>
  <c r="H566" i="2" s="1"/>
  <c r="AA568" i="2" a="1"/>
  <c r="AA568" i="2" s="1"/>
  <c r="G567" i="2" a="1"/>
  <c r="G567" i="2" s="1"/>
  <c r="L566" i="2" a="1"/>
  <c r="L566" i="2" s="1"/>
  <c r="Y568" i="2" a="1"/>
  <c r="Y568" i="2" s="1"/>
  <c r="P567" i="2"/>
  <c r="J567" i="2" l="1" a="1"/>
  <c r="J567" i="2" s="1"/>
  <c r="I567" i="2" s="1" a="1"/>
  <c r="I567" i="2" s="1"/>
  <c r="H567" i="2" s="1" a="1"/>
  <c r="H567" i="2" s="1"/>
  <c r="AF567" i="2"/>
  <c r="AA569" i="2" a="1"/>
  <c r="AA569" i="2" s="1"/>
  <c r="G568" i="2" a="1"/>
  <c r="G568" i="2" s="1"/>
  <c r="L567" i="2" a="1"/>
  <c r="L567" i="2" s="1"/>
  <c r="Y569" i="2" a="1"/>
  <c r="Y569" i="2" s="1"/>
  <c r="P568" i="2"/>
  <c r="AF568" i="2" l="1"/>
  <c r="J568" i="2" a="1"/>
  <c r="J568" i="2" s="1"/>
  <c r="I568" i="2" s="1" a="1"/>
  <c r="I568" i="2" s="1"/>
  <c r="H568" i="2" s="1" a="1"/>
  <c r="H568" i="2" s="1"/>
  <c r="AA570" i="2" a="1"/>
  <c r="AA570" i="2" s="1"/>
  <c r="G569" i="2" a="1"/>
  <c r="G569" i="2" s="1"/>
  <c r="L568" i="2" a="1"/>
  <c r="L568" i="2" s="1"/>
  <c r="Y570" i="2" a="1"/>
  <c r="Y570" i="2" s="1"/>
  <c r="P569" i="2"/>
  <c r="AF569" i="2" l="1"/>
  <c r="J569" i="2" a="1"/>
  <c r="J569" i="2" s="1"/>
  <c r="I569" i="2" s="1" a="1"/>
  <c r="I569" i="2" s="1"/>
  <c r="H569" i="2" s="1" a="1"/>
  <c r="H569" i="2" s="1"/>
  <c r="AA571" i="2" a="1"/>
  <c r="AA571" i="2" s="1"/>
  <c r="G570" i="2" a="1"/>
  <c r="G570" i="2" s="1"/>
  <c r="L569" i="2" a="1"/>
  <c r="L569" i="2" s="1"/>
  <c r="Y571" i="2" a="1"/>
  <c r="Y571" i="2" s="1"/>
  <c r="P570" i="2"/>
  <c r="AF570" i="2" l="1"/>
  <c r="J570" i="2" a="1"/>
  <c r="J570" i="2" s="1"/>
  <c r="I570" i="2" s="1" a="1"/>
  <c r="I570" i="2" s="1"/>
  <c r="H570" i="2" s="1" a="1"/>
  <c r="H570" i="2" s="1"/>
  <c r="AA572" i="2" a="1"/>
  <c r="AA572" i="2" s="1"/>
  <c r="G571" i="2" a="1"/>
  <c r="G571" i="2" s="1"/>
  <c r="L570" i="2" a="1"/>
  <c r="L570" i="2" s="1"/>
  <c r="Y572" i="2" a="1"/>
  <c r="Y572" i="2" s="1"/>
  <c r="P571" i="2"/>
  <c r="J571" i="2" l="1" a="1"/>
  <c r="J571" i="2" s="1"/>
  <c r="I571" i="2" s="1" a="1"/>
  <c r="I571" i="2" s="1"/>
  <c r="H571" i="2" s="1" a="1"/>
  <c r="H571" i="2" s="1"/>
  <c r="AF571" i="2"/>
  <c r="AA573" i="2" a="1"/>
  <c r="AA573" i="2" s="1"/>
  <c r="G572" i="2" a="1"/>
  <c r="G572" i="2" s="1"/>
  <c r="L571" i="2" a="1"/>
  <c r="L571" i="2" s="1"/>
  <c r="Y573" i="2" a="1"/>
  <c r="Y573" i="2" s="1"/>
  <c r="P572" i="2"/>
  <c r="AF572" i="2" l="1"/>
  <c r="J572" i="2" a="1"/>
  <c r="J572" i="2" s="1"/>
  <c r="I572" i="2" s="1" a="1"/>
  <c r="I572" i="2" s="1"/>
  <c r="H572" i="2" s="1" a="1"/>
  <c r="H572" i="2" s="1"/>
  <c r="AA574" i="2" a="1"/>
  <c r="AA574" i="2" s="1"/>
  <c r="G573" i="2" a="1"/>
  <c r="G573" i="2" s="1"/>
  <c r="L572" i="2" a="1"/>
  <c r="L572" i="2" s="1"/>
  <c r="Y574" i="2" a="1"/>
  <c r="Y574" i="2" s="1"/>
  <c r="P573" i="2"/>
  <c r="J573" i="2" l="1" a="1"/>
  <c r="J573" i="2" s="1"/>
  <c r="I573" i="2" s="1" a="1"/>
  <c r="I573" i="2" s="1"/>
  <c r="H573" i="2" s="1" a="1"/>
  <c r="H573" i="2" s="1"/>
  <c r="AF573" i="2"/>
  <c r="AA575" i="2" a="1"/>
  <c r="AA575" i="2" s="1"/>
  <c r="G574" i="2" a="1"/>
  <c r="G574" i="2" s="1"/>
  <c r="L573" i="2" a="1"/>
  <c r="L573" i="2" s="1"/>
  <c r="Y575" i="2" a="1"/>
  <c r="Y575" i="2" s="1"/>
  <c r="P574" i="2"/>
  <c r="J574" i="2" l="1" a="1"/>
  <c r="J574" i="2" s="1"/>
  <c r="I574" i="2" s="1" a="1"/>
  <c r="I574" i="2" s="1"/>
  <c r="H574" i="2" s="1" a="1"/>
  <c r="H574" i="2" s="1"/>
  <c r="AF574" i="2"/>
  <c r="AA576" i="2" a="1"/>
  <c r="AA576" i="2" s="1"/>
  <c r="G575" i="2" a="1"/>
  <c r="G575" i="2" s="1"/>
  <c r="L574" i="2" a="1"/>
  <c r="L574" i="2" s="1"/>
  <c r="Y576" i="2" a="1"/>
  <c r="Y576" i="2" s="1"/>
  <c r="P575" i="2"/>
  <c r="AF575" i="2" l="1"/>
  <c r="J575" i="2" a="1"/>
  <c r="J575" i="2" s="1"/>
  <c r="I575" i="2" s="1" a="1"/>
  <c r="I575" i="2" s="1"/>
  <c r="H575" i="2" s="1" a="1"/>
  <c r="H575" i="2" s="1"/>
  <c r="AA577" i="2" a="1"/>
  <c r="AA577" i="2" s="1"/>
  <c r="G576" i="2" a="1"/>
  <c r="G576" i="2" s="1"/>
  <c r="L575" i="2" a="1"/>
  <c r="L575" i="2" s="1"/>
  <c r="Y577" i="2" a="1"/>
  <c r="Y577" i="2" s="1"/>
  <c r="P576" i="2"/>
  <c r="J576" i="2" l="1" a="1"/>
  <c r="J576" i="2" s="1"/>
  <c r="I576" i="2" s="1" a="1"/>
  <c r="I576" i="2" s="1"/>
  <c r="H576" i="2" s="1" a="1"/>
  <c r="H576" i="2" s="1"/>
  <c r="AF576" i="2"/>
  <c r="AA578" i="2" a="1"/>
  <c r="AA578" i="2" s="1"/>
  <c r="G577" i="2" a="1"/>
  <c r="G577" i="2" s="1"/>
  <c r="L576" i="2" a="1"/>
  <c r="L576" i="2" s="1"/>
  <c r="Y578" i="2" a="1"/>
  <c r="Y578" i="2" s="1"/>
  <c r="P577" i="2"/>
  <c r="J577" i="2" l="1" a="1"/>
  <c r="J577" i="2" s="1"/>
  <c r="I577" i="2" s="1" a="1"/>
  <c r="I577" i="2" s="1"/>
  <c r="H577" i="2" s="1" a="1"/>
  <c r="H577" i="2" s="1"/>
  <c r="AF577" i="2"/>
  <c r="AA579" i="2" a="1"/>
  <c r="AA579" i="2" s="1"/>
  <c r="G578" i="2" a="1"/>
  <c r="G578" i="2" s="1"/>
  <c r="L577" i="2" a="1"/>
  <c r="L577" i="2" s="1"/>
  <c r="Y579" i="2" a="1"/>
  <c r="Y579" i="2" s="1"/>
  <c r="P578" i="2"/>
  <c r="AA580" i="2" l="1" a="1"/>
  <c r="AA580" i="2" s="1"/>
  <c r="G579" i="2" a="1"/>
  <c r="G579" i="2" s="1"/>
  <c r="J578" i="2" a="1"/>
  <c r="J578" i="2" s="1"/>
  <c r="I578" i="2" s="1" a="1"/>
  <c r="I578" i="2" s="1"/>
  <c r="H578" i="2" s="1" a="1"/>
  <c r="H578" i="2" s="1"/>
  <c r="AF578" i="2"/>
  <c r="L578" i="2" a="1"/>
  <c r="L578" i="2" s="1"/>
  <c r="Y580" i="2" a="1"/>
  <c r="Y580" i="2" s="1"/>
  <c r="P579" i="2"/>
  <c r="AF579" i="2" l="1"/>
  <c r="J579" i="2" a="1"/>
  <c r="J579" i="2" s="1"/>
  <c r="I579" i="2" s="1" a="1"/>
  <c r="I579" i="2" s="1"/>
  <c r="H579" i="2" s="1" a="1"/>
  <c r="H579" i="2" s="1"/>
  <c r="AA581" i="2" a="1"/>
  <c r="AA581" i="2" s="1"/>
  <c r="G580" i="2" a="1"/>
  <c r="G580" i="2" s="1"/>
  <c r="L579" i="2" a="1"/>
  <c r="L579" i="2" s="1"/>
  <c r="Y581" i="2" a="1"/>
  <c r="Y581" i="2" s="1"/>
  <c r="P580" i="2"/>
  <c r="J580" i="2" l="1" a="1"/>
  <c r="J580" i="2" s="1"/>
  <c r="I580" i="2" s="1" a="1"/>
  <c r="I580" i="2" s="1"/>
  <c r="H580" i="2" s="1" a="1"/>
  <c r="H580" i="2" s="1"/>
  <c r="AF580" i="2"/>
  <c r="AA582" i="2" a="1"/>
  <c r="AA582" i="2" s="1"/>
  <c r="G581" i="2" a="1"/>
  <c r="G581" i="2" s="1"/>
  <c r="L580" i="2" a="1"/>
  <c r="L580" i="2" s="1"/>
  <c r="Y582" i="2" a="1"/>
  <c r="Y582" i="2" s="1"/>
  <c r="P581" i="2"/>
  <c r="AF581" i="2" l="1"/>
  <c r="J581" i="2" a="1"/>
  <c r="J581" i="2" s="1"/>
  <c r="I581" i="2" s="1" a="1"/>
  <c r="I581" i="2" s="1"/>
  <c r="H581" i="2" s="1" a="1"/>
  <c r="H581" i="2" s="1"/>
  <c r="AA583" i="2" a="1"/>
  <c r="AA583" i="2" s="1"/>
  <c r="G582" i="2" a="1"/>
  <c r="G582" i="2" s="1"/>
  <c r="L581" i="2" a="1"/>
  <c r="L581" i="2" s="1"/>
  <c r="Y583" i="2" a="1"/>
  <c r="Y583" i="2" s="1"/>
  <c r="P582" i="2"/>
  <c r="AF582" i="2" l="1"/>
  <c r="J582" i="2" a="1"/>
  <c r="J582" i="2" s="1"/>
  <c r="I582" i="2" s="1" a="1"/>
  <c r="I582" i="2" s="1"/>
  <c r="H582" i="2" s="1" a="1"/>
  <c r="H582" i="2" s="1"/>
  <c r="AA584" i="2" a="1"/>
  <c r="AA584" i="2" s="1"/>
  <c r="G583" i="2" a="1"/>
  <c r="G583" i="2" s="1"/>
  <c r="L582" i="2" a="1"/>
  <c r="L582" i="2" s="1"/>
  <c r="Y584" i="2" a="1"/>
  <c r="Y584" i="2" s="1"/>
  <c r="P583" i="2"/>
  <c r="J583" i="2" l="1" a="1"/>
  <c r="J583" i="2" s="1"/>
  <c r="I583" i="2" s="1" a="1"/>
  <c r="I583" i="2" s="1"/>
  <c r="H583" i="2" s="1" a="1"/>
  <c r="H583" i="2" s="1"/>
  <c r="AF583" i="2"/>
  <c r="AA585" i="2" a="1"/>
  <c r="AA585" i="2" s="1"/>
  <c r="G584" i="2" a="1"/>
  <c r="G584" i="2" s="1"/>
  <c r="L583" i="2" a="1"/>
  <c r="L583" i="2" s="1"/>
  <c r="Y585" i="2" a="1"/>
  <c r="Y585" i="2" s="1"/>
  <c r="P584" i="2"/>
  <c r="AF584" i="2" l="1"/>
  <c r="J584" i="2" a="1"/>
  <c r="J584" i="2" s="1"/>
  <c r="I584" i="2" s="1" a="1"/>
  <c r="I584" i="2" s="1"/>
  <c r="H584" i="2" s="1" a="1"/>
  <c r="H584" i="2" s="1"/>
  <c r="AA586" i="2" a="1"/>
  <c r="AA586" i="2" s="1"/>
  <c r="G585" i="2" a="1"/>
  <c r="G585" i="2" s="1"/>
  <c r="L584" i="2" a="1"/>
  <c r="L584" i="2" s="1"/>
  <c r="Y586" i="2" a="1"/>
  <c r="Y586" i="2" s="1"/>
  <c r="P585" i="2"/>
  <c r="AF585" i="2" l="1"/>
  <c r="J585" i="2" a="1"/>
  <c r="J585" i="2" s="1"/>
  <c r="I585" i="2" s="1" a="1"/>
  <c r="I585" i="2" s="1"/>
  <c r="H585" i="2" s="1" a="1"/>
  <c r="H585" i="2" s="1"/>
  <c r="AA587" i="2" a="1"/>
  <c r="AA587" i="2" s="1"/>
  <c r="G586" i="2" a="1"/>
  <c r="G586" i="2" s="1"/>
  <c r="L585" i="2" a="1"/>
  <c r="L585" i="2" s="1"/>
  <c r="Y587" i="2" a="1"/>
  <c r="Y587" i="2" s="1"/>
  <c r="P586" i="2"/>
  <c r="AF586" i="2" l="1"/>
  <c r="J586" i="2" a="1"/>
  <c r="J586" i="2" s="1"/>
  <c r="I586" i="2" s="1" a="1"/>
  <c r="I586" i="2" s="1"/>
  <c r="H586" i="2" s="1" a="1"/>
  <c r="H586" i="2" s="1"/>
  <c r="AA588" i="2" a="1"/>
  <c r="AA588" i="2" s="1"/>
  <c r="G587" i="2" a="1"/>
  <c r="G587" i="2" s="1"/>
  <c r="L586" i="2" a="1"/>
  <c r="L586" i="2" s="1"/>
  <c r="Y588" i="2" a="1"/>
  <c r="Y588" i="2" s="1"/>
  <c r="P587" i="2"/>
  <c r="J587" i="2" l="1" a="1"/>
  <c r="J587" i="2" s="1"/>
  <c r="I587" i="2" s="1" a="1"/>
  <c r="I587" i="2" s="1"/>
  <c r="H587" i="2" s="1" a="1"/>
  <c r="H587" i="2" s="1"/>
  <c r="AF587" i="2"/>
  <c r="AA589" i="2" a="1"/>
  <c r="AA589" i="2" s="1"/>
  <c r="G588" i="2" a="1"/>
  <c r="G588" i="2" s="1"/>
  <c r="L587" i="2" a="1"/>
  <c r="L587" i="2" s="1"/>
  <c r="Y589" i="2" a="1"/>
  <c r="Y589" i="2" s="1"/>
  <c r="P588" i="2"/>
  <c r="AF588" i="2" l="1"/>
  <c r="J588" i="2" a="1"/>
  <c r="J588" i="2" s="1"/>
  <c r="I588" i="2" s="1" a="1"/>
  <c r="I588" i="2" s="1"/>
  <c r="H588" i="2" s="1" a="1"/>
  <c r="H588" i="2" s="1"/>
  <c r="AA590" i="2" a="1"/>
  <c r="AA590" i="2" s="1"/>
  <c r="G589" i="2" a="1"/>
  <c r="G589" i="2" s="1"/>
  <c r="L588" i="2" a="1"/>
  <c r="L588" i="2" s="1"/>
  <c r="Y590" i="2" a="1"/>
  <c r="Y590" i="2" s="1"/>
  <c r="P589" i="2"/>
  <c r="AF589" i="2" l="1"/>
  <c r="J589" i="2" a="1"/>
  <c r="J589" i="2" s="1"/>
  <c r="I589" i="2" s="1" a="1"/>
  <c r="I589" i="2" s="1"/>
  <c r="H589" i="2" s="1" a="1"/>
  <c r="H589" i="2" s="1"/>
  <c r="AA591" i="2" a="1"/>
  <c r="AA591" i="2" s="1"/>
  <c r="G590" i="2" a="1"/>
  <c r="G590" i="2" s="1"/>
  <c r="L589" i="2" a="1"/>
  <c r="L589" i="2" s="1"/>
  <c r="Y591" i="2" a="1"/>
  <c r="Y591" i="2" s="1"/>
  <c r="P590" i="2"/>
  <c r="AF590" i="2" l="1"/>
  <c r="J590" i="2" a="1"/>
  <c r="J590" i="2" s="1"/>
  <c r="I590" i="2" s="1" a="1"/>
  <c r="I590" i="2" s="1"/>
  <c r="H590" i="2" s="1" a="1"/>
  <c r="H590" i="2" s="1"/>
  <c r="AA592" i="2" a="1"/>
  <c r="AA592" i="2" s="1"/>
  <c r="G591" i="2" a="1"/>
  <c r="G591" i="2" s="1"/>
  <c r="L590" i="2" a="1"/>
  <c r="L590" i="2" s="1"/>
  <c r="Y592" i="2" a="1"/>
  <c r="Y592" i="2" s="1"/>
  <c r="P591" i="2"/>
  <c r="J591" i="2" l="1" a="1"/>
  <c r="J591" i="2" s="1"/>
  <c r="I591" i="2" s="1" a="1"/>
  <c r="I591" i="2" s="1"/>
  <c r="H591" i="2" s="1" a="1"/>
  <c r="H591" i="2" s="1"/>
  <c r="AF591" i="2"/>
  <c r="AA593" i="2" a="1"/>
  <c r="AA593" i="2" s="1"/>
  <c r="G592" i="2" a="1"/>
  <c r="G592" i="2" s="1"/>
  <c r="L591" i="2" a="1"/>
  <c r="L591" i="2" s="1"/>
  <c r="Y593" i="2" a="1"/>
  <c r="Y593" i="2" s="1"/>
  <c r="P592" i="2"/>
  <c r="AF592" i="2" l="1"/>
  <c r="J592" i="2" a="1"/>
  <c r="J592" i="2" s="1"/>
  <c r="I592" i="2" s="1" a="1"/>
  <c r="I592" i="2" s="1"/>
  <c r="H592" i="2" s="1" a="1"/>
  <c r="H592" i="2" s="1"/>
  <c r="AA594" i="2" a="1"/>
  <c r="AA594" i="2" s="1"/>
  <c r="G593" i="2" a="1"/>
  <c r="G593" i="2" s="1"/>
  <c r="L592" i="2" a="1"/>
  <c r="L592" i="2" s="1"/>
  <c r="Y594" i="2" a="1"/>
  <c r="Y594" i="2" s="1"/>
  <c r="P593" i="2"/>
  <c r="AA595" i="2" l="1" a="1"/>
  <c r="AA595" i="2" s="1"/>
  <c r="G594" i="2" a="1"/>
  <c r="G594" i="2" s="1"/>
  <c r="J593" i="2" a="1"/>
  <c r="J593" i="2" s="1"/>
  <c r="I593" i="2" s="1" a="1"/>
  <c r="I593" i="2" s="1"/>
  <c r="H593" i="2" s="1" a="1"/>
  <c r="H593" i="2" s="1"/>
  <c r="AF593" i="2"/>
  <c r="L593" i="2" a="1"/>
  <c r="L593" i="2" s="1"/>
  <c r="Y595" i="2" a="1"/>
  <c r="Y595" i="2" s="1"/>
  <c r="P594" i="2"/>
  <c r="J594" i="2" l="1" a="1"/>
  <c r="J594" i="2" s="1"/>
  <c r="I594" i="2" s="1" a="1"/>
  <c r="I594" i="2" s="1"/>
  <c r="H594" i="2" s="1" a="1"/>
  <c r="H594" i="2" s="1"/>
  <c r="AF594" i="2"/>
  <c r="AA596" i="2" a="1"/>
  <c r="AA596" i="2" s="1"/>
  <c r="G595" i="2" a="1"/>
  <c r="G595" i="2" s="1"/>
  <c r="L594" i="2" a="1"/>
  <c r="L594" i="2" s="1"/>
  <c r="Y596" i="2" a="1"/>
  <c r="Y596" i="2" s="1"/>
  <c r="P595" i="2"/>
  <c r="AF595" i="2" l="1"/>
  <c r="J595" i="2" a="1"/>
  <c r="J595" i="2" s="1"/>
  <c r="I595" i="2" s="1" a="1"/>
  <c r="I595" i="2" s="1"/>
  <c r="H595" i="2" s="1" a="1"/>
  <c r="H595" i="2" s="1"/>
  <c r="AA597" i="2" a="1"/>
  <c r="AA597" i="2" s="1"/>
  <c r="G596" i="2" a="1"/>
  <c r="G596" i="2" s="1"/>
  <c r="L595" i="2" a="1"/>
  <c r="L595" i="2" s="1"/>
  <c r="Y597" i="2" a="1"/>
  <c r="Y597" i="2" s="1"/>
  <c r="P596" i="2"/>
  <c r="AF596" i="2" l="1"/>
  <c r="J596" i="2" a="1"/>
  <c r="J596" i="2" s="1"/>
  <c r="I596" i="2" s="1" a="1"/>
  <c r="I596" i="2" s="1"/>
  <c r="H596" i="2" s="1" a="1"/>
  <c r="H596" i="2" s="1"/>
  <c r="AA598" i="2" a="1"/>
  <c r="AA598" i="2" s="1"/>
  <c r="G597" i="2" a="1"/>
  <c r="G597" i="2" s="1"/>
  <c r="L596" i="2" a="1"/>
  <c r="L596" i="2" s="1"/>
  <c r="Y598" i="2" a="1"/>
  <c r="Y598" i="2" s="1"/>
  <c r="P597" i="2"/>
  <c r="AF597" i="2" l="1"/>
  <c r="J597" i="2" a="1"/>
  <c r="J597" i="2" s="1"/>
  <c r="I597" i="2" s="1" a="1"/>
  <c r="I597" i="2" s="1"/>
  <c r="H597" i="2" s="1" a="1"/>
  <c r="H597" i="2" s="1"/>
  <c r="AA599" i="2" a="1"/>
  <c r="AA599" i="2" s="1"/>
  <c r="G598" i="2" a="1"/>
  <c r="G598" i="2" s="1"/>
  <c r="L597" i="2" a="1"/>
  <c r="L597" i="2" s="1"/>
  <c r="Y599" i="2" a="1"/>
  <c r="Y599" i="2" s="1"/>
  <c r="P598" i="2"/>
  <c r="AF598" i="2" l="1"/>
  <c r="J598" i="2" a="1"/>
  <c r="J598" i="2" s="1"/>
  <c r="I598" i="2" s="1" a="1"/>
  <c r="I598" i="2" s="1"/>
  <c r="H598" i="2" s="1" a="1"/>
  <c r="H598" i="2" s="1"/>
  <c r="AA600" i="2" a="1"/>
  <c r="AA600" i="2" s="1"/>
  <c r="G599" i="2" a="1"/>
  <c r="G599" i="2" s="1"/>
  <c r="L598" i="2" a="1"/>
  <c r="L598" i="2" s="1"/>
  <c r="Y600" i="2" a="1"/>
  <c r="Y600" i="2" s="1"/>
  <c r="P599" i="2"/>
  <c r="AF599" i="2" l="1"/>
  <c r="J599" i="2" a="1"/>
  <c r="J599" i="2" s="1"/>
  <c r="I599" i="2" s="1" a="1"/>
  <c r="I599" i="2" s="1"/>
  <c r="H599" i="2" s="1" a="1"/>
  <c r="H599" i="2" s="1"/>
  <c r="AA601" i="2" a="1"/>
  <c r="AA601" i="2" s="1"/>
  <c r="G600" i="2" a="1"/>
  <c r="G600" i="2" s="1"/>
  <c r="L599" i="2" a="1"/>
  <c r="L599" i="2" s="1"/>
  <c r="Y601" i="2" a="1"/>
  <c r="Y601" i="2" s="1"/>
  <c r="P600" i="2"/>
  <c r="J600" i="2" l="1" a="1"/>
  <c r="J600" i="2" s="1"/>
  <c r="I600" i="2" s="1" a="1"/>
  <c r="I600" i="2" s="1"/>
  <c r="H600" i="2" s="1" a="1"/>
  <c r="H600" i="2" s="1"/>
  <c r="AF600" i="2"/>
  <c r="AA602" i="2" a="1"/>
  <c r="AA602" i="2" s="1"/>
  <c r="G601" i="2" a="1"/>
  <c r="G601" i="2" s="1"/>
  <c r="L600" i="2" a="1"/>
  <c r="L600" i="2" s="1"/>
  <c r="Y602" i="2" a="1"/>
  <c r="Y602" i="2" s="1"/>
  <c r="P601" i="2"/>
  <c r="AF601" i="2" l="1"/>
  <c r="J601" i="2" a="1"/>
  <c r="J601" i="2" s="1"/>
  <c r="I601" i="2" s="1" a="1"/>
  <c r="I601" i="2" s="1"/>
  <c r="H601" i="2" s="1" a="1"/>
  <c r="H601" i="2" s="1"/>
  <c r="AA603" i="2" a="1"/>
  <c r="AA603" i="2" s="1"/>
  <c r="G602" i="2" a="1"/>
  <c r="G602" i="2" s="1"/>
  <c r="L601" i="2" a="1"/>
  <c r="L601" i="2" s="1"/>
  <c r="Y603" i="2" a="1"/>
  <c r="Y603" i="2" s="1"/>
  <c r="P602" i="2"/>
  <c r="AA604" i="2" l="1" a="1"/>
  <c r="AA604" i="2" s="1"/>
  <c r="G603" i="2" a="1"/>
  <c r="G603" i="2" s="1"/>
  <c r="AF602" i="2"/>
  <c r="J602" i="2" a="1"/>
  <c r="J602" i="2" s="1"/>
  <c r="I602" i="2" s="1" a="1"/>
  <c r="I602" i="2" s="1"/>
  <c r="H602" i="2" s="1" a="1"/>
  <c r="H602" i="2" s="1"/>
  <c r="L602" i="2" a="1"/>
  <c r="L602" i="2" s="1"/>
  <c r="Y604" i="2" a="1"/>
  <c r="Y604" i="2" s="1"/>
  <c r="P603" i="2"/>
  <c r="J603" i="2" l="1" a="1"/>
  <c r="J603" i="2" s="1"/>
  <c r="I603" i="2" s="1" a="1"/>
  <c r="I603" i="2" s="1"/>
  <c r="H603" i="2" s="1" a="1"/>
  <c r="H603" i="2" s="1"/>
  <c r="AF603" i="2"/>
  <c r="AA605" i="2" a="1"/>
  <c r="AA605" i="2" s="1"/>
  <c r="G604" i="2" a="1"/>
  <c r="G604" i="2" s="1"/>
  <c r="L603" i="2" a="1"/>
  <c r="L603" i="2" s="1"/>
  <c r="Y605" i="2" a="1"/>
  <c r="Y605" i="2" s="1"/>
  <c r="P604" i="2"/>
  <c r="AA606" i="2" l="1" a="1"/>
  <c r="AA606" i="2" s="1"/>
  <c r="G605" i="2" a="1"/>
  <c r="G605" i="2" s="1"/>
  <c r="J604" i="2" a="1"/>
  <c r="J604" i="2" s="1"/>
  <c r="I604" i="2" s="1" a="1"/>
  <c r="I604" i="2" s="1"/>
  <c r="H604" i="2" s="1" a="1"/>
  <c r="H604" i="2" s="1"/>
  <c r="AF604" i="2"/>
  <c r="L604" i="2" a="1"/>
  <c r="L604" i="2" s="1"/>
  <c r="Y606" i="2" a="1"/>
  <c r="Y606" i="2" s="1"/>
  <c r="P605" i="2"/>
  <c r="J605" i="2" l="1" a="1"/>
  <c r="J605" i="2" s="1"/>
  <c r="I605" i="2" s="1" a="1"/>
  <c r="I605" i="2" s="1"/>
  <c r="H605" i="2" s="1" a="1"/>
  <c r="H605" i="2" s="1"/>
  <c r="AF605" i="2"/>
  <c r="AA607" i="2" a="1"/>
  <c r="AA607" i="2" s="1"/>
  <c r="G606" i="2" a="1"/>
  <c r="G606" i="2" s="1"/>
  <c r="L605" i="2" a="1"/>
  <c r="L605" i="2" s="1"/>
  <c r="Y607" i="2" a="1"/>
  <c r="Y607" i="2" s="1"/>
  <c r="P606" i="2"/>
  <c r="J606" i="2" l="1" a="1"/>
  <c r="J606" i="2" s="1"/>
  <c r="I606" i="2" s="1" a="1"/>
  <c r="I606" i="2" s="1"/>
  <c r="H606" i="2" s="1" a="1"/>
  <c r="H606" i="2" s="1"/>
  <c r="AF606" i="2"/>
  <c r="AA608" i="2" a="1"/>
  <c r="AA608" i="2" s="1"/>
  <c r="G607" i="2" a="1"/>
  <c r="G607" i="2" s="1"/>
  <c r="L606" i="2" a="1"/>
  <c r="L606" i="2" s="1"/>
  <c r="Y608" i="2" a="1"/>
  <c r="Y608" i="2" s="1"/>
  <c r="P607" i="2"/>
  <c r="AA609" i="2" l="1" a="1"/>
  <c r="AA609" i="2" s="1"/>
  <c r="G608" i="2" a="1"/>
  <c r="G608" i="2" s="1"/>
  <c r="AF607" i="2"/>
  <c r="J607" i="2" a="1"/>
  <c r="J607" i="2" s="1"/>
  <c r="I607" i="2" s="1" a="1"/>
  <c r="I607" i="2" s="1"/>
  <c r="H607" i="2" s="1" a="1"/>
  <c r="H607" i="2" s="1"/>
  <c r="L607" i="2" a="1"/>
  <c r="L607" i="2" s="1"/>
  <c r="Y609" i="2" a="1"/>
  <c r="Y609" i="2" s="1"/>
  <c r="P608" i="2"/>
  <c r="AF608" i="2" l="1"/>
  <c r="J608" i="2" a="1"/>
  <c r="J608" i="2" s="1"/>
  <c r="I608" i="2" s="1" a="1"/>
  <c r="I608" i="2" s="1"/>
  <c r="H608" i="2" s="1" a="1"/>
  <c r="H608" i="2" s="1"/>
  <c r="AA610" i="2" a="1"/>
  <c r="AA610" i="2" s="1"/>
  <c r="G609" i="2" a="1"/>
  <c r="G609" i="2" s="1"/>
  <c r="L608" i="2" a="1"/>
  <c r="L608" i="2" s="1"/>
  <c r="Y610" i="2" a="1"/>
  <c r="Y610" i="2" s="1"/>
  <c r="P609" i="2"/>
  <c r="AA611" i="2" l="1" a="1"/>
  <c r="AA611" i="2" s="1"/>
  <c r="G610" i="2" a="1"/>
  <c r="G610" i="2" s="1"/>
  <c r="J609" i="2" a="1"/>
  <c r="J609" i="2" s="1"/>
  <c r="I609" i="2" s="1" a="1"/>
  <c r="I609" i="2" s="1"/>
  <c r="H609" i="2" s="1" a="1"/>
  <c r="H609" i="2" s="1"/>
  <c r="AF609" i="2"/>
  <c r="L609" i="2" a="1"/>
  <c r="L609" i="2" s="1"/>
  <c r="Y611" i="2" a="1"/>
  <c r="Y611" i="2" s="1"/>
  <c r="P610" i="2"/>
  <c r="J610" i="2" l="1" a="1"/>
  <c r="J610" i="2" s="1"/>
  <c r="I610" i="2" s="1" a="1"/>
  <c r="I610" i="2" s="1"/>
  <c r="H610" i="2" s="1" a="1"/>
  <c r="H610" i="2" s="1"/>
  <c r="AF610" i="2"/>
  <c r="AA612" i="2" a="1"/>
  <c r="AA612" i="2" s="1"/>
  <c r="G611" i="2" a="1"/>
  <c r="G611" i="2" s="1"/>
  <c r="L610" i="2" a="1"/>
  <c r="L610" i="2" s="1"/>
  <c r="Y612" i="2" a="1"/>
  <c r="Y612" i="2" s="1"/>
  <c r="P611" i="2"/>
  <c r="AF611" i="2" l="1"/>
  <c r="J611" i="2" a="1"/>
  <c r="J611" i="2" s="1"/>
  <c r="I611" i="2" s="1" a="1"/>
  <c r="I611" i="2" s="1"/>
  <c r="H611" i="2" s="1" a="1"/>
  <c r="H611" i="2" s="1"/>
  <c r="AA613" i="2" a="1"/>
  <c r="AA613" i="2" s="1"/>
  <c r="G612" i="2" a="1"/>
  <c r="G612" i="2" s="1"/>
  <c r="L611" i="2" a="1"/>
  <c r="L611" i="2" s="1"/>
  <c r="Y613" i="2" a="1"/>
  <c r="Y613" i="2" s="1"/>
  <c r="P612" i="2"/>
  <c r="AF612" i="2" l="1"/>
  <c r="J612" i="2" a="1"/>
  <c r="J612" i="2" s="1"/>
  <c r="I612" i="2" s="1" a="1"/>
  <c r="I612" i="2" s="1"/>
  <c r="H612" i="2" s="1" a="1"/>
  <c r="H612" i="2" s="1"/>
  <c r="AA614" i="2" a="1"/>
  <c r="AA614" i="2" s="1"/>
  <c r="G613" i="2" a="1"/>
  <c r="G613" i="2" s="1"/>
  <c r="L612" i="2" a="1"/>
  <c r="L612" i="2" s="1"/>
  <c r="Y614" i="2" a="1"/>
  <c r="Y614" i="2" s="1"/>
  <c r="P613" i="2"/>
  <c r="J613" i="2" l="1" a="1"/>
  <c r="J613" i="2" s="1"/>
  <c r="I613" i="2" s="1" a="1"/>
  <c r="I613" i="2" s="1"/>
  <c r="H613" i="2" s="1" a="1"/>
  <c r="H613" i="2" s="1"/>
  <c r="AF613" i="2"/>
  <c r="AA615" i="2" a="1"/>
  <c r="AA615" i="2" s="1"/>
  <c r="G614" i="2" a="1"/>
  <c r="G614" i="2" s="1"/>
  <c r="L613" i="2" a="1"/>
  <c r="L613" i="2" s="1"/>
  <c r="Y615" i="2" a="1"/>
  <c r="Y615" i="2" s="1"/>
  <c r="P614" i="2"/>
  <c r="AA616" i="2" l="1" a="1"/>
  <c r="AA616" i="2" s="1"/>
  <c r="G615" i="2" a="1"/>
  <c r="G615" i="2" s="1"/>
  <c r="J614" i="2" a="1"/>
  <c r="J614" i="2" s="1"/>
  <c r="I614" i="2" s="1" a="1"/>
  <c r="I614" i="2" s="1"/>
  <c r="H614" i="2" s="1" a="1"/>
  <c r="H614" i="2" s="1"/>
  <c r="AF614" i="2"/>
  <c r="L614" i="2" a="1"/>
  <c r="L614" i="2" s="1"/>
  <c r="Y616" i="2" a="1"/>
  <c r="Y616" i="2" s="1"/>
  <c r="P615" i="2"/>
  <c r="J615" i="2" l="1" a="1"/>
  <c r="J615" i="2" s="1"/>
  <c r="I615" i="2" s="1" a="1"/>
  <c r="I615" i="2" s="1"/>
  <c r="H615" i="2" s="1" a="1"/>
  <c r="H615" i="2" s="1"/>
  <c r="AF615" i="2"/>
  <c r="AA617" i="2" a="1"/>
  <c r="AA617" i="2" s="1"/>
  <c r="G616" i="2" a="1"/>
  <c r="G616" i="2" s="1"/>
  <c r="L615" i="2" a="1"/>
  <c r="L615" i="2" s="1"/>
  <c r="Y617" i="2" a="1"/>
  <c r="Y617" i="2" s="1"/>
  <c r="P616" i="2"/>
  <c r="AF616" i="2" l="1"/>
  <c r="J616" i="2" a="1"/>
  <c r="J616" i="2" s="1"/>
  <c r="I616" i="2" s="1" a="1"/>
  <c r="I616" i="2" s="1"/>
  <c r="H616" i="2" s="1" a="1"/>
  <c r="H616" i="2" s="1"/>
  <c r="AA618" i="2" a="1"/>
  <c r="AA618" i="2" s="1"/>
  <c r="G617" i="2" a="1"/>
  <c r="G617" i="2" s="1"/>
  <c r="L616" i="2" a="1"/>
  <c r="L616" i="2" s="1"/>
  <c r="Y618" i="2" a="1"/>
  <c r="Y618" i="2" s="1"/>
  <c r="P617" i="2"/>
  <c r="AA619" i="2" l="1" a="1"/>
  <c r="AA619" i="2" s="1"/>
  <c r="G618" i="2" a="1"/>
  <c r="G618" i="2" s="1"/>
  <c r="J617" i="2" a="1"/>
  <c r="J617" i="2" s="1"/>
  <c r="I617" i="2" s="1" a="1"/>
  <c r="I617" i="2" s="1"/>
  <c r="H617" i="2" s="1" a="1"/>
  <c r="H617" i="2" s="1"/>
  <c r="AF617" i="2"/>
  <c r="L617" i="2" a="1"/>
  <c r="L617" i="2" s="1"/>
  <c r="Y619" i="2" a="1"/>
  <c r="Y619" i="2" s="1"/>
  <c r="P618" i="2"/>
  <c r="AF618" i="2" l="1"/>
  <c r="J618" i="2" a="1"/>
  <c r="J618" i="2" s="1"/>
  <c r="I618" i="2" s="1" a="1"/>
  <c r="I618" i="2" s="1"/>
  <c r="H618" i="2" s="1" a="1"/>
  <c r="H618" i="2" s="1"/>
  <c r="AA620" i="2" a="1"/>
  <c r="AA620" i="2" s="1"/>
  <c r="G619" i="2" a="1"/>
  <c r="G619" i="2" s="1"/>
  <c r="L618" i="2" a="1"/>
  <c r="L618" i="2" s="1"/>
  <c r="Y620" i="2" a="1"/>
  <c r="Y620" i="2" s="1"/>
  <c r="P619" i="2"/>
  <c r="AF619" i="2" l="1"/>
  <c r="J619" i="2" a="1"/>
  <c r="J619" i="2" s="1"/>
  <c r="I619" i="2" s="1" a="1"/>
  <c r="I619" i="2" s="1"/>
  <c r="H619" i="2" s="1" a="1"/>
  <c r="H619" i="2" s="1"/>
  <c r="AA621" i="2" a="1"/>
  <c r="AA621" i="2" s="1"/>
  <c r="G620" i="2" a="1"/>
  <c r="G620" i="2" s="1"/>
  <c r="L619" i="2" a="1"/>
  <c r="L619" i="2" s="1"/>
  <c r="Y621" i="2" a="1"/>
  <c r="Y621" i="2" s="1"/>
  <c r="P620" i="2"/>
  <c r="J620" i="2" l="1" a="1"/>
  <c r="J620" i="2" s="1"/>
  <c r="I620" i="2" s="1" a="1"/>
  <c r="I620" i="2" s="1"/>
  <c r="H620" i="2" s="1" a="1"/>
  <c r="H620" i="2" s="1"/>
  <c r="AF620" i="2"/>
  <c r="AA622" i="2" a="1"/>
  <c r="AA622" i="2" s="1"/>
  <c r="G621" i="2" a="1"/>
  <c r="G621" i="2" s="1"/>
  <c r="L620" i="2" a="1"/>
  <c r="L620" i="2" s="1"/>
  <c r="Y622" i="2" a="1"/>
  <c r="Y622" i="2" s="1"/>
  <c r="P621" i="2"/>
  <c r="AA623" i="2" l="1" a="1"/>
  <c r="AA623" i="2" s="1"/>
  <c r="G622" i="2" a="1"/>
  <c r="G622" i="2" s="1"/>
  <c r="J621" i="2" a="1"/>
  <c r="J621" i="2" s="1"/>
  <c r="I621" i="2" s="1" a="1"/>
  <c r="I621" i="2" s="1"/>
  <c r="H621" i="2" s="1" a="1"/>
  <c r="H621" i="2" s="1"/>
  <c r="AF621" i="2"/>
  <c r="L621" i="2" a="1"/>
  <c r="L621" i="2" s="1"/>
  <c r="Y623" i="2" a="1"/>
  <c r="Y623" i="2" s="1"/>
  <c r="P622" i="2"/>
  <c r="AF622" i="2" l="1"/>
  <c r="J622" i="2" a="1"/>
  <c r="J622" i="2" s="1"/>
  <c r="I622" i="2" s="1" a="1"/>
  <c r="I622" i="2" s="1"/>
  <c r="H622" i="2" s="1" a="1"/>
  <c r="H622" i="2" s="1"/>
  <c r="AA624" i="2" a="1"/>
  <c r="AA624" i="2" s="1"/>
  <c r="G623" i="2" a="1"/>
  <c r="G623" i="2" s="1"/>
  <c r="L622" i="2" a="1"/>
  <c r="L622" i="2" s="1"/>
  <c r="Y624" i="2" a="1"/>
  <c r="Y624" i="2" s="1"/>
  <c r="P623" i="2"/>
  <c r="AF623" i="2" l="1"/>
  <c r="J623" i="2" a="1"/>
  <c r="J623" i="2" s="1"/>
  <c r="I623" i="2" s="1" a="1"/>
  <c r="I623" i="2" s="1"/>
  <c r="H623" i="2" s="1" a="1"/>
  <c r="H623" i="2" s="1"/>
  <c r="AA625" i="2" a="1"/>
  <c r="AA625" i="2" s="1"/>
  <c r="G624" i="2" a="1"/>
  <c r="G624" i="2" s="1"/>
  <c r="L623" i="2" a="1"/>
  <c r="L623" i="2" s="1"/>
  <c r="Y625" i="2" a="1"/>
  <c r="Y625" i="2" s="1"/>
  <c r="P624" i="2"/>
  <c r="AF624" i="2" l="1"/>
  <c r="J624" i="2" a="1"/>
  <c r="J624" i="2" s="1"/>
  <c r="I624" i="2" s="1" a="1"/>
  <c r="I624" i="2" s="1"/>
  <c r="H624" i="2" s="1" a="1"/>
  <c r="H624" i="2" s="1"/>
  <c r="AA626" i="2" a="1"/>
  <c r="AA626" i="2" s="1"/>
  <c r="G625" i="2" a="1"/>
  <c r="G625" i="2" s="1"/>
  <c r="L624" i="2" a="1"/>
  <c r="L624" i="2" s="1"/>
  <c r="Y626" i="2" a="1"/>
  <c r="Y626" i="2" s="1"/>
  <c r="P625" i="2"/>
  <c r="AA627" i="2" l="1" a="1"/>
  <c r="AA627" i="2" s="1"/>
  <c r="G626" i="2" a="1"/>
  <c r="G626" i="2" s="1"/>
  <c r="J625" i="2" a="1"/>
  <c r="J625" i="2" s="1"/>
  <c r="I625" i="2" s="1" a="1"/>
  <c r="I625" i="2" s="1"/>
  <c r="H625" i="2" s="1" a="1"/>
  <c r="H625" i="2" s="1"/>
  <c r="AF625" i="2"/>
  <c r="L625" i="2" a="1"/>
  <c r="L625" i="2" s="1"/>
  <c r="Y627" i="2" a="1"/>
  <c r="Y627" i="2" s="1"/>
  <c r="P626" i="2"/>
  <c r="AF626" i="2" l="1"/>
  <c r="J626" i="2" a="1"/>
  <c r="J626" i="2" s="1"/>
  <c r="I626" i="2" s="1" a="1"/>
  <c r="I626" i="2" s="1"/>
  <c r="H626" i="2" s="1" a="1"/>
  <c r="H626" i="2" s="1"/>
  <c r="AA628" i="2" a="1"/>
  <c r="AA628" i="2" s="1"/>
  <c r="G627" i="2" a="1"/>
  <c r="G627" i="2" s="1"/>
  <c r="L626" i="2" a="1"/>
  <c r="L626" i="2" s="1"/>
  <c r="Y628" i="2" a="1"/>
  <c r="Y628" i="2" s="1"/>
  <c r="P627" i="2"/>
  <c r="AF627" i="2" l="1"/>
  <c r="J627" i="2" a="1"/>
  <c r="J627" i="2" s="1"/>
  <c r="I627" i="2" s="1" a="1"/>
  <c r="I627" i="2" s="1"/>
  <c r="H627" i="2" s="1" a="1"/>
  <c r="H627" i="2" s="1"/>
  <c r="AA629" i="2" a="1"/>
  <c r="AA629" i="2" s="1"/>
  <c r="G628" i="2" a="1"/>
  <c r="G628" i="2" s="1"/>
  <c r="L627" i="2" a="1"/>
  <c r="L627" i="2" s="1"/>
  <c r="Y629" i="2" a="1"/>
  <c r="Y629" i="2" s="1"/>
  <c r="P628" i="2"/>
  <c r="AF628" i="2" l="1"/>
  <c r="J628" i="2" a="1"/>
  <c r="J628" i="2" s="1"/>
  <c r="I628" i="2" s="1" a="1"/>
  <c r="I628" i="2" s="1"/>
  <c r="H628" i="2" s="1" a="1"/>
  <c r="H628" i="2" s="1"/>
  <c r="AA630" i="2" a="1"/>
  <c r="AA630" i="2" s="1"/>
  <c r="G629" i="2" a="1"/>
  <c r="G629" i="2" s="1"/>
  <c r="L628" i="2" a="1"/>
  <c r="L628" i="2" s="1"/>
  <c r="Y630" i="2" a="1"/>
  <c r="Y630" i="2" s="1"/>
  <c r="P629" i="2"/>
  <c r="J629" i="2" l="1" a="1"/>
  <c r="J629" i="2" s="1"/>
  <c r="I629" i="2" s="1" a="1"/>
  <c r="I629" i="2" s="1"/>
  <c r="H629" i="2" s="1" a="1"/>
  <c r="H629" i="2" s="1"/>
  <c r="AF629" i="2"/>
  <c r="AA631" i="2" a="1"/>
  <c r="AA631" i="2" s="1"/>
  <c r="G630" i="2" a="1"/>
  <c r="G630" i="2" s="1"/>
  <c r="L629" i="2" a="1"/>
  <c r="L629" i="2" s="1"/>
  <c r="Y631" i="2" a="1"/>
  <c r="Y631" i="2" s="1"/>
  <c r="P630" i="2"/>
  <c r="J630" i="2" l="1" a="1"/>
  <c r="J630" i="2" s="1"/>
  <c r="I630" i="2" s="1" a="1"/>
  <c r="I630" i="2" s="1"/>
  <c r="H630" i="2" s="1" a="1"/>
  <c r="H630" i="2" s="1"/>
  <c r="AF630" i="2"/>
  <c r="AA632" i="2" a="1"/>
  <c r="AA632" i="2" s="1"/>
  <c r="G631" i="2" a="1"/>
  <c r="G631" i="2" s="1"/>
  <c r="L630" i="2" a="1"/>
  <c r="L630" i="2" s="1"/>
  <c r="Y632" i="2" a="1"/>
  <c r="Y632" i="2" s="1"/>
  <c r="P631" i="2"/>
  <c r="J631" i="2" l="1" a="1"/>
  <c r="J631" i="2" s="1"/>
  <c r="I631" i="2" s="1" a="1"/>
  <c r="I631" i="2" s="1"/>
  <c r="H631" i="2" s="1" a="1"/>
  <c r="H631" i="2" s="1"/>
  <c r="AF631" i="2"/>
  <c r="AA633" i="2" a="1"/>
  <c r="AA633" i="2" s="1"/>
  <c r="G632" i="2" a="1"/>
  <c r="G632" i="2" s="1"/>
  <c r="L631" i="2" a="1"/>
  <c r="L631" i="2" s="1"/>
  <c r="Y633" i="2" a="1"/>
  <c r="Y633" i="2" s="1"/>
  <c r="P632" i="2"/>
  <c r="J632" i="2" l="1" a="1"/>
  <c r="J632" i="2" s="1"/>
  <c r="I632" i="2" s="1" a="1"/>
  <c r="I632" i="2" s="1"/>
  <c r="H632" i="2" s="1" a="1"/>
  <c r="H632" i="2" s="1"/>
  <c r="AF632" i="2"/>
  <c r="AA634" i="2" a="1"/>
  <c r="AA634" i="2" s="1"/>
  <c r="G633" i="2" a="1"/>
  <c r="G633" i="2" s="1"/>
  <c r="L632" i="2" a="1"/>
  <c r="L632" i="2" s="1"/>
  <c r="Y634" i="2" a="1"/>
  <c r="Y634" i="2" s="1"/>
  <c r="P633" i="2"/>
  <c r="J633" i="2" l="1" a="1"/>
  <c r="J633" i="2" s="1"/>
  <c r="I633" i="2" s="1" a="1"/>
  <c r="I633" i="2" s="1"/>
  <c r="H633" i="2" s="1" a="1"/>
  <c r="H633" i="2" s="1"/>
  <c r="AF633" i="2"/>
  <c r="AA635" i="2" a="1"/>
  <c r="AA635" i="2" s="1"/>
  <c r="G634" i="2" a="1"/>
  <c r="G634" i="2" s="1"/>
  <c r="L633" i="2" a="1"/>
  <c r="L633" i="2" s="1"/>
  <c r="Y635" i="2" a="1"/>
  <c r="Y635" i="2" s="1"/>
  <c r="P634" i="2"/>
  <c r="J634" i="2" l="1" a="1"/>
  <c r="J634" i="2" s="1"/>
  <c r="I634" i="2" s="1" a="1"/>
  <c r="I634" i="2" s="1"/>
  <c r="H634" i="2" s="1" a="1"/>
  <c r="H634" i="2" s="1"/>
  <c r="AF634" i="2"/>
  <c r="AA636" i="2" a="1"/>
  <c r="AA636" i="2" s="1"/>
  <c r="G635" i="2" a="1"/>
  <c r="G635" i="2" s="1"/>
  <c r="L634" i="2" a="1"/>
  <c r="L634" i="2" s="1"/>
  <c r="Y636" i="2" a="1"/>
  <c r="Y636" i="2" s="1"/>
  <c r="P635" i="2"/>
  <c r="J635" i="2" l="1" a="1"/>
  <c r="J635" i="2" s="1"/>
  <c r="I635" i="2" s="1" a="1"/>
  <c r="I635" i="2" s="1"/>
  <c r="H635" i="2" s="1" a="1"/>
  <c r="H635" i="2" s="1"/>
  <c r="AF635" i="2"/>
  <c r="AA637" i="2" a="1"/>
  <c r="AA637" i="2" s="1"/>
  <c r="G636" i="2" a="1"/>
  <c r="G636" i="2" s="1"/>
  <c r="L635" i="2" a="1"/>
  <c r="L635" i="2" s="1"/>
  <c r="Y637" i="2" a="1"/>
  <c r="Y637" i="2" s="1"/>
  <c r="P636" i="2"/>
  <c r="AF636" i="2" l="1"/>
  <c r="J636" i="2" a="1"/>
  <c r="J636" i="2" s="1"/>
  <c r="I636" i="2" s="1" a="1"/>
  <c r="I636" i="2" s="1"/>
  <c r="H636" i="2" s="1" a="1"/>
  <c r="H636" i="2" s="1"/>
  <c r="AA638" i="2" a="1"/>
  <c r="AA638" i="2" s="1"/>
  <c r="G637" i="2" a="1"/>
  <c r="G637" i="2" s="1"/>
  <c r="L636" i="2" a="1"/>
  <c r="L636" i="2" s="1"/>
  <c r="Y638" i="2" a="1"/>
  <c r="Y638" i="2" s="1"/>
  <c r="P637" i="2"/>
  <c r="J637" i="2" l="1" a="1"/>
  <c r="J637" i="2" s="1"/>
  <c r="I637" i="2" s="1" a="1"/>
  <c r="I637" i="2" s="1"/>
  <c r="H637" i="2" s="1" a="1"/>
  <c r="H637" i="2" s="1"/>
  <c r="AF637" i="2"/>
  <c r="AA639" i="2" a="1"/>
  <c r="AA639" i="2" s="1"/>
  <c r="G638" i="2" a="1"/>
  <c r="G638" i="2" s="1"/>
  <c r="L637" i="2" a="1"/>
  <c r="L637" i="2" s="1"/>
  <c r="Y639" i="2" a="1"/>
  <c r="Y639" i="2" s="1"/>
  <c r="P638" i="2"/>
  <c r="AF638" i="2" l="1"/>
  <c r="J638" i="2" a="1"/>
  <c r="J638" i="2" s="1"/>
  <c r="I638" i="2" s="1" a="1"/>
  <c r="I638" i="2" s="1"/>
  <c r="H638" i="2" s="1" a="1"/>
  <c r="H638" i="2" s="1"/>
  <c r="AA640" i="2" a="1"/>
  <c r="AA640" i="2" s="1"/>
  <c r="G639" i="2" a="1"/>
  <c r="G639" i="2" s="1"/>
  <c r="L638" i="2" a="1"/>
  <c r="L638" i="2" s="1"/>
  <c r="Y640" i="2" a="1"/>
  <c r="Y640" i="2" s="1"/>
  <c r="P639" i="2"/>
  <c r="AA641" i="2" l="1" a="1"/>
  <c r="AA641" i="2" s="1"/>
  <c r="G640" i="2" a="1"/>
  <c r="G640" i="2" s="1"/>
  <c r="J639" i="2" a="1"/>
  <c r="J639" i="2" s="1"/>
  <c r="I639" i="2" s="1" a="1"/>
  <c r="I639" i="2" s="1"/>
  <c r="H639" i="2" s="1" a="1"/>
  <c r="H639" i="2" s="1"/>
  <c r="AF639" i="2"/>
  <c r="L639" i="2" a="1"/>
  <c r="L639" i="2" s="1"/>
  <c r="Y641" i="2" a="1"/>
  <c r="Y641" i="2" s="1"/>
  <c r="P640" i="2"/>
  <c r="J640" i="2" l="1" a="1"/>
  <c r="J640" i="2" s="1"/>
  <c r="I640" i="2" s="1" a="1"/>
  <c r="I640" i="2" s="1"/>
  <c r="H640" i="2" s="1" a="1"/>
  <c r="H640" i="2" s="1"/>
  <c r="AF640" i="2"/>
  <c r="AA642" i="2" a="1"/>
  <c r="AA642" i="2" s="1"/>
  <c r="G641" i="2" a="1"/>
  <c r="G641" i="2" s="1"/>
  <c r="L640" i="2" a="1"/>
  <c r="L640" i="2" s="1"/>
  <c r="Y642" i="2" a="1"/>
  <c r="Y642" i="2" s="1"/>
  <c r="P641" i="2"/>
  <c r="J641" i="2" l="1" a="1"/>
  <c r="J641" i="2" s="1"/>
  <c r="I641" i="2" s="1" a="1"/>
  <c r="I641" i="2" s="1"/>
  <c r="H641" i="2" s="1" a="1"/>
  <c r="H641" i="2" s="1"/>
  <c r="AF641" i="2"/>
  <c r="AA643" i="2" a="1"/>
  <c r="AA643" i="2" s="1"/>
  <c r="G642" i="2" a="1"/>
  <c r="G642" i="2" s="1"/>
  <c r="L641" i="2" a="1"/>
  <c r="L641" i="2" s="1"/>
  <c r="Y643" i="2" a="1"/>
  <c r="Y643" i="2" s="1"/>
  <c r="P642" i="2"/>
  <c r="J642" i="2" l="1" a="1"/>
  <c r="J642" i="2" s="1"/>
  <c r="I642" i="2" s="1" a="1"/>
  <c r="I642" i="2" s="1"/>
  <c r="H642" i="2" s="1" a="1"/>
  <c r="H642" i="2" s="1"/>
  <c r="AF642" i="2"/>
  <c r="AA644" i="2" a="1"/>
  <c r="AA644" i="2" s="1"/>
  <c r="G643" i="2" a="1"/>
  <c r="G643" i="2" s="1"/>
  <c r="L642" i="2" a="1"/>
  <c r="L642" i="2" s="1"/>
  <c r="Y644" i="2" a="1"/>
  <c r="Y644" i="2" s="1"/>
  <c r="P643" i="2"/>
  <c r="J643" i="2" l="1" a="1"/>
  <c r="J643" i="2" s="1"/>
  <c r="I643" i="2" s="1" a="1"/>
  <c r="I643" i="2" s="1"/>
  <c r="H643" i="2" s="1" a="1"/>
  <c r="H643" i="2" s="1"/>
  <c r="AF643" i="2"/>
  <c r="AA645" i="2" a="1"/>
  <c r="AA645" i="2" s="1"/>
  <c r="G644" i="2" a="1"/>
  <c r="G644" i="2" s="1"/>
  <c r="L643" i="2" a="1"/>
  <c r="L643" i="2" s="1"/>
  <c r="Y645" i="2" a="1"/>
  <c r="Y645" i="2" s="1"/>
  <c r="P644" i="2"/>
  <c r="J644" i="2" l="1" a="1"/>
  <c r="J644" i="2" s="1"/>
  <c r="I644" i="2" s="1" a="1"/>
  <c r="I644" i="2" s="1"/>
  <c r="H644" i="2" s="1" a="1"/>
  <c r="H644" i="2" s="1"/>
  <c r="AF644" i="2"/>
  <c r="AA646" i="2" a="1"/>
  <c r="AA646" i="2" s="1"/>
  <c r="G645" i="2" a="1"/>
  <c r="G645" i="2" s="1"/>
  <c r="L644" i="2" a="1"/>
  <c r="L644" i="2" s="1"/>
  <c r="Y646" i="2" a="1"/>
  <c r="Y646" i="2" s="1"/>
  <c r="P645" i="2"/>
  <c r="J645" i="2" l="1" a="1"/>
  <c r="J645" i="2" s="1"/>
  <c r="I645" i="2" s="1" a="1"/>
  <c r="I645" i="2" s="1"/>
  <c r="H645" i="2" s="1" a="1"/>
  <c r="H645" i="2" s="1"/>
  <c r="AF645" i="2"/>
  <c r="AA647" i="2" a="1"/>
  <c r="AA647" i="2" s="1"/>
  <c r="G646" i="2" a="1"/>
  <c r="G646" i="2" s="1"/>
  <c r="L645" i="2" a="1"/>
  <c r="L645" i="2" s="1"/>
  <c r="Y647" i="2" a="1"/>
  <c r="Y647" i="2" s="1"/>
  <c r="P646" i="2"/>
  <c r="J646" i="2" l="1" a="1"/>
  <c r="J646" i="2" s="1"/>
  <c r="I646" i="2" s="1" a="1"/>
  <c r="I646" i="2" s="1"/>
  <c r="H646" i="2" s="1" a="1"/>
  <c r="H646" i="2" s="1"/>
  <c r="AF646" i="2"/>
  <c r="AA648" i="2" a="1"/>
  <c r="AA648" i="2" s="1"/>
  <c r="G647" i="2" a="1"/>
  <c r="G647" i="2" s="1"/>
  <c r="L646" i="2" a="1"/>
  <c r="L646" i="2" s="1"/>
  <c r="Y648" i="2" a="1"/>
  <c r="Y648" i="2" s="1"/>
  <c r="P647" i="2"/>
  <c r="J647" i="2" l="1" a="1"/>
  <c r="J647" i="2" s="1"/>
  <c r="I647" i="2" s="1" a="1"/>
  <c r="I647" i="2" s="1"/>
  <c r="H647" i="2" s="1" a="1"/>
  <c r="H647" i="2" s="1"/>
  <c r="AF647" i="2"/>
  <c r="AA649" i="2" a="1"/>
  <c r="AA649" i="2" s="1"/>
  <c r="G648" i="2" a="1"/>
  <c r="G648" i="2" s="1"/>
  <c r="L647" i="2" a="1"/>
  <c r="L647" i="2" s="1"/>
  <c r="Y649" i="2" a="1"/>
  <c r="Y649" i="2" s="1"/>
  <c r="P648" i="2"/>
  <c r="AF648" i="2" l="1"/>
  <c r="J648" i="2" a="1"/>
  <c r="J648" i="2" s="1"/>
  <c r="I648" i="2" s="1" a="1"/>
  <c r="I648" i="2" s="1"/>
  <c r="H648" i="2" s="1" a="1"/>
  <c r="H648" i="2" s="1"/>
  <c r="AA650" i="2" a="1"/>
  <c r="AA650" i="2" s="1"/>
  <c r="G649" i="2" a="1"/>
  <c r="G649" i="2" s="1"/>
  <c r="L648" i="2" a="1"/>
  <c r="L648" i="2" s="1"/>
  <c r="Y650" i="2" a="1"/>
  <c r="Y650" i="2" s="1"/>
  <c r="P649" i="2"/>
  <c r="AF649" i="2" l="1"/>
  <c r="J649" i="2" a="1"/>
  <c r="J649" i="2" s="1"/>
  <c r="I649" i="2" s="1" a="1"/>
  <c r="I649" i="2" s="1"/>
  <c r="H649" i="2" s="1" a="1"/>
  <c r="H649" i="2" s="1"/>
  <c r="AA651" i="2" a="1"/>
  <c r="AA651" i="2" s="1"/>
  <c r="G650" i="2" a="1"/>
  <c r="G650" i="2" s="1"/>
  <c r="L649" i="2" a="1"/>
  <c r="L649" i="2" s="1"/>
  <c r="Y651" i="2" a="1"/>
  <c r="Y651" i="2" s="1"/>
  <c r="P650" i="2"/>
  <c r="AA652" i="2" l="1" a="1"/>
  <c r="AA652" i="2" s="1"/>
  <c r="G651" i="2" a="1"/>
  <c r="G651" i="2" s="1"/>
  <c r="AF650" i="2"/>
  <c r="J650" i="2" a="1"/>
  <c r="J650" i="2" s="1"/>
  <c r="I650" i="2" s="1" a="1"/>
  <c r="I650" i="2" s="1"/>
  <c r="H650" i="2" s="1" a="1"/>
  <c r="H650" i="2" s="1"/>
  <c r="L650" i="2" a="1"/>
  <c r="L650" i="2" s="1"/>
  <c r="Y652" i="2" a="1"/>
  <c r="Y652" i="2" s="1"/>
  <c r="P651" i="2"/>
  <c r="J651" i="2" l="1" a="1"/>
  <c r="J651" i="2" s="1"/>
  <c r="I651" i="2" s="1" a="1"/>
  <c r="I651" i="2" s="1"/>
  <c r="H651" i="2" s="1" a="1"/>
  <c r="H651" i="2" s="1"/>
  <c r="AF651" i="2"/>
  <c r="AA653" i="2" a="1"/>
  <c r="AA653" i="2" s="1"/>
  <c r="G652" i="2" a="1"/>
  <c r="G652" i="2" s="1"/>
  <c r="L651" i="2" a="1"/>
  <c r="L651" i="2" s="1"/>
  <c r="Y653" i="2" a="1"/>
  <c r="Y653" i="2" s="1"/>
  <c r="P652" i="2"/>
  <c r="AF652" i="2" l="1"/>
  <c r="J652" i="2" a="1"/>
  <c r="J652" i="2" s="1"/>
  <c r="I652" i="2" s="1" a="1"/>
  <c r="I652" i="2" s="1"/>
  <c r="H652" i="2" s="1" a="1"/>
  <c r="H652" i="2" s="1"/>
  <c r="AA654" i="2" a="1"/>
  <c r="AA654" i="2" s="1"/>
  <c r="G653" i="2" a="1"/>
  <c r="G653" i="2" s="1"/>
  <c r="L652" i="2" a="1"/>
  <c r="L652" i="2" s="1"/>
  <c r="Y654" i="2" a="1"/>
  <c r="Y654" i="2" s="1"/>
  <c r="P653" i="2"/>
  <c r="AA655" i="2" l="1" a="1"/>
  <c r="AA655" i="2" s="1"/>
  <c r="G654" i="2" a="1"/>
  <c r="G654" i="2" s="1"/>
  <c r="AF653" i="2"/>
  <c r="J653" i="2" a="1"/>
  <c r="J653" i="2" s="1"/>
  <c r="I653" i="2" s="1" a="1"/>
  <c r="I653" i="2" s="1"/>
  <c r="H653" i="2" s="1" a="1"/>
  <c r="H653" i="2" s="1"/>
  <c r="L653" i="2" a="1"/>
  <c r="L653" i="2" s="1"/>
  <c r="Y655" i="2" a="1"/>
  <c r="Y655" i="2" s="1"/>
  <c r="P654" i="2"/>
  <c r="J654" i="2" l="1" a="1"/>
  <c r="J654" i="2" s="1"/>
  <c r="I654" i="2" s="1" a="1"/>
  <c r="I654" i="2" s="1"/>
  <c r="H654" i="2" s="1" a="1"/>
  <c r="H654" i="2" s="1"/>
  <c r="AF654" i="2"/>
  <c r="AA656" i="2" a="1"/>
  <c r="AA656" i="2" s="1"/>
  <c r="G655" i="2" a="1"/>
  <c r="G655" i="2" s="1"/>
  <c r="L654" i="2" a="1"/>
  <c r="L654" i="2" s="1"/>
  <c r="Y656" i="2" a="1"/>
  <c r="Y656" i="2" s="1"/>
  <c r="P655" i="2"/>
  <c r="J655" i="2" l="1" a="1"/>
  <c r="J655" i="2" s="1"/>
  <c r="I655" i="2" s="1" a="1"/>
  <c r="I655" i="2" s="1"/>
  <c r="H655" i="2" s="1" a="1"/>
  <c r="H655" i="2" s="1"/>
  <c r="AF655" i="2"/>
  <c r="AA657" i="2" a="1"/>
  <c r="AA657" i="2" s="1"/>
  <c r="G656" i="2" a="1"/>
  <c r="G656" i="2" s="1"/>
  <c r="L655" i="2" a="1"/>
  <c r="L655" i="2" s="1"/>
  <c r="Y657" i="2" a="1"/>
  <c r="Y657" i="2" s="1"/>
  <c r="P656" i="2"/>
  <c r="AF656" i="2" l="1"/>
  <c r="J656" i="2" a="1"/>
  <c r="J656" i="2" s="1"/>
  <c r="I656" i="2" s="1" a="1"/>
  <c r="I656" i="2" s="1"/>
  <c r="H656" i="2" s="1" a="1"/>
  <c r="H656" i="2" s="1"/>
  <c r="AA658" i="2" a="1"/>
  <c r="AA658" i="2" s="1"/>
  <c r="G657" i="2" a="1"/>
  <c r="G657" i="2" s="1"/>
  <c r="L656" i="2" a="1"/>
  <c r="L656" i="2" s="1"/>
  <c r="Y658" i="2" a="1"/>
  <c r="Y658" i="2" s="1"/>
  <c r="P657" i="2"/>
  <c r="AF657" i="2" l="1"/>
  <c r="J657" i="2" a="1"/>
  <c r="J657" i="2" s="1"/>
  <c r="I657" i="2" s="1" a="1"/>
  <c r="I657" i="2" s="1"/>
  <c r="H657" i="2" s="1" a="1"/>
  <c r="H657" i="2" s="1"/>
  <c r="AA659" i="2" a="1"/>
  <c r="AA659" i="2" s="1"/>
  <c r="G658" i="2" a="1"/>
  <c r="G658" i="2" s="1"/>
  <c r="L657" i="2" a="1"/>
  <c r="L657" i="2" s="1"/>
  <c r="Y659" i="2" a="1"/>
  <c r="Y659" i="2" s="1"/>
  <c r="P658" i="2"/>
  <c r="J658" i="2" l="1" a="1"/>
  <c r="J658" i="2" s="1"/>
  <c r="I658" i="2" s="1" a="1"/>
  <c r="I658" i="2" s="1"/>
  <c r="H658" i="2" s="1" a="1"/>
  <c r="H658" i="2" s="1"/>
  <c r="AF658" i="2"/>
  <c r="AA660" i="2" a="1"/>
  <c r="AA660" i="2" s="1"/>
  <c r="G659" i="2" a="1"/>
  <c r="G659" i="2" s="1"/>
  <c r="L658" i="2" a="1"/>
  <c r="L658" i="2" s="1"/>
  <c r="Y660" i="2" a="1"/>
  <c r="Y660" i="2" s="1"/>
  <c r="P659" i="2"/>
  <c r="J659" i="2" l="1" a="1"/>
  <c r="J659" i="2" s="1"/>
  <c r="I659" i="2" s="1" a="1"/>
  <c r="I659" i="2" s="1"/>
  <c r="H659" i="2" s="1" a="1"/>
  <c r="H659" i="2" s="1"/>
  <c r="AF659" i="2"/>
  <c r="AA661" i="2" a="1"/>
  <c r="AA661" i="2" s="1"/>
  <c r="G660" i="2" a="1"/>
  <c r="G660" i="2" s="1"/>
  <c r="L659" i="2" a="1"/>
  <c r="L659" i="2" s="1"/>
  <c r="Y661" i="2" a="1"/>
  <c r="Y661" i="2" s="1"/>
  <c r="P660" i="2"/>
  <c r="AF660" i="2" l="1"/>
  <c r="J660" i="2" a="1"/>
  <c r="J660" i="2" s="1"/>
  <c r="I660" i="2" s="1" a="1"/>
  <c r="I660" i="2" s="1"/>
  <c r="H660" i="2" s="1" a="1"/>
  <c r="H660" i="2" s="1"/>
  <c r="AA662" i="2" a="1"/>
  <c r="AA662" i="2" s="1"/>
  <c r="G661" i="2" a="1"/>
  <c r="G661" i="2" s="1"/>
  <c r="L660" i="2" a="1"/>
  <c r="L660" i="2" s="1"/>
  <c r="Y662" i="2" a="1"/>
  <c r="Y662" i="2" s="1"/>
  <c r="P661" i="2"/>
  <c r="J661" i="2" l="1" a="1"/>
  <c r="J661" i="2" s="1"/>
  <c r="I661" i="2" s="1" a="1"/>
  <c r="I661" i="2" s="1"/>
  <c r="H661" i="2" s="1" a="1"/>
  <c r="H661" i="2" s="1"/>
  <c r="AF661" i="2"/>
  <c r="AA663" i="2" a="1"/>
  <c r="AA663" i="2" s="1"/>
  <c r="G662" i="2" a="1"/>
  <c r="G662" i="2" s="1"/>
  <c r="L661" i="2" a="1"/>
  <c r="L661" i="2" s="1"/>
  <c r="Y663" i="2" a="1"/>
  <c r="Y663" i="2" s="1"/>
  <c r="P662" i="2"/>
  <c r="AF662" i="2" l="1"/>
  <c r="J662" i="2" a="1"/>
  <c r="J662" i="2" s="1"/>
  <c r="I662" i="2" s="1" a="1"/>
  <c r="I662" i="2" s="1"/>
  <c r="H662" i="2" s="1" a="1"/>
  <c r="H662" i="2" s="1"/>
  <c r="AA664" i="2" a="1"/>
  <c r="AA664" i="2" s="1"/>
  <c r="G663" i="2" a="1"/>
  <c r="G663" i="2" s="1"/>
  <c r="L662" i="2" a="1"/>
  <c r="L662" i="2" s="1"/>
  <c r="Y664" i="2" a="1"/>
  <c r="Y664" i="2" s="1"/>
  <c r="P663" i="2"/>
  <c r="J663" i="2" l="1" a="1"/>
  <c r="J663" i="2" s="1"/>
  <c r="I663" i="2" s="1" a="1"/>
  <c r="I663" i="2" s="1"/>
  <c r="H663" i="2" s="1" a="1"/>
  <c r="H663" i="2" s="1"/>
  <c r="AF663" i="2"/>
  <c r="AA665" i="2" a="1"/>
  <c r="AA665" i="2" s="1"/>
  <c r="G664" i="2" a="1"/>
  <c r="G664" i="2" s="1"/>
  <c r="L663" i="2" a="1"/>
  <c r="L663" i="2" s="1"/>
  <c r="Y665" i="2" a="1"/>
  <c r="Y665" i="2" s="1"/>
  <c r="P664" i="2"/>
  <c r="AF664" i="2" l="1"/>
  <c r="J664" i="2" a="1"/>
  <c r="J664" i="2" s="1"/>
  <c r="I664" i="2" s="1" a="1"/>
  <c r="I664" i="2" s="1"/>
  <c r="H664" i="2" s="1" a="1"/>
  <c r="H664" i="2" s="1"/>
  <c r="AA666" i="2" a="1"/>
  <c r="AA666" i="2" s="1"/>
  <c r="G665" i="2" a="1"/>
  <c r="G665" i="2" s="1"/>
  <c r="L664" i="2" a="1"/>
  <c r="L664" i="2" s="1"/>
  <c r="Y666" i="2" a="1"/>
  <c r="Y666" i="2" s="1"/>
  <c r="P665" i="2"/>
  <c r="J665" i="2" l="1" a="1"/>
  <c r="J665" i="2" s="1"/>
  <c r="I665" i="2" s="1" a="1"/>
  <c r="I665" i="2" s="1"/>
  <c r="H665" i="2" s="1" a="1"/>
  <c r="H665" i="2" s="1"/>
  <c r="AF665" i="2"/>
  <c r="AA667" i="2" a="1"/>
  <c r="AA667" i="2" s="1"/>
  <c r="G666" i="2" a="1"/>
  <c r="G666" i="2" s="1"/>
  <c r="L665" i="2" a="1"/>
  <c r="L665" i="2" s="1"/>
  <c r="Y667" i="2" a="1"/>
  <c r="Y667" i="2" s="1"/>
  <c r="P666" i="2"/>
  <c r="AF666" i="2" l="1"/>
  <c r="J666" i="2" a="1"/>
  <c r="J666" i="2" s="1"/>
  <c r="I666" i="2" s="1" a="1"/>
  <c r="I666" i="2" s="1"/>
  <c r="H666" i="2" s="1" a="1"/>
  <c r="H666" i="2" s="1"/>
  <c r="AA668" i="2" a="1"/>
  <c r="AA668" i="2" s="1"/>
  <c r="G667" i="2" a="1"/>
  <c r="G667" i="2" s="1"/>
  <c r="L666" i="2" a="1"/>
  <c r="L666" i="2" s="1"/>
  <c r="Y668" i="2" a="1"/>
  <c r="Y668" i="2" s="1"/>
  <c r="P667" i="2"/>
  <c r="J667" i="2" l="1" a="1"/>
  <c r="J667" i="2" s="1"/>
  <c r="I667" i="2" s="1" a="1"/>
  <c r="I667" i="2" s="1"/>
  <c r="H667" i="2" s="1" a="1"/>
  <c r="H667" i="2" s="1"/>
  <c r="AF667" i="2"/>
  <c r="AA669" i="2" a="1"/>
  <c r="AA669" i="2" s="1"/>
  <c r="G668" i="2" a="1"/>
  <c r="G668" i="2" s="1"/>
  <c r="L667" i="2" a="1"/>
  <c r="L667" i="2" s="1"/>
  <c r="Y669" i="2" a="1"/>
  <c r="Y669" i="2" s="1"/>
  <c r="P668" i="2"/>
  <c r="AA670" i="2" l="1" a="1"/>
  <c r="AA670" i="2" s="1"/>
  <c r="G669" i="2" a="1"/>
  <c r="G669" i="2" s="1"/>
  <c r="J668" i="2" a="1"/>
  <c r="J668" i="2" s="1"/>
  <c r="I668" i="2" s="1" a="1"/>
  <c r="I668" i="2" s="1"/>
  <c r="H668" i="2" s="1" a="1"/>
  <c r="H668" i="2" s="1"/>
  <c r="AF668" i="2"/>
  <c r="L668" i="2" a="1"/>
  <c r="L668" i="2" s="1"/>
  <c r="Y670" i="2" a="1"/>
  <c r="Y670" i="2" s="1"/>
  <c r="P669" i="2"/>
  <c r="AF669" i="2" l="1"/>
  <c r="J669" i="2" a="1"/>
  <c r="J669" i="2" s="1"/>
  <c r="I669" i="2" s="1" a="1"/>
  <c r="I669" i="2" s="1"/>
  <c r="H669" i="2" s="1" a="1"/>
  <c r="H669" i="2" s="1"/>
  <c r="AA671" i="2" a="1"/>
  <c r="AA671" i="2" s="1"/>
  <c r="G670" i="2" a="1"/>
  <c r="G670" i="2" s="1"/>
  <c r="L669" i="2" a="1"/>
  <c r="L669" i="2" s="1"/>
  <c r="Y671" i="2" a="1"/>
  <c r="Y671" i="2" s="1"/>
  <c r="P670" i="2"/>
  <c r="AF670" i="2" l="1"/>
  <c r="J670" i="2" a="1"/>
  <c r="J670" i="2" s="1"/>
  <c r="I670" i="2" s="1" a="1"/>
  <c r="I670" i="2" s="1"/>
  <c r="H670" i="2" s="1" a="1"/>
  <c r="H670" i="2" s="1"/>
  <c r="AA672" i="2" a="1"/>
  <c r="AA672" i="2" s="1"/>
  <c r="G671" i="2" a="1"/>
  <c r="G671" i="2" s="1"/>
  <c r="L670" i="2" a="1"/>
  <c r="L670" i="2" s="1"/>
  <c r="Y672" i="2" a="1"/>
  <c r="Y672" i="2" s="1"/>
  <c r="P671" i="2"/>
  <c r="AF671" i="2" l="1"/>
  <c r="J671" i="2" a="1"/>
  <c r="J671" i="2" s="1"/>
  <c r="I671" i="2" s="1" a="1"/>
  <c r="I671" i="2" s="1"/>
  <c r="H671" i="2" s="1" a="1"/>
  <c r="H671" i="2" s="1"/>
  <c r="AA673" i="2" a="1"/>
  <c r="AA673" i="2" s="1"/>
  <c r="G672" i="2" a="1"/>
  <c r="G672" i="2" s="1"/>
  <c r="L671" i="2" a="1"/>
  <c r="L671" i="2" s="1"/>
  <c r="Y673" i="2" a="1"/>
  <c r="Y673" i="2" s="1"/>
  <c r="P672" i="2"/>
  <c r="AA674" i="2" l="1" a="1"/>
  <c r="AA674" i="2" s="1"/>
  <c r="G673" i="2" a="1"/>
  <c r="G673" i="2" s="1"/>
  <c r="AF672" i="2"/>
  <c r="J672" i="2" a="1"/>
  <c r="J672" i="2" s="1"/>
  <c r="I672" i="2" s="1" a="1"/>
  <c r="I672" i="2" s="1"/>
  <c r="H672" i="2" s="1" a="1"/>
  <c r="H672" i="2" s="1"/>
  <c r="L672" i="2" a="1"/>
  <c r="L672" i="2" s="1"/>
  <c r="Y674" i="2" a="1"/>
  <c r="Y674" i="2" s="1"/>
  <c r="P673" i="2"/>
  <c r="AF673" i="2" l="1"/>
  <c r="J673" i="2" a="1"/>
  <c r="J673" i="2" s="1"/>
  <c r="I673" i="2" s="1" a="1"/>
  <c r="I673" i="2" s="1"/>
  <c r="H673" i="2" s="1" a="1"/>
  <c r="H673" i="2" s="1"/>
  <c r="AA675" i="2" a="1"/>
  <c r="AA675" i="2" s="1"/>
  <c r="G674" i="2" a="1"/>
  <c r="G674" i="2" s="1"/>
  <c r="L673" i="2" a="1"/>
  <c r="L673" i="2" s="1"/>
  <c r="Y675" i="2" a="1"/>
  <c r="Y675" i="2" s="1"/>
  <c r="P674" i="2"/>
  <c r="AF674" i="2" l="1"/>
  <c r="J674" i="2" a="1"/>
  <c r="J674" i="2" s="1"/>
  <c r="I674" i="2" s="1" a="1"/>
  <c r="I674" i="2" s="1"/>
  <c r="H674" i="2" s="1" a="1"/>
  <c r="H674" i="2" s="1"/>
  <c r="AA676" i="2" a="1"/>
  <c r="AA676" i="2" s="1"/>
  <c r="G675" i="2" a="1"/>
  <c r="G675" i="2" s="1"/>
  <c r="L674" i="2" a="1"/>
  <c r="L674" i="2" s="1"/>
  <c r="Y676" i="2" a="1"/>
  <c r="Y676" i="2" s="1"/>
  <c r="P675" i="2"/>
  <c r="AF675" i="2" l="1"/>
  <c r="J675" i="2" a="1"/>
  <c r="J675" i="2" s="1"/>
  <c r="I675" i="2" s="1" a="1"/>
  <c r="I675" i="2" s="1"/>
  <c r="H675" i="2" s="1" a="1"/>
  <c r="H675" i="2" s="1"/>
  <c r="AA677" i="2" a="1"/>
  <c r="AA677" i="2" s="1"/>
  <c r="G676" i="2" a="1"/>
  <c r="G676" i="2" s="1"/>
  <c r="L675" i="2" a="1"/>
  <c r="L675" i="2" s="1"/>
  <c r="Y677" i="2" a="1"/>
  <c r="Y677" i="2" s="1"/>
  <c r="P676" i="2"/>
  <c r="AA678" i="2" l="1" a="1"/>
  <c r="AA678" i="2" s="1"/>
  <c r="G677" i="2" a="1"/>
  <c r="G677" i="2" s="1"/>
  <c r="AF676" i="2"/>
  <c r="J676" i="2" a="1"/>
  <c r="J676" i="2" s="1"/>
  <c r="I676" i="2" s="1" a="1"/>
  <c r="I676" i="2" s="1"/>
  <c r="H676" i="2" s="1" a="1"/>
  <c r="H676" i="2" s="1"/>
  <c r="L676" i="2" a="1"/>
  <c r="L676" i="2" s="1"/>
  <c r="Y678" i="2" a="1"/>
  <c r="Y678" i="2" s="1"/>
  <c r="P677" i="2"/>
  <c r="AF677" i="2" l="1"/>
  <c r="J677" i="2" a="1"/>
  <c r="J677" i="2" s="1"/>
  <c r="I677" i="2" s="1" a="1"/>
  <c r="I677" i="2" s="1"/>
  <c r="H677" i="2" s="1" a="1"/>
  <c r="H677" i="2" s="1"/>
  <c r="AA679" i="2" a="1"/>
  <c r="AA679" i="2" s="1"/>
  <c r="G678" i="2" a="1"/>
  <c r="G678" i="2" s="1"/>
  <c r="L677" i="2" a="1"/>
  <c r="L677" i="2" s="1"/>
  <c r="Y679" i="2" a="1"/>
  <c r="Y679" i="2" s="1"/>
  <c r="P678" i="2"/>
  <c r="AF678" i="2" l="1"/>
  <c r="J678" i="2" a="1"/>
  <c r="J678" i="2" s="1"/>
  <c r="I678" i="2" s="1" a="1"/>
  <c r="I678" i="2" s="1"/>
  <c r="H678" i="2" s="1" a="1"/>
  <c r="H678" i="2" s="1"/>
  <c r="AA680" i="2" a="1"/>
  <c r="AA680" i="2" s="1"/>
  <c r="G679" i="2" a="1"/>
  <c r="G679" i="2" s="1"/>
  <c r="L678" i="2" a="1"/>
  <c r="L678" i="2" s="1"/>
  <c r="Y680" i="2" a="1"/>
  <c r="Y680" i="2" s="1"/>
  <c r="P679" i="2"/>
  <c r="AF679" i="2" l="1"/>
  <c r="J679" i="2" a="1"/>
  <c r="J679" i="2" s="1"/>
  <c r="I679" i="2" s="1" a="1"/>
  <c r="I679" i="2" s="1"/>
  <c r="H679" i="2" s="1" a="1"/>
  <c r="H679" i="2" s="1"/>
  <c r="AA681" i="2" a="1"/>
  <c r="AA681" i="2" s="1"/>
  <c r="G680" i="2" a="1"/>
  <c r="G680" i="2" s="1"/>
  <c r="L679" i="2" a="1"/>
  <c r="L679" i="2" s="1"/>
  <c r="Y681" i="2" a="1"/>
  <c r="Y681" i="2" s="1"/>
  <c r="P680" i="2"/>
  <c r="J680" i="2" l="1" a="1"/>
  <c r="J680" i="2" s="1"/>
  <c r="I680" i="2" s="1" a="1"/>
  <c r="I680" i="2" s="1"/>
  <c r="H680" i="2" s="1" a="1"/>
  <c r="H680" i="2" s="1"/>
  <c r="AF680" i="2"/>
  <c r="AA682" i="2" a="1"/>
  <c r="AA682" i="2" s="1"/>
  <c r="G681" i="2" a="1"/>
  <c r="G681" i="2" s="1"/>
  <c r="L680" i="2" a="1"/>
  <c r="L680" i="2" s="1"/>
  <c r="Y682" i="2" a="1"/>
  <c r="Y682" i="2" s="1"/>
  <c r="P681" i="2"/>
  <c r="AF681" i="2" l="1"/>
  <c r="J681" i="2" a="1"/>
  <c r="J681" i="2" s="1"/>
  <c r="I681" i="2" s="1" a="1"/>
  <c r="I681" i="2" s="1"/>
  <c r="H681" i="2" s="1" a="1"/>
  <c r="H681" i="2" s="1"/>
  <c r="AA683" i="2" a="1"/>
  <c r="AA683" i="2" s="1"/>
  <c r="G682" i="2" a="1"/>
  <c r="G682" i="2" s="1"/>
  <c r="L681" i="2" a="1"/>
  <c r="L681" i="2" s="1"/>
  <c r="Y683" i="2" a="1"/>
  <c r="Y683" i="2" s="1"/>
  <c r="P682" i="2"/>
  <c r="AA684" i="2" l="1" a="1"/>
  <c r="AA684" i="2" s="1"/>
  <c r="G683" i="2" a="1"/>
  <c r="G683" i="2" s="1"/>
  <c r="AF682" i="2"/>
  <c r="J682" i="2" a="1"/>
  <c r="J682" i="2" s="1"/>
  <c r="I682" i="2" s="1" a="1"/>
  <c r="I682" i="2" s="1"/>
  <c r="H682" i="2" s="1" a="1"/>
  <c r="H682" i="2" s="1"/>
  <c r="L682" i="2" a="1"/>
  <c r="L682" i="2" s="1"/>
  <c r="Y684" i="2" a="1"/>
  <c r="Y684" i="2" s="1"/>
  <c r="P683" i="2"/>
  <c r="AF683" i="2" l="1"/>
  <c r="J683" i="2" a="1"/>
  <c r="J683" i="2" s="1"/>
  <c r="I683" i="2" s="1" a="1"/>
  <c r="I683" i="2" s="1"/>
  <c r="H683" i="2" s="1" a="1"/>
  <c r="H683" i="2" s="1"/>
  <c r="AA685" i="2" a="1"/>
  <c r="AA685" i="2" s="1"/>
  <c r="G684" i="2" a="1"/>
  <c r="G684" i="2" s="1"/>
  <c r="L683" i="2" a="1"/>
  <c r="L683" i="2" s="1"/>
  <c r="Y685" i="2" a="1"/>
  <c r="Y685" i="2" s="1"/>
  <c r="P684" i="2"/>
  <c r="AF684" i="2" l="1"/>
  <c r="J684" i="2" a="1"/>
  <c r="J684" i="2" s="1"/>
  <c r="I684" i="2" s="1" a="1"/>
  <c r="I684" i="2" s="1"/>
  <c r="H684" i="2" s="1" a="1"/>
  <c r="H684" i="2" s="1"/>
  <c r="AA686" i="2" a="1"/>
  <c r="AA686" i="2" s="1"/>
  <c r="G685" i="2" a="1"/>
  <c r="G685" i="2" s="1"/>
  <c r="L684" i="2" a="1"/>
  <c r="L684" i="2" s="1"/>
  <c r="Y686" i="2" a="1"/>
  <c r="Y686" i="2" s="1"/>
  <c r="P685" i="2"/>
  <c r="AF685" i="2" l="1"/>
  <c r="J685" i="2" a="1"/>
  <c r="J685" i="2" s="1"/>
  <c r="I685" i="2" s="1" a="1"/>
  <c r="I685" i="2" s="1"/>
  <c r="H685" i="2" s="1" a="1"/>
  <c r="H685" i="2" s="1"/>
  <c r="AA687" i="2" a="1"/>
  <c r="AA687" i="2" s="1"/>
  <c r="G686" i="2" a="1"/>
  <c r="G686" i="2" s="1"/>
  <c r="L685" i="2" a="1"/>
  <c r="L685" i="2" s="1"/>
  <c r="Y687" i="2" a="1"/>
  <c r="Y687" i="2" s="1"/>
  <c r="P686" i="2"/>
  <c r="AA688" i="2" l="1" a="1"/>
  <c r="AA688" i="2" s="1"/>
  <c r="G687" i="2" a="1"/>
  <c r="G687" i="2" s="1"/>
  <c r="AF686" i="2"/>
  <c r="J686" i="2" a="1"/>
  <c r="J686" i="2" s="1"/>
  <c r="I686" i="2" s="1" a="1"/>
  <c r="I686" i="2" s="1"/>
  <c r="H686" i="2" s="1" a="1"/>
  <c r="H686" i="2" s="1"/>
  <c r="L686" i="2" a="1"/>
  <c r="L686" i="2" s="1"/>
  <c r="Y688" i="2" a="1"/>
  <c r="Y688" i="2" s="1"/>
  <c r="P687" i="2"/>
  <c r="AF687" i="2" l="1"/>
  <c r="J687" i="2" a="1"/>
  <c r="J687" i="2" s="1"/>
  <c r="I687" i="2" s="1" a="1"/>
  <c r="I687" i="2" s="1"/>
  <c r="H687" i="2" s="1" a="1"/>
  <c r="H687" i="2" s="1"/>
  <c r="AA689" i="2" a="1"/>
  <c r="AA689" i="2" s="1"/>
  <c r="G688" i="2" a="1"/>
  <c r="G688" i="2" s="1"/>
  <c r="L687" i="2" a="1"/>
  <c r="L687" i="2" s="1"/>
  <c r="Y689" i="2" a="1"/>
  <c r="Y689" i="2" s="1"/>
  <c r="P688" i="2"/>
  <c r="AF688" i="2" l="1"/>
  <c r="J688" i="2" a="1"/>
  <c r="J688" i="2" s="1"/>
  <c r="I688" i="2" s="1" a="1"/>
  <c r="I688" i="2" s="1"/>
  <c r="H688" i="2" s="1" a="1"/>
  <c r="H688" i="2" s="1"/>
  <c r="AA690" i="2" a="1"/>
  <c r="AA690" i="2" s="1"/>
  <c r="G689" i="2" a="1"/>
  <c r="G689" i="2" s="1"/>
  <c r="L688" i="2" a="1"/>
  <c r="L688" i="2" s="1"/>
  <c r="Y690" i="2" a="1"/>
  <c r="Y690" i="2" s="1"/>
  <c r="P689" i="2"/>
  <c r="AA691" i="2" l="1" a="1"/>
  <c r="AA691" i="2" s="1"/>
  <c r="G690" i="2" a="1"/>
  <c r="G690" i="2" s="1"/>
  <c r="AF689" i="2"/>
  <c r="J689" i="2" a="1"/>
  <c r="J689" i="2" s="1"/>
  <c r="I689" i="2" s="1" a="1"/>
  <c r="I689" i="2" s="1"/>
  <c r="H689" i="2" s="1" a="1"/>
  <c r="H689" i="2" s="1"/>
  <c r="L689" i="2" a="1"/>
  <c r="L689" i="2" s="1"/>
  <c r="Y691" i="2" a="1"/>
  <c r="Y691" i="2" s="1"/>
  <c r="P690" i="2"/>
  <c r="AF690" i="2" l="1"/>
  <c r="J690" i="2" a="1"/>
  <c r="J690" i="2" s="1"/>
  <c r="I690" i="2" s="1" a="1"/>
  <c r="I690" i="2" s="1"/>
  <c r="H690" i="2" s="1" a="1"/>
  <c r="H690" i="2" s="1"/>
  <c r="AA692" i="2" a="1"/>
  <c r="AA692" i="2" s="1"/>
  <c r="G691" i="2" a="1"/>
  <c r="G691" i="2" s="1"/>
  <c r="L690" i="2" a="1"/>
  <c r="L690" i="2" s="1"/>
  <c r="Y692" i="2" a="1"/>
  <c r="Y692" i="2" s="1"/>
  <c r="P691" i="2"/>
  <c r="AF691" i="2" l="1"/>
  <c r="J691" i="2" a="1"/>
  <c r="J691" i="2" s="1"/>
  <c r="I691" i="2" s="1" a="1"/>
  <c r="I691" i="2" s="1"/>
  <c r="H691" i="2" s="1" a="1"/>
  <c r="H691" i="2" s="1"/>
  <c r="AA693" i="2" a="1"/>
  <c r="AA693" i="2" s="1"/>
  <c r="G692" i="2" a="1"/>
  <c r="G692" i="2" s="1"/>
  <c r="L691" i="2" a="1"/>
  <c r="L691" i="2" s="1"/>
  <c r="Y693" i="2" a="1"/>
  <c r="Y693" i="2" s="1"/>
  <c r="P692" i="2"/>
  <c r="AF692" i="2" l="1"/>
  <c r="J692" i="2" a="1"/>
  <c r="J692" i="2" s="1"/>
  <c r="I692" i="2" s="1" a="1"/>
  <c r="I692" i="2" s="1"/>
  <c r="H692" i="2" s="1" a="1"/>
  <c r="H692" i="2" s="1"/>
  <c r="AA694" i="2" a="1"/>
  <c r="AA694" i="2" s="1"/>
  <c r="G693" i="2" a="1"/>
  <c r="G693" i="2" s="1"/>
  <c r="L692" i="2" a="1"/>
  <c r="L692" i="2" s="1"/>
  <c r="Y694" i="2" a="1"/>
  <c r="Y694" i="2" s="1"/>
  <c r="P693" i="2"/>
  <c r="J693" i="2" l="1" a="1"/>
  <c r="J693" i="2" s="1"/>
  <c r="I693" i="2" s="1" a="1"/>
  <c r="I693" i="2" s="1"/>
  <c r="H693" i="2" s="1" a="1"/>
  <c r="H693" i="2" s="1"/>
  <c r="AF693" i="2"/>
  <c r="AA695" i="2" a="1"/>
  <c r="AA695" i="2" s="1"/>
  <c r="G694" i="2" a="1"/>
  <c r="G694" i="2" s="1"/>
  <c r="L693" i="2" a="1"/>
  <c r="L693" i="2" s="1"/>
  <c r="Y695" i="2" a="1"/>
  <c r="Y695" i="2" s="1"/>
  <c r="P694" i="2"/>
  <c r="J694" i="2" l="1" a="1"/>
  <c r="J694" i="2" s="1"/>
  <c r="I694" i="2" s="1" a="1"/>
  <c r="I694" i="2" s="1"/>
  <c r="H694" i="2" s="1" a="1"/>
  <c r="H694" i="2" s="1"/>
  <c r="AF694" i="2"/>
  <c r="AA696" i="2" a="1"/>
  <c r="AA696" i="2" s="1"/>
  <c r="G695" i="2" a="1"/>
  <c r="G695" i="2" s="1"/>
  <c r="L694" i="2" a="1"/>
  <c r="L694" i="2" s="1"/>
  <c r="Y696" i="2" a="1"/>
  <c r="Y696" i="2" s="1"/>
  <c r="P695" i="2"/>
  <c r="AF695" i="2" l="1"/>
  <c r="J695" i="2" a="1"/>
  <c r="J695" i="2" s="1"/>
  <c r="I695" i="2" s="1" a="1"/>
  <c r="I695" i="2" s="1"/>
  <c r="H695" i="2" s="1" a="1"/>
  <c r="H695" i="2" s="1"/>
  <c r="AA697" i="2" a="1"/>
  <c r="AA697" i="2" s="1"/>
  <c r="G696" i="2" a="1"/>
  <c r="G696" i="2" s="1"/>
  <c r="L695" i="2" a="1"/>
  <c r="L695" i="2" s="1"/>
  <c r="Y697" i="2" a="1"/>
  <c r="Y697" i="2" s="1"/>
  <c r="P696" i="2"/>
  <c r="AF696" i="2" l="1"/>
  <c r="J696" i="2" a="1"/>
  <c r="J696" i="2" s="1"/>
  <c r="I696" i="2" s="1" a="1"/>
  <c r="I696" i="2" s="1"/>
  <c r="H696" i="2" s="1" a="1"/>
  <c r="H696" i="2" s="1"/>
  <c r="AA698" i="2" a="1"/>
  <c r="AA698" i="2" s="1"/>
  <c r="G697" i="2" a="1"/>
  <c r="G697" i="2" s="1"/>
  <c r="L696" i="2" a="1"/>
  <c r="L696" i="2" s="1"/>
  <c r="Y698" i="2" a="1"/>
  <c r="Y698" i="2" s="1"/>
  <c r="P697" i="2"/>
  <c r="AF697" i="2" l="1"/>
  <c r="J697" i="2" a="1"/>
  <c r="J697" i="2" s="1"/>
  <c r="I697" i="2" s="1" a="1"/>
  <c r="I697" i="2" s="1"/>
  <c r="H697" i="2" s="1" a="1"/>
  <c r="H697" i="2" s="1"/>
  <c r="AA699" i="2" a="1"/>
  <c r="AA699" i="2" s="1"/>
  <c r="G698" i="2" a="1"/>
  <c r="G698" i="2" s="1"/>
  <c r="L697" i="2" a="1"/>
  <c r="L697" i="2" s="1"/>
  <c r="Y699" i="2" a="1"/>
  <c r="Y699" i="2" s="1"/>
  <c r="P698" i="2"/>
  <c r="J698" i="2" l="1" a="1"/>
  <c r="J698" i="2" s="1"/>
  <c r="I698" i="2" s="1" a="1"/>
  <c r="I698" i="2" s="1"/>
  <c r="H698" i="2" s="1" a="1"/>
  <c r="H698" i="2" s="1"/>
  <c r="AF698" i="2"/>
  <c r="AA700" i="2" a="1"/>
  <c r="AA700" i="2" s="1"/>
  <c r="G699" i="2" a="1"/>
  <c r="G699" i="2" s="1"/>
  <c r="L698" i="2" a="1"/>
  <c r="L698" i="2" s="1"/>
  <c r="Y700" i="2" a="1"/>
  <c r="Y700" i="2" s="1"/>
  <c r="P699" i="2"/>
  <c r="AF699" i="2" l="1"/>
  <c r="J699" i="2" a="1"/>
  <c r="J699" i="2" s="1"/>
  <c r="I699" i="2" s="1" a="1"/>
  <c r="I699" i="2" s="1"/>
  <c r="H699" i="2" s="1" a="1"/>
  <c r="H699" i="2" s="1"/>
  <c r="AA701" i="2" a="1"/>
  <c r="AA701" i="2" s="1"/>
  <c r="G700" i="2" a="1"/>
  <c r="G700" i="2" s="1"/>
  <c r="L699" i="2" a="1"/>
  <c r="L699" i="2" s="1"/>
  <c r="Y701" i="2" a="1"/>
  <c r="Y701" i="2" s="1"/>
  <c r="P700" i="2"/>
  <c r="AF700" i="2" l="1"/>
  <c r="J700" i="2" a="1"/>
  <c r="J700" i="2" s="1"/>
  <c r="I700" i="2" s="1" a="1"/>
  <c r="I700" i="2" s="1"/>
  <c r="H700" i="2" s="1" a="1"/>
  <c r="H700" i="2" s="1"/>
  <c r="AA702" i="2" a="1"/>
  <c r="AA702" i="2" s="1"/>
  <c r="G701" i="2" a="1"/>
  <c r="G701" i="2" s="1"/>
  <c r="L700" i="2" a="1"/>
  <c r="L700" i="2" s="1"/>
  <c r="Y702" i="2" a="1"/>
  <c r="Y702" i="2" s="1"/>
  <c r="P701" i="2"/>
  <c r="AF701" i="2" l="1"/>
  <c r="J701" i="2" a="1"/>
  <c r="J701" i="2" s="1"/>
  <c r="I701" i="2" s="1" a="1"/>
  <c r="I701" i="2" s="1"/>
  <c r="H701" i="2" s="1" a="1"/>
  <c r="H701" i="2" s="1"/>
  <c r="AA703" i="2" a="1"/>
  <c r="AA703" i="2" s="1"/>
  <c r="G702" i="2" a="1"/>
  <c r="G702" i="2" s="1"/>
  <c r="L701" i="2" a="1"/>
  <c r="L701" i="2" s="1"/>
  <c r="Y703" i="2" a="1"/>
  <c r="Y703" i="2" s="1"/>
  <c r="P702" i="2"/>
  <c r="AF702" i="2" l="1"/>
  <c r="J702" i="2" a="1"/>
  <c r="J702" i="2" s="1"/>
  <c r="I702" i="2" s="1" a="1"/>
  <c r="I702" i="2" s="1"/>
  <c r="H702" i="2" s="1" a="1"/>
  <c r="H702" i="2" s="1"/>
  <c r="AA704" i="2" a="1"/>
  <c r="AA704" i="2" s="1"/>
  <c r="G703" i="2" a="1"/>
  <c r="G703" i="2" s="1"/>
  <c r="L702" i="2" a="1"/>
  <c r="L702" i="2" s="1"/>
  <c r="Y704" i="2" a="1"/>
  <c r="Y704" i="2" s="1"/>
  <c r="P703" i="2"/>
  <c r="J703" i="2" l="1" a="1"/>
  <c r="J703" i="2" s="1"/>
  <c r="I703" i="2" s="1" a="1"/>
  <c r="I703" i="2" s="1"/>
  <c r="H703" i="2" s="1" a="1"/>
  <c r="H703" i="2" s="1"/>
  <c r="AF703" i="2"/>
  <c r="AA705" i="2" a="1"/>
  <c r="AA705" i="2" s="1"/>
  <c r="G704" i="2" a="1"/>
  <c r="G704" i="2" s="1"/>
  <c r="L703" i="2" a="1"/>
  <c r="L703" i="2" s="1"/>
  <c r="Y705" i="2" a="1"/>
  <c r="Y705" i="2" s="1"/>
  <c r="P704" i="2"/>
  <c r="AF704" i="2" l="1"/>
  <c r="J704" i="2" a="1"/>
  <c r="J704" i="2" s="1"/>
  <c r="I704" i="2" s="1" a="1"/>
  <c r="I704" i="2" s="1"/>
  <c r="H704" i="2" s="1" a="1"/>
  <c r="H704" i="2" s="1"/>
  <c r="AA706" i="2" a="1"/>
  <c r="AA706" i="2" s="1"/>
  <c r="G705" i="2" a="1"/>
  <c r="G705" i="2" s="1"/>
  <c r="L704" i="2" a="1"/>
  <c r="L704" i="2" s="1"/>
  <c r="Y706" i="2" a="1"/>
  <c r="Y706" i="2" s="1"/>
  <c r="P705" i="2"/>
  <c r="J705" i="2" l="1" a="1"/>
  <c r="J705" i="2" s="1"/>
  <c r="I705" i="2" s="1" a="1"/>
  <c r="I705" i="2" s="1"/>
  <c r="H705" i="2" s="1" a="1"/>
  <c r="H705" i="2" s="1"/>
  <c r="AF705" i="2"/>
  <c r="AA707" i="2" a="1"/>
  <c r="AA707" i="2" s="1"/>
  <c r="G706" i="2" a="1"/>
  <c r="G706" i="2" s="1"/>
  <c r="L705" i="2" a="1"/>
  <c r="L705" i="2" s="1"/>
  <c r="Y707" i="2" a="1"/>
  <c r="Y707" i="2" s="1"/>
  <c r="P706" i="2"/>
  <c r="AF706" i="2" l="1"/>
  <c r="J706" i="2" a="1"/>
  <c r="J706" i="2" s="1"/>
  <c r="I706" i="2" s="1" a="1"/>
  <c r="I706" i="2" s="1"/>
  <c r="H706" i="2" s="1" a="1"/>
  <c r="H706" i="2" s="1"/>
  <c r="AA708" i="2" a="1"/>
  <c r="AA708" i="2" s="1"/>
  <c r="G707" i="2" a="1"/>
  <c r="G707" i="2" s="1"/>
  <c r="L706" i="2" a="1"/>
  <c r="L706" i="2" s="1"/>
  <c r="Y708" i="2" a="1"/>
  <c r="Y708" i="2" s="1"/>
  <c r="P707" i="2"/>
  <c r="AF707" i="2" l="1"/>
  <c r="J707" i="2" a="1"/>
  <c r="J707" i="2" s="1"/>
  <c r="I707" i="2" s="1" a="1"/>
  <c r="I707" i="2" s="1"/>
  <c r="H707" i="2" s="1" a="1"/>
  <c r="H707" i="2" s="1"/>
  <c r="AA709" i="2" a="1"/>
  <c r="AA709" i="2" s="1"/>
  <c r="G708" i="2" a="1"/>
  <c r="G708" i="2" s="1"/>
  <c r="L707" i="2" a="1"/>
  <c r="L707" i="2" s="1"/>
  <c r="Y709" i="2" a="1"/>
  <c r="Y709" i="2" s="1"/>
  <c r="P708" i="2"/>
  <c r="AF708" i="2" l="1"/>
  <c r="J708" i="2" a="1"/>
  <c r="J708" i="2" s="1"/>
  <c r="I708" i="2" s="1" a="1"/>
  <c r="I708" i="2" s="1"/>
  <c r="H708" i="2" s="1" a="1"/>
  <c r="H708" i="2" s="1"/>
  <c r="AA710" i="2" a="1"/>
  <c r="AA710" i="2" s="1"/>
  <c r="G709" i="2" a="1"/>
  <c r="G709" i="2" s="1"/>
  <c r="L708" i="2" a="1"/>
  <c r="L708" i="2" s="1"/>
  <c r="Y710" i="2" a="1"/>
  <c r="Y710" i="2" s="1"/>
  <c r="P709" i="2"/>
  <c r="AF709" i="2" l="1"/>
  <c r="J709" i="2" a="1"/>
  <c r="J709" i="2" s="1"/>
  <c r="I709" i="2" s="1" a="1"/>
  <c r="I709" i="2" s="1"/>
  <c r="H709" i="2" s="1" a="1"/>
  <c r="H709" i="2" s="1"/>
  <c r="AA711" i="2" a="1"/>
  <c r="AA711" i="2" s="1"/>
  <c r="G710" i="2" a="1"/>
  <c r="G710" i="2" s="1"/>
  <c r="L709" i="2" a="1"/>
  <c r="L709" i="2" s="1"/>
  <c r="Y711" i="2" a="1"/>
  <c r="Y711" i="2" s="1"/>
  <c r="P710" i="2"/>
  <c r="AF710" i="2" l="1"/>
  <c r="J710" i="2" a="1"/>
  <c r="J710" i="2" s="1"/>
  <c r="I710" i="2" s="1" a="1"/>
  <c r="I710" i="2" s="1"/>
  <c r="H710" i="2" s="1" a="1"/>
  <c r="H710" i="2" s="1"/>
  <c r="AA712" i="2" a="1"/>
  <c r="AA712" i="2" s="1"/>
  <c r="G711" i="2" a="1"/>
  <c r="G711" i="2" s="1"/>
  <c r="L710" i="2" a="1"/>
  <c r="L710" i="2" s="1"/>
  <c r="Y712" i="2" a="1"/>
  <c r="Y712" i="2" s="1"/>
  <c r="P711" i="2"/>
  <c r="AF711" i="2" l="1"/>
  <c r="J711" i="2" a="1"/>
  <c r="J711" i="2" s="1"/>
  <c r="I711" i="2" s="1" a="1"/>
  <c r="I711" i="2" s="1"/>
  <c r="H711" i="2" s="1" a="1"/>
  <c r="H711" i="2" s="1"/>
  <c r="AA713" i="2" a="1"/>
  <c r="AA713" i="2" s="1"/>
  <c r="G712" i="2" a="1"/>
  <c r="G712" i="2" s="1"/>
  <c r="L711" i="2" a="1"/>
  <c r="L711" i="2" s="1"/>
  <c r="Y713" i="2" a="1"/>
  <c r="Y713" i="2" s="1"/>
  <c r="P712" i="2"/>
  <c r="AF712" i="2" l="1"/>
  <c r="J712" i="2" a="1"/>
  <c r="J712" i="2" s="1"/>
  <c r="I712" i="2" s="1" a="1"/>
  <c r="I712" i="2" s="1"/>
  <c r="H712" i="2" s="1" a="1"/>
  <c r="H712" i="2" s="1"/>
  <c r="AA714" i="2" a="1"/>
  <c r="AA714" i="2" s="1"/>
  <c r="G713" i="2" a="1"/>
  <c r="G713" i="2" s="1"/>
  <c r="L712" i="2" a="1"/>
  <c r="L712" i="2" s="1"/>
  <c r="Y714" i="2" a="1"/>
  <c r="Y714" i="2" s="1"/>
  <c r="P713" i="2"/>
  <c r="AF713" i="2" l="1"/>
  <c r="J713" i="2" a="1"/>
  <c r="J713" i="2" s="1"/>
  <c r="I713" i="2" s="1" a="1"/>
  <c r="I713" i="2" s="1"/>
  <c r="H713" i="2" s="1" a="1"/>
  <c r="H713" i="2" s="1"/>
  <c r="AA715" i="2" a="1"/>
  <c r="AA715" i="2" s="1"/>
  <c r="G714" i="2" a="1"/>
  <c r="G714" i="2" s="1"/>
  <c r="L713" i="2" a="1"/>
  <c r="L713" i="2" s="1"/>
  <c r="Y715" i="2" a="1"/>
  <c r="Y715" i="2" s="1"/>
  <c r="P714" i="2"/>
  <c r="J714" i="2" l="1" a="1"/>
  <c r="J714" i="2" s="1"/>
  <c r="I714" i="2" s="1" a="1"/>
  <c r="I714" i="2" s="1"/>
  <c r="H714" i="2" s="1" a="1"/>
  <c r="H714" i="2" s="1"/>
  <c r="AF714" i="2"/>
  <c r="AA716" i="2" a="1"/>
  <c r="AA716" i="2" s="1"/>
  <c r="G715" i="2" a="1"/>
  <c r="G715" i="2" s="1"/>
  <c r="L714" i="2" a="1"/>
  <c r="L714" i="2" s="1"/>
  <c r="Y716" i="2" a="1"/>
  <c r="Y716" i="2" s="1"/>
  <c r="P715" i="2"/>
  <c r="AF715" i="2" l="1"/>
  <c r="J715" i="2" a="1"/>
  <c r="J715" i="2" s="1"/>
  <c r="I715" i="2" s="1" a="1"/>
  <c r="I715" i="2" s="1"/>
  <c r="H715" i="2" s="1" a="1"/>
  <c r="H715" i="2" s="1"/>
  <c r="AA717" i="2" a="1"/>
  <c r="AA717" i="2" s="1"/>
  <c r="G716" i="2" a="1"/>
  <c r="G716" i="2" s="1"/>
  <c r="L715" i="2" a="1"/>
  <c r="L715" i="2" s="1"/>
  <c r="Y717" i="2" a="1"/>
  <c r="Y717" i="2" s="1"/>
  <c r="P716" i="2"/>
  <c r="J716" i="2" l="1" a="1"/>
  <c r="J716" i="2" s="1"/>
  <c r="I716" i="2" s="1" a="1"/>
  <c r="I716" i="2" s="1"/>
  <c r="H716" i="2" s="1" a="1"/>
  <c r="H716" i="2" s="1"/>
  <c r="AF716" i="2"/>
  <c r="AA718" i="2" a="1"/>
  <c r="AA718" i="2" s="1"/>
  <c r="G717" i="2" a="1"/>
  <c r="G717" i="2" s="1"/>
  <c r="L716" i="2" a="1"/>
  <c r="L716" i="2" s="1"/>
  <c r="Y718" i="2" a="1"/>
  <c r="Y718" i="2" s="1"/>
  <c r="P717" i="2"/>
  <c r="AF717" i="2" l="1"/>
  <c r="J717" i="2" a="1"/>
  <c r="J717" i="2" s="1"/>
  <c r="I717" i="2" s="1" a="1"/>
  <c r="I717" i="2" s="1"/>
  <c r="H717" i="2" s="1" a="1"/>
  <c r="H717" i="2" s="1"/>
  <c r="AA719" i="2" a="1"/>
  <c r="AA719" i="2" s="1"/>
  <c r="G718" i="2" a="1"/>
  <c r="G718" i="2" s="1"/>
  <c r="L717" i="2" a="1"/>
  <c r="L717" i="2" s="1"/>
  <c r="Y719" i="2" a="1"/>
  <c r="Y719" i="2" s="1"/>
  <c r="P718" i="2"/>
  <c r="AF718" i="2" l="1"/>
  <c r="J718" i="2" a="1"/>
  <c r="J718" i="2" s="1"/>
  <c r="I718" i="2" s="1" a="1"/>
  <c r="I718" i="2" s="1"/>
  <c r="H718" i="2" s="1" a="1"/>
  <c r="H718" i="2" s="1"/>
  <c r="AA720" i="2" a="1"/>
  <c r="AA720" i="2" s="1"/>
  <c r="G719" i="2" a="1"/>
  <c r="G719" i="2" s="1"/>
  <c r="L718" i="2" a="1"/>
  <c r="L718" i="2" s="1"/>
  <c r="Y720" i="2" a="1"/>
  <c r="Y720" i="2" s="1"/>
  <c r="P719" i="2"/>
  <c r="AF719" i="2" l="1"/>
  <c r="J719" i="2" a="1"/>
  <c r="J719" i="2" s="1"/>
  <c r="I719" i="2" s="1" a="1"/>
  <c r="I719" i="2" s="1"/>
  <c r="H719" i="2" s="1" a="1"/>
  <c r="H719" i="2" s="1"/>
  <c r="AA721" i="2" a="1"/>
  <c r="AA721" i="2" s="1"/>
  <c r="G720" i="2" a="1"/>
  <c r="G720" i="2" s="1"/>
  <c r="L719" i="2" a="1"/>
  <c r="L719" i="2" s="1"/>
  <c r="Y721" i="2" a="1"/>
  <c r="Y721" i="2" s="1"/>
  <c r="P720" i="2"/>
  <c r="J720" i="2" l="1" a="1"/>
  <c r="J720" i="2" s="1"/>
  <c r="I720" i="2" s="1" a="1"/>
  <c r="I720" i="2" s="1"/>
  <c r="H720" i="2" s="1" a="1"/>
  <c r="H720" i="2" s="1"/>
  <c r="AF720" i="2"/>
  <c r="AA722" i="2" a="1"/>
  <c r="AA722" i="2" s="1"/>
  <c r="G721" i="2" a="1"/>
  <c r="G721" i="2" s="1"/>
  <c r="L720" i="2" a="1"/>
  <c r="L720" i="2" s="1"/>
  <c r="Y722" i="2" a="1"/>
  <c r="Y722" i="2" s="1"/>
  <c r="P721" i="2"/>
  <c r="AF721" i="2" l="1"/>
  <c r="J721" i="2" a="1"/>
  <c r="J721" i="2" s="1"/>
  <c r="I721" i="2" s="1" a="1"/>
  <c r="I721" i="2" s="1"/>
  <c r="H721" i="2" s="1" a="1"/>
  <c r="H721" i="2" s="1"/>
  <c r="AA723" i="2" a="1"/>
  <c r="AA723" i="2" s="1"/>
  <c r="G722" i="2" a="1"/>
  <c r="G722" i="2" s="1"/>
  <c r="L721" i="2" a="1"/>
  <c r="L721" i="2" s="1"/>
  <c r="Y723" i="2" a="1"/>
  <c r="Y723" i="2" s="1"/>
  <c r="P722" i="2"/>
  <c r="AF722" i="2" l="1"/>
  <c r="J722" i="2" a="1"/>
  <c r="J722" i="2" s="1"/>
  <c r="I722" i="2" s="1" a="1"/>
  <c r="I722" i="2" s="1"/>
  <c r="H722" i="2" s="1" a="1"/>
  <c r="H722" i="2" s="1"/>
  <c r="AA724" i="2" a="1"/>
  <c r="AA724" i="2" s="1"/>
  <c r="G723" i="2" a="1"/>
  <c r="G723" i="2" s="1"/>
  <c r="L722" i="2" a="1"/>
  <c r="L722" i="2" s="1"/>
  <c r="Y724" i="2" a="1"/>
  <c r="Y724" i="2" s="1"/>
  <c r="P723" i="2"/>
  <c r="J723" i="2" l="1" a="1"/>
  <c r="J723" i="2" s="1"/>
  <c r="I723" i="2" s="1" a="1"/>
  <c r="I723" i="2" s="1"/>
  <c r="H723" i="2" s="1" a="1"/>
  <c r="H723" i="2" s="1"/>
  <c r="AF723" i="2"/>
  <c r="AA725" i="2" a="1"/>
  <c r="AA725" i="2" s="1"/>
  <c r="G724" i="2" a="1"/>
  <c r="G724" i="2" s="1"/>
  <c r="L723" i="2" a="1"/>
  <c r="L723" i="2" s="1"/>
  <c r="Y725" i="2" a="1"/>
  <c r="Y725" i="2" s="1"/>
  <c r="P724" i="2"/>
  <c r="AF724" i="2" l="1"/>
  <c r="J724" i="2" a="1"/>
  <c r="J724" i="2" s="1"/>
  <c r="I724" i="2" s="1" a="1"/>
  <c r="I724" i="2" s="1"/>
  <c r="H724" i="2" s="1" a="1"/>
  <c r="H724" i="2" s="1"/>
  <c r="AA726" i="2" a="1"/>
  <c r="AA726" i="2" s="1"/>
  <c r="G725" i="2" a="1"/>
  <c r="G725" i="2" s="1"/>
  <c r="L724" i="2" a="1"/>
  <c r="L724" i="2" s="1"/>
  <c r="Y726" i="2" a="1"/>
  <c r="Y726" i="2" s="1"/>
  <c r="P725" i="2"/>
  <c r="AF725" i="2" l="1"/>
  <c r="J725" i="2" a="1"/>
  <c r="J725" i="2" s="1"/>
  <c r="I725" i="2" s="1" a="1"/>
  <c r="I725" i="2" s="1"/>
  <c r="H725" i="2" s="1" a="1"/>
  <c r="H725" i="2" s="1"/>
  <c r="AA727" i="2" a="1"/>
  <c r="AA727" i="2" s="1"/>
  <c r="G726" i="2" a="1"/>
  <c r="G726" i="2" s="1"/>
  <c r="L725" i="2" a="1"/>
  <c r="L725" i="2" s="1"/>
  <c r="Y727" i="2" a="1"/>
  <c r="Y727" i="2" s="1"/>
  <c r="P726" i="2"/>
  <c r="J726" i="2" l="1" a="1"/>
  <c r="J726" i="2" s="1"/>
  <c r="I726" i="2" s="1" a="1"/>
  <c r="I726" i="2" s="1"/>
  <c r="H726" i="2" s="1" a="1"/>
  <c r="H726" i="2" s="1"/>
  <c r="AF726" i="2"/>
  <c r="AA728" i="2" a="1"/>
  <c r="AA728" i="2" s="1"/>
  <c r="G727" i="2" a="1"/>
  <c r="G727" i="2" s="1"/>
  <c r="L726" i="2" a="1"/>
  <c r="L726" i="2" s="1"/>
  <c r="Y728" i="2" a="1"/>
  <c r="Y728" i="2" s="1"/>
  <c r="P727" i="2"/>
  <c r="J727" i="2" l="1" a="1"/>
  <c r="J727" i="2" s="1"/>
  <c r="I727" i="2" s="1" a="1"/>
  <c r="I727" i="2" s="1"/>
  <c r="H727" i="2" s="1" a="1"/>
  <c r="H727" i="2" s="1"/>
  <c r="AF727" i="2"/>
  <c r="AA729" i="2" a="1"/>
  <c r="AA729" i="2" s="1"/>
  <c r="G728" i="2" a="1"/>
  <c r="G728" i="2" s="1"/>
  <c r="L727" i="2" a="1"/>
  <c r="L727" i="2" s="1"/>
  <c r="Y729" i="2" a="1"/>
  <c r="Y729" i="2" s="1"/>
  <c r="P728" i="2"/>
  <c r="AF728" i="2" l="1"/>
  <c r="J728" i="2" a="1"/>
  <c r="J728" i="2" s="1"/>
  <c r="I728" i="2" s="1" a="1"/>
  <c r="I728" i="2" s="1"/>
  <c r="H728" i="2" s="1" a="1"/>
  <c r="H728" i="2" s="1"/>
  <c r="AA730" i="2" a="1"/>
  <c r="AA730" i="2" s="1"/>
  <c r="G729" i="2" a="1"/>
  <c r="G729" i="2" s="1"/>
  <c r="L728" i="2" a="1"/>
  <c r="L728" i="2" s="1"/>
  <c r="Y730" i="2" a="1"/>
  <c r="Y730" i="2" s="1"/>
  <c r="P729" i="2"/>
  <c r="AF729" i="2" l="1"/>
  <c r="J729" i="2" a="1"/>
  <c r="J729" i="2" s="1"/>
  <c r="I729" i="2" s="1" a="1"/>
  <c r="I729" i="2" s="1"/>
  <c r="H729" i="2" s="1" a="1"/>
  <c r="H729" i="2" s="1"/>
  <c r="AA731" i="2" a="1"/>
  <c r="AA731" i="2" s="1"/>
  <c r="G730" i="2" a="1"/>
  <c r="G730" i="2" s="1"/>
  <c r="L729" i="2" a="1"/>
  <c r="L729" i="2" s="1"/>
  <c r="Y731" i="2" a="1"/>
  <c r="Y731" i="2" s="1"/>
  <c r="P730" i="2"/>
  <c r="AF730" i="2" l="1"/>
  <c r="J730" i="2" a="1"/>
  <c r="J730" i="2" s="1"/>
  <c r="I730" i="2" s="1" a="1"/>
  <c r="I730" i="2" s="1"/>
  <c r="H730" i="2" s="1" a="1"/>
  <c r="H730" i="2" s="1"/>
  <c r="AA732" i="2" a="1"/>
  <c r="AA732" i="2" s="1"/>
  <c r="G731" i="2" a="1"/>
  <c r="G731" i="2" s="1"/>
  <c r="L730" i="2" a="1"/>
  <c r="L730" i="2" s="1"/>
  <c r="Y732" i="2" a="1"/>
  <c r="Y732" i="2" s="1"/>
  <c r="P731" i="2"/>
  <c r="AF731" i="2" l="1"/>
  <c r="J731" i="2" a="1"/>
  <c r="J731" i="2" s="1"/>
  <c r="I731" i="2" s="1" a="1"/>
  <c r="I731" i="2" s="1"/>
  <c r="H731" i="2" s="1" a="1"/>
  <c r="H731" i="2" s="1"/>
  <c r="AA733" i="2" a="1"/>
  <c r="AA733" i="2" s="1"/>
  <c r="G732" i="2" a="1"/>
  <c r="G732" i="2" s="1"/>
  <c r="L731" i="2" a="1"/>
  <c r="L731" i="2" s="1"/>
  <c r="Y733" i="2" a="1"/>
  <c r="Y733" i="2" s="1"/>
  <c r="P732" i="2"/>
  <c r="J732" i="2" l="1" a="1"/>
  <c r="J732" i="2" s="1"/>
  <c r="I732" i="2" s="1" a="1"/>
  <c r="I732" i="2" s="1"/>
  <c r="H732" i="2" s="1" a="1"/>
  <c r="H732" i="2" s="1"/>
  <c r="AF732" i="2"/>
  <c r="AA734" i="2" a="1"/>
  <c r="AA734" i="2" s="1"/>
  <c r="G733" i="2" a="1"/>
  <c r="G733" i="2" s="1"/>
  <c r="L732" i="2" a="1"/>
  <c r="L732" i="2" s="1"/>
  <c r="Y734" i="2" a="1"/>
  <c r="Y734" i="2" s="1"/>
  <c r="P733" i="2"/>
  <c r="AF733" i="2" l="1"/>
  <c r="J733" i="2" a="1"/>
  <c r="J733" i="2" s="1"/>
  <c r="I733" i="2" s="1" a="1"/>
  <c r="I733" i="2" s="1"/>
  <c r="H733" i="2" s="1" a="1"/>
  <c r="H733" i="2" s="1"/>
  <c r="AA735" i="2" a="1"/>
  <c r="AA735" i="2" s="1"/>
  <c r="G734" i="2" a="1"/>
  <c r="G734" i="2" s="1"/>
  <c r="L733" i="2" a="1"/>
  <c r="L733" i="2" s="1"/>
  <c r="Y735" i="2" a="1"/>
  <c r="Y735" i="2" s="1"/>
  <c r="P734" i="2"/>
  <c r="AF734" i="2" l="1"/>
  <c r="J734" i="2" a="1"/>
  <c r="J734" i="2" s="1"/>
  <c r="I734" i="2" s="1" a="1"/>
  <c r="I734" i="2" s="1"/>
  <c r="H734" i="2" s="1" a="1"/>
  <c r="H734" i="2" s="1"/>
  <c r="AA736" i="2" a="1"/>
  <c r="AA736" i="2" s="1"/>
  <c r="G735" i="2" a="1"/>
  <c r="G735" i="2" s="1"/>
  <c r="L734" i="2" a="1"/>
  <c r="L734" i="2" s="1"/>
  <c r="Y736" i="2" a="1"/>
  <c r="Y736" i="2" s="1"/>
  <c r="P735" i="2"/>
  <c r="AF735" i="2" l="1"/>
  <c r="J735" i="2" a="1"/>
  <c r="J735" i="2" s="1"/>
  <c r="I735" i="2" s="1" a="1"/>
  <c r="I735" i="2" s="1"/>
  <c r="H735" i="2" s="1" a="1"/>
  <c r="H735" i="2" s="1"/>
  <c r="AA737" i="2" a="1"/>
  <c r="AA737" i="2" s="1"/>
  <c r="G736" i="2" a="1"/>
  <c r="G736" i="2" s="1"/>
  <c r="L735" i="2" a="1"/>
  <c r="L735" i="2" s="1"/>
  <c r="Y737" i="2" a="1"/>
  <c r="Y737" i="2" s="1"/>
  <c r="P736" i="2"/>
  <c r="AF736" i="2" l="1"/>
  <c r="J736" i="2" a="1"/>
  <c r="J736" i="2" s="1"/>
  <c r="I736" i="2" s="1" a="1"/>
  <c r="I736" i="2" s="1"/>
  <c r="H736" i="2" s="1" a="1"/>
  <c r="H736" i="2" s="1"/>
  <c r="AA738" i="2" a="1"/>
  <c r="AA738" i="2" s="1"/>
  <c r="G737" i="2" a="1"/>
  <c r="G737" i="2" s="1"/>
  <c r="L736" i="2" a="1"/>
  <c r="L736" i="2" s="1"/>
  <c r="Y738" i="2" a="1"/>
  <c r="Y738" i="2" s="1"/>
  <c r="P737" i="2"/>
  <c r="AF737" i="2" l="1"/>
  <c r="J737" i="2" a="1"/>
  <c r="J737" i="2" s="1"/>
  <c r="I737" i="2" s="1" a="1"/>
  <c r="I737" i="2" s="1"/>
  <c r="H737" i="2" s="1" a="1"/>
  <c r="H737" i="2" s="1"/>
  <c r="AA739" i="2" a="1"/>
  <c r="AA739" i="2" s="1"/>
  <c r="G738" i="2" a="1"/>
  <c r="G738" i="2" s="1"/>
  <c r="L737" i="2" a="1"/>
  <c r="L737" i="2" s="1"/>
  <c r="Y739" i="2" a="1"/>
  <c r="Y739" i="2" s="1"/>
  <c r="P738" i="2"/>
  <c r="AA740" i="2" l="1" a="1"/>
  <c r="AA740" i="2" s="1"/>
  <c r="G739" i="2" a="1"/>
  <c r="G739" i="2" s="1"/>
  <c r="AF738" i="2"/>
  <c r="J738" i="2" a="1"/>
  <c r="J738" i="2" s="1"/>
  <c r="I738" i="2" s="1" a="1"/>
  <c r="I738" i="2" s="1"/>
  <c r="H738" i="2" s="1" a="1"/>
  <c r="H738" i="2" s="1"/>
  <c r="L738" i="2" a="1"/>
  <c r="L738" i="2" s="1"/>
  <c r="Y740" i="2" a="1"/>
  <c r="Y740" i="2" s="1"/>
  <c r="P739" i="2"/>
  <c r="J739" i="2" l="1" a="1"/>
  <c r="J739" i="2" s="1"/>
  <c r="I739" i="2" s="1" a="1"/>
  <c r="I739" i="2" s="1"/>
  <c r="H739" i="2" s="1" a="1"/>
  <c r="H739" i="2" s="1"/>
  <c r="AF739" i="2"/>
  <c r="AA741" i="2" a="1"/>
  <c r="AA741" i="2" s="1"/>
  <c r="G740" i="2" a="1"/>
  <c r="G740" i="2" s="1"/>
  <c r="L739" i="2" a="1"/>
  <c r="L739" i="2" s="1"/>
  <c r="Y741" i="2" a="1"/>
  <c r="Y741" i="2" s="1"/>
  <c r="P740" i="2"/>
  <c r="J740" i="2" l="1" a="1"/>
  <c r="J740" i="2" s="1"/>
  <c r="I740" i="2" s="1" a="1"/>
  <c r="I740" i="2" s="1"/>
  <c r="H740" i="2" s="1" a="1"/>
  <c r="H740" i="2" s="1"/>
  <c r="AF740" i="2"/>
  <c r="AA742" i="2" a="1"/>
  <c r="AA742" i="2" s="1"/>
  <c r="G741" i="2" a="1"/>
  <c r="G741" i="2" s="1"/>
  <c r="L740" i="2" a="1"/>
  <c r="L740" i="2" s="1"/>
  <c r="Y742" i="2" a="1"/>
  <c r="Y742" i="2" s="1"/>
  <c r="P741" i="2"/>
  <c r="AF741" i="2" l="1"/>
  <c r="J741" i="2" a="1"/>
  <c r="J741" i="2" s="1"/>
  <c r="I741" i="2" s="1" a="1"/>
  <c r="I741" i="2" s="1"/>
  <c r="H741" i="2" s="1" a="1"/>
  <c r="H741" i="2" s="1"/>
  <c r="AA743" i="2" a="1"/>
  <c r="AA743" i="2" s="1"/>
  <c r="G742" i="2" a="1"/>
  <c r="G742" i="2" s="1"/>
  <c r="L741" i="2" a="1"/>
  <c r="L741" i="2" s="1"/>
  <c r="Y743" i="2" a="1"/>
  <c r="Y743" i="2" s="1"/>
  <c r="P742" i="2"/>
  <c r="AF742" i="2" l="1"/>
  <c r="J742" i="2" a="1"/>
  <c r="J742" i="2" s="1"/>
  <c r="I742" i="2" s="1" a="1"/>
  <c r="I742" i="2" s="1"/>
  <c r="H742" i="2" s="1" a="1"/>
  <c r="H742" i="2" s="1"/>
  <c r="AA744" i="2" a="1"/>
  <c r="AA744" i="2" s="1"/>
  <c r="G743" i="2" a="1"/>
  <c r="G743" i="2" s="1"/>
  <c r="L742" i="2" a="1"/>
  <c r="L742" i="2" s="1"/>
  <c r="Y744" i="2" a="1"/>
  <c r="Y744" i="2" s="1"/>
  <c r="P743" i="2"/>
  <c r="AF743" i="2" l="1"/>
  <c r="J743" i="2" a="1"/>
  <c r="J743" i="2" s="1"/>
  <c r="I743" i="2" s="1" a="1"/>
  <c r="I743" i="2" s="1"/>
  <c r="H743" i="2" s="1" a="1"/>
  <c r="H743" i="2" s="1"/>
  <c r="AA745" i="2" a="1"/>
  <c r="AA745" i="2" s="1"/>
  <c r="G744" i="2" a="1"/>
  <c r="G744" i="2" s="1"/>
  <c r="L743" i="2" a="1"/>
  <c r="L743" i="2" s="1"/>
  <c r="Y745" i="2" a="1"/>
  <c r="Y745" i="2" s="1"/>
  <c r="P744" i="2"/>
  <c r="AF744" i="2" l="1"/>
  <c r="J744" i="2" a="1"/>
  <c r="J744" i="2" s="1"/>
  <c r="I744" i="2" s="1" a="1"/>
  <c r="I744" i="2" s="1"/>
  <c r="H744" i="2" s="1" a="1"/>
  <c r="H744" i="2" s="1"/>
  <c r="AA746" i="2" a="1"/>
  <c r="AA746" i="2" s="1"/>
  <c r="G745" i="2" a="1"/>
  <c r="G745" i="2" s="1"/>
  <c r="L744" i="2" a="1"/>
  <c r="L744" i="2" s="1"/>
  <c r="Y746" i="2" a="1"/>
  <c r="Y746" i="2" s="1"/>
  <c r="P745" i="2"/>
  <c r="J745" i="2" l="1" a="1"/>
  <c r="J745" i="2" s="1"/>
  <c r="I745" i="2" s="1" a="1"/>
  <c r="I745" i="2" s="1"/>
  <c r="H745" i="2" s="1" a="1"/>
  <c r="H745" i="2" s="1"/>
  <c r="AF745" i="2"/>
  <c r="AA747" i="2" a="1"/>
  <c r="AA747" i="2" s="1"/>
  <c r="G746" i="2" a="1"/>
  <c r="G746" i="2" s="1"/>
  <c r="L745" i="2" a="1"/>
  <c r="L745" i="2" s="1"/>
  <c r="Y747" i="2" a="1"/>
  <c r="Y747" i="2" s="1"/>
  <c r="P746" i="2"/>
  <c r="AF746" i="2" l="1"/>
  <c r="J746" i="2" a="1"/>
  <c r="J746" i="2" s="1"/>
  <c r="I746" i="2" s="1" a="1"/>
  <c r="I746" i="2" s="1"/>
  <c r="H746" i="2" s="1" a="1"/>
  <c r="H746" i="2" s="1"/>
  <c r="AA748" i="2" a="1"/>
  <c r="AA748" i="2" s="1"/>
  <c r="G747" i="2" a="1"/>
  <c r="G747" i="2" s="1"/>
  <c r="L746" i="2" a="1"/>
  <c r="L746" i="2" s="1"/>
  <c r="Y748" i="2" a="1"/>
  <c r="Y748" i="2" s="1"/>
  <c r="P747" i="2"/>
  <c r="AF747" i="2" l="1"/>
  <c r="J747" i="2" a="1"/>
  <c r="J747" i="2" s="1"/>
  <c r="I747" i="2" s="1" a="1"/>
  <c r="I747" i="2" s="1"/>
  <c r="H747" i="2" s="1" a="1"/>
  <c r="H747" i="2" s="1"/>
  <c r="AA749" i="2" a="1"/>
  <c r="AA749" i="2" s="1"/>
  <c r="G748" i="2" a="1"/>
  <c r="G748" i="2" s="1"/>
  <c r="L747" i="2" a="1"/>
  <c r="L747" i="2" s="1"/>
  <c r="Y749" i="2" a="1"/>
  <c r="Y749" i="2" s="1"/>
  <c r="P748" i="2"/>
  <c r="J748" i="2" l="1" a="1"/>
  <c r="J748" i="2" s="1"/>
  <c r="I748" i="2" s="1" a="1"/>
  <c r="I748" i="2" s="1"/>
  <c r="H748" i="2" s="1" a="1"/>
  <c r="H748" i="2" s="1"/>
  <c r="AF748" i="2"/>
  <c r="AA750" i="2" a="1"/>
  <c r="AA750" i="2" s="1"/>
  <c r="G749" i="2" a="1"/>
  <c r="G749" i="2" s="1"/>
  <c r="L748" i="2" a="1"/>
  <c r="L748" i="2" s="1"/>
  <c r="Y750" i="2" a="1"/>
  <c r="Y750" i="2" s="1"/>
  <c r="P749" i="2"/>
  <c r="J749" i="2" l="1" a="1"/>
  <c r="J749" i="2" s="1"/>
  <c r="I749" i="2" s="1" a="1"/>
  <c r="I749" i="2" s="1"/>
  <c r="H749" i="2" s="1" a="1"/>
  <c r="H749" i="2" s="1"/>
  <c r="AF749" i="2"/>
  <c r="AA751" i="2" a="1"/>
  <c r="AA751" i="2" s="1"/>
  <c r="G750" i="2" a="1"/>
  <c r="G750" i="2" s="1"/>
  <c r="L749" i="2" a="1"/>
  <c r="L749" i="2" s="1"/>
  <c r="Y751" i="2" a="1"/>
  <c r="Y751" i="2" s="1"/>
  <c r="P750" i="2"/>
  <c r="AF750" i="2" l="1"/>
  <c r="J750" i="2" a="1"/>
  <c r="J750" i="2" s="1"/>
  <c r="I750" i="2" s="1" a="1"/>
  <c r="I750" i="2" s="1"/>
  <c r="H750" i="2" s="1" a="1"/>
  <c r="H750" i="2" s="1"/>
  <c r="AA752" i="2" a="1"/>
  <c r="AA752" i="2" s="1"/>
  <c r="G751" i="2" a="1"/>
  <c r="G751" i="2" s="1"/>
  <c r="L750" i="2" a="1"/>
  <c r="L750" i="2" s="1"/>
  <c r="Y752" i="2" a="1"/>
  <c r="Y752" i="2" s="1"/>
  <c r="P751" i="2"/>
  <c r="AF751" i="2" l="1"/>
  <c r="J751" i="2" a="1"/>
  <c r="J751" i="2" s="1"/>
  <c r="I751" i="2" s="1" a="1"/>
  <c r="I751" i="2" s="1"/>
  <c r="H751" i="2" s="1" a="1"/>
  <c r="H751" i="2" s="1"/>
  <c r="AA753" i="2" a="1"/>
  <c r="AA753" i="2" s="1"/>
  <c r="G752" i="2" a="1"/>
  <c r="G752" i="2" s="1"/>
  <c r="L751" i="2" a="1"/>
  <c r="L751" i="2" s="1"/>
  <c r="Y753" i="2" a="1"/>
  <c r="Y753" i="2" s="1"/>
  <c r="P752" i="2"/>
  <c r="AF752" i="2" l="1"/>
  <c r="J752" i="2" a="1"/>
  <c r="J752" i="2" s="1"/>
  <c r="I752" i="2" s="1" a="1"/>
  <c r="I752" i="2" s="1"/>
  <c r="H752" i="2" s="1" a="1"/>
  <c r="H752" i="2" s="1"/>
  <c r="AA754" i="2" a="1"/>
  <c r="AA754" i="2" s="1"/>
  <c r="G753" i="2" a="1"/>
  <c r="G753" i="2" s="1"/>
  <c r="L752" i="2" a="1"/>
  <c r="L752" i="2" s="1"/>
  <c r="Y754" i="2" a="1"/>
  <c r="Y754" i="2" s="1"/>
  <c r="P753" i="2"/>
  <c r="AF753" i="2" l="1"/>
  <c r="J753" i="2" a="1"/>
  <c r="J753" i="2" s="1"/>
  <c r="I753" i="2" s="1" a="1"/>
  <c r="I753" i="2" s="1"/>
  <c r="H753" i="2" s="1" a="1"/>
  <c r="H753" i="2" s="1"/>
  <c r="AA755" i="2" a="1"/>
  <c r="AA755" i="2" s="1"/>
  <c r="G754" i="2" a="1"/>
  <c r="G754" i="2" s="1"/>
  <c r="L753" i="2" a="1"/>
  <c r="L753" i="2" s="1"/>
  <c r="Y755" i="2" a="1"/>
  <c r="Y755" i="2" s="1"/>
  <c r="P754" i="2"/>
  <c r="J754" i="2" l="1" a="1"/>
  <c r="J754" i="2" s="1"/>
  <c r="I754" i="2" s="1" a="1"/>
  <c r="I754" i="2" s="1"/>
  <c r="H754" i="2" s="1" a="1"/>
  <c r="H754" i="2" s="1"/>
  <c r="AF754" i="2"/>
  <c r="AA756" i="2" a="1"/>
  <c r="AA756" i="2" s="1"/>
  <c r="G755" i="2" a="1"/>
  <c r="G755" i="2" s="1"/>
  <c r="L754" i="2" a="1"/>
  <c r="L754" i="2" s="1"/>
  <c r="Y756" i="2" a="1"/>
  <c r="Y756" i="2" s="1"/>
  <c r="P755" i="2"/>
  <c r="AF755" i="2" l="1"/>
  <c r="J755" i="2" a="1"/>
  <c r="J755" i="2" s="1"/>
  <c r="I755" i="2" s="1" a="1"/>
  <c r="I755" i="2" s="1"/>
  <c r="H755" i="2" s="1" a="1"/>
  <c r="H755" i="2" s="1"/>
  <c r="AA757" i="2" a="1"/>
  <c r="AA757" i="2" s="1"/>
  <c r="G756" i="2" a="1"/>
  <c r="G756" i="2" s="1"/>
  <c r="L755" i="2" a="1"/>
  <c r="L755" i="2" s="1"/>
  <c r="Y757" i="2" a="1"/>
  <c r="Y757" i="2" s="1"/>
  <c r="P756" i="2"/>
  <c r="AF756" i="2" l="1"/>
  <c r="J756" i="2" a="1"/>
  <c r="J756" i="2" s="1"/>
  <c r="I756" i="2" s="1" a="1"/>
  <c r="I756" i="2" s="1"/>
  <c r="H756" i="2" s="1" a="1"/>
  <c r="H756" i="2" s="1"/>
  <c r="AA758" i="2" a="1"/>
  <c r="AA758" i="2" s="1"/>
  <c r="G757" i="2" a="1"/>
  <c r="G757" i="2" s="1"/>
  <c r="L756" i="2" a="1"/>
  <c r="L756" i="2" s="1"/>
  <c r="Y758" i="2" a="1"/>
  <c r="Y758" i="2" s="1"/>
  <c r="P757" i="2"/>
  <c r="J757" i="2" l="1" a="1"/>
  <c r="J757" i="2" s="1"/>
  <c r="I757" i="2" s="1" a="1"/>
  <c r="I757" i="2" s="1"/>
  <c r="H757" i="2" s="1" a="1"/>
  <c r="H757" i="2" s="1"/>
  <c r="AF757" i="2"/>
  <c r="AA759" i="2" a="1"/>
  <c r="AA759" i="2" s="1"/>
  <c r="G758" i="2" a="1"/>
  <c r="G758" i="2" s="1"/>
  <c r="L757" i="2" a="1"/>
  <c r="L757" i="2" s="1"/>
  <c r="Y759" i="2" a="1"/>
  <c r="Y759" i="2" s="1"/>
  <c r="P758" i="2"/>
  <c r="J758" i="2" l="1" a="1"/>
  <c r="J758" i="2" s="1"/>
  <c r="I758" i="2" s="1" a="1"/>
  <c r="I758" i="2" s="1"/>
  <c r="H758" i="2" s="1" a="1"/>
  <c r="H758" i="2" s="1"/>
  <c r="AF758" i="2"/>
  <c r="AA760" i="2" a="1"/>
  <c r="AA760" i="2" s="1"/>
  <c r="G759" i="2" a="1"/>
  <c r="G759" i="2" s="1"/>
  <c r="L758" i="2" a="1"/>
  <c r="L758" i="2" s="1"/>
  <c r="Y760" i="2" a="1"/>
  <c r="Y760" i="2" s="1"/>
  <c r="P759" i="2"/>
  <c r="AF759" i="2" l="1"/>
  <c r="J759" i="2" a="1"/>
  <c r="J759" i="2" s="1"/>
  <c r="I759" i="2" s="1" a="1"/>
  <c r="I759" i="2" s="1"/>
  <c r="H759" i="2" s="1" a="1"/>
  <c r="H759" i="2" s="1"/>
  <c r="AA761" i="2" a="1"/>
  <c r="AA761" i="2" s="1"/>
  <c r="G760" i="2" a="1"/>
  <c r="G760" i="2" s="1"/>
  <c r="L759" i="2" a="1"/>
  <c r="L759" i="2" s="1"/>
  <c r="Y761" i="2" a="1"/>
  <c r="Y761" i="2" s="1"/>
  <c r="P760" i="2"/>
  <c r="AF760" i="2" l="1"/>
  <c r="J760" i="2" a="1"/>
  <c r="J760" i="2" s="1"/>
  <c r="I760" i="2" s="1" a="1"/>
  <c r="I760" i="2" s="1"/>
  <c r="H760" i="2" s="1" a="1"/>
  <c r="H760" i="2" s="1"/>
  <c r="AA762" i="2" a="1"/>
  <c r="AA762" i="2" s="1"/>
  <c r="G761" i="2" a="1"/>
  <c r="G761" i="2" s="1"/>
  <c r="L760" i="2" a="1"/>
  <c r="L760" i="2" s="1"/>
  <c r="Y762" i="2" a="1"/>
  <c r="Y762" i="2" s="1"/>
  <c r="P761" i="2"/>
  <c r="AF761" i="2" l="1"/>
  <c r="J761" i="2" a="1"/>
  <c r="J761" i="2" s="1"/>
  <c r="I761" i="2" s="1" a="1"/>
  <c r="I761" i="2" s="1"/>
  <c r="H761" i="2" s="1" a="1"/>
  <c r="H761" i="2" s="1"/>
  <c r="AA763" i="2" a="1"/>
  <c r="AA763" i="2" s="1"/>
  <c r="G762" i="2" a="1"/>
  <c r="G762" i="2" s="1"/>
  <c r="L761" i="2" a="1"/>
  <c r="L761" i="2" s="1"/>
  <c r="Y763" i="2" a="1"/>
  <c r="Y763" i="2" s="1"/>
  <c r="P762" i="2"/>
  <c r="J762" i="2" l="1" a="1"/>
  <c r="J762" i="2" s="1"/>
  <c r="I762" i="2" s="1" a="1"/>
  <c r="I762" i="2" s="1"/>
  <c r="H762" i="2" s="1" a="1"/>
  <c r="H762" i="2" s="1"/>
  <c r="AF762" i="2"/>
  <c r="AA764" i="2" a="1"/>
  <c r="AA764" i="2" s="1"/>
  <c r="G763" i="2" a="1"/>
  <c r="G763" i="2" s="1"/>
  <c r="L762" i="2" a="1"/>
  <c r="L762" i="2" s="1"/>
  <c r="Y764" i="2" a="1"/>
  <c r="Y764" i="2" s="1"/>
  <c r="P763" i="2"/>
  <c r="J763" i="2" l="1" a="1"/>
  <c r="J763" i="2" s="1"/>
  <c r="I763" i="2" s="1" a="1"/>
  <c r="I763" i="2" s="1"/>
  <c r="H763" i="2" s="1" a="1"/>
  <c r="H763" i="2" s="1"/>
  <c r="AF763" i="2"/>
  <c r="AA765" i="2" a="1"/>
  <c r="AA765" i="2" s="1"/>
  <c r="G764" i="2" a="1"/>
  <c r="G764" i="2" s="1"/>
  <c r="L763" i="2" a="1"/>
  <c r="L763" i="2" s="1"/>
  <c r="Y765" i="2" a="1"/>
  <c r="Y765" i="2" s="1"/>
  <c r="P764" i="2"/>
  <c r="AF764" i="2" l="1"/>
  <c r="J764" i="2" a="1"/>
  <c r="J764" i="2" s="1"/>
  <c r="I764" i="2" s="1" a="1"/>
  <c r="I764" i="2" s="1"/>
  <c r="H764" i="2" s="1" a="1"/>
  <c r="H764" i="2" s="1"/>
  <c r="AA766" i="2" a="1"/>
  <c r="AA766" i="2" s="1"/>
  <c r="G765" i="2" a="1"/>
  <c r="G765" i="2" s="1"/>
  <c r="L764" i="2" a="1"/>
  <c r="L764" i="2" s="1"/>
  <c r="Y766" i="2" a="1"/>
  <c r="Y766" i="2" s="1"/>
  <c r="P765" i="2"/>
  <c r="AF765" i="2" l="1"/>
  <c r="J765" i="2" a="1"/>
  <c r="J765" i="2" s="1"/>
  <c r="I765" i="2" s="1" a="1"/>
  <c r="I765" i="2" s="1"/>
  <c r="H765" i="2" s="1" a="1"/>
  <c r="H765" i="2" s="1"/>
  <c r="AA767" i="2" a="1"/>
  <c r="AA767" i="2" s="1"/>
  <c r="G766" i="2" a="1"/>
  <c r="G766" i="2" s="1"/>
  <c r="L765" i="2" a="1"/>
  <c r="L765" i="2" s="1"/>
  <c r="Y767" i="2" a="1"/>
  <c r="Y767" i="2" s="1"/>
  <c r="P766" i="2"/>
  <c r="J766" i="2" l="1" a="1"/>
  <c r="J766" i="2" s="1"/>
  <c r="I766" i="2" s="1" a="1"/>
  <c r="I766" i="2" s="1"/>
  <c r="H766" i="2" s="1" a="1"/>
  <c r="H766" i="2" s="1"/>
  <c r="AF766" i="2"/>
  <c r="AA768" i="2" a="1"/>
  <c r="AA768" i="2" s="1"/>
  <c r="G767" i="2" a="1"/>
  <c r="G767" i="2" s="1"/>
  <c r="L766" i="2" a="1"/>
  <c r="L766" i="2" s="1"/>
  <c r="Y768" i="2" a="1"/>
  <c r="Y768" i="2" s="1"/>
  <c r="P767" i="2"/>
  <c r="AF767" i="2" l="1"/>
  <c r="J767" i="2" a="1"/>
  <c r="J767" i="2" s="1"/>
  <c r="I767" i="2" s="1" a="1"/>
  <c r="I767" i="2" s="1"/>
  <c r="H767" i="2" s="1" a="1"/>
  <c r="H767" i="2" s="1"/>
  <c r="AA769" i="2" a="1"/>
  <c r="AA769" i="2" s="1"/>
  <c r="G768" i="2" a="1"/>
  <c r="G768" i="2" s="1"/>
  <c r="L767" i="2" a="1"/>
  <c r="L767" i="2" s="1"/>
  <c r="Y769" i="2" a="1"/>
  <c r="Y769" i="2" s="1"/>
  <c r="P768" i="2"/>
  <c r="AF768" i="2" l="1"/>
  <c r="J768" i="2" a="1"/>
  <c r="J768" i="2" s="1"/>
  <c r="I768" i="2" s="1" a="1"/>
  <c r="I768" i="2" s="1"/>
  <c r="H768" i="2" s="1" a="1"/>
  <c r="H768" i="2" s="1"/>
  <c r="AA770" i="2" a="1"/>
  <c r="AA770" i="2" s="1"/>
  <c r="G769" i="2" a="1"/>
  <c r="G769" i="2" s="1"/>
  <c r="L768" i="2" a="1"/>
  <c r="L768" i="2" s="1"/>
  <c r="Y770" i="2" a="1"/>
  <c r="Y770" i="2" s="1"/>
  <c r="P769" i="2"/>
  <c r="AF769" i="2" l="1"/>
  <c r="J769" i="2" a="1"/>
  <c r="J769" i="2" s="1"/>
  <c r="I769" i="2" s="1" a="1"/>
  <c r="I769" i="2" s="1"/>
  <c r="H769" i="2" s="1" a="1"/>
  <c r="H769" i="2" s="1"/>
  <c r="AA771" i="2" a="1"/>
  <c r="AA771" i="2" s="1"/>
  <c r="G770" i="2" a="1"/>
  <c r="G770" i="2" s="1"/>
  <c r="L769" i="2" a="1"/>
  <c r="L769" i="2" s="1"/>
  <c r="Y771" i="2" a="1"/>
  <c r="Y771" i="2" s="1"/>
  <c r="P770" i="2"/>
  <c r="J770" i="2" l="1" a="1"/>
  <c r="J770" i="2" s="1"/>
  <c r="I770" i="2" s="1" a="1"/>
  <c r="I770" i="2" s="1"/>
  <c r="H770" i="2" s="1" a="1"/>
  <c r="H770" i="2" s="1"/>
  <c r="AF770" i="2"/>
  <c r="AA772" i="2" a="1"/>
  <c r="AA772" i="2" s="1"/>
  <c r="G771" i="2" a="1"/>
  <c r="G771" i="2" s="1"/>
  <c r="L770" i="2" a="1"/>
  <c r="L770" i="2" s="1"/>
  <c r="Y772" i="2" a="1"/>
  <c r="Y772" i="2" s="1"/>
  <c r="P771" i="2"/>
  <c r="J771" i="2" l="1" a="1"/>
  <c r="J771" i="2" s="1"/>
  <c r="I771" i="2" s="1" a="1"/>
  <c r="I771" i="2" s="1"/>
  <c r="H771" i="2" s="1" a="1"/>
  <c r="H771" i="2" s="1"/>
  <c r="AF771" i="2"/>
  <c r="AA773" i="2" a="1"/>
  <c r="AA773" i="2" s="1"/>
  <c r="G772" i="2" a="1"/>
  <c r="G772" i="2" s="1"/>
  <c r="L771" i="2" a="1"/>
  <c r="L771" i="2" s="1"/>
  <c r="Y773" i="2" a="1"/>
  <c r="Y773" i="2" s="1"/>
  <c r="P772" i="2"/>
  <c r="AF772" i="2" l="1"/>
  <c r="J772" i="2" a="1"/>
  <c r="J772" i="2" s="1"/>
  <c r="I772" i="2" s="1" a="1"/>
  <c r="I772" i="2" s="1"/>
  <c r="H772" i="2" s="1" a="1"/>
  <c r="H772" i="2" s="1"/>
  <c r="AA774" i="2" a="1"/>
  <c r="AA774" i="2" s="1"/>
  <c r="G773" i="2" a="1"/>
  <c r="G773" i="2" s="1"/>
  <c r="L772" i="2" a="1"/>
  <c r="L772" i="2" s="1"/>
  <c r="Y774" i="2" a="1"/>
  <c r="Y774" i="2" s="1"/>
  <c r="P773" i="2"/>
  <c r="AF773" i="2" l="1"/>
  <c r="J773" i="2" a="1"/>
  <c r="J773" i="2" s="1"/>
  <c r="I773" i="2" s="1" a="1"/>
  <c r="I773" i="2" s="1"/>
  <c r="H773" i="2" s="1" a="1"/>
  <c r="H773" i="2" s="1"/>
  <c r="AA775" i="2" a="1"/>
  <c r="AA775" i="2" s="1"/>
  <c r="G774" i="2" a="1"/>
  <c r="G774" i="2" s="1"/>
  <c r="L773" i="2" a="1"/>
  <c r="L773" i="2" s="1"/>
  <c r="Y775" i="2" a="1"/>
  <c r="Y775" i="2" s="1"/>
  <c r="P774" i="2"/>
  <c r="AF774" i="2" l="1"/>
  <c r="J774" i="2" a="1"/>
  <c r="J774" i="2" s="1"/>
  <c r="I774" i="2" s="1" a="1"/>
  <c r="I774" i="2" s="1"/>
  <c r="H774" i="2" s="1" a="1"/>
  <c r="H774" i="2" s="1"/>
  <c r="AA776" i="2" a="1"/>
  <c r="AA776" i="2" s="1"/>
  <c r="G775" i="2" a="1"/>
  <c r="G775" i="2" s="1"/>
  <c r="L774" i="2" a="1"/>
  <c r="L774" i="2" s="1"/>
  <c r="Y776" i="2" a="1"/>
  <c r="Y776" i="2" s="1"/>
  <c r="P775" i="2"/>
  <c r="AF775" i="2" l="1"/>
  <c r="J775" i="2" a="1"/>
  <c r="J775" i="2" s="1"/>
  <c r="I775" i="2" s="1" a="1"/>
  <c r="I775" i="2" s="1"/>
  <c r="H775" i="2" s="1" a="1"/>
  <c r="H775" i="2" s="1"/>
  <c r="AA777" i="2" a="1"/>
  <c r="AA777" i="2" s="1"/>
  <c r="G776" i="2" a="1"/>
  <c r="G776" i="2" s="1"/>
  <c r="L775" i="2" a="1"/>
  <c r="L775" i="2" s="1"/>
  <c r="Y777" i="2" a="1"/>
  <c r="Y777" i="2" s="1"/>
  <c r="P776" i="2"/>
  <c r="AF776" i="2" l="1"/>
  <c r="J776" i="2" a="1"/>
  <c r="J776" i="2" s="1"/>
  <c r="I776" i="2" s="1" a="1"/>
  <c r="I776" i="2" s="1"/>
  <c r="H776" i="2" s="1" a="1"/>
  <c r="H776" i="2" s="1"/>
  <c r="AA778" i="2" a="1"/>
  <c r="AA778" i="2" s="1"/>
  <c r="G777" i="2" a="1"/>
  <c r="G777" i="2" s="1"/>
  <c r="L776" i="2" a="1"/>
  <c r="L776" i="2" s="1"/>
  <c r="Y778" i="2" a="1"/>
  <c r="Y778" i="2" s="1"/>
  <c r="P777" i="2"/>
  <c r="J777" i="2" l="1" a="1"/>
  <c r="J777" i="2" s="1"/>
  <c r="I777" i="2" s="1" a="1"/>
  <c r="I777" i="2" s="1"/>
  <c r="H777" i="2" s="1" a="1"/>
  <c r="H777" i="2" s="1"/>
  <c r="AF777" i="2"/>
  <c r="AA779" i="2" a="1"/>
  <c r="AA779" i="2" s="1"/>
  <c r="G778" i="2" a="1"/>
  <c r="G778" i="2" s="1"/>
  <c r="L777" i="2" a="1"/>
  <c r="L777" i="2" s="1"/>
  <c r="Y779" i="2" a="1"/>
  <c r="Y779" i="2" s="1"/>
  <c r="P778" i="2"/>
  <c r="J778" i="2" l="1" a="1"/>
  <c r="J778" i="2" s="1"/>
  <c r="I778" i="2" s="1" a="1"/>
  <c r="I778" i="2" s="1"/>
  <c r="H778" i="2" s="1" a="1"/>
  <c r="H778" i="2" s="1"/>
  <c r="AF778" i="2"/>
  <c r="AA780" i="2" a="1"/>
  <c r="AA780" i="2" s="1"/>
  <c r="G779" i="2" a="1"/>
  <c r="G779" i="2" s="1"/>
  <c r="L778" i="2" a="1"/>
  <c r="L778" i="2" s="1"/>
  <c r="Y780" i="2" a="1"/>
  <c r="Y780" i="2" s="1"/>
  <c r="P779" i="2"/>
  <c r="AF779" i="2" l="1"/>
  <c r="J779" i="2" a="1"/>
  <c r="J779" i="2" s="1"/>
  <c r="I779" i="2" s="1" a="1"/>
  <c r="I779" i="2" s="1"/>
  <c r="H779" i="2" s="1" a="1"/>
  <c r="H779" i="2" s="1"/>
  <c r="AA781" i="2" a="1"/>
  <c r="AA781" i="2" s="1"/>
  <c r="G780" i="2" a="1"/>
  <c r="G780" i="2" s="1"/>
  <c r="L779" i="2" a="1"/>
  <c r="L779" i="2" s="1"/>
  <c r="Y781" i="2" a="1"/>
  <c r="Y781" i="2" s="1"/>
  <c r="P780" i="2"/>
  <c r="AF780" i="2" l="1"/>
  <c r="J780" i="2" a="1"/>
  <c r="J780" i="2" s="1"/>
  <c r="I780" i="2" s="1" a="1"/>
  <c r="I780" i="2" s="1"/>
  <c r="H780" i="2" s="1" a="1"/>
  <c r="H780" i="2" s="1"/>
  <c r="AA782" i="2" a="1"/>
  <c r="AA782" i="2" s="1"/>
  <c r="G781" i="2" a="1"/>
  <c r="G781" i="2" s="1"/>
  <c r="L780" i="2" a="1"/>
  <c r="L780" i="2" s="1"/>
  <c r="Y782" i="2" a="1"/>
  <c r="Y782" i="2" s="1"/>
  <c r="P781" i="2"/>
  <c r="AF781" i="2" l="1"/>
  <c r="J781" i="2" a="1"/>
  <c r="J781" i="2" s="1"/>
  <c r="I781" i="2" s="1" a="1"/>
  <c r="I781" i="2" s="1"/>
  <c r="H781" i="2" s="1" a="1"/>
  <c r="H781" i="2" s="1"/>
  <c r="AA783" i="2" a="1"/>
  <c r="AA783" i="2" s="1"/>
  <c r="G782" i="2" a="1"/>
  <c r="G782" i="2" s="1"/>
  <c r="L781" i="2" a="1"/>
  <c r="L781" i="2" s="1"/>
  <c r="Y783" i="2" a="1"/>
  <c r="Y783" i="2" s="1"/>
  <c r="P782" i="2"/>
  <c r="J782" i="2" l="1" a="1"/>
  <c r="J782" i="2" s="1"/>
  <c r="I782" i="2" s="1" a="1"/>
  <c r="I782" i="2" s="1"/>
  <c r="H782" i="2" s="1" a="1"/>
  <c r="H782" i="2" s="1"/>
  <c r="AF782" i="2"/>
  <c r="AA784" i="2" a="1"/>
  <c r="AA784" i="2" s="1"/>
  <c r="G783" i="2" a="1"/>
  <c r="G783" i="2" s="1"/>
  <c r="L782" i="2" a="1"/>
  <c r="L782" i="2" s="1"/>
  <c r="Y784" i="2" a="1"/>
  <c r="Y784" i="2" s="1"/>
  <c r="P783" i="2"/>
  <c r="J783" i="2" l="1" a="1"/>
  <c r="J783" i="2" s="1"/>
  <c r="I783" i="2" s="1" a="1"/>
  <c r="I783" i="2" s="1"/>
  <c r="H783" i="2" s="1" a="1"/>
  <c r="H783" i="2" s="1"/>
  <c r="AF783" i="2"/>
  <c r="AA785" i="2" a="1"/>
  <c r="AA785" i="2" s="1"/>
  <c r="G784" i="2" a="1"/>
  <c r="G784" i="2" s="1"/>
  <c r="L783" i="2" a="1"/>
  <c r="L783" i="2" s="1"/>
  <c r="Y785" i="2" a="1"/>
  <c r="Y785" i="2" s="1"/>
  <c r="P784" i="2"/>
  <c r="AF784" i="2" l="1"/>
  <c r="J784" i="2" a="1"/>
  <c r="J784" i="2" s="1"/>
  <c r="I784" i="2" s="1" a="1"/>
  <c r="I784" i="2" s="1"/>
  <c r="H784" i="2" s="1" a="1"/>
  <c r="H784" i="2" s="1"/>
  <c r="AA786" i="2" a="1"/>
  <c r="AA786" i="2" s="1"/>
  <c r="G785" i="2" a="1"/>
  <c r="G785" i="2" s="1"/>
  <c r="L784" i="2" a="1"/>
  <c r="L784" i="2" s="1"/>
  <c r="Y786" i="2" a="1"/>
  <c r="Y786" i="2" s="1"/>
  <c r="P785" i="2"/>
  <c r="AF785" i="2" l="1"/>
  <c r="J785" i="2" a="1"/>
  <c r="J785" i="2" s="1"/>
  <c r="I785" i="2" s="1" a="1"/>
  <c r="I785" i="2" s="1"/>
  <c r="H785" i="2" s="1" a="1"/>
  <c r="H785" i="2" s="1"/>
  <c r="AA787" i="2" a="1"/>
  <c r="AA787" i="2" s="1"/>
  <c r="G786" i="2" a="1"/>
  <c r="G786" i="2" s="1"/>
  <c r="L785" i="2" a="1"/>
  <c r="L785" i="2" s="1"/>
  <c r="Y787" i="2" a="1"/>
  <c r="Y787" i="2" s="1"/>
  <c r="P786" i="2"/>
  <c r="J786" i="2" l="1" a="1"/>
  <c r="J786" i="2" s="1"/>
  <c r="I786" i="2" s="1" a="1"/>
  <c r="I786" i="2" s="1"/>
  <c r="H786" i="2" s="1" a="1"/>
  <c r="H786" i="2" s="1"/>
  <c r="AF786" i="2"/>
  <c r="AA788" i="2" a="1"/>
  <c r="AA788" i="2" s="1"/>
  <c r="G787" i="2" a="1"/>
  <c r="G787" i="2" s="1"/>
  <c r="L786" i="2" a="1"/>
  <c r="L786" i="2" s="1"/>
  <c r="Y788" i="2" a="1"/>
  <c r="Y788" i="2" s="1"/>
  <c r="P787" i="2"/>
  <c r="J787" i="2" l="1" a="1"/>
  <c r="J787" i="2" s="1"/>
  <c r="I787" i="2" s="1" a="1"/>
  <c r="I787" i="2" s="1"/>
  <c r="H787" i="2" s="1" a="1"/>
  <c r="H787" i="2" s="1"/>
  <c r="AF787" i="2"/>
  <c r="AA789" i="2" a="1"/>
  <c r="AA789" i="2" s="1"/>
  <c r="G788" i="2" a="1"/>
  <c r="G788" i="2" s="1"/>
  <c r="L787" i="2" a="1"/>
  <c r="L787" i="2" s="1"/>
  <c r="Y789" i="2" a="1"/>
  <c r="Y789" i="2" s="1"/>
  <c r="P788" i="2"/>
  <c r="AF788" i="2" l="1"/>
  <c r="J788" i="2" a="1"/>
  <c r="J788" i="2" s="1"/>
  <c r="I788" i="2" s="1" a="1"/>
  <c r="I788" i="2" s="1"/>
  <c r="H788" i="2" s="1" a="1"/>
  <c r="H788" i="2" s="1"/>
  <c r="AA790" i="2" a="1"/>
  <c r="AA790" i="2" s="1"/>
  <c r="G789" i="2" a="1"/>
  <c r="G789" i="2" s="1"/>
  <c r="L788" i="2" a="1"/>
  <c r="L788" i="2" s="1"/>
  <c r="Y790" i="2" a="1"/>
  <c r="Y790" i="2" s="1"/>
  <c r="P789" i="2"/>
  <c r="J789" i="2" l="1" a="1"/>
  <c r="J789" i="2" s="1"/>
  <c r="I789" i="2" s="1" a="1"/>
  <c r="I789" i="2" s="1"/>
  <c r="H789" i="2" s="1" a="1"/>
  <c r="H789" i="2" s="1"/>
  <c r="AF789" i="2"/>
  <c r="AA791" i="2" a="1"/>
  <c r="AA791" i="2" s="1"/>
  <c r="G790" i="2" a="1"/>
  <c r="G790" i="2" s="1"/>
  <c r="L789" i="2" a="1"/>
  <c r="L789" i="2" s="1"/>
  <c r="Y791" i="2" a="1"/>
  <c r="Y791" i="2" s="1"/>
  <c r="P790" i="2"/>
  <c r="J790" i="2" l="1" a="1"/>
  <c r="J790" i="2" s="1"/>
  <c r="I790" i="2" s="1" a="1"/>
  <c r="I790" i="2" s="1"/>
  <c r="H790" i="2" s="1" a="1"/>
  <c r="H790" i="2" s="1"/>
  <c r="AF790" i="2"/>
  <c r="AA792" i="2" a="1"/>
  <c r="AA792" i="2" s="1"/>
  <c r="G791" i="2" a="1"/>
  <c r="G791" i="2" s="1"/>
  <c r="L790" i="2" a="1"/>
  <c r="L790" i="2" s="1"/>
  <c r="Y792" i="2" a="1"/>
  <c r="Y792" i="2" s="1"/>
  <c r="P791" i="2"/>
  <c r="J791" i="2" l="1" a="1"/>
  <c r="J791" i="2" s="1"/>
  <c r="I791" i="2" s="1" a="1"/>
  <c r="I791" i="2" s="1"/>
  <c r="H791" i="2" s="1" a="1"/>
  <c r="H791" i="2" s="1"/>
  <c r="AF791" i="2"/>
  <c r="AA793" i="2" a="1"/>
  <c r="AA793" i="2" s="1"/>
  <c r="G792" i="2" a="1"/>
  <c r="G792" i="2" s="1"/>
  <c r="L791" i="2" a="1"/>
  <c r="L791" i="2" s="1"/>
  <c r="Y793" i="2" a="1"/>
  <c r="Y793" i="2" s="1"/>
  <c r="P792" i="2"/>
  <c r="AF792" i="2" l="1"/>
  <c r="J792" i="2" a="1"/>
  <c r="J792" i="2" s="1"/>
  <c r="I792" i="2" s="1" a="1"/>
  <c r="I792" i="2" s="1"/>
  <c r="H792" i="2" s="1" a="1"/>
  <c r="H792" i="2" s="1"/>
  <c r="AA794" i="2" a="1"/>
  <c r="AA794" i="2" s="1"/>
  <c r="G793" i="2" a="1"/>
  <c r="G793" i="2" s="1"/>
  <c r="L792" i="2" a="1"/>
  <c r="L792" i="2" s="1"/>
  <c r="Y794" i="2" a="1"/>
  <c r="Y794" i="2" s="1"/>
  <c r="P793" i="2"/>
  <c r="AF793" i="2" l="1"/>
  <c r="J793" i="2" a="1"/>
  <c r="J793" i="2" s="1"/>
  <c r="I793" i="2" s="1" a="1"/>
  <c r="I793" i="2" s="1"/>
  <c r="H793" i="2" s="1" a="1"/>
  <c r="H793" i="2" s="1"/>
  <c r="AA795" i="2" a="1"/>
  <c r="AA795" i="2" s="1"/>
  <c r="G794" i="2" a="1"/>
  <c r="G794" i="2" s="1"/>
  <c r="L793" i="2" a="1"/>
  <c r="L793" i="2" s="1"/>
  <c r="Y795" i="2" a="1"/>
  <c r="Y795" i="2" s="1"/>
  <c r="P794" i="2"/>
  <c r="AF794" i="2" l="1"/>
  <c r="J794" i="2" a="1"/>
  <c r="J794" i="2" s="1"/>
  <c r="I794" i="2" s="1" a="1"/>
  <c r="I794" i="2" s="1"/>
  <c r="H794" i="2" s="1" a="1"/>
  <c r="H794" i="2" s="1"/>
  <c r="AA796" i="2" a="1"/>
  <c r="AA796" i="2" s="1"/>
  <c r="G795" i="2" a="1"/>
  <c r="G795" i="2" s="1"/>
  <c r="L794" i="2" a="1"/>
  <c r="L794" i="2" s="1"/>
  <c r="Y796" i="2" a="1"/>
  <c r="Y796" i="2" s="1"/>
  <c r="P795" i="2"/>
  <c r="AF795" i="2" l="1"/>
  <c r="J795" i="2" a="1"/>
  <c r="J795" i="2" s="1"/>
  <c r="I795" i="2" s="1" a="1"/>
  <c r="I795" i="2" s="1"/>
  <c r="H795" i="2" s="1" a="1"/>
  <c r="H795" i="2" s="1"/>
  <c r="AA797" i="2" a="1"/>
  <c r="AA797" i="2" s="1"/>
  <c r="G796" i="2" a="1"/>
  <c r="G796" i="2" s="1"/>
  <c r="L795" i="2" a="1"/>
  <c r="L795" i="2" s="1"/>
  <c r="Y797" i="2" a="1"/>
  <c r="Y797" i="2" s="1"/>
  <c r="P796" i="2"/>
  <c r="AF796" i="2" l="1"/>
  <c r="J796" i="2" a="1"/>
  <c r="J796" i="2" s="1"/>
  <c r="I796" i="2" s="1" a="1"/>
  <c r="I796" i="2" s="1"/>
  <c r="H796" i="2" s="1" a="1"/>
  <c r="H796" i="2" s="1"/>
  <c r="AA798" i="2" a="1"/>
  <c r="AA798" i="2" s="1"/>
  <c r="G797" i="2" a="1"/>
  <c r="G797" i="2" s="1"/>
  <c r="L796" i="2" a="1"/>
  <c r="L796" i="2" s="1"/>
  <c r="Y798" i="2" a="1"/>
  <c r="Y798" i="2" s="1"/>
  <c r="P797" i="2"/>
  <c r="AF797" i="2" l="1"/>
  <c r="J797" i="2" a="1"/>
  <c r="J797" i="2" s="1"/>
  <c r="I797" i="2" s="1" a="1"/>
  <c r="I797" i="2" s="1"/>
  <c r="H797" i="2" s="1" a="1"/>
  <c r="H797" i="2" s="1"/>
  <c r="AA799" i="2" a="1"/>
  <c r="AA799" i="2" s="1"/>
  <c r="G798" i="2" a="1"/>
  <c r="G798" i="2" s="1"/>
  <c r="L797" i="2" a="1"/>
  <c r="L797" i="2" s="1"/>
  <c r="Y799" i="2" a="1"/>
  <c r="Y799" i="2" s="1"/>
  <c r="P798" i="2"/>
  <c r="AF798" i="2" l="1"/>
  <c r="J798" i="2" a="1"/>
  <c r="J798" i="2" s="1"/>
  <c r="I798" i="2" s="1" a="1"/>
  <c r="I798" i="2" s="1"/>
  <c r="H798" i="2" s="1" a="1"/>
  <c r="H798" i="2" s="1"/>
  <c r="AA800" i="2" a="1"/>
  <c r="AA800" i="2" s="1"/>
  <c r="G799" i="2" a="1"/>
  <c r="G799" i="2" s="1"/>
  <c r="L798" i="2" a="1"/>
  <c r="L798" i="2" s="1"/>
  <c r="Y800" i="2" a="1"/>
  <c r="Y800" i="2" s="1"/>
  <c r="P799" i="2"/>
  <c r="AF799" i="2" l="1"/>
  <c r="J799" i="2" a="1"/>
  <c r="J799" i="2" s="1"/>
  <c r="I799" i="2" s="1" a="1"/>
  <c r="I799" i="2" s="1"/>
  <c r="H799" i="2" s="1" a="1"/>
  <c r="H799" i="2" s="1"/>
  <c r="AA801" i="2" a="1"/>
  <c r="AA801" i="2" s="1"/>
  <c r="G800" i="2" a="1"/>
  <c r="G800" i="2" s="1"/>
  <c r="L799" i="2" a="1"/>
  <c r="L799" i="2" s="1"/>
  <c r="Y801" i="2" a="1"/>
  <c r="Y801" i="2" s="1"/>
  <c r="P800" i="2"/>
  <c r="AF800" i="2" l="1"/>
  <c r="J800" i="2" a="1"/>
  <c r="J800" i="2" s="1"/>
  <c r="I800" i="2" s="1" a="1"/>
  <c r="I800" i="2" s="1"/>
  <c r="H800" i="2" s="1" a="1"/>
  <c r="H800" i="2" s="1"/>
  <c r="AA802" i="2" a="1"/>
  <c r="AA802" i="2" s="1"/>
  <c r="G801" i="2" a="1"/>
  <c r="G801" i="2" s="1"/>
  <c r="L800" i="2" a="1"/>
  <c r="L800" i="2" s="1"/>
  <c r="Y802" i="2" a="1"/>
  <c r="Y802" i="2" s="1"/>
  <c r="P801" i="2"/>
  <c r="AF801" i="2" l="1"/>
  <c r="J801" i="2" a="1"/>
  <c r="J801" i="2" s="1"/>
  <c r="I801" i="2" s="1" a="1"/>
  <c r="I801" i="2" s="1"/>
  <c r="H801" i="2" s="1" a="1"/>
  <c r="H801" i="2" s="1"/>
  <c r="AA803" i="2" a="1"/>
  <c r="AA803" i="2" s="1"/>
  <c r="G802" i="2" a="1"/>
  <c r="G802" i="2" s="1"/>
  <c r="L801" i="2" a="1"/>
  <c r="L801" i="2" s="1"/>
  <c r="Y803" i="2" a="1"/>
  <c r="Y803" i="2" s="1"/>
  <c r="P802" i="2"/>
  <c r="AF802" i="2" l="1"/>
  <c r="J802" i="2" a="1"/>
  <c r="J802" i="2" s="1"/>
  <c r="I802" i="2" s="1" a="1"/>
  <c r="I802" i="2" s="1"/>
  <c r="H802" i="2" s="1" a="1"/>
  <c r="H802" i="2" s="1"/>
  <c r="AA804" i="2" a="1"/>
  <c r="AA804" i="2" s="1"/>
  <c r="G803" i="2" a="1"/>
  <c r="G803" i="2" s="1"/>
  <c r="L802" i="2" a="1"/>
  <c r="L802" i="2" s="1"/>
  <c r="Y804" i="2" a="1"/>
  <c r="Y804" i="2" s="1"/>
  <c r="P803" i="2"/>
  <c r="AF803" i="2" l="1"/>
  <c r="J803" i="2" a="1"/>
  <c r="J803" i="2" s="1"/>
  <c r="I803" i="2" s="1" a="1"/>
  <c r="I803" i="2" s="1"/>
  <c r="H803" i="2" s="1" a="1"/>
  <c r="H803" i="2" s="1"/>
  <c r="AA805" i="2" a="1"/>
  <c r="AA805" i="2" s="1"/>
  <c r="G804" i="2" a="1"/>
  <c r="G804" i="2" s="1"/>
  <c r="L803" i="2" a="1"/>
  <c r="L803" i="2" s="1"/>
  <c r="Y805" i="2" a="1"/>
  <c r="Y805" i="2" s="1"/>
  <c r="P804" i="2"/>
  <c r="J804" i="2" l="1" a="1"/>
  <c r="J804" i="2" s="1"/>
  <c r="I804" i="2" s="1" a="1"/>
  <c r="I804" i="2" s="1"/>
  <c r="H804" i="2" s="1" a="1"/>
  <c r="H804" i="2" s="1"/>
  <c r="AF804" i="2"/>
  <c r="AA806" i="2" a="1"/>
  <c r="AA806" i="2" s="1"/>
  <c r="G805" i="2" a="1"/>
  <c r="G805" i="2" s="1"/>
  <c r="L804" i="2" a="1"/>
  <c r="L804" i="2" s="1"/>
  <c r="Y806" i="2" a="1"/>
  <c r="Y806" i="2" s="1"/>
  <c r="P805" i="2"/>
  <c r="AF805" i="2" l="1"/>
  <c r="J805" i="2" a="1"/>
  <c r="J805" i="2" s="1"/>
  <c r="I805" i="2" s="1" a="1"/>
  <c r="I805" i="2" s="1"/>
  <c r="H805" i="2" s="1" a="1"/>
  <c r="H805" i="2" s="1"/>
  <c r="AA807" i="2" a="1"/>
  <c r="AA807" i="2" s="1"/>
  <c r="G806" i="2" a="1"/>
  <c r="G806" i="2" s="1"/>
  <c r="L805" i="2" a="1"/>
  <c r="L805" i="2" s="1"/>
  <c r="Y807" i="2" a="1"/>
  <c r="Y807" i="2" s="1"/>
  <c r="P806" i="2"/>
  <c r="AF806" i="2" l="1"/>
  <c r="J806" i="2" a="1"/>
  <c r="J806" i="2" s="1"/>
  <c r="I806" i="2" s="1" a="1"/>
  <c r="I806" i="2" s="1"/>
  <c r="H806" i="2" s="1" a="1"/>
  <c r="H806" i="2" s="1"/>
  <c r="AA808" i="2" a="1"/>
  <c r="AA808" i="2" s="1"/>
  <c r="G807" i="2" a="1"/>
  <c r="G807" i="2" s="1"/>
  <c r="L806" i="2" a="1"/>
  <c r="L806" i="2" s="1"/>
  <c r="Y808" i="2" a="1"/>
  <c r="Y808" i="2" s="1"/>
  <c r="P807" i="2"/>
  <c r="AF807" i="2" l="1"/>
  <c r="J807" i="2" a="1"/>
  <c r="J807" i="2" s="1"/>
  <c r="I807" i="2" s="1" a="1"/>
  <c r="I807" i="2" s="1"/>
  <c r="H807" i="2" s="1" a="1"/>
  <c r="H807" i="2" s="1"/>
  <c r="AA809" i="2" a="1"/>
  <c r="AA809" i="2" s="1"/>
  <c r="G808" i="2" a="1"/>
  <c r="G808" i="2" s="1"/>
  <c r="L807" i="2" a="1"/>
  <c r="L807" i="2" s="1"/>
  <c r="Y809" i="2" a="1"/>
  <c r="Y809" i="2" s="1"/>
  <c r="P808" i="2"/>
  <c r="J808" i="2" l="1" a="1"/>
  <c r="J808" i="2" s="1"/>
  <c r="I808" i="2" s="1" a="1"/>
  <c r="I808" i="2" s="1"/>
  <c r="H808" i="2" s="1" a="1"/>
  <c r="H808" i="2" s="1"/>
  <c r="AF808" i="2"/>
  <c r="AA810" i="2" a="1"/>
  <c r="AA810" i="2" s="1"/>
  <c r="G809" i="2" a="1"/>
  <c r="G809" i="2" s="1"/>
  <c r="L808" i="2" a="1"/>
  <c r="L808" i="2" s="1"/>
  <c r="Y810" i="2" a="1"/>
  <c r="Y810" i="2" s="1"/>
  <c r="P809" i="2"/>
  <c r="J809" i="2" l="1" a="1"/>
  <c r="J809" i="2" s="1"/>
  <c r="I809" i="2" s="1" a="1"/>
  <c r="I809" i="2" s="1"/>
  <c r="H809" i="2" s="1" a="1"/>
  <c r="H809" i="2" s="1"/>
  <c r="AF809" i="2"/>
  <c r="AA811" i="2" a="1"/>
  <c r="AA811" i="2" s="1"/>
  <c r="G810" i="2" a="1"/>
  <c r="G810" i="2" s="1"/>
  <c r="L809" i="2" a="1"/>
  <c r="L809" i="2" s="1"/>
  <c r="Y811" i="2" a="1"/>
  <c r="Y811" i="2" s="1"/>
  <c r="P810" i="2"/>
  <c r="AF810" i="2" l="1"/>
  <c r="J810" i="2" a="1"/>
  <c r="J810" i="2" s="1"/>
  <c r="I810" i="2" s="1" a="1"/>
  <c r="I810" i="2" s="1"/>
  <c r="H810" i="2" s="1" a="1"/>
  <c r="H810" i="2" s="1"/>
  <c r="AA812" i="2" a="1"/>
  <c r="AA812" i="2" s="1"/>
  <c r="G811" i="2" a="1"/>
  <c r="G811" i="2" s="1"/>
  <c r="L810" i="2" a="1"/>
  <c r="L810" i="2" s="1"/>
  <c r="Y812" i="2" a="1"/>
  <c r="Y812" i="2" s="1"/>
  <c r="P811" i="2"/>
  <c r="AF811" i="2" l="1"/>
  <c r="J811" i="2" a="1"/>
  <c r="J811" i="2" s="1"/>
  <c r="I811" i="2" s="1" a="1"/>
  <c r="I811" i="2" s="1"/>
  <c r="H811" i="2" s="1" a="1"/>
  <c r="H811" i="2" s="1"/>
  <c r="AA813" i="2" a="1"/>
  <c r="AA813" i="2" s="1"/>
  <c r="G812" i="2" a="1"/>
  <c r="G812" i="2" s="1"/>
  <c r="L811" i="2" a="1"/>
  <c r="L811" i="2" s="1"/>
  <c r="Y813" i="2" a="1"/>
  <c r="Y813" i="2" s="1"/>
  <c r="P812" i="2"/>
  <c r="AF812" i="2" l="1"/>
  <c r="J812" i="2" a="1"/>
  <c r="J812" i="2" s="1"/>
  <c r="I812" i="2" s="1" a="1"/>
  <c r="I812" i="2" s="1"/>
  <c r="H812" i="2" s="1" a="1"/>
  <c r="H812" i="2" s="1"/>
  <c r="AA814" i="2" a="1"/>
  <c r="AA814" i="2" s="1"/>
  <c r="G813" i="2" a="1"/>
  <c r="G813" i="2" s="1"/>
  <c r="L812" i="2" a="1"/>
  <c r="L812" i="2" s="1"/>
  <c r="Y814" i="2" a="1"/>
  <c r="Y814" i="2" s="1"/>
  <c r="P813" i="2"/>
  <c r="AF813" i="2" l="1"/>
  <c r="J813" i="2" a="1"/>
  <c r="J813" i="2" s="1"/>
  <c r="I813" i="2" s="1" a="1"/>
  <c r="I813" i="2" s="1"/>
  <c r="H813" i="2" s="1" a="1"/>
  <c r="H813" i="2" s="1"/>
  <c r="AA815" i="2" a="1"/>
  <c r="AA815" i="2" s="1"/>
  <c r="G814" i="2" a="1"/>
  <c r="G814" i="2" s="1"/>
  <c r="L813" i="2" a="1"/>
  <c r="L813" i="2" s="1"/>
  <c r="Y815" i="2" a="1"/>
  <c r="Y815" i="2" s="1"/>
  <c r="P814" i="2"/>
  <c r="AF814" i="2" l="1"/>
  <c r="J814" i="2" a="1"/>
  <c r="J814" i="2" s="1"/>
  <c r="I814" i="2" s="1" a="1"/>
  <c r="I814" i="2" s="1"/>
  <c r="H814" i="2" s="1" a="1"/>
  <c r="H814" i="2" s="1"/>
  <c r="AA816" i="2" a="1"/>
  <c r="AA816" i="2" s="1"/>
  <c r="G815" i="2" a="1"/>
  <c r="G815" i="2" s="1"/>
  <c r="L814" i="2" a="1"/>
  <c r="L814" i="2" s="1"/>
  <c r="Y816" i="2" a="1"/>
  <c r="Y816" i="2" s="1"/>
  <c r="P815" i="2"/>
  <c r="AF815" i="2" l="1"/>
  <c r="J815" i="2" a="1"/>
  <c r="J815" i="2" s="1"/>
  <c r="I815" i="2" s="1" a="1"/>
  <c r="I815" i="2" s="1"/>
  <c r="H815" i="2" s="1" a="1"/>
  <c r="H815" i="2" s="1"/>
  <c r="AA817" i="2" a="1"/>
  <c r="AA817" i="2" s="1"/>
  <c r="G816" i="2" a="1"/>
  <c r="G816" i="2" s="1"/>
  <c r="L815" i="2" a="1"/>
  <c r="L815" i="2" s="1"/>
  <c r="Y817" i="2" a="1"/>
  <c r="Y817" i="2" s="1"/>
  <c r="P816" i="2"/>
  <c r="AF816" i="2" l="1"/>
  <c r="J816" i="2" a="1"/>
  <c r="J816" i="2" s="1"/>
  <c r="I816" i="2" s="1" a="1"/>
  <c r="I816" i="2" s="1"/>
  <c r="H816" i="2" s="1" a="1"/>
  <c r="H816" i="2" s="1"/>
  <c r="AA818" i="2" a="1"/>
  <c r="AA818" i="2" s="1"/>
  <c r="G817" i="2" a="1"/>
  <c r="G817" i="2" s="1"/>
  <c r="L816" i="2" a="1"/>
  <c r="L816" i="2" s="1"/>
  <c r="Y818" i="2" a="1"/>
  <c r="Y818" i="2" s="1"/>
  <c r="P817" i="2"/>
  <c r="AF817" i="2" l="1"/>
  <c r="J817" i="2" a="1"/>
  <c r="J817" i="2" s="1"/>
  <c r="I817" i="2" s="1" a="1"/>
  <c r="I817" i="2" s="1"/>
  <c r="H817" i="2" s="1" a="1"/>
  <c r="H817" i="2" s="1"/>
  <c r="AA819" i="2" a="1"/>
  <c r="AA819" i="2" s="1"/>
  <c r="G818" i="2" a="1"/>
  <c r="G818" i="2" s="1"/>
  <c r="L817" i="2" a="1"/>
  <c r="L817" i="2" s="1"/>
  <c r="Y819" i="2" a="1"/>
  <c r="Y819" i="2" s="1"/>
  <c r="P818" i="2"/>
  <c r="J818" i="2" l="1" a="1"/>
  <c r="J818" i="2" s="1"/>
  <c r="I818" i="2" s="1" a="1"/>
  <c r="I818" i="2" s="1"/>
  <c r="H818" i="2" s="1" a="1"/>
  <c r="H818" i="2" s="1"/>
  <c r="AF818" i="2"/>
  <c r="AA820" i="2" a="1"/>
  <c r="AA820" i="2" s="1"/>
  <c r="G819" i="2" a="1"/>
  <c r="G819" i="2" s="1"/>
  <c r="L818" i="2" a="1"/>
  <c r="L818" i="2" s="1"/>
  <c r="Y820" i="2" a="1"/>
  <c r="Y820" i="2" s="1"/>
  <c r="P819" i="2"/>
  <c r="AF819" i="2" l="1"/>
  <c r="J819" i="2" a="1"/>
  <c r="J819" i="2" s="1"/>
  <c r="I819" i="2" s="1" a="1"/>
  <c r="I819" i="2" s="1"/>
  <c r="H819" i="2" s="1" a="1"/>
  <c r="H819" i="2" s="1"/>
  <c r="AA821" i="2" a="1"/>
  <c r="AA821" i="2" s="1"/>
  <c r="G820" i="2" a="1"/>
  <c r="G820" i="2" s="1"/>
  <c r="L819" i="2" a="1"/>
  <c r="L819" i="2" s="1"/>
  <c r="Y821" i="2" a="1"/>
  <c r="Y821" i="2" s="1"/>
  <c r="P820" i="2"/>
  <c r="AF820" i="2" l="1"/>
  <c r="J820" i="2" a="1"/>
  <c r="J820" i="2" s="1"/>
  <c r="I820" i="2" s="1" a="1"/>
  <c r="I820" i="2" s="1"/>
  <c r="H820" i="2" s="1" a="1"/>
  <c r="H820" i="2" s="1"/>
  <c r="AA822" i="2" a="1"/>
  <c r="AA822" i="2" s="1"/>
  <c r="G821" i="2" a="1"/>
  <c r="G821" i="2" s="1"/>
  <c r="L820" i="2" a="1"/>
  <c r="L820" i="2" s="1"/>
  <c r="Y822" i="2" a="1"/>
  <c r="Y822" i="2" s="1"/>
  <c r="P821" i="2"/>
  <c r="J821" i="2" l="1" a="1"/>
  <c r="J821" i="2" s="1"/>
  <c r="I821" i="2" s="1" a="1"/>
  <c r="I821" i="2" s="1"/>
  <c r="H821" i="2" s="1" a="1"/>
  <c r="H821" i="2" s="1"/>
  <c r="AF821" i="2"/>
  <c r="AA823" i="2" a="1"/>
  <c r="AA823" i="2" s="1"/>
  <c r="G822" i="2" a="1"/>
  <c r="G822" i="2" s="1"/>
  <c r="L821" i="2" a="1"/>
  <c r="L821" i="2" s="1"/>
  <c r="Y823" i="2" a="1"/>
  <c r="Y823" i="2" s="1"/>
  <c r="P822" i="2"/>
  <c r="AF822" i="2" l="1"/>
  <c r="J822" i="2" a="1"/>
  <c r="J822" i="2" s="1"/>
  <c r="I822" i="2" s="1" a="1"/>
  <c r="I822" i="2" s="1"/>
  <c r="H822" i="2" s="1" a="1"/>
  <c r="H822" i="2" s="1"/>
  <c r="AA824" i="2" a="1"/>
  <c r="AA824" i="2" s="1"/>
  <c r="G823" i="2" a="1"/>
  <c r="G823" i="2" s="1"/>
  <c r="L822" i="2" a="1"/>
  <c r="L822" i="2" s="1"/>
  <c r="Y824" i="2" a="1"/>
  <c r="Y824" i="2" s="1"/>
  <c r="P823" i="2"/>
  <c r="AF823" i="2" l="1"/>
  <c r="J823" i="2" a="1"/>
  <c r="J823" i="2" s="1"/>
  <c r="I823" i="2" s="1" a="1"/>
  <c r="I823" i="2" s="1"/>
  <c r="H823" i="2" s="1" a="1"/>
  <c r="H823" i="2" s="1"/>
  <c r="AA825" i="2" a="1"/>
  <c r="AA825" i="2" s="1"/>
  <c r="G824" i="2" a="1"/>
  <c r="G824" i="2" s="1"/>
  <c r="L823" i="2" a="1"/>
  <c r="L823" i="2" s="1"/>
  <c r="Y825" i="2" a="1"/>
  <c r="Y825" i="2" s="1"/>
  <c r="P824" i="2"/>
  <c r="AF824" i="2" l="1"/>
  <c r="J824" i="2" a="1"/>
  <c r="J824" i="2" s="1"/>
  <c r="I824" i="2" s="1" a="1"/>
  <c r="I824" i="2" s="1"/>
  <c r="H824" i="2" s="1" a="1"/>
  <c r="H824" i="2" s="1"/>
  <c r="AA826" i="2" a="1"/>
  <c r="AA826" i="2" s="1"/>
  <c r="G825" i="2" a="1"/>
  <c r="G825" i="2" s="1"/>
  <c r="L824" i="2" a="1"/>
  <c r="L824" i="2" s="1"/>
  <c r="Y826" i="2" a="1"/>
  <c r="Y826" i="2" s="1"/>
  <c r="P825" i="2"/>
  <c r="AF825" i="2" l="1"/>
  <c r="J825" i="2" a="1"/>
  <c r="J825" i="2" s="1"/>
  <c r="I825" i="2" s="1" a="1"/>
  <c r="I825" i="2" s="1"/>
  <c r="H825" i="2" s="1" a="1"/>
  <c r="H825" i="2" s="1"/>
  <c r="AA827" i="2" a="1"/>
  <c r="AA827" i="2" s="1"/>
  <c r="G826" i="2" a="1"/>
  <c r="G826" i="2" s="1"/>
  <c r="L825" i="2" a="1"/>
  <c r="L825" i="2" s="1"/>
  <c r="Y827" i="2" a="1"/>
  <c r="Y827" i="2" s="1"/>
  <c r="P826" i="2"/>
  <c r="AF826" i="2" l="1"/>
  <c r="J826" i="2" a="1"/>
  <c r="J826" i="2" s="1"/>
  <c r="I826" i="2" s="1" a="1"/>
  <c r="I826" i="2" s="1"/>
  <c r="H826" i="2" s="1" a="1"/>
  <c r="H826" i="2" s="1"/>
  <c r="AA828" i="2" a="1"/>
  <c r="AA828" i="2" s="1"/>
  <c r="G827" i="2" a="1"/>
  <c r="G827" i="2" s="1"/>
  <c r="L826" i="2" a="1"/>
  <c r="L826" i="2" s="1"/>
  <c r="Y828" i="2" a="1"/>
  <c r="Y828" i="2" s="1"/>
  <c r="P827" i="2"/>
  <c r="J827" i="2" l="1" a="1"/>
  <c r="J827" i="2" s="1"/>
  <c r="I827" i="2" s="1" a="1"/>
  <c r="I827" i="2" s="1"/>
  <c r="H827" i="2" s="1" a="1"/>
  <c r="H827" i="2" s="1"/>
  <c r="AF827" i="2"/>
  <c r="AA829" i="2" a="1"/>
  <c r="AA829" i="2" s="1"/>
  <c r="G828" i="2" a="1"/>
  <c r="G828" i="2" s="1"/>
  <c r="L827" i="2" a="1"/>
  <c r="L827" i="2" s="1"/>
  <c r="Y829" i="2" a="1"/>
  <c r="Y829" i="2" s="1"/>
  <c r="P828" i="2"/>
  <c r="AF828" i="2" l="1"/>
  <c r="J828" i="2" a="1"/>
  <c r="J828" i="2" s="1"/>
  <c r="I828" i="2" s="1" a="1"/>
  <c r="I828" i="2" s="1"/>
  <c r="H828" i="2" s="1" a="1"/>
  <c r="H828" i="2" s="1"/>
  <c r="AA830" i="2" a="1"/>
  <c r="AA830" i="2" s="1"/>
  <c r="G829" i="2" a="1"/>
  <c r="G829" i="2" s="1"/>
  <c r="L828" i="2" a="1"/>
  <c r="L828" i="2" s="1"/>
  <c r="Y830" i="2" a="1"/>
  <c r="Y830" i="2" s="1"/>
  <c r="P829" i="2"/>
  <c r="AF829" i="2" l="1"/>
  <c r="J829" i="2" a="1"/>
  <c r="J829" i="2" s="1"/>
  <c r="I829" i="2" s="1" a="1"/>
  <c r="I829" i="2" s="1"/>
  <c r="H829" i="2" s="1" a="1"/>
  <c r="H829" i="2" s="1"/>
  <c r="AA831" i="2" a="1"/>
  <c r="AA831" i="2" s="1"/>
  <c r="G830" i="2" a="1"/>
  <c r="G830" i="2" s="1"/>
  <c r="L829" i="2" a="1"/>
  <c r="L829" i="2" s="1"/>
  <c r="Y831" i="2" a="1"/>
  <c r="Y831" i="2" s="1"/>
  <c r="P830" i="2"/>
  <c r="AF830" i="2" l="1"/>
  <c r="J830" i="2" a="1"/>
  <c r="J830" i="2" s="1"/>
  <c r="I830" i="2" s="1" a="1"/>
  <c r="I830" i="2" s="1"/>
  <c r="H830" i="2" s="1" a="1"/>
  <c r="H830" i="2" s="1"/>
  <c r="AA832" i="2" a="1"/>
  <c r="AA832" i="2" s="1"/>
  <c r="G831" i="2" a="1"/>
  <c r="G831" i="2" s="1"/>
  <c r="L830" i="2" a="1"/>
  <c r="L830" i="2" s="1"/>
  <c r="Y832" i="2" a="1"/>
  <c r="Y832" i="2" s="1"/>
  <c r="P831" i="2"/>
  <c r="AF831" i="2" l="1"/>
  <c r="J831" i="2" a="1"/>
  <c r="J831" i="2" s="1"/>
  <c r="I831" i="2" s="1" a="1"/>
  <c r="I831" i="2" s="1"/>
  <c r="H831" i="2" s="1" a="1"/>
  <c r="H831" i="2" s="1"/>
  <c r="AA833" i="2" a="1"/>
  <c r="AA833" i="2" s="1"/>
  <c r="G832" i="2" a="1"/>
  <c r="G832" i="2" s="1"/>
  <c r="L831" i="2" a="1"/>
  <c r="L831" i="2" s="1"/>
  <c r="Y833" i="2" a="1"/>
  <c r="Y833" i="2" s="1"/>
  <c r="P832" i="2"/>
  <c r="AF832" i="2" l="1"/>
  <c r="J832" i="2" a="1"/>
  <c r="J832" i="2" s="1"/>
  <c r="I832" i="2" s="1" a="1"/>
  <c r="I832" i="2" s="1"/>
  <c r="H832" i="2" s="1" a="1"/>
  <c r="H832" i="2" s="1"/>
  <c r="AA834" i="2" a="1"/>
  <c r="AA834" i="2" s="1"/>
  <c r="G833" i="2" a="1"/>
  <c r="G833" i="2" s="1"/>
  <c r="L832" i="2" a="1"/>
  <c r="L832" i="2" s="1"/>
  <c r="Y834" i="2" a="1"/>
  <c r="Y834" i="2" s="1"/>
  <c r="P833" i="2"/>
  <c r="AF833" i="2" l="1"/>
  <c r="J833" i="2" a="1"/>
  <c r="J833" i="2" s="1"/>
  <c r="I833" i="2" s="1" a="1"/>
  <c r="I833" i="2" s="1"/>
  <c r="H833" i="2" s="1" a="1"/>
  <c r="H833" i="2" s="1"/>
  <c r="AA835" i="2" a="1"/>
  <c r="AA835" i="2" s="1"/>
  <c r="G834" i="2" a="1"/>
  <c r="G834" i="2" s="1"/>
  <c r="L833" i="2" a="1"/>
  <c r="L833" i="2" s="1"/>
  <c r="Y835" i="2" a="1"/>
  <c r="Y835" i="2" s="1"/>
  <c r="P834" i="2"/>
  <c r="AF834" i="2" l="1"/>
  <c r="J834" i="2" a="1"/>
  <c r="J834" i="2" s="1"/>
  <c r="I834" i="2" s="1" a="1"/>
  <c r="I834" i="2" s="1"/>
  <c r="H834" i="2" s="1" a="1"/>
  <c r="H834" i="2" s="1"/>
  <c r="AA836" i="2" a="1"/>
  <c r="AA836" i="2" s="1"/>
  <c r="G835" i="2" a="1"/>
  <c r="G835" i="2" s="1"/>
  <c r="L834" i="2" a="1"/>
  <c r="L834" i="2" s="1"/>
  <c r="Y836" i="2" a="1"/>
  <c r="Y836" i="2" s="1"/>
  <c r="P835" i="2"/>
  <c r="J835" i="2" l="1" a="1"/>
  <c r="J835" i="2" s="1"/>
  <c r="I835" i="2" s="1" a="1"/>
  <c r="I835" i="2" s="1"/>
  <c r="H835" i="2" s="1" a="1"/>
  <c r="H835" i="2" s="1"/>
  <c r="AF835" i="2"/>
  <c r="AA837" i="2" a="1"/>
  <c r="AA837" i="2" s="1"/>
  <c r="G836" i="2" a="1"/>
  <c r="G836" i="2" s="1"/>
  <c r="L835" i="2" a="1"/>
  <c r="L835" i="2" s="1"/>
  <c r="Y837" i="2" a="1"/>
  <c r="Y837" i="2" s="1"/>
  <c r="P836" i="2"/>
  <c r="AF836" i="2" l="1"/>
  <c r="J836" i="2" a="1"/>
  <c r="J836" i="2" s="1"/>
  <c r="I836" i="2" s="1" a="1"/>
  <c r="I836" i="2" s="1"/>
  <c r="H836" i="2" s="1" a="1"/>
  <c r="H836" i="2" s="1"/>
  <c r="AA838" i="2" a="1"/>
  <c r="AA838" i="2" s="1"/>
  <c r="G837" i="2" a="1"/>
  <c r="G837" i="2" s="1"/>
  <c r="L836" i="2" a="1"/>
  <c r="L836" i="2" s="1"/>
  <c r="Y838" i="2" a="1"/>
  <c r="Y838" i="2" s="1"/>
  <c r="P837" i="2"/>
  <c r="AF837" i="2" l="1"/>
  <c r="J837" i="2" a="1"/>
  <c r="J837" i="2" s="1"/>
  <c r="I837" i="2" s="1" a="1"/>
  <c r="I837" i="2" s="1"/>
  <c r="H837" i="2" s="1" a="1"/>
  <c r="H837" i="2" s="1"/>
  <c r="AA839" i="2" a="1"/>
  <c r="AA839" i="2" s="1"/>
  <c r="G838" i="2" a="1"/>
  <c r="G838" i="2" s="1"/>
  <c r="L837" i="2" a="1"/>
  <c r="L837" i="2" s="1"/>
  <c r="Y839" i="2" a="1"/>
  <c r="Y839" i="2" s="1"/>
  <c r="P838" i="2"/>
  <c r="AF838" i="2" l="1"/>
  <c r="J838" i="2" a="1"/>
  <c r="J838" i="2" s="1"/>
  <c r="I838" i="2" s="1" a="1"/>
  <c r="I838" i="2" s="1"/>
  <c r="H838" i="2" s="1" a="1"/>
  <c r="H838" i="2" s="1"/>
  <c r="AA840" i="2" a="1"/>
  <c r="AA840" i="2" s="1"/>
  <c r="G839" i="2" a="1"/>
  <c r="G839" i="2" s="1"/>
  <c r="L838" i="2" a="1"/>
  <c r="L838" i="2" s="1"/>
  <c r="Y840" i="2" a="1"/>
  <c r="Y840" i="2" s="1"/>
  <c r="P839" i="2"/>
  <c r="AF839" i="2" l="1"/>
  <c r="J839" i="2" a="1"/>
  <c r="J839" i="2" s="1"/>
  <c r="I839" i="2" s="1" a="1"/>
  <c r="I839" i="2" s="1"/>
  <c r="H839" i="2" s="1" a="1"/>
  <c r="H839" i="2" s="1"/>
  <c r="AA841" i="2" a="1"/>
  <c r="AA841" i="2" s="1"/>
  <c r="G840" i="2" a="1"/>
  <c r="G840" i="2" s="1"/>
  <c r="L839" i="2" a="1"/>
  <c r="L839" i="2" s="1"/>
  <c r="Y841" i="2" a="1"/>
  <c r="Y841" i="2" s="1"/>
  <c r="P840" i="2"/>
  <c r="AF840" i="2" l="1"/>
  <c r="J840" i="2" a="1"/>
  <c r="J840" i="2" s="1"/>
  <c r="I840" i="2" s="1" a="1"/>
  <c r="I840" i="2" s="1"/>
  <c r="H840" i="2" s="1" a="1"/>
  <c r="H840" i="2" s="1"/>
  <c r="AA842" i="2" a="1"/>
  <c r="AA842" i="2" s="1"/>
  <c r="G841" i="2" a="1"/>
  <c r="G841" i="2" s="1"/>
  <c r="L840" i="2" a="1"/>
  <c r="L840" i="2" s="1"/>
  <c r="Y842" i="2" a="1"/>
  <c r="Y842" i="2" s="1"/>
  <c r="P841" i="2"/>
  <c r="AF841" i="2" l="1"/>
  <c r="J841" i="2" a="1"/>
  <c r="J841" i="2" s="1"/>
  <c r="I841" i="2" s="1" a="1"/>
  <c r="I841" i="2" s="1"/>
  <c r="H841" i="2" s="1" a="1"/>
  <c r="H841" i="2" s="1"/>
  <c r="AA843" i="2" a="1"/>
  <c r="AA843" i="2" s="1"/>
  <c r="G842" i="2" a="1"/>
  <c r="G842" i="2" s="1"/>
  <c r="L841" i="2" a="1"/>
  <c r="L841" i="2" s="1"/>
  <c r="Y843" i="2" a="1"/>
  <c r="Y843" i="2" s="1"/>
  <c r="P842" i="2"/>
  <c r="AF842" i="2" l="1"/>
  <c r="J842" i="2" a="1"/>
  <c r="J842" i="2" s="1"/>
  <c r="I842" i="2" s="1" a="1"/>
  <c r="I842" i="2" s="1"/>
  <c r="H842" i="2" s="1" a="1"/>
  <c r="H842" i="2" s="1"/>
  <c r="AA844" i="2" a="1"/>
  <c r="AA844" i="2" s="1"/>
  <c r="G843" i="2" a="1"/>
  <c r="G843" i="2" s="1"/>
  <c r="L842" i="2" a="1"/>
  <c r="L842" i="2" s="1"/>
  <c r="Y844" i="2" a="1"/>
  <c r="Y844" i="2" s="1"/>
  <c r="P843" i="2"/>
  <c r="AF843" i="2" l="1"/>
  <c r="J843" i="2" a="1"/>
  <c r="J843" i="2" s="1"/>
  <c r="I843" i="2" s="1" a="1"/>
  <c r="I843" i="2" s="1"/>
  <c r="H843" i="2" s="1" a="1"/>
  <c r="H843" i="2" s="1"/>
  <c r="AA845" i="2" a="1"/>
  <c r="AA845" i="2" s="1"/>
  <c r="G844" i="2" a="1"/>
  <c r="G844" i="2" s="1"/>
  <c r="L843" i="2" a="1"/>
  <c r="L843" i="2" s="1"/>
  <c r="Y845" i="2" a="1"/>
  <c r="Y845" i="2" s="1"/>
  <c r="P844" i="2"/>
  <c r="J844" i="2" l="1" a="1"/>
  <c r="J844" i="2" s="1"/>
  <c r="I844" i="2" s="1" a="1"/>
  <c r="I844" i="2" s="1"/>
  <c r="H844" i="2" s="1" a="1"/>
  <c r="H844" i="2" s="1"/>
  <c r="AF844" i="2"/>
  <c r="AA846" i="2" a="1"/>
  <c r="AA846" i="2" s="1"/>
  <c r="G845" i="2" a="1"/>
  <c r="G845" i="2" s="1"/>
  <c r="L844" i="2" a="1"/>
  <c r="L844" i="2" s="1"/>
  <c r="Y846" i="2" a="1"/>
  <c r="Y846" i="2" s="1"/>
  <c r="P845" i="2"/>
  <c r="AF845" i="2" l="1"/>
  <c r="J845" i="2" a="1"/>
  <c r="J845" i="2" s="1"/>
  <c r="I845" i="2" s="1" a="1"/>
  <c r="I845" i="2" s="1"/>
  <c r="H845" i="2" s="1" a="1"/>
  <c r="H845" i="2" s="1"/>
  <c r="AA847" i="2" a="1"/>
  <c r="AA847" i="2" s="1"/>
  <c r="G846" i="2" a="1"/>
  <c r="G846" i="2" s="1"/>
  <c r="L845" i="2" a="1"/>
  <c r="L845" i="2" s="1"/>
  <c r="Y847" i="2" a="1"/>
  <c r="Y847" i="2" s="1"/>
  <c r="P846" i="2"/>
  <c r="AF846" i="2" l="1"/>
  <c r="J846" i="2" a="1"/>
  <c r="J846" i="2" s="1"/>
  <c r="I846" i="2" s="1" a="1"/>
  <c r="I846" i="2" s="1"/>
  <c r="H846" i="2" s="1" a="1"/>
  <c r="H846" i="2" s="1"/>
  <c r="AA848" i="2" a="1"/>
  <c r="AA848" i="2" s="1"/>
  <c r="G847" i="2" a="1"/>
  <c r="G847" i="2" s="1"/>
  <c r="L846" i="2" a="1"/>
  <c r="L846" i="2" s="1"/>
  <c r="Y848" i="2" a="1"/>
  <c r="Y848" i="2" s="1"/>
  <c r="P847" i="2"/>
  <c r="J847" i="2" l="1" a="1"/>
  <c r="J847" i="2" s="1"/>
  <c r="I847" i="2" s="1" a="1"/>
  <c r="I847" i="2" s="1"/>
  <c r="H847" i="2" s="1" a="1"/>
  <c r="H847" i="2" s="1"/>
  <c r="AF847" i="2"/>
  <c r="AA849" i="2" a="1"/>
  <c r="AA849" i="2" s="1"/>
  <c r="G848" i="2" a="1"/>
  <c r="G848" i="2" s="1"/>
  <c r="L847" i="2" a="1"/>
  <c r="L847" i="2" s="1"/>
  <c r="Y849" i="2" a="1"/>
  <c r="Y849" i="2" s="1"/>
  <c r="P848" i="2"/>
  <c r="AF848" i="2" l="1"/>
  <c r="J848" i="2" a="1"/>
  <c r="J848" i="2" s="1"/>
  <c r="I848" i="2" s="1" a="1"/>
  <c r="I848" i="2" s="1"/>
  <c r="H848" i="2" s="1" a="1"/>
  <c r="H848" i="2" s="1"/>
  <c r="AA850" i="2" a="1"/>
  <c r="AA850" i="2" s="1"/>
  <c r="G849" i="2" a="1"/>
  <c r="G849" i="2" s="1"/>
  <c r="L848" i="2" a="1"/>
  <c r="L848" i="2" s="1"/>
  <c r="Y850" i="2" a="1"/>
  <c r="Y850" i="2" s="1"/>
  <c r="P849" i="2"/>
  <c r="AF849" i="2" l="1"/>
  <c r="J849" i="2" a="1"/>
  <c r="J849" i="2" s="1"/>
  <c r="I849" i="2" s="1" a="1"/>
  <c r="I849" i="2" s="1"/>
  <c r="H849" i="2" s="1" a="1"/>
  <c r="H849" i="2" s="1"/>
  <c r="AA851" i="2" a="1"/>
  <c r="AA851" i="2" s="1"/>
  <c r="G850" i="2" a="1"/>
  <c r="G850" i="2" s="1"/>
  <c r="L849" i="2" a="1"/>
  <c r="L849" i="2" s="1"/>
  <c r="Y851" i="2" a="1"/>
  <c r="Y851" i="2" s="1"/>
  <c r="P850" i="2"/>
  <c r="AF850" i="2" l="1"/>
  <c r="J850" i="2" a="1"/>
  <c r="J850" i="2" s="1"/>
  <c r="I850" i="2" s="1" a="1"/>
  <c r="I850" i="2" s="1"/>
  <c r="H850" i="2" s="1" a="1"/>
  <c r="H850" i="2" s="1"/>
  <c r="AA852" i="2" a="1"/>
  <c r="AA852" i="2" s="1"/>
  <c r="G851" i="2" a="1"/>
  <c r="G851" i="2" s="1"/>
  <c r="L850" i="2" a="1"/>
  <c r="L850" i="2" s="1"/>
  <c r="Y852" i="2" a="1"/>
  <c r="Y852" i="2" s="1"/>
  <c r="P851" i="2"/>
  <c r="AF851" i="2" l="1"/>
  <c r="J851" i="2" a="1"/>
  <c r="J851" i="2" s="1"/>
  <c r="I851" i="2" s="1" a="1"/>
  <c r="I851" i="2" s="1"/>
  <c r="H851" i="2" s="1" a="1"/>
  <c r="H851" i="2" s="1"/>
  <c r="AA853" i="2" a="1"/>
  <c r="AA853" i="2" s="1"/>
  <c r="G852" i="2" a="1"/>
  <c r="G852" i="2" s="1"/>
  <c r="L851" i="2" a="1"/>
  <c r="L851" i="2" s="1"/>
  <c r="Y853" i="2" a="1"/>
  <c r="Y853" i="2" s="1"/>
  <c r="P852" i="2"/>
  <c r="AF852" i="2" l="1"/>
  <c r="J852" i="2" a="1"/>
  <c r="J852" i="2" s="1"/>
  <c r="I852" i="2" s="1" a="1"/>
  <c r="I852" i="2" s="1"/>
  <c r="H852" i="2" s="1" a="1"/>
  <c r="H852" i="2" s="1"/>
  <c r="AA854" i="2" a="1"/>
  <c r="AA854" i="2" s="1"/>
  <c r="G853" i="2" a="1"/>
  <c r="G853" i="2" s="1"/>
  <c r="L852" i="2" a="1"/>
  <c r="L852" i="2" s="1"/>
  <c r="Y854" i="2" a="1"/>
  <c r="Y854" i="2" s="1"/>
  <c r="P853" i="2"/>
  <c r="AF853" i="2" l="1"/>
  <c r="J853" i="2" a="1"/>
  <c r="J853" i="2" s="1"/>
  <c r="I853" i="2" s="1" a="1"/>
  <c r="I853" i="2" s="1"/>
  <c r="H853" i="2" s="1" a="1"/>
  <c r="H853" i="2" s="1"/>
  <c r="AA855" i="2" a="1"/>
  <c r="AA855" i="2" s="1"/>
  <c r="G854" i="2" a="1"/>
  <c r="G854" i="2" s="1"/>
  <c r="L853" i="2" a="1"/>
  <c r="L853" i="2" s="1"/>
  <c r="Y855" i="2" a="1"/>
  <c r="Y855" i="2" s="1"/>
  <c r="P854" i="2"/>
  <c r="AF854" i="2" l="1"/>
  <c r="J854" i="2" a="1"/>
  <c r="J854" i="2" s="1"/>
  <c r="I854" i="2" s="1" a="1"/>
  <c r="I854" i="2" s="1"/>
  <c r="H854" i="2" s="1" a="1"/>
  <c r="H854" i="2" s="1"/>
  <c r="AA856" i="2" a="1"/>
  <c r="AA856" i="2" s="1"/>
  <c r="G855" i="2" a="1"/>
  <c r="G855" i="2" s="1"/>
  <c r="L854" i="2" a="1"/>
  <c r="L854" i="2" s="1"/>
  <c r="Y856" i="2" a="1"/>
  <c r="Y856" i="2" s="1"/>
  <c r="P855" i="2"/>
  <c r="AF855" i="2" l="1"/>
  <c r="J855" i="2" a="1"/>
  <c r="J855" i="2" s="1"/>
  <c r="I855" i="2" s="1" a="1"/>
  <c r="I855" i="2" s="1"/>
  <c r="H855" i="2" s="1" a="1"/>
  <c r="H855" i="2" s="1"/>
  <c r="AA857" i="2" a="1"/>
  <c r="AA857" i="2" s="1"/>
  <c r="G856" i="2" a="1"/>
  <c r="G856" i="2" s="1"/>
  <c r="L855" i="2" a="1"/>
  <c r="L855" i="2" s="1"/>
  <c r="Y857" i="2" a="1"/>
  <c r="Y857" i="2" s="1"/>
  <c r="P856" i="2"/>
  <c r="AF856" i="2" l="1"/>
  <c r="J856" i="2" a="1"/>
  <c r="J856" i="2" s="1"/>
  <c r="I856" i="2" s="1" a="1"/>
  <c r="I856" i="2" s="1"/>
  <c r="H856" i="2" s="1" a="1"/>
  <c r="H856" i="2" s="1"/>
  <c r="AA858" i="2" a="1"/>
  <c r="AA858" i="2" s="1"/>
  <c r="G857" i="2" a="1"/>
  <c r="G857" i="2" s="1"/>
  <c r="L856" i="2" a="1"/>
  <c r="L856" i="2" s="1"/>
  <c r="Y858" i="2" a="1"/>
  <c r="Y858" i="2" s="1"/>
  <c r="P857" i="2"/>
  <c r="AF857" i="2" l="1"/>
  <c r="J857" i="2" a="1"/>
  <c r="J857" i="2" s="1"/>
  <c r="I857" i="2" s="1" a="1"/>
  <c r="I857" i="2" s="1"/>
  <c r="H857" i="2" s="1" a="1"/>
  <c r="H857" i="2" s="1"/>
  <c r="AA859" i="2" a="1"/>
  <c r="AA859" i="2" s="1"/>
  <c r="G858" i="2" a="1"/>
  <c r="G858" i="2" s="1"/>
  <c r="L857" i="2" a="1"/>
  <c r="L857" i="2" s="1"/>
  <c r="Y859" i="2" a="1"/>
  <c r="Y859" i="2" s="1"/>
  <c r="P858" i="2"/>
  <c r="AF858" i="2" l="1"/>
  <c r="J858" i="2" a="1"/>
  <c r="J858" i="2" s="1"/>
  <c r="I858" i="2" s="1" a="1"/>
  <c r="I858" i="2" s="1"/>
  <c r="H858" i="2" s="1" a="1"/>
  <c r="H858" i="2" s="1"/>
  <c r="AA860" i="2" a="1"/>
  <c r="AA860" i="2" s="1"/>
  <c r="G859" i="2" a="1"/>
  <c r="G859" i="2" s="1"/>
  <c r="L858" i="2" a="1"/>
  <c r="L858" i="2" s="1"/>
  <c r="Y860" i="2" a="1"/>
  <c r="Y860" i="2" s="1"/>
  <c r="P859" i="2"/>
  <c r="J859" i="2" l="1" a="1"/>
  <c r="J859" i="2" s="1"/>
  <c r="I859" i="2" s="1" a="1"/>
  <c r="I859" i="2" s="1"/>
  <c r="H859" i="2" s="1" a="1"/>
  <c r="H859" i="2" s="1"/>
  <c r="AF859" i="2"/>
  <c r="AA861" i="2" a="1"/>
  <c r="AA861" i="2" s="1"/>
  <c r="G860" i="2" a="1"/>
  <c r="G860" i="2" s="1"/>
  <c r="L859" i="2" a="1"/>
  <c r="L859" i="2" s="1"/>
  <c r="Y861" i="2" a="1"/>
  <c r="Y861" i="2" s="1"/>
  <c r="P860" i="2"/>
  <c r="AF860" i="2" l="1"/>
  <c r="J860" i="2" a="1"/>
  <c r="J860" i="2" s="1"/>
  <c r="I860" i="2" s="1" a="1"/>
  <c r="I860" i="2" s="1"/>
  <c r="H860" i="2" s="1" a="1"/>
  <c r="H860" i="2" s="1"/>
  <c r="AA862" i="2" a="1"/>
  <c r="AA862" i="2" s="1"/>
  <c r="G861" i="2" a="1"/>
  <c r="G861" i="2" s="1"/>
  <c r="L860" i="2" a="1"/>
  <c r="L860" i="2" s="1"/>
  <c r="Y862" i="2" a="1"/>
  <c r="Y862" i="2" s="1"/>
  <c r="P861" i="2"/>
  <c r="AF861" i="2" l="1"/>
  <c r="J861" i="2" a="1"/>
  <c r="J861" i="2" s="1"/>
  <c r="I861" i="2" s="1" a="1"/>
  <c r="I861" i="2" s="1"/>
  <c r="H861" i="2" s="1" a="1"/>
  <c r="H861" i="2" s="1"/>
  <c r="AA863" i="2" a="1"/>
  <c r="AA863" i="2" s="1"/>
  <c r="G862" i="2" a="1"/>
  <c r="G862" i="2" s="1"/>
  <c r="L861" i="2" a="1"/>
  <c r="L861" i="2" s="1"/>
  <c r="Y863" i="2" a="1"/>
  <c r="Y863" i="2" s="1"/>
  <c r="P862" i="2"/>
  <c r="AF862" i="2" l="1"/>
  <c r="J862" i="2" a="1"/>
  <c r="J862" i="2" s="1"/>
  <c r="I862" i="2" s="1" a="1"/>
  <c r="I862" i="2" s="1"/>
  <c r="H862" i="2" s="1" a="1"/>
  <c r="H862" i="2" s="1"/>
  <c r="AA864" i="2" a="1"/>
  <c r="AA864" i="2" s="1"/>
  <c r="G863" i="2" a="1"/>
  <c r="G863" i="2" s="1"/>
  <c r="L862" i="2" a="1"/>
  <c r="L862" i="2" s="1"/>
  <c r="Y864" i="2" a="1"/>
  <c r="Y864" i="2" s="1"/>
  <c r="P863" i="2"/>
  <c r="AF863" i="2" l="1"/>
  <c r="J863" i="2" a="1"/>
  <c r="J863" i="2" s="1"/>
  <c r="I863" i="2" s="1" a="1"/>
  <c r="I863" i="2" s="1"/>
  <c r="H863" i="2" s="1" a="1"/>
  <c r="H863" i="2" s="1"/>
  <c r="AA865" i="2" a="1"/>
  <c r="AA865" i="2" s="1"/>
  <c r="G864" i="2" a="1"/>
  <c r="G864" i="2" s="1"/>
  <c r="L863" i="2" a="1"/>
  <c r="L863" i="2" s="1"/>
  <c r="Y865" i="2" a="1"/>
  <c r="Y865" i="2" s="1"/>
  <c r="P864" i="2"/>
  <c r="AF864" i="2" l="1"/>
  <c r="J864" i="2" a="1"/>
  <c r="J864" i="2" s="1"/>
  <c r="I864" i="2" s="1" a="1"/>
  <c r="I864" i="2" s="1"/>
  <c r="H864" i="2" s="1" a="1"/>
  <c r="H864" i="2" s="1"/>
  <c r="AA866" i="2" a="1"/>
  <c r="AA866" i="2" s="1"/>
  <c r="G865" i="2" a="1"/>
  <c r="G865" i="2" s="1"/>
  <c r="L864" i="2" a="1"/>
  <c r="L864" i="2" s="1"/>
  <c r="Y866" i="2" a="1"/>
  <c r="Y866" i="2" s="1"/>
  <c r="P865" i="2"/>
  <c r="AF865" i="2" l="1"/>
  <c r="J865" i="2" a="1"/>
  <c r="J865" i="2" s="1"/>
  <c r="I865" i="2" s="1" a="1"/>
  <c r="I865" i="2" s="1"/>
  <c r="H865" i="2" s="1" a="1"/>
  <c r="H865" i="2" s="1"/>
  <c r="AA867" i="2" a="1"/>
  <c r="AA867" i="2" s="1"/>
  <c r="G866" i="2" a="1"/>
  <c r="G866" i="2" s="1"/>
  <c r="L865" i="2" a="1"/>
  <c r="L865" i="2" s="1"/>
  <c r="Y867" i="2" a="1"/>
  <c r="Y867" i="2" s="1"/>
  <c r="P866" i="2"/>
  <c r="AF866" i="2" l="1"/>
  <c r="J866" i="2" a="1"/>
  <c r="J866" i="2" s="1"/>
  <c r="I866" i="2" s="1" a="1"/>
  <c r="I866" i="2" s="1"/>
  <c r="H866" i="2" s="1" a="1"/>
  <c r="H866" i="2" s="1"/>
  <c r="AA868" i="2" a="1"/>
  <c r="AA868" i="2" s="1"/>
  <c r="G867" i="2" a="1"/>
  <c r="G867" i="2" s="1"/>
  <c r="L866" i="2" a="1"/>
  <c r="L866" i="2" s="1"/>
  <c r="Y868" i="2" a="1"/>
  <c r="Y868" i="2" s="1"/>
  <c r="P867" i="2"/>
  <c r="AF867" i="2" l="1"/>
  <c r="J867" i="2" a="1"/>
  <c r="J867" i="2" s="1"/>
  <c r="I867" i="2" s="1" a="1"/>
  <c r="I867" i="2" s="1"/>
  <c r="H867" i="2" s="1" a="1"/>
  <c r="H867" i="2" s="1"/>
  <c r="AA869" i="2" a="1"/>
  <c r="AA869" i="2" s="1"/>
  <c r="G868" i="2" a="1"/>
  <c r="G868" i="2" s="1"/>
  <c r="L867" i="2" a="1"/>
  <c r="L867" i="2" s="1"/>
  <c r="Y869" i="2" a="1"/>
  <c r="Y869" i="2" s="1"/>
  <c r="P868" i="2"/>
  <c r="AF868" i="2" l="1"/>
  <c r="J868" i="2" a="1"/>
  <c r="J868" i="2" s="1"/>
  <c r="I868" i="2" s="1" a="1"/>
  <c r="I868" i="2" s="1"/>
  <c r="H868" i="2" s="1" a="1"/>
  <c r="H868" i="2" s="1"/>
  <c r="AA870" i="2" a="1"/>
  <c r="AA870" i="2" s="1"/>
  <c r="G869" i="2" a="1"/>
  <c r="G869" i="2" s="1"/>
  <c r="L868" i="2" a="1"/>
  <c r="L868" i="2" s="1"/>
  <c r="Y870" i="2" a="1"/>
  <c r="Y870" i="2" s="1"/>
  <c r="P869" i="2"/>
  <c r="AF869" i="2" l="1"/>
  <c r="J869" i="2" a="1"/>
  <c r="J869" i="2" s="1"/>
  <c r="I869" i="2" s="1" a="1"/>
  <c r="I869" i="2" s="1"/>
  <c r="H869" i="2" s="1" a="1"/>
  <c r="H869" i="2" s="1"/>
  <c r="AA871" i="2" a="1"/>
  <c r="AA871" i="2" s="1"/>
  <c r="G870" i="2" a="1"/>
  <c r="G870" i="2" s="1"/>
  <c r="L869" i="2" a="1"/>
  <c r="L869" i="2" s="1"/>
  <c r="Y871" i="2" a="1"/>
  <c r="Y871" i="2" s="1"/>
  <c r="P870" i="2"/>
  <c r="AF870" i="2" l="1"/>
  <c r="J870" i="2" a="1"/>
  <c r="J870" i="2" s="1"/>
  <c r="I870" i="2" s="1" a="1"/>
  <c r="I870" i="2" s="1"/>
  <c r="H870" i="2" s="1" a="1"/>
  <c r="H870" i="2" s="1"/>
  <c r="AA872" i="2" a="1"/>
  <c r="AA872" i="2" s="1"/>
  <c r="G871" i="2" a="1"/>
  <c r="G871" i="2" s="1"/>
  <c r="L870" i="2" a="1"/>
  <c r="L870" i="2" s="1"/>
  <c r="Y872" i="2" a="1"/>
  <c r="Y872" i="2" s="1"/>
  <c r="P871" i="2"/>
  <c r="AF871" i="2" l="1"/>
  <c r="J871" i="2" a="1"/>
  <c r="J871" i="2" s="1"/>
  <c r="I871" i="2" s="1" a="1"/>
  <c r="I871" i="2" s="1"/>
  <c r="H871" i="2" s="1" a="1"/>
  <c r="H871" i="2" s="1"/>
  <c r="AA873" i="2" a="1"/>
  <c r="AA873" i="2" s="1"/>
  <c r="G872" i="2" a="1"/>
  <c r="G872" i="2" s="1"/>
  <c r="L871" i="2" a="1"/>
  <c r="L871" i="2" s="1"/>
  <c r="Y873" i="2" a="1"/>
  <c r="Y873" i="2" s="1"/>
  <c r="P872" i="2"/>
  <c r="AF872" i="2" l="1"/>
  <c r="J872" i="2" a="1"/>
  <c r="J872" i="2" s="1"/>
  <c r="I872" i="2" s="1" a="1"/>
  <c r="I872" i="2" s="1"/>
  <c r="H872" i="2" s="1" a="1"/>
  <c r="H872" i="2" s="1"/>
  <c r="AA874" i="2" a="1"/>
  <c r="AA874" i="2" s="1"/>
  <c r="G873" i="2" a="1"/>
  <c r="G873" i="2" s="1"/>
  <c r="L872" i="2" a="1"/>
  <c r="L872" i="2" s="1"/>
  <c r="Y874" i="2" a="1"/>
  <c r="Y874" i="2" s="1"/>
  <c r="P873" i="2"/>
  <c r="J873" i="2" l="1" a="1"/>
  <c r="J873" i="2" s="1"/>
  <c r="I873" i="2" s="1" a="1"/>
  <c r="I873" i="2" s="1"/>
  <c r="H873" i="2" s="1" a="1"/>
  <c r="H873" i="2" s="1"/>
  <c r="AF873" i="2"/>
  <c r="AA875" i="2" a="1"/>
  <c r="AA875" i="2" s="1"/>
  <c r="G874" i="2" a="1"/>
  <c r="G874" i="2" s="1"/>
  <c r="L873" i="2" a="1"/>
  <c r="L873" i="2" s="1"/>
  <c r="Y875" i="2" a="1"/>
  <c r="Y875" i="2" s="1"/>
  <c r="P874" i="2"/>
  <c r="AF874" i="2" l="1"/>
  <c r="J874" i="2" a="1"/>
  <c r="J874" i="2" s="1"/>
  <c r="I874" i="2" s="1" a="1"/>
  <c r="I874" i="2" s="1"/>
  <c r="H874" i="2" s="1" a="1"/>
  <c r="H874" i="2" s="1"/>
  <c r="AA876" i="2" a="1"/>
  <c r="AA876" i="2" s="1"/>
  <c r="G875" i="2" a="1"/>
  <c r="G875" i="2" s="1"/>
  <c r="L874" i="2" a="1"/>
  <c r="L874" i="2" s="1"/>
  <c r="Y876" i="2" a="1"/>
  <c r="Y876" i="2" s="1"/>
  <c r="P875" i="2"/>
  <c r="AA877" i="2" l="1" a="1"/>
  <c r="AA877" i="2" s="1"/>
  <c r="G876" i="2" a="1"/>
  <c r="G876" i="2" s="1"/>
  <c r="AF875" i="2"/>
  <c r="J875" i="2" a="1"/>
  <c r="J875" i="2" s="1"/>
  <c r="I875" i="2" s="1" a="1"/>
  <c r="I875" i="2" s="1"/>
  <c r="H875" i="2" s="1" a="1"/>
  <c r="H875" i="2" s="1"/>
  <c r="L875" i="2" a="1"/>
  <c r="L875" i="2" s="1"/>
  <c r="Y877" i="2" a="1"/>
  <c r="Y877" i="2" s="1"/>
  <c r="P876" i="2"/>
  <c r="J876" i="2" l="1" a="1"/>
  <c r="J876" i="2" s="1"/>
  <c r="I876" i="2" s="1" a="1"/>
  <c r="I876" i="2" s="1"/>
  <c r="H876" i="2" s="1" a="1"/>
  <c r="H876" i="2" s="1"/>
  <c r="AF876" i="2"/>
  <c r="AA878" i="2" a="1"/>
  <c r="AA878" i="2" s="1"/>
  <c r="G877" i="2" a="1"/>
  <c r="G877" i="2" s="1"/>
  <c r="L876" i="2" a="1"/>
  <c r="L876" i="2" s="1"/>
  <c r="Y878" i="2" a="1"/>
  <c r="Y878" i="2" s="1"/>
  <c r="P877" i="2"/>
  <c r="AF877" i="2" l="1"/>
  <c r="J877" i="2" a="1"/>
  <c r="J877" i="2" s="1"/>
  <c r="I877" i="2" s="1" a="1"/>
  <c r="I877" i="2" s="1"/>
  <c r="H877" i="2" s="1" a="1"/>
  <c r="H877" i="2" s="1"/>
  <c r="AA879" i="2" a="1"/>
  <c r="AA879" i="2" s="1"/>
  <c r="G878" i="2" a="1"/>
  <c r="G878" i="2" s="1"/>
  <c r="L877" i="2" a="1"/>
  <c r="L877" i="2" s="1"/>
  <c r="Y879" i="2" a="1"/>
  <c r="Y879" i="2" s="1"/>
  <c r="P878" i="2"/>
  <c r="AF878" i="2" l="1"/>
  <c r="J878" i="2" a="1"/>
  <c r="J878" i="2" s="1"/>
  <c r="I878" i="2" s="1" a="1"/>
  <c r="I878" i="2" s="1"/>
  <c r="H878" i="2" s="1" a="1"/>
  <c r="H878" i="2" s="1"/>
  <c r="AA880" i="2" a="1"/>
  <c r="AA880" i="2" s="1"/>
  <c r="G879" i="2" a="1"/>
  <c r="G879" i="2" s="1"/>
  <c r="L878" i="2" a="1"/>
  <c r="L878" i="2" s="1"/>
  <c r="Y880" i="2" a="1"/>
  <c r="Y880" i="2" s="1"/>
  <c r="P879" i="2"/>
  <c r="AF879" i="2" l="1"/>
  <c r="J879" i="2" a="1"/>
  <c r="J879" i="2" s="1"/>
  <c r="I879" i="2" s="1" a="1"/>
  <c r="I879" i="2" s="1"/>
  <c r="H879" i="2" s="1" a="1"/>
  <c r="H879" i="2" s="1"/>
  <c r="AA881" i="2" a="1"/>
  <c r="AA881" i="2" s="1"/>
  <c r="G880" i="2" a="1"/>
  <c r="G880" i="2" s="1"/>
  <c r="L879" i="2" a="1"/>
  <c r="L879" i="2" s="1"/>
  <c r="Y881" i="2" a="1"/>
  <c r="Y881" i="2" s="1"/>
  <c r="P880" i="2"/>
  <c r="AF880" i="2" l="1"/>
  <c r="J880" i="2" a="1"/>
  <c r="J880" i="2" s="1"/>
  <c r="I880" i="2" s="1" a="1"/>
  <c r="I880" i="2" s="1"/>
  <c r="H880" i="2" s="1" a="1"/>
  <c r="H880" i="2" s="1"/>
  <c r="AA882" i="2" a="1"/>
  <c r="AA882" i="2" s="1"/>
  <c r="G881" i="2" a="1"/>
  <c r="G881" i="2" s="1"/>
  <c r="L880" i="2" a="1"/>
  <c r="L880" i="2" s="1"/>
  <c r="Y882" i="2" a="1"/>
  <c r="Y882" i="2" s="1"/>
  <c r="P881" i="2"/>
  <c r="AF881" i="2" l="1"/>
  <c r="J881" i="2" a="1"/>
  <c r="J881" i="2" s="1"/>
  <c r="I881" i="2" s="1" a="1"/>
  <c r="I881" i="2" s="1"/>
  <c r="H881" i="2" s="1" a="1"/>
  <c r="H881" i="2" s="1"/>
  <c r="AA883" i="2" a="1"/>
  <c r="AA883" i="2" s="1"/>
  <c r="G882" i="2" a="1"/>
  <c r="G882" i="2" s="1"/>
  <c r="L881" i="2" a="1"/>
  <c r="L881" i="2" s="1"/>
  <c r="Y883" i="2" a="1"/>
  <c r="Y883" i="2" s="1"/>
  <c r="P882" i="2"/>
  <c r="J882" i="2" l="1" a="1"/>
  <c r="J882" i="2" s="1"/>
  <c r="I882" i="2" s="1" a="1"/>
  <c r="I882" i="2" s="1"/>
  <c r="H882" i="2" s="1" a="1"/>
  <c r="H882" i="2" s="1"/>
  <c r="AF882" i="2"/>
  <c r="AA884" i="2" a="1"/>
  <c r="AA884" i="2" s="1"/>
  <c r="G883" i="2" a="1"/>
  <c r="G883" i="2" s="1"/>
  <c r="L882" i="2" a="1"/>
  <c r="L882" i="2" s="1"/>
  <c r="Y884" i="2" a="1"/>
  <c r="Y884" i="2" s="1"/>
  <c r="P883" i="2"/>
  <c r="AF883" i="2" l="1"/>
  <c r="J883" i="2" a="1"/>
  <c r="J883" i="2" s="1"/>
  <c r="I883" i="2" s="1" a="1"/>
  <c r="I883" i="2" s="1"/>
  <c r="H883" i="2" s="1" a="1"/>
  <c r="H883" i="2" s="1"/>
  <c r="AA885" i="2" a="1"/>
  <c r="AA885" i="2" s="1"/>
  <c r="G884" i="2" a="1"/>
  <c r="G884" i="2" s="1"/>
  <c r="L883" i="2" a="1"/>
  <c r="L883" i="2" s="1"/>
  <c r="Y885" i="2" a="1"/>
  <c r="Y885" i="2" s="1"/>
  <c r="P884" i="2"/>
  <c r="AF884" i="2" l="1"/>
  <c r="J884" i="2" a="1"/>
  <c r="J884" i="2" s="1"/>
  <c r="I884" i="2" s="1" a="1"/>
  <c r="I884" i="2" s="1"/>
  <c r="H884" i="2" s="1" a="1"/>
  <c r="H884" i="2" s="1"/>
  <c r="AA886" i="2" a="1"/>
  <c r="AA886" i="2" s="1"/>
  <c r="G885" i="2" a="1"/>
  <c r="G885" i="2" s="1"/>
  <c r="L884" i="2" a="1"/>
  <c r="L884" i="2" s="1"/>
  <c r="Y886" i="2" a="1"/>
  <c r="Y886" i="2" s="1"/>
  <c r="P885" i="2"/>
  <c r="AF885" i="2" l="1"/>
  <c r="J885" i="2" a="1"/>
  <c r="J885" i="2" s="1"/>
  <c r="I885" i="2" s="1" a="1"/>
  <c r="I885" i="2" s="1"/>
  <c r="H885" i="2" s="1" a="1"/>
  <c r="H885" i="2" s="1"/>
  <c r="AA887" i="2" a="1"/>
  <c r="AA887" i="2" s="1"/>
  <c r="G886" i="2" a="1"/>
  <c r="G886" i="2" s="1"/>
  <c r="L885" i="2" a="1"/>
  <c r="L885" i="2" s="1"/>
  <c r="Y887" i="2" a="1"/>
  <c r="Y887" i="2" s="1"/>
  <c r="P886" i="2"/>
  <c r="AF886" i="2" l="1"/>
  <c r="J886" i="2" a="1"/>
  <c r="J886" i="2" s="1"/>
  <c r="I886" i="2" s="1" a="1"/>
  <c r="I886" i="2" s="1"/>
  <c r="H886" i="2" s="1" a="1"/>
  <c r="H886" i="2" s="1"/>
  <c r="AA888" i="2" a="1"/>
  <c r="AA888" i="2" s="1"/>
  <c r="G887" i="2" a="1"/>
  <c r="G887" i="2" s="1"/>
  <c r="L886" i="2" a="1"/>
  <c r="L886" i="2" s="1"/>
  <c r="Y888" i="2" a="1"/>
  <c r="Y888" i="2" s="1"/>
  <c r="P887" i="2"/>
  <c r="AF887" i="2" l="1"/>
  <c r="J887" i="2" a="1"/>
  <c r="J887" i="2" s="1"/>
  <c r="I887" i="2" s="1" a="1"/>
  <c r="I887" i="2" s="1"/>
  <c r="H887" i="2" s="1" a="1"/>
  <c r="H887" i="2" s="1"/>
  <c r="AA889" i="2" a="1"/>
  <c r="AA889" i="2" s="1"/>
  <c r="G888" i="2" a="1"/>
  <c r="G888" i="2" s="1"/>
  <c r="L887" i="2" a="1"/>
  <c r="L887" i="2" s="1"/>
  <c r="Y889" i="2" a="1"/>
  <c r="Y889" i="2" s="1"/>
  <c r="P888" i="2"/>
  <c r="AF888" i="2" l="1"/>
  <c r="J888" i="2" a="1"/>
  <c r="J888" i="2" s="1"/>
  <c r="I888" i="2" s="1" a="1"/>
  <c r="I888" i="2" s="1"/>
  <c r="H888" i="2" s="1" a="1"/>
  <c r="H888" i="2" s="1"/>
  <c r="AA890" i="2" a="1"/>
  <c r="AA890" i="2" s="1"/>
  <c r="G889" i="2" a="1"/>
  <c r="G889" i="2" s="1"/>
  <c r="L888" i="2" a="1"/>
  <c r="L888" i="2" s="1"/>
  <c r="Y890" i="2" a="1"/>
  <c r="Y890" i="2" s="1"/>
  <c r="P889" i="2"/>
  <c r="AF889" i="2" l="1"/>
  <c r="J889" i="2" a="1"/>
  <c r="J889" i="2" s="1"/>
  <c r="I889" i="2" s="1" a="1"/>
  <c r="I889" i="2" s="1"/>
  <c r="H889" i="2" s="1" a="1"/>
  <c r="H889" i="2" s="1"/>
  <c r="AA891" i="2" a="1"/>
  <c r="AA891" i="2" s="1"/>
  <c r="G890" i="2" a="1"/>
  <c r="G890" i="2" s="1"/>
  <c r="L889" i="2" a="1"/>
  <c r="L889" i="2" s="1"/>
  <c r="Y891" i="2" a="1"/>
  <c r="Y891" i="2" s="1"/>
  <c r="P890" i="2"/>
  <c r="AF890" i="2" l="1"/>
  <c r="J890" i="2" a="1"/>
  <c r="J890" i="2" s="1"/>
  <c r="I890" i="2" s="1" a="1"/>
  <c r="I890" i="2" s="1"/>
  <c r="H890" i="2" s="1" a="1"/>
  <c r="H890" i="2" s="1"/>
  <c r="AA892" i="2" a="1"/>
  <c r="AA892" i="2" s="1"/>
  <c r="G891" i="2" a="1"/>
  <c r="G891" i="2" s="1"/>
  <c r="L890" i="2" a="1"/>
  <c r="L890" i="2" s="1"/>
  <c r="Y892" i="2" a="1"/>
  <c r="Y892" i="2" s="1"/>
  <c r="P891" i="2"/>
  <c r="AF891" i="2" l="1"/>
  <c r="J891" i="2" a="1"/>
  <c r="J891" i="2" s="1"/>
  <c r="I891" i="2" s="1" a="1"/>
  <c r="I891" i="2" s="1"/>
  <c r="H891" i="2" s="1" a="1"/>
  <c r="H891" i="2" s="1"/>
  <c r="AA893" i="2" a="1"/>
  <c r="AA893" i="2" s="1"/>
  <c r="G892" i="2" a="1"/>
  <c r="G892" i="2" s="1"/>
  <c r="L891" i="2" a="1"/>
  <c r="L891" i="2" s="1"/>
  <c r="Y893" i="2" a="1"/>
  <c r="Y893" i="2" s="1"/>
  <c r="P892" i="2"/>
  <c r="AF892" i="2" l="1"/>
  <c r="J892" i="2" a="1"/>
  <c r="J892" i="2" s="1"/>
  <c r="I892" i="2" s="1" a="1"/>
  <c r="I892" i="2" s="1"/>
  <c r="H892" i="2" s="1" a="1"/>
  <c r="H892" i="2" s="1"/>
  <c r="AA894" i="2" a="1"/>
  <c r="AA894" i="2" s="1"/>
  <c r="G893" i="2" a="1"/>
  <c r="G893" i="2" s="1"/>
  <c r="L892" i="2" a="1"/>
  <c r="L892" i="2" s="1"/>
  <c r="Y894" i="2" a="1"/>
  <c r="Y894" i="2" s="1"/>
  <c r="P893" i="2"/>
  <c r="AF893" i="2" l="1"/>
  <c r="J893" i="2" a="1"/>
  <c r="J893" i="2" s="1"/>
  <c r="I893" i="2" s="1" a="1"/>
  <c r="I893" i="2" s="1"/>
  <c r="H893" i="2" s="1" a="1"/>
  <c r="H893" i="2" s="1"/>
  <c r="AA895" i="2" a="1"/>
  <c r="AA895" i="2" s="1"/>
  <c r="G894" i="2" a="1"/>
  <c r="G894" i="2" s="1"/>
  <c r="L893" i="2" a="1"/>
  <c r="L893" i="2" s="1"/>
  <c r="Y895" i="2" a="1"/>
  <c r="Y895" i="2" s="1"/>
  <c r="P894" i="2"/>
  <c r="AF894" i="2" l="1"/>
  <c r="J894" i="2" a="1"/>
  <c r="J894" i="2" s="1"/>
  <c r="I894" i="2" s="1" a="1"/>
  <c r="I894" i="2" s="1"/>
  <c r="H894" i="2" s="1" a="1"/>
  <c r="H894" i="2" s="1"/>
  <c r="AA896" i="2" a="1"/>
  <c r="AA896" i="2" s="1"/>
  <c r="G895" i="2" a="1"/>
  <c r="G895" i="2" s="1"/>
  <c r="L894" i="2" a="1"/>
  <c r="L894" i="2" s="1"/>
  <c r="Y896" i="2" a="1"/>
  <c r="Y896" i="2" s="1"/>
  <c r="P895" i="2"/>
  <c r="AF895" i="2" l="1"/>
  <c r="J895" i="2" a="1"/>
  <c r="J895" i="2" s="1"/>
  <c r="I895" i="2" s="1" a="1"/>
  <c r="I895" i="2" s="1"/>
  <c r="H895" i="2" s="1" a="1"/>
  <c r="H895" i="2" s="1"/>
  <c r="AA897" i="2" a="1"/>
  <c r="AA897" i="2" s="1"/>
  <c r="G896" i="2" a="1"/>
  <c r="G896" i="2" s="1"/>
  <c r="L895" i="2" a="1"/>
  <c r="L895" i="2" s="1"/>
  <c r="Y897" i="2" a="1"/>
  <c r="Y897" i="2" s="1"/>
  <c r="P896" i="2"/>
  <c r="AF896" i="2" l="1"/>
  <c r="J896" i="2" a="1"/>
  <c r="J896" i="2" s="1"/>
  <c r="I896" i="2" s="1" a="1"/>
  <c r="I896" i="2" s="1"/>
  <c r="H896" i="2" s="1" a="1"/>
  <c r="H896" i="2" s="1"/>
  <c r="AA898" i="2" a="1"/>
  <c r="AA898" i="2" s="1"/>
  <c r="G897" i="2" a="1"/>
  <c r="G897" i="2" s="1"/>
  <c r="L896" i="2" a="1"/>
  <c r="L896" i="2" s="1"/>
  <c r="Y898" i="2" a="1"/>
  <c r="Y898" i="2" s="1"/>
  <c r="P897" i="2"/>
  <c r="AF897" i="2" l="1"/>
  <c r="J897" i="2" a="1"/>
  <c r="J897" i="2" s="1"/>
  <c r="I897" i="2" s="1" a="1"/>
  <c r="I897" i="2" s="1"/>
  <c r="H897" i="2" s="1" a="1"/>
  <c r="H897" i="2" s="1"/>
  <c r="AA899" i="2" a="1"/>
  <c r="AA899" i="2" s="1"/>
  <c r="G898" i="2" a="1"/>
  <c r="G898" i="2" s="1"/>
  <c r="L897" i="2" a="1"/>
  <c r="L897" i="2" s="1"/>
  <c r="Y899" i="2" a="1"/>
  <c r="Y899" i="2" s="1"/>
  <c r="P898" i="2"/>
  <c r="J898" i="2" l="1" a="1"/>
  <c r="J898" i="2" s="1"/>
  <c r="I898" i="2" s="1" a="1"/>
  <c r="I898" i="2" s="1"/>
  <c r="H898" i="2" s="1" a="1"/>
  <c r="H898" i="2" s="1"/>
  <c r="AF898" i="2"/>
  <c r="AA900" i="2" a="1"/>
  <c r="AA900" i="2" s="1"/>
  <c r="G899" i="2" a="1"/>
  <c r="G899" i="2" s="1"/>
  <c r="L898" i="2" a="1"/>
  <c r="L898" i="2" s="1"/>
  <c r="Y900" i="2" a="1"/>
  <c r="Y900" i="2" s="1"/>
  <c r="P899" i="2"/>
  <c r="AF899" i="2" l="1"/>
  <c r="J899" i="2" a="1"/>
  <c r="J899" i="2" s="1"/>
  <c r="I899" i="2" s="1" a="1"/>
  <c r="I899" i="2" s="1"/>
  <c r="H899" i="2" s="1" a="1"/>
  <c r="H899" i="2" s="1"/>
  <c r="AA901" i="2" a="1"/>
  <c r="AA901" i="2" s="1"/>
  <c r="G900" i="2" a="1"/>
  <c r="G900" i="2" s="1"/>
  <c r="L899" i="2" a="1"/>
  <c r="L899" i="2" s="1"/>
  <c r="Y901" i="2" a="1"/>
  <c r="Y901" i="2" s="1"/>
  <c r="P900" i="2"/>
  <c r="AF900" i="2" l="1"/>
  <c r="J900" i="2" a="1"/>
  <c r="J900" i="2" s="1"/>
  <c r="I900" i="2" s="1" a="1"/>
  <c r="I900" i="2" s="1"/>
  <c r="H900" i="2" s="1" a="1"/>
  <c r="H900" i="2" s="1"/>
  <c r="AA902" i="2" a="1"/>
  <c r="AA902" i="2" s="1"/>
  <c r="G901" i="2" a="1"/>
  <c r="G901" i="2" s="1"/>
  <c r="L900" i="2" a="1"/>
  <c r="L900" i="2" s="1"/>
  <c r="Y902" i="2" a="1"/>
  <c r="Y902" i="2" s="1"/>
  <c r="P901" i="2"/>
  <c r="J901" i="2" l="1" a="1"/>
  <c r="J901" i="2" s="1"/>
  <c r="I901" i="2" s="1" a="1"/>
  <c r="I901" i="2" s="1"/>
  <c r="H901" i="2" s="1" a="1"/>
  <c r="H901" i="2" s="1"/>
  <c r="AF901" i="2"/>
  <c r="AA903" i="2" a="1"/>
  <c r="AA903" i="2" s="1"/>
  <c r="G902" i="2" a="1"/>
  <c r="G902" i="2" s="1"/>
  <c r="L901" i="2" a="1"/>
  <c r="L901" i="2" s="1"/>
  <c r="Y903" i="2" a="1"/>
  <c r="Y903" i="2" s="1"/>
  <c r="P902" i="2"/>
  <c r="J902" i="2" l="1" a="1"/>
  <c r="J902" i="2" s="1"/>
  <c r="I902" i="2" s="1" a="1"/>
  <c r="I902" i="2" s="1"/>
  <c r="H902" i="2" s="1" a="1"/>
  <c r="H902" i="2" s="1"/>
  <c r="AF902" i="2"/>
  <c r="AA904" i="2" a="1"/>
  <c r="AA904" i="2" s="1"/>
  <c r="G903" i="2" a="1"/>
  <c r="G903" i="2" s="1"/>
  <c r="L902" i="2" a="1"/>
  <c r="L902" i="2" s="1"/>
  <c r="Y904" i="2" a="1"/>
  <c r="Y904" i="2" s="1"/>
  <c r="P903" i="2"/>
  <c r="AF903" i="2" l="1"/>
  <c r="J903" i="2" a="1"/>
  <c r="J903" i="2" s="1"/>
  <c r="I903" i="2" s="1" a="1"/>
  <c r="I903" i="2" s="1"/>
  <c r="H903" i="2" s="1" a="1"/>
  <c r="H903" i="2" s="1"/>
  <c r="AA905" i="2" a="1"/>
  <c r="AA905" i="2" s="1"/>
  <c r="G904" i="2" a="1"/>
  <c r="G904" i="2" s="1"/>
  <c r="L903" i="2" a="1"/>
  <c r="L903" i="2" s="1"/>
  <c r="Y905" i="2" a="1"/>
  <c r="Y905" i="2" s="1"/>
  <c r="P904" i="2"/>
  <c r="AF904" i="2" l="1"/>
  <c r="J904" i="2" a="1"/>
  <c r="J904" i="2" s="1"/>
  <c r="I904" i="2" s="1" a="1"/>
  <c r="I904" i="2" s="1"/>
  <c r="H904" i="2" s="1" a="1"/>
  <c r="H904" i="2" s="1"/>
  <c r="AA906" i="2" a="1"/>
  <c r="AA906" i="2" s="1"/>
  <c r="G905" i="2" a="1"/>
  <c r="G905" i="2" s="1"/>
  <c r="L904" i="2" a="1"/>
  <c r="L904" i="2" s="1"/>
  <c r="Y906" i="2" a="1"/>
  <c r="Y906" i="2" s="1"/>
  <c r="P905" i="2"/>
  <c r="AF905" i="2" l="1"/>
  <c r="J905" i="2" a="1"/>
  <c r="J905" i="2" s="1"/>
  <c r="I905" i="2" s="1" a="1"/>
  <c r="I905" i="2" s="1"/>
  <c r="H905" i="2" s="1" a="1"/>
  <c r="H905" i="2" s="1"/>
  <c r="AA907" i="2" a="1"/>
  <c r="AA907" i="2" s="1"/>
  <c r="G906" i="2" a="1"/>
  <c r="G906" i="2" s="1"/>
  <c r="L905" i="2" a="1"/>
  <c r="L905" i="2" s="1"/>
  <c r="Y907" i="2" a="1"/>
  <c r="Y907" i="2" s="1"/>
  <c r="P906" i="2"/>
  <c r="AF906" i="2" l="1"/>
  <c r="J906" i="2" a="1"/>
  <c r="J906" i="2" s="1"/>
  <c r="I906" i="2" s="1" a="1"/>
  <c r="I906" i="2" s="1"/>
  <c r="H906" i="2" s="1" a="1"/>
  <c r="H906" i="2" s="1"/>
  <c r="AA908" i="2" a="1"/>
  <c r="AA908" i="2" s="1"/>
  <c r="G907" i="2" a="1"/>
  <c r="G907" i="2" s="1"/>
  <c r="L906" i="2" a="1"/>
  <c r="L906" i="2" s="1"/>
  <c r="Y908" i="2" a="1"/>
  <c r="Y908" i="2" s="1"/>
  <c r="P907" i="2"/>
  <c r="AF907" i="2" l="1"/>
  <c r="J907" i="2" a="1"/>
  <c r="J907" i="2" s="1"/>
  <c r="I907" i="2" s="1" a="1"/>
  <c r="I907" i="2" s="1"/>
  <c r="H907" i="2" s="1" a="1"/>
  <c r="H907" i="2" s="1"/>
  <c r="AA909" i="2" a="1"/>
  <c r="AA909" i="2" s="1"/>
  <c r="G908" i="2" a="1"/>
  <c r="G908" i="2" s="1"/>
  <c r="L907" i="2" a="1"/>
  <c r="L907" i="2" s="1"/>
  <c r="Y909" i="2" a="1"/>
  <c r="Y909" i="2" s="1"/>
  <c r="P908" i="2"/>
  <c r="AF908" i="2" l="1"/>
  <c r="J908" i="2" a="1"/>
  <c r="J908" i="2" s="1"/>
  <c r="I908" i="2" s="1" a="1"/>
  <c r="I908" i="2" s="1"/>
  <c r="H908" i="2" s="1" a="1"/>
  <c r="H908" i="2" s="1"/>
  <c r="AA910" i="2" a="1"/>
  <c r="AA910" i="2" s="1"/>
  <c r="G909" i="2" a="1"/>
  <c r="G909" i="2" s="1"/>
  <c r="L908" i="2" a="1"/>
  <c r="L908" i="2" s="1"/>
  <c r="Y910" i="2" a="1"/>
  <c r="Y910" i="2" s="1"/>
  <c r="P909" i="2"/>
  <c r="AF909" i="2" l="1"/>
  <c r="J909" i="2" a="1"/>
  <c r="J909" i="2" s="1"/>
  <c r="I909" i="2" s="1" a="1"/>
  <c r="I909" i="2" s="1"/>
  <c r="H909" i="2" s="1" a="1"/>
  <c r="H909" i="2" s="1"/>
  <c r="AA911" i="2" a="1"/>
  <c r="AA911" i="2" s="1"/>
  <c r="G910" i="2" a="1"/>
  <c r="G910" i="2" s="1"/>
  <c r="L909" i="2" a="1"/>
  <c r="L909" i="2" s="1"/>
  <c r="Y911" i="2" a="1"/>
  <c r="Y911" i="2" s="1"/>
  <c r="P910" i="2"/>
  <c r="AF910" i="2" l="1"/>
  <c r="J910" i="2" a="1"/>
  <c r="J910" i="2" s="1"/>
  <c r="I910" i="2" s="1" a="1"/>
  <c r="I910" i="2" s="1"/>
  <c r="H910" i="2" s="1" a="1"/>
  <c r="H910" i="2" s="1"/>
  <c r="AA912" i="2" a="1"/>
  <c r="AA912" i="2" s="1"/>
  <c r="G911" i="2" a="1"/>
  <c r="G911" i="2" s="1"/>
  <c r="L910" i="2" a="1"/>
  <c r="L910" i="2" s="1"/>
  <c r="Y912" i="2" a="1"/>
  <c r="Y912" i="2" s="1"/>
  <c r="P911" i="2"/>
  <c r="J911" i="2" l="1" a="1"/>
  <c r="J911" i="2" s="1"/>
  <c r="I911" i="2" s="1" a="1"/>
  <c r="I911" i="2" s="1"/>
  <c r="H911" i="2" s="1" a="1"/>
  <c r="H911" i="2" s="1"/>
  <c r="AF911" i="2"/>
  <c r="AA913" i="2" a="1"/>
  <c r="AA913" i="2" s="1"/>
  <c r="G912" i="2" a="1"/>
  <c r="G912" i="2" s="1"/>
  <c r="L911" i="2" a="1"/>
  <c r="L911" i="2" s="1"/>
  <c r="Y913" i="2" a="1"/>
  <c r="Y913" i="2" s="1"/>
  <c r="P912" i="2"/>
  <c r="J912" i="2" l="1" a="1"/>
  <c r="J912" i="2" s="1"/>
  <c r="I912" i="2" s="1" a="1"/>
  <c r="I912" i="2" s="1"/>
  <c r="H912" i="2" s="1" a="1"/>
  <c r="H912" i="2" s="1"/>
  <c r="AF912" i="2"/>
  <c r="AA914" i="2" a="1"/>
  <c r="AA914" i="2" s="1"/>
  <c r="G913" i="2" a="1"/>
  <c r="G913" i="2" s="1"/>
  <c r="L912" i="2" a="1"/>
  <c r="L912" i="2" s="1"/>
  <c r="Y914" i="2" a="1"/>
  <c r="Y914" i="2" s="1"/>
  <c r="P913" i="2"/>
  <c r="AF913" i="2" l="1"/>
  <c r="J913" i="2" a="1"/>
  <c r="J913" i="2" s="1"/>
  <c r="I913" i="2" s="1" a="1"/>
  <c r="I913" i="2" s="1"/>
  <c r="H913" i="2" s="1" a="1"/>
  <c r="H913" i="2" s="1"/>
  <c r="AA915" i="2" a="1"/>
  <c r="AA915" i="2" s="1"/>
  <c r="G914" i="2" a="1"/>
  <c r="G914" i="2" s="1"/>
  <c r="L913" i="2" a="1"/>
  <c r="L913" i="2" s="1"/>
  <c r="Y915" i="2" a="1"/>
  <c r="Y915" i="2" s="1"/>
  <c r="P914" i="2"/>
  <c r="AF914" i="2" l="1"/>
  <c r="J914" i="2" a="1"/>
  <c r="J914" i="2" s="1"/>
  <c r="I914" i="2" s="1" a="1"/>
  <c r="I914" i="2" s="1"/>
  <c r="H914" i="2" s="1" a="1"/>
  <c r="H914" i="2" s="1"/>
  <c r="AA916" i="2" a="1"/>
  <c r="AA916" i="2" s="1"/>
  <c r="G915" i="2" a="1"/>
  <c r="G915" i="2" s="1"/>
  <c r="L914" i="2" a="1"/>
  <c r="L914" i="2" s="1"/>
  <c r="Y916" i="2" a="1"/>
  <c r="Y916" i="2" s="1"/>
  <c r="P915" i="2"/>
  <c r="AF915" i="2" l="1"/>
  <c r="J915" i="2" a="1"/>
  <c r="J915" i="2" s="1"/>
  <c r="I915" i="2" s="1" a="1"/>
  <c r="I915" i="2" s="1"/>
  <c r="H915" i="2" s="1" a="1"/>
  <c r="H915" i="2" s="1"/>
  <c r="AA917" i="2" a="1"/>
  <c r="AA917" i="2" s="1"/>
  <c r="G916" i="2" a="1"/>
  <c r="G916" i="2" s="1"/>
  <c r="L915" i="2" a="1"/>
  <c r="L915" i="2" s="1"/>
  <c r="Y917" i="2" a="1"/>
  <c r="Y917" i="2" s="1"/>
  <c r="P916" i="2"/>
  <c r="AF916" i="2" l="1"/>
  <c r="J916" i="2" a="1"/>
  <c r="J916" i="2" s="1"/>
  <c r="I916" i="2" s="1" a="1"/>
  <c r="I916" i="2" s="1"/>
  <c r="H916" i="2" s="1" a="1"/>
  <c r="H916" i="2" s="1"/>
  <c r="AA918" i="2" a="1"/>
  <c r="AA918" i="2" s="1"/>
  <c r="G917" i="2" a="1"/>
  <c r="G917" i="2" s="1"/>
  <c r="L916" i="2" a="1"/>
  <c r="L916" i="2" s="1"/>
  <c r="Y918" i="2" a="1"/>
  <c r="Y918" i="2" s="1"/>
  <c r="P917" i="2"/>
  <c r="J917" i="2" l="1" a="1"/>
  <c r="J917" i="2" s="1"/>
  <c r="I917" i="2" s="1" a="1"/>
  <c r="I917" i="2" s="1"/>
  <c r="H917" i="2" s="1" a="1"/>
  <c r="H917" i="2" s="1"/>
  <c r="AF917" i="2"/>
  <c r="AA919" i="2" a="1"/>
  <c r="AA919" i="2" s="1"/>
  <c r="G918" i="2" a="1"/>
  <c r="G918" i="2" s="1"/>
  <c r="L917" i="2" a="1"/>
  <c r="L917" i="2" s="1"/>
  <c r="Y919" i="2" a="1"/>
  <c r="Y919" i="2" s="1"/>
  <c r="P918" i="2"/>
  <c r="J918" i="2" l="1" a="1"/>
  <c r="J918" i="2" s="1"/>
  <c r="I918" i="2" s="1" a="1"/>
  <c r="I918" i="2" s="1"/>
  <c r="H918" i="2" s="1" a="1"/>
  <c r="H918" i="2" s="1"/>
  <c r="AF918" i="2"/>
  <c r="AA920" i="2" a="1"/>
  <c r="AA920" i="2" s="1"/>
  <c r="G919" i="2" a="1"/>
  <c r="G919" i="2" s="1"/>
  <c r="L918" i="2" a="1"/>
  <c r="L918" i="2" s="1"/>
  <c r="Y920" i="2" a="1"/>
  <c r="Y920" i="2" s="1"/>
  <c r="P919" i="2"/>
  <c r="AF919" i="2" l="1"/>
  <c r="J919" i="2" a="1"/>
  <c r="J919" i="2" s="1"/>
  <c r="I919" i="2" s="1" a="1"/>
  <c r="I919" i="2" s="1"/>
  <c r="H919" i="2" s="1" a="1"/>
  <c r="H919" i="2" s="1"/>
  <c r="AA921" i="2" a="1"/>
  <c r="AA921" i="2" s="1"/>
  <c r="G920" i="2" a="1"/>
  <c r="G920" i="2" s="1"/>
  <c r="L919" i="2" a="1"/>
  <c r="L919" i="2" s="1"/>
  <c r="Y921" i="2" a="1"/>
  <c r="Y921" i="2" s="1"/>
  <c r="P920" i="2"/>
  <c r="AF920" i="2" l="1"/>
  <c r="J920" i="2" a="1"/>
  <c r="J920" i="2" s="1"/>
  <c r="I920" i="2" s="1" a="1"/>
  <c r="I920" i="2" s="1"/>
  <c r="H920" i="2" s="1" a="1"/>
  <c r="H920" i="2" s="1"/>
  <c r="AA922" i="2" a="1"/>
  <c r="AA922" i="2" s="1"/>
  <c r="G921" i="2" a="1"/>
  <c r="G921" i="2" s="1"/>
  <c r="L920" i="2" a="1"/>
  <c r="L920" i="2" s="1"/>
  <c r="Y922" i="2" a="1"/>
  <c r="Y922" i="2" s="1"/>
  <c r="P921" i="2"/>
  <c r="AF921" i="2" l="1"/>
  <c r="J921" i="2" a="1"/>
  <c r="J921" i="2" s="1"/>
  <c r="I921" i="2" s="1" a="1"/>
  <c r="I921" i="2" s="1"/>
  <c r="H921" i="2" s="1" a="1"/>
  <c r="H921" i="2" s="1"/>
  <c r="AA923" i="2" a="1"/>
  <c r="AA923" i="2" s="1"/>
  <c r="G922" i="2" a="1"/>
  <c r="G922" i="2" s="1"/>
  <c r="L921" i="2" a="1"/>
  <c r="L921" i="2" s="1"/>
  <c r="Y923" i="2" a="1"/>
  <c r="Y923" i="2" s="1"/>
  <c r="P922" i="2"/>
  <c r="AF922" i="2" l="1"/>
  <c r="J922" i="2" a="1"/>
  <c r="J922" i="2" s="1"/>
  <c r="I922" i="2" s="1" a="1"/>
  <c r="I922" i="2" s="1"/>
  <c r="H922" i="2" s="1" a="1"/>
  <c r="H922" i="2" s="1"/>
  <c r="AA924" i="2" a="1"/>
  <c r="AA924" i="2" s="1"/>
  <c r="G923" i="2" a="1"/>
  <c r="G923" i="2" s="1"/>
  <c r="L922" i="2" a="1"/>
  <c r="L922" i="2" s="1"/>
  <c r="Y924" i="2" a="1"/>
  <c r="Y924" i="2" s="1"/>
  <c r="P923" i="2"/>
  <c r="AF923" i="2" l="1"/>
  <c r="J923" i="2" a="1"/>
  <c r="J923" i="2" s="1"/>
  <c r="I923" i="2" s="1" a="1"/>
  <c r="I923" i="2" s="1"/>
  <c r="H923" i="2" s="1" a="1"/>
  <c r="H923" i="2" s="1"/>
  <c r="AA925" i="2" a="1"/>
  <c r="AA925" i="2" s="1"/>
  <c r="G924" i="2" a="1"/>
  <c r="G924" i="2" s="1"/>
  <c r="L923" i="2" a="1"/>
  <c r="L923" i="2" s="1"/>
  <c r="Y925" i="2" a="1"/>
  <c r="Y925" i="2" s="1"/>
  <c r="P924" i="2"/>
  <c r="AF924" i="2" l="1"/>
  <c r="J924" i="2" a="1"/>
  <c r="J924" i="2" s="1"/>
  <c r="I924" i="2" s="1" a="1"/>
  <c r="I924" i="2" s="1"/>
  <c r="H924" i="2" s="1" a="1"/>
  <c r="H924" i="2" s="1"/>
  <c r="AA926" i="2" a="1"/>
  <c r="AA926" i="2" s="1"/>
  <c r="G925" i="2" a="1"/>
  <c r="G925" i="2" s="1"/>
  <c r="L924" i="2" a="1"/>
  <c r="L924" i="2" s="1"/>
  <c r="Y926" i="2" a="1"/>
  <c r="Y926" i="2" s="1"/>
  <c r="P925" i="2"/>
  <c r="AF925" i="2" l="1"/>
  <c r="J925" i="2" a="1"/>
  <c r="J925" i="2" s="1"/>
  <c r="I925" i="2" s="1" a="1"/>
  <c r="I925" i="2" s="1"/>
  <c r="H925" i="2" s="1" a="1"/>
  <c r="H925" i="2" s="1"/>
  <c r="AA927" i="2" a="1"/>
  <c r="AA927" i="2" s="1"/>
  <c r="G926" i="2" a="1"/>
  <c r="G926" i="2" s="1"/>
  <c r="L925" i="2" a="1"/>
  <c r="L925" i="2" s="1"/>
  <c r="Y927" i="2" a="1"/>
  <c r="Y927" i="2" s="1"/>
  <c r="P926" i="2"/>
  <c r="J926" i="2" l="1" a="1"/>
  <c r="J926" i="2" s="1"/>
  <c r="I926" i="2" s="1" a="1"/>
  <c r="I926" i="2" s="1"/>
  <c r="H926" i="2" s="1" a="1"/>
  <c r="H926" i="2" s="1"/>
  <c r="AF926" i="2"/>
  <c r="AA928" i="2" a="1"/>
  <c r="AA928" i="2" s="1"/>
  <c r="G927" i="2" a="1"/>
  <c r="G927" i="2" s="1"/>
  <c r="L926" i="2" a="1"/>
  <c r="L926" i="2" s="1"/>
  <c r="Y928" i="2" a="1"/>
  <c r="Y928" i="2" s="1"/>
  <c r="P927" i="2"/>
  <c r="AF927" i="2" l="1"/>
  <c r="J927" i="2" a="1"/>
  <c r="J927" i="2" s="1"/>
  <c r="I927" i="2" s="1" a="1"/>
  <c r="I927" i="2" s="1"/>
  <c r="H927" i="2" s="1" a="1"/>
  <c r="H927" i="2" s="1"/>
  <c r="AA929" i="2" a="1"/>
  <c r="AA929" i="2" s="1"/>
  <c r="G928" i="2" a="1"/>
  <c r="G928" i="2" s="1"/>
  <c r="L927" i="2" a="1"/>
  <c r="L927" i="2" s="1"/>
  <c r="Y929" i="2" a="1"/>
  <c r="Y929" i="2" s="1"/>
  <c r="P928" i="2"/>
  <c r="AF928" i="2" l="1"/>
  <c r="J928" i="2" a="1"/>
  <c r="J928" i="2" s="1"/>
  <c r="I928" i="2" s="1" a="1"/>
  <c r="I928" i="2" s="1"/>
  <c r="H928" i="2" s="1" a="1"/>
  <c r="H928" i="2" s="1"/>
  <c r="AA930" i="2" a="1"/>
  <c r="AA930" i="2" s="1"/>
  <c r="G929" i="2" a="1"/>
  <c r="G929" i="2" s="1"/>
  <c r="L928" i="2" a="1"/>
  <c r="L928" i="2" s="1"/>
  <c r="Y930" i="2" a="1"/>
  <c r="Y930" i="2" s="1"/>
  <c r="P929" i="2"/>
  <c r="AF929" i="2" l="1"/>
  <c r="J929" i="2" a="1"/>
  <c r="J929" i="2" s="1"/>
  <c r="I929" i="2" s="1" a="1"/>
  <c r="I929" i="2" s="1"/>
  <c r="H929" i="2" s="1" a="1"/>
  <c r="H929" i="2" s="1"/>
  <c r="AA931" i="2" a="1"/>
  <c r="AA931" i="2" s="1"/>
  <c r="G930" i="2" a="1"/>
  <c r="G930" i="2" s="1"/>
  <c r="L929" i="2" a="1"/>
  <c r="L929" i="2" s="1"/>
  <c r="Y931" i="2" a="1"/>
  <c r="Y931" i="2" s="1"/>
  <c r="P930" i="2"/>
  <c r="AF930" i="2" l="1"/>
  <c r="J930" i="2" a="1"/>
  <c r="J930" i="2" s="1"/>
  <c r="I930" i="2" s="1" a="1"/>
  <c r="I930" i="2" s="1"/>
  <c r="H930" i="2" s="1" a="1"/>
  <c r="H930" i="2" s="1"/>
  <c r="AA932" i="2" a="1"/>
  <c r="AA932" i="2" s="1"/>
  <c r="G931" i="2" a="1"/>
  <c r="G931" i="2" s="1"/>
  <c r="L930" i="2" a="1"/>
  <c r="L930" i="2" s="1"/>
  <c r="Y932" i="2" a="1"/>
  <c r="Y932" i="2" s="1"/>
  <c r="P931" i="2"/>
  <c r="AF931" i="2" l="1"/>
  <c r="J931" i="2" a="1"/>
  <c r="J931" i="2" s="1"/>
  <c r="I931" i="2" s="1" a="1"/>
  <c r="I931" i="2" s="1"/>
  <c r="H931" i="2" s="1" a="1"/>
  <c r="H931" i="2" s="1"/>
  <c r="AA933" i="2" a="1"/>
  <c r="AA933" i="2" s="1"/>
  <c r="G932" i="2" a="1"/>
  <c r="G932" i="2" s="1"/>
  <c r="L931" i="2" a="1"/>
  <c r="L931" i="2" s="1"/>
  <c r="Y933" i="2" a="1"/>
  <c r="Y933" i="2" s="1"/>
  <c r="P932" i="2"/>
  <c r="AF932" i="2" l="1"/>
  <c r="J932" i="2" a="1"/>
  <c r="J932" i="2" s="1"/>
  <c r="I932" i="2" s="1" a="1"/>
  <c r="I932" i="2" s="1"/>
  <c r="H932" i="2" s="1" a="1"/>
  <c r="H932" i="2" s="1"/>
  <c r="AA934" i="2" a="1"/>
  <c r="AA934" i="2" s="1"/>
  <c r="G933" i="2" a="1"/>
  <c r="G933" i="2" s="1"/>
  <c r="L932" i="2" a="1"/>
  <c r="L932" i="2" s="1"/>
  <c r="Y934" i="2" a="1"/>
  <c r="Y934" i="2" s="1"/>
  <c r="P933" i="2"/>
  <c r="AA935" i="2" l="1" a="1"/>
  <c r="AA935" i="2" s="1"/>
  <c r="G934" i="2" a="1"/>
  <c r="G934" i="2" s="1"/>
  <c r="AF933" i="2"/>
  <c r="J933" i="2" a="1"/>
  <c r="J933" i="2" s="1"/>
  <c r="I933" i="2" s="1" a="1"/>
  <c r="I933" i="2" s="1"/>
  <c r="H933" i="2" s="1" a="1"/>
  <c r="H933" i="2" s="1"/>
  <c r="L933" i="2" a="1"/>
  <c r="L933" i="2" s="1"/>
  <c r="Y935" i="2" a="1"/>
  <c r="Y935" i="2" s="1"/>
  <c r="P934" i="2"/>
  <c r="J934" i="2" l="1" a="1"/>
  <c r="J934" i="2" s="1"/>
  <c r="I934" i="2" s="1" a="1"/>
  <c r="I934" i="2" s="1"/>
  <c r="H934" i="2" s="1" a="1"/>
  <c r="H934" i="2" s="1"/>
  <c r="AF934" i="2"/>
  <c r="AA936" i="2" a="1"/>
  <c r="AA936" i="2" s="1"/>
  <c r="G935" i="2" a="1"/>
  <c r="G935" i="2" s="1"/>
  <c r="L934" i="2" a="1"/>
  <c r="L934" i="2" s="1"/>
  <c r="Y936" i="2" a="1"/>
  <c r="Y936" i="2" s="1"/>
  <c r="P935" i="2"/>
  <c r="AF935" i="2" l="1"/>
  <c r="J935" i="2" a="1"/>
  <c r="J935" i="2" s="1"/>
  <c r="I935" i="2" s="1" a="1"/>
  <c r="I935" i="2" s="1"/>
  <c r="H935" i="2" s="1" a="1"/>
  <c r="H935" i="2" s="1"/>
  <c r="AA937" i="2" a="1"/>
  <c r="AA937" i="2" s="1"/>
  <c r="G936" i="2" a="1"/>
  <c r="G936" i="2" s="1"/>
  <c r="L935" i="2" a="1"/>
  <c r="L935" i="2" s="1"/>
  <c r="Y937" i="2" a="1"/>
  <c r="Y937" i="2" s="1"/>
  <c r="P936" i="2"/>
  <c r="AF936" i="2" l="1"/>
  <c r="J936" i="2" a="1"/>
  <c r="J936" i="2" s="1"/>
  <c r="I936" i="2" s="1" a="1"/>
  <c r="I936" i="2" s="1"/>
  <c r="H936" i="2" s="1" a="1"/>
  <c r="H936" i="2" s="1"/>
  <c r="AA938" i="2" a="1"/>
  <c r="AA938" i="2" s="1"/>
  <c r="G937" i="2" a="1"/>
  <c r="G937" i="2" s="1"/>
  <c r="L936" i="2" a="1"/>
  <c r="L936" i="2" s="1"/>
  <c r="Y938" i="2" a="1"/>
  <c r="Y938" i="2" s="1"/>
  <c r="P937" i="2"/>
  <c r="AF937" i="2" l="1"/>
  <c r="J937" i="2" a="1"/>
  <c r="J937" i="2" s="1"/>
  <c r="I937" i="2" s="1" a="1"/>
  <c r="I937" i="2" s="1"/>
  <c r="H937" i="2" s="1" a="1"/>
  <c r="H937" i="2" s="1"/>
  <c r="AA939" i="2" a="1"/>
  <c r="AA939" i="2" s="1"/>
  <c r="G938" i="2" a="1"/>
  <c r="G938" i="2" s="1"/>
  <c r="L937" i="2" a="1"/>
  <c r="L937" i="2" s="1"/>
  <c r="Y939" i="2" a="1"/>
  <c r="Y939" i="2" s="1"/>
  <c r="P938" i="2"/>
  <c r="AF938" i="2" l="1"/>
  <c r="J938" i="2" a="1"/>
  <c r="J938" i="2" s="1"/>
  <c r="I938" i="2" s="1" a="1"/>
  <c r="I938" i="2" s="1"/>
  <c r="H938" i="2" s="1" a="1"/>
  <c r="H938" i="2" s="1"/>
  <c r="AA940" i="2" a="1"/>
  <c r="AA940" i="2" s="1"/>
  <c r="G939" i="2" a="1"/>
  <c r="G939" i="2" s="1"/>
  <c r="L938" i="2" a="1"/>
  <c r="L938" i="2" s="1"/>
  <c r="Y940" i="2" a="1"/>
  <c r="Y940" i="2" s="1"/>
  <c r="P939" i="2"/>
  <c r="AF939" i="2" l="1"/>
  <c r="J939" i="2" a="1"/>
  <c r="J939" i="2" s="1"/>
  <c r="I939" i="2" s="1" a="1"/>
  <c r="I939" i="2" s="1"/>
  <c r="H939" i="2" s="1" a="1"/>
  <c r="H939" i="2" s="1"/>
  <c r="AA941" i="2" a="1"/>
  <c r="AA941" i="2" s="1"/>
  <c r="G940" i="2" a="1"/>
  <c r="G940" i="2" s="1"/>
  <c r="L939" i="2" a="1"/>
  <c r="L939" i="2" s="1"/>
  <c r="Y941" i="2" a="1"/>
  <c r="Y941" i="2" s="1"/>
  <c r="P940" i="2"/>
  <c r="J940" i="2" l="1" a="1"/>
  <c r="J940" i="2" s="1"/>
  <c r="I940" i="2" s="1" a="1"/>
  <c r="I940" i="2" s="1"/>
  <c r="H940" i="2" s="1" a="1"/>
  <c r="H940" i="2" s="1"/>
  <c r="AF940" i="2"/>
  <c r="AA942" i="2" a="1"/>
  <c r="AA942" i="2" s="1"/>
  <c r="G941" i="2" a="1"/>
  <c r="G941" i="2" s="1"/>
  <c r="L940" i="2" a="1"/>
  <c r="L940" i="2" s="1"/>
  <c r="Y942" i="2" a="1"/>
  <c r="Y942" i="2" s="1"/>
  <c r="P941" i="2"/>
  <c r="AF941" i="2" l="1"/>
  <c r="J941" i="2" a="1"/>
  <c r="J941" i="2" s="1"/>
  <c r="I941" i="2" s="1" a="1"/>
  <c r="I941" i="2" s="1"/>
  <c r="H941" i="2" s="1" a="1"/>
  <c r="H941" i="2" s="1"/>
  <c r="AA943" i="2" a="1"/>
  <c r="AA943" i="2" s="1"/>
  <c r="G942" i="2" a="1"/>
  <c r="G942" i="2" s="1"/>
  <c r="L941" i="2" a="1"/>
  <c r="L941" i="2" s="1"/>
  <c r="Y943" i="2" a="1"/>
  <c r="Y943" i="2" s="1"/>
  <c r="P942" i="2"/>
  <c r="AF942" i="2" l="1"/>
  <c r="J942" i="2" a="1"/>
  <c r="J942" i="2" s="1"/>
  <c r="I942" i="2" s="1" a="1"/>
  <c r="I942" i="2" s="1"/>
  <c r="H942" i="2" s="1" a="1"/>
  <c r="H942" i="2" s="1"/>
  <c r="AA944" i="2" a="1"/>
  <c r="AA944" i="2" s="1"/>
  <c r="G943" i="2" a="1"/>
  <c r="G943" i="2" s="1"/>
  <c r="L942" i="2" a="1"/>
  <c r="L942" i="2" s="1"/>
  <c r="Y944" i="2" a="1"/>
  <c r="Y944" i="2" s="1"/>
  <c r="P943" i="2"/>
  <c r="AF943" i="2" l="1"/>
  <c r="J943" i="2" a="1"/>
  <c r="J943" i="2" s="1"/>
  <c r="I943" i="2" s="1" a="1"/>
  <c r="I943" i="2" s="1"/>
  <c r="H943" i="2" s="1" a="1"/>
  <c r="H943" i="2" s="1"/>
  <c r="AA945" i="2" a="1"/>
  <c r="AA945" i="2" s="1"/>
  <c r="G944" i="2" a="1"/>
  <c r="G944" i="2" s="1"/>
  <c r="L943" i="2" a="1"/>
  <c r="L943" i="2" s="1"/>
  <c r="Y945" i="2" a="1"/>
  <c r="Y945" i="2" s="1"/>
  <c r="P944" i="2"/>
  <c r="J944" i="2" l="1" a="1"/>
  <c r="J944" i="2" s="1"/>
  <c r="I944" i="2" s="1" a="1"/>
  <c r="I944" i="2" s="1"/>
  <c r="H944" i="2" s="1" a="1"/>
  <c r="H944" i="2" s="1"/>
  <c r="AF944" i="2"/>
  <c r="AA946" i="2" a="1"/>
  <c r="AA946" i="2" s="1"/>
  <c r="G945" i="2" a="1"/>
  <c r="G945" i="2" s="1"/>
  <c r="L944" i="2" a="1"/>
  <c r="L944" i="2" s="1"/>
  <c r="Y946" i="2" a="1"/>
  <c r="Y946" i="2" s="1"/>
  <c r="P945" i="2"/>
  <c r="AF945" i="2" l="1"/>
  <c r="J945" i="2" a="1"/>
  <c r="J945" i="2" s="1"/>
  <c r="I945" i="2" s="1" a="1"/>
  <c r="I945" i="2" s="1"/>
  <c r="H945" i="2" s="1" a="1"/>
  <c r="H945" i="2" s="1"/>
  <c r="AA947" i="2" a="1"/>
  <c r="AA947" i="2" s="1"/>
  <c r="G946" i="2" a="1"/>
  <c r="G946" i="2" s="1"/>
  <c r="L945" i="2" a="1"/>
  <c r="L945" i="2" s="1"/>
  <c r="Y947" i="2" a="1"/>
  <c r="Y947" i="2" s="1"/>
  <c r="P946" i="2"/>
  <c r="AF946" i="2" l="1"/>
  <c r="J946" i="2" a="1"/>
  <c r="J946" i="2" s="1"/>
  <c r="I946" i="2" s="1" a="1"/>
  <c r="I946" i="2" s="1"/>
  <c r="H946" i="2" s="1" a="1"/>
  <c r="H946" i="2" s="1"/>
  <c r="AA948" i="2" a="1"/>
  <c r="AA948" i="2" s="1"/>
  <c r="G947" i="2" a="1"/>
  <c r="G947" i="2" s="1"/>
  <c r="L946" i="2" a="1"/>
  <c r="L946" i="2" s="1"/>
  <c r="Y948" i="2" a="1"/>
  <c r="Y948" i="2" s="1"/>
  <c r="P947" i="2"/>
  <c r="AF947" i="2" l="1"/>
  <c r="J947" i="2" a="1"/>
  <c r="J947" i="2" s="1"/>
  <c r="I947" i="2" s="1" a="1"/>
  <c r="I947" i="2" s="1"/>
  <c r="H947" i="2" s="1" a="1"/>
  <c r="H947" i="2" s="1"/>
  <c r="AA949" i="2" a="1"/>
  <c r="AA949" i="2" s="1"/>
  <c r="G948" i="2" a="1"/>
  <c r="G948" i="2" s="1"/>
  <c r="L947" i="2" a="1"/>
  <c r="L947" i="2" s="1"/>
  <c r="Y949" i="2" a="1"/>
  <c r="Y949" i="2" s="1"/>
  <c r="P948" i="2"/>
  <c r="AA950" i="2" l="1" a="1"/>
  <c r="AA950" i="2" s="1"/>
  <c r="G949" i="2" a="1"/>
  <c r="G949" i="2" s="1"/>
  <c r="AF948" i="2"/>
  <c r="J948" i="2" a="1"/>
  <c r="J948" i="2" s="1"/>
  <c r="I948" i="2" s="1" a="1"/>
  <c r="I948" i="2" s="1"/>
  <c r="H948" i="2" s="1" a="1"/>
  <c r="H948" i="2" s="1"/>
  <c r="L948" i="2" a="1"/>
  <c r="L948" i="2" s="1"/>
  <c r="Y950" i="2" a="1"/>
  <c r="Y950" i="2" s="1"/>
  <c r="P949" i="2"/>
  <c r="AF949" i="2" l="1"/>
  <c r="J949" i="2" a="1"/>
  <c r="J949" i="2" s="1"/>
  <c r="I949" i="2" s="1" a="1"/>
  <c r="I949" i="2" s="1"/>
  <c r="H949" i="2" s="1" a="1"/>
  <c r="H949" i="2" s="1"/>
  <c r="AA951" i="2" a="1"/>
  <c r="AA951" i="2" s="1"/>
  <c r="G950" i="2" a="1"/>
  <c r="G950" i="2" s="1"/>
  <c r="L949" i="2" a="1"/>
  <c r="L949" i="2" s="1"/>
  <c r="Y951" i="2" a="1"/>
  <c r="Y951" i="2" s="1"/>
  <c r="P950" i="2"/>
  <c r="J950" i="2" l="1" a="1"/>
  <c r="J950" i="2" s="1"/>
  <c r="I950" i="2" s="1" a="1"/>
  <c r="I950" i="2" s="1"/>
  <c r="H950" i="2" s="1" a="1"/>
  <c r="H950" i="2" s="1"/>
  <c r="AF950" i="2"/>
  <c r="AA952" i="2" a="1"/>
  <c r="AA952" i="2" s="1"/>
  <c r="G951" i="2" a="1"/>
  <c r="G951" i="2" s="1"/>
  <c r="L950" i="2" a="1"/>
  <c r="L950" i="2" s="1"/>
  <c r="Y952" i="2" a="1"/>
  <c r="Y952" i="2" s="1"/>
  <c r="P951" i="2"/>
  <c r="J951" i="2" l="1" a="1"/>
  <c r="J951" i="2" s="1"/>
  <c r="I951" i="2" s="1" a="1"/>
  <c r="I951" i="2" s="1"/>
  <c r="H951" i="2" s="1" a="1"/>
  <c r="H951" i="2" s="1"/>
  <c r="AF951" i="2"/>
  <c r="AA953" i="2" a="1"/>
  <c r="AA953" i="2" s="1"/>
  <c r="G952" i="2" a="1"/>
  <c r="G952" i="2" s="1"/>
  <c r="L951" i="2" a="1"/>
  <c r="L951" i="2" s="1"/>
  <c r="Y953" i="2" a="1"/>
  <c r="Y953" i="2" s="1"/>
  <c r="P952" i="2"/>
  <c r="AF952" i="2" l="1"/>
  <c r="J952" i="2" a="1"/>
  <c r="J952" i="2" s="1"/>
  <c r="I952" i="2" s="1" a="1"/>
  <c r="I952" i="2" s="1"/>
  <c r="H952" i="2" s="1" a="1"/>
  <c r="H952" i="2" s="1"/>
  <c r="AA954" i="2" a="1"/>
  <c r="AA954" i="2" s="1"/>
  <c r="G953" i="2" a="1"/>
  <c r="G953" i="2" s="1"/>
  <c r="L952" i="2" a="1"/>
  <c r="L952" i="2" s="1"/>
  <c r="Y954" i="2" a="1"/>
  <c r="Y954" i="2" s="1"/>
  <c r="P953" i="2"/>
  <c r="AF953" i="2" l="1"/>
  <c r="J953" i="2" a="1"/>
  <c r="J953" i="2" s="1"/>
  <c r="I953" i="2" s="1" a="1"/>
  <c r="I953" i="2" s="1"/>
  <c r="H953" i="2" s="1" a="1"/>
  <c r="H953" i="2" s="1"/>
  <c r="AA955" i="2" a="1"/>
  <c r="AA955" i="2" s="1"/>
  <c r="G954" i="2" a="1"/>
  <c r="G954" i="2" s="1"/>
  <c r="L953" i="2" a="1"/>
  <c r="L953" i="2" s="1"/>
  <c r="Y955" i="2" a="1"/>
  <c r="Y955" i="2" s="1"/>
  <c r="P954" i="2"/>
  <c r="AF954" i="2" l="1"/>
  <c r="J954" i="2" a="1"/>
  <c r="J954" i="2" s="1"/>
  <c r="I954" i="2" s="1" a="1"/>
  <c r="I954" i="2" s="1"/>
  <c r="H954" i="2" s="1" a="1"/>
  <c r="H954" i="2" s="1"/>
  <c r="AA956" i="2" a="1"/>
  <c r="AA956" i="2" s="1"/>
  <c r="G955" i="2" a="1"/>
  <c r="G955" i="2" s="1"/>
  <c r="L954" i="2" a="1"/>
  <c r="L954" i="2" s="1"/>
  <c r="Y956" i="2" a="1"/>
  <c r="Y956" i="2" s="1"/>
  <c r="P955" i="2"/>
  <c r="J955" i="2" l="1" a="1"/>
  <c r="J955" i="2" s="1"/>
  <c r="I955" i="2" s="1" a="1"/>
  <c r="I955" i="2" s="1"/>
  <c r="H955" i="2" s="1" a="1"/>
  <c r="H955" i="2" s="1"/>
  <c r="AF955" i="2"/>
  <c r="AA957" i="2" a="1"/>
  <c r="AA957" i="2" s="1"/>
  <c r="G956" i="2" a="1"/>
  <c r="G956" i="2" s="1"/>
  <c r="L955" i="2" a="1"/>
  <c r="L955" i="2" s="1"/>
  <c r="Y957" i="2" a="1"/>
  <c r="Y957" i="2" s="1"/>
  <c r="P956" i="2"/>
  <c r="J956" i="2" l="1" a="1"/>
  <c r="J956" i="2" s="1"/>
  <c r="I956" i="2" s="1" a="1"/>
  <c r="I956" i="2" s="1"/>
  <c r="H956" i="2" s="1" a="1"/>
  <c r="H956" i="2" s="1"/>
  <c r="AF956" i="2"/>
  <c r="AA958" i="2" a="1"/>
  <c r="AA958" i="2" s="1"/>
  <c r="G957" i="2" a="1"/>
  <c r="G957" i="2" s="1"/>
  <c r="L956" i="2" a="1"/>
  <c r="L956" i="2" s="1"/>
  <c r="Y958" i="2" a="1"/>
  <c r="Y958" i="2" s="1"/>
  <c r="P957" i="2"/>
  <c r="AF957" i="2" l="1"/>
  <c r="J957" i="2" a="1"/>
  <c r="J957" i="2" s="1"/>
  <c r="I957" i="2" s="1" a="1"/>
  <c r="I957" i="2" s="1"/>
  <c r="H957" i="2" s="1" a="1"/>
  <c r="H957" i="2" s="1"/>
  <c r="AA959" i="2" a="1"/>
  <c r="AA959" i="2" s="1"/>
  <c r="G958" i="2" a="1"/>
  <c r="G958" i="2" s="1"/>
  <c r="L957" i="2" a="1"/>
  <c r="L957" i="2" s="1"/>
  <c r="Y959" i="2" a="1"/>
  <c r="Y959" i="2" s="1"/>
  <c r="P958" i="2"/>
  <c r="AF958" i="2" l="1"/>
  <c r="J958" i="2" a="1"/>
  <c r="J958" i="2" s="1"/>
  <c r="I958" i="2" s="1" a="1"/>
  <c r="I958" i="2" s="1"/>
  <c r="H958" i="2" s="1" a="1"/>
  <c r="H958" i="2" s="1"/>
  <c r="AA960" i="2" a="1"/>
  <c r="AA960" i="2" s="1"/>
  <c r="G959" i="2" a="1"/>
  <c r="G959" i="2" s="1"/>
  <c r="L958" i="2" a="1"/>
  <c r="L958" i="2" s="1"/>
  <c r="Y960" i="2" a="1"/>
  <c r="Y960" i="2" s="1"/>
  <c r="P959" i="2"/>
  <c r="AF959" i="2" l="1"/>
  <c r="J959" i="2" a="1"/>
  <c r="J959" i="2" s="1"/>
  <c r="I959" i="2" s="1" a="1"/>
  <c r="I959" i="2" s="1"/>
  <c r="H959" i="2" s="1" a="1"/>
  <c r="H959" i="2" s="1"/>
  <c r="AA961" i="2" a="1"/>
  <c r="AA961" i="2" s="1"/>
  <c r="G960" i="2" a="1"/>
  <c r="G960" i="2" s="1"/>
  <c r="L959" i="2" a="1"/>
  <c r="L959" i="2" s="1"/>
  <c r="Y961" i="2" a="1"/>
  <c r="Y961" i="2" s="1"/>
  <c r="P960" i="2"/>
  <c r="AF960" i="2" l="1"/>
  <c r="J960" i="2" a="1"/>
  <c r="J960" i="2" s="1"/>
  <c r="I960" i="2" s="1" a="1"/>
  <c r="I960" i="2" s="1"/>
  <c r="H960" i="2" s="1" a="1"/>
  <c r="H960" i="2" s="1"/>
  <c r="AA962" i="2" a="1"/>
  <c r="AA962" i="2" s="1"/>
  <c r="G961" i="2" a="1"/>
  <c r="G961" i="2" s="1"/>
  <c r="L960" i="2" a="1"/>
  <c r="L960" i="2" s="1"/>
  <c r="Y962" i="2" a="1"/>
  <c r="Y962" i="2" s="1"/>
  <c r="P961" i="2"/>
  <c r="AF961" i="2" l="1"/>
  <c r="J961" i="2" a="1"/>
  <c r="J961" i="2" s="1"/>
  <c r="I961" i="2" s="1" a="1"/>
  <c r="I961" i="2" s="1"/>
  <c r="H961" i="2" s="1" a="1"/>
  <c r="H961" i="2" s="1"/>
  <c r="AA963" i="2" a="1"/>
  <c r="AA963" i="2" s="1"/>
  <c r="G962" i="2" a="1"/>
  <c r="G962" i="2" s="1"/>
  <c r="L961" i="2" a="1"/>
  <c r="L961" i="2" s="1"/>
  <c r="Y963" i="2" a="1"/>
  <c r="Y963" i="2" s="1"/>
  <c r="P962" i="2"/>
  <c r="AF962" i="2" l="1"/>
  <c r="J962" i="2" a="1"/>
  <c r="J962" i="2" s="1"/>
  <c r="I962" i="2" s="1" a="1"/>
  <c r="I962" i="2" s="1"/>
  <c r="H962" i="2" s="1" a="1"/>
  <c r="H962" i="2" s="1"/>
  <c r="AA964" i="2" a="1"/>
  <c r="AA964" i="2" s="1"/>
  <c r="G963" i="2" a="1"/>
  <c r="G963" i="2" s="1"/>
  <c r="L962" i="2" a="1"/>
  <c r="L962" i="2" s="1"/>
  <c r="Y964" i="2" a="1"/>
  <c r="Y964" i="2" s="1"/>
  <c r="P963" i="2"/>
  <c r="J963" i="2" l="1" a="1"/>
  <c r="J963" i="2" s="1"/>
  <c r="I963" i="2" s="1" a="1"/>
  <c r="I963" i="2" s="1"/>
  <c r="H963" i="2" s="1" a="1"/>
  <c r="H963" i="2" s="1"/>
  <c r="AF963" i="2"/>
  <c r="AA965" i="2" a="1"/>
  <c r="AA965" i="2" s="1"/>
  <c r="G964" i="2" a="1"/>
  <c r="G964" i="2" s="1"/>
  <c r="L963" i="2" a="1"/>
  <c r="L963" i="2" s="1"/>
  <c r="Y965" i="2" a="1"/>
  <c r="Y965" i="2" s="1"/>
  <c r="P964" i="2"/>
  <c r="AF964" i="2" l="1"/>
  <c r="J964" i="2" a="1"/>
  <c r="J964" i="2" s="1"/>
  <c r="I964" i="2" s="1" a="1"/>
  <c r="I964" i="2" s="1"/>
  <c r="H964" i="2" s="1" a="1"/>
  <c r="H964" i="2" s="1"/>
  <c r="AA966" i="2" a="1"/>
  <c r="AA966" i="2" s="1"/>
  <c r="G965" i="2" a="1"/>
  <c r="G965" i="2" s="1"/>
  <c r="L964" i="2" a="1"/>
  <c r="L964" i="2" s="1"/>
  <c r="Y966" i="2" a="1"/>
  <c r="Y966" i="2" s="1"/>
  <c r="P965" i="2"/>
  <c r="AF965" i="2" l="1"/>
  <c r="J965" i="2" a="1"/>
  <c r="J965" i="2" s="1"/>
  <c r="I965" i="2" s="1" a="1"/>
  <c r="I965" i="2" s="1"/>
  <c r="H965" i="2" s="1" a="1"/>
  <c r="H965" i="2" s="1"/>
  <c r="AA967" i="2" a="1"/>
  <c r="AA967" i="2" s="1"/>
  <c r="G966" i="2" a="1"/>
  <c r="G966" i="2" s="1"/>
  <c r="L965" i="2" a="1"/>
  <c r="L965" i="2" s="1"/>
  <c r="Y967" i="2" a="1"/>
  <c r="Y967" i="2" s="1"/>
  <c r="P966" i="2"/>
  <c r="AF966" i="2" l="1"/>
  <c r="J966" i="2" a="1"/>
  <c r="J966" i="2" s="1"/>
  <c r="I966" i="2" s="1" a="1"/>
  <c r="I966" i="2" s="1"/>
  <c r="H966" i="2" s="1" a="1"/>
  <c r="H966" i="2" s="1"/>
  <c r="AA968" i="2" a="1"/>
  <c r="AA968" i="2" s="1"/>
  <c r="G967" i="2" a="1"/>
  <c r="G967" i="2" s="1"/>
  <c r="L966" i="2" a="1"/>
  <c r="L966" i="2" s="1"/>
  <c r="Y968" i="2" a="1"/>
  <c r="Y968" i="2" s="1"/>
  <c r="P967" i="2"/>
  <c r="AF967" i="2" l="1"/>
  <c r="J967" i="2" a="1"/>
  <c r="J967" i="2" s="1"/>
  <c r="I967" i="2" s="1" a="1"/>
  <c r="I967" i="2" s="1"/>
  <c r="H967" i="2" s="1" a="1"/>
  <c r="H967" i="2" s="1"/>
  <c r="AA969" i="2" a="1"/>
  <c r="AA969" i="2" s="1"/>
  <c r="G968" i="2" a="1"/>
  <c r="G968" i="2" s="1"/>
  <c r="L967" i="2" a="1"/>
  <c r="L967" i="2" s="1"/>
  <c r="Y969" i="2" a="1"/>
  <c r="Y969" i="2" s="1"/>
  <c r="P968" i="2"/>
  <c r="AF968" i="2" l="1"/>
  <c r="J968" i="2" a="1"/>
  <c r="J968" i="2" s="1"/>
  <c r="I968" i="2" s="1" a="1"/>
  <c r="I968" i="2" s="1"/>
  <c r="H968" i="2" s="1" a="1"/>
  <c r="H968" i="2" s="1"/>
  <c r="AA970" i="2" a="1"/>
  <c r="AA970" i="2" s="1"/>
  <c r="G969" i="2" a="1"/>
  <c r="G969" i="2" s="1"/>
  <c r="L968" i="2" a="1"/>
  <c r="L968" i="2" s="1"/>
  <c r="Y970" i="2" a="1"/>
  <c r="Y970" i="2" s="1"/>
  <c r="P969" i="2"/>
  <c r="AF969" i="2" l="1"/>
  <c r="J969" i="2" a="1"/>
  <c r="J969" i="2" s="1"/>
  <c r="I969" i="2" s="1" a="1"/>
  <c r="I969" i="2" s="1"/>
  <c r="H969" i="2" s="1" a="1"/>
  <c r="H969" i="2" s="1"/>
  <c r="AA971" i="2" a="1"/>
  <c r="AA971" i="2" s="1"/>
  <c r="G970" i="2" a="1"/>
  <c r="G970" i="2" s="1"/>
  <c r="L969" i="2" a="1"/>
  <c r="L969" i="2" s="1"/>
  <c r="Y971" i="2" a="1"/>
  <c r="Y971" i="2" s="1"/>
  <c r="P970" i="2"/>
  <c r="AF970" i="2" l="1"/>
  <c r="J970" i="2" a="1"/>
  <c r="J970" i="2" s="1"/>
  <c r="I970" i="2" s="1" a="1"/>
  <c r="I970" i="2" s="1"/>
  <c r="H970" i="2" s="1" a="1"/>
  <c r="H970" i="2" s="1"/>
  <c r="AA972" i="2" a="1"/>
  <c r="AA972" i="2" s="1"/>
  <c r="G971" i="2" a="1"/>
  <c r="G971" i="2" s="1"/>
  <c r="L970" i="2" a="1"/>
  <c r="L970" i="2" s="1"/>
  <c r="Y972" i="2" a="1"/>
  <c r="Y972" i="2" s="1"/>
  <c r="P971" i="2"/>
  <c r="J971" i="2" l="1" a="1"/>
  <c r="J971" i="2" s="1"/>
  <c r="I971" i="2" s="1" a="1"/>
  <c r="I971" i="2" s="1"/>
  <c r="H971" i="2" s="1" a="1"/>
  <c r="H971" i="2" s="1"/>
  <c r="AF971" i="2"/>
  <c r="AA973" i="2" a="1"/>
  <c r="AA973" i="2" s="1"/>
  <c r="G972" i="2" a="1"/>
  <c r="G972" i="2" s="1"/>
  <c r="L971" i="2" a="1"/>
  <c r="L971" i="2" s="1"/>
  <c r="Y973" i="2" a="1"/>
  <c r="Y973" i="2" s="1"/>
  <c r="P972" i="2"/>
  <c r="AF972" i="2" l="1"/>
  <c r="J972" i="2" a="1"/>
  <c r="J972" i="2" s="1"/>
  <c r="I972" i="2" s="1" a="1"/>
  <c r="I972" i="2" s="1"/>
  <c r="H972" i="2" s="1" a="1"/>
  <c r="H972" i="2" s="1"/>
  <c r="AA974" i="2" a="1"/>
  <c r="AA974" i="2" s="1"/>
  <c r="G973" i="2" a="1"/>
  <c r="G973" i="2" s="1"/>
  <c r="L972" i="2" a="1"/>
  <c r="L972" i="2" s="1"/>
  <c r="Y974" i="2" a="1"/>
  <c r="Y974" i="2" s="1"/>
  <c r="P973" i="2"/>
  <c r="AF973" i="2" l="1"/>
  <c r="J973" i="2" a="1"/>
  <c r="J973" i="2" s="1"/>
  <c r="I973" i="2" s="1" a="1"/>
  <c r="I973" i="2" s="1"/>
  <c r="H973" i="2" s="1" a="1"/>
  <c r="H973" i="2" s="1"/>
  <c r="AA975" i="2" a="1"/>
  <c r="AA975" i="2" s="1"/>
  <c r="G974" i="2" a="1"/>
  <c r="G974" i="2" s="1"/>
  <c r="L973" i="2" a="1"/>
  <c r="L973" i="2" s="1"/>
  <c r="Y975" i="2" a="1"/>
  <c r="Y975" i="2" s="1"/>
  <c r="P974" i="2"/>
  <c r="AF974" i="2" l="1"/>
  <c r="J974" i="2" a="1"/>
  <c r="J974" i="2" s="1"/>
  <c r="I974" i="2" s="1" a="1"/>
  <c r="I974" i="2" s="1"/>
  <c r="H974" i="2" s="1" a="1"/>
  <c r="H974" i="2" s="1"/>
  <c r="AA976" i="2" a="1"/>
  <c r="AA976" i="2" s="1"/>
  <c r="G975" i="2" a="1"/>
  <c r="G975" i="2" s="1"/>
  <c r="L974" i="2" a="1"/>
  <c r="L974" i="2" s="1"/>
  <c r="Y976" i="2" a="1"/>
  <c r="Y976" i="2" s="1"/>
  <c r="P975" i="2"/>
  <c r="J975" i="2" l="1" a="1"/>
  <c r="J975" i="2" s="1"/>
  <c r="I975" i="2" s="1" a="1"/>
  <c r="I975" i="2" s="1"/>
  <c r="H975" i="2" s="1" a="1"/>
  <c r="H975" i="2" s="1"/>
  <c r="AF975" i="2"/>
  <c r="AA977" i="2" a="1"/>
  <c r="AA977" i="2" s="1"/>
  <c r="G976" i="2" a="1"/>
  <c r="G976" i="2" s="1"/>
  <c r="L975" i="2" a="1"/>
  <c r="L975" i="2" s="1"/>
  <c r="Y977" i="2" a="1"/>
  <c r="Y977" i="2" s="1"/>
  <c r="P976" i="2"/>
  <c r="AF976" i="2" l="1"/>
  <c r="J976" i="2" a="1"/>
  <c r="J976" i="2" s="1"/>
  <c r="I976" i="2" s="1" a="1"/>
  <c r="I976" i="2" s="1"/>
  <c r="H976" i="2" s="1" a="1"/>
  <c r="H976" i="2" s="1"/>
  <c r="AA978" i="2" a="1"/>
  <c r="AA978" i="2" s="1"/>
  <c r="G977" i="2" a="1"/>
  <c r="G977" i="2" s="1"/>
  <c r="L976" i="2" a="1"/>
  <c r="L976" i="2" s="1"/>
  <c r="Y978" i="2" a="1"/>
  <c r="Y978" i="2" s="1"/>
  <c r="P977" i="2"/>
  <c r="AF977" i="2" l="1"/>
  <c r="J977" i="2" a="1"/>
  <c r="J977" i="2" s="1"/>
  <c r="I977" i="2" s="1" a="1"/>
  <c r="I977" i="2" s="1"/>
  <c r="H977" i="2" s="1" a="1"/>
  <c r="H977" i="2" s="1"/>
  <c r="AA979" i="2" a="1"/>
  <c r="AA979" i="2" s="1"/>
  <c r="G978" i="2" a="1"/>
  <c r="G978" i="2" s="1"/>
  <c r="L977" i="2" a="1"/>
  <c r="L977" i="2" s="1"/>
  <c r="Y979" i="2" a="1"/>
  <c r="Y979" i="2" s="1"/>
  <c r="P978" i="2"/>
  <c r="AF978" i="2" l="1"/>
  <c r="J978" i="2" a="1"/>
  <c r="J978" i="2" s="1"/>
  <c r="I978" i="2" s="1" a="1"/>
  <c r="I978" i="2" s="1"/>
  <c r="H978" i="2" s="1" a="1"/>
  <c r="H978" i="2" s="1"/>
  <c r="AA980" i="2" a="1"/>
  <c r="AA980" i="2" s="1"/>
  <c r="G979" i="2" a="1"/>
  <c r="G979" i="2" s="1"/>
  <c r="L978" i="2" a="1"/>
  <c r="L978" i="2" s="1"/>
  <c r="Y980" i="2" a="1"/>
  <c r="Y980" i="2" s="1"/>
  <c r="P979" i="2"/>
  <c r="AF979" i="2" l="1"/>
  <c r="J979" i="2" a="1"/>
  <c r="J979" i="2" s="1"/>
  <c r="I979" i="2" s="1" a="1"/>
  <c r="I979" i="2" s="1"/>
  <c r="H979" i="2" s="1" a="1"/>
  <c r="H979" i="2" s="1"/>
  <c r="AA981" i="2" a="1"/>
  <c r="AA981" i="2" s="1"/>
  <c r="G980" i="2" a="1"/>
  <c r="G980" i="2" s="1"/>
  <c r="L979" i="2" a="1"/>
  <c r="L979" i="2" s="1"/>
  <c r="Y981" i="2" a="1"/>
  <c r="Y981" i="2" s="1"/>
  <c r="P980" i="2"/>
  <c r="AF980" i="2" l="1"/>
  <c r="J980" i="2" a="1"/>
  <c r="J980" i="2" s="1"/>
  <c r="I980" i="2" s="1" a="1"/>
  <c r="I980" i="2" s="1"/>
  <c r="H980" i="2" s="1" a="1"/>
  <c r="H980" i="2" s="1"/>
  <c r="AA982" i="2" a="1"/>
  <c r="AA982" i="2" s="1"/>
  <c r="G981" i="2" a="1"/>
  <c r="G981" i="2" s="1"/>
  <c r="L980" i="2" a="1"/>
  <c r="L980" i="2" s="1"/>
  <c r="Y982" i="2" a="1"/>
  <c r="Y982" i="2" s="1"/>
  <c r="P981" i="2"/>
  <c r="AF981" i="2" l="1"/>
  <c r="J981" i="2" a="1"/>
  <c r="J981" i="2" s="1"/>
  <c r="I981" i="2" s="1" a="1"/>
  <c r="I981" i="2" s="1"/>
  <c r="H981" i="2" s="1" a="1"/>
  <c r="H981" i="2" s="1"/>
  <c r="AA983" i="2" a="1"/>
  <c r="AA983" i="2" s="1"/>
  <c r="G982" i="2" a="1"/>
  <c r="G982" i="2" s="1"/>
  <c r="L981" i="2" a="1"/>
  <c r="L981" i="2" s="1"/>
  <c r="Y983" i="2" a="1"/>
  <c r="Y983" i="2" s="1"/>
  <c r="P982" i="2"/>
  <c r="AF982" i="2" l="1"/>
  <c r="J982" i="2" a="1"/>
  <c r="J982" i="2" s="1"/>
  <c r="I982" i="2" s="1" a="1"/>
  <c r="I982" i="2" s="1"/>
  <c r="H982" i="2" s="1" a="1"/>
  <c r="H982" i="2" s="1"/>
  <c r="AA984" i="2" a="1"/>
  <c r="AA984" i="2" s="1"/>
  <c r="G983" i="2" a="1"/>
  <c r="G983" i="2" s="1"/>
  <c r="L982" i="2" a="1"/>
  <c r="L982" i="2" s="1"/>
  <c r="Y984" i="2" a="1"/>
  <c r="Y984" i="2" s="1"/>
  <c r="P983" i="2"/>
  <c r="AF983" i="2" l="1"/>
  <c r="J983" i="2" a="1"/>
  <c r="J983" i="2" s="1"/>
  <c r="I983" i="2" s="1" a="1"/>
  <c r="I983" i="2" s="1"/>
  <c r="H983" i="2" s="1" a="1"/>
  <c r="H983" i="2" s="1"/>
  <c r="AA985" i="2" a="1"/>
  <c r="AA985" i="2" s="1"/>
  <c r="G984" i="2" a="1"/>
  <c r="G984" i="2" s="1"/>
  <c r="L983" i="2" a="1"/>
  <c r="L983" i="2" s="1"/>
  <c r="Y985" i="2" a="1"/>
  <c r="Y985" i="2" s="1"/>
  <c r="P984" i="2"/>
  <c r="AF984" i="2" l="1"/>
  <c r="J984" i="2" a="1"/>
  <c r="J984" i="2" s="1"/>
  <c r="I984" i="2" s="1" a="1"/>
  <c r="I984" i="2" s="1"/>
  <c r="H984" i="2" s="1" a="1"/>
  <c r="H984" i="2" s="1"/>
  <c r="AA986" i="2" a="1"/>
  <c r="AA986" i="2" s="1"/>
  <c r="G985" i="2" a="1"/>
  <c r="G985" i="2" s="1"/>
  <c r="L984" i="2" a="1"/>
  <c r="L984" i="2" s="1"/>
  <c r="Y986" i="2" a="1"/>
  <c r="Y986" i="2" s="1"/>
  <c r="P985" i="2"/>
  <c r="AF985" i="2" l="1"/>
  <c r="J985" i="2" a="1"/>
  <c r="J985" i="2" s="1"/>
  <c r="I985" i="2" s="1" a="1"/>
  <c r="I985" i="2" s="1"/>
  <c r="H985" i="2" s="1" a="1"/>
  <c r="H985" i="2" s="1"/>
  <c r="AA987" i="2" a="1"/>
  <c r="AA987" i="2" s="1"/>
  <c r="G986" i="2" a="1"/>
  <c r="G986" i="2" s="1"/>
  <c r="L985" i="2" a="1"/>
  <c r="L985" i="2" s="1"/>
  <c r="Y987" i="2" a="1"/>
  <c r="Y987" i="2" s="1"/>
  <c r="P986" i="2"/>
  <c r="AF986" i="2" l="1"/>
  <c r="J986" i="2" a="1"/>
  <c r="J986" i="2" s="1"/>
  <c r="I986" i="2" s="1" a="1"/>
  <c r="I986" i="2" s="1"/>
  <c r="H986" i="2" s="1" a="1"/>
  <c r="H986" i="2" s="1"/>
  <c r="AA988" i="2" a="1"/>
  <c r="AA988" i="2" s="1"/>
  <c r="G987" i="2" a="1"/>
  <c r="G987" i="2" s="1"/>
  <c r="L986" i="2" a="1"/>
  <c r="L986" i="2" s="1"/>
  <c r="Y988" i="2" a="1"/>
  <c r="Y988" i="2" s="1"/>
  <c r="P987" i="2"/>
  <c r="AF987" i="2" l="1"/>
  <c r="J987" i="2" a="1"/>
  <c r="J987" i="2" s="1"/>
  <c r="I987" i="2" s="1" a="1"/>
  <c r="I987" i="2" s="1"/>
  <c r="H987" i="2" s="1" a="1"/>
  <c r="H987" i="2" s="1"/>
  <c r="AA989" i="2" a="1"/>
  <c r="AA989" i="2" s="1"/>
  <c r="G988" i="2" a="1"/>
  <c r="G988" i="2" s="1"/>
  <c r="L987" i="2" a="1"/>
  <c r="L987" i="2" s="1"/>
  <c r="Y989" i="2" a="1"/>
  <c r="Y989" i="2" s="1"/>
  <c r="P988" i="2"/>
  <c r="AF988" i="2" l="1"/>
  <c r="J988" i="2" a="1"/>
  <c r="J988" i="2" s="1"/>
  <c r="I988" i="2" s="1" a="1"/>
  <c r="I988" i="2" s="1"/>
  <c r="H988" i="2" s="1" a="1"/>
  <c r="H988" i="2" s="1"/>
  <c r="AA990" i="2" a="1"/>
  <c r="AA990" i="2" s="1"/>
  <c r="G989" i="2" a="1"/>
  <c r="G989" i="2" s="1"/>
  <c r="L988" i="2" a="1"/>
  <c r="L988" i="2" s="1"/>
  <c r="Y990" i="2" a="1"/>
  <c r="Y990" i="2" s="1"/>
  <c r="P989" i="2"/>
  <c r="AF989" i="2" l="1"/>
  <c r="J989" i="2" a="1"/>
  <c r="J989" i="2" s="1"/>
  <c r="I989" i="2" s="1" a="1"/>
  <c r="I989" i="2" s="1"/>
  <c r="H989" i="2" s="1" a="1"/>
  <c r="H989" i="2" s="1"/>
  <c r="AA991" i="2" a="1"/>
  <c r="AA991" i="2" s="1"/>
  <c r="G990" i="2" a="1"/>
  <c r="G990" i="2" s="1"/>
  <c r="L989" i="2" a="1"/>
  <c r="L989" i="2" s="1"/>
  <c r="Y991" i="2" a="1"/>
  <c r="Y991" i="2" s="1"/>
  <c r="P990" i="2"/>
  <c r="AF990" i="2" l="1"/>
  <c r="J990" i="2" a="1"/>
  <c r="J990" i="2" s="1"/>
  <c r="I990" i="2" s="1" a="1"/>
  <c r="I990" i="2" s="1"/>
  <c r="H990" i="2" s="1" a="1"/>
  <c r="H990" i="2" s="1"/>
  <c r="AA992" i="2" a="1"/>
  <c r="AA992" i="2" s="1"/>
  <c r="G991" i="2" a="1"/>
  <c r="G991" i="2" s="1"/>
  <c r="L990" i="2" a="1"/>
  <c r="L990" i="2" s="1"/>
  <c r="Y992" i="2" a="1"/>
  <c r="Y992" i="2" s="1"/>
  <c r="P991" i="2"/>
  <c r="AF991" i="2" l="1"/>
  <c r="J991" i="2" a="1"/>
  <c r="J991" i="2" s="1"/>
  <c r="I991" i="2" s="1" a="1"/>
  <c r="I991" i="2" s="1"/>
  <c r="H991" i="2" s="1" a="1"/>
  <c r="H991" i="2" s="1"/>
  <c r="AA993" i="2" a="1"/>
  <c r="AA993" i="2" s="1"/>
  <c r="G992" i="2" a="1"/>
  <c r="G992" i="2" s="1"/>
  <c r="L991" i="2" a="1"/>
  <c r="L991" i="2" s="1"/>
  <c r="Y993" i="2" a="1"/>
  <c r="Y993" i="2" s="1"/>
  <c r="P992" i="2"/>
  <c r="AF992" i="2" l="1"/>
  <c r="J992" i="2" a="1"/>
  <c r="J992" i="2" s="1"/>
  <c r="I992" i="2" s="1" a="1"/>
  <c r="I992" i="2" s="1"/>
  <c r="H992" i="2" s="1" a="1"/>
  <c r="H992" i="2" s="1"/>
  <c r="AA994" i="2" a="1"/>
  <c r="AA994" i="2" s="1"/>
  <c r="G993" i="2" a="1"/>
  <c r="G993" i="2" s="1"/>
  <c r="L992" i="2" a="1"/>
  <c r="L992" i="2" s="1"/>
  <c r="Y994" i="2" a="1"/>
  <c r="Y994" i="2" s="1"/>
  <c r="P993" i="2"/>
  <c r="J993" i="2" l="1" a="1"/>
  <c r="J993" i="2" s="1"/>
  <c r="I993" i="2" s="1" a="1"/>
  <c r="I993" i="2" s="1"/>
  <c r="H993" i="2" s="1" a="1"/>
  <c r="H993" i="2" s="1"/>
  <c r="AF993" i="2"/>
  <c r="AA995" i="2" a="1"/>
  <c r="AA995" i="2" s="1"/>
  <c r="G994" i="2" a="1"/>
  <c r="G994" i="2" s="1"/>
  <c r="L993" i="2" a="1"/>
  <c r="L993" i="2" s="1"/>
  <c r="Y995" i="2" a="1"/>
  <c r="Y995" i="2" s="1"/>
  <c r="P994" i="2"/>
  <c r="J994" i="2" l="1" a="1"/>
  <c r="J994" i="2" s="1"/>
  <c r="I994" i="2" s="1" a="1"/>
  <c r="I994" i="2" s="1"/>
  <c r="H994" i="2" s="1" a="1"/>
  <c r="H994" i="2" s="1"/>
  <c r="AF994" i="2"/>
  <c r="AA996" i="2" a="1"/>
  <c r="AA996" i="2" s="1"/>
  <c r="G995" i="2" a="1"/>
  <c r="G995" i="2" s="1"/>
  <c r="L994" i="2" a="1"/>
  <c r="L994" i="2" s="1"/>
  <c r="Y996" i="2" a="1"/>
  <c r="Y996" i="2" s="1"/>
  <c r="P995" i="2"/>
  <c r="AF995" i="2" l="1"/>
  <c r="J995" i="2" a="1"/>
  <c r="J995" i="2" s="1"/>
  <c r="I995" i="2" s="1" a="1"/>
  <c r="I995" i="2" s="1"/>
  <c r="H995" i="2" s="1" a="1"/>
  <c r="H995" i="2" s="1"/>
  <c r="AA997" i="2" a="1"/>
  <c r="AA997" i="2" s="1"/>
  <c r="G996" i="2" a="1"/>
  <c r="G996" i="2" s="1"/>
  <c r="L995" i="2" a="1"/>
  <c r="L995" i="2" s="1"/>
  <c r="Y997" i="2" a="1"/>
  <c r="Y997" i="2" s="1"/>
  <c r="P996" i="2"/>
  <c r="AF996" i="2" l="1"/>
  <c r="J996" i="2" a="1"/>
  <c r="J996" i="2" s="1"/>
  <c r="I996" i="2" s="1" a="1"/>
  <c r="I996" i="2" s="1"/>
  <c r="H996" i="2" s="1" a="1"/>
  <c r="H996" i="2" s="1"/>
  <c r="AA998" i="2" a="1"/>
  <c r="AA998" i="2" s="1"/>
  <c r="G997" i="2" a="1"/>
  <c r="G997" i="2" s="1"/>
  <c r="L996" i="2" a="1"/>
  <c r="L996" i="2" s="1"/>
  <c r="Y998" i="2" a="1"/>
  <c r="Y998" i="2" s="1"/>
  <c r="P997" i="2"/>
  <c r="J997" i="2" l="1" a="1"/>
  <c r="J997" i="2" s="1"/>
  <c r="I997" i="2" s="1" a="1"/>
  <c r="I997" i="2" s="1"/>
  <c r="H997" i="2" s="1" a="1"/>
  <c r="H997" i="2" s="1"/>
  <c r="AF997" i="2"/>
  <c r="AA999" i="2" a="1"/>
  <c r="AA999" i="2" s="1"/>
  <c r="G998" i="2" a="1"/>
  <c r="G998" i="2" s="1"/>
  <c r="L997" i="2" a="1"/>
  <c r="L997" i="2" s="1"/>
  <c r="Y999" i="2" a="1"/>
  <c r="Y999" i="2" s="1"/>
  <c r="P998" i="2"/>
  <c r="J998" i="2" l="1" a="1"/>
  <c r="J998" i="2" s="1"/>
  <c r="I998" i="2" s="1" a="1"/>
  <c r="I998" i="2" s="1"/>
  <c r="H998" i="2" s="1" a="1"/>
  <c r="H998" i="2" s="1"/>
  <c r="AF998" i="2"/>
  <c r="AA1000" i="2" a="1"/>
  <c r="AA1000" i="2" s="1"/>
  <c r="G999" i="2" a="1"/>
  <c r="G999" i="2" s="1"/>
  <c r="L998" i="2" a="1"/>
  <c r="L998" i="2" s="1"/>
  <c r="Y1000" i="2" a="1"/>
  <c r="Y1000" i="2" s="1"/>
  <c r="P999" i="2"/>
  <c r="AF999" i="2" l="1"/>
  <c r="J999" i="2" a="1"/>
  <c r="J999" i="2" s="1"/>
  <c r="I999" i="2" s="1" a="1"/>
  <c r="I999" i="2" s="1"/>
  <c r="H999" i="2" s="1" a="1"/>
  <c r="H999" i="2" s="1"/>
  <c r="AA1001" i="2" a="1"/>
  <c r="AA1001" i="2" s="1"/>
  <c r="G1000" i="2" a="1"/>
  <c r="G1000" i="2" s="1"/>
  <c r="L999" i="2" a="1"/>
  <c r="L999" i="2" s="1"/>
  <c r="Y1001" i="2" a="1"/>
  <c r="Y1001" i="2" s="1"/>
  <c r="P1000" i="2"/>
  <c r="AF1000" i="2" l="1"/>
  <c r="J1000" i="2" a="1"/>
  <c r="J1000" i="2" s="1"/>
  <c r="I1000" i="2" s="1" a="1"/>
  <c r="I1000" i="2" s="1"/>
  <c r="H1000" i="2" s="1" a="1"/>
  <c r="H1000" i="2" s="1"/>
  <c r="AA1002" i="2" a="1"/>
  <c r="AA1002" i="2" s="1"/>
  <c r="G1001" i="2" a="1"/>
  <c r="G1001" i="2" s="1"/>
  <c r="L1000" i="2" a="1"/>
  <c r="L1000" i="2" s="1"/>
  <c r="Y1002" i="2" a="1"/>
  <c r="Y1002" i="2" s="1"/>
  <c r="P1001" i="2"/>
  <c r="AF1001" i="2" l="1"/>
  <c r="J1001" i="2" a="1"/>
  <c r="J1001" i="2" s="1"/>
  <c r="I1001" i="2" s="1" a="1"/>
  <c r="I1001" i="2" s="1"/>
  <c r="H1001" i="2" s="1" a="1"/>
  <c r="H1001" i="2" s="1"/>
  <c r="AA1003" i="2" a="1"/>
  <c r="AA1003" i="2" s="1"/>
  <c r="G1002" i="2" a="1"/>
  <c r="G1002" i="2" s="1"/>
  <c r="L1001" i="2" a="1"/>
  <c r="L1001" i="2" s="1"/>
  <c r="Y1003" i="2" a="1"/>
  <c r="Y1003" i="2" s="1"/>
  <c r="P1002" i="2"/>
  <c r="AF1002" i="2" l="1"/>
  <c r="J1002" i="2" a="1"/>
  <c r="J1002" i="2" s="1"/>
  <c r="I1002" i="2" s="1" a="1"/>
  <c r="I1002" i="2" s="1"/>
  <c r="H1002" i="2" s="1" a="1"/>
  <c r="H1002" i="2" s="1"/>
  <c r="AA1004" i="2" a="1"/>
  <c r="AA1004" i="2" s="1"/>
  <c r="G1003" i="2" a="1"/>
  <c r="G1003" i="2" s="1"/>
  <c r="L1002" i="2" a="1"/>
  <c r="L1002" i="2" s="1"/>
  <c r="Y1004" i="2" a="1"/>
  <c r="Y1004" i="2" s="1"/>
  <c r="P1003" i="2"/>
  <c r="AF1003" i="2" l="1"/>
  <c r="J1003" i="2" a="1"/>
  <c r="J1003" i="2" s="1"/>
  <c r="I1003" i="2" s="1" a="1"/>
  <c r="I1003" i="2" s="1"/>
  <c r="H1003" i="2" s="1" a="1"/>
  <c r="H1003" i="2" s="1"/>
  <c r="AA1005" i="2" a="1"/>
  <c r="AA1005" i="2" s="1"/>
  <c r="G1004" i="2" a="1"/>
  <c r="G1004" i="2" s="1"/>
  <c r="L1003" i="2" a="1"/>
  <c r="L1003" i="2" s="1"/>
  <c r="Y1005" i="2" a="1"/>
  <c r="Y1005" i="2" s="1"/>
  <c r="P1004" i="2"/>
  <c r="AF1004" i="2" l="1"/>
  <c r="J1004" i="2" a="1"/>
  <c r="J1004" i="2" s="1"/>
  <c r="I1004" i="2" s="1" a="1"/>
  <c r="I1004" i="2" s="1"/>
  <c r="H1004" i="2" s="1" a="1"/>
  <c r="H1004" i="2" s="1"/>
  <c r="AA1006" i="2" a="1"/>
  <c r="AA1006" i="2" s="1"/>
  <c r="G1005" i="2" a="1"/>
  <c r="G1005" i="2" s="1"/>
  <c r="L1004" i="2" a="1"/>
  <c r="L1004" i="2" s="1"/>
  <c r="Y1006" i="2" a="1"/>
  <c r="Y1006" i="2" s="1"/>
  <c r="P1005" i="2"/>
  <c r="AF1005" i="2" l="1"/>
  <c r="J1005" i="2" a="1"/>
  <c r="J1005" i="2" s="1"/>
  <c r="I1005" i="2" s="1" a="1"/>
  <c r="I1005" i="2" s="1"/>
  <c r="H1005" i="2" s="1" a="1"/>
  <c r="H1005" i="2" s="1"/>
  <c r="AA1007" i="2" a="1"/>
  <c r="AA1007" i="2" s="1"/>
  <c r="G1006" i="2" a="1"/>
  <c r="G1006" i="2" s="1"/>
  <c r="L1005" i="2" a="1"/>
  <c r="L1005" i="2" s="1"/>
  <c r="Y1007" i="2" a="1"/>
  <c r="Y1007" i="2" s="1"/>
  <c r="P1006" i="2"/>
  <c r="AF1006" i="2" l="1"/>
  <c r="J1006" i="2" a="1"/>
  <c r="J1006" i="2" s="1"/>
  <c r="I1006" i="2" s="1" a="1"/>
  <c r="I1006" i="2" s="1"/>
  <c r="H1006" i="2" s="1" a="1"/>
  <c r="H1006" i="2" s="1"/>
  <c r="AA1008" i="2" a="1"/>
  <c r="AA1008" i="2" s="1"/>
  <c r="G1007" i="2" a="1"/>
  <c r="G1007" i="2" s="1"/>
  <c r="L1006" i="2" a="1"/>
  <c r="L1006" i="2" s="1"/>
  <c r="Y1008" i="2" a="1"/>
  <c r="Y1008" i="2" s="1"/>
  <c r="P1007" i="2"/>
  <c r="J1007" i="2" l="1" a="1"/>
  <c r="J1007" i="2" s="1"/>
  <c r="I1007" i="2" s="1" a="1"/>
  <c r="I1007" i="2" s="1"/>
  <c r="H1007" i="2" s="1" a="1"/>
  <c r="H1007" i="2" s="1"/>
  <c r="AF1007" i="2"/>
  <c r="AA1009" i="2" a="1"/>
  <c r="AA1009" i="2" s="1"/>
  <c r="G1008" i="2" a="1"/>
  <c r="G1008" i="2" s="1"/>
  <c r="L1007" i="2" a="1"/>
  <c r="L1007" i="2" s="1"/>
  <c r="Y1009" i="2" a="1"/>
  <c r="Y1009" i="2" s="1"/>
  <c r="P1008" i="2"/>
  <c r="AF1008" i="2" l="1"/>
  <c r="J1008" i="2" a="1"/>
  <c r="J1008" i="2" s="1"/>
  <c r="I1008" i="2" s="1" a="1"/>
  <c r="I1008" i="2" s="1"/>
  <c r="H1008" i="2" s="1" a="1"/>
  <c r="H1008" i="2" s="1"/>
  <c r="AA1010" i="2" a="1"/>
  <c r="AA1010" i="2" s="1"/>
  <c r="G1009" i="2" a="1"/>
  <c r="G1009" i="2" s="1"/>
  <c r="L1008" i="2" a="1"/>
  <c r="L1008" i="2" s="1"/>
  <c r="Y1010" i="2" a="1"/>
  <c r="Y1010" i="2" s="1"/>
  <c r="P1009" i="2"/>
  <c r="AF1009" i="2" l="1"/>
  <c r="J1009" i="2" a="1"/>
  <c r="J1009" i="2" s="1"/>
  <c r="I1009" i="2" s="1" a="1"/>
  <c r="I1009" i="2" s="1"/>
  <c r="H1009" i="2" s="1" a="1"/>
  <c r="H1009" i="2" s="1"/>
  <c r="AA1011" i="2" a="1"/>
  <c r="AA1011" i="2" s="1"/>
  <c r="G1010" i="2" a="1"/>
  <c r="G1010" i="2" s="1"/>
  <c r="L1009" i="2" a="1"/>
  <c r="L1009" i="2" s="1"/>
  <c r="Y1011" i="2" a="1"/>
  <c r="Y1011" i="2" s="1"/>
  <c r="P1010" i="2"/>
  <c r="AF1010" i="2" l="1"/>
  <c r="J1010" i="2" a="1"/>
  <c r="J1010" i="2" s="1"/>
  <c r="I1010" i="2" s="1" a="1"/>
  <c r="I1010" i="2" s="1"/>
  <c r="H1010" i="2" s="1" a="1"/>
  <c r="H1010" i="2" s="1"/>
  <c r="AA1012" i="2" a="1"/>
  <c r="AA1012" i="2" s="1"/>
  <c r="G1011" i="2" a="1"/>
  <c r="G1011" i="2" s="1"/>
  <c r="L1010" i="2" a="1"/>
  <c r="L1010" i="2" s="1"/>
  <c r="Y1012" i="2" a="1"/>
  <c r="Y1012" i="2" s="1"/>
  <c r="P1011" i="2"/>
  <c r="AF1011" i="2" l="1"/>
  <c r="J1011" i="2" a="1"/>
  <c r="J1011" i="2" s="1"/>
  <c r="I1011" i="2" s="1" a="1"/>
  <c r="I1011" i="2" s="1"/>
  <c r="H1011" i="2" s="1" a="1"/>
  <c r="H1011" i="2" s="1"/>
  <c r="AA1013" i="2" a="1"/>
  <c r="AA1013" i="2" s="1"/>
  <c r="G1012" i="2" a="1"/>
  <c r="G1012" i="2" s="1"/>
  <c r="L1011" i="2" a="1"/>
  <c r="L1011" i="2" s="1"/>
  <c r="Y1013" i="2" a="1"/>
  <c r="Y1013" i="2" s="1"/>
  <c r="P1012" i="2"/>
  <c r="AF1012" i="2" l="1"/>
  <c r="J1012" i="2" a="1"/>
  <c r="J1012" i="2" s="1"/>
  <c r="I1012" i="2" s="1" a="1"/>
  <c r="I1012" i="2" s="1"/>
  <c r="H1012" i="2" s="1" a="1"/>
  <c r="H1012" i="2" s="1"/>
  <c r="AA1014" i="2" a="1"/>
  <c r="AA1014" i="2" s="1"/>
  <c r="G1013" i="2" a="1"/>
  <c r="G1013" i="2" s="1"/>
  <c r="L1012" i="2" a="1"/>
  <c r="L1012" i="2" s="1"/>
  <c r="Y1014" i="2" a="1"/>
  <c r="Y1014" i="2" s="1"/>
  <c r="P1013" i="2"/>
  <c r="AF1013" i="2" l="1"/>
  <c r="J1013" i="2" a="1"/>
  <c r="J1013" i="2" s="1"/>
  <c r="I1013" i="2" s="1" a="1"/>
  <c r="I1013" i="2" s="1"/>
  <c r="H1013" i="2" s="1" a="1"/>
  <c r="H1013" i="2" s="1"/>
  <c r="AA1015" i="2" a="1"/>
  <c r="AA1015" i="2" s="1"/>
  <c r="G1014" i="2" a="1"/>
  <c r="G1014" i="2" s="1"/>
  <c r="L1013" i="2" a="1"/>
  <c r="L1013" i="2" s="1"/>
  <c r="Y1015" i="2" a="1"/>
  <c r="Y1015" i="2" s="1"/>
  <c r="P1014" i="2"/>
  <c r="AF1014" i="2" l="1"/>
  <c r="J1014" i="2" a="1"/>
  <c r="J1014" i="2" s="1"/>
  <c r="I1014" i="2" s="1" a="1"/>
  <c r="I1014" i="2" s="1"/>
  <c r="H1014" i="2" s="1" a="1"/>
  <c r="H1014" i="2" s="1"/>
  <c r="AA1016" i="2" a="1"/>
  <c r="AA1016" i="2" s="1"/>
  <c r="G1015" i="2" a="1"/>
  <c r="G1015" i="2" s="1"/>
  <c r="L1014" i="2" a="1"/>
  <c r="L1014" i="2" s="1"/>
  <c r="Y1016" i="2" a="1"/>
  <c r="Y1016" i="2" s="1"/>
  <c r="P1015" i="2"/>
  <c r="AF1015" i="2" l="1"/>
  <c r="J1015" i="2" a="1"/>
  <c r="J1015" i="2" s="1"/>
  <c r="I1015" i="2" s="1" a="1"/>
  <c r="I1015" i="2" s="1"/>
  <c r="H1015" i="2" s="1" a="1"/>
  <c r="H1015" i="2" s="1"/>
  <c r="AA1017" i="2" a="1"/>
  <c r="AA1017" i="2" s="1"/>
  <c r="G1016" i="2" a="1"/>
  <c r="G1016" i="2" s="1"/>
  <c r="L1015" i="2" a="1"/>
  <c r="L1015" i="2" s="1"/>
  <c r="Y1017" i="2" a="1"/>
  <c r="Y1017" i="2" s="1"/>
  <c r="P1016" i="2"/>
  <c r="AF1016" i="2" l="1"/>
  <c r="J1016" i="2" a="1"/>
  <c r="J1016" i="2" s="1"/>
  <c r="I1016" i="2" s="1" a="1"/>
  <c r="I1016" i="2" s="1"/>
  <c r="H1016" i="2" s="1" a="1"/>
  <c r="H1016" i="2" s="1"/>
  <c r="AA1018" i="2" a="1"/>
  <c r="AA1018" i="2" s="1"/>
  <c r="G1017" i="2" a="1"/>
  <c r="G1017" i="2" s="1"/>
  <c r="L1016" i="2" a="1"/>
  <c r="L1016" i="2" s="1"/>
  <c r="Y1018" i="2" a="1"/>
  <c r="Y1018" i="2" s="1"/>
  <c r="P1017" i="2"/>
  <c r="J1017" i="2" l="1" a="1"/>
  <c r="J1017" i="2" s="1"/>
  <c r="I1017" i="2" s="1" a="1"/>
  <c r="I1017" i="2" s="1"/>
  <c r="H1017" i="2" s="1" a="1"/>
  <c r="H1017" i="2" s="1"/>
  <c r="AF1017" i="2"/>
  <c r="AA1019" i="2" a="1"/>
  <c r="AA1019" i="2" s="1"/>
  <c r="G1018" i="2" a="1"/>
  <c r="G1018" i="2" s="1"/>
  <c r="L1017" i="2" a="1"/>
  <c r="L1017" i="2" s="1"/>
  <c r="Y1019" i="2" a="1"/>
  <c r="Y1019" i="2" s="1"/>
  <c r="P1018" i="2"/>
  <c r="J1018" i="2" l="1" a="1"/>
  <c r="J1018" i="2" s="1"/>
  <c r="I1018" i="2" s="1" a="1"/>
  <c r="I1018" i="2" s="1"/>
  <c r="H1018" i="2" s="1" a="1"/>
  <c r="H1018" i="2" s="1"/>
  <c r="AF1018" i="2"/>
  <c r="AA1020" i="2" a="1"/>
  <c r="AA1020" i="2" s="1"/>
  <c r="G1019" i="2" a="1"/>
  <c r="G1019" i="2" s="1"/>
  <c r="L1018" i="2" a="1"/>
  <c r="L1018" i="2" s="1"/>
  <c r="Y1020" i="2" a="1"/>
  <c r="Y1020" i="2" s="1"/>
  <c r="P1019" i="2"/>
  <c r="AF1019" i="2" l="1"/>
  <c r="J1019" i="2" a="1"/>
  <c r="J1019" i="2" s="1"/>
  <c r="I1019" i="2" s="1" a="1"/>
  <c r="I1019" i="2" s="1"/>
  <c r="H1019" i="2" s="1" a="1"/>
  <c r="H1019" i="2" s="1"/>
  <c r="AA1021" i="2" a="1"/>
  <c r="AA1021" i="2" s="1"/>
  <c r="G1020" i="2" a="1"/>
  <c r="G1020" i="2" s="1"/>
  <c r="L1019" i="2" a="1"/>
  <c r="L1019" i="2" s="1"/>
  <c r="Y1021" i="2" a="1"/>
  <c r="Y1021" i="2" s="1"/>
  <c r="P1020" i="2"/>
  <c r="AF1020" i="2" l="1"/>
  <c r="J1020" i="2" a="1"/>
  <c r="J1020" i="2" s="1"/>
  <c r="I1020" i="2" s="1" a="1"/>
  <c r="I1020" i="2" s="1"/>
  <c r="H1020" i="2" s="1" a="1"/>
  <c r="H1020" i="2" s="1"/>
  <c r="AA1022" i="2" a="1"/>
  <c r="AA1022" i="2" s="1"/>
  <c r="G1021" i="2" a="1"/>
  <c r="G1021" i="2" s="1"/>
  <c r="L1020" i="2" a="1"/>
  <c r="L1020" i="2" s="1"/>
  <c r="Y1022" i="2" a="1"/>
  <c r="Y1022" i="2" s="1"/>
  <c r="P1021" i="2"/>
  <c r="AF1021" i="2" l="1"/>
  <c r="J1021" i="2" a="1"/>
  <c r="J1021" i="2" s="1"/>
  <c r="I1021" i="2" s="1" a="1"/>
  <c r="I1021" i="2" s="1"/>
  <c r="H1021" i="2" s="1" a="1"/>
  <c r="H1021" i="2" s="1"/>
  <c r="AA1023" i="2" a="1"/>
  <c r="AA1023" i="2" s="1"/>
  <c r="G1022" i="2" a="1"/>
  <c r="G1022" i="2" s="1"/>
  <c r="L1021" i="2" a="1"/>
  <c r="L1021" i="2" s="1"/>
  <c r="Y1023" i="2" a="1"/>
  <c r="Y1023" i="2" s="1"/>
  <c r="P1022" i="2"/>
  <c r="AF1022" i="2" l="1"/>
  <c r="J1022" i="2" a="1"/>
  <c r="J1022" i="2" s="1"/>
  <c r="I1022" i="2" s="1" a="1"/>
  <c r="I1022" i="2" s="1"/>
  <c r="H1022" i="2" s="1" a="1"/>
  <c r="H1022" i="2" s="1"/>
  <c r="AA1024" i="2" a="1"/>
  <c r="AA1024" i="2" s="1"/>
  <c r="G1023" i="2" a="1"/>
  <c r="G1023" i="2" s="1"/>
  <c r="L1022" i="2" a="1"/>
  <c r="L1022" i="2" s="1"/>
  <c r="Y1024" i="2" a="1"/>
  <c r="Y1024" i="2" s="1"/>
  <c r="P1023" i="2"/>
  <c r="J1023" i="2" l="1" a="1"/>
  <c r="J1023" i="2" s="1"/>
  <c r="I1023" i="2" s="1" a="1"/>
  <c r="I1023" i="2" s="1"/>
  <c r="H1023" i="2" s="1" a="1"/>
  <c r="H1023" i="2" s="1"/>
  <c r="AF1023" i="2"/>
  <c r="AA1025" i="2" a="1"/>
  <c r="AA1025" i="2" s="1"/>
  <c r="G1024" i="2" a="1"/>
  <c r="G1024" i="2" s="1"/>
  <c r="L1023" i="2" a="1"/>
  <c r="L1023" i="2" s="1"/>
  <c r="Y1025" i="2" a="1"/>
  <c r="Y1025" i="2" s="1"/>
  <c r="P1024" i="2"/>
  <c r="AF1024" i="2" l="1"/>
  <c r="J1024" i="2" a="1"/>
  <c r="J1024" i="2" s="1"/>
  <c r="I1024" i="2" s="1" a="1"/>
  <c r="I1024" i="2" s="1"/>
  <c r="H1024" i="2" s="1" a="1"/>
  <c r="H1024" i="2" s="1"/>
  <c r="AA1026" i="2" a="1"/>
  <c r="AA1026" i="2" s="1"/>
  <c r="G1025" i="2" a="1"/>
  <c r="G1025" i="2" s="1"/>
  <c r="L1024" i="2" a="1"/>
  <c r="L1024" i="2" s="1"/>
  <c r="Y1026" i="2" a="1"/>
  <c r="Y1026" i="2" s="1"/>
  <c r="P1025" i="2"/>
  <c r="AF1025" i="2" l="1"/>
  <c r="J1025" i="2" a="1"/>
  <c r="J1025" i="2" s="1"/>
  <c r="I1025" i="2" s="1" a="1"/>
  <c r="I1025" i="2" s="1"/>
  <c r="H1025" i="2" s="1" a="1"/>
  <c r="H1025" i="2" s="1"/>
  <c r="AA1027" i="2" a="1"/>
  <c r="AA1027" i="2" s="1"/>
  <c r="G1026" i="2" a="1"/>
  <c r="G1026" i="2" s="1"/>
  <c r="L1025" i="2" a="1"/>
  <c r="L1025" i="2" s="1"/>
  <c r="Y1027" i="2" a="1"/>
  <c r="Y1027" i="2" s="1"/>
  <c r="P1026" i="2"/>
  <c r="AF1026" i="2" l="1"/>
  <c r="J1026" i="2" a="1"/>
  <c r="J1026" i="2" s="1"/>
  <c r="I1026" i="2" s="1" a="1"/>
  <c r="I1026" i="2" s="1"/>
  <c r="H1026" i="2" s="1" a="1"/>
  <c r="H1026" i="2" s="1"/>
  <c r="AA1028" i="2" a="1"/>
  <c r="AA1028" i="2" s="1"/>
  <c r="G1027" i="2" a="1"/>
  <c r="G1027" i="2" s="1"/>
  <c r="L1026" i="2" a="1"/>
  <c r="L1026" i="2" s="1"/>
  <c r="Y1028" i="2" a="1"/>
  <c r="Y1028" i="2" s="1"/>
  <c r="P1027" i="2"/>
  <c r="J1027" i="2" l="1" a="1"/>
  <c r="J1027" i="2" s="1"/>
  <c r="I1027" i="2" s="1" a="1"/>
  <c r="I1027" i="2" s="1"/>
  <c r="H1027" i="2" s="1" a="1"/>
  <c r="H1027" i="2" s="1"/>
  <c r="AF1027" i="2"/>
  <c r="AA1029" i="2" a="1"/>
  <c r="AA1029" i="2" s="1"/>
  <c r="G1028" i="2" a="1"/>
  <c r="G1028" i="2" s="1"/>
  <c r="L1027" i="2" a="1"/>
  <c r="L1027" i="2" s="1"/>
  <c r="Y1029" i="2" a="1"/>
  <c r="Y1029" i="2" s="1"/>
  <c r="P1028" i="2"/>
  <c r="J1028" i="2" l="1" a="1"/>
  <c r="J1028" i="2" s="1"/>
  <c r="I1028" i="2" s="1" a="1"/>
  <c r="I1028" i="2" s="1"/>
  <c r="H1028" i="2" s="1" a="1"/>
  <c r="H1028" i="2" s="1"/>
  <c r="AF1028" i="2"/>
  <c r="AA1030" i="2" a="1"/>
  <c r="AA1030" i="2" s="1"/>
  <c r="G1029" i="2" a="1"/>
  <c r="G1029" i="2" s="1"/>
  <c r="L1028" i="2" a="1"/>
  <c r="L1028" i="2" s="1"/>
  <c r="Y1030" i="2" a="1"/>
  <c r="Y1030" i="2" s="1"/>
  <c r="P1029" i="2"/>
  <c r="AF1029" i="2" l="1"/>
  <c r="J1029" i="2" a="1"/>
  <c r="J1029" i="2" s="1"/>
  <c r="I1029" i="2" s="1" a="1"/>
  <c r="I1029" i="2" s="1"/>
  <c r="H1029" i="2" s="1" a="1"/>
  <c r="H1029" i="2" s="1"/>
  <c r="AA1031" i="2" a="1"/>
  <c r="AA1031" i="2" s="1"/>
  <c r="G1030" i="2" a="1"/>
  <c r="G1030" i="2" s="1"/>
  <c r="L1029" i="2" a="1"/>
  <c r="L1029" i="2" s="1"/>
  <c r="Y1031" i="2" a="1"/>
  <c r="Y1031" i="2" s="1"/>
  <c r="P1030" i="2"/>
  <c r="AF1030" i="2" l="1"/>
  <c r="J1030" i="2" a="1"/>
  <c r="J1030" i="2" s="1"/>
  <c r="I1030" i="2" s="1" a="1"/>
  <c r="I1030" i="2" s="1"/>
  <c r="H1030" i="2" s="1" a="1"/>
  <c r="H1030" i="2" s="1"/>
  <c r="AA1032" i="2" a="1"/>
  <c r="AA1032" i="2" s="1"/>
  <c r="G1031" i="2" a="1"/>
  <c r="G1031" i="2" s="1"/>
  <c r="L1030" i="2" a="1"/>
  <c r="L1030" i="2" s="1"/>
  <c r="Y1032" i="2" a="1"/>
  <c r="Y1032" i="2" s="1"/>
  <c r="P1031" i="2"/>
  <c r="AF1031" i="2" l="1"/>
  <c r="J1031" i="2" a="1"/>
  <c r="J1031" i="2" s="1"/>
  <c r="I1031" i="2" s="1" a="1"/>
  <c r="I1031" i="2" s="1"/>
  <c r="H1031" i="2" s="1" a="1"/>
  <c r="H1031" i="2" s="1"/>
  <c r="AA1033" i="2" a="1"/>
  <c r="AA1033" i="2" s="1"/>
  <c r="G1032" i="2" a="1"/>
  <c r="G1032" i="2" s="1"/>
  <c r="L1031" i="2" a="1"/>
  <c r="L1031" i="2" s="1"/>
  <c r="Y1033" i="2" a="1"/>
  <c r="Y1033" i="2" s="1"/>
  <c r="P1032" i="2"/>
  <c r="J1032" i="2" l="1" a="1"/>
  <c r="J1032" i="2" s="1"/>
  <c r="I1032" i="2" s="1" a="1"/>
  <c r="I1032" i="2" s="1"/>
  <c r="H1032" i="2" s="1" a="1"/>
  <c r="H1032" i="2" s="1"/>
  <c r="AF1032" i="2"/>
  <c r="AA1034" i="2" a="1"/>
  <c r="AA1034" i="2" s="1"/>
  <c r="G1033" i="2" a="1"/>
  <c r="G1033" i="2" s="1"/>
  <c r="L1032" i="2" a="1"/>
  <c r="L1032" i="2" s="1"/>
  <c r="Y1034" i="2" a="1"/>
  <c r="Y1034" i="2" s="1"/>
  <c r="P1033" i="2"/>
  <c r="AF1033" i="2" l="1"/>
  <c r="J1033" i="2" a="1"/>
  <c r="J1033" i="2" s="1"/>
  <c r="I1033" i="2" s="1" a="1"/>
  <c r="I1033" i="2" s="1"/>
  <c r="H1033" i="2" s="1" a="1"/>
  <c r="H1033" i="2" s="1"/>
  <c r="AA1035" i="2" a="1"/>
  <c r="AA1035" i="2" s="1"/>
  <c r="G1034" i="2" a="1"/>
  <c r="G1034" i="2" s="1"/>
  <c r="L1033" i="2" a="1"/>
  <c r="L1033" i="2" s="1"/>
  <c r="Y1035" i="2" a="1"/>
  <c r="Y1035" i="2" s="1"/>
  <c r="P1034" i="2"/>
  <c r="AF1034" i="2" l="1"/>
  <c r="J1034" i="2" a="1"/>
  <c r="J1034" i="2" s="1"/>
  <c r="I1034" i="2" s="1" a="1"/>
  <c r="I1034" i="2" s="1"/>
  <c r="H1034" i="2" s="1" a="1"/>
  <c r="H1034" i="2" s="1"/>
  <c r="AA1036" i="2" a="1"/>
  <c r="AA1036" i="2" s="1"/>
  <c r="G1035" i="2" a="1"/>
  <c r="G1035" i="2" s="1"/>
  <c r="L1034" i="2" a="1"/>
  <c r="L1034" i="2" s="1"/>
  <c r="Y1036" i="2" a="1"/>
  <c r="Y1036" i="2" s="1"/>
  <c r="P1035" i="2"/>
  <c r="AF1035" i="2" l="1"/>
  <c r="J1035" i="2" a="1"/>
  <c r="J1035" i="2" s="1"/>
  <c r="I1035" i="2" s="1" a="1"/>
  <c r="I1035" i="2" s="1"/>
  <c r="H1035" i="2" s="1" a="1"/>
  <c r="H1035" i="2" s="1"/>
  <c r="AA1037" i="2" a="1"/>
  <c r="AA1037" i="2" s="1"/>
  <c r="G1036" i="2" a="1"/>
  <c r="G1036" i="2" s="1"/>
  <c r="L1035" i="2" a="1"/>
  <c r="L1035" i="2" s="1"/>
  <c r="Y1037" i="2" a="1"/>
  <c r="Y1037" i="2" s="1"/>
  <c r="P1036" i="2"/>
  <c r="J1036" i="2" l="1" a="1"/>
  <c r="J1036" i="2" s="1"/>
  <c r="I1036" i="2" s="1" a="1"/>
  <c r="I1036" i="2" s="1"/>
  <c r="H1036" i="2" s="1" a="1"/>
  <c r="H1036" i="2" s="1"/>
  <c r="AF1036" i="2"/>
  <c r="AA1038" i="2" a="1"/>
  <c r="AA1038" i="2" s="1"/>
  <c r="G1037" i="2" a="1"/>
  <c r="G1037" i="2" s="1"/>
  <c r="L1036" i="2" a="1"/>
  <c r="L1036" i="2" s="1"/>
  <c r="Y1038" i="2" a="1"/>
  <c r="Y1038" i="2" s="1"/>
  <c r="P1037" i="2"/>
  <c r="AF1037" i="2" l="1"/>
  <c r="J1037" i="2" a="1"/>
  <c r="J1037" i="2" s="1"/>
  <c r="I1037" i="2" s="1" a="1"/>
  <c r="I1037" i="2" s="1"/>
  <c r="H1037" i="2" s="1" a="1"/>
  <c r="H1037" i="2" s="1"/>
  <c r="AA1039" i="2" a="1"/>
  <c r="AA1039" i="2" s="1"/>
  <c r="G1038" i="2" a="1"/>
  <c r="G1038" i="2" s="1"/>
  <c r="L1037" i="2" a="1"/>
  <c r="L1037" i="2" s="1"/>
  <c r="Y1039" i="2" a="1"/>
  <c r="Y1039" i="2" s="1"/>
  <c r="P1038" i="2"/>
  <c r="AF1038" i="2" l="1"/>
  <c r="J1038" i="2" a="1"/>
  <c r="J1038" i="2" s="1"/>
  <c r="I1038" i="2" s="1" a="1"/>
  <c r="I1038" i="2" s="1"/>
  <c r="H1038" i="2" s="1" a="1"/>
  <c r="H1038" i="2" s="1"/>
  <c r="AA1040" i="2" a="1"/>
  <c r="AA1040" i="2" s="1"/>
  <c r="G1039" i="2" a="1"/>
  <c r="G1039" i="2" s="1"/>
  <c r="L1038" i="2" a="1"/>
  <c r="L1038" i="2" s="1"/>
  <c r="Y1040" i="2" a="1"/>
  <c r="Y1040" i="2" s="1"/>
  <c r="P1039" i="2"/>
  <c r="AF1039" i="2" l="1"/>
  <c r="J1039" i="2" a="1"/>
  <c r="J1039" i="2" s="1"/>
  <c r="I1039" i="2" s="1" a="1"/>
  <c r="I1039" i="2" s="1"/>
  <c r="H1039" i="2" s="1" a="1"/>
  <c r="H1039" i="2" s="1"/>
  <c r="AA1041" i="2" a="1"/>
  <c r="AA1041" i="2" s="1"/>
  <c r="G1040" i="2" a="1"/>
  <c r="G1040" i="2" s="1"/>
  <c r="L1039" i="2" a="1"/>
  <c r="L1039" i="2" s="1"/>
  <c r="Y1041" i="2" a="1"/>
  <c r="Y1041" i="2" s="1"/>
  <c r="P1040" i="2"/>
  <c r="AF1040" i="2" l="1"/>
  <c r="J1040" i="2" a="1"/>
  <c r="J1040" i="2" s="1"/>
  <c r="I1040" i="2" s="1" a="1"/>
  <c r="I1040" i="2" s="1"/>
  <c r="H1040" i="2" s="1" a="1"/>
  <c r="H1040" i="2" s="1"/>
  <c r="AA1042" i="2" a="1"/>
  <c r="AA1042" i="2" s="1"/>
  <c r="G1041" i="2" a="1"/>
  <c r="G1041" i="2" s="1"/>
  <c r="L1040" i="2" a="1"/>
  <c r="L1040" i="2" s="1"/>
  <c r="Y1042" i="2" a="1"/>
  <c r="Y1042" i="2" s="1"/>
  <c r="P1041" i="2"/>
  <c r="J1041" i="2" l="1" a="1"/>
  <c r="J1041" i="2" s="1"/>
  <c r="I1041" i="2" s="1" a="1"/>
  <c r="I1041" i="2" s="1"/>
  <c r="H1041" i="2" s="1" a="1"/>
  <c r="H1041" i="2" s="1"/>
  <c r="AF1041" i="2"/>
  <c r="AA1043" i="2" a="1"/>
  <c r="AA1043" i="2" s="1"/>
  <c r="G1042" i="2" a="1"/>
  <c r="G1042" i="2" s="1"/>
  <c r="L1041" i="2" a="1"/>
  <c r="L1041" i="2" s="1"/>
  <c r="Y1043" i="2" a="1"/>
  <c r="Y1043" i="2" s="1"/>
  <c r="P1042" i="2"/>
  <c r="AF1042" i="2" l="1"/>
  <c r="J1042" i="2" a="1"/>
  <c r="J1042" i="2" s="1"/>
  <c r="I1042" i="2" s="1" a="1"/>
  <c r="I1042" i="2" s="1"/>
  <c r="H1042" i="2" s="1" a="1"/>
  <c r="H1042" i="2" s="1"/>
  <c r="AA1044" i="2" a="1"/>
  <c r="AA1044" i="2" s="1"/>
  <c r="G1043" i="2" a="1"/>
  <c r="G1043" i="2" s="1"/>
  <c r="L1042" i="2" a="1"/>
  <c r="L1042" i="2" s="1"/>
  <c r="Y1044" i="2" a="1"/>
  <c r="Y1044" i="2" s="1"/>
  <c r="P1043" i="2"/>
  <c r="AF1043" i="2" l="1"/>
  <c r="J1043" i="2" a="1"/>
  <c r="J1043" i="2" s="1"/>
  <c r="I1043" i="2" s="1" a="1"/>
  <c r="I1043" i="2" s="1"/>
  <c r="H1043" i="2" s="1" a="1"/>
  <c r="H1043" i="2" s="1"/>
  <c r="AA1045" i="2" a="1"/>
  <c r="AA1045" i="2" s="1"/>
  <c r="G1044" i="2" a="1"/>
  <c r="G1044" i="2" s="1"/>
  <c r="L1043" i="2" a="1"/>
  <c r="L1043" i="2" s="1"/>
  <c r="Y1045" i="2" a="1"/>
  <c r="Y1045" i="2" s="1"/>
  <c r="P1044" i="2"/>
  <c r="J1044" i="2" l="1" a="1"/>
  <c r="J1044" i="2" s="1"/>
  <c r="I1044" i="2" s="1" a="1"/>
  <c r="I1044" i="2" s="1"/>
  <c r="H1044" i="2" s="1" a="1"/>
  <c r="H1044" i="2" s="1"/>
  <c r="AF1044" i="2"/>
  <c r="AA1046" i="2" a="1"/>
  <c r="AA1046" i="2" s="1"/>
  <c r="G1045" i="2" a="1"/>
  <c r="G1045" i="2" s="1"/>
  <c r="L1044" i="2" a="1"/>
  <c r="L1044" i="2" s="1"/>
  <c r="Y1046" i="2" a="1"/>
  <c r="Y1046" i="2" s="1"/>
  <c r="P1045" i="2"/>
  <c r="AF1045" i="2" l="1"/>
  <c r="J1045" i="2" a="1"/>
  <c r="J1045" i="2" s="1"/>
  <c r="I1045" i="2" s="1" a="1"/>
  <c r="I1045" i="2" s="1"/>
  <c r="H1045" i="2" s="1" a="1"/>
  <c r="H1045" i="2" s="1"/>
  <c r="AA1047" i="2" a="1"/>
  <c r="AA1047" i="2" s="1"/>
  <c r="G1046" i="2" a="1"/>
  <c r="G1046" i="2" s="1"/>
  <c r="L1045" i="2" a="1"/>
  <c r="L1045" i="2" s="1"/>
  <c r="Y1047" i="2" a="1"/>
  <c r="Y1047" i="2" s="1"/>
  <c r="P1046" i="2"/>
  <c r="AF1046" i="2" l="1"/>
  <c r="J1046" i="2" a="1"/>
  <c r="J1046" i="2" s="1"/>
  <c r="I1046" i="2" s="1" a="1"/>
  <c r="I1046" i="2" s="1"/>
  <c r="H1046" i="2" s="1" a="1"/>
  <c r="H1046" i="2" s="1"/>
  <c r="AA1048" i="2" a="1"/>
  <c r="AA1048" i="2" s="1"/>
  <c r="G1047" i="2" a="1"/>
  <c r="G1047" i="2" s="1"/>
  <c r="L1046" i="2" a="1"/>
  <c r="L1046" i="2" s="1"/>
  <c r="Y1048" i="2" a="1"/>
  <c r="Y1048" i="2" s="1"/>
  <c r="P1047" i="2"/>
  <c r="AF1047" i="2" l="1"/>
  <c r="J1047" i="2" a="1"/>
  <c r="J1047" i="2" s="1"/>
  <c r="I1047" i="2" s="1" a="1"/>
  <c r="I1047" i="2" s="1"/>
  <c r="H1047" i="2" s="1" a="1"/>
  <c r="H1047" i="2" s="1"/>
  <c r="AA1049" i="2" a="1"/>
  <c r="AA1049" i="2" s="1"/>
  <c r="G1048" i="2" a="1"/>
  <c r="G1048" i="2" s="1"/>
  <c r="L1047" i="2" a="1"/>
  <c r="L1047" i="2" s="1"/>
  <c r="Y1049" i="2" a="1"/>
  <c r="Y1049" i="2" s="1"/>
  <c r="P1048" i="2"/>
  <c r="J1048" i="2" l="1" a="1"/>
  <c r="J1048" i="2" s="1"/>
  <c r="I1048" i="2" s="1" a="1"/>
  <c r="I1048" i="2" s="1"/>
  <c r="H1048" i="2" s="1" a="1"/>
  <c r="H1048" i="2" s="1"/>
  <c r="AF1048" i="2"/>
  <c r="AA1050" i="2" a="1"/>
  <c r="AA1050" i="2" s="1"/>
  <c r="G1049" i="2" a="1"/>
  <c r="G1049" i="2" s="1"/>
  <c r="L1048" i="2" a="1"/>
  <c r="L1048" i="2" s="1"/>
  <c r="Y1050" i="2" a="1"/>
  <c r="Y1050" i="2" s="1"/>
  <c r="P1049" i="2"/>
  <c r="AF1049" i="2" l="1"/>
  <c r="J1049" i="2" a="1"/>
  <c r="J1049" i="2" s="1"/>
  <c r="I1049" i="2" s="1" a="1"/>
  <c r="I1049" i="2" s="1"/>
  <c r="H1049" i="2" s="1" a="1"/>
  <c r="H1049" i="2" s="1"/>
  <c r="AA1051" i="2" a="1"/>
  <c r="AA1051" i="2" s="1"/>
  <c r="G1050" i="2" a="1"/>
  <c r="G1050" i="2" s="1"/>
  <c r="L1049" i="2" a="1"/>
  <c r="L1049" i="2" s="1"/>
  <c r="Y1051" i="2" a="1"/>
  <c r="Y1051" i="2" s="1"/>
  <c r="P1050" i="2"/>
  <c r="AF1050" i="2" l="1"/>
  <c r="J1050" i="2" a="1"/>
  <c r="J1050" i="2" s="1"/>
  <c r="I1050" i="2" s="1" a="1"/>
  <c r="I1050" i="2" s="1"/>
  <c r="H1050" i="2" s="1" a="1"/>
  <c r="H1050" i="2" s="1"/>
  <c r="AA1052" i="2" a="1"/>
  <c r="AA1052" i="2" s="1"/>
  <c r="G1051" i="2" a="1"/>
  <c r="G1051" i="2" s="1"/>
  <c r="L1050" i="2" a="1"/>
  <c r="L1050" i="2" s="1"/>
  <c r="Y1052" i="2" a="1"/>
  <c r="Y1052" i="2" s="1"/>
  <c r="P1051" i="2"/>
  <c r="AA1053" i="2" l="1" a="1"/>
  <c r="AA1053" i="2" s="1"/>
  <c r="G1052" i="2" a="1"/>
  <c r="G1052" i="2" s="1"/>
  <c r="AF1051" i="2"/>
  <c r="J1051" i="2" a="1"/>
  <c r="J1051" i="2" s="1"/>
  <c r="I1051" i="2" s="1" a="1"/>
  <c r="I1051" i="2" s="1"/>
  <c r="H1051" i="2" s="1" a="1"/>
  <c r="H1051" i="2" s="1"/>
  <c r="L1051" i="2" a="1"/>
  <c r="L1051" i="2" s="1"/>
  <c r="Y1053" i="2" a="1"/>
  <c r="Y1053" i="2" s="1"/>
  <c r="P1052" i="2"/>
  <c r="AF1052" i="2" l="1"/>
  <c r="J1052" i="2" a="1"/>
  <c r="J1052" i="2" s="1"/>
  <c r="I1052" i="2" s="1" a="1"/>
  <c r="I1052" i="2" s="1"/>
  <c r="H1052" i="2" s="1" a="1"/>
  <c r="H1052" i="2" s="1"/>
  <c r="AA1054" i="2" a="1"/>
  <c r="AA1054" i="2" s="1"/>
  <c r="G1053" i="2" a="1"/>
  <c r="G1053" i="2" s="1"/>
  <c r="L1052" i="2" a="1"/>
  <c r="L1052" i="2" s="1"/>
  <c r="Y1054" i="2" a="1"/>
  <c r="Y1054" i="2" s="1"/>
  <c r="P1053" i="2"/>
  <c r="AF1053" i="2" l="1"/>
  <c r="J1053" i="2" a="1"/>
  <c r="J1053" i="2" s="1"/>
  <c r="I1053" i="2" s="1" a="1"/>
  <c r="I1053" i="2" s="1"/>
  <c r="H1053" i="2" s="1" a="1"/>
  <c r="H1053" i="2" s="1"/>
  <c r="AA1055" i="2" a="1"/>
  <c r="AA1055" i="2" s="1"/>
  <c r="G1054" i="2" a="1"/>
  <c r="G1054" i="2" s="1"/>
  <c r="L1053" i="2" a="1"/>
  <c r="L1053" i="2" s="1"/>
  <c r="Y1055" i="2" a="1"/>
  <c r="Y1055" i="2" s="1"/>
  <c r="P1054" i="2"/>
  <c r="AF1054" i="2" l="1"/>
  <c r="J1054" i="2" a="1"/>
  <c r="J1054" i="2" s="1"/>
  <c r="I1054" i="2" s="1" a="1"/>
  <c r="I1054" i="2" s="1"/>
  <c r="H1054" i="2" s="1" a="1"/>
  <c r="H1054" i="2" s="1"/>
  <c r="AA1056" i="2" a="1"/>
  <c r="AA1056" i="2" s="1"/>
  <c r="G1055" i="2" a="1"/>
  <c r="G1055" i="2" s="1"/>
  <c r="L1054" i="2" a="1"/>
  <c r="L1054" i="2" s="1"/>
  <c r="Y1056" i="2" a="1"/>
  <c r="Y1056" i="2" s="1"/>
  <c r="P1055" i="2"/>
  <c r="AF1055" i="2" l="1"/>
  <c r="J1055" i="2" a="1"/>
  <c r="J1055" i="2" s="1"/>
  <c r="I1055" i="2" s="1" a="1"/>
  <c r="I1055" i="2" s="1"/>
  <c r="H1055" i="2" s="1" a="1"/>
  <c r="H1055" i="2" s="1"/>
  <c r="AA1057" i="2" a="1"/>
  <c r="AA1057" i="2" s="1"/>
  <c r="G1056" i="2" a="1"/>
  <c r="G1056" i="2" s="1"/>
  <c r="L1055" i="2" a="1"/>
  <c r="L1055" i="2" s="1"/>
  <c r="Y1057" i="2" a="1"/>
  <c r="Y1057" i="2" s="1"/>
  <c r="P1056" i="2"/>
  <c r="J1056" i="2" l="1" a="1"/>
  <c r="J1056" i="2" s="1"/>
  <c r="I1056" i="2" s="1" a="1"/>
  <c r="I1056" i="2" s="1"/>
  <c r="H1056" i="2" s="1" a="1"/>
  <c r="H1056" i="2" s="1"/>
  <c r="AF1056" i="2"/>
  <c r="AA1058" i="2" a="1"/>
  <c r="AA1058" i="2" s="1"/>
  <c r="G1057" i="2" a="1"/>
  <c r="G1057" i="2" s="1"/>
  <c r="L1056" i="2" a="1"/>
  <c r="L1056" i="2" s="1"/>
  <c r="Y1058" i="2" a="1"/>
  <c r="Y1058" i="2" s="1"/>
  <c r="P1057" i="2"/>
  <c r="AF1057" i="2" l="1"/>
  <c r="J1057" i="2" a="1"/>
  <c r="J1057" i="2" s="1"/>
  <c r="I1057" i="2" s="1" a="1"/>
  <c r="I1057" i="2" s="1"/>
  <c r="H1057" i="2" s="1" a="1"/>
  <c r="H1057" i="2" s="1"/>
  <c r="AA1059" i="2" a="1"/>
  <c r="AA1059" i="2" s="1"/>
  <c r="G1058" i="2" a="1"/>
  <c r="G1058" i="2" s="1"/>
  <c r="L1057" i="2" a="1"/>
  <c r="L1057" i="2" s="1"/>
  <c r="Y1059" i="2" a="1"/>
  <c r="Y1059" i="2" s="1"/>
  <c r="P1058" i="2"/>
  <c r="AF1058" i="2" l="1"/>
  <c r="J1058" i="2" a="1"/>
  <c r="J1058" i="2" s="1"/>
  <c r="I1058" i="2" s="1" a="1"/>
  <c r="I1058" i="2" s="1"/>
  <c r="H1058" i="2" s="1" a="1"/>
  <c r="H1058" i="2" s="1"/>
  <c r="AA1060" i="2" a="1"/>
  <c r="AA1060" i="2" s="1"/>
  <c r="G1059" i="2" a="1"/>
  <c r="G1059" i="2" s="1"/>
  <c r="L1058" i="2" a="1"/>
  <c r="L1058" i="2" s="1"/>
  <c r="Y1060" i="2" a="1"/>
  <c r="Y1060" i="2" s="1"/>
  <c r="P1059" i="2"/>
  <c r="AF1059" i="2" l="1"/>
  <c r="J1059" i="2" a="1"/>
  <c r="J1059" i="2" s="1"/>
  <c r="I1059" i="2" s="1" a="1"/>
  <c r="I1059" i="2" s="1"/>
  <c r="H1059" i="2" s="1" a="1"/>
  <c r="H1059" i="2" s="1"/>
  <c r="AA1061" i="2" a="1"/>
  <c r="AA1061" i="2" s="1"/>
  <c r="G1060" i="2" a="1"/>
  <c r="G1060" i="2" s="1"/>
  <c r="L1059" i="2" a="1"/>
  <c r="L1059" i="2" s="1"/>
  <c r="Y1061" i="2" a="1"/>
  <c r="Y1061" i="2" s="1"/>
  <c r="P1060" i="2"/>
  <c r="AF1060" i="2" l="1"/>
  <c r="J1060" i="2" a="1"/>
  <c r="J1060" i="2" s="1"/>
  <c r="I1060" i="2" s="1" a="1"/>
  <c r="I1060" i="2" s="1"/>
  <c r="H1060" i="2" s="1" a="1"/>
  <c r="H1060" i="2" s="1"/>
  <c r="AA1062" i="2" a="1"/>
  <c r="AA1062" i="2" s="1"/>
  <c r="G1061" i="2" a="1"/>
  <c r="G1061" i="2" s="1"/>
  <c r="L1060" i="2" a="1"/>
  <c r="L1060" i="2" s="1"/>
  <c r="Y1062" i="2" a="1"/>
  <c r="Y1062" i="2" s="1"/>
  <c r="P1061" i="2"/>
  <c r="AF1061" i="2" l="1"/>
  <c r="J1061" i="2" a="1"/>
  <c r="J1061" i="2" s="1"/>
  <c r="I1061" i="2" s="1" a="1"/>
  <c r="I1061" i="2" s="1"/>
  <c r="H1061" i="2" s="1" a="1"/>
  <c r="H1061" i="2" s="1"/>
  <c r="AA1063" i="2" a="1"/>
  <c r="AA1063" i="2" s="1"/>
  <c r="G1062" i="2" a="1"/>
  <c r="G1062" i="2" s="1"/>
  <c r="L1061" i="2" a="1"/>
  <c r="L1061" i="2" s="1"/>
  <c r="Y1063" i="2" a="1"/>
  <c r="Y1063" i="2" s="1"/>
  <c r="P1062" i="2"/>
  <c r="AA1064" i="2" l="1" a="1"/>
  <c r="AA1064" i="2" s="1"/>
  <c r="G1063" i="2" a="1"/>
  <c r="G1063" i="2" s="1"/>
  <c r="AF1062" i="2"/>
  <c r="J1062" i="2" a="1"/>
  <c r="J1062" i="2" s="1"/>
  <c r="I1062" i="2" s="1" a="1"/>
  <c r="I1062" i="2" s="1"/>
  <c r="H1062" i="2" s="1" a="1"/>
  <c r="H1062" i="2" s="1"/>
  <c r="L1062" i="2" a="1"/>
  <c r="L1062" i="2" s="1"/>
  <c r="Y1064" i="2" a="1"/>
  <c r="Y1064" i="2" s="1"/>
  <c r="P1063" i="2"/>
  <c r="AF1063" i="2" l="1"/>
  <c r="J1063" i="2" a="1"/>
  <c r="J1063" i="2" s="1"/>
  <c r="I1063" i="2" s="1" a="1"/>
  <c r="I1063" i="2" s="1"/>
  <c r="H1063" i="2" s="1" a="1"/>
  <c r="H1063" i="2" s="1"/>
  <c r="AA1065" i="2" a="1"/>
  <c r="AA1065" i="2" s="1"/>
  <c r="G1064" i="2" a="1"/>
  <c r="G1064" i="2" s="1"/>
  <c r="L1063" i="2" a="1"/>
  <c r="L1063" i="2" s="1"/>
  <c r="Y1065" i="2" a="1"/>
  <c r="Y1065" i="2" s="1"/>
  <c r="P1064" i="2"/>
  <c r="J1064" i="2" l="1" a="1"/>
  <c r="J1064" i="2" s="1"/>
  <c r="I1064" i="2" s="1" a="1"/>
  <c r="I1064" i="2" s="1"/>
  <c r="H1064" i="2" s="1" a="1"/>
  <c r="H1064" i="2" s="1"/>
  <c r="AF1064" i="2"/>
  <c r="AA1066" i="2" a="1"/>
  <c r="AA1066" i="2" s="1"/>
  <c r="G1065" i="2" a="1"/>
  <c r="G1065" i="2" s="1"/>
  <c r="L1064" i="2" a="1"/>
  <c r="L1064" i="2" s="1"/>
  <c r="Y1066" i="2" a="1"/>
  <c r="Y1066" i="2" s="1"/>
  <c r="P1065" i="2"/>
  <c r="J1065" i="2" l="1" a="1"/>
  <c r="J1065" i="2" s="1"/>
  <c r="I1065" i="2" s="1" a="1"/>
  <c r="I1065" i="2" s="1"/>
  <c r="H1065" i="2" s="1" a="1"/>
  <c r="H1065" i="2" s="1"/>
  <c r="AF1065" i="2"/>
  <c r="AA1067" i="2" a="1"/>
  <c r="AA1067" i="2" s="1"/>
  <c r="G1066" i="2" a="1"/>
  <c r="G1066" i="2" s="1"/>
  <c r="L1065" i="2" a="1"/>
  <c r="L1065" i="2" s="1"/>
  <c r="Y1067" i="2" a="1"/>
  <c r="Y1067" i="2" s="1"/>
  <c r="P1066" i="2"/>
  <c r="AF1066" i="2" l="1"/>
  <c r="J1066" i="2" a="1"/>
  <c r="J1066" i="2" s="1"/>
  <c r="I1066" i="2" s="1" a="1"/>
  <c r="I1066" i="2" s="1"/>
  <c r="H1066" i="2" s="1" a="1"/>
  <c r="H1066" i="2" s="1"/>
  <c r="AA1068" i="2" a="1"/>
  <c r="AA1068" i="2" s="1"/>
  <c r="G1067" i="2" a="1"/>
  <c r="G1067" i="2" s="1"/>
  <c r="L1066" i="2" a="1"/>
  <c r="L1066" i="2" s="1"/>
  <c r="Y1068" i="2" a="1"/>
  <c r="Y1068" i="2" s="1"/>
  <c r="P1067" i="2"/>
  <c r="AF1067" i="2" l="1"/>
  <c r="J1067" i="2" a="1"/>
  <c r="J1067" i="2" s="1"/>
  <c r="I1067" i="2" s="1" a="1"/>
  <c r="I1067" i="2" s="1"/>
  <c r="H1067" i="2" s="1" a="1"/>
  <c r="H1067" i="2" s="1"/>
  <c r="AA1069" i="2" a="1"/>
  <c r="AA1069" i="2" s="1"/>
  <c r="G1068" i="2" a="1"/>
  <c r="G1068" i="2" s="1"/>
  <c r="L1067" i="2" a="1"/>
  <c r="L1067" i="2" s="1"/>
  <c r="Y1069" i="2" a="1"/>
  <c r="Y1069" i="2" s="1"/>
  <c r="P1068" i="2"/>
  <c r="AF1068" i="2" l="1"/>
  <c r="J1068" i="2" a="1"/>
  <c r="J1068" i="2" s="1"/>
  <c r="I1068" i="2" s="1" a="1"/>
  <c r="I1068" i="2" s="1"/>
  <c r="H1068" i="2" s="1" a="1"/>
  <c r="H1068" i="2" s="1"/>
  <c r="AA1070" i="2" a="1"/>
  <c r="AA1070" i="2" s="1"/>
  <c r="G1069" i="2" a="1"/>
  <c r="G1069" i="2" s="1"/>
  <c r="L1068" i="2" a="1"/>
  <c r="L1068" i="2" s="1"/>
  <c r="Y1070" i="2" a="1"/>
  <c r="Y1070" i="2" s="1"/>
  <c r="P1069" i="2"/>
  <c r="AF1069" i="2" l="1"/>
  <c r="J1069" i="2" a="1"/>
  <c r="J1069" i="2" s="1"/>
  <c r="I1069" i="2" s="1" a="1"/>
  <c r="I1069" i="2" s="1"/>
  <c r="H1069" i="2" s="1" a="1"/>
  <c r="H1069" i="2" s="1"/>
  <c r="AA1071" i="2" a="1"/>
  <c r="AA1071" i="2" s="1"/>
  <c r="G1070" i="2" a="1"/>
  <c r="G1070" i="2" s="1"/>
  <c r="L1069" i="2" a="1"/>
  <c r="L1069" i="2" s="1"/>
  <c r="Y1071" i="2" a="1"/>
  <c r="Y1071" i="2" s="1"/>
  <c r="P1070" i="2"/>
  <c r="J1070" i="2" l="1" a="1"/>
  <c r="J1070" i="2" s="1"/>
  <c r="I1070" i="2" s="1" a="1"/>
  <c r="I1070" i="2" s="1"/>
  <c r="H1070" i="2" s="1" a="1"/>
  <c r="H1070" i="2" s="1"/>
  <c r="AF1070" i="2"/>
  <c r="AA1072" i="2" a="1"/>
  <c r="AA1072" i="2" s="1"/>
  <c r="G1071" i="2" a="1"/>
  <c r="G1071" i="2" s="1"/>
  <c r="L1070" i="2" a="1"/>
  <c r="L1070" i="2" s="1"/>
  <c r="Y1072" i="2" a="1"/>
  <c r="Y1072" i="2" s="1"/>
  <c r="P1071" i="2"/>
  <c r="AF1071" i="2" l="1"/>
  <c r="J1071" i="2" a="1"/>
  <c r="J1071" i="2" s="1"/>
  <c r="I1071" i="2" s="1" a="1"/>
  <c r="I1071" i="2" s="1"/>
  <c r="H1071" i="2" s="1" a="1"/>
  <c r="H1071" i="2" s="1"/>
  <c r="AA1073" i="2" a="1"/>
  <c r="AA1073" i="2" s="1"/>
  <c r="G1072" i="2" a="1"/>
  <c r="G1072" i="2" s="1"/>
  <c r="L1071" i="2" a="1"/>
  <c r="L1071" i="2" s="1"/>
  <c r="Y1073" i="2" a="1"/>
  <c r="Y1073" i="2" s="1"/>
  <c r="P1072" i="2"/>
  <c r="AF1072" i="2" l="1"/>
  <c r="J1072" i="2" a="1"/>
  <c r="J1072" i="2" s="1"/>
  <c r="I1072" i="2" s="1" a="1"/>
  <c r="I1072" i="2" s="1"/>
  <c r="H1072" i="2" s="1" a="1"/>
  <c r="H1072" i="2" s="1"/>
  <c r="AA1074" i="2" a="1"/>
  <c r="AA1074" i="2" s="1"/>
  <c r="G1073" i="2" a="1"/>
  <c r="G1073" i="2" s="1"/>
  <c r="L1072" i="2" a="1"/>
  <c r="L1072" i="2" s="1"/>
  <c r="Y1074" i="2" a="1"/>
  <c r="Y1074" i="2" s="1"/>
  <c r="P1073" i="2"/>
  <c r="AF1073" i="2" l="1"/>
  <c r="J1073" i="2" a="1"/>
  <c r="J1073" i="2" s="1"/>
  <c r="I1073" i="2" s="1" a="1"/>
  <c r="I1073" i="2" s="1"/>
  <c r="H1073" i="2" s="1" a="1"/>
  <c r="H1073" i="2" s="1"/>
  <c r="AA1075" i="2" a="1"/>
  <c r="AA1075" i="2" s="1"/>
  <c r="G1074" i="2" a="1"/>
  <c r="G1074" i="2" s="1"/>
  <c r="L1073" i="2" a="1"/>
  <c r="L1073" i="2" s="1"/>
  <c r="Y1075" i="2" a="1"/>
  <c r="Y1075" i="2" s="1"/>
  <c r="P1074" i="2"/>
  <c r="AA1076" i="2" l="1" a="1"/>
  <c r="AA1076" i="2" s="1"/>
  <c r="G1075" i="2" a="1"/>
  <c r="G1075" i="2" s="1"/>
  <c r="AF1074" i="2"/>
  <c r="J1074" i="2" a="1"/>
  <c r="J1074" i="2" s="1"/>
  <c r="I1074" i="2" s="1" a="1"/>
  <c r="I1074" i="2" s="1"/>
  <c r="H1074" i="2" s="1" a="1"/>
  <c r="H1074" i="2" s="1"/>
  <c r="L1074" i="2" a="1"/>
  <c r="L1074" i="2" s="1"/>
  <c r="Y1076" i="2" a="1"/>
  <c r="Y1076" i="2" s="1"/>
  <c r="P1075" i="2"/>
  <c r="J1075" i="2" l="1" a="1"/>
  <c r="J1075" i="2" s="1"/>
  <c r="I1075" i="2" s="1" a="1"/>
  <c r="I1075" i="2" s="1"/>
  <c r="H1075" i="2" s="1" a="1"/>
  <c r="H1075" i="2" s="1"/>
  <c r="AF1075" i="2"/>
  <c r="AA1077" i="2" a="1"/>
  <c r="AA1077" i="2" s="1"/>
  <c r="G1076" i="2" a="1"/>
  <c r="G1076" i="2" s="1"/>
  <c r="L1075" i="2" a="1"/>
  <c r="L1075" i="2" s="1"/>
  <c r="Y1077" i="2" a="1"/>
  <c r="Y1077" i="2" s="1"/>
  <c r="P1076" i="2"/>
  <c r="AF1076" i="2" l="1"/>
  <c r="J1076" i="2" a="1"/>
  <c r="J1076" i="2" s="1"/>
  <c r="I1076" i="2" s="1" a="1"/>
  <c r="I1076" i="2" s="1"/>
  <c r="H1076" i="2" s="1" a="1"/>
  <c r="H1076" i="2" s="1"/>
  <c r="AA1078" i="2" a="1"/>
  <c r="AA1078" i="2" s="1"/>
  <c r="G1077" i="2" a="1"/>
  <c r="G1077" i="2" s="1"/>
  <c r="L1076" i="2" a="1"/>
  <c r="L1076" i="2" s="1"/>
  <c r="Y1078" i="2" a="1"/>
  <c r="Y1078" i="2" s="1"/>
  <c r="P1077" i="2"/>
  <c r="AF1077" i="2" l="1"/>
  <c r="J1077" i="2" a="1"/>
  <c r="J1077" i="2" s="1"/>
  <c r="I1077" i="2" s="1" a="1"/>
  <c r="I1077" i="2" s="1"/>
  <c r="H1077" i="2" s="1" a="1"/>
  <c r="H1077" i="2" s="1"/>
  <c r="AA1079" i="2" a="1"/>
  <c r="AA1079" i="2" s="1"/>
  <c r="G1078" i="2" a="1"/>
  <c r="G1078" i="2" s="1"/>
  <c r="L1077" i="2" a="1"/>
  <c r="L1077" i="2" s="1"/>
  <c r="Y1079" i="2" a="1"/>
  <c r="Y1079" i="2" s="1"/>
  <c r="P1078" i="2"/>
  <c r="AF1078" i="2" l="1"/>
  <c r="J1078" i="2" a="1"/>
  <c r="J1078" i="2" s="1"/>
  <c r="I1078" i="2" s="1" a="1"/>
  <c r="I1078" i="2" s="1"/>
  <c r="H1078" i="2" s="1" a="1"/>
  <c r="H1078" i="2" s="1"/>
  <c r="AA1080" i="2" a="1"/>
  <c r="AA1080" i="2" s="1"/>
  <c r="G1079" i="2" a="1"/>
  <c r="G1079" i="2" s="1"/>
  <c r="L1078" i="2" a="1"/>
  <c r="L1078" i="2" s="1"/>
  <c r="Y1080" i="2" a="1"/>
  <c r="Y1080" i="2" s="1"/>
  <c r="P1079" i="2"/>
  <c r="AF1079" i="2" l="1"/>
  <c r="J1079" i="2" a="1"/>
  <c r="J1079" i="2" s="1"/>
  <c r="I1079" i="2" s="1" a="1"/>
  <c r="I1079" i="2" s="1"/>
  <c r="H1079" i="2" s="1" a="1"/>
  <c r="H1079" i="2" s="1"/>
  <c r="AA1081" i="2" a="1"/>
  <c r="AA1081" i="2" s="1"/>
  <c r="G1080" i="2" a="1"/>
  <c r="G1080" i="2" s="1"/>
  <c r="L1079" i="2" a="1"/>
  <c r="L1079" i="2" s="1"/>
  <c r="Y1081" i="2" a="1"/>
  <c r="Y1081" i="2" s="1"/>
  <c r="P1080" i="2"/>
  <c r="AF1080" i="2" l="1"/>
  <c r="J1080" i="2" a="1"/>
  <c r="J1080" i="2" s="1"/>
  <c r="I1080" i="2" s="1" a="1"/>
  <c r="I1080" i="2" s="1"/>
  <c r="H1080" i="2" s="1" a="1"/>
  <c r="H1080" i="2" s="1"/>
  <c r="AA1082" i="2" a="1"/>
  <c r="AA1082" i="2" s="1"/>
  <c r="G1081" i="2" a="1"/>
  <c r="G1081" i="2" s="1"/>
  <c r="L1080" i="2" a="1"/>
  <c r="L1080" i="2" s="1"/>
  <c r="Y1082" i="2" a="1"/>
  <c r="Y1082" i="2" s="1"/>
  <c r="P1081" i="2"/>
  <c r="J1081" i="2" l="1" a="1"/>
  <c r="J1081" i="2" s="1"/>
  <c r="I1081" i="2" s="1" a="1"/>
  <c r="I1081" i="2" s="1"/>
  <c r="H1081" i="2" s="1" a="1"/>
  <c r="H1081" i="2" s="1"/>
  <c r="AF1081" i="2"/>
  <c r="AA1083" i="2" a="1"/>
  <c r="AA1083" i="2" s="1"/>
  <c r="G1082" i="2" a="1"/>
  <c r="G1082" i="2" s="1"/>
  <c r="L1081" i="2" a="1"/>
  <c r="L1081" i="2" s="1"/>
  <c r="Y1083" i="2" a="1"/>
  <c r="Y1083" i="2" s="1"/>
  <c r="P1082" i="2"/>
  <c r="AF1082" i="2" l="1"/>
  <c r="J1082" i="2" a="1"/>
  <c r="J1082" i="2" s="1"/>
  <c r="I1082" i="2" s="1" a="1"/>
  <c r="I1082" i="2" s="1"/>
  <c r="H1082" i="2" s="1" a="1"/>
  <c r="H1082" i="2" s="1"/>
  <c r="AA1084" i="2" a="1"/>
  <c r="AA1084" i="2" s="1"/>
  <c r="G1083" i="2" a="1"/>
  <c r="G1083" i="2" s="1"/>
  <c r="L1082" i="2" a="1"/>
  <c r="L1082" i="2" s="1"/>
  <c r="Y1084" i="2" a="1"/>
  <c r="Y1084" i="2" s="1"/>
  <c r="P1083" i="2"/>
  <c r="AF1083" i="2" l="1"/>
  <c r="J1083" i="2" a="1"/>
  <c r="J1083" i="2" s="1"/>
  <c r="I1083" i="2" s="1" a="1"/>
  <c r="I1083" i="2" s="1"/>
  <c r="H1083" i="2" s="1" a="1"/>
  <c r="H1083" i="2" s="1"/>
  <c r="AA1085" i="2" a="1"/>
  <c r="AA1085" i="2" s="1"/>
  <c r="G1084" i="2" a="1"/>
  <c r="G1084" i="2" s="1"/>
  <c r="L1083" i="2" a="1"/>
  <c r="L1083" i="2" s="1"/>
  <c r="Y1085" i="2" a="1"/>
  <c r="Y1085" i="2" s="1"/>
  <c r="P1084" i="2"/>
  <c r="AA1086" i="2" l="1" a="1"/>
  <c r="AA1086" i="2" s="1"/>
  <c r="G1085" i="2" a="1"/>
  <c r="G1085" i="2" s="1"/>
  <c r="AF1084" i="2"/>
  <c r="J1084" i="2" a="1"/>
  <c r="J1084" i="2" s="1"/>
  <c r="I1084" i="2" s="1" a="1"/>
  <c r="I1084" i="2" s="1"/>
  <c r="H1084" i="2" s="1" a="1"/>
  <c r="H1084" i="2" s="1"/>
  <c r="L1084" i="2" a="1"/>
  <c r="L1084" i="2" s="1"/>
  <c r="Y1086" i="2" a="1"/>
  <c r="Y1086" i="2" s="1"/>
  <c r="P1085" i="2"/>
  <c r="AF1085" i="2" l="1"/>
  <c r="J1085" i="2" a="1"/>
  <c r="J1085" i="2" s="1"/>
  <c r="I1085" i="2" s="1" a="1"/>
  <c r="I1085" i="2" s="1"/>
  <c r="H1085" i="2" s="1" a="1"/>
  <c r="H1085" i="2" s="1"/>
  <c r="AA1087" i="2" a="1"/>
  <c r="AA1087" i="2" s="1"/>
  <c r="G1086" i="2" a="1"/>
  <c r="G1086" i="2" s="1"/>
  <c r="L1085" i="2" a="1"/>
  <c r="L1085" i="2" s="1"/>
  <c r="Y1087" i="2" a="1"/>
  <c r="Y1087" i="2" s="1"/>
  <c r="P1086" i="2"/>
  <c r="J1086" i="2" l="1" a="1"/>
  <c r="J1086" i="2" s="1"/>
  <c r="I1086" i="2" s="1" a="1"/>
  <c r="I1086" i="2" s="1"/>
  <c r="H1086" i="2" s="1" a="1"/>
  <c r="H1086" i="2" s="1"/>
  <c r="AF1086" i="2"/>
  <c r="AA1088" i="2" a="1"/>
  <c r="AA1088" i="2" s="1"/>
  <c r="G1087" i="2" a="1"/>
  <c r="G1087" i="2" s="1"/>
  <c r="L1086" i="2" a="1"/>
  <c r="L1086" i="2" s="1"/>
  <c r="Y1088" i="2" a="1"/>
  <c r="Y1088" i="2" s="1"/>
  <c r="P1087" i="2"/>
  <c r="AF1087" i="2" l="1"/>
  <c r="J1087" i="2" a="1"/>
  <c r="J1087" i="2" s="1"/>
  <c r="I1087" i="2" s="1" a="1"/>
  <c r="I1087" i="2" s="1"/>
  <c r="H1087" i="2" s="1" a="1"/>
  <c r="H1087" i="2" s="1"/>
  <c r="AA1089" i="2" a="1"/>
  <c r="AA1089" i="2" s="1"/>
  <c r="G1088" i="2" a="1"/>
  <c r="G1088" i="2" s="1"/>
  <c r="L1087" i="2" a="1"/>
  <c r="L1087" i="2" s="1"/>
  <c r="Y1089" i="2" a="1"/>
  <c r="Y1089" i="2" s="1"/>
  <c r="P1088" i="2"/>
  <c r="AF1088" i="2" l="1"/>
  <c r="J1088" i="2" a="1"/>
  <c r="J1088" i="2" s="1"/>
  <c r="I1088" i="2" s="1" a="1"/>
  <c r="I1088" i="2" s="1"/>
  <c r="H1088" i="2" s="1" a="1"/>
  <c r="H1088" i="2" s="1"/>
  <c r="AA1090" i="2" a="1"/>
  <c r="AA1090" i="2" s="1"/>
  <c r="G1089" i="2" a="1"/>
  <c r="G1089" i="2" s="1"/>
  <c r="L1088" i="2" a="1"/>
  <c r="L1088" i="2" s="1"/>
  <c r="Y1090" i="2" a="1"/>
  <c r="Y1090" i="2" s="1"/>
  <c r="P1089" i="2"/>
  <c r="AF1089" i="2" l="1"/>
  <c r="J1089" i="2" a="1"/>
  <c r="J1089" i="2" s="1"/>
  <c r="I1089" i="2" s="1" a="1"/>
  <c r="I1089" i="2" s="1"/>
  <c r="H1089" i="2" s="1" a="1"/>
  <c r="H1089" i="2" s="1"/>
  <c r="AA1091" i="2" a="1"/>
  <c r="AA1091" i="2" s="1"/>
  <c r="G1090" i="2" a="1"/>
  <c r="G1090" i="2" s="1"/>
  <c r="L1089" i="2" a="1"/>
  <c r="L1089" i="2" s="1"/>
  <c r="Y1091" i="2" a="1"/>
  <c r="Y1091" i="2" s="1"/>
  <c r="P1090" i="2"/>
  <c r="AF1090" i="2" l="1"/>
  <c r="J1090" i="2" a="1"/>
  <c r="J1090" i="2" s="1"/>
  <c r="I1090" i="2" s="1" a="1"/>
  <c r="I1090" i="2" s="1"/>
  <c r="H1090" i="2" s="1" a="1"/>
  <c r="H1090" i="2" s="1"/>
  <c r="AA1092" i="2" a="1"/>
  <c r="AA1092" i="2" s="1"/>
  <c r="G1091" i="2" a="1"/>
  <c r="G1091" i="2" s="1"/>
  <c r="L1090" i="2" a="1"/>
  <c r="L1090" i="2" s="1"/>
  <c r="Y1092" i="2" a="1"/>
  <c r="Y1092" i="2" s="1"/>
  <c r="P1091" i="2"/>
  <c r="J1091" i="2" l="1" a="1"/>
  <c r="J1091" i="2" s="1"/>
  <c r="I1091" i="2" s="1" a="1"/>
  <c r="I1091" i="2" s="1"/>
  <c r="H1091" i="2" s="1" a="1"/>
  <c r="H1091" i="2" s="1"/>
  <c r="AF1091" i="2"/>
  <c r="AA1093" i="2" a="1"/>
  <c r="AA1093" i="2" s="1"/>
  <c r="G1092" i="2" a="1"/>
  <c r="G1092" i="2" s="1"/>
  <c r="L1091" i="2" a="1"/>
  <c r="L1091" i="2" s="1"/>
  <c r="Y1093" i="2" a="1"/>
  <c r="Y1093" i="2" s="1"/>
  <c r="P1092" i="2"/>
  <c r="AF1092" i="2" l="1"/>
  <c r="J1092" i="2" a="1"/>
  <c r="J1092" i="2" s="1"/>
  <c r="I1092" i="2" s="1" a="1"/>
  <c r="I1092" i="2" s="1"/>
  <c r="H1092" i="2" s="1" a="1"/>
  <c r="H1092" i="2" s="1"/>
  <c r="AA1094" i="2" a="1"/>
  <c r="AA1094" i="2" s="1"/>
  <c r="G1093" i="2" a="1"/>
  <c r="G1093" i="2" s="1"/>
  <c r="L1092" i="2" a="1"/>
  <c r="L1092" i="2" s="1"/>
  <c r="Y1094" i="2" a="1"/>
  <c r="Y1094" i="2" s="1"/>
  <c r="P1093" i="2"/>
  <c r="AF1093" i="2" l="1"/>
  <c r="J1093" i="2" a="1"/>
  <c r="J1093" i="2" s="1"/>
  <c r="I1093" i="2" s="1" a="1"/>
  <c r="I1093" i="2" s="1"/>
  <c r="H1093" i="2" s="1" a="1"/>
  <c r="H1093" i="2" s="1"/>
  <c r="AA1095" i="2" a="1"/>
  <c r="AA1095" i="2" s="1"/>
  <c r="G1094" i="2" a="1"/>
  <c r="G1094" i="2" s="1"/>
  <c r="L1093" i="2" a="1"/>
  <c r="L1093" i="2" s="1"/>
  <c r="Y1095" i="2" a="1"/>
  <c r="Y1095" i="2" s="1"/>
  <c r="P1094" i="2"/>
  <c r="AA1096" i="2" l="1" a="1"/>
  <c r="AA1096" i="2" s="1"/>
  <c r="G1095" i="2" a="1"/>
  <c r="G1095" i="2" s="1"/>
  <c r="AF1094" i="2"/>
  <c r="J1094" i="2" a="1"/>
  <c r="J1094" i="2" s="1"/>
  <c r="I1094" i="2" s="1" a="1"/>
  <c r="I1094" i="2" s="1"/>
  <c r="H1094" i="2" s="1" a="1"/>
  <c r="H1094" i="2" s="1"/>
  <c r="L1094" i="2" a="1"/>
  <c r="L1094" i="2" s="1"/>
  <c r="Y1096" i="2" a="1"/>
  <c r="Y1096" i="2" s="1"/>
  <c r="P1095" i="2"/>
  <c r="AF1095" i="2" l="1"/>
  <c r="J1095" i="2" a="1"/>
  <c r="J1095" i="2" s="1"/>
  <c r="I1095" i="2" s="1" a="1"/>
  <c r="I1095" i="2" s="1"/>
  <c r="H1095" i="2" s="1" a="1"/>
  <c r="H1095" i="2" s="1"/>
  <c r="AA1097" i="2" a="1"/>
  <c r="AA1097" i="2" s="1"/>
  <c r="G1096" i="2" a="1"/>
  <c r="G1096" i="2" s="1"/>
  <c r="L1095" i="2" a="1"/>
  <c r="L1095" i="2" s="1"/>
  <c r="Y1097" i="2" a="1"/>
  <c r="Y1097" i="2" s="1"/>
  <c r="P1096" i="2"/>
  <c r="AF1096" i="2" l="1"/>
  <c r="J1096" i="2" a="1"/>
  <c r="J1096" i="2" s="1"/>
  <c r="I1096" i="2" s="1" a="1"/>
  <c r="I1096" i="2" s="1"/>
  <c r="H1096" i="2" s="1" a="1"/>
  <c r="H1096" i="2" s="1"/>
  <c r="AA1098" i="2" a="1"/>
  <c r="AA1098" i="2" s="1"/>
  <c r="G1097" i="2" a="1"/>
  <c r="G1097" i="2" s="1"/>
  <c r="L1096" i="2" a="1"/>
  <c r="L1096" i="2" s="1"/>
  <c r="Y1098" i="2" a="1"/>
  <c r="Y1098" i="2" s="1"/>
  <c r="P1097" i="2"/>
  <c r="AF1097" i="2" l="1"/>
  <c r="J1097" i="2" a="1"/>
  <c r="J1097" i="2" s="1"/>
  <c r="I1097" i="2" s="1" a="1"/>
  <c r="I1097" i="2" s="1"/>
  <c r="H1097" i="2" s="1" a="1"/>
  <c r="H1097" i="2" s="1"/>
  <c r="AA1099" i="2" a="1"/>
  <c r="AA1099" i="2" s="1"/>
  <c r="G1098" i="2" a="1"/>
  <c r="G1098" i="2" s="1"/>
  <c r="L1097" i="2" a="1"/>
  <c r="L1097" i="2" s="1"/>
  <c r="Y1099" i="2" a="1"/>
  <c r="Y1099" i="2" s="1"/>
  <c r="P1098" i="2"/>
  <c r="AF1098" i="2" l="1"/>
  <c r="J1098" i="2" a="1"/>
  <c r="J1098" i="2" s="1"/>
  <c r="I1098" i="2" s="1" a="1"/>
  <c r="I1098" i="2" s="1"/>
  <c r="H1098" i="2" s="1" a="1"/>
  <c r="H1098" i="2" s="1"/>
  <c r="AA1100" i="2" a="1"/>
  <c r="AA1100" i="2" s="1"/>
  <c r="G1099" i="2" a="1"/>
  <c r="G1099" i="2" s="1"/>
  <c r="L1098" i="2" a="1"/>
  <c r="L1098" i="2" s="1"/>
  <c r="Y1100" i="2" a="1"/>
  <c r="Y1100" i="2" s="1"/>
  <c r="P1099" i="2"/>
  <c r="AF1099" i="2" l="1"/>
  <c r="J1099" i="2" a="1"/>
  <c r="J1099" i="2" s="1"/>
  <c r="I1099" i="2" s="1" a="1"/>
  <c r="I1099" i="2" s="1"/>
  <c r="H1099" i="2" s="1" a="1"/>
  <c r="H1099" i="2" s="1"/>
  <c r="AA1101" i="2" a="1"/>
  <c r="AA1101" i="2" s="1"/>
  <c r="G1100" i="2" a="1"/>
  <c r="G1100" i="2" s="1"/>
  <c r="L1099" i="2" a="1"/>
  <c r="L1099" i="2" s="1"/>
  <c r="Y1101" i="2" a="1"/>
  <c r="Y1101" i="2" s="1"/>
  <c r="P1100" i="2"/>
  <c r="J1100" i="2" l="1" a="1"/>
  <c r="J1100" i="2" s="1"/>
  <c r="I1100" i="2" s="1" a="1"/>
  <c r="I1100" i="2" s="1"/>
  <c r="H1100" i="2" s="1" a="1"/>
  <c r="H1100" i="2" s="1"/>
  <c r="AF1100" i="2"/>
  <c r="AA1102" i="2" a="1"/>
  <c r="AA1102" i="2" s="1"/>
  <c r="G1101" i="2" a="1"/>
  <c r="G1101" i="2" s="1"/>
  <c r="L1100" i="2" a="1"/>
  <c r="L1100" i="2" s="1"/>
  <c r="Y1102" i="2" a="1"/>
  <c r="Y1102" i="2" s="1"/>
  <c r="P1101" i="2"/>
  <c r="AF1101" i="2" l="1"/>
  <c r="J1101" i="2" a="1"/>
  <c r="J1101" i="2" s="1"/>
  <c r="I1101" i="2" s="1" a="1"/>
  <c r="I1101" i="2" s="1"/>
  <c r="H1101" i="2" s="1" a="1"/>
  <c r="H1101" i="2" s="1"/>
  <c r="AA1103" i="2" a="1"/>
  <c r="AA1103" i="2" s="1"/>
  <c r="G1102" i="2" a="1"/>
  <c r="G1102" i="2" s="1"/>
  <c r="L1101" i="2" a="1"/>
  <c r="L1101" i="2" s="1"/>
  <c r="Y1103" i="2" a="1"/>
  <c r="Y1103" i="2" s="1"/>
  <c r="P1102" i="2"/>
  <c r="AF1102" i="2" l="1"/>
  <c r="J1102" i="2" a="1"/>
  <c r="J1102" i="2" s="1"/>
  <c r="I1102" i="2" s="1" a="1"/>
  <c r="I1102" i="2" s="1"/>
  <c r="H1102" i="2" s="1" a="1"/>
  <c r="H1102" i="2" s="1"/>
  <c r="AA1104" i="2" a="1"/>
  <c r="AA1104" i="2" s="1"/>
  <c r="G1103" i="2" a="1"/>
  <c r="G1103" i="2" s="1"/>
  <c r="L1102" i="2" a="1"/>
  <c r="L1102" i="2" s="1"/>
  <c r="Y1104" i="2" a="1"/>
  <c r="Y1104" i="2" s="1"/>
  <c r="P1103" i="2"/>
  <c r="AF1103" i="2" l="1"/>
  <c r="J1103" i="2" a="1"/>
  <c r="J1103" i="2" s="1"/>
  <c r="I1103" i="2" s="1" a="1"/>
  <c r="I1103" i="2" s="1"/>
  <c r="H1103" i="2" s="1" a="1"/>
  <c r="H1103" i="2" s="1"/>
  <c r="AA1105" i="2" a="1"/>
  <c r="AA1105" i="2" s="1"/>
  <c r="G1104" i="2" a="1"/>
  <c r="G1104" i="2" s="1"/>
  <c r="L1103" i="2" a="1"/>
  <c r="L1103" i="2" s="1"/>
  <c r="Y1105" i="2" a="1"/>
  <c r="Y1105" i="2" s="1"/>
  <c r="P1104" i="2"/>
  <c r="AF1104" i="2" l="1"/>
  <c r="J1104" i="2" a="1"/>
  <c r="J1104" i="2" s="1"/>
  <c r="I1104" i="2" s="1" a="1"/>
  <c r="I1104" i="2" s="1"/>
  <c r="H1104" i="2" s="1" a="1"/>
  <c r="H1104" i="2" s="1"/>
  <c r="AA1106" i="2" a="1"/>
  <c r="AA1106" i="2" s="1"/>
  <c r="G1105" i="2" a="1"/>
  <c r="G1105" i="2" s="1"/>
  <c r="L1104" i="2" a="1"/>
  <c r="L1104" i="2" s="1"/>
  <c r="Y1106" i="2" a="1"/>
  <c r="Y1106" i="2" s="1"/>
  <c r="P1105" i="2"/>
  <c r="AF1105" i="2" l="1"/>
  <c r="J1105" i="2" a="1"/>
  <c r="J1105" i="2" s="1"/>
  <c r="I1105" i="2" s="1" a="1"/>
  <c r="I1105" i="2" s="1"/>
  <c r="H1105" i="2" s="1" a="1"/>
  <c r="H1105" i="2" s="1"/>
  <c r="AA1107" i="2" a="1"/>
  <c r="AA1107" i="2" s="1"/>
  <c r="G1106" i="2" a="1"/>
  <c r="G1106" i="2" s="1"/>
  <c r="L1105" i="2" a="1"/>
  <c r="L1105" i="2" s="1"/>
  <c r="Y1107" i="2" a="1"/>
  <c r="Y1107" i="2" s="1"/>
  <c r="P1106" i="2"/>
  <c r="AF1106" i="2" l="1"/>
  <c r="J1106" i="2" a="1"/>
  <c r="J1106" i="2" s="1"/>
  <c r="I1106" i="2" s="1" a="1"/>
  <c r="I1106" i="2" s="1"/>
  <c r="H1106" i="2" s="1" a="1"/>
  <c r="H1106" i="2" s="1"/>
  <c r="AA1108" i="2" a="1"/>
  <c r="AA1108" i="2" s="1"/>
  <c r="G1107" i="2" a="1"/>
  <c r="G1107" i="2" s="1"/>
  <c r="L1106" i="2" a="1"/>
  <c r="L1106" i="2" s="1"/>
  <c r="Y1108" i="2" a="1"/>
  <c r="Y1108" i="2" s="1"/>
  <c r="P1107" i="2"/>
  <c r="AF1107" i="2" l="1"/>
  <c r="J1107" i="2" a="1"/>
  <c r="J1107" i="2" s="1"/>
  <c r="I1107" i="2" s="1" a="1"/>
  <c r="I1107" i="2" s="1"/>
  <c r="H1107" i="2" s="1" a="1"/>
  <c r="H1107" i="2" s="1"/>
  <c r="AA1109" i="2" a="1"/>
  <c r="AA1109" i="2" s="1"/>
  <c r="G1108" i="2" a="1"/>
  <c r="G1108" i="2" s="1"/>
  <c r="L1107" i="2" a="1"/>
  <c r="L1107" i="2" s="1"/>
  <c r="Y1109" i="2" a="1"/>
  <c r="Y1109" i="2" s="1"/>
  <c r="P1108" i="2"/>
  <c r="AF1108" i="2" l="1"/>
  <c r="J1108" i="2" a="1"/>
  <c r="J1108" i="2" s="1"/>
  <c r="I1108" i="2" s="1" a="1"/>
  <c r="I1108" i="2" s="1"/>
  <c r="H1108" i="2" s="1" a="1"/>
  <c r="H1108" i="2" s="1"/>
  <c r="AA1110" i="2" a="1"/>
  <c r="AA1110" i="2" s="1"/>
  <c r="G1109" i="2" a="1"/>
  <c r="G1109" i="2" s="1"/>
  <c r="L1108" i="2" a="1"/>
  <c r="L1108" i="2" s="1"/>
  <c r="Y1110" i="2" a="1"/>
  <c r="Y1110" i="2" s="1"/>
  <c r="P1109" i="2"/>
  <c r="AF1109" i="2" l="1"/>
  <c r="J1109" i="2" a="1"/>
  <c r="J1109" i="2" s="1"/>
  <c r="I1109" i="2" s="1" a="1"/>
  <c r="I1109" i="2" s="1"/>
  <c r="H1109" i="2" s="1" a="1"/>
  <c r="H1109" i="2" s="1"/>
  <c r="AA1111" i="2" a="1"/>
  <c r="AA1111" i="2" s="1"/>
  <c r="G1110" i="2" a="1"/>
  <c r="G1110" i="2" s="1"/>
  <c r="L1109" i="2" a="1"/>
  <c r="L1109" i="2" s="1"/>
  <c r="Y1111" i="2" a="1"/>
  <c r="Y1111" i="2" s="1"/>
  <c r="P1110" i="2"/>
  <c r="AF1110" i="2" l="1"/>
  <c r="J1110" i="2" a="1"/>
  <c r="J1110" i="2" s="1"/>
  <c r="I1110" i="2" s="1" a="1"/>
  <c r="I1110" i="2" s="1"/>
  <c r="H1110" i="2" s="1" a="1"/>
  <c r="H1110" i="2" s="1"/>
  <c r="AA1112" i="2" a="1"/>
  <c r="AA1112" i="2" s="1"/>
  <c r="G1111" i="2" a="1"/>
  <c r="G1111" i="2" s="1"/>
  <c r="L1110" i="2" a="1"/>
  <c r="L1110" i="2" s="1"/>
  <c r="Y1112" i="2" a="1"/>
  <c r="Y1112" i="2" s="1"/>
  <c r="P1111" i="2"/>
  <c r="AF1111" i="2" l="1"/>
  <c r="J1111" i="2" a="1"/>
  <c r="J1111" i="2" s="1"/>
  <c r="I1111" i="2" s="1" a="1"/>
  <c r="I1111" i="2" s="1"/>
  <c r="H1111" i="2" s="1" a="1"/>
  <c r="H1111" i="2" s="1"/>
  <c r="AA1113" i="2" a="1"/>
  <c r="AA1113" i="2" s="1"/>
  <c r="G1112" i="2" a="1"/>
  <c r="G1112" i="2" s="1"/>
  <c r="L1111" i="2" a="1"/>
  <c r="L1111" i="2" s="1"/>
  <c r="Y1113" i="2" a="1"/>
  <c r="Y1113" i="2" s="1"/>
  <c r="P1112" i="2"/>
  <c r="J1112" i="2" l="1" a="1"/>
  <c r="J1112" i="2" s="1"/>
  <c r="I1112" i="2" s="1" a="1"/>
  <c r="I1112" i="2" s="1"/>
  <c r="H1112" i="2" s="1" a="1"/>
  <c r="H1112" i="2" s="1"/>
  <c r="AF1112" i="2"/>
  <c r="AA1114" i="2" a="1"/>
  <c r="AA1114" i="2" s="1"/>
  <c r="G1113" i="2" a="1"/>
  <c r="G1113" i="2" s="1"/>
  <c r="L1112" i="2" a="1"/>
  <c r="L1112" i="2" s="1"/>
  <c r="Y1114" i="2" a="1"/>
  <c r="Y1114" i="2" s="1"/>
  <c r="P1113" i="2"/>
  <c r="AF1113" i="2" l="1"/>
  <c r="J1113" i="2" a="1"/>
  <c r="J1113" i="2" s="1"/>
  <c r="I1113" i="2" s="1" a="1"/>
  <c r="I1113" i="2" s="1"/>
  <c r="H1113" i="2" s="1" a="1"/>
  <c r="H1113" i="2" s="1"/>
  <c r="AA1115" i="2" a="1"/>
  <c r="AA1115" i="2" s="1"/>
  <c r="G1114" i="2" a="1"/>
  <c r="G1114" i="2" s="1"/>
  <c r="L1113" i="2" a="1"/>
  <c r="L1113" i="2" s="1"/>
  <c r="Y1115" i="2" a="1"/>
  <c r="Y1115" i="2" s="1"/>
  <c r="P1114" i="2"/>
  <c r="AF1114" i="2" l="1"/>
  <c r="J1114" i="2" a="1"/>
  <c r="J1114" i="2" s="1"/>
  <c r="I1114" i="2" s="1" a="1"/>
  <c r="I1114" i="2" s="1"/>
  <c r="H1114" i="2" s="1" a="1"/>
  <c r="H1114" i="2" s="1"/>
  <c r="AA1116" i="2" a="1"/>
  <c r="AA1116" i="2" s="1"/>
  <c r="G1115" i="2" a="1"/>
  <c r="G1115" i="2" s="1"/>
  <c r="L1114" i="2" a="1"/>
  <c r="L1114" i="2" s="1"/>
  <c r="Y1116" i="2" a="1"/>
  <c r="Y1116" i="2" s="1"/>
  <c r="P1115" i="2"/>
  <c r="AF1115" i="2" l="1"/>
  <c r="J1115" i="2" a="1"/>
  <c r="J1115" i="2" s="1"/>
  <c r="I1115" i="2" s="1" a="1"/>
  <c r="I1115" i="2" s="1"/>
  <c r="H1115" i="2" s="1" a="1"/>
  <c r="H1115" i="2" s="1"/>
  <c r="AA1117" i="2" a="1"/>
  <c r="AA1117" i="2" s="1"/>
  <c r="G1116" i="2" a="1"/>
  <c r="G1116" i="2" s="1"/>
  <c r="L1115" i="2" a="1"/>
  <c r="L1115" i="2" s="1"/>
  <c r="Y1117" i="2" a="1"/>
  <c r="Y1117" i="2" s="1"/>
  <c r="P1116" i="2"/>
  <c r="AF1116" i="2" l="1"/>
  <c r="J1116" i="2" a="1"/>
  <c r="J1116" i="2" s="1"/>
  <c r="I1116" i="2" s="1" a="1"/>
  <c r="I1116" i="2" s="1"/>
  <c r="H1116" i="2" s="1" a="1"/>
  <c r="H1116" i="2" s="1"/>
  <c r="AA1118" i="2" a="1"/>
  <c r="AA1118" i="2" s="1"/>
  <c r="G1117" i="2" a="1"/>
  <c r="G1117" i="2" s="1"/>
  <c r="L1116" i="2" a="1"/>
  <c r="L1116" i="2" s="1"/>
  <c r="Y1118" i="2" a="1"/>
  <c r="Y1118" i="2" s="1"/>
  <c r="P1117" i="2"/>
  <c r="AF1117" i="2" l="1"/>
  <c r="J1117" i="2" a="1"/>
  <c r="J1117" i="2" s="1"/>
  <c r="I1117" i="2" s="1" a="1"/>
  <c r="I1117" i="2" s="1"/>
  <c r="H1117" i="2" s="1" a="1"/>
  <c r="H1117" i="2" s="1"/>
  <c r="AA1119" i="2" a="1"/>
  <c r="AA1119" i="2" s="1"/>
  <c r="G1118" i="2" a="1"/>
  <c r="G1118" i="2" s="1"/>
  <c r="L1117" i="2" a="1"/>
  <c r="L1117" i="2" s="1"/>
  <c r="Y1119" i="2" a="1"/>
  <c r="Y1119" i="2" s="1"/>
  <c r="P1118" i="2"/>
  <c r="J1118" i="2" l="1" a="1"/>
  <c r="J1118" i="2" s="1"/>
  <c r="I1118" i="2" s="1" a="1"/>
  <c r="I1118" i="2" s="1"/>
  <c r="H1118" i="2" s="1" a="1"/>
  <c r="H1118" i="2" s="1"/>
  <c r="AF1118" i="2"/>
  <c r="AA1120" i="2" a="1"/>
  <c r="AA1120" i="2" s="1"/>
  <c r="G1119" i="2" a="1"/>
  <c r="G1119" i="2" s="1"/>
  <c r="L1118" i="2" a="1"/>
  <c r="L1118" i="2" s="1"/>
  <c r="Y1120" i="2" a="1"/>
  <c r="Y1120" i="2" s="1"/>
  <c r="P1119" i="2"/>
  <c r="AF1119" i="2" l="1"/>
  <c r="J1119" i="2" a="1"/>
  <c r="J1119" i="2" s="1"/>
  <c r="I1119" i="2" s="1" a="1"/>
  <c r="I1119" i="2" s="1"/>
  <c r="H1119" i="2" s="1" a="1"/>
  <c r="H1119" i="2" s="1"/>
  <c r="AA1121" i="2" a="1"/>
  <c r="AA1121" i="2" s="1"/>
  <c r="G1120" i="2" a="1"/>
  <c r="G1120" i="2" s="1"/>
  <c r="L1119" i="2" a="1"/>
  <c r="L1119" i="2" s="1"/>
  <c r="Y1121" i="2" a="1"/>
  <c r="Y1121" i="2" s="1"/>
  <c r="P1120" i="2"/>
  <c r="AF1120" i="2" l="1"/>
  <c r="J1120" i="2" a="1"/>
  <c r="J1120" i="2" s="1"/>
  <c r="I1120" i="2" s="1" a="1"/>
  <c r="I1120" i="2" s="1"/>
  <c r="H1120" i="2" s="1" a="1"/>
  <c r="H1120" i="2" s="1"/>
  <c r="AA1122" i="2" a="1"/>
  <c r="AA1122" i="2" s="1"/>
  <c r="G1121" i="2" a="1"/>
  <c r="G1121" i="2" s="1"/>
  <c r="L1120" i="2" a="1"/>
  <c r="L1120" i="2" s="1"/>
  <c r="Y1122" i="2" a="1"/>
  <c r="Y1122" i="2" s="1"/>
  <c r="P1121" i="2"/>
  <c r="AF1121" i="2" l="1"/>
  <c r="J1121" i="2" a="1"/>
  <c r="J1121" i="2" s="1"/>
  <c r="I1121" i="2" s="1" a="1"/>
  <c r="I1121" i="2" s="1"/>
  <c r="H1121" i="2" s="1" a="1"/>
  <c r="H1121" i="2" s="1"/>
  <c r="AA1123" i="2" a="1"/>
  <c r="AA1123" i="2" s="1"/>
  <c r="G1122" i="2" a="1"/>
  <c r="G1122" i="2" s="1"/>
  <c r="L1121" i="2" a="1"/>
  <c r="L1121" i="2" s="1"/>
  <c r="Y1123" i="2" a="1"/>
  <c r="Y1123" i="2" s="1"/>
  <c r="P1122" i="2"/>
  <c r="J1122" i="2" l="1" a="1"/>
  <c r="J1122" i="2" s="1"/>
  <c r="I1122" i="2" s="1" a="1"/>
  <c r="I1122" i="2" s="1"/>
  <c r="H1122" i="2" s="1" a="1"/>
  <c r="H1122" i="2" s="1"/>
  <c r="AF1122" i="2"/>
  <c r="AA1124" i="2" a="1"/>
  <c r="AA1124" i="2" s="1"/>
  <c r="G1123" i="2" a="1"/>
  <c r="G1123" i="2" s="1"/>
  <c r="L1122" i="2" a="1"/>
  <c r="L1122" i="2" s="1"/>
  <c r="Y1124" i="2" a="1"/>
  <c r="Y1124" i="2" s="1"/>
  <c r="P1123" i="2"/>
  <c r="AF1123" i="2" l="1"/>
  <c r="J1123" i="2" a="1"/>
  <c r="J1123" i="2" s="1"/>
  <c r="I1123" i="2" s="1" a="1"/>
  <c r="I1123" i="2" s="1"/>
  <c r="H1123" i="2" s="1" a="1"/>
  <c r="H1123" i="2" s="1"/>
  <c r="AA1125" i="2" a="1"/>
  <c r="AA1125" i="2" s="1"/>
  <c r="G1124" i="2" a="1"/>
  <c r="G1124" i="2" s="1"/>
  <c r="L1123" i="2" a="1"/>
  <c r="L1123" i="2" s="1"/>
  <c r="Y1125" i="2" a="1"/>
  <c r="Y1125" i="2" s="1"/>
  <c r="P1124" i="2"/>
  <c r="AF1124" i="2" l="1"/>
  <c r="J1124" i="2" a="1"/>
  <c r="J1124" i="2" s="1"/>
  <c r="I1124" i="2" s="1" a="1"/>
  <c r="I1124" i="2" s="1"/>
  <c r="H1124" i="2" s="1" a="1"/>
  <c r="H1124" i="2" s="1"/>
  <c r="AA1126" i="2" a="1"/>
  <c r="AA1126" i="2" s="1"/>
  <c r="G1125" i="2" a="1"/>
  <c r="G1125" i="2" s="1"/>
  <c r="L1124" i="2" a="1"/>
  <c r="L1124" i="2" s="1"/>
  <c r="Y1126" i="2" a="1"/>
  <c r="Y1126" i="2" s="1"/>
  <c r="P1125" i="2"/>
  <c r="J1125" i="2" l="1" a="1"/>
  <c r="J1125" i="2" s="1"/>
  <c r="I1125" i="2" s="1" a="1"/>
  <c r="I1125" i="2" s="1"/>
  <c r="H1125" i="2" s="1" a="1"/>
  <c r="H1125" i="2" s="1"/>
  <c r="AF1125" i="2"/>
  <c r="AA1127" i="2" a="1"/>
  <c r="AA1127" i="2" s="1"/>
  <c r="G1126" i="2" a="1"/>
  <c r="G1126" i="2" s="1"/>
  <c r="L1125" i="2" a="1"/>
  <c r="L1125" i="2" s="1"/>
  <c r="Y1127" i="2" a="1"/>
  <c r="Y1127" i="2" s="1"/>
  <c r="P1126" i="2"/>
  <c r="J1126" i="2" l="1" a="1"/>
  <c r="J1126" i="2" s="1"/>
  <c r="I1126" i="2" s="1" a="1"/>
  <c r="I1126" i="2" s="1"/>
  <c r="H1126" i="2" s="1" a="1"/>
  <c r="H1126" i="2" s="1"/>
  <c r="AF1126" i="2"/>
  <c r="AA1128" i="2" a="1"/>
  <c r="AA1128" i="2" s="1"/>
  <c r="G1127" i="2" a="1"/>
  <c r="G1127" i="2" s="1"/>
  <c r="L1126" i="2" a="1"/>
  <c r="L1126" i="2" s="1"/>
  <c r="Y1128" i="2" a="1"/>
  <c r="Y1128" i="2" s="1"/>
  <c r="P1127" i="2"/>
  <c r="AF1127" i="2" l="1"/>
  <c r="J1127" i="2" a="1"/>
  <c r="J1127" i="2" s="1"/>
  <c r="I1127" i="2" s="1" a="1"/>
  <c r="I1127" i="2" s="1"/>
  <c r="H1127" i="2" s="1" a="1"/>
  <c r="H1127" i="2" s="1"/>
  <c r="AA1129" i="2" a="1"/>
  <c r="AA1129" i="2" s="1"/>
  <c r="G1128" i="2" a="1"/>
  <c r="G1128" i="2" s="1"/>
  <c r="L1127" i="2" a="1"/>
  <c r="L1127" i="2" s="1"/>
  <c r="Y1129" i="2" a="1"/>
  <c r="Y1129" i="2" s="1"/>
  <c r="P1128" i="2"/>
  <c r="AF1128" i="2" l="1"/>
  <c r="J1128" i="2" a="1"/>
  <c r="J1128" i="2" s="1"/>
  <c r="I1128" i="2" s="1" a="1"/>
  <c r="I1128" i="2" s="1"/>
  <c r="H1128" i="2" s="1" a="1"/>
  <c r="H1128" i="2" s="1"/>
  <c r="AA1130" i="2" a="1"/>
  <c r="AA1130" i="2" s="1"/>
  <c r="G1129" i="2" a="1"/>
  <c r="G1129" i="2" s="1"/>
  <c r="L1128" i="2" a="1"/>
  <c r="L1128" i="2" s="1"/>
  <c r="Y1130" i="2" a="1"/>
  <c r="Y1130" i="2" s="1"/>
  <c r="P1129" i="2"/>
  <c r="AF1129" i="2" l="1"/>
  <c r="J1129" i="2" a="1"/>
  <c r="J1129" i="2" s="1"/>
  <c r="I1129" i="2" s="1" a="1"/>
  <c r="I1129" i="2" s="1"/>
  <c r="H1129" i="2" s="1" a="1"/>
  <c r="H1129" i="2" s="1"/>
  <c r="AA1131" i="2" a="1"/>
  <c r="AA1131" i="2" s="1"/>
  <c r="G1130" i="2" a="1"/>
  <c r="G1130" i="2" s="1"/>
  <c r="L1129" i="2" a="1"/>
  <c r="L1129" i="2" s="1"/>
  <c r="Y1131" i="2" a="1"/>
  <c r="Y1131" i="2" s="1"/>
  <c r="P1130" i="2"/>
  <c r="AF1130" i="2" l="1"/>
  <c r="J1130" i="2" a="1"/>
  <c r="J1130" i="2" s="1"/>
  <c r="I1130" i="2" s="1" a="1"/>
  <c r="I1130" i="2" s="1"/>
  <c r="H1130" i="2" s="1" a="1"/>
  <c r="H1130" i="2" s="1"/>
  <c r="AA1132" i="2" a="1"/>
  <c r="AA1132" i="2" s="1"/>
  <c r="G1131" i="2" a="1"/>
  <c r="G1131" i="2" s="1"/>
  <c r="L1130" i="2" a="1"/>
  <c r="L1130" i="2" s="1"/>
  <c r="Y1132" i="2" a="1"/>
  <c r="Y1132" i="2" s="1"/>
  <c r="P1131" i="2"/>
  <c r="J1131" i="2" l="1" a="1"/>
  <c r="J1131" i="2" s="1"/>
  <c r="I1131" i="2" s="1" a="1"/>
  <c r="I1131" i="2" s="1"/>
  <c r="H1131" i="2" s="1" a="1"/>
  <c r="H1131" i="2" s="1"/>
  <c r="AF1131" i="2"/>
  <c r="AA1133" i="2" a="1"/>
  <c r="AA1133" i="2" s="1"/>
  <c r="G1132" i="2" a="1"/>
  <c r="G1132" i="2" s="1"/>
  <c r="L1131" i="2" a="1"/>
  <c r="L1131" i="2" s="1"/>
  <c r="Y1133" i="2" a="1"/>
  <c r="Y1133" i="2" s="1"/>
  <c r="P1132" i="2"/>
  <c r="J1132" i="2" l="1" a="1"/>
  <c r="J1132" i="2" s="1"/>
  <c r="I1132" i="2" s="1" a="1"/>
  <c r="I1132" i="2" s="1"/>
  <c r="H1132" i="2" s="1" a="1"/>
  <c r="H1132" i="2" s="1"/>
  <c r="AF1132" i="2"/>
  <c r="AA1134" i="2" a="1"/>
  <c r="AA1134" i="2" s="1"/>
  <c r="G1133" i="2" a="1"/>
  <c r="G1133" i="2" s="1"/>
  <c r="L1132" i="2" a="1"/>
  <c r="L1132" i="2" s="1"/>
  <c r="Y1134" i="2" a="1"/>
  <c r="Y1134" i="2" s="1"/>
  <c r="P1133" i="2"/>
  <c r="AF1133" i="2" l="1"/>
  <c r="J1133" i="2" a="1"/>
  <c r="J1133" i="2" s="1"/>
  <c r="I1133" i="2" s="1" a="1"/>
  <c r="I1133" i="2" s="1"/>
  <c r="H1133" i="2" s="1" a="1"/>
  <c r="H1133" i="2" s="1"/>
  <c r="AA1135" i="2" a="1"/>
  <c r="AA1135" i="2" s="1"/>
  <c r="G1134" i="2" a="1"/>
  <c r="G1134" i="2" s="1"/>
  <c r="L1133" i="2" a="1"/>
  <c r="L1133" i="2" s="1"/>
  <c r="Y1135" i="2" a="1"/>
  <c r="Y1135" i="2" s="1"/>
  <c r="P1134" i="2"/>
  <c r="AF1134" i="2" l="1"/>
  <c r="J1134" i="2" a="1"/>
  <c r="J1134" i="2" s="1"/>
  <c r="I1134" i="2" s="1" a="1"/>
  <c r="I1134" i="2" s="1"/>
  <c r="H1134" i="2" s="1" a="1"/>
  <c r="H1134" i="2" s="1"/>
  <c r="AA1136" i="2" a="1"/>
  <c r="AA1136" i="2" s="1"/>
  <c r="G1135" i="2" a="1"/>
  <c r="G1135" i="2" s="1"/>
  <c r="L1134" i="2" a="1"/>
  <c r="L1134" i="2" s="1"/>
  <c r="Y1136" i="2" a="1"/>
  <c r="Y1136" i="2" s="1"/>
  <c r="P1135" i="2"/>
  <c r="AF1135" i="2" l="1"/>
  <c r="J1135" i="2" a="1"/>
  <c r="J1135" i="2" s="1"/>
  <c r="I1135" i="2" s="1" a="1"/>
  <c r="I1135" i="2" s="1"/>
  <c r="H1135" i="2" s="1" a="1"/>
  <c r="H1135" i="2" s="1"/>
  <c r="AA1137" i="2" a="1"/>
  <c r="AA1137" i="2" s="1"/>
  <c r="G1136" i="2" a="1"/>
  <c r="G1136" i="2" s="1"/>
  <c r="L1135" i="2" a="1"/>
  <c r="L1135" i="2" s="1"/>
  <c r="Y1137" i="2" a="1"/>
  <c r="Y1137" i="2" s="1"/>
  <c r="P1136" i="2"/>
  <c r="AF1136" i="2" l="1"/>
  <c r="J1136" i="2" a="1"/>
  <c r="J1136" i="2" s="1"/>
  <c r="I1136" i="2" s="1" a="1"/>
  <c r="I1136" i="2" s="1"/>
  <c r="H1136" i="2" s="1" a="1"/>
  <c r="H1136" i="2" s="1"/>
  <c r="AA1138" i="2" a="1"/>
  <c r="AA1138" i="2" s="1"/>
  <c r="G1137" i="2" a="1"/>
  <c r="G1137" i="2" s="1"/>
  <c r="L1136" i="2" a="1"/>
  <c r="L1136" i="2" s="1"/>
  <c r="Y1138" i="2" a="1"/>
  <c r="Y1138" i="2" s="1"/>
  <c r="P1137" i="2"/>
  <c r="J1137" i="2" l="1" a="1"/>
  <c r="J1137" i="2" s="1"/>
  <c r="I1137" i="2" s="1" a="1"/>
  <c r="I1137" i="2" s="1"/>
  <c r="H1137" i="2" s="1" a="1"/>
  <c r="H1137" i="2" s="1"/>
  <c r="AF1137" i="2"/>
  <c r="AA1139" i="2" a="1"/>
  <c r="AA1139" i="2" s="1"/>
  <c r="G1138" i="2" a="1"/>
  <c r="G1138" i="2" s="1"/>
  <c r="L1137" i="2" a="1"/>
  <c r="L1137" i="2" s="1"/>
  <c r="Y1139" i="2" a="1"/>
  <c r="Y1139" i="2" s="1"/>
  <c r="P1138" i="2"/>
  <c r="AF1138" i="2" l="1"/>
  <c r="J1138" i="2" a="1"/>
  <c r="J1138" i="2" s="1"/>
  <c r="I1138" i="2" s="1" a="1"/>
  <c r="I1138" i="2" s="1"/>
  <c r="H1138" i="2" s="1" a="1"/>
  <c r="H1138" i="2" s="1"/>
  <c r="AA1140" i="2" a="1"/>
  <c r="AA1140" i="2" s="1"/>
  <c r="G1139" i="2" a="1"/>
  <c r="G1139" i="2" s="1"/>
  <c r="L1138" i="2" a="1"/>
  <c r="L1138" i="2" s="1"/>
  <c r="Y1140" i="2" a="1"/>
  <c r="Y1140" i="2" s="1"/>
  <c r="P1139" i="2"/>
  <c r="AF1139" i="2" l="1"/>
  <c r="J1139" i="2" a="1"/>
  <c r="J1139" i="2" s="1"/>
  <c r="I1139" i="2" s="1" a="1"/>
  <c r="I1139" i="2" s="1"/>
  <c r="H1139" i="2" s="1" a="1"/>
  <c r="H1139" i="2" s="1"/>
  <c r="AA1141" i="2" a="1"/>
  <c r="AA1141" i="2" s="1"/>
  <c r="G1140" i="2" a="1"/>
  <c r="G1140" i="2" s="1"/>
  <c r="L1139" i="2" a="1"/>
  <c r="L1139" i="2" s="1"/>
  <c r="Y1141" i="2" a="1"/>
  <c r="Y1141" i="2" s="1"/>
  <c r="P1140" i="2"/>
  <c r="AF1140" i="2" l="1"/>
  <c r="J1140" i="2" a="1"/>
  <c r="J1140" i="2" s="1"/>
  <c r="I1140" i="2" s="1" a="1"/>
  <c r="I1140" i="2" s="1"/>
  <c r="H1140" i="2" s="1" a="1"/>
  <c r="H1140" i="2" s="1"/>
  <c r="AA1142" i="2" a="1"/>
  <c r="AA1142" i="2" s="1"/>
  <c r="G1141" i="2" a="1"/>
  <c r="G1141" i="2" s="1"/>
  <c r="L1140" i="2" a="1"/>
  <c r="L1140" i="2" s="1"/>
  <c r="Y1142" i="2" a="1"/>
  <c r="Y1142" i="2" s="1"/>
  <c r="P1141" i="2"/>
  <c r="AF1141" i="2" l="1"/>
  <c r="J1141" i="2" a="1"/>
  <c r="J1141" i="2" s="1"/>
  <c r="I1141" i="2" s="1" a="1"/>
  <c r="I1141" i="2" s="1"/>
  <c r="H1141" i="2" s="1" a="1"/>
  <c r="H1141" i="2" s="1"/>
  <c r="AA1143" i="2" a="1"/>
  <c r="AA1143" i="2" s="1"/>
  <c r="G1142" i="2" a="1"/>
  <c r="G1142" i="2" s="1"/>
  <c r="L1141" i="2" a="1"/>
  <c r="L1141" i="2" s="1"/>
  <c r="Y1143" i="2" a="1"/>
  <c r="Y1143" i="2" s="1"/>
  <c r="P1142" i="2"/>
  <c r="J1142" i="2" l="1" a="1"/>
  <c r="J1142" i="2" s="1"/>
  <c r="I1142" i="2" s="1" a="1"/>
  <c r="I1142" i="2" s="1"/>
  <c r="H1142" i="2" s="1" a="1"/>
  <c r="H1142" i="2" s="1"/>
  <c r="AF1142" i="2"/>
  <c r="AA1144" i="2" a="1"/>
  <c r="AA1144" i="2" s="1"/>
  <c r="G1143" i="2" a="1"/>
  <c r="G1143" i="2" s="1"/>
  <c r="L1142" i="2" a="1"/>
  <c r="L1142" i="2" s="1"/>
  <c r="Y1144" i="2" a="1"/>
  <c r="Y1144" i="2" s="1"/>
  <c r="P1143" i="2"/>
  <c r="J1143" i="2" l="1" a="1"/>
  <c r="J1143" i="2" s="1"/>
  <c r="I1143" i="2" s="1" a="1"/>
  <c r="I1143" i="2" s="1"/>
  <c r="H1143" i="2" s="1" a="1"/>
  <c r="H1143" i="2" s="1"/>
  <c r="AF1143" i="2"/>
  <c r="AA1145" i="2" a="1"/>
  <c r="AA1145" i="2" s="1"/>
  <c r="G1144" i="2" a="1"/>
  <c r="G1144" i="2" s="1"/>
  <c r="L1143" i="2" a="1"/>
  <c r="L1143" i="2" s="1"/>
  <c r="Y1145" i="2" a="1"/>
  <c r="Y1145" i="2" s="1"/>
  <c r="P1144" i="2"/>
  <c r="AF1144" i="2" l="1"/>
  <c r="J1144" i="2" a="1"/>
  <c r="J1144" i="2" s="1"/>
  <c r="I1144" i="2" s="1" a="1"/>
  <c r="I1144" i="2" s="1"/>
  <c r="H1144" i="2" s="1" a="1"/>
  <c r="H1144" i="2" s="1"/>
  <c r="AA1146" i="2" a="1"/>
  <c r="AA1146" i="2" s="1"/>
  <c r="G1145" i="2" a="1"/>
  <c r="G1145" i="2" s="1"/>
  <c r="L1144" i="2" a="1"/>
  <c r="L1144" i="2" s="1"/>
  <c r="Y1146" i="2" a="1"/>
  <c r="Y1146" i="2" s="1"/>
  <c r="P1145" i="2"/>
  <c r="AF1145" i="2" l="1"/>
  <c r="J1145" i="2" a="1"/>
  <c r="J1145" i="2" s="1"/>
  <c r="I1145" i="2" s="1" a="1"/>
  <c r="I1145" i="2" s="1"/>
  <c r="H1145" i="2" s="1" a="1"/>
  <c r="H1145" i="2" s="1"/>
  <c r="AA1147" i="2" a="1"/>
  <c r="AA1147" i="2" s="1"/>
  <c r="G1146" i="2" a="1"/>
  <c r="G1146" i="2" s="1"/>
  <c r="L1145" i="2" a="1"/>
  <c r="L1145" i="2" s="1"/>
  <c r="Y1147" i="2" a="1"/>
  <c r="Y1147" i="2" s="1"/>
  <c r="P1146" i="2"/>
  <c r="AF1146" i="2" l="1"/>
  <c r="J1146" i="2" a="1"/>
  <c r="J1146" i="2" s="1"/>
  <c r="I1146" i="2" s="1" a="1"/>
  <c r="I1146" i="2" s="1"/>
  <c r="H1146" i="2" s="1" a="1"/>
  <c r="H1146" i="2" s="1"/>
  <c r="AA1148" i="2" a="1"/>
  <c r="AA1148" i="2" s="1"/>
  <c r="G1147" i="2" a="1"/>
  <c r="G1147" i="2" s="1"/>
  <c r="L1146" i="2" a="1"/>
  <c r="L1146" i="2" s="1"/>
  <c r="Y1148" i="2" a="1"/>
  <c r="Y1148" i="2" s="1"/>
  <c r="P1147" i="2"/>
  <c r="AF1147" i="2" l="1"/>
  <c r="J1147" i="2" a="1"/>
  <c r="J1147" i="2" s="1"/>
  <c r="I1147" i="2" s="1" a="1"/>
  <c r="I1147" i="2" s="1"/>
  <c r="H1147" i="2" s="1" a="1"/>
  <c r="H1147" i="2" s="1"/>
  <c r="AA1149" i="2" a="1"/>
  <c r="AA1149" i="2" s="1"/>
  <c r="G1148" i="2" a="1"/>
  <c r="G1148" i="2" s="1"/>
  <c r="L1147" i="2" a="1"/>
  <c r="L1147" i="2" s="1"/>
  <c r="Y1149" i="2" a="1"/>
  <c r="Y1149" i="2" s="1"/>
  <c r="P1148" i="2"/>
  <c r="AF1148" i="2" l="1"/>
  <c r="J1148" i="2" a="1"/>
  <c r="J1148" i="2" s="1"/>
  <c r="I1148" i="2" s="1" a="1"/>
  <c r="I1148" i="2" s="1"/>
  <c r="H1148" i="2" s="1" a="1"/>
  <c r="H1148" i="2" s="1"/>
  <c r="AA1150" i="2" a="1"/>
  <c r="AA1150" i="2" s="1"/>
  <c r="G1149" i="2" a="1"/>
  <c r="G1149" i="2" s="1"/>
  <c r="L1148" i="2" a="1"/>
  <c r="L1148" i="2" s="1"/>
  <c r="Y1150" i="2" a="1"/>
  <c r="Y1150" i="2" s="1"/>
  <c r="P1149" i="2"/>
  <c r="AF1149" i="2" l="1"/>
  <c r="J1149" i="2" a="1"/>
  <c r="J1149" i="2" s="1"/>
  <c r="I1149" i="2" s="1" a="1"/>
  <c r="I1149" i="2" s="1"/>
  <c r="H1149" i="2" s="1" a="1"/>
  <c r="H1149" i="2" s="1"/>
  <c r="AA1151" i="2" a="1"/>
  <c r="AA1151" i="2" s="1"/>
  <c r="G1150" i="2" a="1"/>
  <c r="G1150" i="2" s="1"/>
  <c r="L1149" i="2" a="1"/>
  <c r="L1149" i="2" s="1"/>
  <c r="Y1151" i="2" a="1"/>
  <c r="Y1151" i="2" s="1"/>
  <c r="P1150" i="2"/>
  <c r="AF1150" i="2" l="1"/>
  <c r="J1150" i="2" a="1"/>
  <c r="J1150" i="2" s="1"/>
  <c r="I1150" i="2" s="1" a="1"/>
  <c r="I1150" i="2" s="1"/>
  <c r="H1150" i="2" s="1" a="1"/>
  <c r="H1150" i="2" s="1"/>
  <c r="AA1152" i="2" a="1"/>
  <c r="AA1152" i="2" s="1"/>
  <c r="G1151" i="2" a="1"/>
  <c r="G1151" i="2" s="1"/>
  <c r="L1150" i="2" a="1"/>
  <c r="L1150" i="2" s="1"/>
  <c r="Y1152" i="2" a="1"/>
  <c r="Y1152" i="2" s="1"/>
  <c r="P1151" i="2"/>
  <c r="J1151" i="2" l="1" a="1"/>
  <c r="J1151" i="2" s="1"/>
  <c r="I1151" i="2" s="1" a="1"/>
  <c r="I1151" i="2" s="1"/>
  <c r="H1151" i="2" s="1" a="1"/>
  <c r="H1151" i="2" s="1"/>
  <c r="AF1151" i="2"/>
  <c r="AA1153" i="2" a="1"/>
  <c r="AA1153" i="2" s="1"/>
  <c r="G1152" i="2" a="1"/>
  <c r="G1152" i="2" s="1"/>
  <c r="L1151" i="2" a="1"/>
  <c r="L1151" i="2" s="1"/>
  <c r="Y1153" i="2" a="1"/>
  <c r="Y1153" i="2" s="1"/>
  <c r="P1152" i="2"/>
  <c r="AF1152" i="2" l="1"/>
  <c r="J1152" i="2" a="1"/>
  <c r="J1152" i="2" s="1"/>
  <c r="I1152" i="2" s="1" a="1"/>
  <c r="I1152" i="2" s="1"/>
  <c r="H1152" i="2" s="1" a="1"/>
  <c r="H1152" i="2" s="1"/>
  <c r="AA1154" i="2" a="1"/>
  <c r="AA1154" i="2" s="1"/>
  <c r="G1153" i="2" a="1"/>
  <c r="G1153" i="2" s="1"/>
  <c r="L1152" i="2" a="1"/>
  <c r="L1152" i="2" s="1"/>
  <c r="Y1154" i="2" a="1"/>
  <c r="Y1154" i="2" s="1"/>
  <c r="P1153" i="2"/>
  <c r="AF1153" i="2" l="1"/>
  <c r="J1153" i="2" a="1"/>
  <c r="J1153" i="2" s="1"/>
  <c r="I1153" i="2" s="1" a="1"/>
  <c r="I1153" i="2" s="1"/>
  <c r="H1153" i="2" s="1" a="1"/>
  <c r="H1153" i="2" s="1"/>
  <c r="AA1155" i="2" a="1"/>
  <c r="AA1155" i="2" s="1"/>
  <c r="G1154" i="2" a="1"/>
  <c r="G1154" i="2" s="1"/>
  <c r="L1153" i="2" a="1"/>
  <c r="L1153" i="2" s="1"/>
  <c r="Y1155" i="2" a="1"/>
  <c r="Y1155" i="2" s="1"/>
  <c r="P1154" i="2"/>
  <c r="AF1154" i="2" l="1"/>
  <c r="J1154" i="2" a="1"/>
  <c r="J1154" i="2" s="1"/>
  <c r="I1154" i="2" s="1" a="1"/>
  <c r="I1154" i="2" s="1"/>
  <c r="H1154" i="2" s="1" a="1"/>
  <c r="H1154" i="2" s="1"/>
  <c r="AA1156" i="2" a="1"/>
  <c r="AA1156" i="2" s="1"/>
  <c r="G1155" i="2" a="1"/>
  <c r="G1155" i="2" s="1"/>
  <c r="L1154" i="2" a="1"/>
  <c r="L1154" i="2" s="1"/>
  <c r="Y1156" i="2" a="1"/>
  <c r="Y1156" i="2" s="1"/>
  <c r="P1155" i="2"/>
  <c r="AF1155" i="2" l="1"/>
  <c r="J1155" i="2" a="1"/>
  <c r="J1155" i="2" s="1"/>
  <c r="I1155" i="2" s="1" a="1"/>
  <c r="I1155" i="2" s="1"/>
  <c r="H1155" i="2" s="1" a="1"/>
  <c r="H1155" i="2" s="1"/>
  <c r="AA1157" i="2" a="1"/>
  <c r="AA1157" i="2" s="1"/>
  <c r="G1156" i="2" a="1"/>
  <c r="G1156" i="2" s="1"/>
  <c r="L1155" i="2" a="1"/>
  <c r="L1155" i="2" s="1"/>
  <c r="Y1157" i="2" a="1"/>
  <c r="Y1157" i="2" s="1"/>
  <c r="P1156" i="2"/>
  <c r="AF1156" i="2" l="1"/>
  <c r="J1156" i="2" a="1"/>
  <c r="J1156" i="2" s="1"/>
  <c r="I1156" i="2" s="1" a="1"/>
  <c r="I1156" i="2" s="1"/>
  <c r="H1156" i="2" s="1" a="1"/>
  <c r="H1156" i="2" s="1"/>
  <c r="AA1158" i="2" a="1"/>
  <c r="AA1158" i="2" s="1"/>
  <c r="G1157" i="2" a="1"/>
  <c r="G1157" i="2" s="1"/>
  <c r="L1156" i="2" a="1"/>
  <c r="L1156" i="2" s="1"/>
  <c r="Y1158" i="2" a="1"/>
  <c r="Y1158" i="2" s="1"/>
  <c r="P1157" i="2"/>
  <c r="AF1157" i="2" l="1"/>
  <c r="J1157" i="2" a="1"/>
  <c r="J1157" i="2" s="1"/>
  <c r="I1157" i="2" s="1" a="1"/>
  <c r="I1157" i="2" s="1"/>
  <c r="H1157" i="2" s="1" a="1"/>
  <c r="H1157" i="2" s="1"/>
  <c r="AA1159" i="2" a="1"/>
  <c r="AA1159" i="2" s="1"/>
  <c r="G1158" i="2" a="1"/>
  <c r="G1158" i="2" s="1"/>
  <c r="L1157" i="2" a="1"/>
  <c r="L1157" i="2" s="1"/>
  <c r="Y1159" i="2" a="1"/>
  <c r="Y1159" i="2" s="1"/>
  <c r="P1158" i="2"/>
  <c r="AF1158" i="2" l="1"/>
  <c r="J1158" i="2" a="1"/>
  <c r="J1158" i="2" s="1"/>
  <c r="I1158" i="2" s="1" a="1"/>
  <c r="I1158" i="2" s="1"/>
  <c r="H1158" i="2" s="1" a="1"/>
  <c r="H1158" i="2" s="1"/>
  <c r="AA1160" i="2" a="1"/>
  <c r="AA1160" i="2" s="1"/>
  <c r="G1159" i="2" a="1"/>
  <c r="G1159" i="2" s="1"/>
  <c r="L1158" i="2" a="1"/>
  <c r="L1158" i="2" s="1"/>
  <c r="Y1160" i="2" a="1"/>
  <c r="Y1160" i="2" s="1"/>
  <c r="P1159" i="2"/>
  <c r="AF1159" i="2" l="1"/>
  <c r="J1159" i="2" a="1"/>
  <c r="J1159" i="2" s="1"/>
  <c r="I1159" i="2" s="1" a="1"/>
  <c r="I1159" i="2" s="1"/>
  <c r="H1159" i="2" s="1" a="1"/>
  <c r="H1159" i="2" s="1"/>
  <c r="AA1161" i="2" a="1"/>
  <c r="AA1161" i="2" s="1"/>
  <c r="G1160" i="2" a="1"/>
  <c r="G1160" i="2" s="1"/>
  <c r="L1159" i="2" a="1"/>
  <c r="L1159" i="2" s="1"/>
  <c r="Y1161" i="2" a="1"/>
  <c r="Y1161" i="2" s="1"/>
  <c r="P1160" i="2"/>
  <c r="J1160" i="2" l="1" a="1"/>
  <c r="J1160" i="2" s="1"/>
  <c r="I1160" i="2" s="1" a="1"/>
  <c r="I1160" i="2" s="1"/>
  <c r="H1160" i="2" s="1" a="1"/>
  <c r="H1160" i="2" s="1"/>
  <c r="AF1160" i="2"/>
  <c r="AA1162" i="2" a="1"/>
  <c r="AA1162" i="2" s="1"/>
  <c r="G1161" i="2" a="1"/>
  <c r="G1161" i="2" s="1"/>
  <c r="L1160" i="2" a="1"/>
  <c r="L1160" i="2" s="1"/>
  <c r="Y1162" i="2" a="1"/>
  <c r="Y1162" i="2" s="1"/>
  <c r="P1161" i="2"/>
  <c r="AF1161" i="2" l="1"/>
  <c r="J1161" i="2" a="1"/>
  <c r="J1161" i="2" s="1"/>
  <c r="I1161" i="2" s="1" a="1"/>
  <c r="I1161" i="2" s="1"/>
  <c r="H1161" i="2" s="1" a="1"/>
  <c r="H1161" i="2" s="1"/>
  <c r="AA1163" i="2" a="1"/>
  <c r="AA1163" i="2" s="1"/>
  <c r="G1162" i="2" a="1"/>
  <c r="G1162" i="2" s="1"/>
  <c r="L1161" i="2" a="1"/>
  <c r="L1161" i="2" s="1"/>
  <c r="Y1163" i="2" a="1"/>
  <c r="Y1163" i="2" s="1"/>
  <c r="P1162" i="2"/>
  <c r="AF1162" i="2" l="1"/>
  <c r="J1162" i="2" a="1"/>
  <c r="J1162" i="2" s="1"/>
  <c r="I1162" i="2" s="1" a="1"/>
  <c r="I1162" i="2" s="1"/>
  <c r="H1162" i="2" s="1" a="1"/>
  <c r="H1162" i="2" s="1"/>
  <c r="AA1164" i="2" a="1"/>
  <c r="AA1164" i="2" s="1"/>
  <c r="G1163" i="2" a="1"/>
  <c r="G1163" i="2" s="1"/>
  <c r="L1162" i="2" a="1"/>
  <c r="L1162" i="2" s="1"/>
  <c r="Y1164" i="2" a="1"/>
  <c r="Y1164" i="2" s="1"/>
  <c r="P1163" i="2"/>
  <c r="AF1163" i="2" l="1"/>
  <c r="J1163" i="2" a="1"/>
  <c r="J1163" i="2" s="1"/>
  <c r="I1163" i="2" s="1" a="1"/>
  <c r="I1163" i="2" s="1"/>
  <c r="H1163" i="2" s="1" a="1"/>
  <c r="H1163" i="2" s="1"/>
  <c r="AA1165" i="2" a="1"/>
  <c r="AA1165" i="2" s="1"/>
  <c r="G1164" i="2" a="1"/>
  <c r="G1164" i="2" s="1"/>
  <c r="L1163" i="2" a="1"/>
  <c r="L1163" i="2" s="1"/>
  <c r="Y1165" i="2" a="1"/>
  <c r="Y1165" i="2" s="1"/>
  <c r="P1164" i="2"/>
  <c r="AF1164" i="2" l="1"/>
  <c r="J1164" i="2" a="1"/>
  <c r="J1164" i="2" s="1"/>
  <c r="I1164" i="2" s="1" a="1"/>
  <c r="I1164" i="2" s="1"/>
  <c r="H1164" i="2" s="1" a="1"/>
  <c r="H1164" i="2" s="1"/>
  <c r="AA1166" i="2" a="1"/>
  <c r="AA1166" i="2" s="1"/>
  <c r="G1165" i="2" a="1"/>
  <c r="G1165" i="2" s="1"/>
  <c r="L1164" i="2" a="1"/>
  <c r="L1164" i="2" s="1"/>
  <c r="Y1166" i="2" a="1"/>
  <c r="Y1166" i="2" s="1"/>
  <c r="P1165" i="2"/>
  <c r="AF1165" i="2" l="1"/>
  <c r="J1165" i="2" a="1"/>
  <c r="J1165" i="2" s="1"/>
  <c r="I1165" i="2" s="1" a="1"/>
  <c r="I1165" i="2" s="1"/>
  <c r="H1165" i="2" s="1" a="1"/>
  <c r="H1165" i="2" s="1"/>
  <c r="AA1167" i="2" a="1"/>
  <c r="AA1167" i="2" s="1"/>
  <c r="G1166" i="2" a="1"/>
  <c r="G1166" i="2" s="1"/>
  <c r="L1165" i="2" a="1"/>
  <c r="L1165" i="2" s="1"/>
  <c r="Y1167" i="2" a="1"/>
  <c r="Y1167" i="2" s="1"/>
  <c r="P1166" i="2"/>
  <c r="AF1166" i="2" l="1"/>
  <c r="J1166" i="2" a="1"/>
  <c r="J1166" i="2" s="1"/>
  <c r="I1166" i="2" s="1" a="1"/>
  <c r="I1166" i="2" s="1"/>
  <c r="H1166" i="2" s="1" a="1"/>
  <c r="H1166" i="2" s="1"/>
  <c r="AA1168" i="2" a="1"/>
  <c r="AA1168" i="2" s="1"/>
  <c r="G1167" i="2" a="1"/>
  <c r="G1167" i="2" s="1"/>
  <c r="L1166" i="2" a="1"/>
  <c r="L1166" i="2" s="1"/>
  <c r="Y1168" i="2" a="1"/>
  <c r="Y1168" i="2" s="1"/>
  <c r="P1167" i="2"/>
  <c r="J1167" i="2" l="1" a="1"/>
  <c r="J1167" i="2" s="1"/>
  <c r="I1167" i="2" s="1" a="1"/>
  <c r="I1167" i="2" s="1"/>
  <c r="H1167" i="2" s="1" a="1"/>
  <c r="H1167" i="2" s="1"/>
  <c r="AF1167" i="2"/>
  <c r="AA1169" i="2" a="1"/>
  <c r="AA1169" i="2" s="1"/>
  <c r="G1168" i="2" a="1"/>
  <c r="G1168" i="2" s="1"/>
  <c r="L1167" i="2" a="1"/>
  <c r="L1167" i="2" s="1"/>
  <c r="Y1169" i="2" a="1"/>
  <c r="Y1169" i="2" s="1"/>
  <c r="P1168" i="2"/>
  <c r="AF1168" i="2" l="1"/>
  <c r="J1168" i="2" a="1"/>
  <c r="J1168" i="2" s="1"/>
  <c r="I1168" i="2" s="1" a="1"/>
  <c r="I1168" i="2" s="1"/>
  <c r="H1168" i="2" s="1" a="1"/>
  <c r="H1168" i="2" s="1"/>
  <c r="AA1170" i="2" a="1"/>
  <c r="AA1170" i="2" s="1"/>
  <c r="G1169" i="2" a="1"/>
  <c r="G1169" i="2" s="1"/>
  <c r="L1168" i="2" a="1"/>
  <c r="L1168" i="2" s="1"/>
  <c r="Y1170" i="2" a="1"/>
  <c r="Y1170" i="2" s="1"/>
  <c r="P1169" i="2"/>
  <c r="AF1169" i="2" l="1"/>
  <c r="J1169" i="2" a="1"/>
  <c r="J1169" i="2" s="1"/>
  <c r="I1169" i="2" s="1" a="1"/>
  <c r="I1169" i="2" s="1"/>
  <c r="H1169" i="2" s="1" a="1"/>
  <c r="H1169" i="2" s="1"/>
  <c r="AA1171" i="2" a="1"/>
  <c r="AA1171" i="2" s="1"/>
  <c r="G1170" i="2" a="1"/>
  <c r="G1170" i="2" s="1"/>
  <c r="L1169" i="2" a="1"/>
  <c r="L1169" i="2" s="1"/>
  <c r="Y1171" i="2" a="1"/>
  <c r="Y1171" i="2" s="1"/>
  <c r="P1170" i="2"/>
  <c r="AF1170" i="2" l="1"/>
  <c r="J1170" i="2" a="1"/>
  <c r="J1170" i="2" s="1"/>
  <c r="I1170" i="2" s="1" a="1"/>
  <c r="I1170" i="2" s="1"/>
  <c r="H1170" i="2" s="1" a="1"/>
  <c r="H1170" i="2" s="1"/>
  <c r="AA1172" i="2" a="1"/>
  <c r="AA1172" i="2" s="1"/>
  <c r="G1171" i="2" a="1"/>
  <c r="G1171" i="2" s="1"/>
  <c r="L1170" i="2" a="1"/>
  <c r="L1170" i="2" s="1"/>
  <c r="Y1172" i="2" a="1"/>
  <c r="Y1172" i="2" s="1"/>
  <c r="P1171" i="2"/>
  <c r="AF1171" i="2" l="1"/>
  <c r="J1171" i="2" a="1"/>
  <c r="J1171" i="2" s="1"/>
  <c r="I1171" i="2" s="1" a="1"/>
  <c r="I1171" i="2" s="1"/>
  <c r="H1171" i="2" s="1" a="1"/>
  <c r="H1171" i="2" s="1"/>
  <c r="AA1173" i="2" a="1"/>
  <c r="AA1173" i="2" s="1"/>
  <c r="G1172" i="2" a="1"/>
  <c r="G1172" i="2" s="1"/>
  <c r="L1171" i="2" a="1"/>
  <c r="L1171" i="2" s="1"/>
  <c r="Y1173" i="2" a="1"/>
  <c r="Y1173" i="2" s="1"/>
  <c r="P1172" i="2"/>
  <c r="AF1172" i="2" l="1"/>
  <c r="J1172" i="2" a="1"/>
  <c r="J1172" i="2" s="1"/>
  <c r="I1172" i="2" s="1" a="1"/>
  <c r="I1172" i="2" s="1"/>
  <c r="H1172" i="2" s="1" a="1"/>
  <c r="H1172" i="2" s="1"/>
  <c r="AA1174" i="2" a="1"/>
  <c r="AA1174" i="2" s="1"/>
  <c r="G1173" i="2" a="1"/>
  <c r="G1173" i="2" s="1"/>
  <c r="L1172" i="2" a="1"/>
  <c r="L1172" i="2" s="1"/>
  <c r="Y1174" i="2" a="1"/>
  <c r="Y1174" i="2" s="1"/>
  <c r="P1173" i="2"/>
  <c r="AF1173" i="2" l="1"/>
  <c r="J1173" i="2" a="1"/>
  <c r="J1173" i="2" s="1"/>
  <c r="I1173" i="2" s="1" a="1"/>
  <c r="I1173" i="2" s="1"/>
  <c r="H1173" i="2" s="1" a="1"/>
  <c r="H1173" i="2" s="1"/>
  <c r="AA1175" i="2" a="1"/>
  <c r="AA1175" i="2" s="1"/>
  <c r="G1174" i="2" a="1"/>
  <c r="G1174" i="2" s="1"/>
  <c r="L1173" i="2" a="1"/>
  <c r="L1173" i="2" s="1"/>
  <c r="Y1175" i="2" a="1"/>
  <c r="Y1175" i="2" s="1"/>
  <c r="P1174" i="2"/>
  <c r="J1174" i="2" l="1" a="1"/>
  <c r="J1174" i="2" s="1"/>
  <c r="I1174" i="2" s="1" a="1"/>
  <c r="I1174" i="2" s="1"/>
  <c r="H1174" i="2" s="1" a="1"/>
  <c r="H1174" i="2" s="1"/>
  <c r="AF1174" i="2"/>
  <c r="AA1176" i="2" a="1"/>
  <c r="AA1176" i="2" s="1"/>
  <c r="G1175" i="2" a="1"/>
  <c r="G1175" i="2" s="1"/>
  <c r="L1174" i="2" a="1"/>
  <c r="L1174" i="2" s="1"/>
  <c r="Y1176" i="2" a="1"/>
  <c r="Y1176" i="2" s="1"/>
  <c r="P1175" i="2"/>
  <c r="J1175" i="2" l="1" a="1"/>
  <c r="J1175" i="2" s="1"/>
  <c r="I1175" i="2" s="1" a="1"/>
  <c r="I1175" i="2" s="1"/>
  <c r="H1175" i="2" s="1" a="1"/>
  <c r="H1175" i="2" s="1"/>
  <c r="AF1175" i="2"/>
  <c r="AA1177" i="2" a="1"/>
  <c r="AA1177" i="2" s="1"/>
  <c r="G1176" i="2" a="1"/>
  <c r="G1176" i="2" s="1"/>
  <c r="L1175" i="2" a="1"/>
  <c r="L1175" i="2" s="1"/>
  <c r="Y1177" i="2" a="1"/>
  <c r="Y1177" i="2" s="1"/>
  <c r="P1176" i="2"/>
  <c r="AF1176" i="2" l="1"/>
  <c r="J1176" i="2" a="1"/>
  <c r="J1176" i="2" s="1"/>
  <c r="I1176" i="2" s="1" a="1"/>
  <c r="I1176" i="2" s="1"/>
  <c r="H1176" i="2" s="1" a="1"/>
  <c r="H1176" i="2" s="1"/>
  <c r="AA1178" i="2" a="1"/>
  <c r="AA1178" i="2" s="1"/>
  <c r="G1177" i="2" a="1"/>
  <c r="G1177" i="2" s="1"/>
  <c r="L1176" i="2" a="1"/>
  <c r="L1176" i="2" s="1"/>
  <c r="Y1178" i="2" a="1"/>
  <c r="Y1178" i="2" s="1"/>
  <c r="P1177" i="2"/>
  <c r="AF1177" i="2" l="1"/>
  <c r="J1177" i="2" a="1"/>
  <c r="J1177" i="2" s="1"/>
  <c r="I1177" i="2" s="1" a="1"/>
  <c r="I1177" i="2" s="1"/>
  <c r="H1177" i="2" s="1" a="1"/>
  <c r="H1177" i="2" s="1"/>
  <c r="AA1179" i="2" a="1"/>
  <c r="AA1179" i="2" s="1"/>
  <c r="G1178" i="2" a="1"/>
  <c r="G1178" i="2" s="1"/>
  <c r="L1177" i="2" a="1"/>
  <c r="L1177" i="2" s="1"/>
  <c r="Y1179" i="2" a="1"/>
  <c r="Y1179" i="2" s="1"/>
  <c r="P1178" i="2"/>
  <c r="AF1178" i="2" l="1"/>
  <c r="J1178" i="2" a="1"/>
  <c r="J1178" i="2" s="1"/>
  <c r="I1178" i="2" s="1" a="1"/>
  <c r="I1178" i="2" s="1"/>
  <c r="H1178" i="2" s="1" a="1"/>
  <c r="H1178" i="2" s="1"/>
  <c r="AA1180" i="2" a="1"/>
  <c r="AA1180" i="2" s="1"/>
  <c r="G1179" i="2" a="1"/>
  <c r="G1179" i="2" s="1"/>
  <c r="L1178" i="2" a="1"/>
  <c r="L1178" i="2" s="1"/>
  <c r="Y1180" i="2" a="1"/>
  <c r="Y1180" i="2" s="1"/>
  <c r="P1179" i="2"/>
  <c r="AF1179" i="2" l="1"/>
  <c r="J1179" i="2" a="1"/>
  <c r="J1179" i="2" s="1"/>
  <c r="I1179" i="2" s="1" a="1"/>
  <c r="I1179" i="2" s="1"/>
  <c r="H1179" i="2" s="1" a="1"/>
  <c r="H1179" i="2" s="1"/>
  <c r="AA1181" i="2" a="1"/>
  <c r="AA1181" i="2" s="1"/>
  <c r="G1180" i="2" a="1"/>
  <c r="G1180" i="2" s="1"/>
  <c r="L1179" i="2" a="1"/>
  <c r="L1179" i="2" s="1"/>
  <c r="Y1181" i="2" a="1"/>
  <c r="Y1181" i="2" s="1"/>
  <c r="P1180" i="2"/>
  <c r="AF1180" i="2" l="1"/>
  <c r="J1180" i="2" a="1"/>
  <c r="J1180" i="2" s="1"/>
  <c r="I1180" i="2" s="1" a="1"/>
  <c r="I1180" i="2" s="1"/>
  <c r="H1180" i="2" s="1" a="1"/>
  <c r="H1180" i="2" s="1"/>
  <c r="AA1182" i="2" a="1"/>
  <c r="AA1182" i="2" s="1"/>
  <c r="G1181" i="2" a="1"/>
  <c r="G1181" i="2" s="1"/>
  <c r="L1180" i="2" a="1"/>
  <c r="L1180" i="2" s="1"/>
  <c r="Y1182" i="2" a="1"/>
  <c r="Y1182" i="2" s="1"/>
  <c r="P1181" i="2"/>
  <c r="AF1181" i="2" l="1"/>
  <c r="J1181" i="2" a="1"/>
  <c r="J1181" i="2" s="1"/>
  <c r="I1181" i="2" s="1" a="1"/>
  <c r="I1181" i="2" s="1"/>
  <c r="H1181" i="2" s="1" a="1"/>
  <c r="H1181" i="2" s="1"/>
  <c r="AA1183" i="2" a="1"/>
  <c r="AA1183" i="2" s="1"/>
  <c r="G1182" i="2" a="1"/>
  <c r="G1182" i="2" s="1"/>
  <c r="L1181" i="2" a="1"/>
  <c r="L1181" i="2" s="1"/>
  <c r="Y1183" i="2" a="1"/>
  <c r="Y1183" i="2" s="1"/>
  <c r="P1182" i="2"/>
  <c r="AF1182" i="2" l="1"/>
  <c r="J1182" i="2" a="1"/>
  <c r="J1182" i="2" s="1"/>
  <c r="I1182" i="2" s="1" a="1"/>
  <c r="I1182" i="2" s="1"/>
  <c r="H1182" i="2" s="1" a="1"/>
  <c r="H1182" i="2" s="1"/>
  <c r="AA1184" i="2" a="1"/>
  <c r="AA1184" i="2" s="1"/>
  <c r="G1183" i="2" a="1"/>
  <c r="G1183" i="2" s="1"/>
  <c r="L1182" i="2" a="1"/>
  <c r="L1182" i="2" s="1"/>
  <c r="Y1184" i="2" a="1"/>
  <c r="Y1184" i="2" s="1"/>
  <c r="P1183" i="2"/>
  <c r="J1183" i="2" l="1" a="1"/>
  <c r="J1183" i="2" s="1"/>
  <c r="I1183" i="2" s="1" a="1"/>
  <c r="I1183" i="2" s="1"/>
  <c r="H1183" i="2" s="1" a="1"/>
  <c r="H1183" i="2" s="1"/>
  <c r="AF1183" i="2"/>
  <c r="AA1185" i="2" a="1"/>
  <c r="AA1185" i="2" s="1"/>
  <c r="G1184" i="2" a="1"/>
  <c r="G1184" i="2" s="1"/>
  <c r="L1183" i="2" a="1"/>
  <c r="L1183" i="2" s="1"/>
  <c r="Y1185" i="2" a="1"/>
  <c r="Y1185" i="2" s="1"/>
  <c r="P1184" i="2"/>
  <c r="AF1184" i="2" l="1"/>
  <c r="J1184" i="2" a="1"/>
  <c r="J1184" i="2" s="1"/>
  <c r="I1184" i="2" s="1" a="1"/>
  <c r="I1184" i="2" s="1"/>
  <c r="H1184" i="2" s="1" a="1"/>
  <c r="H1184" i="2" s="1"/>
  <c r="AA1186" i="2" a="1"/>
  <c r="AA1186" i="2" s="1"/>
  <c r="G1185" i="2" a="1"/>
  <c r="G1185" i="2" s="1"/>
  <c r="L1184" i="2" a="1"/>
  <c r="L1184" i="2" s="1"/>
  <c r="Y1186" i="2" a="1"/>
  <c r="Y1186" i="2" s="1"/>
  <c r="P1185" i="2"/>
  <c r="AF1185" i="2" l="1"/>
  <c r="J1185" i="2" a="1"/>
  <c r="J1185" i="2" s="1"/>
  <c r="I1185" i="2" s="1" a="1"/>
  <c r="I1185" i="2" s="1"/>
  <c r="H1185" i="2" s="1" a="1"/>
  <c r="H1185" i="2" s="1"/>
  <c r="AA1187" i="2" a="1"/>
  <c r="AA1187" i="2" s="1"/>
  <c r="G1186" i="2" a="1"/>
  <c r="G1186" i="2" s="1"/>
  <c r="L1185" i="2" a="1"/>
  <c r="L1185" i="2" s="1"/>
  <c r="Y1187" i="2" a="1"/>
  <c r="Y1187" i="2" s="1"/>
  <c r="P1186" i="2"/>
  <c r="AA1188" i="2" l="1" a="1"/>
  <c r="AA1188" i="2" s="1"/>
  <c r="G1187" i="2" a="1"/>
  <c r="G1187" i="2" s="1"/>
  <c r="AF1186" i="2"/>
  <c r="J1186" i="2" a="1"/>
  <c r="J1186" i="2" s="1"/>
  <c r="I1186" i="2" s="1" a="1"/>
  <c r="I1186" i="2" s="1"/>
  <c r="H1186" i="2" s="1" a="1"/>
  <c r="H1186" i="2" s="1"/>
  <c r="L1186" i="2" a="1"/>
  <c r="L1186" i="2" s="1"/>
  <c r="Y1188" i="2" a="1"/>
  <c r="Y1188" i="2" s="1"/>
  <c r="P1187" i="2"/>
  <c r="AF1187" i="2" l="1"/>
  <c r="J1187" i="2" a="1"/>
  <c r="J1187" i="2" s="1"/>
  <c r="I1187" i="2" s="1" a="1"/>
  <c r="I1187" i="2" s="1"/>
  <c r="H1187" i="2" s="1" a="1"/>
  <c r="H1187" i="2" s="1"/>
  <c r="AA1189" i="2" a="1"/>
  <c r="AA1189" i="2" s="1"/>
  <c r="G1188" i="2" a="1"/>
  <c r="G1188" i="2" s="1"/>
  <c r="L1187" i="2" a="1"/>
  <c r="L1187" i="2" s="1"/>
  <c r="Y1189" i="2" a="1"/>
  <c r="Y1189" i="2" s="1"/>
  <c r="P1188" i="2"/>
  <c r="AA1190" i="2" l="1" a="1"/>
  <c r="AA1190" i="2" s="1"/>
  <c r="G1189" i="2" a="1"/>
  <c r="G1189" i="2" s="1"/>
  <c r="AF1188" i="2"/>
  <c r="J1188" i="2" a="1"/>
  <c r="J1188" i="2" s="1"/>
  <c r="I1188" i="2" s="1" a="1"/>
  <c r="I1188" i="2" s="1"/>
  <c r="H1188" i="2" s="1" a="1"/>
  <c r="H1188" i="2" s="1"/>
  <c r="L1188" i="2" a="1"/>
  <c r="L1188" i="2" s="1"/>
  <c r="Y1190" i="2" a="1"/>
  <c r="Y1190" i="2" s="1"/>
  <c r="P1189" i="2"/>
  <c r="AF1189" i="2" l="1"/>
  <c r="J1189" i="2" a="1"/>
  <c r="J1189" i="2" s="1"/>
  <c r="I1189" i="2" s="1" a="1"/>
  <c r="I1189" i="2" s="1"/>
  <c r="H1189" i="2" s="1" a="1"/>
  <c r="H1189" i="2" s="1"/>
  <c r="AA1191" i="2" a="1"/>
  <c r="AA1191" i="2" s="1"/>
  <c r="G1190" i="2" a="1"/>
  <c r="G1190" i="2" s="1"/>
  <c r="L1189" i="2" a="1"/>
  <c r="L1189" i="2" s="1"/>
  <c r="Y1191" i="2" a="1"/>
  <c r="Y1191" i="2" s="1"/>
  <c r="P1190" i="2"/>
  <c r="AA1192" i="2" l="1" a="1"/>
  <c r="AA1192" i="2" s="1"/>
  <c r="G1191" i="2" a="1"/>
  <c r="G1191" i="2" s="1"/>
  <c r="AF1190" i="2"/>
  <c r="J1190" i="2" a="1"/>
  <c r="J1190" i="2" s="1"/>
  <c r="I1190" i="2" s="1" a="1"/>
  <c r="I1190" i="2" s="1"/>
  <c r="H1190" i="2" s="1" a="1"/>
  <c r="H1190" i="2" s="1"/>
  <c r="L1190" i="2" a="1"/>
  <c r="L1190" i="2" s="1"/>
  <c r="Y1192" i="2" a="1"/>
  <c r="Y1192" i="2" s="1"/>
  <c r="P1191" i="2"/>
  <c r="AF1191" i="2" l="1"/>
  <c r="J1191" i="2" a="1"/>
  <c r="J1191" i="2" s="1"/>
  <c r="I1191" i="2" s="1" a="1"/>
  <c r="I1191" i="2" s="1"/>
  <c r="H1191" i="2" s="1" a="1"/>
  <c r="H1191" i="2" s="1"/>
  <c r="AA1193" i="2" a="1"/>
  <c r="AA1193" i="2" s="1"/>
  <c r="G1192" i="2" a="1"/>
  <c r="G1192" i="2" s="1"/>
  <c r="L1191" i="2" a="1"/>
  <c r="L1191" i="2" s="1"/>
  <c r="Y1193" i="2" a="1"/>
  <c r="Y1193" i="2" s="1"/>
  <c r="P1192" i="2"/>
  <c r="AA1194" i="2" l="1" a="1"/>
  <c r="AA1194" i="2" s="1"/>
  <c r="G1193" i="2" a="1"/>
  <c r="G1193" i="2" s="1"/>
  <c r="AF1192" i="2"/>
  <c r="J1192" i="2" a="1"/>
  <c r="J1192" i="2" s="1"/>
  <c r="I1192" i="2" s="1" a="1"/>
  <c r="I1192" i="2" s="1"/>
  <c r="H1192" i="2" s="1" a="1"/>
  <c r="H1192" i="2" s="1"/>
  <c r="L1192" i="2" a="1"/>
  <c r="L1192" i="2" s="1"/>
  <c r="Y1194" i="2" a="1"/>
  <c r="Y1194" i="2" s="1"/>
  <c r="P1193" i="2"/>
  <c r="AF1193" i="2" l="1"/>
  <c r="J1193" i="2" a="1"/>
  <c r="J1193" i="2" s="1"/>
  <c r="I1193" i="2" s="1" a="1"/>
  <c r="I1193" i="2" s="1"/>
  <c r="H1193" i="2" s="1" a="1"/>
  <c r="H1193" i="2" s="1"/>
  <c r="AA1195" i="2" a="1"/>
  <c r="AA1195" i="2" s="1"/>
  <c r="G1194" i="2" a="1"/>
  <c r="G1194" i="2" s="1"/>
  <c r="L1193" i="2" a="1"/>
  <c r="L1193" i="2" s="1"/>
  <c r="Y1195" i="2" a="1"/>
  <c r="Y1195" i="2" s="1"/>
  <c r="P1194" i="2"/>
  <c r="J1194" i="2" l="1" a="1"/>
  <c r="J1194" i="2" s="1"/>
  <c r="I1194" i="2" s="1" a="1"/>
  <c r="I1194" i="2" s="1"/>
  <c r="H1194" i="2" s="1" a="1"/>
  <c r="H1194" i="2" s="1"/>
  <c r="AF1194" i="2"/>
  <c r="AA1196" i="2" a="1"/>
  <c r="AA1196" i="2" s="1"/>
  <c r="G1195" i="2" a="1"/>
  <c r="G1195" i="2" s="1"/>
  <c r="L1194" i="2" a="1"/>
  <c r="L1194" i="2" s="1"/>
  <c r="Y1196" i="2" a="1"/>
  <c r="Y1196" i="2" s="1"/>
  <c r="P1195" i="2"/>
  <c r="J1195" i="2" l="1" a="1"/>
  <c r="J1195" i="2" s="1"/>
  <c r="I1195" i="2" s="1" a="1"/>
  <c r="I1195" i="2" s="1"/>
  <c r="H1195" i="2" s="1" a="1"/>
  <c r="H1195" i="2" s="1"/>
  <c r="AF1195" i="2"/>
  <c r="AA1197" i="2" a="1"/>
  <c r="AA1197" i="2" s="1"/>
  <c r="G1196" i="2" a="1"/>
  <c r="G1196" i="2" s="1"/>
  <c r="L1195" i="2" a="1"/>
  <c r="L1195" i="2" s="1"/>
  <c r="Y1197" i="2" a="1"/>
  <c r="Y1197" i="2" s="1"/>
  <c r="P1196" i="2"/>
  <c r="AF1196" i="2" l="1"/>
  <c r="J1196" i="2" a="1"/>
  <c r="J1196" i="2" s="1"/>
  <c r="I1196" i="2" s="1" a="1"/>
  <c r="I1196" i="2" s="1"/>
  <c r="H1196" i="2" s="1" a="1"/>
  <c r="H1196" i="2" s="1"/>
  <c r="AA1198" i="2" a="1"/>
  <c r="AA1198" i="2" s="1"/>
  <c r="G1197" i="2" a="1"/>
  <c r="G1197" i="2" s="1"/>
  <c r="L1196" i="2" a="1"/>
  <c r="L1196" i="2" s="1"/>
  <c r="Y1198" i="2" a="1"/>
  <c r="Y1198" i="2" s="1"/>
  <c r="P1197" i="2"/>
  <c r="AF1197" i="2" l="1"/>
  <c r="J1197" i="2" a="1"/>
  <c r="J1197" i="2" s="1"/>
  <c r="I1197" i="2" s="1" a="1"/>
  <c r="I1197" i="2" s="1"/>
  <c r="H1197" i="2" s="1" a="1"/>
  <c r="H1197" i="2" s="1"/>
  <c r="AA1199" i="2" a="1"/>
  <c r="AA1199" i="2" s="1"/>
  <c r="G1198" i="2" a="1"/>
  <c r="G1198" i="2" s="1"/>
  <c r="L1197" i="2" a="1"/>
  <c r="L1197" i="2" s="1"/>
  <c r="Y1199" i="2" a="1"/>
  <c r="Y1199" i="2" s="1"/>
  <c r="P1198" i="2"/>
  <c r="AF1198" i="2" l="1"/>
  <c r="J1198" i="2" a="1"/>
  <c r="J1198" i="2" s="1"/>
  <c r="I1198" i="2" s="1" a="1"/>
  <c r="I1198" i="2" s="1"/>
  <c r="H1198" i="2" s="1" a="1"/>
  <c r="H1198" i="2" s="1"/>
  <c r="AA1200" i="2" a="1"/>
  <c r="AA1200" i="2" s="1"/>
  <c r="G1199" i="2" a="1"/>
  <c r="G1199" i="2" s="1"/>
  <c r="L1198" i="2" a="1"/>
  <c r="L1198" i="2" s="1"/>
  <c r="Y1200" i="2" a="1"/>
  <c r="Y1200" i="2" s="1"/>
  <c r="P1199" i="2"/>
  <c r="J1199" i="2" l="1" a="1"/>
  <c r="J1199" i="2" s="1"/>
  <c r="I1199" i="2" s="1" a="1"/>
  <c r="I1199" i="2" s="1"/>
  <c r="H1199" i="2" s="1" a="1"/>
  <c r="H1199" i="2" s="1"/>
  <c r="AF1199" i="2"/>
  <c r="AA1201" i="2" a="1"/>
  <c r="AA1201" i="2" s="1"/>
  <c r="G1200" i="2" a="1"/>
  <c r="G1200" i="2" s="1"/>
  <c r="L1199" i="2" a="1"/>
  <c r="L1199" i="2" s="1"/>
  <c r="Y1201" i="2" a="1"/>
  <c r="Y1201" i="2" s="1"/>
  <c r="P1200" i="2"/>
  <c r="AF1200" i="2" l="1"/>
  <c r="J1200" i="2" a="1"/>
  <c r="J1200" i="2" s="1"/>
  <c r="I1200" i="2" s="1" a="1"/>
  <c r="I1200" i="2" s="1"/>
  <c r="H1200" i="2" s="1" a="1"/>
  <c r="H1200" i="2" s="1"/>
  <c r="AA1202" i="2" a="1"/>
  <c r="AA1202" i="2" s="1"/>
  <c r="G1201" i="2" a="1"/>
  <c r="G1201" i="2" s="1"/>
  <c r="L1200" i="2" a="1"/>
  <c r="L1200" i="2" s="1"/>
  <c r="Y1202" i="2" a="1"/>
  <c r="Y1202" i="2" s="1"/>
  <c r="P1201" i="2"/>
  <c r="AF1201" i="2" l="1"/>
  <c r="J1201" i="2" a="1"/>
  <c r="J1201" i="2" s="1"/>
  <c r="I1201" i="2" s="1" a="1"/>
  <c r="I1201" i="2" s="1"/>
  <c r="H1201" i="2" s="1" a="1"/>
  <c r="H1201" i="2" s="1"/>
  <c r="AA1203" i="2" a="1"/>
  <c r="AA1203" i="2" s="1"/>
  <c r="G1202" i="2" a="1"/>
  <c r="G1202" i="2" s="1"/>
  <c r="L1201" i="2" a="1"/>
  <c r="L1201" i="2" s="1"/>
  <c r="Y1203" i="2" a="1"/>
  <c r="Y1203" i="2" s="1"/>
  <c r="P1202" i="2"/>
  <c r="AF1202" i="2" l="1"/>
  <c r="J1202" i="2" a="1"/>
  <c r="J1202" i="2" s="1"/>
  <c r="I1202" i="2" s="1" a="1"/>
  <c r="I1202" i="2" s="1"/>
  <c r="H1202" i="2" s="1" a="1"/>
  <c r="H1202" i="2" s="1"/>
  <c r="AA1204" i="2" a="1"/>
  <c r="AA1204" i="2" s="1"/>
  <c r="G1203" i="2" a="1"/>
  <c r="G1203" i="2" s="1"/>
  <c r="L1202" i="2" a="1"/>
  <c r="L1202" i="2" s="1"/>
  <c r="Y1204" i="2" a="1"/>
  <c r="Y1204" i="2" s="1"/>
  <c r="P1203" i="2"/>
  <c r="AF1203" i="2" l="1"/>
  <c r="J1203" i="2" a="1"/>
  <c r="J1203" i="2" s="1"/>
  <c r="I1203" i="2" s="1" a="1"/>
  <c r="I1203" i="2" s="1"/>
  <c r="H1203" i="2" s="1" a="1"/>
  <c r="H1203" i="2" s="1"/>
  <c r="AA1205" i="2" a="1"/>
  <c r="AA1205" i="2" s="1"/>
  <c r="G1204" i="2" a="1"/>
  <c r="G1204" i="2" s="1"/>
  <c r="L1203" i="2" a="1"/>
  <c r="L1203" i="2" s="1"/>
  <c r="Y1205" i="2" a="1"/>
  <c r="Y1205" i="2" s="1"/>
  <c r="P1204" i="2"/>
  <c r="AF1204" i="2" l="1"/>
  <c r="J1204" i="2" a="1"/>
  <c r="J1204" i="2" s="1"/>
  <c r="I1204" i="2" s="1" a="1"/>
  <c r="I1204" i="2" s="1"/>
  <c r="H1204" i="2" s="1" a="1"/>
  <c r="H1204" i="2" s="1"/>
  <c r="AA1206" i="2" a="1"/>
  <c r="AA1206" i="2" s="1"/>
  <c r="G1205" i="2" a="1"/>
  <c r="G1205" i="2" s="1"/>
  <c r="L1204" i="2" a="1"/>
  <c r="L1204" i="2" s="1"/>
  <c r="Y1206" i="2" a="1"/>
  <c r="Y1206" i="2" s="1"/>
  <c r="P1205" i="2"/>
  <c r="AF1205" i="2" l="1"/>
  <c r="J1205" i="2" a="1"/>
  <c r="J1205" i="2" s="1"/>
  <c r="I1205" i="2" s="1" a="1"/>
  <c r="I1205" i="2" s="1"/>
  <c r="H1205" i="2" s="1" a="1"/>
  <c r="H1205" i="2" s="1"/>
  <c r="AA1207" i="2" a="1"/>
  <c r="AA1207" i="2" s="1"/>
  <c r="G1206" i="2" a="1"/>
  <c r="G1206" i="2" s="1"/>
  <c r="L1205" i="2" a="1"/>
  <c r="L1205" i="2" s="1"/>
  <c r="Y1207" i="2" a="1"/>
  <c r="Y1207" i="2" s="1"/>
  <c r="P1206" i="2"/>
  <c r="AF1206" i="2" l="1"/>
  <c r="J1206" i="2" a="1"/>
  <c r="J1206" i="2" s="1"/>
  <c r="I1206" i="2" s="1" a="1"/>
  <c r="I1206" i="2" s="1"/>
  <c r="H1206" i="2" s="1" a="1"/>
  <c r="H1206" i="2" s="1"/>
  <c r="AA1208" i="2" a="1"/>
  <c r="AA1208" i="2" s="1"/>
  <c r="G1207" i="2" a="1"/>
  <c r="G1207" i="2" s="1"/>
  <c r="L1206" i="2" a="1"/>
  <c r="L1206" i="2" s="1"/>
  <c r="Y1208" i="2" a="1"/>
  <c r="Y1208" i="2" s="1"/>
  <c r="P1207" i="2"/>
  <c r="J1207" i="2" l="1" a="1"/>
  <c r="J1207" i="2" s="1"/>
  <c r="I1207" i="2" s="1" a="1"/>
  <c r="I1207" i="2" s="1"/>
  <c r="H1207" i="2" s="1" a="1"/>
  <c r="H1207" i="2" s="1"/>
  <c r="AF1207" i="2"/>
  <c r="AA1209" i="2" a="1"/>
  <c r="AA1209" i="2" s="1"/>
  <c r="G1208" i="2" a="1"/>
  <c r="G1208" i="2" s="1"/>
  <c r="L1207" i="2" a="1"/>
  <c r="L1207" i="2" s="1"/>
  <c r="Y1209" i="2" a="1"/>
  <c r="Y1209" i="2" s="1"/>
  <c r="P1208" i="2"/>
  <c r="AF1208" i="2" l="1"/>
  <c r="J1208" i="2" a="1"/>
  <c r="J1208" i="2" s="1"/>
  <c r="I1208" i="2" s="1" a="1"/>
  <c r="I1208" i="2" s="1"/>
  <c r="H1208" i="2" s="1" a="1"/>
  <c r="H1208" i="2" s="1"/>
  <c r="AA1210" i="2" a="1"/>
  <c r="AA1210" i="2" s="1"/>
  <c r="G1209" i="2" a="1"/>
  <c r="G1209" i="2" s="1"/>
  <c r="L1208" i="2" a="1"/>
  <c r="L1208" i="2" s="1"/>
  <c r="Y1210" i="2" a="1"/>
  <c r="Y1210" i="2" s="1"/>
  <c r="P1209" i="2"/>
  <c r="AF1209" i="2" l="1"/>
  <c r="J1209" i="2" a="1"/>
  <c r="J1209" i="2" s="1"/>
  <c r="I1209" i="2" s="1" a="1"/>
  <c r="I1209" i="2" s="1"/>
  <c r="H1209" i="2" s="1" a="1"/>
  <c r="H1209" i="2" s="1"/>
  <c r="AA1211" i="2" a="1"/>
  <c r="AA1211" i="2" s="1"/>
  <c r="G1210" i="2" a="1"/>
  <c r="G1210" i="2" s="1"/>
  <c r="L1209" i="2" a="1"/>
  <c r="L1209" i="2" s="1"/>
  <c r="Y1211" i="2" a="1"/>
  <c r="Y1211" i="2" s="1"/>
  <c r="P1210" i="2"/>
  <c r="AA1212" i="2" l="1" a="1"/>
  <c r="AA1212" i="2" s="1"/>
  <c r="G1211" i="2" a="1"/>
  <c r="G1211" i="2" s="1"/>
  <c r="AF1210" i="2"/>
  <c r="J1210" i="2" a="1"/>
  <c r="J1210" i="2" s="1"/>
  <c r="I1210" i="2" s="1" a="1"/>
  <c r="I1210" i="2" s="1"/>
  <c r="H1210" i="2" s="1" a="1"/>
  <c r="H1210" i="2" s="1"/>
  <c r="L1210" i="2" a="1"/>
  <c r="L1210" i="2" s="1"/>
  <c r="Y1212" i="2" a="1"/>
  <c r="Y1212" i="2" s="1"/>
  <c r="P1211" i="2"/>
  <c r="AF1211" i="2" l="1"/>
  <c r="J1211" i="2" a="1"/>
  <c r="J1211" i="2" s="1"/>
  <c r="I1211" i="2" s="1" a="1"/>
  <c r="I1211" i="2" s="1"/>
  <c r="H1211" i="2" s="1" a="1"/>
  <c r="H1211" i="2" s="1"/>
  <c r="AA1213" i="2" a="1"/>
  <c r="AA1213" i="2" s="1"/>
  <c r="G1212" i="2" a="1"/>
  <c r="G1212" i="2" s="1"/>
  <c r="L1211" i="2" a="1"/>
  <c r="L1211" i="2" s="1"/>
  <c r="Y1213" i="2" a="1"/>
  <c r="Y1213" i="2" s="1"/>
  <c r="P1212" i="2"/>
  <c r="J1212" i="2" l="1" a="1"/>
  <c r="J1212" i="2" s="1"/>
  <c r="I1212" i="2" s="1" a="1"/>
  <c r="I1212" i="2" s="1"/>
  <c r="H1212" i="2" s="1" a="1"/>
  <c r="H1212" i="2" s="1"/>
  <c r="AF1212" i="2"/>
  <c r="AA1214" i="2" a="1"/>
  <c r="AA1214" i="2" s="1"/>
  <c r="G1213" i="2" a="1"/>
  <c r="G1213" i="2" s="1"/>
  <c r="L1212" i="2" a="1"/>
  <c r="L1212" i="2" s="1"/>
  <c r="Y1214" i="2" a="1"/>
  <c r="Y1214" i="2" s="1"/>
  <c r="P1213" i="2"/>
  <c r="J1213" i="2" l="1" a="1"/>
  <c r="J1213" i="2" s="1"/>
  <c r="I1213" i="2" s="1" a="1"/>
  <c r="I1213" i="2" s="1"/>
  <c r="H1213" i="2" s="1" a="1"/>
  <c r="H1213" i="2" s="1"/>
  <c r="AF1213" i="2"/>
  <c r="AA1215" i="2" a="1"/>
  <c r="AA1215" i="2" s="1"/>
  <c r="G1214" i="2" a="1"/>
  <c r="G1214" i="2" s="1"/>
  <c r="L1213" i="2" a="1"/>
  <c r="L1213" i="2" s="1"/>
  <c r="Y1215" i="2" a="1"/>
  <c r="Y1215" i="2" s="1"/>
  <c r="P1214" i="2"/>
  <c r="AF1214" i="2" l="1"/>
  <c r="J1214" i="2" a="1"/>
  <c r="J1214" i="2" s="1"/>
  <c r="I1214" i="2" s="1" a="1"/>
  <c r="I1214" i="2" s="1"/>
  <c r="H1214" i="2" s="1" a="1"/>
  <c r="H1214" i="2" s="1"/>
  <c r="AA1216" i="2" a="1"/>
  <c r="AA1216" i="2" s="1"/>
  <c r="G1215" i="2" a="1"/>
  <c r="G1215" i="2" s="1"/>
  <c r="L1214" i="2" a="1"/>
  <c r="L1214" i="2" s="1"/>
  <c r="Y1216" i="2" a="1"/>
  <c r="Y1216" i="2" s="1"/>
  <c r="P1215" i="2"/>
  <c r="AF1215" i="2" l="1"/>
  <c r="J1215" i="2" a="1"/>
  <c r="J1215" i="2" s="1"/>
  <c r="I1215" i="2" s="1" a="1"/>
  <c r="I1215" i="2" s="1"/>
  <c r="H1215" i="2" s="1" a="1"/>
  <c r="H1215" i="2" s="1"/>
  <c r="AA1217" i="2" a="1"/>
  <c r="AA1217" i="2" s="1"/>
  <c r="G1216" i="2" a="1"/>
  <c r="G1216" i="2" s="1"/>
  <c r="L1215" i="2" a="1"/>
  <c r="L1215" i="2" s="1"/>
  <c r="Y1217" i="2" a="1"/>
  <c r="Y1217" i="2" s="1"/>
  <c r="P1216" i="2"/>
  <c r="AF1216" i="2" l="1"/>
  <c r="J1216" i="2" a="1"/>
  <c r="J1216" i="2" s="1"/>
  <c r="I1216" i="2" s="1" a="1"/>
  <c r="I1216" i="2" s="1"/>
  <c r="H1216" i="2" s="1" a="1"/>
  <c r="H1216" i="2" s="1"/>
  <c r="AA1218" i="2" a="1"/>
  <c r="AA1218" i="2" s="1"/>
  <c r="G1217" i="2" a="1"/>
  <c r="G1217" i="2" s="1"/>
  <c r="L1216" i="2" a="1"/>
  <c r="L1216" i="2" s="1"/>
  <c r="Y1218" i="2" a="1"/>
  <c r="Y1218" i="2" s="1"/>
  <c r="P1217" i="2"/>
  <c r="AF1217" i="2" l="1"/>
  <c r="J1217" i="2" a="1"/>
  <c r="J1217" i="2" s="1"/>
  <c r="I1217" i="2" s="1" a="1"/>
  <c r="I1217" i="2" s="1"/>
  <c r="H1217" i="2" s="1" a="1"/>
  <c r="H1217" i="2" s="1"/>
  <c r="AA1219" i="2" a="1"/>
  <c r="AA1219" i="2" s="1"/>
  <c r="G1218" i="2" a="1"/>
  <c r="G1218" i="2" s="1"/>
  <c r="L1217" i="2" a="1"/>
  <c r="L1217" i="2" s="1"/>
  <c r="Y1219" i="2" a="1"/>
  <c r="Y1219" i="2" s="1"/>
  <c r="P1218" i="2"/>
  <c r="J1218" i="2" l="1" a="1"/>
  <c r="J1218" i="2" s="1"/>
  <c r="I1218" i="2" s="1" a="1"/>
  <c r="I1218" i="2" s="1"/>
  <c r="H1218" i="2" s="1" a="1"/>
  <c r="H1218" i="2" s="1"/>
  <c r="AF1218" i="2"/>
  <c r="AA1220" i="2" a="1"/>
  <c r="AA1220" i="2" s="1"/>
  <c r="G1219" i="2" a="1"/>
  <c r="G1219" i="2" s="1"/>
  <c r="L1218" i="2" a="1"/>
  <c r="L1218" i="2" s="1"/>
  <c r="Y1220" i="2" a="1"/>
  <c r="Y1220" i="2" s="1"/>
  <c r="P1219" i="2"/>
  <c r="AF1219" i="2" l="1"/>
  <c r="J1219" i="2" a="1"/>
  <c r="J1219" i="2" s="1"/>
  <c r="I1219" i="2" s="1" a="1"/>
  <c r="I1219" i="2" s="1"/>
  <c r="H1219" i="2" s="1" a="1"/>
  <c r="H1219" i="2" s="1"/>
  <c r="AA1221" i="2" a="1"/>
  <c r="AA1221" i="2" s="1"/>
  <c r="G1220" i="2" a="1"/>
  <c r="G1220" i="2" s="1"/>
  <c r="L1219" i="2" a="1"/>
  <c r="L1219" i="2" s="1"/>
  <c r="Y1221" i="2" a="1"/>
  <c r="Y1221" i="2" s="1"/>
  <c r="P1220" i="2"/>
  <c r="AF1220" i="2" l="1"/>
  <c r="J1220" i="2" a="1"/>
  <c r="J1220" i="2" s="1"/>
  <c r="I1220" i="2" s="1" a="1"/>
  <c r="I1220" i="2" s="1"/>
  <c r="H1220" i="2" s="1" a="1"/>
  <c r="H1220" i="2" s="1"/>
  <c r="AA1222" i="2" a="1"/>
  <c r="AA1222" i="2" s="1"/>
  <c r="G1221" i="2" a="1"/>
  <c r="G1221" i="2" s="1"/>
  <c r="L1220" i="2" a="1"/>
  <c r="L1220" i="2" s="1"/>
  <c r="Y1222" i="2" a="1"/>
  <c r="Y1222" i="2" s="1"/>
  <c r="P1221" i="2"/>
  <c r="AF1221" i="2" l="1"/>
  <c r="J1221" i="2" a="1"/>
  <c r="J1221" i="2" s="1"/>
  <c r="I1221" i="2" s="1" a="1"/>
  <c r="I1221" i="2" s="1"/>
  <c r="H1221" i="2" s="1" a="1"/>
  <c r="H1221" i="2" s="1"/>
  <c r="AA1223" i="2" a="1"/>
  <c r="AA1223" i="2" s="1"/>
  <c r="G1222" i="2" a="1"/>
  <c r="G1222" i="2" s="1"/>
  <c r="L1221" i="2" a="1"/>
  <c r="L1221" i="2" s="1"/>
  <c r="Y1223" i="2" a="1"/>
  <c r="Y1223" i="2" s="1"/>
  <c r="P1222" i="2"/>
  <c r="J1222" i="2" l="1" a="1"/>
  <c r="J1222" i="2" s="1"/>
  <c r="I1222" i="2" s="1" a="1"/>
  <c r="I1222" i="2" s="1"/>
  <c r="H1222" i="2" s="1" a="1"/>
  <c r="H1222" i="2" s="1"/>
  <c r="AF1222" i="2"/>
  <c r="AA1224" i="2" a="1"/>
  <c r="AA1224" i="2" s="1"/>
  <c r="G1223" i="2" a="1"/>
  <c r="G1223" i="2" s="1"/>
  <c r="L1222" i="2" a="1"/>
  <c r="L1222" i="2" s="1"/>
  <c r="Y1224" i="2" a="1"/>
  <c r="Y1224" i="2" s="1"/>
  <c r="P1223" i="2"/>
  <c r="AF1223" i="2" l="1"/>
  <c r="J1223" i="2" a="1"/>
  <c r="J1223" i="2" s="1"/>
  <c r="I1223" i="2" s="1" a="1"/>
  <c r="I1223" i="2" s="1"/>
  <c r="H1223" i="2" s="1" a="1"/>
  <c r="H1223" i="2" s="1"/>
  <c r="AA1225" i="2" a="1"/>
  <c r="AA1225" i="2" s="1"/>
  <c r="G1224" i="2" a="1"/>
  <c r="G1224" i="2" s="1"/>
  <c r="L1223" i="2" a="1"/>
  <c r="L1223" i="2" s="1"/>
  <c r="Y1225" i="2" a="1"/>
  <c r="Y1225" i="2" s="1"/>
  <c r="P1224" i="2"/>
  <c r="AF1224" i="2" l="1"/>
  <c r="J1224" i="2" a="1"/>
  <c r="J1224" i="2" s="1"/>
  <c r="I1224" i="2" s="1" a="1"/>
  <c r="I1224" i="2" s="1"/>
  <c r="H1224" i="2" s="1" a="1"/>
  <c r="H1224" i="2" s="1"/>
  <c r="AA1226" i="2" a="1"/>
  <c r="AA1226" i="2" s="1"/>
  <c r="G1225" i="2" a="1"/>
  <c r="G1225" i="2" s="1"/>
  <c r="L1224" i="2" a="1"/>
  <c r="L1224" i="2" s="1"/>
  <c r="Y1226" i="2" a="1"/>
  <c r="Y1226" i="2" s="1"/>
  <c r="P1225" i="2"/>
  <c r="AF1225" i="2" l="1"/>
  <c r="J1225" i="2" a="1"/>
  <c r="J1225" i="2" s="1"/>
  <c r="I1225" i="2" s="1" a="1"/>
  <c r="I1225" i="2" s="1"/>
  <c r="H1225" i="2" s="1" a="1"/>
  <c r="H1225" i="2" s="1"/>
  <c r="AA1227" i="2" a="1"/>
  <c r="AA1227" i="2" s="1"/>
  <c r="G1226" i="2" a="1"/>
  <c r="G1226" i="2" s="1"/>
  <c r="L1225" i="2" a="1"/>
  <c r="L1225" i="2" s="1"/>
  <c r="Y1227" i="2" a="1"/>
  <c r="Y1227" i="2" s="1"/>
  <c r="P1226" i="2"/>
  <c r="AF1226" i="2" l="1"/>
  <c r="J1226" i="2" a="1"/>
  <c r="J1226" i="2" s="1"/>
  <c r="I1226" i="2" s="1" a="1"/>
  <c r="I1226" i="2" s="1"/>
  <c r="H1226" i="2" s="1" a="1"/>
  <c r="H1226" i="2" s="1"/>
  <c r="AA1228" i="2" a="1"/>
  <c r="AA1228" i="2" s="1"/>
  <c r="G1227" i="2" a="1"/>
  <c r="G1227" i="2" s="1"/>
  <c r="L1226" i="2" a="1"/>
  <c r="L1226" i="2" s="1"/>
  <c r="Y1228" i="2" a="1"/>
  <c r="Y1228" i="2" s="1"/>
  <c r="P1227" i="2"/>
  <c r="AF1227" i="2" l="1"/>
  <c r="J1227" i="2" a="1"/>
  <c r="J1227" i="2" s="1"/>
  <c r="I1227" i="2" s="1" a="1"/>
  <c r="I1227" i="2" s="1"/>
  <c r="H1227" i="2" s="1" a="1"/>
  <c r="H1227" i="2" s="1"/>
  <c r="AA1229" i="2" a="1"/>
  <c r="AA1229" i="2" s="1"/>
  <c r="G1228" i="2" a="1"/>
  <c r="G1228" i="2" s="1"/>
  <c r="L1227" i="2" a="1"/>
  <c r="L1227" i="2" s="1"/>
  <c r="Y1229" i="2" a="1"/>
  <c r="Y1229" i="2" s="1"/>
  <c r="P1228" i="2"/>
  <c r="AF1228" i="2" l="1"/>
  <c r="J1228" i="2" a="1"/>
  <c r="J1228" i="2" s="1"/>
  <c r="I1228" i="2" s="1" a="1"/>
  <c r="I1228" i="2" s="1"/>
  <c r="H1228" i="2" s="1" a="1"/>
  <c r="H1228" i="2" s="1"/>
  <c r="AA1230" i="2" a="1"/>
  <c r="AA1230" i="2" s="1"/>
  <c r="G1229" i="2" a="1"/>
  <c r="G1229" i="2" s="1"/>
  <c r="L1228" i="2" a="1"/>
  <c r="L1228" i="2" s="1"/>
  <c r="Y1230" i="2" a="1"/>
  <c r="Y1230" i="2" s="1"/>
  <c r="P1229" i="2"/>
  <c r="AF1229" i="2" l="1"/>
  <c r="J1229" i="2" a="1"/>
  <c r="J1229" i="2" s="1"/>
  <c r="I1229" i="2" s="1" a="1"/>
  <c r="I1229" i="2" s="1"/>
  <c r="H1229" i="2" s="1" a="1"/>
  <c r="H1229" i="2" s="1"/>
  <c r="AA1231" i="2" a="1"/>
  <c r="AA1231" i="2" s="1"/>
  <c r="G1230" i="2" a="1"/>
  <c r="G1230" i="2" s="1"/>
  <c r="L1229" i="2" a="1"/>
  <c r="L1229" i="2" s="1"/>
  <c r="Y1231" i="2" a="1"/>
  <c r="Y1231" i="2" s="1"/>
  <c r="P1230" i="2"/>
  <c r="AF1230" i="2" l="1"/>
  <c r="J1230" i="2" a="1"/>
  <c r="J1230" i="2" s="1"/>
  <c r="I1230" i="2" s="1" a="1"/>
  <c r="I1230" i="2" s="1"/>
  <c r="H1230" i="2" s="1" a="1"/>
  <c r="H1230" i="2" s="1"/>
  <c r="AA1232" i="2" a="1"/>
  <c r="AA1232" i="2" s="1"/>
  <c r="G1231" i="2" a="1"/>
  <c r="G1231" i="2" s="1"/>
  <c r="L1230" i="2" a="1"/>
  <c r="L1230" i="2" s="1"/>
  <c r="Y1232" i="2" a="1"/>
  <c r="Y1232" i="2" s="1"/>
  <c r="P1231" i="2"/>
  <c r="AF1231" i="2" l="1"/>
  <c r="J1231" i="2" a="1"/>
  <c r="J1231" i="2" s="1"/>
  <c r="I1231" i="2" s="1" a="1"/>
  <c r="I1231" i="2" s="1"/>
  <c r="H1231" i="2" s="1" a="1"/>
  <c r="H1231" i="2" s="1"/>
  <c r="AA1233" i="2" a="1"/>
  <c r="AA1233" i="2" s="1"/>
  <c r="G1232" i="2" a="1"/>
  <c r="G1232" i="2" s="1"/>
  <c r="L1231" i="2" a="1"/>
  <c r="L1231" i="2" s="1"/>
  <c r="Y1233" i="2" a="1"/>
  <c r="Y1233" i="2" s="1"/>
  <c r="P1232" i="2"/>
  <c r="J1232" i="2" l="1" a="1"/>
  <c r="J1232" i="2" s="1"/>
  <c r="I1232" i="2" s="1" a="1"/>
  <c r="I1232" i="2" s="1"/>
  <c r="H1232" i="2" s="1" a="1"/>
  <c r="H1232" i="2" s="1"/>
  <c r="AF1232" i="2"/>
  <c r="AA1234" i="2" a="1"/>
  <c r="AA1234" i="2" s="1"/>
  <c r="G1233" i="2" a="1"/>
  <c r="G1233" i="2" s="1"/>
  <c r="L1232" i="2" a="1"/>
  <c r="L1232" i="2" s="1"/>
  <c r="Y1234" i="2" a="1"/>
  <c r="Y1234" i="2" s="1"/>
  <c r="P1233" i="2"/>
  <c r="AF1233" i="2" l="1"/>
  <c r="J1233" i="2" a="1"/>
  <c r="J1233" i="2" s="1"/>
  <c r="I1233" i="2" s="1" a="1"/>
  <c r="I1233" i="2" s="1"/>
  <c r="H1233" i="2" s="1" a="1"/>
  <c r="H1233" i="2" s="1"/>
  <c r="AA1235" i="2" a="1"/>
  <c r="AA1235" i="2" s="1"/>
  <c r="G1234" i="2" a="1"/>
  <c r="G1234" i="2" s="1"/>
  <c r="L1233" i="2" a="1"/>
  <c r="L1233" i="2" s="1"/>
  <c r="Y1235" i="2" a="1"/>
  <c r="Y1235" i="2" s="1"/>
  <c r="P1234" i="2"/>
  <c r="AF1234" i="2" l="1"/>
  <c r="J1234" i="2" a="1"/>
  <c r="J1234" i="2" s="1"/>
  <c r="I1234" i="2" s="1" a="1"/>
  <c r="I1234" i="2" s="1"/>
  <c r="H1234" i="2" s="1" a="1"/>
  <c r="H1234" i="2" s="1"/>
  <c r="AA1236" i="2" a="1"/>
  <c r="AA1236" i="2" s="1"/>
  <c r="G1235" i="2" a="1"/>
  <c r="G1235" i="2" s="1"/>
  <c r="L1234" i="2" a="1"/>
  <c r="L1234" i="2" s="1"/>
  <c r="Y1236" i="2" a="1"/>
  <c r="Y1236" i="2" s="1"/>
  <c r="P1235" i="2"/>
  <c r="AF1235" i="2" l="1"/>
  <c r="J1235" i="2" a="1"/>
  <c r="J1235" i="2" s="1"/>
  <c r="I1235" i="2" s="1" a="1"/>
  <c r="I1235" i="2" s="1"/>
  <c r="H1235" i="2" s="1" a="1"/>
  <c r="H1235" i="2" s="1"/>
  <c r="AA1237" i="2" a="1"/>
  <c r="AA1237" i="2" s="1"/>
  <c r="G1236" i="2" a="1"/>
  <c r="G1236" i="2" s="1"/>
  <c r="L1235" i="2" a="1"/>
  <c r="L1235" i="2" s="1"/>
  <c r="Y1237" i="2" a="1"/>
  <c r="Y1237" i="2" s="1"/>
  <c r="P1236" i="2"/>
  <c r="AF1236" i="2" l="1"/>
  <c r="J1236" i="2" a="1"/>
  <c r="J1236" i="2" s="1"/>
  <c r="I1236" i="2" s="1" a="1"/>
  <c r="I1236" i="2" s="1"/>
  <c r="H1236" i="2" s="1" a="1"/>
  <c r="H1236" i="2" s="1"/>
  <c r="AA1238" i="2" a="1"/>
  <c r="AA1238" i="2" s="1"/>
  <c r="G1237" i="2" a="1"/>
  <c r="G1237" i="2" s="1"/>
  <c r="L1236" i="2" a="1"/>
  <c r="L1236" i="2" s="1"/>
  <c r="Y1238" i="2" a="1"/>
  <c r="Y1238" i="2" s="1"/>
  <c r="P1237" i="2"/>
  <c r="AF1237" i="2" l="1"/>
  <c r="J1237" i="2" a="1"/>
  <c r="J1237" i="2" s="1"/>
  <c r="I1237" i="2" s="1" a="1"/>
  <c r="I1237" i="2" s="1"/>
  <c r="H1237" i="2" s="1" a="1"/>
  <c r="H1237" i="2" s="1"/>
  <c r="AA1239" i="2" a="1"/>
  <c r="AA1239" i="2" s="1"/>
  <c r="G1238" i="2" a="1"/>
  <c r="G1238" i="2" s="1"/>
  <c r="L1237" i="2" a="1"/>
  <c r="L1237" i="2" s="1"/>
  <c r="Y1239" i="2" a="1"/>
  <c r="Y1239" i="2" s="1"/>
  <c r="P1238" i="2"/>
  <c r="AF1238" i="2" l="1"/>
  <c r="J1238" i="2" a="1"/>
  <c r="J1238" i="2" s="1"/>
  <c r="I1238" i="2" s="1" a="1"/>
  <c r="I1238" i="2" s="1"/>
  <c r="H1238" i="2" s="1" a="1"/>
  <c r="H1238" i="2" s="1"/>
  <c r="AA1240" i="2" a="1"/>
  <c r="AA1240" i="2" s="1"/>
  <c r="G1239" i="2" a="1"/>
  <c r="G1239" i="2" s="1"/>
  <c r="L1238" i="2" a="1"/>
  <c r="L1238" i="2" s="1"/>
  <c r="Y1240" i="2" a="1"/>
  <c r="Y1240" i="2" s="1"/>
  <c r="P1239" i="2"/>
  <c r="AF1239" i="2" l="1"/>
  <c r="J1239" i="2" a="1"/>
  <c r="J1239" i="2" s="1"/>
  <c r="I1239" i="2" s="1" a="1"/>
  <c r="I1239" i="2" s="1"/>
  <c r="H1239" i="2" s="1" a="1"/>
  <c r="H1239" i="2" s="1"/>
  <c r="AA1241" i="2" a="1"/>
  <c r="AA1241" i="2" s="1"/>
  <c r="G1240" i="2" a="1"/>
  <c r="G1240" i="2" s="1"/>
  <c r="L1239" i="2" a="1"/>
  <c r="L1239" i="2" s="1"/>
  <c r="Y1241" i="2" a="1"/>
  <c r="Y1241" i="2" s="1"/>
  <c r="P1240" i="2"/>
  <c r="J1240" i="2" l="1" a="1"/>
  <c r="J1240" i="2" s="1"/>
  <c r="I1240" i="2" s="1" a="1"/>
  <c r="I1240" i="2" s="1"/>
  <c r="H1240" i="2" s="1" a="1"/>
  <c r="H1240" i="2" s="1"/>
  <c r="AF1240" i="2"/>
  <c r="AA1242" i="2" a="1"/>
  <c r="AA1242" i="2" s="1"/>
  <c r="G1241" i="2" a="1"/>
  <c r="G1241" i="2" s="1"/>
  <c r="L1240" i="2" a="1"/>
  <c r="L1240" i="2" s="1"/>
  <c r="Y1242" i="2" a="1"/>
  <c r="Y1242" i="2" s="1"/>
  <c r="P1241" i="2"/>
  <c r="AF1241" i="2" l="1"/>
  <c r="J1241" i="2" a="1"/>
  <c r="J1241" i="2" s="1"/>
  <c r="I1241" i="2" s="1" a="1"/>
  <c r="I1241" i="2" s="1"/>
  <c r="H1241" i="2" s="1" a="1"/>
  <c r="H1241" i="2" s="1"/>
  <c r="AA1243" i="2" a="1"/>
  <c r="AA1243" i="2" s="1"/>
  <c r="G1242" i="2" a="1"/>
  <c r="G1242" i="2" s="1"/>
  <c r="L1241" i="2" a="1"/>
  <c r="L1241" i="2" s="1"/>
  <c r="Y1243" i="2" a="1"/>
  <c r="Y1243" i="2" s="1"/>
  <c r="P1242" i="2"/>
  <c r="AF1242" i="2" l="1"/>
  <c r="J1242" i="2" a="1"/>
  <c r="J1242" i="2" s="1"/>
  <c r="I1242" i="2" s="1" a="1"/>
  <c r="I1242" i="2" s="1"/>
  <c r="H1242" i="2" s="1" a="1"/>
  <c r="H1242" i="2" s="1"/>
  <c r="AA1244" i="2" a="1"/>
  <c r="AA1244" i="2" s="1"/>
  <c r="G1243" i="2" a="1"/>
  <c r="G1243" i="2" s="1"/>
  <c r="L1242" i="2" a="1"/>
  <c r="L1242" i="2" s="1"/>
  <c r="Y1244" i="2" a="1"/>
  <c r="Y1244" i="2" s="1"/>
  <c r="P1243" i="2"/>
  <c r="AF1243" i="2" l="1"/>
  <c r="J1243" i="2" a="1"/>
  <c r="J1243" i="2" s="1"/>
  <c r="I1243" i="2" s="1" a="1"/>
  <c r="I1243" i="2" s="1"/>
  <c r="H1243" i="2" s="1" a="1"/>
  <c r="H1243" i="2" s="1"/>
  <c r="AA1245" i="2" a="1"/>
  <c r="AA1245" i="2" s="1"/>
  <c r="G1244" i="2" a="1"/>
  <c r="G1244" i="2" s="1"/>
  <c r="L1243" i="2" a="1"/>
  <c r="L1243" i="2" s="1"/>
  <c r="Y1245" i="2" a="1"/>
  <c r="Y1245" i="2" s="1"/>
  <c r="P1244" i="2"/>
  <c r="J1244" i="2" l="1" a="1"/>
  <c r="J1244" i="2" s="1"/>
  <c r="I1244" i="2" s="1" a="1"/>
  <c r="I1244" i="2" s="1"/>
  <c r="H1244" i="2" s="1" a="1"/>
  <c r="H1244" i="2" s="1"/>
  <c r="AF1244" i="2"/>
  <c r="AA1246" i="2" a="1"/>
  <c r="AA1246" i="2" s="1"/>
  <c r="G1245" i="2" a="1"/>
  <c r="G1245" i="2" s="1"/>
  <c r="L1244" i="2" a="1"/>
  <c r="L1244" i="2" s="1"/>
  <c r="Y1246" i="2" a="1"/>
  <c r="Y1246" i="2" s="1"/>
  <c r="P1245" i="2"/>
  <c r="J1245" i="2" l="1" a="1"/>
  <c r="J1245" i="2" s="1"/>
  <c r="I1245" i="2" s="1" a="1"/>
  <c r="I1245" i="2" s="1"/>
  <c r="H1245" i="2" s="1" a="1"/>
  <c r="H1245" i="2" s="1"/>
  <c r="AF1245" i="2"/>
  <c r="AA1247" i="2" a="1"/>
  <c r="AA1247" i="2" s="1"/>
  <c r="G1246" i="2" a="1"/>
  <c r="G1246" i="2" s="1"/>
  <c r="L1245" i="2" a="1"/>
  <c r="L1245" i="2" s="1"/>
  <c r="Y1247" i="2" a="1"/>
  <c r="Y1247" i="2" s="1"/>
  <c r="P1246" i="2"/>
  <c r="AF1246" i="2" l="1"/>
  <c r="J1246" i="2" a="1"/>
  <c r="J1246" i="2" s="1"/>
  <c r="I1246" i="2" s="1" a="1"/>
  <c r="I1246" i="2" s="1"/>
  <c r="H1246" i="2" s="1" a="1"/>
  <c r="H1246" i="2" s="1"/>
  <c r="AA1248" i="2" a="1"/>
  <c r="AA1248" i="2" s="1"/>
  <c r="G1247" i="2" a="1"/>
  <c r="G1247" i="2" s="1"/>
  <c r="L1246" i="2" a="1"/>
  <c r="L1246" i="2" s="1"/>
  <c r="Y1248" i="2" a="1"/>
  <c r="Y1248" i="2" s="1"/>
  <c r="P1247" i="2"/>
  <c r="AF1247" i="2" l="1"/>
  <c r="J1247" i="2" a="1"/>
  <c r="J1247" i="2" s="1"/>
  <c r="I1247" i="2" s="1" a="1"/>
  <c r="I1247" i="2" s="1"/>
  <c r="H1247" i="2" s="1" a="1"/>
  <c r="H1247" i="2" s="1"/>
  <c r="AA1249" i="2" a="1"/>
  <c r="AA1249" i="2" s="1"/>
  <c r="G1248" i="2" a="1"/>
  <c r="G1248" i="2" s="1"/>
  <c r="L1247" i="2" a="1"/>
  <c r="L1247" i="2" s="1"/>
  <c r="Y1249" i="2" a="1"/>
  <c r="Y1249" i="2" s="1"/>
  <c r="P1248" i="2"/>
  <c r="AF1248" i="2" l="1"/>
  <c r="J1248" i="2" a="1"/>
  <c r="J1248" i="2" s="1"/>
  <c r="I1248" i="2" s="1" a="1"/>
  <c r="I1248" i="2" s="1"/>
  <c r="H1248" i="2" s="1" a="1"/>
  <c r="H1248" i="2" s="1"/>
  <c r="AA1250" i="2" a="1"/>
  <c r="AA1250" i="2" s="1"/>
  <c r="G1249" i="2" a="1"/>
  <c r="G1249" i="2" s="1"/>
  <c r="L1248" i="2" a="1"/>
  <c r="L1248" i="2" s="1"/>
  <c r="Y1250" i="2" a="1"/>
  <c r="Y1250" i="2" s="1"/>
  <c r="P1249" i="2"/>
  <c r="J1249" i="2" l="1" a="1"/>
  <c r="J1249" i="2" s="1"/>
  <c r="I1249" i="2" s="1" a="1"/>
  <c r="I1249" i="2" s="1"/>
  <c r="H1249" i="2" s="1" a="1"/>
  <c r="H1249" i="2" s="1"/>
  <c r="AF1249" i="2"/>
  <c r="AA1251" i="2" a="1"/>
  <c r="AA1251" i="2" s="1"/>
  <c r="G1250" i="2" a="1"/>
  <c r="G1250" i="2" s="1"/>
  <c r="L1249" i="2" a="1"/>
  <c r="L1249" i="2" s="1"/>
  <c r="Y1251" i="2" a="1"/>
  <c r="Y1251" i="2" s="1"/>
  <c r="P1250" i="2"/>
  <c r="J1250" i="2" l="1" a="1"/>
  <c r="J1250" i="2" s="1"/>
  <c r="I1250" i="2" s="1" a="1"/>
  <c r="I1250" i="2" s="1"/>
  <c r="H1250" i="2" s="1" a="1"/>
  <c r="H1250" i="2" s="1"/>
  <c r="AF1250" i="2"/>
  <c r="AA1252" i="2" a="1"/>
  <c r="AA1252" i="2" s="1"/>
  <c r="G1251" i="2" a="1"/>
  <c r="G1251" i="2" s="1"/>
  <c r="L1250" i="2" a="1"/>
  <c r="L1250" i="2" s="1"/>
  <c r="Y1252" i="2" a="1"/>
  <c r="Y1252" i="2" s="1"/>
  <c r="P1251" i="2"/>
  <c r="AF1251" i="2" l="1"/>
  <c r="J1251" i="2" a="1"/>
  <c r="J1251" i="2" s="1"/>
  <c r="I1251" i="2" s="1" a="1"/>
  <c r="I1251" i="2" s="1"/>
  <c r="H1251" i="2" s="1" a="1"/>
  <c r="H1251" i="2" s="1"/>
  <c r="AA1253" i="2" a="1"/>
  <c r="AA1253" i="2" s="1"/>
  <c r="G1252" i="2" a="1"/>
  <c r="G1252" i="2" s="1"/>
  <c r="L1251" i="2" a="1"/>
  <c r="L1251" i="2" s="1"/>
  <c r="Y1253" i="2" a="1"/>
  <c r="Y1253" i="2" s="1"/>
  <c r="P1252" i="2"/>
  <c r="AF1252" i="2" l="1"/>
  <c r="J1252" i="2" a="1"/>
  <c r="J1252" i="2" s="1"/>
  <c r="I1252" i="2" s="1" a="1"/>
  <c r="I1252" i="2" s="1"/>
  <c r="H1252" i="2" s="1" a="1"/>
  <c r="H1252" i="2" s="1"/>
  <c r="AA1254" i="2" a="1"/>
  <c r="AA1254" i="2" s="1"/>
  <c r="G1253" i="2" a="1"/>
  <c r="G1253" i="2" s="1"/>
  <c r="L1252" i="2" a="1"/>
  <c r="L1252" i="2" s="1"/>
  <c r="Y1254" i="2" a="1"/>
  <c r="Y1254" i="2" s="1"/>
  <c r="P1253" i="2"/>
  <c r="AF1253" i="2" l="1"/>
  <c r="J1253" i="2" a="1"/>
  <c r="J1253" i="2" s="1"/>
  <c r="I1253" i="2" s="1" a="1"/>
  <c r="I1253" i="2" s="1"/>
  <c r="H1253" i="2" s="1" a="1"/>
  <c r="H1253" i="2" s="1"/>
  <c r="AA1255" i="2" a="1"/>
  <c r="AA1255" i="2" s="1"/>
  <c r="G1254" i="2" a="1"/>
  <c r="G1254" i="2" s="1"/>
  <c r="L1253" i="2" a="1"/>
  <c r="L1253" i="2" s="1"/>
  <c r="Y1255" i="2" a="1"/>
  <c r="Y1255" i="2" s="1"/>
  <c r="P1254" i="2"/>
  <c r="AF1254" i="2" l="1"/>
  <c r="J1254" i="2" a="1"/>
  <c r="J1254" i="2" s="1"/>
  <c r="I1254" i="2" s="1" a="1"/>
  <c r="I1254" i="2" s="1"/>
  <c r="H1254" i="2" s="1" a="1"/>
  <c r="H1254" i="2" s="1"/>
  <c r="AA1256" i="2" a="1"/>
  <c r="AA1256" i="2" s="1"/>
  <c r="G1255" i="2" a="1"/>
  <c r="G1255" i="2" s="1"/>
  <c r="L1254" i="2" a="1"/>
  <c r="L1254" i="2" s="1"/>
  <c r="Y1256" i="2" a="1"/>
  <c r="Y1256" i="2" s="1"/>
  <c r="P1255" i="2"/>
  <c r="AF1255" i="2" l="1"/>
  <c r="J1255" i="2" a="1"/>
  <c r="J1255" i="2" s="1"/>
  <c r="I1255" i="2" s="1" a="1"/>
  <c r="I1255" i="2" s="1"/>
  <c r="H1255" i="2" s="1" a="1"/>
  <c r="H1255" i="2" s="1"/>
  <c r="AA1257" i="2" a="1"/>
  <c r="AA1257" i="2" s="1"/>
  <c r="G1256" i="2" a="1"/>
  <c r="G1256" i="2" s="1"/>
  <c r="L1255" i="2" a="1"/>
  <c r="L1255" i="2" s="1"/>
  <c r="Y1257" i="2" a="1"/>
  <c r="Y1257" i="2" s="1"/>
  <c r="P1256" i="2"/>
  <c r="J1256" i="2" l="1" a="1"/>
  <c r="J1256" i="2" s="1"/>
  <c r="I1256" i="2" s="1" a="1"/>
  <c r="I1256" i="2" s="1"/>
  <c r="H1256" i="2" s="1" a="1"/>
  <c r="H1256" i="2" s="1"/>
  <c r="AF1256" i="2"/>
  <c r="AA1258" i="2" a="1"/>
  <c r="AA1258" i="2" s="1"/>
  <c r="G1257" i="2" a="1"/>
  <c r="G1257" i="2" s="1"/>
  <c r="L1256" i="2" a="1"/>
  <c r="L1256" i="2" s="1"/>
  <c r="Y1258" i="2" a="1"/>
  <c r="Y1258" i="2" s="1"/>
  <c r="P1257" i="2"/>
  <c r="AF1257" i="2" l="1"/>
  <c r="J1257" i="2" a="1"/>
  <c r="J1257" i="2" s="1"/>
  <c r="I1257" i="2" s="1" a="1"/>
  <c r="I1257" i="2" s="1"/>
  <c r="H1257" i="2" s="1" a="1"/>
  <c r="H1257" i="2" s="1"/>
  <c r="AA1259" i="2" a="1"/>
  <c r="AA1259" i="2" s="1"/>
  <c r="G1258" i="2" a="1"/>
  <c r="G1258" i="2" s="1"/>
  <c r="L1257" i="2" a="1"/>
  <c r="L1257" i="2" s="1"/>
  <c r="Y1259" i="2" a="1"/>
  <c r="Y1259" i="2" s="1"/>
  <c r="P1258" i="2"/>
  <c r="AF1258" i="2" l="1"/>
  <c r="J1258" i="2" a="1"/>
  <c r="J1258" i="2" s="1"/>
  <c r="I1258" i="2" s="1" a="1"/>
  <c r="I1258" i="2" s="1"/>
  <c r="H1258" i="2" s="1" a="1"/>
  <c r="H1258" i="2" s="1"/>
  <c r="AA1260" i="2" a="1"/>
  <c r="AA1260" i="2" s="1"/>
  <c r="G1259" i="2" a="1"/>
  <c r="G1259" i="2" s="1"/>
  <c r="L1258" i="2" a="1"/>
  <c r="L1258" i="2" s="1"/>
  <c r="Y1260" i="2" a="1"/>
  <c r="Y1260" i="2" s="1"/>
  <c r="P1259" i="2"/>
  <c r="AF1259" i="2" l="1"/>
  <c r="J1259" i="2" a="1"/>
  <c r="J1259" i="2" s="1"/>
  <c r="I1259" i="2" s="1" a="1"/>
  <c r="I1259" i="2" s="1"/>
  <c r="H1259" i="2" s="1" a="1"/>
  <c r="H1259" i="2" s="1"/>
  <c r="AA1261" i="2" a="1"/>
  <c r="AA1261" i="2" s="1"/>
  <c r="G1260" i="2" a="1"/>
  <c r="G1260" i="2" s="1"/>
  <c r="L1259" i="2" a="1"/>
  <c r="L1259" i="2" s="1"/>
  <c r="Y1261" i="2" a="1"/>
  <c r="Y1261" i="2" s="1"/>
  <c r="P1260" i="2"/>
  <c r="J1260" i="2" l="1" a="1"/>
  <c r="J1260" i="2" s="1"/>
  <c r="I1260" i="2" s="1" a="1"/>
  <c r="I1260" i="2" s="1"/>
  <c r="H1260" i="2" s="1" a="1"/>
  <c r="H1260" i="2" s="1"/>
  <c r="AF1260" i="2"/>
  <c r="AA1262" i="2" a="1"/>
  <c r="AA1262" i="2" s="1"/>
  <c r="G1261" i="2" a="1"/>
  <c r="G1261" i="2" s="1"/>
  <c r="L1260" i="2" a="1"/>
  <c r="L1260" i="2" s="1"/>
  <c r="Y1262" i="2" a="1"/>
  <c r="Y1262" i="2" s="1"/>
  <c r="P1261" i="2"/>
  <c r="AF1261" i="2" l="1"/>
  <c r="J1261" i="2" a="1"/>
  <c r="J1261" i="2" s="1"/>
  <c r="I1261" i="2" s="1" a="1"/>
  <c r="I1261" i="2" s="1"/>
  <c r="H1261" i="2" s="1" a="1"/>
  <c r="H1261" i="2" s="1"/>
  <c r="AA1263" i="2" a="1"/>
  <c r="AA1263" i="2" s="1"/>
  <c r="G1262" i="2" a="1"/>
  <c r="G1262" i="2" s="1"/>
  <c r="L1261" i="2" a="1"/>
  <c r="L1261" i="2" s="1"/>
  <c r="Y1263" i="2" a="1"/>
  <c r="Y1263" i="2" s="1"/>
  <c r="P1262" i="2"/>
  <c r="AF1262" i="2" l="1"/>
  <c r="J1262" i="2" a="1"/>
  <c r="J1262" i="2" s="1"/>
  <c r="I1262" i="2" s="1" a="1"/>
  <c r="I1262" i="2" s="1"/>
  <c r="H1262" i="2" s="1" a="1"/>
  <c r="H1262" i="2" s="1"/>
  <c r="AA1264" i="2" a="1"/>
  <c r="AA1264" i="2" s="1"/>
  <c r="G1263" i="2" a="1"/>
  <c r="G1263" i="2" s="1"/>
  <c r="L1262" i="2" a="1"/>
  <c r="L1262" i="2" s="1"/>
  <c r="Y1264" i="2" a="1"/>
  <c r="Y1264" i="2" s="1"/>
  <c r="P1263" i="2"/>
  <c r="J1263" i="2" l="1" a="1"/>
  <c r="J1263" i="2" s="1"/>
  <c r="I1263" i="2" s="1" a="1"/>
  <c r="I1263" i="2" s="1"/>
  <c r="H1263" i="2" s="1" a="1"/>
  <c r="H1263" i="2" s="1"/>
  <c r="AF1263" i="2"/>
  <c r="AA1265" i="2" a="1"/>
  <c r="AA1265" i="2" s="1"/>
  <c r="G1264" i="2" a="1"/>
  <c r="G1264" i="2" s="1"/>
  <c r="L1263" i="2" a="1"/>
  <c r="L1263" i="2" s="1"/>
  <c r="Y1265" i="2" a="1"/>
  <c r="Y1265" i="2" s="1"/>
  <c r="P1264" i="2"/>
  <c r="AF1264" i="2" l="1"/>
  <c r="J1264" i="2" a="1"/>
  <c r="J1264" i="2" s="1"/>
  <c r="I1264" i="2" s="1" a="1"/>
  <c r="I1264" i="2" s="1"/>
  <c r="H1264" i="2" s="1" a="1"/>
  <c r="H1264" i="2" s="1"/>
  <c r="AA1266" i="2" a="1"/>
  <c r="AA1266" i="2" s="1"/>
  <c r="G1265" i="2" a="1"/>
  <c r="G1265" i="2" s="1"/>
  <c r="L1264" i="2" a="1"/>
  <c r="L1264" i="2" s="1"/>
  <c r="Y1266" i="2" a="1"/>
  <c r="Y1266" i="2" s="1"/>
  <c r="P1265" i="2"/>
  <c r="AF1265" i="2" l="1"/>
  <c r="J1265" i="2" a="1"/>
  <c r="J1265" i="2" s="1"/>
  <c r="I1265" i="2" s="1" a="1"/>
  <c r="I1265" i="2" s="1"/>
  <c r="H1265" i="2" s="1" a="1"/>
  <c r="H1265" i="2" s="1"/>
  <c r="AA1267" i="2" a="1"/>
  <c r="AA1267" i="2" s="1"/>
  <c r="G1266" i="2" a="1"/>
  <c r="G1266" i="2" s="1"/>
  <c r="L1265" i="2" a="1"/>
  <c r="L1265" i="2" s="1"/>
  <c r="Y1267" i="2" a="1"/>
  <c r="Y1267" i="2" s="1"/>
  <c r="P1266" i="2"/>
  <c r="AF1266" i="2" l="1"/>
  <c r="J1266" i="2" a="1"/>
  <c r="J1266" i="2" s="1"/>
  <c r="I1266" i="2" s="1" a="1"/>
  <c r="I1266" i="2" s="1"/>
  <c r="H1266" i="2" s="1" a="1"/>
  <c r="H1266" i="2" s="1"/>
  <c r="AA1268" i="2" a="1"/>
  <c r="AA1268" i="2" s="1"/>
  <c r="G1267" i="2" a="1"/>
  <c r="G1267" i="2" s="1"/>
  <c r="L1266" i="2" a="1"/>
  <c r="L1266" i="2" s="1"/>
  <c r="Y1268" i="2" a="1"/>
  <c r="Y1268" i="2" s="1"/>
  <c r="P1267" i="2"/>
  <c r="AF1267" i="2" l="1"/>
  <c r="J1267" i="2" a="1"/>
  <c r="J1267" i="2" s="1"/>
  <c r="I1267" i="2" s="1" a="1"/>
  <c r="I1267" i="2" s="1"/>
  <c r="H1267" i="2" s="1" a="1"/>
  <c r="H1267" i="2" s="1"/>
  <c r="AA1269" i="2" a="1"/>
  <c r="AA1269" i="2" s="1"/>
  <c r="G1268" i="2" a="1"/>
  <c r="G1268" i="2" s="1"/>
  <c r="L1267" i="2" a="1"/>
  <c r="L1267" i="2" s="1"/>
  <c r="Y1269" i="2" a="1"/>
  <c r="Y1269" i="2" s="1"/>
  <c r="P1268" i="2"/>
  <c r="AF1268" i="2" l="1"/>
  <c r="J1268" i="2" a="1"/>
  <c r="J1268" i="2" s="1"/>
  <c r="I1268" i="2" s="1" a="1"/>
  <c r="I1268" i="2" s="1"/>
  <c r="H1268" i="2" s="1" a="1"/>
  <c r="H1268" i="2" s="1"/>
  <c r="AA1270" i="2" a="1"/>
  <c r="AA1270" i="2" s="1"/>
  <c r="G1269" i="2" a="1"/>
  <c r="G1269" i="2" s="1"/>
  <c r="L1268" i="2" a="1"/>
  <c r="L1268" i="2" s="1"/>
  <c r="Y1270" i="2" a="1"/>
  <c r="Y1270" i="2" s="1"/>
  <c r="P1269" i="2"/>
  <c r="J1269" i="2" l="1" a="1"/>
  <c r="J1269" i="2" s="1"/>
  <c r="I1269" i="2" s="1" a="1"/>
  <c r="I1269" i="2" s="1"/>
  <c r="H1269" i="2" s="1" a="1"/>
  <c r="H1269" i="2" s="1"/>
  <c r="AF1269" i="2"/>
  <c r="AA1271" i="2" a="1"/>
  <c r="AA1271" i="2" s="1"/>
  <c r="G1270" i="2" a="1"/>
  <c r="G1270" i="2" s="1"/>
  <c r="L1269" i="2" a="1"/>
  <c r="L1269" i="2" s="1"/>
  <c r="Y1271" i="2" a="1"/>
  <c r="Y1271" i="2" s="1"/>
  <c r="P1270" i="2"/>
  <c r="AF1270" i="2" l="1"/>
  <c r="J1270" i="2" a="1"/>
  <c r="J1270" i="2" s="1"/>
  <c r="I1270" i="2" s="1" a="1"/>
  <c r="I1270" i="2" s="1"/>
  <c r="H1270" i="2" s="1" a="1"/>
  <c r="H1270" i="2" s="1"/>
  <c r="AA1272" i="2" a="1"/>
  <c r="AA1272" i="2" s="1"/>
  <c r="G1271" i="2" a="1"/>
  <c r="G1271" i="2" s="1"/>
  <c r="L1270" i="2" a="1"/>
  <c r="L1270" i="2" s="1"/>
  <c r="Y1272" i="2" a="1"/>
  <c r="Y1272" i="2" s="1"/>
  <c r="P1271" i="2"/>
  <c r="AF1271" i="2" l="1"/>
  <c r="J1271" i="2" a="1"/>
  <c r="J1271" i="2" s="1"/>
  <c r="I1271" i="2" s="1" a="1"/>
  <c r="I1271" i="2" s="1"/>
  <c r="H1271" i="2" s="1" a="1"/>
  <c r="H1271" i="2" s="1"/>
  <c r="AA1273" i="2" a="1"/>
  <c r="AA1273" i="2" s="1"/>
  <c r="G1272" i="2" a="1"/>
  <c r="G1272" i="2" s="1"/>
  <c r="L1271" i="2" a="1"/>
  <c r="L1271" i="2" s="1"/>
  <c r="Y1273" i="2" a="1"/>
  <c r="Y1273" i="2" s="1"/>
  <c r="P1272" i="2"/>
  <c r="AF1272" i="2" l="1"/>
  <c r="J1272" i="2" a="1"/>
  <c r="J1272" i="2" s="1"/>
  <c r="I1272" i="2" s="1" a="1"/>
  <c r="I1272" i="2" s="1"/>
  <c r="H1272" i="2" s="1" a="1"/>
  <c r="H1272" i="2" s="1"/>
  <c r="AA1274" i="2" a="1"/>
  <c r="AA1274" i="2" s="1"/>
  <c r="G1273" i="2" a="1"/>
  <c r="G1273" i="2" s="1"/>
  <c r="L1272" i="2" a="1"/>
  <c r="L1272" i="2" s="1"/>
  <c r="Y1274" i="2" a="1"/>
  <c r="Y1274" i="2" s="1"/>
  <c r="P1273" i="2"/>
  <c r="AF1273" i="2" l="1"/>
  <c r="J1273" i="2" a="1"/>
  <c r="J1273" i="2" s="1"/>
  <c r="I1273" i="2" s="1" a="1"/>
  <c r="I1273" i="2" s="1"/>
  <c r="H1273" i="2" s="1" a="1"/>
  <c r="H1273" i="2" s="1"/>
  <c r="AA1275" i="2" a="1"/>
  <c r="AA1275" i="2" s="1"/>
  <c r="G1274" i="2" a="1"/>
  <c r="G1274" i="2" s="1"/>
  <c r="L1273" i="2" a="1"/>
  <c r="L1273" i="2" s="1"/>
  <c r="Y1275" i="2" a="1"/>
  <c r="Y1275" i="2" s="1"/>
  <c r="P1274" i="2"/>
  <c r="AA1276" i="2" l="1" a="1"/>
  <c r="AA1276" i="2" s="1"/>
  <c r="G1275" i="2" a="1"/>
  <c r="G1275" i="2" s="1"/>
  <c r="J1274" i="2" a="1"/>
  <c r="J1274" i="2" s="1"/>
  <c r="I1274" i="2" s="1" a="1"/>
  <c r="I1274" i="2" s="1"/>
  <c r="H1274" i="2" s="1" a="1"/>
  <c r="H1274" i="2" s="1"/>
  <c r="AF1274" i="2"/>
  <c r="L1274" i="2" a="1"/>
  <c r="L1274" i="2" s="1"/>
  <c r="Y1276" i="2" a="1"/>
  <c r="Y1276" i="2" s="1"/>
  <c r="P1275" i="2"/>
  <c r="AF1275" i="2" l="1"/>
  <c r="J1275" i="2" a="1"/>
  <c r="J1275" i="2" s="1"/>
  <c r="I1275" i="2" s="1" a="1"/>
  <c r="I1275" i="2" s="1"/>
  <c r="H1275" i="2" s="1" a="1"/>
  <c r="H1275" i="2" s="1"/>
  <c r="AA1277" i="2" a="1"/>
  <c r="AA1277" i="2" s="1"/>
  <c r="G1276" i="2" a="1"/>
  <c r="G1276" i="2" s="1"/>
  <c r="L1275" i="2" a="1"/>
  <c r="L1275" i="2" s="1"/>
  <c r="Y1277" i="2" a="1"/>
  <c r="Y1277" i="2" s="1"/>
  <c r="P1276" i="2"/>
  <c r="AF1276" i="2" l="1"/>
  <c r="J1276" i="2" a="1"/>
  <c r="J1276" i="2" s="1"/>
  <c r="I1276" i="2" s="1" a="1"/>
  <c r="I1276" i="2" s="1"/>
  <c r="H1276" i="2" s="1" a="1"/>
  <c r="H1276" i="2" s="1"/>
  <c r="AA1278" i="2" a="1"/>
  <c r="AA1278" i="2" s="1"/>
  <c r="G1277" i="2" a="1"/>
  <c r="G1277" i="2" s="1"/>
  <c r="L1276" i="2" a="1"/>
  <c r="L1276" i="2" s="1"/>
  <c r="Y1278" i="2" a="1"/>
  <c r="Y1278" i="2" s="1"/>
  <c r="P1277" i="2"/>
  <c r="AF1277" i="2" l="1"/>
  <c r="J1277" i="2" a="1"/>
  <c r="J1277" i="2" s="1"/>
  <c r="I1277" i="2" s="1" a="1"/>
  <c r="I1277" i="2" s="1"/>
  <c r="H1277" i="2" s="1" a="1"/>
  <c r="H1277" i="2" s="1"/>
  <c r="AA1279" i="2" a="1"/>
  <c r="AA1279" i="2" s="1"/>
  <c r="G1278" i="2" a="1"/>
  <c r="G1278" i="2" s="1"/>
  <c r="L1277" i="2" a="1"/>
  <c r="L1277" i="2" s="1"/>
  <c r="Y1279" i="2" a="1"/>
  <c r="Y1279" i="2" s="1"/>
  <c r="P1278" i="2"/>
  <c r="AA1280" i="2" l="1" a="1"/>
  <c r="AA1280" i="2" s="1"/>
  <c r="G1279" i="2" a="1"/>
  <c r="G1279" i="2" s="1"/>
  <c r="J1278" i="2" a="1"/>
  <c r="J1278" i="2" s="1"/>
  <c r="I1278" i="2" s="1" a="1"/>
  <c r="I1278" i="2" s="1"/>
  <c r="H1278" i="2" s="1" a="1"/>
  <c r="H1278" i="2" s="1"/>
  <c r="AF1278" i="2"/>
  <c r="L1278" i="2" a="1"/>
  <c r="L1278" i="2" s="1"/>
  <c r="Y1280" i="2" a="1"/>
  <c r="Y1280" i="2" s="1"/>
  <c r="P1279" i="2"/>
  <c r="AF1279" i="2" l="1"/>
  <c r="J1279" i="2" a="1"/>
  <c r="J1279" i="2" s="1"/>
  <c r="I1279" i="2" s="1" a="1"/>
  <c r="I1279" i="2" s="1"/>
  <c r="H1279" i="2" s="1" a="1"/>
  <c r="H1279" i="2" s="1"/>
  <c r="AA1281" i="2" a="1"/>
  <c r="AA1281" i="2" s="1"/>
  <c r="G1280" i="2" a="1"/>
  <c r="G1280" i="2" s="1"/>
  <c r="L1279" i="2" a="1"/>
  <c r="L1279" i="2" s="1"/>
  <c r="Y1281" i="2" a="1"/>
  <c r="Y1281" i="2" s="1"/>
  <c r="P1280" i="2"/>
  <c r="AF1280" i="2" l="1"/>
  <c r="J1280" i="2" a="1"/>
  <c r="J1280" i="2" s="1"/>
  <c r="I1280" i="2" s="1" a="1"/>
  <c r="I1280" i="2" s="1"/>
  <c r="H1280" i="2" s="1" a="1"/>
  <c r="H1280" i="2" s="1"/>
  <c r="AA1282" i="2" a="1"/>
  <c r="AA1282" i="2" s="1"/>
  <c r="G1281" i="2" a="1"/>
  <c r="G1281" i="2" s="1"/>
  <c r="L1280" i="2" a="1"/>
  <c r="L1280" i="2" s="1"/>
  <c r="Y1282" i="2" a="1"/>
  <c r="Y1282" i="2" s="1"/>
  <c r="P1281" i="2"/>
  <c r="AF1281" i="2" l="1"/>
  <c r="J1281" i="2" a="1"/>
  <c r="J1281" i="2" s="1"/>
  <c r="I1281" i="2" s="1" a="1"/>
  <c r="I1281" i="2" s="1"/>
  <c r="H1281" i="2" s="1" a="1"/>
  <c r="H1281" i="2" s="1"/>
  <c r="AA1283" i="2" a="1"/>
  <c r="AA1283" i="2" s="1"/>
  <c r="G1282" i="2" a="1"/>
  <c r="G1282" i="2" s="1"/>
  <c r="L1281" i="2" a="1"/>
  <c r="L1281" i="2" s="1"/>
  <c r="Y1283" i="2" a="1"/>
  <c r="Y1283" i="2" s="1"/>
  <c r="P1282" i="2"/>
  <c r="J1282" i="2" l="1" a="1"/>
  <c r="J1282" i="2" s="1"/>
  <c r="I1282" i="2" s="1" a="1"/>
  <c r="I1282" i="2" s="1"/>
  <c r="H1282" i="2" s="1" a="1"/>
  <c r="H1282" i="2" s="1"/>
  <c r="AF1282" i="2"/>
  <c r="AA1284" i="2" a="1"/>
  <c r="AA1284" i="2" s="1"/>
  <c r="G1283" i="2" a="1"/>
  <c r="G1283" i="2" s="1"/>
  <c r="L1282" i="2" a="1"/>
  <c r="L1282" i="2" s="1"/>
  <c r="Y1284" i="2" a="1"/>
  <c r="Y1284" i="2" s="1"/>
  <c r="P1283" i="2"/>
  <c r="AF1283" i="2" l="1"/>
  <c r="J1283" i="2" a="1"/>
  <c r="J1283" i="2" s="1"/>
  <c r="I1283" i="2" s="1" a="1"/>
  <c r="I1283" i="2" s="1"/>
  <c r="H1283" i="2" s="1" a="1"/>
  <c r="H1283" i="2" s="1"/>
  <c r="AA1285" i="2" a="1"/>
  <c r="AA1285" i="2" s="1"/>
  <c r="G1284" i="2" a="1"/>
  <c r="G1284" i="2" s="1"/>
  <c r="L1283" i="2" a="1"/>
  <c r="L1283" i="2" s="1"/>
  <c r="Y1285" i="2" a="1"/>
  <c r="Y1285" i="2" s="1"/>
  <c r="P1284" i="2"/>
  <c r="AF1284" i="2" l="1"/>
  <c r="J1284" i="2" a="1"/>
  <c r="J1284" i="2" s="1"/>
  <c r="I1284" i="2" s="1" a="1"/>
  <c r="I1284" i="2" s="1"/>
  <c r="H1284" i="2" s="1" a="1"/>
  <c r="H1284" i="2" s="1"/>
  <c r="AA1286" i="2" a="1"/>
  <c r="AA1286" i="2" s="1"/>
  <c r="G1285" i="2" a="1"/>
  <c r="G1285" i="2" s="1"/>
  <c r="L1284" i="2" a="1"/>
  <c r="L1284" i="2" s="1"/>
  <c r="Y1286" i="2" a="1"/>
  <c r="Y1286" i="2" s="1"/>
  <c r="P1285" i="2"/>
  <c r="AF1285" i="2" l="1"/>
  <c r="J1285" i="2" a="1"/>
  <c r="J1285" i="2" s="1"/>
  <c r="I1285" i="2" s="1" a="1"/>
  <c r="I1285" i="2" s="1"/>
  <c r="H1285" i="2" s="1" a="1"/>
  <c r="H1285" i="2" s="1"/>
  <c r="AA1287" i="2" a="1"/>
  <c r="AA1287" i="2" s="1"/>
  <c r="G1286" i="2" a="1"/>
  <c r="G1286" i="2" s="1"/>
  <c r="L1285" i="2" a="1"/>
  <c r="L1285" i="2" s="1"/>
  <c r="Y1287" i="2" a="1"/>
  <c r="Y1287" i="2" s="1"/>
  <c r="P1286" i="2"/>
  <c r="AF1286" i="2" l="1"/>
  <c r="J1286" i="2" a="1"/>
  <c r="J1286" i="2" s="1"/>
  <c r="I1286" i="2" s="1" a="1"/>
  <c r="I1286" i="2" s="1"/>
  <c r="H1286" i="2" s="1" a="1"/>
  <c r="H1286" i="2" s="1"/>
  <c r="AA1288" i="2" a="1"/>
  <c r="AA1288" i="2" s="1"/>
  <c r="G1287" i="2" a="1"/>
  <c r="G1287" i="2" s="1"/>
  <c r="L1286" i="2" a="1"/>
  <c r="L1286" i="2" s="1"/>
  <c r="Y1288" i="2" a="1"/>
  <c r="Y1288" i="2" s="1"/>
  <c r="P1287" i="2"/>
  <c r="AF1287" i="2" l="1"/>
  <c r="J1287" i="2" a="1"/>
  <c r="J1287" i="2" s="1"/>
  <c r="I1287" i="2" s="1" a="1"/>
  <c r="I1287" i="2" s="1"/>
  <c r="H1287" i="2" s="1" a="1"/>
  <c r="H1287" i="2" s="1"/>
  <c r="AA1289" i="2" a="1"/>
  <c r="AA1289" i="2" s="1"/>
  <c r="G1288" i="2" a="1"/>
  <c r="G1288" i="2" s="1"/>
  <c r="L1287" i="2" a="1"/>
  <c r="L1287" i="2" s="1"/>
  <c r="Y1289" i="2" a="1"/>
  <c r="Y1289" i="2" s="1"/>
  <c r="P1288" i="2"/>
  <c r="J1288" i="2" l="1" a="1"/>
  <c r="J1288" i="2" s="1"/>
  <c r="I1288" i="2" s="1" a="1"/>
  <c r="I1288" i="2" s="1"/>
  <c r="H1288" i="2" s="1" a="1"/>
  <c r="H1288" i="2" s="1"/>
  <c r="AF1288" i="2"/>
  <c r="AA1290" i="2" a="1"/>
  <c r="AA1290" i="2" s="1"/>
  <c r="G1289" i="2" a="1"/>
  <c r="G1289" i="2" s="1"/>
  <c r="L1288" i="2" a="1"/>
  <c r="L1288" i="2" s="1"/>
  <c r="Y1290" i="2" a="1"/>
  <c r="Y1290" i="2" s="1"/>
  <c r="P1289" i="2"/>
  <c r="AF1289" i="2" l="1"/>
  <c r="J1289" i="2" a="1"/>
  <c r="J1289" i="2" s="1"/>
  <c r="I1289" i="2" s="1" a="1"/>
  <c r="I1289" i="2" s="1"/>
  <c r="H1289" i="2" s="1" a="1"/>
  <c r="H1289" i="2" s="1"/>
  <c r="AA1291" i="2" a="1"/>
  <c r="AA1291" i="2" s="1"/>
  <c r="G1290" i="2" a="1"/>
  <c r="G1290" i="2" s="1"/>
  <c r="L1289" i="2" a="1"/>
  <c r="L1289" i="2" s="1"/>
  <c r="Y1291" i="2" a="1"/>
  <c r="Y1291" i="2" s="1"/>
  <c r="P1290" i="2"/>
  <c r="AF1290" i="2" l="1"/>
  <c r="J1290" i="2" a="1"/>
  <c r="J1290" i="2" s="1"/>
  <c r="I1290" i="2" s="1" a="1"/>
  <c r="I1290" i="2" s="1"/>
  <c r="H1290" i="2" s="1" a="1"/>
  <c r="H1290" i="2" s="1"/>
  <c r="AA1292" i="2" a="1"/>
  <c r="AA1292" i="2" s="1"/>
  <c r="G1291" i="2" a="1"/>
  <c r="G1291" i="2" s="1"/>
  <c r="L1290" i="2" a="1"/>
  <c r="L1290" i="2" s="1"/>
  <c r="Y1292" i="2" a="1"/>
  <c r="Y1292" i="2" s="1"/>
  <c r="P1291" i="2"/>
  <c r="AF1291" i="2" l="1"/>
  <c r="J1291" i="2" a="1"/>
  <c r="J1291" i="2" s="1"/>
  <c r="I1291" i="2" s="1" a="1"/>
  <c r="I1291" i="2" s="1"/>
  <c r="H1291" i="2" s="1" a="1"/>
  <c r="H1291" i="2" s="1"/>
  <c r="AA1293" i="2" a="1"/>
  <c r="AA1293" i="2" s="1"/>
  <c r="G1292" i="2" a="1"/>
  <c r="G1292" i="2" s="1"/>
  <c r="L1291" i="2" a="1"/>
  <c r="L1291" i="2" s="1"/>
  <c r="Y1293" i="2" a="1"/>
  <c r="Y1293" i="2" s="1"/>
  <c r="P1292" i="2"/>
  <c r="AF1292" i="2" l="1"/>
  <c r="J1292" i="2" a="1"/>
  <c r="J1292" i="2" s="1"/>
  <c r="I1292" i="2" s="1" a="1"/>
  <c r="I1292" i="2" s="1"/>
  <c r="H1292" i="2" s="1" a="1"/>
  <c r="H1292" i="2" s="1"/>
  <c r="AA1294" i="2" a="1"/>
  <c r="AA1294" i="2" s="1"/>
  <c r="G1293" i="2" a="1"/>
  <c r="G1293" i="2" s="1"/>
  <c r="L1292" i="2" a="1"/>
  <c r="L1292" i="2" s="1"/>
  <c r="Y1294" i="2" a="1"/>
  <c r="Y1294" i="2" s="1"/>
  <c r="P1293" i="2"/>
  <c r="AF1293" i="2" l="1"/>
  <c r="J1293" i="2" a="1"/>
  <c r="J1293" i="2" s="1"/>
  <c r="I1293" i="2" s="1" a="1"/>
  <c r="I1293" i="2" s="1"/>
  <c r="H1293" i="2" s="1" a="1"/>
  <c r="H1293" i="2" s="1"/>
  <c r="AA1295" i="2" a="1"/>
  <c r="AA1295" i="2" s="1"/>
  <c r="G1294" i="2" a="1"/>
  <c r="G1294" i="2" s="1"/>
  <c r="L1293" i="2" a="1"/>
  <c r="L1293" i="2" s="1"/>
  <c r="Y1295" i="2" a="1"/>
  <c r="Y1295" i="2" s="1"/>
  <c r="P1294" i="2"/>
  <c r="J1294" i="2" l="1" a="1"/>
  <c r="J1294" i="2" s="1"/>
  <c r="I1294" i="2" s="1" a="1"/>
  <c r="I1294" i="2" s="1"/>
  <c r="H1294" i="2" s="1" a="1"/>
  <c r="H1294" i="2" s="1"/>
  <c r="AF1294" i="2"/>
  <c r="AA1296" i="2" a="1"/>
  <c r="AA1296" i="2" s="1"/>
  <c r="G1295" i="2" a="1"/>
  <c r="G1295" i="2" s="1"/>
  <c r="L1294" i="2" a="1"/>
  <c r="L1294" i="2" s="1"/>
  <c r="Y1296" i="2" a="1"/>
  <c r="Y1296" i="2" s="1"/>
  <c r="P1295" i="2"/>
  <c r="AF1295" i="2" l="1"/>
  <c r="J1295" i="2" a="1"/>
  <c r="J1295" i="2" s="1"/>
  <c r="I1295" i="2" s="1" a="1"/>
  <c r="I1295" i="2" s="1"/>
  <c r="H1295" i="2" s="1" a="1"/>
  <c r="H1295" i="2" s="1"/>
  <c r="AA1297" i="2" a="1"/>
  <c r="AA1297" i="2" s="1"/>
  <c r="G1296" i="2" a="1"/>
  <c r="G1296" i="2" s="1"/>
  <c r="L1295" i="2" a="1"/>
  <c r="L1295" i="2" s="1"/>
  <c r="Y1297" i="2" a="1"/>
  <c r="Y1297" i="2" s="1"/>
  <c r="P1296" i="2"/>
  <c r="AF1296" i="2" l="1"/>
  <c r="J1296" i="2" a="1"/>
  <c r="J1296" i="2" s="1"/>
  <c r="I1296" i="2" s="1" a="1"/>
  <c r="I1296" i="2" s="1"/>
  <c r="H1296" i="2" s="1" a="1"/>
  <c r="H1296" i="2" s="1"/>
  <c r="AA1298" i="2" a="1"/>
  <c r="AA1298" i="2" s="1"/>
  <c r="G1297" i="2" a="1"/>
  <c r="G1297" i="2" s="1"/>
  <c r="L1296" i="2" a="1"/>
  <c r="L1296" i="2" s="1"/>
  <c r="Y1298" i="2" a="1"/>
  <c r="Y1298" i="2" s="1"/>
  <c r="P1297" i="2"/>
  <c r="AF1297" i="2" l="1"/>
  <c r="J1297" i="2" a="1"/>
  <c r="J1297" i="2" s="1"/>
  <c r="I1297" i="2" s="1" a="1"/>
  <c r="I1297" i="2" s="1"/>
  <c r="H1297" i="2" s="1" a="1"/>
  <c r="H1297" i="2" s="1"/>
  <c r="AA1299" i="2" a="1"/>
  <c r="AA1299" i="2" s="1"/>
  <c r="G1298" i="2" a="1"/>
  <c r="G1298" i="2" s="1"/>
  <c r="L1297" i="2" a="1"/>
  <c r="L1297" i="2" s="1"/>
  <c r="Y1299" i="2" a="1"/>
  <c r="Y1299" i="2" s="1"/>
  <c r="P1298" i="2"/>
  <c r="J1298" i="2" l="1" a="1"/>
  <c r="J1298" i="2" s="1"/>
  <c r="I1298" i="2" s="1" a="1"/>
  <c r="I1298" i="2" s="1"/>
  <c r="H1298" i="2" s="1" a="1"/>
  <c r="H1298" i="2" s="1"/>
  <c r="AF1298" i="2"/>
  <c r="AA1300" i="2" a="1"/>
  <c r="AA1300" i="2" s="1"/>
  <c r="G1299" i="2" a="1"/>
  <c r="G1299" i="2" s="1"/>
  <c r="L1298" i="2" a="1"/>
  <c r="L1298" i="2" s="1"/>
  <c r="Y1300" i="2" a="1"/>
  <c r="Y1300" i="2" s="1"/>
  <c r="P1299" i="2"/>
  <c r="AF1299" i="2" l="1"/>
  <c r="J1299" i="2" a="1"/>
  <c r="J1299" i="2" s="1"/>
  <c r="I1299" i="2" s="1" a="1"/>
  <c r="I1299" i="2" s="1"/>
  <c r="H1299" i="2" s="1" a="1"/>
  <c r="H1299" i="2" s="1"/>
  <c r="AA1301" i="2" a="1"/>
  <c r="AA1301" i="2" s="1"/>
  <c r="G1300" i="2" a="1"/>
  <c r="G1300" i="2" s="1"/>
  <c r="L1299" i="2" a="1"/>
  <c r="L1299" i="2" s="1"/>
  <c r="Y1301" i="2" a="1"/>
  <c r="Y1301" i="2" s="1"/>
  <c r="P1300" i="2"/>
  <c r="AF1300" i="2" l="1"/>
  <c r="J1300" i="2" a="1"/>
  <c r="J1300" i="2" s="1"/>
  <c r="I1300" i="2" s="1" a="1"/>
  <c r="I1300" i="2" s="1"/>
  <c r="H1300" i="2" s="1" a="1"/>
  <c r="H1300" i="2" s="1"/>
  <c r="AA1302" i="2" a="1"/>
  <c r="AA1302" i="2" s="1"/>
  <c r="G1301" i="2" a="1"/>
  <c r="G1301" i="2" s="1"/>
  <c r="L1300" i="2" a="1"/>
  <c r="L1300" i="2" s="1"/>
  <c r="Y1302" i="2" a="1"/>
  <c r="Y1302" i="2" s="1"/>
  <c r="P1301" i="2"/>
  <c r="J1301" i="2" l="1" a="1"/>
  <c r="J1301" i="2" s="1"/>
  <c r="I1301" i="2" s="1" a="1"/>
  <c r="I1301" i="2" s="1"/>
  <c r="H1301" i="2" s="1" a="1"/>
  <c r="H1301" i="2" s="1"/>
  <c r="AF1301" i="2"/>
  <c r="AA1303" i="2" a="1"/>
  <c r="AA1303" i="2" s="1"/>
  <c r="G1302" i="2" a="1"/>
  <c r="G1302" i="2" s="1"/>
  <c r="L1301" i="2" a="1"/>
  <c r="L1301" i="2" s="1"/>
  <c r="Y1303" i="2" a="1"/>
  <c r="Y1303" i="2" s="1"/>
  <c r="P1302" i="2"/>
  <c r="J1302" i="2" l="1" a="1"/>
  <c r="J1302" i="2" s="1"/>
  <c r="I1302" i="2" s="1" a="1"/>
  <c r="I1302" i="2" s="1"/>
  <c r="H1302" i="2" s="1" a="1"/>
  <c r="H1302" i="2" s="1"/>
  <c r="AF1302" i="2"/>
  <c r="AA1304" i="2" a="1"/>
  <c r="AA1304" i="2" s="1"/>
  <c r="G1303" i="2" a="1"/>
  <c r="G1303" i="2" s="1"/>
  <c r="L1302" i="2" a="1"/>
  <c r="L1302" i="2" s="1"/>
  <c r="Y1304" i="2" a="1"/>
  <c r="Y1304" i="2" s="1"/>
  <c r="P1303" i="2"/>
  <c r="AF1303" i="2" l="1"/>
  <c r="J1303" i="2" a="1"/>
  <c r="J1303" i="2" s="1"/>
  <c r="I1303" i="2" s="1" a="1"/>
  <c r="I1303" i="2" s="1"/>
  <c r="H1303" i="2" s="1" a="1"/>
  <c r="H1303" i="2" s="1"/>
  <c r="AA1305" i="2" a="1"/>
  <c r="AA1305" i="2" s="1"/>
  <c r="G1304" i="2" a="1"/>
  <c r="G1304" i="2" s="1"/>
  <c r="L1303" i="2" a="1"/>
  <c r="L1303" i="2" s="1"/>
  <c r="Y1305" i="2" a="1"/>
  <c r="Y1305" i="2" s="1"/>
  <c r="P1304" i="2"/>
  <c r="AF1304" i="2" l="1"/>
  <c r="J1304" i="2" a="1"/>
  <c r="J1304" i="2" s="1"/>
  <c r="I1304" i="2" s="1" a="1"/>
  <c r="I1304" i="2" s="1"/>
  <c r="H1304" i="2" s="1" a="1"/>
  <c r="H1304" i="2" s="1"/>
  <c r="AA1306" i="2" a="1"/>
  <c r="AA1306" i="2" s="1"/>
  <c r="G1305" i="2" a="1"/>
  <c r="G1305" i="2" s="1"/>
  <c r="L1304" i="2" a="1"/>
  <c r="L1304" i="2" s="1"/>
  <c r="Y1306" i="2" a="1"/>
  <c r="Y1306" i="2" s="1"/>
  <c r="P1305" i="2"/>
  <c r="AF1305" i="2" l="1"/>
  <c r="J1305" i="2" a="1"/>
  <c r="J1305" i="2" s="1"/>
  <c r="I1305" i="2" s="1" a="1"/>
  <c r="I1305" i="2" s="1"/>
  <c r="H1305" i="2" s="1" a="1"/>
  <c r="H1305" i="2" s="1"/>
  <c r="AA1307" i="2" a="1"/>
  <c r="AA1307" i="2" s="1"/>
  <c r="G1306" i="2" a="1"/>
  <c r="G1306" i="2" s="1"/>
  <c r="L1305" i="2" a="1"/>
  <c r="L1305" i="2" s="1"/>
  <c r="Y1307" i="2" a="1"/>
  <c r="Y1307" i="2" s="1"/>
  <c r="P1306" i="2"/>
  <c r="AF1306" i="2" l="1"/>
  <c r="J1306" i="2" a="1"/>
  <c r="J1306" i="2" s="1"/>
  <c r="I1306" i="2" s="1" a="1"/>
  <c r="I1306" i="2" s="1"/>
  <c r="H1306" i="2" s="1" a="1"/>
  <c r="H1306" i="2" s="1"/>
  <c r="AA1308" i="2" a="1"/>
  <c r="AA1308" i="2" s="1"/>
  <c r="G1307" i="2" a="1"/>
  <c r="G1307" i="2" s="1"/>
  <c r="L1306" i="2" a="1"/>
  <c r="L1306" i="2" s="1"/>
  <c r="Y1308" i="2" a="1"/>
  <c r="Y1308" i="2" s="1"/>
  <c r="P1307" i="2"/>
  <c r="AF1307" i="2" l="1"/>
  <c r="J1307" i="2" a="1"/>
  <c r="J1307" i="2" s="1"/>
  <c r="I1307" i="2" s="1" a="1"/>
  <c r="I1307" i="2" s="1"/>
  <c r="H1307" i="2" s="1" a="1"/>
  <c r="H1307" i="2" s="1"/>
  <c r="AA1309" i="2" a="1"/>
  <c r="AA1309" i="2" s="1"/>
  <c r="G1308" i="2" a="1"/>
  <c r="G1308" i="2" s="1"/>
  <c r="L1307" i="2" a="1"/>
  <c r="L1307" i="2" s="1"/>
  <c r="Y1309" i="2" a="1"/>
  <c r="Y1309" i="2" s="1"/>
  <c r="P1308" i="2"/>
  <c r="AF1308" i="2" l="1"/>
  <c r="J1308" i="2" a="1"/>
  <c r="J1308" i="2" s="1"/>
  <c r="I1308" i="2" s="1" a="1"/>
  <c r="I1308" i="2" s="1"/>
  <c r="H1308" i="2" s="1" a="1"/>
  <c r="H1308" i="2" s="1"/>
  <c r="AA1310" i="2" a="1"/>
  <c r="AA1310" i="2" s="1"/>
  <c r="G1309" i="2" a="1"/>
  <c r="G1309" i="2" s="1"/>
  <c r="L1308" i="2" a="1"/>
  <c r="L1308" i="2" s="1"/>
  <c r="Y1310" i="2" a="1"/>
  <c r="Y1310" i="2" s="1"/>
  <c r="P1309" i="2"/>
  <c r="AF1309" i="2" l="1"/>
  <c r="J1309" i="2" a="1"/>
  <c r="J1309" i="2" s="1"/>
  <c r="I1309" i="2" s="1" a="1"/>
  <c r="I1309" i="2" s="1"/>
  <c r="H1309" i="2" s="1" a="1"/>
  <c r="H1309" i="2" s="1"/>
  <c r="AA1311" i="2" a="1"/>
  <c r="AA1311" i="2" s="1"/>
  <c r="G1310" i="2" a="1"/>
  <c r="G1310" i="2" s="1"/>
  <c r="L1309" i="2" a="1"/>
  <c r="L1309" i="2" s="1"/>
  <c r="Y1311" i="2" a="1"/>
  <c r="Y1311" i="2" s="1"/>
  <c r="P1310" i="2"/>
  <c r="AF1310" i="2" l="1"/>
  <c r="J1310" i="2" a="1"/>
  <c r="J1310" i="2" s="1"/>
  <c r="I1310" i="2" s="1" a="1"/>
  <c r="I1310" i="2" s="1"/>
  <c r="H1310" i="2" s="1" a="1"/>
  <c r="H1310" i="2" s="1"/>
  <c r="AA1312" i="2" a="1"/>
  <c r="AA1312" i="2" s="1"/>
  <c r="G1311" i="2" a="1"/>
  <c r="G1311" i="2" s="1"/>
  <c r="L1310" i="2" a="1"/>
  <c r="L1310" i="2" s="1"/>
  <c r="Y1312" i="2" a="1"/>
  <c r="Y1312" i="2" s="1"/>
  <c r="P1311" i="2"/>
  <c r="AF1311" i="2" l="1"/>
  <c r="J1311" i="2" a="1"/>
  <c r="J1311" i="2" s="1"/>
  <c r="I1311" i="2" s="1" a="1"/>
  <c r="I1311" i="2" s="1"/>
  <c r="H1311" i="2" s="1" a="1"/>
  <c r="H1311" i="2" s="1"/>
  <c r="AA1313" i="2" a="1"/>
  <c r="AA1313" i="2" s="1"/>
  <c r="G1312" i="2" a="1"/>
  <c r="G1312" i="2" s="1"/>
  <c r="L1311" i="2" a="1"/>
  <c r="L1311" i="2" s="1"/>
  <c r="Y1313" i="2" a="1"/>
  <c r="Y1313" i="2" s="1"/>
  <c r="P1312" i="2"/>
  <c r="AF1312" i="2" l="1"/>
  <c r="J1312" i="2" a="1"/>
  <c r="J1312" i="2" s="1"/>
  <c r="I1312" i="2" s="1" a="1"/>
  <c r="I1312" i="2" s="1"/>
  <c r="H1312" i="2" s="1" a="1"/>
  <c r="H1312" i="2" s="1"/>
  <c r="AA1314" i="2" a="1"/>
  <c r="AA1314" i="2" s="1"/>
  <c r="G1313" i="2" a="1"/>
  <c r="G1313" i="2" s="1"/>
  <c r="L1312" i="2" a="1"/>
  <c r="L1312" i="2" s="1"/>
  <c r="Y1314" i="2" a="1"/>
  <c r="Y1314" i="2" s="1"/>
  <c r="P1313" i="2"/>
  <c r="AF1313" i="2" l="1"/>
  <c r="J1313" i="2" a="1"/>
  <c r="J1313" i="2" s="1"/>
  <c r="I1313" i="2" s="1" a="1"/>
  <c r="I1313" i="2" s="1"/>
  <c r="H1313" i="2" s="1" a="1"/>
  <c r="H1313" i="2" s="1"/>
  <c r="AA1315" i="2" a="1"/>
  <c r="AA1315" i="2" s="1"/>
  <c r="G1314" i="2" a="1"/>
  <c r="G1314" i="2" s="1"/>
  <c r="L1313" i="2" a="1"/>
  <c r="L1313" i="2" s="1"/>
  <c r="Y1315" i="2" a="1"/>
  <c r="Y1315" i="2" s="1"/>
  <c r="P1314" i="2"/>
  <c r="AF1314" i="2" l="1"/>
  <c r="J1314" i="2" a="1"/>
  <c r="J1314" i="2" s="1"/>
  <c r="I1314" i="2" s="1" a="1"/>
  <c r="I1314" i="2" s="1"/>
  <c r="H1314" i="2" s="1" a="1"/>
  <c r="H1314" i="2" s="1"/>
  <c r="AA1316" i="2" a="1"/>
  <c r="AA1316" i="2" s="1"/>
  <c r="G1315" i="2" a="1"/>
  <c r="G1315" i="2" s="1"/>
  <c r="L1314" i="2" a="1"/>
  <c r="L1314" i="2" s="1"/>
  <c r="Y1316" i="2" a="1"/>
  <c r="Y1316" i="2" s="1"/>
  <c r="P1315" i="2"/>
  <c r="J1315" i="2" l="1" a="1"/>
  <c r="J1315" i="2" s="1"/>
  <c r="I1315" i="2" s="1" a="1"/>
  <c r="I1315" i="2" s="1"/>
  <c r="H1315" i="2" s="1" a="1"/>
  <c r="H1315" i="2" s="1"/>
  <c r="AF1315" i="2"/>
  <c r="AA1317" i="2" a="1"/>
  <c r="AA1317" i="2" s="1"/>
  <c r="G1316" i="2" a="1"/>
  <c r="G1316" i="2" s="1"/>
  <c r="L1315" i="2" a="1"/>
  <c r="L1315" i="2" s="1"/>
  <c r="Y1317" i="2" a="1"/>
  <c r="Y1317" i="2" s="1"/>
  <c r="P1316" i="2"/>
  <c r="AF1316" i="2" l="1"/>
  <c r="J1316" i="2" a="1"/>
  <c r="J1316" i="2" s="1"/>
  <c r="I1316" i="2" s="1" a="1"/>
  <c r="I1316" i="2" s="1"/>
  <c r="H1316" i="2" s="1" a="1"/>
  <c r="H1316" i="2" s="1"/>
  <c r="AA1318" i="2" a="1"/>
  <c r="AA1318" i="2" s="1"/>
  <c r="G1317" i="2" a="1"/>
  <c r="G1317" i="2" s="1"/>
  <c r="L1316" i="2" a="1"/>
  <c r="L1316" i="2" s="1"/>
  <c r="Y1318" i="2" a="1"/>
  <c r="Y1318" i="2" s="1"/>
  <c r="P1317" i="2"/>
  <c r="AF1317" i="2" l="1"/>
  <c r="J1317" i="2" a="1"/>
  <c r="J1317" i="2" s="1"/>
  <c r="I1317" i="2" s="1" a="1"/>
  <c r="I1317" i="2" s="1"/>
  <c r="H1317" i="2" s="1" a="1"/>
  <c r="H1317" i="2" s="1"/>
  <c r="AA1319" i="2" a="1"/>
  <c r="AA1319" i="2" s="1"/>
  <c r="G1318" i="2" a="1"/>
  <c r="G1318" i="2" s="1"/>
  <c r="L1317" i="2" a="1"/>
  <c r="L1317" i="2" s="1"/>
  <c r="Y1319" i="2" a="1"/>
  <c r="Y1319" i="2" s="1"/>
  <c r="P1318" i="2"/>
  <c r="AF1318" i="2" l="1"/>
  <c r="J1318" i="2" a="1"/>
  <c r="J1318" i="2" s="1"/>
  <c r="I1318" i="2" s="1" a="1"/>
  <c r="I1318" i="2" s="1"/>
  <c r="H1318" i="2" s="1" a="1"/>
  <c r="H1318" i="2" s="1"/>
  <c r="AA1320" i="2" a="1"/>
  <c r="AA1320" i="2" s="1"/>
  <c r="G1319" i="2" a="1"/>
  <c r="G1319" i="2" s="1"/>
  <c r="L1318" i="2" a="1"/>
  <c r="L1318" i="2" s="1"/>
  <c r="Y1320" i="2" a="1"/>
  <c r="Y1320" i="2" s="1"/>
  <c r="P1319" i="2"/>
  <c r="AF1319" i="2" l="1"/>
  <c r="J1319" i="2" a="1"/>
  <c r="J1319" i="2" s="1"/>
  <c r="I1319" i="2" s="1" a="1"/>
  <c r="I1319" i="2" s="1"/>
  <c r="H1319" i="2" s="1" a="1"/>
  <c r="H1319" i="2" s="1"/>
  <c r="AA1321" i="2" a="1"/>
  <c r="AA1321" i="2" s="1"/>
  <c r="G1320" i="2" a="1"/>
  <c r="G1320" i="2" s="1"/>
  <c r="L1319" i="2" a="1"/>
  <c r="L1319" i="2" s="1"/>
  <c r="Y1321" i="2" a="1"/>
  <c r="Y1321" i="2" s="1"/>
  <c r="P1320" i="2"/>
  <c r="AF1320" i="2" l="1"/>
  <c r="J1320" i="2" a="1"/>
  <c r="J1320" i="2" s="1"/>
  <c r="I1320" i="2" s="1" a="1"/>
  <c r="I1320" i="2" s="1"/>
  <c r="H1320" i="2" s="1" a="1"/>
  <c r="H1320" i="2" s="1"/>
  <c r="AA1322" i="2" a="1"/>
  <c r="AA1322" i="2" s="1"/>
  <c r="G1321" i="2" a="1"/>
  <c r="G1321" i="2" s="1"/>
  <c r="L1320" i="2" a="1"/>
  <c r="L1320" i="2" s="1"/>
  <c r="Y1322" i="2" a="1"/>
  <c r="Y1322" i="2" s="1"/>
  <c r="P1321" i="2"/>
  <c r="J1321" i="2" l="1" a="1"/>
  <c r="J1321" i="2" s="1"/>
  <c r="I1321" i="2" s="1" a="1"/>
  <c r="I1321" i="2" s="1"/>
  <c r="H1321" i="2" s="1" a="1"/>
  <c r="H1321" i="2" s="1"/>
  <c r="AF1321" i="2"/>
  <c r="AA1323" i="2" a="1"/>
  <c r="AA1323" i="2" s="1"/>
  <c r="G1322" i="2" a="1"/>
  <c r="G1322" i="2" s="1"/>
  <c r="L1321" i="2" a="1"/>
  <c r="L1321" i="2" s="1"/>
  <c r="Y1323" i="2" a="1"/>
  <c r="Y1323" i="2" s="1"/>
  <c r="P1322" i="2"/>
  <c r="AF1322" i="2" l="1"/>
  <c r="J1322" i="2" a="1"/>
  <c r="J1322" i="2" s="1"/>
  <c r="I1322" i="2" s="1" a="1"/>
  <c r="I1322" i="2" s="1"/>
  <c r="H1322" i="2" s="1" a="1"/>
  <c r="H1322" i="2" s="1"/>
  <c r="AA1324" i="2" a="1"/>
  <c r="AA1324" i="2" s="1"/>
  <c r="G1323" i="2" a="1"/>
  <c r="G1323" i="2" s="1"/>
  <c r="L1322" i="2" a="1"/>
  <c r="L1322" i="2" s="1"/>
  <c r="Y1324" i="2" a="1"/>
  <c r="Y1324" i="2" s="1"/>
  <c r="P1323" i="2"/>
  <c r="AF1323" i="2" l="1"/>
  <c r="J1323" i="2" a="1"/>
  <c r="J1323" i="2" s="1"/>
  <c r="I1323" i="2" s="1" a="1"/>
  <c r="I1323" i="2" s="1"/>
  <c r="H1323" i="2" s="1" a="1"/>
  <c r="H1323" i="2" s="1"/>
  <c r="AA1325" i="2" a="1"/>
  <c r="AA1325" i="2" s="1"/>
  <c r="G1324" i="2" a="1"/>
  <c r="G1324" i="2" s="1"/>
  <c r="L1323" i="2" a="1"/>
  <c r="L1323" i="2" s="1"/>
  <c r="Y1325" i="2" a="1"/>
  <c r="Y1325" i="2" s="1"/>
  <c r="P1324" i="2"/>
  <c r="AF1324" i="2" l="1"/>
  <c r="J1324" i="2" a="1"/>
  <c r="J1324" i="2" s="1"/>
  <c r="I1324" i="2" s="1" a="1"/>
  <c r="I1324" i="2" s="1"/>
  <c r="H1324" i="2" s="1" a="1"/>
  <c r="H1324" i="2" s="1"/>
  <c r="AA1326" i="2" a="1"/>
  <c r="AA1326" i="2" s="1"/>
  <c r="G1325" i="2" a="1"/>
  <c r="G1325" i="2" s="1"/>
  <c r="L1324" i="2" a="1"/>
  <c r="L1324" i="2" s="1"/>
  <c r="Y1326" i="2" a="1"/>
  <c r="Y1326" i="2" s="1"/>
  <c r="P1325" i="2"/>
  <c r="AF1325" i="2" l="1"/>
  <c r="J1325" i="2" a="1"/>
  <c r="J1325" i="2" s="1"/>
  <c r="I1325" i="2" s="1" a="1"/>
  <c r="I1325" i="2" s="1"/>
  <c r="H1325" i="2" s="1" a="1"/>
  <c r="H1325" i="2" s="1"/>
  <c r="AA1327" i="2" a="1"/>
  <c r="AA1327" i="2" s="1"/>
  <c r="G1326" i="2" a="1"/>
  <c r="G1326" i="2" s="1"/>
  <c r="L1325" i="2" a="1"/>
  <c r="L1325" i="2" s="1"/>
  <c r="Y1327" i="2" a="1"/>
  <c r="Y1327" i="2" s="1"/>
  <c r="P1326" i="2"/>
  <c r="AF1326" i="2" l="1"/>
  <c r="J1326" i="2" a="1"/>
  <c r="J1326" i="2" s="1"/>
  <c r="I1326" i="2" s="1" a="1"/>
  <c r="I1326" i="2" s="1"/>
  <c r="H1326" i="2" s="1" a="1"/>
  <c r="H1326" i="2" s="1"/>
  <c r="AA1328" i="2" a="1"/>
  <c r="AA1328" i="2" s="1"/>
  <c r="G1327" i="2" a="1"/>
  <c r="G1327" i="2" s="1"/>
  <c r="L1326" i="2" a="1"/>
  <c r="L1326" i="2" s="1"/>
  <c r="Y1328" i="2" a="1"/>
  <c r="Y1328" i="2" s="1"/>
  <c r="P1327" i="2"/>
  <c r="AF1327" i="2" l="1"/>
  <c r="J1327" i="2" a="1"/>
  <c r="J1327" i="2" s="1"/>
  <c r="I1327" i="2" s="1" a="1"/>
  <c r="I1327" i="2" s="1"/>
  <c r="H1327" i="2" s="1" a="1"/>
  <c r="H1327" i="2" s="1"/>
  <c r="AA1329" i="2" a="1"/>
  <c r="AA1329" i="2" s="1"/>
  <c r="G1328" i="2" a="1"/>
  <c r="G1328" i="2" s="1"/>
  <c r="L1327" i="2" a="1"/>
  <c r="L1327" i="2" s="1"/>
  <c r="Y1329" i="2" a="1"/>
  <c r="Y1329" i="2" s="1"/>
  <c r="P1328" i="2"/>
  <c r="AF1328" i="2" l="1"/>
  <c r="J1328" i="2" a="1"/>
  <c r="J1328" i="2" s="1"/>
  <c r="I1328" i="2" s="1" a="1"/>
  <c r="I1328" i="2" s="1"/>
  <c r="H1328" i="2" s="1" a="1"/>
  <c r="H1328" i="2" s="1"/>
  <c r="AA1330" i="2" a="1"/>
  <c r="AA1330" i="2" s="1"/>
  <c r="G1329" i="2" a="1"/>
  <c r="G1329" i="2" s="1"/>
  <c r="L1328" i="2" a="1"/>
  <c r="L1328" i="2" s="1"/>
  <c r="Y1330" i="2" a="1"/>
  <c r="Y1330" i="2" s="1"/>
  <c r="P1329" i="2"/>
  <c r="AF1329" i="2" l="1"/>
  <c r="J1329" i="2" a="1"/>
  <c r="J1329" i="2" s="1"/>
  <c r="I1329" i="2" s="1" a="1"/>
  <c r="I1329" i="2" s="1"/>
  <c r="H1329" i="2" s="1" a="1"/>
  <c r="H1329" i="2" s="1"/>
  <c r="AA1331" i="2" a="1"/>
  <c r="AA1331" i="2" s="1"/>
  <c r="G1330" i="2" a="1"/>
  <c r="G1330" i="2" s="1"/>
  <c r="L1329" i="2" a="1"/>
  <c r="L1329" i="2" s="1"/>
  <c r="Y1331" i="2" a="1"/>
  <c r="Y1331" i="2" s="1"/>
  <c r="P1330" i="2"/>
  <c r="AF1330" i="2" l="1"/>
  <c r="J1330" i="2" a="1"/>
  <c r="J1330" i="2" s="1"/>
  <c r="I1330" i="2" s="1" a="1"/>
  <c r="I1330" i="2" s="1"/>
  <c r="H1330" i="2" s="1" a="1"/>
  <c r="H1330" i="2" s="1"/>
  <c r="AA1332" i="2" a="1"/>
  <c r="AA1332" i="2" s="1"/>
  <c r="G1331" i="2" a="1"/>
  <c r="G1331" i="2" s="1"/>
  <c r="L1330" i="2" a="1"/>
  <c r="L1330" i="2" s="1"/>
  <c r="Y1332" i="2" a="1"/>
  <c r="Y1332" i="2" s="1"/>
  <c r="P1331" i="2"/>
  <c r="AF1331" i="2" l="1"/>
  <c r="J1331" i="2" a="1"/>
  <c r="J1331" i="2" s="1"/>
  <c r="I1331" i="2" s="1" a="1"/>
  <c r="I1331" i="2" s="1"/>
  <c r="H1331" i="2" s="1" a="1"/>
  <c r="H1331" i="2" s="1"/>
  <c r="AA1333" i="2" a="1"/>
  <c r="AA1333" i="2" s="1"/>
  <c r="G1332" i="2" a="1"/>
  <c r="G1332" i="2" s="1"/>
  <c r="L1331" i="2" a="1"/>
  <c r="L1331" i="2" s="1"/>
  <c r="Y1333" i="2" a="1"/>
  <c r="Y1333" i="2" s="1"/>
  <c r="P1332" i="2"/>
  <c r="AF1332" i="2" l="1"/>
  <c r="J1332" i="2" a="1"/>
  <c r="J1332" i="2" s="1"/>
  <c r="I1332" i="2" s="1" a="1"/>
  <c r="I1332" i="2" s="1"/>
  <c r="H1332" i="2" s="1" a="1"/>
  <c r="H1332" i="2" s="1"/>
  <c r="AA1334" i="2" a="1"/>
  <c r="AA1334" i="2" s="1"/>
  <c r="G1333" i="2" a="1"/>
  <c r="G1333" i="2" s="1"/>
  <c r="L1332" i="2" a="1"/>
  <c r="L1332" i="2" s="1"/>
  <c r="Y1334" i="2" a="1"/>
  <c r="Y1334" i="2" s="1"/>
  <c r="P1333" i="2"/>
  <c r="J1333" i="2" l="1" a="1"/>
  <c r="J1333" i="2" s="1"/>
  <c r="I1333" i="2" s="1" a="1"/>
  <c r="I1333" i="2" s="1"/>
  <c r="H1333" i="2" s="1" a="1"/>
  <c r="H1333" i="2" s="1"/>
  <c r="AF1333" i="2"/>
  <c r="AA1335" i="2" a="1"/>
  <c r="AA1335" i="2" s="1"/>
  <c r="G1334" i="2" a="1"/>
  <c r="G1334" i="2" s="1"/>
  <c r="L1333" i="2" a="1"/>
  <c r="L1333" i="2" s="1"/>
  <c r="Y1335" i="2" a="1"/>
  <c r="Y1335" i="2" s="1"/>
  <c r="P1334" i="2"/>
  <c r="AF1334" i="2" l="1"/>
  <c r="J1334" i="2" a="1"/>
  <c r="J1334" i="2" s="1"/>
  <c r="I1334" i="2" s="1" a="1"/>
  <c r="I1334" i="2" s="1"/>
  <c r="H1334" i="2" s="1" a="1"/>
  <c r="H1334" i="2" s="1"/>
  <c r="AA1336" i="2" a="1"/>
  <c r="AA1336" i="2" s="1"/>
  <c r="G1335" i="2" a="1"/>
  <c r="G1335" i="2" s="1"/>
  <c r="L1334" i="2" a="1"/>
  <c r="L1334" i="2" s="1"/>
  <c r="Y1336" i="2" a="1"/>
  <c r="Y1336" i="2" s="1"/>
  <c r="P1335" i="2"/>
  <c r="AF1335" i="2" l="1"/>
  <c r="J1335" i="2" a="1"/>
  <c r="J1335" i="2" s="1"/>
  <c r="I1335" i="2" s="1" a="1"/>
  <c r="I1335" i="2" s="1"/>
  <c r="H1335" i="2" s="1" a="1"/>
  <c r="H1335" i="2" s="1"/>
  <c r="AA1337" i="2" a="1"/>
  <c r="AA1337" i="2" s="1"/>
  <c r="G1336" i="2" a="1"/>
  <c r="G1336" i="2" s="1"/>
  <c r="L1335" i="2" a="1"/>
  <c r="L1335" i="2" s="1"/>
  <c r="Y1337" i="2" a="1"/>
  <c r="Y1337" i="2" s="1"/>
  <c r="P1336" i="2"/>
  <c r="AF1336" i="2" l="1"/>
  <c r="J1336" i="2" a="1"/>
  <c r="J1336" i="2" s="1"/>
  <c r="I1336" i="2" s="1" a="1"/>
  <c r="I1336" i="2" s="1"/>
  <c r="H1336" i="2" s="1" a="1"/>
  <c r="H1336" i="2" s="1"/>
  <c r="AA1338" i="2" a="1"/>
  <c r="AA1338" i="2" s="1"/>
  <c r="G1337" i="2" a="1"/>
  <c r="G1337" i="2" s="1"/>
  <c r="L1336" i="2" a="1"/>
  <c r="L1336" i="2" s="1"/>
  <c r="Y1338" i="2" a="1"/>
  <c r="Y1338" i="2" s="1"/>
  <c r="P1337" i="2"/>
  <c r="AF1337" i="2" l="1"/>
  <c r="J1337" i="2" a="1"/>
  <c r="J1337" i="2" s="1"/>
  <c r="I1337" i="2" s="1" a="1"/>
  <c r="I1337" i="2" s="1"/>
  <c r="H1337" i="2" s="1" a="1"/>
  <c r="H1337" i="2" s="1"/>
  <c r="AA1339" i="2" a="1"/>
  <c r="AA1339" i="2" s="1"/>
  <c r="G1338" i="2" a="1"/>
  <c r="G1338" i="2" s="1"/>
  <c r="L1337" i="2" a="1"/>
  <c r="L1337" i="2" s="1"/>
  <c r="Y1339" i="2" a="1"/>
  <c r="Y1339" i="2" s="1"/>
  <c r="P1338" i="2"/>
  <c r="AF1338" i="2" l="1"/>
  <c r="J1338" i="2" a="1"/>
  <c r="J1338" i="2" s="1"/>
  <c r="I1338" i="2" s="1" a="1"/>
  <c r="I1338" i="2" s="1"/>
  <c r="H1338" i="2" s="1" a="1"/>
  <c r="H1338" i="2" s="1"/>
  <c r="AA1340" i="2" a="1"/>
  <c r="AA1340" i="2" s="1"/>
  <c r="G1339" i="2" a="1"/>
  <c r="G1339" i="2" s="1"/>
  <c r="L1338" i="2" a="1"/>
  <c r="L1338" i="2" s="1"/>
  <c r="Y1340" i="2" a="1"/>
  <c r="Y1340" i="2" s="1"/>
  <c r="P1339" i="2"/>
  <c r="AF1339" i="2" l="1"/>
  <c r="J1339" i="2" a="1"/>
  <c r="J1339" i="2" s="1"/>
  <c r="I1339" i="2" s="1" a="1"/>
  <c r="I1339" i="2" s="1"/>
  <c r="H1339" i="2" s="1" a="1"/>
  <c r="H1339" i="2" s="1"/>
  <c r="AA1341" i="2" a="1"/>
  <c r="AA1341" i="2" s="1"/>
  <c r="G1340" i="2" a="1"/>
  <c r="G1340" i="2" s="1"/>
  <c r="L1339" i="2" a="1"/>
  <c r="L1339" i="2" s="1"/>
  <c r="Y1341" i="2" a="1"/>
  <c r="Y1341" i="2" s="1"/>
  <c r="P1340" i="2"/>
  <c r="AF1340" i="2" l="1"/>
  <c r="J1340" i="2" a="1"/>
  <c r="J1340" i="2" s="1"/>
  <c r="I1340" i="2" s="1" a="1"/>
  <c r="I1340" i="2" s="1"/>
  <c r="H1340" i="2" s="1" a="1"/>
  <c r="H1340" i="2" s="1"/>
  <c r="AA1342" i="2" a="1"/>
  <c r="AA1342" i="2" s="1"/>
  <c r="G1341" i="2" a="1"/>
  <c r="G1341" i="2" s="1"/>
  <c r="L1340" i="2" a="1"/>
  <c r="L1340" i="2" s="1"/>
  <c r="Y1342" i="2" a="1"/>
  <c r="Y1342" i="2" s="1"/>
  <c r="P1341" i="2"/>
  <c r="AF1341" i="2" l="1"/>
  <c r="J1341" i="2" a="1"/>
  <c r="J1341" i="2" s="1"/>
  <c r="I1341" i="2" s="1" a="1"/>
  <c r="I1341" i="2" s="1"/>
  <c r="H1341" i="2" s="1" a="1"/>
  <c r="H1341" i="2" s="1"/>
  <c r="AA1343" i="2" a="1"/>
  <c r="AA1343" i="2" s="1"/>
  <c r="G1342" i="2" a="1"/>
  <c r="G1342" i="2" s="1"/>
  <c r="L1341" i="2" a="1"/>
  <c r="L1341" i="2" s="1"/>
  <c r="Y1343" i="2" a="1"/>
  <c r="Y1343" i="2" s="1"/>
  <c r="P1342" i="2"/>
  <c r="AA1344" i="2" l="1" a="1"/>
  <c r="AA1344" i="2" s="1"/>
  <c r="G1343" i="2" a="1"/>
  <c r="G1343" i="2" s="1"/>
  <c r="AF1342" i="2"/>
  <c r="J1342" i="2" a="1"/>
  <c r="J1342" i="2" s="1"/>
  <c r="I1342" i="2" s="1" a="1"/>
  <c r="I1342" i="2" s="1"/>
  <c r="H1342" i="2" s="1" a="1"/>
  <c r="H1342" i="2" s="1"/>
  <c r="L1342" i="2" a="1"/>
  <c r="L1342" i="2" s="1"/>
  <c r="Y1344" i="2" a="1"/>
  <c r="Y1344" i="2" s="1"/>
  <c r="P1343" i="2"/>
  <c r="AF1343" i="2" l="1"/>
  <c r="J1343" i="2" a="1"/>
  <c r="J1343" i="2" s="1"/>
  <c r="I1343" i="2" s="1" a="1"/>
  <c r="I1343" i="2" s="1"/>
  <c r="H1343" i="2" s="1" a="1"/>
  <c r="H1343" i="2" s="1"/>
  <c r="AA1345" i="2" a="1"/>
  <c r="AA1345" i="2" s="1"/>
  <c r="G1344" i="2" a="1"/>
  <c r="G1344" i="2" s="1"/>
  <c r="L1343" i="2" a="1"/>
  <c r="L1343" i="2" s="1"/>
  <c r="Y1345" i="2" a="1"/>
  <c r="Y1345" i="2" s="1"/>
  <c r="P1344" i="2"/>
  <c r="AF1344" i="2" l="1"/>
  <c r="J1344" i="2" a="1"/>
  <c r="J1344" i="2" s="1"/>
  <c r="I1344" i="2" s="1" a="1"/>
  <c r="I1344" i="2" s="1"/>
  <c r="H1344" i="2" s="1" a="1"/>
  <c r="H1344" i="2" s="1"/>
  <c r="AA1346" i="2" a="1"/>
  <c r="AA1346" i="2" s="1"/>
  <c r="G1345" i="2" a="1"/>
  <c r="G1345" i="2" s="1"/>
  <c r="L1344" i="2" a="1"/>
  <c r="L1344" i="2" s="1"/>
  <c r="Y1346" i="2" a="1"/>
  <c r="Y1346" i="2" s="1"/>
  <c r="P1345" i="2"/>
  <c r="AF1345" i="2" l="1"/>
  <c r="J1345" i="2" a="1"/>
  <c r="J1345" i="2" s="1"/>
  <c r="I1345" i="2" s="1" a="1"/>
  <c r="I1345" i="2" s="1"/>
  <c r="H1345" i="2" s="1" a="1"/>
  <c r="H1345" i="2" s="1"/>
  <c r="AA1347" i="2" a="1"/>
  <c r="AA1347" i="2" s="1"/>
  <c r="G1346" i="2" a="1"/>
  <c r="G1346" i="2" s="1"/>
  <c r="L1345" i="2" a="1"/>
  <c r="L1345" i="2" s="1"/>
  <c r="Y1347" i="2" a="1"/>
  <c r="Y1347" i="2" s="1"/>
  <c r="P1346" i="2"/>
  <c r="AF1346" i="2" l="1"/>
  <c r="J1346" i="2" a="1"/>
  <c r="J1346" i="2" s="1"/>
  <c r="I1346" i="2" s="1" a="1"/>
  <c r="I1346" i="2" s="1"/>
  <c r="H1346" i="2" s="1" a="1"/>
  <c r="H1346" i="2" s="1"/>
  <c r="AA1348" i="2" a="1"/>
  <c r="AA1348" i="2" s="1"/>
  <c r="G1347" i="2" a="1"/>
  <c r="G1347" i="2" s="1"/>
  <c r="L1346" i="2" a="1"/>
  <c r="L1346" i="2" s="1"/>
  <c r="Y1348" i="2" a="1"/>
  <c r="Y1348" i="2" s="1"/>
  <c r="P1347" i="2"/>
  <c r="J1347" i="2" l="1" a="1"/>
  <c r="J1347" i="2" s="1"/>
  <c r="I1347" i="2" s="1" a="1"/>
  <c r="I1347" i="2" s="1"/>
  <c r="H1347" i="2" s="1" a="1"/>
  <c r="H1347" i="2" s="1"/>
  <c r="AF1347" i="2"/>
  <c r="AA1349" i="2" a="1"/>
  <c r="AA1349" i="2" s="1"/>
  <c r="G1348" i="2" a="1"/>
  <c r="G1348" i="2" s="1"/>
  <c r="L1347" i="2" a="1"/>
  <c r="L1347" i="2" s="1"/>
  <c r="Y1349" i="2" a="1"/>
  <c r="Y1349" i="2" s="1"/>
  <c r="P1348" i="2"/>
  <c r="J1348" i="2" l="1" a="1"/>
  <c r="J1348" i="2" s="1"/>
  <c r="I1348" i="2" s="1" a="1"/>
  <c r="I1348" i="2" s="1"/>
  <c r="H1348" i="2" s="1" a="1"/>
  <c r="H1348" i="2" s="1"/>
  <c r="AF1348" i="2"/>
  <c r="AA1350" i="2" a="1"/>
  <c r="AA1350" i="2" s="1"/>
  <c r="G1349" i="2" a="1"/>
  <c r="G1349" i="2" s="1"/>
  <c r="L1348" i="2" a="1"/>
  <c r="L1348" i="2" s="1"/>
  <c r="Y1350" i="2" a="1"/>
  <c r="Y1350" i="2" s="1"/>
  <c r="P1349" i="2"/>
  <c r="AF1349" i="2" l="1"/>
  <c r="J1349" i="2" a="1"/>
  <c r="J1349" i="2" s="1"/>
  <c r="I1349" i="2" s="1" a="1"/>
  <c r="I1349" i="2" s="1"/>
  <c r="H1349" i="2" s="1" a="1"/>
  <c r="H1349" i="2" s="1"/>
  <c r="AA1351" i="2" a="1"/>
  <c r="AA1351" i="2" s="1"/>
  <c r="G1350" i="2" a="1"/>
  <c r="G1350" i="2" s="1"/>
  <c r="L1349" i="2" a="1"/>
  <c r="L1349" i="2" s="1"/>
  <c r="Y1351" i="2" a="1"/>
  <c r="Y1351" i="2" s="1"/>
  <c r="P1350" i="2"/>
  <c r="J1350" i="2" l="1" a="1"/>
  <c r="J1350" i="2" s="1"/>
  <c r="I1350" i="2" s="1" a="1"/>
  <c r="I1350" i="2" s="1"/>
  <c r="H1350" i="2" s="1" a="1"/>
  <c r="H1350" i="2" s="1"/>
  <c r="AF1350" i="2"/>
  <c r="AA1352" i="2" a="1"/>
  <c r="AA1352" i="2" s="1"/>
  <c r="G1351" i="2" a="1"/>
  <c r="G1351" i="2" s="1"/>
  <c r="L1350" i="2" a="1"/>
  <c r="L1350" i="2" s="1"/>
  <c r="Y1352" i="2" a="1"/>
  <c r="Y1352" i="2" s="1"/>
  <c r="P1351" i="2"/>
  <c r="AF1351" i="2" l="1"/>
  <c r="J1351" i="2" a="1"/>
  <c r="J1351" i="2" s="1"/>
  <c r="I1351" i="2" s="1" a="1"/>
  <c r="I1351" i="2" s="1"/>
  <c r="H1351" i="2" s="1" a="1"/>
  <c r="H1351" i="2" s="1"/>
  <c r="AA1353" i="2" a="1"/>
  <c r="AA1353" i="2" s="1"/>
  <c r="G1352" i="2" a="1"/>
  <c r="G1352" i="2" s="1"/>
  <c r="L1351" i="2" a="1"/>
  <c r="L1351" i="2" s="1"/>
  <c r="Y1353" i="2" a="1"/>
  <c r="Y1353" i="2" s="1"/>
  <c r="P1352" i="2"/>
  <c r="AF1352" i="2" l="1"/>
  <c r="J1352" i="2" a="1"/>
  <c r="J1352" i="2" s="1"/>
  <c r="I1352" i="2" s="1" a="1"/>
  <c r="I1352" i="2" s="1"/>
  <c r="H1352" i="2" s="1" a="1"/>
  <c r="H1352" i="2" s="1"/>
  <c r="AA1354" i="2" a="1"/>
  <c r="AA1354" i="2" s="1"/>
  <c r="G1353" i="2" a="1"/>
  <c r="G1353" i="2" s="1"/>
  <c r="L1352" i="2" a="1"/>
  <c r="L1352" i="2" s="1"/>
  <c r="Y1354" i="2" a="1"/>
  <c r="Y1354" i="2" s="1"/>
  <c r="P1353" i="2"/>
  <c r="AF1353" i="2" l="1"/>
  <c r="J1353" i="2" a="1"/>
  <c r="J1353" i="2" s="1"/>
  <c r="I1353" i="2" s="1" a="1"/>
  <c r="I1353" i="2" s="1"/>
  <c r="H1353" i="2" s="1" a="1"/>
  <c r="H1353" i="2" s="1"/>
  <c r="AA1355" i="2" a="1"/>
  <c r="AA1355" i="2" s="1"/>
  <c r="G1354" i="2" a="1"/>
  <c r="G1354" i="2" s="1"/>
  <c r="L1353" i="2" a="1"/>
  <c r="L1353" i="2" s="1"/>
  <c r="Y1355" i="2" a="1"/>
  <c r="Y1355" i="2" s="1"/>
  <c r="P1354" i="2"/>
  <c r="AF1354" i="2" l="1"/>
  <c r="J1354" i="2" a="1"/>
  <c r="J1354" i="2" s="1"/>
  <c r="I1354" i="2" s="1" a="1"/>
  <c r="I1354" i="2" s="1"/>
  <c r="H1354" i="2" s="1" a="1"/>
  <c r="H1354" i="2" s="1"/>
  <c r="AA1356" i="2" a="1"/>
  <c r="AA1356" i="2" s="1"/>
  <c r="G1355" i="2" a="1"/>
  <c r="G1355" i="2" s="1"/>
  <c r="L1354" i="2" a="1"/>
  <c r="L1354" i="2" s="1"/>
  <c r="Y1356" i="2" a="1"/>
  <c r="Y1356" i="2" s="1"/>
  <c r="P1355" i="2"/>
  <c r="AF1355" i="2" l="1"/>
  <c r="J1355" i="2" a="1"/>
  <c r="J1355" i="2" s="1"/>
  <c r="I1355" i="2" s="1" a="1"/>
  <c r="I1355" i="2" s="1"/>
  <c r="H1355" i="2" s="1" a="1"/>
  <c r="H1355" i="2" s="1"/>
  <c r="AA1357" i="2" a="1"/>
  <c r="AA1357" i="2" s="1"/>
  <c r="G1356" i="2" a="1"/>
  <c r="G1356" i="2" s="1"/>
  <c r="L1355" i="2" a="1"/>
  <c r="L1355" i="2" s="1"/>
  <c r="Y1357" i="2" a="1"/>
  <c r="Y1357" i="2" s="1"/>
  <c r="P1356" i="2"/>
  <c r="AF1356" i="2" l="1"/>
  <c r="J1356" i="2" a="1"/>
  <c r="J1356" i="2" s="1"/>
  <c r="I1356" i="2" s="1" a="1"/>
  <c r="I1356" i="2" s="1"/>
  <c r="H1356" i="2" s="1" a="1"/>
  <c r="H1356" i="2" s="1"/>
  <c r="AA1358" i="2" a="1"/>
  <c r="AA1358" i="2" s="1"/>
  <c r="G1357" i="2" a="1"/>
  <c r="G1357" i="2" s="1"/>
  <c r="L1356" i="2" a="1"/>
  <c r="L1356" i="2" s="1"/>
  <c r="Y1358" i="2" a="1"/>
  <c r="Y1358" i="2" s="1"/>
  <c r="P1357" i="2"/>
  <c r="AF1357" i="2" l="1"/>
  <c r="J1357" i="2" a="1"/>
  <c r="J1357" i="2" s="1"/>
  <c r="I1357" i="2" s="1" a="1"/>
  <c r="I1357" i="2" s="1"/>
  <c r="H1357" i="2" s="1" a="1"/>
  <c r="H1357" i="2" s="1"/>
  <c r="AA1359" i="2" a="1"/>
  <c r="AA1359" i="2" s="1"/>
  <c r="G1358" i="2" a="1"/>
  <c r="G1358" i="2" s="1"/>
  <c r="L1357" i="2" a="1"/>
  <c r="L1357" i="2" s="1"/>
  <c r="Y1359" i="2" a="1"/>
  <c r="Y1359" i="2" s="1"/>
  <c r="P1358" i="2"/>
  <c r="AF1358" i="2" l="1"/>
  <c r="J1358" i="2" a="1"/>
  <c r="J1358" i="2" s="1"/>
  <c r="I1358" i="2" s="1" a="1"/>
  <c r="I1358" i="2" s="1"/>
  <c r="H1358" i="2" s="1" a="1"/>
  <c r="H1358" i="2" s="1"/>
  <c r="AA1360" i="2" a="1"/>
  <c r="AA1360" i="2" s="1"/>
  <c r="G1359" i="2" a="1"/>
  <c r="G1359" i="2" s="1"/>
  <c r="L1358" i="2" a="1"/>
  <c r="L1358" i="2" s="1"/>
  <c r="Y1360" i="2" a="1"/>
  <c r="Y1360" i="2" s="1"/>
  <c r="P1359" i="2"/>
  <c r="AF1359" i="2" l="1"/>
  <c r="J1359" i="2" a="1"/>
  <c r="J1359" i="2" s="1"/>
  <c r="I1359" i="2" s="1" a="1"/>
  <c r="I1359" i="2" s="1"/>
  <c r="H1359" i="2" s="1" a="1"/>
  <c r="H1359" i="2" s="1"/>
  <c r="AA1361" i="2" a="1"/>
  <c r="AA1361" i="2" s="1"/>
  <c r="G1360" i="2" a="1"/>
  <c r="G1360" i="2" s="1"/>
  <c r="L1359" i="2" a="1"/>
  <c r="L1359" i="2" s="1"/>
  <c r="Y1361" i="2" a="1"/>
  <c r="Y1361" i="2" s="1"/>
  <c r="P1360" i="2"/>
  <c r="AF1360" i="2" l="1"/>
  <c r="J1360" i="2" a="1"/>
  <c r="J1360" i="2" s="1"/>
  <c r="I1360" i="2" s="1" a="1"/>
  <c r="I1360" i="2" s="1"/>
  <c r="H1360" i="2" s="1" a="1"/>
  <c r="H1360" i="2" s="1"/>
  <c r="AA1362" i="2" a="1"/>
  <c r="AA1362" i="2" s="1"/>
  <c r="G1361" i="2" a="1"/>
  <c r="G1361" i="2" s="1"/>
  <c r="L1360" i="2" a="1"/>
  <c r="L1360" i="2" s="1"/>
  <c r="Y1362" i="2" a="1"/>
  <c r="Y1362" i="2" s="1"/>
  <c r="P1361" i="2"/>
  <c r="AF1361" i="2" l="1"/>
  <c r="J1361" i="2" a="1"/>
  <c r="J1361" i="2" s="1"/>
  <c r="I1361" i="2" s="1" a="1"/>
  <c r="I1361" i="2" s="1"/>
  <c r="H1361" i="2" s="1" a="1"/>
  <c r="H1361" i="2" s="1"/>
  <c r="AA1363" i="2" a="1"/>
  <c r="AA1363" i="2" s="1"/>
  <c r="G1362" i="2" a="1"/>
  <c r="G1362" i="2" s="1"/>
  <c r="L1361" i="2" a="1"/>
  <c r="L1361" i="2" s="1"/>
  <c r="Y1363" i="2" a="1"/>
  <c r="Y1363" i="2" s="1"/>
  <c r="P1362" i="2"/>
  <c r="AF1362" i="2" l="1"/>
  <c r="J1362" i="2" a="1"/>
  <c r="J1362" i="2" s="1"/>
  <c r="I1362" i="2" s="1" a="1"/>
  <c r="I1362" i="2" s="1"/>
  <c r="H1362" i="2" s="1" a="1"/>
  <c r="H1362" i="2" s="1"/>
  <c r="AA1364" i="2" a="1"/>
  <c r="AA1364" i="2" s="1"/>
  <c r="G1363" i="2" a="1"/>
  <c r="G1363" i="2" s="1"/>
  <c r="L1362" i="2" a="1"/>
  <c r="L1362" i="2" s="1"/>
  <c r="Y1364" i="2" a="1"/>
  <c r="Y1364" i="2" s="1"/>
  <c r="P1363" i="2"/>
  <c r="AF1363" i="2" l="1"/>
  <c r="J1363" i="2" a="1"/>
  <c r="J1363" i="2" s="1"/>
  <c r="I1363" i="2" s="1" a="1"/>
  <c r="I1363" i="2" s="1"/>
  <c r="H1363" i="2" s="1" a="1"/>
  <c r="H1363" i="2" s="1"/>
  <c r="AA1365" i="2" a="1"/>
  <c r="AA1365" i="2" s="1"/>
  <c r="G1364" i="2" a="1"/>
  <c r="G1364" i="2" s="1"/>
  <c r="L1363" i="2" a="1"/>
  <c r="L1363" i="2" s="1"/>
  <c r="Y1365" i="2" a="1"/>
  <c r="Y1365" i="2" s="1"/>
  <c r="P1364" i="2"/>
  <c r="AF1364" i="2" l="1"/>
  <c r="J1364" i="2" a="1"/>
  <c r="J1364" i="2" s="1"/>
  <c r="I1364" i="2" s="1" a="1"/>
  <c r="I1364" i="2" s="1"/>
  <c r="H1364" i="2" s="1" a="1"/>
  <c r="H1364" i="2" s="1"/>
  <c r="AA1366" i="2" a="1"/>
  <c r="AA1366" i="2" s="1"/>
  <c r="G1365" i="2" a="1"/>
  <c r="G1365" i="2" s="1"/>
  <c r="L1364" i="2" a="1"/>
  <c r="L1364" i="2" s="1"/>
  <c r="Y1366" i="2" a="1"/>
  <c r="Y1366" i="2" s="1"/>
  <c r="P1365" i="2"/>
  <c r="AF1365" i="2" l="1"/>
  <c r="J1365" i="2" a="1"/>
  <c r="J1365" i="2" s="1"/>
  <c r="I1365" i="2" s="1" a="1"/>
  <c r="I1365" i="2" s="1"/>
  <c r="H1365" i="2" s="1" a="1"/>
  <c r="H1365" i="2" s="1"/>
  <c r="AA1367" i="2" a="1"/>
  <c r="AA1367" i="2" s="1"/>
  <c r="G1366" i="2" a="1"/>
  <c r="G1366" i="2" s="1"/>
  <c r="L1365" i="2" a="1"/>
  <c r="L1365" i="2" s="1"/>
  <c r="Y1367" i="2" a="1"/>
  <c r="Y1367" i="2" s="1"/>
  <c r="P1366" i="2"/>
  <c r="AF1366" i="2" l="1"/>
  <c r="J1366" i="2" a="1"/>
  <c r="J1366" i="2" s="1"/>
  <c r="I1366" i="2" s="1" a="1"/>
  <c r="I1366" i="2" s="1"/>
  <c r="H1366" i="2" s="1" a="1"/>
  <c r="H1366" i="2" s="1"/>
  <c r="AA1368" i="2" a="1"/>
  <c r="AA1368" i="2" s="1"/>
  <c r="G1367" i="2" a="1"/>
  <c r="G1367" i="2" s="1"/>
  <c r="L1366" i="2" a="1"/>
  <c r="L1366" i="2" s="1"/>
  <c r="Y1368" i="2" a="1"/>
  <c r="Y1368" i="2" s="1"/>
  <c r="P1367" i="2"/>
  <c r="AF1367" i="2" l="1"/>
  <c r="J1367" i="2" a="1"/>
  <c r="J1367" i="2" s="1"/>
  <c r="I1367" i="2" s="1" a="1"/>
  <c r="I1367" i="2" s="1"/>
  <c r="H1367" i="2" s="1" a="1"/>
  <c r="H1367" i="2" s="1"/>
  <c r="AA1369" i="2" a="1"/>
  <c r="AA1369" i="2" s="1"/>
  <c r="G1368" i="2" a="1"/>
  <c r="G1368" i="2" s="1"/>
  <c r="L1367" i="2" a="1"/>
  <c r="L1367" i="2" s="1"/>
  <c r="Y1369" i="2" a="1"/>
  <c r="Y1369" i="2" s="1"/>
  <c r="P1368" i="2"/>
  <c r="AF1368" i="2" l="1"/>
  <c r="J1368" i="2" a="1"/>
  <c r="J1368" i="2" s="1"/>
  <c r="I1368" i="2" s="1" a="1"/>
  <c r="I1368" i="2" s="1"/>
  <c r="H1368" i="2" s="1" a="1"/>
  <c r="H1368" i="2" s="1"/>
  <c r="AA1370" i="2" a="1"/>
  <c r="AA1370" i="2" s="1"/>
  <c r="G1369" i="2" a="1"/>
  <c r="G1369" i="2" s="1"/>
  <c r="L1368" i="2" a="1"/>
  <c r="L1368" i="2" s="1"/>
  <c r="Y1370" i="2" a="1"/>
  <c r="Y1370" i="2" s="1"/>
  <c r="P1369" i="2"/>
  <c r="AF1369" i="2" l="1"/>
  <c r="J1369" i="2" a="1"/>
  <c r="J1369" i="2" s="1"/>
  <c r="I1369" i="2" s="1" a="1"/>
  <c r="I1369" i="2" s="1"/>
  <c r="H1369" i="2" s="1" a="1"/>
  <c r="H1369" i="2" s="1"/>
  <c r="AA1371" i="2" a="1"/>
  <c r="AA1371" i="2" s="1"/>
  <c r="G1370" i="2" a="1"/>
  <c r="G1370" i="2" s="1"/>
  <c r="L1369" i="2" a="1"/>
  <c r="L1369" i="2" s="1"/>
  <c r="Y1371" i="2" a="1"/>
  <c r="Y1371" i="2" s="1"/>
  <c r="P1370" i="2"/>
  <c r="AF1370" i="2" l="1"/>
  <c r="J1370" i="2" a="1"/>
  <c r="J1370" i="2" s="1"/>
  <c r="I1370" i="2" s="1" a="1"/>
  <c r="I1370" i="2" s="1"/>
  <c r="H1370" i="2" s="1" a="1"/>
  <c r="H1370" i="2" s="1"/>
  <c r="AA1372" i="2" a="1"/>
  <c r="AA1372" i="2" s="1"/>
  <c r="G1371" i="2" a="1"/>
  <c r="G1371" i="2" s="1"/>
  <c r="L1370" i="2" a="1"/>
  <c r="L1370" i="2" s="1"/>
  <c r="Y1372" i="2" a="1"/>
  <c r="Y1372" i="2" s="1"/>
  <c r="P1371" i="2"/>
  <c r="AF1371" i="2" l="1"/>
  <c r="J1371" i="2" a="1"/>
  <c r="J1371" i="2" s="1"/>
  <c r="I1371" i="2" s="1" a="1"/>
  <c r="I1371" i="2" s="1"/>
  <c r="H1371" i="2" s="1" a="1"/>
  <c r="H1371" i="2" s="1"/>
  <c r="AA1373" i="2" a="1"/>
  <c r="AA1373" i="2" s="1"/>
  <c r="G1372" i="2" a="1"/>
  <c r="G1372" i="2" s="1"/>
  <c r="L1371" i="2" a="1"/>
  <c r="L1371" i="2" s="1"/>
  <c r="Y1373" i="2" a="1"/>
  <c r="Y1373" i="2" s="1"/>
  <c r="P1372" i="2"/>
  <c r="AF1372" i="2" l="1"/>
  <c r="J1372" i="2" a="1"/>
  <c r="J1372" i="2" s="1"/>
  <c r="I1372" i="2" s="1" a="1"/>
  <c r="I1372" i="2" s="1"/>
  <c r="H1372" i="2" s="1" a="1"/>
  <c r="H1372" i="2" s="1"/>
  <c r="AA1374" i="2" a="1"/>
  <c r="AA1374" i="2" s="1"/>
  <c r="G1373" i="2" a="1"/>
  <c r="G1373" i="2" s="1"/>
  <c r="L1372" i="2" a="1"/>
  <c r="L1372" i="2" s="1"/>
  <c r="Y1374" i="2" a="1"/>
  <c r="Y1374" i="2" s="1"/>
  <c r="P1373" i="2"/>
  <c r="AF1373" i="2" l="1"/>
  <c r="J1373" i="2" a="1"/>
  <c r="J1373" i="2" s="1"/>
  <c r="I1373" i="2" s="1" a="1"/>
  <c r="I1373" i="2" s="1"/>
  <c r="H1373" i="2" s="1" a="1"/>
  <c r="H1373" i="2" s="1"/>
  <c r="AA1375" i="2" a="1"/>
  <c r="AA1375" i="2" s="1"/>
  <c r="G1374" i="2" a="1"/>
  <c r="G1374" i="2" s="1"/>
  <c r="L1373" i="2" a="1"/>
  <c r="L1373" i="2" s="1"/>
  <c r="Y1375" i="2" a="1"/>
  <c r="Y1375" i="2" s="1"/>
  <c r="P1374" i="2"/>
  <c r="AF1374" i="2" l="1"/>
  <c r="J1374" i="2" a="1"/>
  <c r="J1374" i="2" s="1"/>
  <c r="I1374" i="2" s="1" a="1"/>
  <c r="I1374" i="2" s="1"/>
  <c r="H1374" i="2" s="1" a="1"/>
  <c r="H1374" i="2" s="1"/>
  <c r="AA1376" i="2" a="1"/>
  <c r="AA1376" i="2" s="1"/>
  <c r="G1375" i="2" a="1"/>
  <c r="G1375" i="2" s="1"/>
  <c r="L1374" i="2" a="1"/>
  <c r="L1374" i="2" s="1"/>
  <c r="Y1376" i="2" a="1"/>
  <c r="Y1376" i="2" s="1"/>
  <c r="P1375" i="2"/>
  <c r="AF1375" i="2" l="1"/>
  <c r="J1375" i="2" a="1"/>
  <c r="J1375" i="2" s="1"/>
  <c r="I1375" i="2" s="1" a="1"/>
  <c r="I1375" i="2" s="1"/>
  <c r="H1375" i="2" s="1" a="1"/>
  <c r="H1375" i="2" s="1"/>
  <c r="AA1377" i="2" a="1"/>
  <c r="AA1377" i="2" s="1"/>
  <c r="G1376" i="2" a="1"/>
  <c r="G1376" i="2" s="1"/>
  <c r="L1375" i="2" a="1"/>
  <c r="L1375" i="2" s="1"/>
  <c r="Y1377" i="2" a="1"/>
  <c r="Y1377" i="2" s="1"/>
  <c r="P1376" i="2"/>
  <c r="J1376" i="2" l="1" a="1"/>
  <c r="J1376" i="2" s="1"/>
  <c r="I1376" i="2" s="1" a="1"/>
  <c r="I1376" i="2" s="1"/>
  <c r="H1376" i="2" s="1" a="1"/>
  <c r="H1376" i="2" s="1"/>
  <c r="AF1376" i="2"/>
  <c r="AA1378" i="2" a="1"/>
  <c r="AA1378" i="2" s="1"/>
  <c r="G1377" i="2" a="1"/>
  <c r="G1377" i="2" s="1"/>
  <c r="L1376" i="2" a="1"/>
  <c r="L1376" i="2" s="1"/>
  <c r="Y1378" i="2" a="1"/>
  <c r="Y1378" i="2" s="1"/>
  <c r="P1377" i="2"/>
  <c r="AF1377" i="2" l="1"/>
  <c r="J1377" i="2" a="1"/>
  <c r="J1377" i="2" s="1"/>
  <c r="I1377" i="2" s="1" a="1"/>
  <c r="I1377" i="2" s="1"/>
  <c r="H1377" i="2" s="1" a="1"/>
  <c r="H1377" i="2" s="1"/>
  <c r="AA1379" i="2" a="1"/>
  <c r="AA1379" i="2" s="1"/>
  <c r="G1378" i="2" a="1"/>
  <c r="G1378" i="2" s="1"/>
  <c r="L1377" i="2" a="1"/>
  <c r="L1377" i="2" s="1"/>
  <c r="Y1379" i="2" a="1"/>
  <c r="Y1379" i="2" s="1"/>
  <c r="P1378" i="2"/>
  <c r="AF1378" i="2" l="1"/>
  <c r="J1378" i="2" a="1"/>
  <c r="J1378" i="2" s="1"/>
  <c r="I1378" i="2" s="1" a="1"/>
  <c r="I1378" i="2" s="1"/>
  <c r="H1378" i="2" s="1" a="1"/>
  <c r="H1378" i="2" s="1"/>
  <c r="AA1380" i="2" a="1"/>
  <c r="AA1380" i="2" s="1"/>
  <c r="G1379" i="2" a="1"/>
  <c r="G1379" i="2" s="1"/>
  <c r="L1378" i="2" a="1"/>
  <c r="L1378" i="2" s="1"/>
  <c r="Y1380" i="2" a="1"/>
  <c r="Y1380" i="2" s="1"/>
  <c r="P1379" i="2"/>
  <c r="J1379" i="2" l="1" a="1"/>
  <c r="J1379" i="2" s="1"/>
  <c r="I1379" i="2" s="1" a="1"/>
  <c r="I1379" i="2" s="1"/>
  <c r="H1379" i="2" s="1" a="1"/>
  <c r="H1379" i="2" s="1"/>
  <c r="AF1379" i="2"/>
  <c r="AA1381" i="2" a="1"/>
  <c r="AA1381" i="2" s="1"/>
  <c r="G1380" i="2" a="1"/>
  <c r="G1380" i="2" s="1"/>
  <c r="L1379" i="2" a="1"/>
  <c r="L1379" i="2" s="1"/>
  <c r="Y1381" i="2" a="1"/>
  <c r="Y1381" i="2" s="1"/>
  <c r="P1380" i="2"/>
  <c r="AF1380" i="2" l="1"/>
  <c r="J1380" i="2" a="1"/>
  <c r="J1380" i="2" s="1"/>
  <c r="I1380" i="2" s="1" a="1"/>
  <c r="I1380" i="2" s="1"/>
  <c r="H1380" i="2" s="1" a="1"/>
  <c r="H1380" i="2" s="1"/>
  <c r="AA1382" i="2" a="1"/>
  <c r="AA1382" i="2" s="1"/>
  <c r="G1381" i="2" a="1"/>
  <c r="G1381" i="2" s="1"/>
  <c r="L1380" i="2" a="1"/>
  <c r="L1380" i="2" s="1"/>
  <c r="Y1382" i="2" a="1"/>
  <c r="Y1382" i="2" s="1"/>
  <c r="P1381" i="2"/>
  <c r="AF1381" i="2" l="1"/>
  <c r="J1381" i="2" a="1"/>
  <c r="J1381" i="2" s="1"/>
  <c r="I1381" i="2" s="1" a="1"/>
  <c r="I1381" i="2" s="1"/>
  <c r="H1381" i="2" s="1" a="1"/>
  <c r="H1381" i="2" s="1"/>
  <c r="AA1383" i="2" a="1"/>
  <c r="AA1383" i="2" s="1"/>
  <c r="G1382" i="2" a="1"/>
  <c r="G1382" i="2" s="1"/>
  <c r="L1381" i="2" a="1"/>
  <c r="L1381" i="2" s="1"/>
  <c r="Y1383" i="2" a="1"/>
  <c r="Y1383" i="2" s="1"/>
  <c r="P1382" i="2"/>
  <c r="AF1382" i="2" l="1"/>
  <c r="J1382" i="2" a="1"/>
  <c r="J1382" i="2" s="1"/>
  <c r="I1382" i="2" s="1" a="1"/>
  <c r="I1382" i="2" s="1"/>
  <c r="H1382" i="2" s="1" a="1"/>
  <c r="H1382" i="2" s="1"/>
  <c r="AA1384" i="2" a="1"/>
  <c r="AA1384" i="2" s="1"/>
  <c r="G1383" i="2" a="1"/>
  <c r="G1383" i="2" s="1"/>
  <c r="L1382" i="2" a="1"/>
  <c r="L1382" i="2" s="1"/>
  <c r="Y1384" i="2" a="1"/>
  <c r="Y1384" i="2" s="1"/>
  <c r="P1383" i="2"/>
  <c r="AF1383" i="2" l="1"/>
  <c r="J1383" i="2" a="1"/>
  <c r="J1383" i="2" s="1"/>
  <c r="I1383" i="2" s="1" a="1"/>
  <c r="I1383" i="2" s="1"/>
  <c r="H1383" i="2" s="1" a="1"/>
  <c r="H1383" i="2" s="1"/>
  <c r="AA1385" i="2" a="1"/>
  <c r="AA1385" i="2" s="1"/>
  <c r="G1384" i="2" a="1"/>
  <c r="G1384" i="2" s="1"/>
  <c r="L1383" i="2" a="1"/>
  <c r="L1383" i="2" s="1"/>
  <c r="Y1385" i="2" a="1"/>
  <c r="Y1385" i="2" s="1"/>
  <c r="P1384" i="2"/>
  <c r="AF1384" i="2" l="1"/>
  <c r="J1384" i="2" a="1"/>
  <c r="J1384" i="2" s="1"/>
  <c r="I1384" i="2" s="1" a="1"/>
  <c r="I1384" i="2" s="1"/>
  <c r="H1384" i="2" s="1" a="1"/>
  <c r="H1384" i="2" s="1"/>
  <c r="AA1386" i="2" a="1"/>
  <c r="AA1386" i="2" s="1"/>
  <c r="G1385" i="2" a="1"/>
  <c r="G1385" i="2" s="1"/>
  <c r="L1384" i="2" a="1"/>
  <c r="L1384" i="2" s="1"/>
  <c r="Y1386" i="2" a="1"/>
  <c r="Y1386" i="2" s="1"/>
  <c r="P1385" i="2"/>
  <c r="AF1385" i="2" l="1"/>
  <c r="J1385" i="2" a="1"/>
  <c r="J1385" i="2" s="1"/>
  <c r="I1385" i="2" s="1" a="1"/>
  <c r="I1385" i="2" s="1"/>
  <c r="H1385" i="2" s="1" a="1"/>
  <c r="H1385" i="2" s="1"/>
  <c r="AA1387" i="2" a="1"/>
  <c r="AA1387" i="2" s="1"/>
  <c r="G1386" i="2" a="1"/>
  <c r="G1386" i="2" s="1"/>
  <c r="L1385" i="2" a="1"/>
  <c r="L1385" i="2" s="1"/>
  <c r="Y1387" i="2" a="1"/>
  <c r="Y1387" i="2" s="1"/>
  <c r="P1386" i="2"/>
  <c r="AF1386" i="2" l="1"/>
  <c r="J1386" i="2" a="1"/>
  <c r="J1386" i="2" s="1"/>
  <c r="I1386" i="2" s="1" a="1"/>
  <c r="I1386" i="2" s="1"/>
  <c r="H1386" i="2" s="1" a="1"/>
  <c r="H1386" i="2" s="1"/>
  <c r="AA1388" i="2" a="1"/>
  <c r="AA1388" i="2" s="1"/>
  <c r="G1387" i="2" a="1"/>
  <c r="G1387" i="2" s="1"/>
  <c r="L1386" i="2" a="1"/>
  <c r="L1386" i="2" s="1"/>
  <c r="Y1388" i="2" a="1"/>
  <c r="Y1388" i="2" s="1"/>
  <c r="P1387" i="2"/>
  <c r="AF1387" i="2" l="1"/>
  <c r="J1387" i="2" a="1"/>
  <c r="J1387" i="2" s="1"/>
  <c r="I1387" i="2" s="1" a="1"/>
  <c r="I1387" i="2" s="1"/>
  <c r="H1387" i="2" s="1" a="1"/>
  <c r="H1387" i="2" s="1"/>
  <c r="AA1389" i="2" a="1"/>
  <c r="AA1389" i="2" s="1"/>
  <c r="G1388" i="2" a="1"/>
  <c r="G1388" i="2" s="1"/>
  <c r="L1387" i="2" a="1"/>
  <c r="L1387" i="2" s="1"/>
  <c r="Y1389" i="2" a="1"/>
  <c r="Y1389" i="2" s="1"/>
  <c r="P1388" i="2"/>
  <c r="AF1388" i="2" l="1"/>
  <c r="J1388" i="2" a="1"/>
  <c r="J1388" i="2" s="1"/>
  <c r="I1388" i="2" s="1" a="1"/>
  <c r="I1388" i="2" s="1"/>
  <c r="H1388" i="2" s="1" a="1"/>
  <c r="H1388" i="2" s="1"/>
  <c r="AA1390" i="2" a="1"/>
  <c r="AA1390" i="2" s="1"/>
  <c r="G1389" i="2" a="1"/>
  <c r="G1389" i="2" s="1"/>
  <c r="L1388" i="2" a="1"/>
  <c r="L1388" i="2" s="1"/>
  <c r="Y1390" i="2" a="1"/>
  <c r="Y1390" i="2" s="1"/>
  <c r="P1389" i="2"/>
  <c r="AF1389" i="2" l="1"/>
  <c r="J1389" i="2" a="1"/>
  <c r="J1389" i="2" s="1"/>
  <c r="I1389" i="2" s="1" a="1"/>
  <c r="I1389" i="2" s="1"/>
  <c r="H1389" i="2" s="1" a="1"/>
  <c r="H1389" i="2" s="1"/>
  <c r="AA1391" i="2" a="1"/>
  <c r="AA1391" i="2" s="1"/>
  <c r="G1390" i="2" a="1"/>
  <c r="G1390" i="2" s="1"/>
  <c r="L1389" i="2" a="1"/>
  <c r="L1389" i="2" s="1"/>
  <c r="Y1391" i="2" a="1"/>
  <c r="Y1391" i="2" s="1"/>
  <c r="P1390" i="2"/>
  <c r="AF1390" i="2" l="1"/>
  <c r="J1390" i="2" a="1"/>
  <c r="J1390" i="2" s="1"/>
  <c r="I1390" i="2" s="1" a="1"/>
  <c r="I1390" i="2" s="1"/>
  <c r="H1390" i="2" s="1" a="1"/>
  <c r="H1390" i="2" s="1"/>
  <c r="AA1392" i="2" a="1"/>
  <c r="AA1392" i="2" s="1"/>
  <c r="G1391" i="2" a="1"/>
  <c r="G1391" i="2" s="1"/>
  <c r="L1390" i="2" a="1"/>
  <c r="L1390" i="2" s="1"/>
  <c r="Y1392" i="2" a="1"/>
  <c r="Y1392" i="2" s="1"/>
  <c r="P1391" i="2"/>
  <c r="AF1391" i="2" l="1"/>
  <c r="J1391" i="2" a="1"/>
  <c r="J1391" i="2" s="1"/>
  <c r="I1391" i="2" s="1" a="1"/>
  <c r="I1391" i="2" s="1"/>
  <c r="H1391" i="2" s="1" a="1"/>
  <c r="H1391" i="2" s="1"/>
  <c r="AA1393" i="2" a="1"/>
  <c r="AA1393" i="2" s="1"/>
  <c r="G1392" i="2" a="1"/>
  <c r="G1392" i="2" s="1"/>
  <c r="L1391" i="2" a="1"/>
  <c r="L1391" i="2" s="1"/>
  <c r="Y1393" i="2" a="1"/>
  <c r="Y1393" i="2" s="1"/>
  <c r="P1392" i="2"/>
  <c r="AF1392" i="2" l="1"/>
  <c r="J1392" i="2" a="1"/>
  <c r="J1392" i="2" s="1"/>
  <c r="I1392" i="2" s="1" a="1"/>
  <c r="I1392" i="2" s="1"/>
  <c r="H1392" i="2" s="1" a="1"/>
  <c r="H1392" i="2" s="1"/>
  <c r="AA1394" i="2" a="1"/>
  <c r="AA1394" i="2" s="1"/>
  <c r="G1393" i="2" a="1"/>
  <c r="G1393" i="2" s="1"/>
  <c r="L1392" i="2" a="1"/>
  <c r="L1392" i="2" s="1"/>
  <c r="Y1394" i="2" a="1"/>
  <c r="Y1394" i="2" s="1"/>
  <c r="P1393" i="2"/>
  <c r="AF1393" i="2" l="1"/>
  <c r="J1393" i="2" a="1"/>
  <c r="J1393" i="2" s="1"/>
  <c r="I1393" i="2" s="1" a="1"/>
  <c r="I1393" i="2" s="1"/>
  <c r="H1393" i="2" s="1" a="1"/>
  <c r="H1393" i="2" s="1"/>
  <c r="AA1395" i="2" a="1"/>
  <c r="AA1395" i="2" s="1"/>
  <c r="G1394" i="2" a="1"/>
  <c r="G1394" i="2" s="1"/>
  <c r="L1393" i="2" a="1"/>
  <c r="L1393" i="2" s="1"/>
  <c r="Y1395" i="2" a="1"/>
  <c r="Y1395" i="2" s="1"/>
  <c r="P1394" i="2"/>
  <c r="AF1394" i="2" l="1"/>
  <c r="J1394" i="2" a="1"/>
  <c r="J1394" i="2" s="1"/>
  <c r="I1394" i="2" s="1" a="1"/>
  <c r="I1394" i="2" s="1"/>
  <c r="H1394" i="2" s="1" a="1"/>
  <c r="H1394" i="2" s="1"/>
  <c r="AA1396" i="2" a="1"/>
  <c r="AA1396" i="2" s="1"/>
  <c r="G1395" i="2" a="1"/>
  <c r="G1395" i="2" s="1"/>
  <c r="L1394" i="2" a="1"/>
  <c r="L1394" i="2" s="1"/>
  <c r="Y1396" i="2" a="1"/>
  <c r="Y1396" i="2" s="1"/>
  <c r="P1395" i="2"/>
  <c r="AF1395" i="2" l="1"/>
  <c r="J1395" i="2" a="1"/>
  <c r="J1395" i="2" s="1"/>
  <c r="I1395" i="2" s="1" a="1"/>
  <c r="I1395" i="2" s="1"/>
  <c r="H1395" i="2" s="1" a="1"/>
  <c r="H1395" i="2" s="1"/>
  <c r="AA1397" i="2" a="1"/>
  <c r="AA1397" i="2" s="1"/>
  <c r="G1396" i="2" a="1"/>
  <c r="G1396" i="2" s="1"/>
  <c r="L1395" i="2" a="1"/>
  <c r="L1395" i="2" s="1"/>
  <c r="Y1397" i="2" a="1"/>
  <c r="Y1397" i="2" s="1"/>
  <c r="P1396" i="2"/>
  <c r="AF1396" i="2" l="1"/>
  <c r="J1396" i="2" a="1"/>
  <c r="J1396" i="2" s="1"/>
  <c r="I1396" i="2" s="1" a="1"/>
  <c r="I1396" i="2" s="1"/>
  <c r="H1396" i="2" s="1" a="1"/>
  <c r="H1396" i="2" s="1"/>
  <c r="AA1398" i="2" a="1"/>
  <c r="AA1398" i="2" s="1"/>
  <c r="G1397" i="2" a="1"/>
  <c r="G1397" i="2" s="1"/>
  <c r="L1396" i="2" a="1"/>
  <c r="L1396" i="2" s="1"/>
  <c r="Y1398" i="2" a="1"/>
  <c r="Y1398" i="2" s="1"/>
  <c r="P1397" i="2"/>
  <c r="J1397" i="2" l="1" a="1"/>
  <c r="J1397" i="2" s="1"/>
  <c r="I1397" i="2" s="1" a="1"/>
  <c r="I1397" i="2" s="1"/>
  <c r="H1397" i="2" s="1" a="1"/>
  <c r="H1397" i="2" s="1"/>
  <c r="AF1397" i="2"/>
  <c r="AA1399" i="2" a="1"/>
  <c r="AA1399" i="2" s="1"/>
  <c r="G1398" i="2" a="1"/>
  <c r="G1398" i="2" s="1"/>
  <c r="L1397" i="2" a="1"/>
  <c r="L1397" i="2" s="1"/>
  <c r="Y1399" i="2" a="1"/>
  <c r="Y1399" i="2" s="1"/>
  <c r="P1398" i="2"/>
  <c r="AF1398" i="2" l="1"/>
  <c r="J1398" i="2" a="1"/>
  <c r="J1398" i="2" s="1"/>
  <c r="I1398" i="2" s="1" a="1"/>
  <c r="I1398" i="2" s="1"/>
  <c r="H1398" i="2" s="1" a="1"/>
  <c r="H1398" i="2" s="1"/>
  <c r="AA1400" i="2" a="1"/>
  <c r="AA1400" i="2" s="1"/>
  <c r="G1399" i="2" a="1"/>
  <c r="G1399" i="2" s="1"/>
  <c r="L1398" i="2" a="1"/>
  <c r="L1398" i="2" s="1"/>
  <c r="Y1400" i="2" a="1"/>
  <c r="Y1400" i="2" s="1"/>
  <c r="P1399" i="2"/>
  <c r="AF1399" i="2" l="1"/>
  <c r="J1399" i="2" a="1"/>
  <c r="J1399" i="2" s="1"/>
  <c r="I1399" i="2" s="1" a="1"/>
  <c r="I1399" i="2" s="1"/>
  <c r="H1399" i="2" s="1" a="1"/>
  <c r="H1399" i="2" s="1"/>
  <c r="AA1401" i="2" a="1"/>
  <c r="AA1401" i="2" s="1"/>
  <c r="G1400" i="2" a="1"/>
  <c r="G1400" i="2" s="1"/>
  <c r="L1399" i="2" a="1"/>
  <c r="L1399" i="2" s="1"/>
  <c r="Y1401" i="2" a="1"/>
  <c r="Y1401" i="2" s="1"/>
  <c r="P1400" i="2"/>
  <c r="AF1400" i="2" l="1"/>
  <c r="J1400" i="2" a="1"/>
  <c r="J1400" i="2" s="1"/>
  <c r="I1400" i="2" s="1" a="1"/>
  <c r="I1400" i="2" s="1"/>
  <c r="H1400" i="2" s="1" a="1"/>
  <c r="H1400" i="2" s="1"/>
  <c r="AA1402" i="2" a="1"/>
  <c r="AA1402" i="2" s="1"/>
  <c r="G1401" i="2" a="1"/>
  <c r="G1401" i="2" s="1"/>
  <c r="L1400" i="2" a="1"/>
  <c r="L1400" i="2" s="1"/>
  <c r="Y1402" i="2" a="1"/>
  <c r="Y1402" i="2" s="1"/>
  <c r="P1401" i="2"/>
  <c r="AF1401" i="2" l="1"/>
  <c r="J1401" i="2" a="1"/>
  <c r="J1401" i="2" s="1"/>
  <c r="I1401" i="2" s="1" a="1"/>
  <c r="I1401" i="2" s="1"/>
  <c r="H1401" i="2" s="1" a="1"/>
  <c r="H1401" i="2" s="1"/>
  <c r="AA1403" i="2" a="1"/>
  <c r="AA1403" i="2" s="1"/>
  <c r="G1402" i="2" a="1"/>
  <c r="G1402" i="2" s="1"/>
  <c r="L1401" i="2" a="1"/>
  <c r="L1401" i="2" s="1"/>
  <c r="Y1403" i="2" a="1"/>
  <c r="Y1403" i="2" s="1"/>
  <c r="P1402" i="2"/>
  <c r="AF1402" i="2" l="1"/>
  <c r="J1402" i="2" a="1"/>
  <c r="J1402" i="2" s="1"/>
  <c r="I1402" i="2" s="1" a="1"/>
  <c r="I1402" i="2" s="1"/>
  <c r="H1402" i="2" s="1" a="1"/>
  <c r="H1402" i="2" s="1"/>
  <c r="AA1404" i="2" a="1"/>
  <c r="AA1404" i="2" s="1"/>
  <c r="G1403" i="2" a="1"/>
  <c r="G1403" i="2" s="1"/>
  <c r="L1402" i="2" a="1"/>
  <c r="L1402" i="2" s="1"/>
  <c r="Y1404" i="2" a="1"/>
  <c r="Y1404" i="2" s="1"/>
  <c r="P1403" i="2"/>
  <c r="AF1403" i="2" l="1"/>
  <c r="J1403" i="2" a="1"/>
  <c r="J1403" i="2" s="1"/>
  <c r="I1403" i="2" s="1" a="1"/>
  <c r="I1403" i="2" s="1"/>
  <c r="H1403" i="2" s="1" a="1"/>
  <c r="H1403" i="2" s="1"/>
  <c r="AA1405" i="2" a="1"/>
  <c r="AA1405" i="2" s="1"/>
  <c r="G1404" i="2" a="1"/>
  <c r="G1404" i="2" s="1"/>
  <c r="L1403" i="2" a="1"/>
  <c r="L1403" i="2" s="1"/>
  <c r="Y1405" i="2" a="1"/>
  <c r="Y1405" i="2" s="1"/>
  <c r="P1404" i="2"/>
  <c r="AF1404" i="2" l="1"/>
  <c r="J1404" i="2" a="1"/>
  <c r="J1404" i="2" s="1"/>
  <c r="I1404" i="2" s="1" a="1"/>
  <c r="I1404" i="2" s="1"/>
  <c r="H1404" i="2" s="1" a="1"/>
  <c r="H1404" i="2" s="1"/>
  <c r="AA1406" i="2" a="1"/>
  <c r="AA1406" i="2" s="1"/>
  <c r="G1405" i="2" a="1"/>
  <c r="G1405" i="2" s="1"/>
  <c r="L1404" i="2" a="1"/>
  <c r="L1404" i="2" s="1"/>
  <c r="Y1406" i="2" a="1"/>
  <c r="Y1406" i="2" s="1"/>
  <c r="P1405" i="2"/>
  <c r="AF1405" i="2" l="1"/>
  <c r="J1405" i="2" a="1"/>
  <c r="J1405" i="2" s="1"/>
  <c r="I1405" i="2" s="1" a="1"/>
  <c r="I1405" i="2" s="1"/>
  <c r="H1405" i="2" s="1" a="1"/>
  <c r="H1405" i="2" s="1"/>
  <c r="AA1407" i="2" a="1"/>
  <c r="AA1407" i="2" s="1"/>
  <c r="G1406" i="2" a="1"/>
  <c r="G1406" i="2" s="1"/>
  <c r="L1405" i="2" a="1"/>
  <c r="L1405" i="2" s="1"/>
  <c r="Y1407" i="2" a="1"/>
  <c r="Y1407" i="2" s="1"/>
  <c r="P1406" i="2"/>
  <c r="AF1406" i="2" l="1"/>
  <c r="J1406" i="2" a="1"/>
  <c r="J1406" i="2" s="1"/>
  <c r="I1406" i="2" s="1" a="1"/>
  <c r="I1406" i="2" s="1"/>
  <c r="H1406" i="2" s="1" a="1"/>
  <c r="H1406" i="2" s="1"/>
  <c r="AA1408" i="2" a="1"/>
  <c r="AA1408" i="2" s="1"/>
  <c r="G1407" i="2" a="1"/>
  <c r="G1407" i="2" s="1"/>
  <c r="L1406" i="2" a="1"/>
  <c r="L1406" i="2" s="1"/>
  <c r="Y1408" i="2" a="1"/>
  <c r="Y1408" i="2" s="1"/>
  <c r="P1407" i="2"/>
  <c r="AF1407" i="2" l="1"/>
  <c r="J1407" i="2" a="1"/>
  <c r="J1407" i="2" s="1"/>
  <c r="I1407" i="2" s="1" a="1"/>
  <c r="I1407" i="2" s="1"/>
  <c r="H1407" i="2" s="1" a="1"/>
  <c r="H1407" i="2" s="1"/>
  <c r="AA1409" i="2" a="1"/>
  <c r="AA1409" i="2" s="1"/>
  <c r="G1408" i="2" a="1"/>
  <c r="G1408" i="2" s="1"/>
  <c r="L1407" i="2" a="1"/>
  <c r="L1407" i="2" s="1"/>
  <c r="Y1409" i="2" a="1"/>
  <c r="Y1409" i="2" s="1"/>
  <c r="P1408" i="2"/>
  <c r="AF1408" i="2" l="1"/>
  <c r="J1408" i="2" a="1"/>
  <c r="J1408" i="2" s="1"/>
  <c r="I1408" i="2" s="1" a="1"/>
  <c r="I1408" i="2" s="1"/>
  <c r="H1408" i="2" s="1" a="1"/>
  <c r="H1408" i="2" s="1"/>
  <c r="AA1410" i="2" a="1"/>
  <c r="AA1410" i="2" s="1"/>
  <c r="G1409" i="2" a="1"/>
  <c r="G1409" i="2" s="1"/>
  <c r="L1408" i="2" a="1"/>
  <c r="L1408" i="2" s="1"/>
  <c r="Y1410" i="2" a="1"/>
  <c r="Y1410" i="2" s="1"/>
  <c r="P1409" i="2"/>
  <c r="AF1409" i="2" l="1"/>
  <c r="J1409" i="2" a="1"/>
  <c r="J1409" i="2" s="1"/>
  <c r="I1409" i="2" s="1" a="1"/>
  <c r="I1409" i="2" s="1"/>
  <c r="H1409" i="2" s="1" a="1"/>
  <c r="H1409" i="2" s="1"/>
  <c r="AA1411" i="2" a="1"/>
  <c r="AA1411" i="2" s="1"/>
  <c r="G1410" i="2" a="1"/>
  <c r="G1410" i="2" s="1"/>
  <c r="L1409" i="2" a="1"/>
  <c r="L1409" i="2" s="1"/>
  <c r="Y1411" i="2" a="1"/>
  <c r="Y1411" i="2" s="1"/>
  <c r="P1410" i="2"/>
  <c r="AF1410" i="2" l="1"/>
  <c r="J1410" i="2" a="1"/>
  <c r="J1410" i="2" s="1"/>
  <c r="I1410" i="2" s="1" a="1"/>
  <c r="I1410" i="2" s="1"/>
  <c r="H1410" i="2" s="1" a="1"/>
  <c r="H1410" i="2" s="1"/>
  <c r="AA1412" i="2" a="1"/>
  <c r="AA1412" i="2" s="1"/>
  <c r="G1411" i="2" a="1"/>
  <c r="G1411" i="2" s="1"/>
  <c r="L1410" i="2" a="1"/>
  <c r="L1410" i="2" s="1"/>
  <c r="Y1412" i="2" a="1"/>
  <c r="Y1412" i="2" s="1"/>
  <c r="P1411" i="2"/>
  <c r="AF1411" i="2" l="1"/>
  <c r="J1411" i="2" a="1"/>
  <c r="J1411" i="2" s="1"/>
  <c r="I1411" i="2" s="1" a="1"/>
  <c r="I1411" i="2" s="1"/>
  <c r="H1411" i="2" s="1" a="1"/>
  <c r="H1411" i="2" s="1"/>
  <c r="AA1413" i="2" a="1"/>
  <c r="AA1413" i="2" s="1"/>
  <c r="G1412" i="2" a="1"/>
  <c r="G1412" i="2" s="1"/>
  <c r="L1411" i="2" a="1"/>
  <c r="L1411" i="2" s="1"/>
  <c r="Y1413" i="2" a="1"/>
  <c r="Y1413" i="2" s="1"/>
  <c r="P1412" i="2"/>
  <c r="J1412" i="2" l="1" a="1"/>
  <c r="J1412" i="2" s="1"/>
  <c r="I1412" i="2" s="1" a="1"/>
  <c r="I1412" i="2" s="1"/>
  <c r="H1412" i="2" s="1" a="1"/>
  <c r="H1412" i="2" s="1"/>
  <c r="AF1412" i="2"/>
  <c r="AA1414" i="2" a="1"/>
  <c r="AA1414" i="2" s="1"/>
  <c r="G1413" i="2" a="1"/>
  <c r="G1413" i="2" s="1"/>
  <c r="L1412" i="2" a="1"/>
  <c r="L1412" i="2" s="1"/>
  <c r="Y1414" i="2" a="1"/>
  <c r="Y1414" i="2" s="1"/>
  <c r="P1413" i="2"/>
  <c r="AF1413" i="2" l="1"/>
  <c r="J1413" i="2" a="1"/>
  <c r="J1413" i="2" s="1"/>
  <c r="I1413" i="2" s="1" a="1"/>
  <c r="I1413" i="2" s="1"/>
  <c r="H1413" i="2" s="1" a="1"/>
  <c r="H1413" i="2" s="1"/>
  <c r="AA1415" i="2" a="1"/>
  <c r="AA1415" i="2" s="1"/>
  <c r="G1414" i="2" a="1"/>
  <c r="G1414" i="2" s="1"/>
  <c r="L1413" i="2" a="1"/>
  <c r="L1413" i="2" s="1"/>
  <c r="Y1415" i="2" a="1"/>
  <c r="Y1415" i="2" s="1"/>
  <c r="P1414" i="2"/>
  <c r="AF1414" i="2" l="1"/>
  <c r="J1414" i="2" a="1"/>
  <c r="J1414" i="2" s="1"/>
  <c r="I1414" i="2" s="1" a="1"/>
  <c r="I1414" i="2" s="1"/>
  <c r="H1414" i="2" s="1" a="1"/>
  <c r="H1414" i="2" s="1"/>
  <c r="AA1416" i="2" a="1"/>
  <c r="AA1416" i="2" s="1"/>
  <c r="G1415" i="2" a="1"/>
  <c r="G1415" i="2" s="1"/>
  <c r="L1414" i="2" a="1"/>
  <c r="L1414" i="2" s="1"/>
  <c r="Y1416" i="2" a="1"/>
  <c r="Y1416" i="2" s="1"/>
  <c r="P1415" i="2"/>
  <c r="AF1415" i="2" l="1"/>
  <c r="J1415" i="2" a="1"/>
  <c r="J1415" i="2" s="1"/>
  <c r="I1415" i="2" s="1" a="1"/>
  <c r="I1415" i="2" s="1"/>
  <c r="H1415" i="2" s="1" a="1"/>
  <c r="H1415" i="2" s="1"/>
  <c r="AA1417" i="2" a="1"/>
  <c r="AA1417" i="2" s="1"/>
  <c r="G1416" i="2" a="1"/>
  <c r="G1416" i="2" s="1"/>
  <c r="L1415" i="2" a="1"/>
  <c r="L1415" i="2" s="1"/>
  <c r="Y1417" i="2" a="1"/>
  <c r="Y1417" i="2" s="1"/>
  <c r="P1416" i="2"/>
  <c r="AF1416" i="2" l="1"/>
  <c r="J1416" i="2" a="1"/>
  <c r="J1416" i="2" s="1"/>
  <c r="I1416" i="2" s="1" a="1"/>
  <c r="I1416" i="2" s="1"/>
  <c r="H1416" i="2" s="1" a="1"/>
  <c r="H1416" i="2" s="1"/>
  <c r="AA1418" i="2" a="1"/>
  <c r="AA1418" i="2" s="1"/>
  <c r="G1417" i="2" a="1"/>
  <c r="G1417" i="2" s="1"/>
  <c r="L1416" i="2" a="1"/>
  <c r="L1416" i="2" s="1"/>
  <c r="Y1418" i="2" a="1"/>
  <c r="Y1418" i="2" s="1"/>
  <c r="P1417" i="2"/>
  <c r="AF1417" i="2" l="1"/>
  <c r="J1417" i="2" a="1"/>
  <c r="J1417" i="2" s="1"/>
  <c r="I1417" i="2" s="1" a="1"/>
  <c r="I1417" i="2" s="1"/>
  <c r="H1417" i="2" s="1" a="1"/>
  <c r="H1417" i="2" s="1"/>
  <c r="AA1419" i="2" a="1"/>
  <c r="AA1419" i="2" s="1"/>
  <c r="G1418" i="2" a="1"/>
  <c r="G1418" i="2" s="1"/>
  <c r="L1417" i="2" a="1"/>
  <c r="L1417" i="2" s="1"/>
  <c r="Y1419" i="2" a="1"/>
  <c r="Y1419" i="2" s="1"/>
  <c r="P1418" i="2"/>
  <c r="AF1418" i="2" l="1"/>
  <c r="J1418" i="2" a="1"/>
  <c r="J1418" i="2" s="1"/>
  <c r="I1418" i="2" s="1" a="1"/>
  <c r="I1418" i="2" s="1"/>
  <c r="H1418" i="2" s="1" a="1"/>
  <c r="H1418" i="2" s="1"/>
  <c r="AA1420" i="2" a="1"/>
  <c r="AA1420" i="2" s="1"/>
  <c r="G1419" i="2" a="1"/>
  <c r="G1419" i="2" s="1"/>
  <c r="L1418" i="2" a="1"/>
  <c r="L1418" i="2" s="1"/>
  <c r="Y1420" i="2" a="1"/>
  <c r="Y1420" i="2" s="1"/>
  <c r="P1419" i="2"/>
  <c r="AF1419" i="2" l="1"/>
  <c r="J1419" i="2" a="1"/>
  <c r="J1419" i="2" s="1"/>
  <c r="I1419" i="2" s="1" a="1"/>
  <c r="I1419" i="2" s="1"/>
  <c r="H1419" i="2" s="1" a="1"/>
  <c r="H1419" i="2" s="1"/>
  <c r="AA1421" i="2" a="1"/>
  <c r="AA1421" i="2" s="1"/>
  <c r="G1420" i="2" a="1"/>
  <c r="G1420" i="2" s="1"/>
  <c r="L1419" i="2" a="1"/>
  <c r="L1419" i="2" s="1"/>
  <c r="Y1421" i="2" a="1"/>
  <c r="Y1421" i="2" s="1"/>
  <c r="P1420" i="2"/>
  <c r="AF1420" i="2" l="1"/>
  <c r="J1420" i="2" a="1"/>
  <c r="J1420" i="2" s="1"/>
  <c r="I1420" i="2" s="1" a="1"/>
  <c r="I1420" i="2" s="1"/>
  <c r="H1420" i="2" s="1" a="1"/>
  <c r="H1420" i="2" s="1"/>
  <c r="AA1422" i="2" a="1"/>
  <c r="AA1422" i="2" s="1"/>
  <c r="G1421" i="2" a="1"/>
  <c r="G1421" i="2" s="1"/>
  <c r="L1420" i="2" a="1"/>
  <c r="L1420" i="2" s="1"/>
  <c r="Y1422" i="2" a="1"/>
  <c r="Y1422" i="2" s="1"/>
  <c r="P1421" i="2"/>
  <c r="AF1421" i="2" l="1"/>
  <c r="J1421" i="2" a="1"/>
  <c r="J1421" i="2" s="1"/>
  <c r="I1421" i="2" s="1" a="1"/>
  <c r="I1421" i="2" s="1"/>
  <c r="H1421" i="2" s="1" a="1"/>
  <c r="H1421" i="2" s="1"/>
  <c r="AA1423" i="2" a="1"/>
  <c r="AA1423" i="2" s="1"/>
  <c r="G1422" i="2" a="1"/>
  <c r="G1422" i="2" s="1"/>
  <c r="L1421" i="2" a="1"/>
  <c r="L1421" i="2" s="1"/>
  <c r="Y1423" i="2" a="1"/>
  <c r="Y1423" i="2" s="1"/>
  <c r="P1422" i="2"/>
  <c r="AF1422" i="2" l="1"/>
  <c r="J1422" i="2" a="1"/>
  <c r="J1422" i="2" s="1"/>
  <c r="I1422" i="2" s="1" a="1"/>
  <c r="I1422" i="2" s="1"/>
  <c r="H1422" i="2" s="1" a="1"/>
  <c r="H1422" i="2" s="1"/>
  <c r="AA1424" i="2" a="1"/>
  <c r="AA1424" i="2" s="1"/>
  <c r="G1423" i="2" a="1"/>
  <c r="G1423" i="2" s="1"/>
  <c r="L1422" i="2" a="1"/>
  <c r="L1422" i="2" s="1"/>
  <c r="Y1424" i="2" a="1"/>
  <c r="Y1424" i="2" s="1"/>
  <c r="P1423" i="2"/>
  <c r="AF1423" i="2" l="1"/>
  <c r="J1423" i="2" a="1"/>
  <c r="J1423" i="2" s="1"/>
  <c r="I1423" i="2" s="1" a="1"/>
  <c r="I1423" i="2" s="1"/>
  <c r="H1423" i="2" s="1" a="1"/>
  <c r="H1423" i="2" s="1"/>
  <c r="AA1425" i="2" a="1"/>
  <c r="AA1425" i="2" s="1"/>
  <c r="G1424" i="2" a="1"/>
  <c r="G1424" i="2" s="1"/>
  <c r="L1423" i="2" a="1"/>
  <c r="L1423" i="2" s="1"/>
  <c r="Y1425" i="2" a="1"/>
  <c r="Y1425" i="2" s="1"/>
  <c r="P1424" i="2"/>
  <c r="AF1424" i="2" l="1"/>
  <c r="J1424" i="2" a="1"/>
  <c r="J1424" i="2" s="1"/>
  <c r="I1424" i="2" s="1" a="1"/>
  <c r="I1424" i="2" s="1"/>
  <c r="H1424" i="2" s="1" a="1"/>
  <c r="H1424" i="2" s="1"/>
  <c r="AA1426" i="2" a="1"/>
  <c r="AA1426" i="2" s="1"/>
  <c r="G1425" i="2" a="1"/>
  <c r="G1425" i="2" s="1"/>
  <c r="L1424" i="2" a="1"/>
  <c r="L1424" i="2" s="1"/>
  <c r="Y1426" i="2" a="1"/>
  <c r="Y1426" i="2" s="1"/>
  <c r="P1425" i="2"/>
  <c r="AA1427" i="2" l="1" a="1"/>
  <c r="AA1427" i="2" s="1"/>
  <c r="G1426" i="2" a="1"/>
  <c r="G1426" i="2" s="1"/>
  <c r="AF1425" i="2"/>
  <c r="J1425" i="2" a="1"/>
  <c r="J1425" i="2" s="1"/>
  <c r="I1425" i="2" s="1" a="1"/>
  <c r="I1425" i="2" s="1"/>
  <c r="H1425" i="2" s="1" a="1"/>
  <c r="H1425" i="2" s="1"/>
  <c r="L1425" i="2" a="1"/>
  <c r="L1425" i="2" s="1"/>
  <c r="Y1427" i="2" a="1"/>
  <c r="Y1427" i="2" s="1"/>
  <c r="P1426" i="2"/>
  <c r="AF1426" i="2" l="1"/>
  <c r="J1426" i="2" a="1"/>
  <c r="J1426" i="2" s="1"/>
  <c r="I1426" i="2" s="1" a="1"/>
  <c r="I1426" i="2" s="1"/>
  <c r="H1426" i="2" s="1" a="1"/>
  <c r="H1426" i="2" s="1"/>
  <c r="AA1428" i="2" a="1"/>
  <c r="AA1428" i="2" s="1"/>
  <c r="G1427" i="2" a="1"/>
  <c r="G1427" i="2" s="1"/>
  <c r="L1426" i="2" a="1"/>
  <c r="L1426" i="2" s="1"/>
  <c r="Y1428" i="2" a="1"/>
  <c r="Y1428" i="2" s="1"/>
  <c r="P1427" i="2"/>
  <c r="AF1427" i="2" l="1"/>
  <c r="J1427" i="2" a="1"/>
  <c r="J1427" i="2" s="1"/>
  <c r="I1427" i="2" s="1" a="1"/>
  <c r="I1427" i="2" s="1"/>
  <c r="H1427" i="2" s="1" a="1"/>
  <c r="H1427" i="2" s="1"/>
  <c r="AA1429" i="2" a="1"/>
  <c r="AA1429" i="2" s="1"/>
  <c r="G1428" i="2" a="1"/>
  <c r="G1428" i="2" s="1"/>
  <c r="L1427" i="2" a="1"/>
  <c r="L1427" i="2" s="1"/>
  <c r="Y1429" i="2" a="1"/>
  <c r="Y1429" i="2" s="1"/>
  <c r="P1428" i="2"/>
  <c r="AA1430" i="2" l="1" a="1"/>
  <c r="AA1430" i="2" s="1"/>
  <c r="G1429" i="2" a="1"/>
  <c r="G1429" i="2" s="1"/>
  <c r="AF1428" i="2"/>
  <c r="J1428" i="2" a="1"/>
  <c r="J1428" i="2" s="1"/>
  <c r="I1428" i="2" s="1" a="1"/>
  <c r="I1428" i="2" s="1"/>
  <c r="H1428" i="2" s="1" a="1"/>
  <c r="H1428" i="2" s="1"/>
  <c r="L1428" i="2" a="1"/>
  <c r="L1428" i="2" s="1"/>
  <c r="Y1430" i="2" a="1"/>
  <c r="Y1430" i="2" s="1"/>
  <c r="P1429" i="2"/>
  <c r="J1429" i="2" l="1" a="1"/>
  <c r="J1429" i="2" s="1"/>
  <c r="I1429" i="2" s="1" a="1"/>
  <c r="I1429" i="2" s="1"/>
  <c r="H1429" i="2" s="1" a="1"/>
  <c r="H1429" i="2" s="1"/>
  <c r="AF1429" i="2"/>
  <c r="AA1431" i="2" a="1"/>
  <c r="AA1431" i="2" s="1"/>
  <c r="G1430" i="2" a="1"/>
  <c r="G1430" i="2" s="1"/>
  <c r="L1429" i="2" a="1"/>
  <c r="L1429" i="2" s="1"/>
  <c r="Y1431" i="2" a="1"/>
  <c r="Y1431" i="2" s="1"/>
  <c r="P1430" i="2"/>
  <c r="AF1430" i="2" l="1"/>
  <c r="J1430" i="2" a="1"/>
  <c r="J1430" i="2" s="1"/>
  <c r="I1430" i="2" s="1" a="1"/>
  <c r="I1430" i="2" s="1"/>
  <c r="H1430" i="2" s="1" a="1"/>
  <c r="H1430" i="2" s="1"/>
  <c r="AA1432" i="2" a="1"/>
  <c r="AA1432" i="2" s="1"/>
  <c r="G1431" i="2" a="1"/>
  <c r="G1431" i="2" s="1"/>
  <c r="L1430" i="2" a="1"/>
  <c r="L1430" i="2" s="1"/>
  <c r="Y1432" i="2" a="1"/>
  <c r="Y1432" i="2" s="1"/>
  <c r="P1431" i="2"/>
  <c r="J1431" i="2" l="1" a="1"/>
  <c r="J1431" i="2" s="1"/>
  <c r="I1431" i="2" s="1" a="1"/>
  <c r="I1431" i="2" s="1"/>
  <c r="H1431" i="2" s="1" a="1"/>
  <c r="H1431" i="2" s="1"/>
  <c r="AF1431" i="2"/>
  <c r="AA1433" i="2" a="1"/>
  <c r="AA1433" i="2" s="1"/>
  <c r="G1432" i="2" a="1"/>
  <c r="G1432" i="2" s="1"/>
  <c r="L1431" i="2" a="1"/>
  <c r="L1431" i="2" s="1"/>
  <c r="Y1433" i="2" a="1"/>
  <c r="Y1433" i="2" s="1"/>
  <c r="P1432" i="2"/>
  <c r="AF1432" i="2" l="1"/>
  <c r="J1432" i="2" a="1"/>
  <c r="J1432" i="2" s="1"/>
  <c r="I1432" i="2" s="1" a="1"/>
  <c r="I1432" i="2" s="1"/>
  <c r="H1432" i="2" s="1" a="1"/>
  <c r="H1432" i="2" s="1"/>
  <c r="AA1434" i="2" a="1"/>
  <c r="AA1434" i="2" s="1"/>
  <c r="G1433" i="2" a="1"/>
  <c r="G1433" i="2" s="1"/>
  <c r="L1432" i="2" a="1"/>
  <c r="L1432" i="2" s="1"/>
  <c r="Y1434" i="2" a="1"/>
  <c r="Y1434" i="2" s="1"/>
  <c r="P1433" i="2"/>
  <c r="AF1433" i="2" l="1"/>
  <c r="J1433" i="2" a="1"/>
  <c r="J1433" i="2" s="1"/>
  <c r="I1433" i="2" s="1" a="1"/>
  <c r="I1433" i="2" s="1"/>
  <c r="H1433" i="2" s="1" a="1"/>
  <c r="H1433" i="2" s="1"/>
  <c r="AA1435" i="2" a="1"/>
  <c r="AA1435" i="2" s="1"/>
  <c r="G1434" i="2" a="1"/>
  <c r="G1434" i="2" s="1"/>
  <c r="L1433" i="2" a="1"/>
  <c r="L1433" i="2" s="1"/>
  <c r="Y1435" i="2" a="1"/>
  <c r="Y1435" i="2" s="1"/>
  <c r="P1434" i="2"/>
  <c r="AF1434" i="2" l="1"/>
  <c r="J1434" i="2" a="1"/>
  <c r="J1434" i="2" s="1"/>
  <c r="I1434" i="2" s="1" a="1"/>
  <c r="I1434" i="2" s="1"/>
  <c r="H1434" i="2" s="1" a="1"/>
  <c r="H1434" i="2" s="1"/>
  <c r="AA1436" i="2" a="1"/>
  <c r="AA1436" i="2" s="1"/>
  <c r="G1435" i="2" a="1"/>
  <c r="G1435" i="2" s="1"/>
  <c r="L1434" i="2" a="1"/>
  <c r="L1434" i="2" s="1"/>
  <c r="Y1436" i="2" a="1"/>
  <c r="Y1436" i="2" s="1"/>
  <c r="P1435" i="2"/>
  <c r="AF1435" i="2" l="1"/>
  <c r="J1435" i="2" a="1"/>
  <c r="J1435" i="2" s="1"/>
  <c r="I1435" i="2" s="1" a="1"/>
  <c r="I1435" i="2" s="1"/>
  <c r="H1435" i="2" s="1" a="1"/>
  <c r="H1435" i="2" s="1"/>
  <c r="AA1437" i="2" a="1"/>
  <c r="AA1437" i="2" s="1"/>
  <c r="G1436" i="2" a="1"/>
  <c r="G1436" i="2" s="1"/>
  <c r="L1435" i="2" a="1"/>
  <c r="L1435" i="2" s="1"/>
  <c r="Y1437" i="2" a="1"/>
  <c r="Y1437" i="2" s="1"/>
  <c r="P1436" i="2"/>
  <c r="AF1436" i="2" l="1"/>
  <c r="J1436" i="2" a="1"/>
  <c r="J1436" i="2" s="1"/>
  <c r="I1436" i="2" s="1" a="1"/>
  <c r="I1436" i="2" s="1"/>
  <c r="H1436" i="2" s="1" a="1"/>
  <c r="H1436" i="2" s="1"/>
  <c r="AA1438" i="2" a="1"/>
  <c r="AA1438" i="2" s="1"/>
  <c r="G1437" i="2" a="1"/>
  <c r="G1437" i="2" s="1"/>
  <c r="L1436" i="2" a="1"/>
  <c r="L1436" i="2" s="1"/>
  <c r="Y1438" i="2" a="1"/>
  <c r="Y1438" i="2" s="1"/>
  <c r="P1437" i="2"/>
  <c r="AF1437" i="2" l="1"/>
  <c r="J1437" i="2" a="1"/>
  <c r="J1437" i="2" s="1"/>
  <c r="I1437" i="2" s="1" a="1"/>
  <c r="I1437" i="2" s="1"/>
  <c r="H1437" i="2" s="1" a="1"/>
  <c r="H1437" i="2" s="1"/>
  <c r="AA1439" i="2" a="1"/>
  <c r="AA1439" i="2" s="1"/>
  <c r="G1438" i="2" a="1"/>
  <c r="G1438" i="2" s="1"/>
  <c r="L1437" i="2" a="1"/>
  <c r="L1437" i="2" s="1"/>
  <c r="Y1439" i="2" a="1"/>
  <c r="Y1439" i="2" s="1"/>
  <c r="P1438" i="2"/>
  <c r="AF1438" i="2" l="1"/>
  <c r="J1438" i="2" a="1"/>
  <c r="J1438" i="2" s="1"/>
  <c r="I1438" i="2" s="1" a="1"/>
  <c r="I1438" i="2" s="1"/>
  <c r="H1438" i="2" s="1" a="1"/>
  <c r="H1438" i="2" s="1"/>
  <c r="AA1440" i="2" a="1"/>
  <c r="AA1440" i="2" s="1"/>
  <c r="G1439" i="2" a="1"/>
  <c r="G1439" i="2" s="1"/>
  <c r="L1438" i="2" a="1"/>
  <c r="L1438" i="2" s="1"/>
  <c r="Y1440" i="2" a="1"/>
  <c r="Y1440" i="2" s="1"/>
  <c r="P1439" i="2"/>
  <c r="AF1439" i="2" l="1"/>
  <c r="J1439" i="2" a="1"/>
  <c r="J1439" i="2" s="1"/>
  <c r="I1439" i="2" s="1" a="1"/>
  <c r="I1439" i="2" s="1"/>
  <c r="H1439" i="2" s="1" a="1"/>
  <c r="H1439" i="2" s="1"/>
  <c r="AA1441" i="2" a="1"/>
  <c r="AA1441" i="2" s="1"/>
  <c r="G1440" i="2" a="1"/>
  <c r="G1440" i="2" s="1"/>
  <c r="L1439" i="2" a="1"/>
  <c r="L1439" i="2" s="1"/>
  <c r="Y1441" i="2" a="1"/>
  <c r="Y1441" i="2" s="1"/>
  <c r="P1440" i="2"/>
  <c r="AF1440" i="2" l="1"/>
  <c r="J1440" i="2" a="1"/>
  <c r="J1440" i="2" s="1"/>
  <c r="I1440" i="2" s="1" a="1"/>
  <c r="I1440" i="2" s="1"/>
  <c r="H1440" i="2" s="1" a="1"/>
  <c r="H1440" i="2" s="1"/>
  <c r="AA1442" i="2" a="1"/>
  <c r="AA1442" i="2" s="1"/>
  <c r="G1441" i="2" a="1"/>
  <c r="G1441" i="2" s="1"/>
  <c r="L1440" i="2" a="1"/>
  <c r="L1440" i="2" s="1"/>
  <c r="Y1442" i="2" a="1"/>
  <c r="Y1442" i="2" s="1"/>
  <c r="P1441" i="2"/>
  <c r="J1441" i="2" l="1" a="1"/>
  <c r="J1441" i="2" s="1"/>
  <c r="I1441" i="2" s="1" a="1"/>
  <c r="I1441" i="2" s="1"/>
  <c r="H1441" i="2" s="1" a="1"/>
  <c r="H1441" i="2" s="1"/>
  <c r="AF1441" i="2"/>
  <c r="AA1443" i="2" a="1"/>
  <c r="AA1443" i="2" s="1"/>
  <c r="G1442" i="2" a="1"/>
  <c r="G1442" i="2" s="1"/>
  <c r="L1441" i="2" a="1"/>
  <c r="L1441" i="2" s="1"/>
  <c r="Y1443" i="2" a="1"/>
  <c r="Y1443" i="2" s="1"/>
  <c r="P1442" i="2"/>
  <c r="AF1442" i="2" l="1"/>
  <c r="J1442" i="2" a="1"/>
  <c r="J1442" i="2" s="1"/>
  <c r="I1442" i="2" s="1" a="1"/>
  <c r="I1442" i="2" s="1"/>
  <c r="H1442" i="2" s="1" a="1"/>
  <c r="H1442" i="2" s="1"/>
  <c r="AA1444" i="2" a="1"/>
  <c r="AA1444" i="2" s="1"/>
  <c r="G1443" i="2" a="1"/>
  <c r="G1443" i="2" s="1"/>
  <c r="L1442" i="2" a="1"/>
  <c r="L1442" i="2" s="1"/>
  <c r="Y1444" i="2" a="1"/>
  <c r="Y1444" i="2" s="1"/>
  <c r="P1443" i="2"/>
  <c r="AF1443" i="2" l="1"/>
  <c r="J1443" i="2" a="1"/>
  <c r="J1443" i="2" s="1"/>
  <c r="I1443" i="2" s="1" a="1"/>
  <c r="I1443" i="2" s="1"/>
  <c r="H1443" i="2" s="1" a="1"/>
  <c r="H1443" i="2" s="1"/>
  <c r="AA1445" i="2" a="1"/>
  <c r="AA1445" i="2" s="1"/>
  <c r="G1444" i="2" a="1"/>
  <c r="G1444" i="2" s="1"/>
  <c r="L1443" i="2" a="1"/>
  <c r="L1443" i="2" s="1"/>
  <c r="Y1445" i="2" a="1"/>
  <c r="Y1445" i="2" s="1"/>
  <c r="P1444" i="2"/>
  <c r="AF1444" i="2" l="1"/>
  <c r="J1444" i="2" a="1"/>
  <c r="J1444" i="2" s="1"/>
  <c r="I1444" i="2" s="1" a="1"/>
  <c r="I1444" i="2" s="1"/>
  <c r="H1444" i="2" s="1" a="1"/>
  <c r="H1444" i="2" s="1"/>
  <c r="AA1446" i="2" a="1"/>
  <c r="AA1446" i="2" s="1"/>
  <c r="G1445" i="2" a="1"/>
  <c r="G1445" i="2" s="1"/>
  <c r="L1444" i="2" a="1"/>
  <c r="L1444" i="2" s="1"/>
  <c r="Y1446" i="2" a="1"/>
  <c r="Y1446" i="2" s="1"/>
  <c r="P1445" i="2"/>
  <c r="AF1445" i="2" l="1"/>
  <c r="J1445" i="2" a="1"/>
  <c r="J1445" i="2" s="1"/>
  <c r="I1445" i="2" s="1" a="1"/>
  <c r="I1445" i="2" s="1"/>
  <c r="H1445" i="2" s="1" a="1"/>
  <c r="H1445" i="2" s="1"/>
  <c r="AA1447" i="2" a="1"/>
  <c r="AA1447" i="2" s="1"/>
  <c r="G1446" i="2" a="1"/>
  <c r="G1446" i="2" s="1"/>
  <c r="L1445" i="2" a="1"/>
  <c r="L1445" i="2" s="1"/>
  <c r="Y1447" i="2" a="1"/>
  <c r="Y1447" i="2" s="1"/>
  <c r="P1446" i="2"/>
  <c r="AF1446" i="2" l="1"/>
  <c r="J1446" i="2" a="1"/>
  <c r="J1446" i="2" s="1"/>
  <c r="I1446" i="2" s="1" a="1"/>
  <c r="I1446" i="2" s="1"/>
  <c r="H1446" i="2" s="1" a="1"/>
  <c r="H1446" i="2" s="1"/>
  <c r="AA1448" i="2" a="1"/>
  <c r="AA1448" i="2" s="1"/>
  <c r="G1447" i="2" a="1"/>
  <c r="G1447" i="2" s="1"/>
  <c r="L1446" i="2" a="1"/>
  <c r="L1446" i="2" s="1"/>
  <c r="Y1448" i="2" a="1"/>
  <c r="Y1448" i="2" s="1"/>
  <c r="P1447" i="2"/>
  <c r="AF1447" i="2" l="1"/>
  <c r="J1447" i="2" a="1"/>
  <c r="J1447" i="2" s="1"/>
  <c r="I1447" i="2" s="1" a="1"/>
  <c r="I1447" i="2" s="1"/>
  <c r="H1447" i="2" s="1" a="1"/>
  <c r="H1447" i="2" s="1"/>
  <c r="AA1449" i="2" a="1"/>
  <c r="AA1449" i="2" s="1"/>
  <c r="G1448" i="2" a="1"/>
  <c r="G1448" i="2" s="1"/>
  <c r="L1447" i="2" a="1"/>
  <c r="L1447" i="2" s="1"/>
  <c r="Y1449" i="2" a="1"/>
  <c r="Y1449" i="2" s="1"/>
  <c r="P1448" i="2"/>
  <c r="AF1448" i="2" l="1"/>
  <c r="J1448" i="2" a="1"/>
  <c r="J1448" i="2" s="1"/>
  <c r="I1448" i="2" s="1" a="1"/>
  <c r="I1448" i="2" s="1"/>
  <c r="H1448" i="2" s="1" a="1"/>
  <c r="H1448" i="2" s="1"/>
  <c r="AA1450" i="2" a="1"/>
  <c r="AA1450" i="2" s="1"/>
  <c r="G1449" i="2" a="1"/>
  <c r="G1449" i="2" s="1"/>
  <c r="L1448" i="2" a="1"/>
  <c r="L1448" i="2" s="1"/>
  <c r="Y1450" i="2" a="1"/>
  <c r="Y1450" i="2" s="1"/>
  <c r="P1449" i="2"/>
  <c r="AF1449" i="2" l="1"/>
  <c r="J1449" i="2" a="1"/>
  <c r="J1449" i="2" s="1"/>
  <c r="I1449" i="2" s="1" a="1"/>
  <c r="I1449" i="2" s="1"/>
  <c r="H1449" i="2" s="1" a="1"/>
  <c r="H1449" i="2" s="1"/>
  <c r="AA1451" i="2" a="1"/>
  <c r="AA1451" i="2" s="1"/>
  <c r="G1450" i="2" a="1"/>
  <c r="G1450" i="2" s="1"/>
  <c r="L1449" i="2" a="1"/>
  <c r="L1449" i="2" s="1"/>
  <c r="Y1451" i="2" a="1"/>
  <c r="Y1451" i="2" s="1"/>
  <c r="P1450" i="2"/>
  <c r="AF1450" i="2" l="1"/>
  <c r="J1450" i="2" a="1"/>
  <c r="J1450" i="2" s="1"/>
  <c r="I1450" i="2" s="1" a="1"/>
  <c r="I1450" i="2" s="1"/>
  <c r="H1450" i="2" s="1" a="1"/>
  <c r="H1450" i="2" s="1"/>
  <c r="AA1452" i="2" a="1"/>
  <c r="AA1452" i="2" s="1"/>
  <c r="G1451" i="2" a="1"/>
  <c r="G1451" i="2" s="1"/>
  <c r="L1450" i="2" a="1"/>
  <c r="L1450" i="2" s="1"/>
  <c r="Y1452" i="2" a="1"/>
  <c r="Y1452" i="2" s="1"/>
  <c r="P1451" i="2"/>
  <c r="AF1451" i="2" l="1"/>
  <c r="J1451" i="2" a="1"/>
  <c r="J1451" i="2" s="1"/>
  <c r="I1451" i="2" s="1" a="1"/>
  <c r="I1451" i="2" s="1"/>
  <c r="H1451" i="2" s="1" a="1"/>
  <c r="H1451" i="2" s="1"/>
  <c r="AA1453" i="2" a="1"/>
  <c r="AA1453" i="2" s="1"/>
  <c r="G1452" i="2" a="1"/>
  <c r="G1452" i="2" s="1"/>
  <c r="L1451" i="2" a="1"/>
  <c r="L1451" i="2" s="1"/>
  <c r="Y1453" i="2" a="1"/>
  <c r="Y1453" i="2" s="1"/>
  <c r="P1452" i="2"/>
  <c r="AF1452" i="2" l="1"/>
  <c r="J1452" i="2" a="1"/>
  <c r="J1452" i="2" s="1"/>
  <c r="I1452" i="2" s="1" a="1"/>
  <c r="I1452" i="2" s="1"/>
  <c r="H1452" i="2" s="1" a="1"/>
  <c r="H1452" i="2" s="1"/>
  <c r="AA1454" i="2" a="1"/>
  <c r="AA1454" i="2" s="1"/>
  <c r="G1453" i="2" a="1"/>
  <c r="G1453" i="2" s="1"/>
  <c r="L1452" i="2" a="1"/>
  <c r="L1452" i="2" s="1"/>
  <c r="Y1454" i="2" a="1"/>
  <c r="Y1454" i="2" s="1"/>
  <c r="P1453" i="2"/>
  <c r="AF1453" i="2" l="1"/>
  <c r="J1453" i="2" a="1"/>
  <c r="J1453" i="2" s="1"/>
  <c r="I1453" i="2" s="1" a="1"/>
  <c r="I1453" i="2" s="1"/>
  <c r="H1453" i="2" s="1" a="1"/>
  <c r="H1453" i="2" s="1"/>
  <c r="AA1455" i="2" a="1"/>
  <c r="AA1455" i="2" s="1"/>
  <c r="G1454" i="2" a="1"/>
  <c r="G1454" i="2" s="1"/>
  <c r="L1453" i="2" a="1"/>
  <c r="L1453" i="2" s="1"/>
  <c r="Y1455" i="2" a="1"/>
  <c r="Y1455" i="2" s="1"/>
  <c r="P1454" i="2"/>
  <c r="AF1454" i="2" l="1"/>
  <c r="J1454" i="2" a="1"/>
  <c r="J1454" i="2" s="1"/>
  <c r="I1454" i="2" s="1" a="1"/>
  <c r="I1454" i="2" s="1"/>
  <c r="H1454" i="2" s="1" a="1"/>
  <c r="H1454" i="2" s="1"/>
  <c r="AA1456" i="2" a="1"/>
  <c r="AA1456" i="2" s="1"/>
  <c r="G1455" i="2" a="1"/>
  <c r="G1455" i="2" s="1"/>
  <c r="L1454" i="2" a="1"/>
  <c r="L1454" i="2" s="1"/>
  <c r="Y1456" i="2" a="1"/>
  <c r="Y1456" i="2" s="1"/>
  <c r="P1455" i="2"/>
  <c r="AF1455" i="2" l="1"/>
  <c r="J1455" i="2" a="1"/>
  <c r="J1455" i="2" s="1"/>
  <c r="I1455" i="2" s="1" a="1"/>
  <c r="I1455" i="2" s="1"/>
  <c r="H1455" i="2" s="1" a="1"/>
  <c r="H1455" i="2" s="1"/>
  <c r="AA1457" i="2" a="1"/>
  <c r="AA1457" i="2" s="1"/>
  <c r="G1456" i="2" a="1"/>
  <c r="G1456" i="2" s="1"/>
  <c r="L1455" i="2" a="1"/>
  <c r="L1455" i="2" s="1"/>
  <c r="Y1457" i="2" a="1"/>
  <c r="Y1457" i="2" s="1"/>
  <c r="P1456" i="2"/>
  <c r="AF1456" i="2" l="1"/>
  <c r="J1456" i="2" a="1"/>
  <c r="J1456" i="2" s="1"/>
  <c r="I1456" i="2" s="1" a="1"/>
  <c r="I1456" i="2" s="1"/>
  <c r="H1456" i="2" s="1" a="1"/>
  <c r="H1456" i="2" s="1"/>
  <c r="AA1458" i="2" a="1"/>
  <c r="AA1458" i="2" s="1"/>
  <c r="G1457" i="2" a="1"/>
  <c r="G1457" i="2" s="1"/>
  <c r="L1456" i="2" a="1"/>
  <c r="L1456" i="2" s="1"/>
  <c r="Y1458" i="2" a="1"/>
  <c r="Y1458" i="2" s="1"/>
  <c r="P1457" i="2"/>
  <c r="AF1457" i="2" l="1"/>
  <c r="J1457" i="2" a="1"/>
  <c r="J1457" i="2" s="1"/>
  <c r="I1457" i="2" s="1" a="1"/>
  <c r="I1457" i="2" s="1"/>
  <c r="H1457" i="2" s="1" a="1"/>
  <c r="H1457" i="2" s="1"/>
  <c r="AA1459" i="2" a="1"/>
  <c r="AA1459" i="2" s="1"/>
  <c r="G1458" i="2" a="1"/>
  <c r="G1458" i="2" s="1"/>
  <c r="L1457" i="2" a="1"/>
  <c r="L1457" i="2" s="1"/>
  <c r="Y1459" i="2" a="1"/>
  <c r="Y1459" i="2" s="1"/>
  <c r="P1458" i="2"/>
  <c r="AF1458" i="2" l="1"/>
  <c r="J1458" i="2" a="1"/>
  <c r="J1458" i="2" s="1"/>
  <c r="I1458" i="2" s="1" a="1"/>
  <c r="I1458" i="2" s="1"/>
  <c r="H1458" i="2" s="1" a="1"/>
  <c r="H1458" i="2" s="1"/>
  <c r="AA1460" i="2" a="1"/>
  <c r="AA1460" i="2" s="1"/>
  <c r="G1459" i="2" a="1"/>
  <c r="G1459" i="2" s="1"/>
  <c r="L1458" i="2" a="1"/>
  <c r="L1458" i="2" s="1"/>
  <c r="Y1460" i="2" a="1"/>
  <c r="Y1460" i="2" s="1"/>
  <c r="P1459" i="2"/>
  <c r="AF1459" i="2" l="1"/>
  <c r="J1459" i="2" a="1"/>
  <c r="J1459" i="2" s="1"/>
  <c r="I1459" i="2" s="1" a="1"/>
  <c r="I1459" i="2" s="1"/>
  <c r="H1459" i="2" s="1" a="1"/>
  <c r="H1459" i="2" s="1"/>
  <c r="AA1461" i="2" a="1"/>
  <c r="AA1461" i="2" s="1"/>
  <c r="G1460" i="2" a="1"/>
  <c r="G1460" i="2" s="1"/>
  <c r="L1459" i="2" a="1"/>
  <c r="L1459" i="2" s="1"/>
  <c r="Y1461" i="2" a="1"/>
  <c r="Y1461" i="2" s="1"/>
  <c r="P1460" i="2"/>
  <c r="AF1460" i="2" l="1"/>
  <c r="J1460" i="2" a="1"/>
  <c r="J1460" i="2" s="1"/>
  <c r="I1460" i="2" s="1" a="1"/>
  <c r="I1460" i="2" s="1"/>
  <c r="H1460" i="2" s="1" a="1"/>
  <c r="H1460" i="2" s="1"/>
  <c r="AA1462" i="2" a="1"/>
  <c r="AA1462" i="2" s="1"/>
  <c r="G1461" i="2" a="1"/>
  <c r="G1461" i="2" s="1"/>
  <c r="L1460" i="2" a="1"/>
  <c r="L1460" i="2" s="1"/>
  <c r="Y1462" i="2" a="1"/>
  <c r="Y1462" i="2" s="1"/>
  <c r="P1461" i="2"/>
  <c r="AF1461" i="2" l="1"/>
  <c r="J1461" i="2" a="1"/>
  <c r="J1461" i="2" s="1"/>
  <c r="I1461" i="2" s="1" a="1"/>
  <c r="I1461" i="2" s="1"/>
  <c r="H1461" i="2" s="1" a="1"/>
  <c r="H1461" i="2" s="1"/>
  <c r="AA1463" i="2" a="1"/>
  <c r="AA1463" i="2" s="1"/>
  <c r="G1462" i="2" a="1"/>
  <c r="G1462" i="2" s="1"/>
  <c r="L1461" i="2" a="1"/>
  <c r="L1461" i="2" s="1"/>
  <c r="Y1463" i="2" a="1"/>
  <c r="Y1463" i="2" s="1"/>
  <c r="P1462" i="2"/>
  <c r="J1462" i="2" l="1" a="1"/>
  <c r="J1462" i="2" s="1"/>
  <c r="I1462" i="2" s="1" a="1"/>
  <c r="I1462" i="2" s="1"/>
  <c r="H1462" i="2" s="1" a="1"/>
  <c r="H1462" i="2" s="1"/>
  <c r="AF1462" i="2"/>
  <c r="AA1464" i="2" a="1"/>
  <c r="AA1464" i="2" s="1"/>
  <c r="G1463" i="2" a="1"/>
  <c r="G1463" i="2" s="1"/>
  <c r="L1462" i="2" a="1"/>
  <c r="L1462" i="2" s="1"/>
  <c r="Y1464" i="2" a="1"/>
  <c r="Y1464" i="2" s="1"/>
  <c r="P1463" i="2"/>
  <c r="AF1463" i="2" l="1"/>
  <c r="J1463" i="2" a="1"/>
  <c r="J1463" i="2" s="1"/>
  <c r="I1463" i="2" s="1" a="1"/>
  <c r="I1463" i="2" s="1"/>
  <c r="H1463" i="2" s="1" a="1"/>
  <c r="H1463" i="2" s="1"/>
  <c r="AA1465" i="2" a="1"/>
  <c r="AA1465" i="2" s="1"/>
  <c r="G1464" i="2" a="1"/>
  <c r="G1464" i="2" s="1"/>
  <c r="L1463" i="2" a="1"/>
  <c r="L1463" i="2" s="1"/>
  <c r="Y1465" i="2" a="1"/>
  <c r="Y1465" i="2" s="1"/>
  <c r="P1464" i="2"/>
  <c r="AF1464" i="2" l="1"/>
  <c r="J1464" i="2" a="1"/>
  <c r="J1464" i="2" s="1"/>
  <c r="I1464" i="2" s="1" a="1"/>
  <c r="I1464" i="2" s="1"/>
  <c r="H1464" i="2" s="1" a="1"/>
  <c r="H1464" i="2" s="1"/>
  <c r="AA1466" i="2" a="1"/>
  <c r="AA1466" i="2" s="1"/>
  <c r="G1465" i="2" a="1"/>
  <c r="G1465" i="2" s="1"/>
  <c r="L1464" i="2" a="1"/>
  <c r="L1464" i="2" s="1"/>
  <c r="Y1466" i="2" a="1"/>
  <c r="Y1466" i="2" s="1"/>
  <c r="P1465" i="2"/>
  <c r="AF1465" i="2" l="1"/>
  <c r="J1465" i="2" a="1"/>
  <c r="J1465" i="2" s="1"/>
  <c r="I1465" i="2" s="1" a="1"/>
  <c r="I1465" i="2" s="1"/>
  <c r="H1465" i="2" s="1" a="1"/>
  <c r="H1465" i="2" s="1"/>
  <c r="AA1467" i="2" a="1"/>
  <c r="AA1467" i="2" s="1"/>
  <c r="G1466" i="2" a="1"/>
  <c r="G1466" i="2" s="1"/>
  <c r="L1465" i="2" a="1"/>
  <c r="L1465" i="2" s="1"/>
  <c r="Y1467" i="2" a="1"/>
  <c r="Y1467" i="2" s="1"/>
  <c r="P1466" i="2"/>
  <c r="AF1466" i="2" l="1"/>
  <c r="J1466" i="2" a="1"/>
  <c r="J1466" i="2" s="1"/>
  <c r="I1466" i="2" s="1" a="1"/>
  <c r="I1466" i="2" s="1"/>
  <c r="H1466" i="2" s="1" a="1"/>
  <c r="H1466" i="2" s="1"/>
  <c r="AA1468" i="2" a="1"/>
  <c r="AA1468" i="2" s="1"/>
  <c r="G1467" i="2" a="1"/>
  <c r="G1467" i="2" s="1"/>
  <c r="L1466" i="2" a="1"/>
  <c r="L1466" i="2" s="1"/>
  <c r="Y1468" i="2" a="1"/>
  <c r="Y1468" i="2" s="1"/>
  <c r="P1467" i="2"/>
  <c r="AF1467" i="2" l="1"/>
  <c r="J1467" i="2" a="1"/>
  <c r="J1467" i="2" s="1"/>
  <c r="I1467" i="2" s="1" a="1"/>
  <c r="I1467" i="2" s="1"/>
  <c r="H1467" i="2" s="1" a="1"/>
  <c r="H1467" i="2" s="1"/>
  <c r="AA1469" i="2" a="1"/>
  <c r="AA1469" i="2" s="1"/>
  <c r="G1468" i="2" a="1"/>
  <c r="G1468" i="2" s="1"/>
  <c r="L1467" i="2" a="1"/>
  <c r="L1467" i="2" s="1"/>
  <c r="Y1469" i="2" a="1"/>
  <c r="Y1469" i="2" s="1"/>
  <c r="P1468" i="2"/>
  <c r="AF1468" i="2" l="1"/>
  <c r="J1468" i="2" a="1"/>
  <c r="J1468" i="2" s="1"/>
  <c r="I1468" i="2" s="1" a="1"/>
  <c r="I1468" i="2" s="1"/>
  <c r="H1468" i="2" s="1" a="1"/>
  <c r="H1468" i="2" s="1"/>
  <c r="AA1470" i="2" a="1"/>
  <c r="AA1470" i="2" s="1"/>
  <c r="G1469" i="2" a="1"/>
  <c r="G1469" i="2" s="1"/>
  <c r="L1468" i="2" a="1"/>
  <c r="L1468" i="2" s="1"/>
  <c r="Y1470" i="2" a="1"/>
  <c r="Y1470" i="2" s="1"/>
  <c r="P1469" i="2"/>
  <c r="AF1469" i="2" l="1"/>
  <c r="J1469" i="2" a="1"/>
  <c r="J1469" i="2" s="1"/>
  <c r="I1469" i="2" s="1" a="1"/>
  <c r="I1469" i="2" s="1"/>
  <c r="H1469" i="2" s="1" a="1"/>
  <c r="H1469" i="2" s="1"/>
  <c r="AA1471" i="2" a="1"/>
  <c r="AA1471" i="2" s="1"/>
  <c r="G1470" i="2" a="1"/>
  <c r="G1470" i="2" s="1"/>
  <c r="L1469" i="2" a="1"/>
  <c r="L1469" i="2" s="1"/>
  <c r="Y1471" i="2" a="1"/>
  <c r="Y1471" i="2" s="1"/>
  <c r="P1470" i="2"/>
  <c r="AF1470" i="2" l="1"/>
  <c r="J1470" i="2" a="1"/>
  <c r="J1470" i="2" s="1"/>
  <c r="I1470" i="2" s="1" a="1"/>
  <c r="I1470" i="2" s="1"/>
  <c r="H1470" i="2" s="1" a="1"/>
  <c r="H1470" i="2" s="1"/>
  <c r="AA1472" i="2" a="1"/>
  <c r="AA1472" i="2" s="1"/>
  <c r="G1471" i="2" a="1"/>
  <c r="G1471" i="2" s="1"/>
  <c r="L1470" i="2" a="1"/>
  <c r="L1470" i="2" s="1"/>
  <c r="Y1472" i="2" a="1"/>
  <c r="Y1472" i="2" s="1"/>
  <c r="P1471" i="2"/>
  <c r="AF1471" i="2" l="1"/>
  <c r="J1471" i="2" a="1"/>
  <c r="J1471" i="2" s="1"/>
  <c r="I1471" i="2" s="1" a="1"/>
  <c r="I1471" i="2" s="1"/>
  <c r="H1471" i="2" s="1" a="1"/>
  <c r="H1471" i="2" s="1"/>
  <c r="AA1473" i="2" a="1"/>
  <c r="AA1473" i="2" s="1"/>
  <c r="G1472" i="2" a="1"/>
  <c r="G1472" i="2" s="1"/>
  <c r="L1471" i="2" a="1"/>
  <c r="L1471" i="2" s="1"/>
  <c r="Y1473" i="2" a="1"/>
  <c r="Y1473" i="2" s="1"/>
  <c r="P1472" i="2"/>
  <c r="AF1472" i="2" l="1"/>
  <c r="J1472" i="2" a="1"/>
  <c r="J1472" i="2" s="1"/>
  <c r="I1472" i="2" s="1" a="1"/>
  <c r="I1472" i="2" s="1"/>
  <c r="H1472" i="2" s="1" a="1"/>
  <c r="H1472" i="2" s="1"/>
  <c r="AA1474" i="2" a="1"/>
  <c r="AA1474" i="2" s="1"/>
  <c r="G1473" i="2" a="1"/>
  <c r="G1473" i="2" s="1"/>
  <c r="L1472" i="2" a="1"/>
  <c r="L1472" i="2" s="1"/>
  <c r="Y1474" i="2" a="1"/>
  <c r="Y1474" i="2" s="1"/>
  <c r="P1473" i="2"/>
  <c r="AF1473" i="2" l="1"/>
  <c r="J1473" i="2" a="1"/>
  <c r="J1473" i="2" s="1"/>
  <c r="I1473" i="2" s="1" a="1"/>
  <c r="I1473" i="2" s="1"/>
  <c r="H1473" i="2" s="1" a="1"/>
  <c r="H1473" i="2" s="1"/>
  <c r="AA1475" i="2" a="1"/>
  <c r="AA1475" i="2" s="1"/>
  <c r="G1474" i="2" a="1"/>
  <c r="G1474" i="2" s="1"/>
  <c r="L1473" i="2" a="1"/>
  <c r="L1473" i="2" s="1"/>
  <c r="Y1475" i="2" a="1"/>
  <c r="Y1475" i="2" s="1"/>
  <c r="P1474" i="2"/>
  <c r="AF1474" i="2" l="1"/>
  <c r="J1474" i="2" a="1"/>
  <c r="J1474" i="2" s="1"/>
  <c r="I1474" i="2" s="1" a="1"/>
  <c r="I1474" i="2" s="1"/>
  <c r="H1474" i="2" s="1" a="1"/>
  <c r="H1474" i="2" s="1"/>
  <c r="AA1476" i="2" a="1"/>
  <c r="AA1476" i="2" s="1"/>
  <c r="G1475" i="2" a="1"/>
  <c r="G1475" i="2" s="1"/>
  <c r="L1474" i="2" a="1"/>
  <c r="L1474" i="2" s="1"/>
  <c r="Y1476" i="2" a="1"/>
  <c r="Y1476" i="2" s="1"/>
  <c r="P1475" i="2"/>
  <c r="AF1475" i="2" l="1"/>
  <c r="J1475" i="2" a="1"/>
  <c r="J1475" i="2" s="1"/>
  <c r="I1475" i="2" s="1" a="1"/>
  <c r="I1475" i="2" s="1"/>
  <c r="H1475" i="2" s="1" a="1"/>
  <c r="H1475" i="2" s="1"/>
  <c r="AA1477" i="2" a="1"/>
  <c r="AA1477" i="2" s="1"/>
  <c r="G1476" i="2" a="1"/>
  <c r="G1476" i="2" s="1"/>
  <c r="L1475" i="2" a="1"/>
  <c r="L1475" i="2" s="1"/>
  <c r="Y1477" i="2" a="1"/>
  <c r="Y1477" i="2" s="1"/>
  <c r="P1476" i="2"/>
  <c r="AF1476" i="2" l="1"/>
  <c r="J1476" i="2" a="1"/>
  <c r="J1476" i="2" s="1"/>
  <c r="I1476" i="2" s="1" a="1"/>
  <c r="I1476" i="2" s="1"/>
  <c r="H1476" i="2" s="1" a="1"/>
  <c r="H1476" i="2" s="1"/>
  <c r="AA1478" i="2" a="1"/>
  <c r="AA1478" i="2" s="1"/>
  <c r="G1477" i="2" a="1"/>
  <c r="G1477" i="2" s="1"/>
  <c r="L1476" i="2" a="1"/>
  <c r="L1476" i="2" s="1"/>
  <c r="Y1478" i="2" a="1"/>
  <c r="Y1478" i="2" s="1"/>
  <c r="P1477" i="2"/>
  <c r="AF1477" i="2" l="1"/>
  <c r="J1477" i="2" a="1"/>
  <c r="J1477" i="2" s="1"/>
  <c r="I1477" i="2" s="1" a="1"/>
  <c r="I1477" i="2" s="1"/>
  <c r="H1477" i="2" s="1" a="1"/>
  <c r="H1477" i="2" s="1"/>
  <c r="AA1479" i="2" a="1"/>
  <c r="AA1479" i="2" s="1"/>
  <c r="G1478" i="2" a="1"/>
  <c r="G1478" i="2" s="1"/>
  <c r="L1477" i="2" a="1"/>
  <c r="L1477" i="2" s="1"/>
  <c r="Y1479" i="2" a="1"/>
  <c r="Y1479" i="2" s="1"/>
  <c r="P1478" i="2"/>
  <c r="AF1478" i="2" l="1"/>
  <c r="J1478" i="2" a="1"/>
  <c r="J1478" i="2" s="1"/>
  <c r="I1478" i="2" s="1" a="1"/>
  <c r="I1478" i="2" s="1"/>
  <c r="H1478" i="2" s="1" a="1"/>
  <c r="H1478" i="2" s="1"/>
  <c r="AA1480" i="2" a="1"/>
  <c r="AA1480" i="2" s="1"/>
  <c r="G1479" i="2" a="1"/>
  <c r="G1479" i="2" s="1"/>
  <c r="L1478" i="2" a="1"/>
  <c r="L1478" i="2" s="1"/>
  <c r="Y1480" i="2" a="1"/>
  <c r="Y1480" i="2" s="1"/>
  <c r="P1479" i="2"/>
  <c r="AF1479" i="2" l="1"/>
  <c r="J1479" i="2" a="1"/>
  <c r="J1479" i="2" s="1"/>
  <c r="I1479" i="2" s="1" a="1"/>
  <c r="I1479" i="2" s="1"/>
  <c r="H1479" i="2" s="1" a="1"/>
  <c r="H1479" i="2" s="1"/>
  <c r="AA1481" i="2" a="1"/>
  <c r="AA1481" i="2" s="1"/>
  <c r="G1480" i="2" a="1"/>
  <c r="G1480" i="2" s="1"/>
  <c r="L1479" i="2" a="1"/>
  <c r="L1479" i="2" s="1"/>
  <c r="Y1481" i="2" a="1"/>
  <c r="Y1481" i="2" s="1"/>
  <c r="P1480" i="2"/>
  <c r="AF1480" i="2" l="1"/>
  <c r="J1480" i="2" a="1"/>
  <c r="J1480" i="2" s="1"/>
  <c r="I1480" i="2" s="1" a="1"/>
  <c r="I1480" i="2" s="1"/>
  <c r="H1480" i="2" s="1" a="1"/>
  <c r="H1480" i="2" s="1"/>
  <c r="AA1482" i="2" a="1"/>
  <c r="AA1482" i="2" s="1"/>
  <c r="G1481" i="2" a="1"/>
  <c r="G1481" i="2" s="1"/>
  <c r="L1480" i="2" a="1"/>
  <c r="L1480" i="2" s="1"/>
  <c r="Y1482" i="2" a="1"/>
  <c r="Y1482" i="2" s="1"/>
  <c r="P1481" i="2"/>
  <c r="AF1481" i="2" l="1"/>
  <c r="J1481" i="2" a="1"/>
  <c r="J1481" i="2" s="1"/>
  <c r="I1481" i="2" s="1" a="1"/>
  <c r="I1481" i="2" s="1"/>
  <c r="H1481" i="2" s="1" a="1"/>
  <c r="H1481" i="2" s="1"/>
  <c r="AA1483" i="2" a="1"/>
  <c r="AA1483" i="2" s="1"/>
  <c r="G1482" i="2" a="1"/>
  <c r="G1482" i="2" s="1"/>
  <c r="L1481" i="2" a="1"/>
  <c r="L1481" i="2" s="1"/>
  <c r="Y1483" i="2" a="1"/>
  <c r="Y1483" i="2" s="1"/>
  <c r="P1482" i="2"/>
  <c r="AF1482" i="2" l="1"/>
  <c r="J1482" i="2" a="1"/>
  <c r="J1482" i="2" s="1"/>
  <c r="I1482" i="2" s="1" a="1"/>
  <c r="I1482" i="2" s="1"/>
  <c r="H1482" i="2" s="1" a="1"/>
  <c r="H1482" i="2" s="1"/>
  <c r="AA1484" i="2" a="1"/>
  <c r="AA1484" i="2" s="1"/>
  <c r="G1483" i="2" a="1"/>
  <c r="G1483" i="2" s="1"/>
  <c r="L1482" i="2" a="1"/>
  <c r="L1482" i="2" s="1"/>
  <c r="Y1484" i="2" a="1"/>
  <c r="Y1484" i="2" s="1"/>
  <c r="P1483" i="2"/>
  <c r="AF1483" i="2" l="1"/>
  <c r="J1483" i="2" a="1"/>
  <c r="J1483" i="2" s="1"/>
  <c r="I1483" i="2" s="1" a="1"/>
  <c r="I1483" i="2" s="1"/>
  <c r="H1483" i="2" s="1" a="1"/>
  <c r="H1483" i="2" s="1"/>
  <c r="AA1485" i="2" a="1"/>
  <c r="AA1485" i="2" s="1"/>
  <c r="G1484" i="2" a="1"/>
  <c r="G1484" i="2" s="1"/>
  <c r="L1483" i="2" a="1"/>
  <c r="L1483" i="2" s="1"/>
  <c r="Y1485" i="2" a="1"/>
  <c r="Y1485" i="2" s="1"/>
  <c r="P1484" i="2"/>
  <c r="AF1484" i="2" l="1"/>
  <c r="J1484" i="2" a="1"/>
  <c r="J1484" i="2" s="1"/>
  <c r="I1484" i="2" s="1" a="1"/>
  <c r="I1484" i="2" s="1"/>
  <c r="H1484" i="2" s="1" a="1"/>
  <c r="H1484" i="2" s="1"/>
  <c r="AA1486" i="2" a="1"/>
  <c r="AA1486" i="2" s="1"/>
  <c r="G1485" i="2" a="1"/>
  <c r="G1485" i="2" s="1"/>
  <c r="L1484" i="2" a="1"/>
  <c r="L1484" i="2" s="1"/>
  <c r="Y1486" i="2" a="1"/>
  <c r="Y1486" i="2" s="1"/>
  <c r="P1485" i="2"/>
  <c r="J1485" i="2" l="1" a="1"/>
  <c r="J1485" i="2" s="1"/>
  <c r="I1485" i="2" s="1" a="1"/>
  <c r="I1485" i="2" s="1"/>
  <c r="H1485" i="2" s="1" a="1"/>
  <c r="H1485" i="2" s="1"/>
  <c r="AF1485" i="2"/>
  <c r="AA1487" i="2" a="1"/>
  <c r="AA1487" i="2" s="1"/>
  <c r="G1486" i="2" a="1"/>
  <c r="G1486" i="2" s="1"/>
  <c r="L1485" i="2" a="1"/>
  <c r="L1485" i="2" s="1"/>
  <c r="Y1487" i="2" a="1"/>
  <c r="Y1487" i="2" s="1"/>
  <c r="P1486" i="2"/>
  <c r="AF1486" i="2" l="1"/>
  <c r="J1486" i="2" a="1"/>
  <c r="J1486" i="2" s="1"/>
  <c r="I1486" i="2" s="1" a="1"/>
  <c r="I1486" i="2" s="1"/>
  <c r="H1486" i="2" s="1" a="1"/>
  <c r="H1486" i="2" s="1"/>
  <c r="AA1488" i="2" a="1"/>
  <c r="AA1488" i="2" s="1"/>
  <c r="G1487" i="2" a="1"/>
  <c r="G1487" i="2" s="1"/>
  <c r="L1486" i="2" a="1"/>
  <c r="L1486" i="2" s="1"/>
  <c r="Y1488" i="2" a="1"/>
  <c r="Y1488" i="2" s="1"/>
  <c r="P1487" i="2"/>
  <c r="AF1487" i="2" l="1"/>
  <c r="J1487" i="2" a="1"/>
  <c r="J1487" i="2" s="1"/>
  <c r="I1487" i="2" s="1" a="1"/>
  <c r="I1487" i="2" s="1"/>
  <c r="H1487" i="2" s="1" a="1"/>
  <c r="H1487" i="2" s="1"/>
  <c r="AA1489" i="2" a="1"/>
  <c r="AA1489" i="2" s="1"/>
  <c r="G1488" i="2" a="1"/>
  <c r="G1488" i="2" s="1"/>
  <c r="L1487" i="2" a="1"/>
  <c r="L1487" i="2" s="1"/>
  <c r="Y1489" i="2" a="1"/>
  <c r="Y1489" i="2" s="1"/>
  <c r="P1488" i="2"/>
  <c r="AF1488" i="2" l="1"/>
  <c r="J1488" i="2" a="1"/>
  <c r="J1488" i="2" s="1"/>
  <c r="I1488" i="2" s="1" a="1"/>
  <c r="I1488" i="2" s="1"/>
  <c r="H1488" i="2" s="1" a="1"/>
  <c r="H1488" i="2" s="1"/>
  <c r="AA1490" i="2" a="1"/>
  <c r="AA1490" i="2" s="1"/>
  <c r="G1489" i="2" a="1"/>
  <c r="G1489" i="2" s="1"/>
  <c r="L1488" i="2" a="1"/>
  <c r="L1488" i="2" s="1"/>
  <c r="Y1490" i="2" a="1"/>
  <c r="Y1490" i="2" s="1"/>
  <c r="P1489" i="2"/>
  <c r="AF1489" i="2" l="1"/>
  <c r="J1489" i="2" a="1"/>
  <c r="J1489" i="2" s="1"/>
  <c r="I1489" i="2" s="1" a="1"/>
  <c r="I1489" i="2" s="1"/>
  <c r="H1489" i="2" s="1" a="1"/>
  <c r="H1489" i="2" s="1"/>
  <c r="AA1491" i="2" a="1"/>
  <c r="AA1491" i="2" s="1"/>
  <c r="G1490" i="2" a="1"/>
  <c r="G1490" i="2" s="1"/>
  <c r="L1489" i="2" a="1"/>
  <c r="L1489" i="2" s="1"/>
  <c r="Y1491" i="2" a="1"/>
  <c r="Y1491" i="2" s="1"/>
  <c r="P1490" i="2"/>
  <c r="AF1490" i="2" l="1"/>
  <c r="J1490" i="2" a="1"/>
  <c r="J1490" i="2" s="1"/>
  <c r="I1490" i="2" s="1" a="1"/>
  <c r="I1490" i="2" s="1"/>
  <c r="H1490" i="2" s="1" a="1"/>
  <c r="H1490" i="2" s="1"/>
  <c r="AA1492" i="2" a="1"/>
  <c r="AA1492" i="2" s="1"/>
  <c r="G1491" i="2" a="1"/>
  <c r="G1491" i="2" s="1"/>
  <c r="L1490" i="2" a="1"/>
  <c r="L1490" i="2" s="1"/>
  <c r="Y1492" i="2" a="1"/>
  <c r="Y1492" i="2" s="1"/>
  <c r="P1491" i="2"/>
  <c r="AF1491" i="2" l="1"/>
  <c r="J1491" i="2" a="1"/>
  <c r="J1491" i="2" s="1"/>
  <c r="I1491" i="2" s="1" a="1"/>
  <c r="I1491" i="2" s="1"/>
  <c r="H1491" i="2" s="1" a="1"/>
  <c r="H1491" i="2" s="1"/>
  <c r="AA1493" i="2" a="1"/>
  <c r="AA1493" i="2" s="1"/>
  <c r="G1492" i="2" a="1"/>
  <c r="G1492" i="2" s="1"/>
  <c r="L1491" i="2" a="1"/>
  <c r="L1491" i="2" s="1"/>
  <c r="Y1493" i="2" a="1"/>
  <c r="Y1493" i="2" s="1"/>
  <c r="P1492" i="2"/>
  <c r="AF1492" i="2" l="1"/>
  <c r="J1492" i="2" a="1"/>
  <c r="J1492" i="2" s="1"/>
  <c r="I1492" i="2" s="1" a="1"/>
  <c r="I1492" i="2" s="1"/>
  <c r="H1492" i="2" s="1" a="1"/>
  <c r="H1492" i="2" s="1"/>
  <c r="AA1494" i="2" a="1"/>
  <c r="AA1494" i="2" s="1"/>
  <c r="G1493" i="2" a="1"/>
  <c r="G1493" i="2" s="1"/>
  <c r="L1492" i="2" a="1"/>
  <c r="L1492" i="2" s="1"/>
  <c r="Y1494" i="2" a="1"/>
  <c r="Y1494" i="2" s="1"/>
  <c r="P1493" i="2"/>
  <c r="AF1493" i="2" l="1"/>
  <c r="J1493" i="2" a="1"/>
  <c r="J1493" i="2" s="1"/>
  <c r="I1493" i="2" s="1" a="1"/>
  <c r="I1493" i="2" s="1"/>
  <c r="H1493" i="2" s="1" a="1"/>
  <c r="H1493" i="2" s="1"/>
  <c r="AA1495" i="2" a="1"/>
  <c r="AA1495" i="2" s="1"/>
  <c r="G1494" i="2" a="1"/>
  <c r="G1494" i="2" s="1"/>
  <c r="L1493" i="2" a="1"/>
  <c r="L1493" i="2" s="1"/>
  <c r="Y1495" i="2" a="1"/>
  <c r="Y1495" i="2" s="1"/>
  <c r="P1494" i="2"/>
  <c r="AF1494" i="2" l="1"/>
  <c r="J1494" i="2" a="1"/>
  <c r="J1494" i="2" s="1"/>
  <c r="I1494" i="2" s="1" a="1"/>
  <c r="I1494" i="2" s="1"/>
  <c r="H1494" i="2" s="1" a="1"/>
  <c r="H1494" i="2" s="1"/>
  <c r="AA1496" i="2" a="1"/>
  <c r="AA1496" i="2" s="1"/>
  <c r="G1495" i="2" a="1"/>
  <c r="G1495" i="2" s="1"/>
  <c r="L1494" i="2" a="1"/>
  <c r="L1494" i="2" s="1"/>
  <c r="Y1496" i="2" a="1"/>
  <c r="Y1496" i="2" s="1"/>
  <c r="P1495" i="2"/>
  <c r="AF1495" i="2" l="1"/>
  <c r="J1495" i="2" a="1"/>
  <c r="J1495" i="2" s="1"/>
  <c r="I1495" i="2" s="1" a="1"/>
  <c r="I1495" i="2" s="1"/>
  <c r="H1495" i="2" s="1" a="1"/>
  <c r="H1495" i="2" s="1"/>
  <c r="AA1497" i="2" a="1"/>
  <c r="AA1497" i="2" s="1"/>
  <c r="G1496" i="2" a="1"/>
  <c r="G1496" i="2" s="1"/>
  <c r="L1495" i="2" a="1"/>
  <c r="L1495" i="2" s="1"/>
  <c r="Y1497" i="2" a="1"/>
  <c r="Y1497" i="2" s="1"/>
  <c r="P1496" i="2"/>
  <c r="AF1496" i="2" l="1"/>
  <c r="J1496" i="2" a="1"/>
  <c r="J1496" i="2" s="1"/>
  <c r="I1496" i="2" s="1" a="1"/>
  <c r="I1496" i="2" s="1"/>
  <c r="H1496" i="2" s="1" a="1"/>
  <c r="H1496" i="2" s="1"/>
  <c r="AA1498" i="2" a="1"/>
  <c r="AA1498" i="2" s="1"/>
  <c r="G1497" i="2" a="1"/>
  <c r="G1497" i="2" s="1"/>
  <c r="L1496" i="2" a="1"/>
  <c r="L1496" i="2" s="1"/>
  <c r="Y1498" i="2" a="1"/>
  <c r="Y1498" i="2" s="1"/>
  <c r="P1497" i="2"/>
  <c r="AF1497" i="2" l="1"/>
  <c r="J1497" i="2" a="1"/>
  <c r="J1497" i="2" s="1"/>
  <c r="I1497" i="2" s="1" a="1"/>
  <c r="I1497" i="2" s="1"/>
  <c r="H1497" i="2" s="1" a="1"/>
  <c r="H1497" i="2" s="1"/>
  <c r="AA1499" i="2" a="1"/>
  <c r="AA1499" i="2" s="1"/>
  <c r="G1498" i="2" a="1"/>
  <c r="G1498" i="2" s="1"/>
  <c r="L1497" i="2" a="1"/>
  <c r="L1497" i="2" s="1"/>
  <c r="Y1499" i="2" a="1"/>
  <c r="Y1499" i="2" s="1"/>
  <c r="P1498" i="2"/>
  <c r="AF1498" i="2" l="1"/>
  <c r="J1498" i="2" a="1"/>
  <c r="J1498" i="2" s="1"/>
  <c r="I1498" i="2" s="1" a="1"/>
  <c r="I1498" i="2" s="1"/>
  <c r="H1498" i="2" s="1" a="1"/>
  <c r="H1498" i="2" s="1"/>
  <c r="AA1500" i="2" a="1"/>
  <c r="AA1500" i="2" s="1"/>
  <c r="G1499" i="2" a="1"/>
  <c r="G1499" i="2" s="1"/>
  <c r="L1498" i="2" a="1"/>
  <c r="L1498" i="2" s="1"/>
  <c r="Y1500" i="2" a="1"/>
  <c r="Y1500" i="2" s="1"/>
  <c r="P1499" i="2"/>
  <c r="AF1499" i="2" l="1"/>
  <c r="J1499" i="2" a="1"/>
  <c r="J1499" i="2" s="1"/>
  <c r="I1499" i="2" s="1" a="1"/>
  <c r="I1499" i="2" s="1"/>
  <c r="H1499" i="2" s="1" a="1"/>
  <c r="H1499" i="2" s="1"/>
  <c r="AA1501" i="2" a="1"/>
  <c r="AA1501" i="2" s="1"/>
  <c r="G1501" i="2" s="1" a="1"/>
  <c r="G1501" i="2" s="1"/>
  <c r="AF1501" i="2" s="1"/>
  <c r="G1500" i="2" a="1"/>
  <c r="G1500" i="2" s="1"/>
  <c r="L1499" i="2" a="1"/>
  <c r="L1499" i="2" s="1"/>
  <c r="Y1501" i="2" a="1"/>
  <c r="Y1501" i="2" s="1"/>
  <c r="P1500" i="2"/>
  <c r="J1500" i="2" l="1" a="1"/>
  <c r="J1500" i="2" s="1"/>
  <c r="I1500" i="2" s="1" a="1"/>
  <c r="I1500" i="2" s="1"/>
  <c r="H1500" i="2" s="1" a="1"/>
  <c r="H1500" i="2" s="1"/>
  <c r="AF1500" i="2"/>
  <c r="L1501" i="2" a="1"/>
  <c r="L1501" i="2" s="1"/>
  <c r="L1500" i="2" a="1"/>
  <c r="L1500" i="2" s="1"/>
  <c r="P1501" i="2"/>
  <c r="J1501" i="2" l="1" a="1"/>
  <c r="J1501" i="2" s="1"/>
  <c r="I1501" i="2" s="1" a="1"/>
  <c r="I1501" i="2" s="1"/>
  <c r="A14" i="2"/>
  <c r="H1501" i="2" l="1" a="1"/>
  <c r="H1501" i="2" s="1"/>
  <c r="N15" i="2" a="1"/>
  <c r="N15" i="2" s="1"/>
  <c r="M15" i="2" s="1" a="1"/>
  <c r="M15" i="2" s="1"/>
  <c r="R15" i="2" l="1" a="1"/>
  <c r="R15" i="2" s="1"/>
  <c r="R14" i="2" a="1"/>
  <c r="R14" i="2" s="1"/>
  <c r="R16" i="2" a="1"/>
  <c r="R16" i="2" s="1"/>
  <c r="R17" i="2" a="1"/>
  <c r="R17" i="2" s="1"/>
  <c r="R20" i="2" a="1"/>
  <c r="R20" i="2" s="1"/>
  <c r="R18" i="2" a="1"/>
  <c r="R18" i="2" s="1"/>
  <c r="R19" i="2" a="1"/>
  <c r="R19" i="2" s="1"/>
  <c r="R24" i="2" a="1"/>
  <c r="R24" i="2" s="1"/>
  <c r="R21" i="2" a="1"/>
  <c r="R21" i="2" s="1"/>
  <c r="R23" i="2" a="1"/>
  <c r="R23" i="2" s="1"/>
  <c r="R25" i="2" a="1"/>
  <c r="R25" i="2" s="1"/>
  <c r="R22" i="2" a="1"/>
  <c r="R22" i="2" s="1"/>
  <c r="R26" i="2" a="1"/>
  <c r="R26" i="2" s="1"/>
  <c r="R28" i="2" a="1"/>
  <c r="R28" i="2" s="1"/>
  <c r="R32" i="2" a="1"/>
  <c r="R32" i="2" s="1"/>
  <c r="R31" i="2" a="1"/>
  <c r="R31" i="2" s="1"/>
  <c r="R27" i="2" a="1"/>
  <c r="R27" i="2" s="1"/>
  <c r="R29" i="2" a="1"/>
  <c r="R29" i="2" s="1"/>
  <c r="R33" i="2" a="1"/>
  <c r="R33" i="2" s="1"/>
  <c r="R30" i="2" a="1"/>
  <c r="R30" i="2" s="1"/>
  <c r="R36" i="2" a="1"/>
  <c r="R36" i="2" s="1"/>
  <c r="R34" i="2" a="1"/>
  <c r="R34" i="2" s="1"/>
  <c r="R35" i="2" a="1"/>
  <c r="R35" i="2" s="1"/>
  <c r="R37" i="2" a="1"/>
  <c r="R37" i="2" s="1"/>
  <c r="R42" i="2" a="1"/>
  <c r="R42" i="2" s="1"/>
  <c r="R38" i="2" a="1"/>
  <c r="R38" i="2" s="1"/>
  <c r="R39" i="2" a="1"/>
  <c r="R39" i="2" s="1"/>
  <c r="R40" i="2" a="1"/>
  <c r="R40" i="2" s="1"/>
  <c r="R41" i="2" a="1"/>
  <c r="R41" i="2" s="1"/>
  <c r="R43" i="2" a="1"/>
  <c r="R43" i="2" s="1"/>
  <c r="R45" i="2" a="1"/>
  <c r="R45" i="2" s="1"/>
  <c r="R44" i="2" a="1"/>
  <c r="R44" i="2" s="1"/>
  <c r="R47" i="2" a="1"/>
  <c r="R47" i="2" s="1"/>
  <c r="R46" i="2" a="1"/>
  <c r="R46" i="2" s="1"/>
  <c r="R48" i="2" a="1"/>
  <c r="R48" i="2" s="1"/>
  <c r="R49" i="2" a="1"/>
  <c r="R49" i="2" s="1"/>
  <c r="R53" i="2" a="1"/>
  <c r="R53" i="2" s="1"/>
  <c r="R50" i="2" a="1"/>
  <c r="R50" i="2" s="1"/>
  <c r="R52" i="2" a="1"/>
  <c r="R52" i="2" s="1"/>
  <c r="R51" i="2" a="1"/>
  <c r="R51" i="2" s="1"/>
  <c r="R55" i="2" a="1"/>
  <c r="R55" i="2" s="1"/>
  <c r="R57" i="2" a="1"/>
  <c r="R57" i="2" s="1"/>
  <c r="R56" i="2" a="1"/>
  <c r="R56" i="2" s="1"/>
  <c r="R54" i="2" a="1"/>
  <c r="R54" i="2" s="1"/>
  <c r="R58" i="2" a="1"/>
  <c r="R58" i="2" s="1"/>
  <c r="R59" i="2" a="1"/>
  <c r="R59" i="2" s="1"/>
  <c r="R60" i="2" a="1"/>
  <c r="R60" i="2" s="1"/>
  <c r="R62" i="2" a="1"/>
  <c r="R62" i="2" s="1"/>
  <c r="R64" i="2" a="1"/>
  <c r="R64" i="2" s="1"/>
  <c r="R61" i="2" a="1"/>
  <c r="R61" i="2" s="1"/>
  <c r="R63" i="2" a="1"/>
  <c r="R63" i="2" s="1"/>
  <c r="R66" i="2" a="1"/>
  <c r="R66" i="2" s="1"/>
  <c r="R65" i="2" a="1"/>
  <c r="R65" i="2" s="1"/>
  <c r="R68" i="2" a="1"/>
  <c r="R68" i="2" s="1"/>
  <c r="R67" i="2" a="1"/>
  <c r="R67" i="2" s="1"/>
  <c r="R69" i="2" a="1"/>
  <c r="R69" i="2" s="1"/>
  <c r="R71" i="2" a="1"/>
  <c r="R71" i="2" s="1"/>
  <c r="R70" i="2" a="1"/>
  <c r="R70" i="2" s="1"/>
  <c r="R72" i="2" a="1"/>
  <c r="R72" i="2" s="1"/>
  <c r="R74" i="2" a="1"/>
  <c r="R74" i="2" s="1"/>
  <c r="R73" i="2" a="1"/>
  <c r="R73" i="2" s="1"/>
  <c r="R76" i="2" a="1"/>
  <c r="R76" i="2" s="1"/>
  <c r="R75" i="2" a="1"/>
  <c r="R75" i="2" s="1"/>
  <c r="R78" i="2" a="1"/>
  <c r="R78" i="2" s="1"/>
  <c r="R77" i="2" a="1"/>
  <c r="R77" i="2" s="1"/>
  <c r="R79" i="2" a="1"/>
  <c r="R79" i="2" s="1"/>
  <c r="R82" i="2" a="1"/>
  <c r="R82" i="2" s="1"/>
  <c r="R81" i="2" a="1"/>
  <c r="R81" i="2" s="1"/>
  <c r="R80" i="2" a="1"/>
  <c r="R80" i="2" s="1"/>
  <c r="R83" i="2" a="1"/>
  <c r="R83" i="2" s="1"/>
  <c r="R84" i="2" a="1"/>
  <c r="R84" i="2" s="1"/>
  <c r="R85" i="2" a="1"/>
  <c r="R85" i="2" s="1"/>
  <c r="R86" i="2" a="1"/>
  <c r="R86" i="2" s="1"/>
  <c r="R89" i="2" a="1"/>
  <c r="R89" i="2" s="1"/>
  <c r="R90" i="2" a="1"/>
  <c r="R90" i="2" s="1"/>
  <c r="R88" i="2" a="1"/>
  <c r="R88" i="2" s="1"/>
  <c r="R87" i="2" a="1"/>
  <c r="R87" i="2" s="1"/>
  <c r="R91" i="2" a="1"/>
  <c r="R91" i="2" s="1"/>
  <c r="R92" i="2" a="1"/>
  <c r="R92" i="2" s="1"/>
  <c r="R94" i="2" a="1"/>
  <c r="R94" i="2" s="1"/>
  <c r="R95" i="2" a="1"/>
  <c r="R95" i="2" s="1"/>
  <c r="R93" i="2" a="1"/>
  <c r="R93" i="2" s="1"/>
  <c r="R98" i="2" a="1"/>
  <c r="R98" i="2" s="1"/>
  <c r="R96" i="2" a="1"/>
  <c r="R96" i="2" s="1"/>
  <c r="R97" i="2" a="1"/>
  <c r="R97" i="2" s="1"/>
  <c r="R99" i="2" a="1"/>
  <c r="R99" i="2" s="1"/>
  <c r="R102" i="2" a="1"/>
  <c r="R102" i="2" s="1"/>
  <c r="R100" i="2" a="1"/>
  <c r="R100" i="2" s="1"/>
  <c r="R101" i="2" a="1"/>
  <c r="R101" i="2" s="1"/>
  <c r="R104" i="2" a="1"/>
  <c r="R104" i="2" s="1"/>
  <c r="R103" i="2" a="1"/>
  <c r="R103" i="2" s="1"/>
  <c r="R106" i="2" a="1"/>
  <c r="R106" i="2" s="1"/>
  <c r="R105" i="2" a="1"/>
  <c r="R105" i="2" s="1"/>
  <c r="R107" i="2" a="1"/>
  <c r="R107" i="2" s="1"/>
  <c r="R108" i="2" a="1"/>
  <c r="R108" i="2" s="1"/>
  <c r="R109" i="2" a="1"/>
  <c r="R109" i="2" s="1"/>
  <c r="R112" i="2" a="1"/>
  <c r="R112" i="2" s="1"/>
  <c r="R110" i="2" a="1"/>
  <c r="R110" i="2" s="1"/>
  <c r="R111" i="2" a="1"/>
  <c r="R111" i="2" s="1"/>
  <c r="R113" i="2" a="1"/>
  <c r="R113" i="2" s="1"/>
  <c r="R114" i="2" a="1"/>
  <c r="R114" i="2" s="1"/>
  <c r="R117" i="2" a="1"/>
  <c r="R117" i="2" s="1"/>
  <c r="R115" i="2" a="1"/>
  <c r="R115" i="2" s="1"/>
  <c r="R116" i="2" a="1"/>
  <c r="R116" i="2" s="1"/>
  <c r="R118" i="2" a="1"/>
  <c r="R118" i="2" s="1"/>
  <c r="R121" i="2" a="1"/>
  <c r="R121" i="2" s="1"/>
  <c r="R119" i="2" a="1"/>
  <c r="R119" i="2" s="1"/>
  <c r="R120" i="2" a="1"/>
  <c r="R120" i="2" s="1"/>
  <c r="R124" i="2" a="1"/>
  <c r="R124" i="2" s="1"/>
  <c r="R122" i="2" a="1"/>
  <c r="R122" i="2" s="1"/>
  <c r="R123" i="2" a="1"/>
  <c r="R123" i="2" s="1"/>
  <c r="R125" i="2" a="1"/>
  <c r="R125" i="2" s="1"/>
  <c r="R126" i="2" a="1"/>
  <c r="R126" i="2" s="1"/>
  <c r="R127" i="2" a="1"/>
  <c r="R127" i="2" s="1"/>
  <c r="R128" i="2" a="1"/>
  <c r="R128" i="2" s="1"/>
  <c r="R129" i="2" a="1"/>
  <c r="R129" i="2" s="1"/>
  <c r="R130" i="2" a="1"/>
  <c r="R130" i="2" s="1"/>
  <c r="R131" i="2" a="1"/>
  <c r="R131" i="2" s="1"/>
  <c r="R132" i="2" a="1"/>
  <c r="R132" i="2" s="1"/>
  <c r="R133" i="2" a="1"/>
  <c r="R133" i="2" s="1"/>
  <c r="R134" i="2" a="1"/>
  <c r="R134" i="2" s="1"/>
  <c r="R135" i="2" a="1"/>
  <c r="R135" i="2" s="1"/>
  <c r="R136" i="2" a="1"/>
  <c r="R136" i="2" s="1"/>
  <c r="R137" i="2" a="1"/>
  <c r="R137" i="2" s="1"/>
  <c r="R138" i="2" a="1"/>
  <c r="R138" i="2" s="1"/>
  <c r="R139" i="2" a="1"/>
  <c r="R139" i="2" s="1"/>
  <c r="R141" i="2" a="1"/>
  <c r="R141" i="2" s="1"/>
  <c r="R140" i="2" a="1"/>
  <c r="R140" i="2" s="1"/>
  <c r="R143" i="2" a="1"/>
  <c r="R143" i="2" s="1"/>
  <c r="R142" i="2" a="1"/>
  <c r="R142" i="2" s="1"/>
  <c r="R144" i="2" a="1"/>
  <c r="R144" i="2" s="1"/>
  <c r="R145" i="2" a="1"/>
  <c r="R145" i="2" s="1"/>
  <c r="R148" i="2" a="1"/>
  <c r="R148" i="2" s="1"/>
  <c r="R146" i="2" a="1"/>
  <c r="R146" i="2" s="1"/>
  <c r="R147" i="2" a="1"/>
  <c r="R147" i="2" s="1"/>
  <c r="R150" i="2" a="1"/>
  <c r="R150" i="2" s="1"/>
  <c r="R149" i="2" a="1"/>
  <c r="R149" i="2" s="1"/>
  <c r="R154" i="2" a="1"/>
  <c r="R154" i="2" s="1"/>
  <c r="R151" i="2" a="1"/>
  <c r="R151" i="2" s="1"/>
  <c r="R152" i="2" a="1"/>
  <c r="R152" i="2" s="1"/>
  <c r="R153" i="2" a="1"/>
  <c r="R153" i="2" s="1"/>
  <c r="R155" i="2" a="1"/>
  <c r="R155" i="2" s="1"/>
  <c r="R157" i="2" a="1"/>
  <c r="R157" i="2" s="1"/>
  <c r="R156" i="2" a="1"/>
  <c r="R156" i="2" s="1"/>
  <c r="R158" i="2" a="1"/>
  <c r="R158" i="2" s="1"/>
  <c r="R161" i="2" a="1"/>
  <c r="R161" i="2" s="1"/>
  <c r="R159" i="2" a="1"/>
  <c r="R159" i="2" s="1"/>
  <c r="R160" i="2" a="1"/>
  <c r="R160" i="2" s="1"/>
  <c r="R162" i="2" a="1"/>
  <c r="R162" i="2" s="1"/>
  <c r="R163" i="2" a="1"/>
  <c r="R163" i="2" s="1"/>
  <c r="R164" i="2" a="1"/>
  <c r="R164" i="2" s="1"/>
  <c r="R166" i="2" a="1"/>
  <c r="R166" i="2" s="1"/>
  <c r="R165" i="2" a="1"/>
  <c r="R165" i="2" s="1"/>
  <c r="R168" i="2" a="1"/>
  <c r="R168" i="2" s="1"/>
  <c r="R167" i="2" a="1"/>
  <c r="R167" i="2" s="1"/>
  <c r="R169" i="2" a="1"/>
  <c r="R169" i="2" s="1"/>
  <c r="R171" i="2" a="1"/>
  <c r="R171" i="2" s="1"/>
  <c r="R170" i="2" a="1"/>
  <c r="R170" i="2" s="1"/>
  <c r="R174" i="2" a="1"/>
  <c r="R174" i="2" s="1"/>
  <c r="R172" i="2" a="1"/>
  <c r="R172" i="2" s="1"/>
  <c r="R173" i="2" a="1"/>
  <c r="R173" i="2" s="1"/>
  <c r="R175" i="2" a="1"/>
  <c r="R175" i="2" s="1"/>
  <c r="R177" i="2" a="1"/>
  <c r="R177" i="2" s="1"/>
  <c r="R176" i="2" a="1"/>
  <c r="R176" i="2" s="1"/>
  <c r="R181" i="2" a="1"/>
  <c r="R181" i="2" s="1"/>
  <c r="R183" i="2" a="1"/>
  <c r="R183" i="2" s="1"/>
  <c r="R179" i="2" a="1"/>
  <c r="R179" i="2" s="1"/>
  <c r="R178" i="2" a="1"/>
  <c r="R178" i="2" s="1"/>
  <c r="R180" i="2" a="1"/>
  <c r="R180" i="2" s="1"/>
  <c r="R185" i="2" a="1"/>
  <c r="R185" i="2" s="1"/>
  <c r="R182" i="2" a="1"/>
  <c r="R182" i="2" s="1"/>
  <c r="R184" i="2" a="1"/>
  <c r="R184" i="2" s="1"/>
  <c r="R186" i="2" a="1"/>
  <c r="R186" i="2" s="1"/>
  <c r="R187" i="2" a="1"/>
  <c r="R187" i="2" s="1"/>
  <c r="R189" i="2" a="1"/>
  <c r="R189" i="2" s="1"/>
  <c r="R188" i="2" a="1"/>
  <c r="R188" i="2" s="1"/>
  <c r="R191" i="2" a="1"/>
  <c r="R191" i="2" s="1"/>
  <c r="R190" i="2" a="1"/>
  <c r="R190" i="2" s="1"/>
  <c r="R192" i="2" a="1"/>
  <c r="R192" i="2" s="1"/>
  <c r="R193" i="2" a="1"/>
  <c r="R193" i="2" s="1"/>
  <c r="R194" i="2" a="1"/>
  <c r="R194" i="2" s="1"/>
  <c r="R196" i="2" a="1"/>
  <c r="R196" i="2" s="1"/>
  <c r="R195" i="2" a="1"/>
  <c r="R195" i="2" s="1"/>
  <c r="R198" i="2" a="1"/>
  <c r="R198" i="2" s="1"/>
  <c r="R197" i="2" a="1"/>
  <c r="R197" i="2" s="1"/>
  <c r="R201" i="2" a="1"/>
  <c r="R201" i="2" s="1"/>
  <c r="R199" i="2" a="1"/>
  <c r="R199" i="2" s="1"/>
  <c r="R200" i="2" a="1"/>
  <c r="R200" i="2" s="1"/>
  <c r="R204" i="2" a="1"/>
  <c r="R204" i="2" s="1"/>
  <c r="R202" i="2" a="1"/>
  <c r="R202" i="2" s="1"/>
  <c r="R203" i="2" a="1"/>
  <c r="R203" i="2" s="1"/>
  <c r="R206" i="2" a="1"/>
  <c r="R206" i="2" s="1"/>
  <c r="R205" i="2" a="1"/>
  <c r="R205" i="2" s="1"/>
  <c r="R207" i="2" a="1"/>
  <c r="R207" i="2" s="1"/>
  <c r="R209" i="2" a="1"/>
  <c r="R209" i="2" s="1"/>
  <c r="R208" i="2" a="1"/>
  <c r="R208" i="2" s="1"/>
  <c r="R210" i="2" a="1"/>
  <c r="R210" i="2" s="1"/>
  <c r="R212" i="2" a="1"/>
  <c r="R212" i="2" s="1"/>
  <c r="R211" i="2" a="1"/>
  <c r="R211" i="2" s="1"/>
  <c r="R215" i="2" a="1"/>
  <c r="R215" i="2" s="1"/>
  <c r="R213" i="2" a="1"/>
  <c r="R213" i="2" s="1"/>
  <c r="R216" i="2" a="1"/>
  <c r="R216" i="2" s="1"/>
  <c r="R214" i="2" a="1"/>
  <c r="R214" i="2" s="1"/>
  <c r="R218" i="2" a="1"/>
  <c r="R218" i="2" s="1"/>
  <c r="R217" i="2" a="1"/>
  <c r="R217" i="2" s="1"/>
  <c r="R220" i="2" a="1"/>
  <c r="R220" i="2" s="1"/>
  <c r="R219" i="2" a="1"/>
  <c r="R219" i="2" s="1"/>
  <c r="R221" i="2" a="1"/>
  <c r="R221" i="2" s="1"/>
  <c r="R224" i="2" a="1"/>
  <c r="R224" i="2" s="1"/>
  <c r="R223" i="2" a="1"/>
  <c r="R223" i="2" s="1"/>
  <c r="R222" i="2" a="1"/>
  <c r="R222" i="2" s="1"/>
  <c r="R226" i="2" a="1"/>
  <c r="R226" i="2" s="1"/>
  <c r="R225" i="2" a="1"/>
  <c r="R225" i="2" s="1"/>
  <c r="R227" i="2" a="1"/>
  <c r="R227" i="2" s="1"/>
  <c r="R229" i="2" a="1"/>
  <c r="R229" i="2" s="1"/>
  <c r="R228" i="2" a="1"/>
  <c r="R228" i="2" s="1"/>
  <c r="R230" i="2" a="1"/>
  <c r="R230" i="2" s="1"/>
  <c r="R232" i="2" a="1"/>
  <c r="R232" i="2" s="1"/>
  <c r="R231" i="2" a="1"/>
  <c r="R231" i="2" s="1"/>
  <c r="R234" i="2" a="1"/>
  <c r="R234" i="2" s="1"/>
  <c r="R233" i="2" a="1"/>
  <c r="R233" i="2" s="1"/>
  <c r="R237" i="2" a="1"/>
  <c r="R237" i="2" s="1"/>
  <c r="R235" i="2" a="1"/>
  <c r="R235" i="2" s="1"/>
  <c r="R236" i="2" a="1"/>
  <c r="R236" i="2" s="1"/>
  <c r="R239" i="2" a="1"/>
  <c r="R239" i="2" s="1"/>
  <c r="R241" i="2" a="1"/>
  <c r="R241" i="2" s="1"/>
  <c r="R238" i="2" a="1"/>
  <c r="R238" i="2" s="1"/>
  <c r="R240" i="2" a="1"/>
  <c r="R240" i="2" s="1"/>
  <c r="R243" i="2" a="1"/>
  <c r="R243" i="2" s="1"/>
  <c r="R242" i="2" a="1"/>
  <c r="R242" i="2" s="1"/>
  <c r="R245" i="2" a="1"/>
  <c r="R245" i="2" s="1"/>
  <c r="R244" i="2" a="1"/>
  <c r="R244" i="2" s="1"/>
  <c r="R246" i="2" a="1"/>
  <c r="R246" i="2" s="1"/>
  <c r="R248" i="2" a="1"/>
  <c r="R248" i="2" s="1"/>
  <c r="R247" i="2" a="1"/>
  <c r="R247" i="2" s="1"/>
  <c r="R249" i="2" a="1"/>
  <c r="R249" i="2" s="1"/>
  <c r="R250" i="2" a="1"/>
  <c r="R250" i="2" s="1"/>
  <c r="R251" i="2" a="1"/>
  <c r="R251" i="2" s="1"/>
  <c r="R252" i="2" a="1"/>
  <c r="R252" i="2" s="1"/>
  <c r="R255" i="2" a="1"/>
  <c r="R255" i="2" s="1"/>
  <c r="R253" i="2" a="1"/>
  <c r="R253" i="2" s="1"/>
  <c r="R254" i="2" a="1"/>
  <c r="R254" i="2" s="1"/>
  <c r="R256" i="2" a="1"/>
  <c r="R256" i="2" s="1"/>
  <c r="R257" i="2" a="1"/>
  <c r="R257" i="2" s="1"/>
  <c r="R259" i="2" a="1"/>
  <c r="R259" i="2" s="1"/>
  <c r="R258" i="2" a="1"/>
  <c r="R258" i="2" s="1"/>
  <c r="R261" i="2" a="1"/>
  <c r="R261" i="2" s="1"/>
  <c r="R260" i="2" a="1"/>
  <c r="R260" i="2" s="1"/>
  <c r="R263" i="2" a="1"/>
  <c r="R263" i="2" s="1"/>
  <c r="R262" i="2" a="1"/>
  <c r="R262" i="2" s="1"/>
  <c r="R264" i="2" a="1"/>
  <c r="R264" i="2" s="1"/>
  <c r="R267" i="2" a="1"/>
  <c r="R267" i="2" s="1"/>
  <c r="R265" i="2" a="1"/>
  <c r="R265" i="2" s="1"/>
  <c r="R266" i="2" a="1"/>
  <c r="R266" i="2" s="1"/>
  <c r="R268" i="2" a="1"/>
  <c r="R268" i="2" s="1"/>
  <c r="R271" i="2" a="1"/>
  <c r="R271" i="2" s="1"/>
  <c r="R269" i="2" a="1"/>
  <c r="R269" i="2" s="1"/>
  <c r="R270" i="2" a="1"/>
  <c r="R270" i="2" s="1"/>
  <c r="R274" i="2" a="1"/>
  <c r="R274" i="2" s="1"/>
  <c r="R273" i="2" a="1"/>
  <c r="R273" i="2" s="1"/>
  <c r="R272" i="2" a="1"/>
  <c r="R272" i="2" s="1"/>
  <c r="R276" i="2" a="1"/>
  <c r="R276" i="2" s="1"/>
  <c r="R275" i="2" a="1"/>
  <c r="R275" i="2" s="1"/>
  <c r="R278" i="2" a="1"/>
  <c r="R278" i="2" s="1"/>
  <c r="R277" i="2" a="1"/>
  <c r="R277" i="2" s="1"/>
  <c r="R280" i="2" a="1"/>
  <c r="R280" i="2" s="1"/>
  <c r="R279" i="2" a="1"/>
  <c r="R279" i="2" s="1"/>
  <c r="R283" i="2" a="1"/>
  <c r="R283" i="2" s="1"/>
  <c r="R282" i="2" a="1"/>
  <c r="R282" i="2" s="1"/>
  <c r="R281" i="2" a="1"/>
  <c r="R281" i="2" s="1"/>
  <c r="R284" i="2" a="1"/>
  <c r="R284" i="2" s="1"/>
  <c r="R287" i="2" a="1"/>
  <c r="R287" i="2" s="1"/>
  <c r="R286" i="2" a="1"/>
  <c r="R286" i="2" s="1"/>
  <c r="R285" i="2" a="1"/>
  <c r="R285" i="2" s="1"/>
  <c r="R289" i="2" a="1"/>
  <c r="R289" i="2" s="1"/>
  <c r="R288" i="2" a="1"/>
  <c r="R288" i="2" s="1"/>
  <c r="R290" i="2" a="1"/>
  <c r="R290" i="2" s="1"/>
  <c r="R293" i="2" a="1"/>
  <c r="R293" i="2" s="1"/>
  <c r="R291" i="2" a="1"/>
  <c r="R291" i="2" s="1"/>
  <c r="R294" i="2" a="1"/>
  <c r="R294" i="2" s="1"/>
  <c r="R292" i="2" a="1"/>
  <c r="R292" i="2" s="1"/>
  <c r="R295" i="2" a="1"/>
  <c r="R295" i="2" s="1"/>
  <c r="R297" i="2" a="1"/>
  <c r="R297" i="2" s="1"/>
  <c r="R296" i="2" a="1"/>
  <c r="R296" i="2" s="1"/>
  <c r="R298" i="2" a="1"/>
  <c r="R298" i="2" s="1"/>
  <c r="R300" i="2" a="1"/>
  <c r="R300" i="2" s="1"/>
  <c r="R299" i="2" a="1"/>
  <c r="R299" i="2" s="1"/>
  <c r="R303" i="2" a="1"/>
  <c r="R303" i="2" s="1"/>
  <c r="R305" i="2" a="1"/>
  <c r="R305" i="2" s="1"/>
  <c r="R301" i="2" a="1"/>
  <c r="R301" i="2" s="1"/>
  <c r="R302" i="2" a="1"/>
  <c r="R302" i="2" s="1"/>
  <c r="R304" i="2" a="1"/>
  <c r="R304" i="2" s="1"/>
  <c r="R308" i="2" a="1"/>
  <c r="R308" i="2" s="1"/>
  <c r="R306" i="2" a="1"/>
  <c r="R306" i="2" s="1"/>
  <c r="R307" i="2" a="1"/>
  <c r="R307" i="2" s="1"/>
  <c r="R311" i="2" a="1"/>
  <c r="R311" i="2" s="1"/>
  <c r="R309" i="2" a="1"/>
  <c r="R309" i="2" s="1"/>
  <c r="R310" i="2" a="1"/>
  <c r="R310" i="2" s="1"/>
  <c r="R312" i="2" a="1"/>
  <c r="R312" i="2" s="1"/>
  <c r="R314" i="2" a="1"/>
  <c r="R314" i="2" s="1"/>
  <c r="R313" i="2" a="1"/>
  <c r="R313" i="2" s="1"/>
  <c r="R316" i="2" a="1"/>
  <c r="R316" i="2" s="1"/>
  <c r="R315" i="2" a="1"/>
  <c r="R315" i="2" s="1"/>
  <c r="R318" i="2" a="1"/>
  <c r="R318" i="2" s="1"/>
  <c r="R317" i="2" a="1"/>
  <c r="R317" i="2" s="1"/>
  <c r="R320" i="2" a="1"/>
  <c r="R320" i="2" s="1"/>
  <c r="R319" i="2" a="1"/>
  <c r="R319" i="2" s="1"/>
  <c r="R323" i="2" a="1"/>
  <c r="R323" i="2" s="1"/>
  <c r="R321" i="2" a="1"/>
  <c r="R321" i="2" s="1"/>
  <c r="R322" i="2" a="1"/>
  <c r="R322" i="2" s="1"/>
  <c r="R324" i="2" a="1"/>
  <c r="R324" i="2" s="1"/>
  <c r="R326" i="2" a="1"/>
  <c r="R326" i="2" s="1"/>
  <c r="R325" i="2" a="1"/>
  <c r="R325" i="2" s="1"/>
  <c r="R328" i="2" a="1"/>
  <c r="R328" i="2" s="1"/>
  <c r="R327" i="2" a="1"/>
  <c r="R327" i="2" s="1"/>
  <c r="R331" i="2" a="1"/>
  <c r="R331" i="2" s="1"/>
  <c r="R329" i="2" a="1"/>
  <c r="R329" i="2" s="1"/>
  <c r="R330" i="2" a="1"/>
  <c r="R330" i="2" s="1"/>
  <c r="R333" i="2" a="1"/>
  <c r="R333" i="2" s="1"/>
  <c r="R332" i="2" a="1"/>
  <c r="R332" i="2" s="1"/>
  <c r="R336" i="2" a="1"/>
  <c r="R336" i="2" s="1"/>
  <c r="R334" i="2" a="1"/>
  <c r="R334" i="2" s="1"/>
  <c r="R335" i="2" a="1"/>
  <c r="R335" i="2" s="1"/>
  <c r="R338" i="2" a="1"/>
  <c r="R338" i="2" s="1"/>
  <c r="R337" i="2" a="1"/>
  <c r="R337" i="2" s="1"/>
  <c r="R339" i="2" a="1"/>
  <c r="R339" i="2" s="1"/>
  <c r="R340" i="2" a="1"/>
  <c r="R340" i="2" s="1"/>
  <c r="R341" i="2" a="1"/>
  <c r="R341" i="2" s="1"/>
  <c r="R343" i="2" a="1"/>
  <c r="R343" i="2" s="1"/>
  <c r="R342" i="2" a="1"/>
  <c r="R342" i="2" s="1"/>
  <c r="R344" i="2" a="1"/>
  <c r="R344" i="2" s="1"/>
  <c r="R345" i="2" a="1"/>
  <c r="R345" i="2" s="1"/>
  <c r="R346" i="2" a="1"/>
  <c r="R346" i="2" s="1"/>
  <c r="R347" i="2" a="1"/>
  <c r="R347" i="2" s="1"/>
  <c r="R348" i="2" a="1"/>
  <c r="R348" i="2" s="1"/>
  <c r="R349" i="2" a="1"/>
  <c r="R349" i="2" s="1"/>
  <c r="R351" i="2" a="1"/>
  <c r="R351" i="2" s="1"/>
  <c r="R350" i="2" a="1"/>
  <c r="R350" i="2" s="1"/>
  <c r="R352" i="2" a="1"/>
  <c r="R352" i="2" s="1"/>
  <c r="R354" i="2" a="1"/>
  <c r="R354" i="2" s="1"/>
  <c r="R353" i="2" a="1"/>
  <c r="R353" i="2" s="1"/>
  <c r="R355" i="2" a="1"/>
  <c r="R355" i="2" s="1"/>
  <c r="R356" i="2" a="1"/>
  <c r="R356" i="2" s="1"/>
  <c r="R357" i="2" a="1"/>
  <c r="R357" i="2" s="1"/>
  <c r="R358" i="2" a="1"/>
  <c r="R358" i="2" s="1"/>
  <c r="R359" i="2" a="1"/>
  <c r="R359" i="2" s="1"/>
  <c r="R362" i="2" a="1"/>
  <c r="R362" i="2" s="1"/>
  <c r="R360" i="2" a="1"/>
  <c r="R360" i="2" s="1"/>
  <c r="R361" i="2" a="1"/>
  <c r="R361" i="2" s="1"/>
  <c r="R363" i="2" a="1"/>
  <c r="R363" i="2" s="1"/>
  <c r="R366" i="2" a="1"/>
  <c r="R366" i="2" s="1"/>
  <c r="R364" i="2" a="1"/>
  <c r="R364" i="2" s="1"/>
  <c r="R365" i="2" a="1"/>
  <c r="R365" i="2" s="1"/>
  <c r="R369" i="2" a="1"/>
  <c r="R369" i="2" s="1"/>
  <c r="R367" i="2" a="1"/>
  <c r="R367" i="2" s="1"/>
  <c r="R368" i="2" a="1"/>
  <c r="R368" i="2" s="1"/>
  <c r="R371" i="2" a="1"/>
  <c r="R371" i="2" s="1"/>
  <c r="R370" i="2" a="1"/>
  <c r="R370" i="2" s="1"/>
  <c r="R372" i="2" a="1"/>
  <c r="R372" i="2" s="1"/>
  <c r="R373" i="2" a="1"/>
  <c r="R373" i="2" s="1"/>
  <c r="R375" i="2" a="1"/>
  <c r="R375" i="2" s="1"/>
  <c r="R374" i="2" a="1"/>
  <c r="R374" i="2" s="1"/>
  <c r="R377" i="2" a="1"/>
  <c r="R377" i="2" s="1"/>
  <c r="R376" i="2" a="1"/>
  <c r="R376" i="2" s="1"/>
  <c r="R378" i="2" a="1"/>
  <c r="R378" i="2" s="1"/>
  <c r="R379" i="2" a="1"/>
  <c r="R379" i="2" s="1"/>
  <c r="R381" i="2" a="1"/>
  <c r="R381" i="2" s="1"/>
  <c r="R380" i="2" a="1"/>
  <c r="R380" i="2" s="1"/>
  <c r="R382" i="2" a="1"/>
  <c r="R382" i="2" s="1"/>
  <c r="R385" i="2" a="1"/>
  <c r="R385" i="2" s="1"/>
  <c r="R383" i="2" a="1"/>
  <c r="R383" i="2" s="1"/>
  <c r="R384" i="2" a="1"/>
  <c r="R384" i="2" s="1"/>
  <c r="R387" i="2" a="1"/>
  <c r="R387" i="2" s="1"/>
  <c r="R386" i="2" a="1"/>
  <c r="R386" i="2" s="1"/>
  <c r="R390" i="2" a="1"/>
  <c r="R390" i="2" s="1"/>
  <c r="R388" i="2" a="1"/>
  <c r="R388" i="2" s="1"/>
  <c r="R389" i="2" a="1"/>
  <c r="R389" i="2" s="1"/>
  <c r="R391" i="2" a="1"/>
  <c r="R391" i="2" s="1"/>
  <c r="R392" i="2" a="1"/>
  <c r="R392" i="2" s="1"/>
  <c r="R395" i="2" a="1"/>
  <c r="R395" i="2" s="1"/>
  <c r="R393" i="2" a="1"/>
  <c r="R393" i="2" s="1"/>
  <c r="R394" i="2" a="1"/>
  <c r="R394" i="2" s="1"/>
  <c r="R397" i="2" a="1"/>
  <c r="R397" i="2" s="1"/>
  <c r="R396" i="2" a="1"/>
  <c r="R396" i="2" s="1"/>
  <c r="R399" i="2" a="1"/>
  <c r="R399" i="2" s="1"/>
  <c r="R398" i="2" a="1"/>
  <c r="R398" i="2" s="1"/>
  <c r="R401" i="2" a="1"/>
  <c r="R401" i="2" s="1"/>
  <c r="R400" i="2" a="1"/>
  <c r="R400" i="2" s="1"/>
  <c r="R403" i="2" a="1"/>
  <c r="R403" i="2" s="1"/>
  <c r="R402" i="2" a="1"/>
  <c r="R402" i="2" s="1"/>
  <c r="R404" i="2" a="1"/>
  <c r="R404" i="2" s="1"/>
  <c r="R405" i="2" a="1"/>
  <c r="R405" i="2" s="1"/>
  <c r="R406" i="2" a="1"/>
  <c r="R406" i="2" s="1"/>
  <c r="R407" i="2" a="1"/>
  <c r="R407" i="2" s="1"/>
  <c r="R408" i="2" a="1"/>
  <c r="R408" i="2" s="1"/>
  <c r="R409" i="2" a="1"/>
  <c r="R409" i="2" s="1"/>
  <c r="R410" i="2" a="1"/>
  <c r="R410" i="2" s="1"/>
  <c r="R411" i="2" a="1"/>
  <c r="R411" i="2" s="1"/>
  <c r="R414" i="2" a="1"/>
  <c r="R414" i="2" s="1"/>
  <c r="R412" i="2" a="1"/>
  <c r="R412" i="2" s="1"/>
  <c r="R413" i="2" a="1"/>
  <c r="R413" i="2" s="1"/>
  <c r="R416" i="2" a="1"/>
  <c r="R416" i="2" s="1"/>
  <c r="R415" i="2" a="1"/>
  <c r="R415" i="2" s="1"/>
  <c r="R417" i="2" a="1"/>
  <c r="R417" i="2" s="1"/>
  <c r="R418" i="2" a="1"/>
  <c r="R418" i="2" s="1"/>
  <c r="R420" i="2" a="1"/>
  <c r="R420" i="2" s="1"/>
  <c r="R419" i="2" a="1"/>
  <c r="R419" i="2" s="1"/>
  <c r="R421" i="2" a="1"/>
  <c r="R421" i="2" s="1"/>
  <c r="R424" i="2" a="1"/>
  <c r="R424" i="2" s="1"/>
  <c r="R422" i="2" a="1"/>
  <c r="R422" i="2" s="1"/>
  <c r="R423" i="2" a="1"/>
  <c r="R423" i="2" s="1"/>
  <c r="R426" i="2" a="1"/>
  <c r="R426" i="2" s="1"/>
  <c r="R425" i="2" a="1"/>
  <c r="R425" i="2" s="1"/>
  <c r="R428" i="2" a="1"/>
  <c r="R428" i="2" s="1"/>
  <c r="R427" i="2" a="1"/>
  <c r="R427" i="2" s="1"/>
  <c r="R429" i="2" a="1"/>
  <c r="R429" i="2" s="1"/>
  <c r="R430" i="2" a="1"/>
  <c r="R430" i="2" s="1"/>
  <c r="R433" i="2" a="1"/>
  <c r="R433" i="2" s="1"/>
  <c r="R431" i="2" a="1"/>
  <c r="R431" i="2" s="1"/>
  <c r="R432" i="2" a="1"/>
  <c r="R432" i="2" s="1"/>
  <c r="R436" i="2" a="1"/>
  <c r="R436" i="2" s="1"/>
  <c r="R434" i="2" a="1"/>
  <c r="R434" i="2" s="1"/>
  <c r="R435" i="2" a="1"/>
  <c r="R435" i="2" s="1"/>
  <c r="R437" i="2" a="1"/>
  <c r="R437" i="2" s="1"/>
  <c r="R438" i="2" a="1"/>
  <c r="R438" i="2" s="1"/>
  <c r="R441" i="2" a="1"/>
  <c r="R441" i="2" s="1"/>
  <c r="R439" i="2" a="1"/>
  <c r="R439" i="2" s="1"/>
  <c r="R440" i="2" a="1"/>
  <c r="R440" i="2" s="1"/>
  <c r="R442" i="2" a="1"/>
  <c r="R442" i="2" s="1"/>
  <c r="R445" i="2" a="1"/>
  <c r="R445" i="2" s="1"/>
  <c r="R443" i="2" a="1"/>
  <c r="R443" i="2" s="1"/>
  <c r="R444" i="2" a="1"/>
  <c r="R444" i="2" s="1"/>
  <c r="R446" i="2" a="1"/>
  <c r="R446" i="2" s="1"/>
  <c r="R447" i="2" a="1"/>
  <c r="R447" i="2" s="1"/>
  <c r="R450" i="2" a="1"/>
  <c r="R450" i="2" s="1"/>
  <c r="R448" i="2" a="1"/>
  <c r="R448" i="2" s="1"/>
  <c r="R449" i="2" a="1"/>
  <c r="R449" i="2" s="1"/>
  <c r="R452" i="2" a="1"/>
  <c r="R452" i="2" s="1"/>
  <c r="R451" i="2" a="1"/>
  <c r="R451" i="2" s="1"/>
  <c r="R455" i="2" a="1"/>
  <c r="R455" i="2" s="1"/>
  <c r="R453" i="2" a="1"/>
  <c r="R453" i="2" s="1"/>
  <c r="R454" i="2" a="1"/>
  <c r="R454" i="2" s="1"/>
  <c r="R458" i="2" a="1"/>
  <c r="R458" i="2" s="1"/>
  <c r="R456" i="2" a="1"/>
  <c r="R456" i="2" s="1"/>
  <c r="R457" i="2" a="1"/>
  <c r="R457" i="2" s="1"/>
  <c r="R460" i="2" a="1"/>
  <c r="R460" i="2" s="1"/>
  <c r="R459" i="2" a="1"/>
  <c r="R459" i="2" s="1"/>
  <c r="R462" i="2" a="1"/>
  <c r="R462" i="2" s="1"/>
  <c r="R461" i="2" a="1"/>
  <c r="R461" i="2" s="1"/>
  <c r="R464" i="2" a="1"/>
  <c r="R464" i="2" s="1"/>
  <c r="R463" i="2" a="1"/>
  <c r="R463" i="2" s="1"/>
  <c r="R465" i="2" a="1"/>
  <c r="R465" i="2" s="1"/>
  <c r="R467" i="2" a="1"/>
  <c r="R467" i="2" s="1"/>
  <c r="R466" i="2" a="1"/>
  <c r="R466" i="2" s="1"/>
  <c r="R470" i="2" a="1"/>
  <c r="R470" i="2" s="1"/>
  <c r="R468" i="2" a="1"/>
  <c r="R468" i="2" s="1"/>
  <c r="R469" i="2" a="1"/>
  <c r="R469" i="2" s="1"/>
  <c r="R473" i="2" a="1"/>
  <c r="R473" i="2" s="1"/>
  <c r="R471" i="2" a="1"/>
  <c r="R471" i="2" s="1"/>
  <c r="R472" i="2" a="1"/>
  <c r="R472" i="2" s="1"/>
  <c r="R474" i="2" a="1"/>
  <c r="R474" i="2" s="1"/>
  <c r="R476" i="2" a="1"/>
  <c r="R476" i="2" s="1"/>
  <c r="R475" i="2" a="1"/>
  <c r="R475" i="2" s="1"/>
  <c r="R477" i="2" a="1"/>
  <c r="R477" i="2" s="1"/>
  <c r="R478" i="2" a="1"/>
  <c r="R478" i="2" s="1"/>
  <c r="R480" i="2" a="1"/>
  <c r="R480" i="2" s="1"/>
  <c r="R479" i="2" a="1"/>
  <c r="R479" i="2" s="1"/>
  <c r="R482" i="2" a="1"/>
  <c r="R482" i="2" s="1"/>
  <c r="R481" i="2" a="1"/>
  <c r="R481" i="2" s="1"/>
  <c r="R484" i="2" a="1"/>
  <c r="R484" i="2" s="1"/>
  <c r="R483" i="2" a="1"/>
  <c r="R483" i="2" s="1"/>
  <c r="R485" i="2" a="1"/>
  <c r="R485" i="2" s="1"/>
  <c r="R488" i="2" a="1"/>
  <c r="R488" i="2" s="1"/>
  <c r="R486" i="2" a="1"/>
  <c r="R486" i="2" s="1"/>
  <c r="R487" i="2" a="1"/>
  <c r="R487" i="2" s="1"/>
  <c r="R491" i="2" a="1"/>
  <c r="R491" i="2" s="1"/>
  <c r="R489" i="2" a="1"/>
  <c r="R489" i="2" s="1"/>
  <c r="R490" i="2" a="1"/>
  <c r="R490" i="2" s="1"/>
  <c r="R492" i="2" a="1"/>
  <c r="R492" i="2" s="1"/>
  <c r="R495" i="2" a="1"/>
  <c r="R495" i="2" s="1"/>
  <c r="R493" i="2" a="1"/>
  <c r="R493" i="2" s="1"/>
  <c r="R494" i="2" a="1"/>
  <c r="R494" i="2" s="1"/>
  <c r="R497" i="2" a="1"/>
  <c r="R497" i="2" s="1"/>
  <c r="R496" i="2" a="1"/>
  <c r="R496" i="2" s="1"/>
  <c r="R499" i="2" a="1"/>
  <c r="R499" i="2" s="1"/>
  <c r="R498" i="2" a="1"/>
  <c r="R498" i="2" s="1"/>
  <c r="R500" i="2" a="1"/>
  <c r="R500" i="2" s="1"/>
  <c r="R501" i="2" a="1"/>
  <c r="R501" i="2" s="1"/>
  <c r="R502" i="2" a="1"/>
  <c r="R502" i="2" s="1"/>
  <c r="R505" i="2" a="1"/>
  <c r="R505" i="2" s="1"/>
  <c r="R503" i="2" a="1"/>
  <c r="R503" i="2" s="1"/>
  <c r="R504" i="2" a="1"/>
  <c r="R504" i="2" s="1"/>
  <c r="R506" i="2" a="1"/>
  <c r="R506" i="2" s="1"/>
  <c r="R507" i="2" a="1"/>
  <c r="R507" i="2" s="1"/>
  <c r="R509" i="2" a="1"/>
  <c r="R509" i="2" s="1"/>
  <c r="R508" i="2" a="1"/>
  <c r="R508" i="2" s="1"/>
  <c r="R511" i="2" a="1"/>
  <c r="R511" i="2" s="1"/>
  <c r="R510" i="2" a="1"/>
  <c r="R510" i="2" s="1"/>
  <c r="R512" i="2" a="1"/>
  <c r="R512" i="2" s="1"/>
  <c r="R514" i="2" a="1"/>
  <c r="R514" i="2" s="1"/>
  <c r="R513" i="2" a="1"/>
  <c r="R513" i="2" s="1"/>
  <c r="R515" i="2" a="1"/>
  <c r="R515" i="2" s="1"/>
  <c r="R517" i="2" a="1"/>
  <c r="R517" i="2" s="1"/>
  <c r="R516" i="2" a="1"/>
  <c r="R516" i="2" s="1"/>
  <c r="R519" i="2" a="1"/>
  <c r="R519" i="2" s="1"/>
  <c r="R518" i="2" a="1"/>
  <c r="R518" i="2" s="1"/>
  <c r="R520" i="2" a="1"/>
  <c r="R520" i="2" s="1"/>
  <c r="R523" i="2" a="1"/>
  <c r="R523" i="2" s="1"/>
  <c r="R521" i="2" a="1"/>
  <c r="R521" i="2" s="1"/>
  <c r="R522" i="2" a="1"/>
  <c r="R522" i="2" s="1"/>
  <c r="R525" i="2" a="1"/>
  <c r="R525" i="2" s="1"/>
  <c r="R524" i="2" a="1"/>
  <c r="R524" i="2" s="1"/>
  <c r="R527" i="2" a="1"/>
  <c r="R527" i="2" s="1"/>
  <c r="R526" i="2" a="1"/>
  <c r="R526" i="2" s="1"/>
  <c r="R528" i="2" a="1"/>
  <c r="R528" i="2" s="1"/>
  <c r="R529" i="2" a="1"/>
  <c r="R529" i="2" s="1"/>
  <c r="R530" i="2" a="1"/>
  <c r="R530" i="2" s="1"/>
  <c r="R533" i="2" a="1"/>
  <c r="R533" i="2" s="1"/>
  <c r="R531" i="2" a="1"/>
  <c r="R531" i="2" s="1"/>
  <c r="R532" i="2" a="1"/>
  <c r="R532" i="2" s="1"/>
  <c r="R535" i="2" a="1"/>
  <c r="R535" i="2" s="1"/>
  <c r="R537" i="2" a="1"/>
  <c r="R537" i="2" s="1"/>
  <c r="R534" i="2" a="1"/>
  <c r="R534" i="2" s="1"/>
  <c r="R539" i="2" a="1"/>
  <c r="R539" i="2" s="1"/>
  <c r="R536" i="2" a="1"/>
  <c r="R536" i="2" s="1"/>
  <c r="R538" i="2" a="1"/>
  <c r="R538" i="2" s="1"/>
  <c r="R541" i="2" a="1"/>
  <c r="R541" i="2" s="1"/>
  <c r="R540" i="2" a="1"/>
  <c r="R540" i="2" s="1"/>
  <c r="R542" i="2" a="1"/>
  <c r="R542" i="2" s="1"/>
  <c r="R544" i="2" a="1"/>
  <c r="R544" i="2" s="1"/>
  <c r="R543" i="2" a="1"/>
  <c r="R543" i="2" s="1"/>
  <c r="R546" i="2" a="1"/>
  <c r="R546" i="2" s="1"/>
  <c r="R545" i="2" a="1"/>
  <c r="R545" i="2" s="1"/>
  <c r="R547" i="2" a="1"/>
  <c r="R547" i="2" s="1"/>
  <c r="R549" i="2" a="1"/>
  <c r="R549" i="2" s="1"/>
  <c r="R548" i="2" a="1"/>
  <c r="R548" i="2" s="1"/>
  <c r="R550" i="2" a="1"/>
  <c r="R550" i="2" s="1"/>
  <c r="R551" i="2" a="1"/>
  <c r="R551" i="2" s="1"/>
  <c r="R554" i="2" a="1"/>
  <c r="R554" i="2" s="1"/>
  <c r="R552" i="2" a="1"/>
  <c r="R552" i="2" s="1"/>
  <c r="R553" i="2" a="1"/>
  <c r="R553" i="2" s="1"/>
  <c r="R555" i="2" a="1"/>
  <c r="R555" i="2" s="1"/>
  <c r="R556" i="2" a="1"/>
  <c r="R556" i="2" s="1"/>
  <c r="R558" i="2" a="1"/>
  <c r="R558" i="2" s="1"/>
  <c r="R557" i="2" a="1"/>
  <c r="R557" i="2" s="1"/>
  <c r="R560" i="2" a="1"/>
  <c r="R560" i="2" s="1"/>
  <c r="R559" i="2" a="1"/>
  <c r="R559" i="2" s="1"/>
  <c r="R563" i="2" a="1"/>
  <c r="R563" i="2" s="1"/>
  <c r="R561" i="2" a="1"/>
  <c r="R561" i="2" s="1"/>
  <c r="R562" i="2" a="1"/>
  <c r="R562" i="2" s="1"/>
  <c r="R564" i="2" a="1"/>
  <c r="R564" i="2" s="1"/>
  <c r="R567" i="2" a="1"/>
  <c r="R567" i="2" s="1"/>
  <c r="R565" i="2" a="1"/>
  <c r="R565" i="2" s="1"/>
  <c r="R566" i="2" a="1"/>
  <c r="R566" i="2" s="1"/>
  <c r="R568" i="2" a="1"/>
  <c r="R568" i="2" s="1"/>
  <c r="R569" i="2" a="1"/>
  <c r="R569" i="2" s="1"/>
  <c r="R571" i="2" a="1"/>
  <c r="R571" i="2" s="1"/>
  <c r="R570" i="2" a="1"/>
  <c r="R570" i="2" s="1"/>
  <c r="R574" i="2" a="1"/>
  <c r="R574" i="2" s="1"/>
  <c r="R572" i="2" a="1"/>
  <c r="R572" i="2" s="1"/>
  <c r="R575" i="2" a="1"/>
  <c r="R575" i="2" s="1"/>
  <c r="R573" i="2" a="1"/>
  <c r="R573" i="2" s="1"/>
  <c r="R576" i="2" a="1"/>
  <c r="R576" i="2" s="1"/>
  <c r="R577" i="2" a="1"/>
  <c r="R577" i="2" s="1"/>
  <c r="R580" i="2" a="1"/>
  <c r="R580" i="2" s="1"/>
  <c r="R578" i="2" a="1"/>
  <c r="R578" i="2" s="1"/>
  <c r="R579" i="2" a="1"/>
  <c r="R579" i="2" s="1"/>
  <c r="R581" i="2" a="1"/>
  <c r="R581" i="2" s="1"/>
  <c r="R584" i="2" a="1"/>
  <c r="R584" i="2" s="1"/>
  <c r="R582" i="2" a="1"/>
  <c r="R582" i="2" s="1"/>
  <c r="R583" i="2" a="1"/>
  <c r="R583" i="2" s="1"/>
  <c r="R586" i="2" a="1"/>
  <c r="R586" i="2" s="1"/>
  <c r="R585" i="2" a="1"/>
  <c r="R585" i="2" s="1"/>
  <c r="R588" i="2" a="1"/>
  <c r="R588" i="2" s="1"/>
  <c r="R587" i="2" a="1"/>
  <c r="R587" i="2" s="1"/>
  <c r="R589" i="2" a="1"/>
  <c r="R589" i="2" s="1"/>
  <c r="R591" i="2" a="1"/>
  <c r="R591" i="2" s="1"/>
  <c r="R590" i="2" a="1"/>
  <c r="R590" i="2" s="1"/>
  <c r="R592" i="2" a="1"/>
  <c r="R592" i="2" s="1"/>
  <c r="R593" i="2" a="1"/>
  <c r="R593" i="2" s="1"/>
  <c r="R594" i="2" a="1"/>
  <c r="R594" i="2" s="1"/>
  <c r="R595" i="2" a="1"/>
  <c r="R595" i="2" s="1"/>
  <c r="R596" i="2" a="1"/>
  <c r="R596" i="2" s="1"/>
  <c r="R597" i="2" a="1"/>
  <c r="R597" i="2" s="1"/>
  <c r="R599" i="2" a="1"/>
  <c r="R599" i="2" s="1"/>
  <c r="R598" i="2" a="1"/>
  <c r="R598" i="2" s="1"/>
  <c r="R600" i="2" a="1"/>
  <c r="R600" i="2" s="1"/>
  <c r="R602" i="2" a="1"/>
  <c r="R602" i="2" s="1"/>
  <c r="R601" i="2" a="1"/>
  <c r="R601" i="2" s="1"/>
  <c r="R604" i="2" a="1"/>
  <c r="R604" i="2" s="1"/>
  <c r="R603" i="2" a="1"/>
  <c r="R603" i="2" s="1"/>
  <c r="R606" i="2" a="1"/>
  <c r="R606" i="2" s="1"/>
  <c r="R605" i="2" a="1"/>
  <c r="R605" i="2" s="1"/>
  <c r="R608" i="2" a="1"/>
  <c r="R608" i="2" s="1"/>
  <c r="R607" i="2" a="1"/>
  <c r="R607" i="2" s="1"/>
  <c r="R610" i="2" a="1"/>
  <c r="R610" i="2" s="1"/>
  <c r="R609" i="2" a="1"/>
  <c r="R609" i="2" s="1"/>
  <c r="R612" i="2" a="1"/>
  <c r="R612" i="2" s="1"/>
  <c r="R611" i="2" a="1"/>
  <c r="R611" i="2" s="1"/>
  <c r="R614" i="2" a="1"/>
  <c r="R614" i="2" s="1"/>
  <c r="R613" i="2" a="1"/>
  <c r="R613" i="2" s="1"/>
  <c r="R616" i="2" a="1"/>
  <c r="R616" i="2" s="1"/>
  <c r="R615" i="2" a="1"/>
  <c r="R615" i="2" s="1"/>
  <c r="R618" i="2" a="1"/>
  <c r="R618" i="2" s="1"/>
  <c r="R617" i="2" a="1"/>
  <c r="R617" i="2" s="1"/>
  <c r="R620" i="2" a="1"/>
  <c r="R620" i="2" s="1"/>
  <c r="R619" i="2" a="1"/>
  <c r="R619" i="2" s="1"/>
  <c r="R623" i="2" a="1"/>
  <c r="R623" i="2" s="1"/>
  <c r="R621" i="2" a="1"/>
  <c r="R621" i="2" s="1"/>
  <c r="R622" i="2" a="1"/>
  <c r="R622" i="2" s="1"/>
  <c r="R625" i="2" a="1"/>
  <c r="R625" i="2" s="1"/>
  <c r="R624" i="2" a="1"/>
  <c r="R624" i="2" s="1"/>
  <c r="R626" i="2" a="1"/>
  <c r="R626" i="2" s="1"/>
  <c r="R629" i="2" a="1"/>
  <c r="R629" i="2" s="1"/>
  <c r="R627" i="2" a="1"/>
  <c r="R627" i="2" s="1"/>
  <c r="R628" i="2" a="1"/>
  <c r="R628" i="2" s="1"/>
  <c r="R632" i="2" a="1"/>
  <c r="R632" i="2" s="1"/>
  <c r="R630" i="2" a="1"/>
  <c r="R630" i="2" s="1"/>
  <c r="R631" i="2" a="1"/>
  <c r="R631" i="2" s="1"/>
  <c r="R634" i="2" a="1"/>
  <c r="R634" i="2" s="1"/>
  <c r="R633" i="2" a="1"/>
  <c r="R633" i="2" s="1"/>
  <c r="R636" i="2" a="1"/>
  <c r="R636" i="2" s="1"/>
  <c r="R635" i="2" a="1"/>
  <c r="R635" i="2" s="1"/>
  <c r="R637" i="2" a="1"/>
  <c r="R637" i="2" s="1"/>
  <c r="R639" i="2" a="1"/>
  <c r="R639" i="2" s="1"/>
  <c r="R638" i="2" a="1"/>
  <c r="R638" i="2" s="1"/>
  <c r="R642" i="2" a="1"/>
  <c r="R642" i="2" s="1"/>
  <c r="R640" i="2" a="1"/>
  <c r="R640" i="2" s="1"/>
  <c r="R641" i="2" a="1"/>
  <c r="R641" i="2" s="1"/>
  <c r="R643" i="2" a="1"/>
  <c r="R643" i="2" s="1"/>
  <c r="R644" i="2" a="1"/>
  <c r="R644" i="2" s="1"/>
  <c r="R645" i="2" a="1"/>
  <c r="R645" i="2" s="1"/>
  <c r="R646" i="2" a="1"/>
  <c r="R646" i="2" s="1"/>
  <c r="R649" i="2" a="1"/>
  <c r="R649" i="2" s="1"/>
  <c r="R647" i="2" a="1"/>
  <c r="R647" i="2" s="1"/>
  <c r="R648" i="2" a="1"/>
  <c r="R648" i="2" s="1"/>
  <c r="R652" i="2" a="1"/>
  <c r="R652" i="2" s="1"/>
  <c r="R650" i="2" a="1"/>
  <c r="R650" i="2" s="1"/>
  <c r="R651" i="2" a="1"/>
  <c r="R651" i="2" s="1"/>
  <c r="R654" i="2" a="1"/>
  <c r="R654" i="2" s="1"/>
  <c r="R653" i="2" a="1"/>
  <c r="R653" i="2" s="1"/>
  <c r="R656" i="2" a="1"/>
  <c r="R656" i="2" s="1"/>
  <c r="R655" i="2" a="1"/>
  <c r="R655" i="2" s="1"/>
  <c r="R657" i="2" a="1"/>
  <c r="R657" i="2" s="1"/>
  <c r="R660" i="2" a="1"/>
  <c r="R660" i="2" s="1"/>
  <c r="R658" i="2" a="1"/>
  <c r="R658" i="2" s="1"/>
  <c r="R659" i="2" a="1"/>
  <c r="R659" i="2" s="1"/>
  <c r="R661" i="2" a="1"/>
  <c r="R661" i="2" s="1"/>
  <c r="R664" i="2" a="1"/>
  <c r="R664" i="2" s="1"/>
  <c r="R662" i="2" a="1"/>
  <c r="R662" i="2" s="1"/>
  <c r="R663" i="2" a="1"/>
  <c r="R663" i="2" s="1"/>
  <c r="R665" i="2" a="1"/>
  <c r="R665" i="2" s="1"/>
  <c r="R667" i="2" a="1"/>
  <c r="R667" i="2" s="1"/>
  <c r="R666" i="2" a="1"/>
  <c r="R666" i="2" s="1"/>
  <c r="R668" i="2" a="1"/>
  <c r="R668" i="2" s="1"/>
  <c r="R670" i="2" a="1"/>
  <c r="R670" i="2" s="1"/>
  <c r="R669" i="2" a="1"/>
  <c r="R669" i="2" s="1"/>
  <c r="R671" i="2" a="1"/>
  <c r="R671" i="2" s="1"/>
  <c r="R674" i="2" a="1"/>
  <c r="R674" i="2" s="1"/>
  <c r="R672" i="2" a="1"/>
  <c r="R672" i="2" s="1"/>
  <c r="R673" i="2" a="1"/>
  <c r="R673" i="2" s="1"/>
  <c r="R675" i="2" a="1"/>
  <c r="R675" i="2" s="1"/>
  <c r="R678" i="2" a="1"/>
  <c r="R678" i="2" s="1"/>
  <c r="R676" i="2" a="1"/>
  <c r="R676" i="2" s="1"/>
  <c r="R677" i="2" a="1"/>
  <c r="R677" i="2" s="1"/>
  <c r="R679" i="2" a="1"/>
  <c r="R679" i="2" s="1"/>
  <c r="R680" i="2" a="1"/>
  <c r="R680" i="2" s="1"/>
  <c r="R682" i="2" a="1"/>
  <c r="R682" i="2" s="1"/>
  <c r="R681" i="2" a="1"/>
  <c r="R681" i="2" s="1"/>
  <c r="R684" i="2" a="1"/>
  <c r="R684" i="2" s="1"/>
  <c r="R683" i="2" a="1"/>
  <c r="R683" i="2" s="1"/>
  <c r="R687" i="2" a="1"/>
  <c r="R687" i="2" s="1"/>
  <c r="R685" i="2" a="1"/>
  <c r="R685" i="2" s="1"/>
  <c r="R686" i="2" a="1"/>
  <c r="R686" i="2" s="1"/>
  <c r="R688" i="2" a="1"/>
  <c r="R688" i="2" s="1"/>
  <c r="R689" i="2" a="1"/>
  <c r="R689" i="2" s="1"/>
  <c r="R692" i="2" a="1"/>
  <c r="R692" i="2" s="1"/>
  <c r="R690" i="2" a="1"/>
  <c r="R690" i="2" s="1"/>
  <c r="R691" i="2" a="1"/>
  <c r="R691" i="2" s="1"/>
  <c r="R694" i="2" a="1"/>
  <c r="R694" i="2" s="1"/>
  <c r="R693" i="2" a="1"/>
  <c r="R693" i="2" s="1"/>
  <c r="R697" i="2" a="1"/>
  <c r="R697" i="2" s="1"/>
  <c r="R695" i="2" a="1"/>
  <c r="R695" i="2" s="1"/>
  <c r="R696" i="2" a="1"/>
  <c r="R696" i="2" s="1"/>
  <c r="R698" i="2" a="1"/>
  <c r="R698" i="2" s="1"/>
  <c r="R700" i="2" a="1"/>
  <c r="R700" i="2" s="1"/>
  <c r="R699" i="2" a="1"/>
  <c r="R699" i="2" s="1"/>
  <c r="R702" i="2" a="1"/>
  <c r="R702" i="2" s="1"/>
  <c r="R701" i="2" a="1"/>
  <c r="R701" i="2" s="1"/>
  <c r="R703" i="2" a="1"/>
  <c r="R703" i="2" s="1"/>
  <c r="R704" i="2" a="1"/>
  <c r="R704" i="2" s="1"/>
  <c r="R706" i="2" a="1"/>
  <c r="R706" i="2" s="1"/>
  <c r="R705" i="2" a="1"/>
  <c r="R705" i="2" s="1"/>
  <c r="R708" i="2" a="1"/>
  <c r="R708" i="2" s="1"/>
  <c r="R707" i="2" a="1"/>
  <c r="R707" i="2" s="1"/>
  <c r="R710" i="2" a="1"/>
  <c r="R710" i="2" s="1"/>
  <c r="R709" i="2" a="1"/>
  <c r="R709" i="2" s="1"/>
  <c r="R711" i="2" a="1"/>
  <c r="R711" i="2" s="1"/>
  <c r="R713" i="2" a="1"/>
  <c r="R713" i="2" s="1"/>
  <c r="R712" i="2" a="1"/>
  <c r="R712" i="2" s="1"/>
  <c r="R715" i="2" a="1"/>
  <c r="R715" i="2" s="1"/>
  <c r="R714" i="2" a="1"/>
  <c r="R714" i="2" s="1"/>
  <c r="R717" i="2" a="1"/>
  <c r="R717" i="2" s="1"/>
  <c r="R716" i="2" a="1"/>
  <c r="R716" i="2" s="1"/>
  <c r="R718" i="2" a="1"/>
  <c r="R718" i="2" s="1"/>
  <c r="R719" i="2" a="1"/>
  <c r="R719" i="2" s="1"/>
  <c r="R720" i="2" a="1"/>
  <c r="R720" i="2" s="1"/>
  <c r="R722" i="2" a="1"/>
  <c r="R722" i="2" s="1"/>
  <c r="R721" i="2" a="1"/>
  <c r="R721" i="2" s="1"/>
  <c r="R724" i="2" a="1"/>
  <c r="R724" i="2" s="1"/>
  <c r="R723" i="2" a="1"/>
  <c r="R723" i="2" s="1"/>
  <c r="R726" i="2" a="1"/>
  <c r="R726" i="2" s="1"/>
  <c r="R725" i="2" a="1"/>
  <c r="R725" i="2" s="1"/>
  <c r="R728" i="2" a="1"/>
  <c r="R728" i="2" s="1"/>
  <c r="R727" i="2" a="1"/>
  <c r="R727" i="2" s="1"/>
  <c r="R730" i="2" a="1"/>
  <c r="R730" i="2" s="1"/>
  <c r="R729" i="2" a="1"/>
  <c r="R729" i="2" s="1"/>
  <c r="R731" i="2" a="1"/>
  <c r="R731" i="2" s="1"/>
  <c r="R733" i="2" a="1"/>
  <c r="R733" i="2" s="1"/>
  <c r="R732" i="2" a="1"/>
  <c r="R732" i="2" s="1"/>
  <c r="R734" i="2" a="1"/>
  <c r="R734" i="2" s="1"/>
  <c r="R735" i="2" a="1"/>
  <c r="R735" i="2" s="1"/>
  <c r="R736" i="2" a="1"/>
  <c r="R736" i="2" s="1"/>
  <c r="R738" i="2" a="1"/>
  <c r="R738" i="2" s="1"/>
  <c r="R737" i="2" a="1"/>
  <c r="R737" i="2" s="1"/>
  <c r="R739" i="2" a="1"/>
  <c r="R739" i="2" s="1"/>
  <c r="R740" i="2" a="1"/>
  <c r="R740" i="2" s="1"/>
  <c r="R742" i="2" a="1"/>
  <c r="R742" i="2" s="1"/>
  <c r="R741" i="2" a="1"/>
  <c r="R741" i="2" s="1"/>
  <c r="R744" i="2" a="1"/>
  <c r="R744" i="2" s="1"/>
  <c r="R743" i="2" a="1"/>
  <c r="R743" i="2" s="1"/>
  <c r="R747" i="2" a="1"/>
  <c r="R747" i="2" s="1"/>
  <c r="R745" i="2" a="1"/>
  <c r="R745" i="2" s="1"/>
  <c r="R746" i="2" a="1"/>
  <c r="R746" i="2" s="1"/>
  <c r="R748" i="2" a="1"/>
  <c r="R748" i="2" s="1"/>
  <c r="R750" i="2" a="1"/>
  <c r="R750" i="2" s="1"/>
  <c r="R749" i="2" a="1"/>
  <c r="R749" i="2" s="1"/>
  <c r="R752" i="2" a="1"/>
  <c r="R752" i="2" s="1"/>
  <c r="R751" i="2" a="1"/>
  <c r="R751" i="2" s="1"/>
  <c r="R753" i="2" a="1"/>
  <c r="R753" i="2" s="1"/>
  <c r="R754" i="2" a="1"/>
  <c r="R754" i="2" s="1"/>
  <c r="R755" i="2" a="1"/>
  <c r="R755" i="2" s="1"/>
  <c r="R757" i="2" a="1"/>
  <c r="R757" i="2" s="1"/>
  <c r="R756" i="2" a="1"/>
  <c r="R756" i="2" s="1"/>
  <c r="R760" i="2" a="1"/>
  <c r="R760" i="2" s="1"/>
  <c r="R758" i="2" a="1"/>
  <c r="R758" i="2" s="1"/>
  <c r="R759" i="2" a="1"/>
  <c r="R759" i="2" s="1"/>
  <c r="R761" i="2" a="1"/>
  <c r="R761" i="2" s="1"/>
  <c r="R762" i="2" a="1"/>
  <c r="R762" i="2" s="1"/>
  <c r="R764" i="2" a="1"/>
  <c r="R764" i="2" s="1"/>
  <c r="R763" i="2" a="1"/>
  <c r="R763" i="2" s="1"/>
  <c r="R766" i="2" a="1"/>
  <c r="R766" i="2" s="1"/>
  <c r="R765" i="2" a="1"/>
  <c r="R765" i="2" s="1"/>
  <c r="R769" i="2" a="1"/>
  <c r="R769" i="2" s="1"/>
  <c r="R767" i="2" a="1"/>
  <c r="R767" i="2" s="1"/>
  <c r="R768" i="2" a="1"/>
  <c r="R768" i="2" s="1"/>
  <c r="R770" i="2" a="1"/>
  <c r="R770" i="2" s="1"/>
  <c r="R773" i="2" a="1"/>
  <c r="R773" i="2" s="1"/>
  <c r="R772" i="2" a="1"/>
  <c r="R772" i="2" s="1"/>
  <c r="R771" i="2" a="1"/>
  <c r="R771" i="2" s="1"/>
  <c r="R774" i="2" a="1"/>
  <c r="R774" i="2" s="1"/>
  <c r="R777" i="2" a="1"/>
  <c r="R777" i="2" s="1"/>
  <c r="R775" i="2" a="1"/>
  <c r="R775" i="2" s="1"/>
  <c r="R776" i="2" a="1"/>
  <c r="R776" i="2" s="1"/>
  <c r="R778" i="2" a="1"/>
  <c r="R778" i="2" s="1"/>
  <c r="R779" i="2" a="1"/>
  <c r="R779" i="2" s="1"/>
  <c r="R782" i="2" a="1"/>
  <c r="R782" i="2" s="1"/>
  <c r="R780" i="2" a="1"/>
  <c r="R780" i="2" s="1"/>
  <c r="R781" i="2" a="1"/>
  <c r="R781" i="2" s="1"/>
  <c r="R783" i="2" a="1"/>
  <c r="R783" i="2" s="1"/>
  <c r="R785" i="2" a="1"/>
  <c r="R785" i="2" s="1"/>
  <c r="R784" i="2" a="1"/>
  <c r="R784" i="2" s="1"/>
  <c r="R787" i="2" a="1"/>
  <c r="R787" i="2" s="1"/>
  <c r="R786" i="2" a="1"/>
  <c r="R786" i="2" s="1"/>
  <c r="R789" i="2" a="1"/>
  <c r="R789" i="2" s="1"/>
  <c r="R788" i="2" a="1"/>
  <c r="R788" i="2" s="1"/>
  <c r="R791" i="2" a="1"/>
  <c r="R791" i="2" s="1"/>
  <c r="R790" i="2" a="1"/>
  <c r="R790" i="2" s="1"/>
  <c r="R794" i="2" a="1"/>
  <c r="R794" i="2" s="1"/>
  <c r="R792" i="2" a="1"/>
  <c r="R792" i="2" s="1"/>
  <c r="R793" i="2" a="1"/>
  <c r="R793" i="2" s="1"/>
  <c r="R795" i="2" a="1"/>
  <c r="R795" i="2" s="1"/>
  <c r="R796" i="2" a="1"/>
  <c r="R796" i="2" s="1"/>
  <c r="R797" i="2" a="1"/>
  <c r="R797" i="2" s="1"/>
  <c r="R799" i="2" a="1"/>
  <c r="R799" i="2" s="1"/>
  <c r="R798" i="2" a="1"/>
  <c r="R798" i="2" s="1"/>
  <c r="R802" i="2" a="1"/>
  <c r="R802" i="2" s="1"/>
  <c r="R800" i="2" a="1"/>
  <c r="R800" i="2" s="1"/>
  <c r="R801" i="2" a="1"/>
  <c r="R801" i="2" s="1"/>
  <c r="R804" i="2" a="1"/>
  <c r="R804" i="2" s="1"/>
  <c r="R803" i="2" a="1"/>
  <c r="R803" i="2" s="1"/>
  <c r="R806" i="2" a="1"/>
  <c r="R806" i="2" s="1"/>
  <c r="R805" i="2" a="1"/>
  <c r="R805" i="2" s="1"/>
  <c r="R808" i="2" a="1"/>
  <c r="R808" i="2" s="1"/>
  <c r="R807" i="2" a="1"/>
  <c r="R807" i="2" s="1"/>
  <c r="R811" i="2" a="1"/>
  <c r="R811" i="2" s="1"/>
  <c r="R809" i="2" a="1"/>
  <c r="R809" i="2" s="1"/>
  <c r="R810" i="2" a="1"/>
  <c r="R810" i="2" s="1"/>
  <c r="R812" i="2" a="1"/>
  <c r="R812" i="2" s="1"/>
  <c r="R813" i="2" a="1"/>
  <c r="R813" i="2" s="1"/>
  <c r="R814" i="2" a="1"/>
  <c r="R814" i="2" s="1"/>
  <c r="R817" i="2" a="1"/>
  <c r="R817" i="2" s="1"/>
  <c r="R815" i="2" a="1"/>
  <c r="R815" i="2" s="1"/>
  <c r="R816" i="2" a="1"/>
  <c r="R816" i="2" s="1"/>
  <c r="R818" i="2" a="1"/>
  <c r="R818" i="2" s="1"/>
  <c r="R819" i="2" a="1"/>
  <c r="R819" i="2" s="1"/>
  <c r="R822" i="2" a="1"/>
  <c r="R822" i="2" s="1"/>
  <c r="R820" i="2" a="1"/>
  <c r="R820" i="2" s="1"/>
  <c r="R821" i="2" a="1"/>
  <c r="R821" i="2" s="1"/>
  <c r="R825" i="2" a="1"/>
  <c r="R825" i="2" s="1"/>
  <c r="R823" i="2" a="1"/>
  <c r="R823" i="2" s="1"/>
  <c r="R824" i="2" a="1"/>
  <c r="R824" i="2" s="1"/>
  <c r="R827" i="2" a="1"/>
  <c r="R827" i="2" s="1"/>
  <c r="R826" i="2" a="1"/>
  <c r="R826" i="2" s="1"/>
  <c r="R828" i="2" a="1"/>
  <c r="R828" i="2" s="1"/>
  <c r="R830" i="2" a="1"/>
  <c r="R830" i="2" s="1"/>
  <c r="R829" i="2" a="1"/>
  <c r="R829" i="2" s="1"/>
  <c r="R832" i="2" a="1"/>
  <c r="R832" i="2" s="1"/>
  <c r="R831" i="2" a="1"/>
  <c r="R831" i="2" s="1"/>
  <c r="R833" i="2" a="1"/>
  <c r="R833" i="2" s="1"/>
  <c r="R835" i="2" a="1"/>
  <c r="R835" i="2" s="1"/>
  <c r="R834" i="2" a="1"/>
  <c r="R834" i="2" s="1"/>
  <c r="R836" i="2" a="1"/>
  <c r="R836" i="2" s="1"/>
  <c r="R837" i="2" a="1"/>
  <c r="R837" i="2" s="1"/>
  <c r="R838" i="2" a="1"/>
  <c r="R838" i="2" s="1"/>
  <c r="R840" i="2" a="1"/>
  <c r="R840" i="2" s="1"/>
  <c r="R839" i="2" a="1"/>
  <c r="R839" i="2" s="1"/>
  <c r="R842" i="2" a="1"/>
  <c r="R842" i="2" s="1"/>
  <c r="R841" i="2" a="1"/>
  <c r="R841" i="2" s="1"/>
  <c r="R843" i="2" a="1"/>
  <c r="R843" i="2" s="1"/>
  <c r="R845" i="2" a="1"/>
  <c r="R845" i="2" s="1"/>
  <c r="R844" i="2" a="1"/>
  <c r="R844" i="2" s="1"/>
  <c r="R847" i="2" a="1"/>
  <c r="R847" i="2" s="1"/>
  <c r="R846" i="2" a="1"/>
  <c r="R846" i="2" s="1"/>
  <c r="R850" i="2" a="1"/>
  <c r="R850" i="2" s="1"/>
  <c r="R848" i="2" a="1"/>
  <c r="R848" i="2" s="1"/>
  <c r="R851" i="2" a="1"/>
  <c r="R851" i="2" s="1"/>
  <c r="R849" i="2" a="1"/>
  <c r="R849" i="2" s="1"/>
  <c r="R852" i="2" a="1"/>
  <c r="R852" i="2" s="1"/>
  <c r="R854" i="2" a="1"/>
  <c r="R854" i="2" s="1"/>
  <c r="R853" i="2" a="1"/>
  <c r="R853" i="2" s="1"/>
  <c r="R856" i="2" a="1"/>
  <c r="R856" i="2" s="1"/>
  <c r="R855" i="2" a="1"/>
  <c r="R855" i="2" s="1"/>
  <c r="R859" i="2" a="1"/>
  <c r="R859" i="2" s="1"/>
  <c r="R857" i="2" a="1"/>
  <c r="R857" i="2" s="1"/>
  <c r="R858" i="2" a="1"/>
  <c r="R858" i="2" s="1"/>
  <c r="R861" i="2" a="1"/>
  <c r="R861" i="2" s="1"/>
  <c r="R860" i="2" a="1"/>
  <c r="R860" i="2" s="1"/>
  <c r="R863" i="2" a="1"/>
  <c r="R863" i="2" s="1"/>
  <c r="R862" i="2" a="1"/>
  <c r="R862" i="2" s="1"/>
  <c r="R866" i="2" a="1"/>
  <c r="R866" i="2" s="1"/>
  <c r="R864" i="2" a="1"/>
  <c r="R864" i="2" s="1"/>
  <c r="R865" i="2" a="1"/>
  <c r="R865" i="2" s="1"/>
  <c r="R867" i="2" a="1"/>
  <c r="R867" i="2" s="1"/>
  <c r="R869" i="2" a="1"/>
  <c r="R869" i="2" s="1"/>
  <c r="R868" i="2" a="1"/>
  <c r="R868" i="2" s="1"/>
  <c r="R871" i="2" a="1"/>
  <c r="R871" i="2" s="1"/>
  <c r="R870" i="2" a="1"/>
  <c r="R870" i="2" s="1"/>
  <c r="R872" i="2" a="1"/>
  <c r="R872" i="2" s="1"/>
  <c r="R873" i="2" a="1"/>
  <c r="R873" i="2" s="1"/>
  <c r="R876" i="2" a="1"/>
  <c r="R876" i="2" s="1"/>
  <c r="R874" i="2" a="1"/>
  <c r="R874" i="2" s="1"/>
  <c r="R875" i="2" a="1"/>
  <c r="R875" i="2" s="1"/>
  <c r="R877" i="2" a="1"/>
  <c r="R877" i="2" s="1"/>
  <c r="R879" i="2" a="1"/>
  <c r="R879" i="2" s="1"/>
  <c r="R881" i="2" a="1"/>
  <c r="R881" i="2" s="1"/>
  <c r="R878" i="2" a="1"/>
  <c r="R878" i="2" s="1"/>
  <c r="R880" i="2" a="1"/>
  <c r="R880" i="2" s="1"/>
  <c r="R882" i="2" a="1"/>
  <c r="R882" i="2" s="1"/>
  <c r="R884" i="2" a="1"/>
  <c r="R884" i="2" s="1"/>
  <c r="R883" i="2" a="1"/>
  <c r="R883" i="2" s="1"/>
  <c r="R887" i="2" a="1"/>
  <c r="R887" i="2" s="1"/>
  <c r="R885" i="2" a="1"/>
  <c r="R885" i="2" s="1"/>
  <c r="R886" i="2" a="1"/>
  <c r="R886" i="2" s="1"/>
  <c r="R890" i="2" a="1"/>
  <c r="R890" i="2" s="1"/>
  <c r="R888" i="2" a="1"/>
  <c r="R888" i="2" s="1"/>
  <c r="R889" i="2" a="1"/>
  <c r="R889" i="2" s="1"/>
  <c r="R891" i="2" a="1"/>
  <c r="R891" i="2" s="1"/>
  <c r="R894" i="2" a="1"/>
  <c r="R894" i="2" s="1"/>
  <c r="R892" i="2" a="1"/>
  <c r="R892" i="2" s="1"/>
  <c r="R893" i="2" a="1"/>
  <c r="R893" i="2" s="1"/>
  <c r="R895" i="2" a="1"/>
  <c r="R895" i="2" s="1"/>
  <c r="R898" i="2" a="1"/>
  <c r="R898" i="2" s="1"/>
  <c r="R896" i="2" a="1"/>
  <c r="R896" i="2" s="1"/>
  <c r="R897" i="2" a="1"/>
  <c r="R897" i="2" s="1"/>
  <c r="R899" i="2" a="1"/>
  <c r="R899" i="2" s="1"/>
  <c r="R901" i="2" a="1"/>
  <c r="R901" i="2" s="1"/>
  <c r="R900" i="2" a="1"/>
  <c r="R900" i="2" s="1"/>
  <c r="R902" i="2" a="1"/>
  <c r="R902" i="2" s="1"/>
  <c r="R903" i="2" a="1"/>
  <c r="R903" i="2" s="1"/>
  <c r="R906" i="2" a="1"/>
  <c r="R906" i="2" s="1"/>
  <c r="R904" i="2" a="1"/>
  <c r="R904" i="2" s="1"/>
  <c r="R905" i="2" a="1"/>
  <c r="R905" i="2" s="1"/>
  <c r="R907" i="2" a="1"/>
  <c r="R907" i="2" s="1"/>
  <c r="R908" i="2" a="1"/>
  <c r="R908" i="2" s="1"/>
  <c r="R910" i="2" a="1"/>
  <c r="R910" i="2" s="1"/>
  <c r="R909" i="2" a="1"/>
  <c r="R909" i="2" s="1"/>
  <c r="R912" i="2" a="1"/>
  <c r="R912" i="2" s="1"/>
  <c r="R911" i="2" a="1"/>
  <c r="R911" i="2" s="1"/>
  <c r="R914" i="2" a="1"/>
  <c r="R914" i="2" s="1"/>
  <c r="R913" i="2" a="1"/>
  <c r="R913" i="2" s="1"/>
  <c r="R916" i="2" a="1"/>
  <c r="R916" i="2" s="1"/>
  <c r="R915" i="2" a="1"/>
  <c r="R915" i="2" s="1"/>
  <c r="R918" i="2" a="1"/>
  <c r="R918" i="2" s="1"/>
  <c r="R917" i="2" a="1"/>
  <c r="R917" i="2" s="1"/>
  <c r="R919" i="2" a="1"/>
  <c r="R919" i="2" s="1"/>
  <c r="R920" i="2" a="1"/>
  <c r="R920" i="2" s="1"/>
  <c r="R922" i="2" a="1"/>
  <c r="R922" i="2" s="1"/>
  <c r="R921" i="2" a="1"/>
  <c r="R921" i="2" s="1"/>
  <c r="R924" i="2" a="1"/>
  <c r="R924" i="2" s="1"/>
  <c r="R923" i="2" a="1"/>
  <c r="R923" i="2" s="1"/>
  <c r="R926" i="2" a="1"/>
  <c r="R926" i="2" s="1"/>
  <c r="R925" i="2" a="1"/>
  <c r="R925" i="2" s="1"/>
  <c r="R928" i="2" a="1"/>
  <c r="R928" i="2" s="1"/>
  <c r="R927" i="2" a="1"/>
  <c r="R927" i="2" s="1"/>
  <c r="R931" i="2" a="1"/>
  <c r="R931" i="2" s="1"/>
  <c r="R929" i="2" a="1"/>
  <c r="R929" i="2" s="1"/>
  <c r="R930" i="2" a="1"/>
  <c r="R930" i="2" s="1"/>
  <c r="R932" i="2" a="1"/>
  <c r="R932" i="2" s="1"/>
  <c r="R935" i="2" a="1"/>
  <c r="R935" i="2" s="1"/>
  <c r="R933" i="2" a="1"/>
  <c r="R933" i="2" s="1"/>
  <c r="R934" i="2" a="1"/>
  <c r="R934" i="2" s="1"/>
  <c r="R936" i="2" a="1"/>
  <c r="R936" i="2" s="1"/>
  <c r="R937" i="2" a="1"/>
  <c r="R937" i="2" s="1"/>
  <c r="R939" i="2" a="1"/>
  <c r="R939" i="2" s="1"/>
  <c r="R938" i="2" a="1"/>
  <c r="R938" i="2" s="1"/>
  <c r="R941" i="2" a="1"/>
  <c r="R941" i="2" s="1"/>
  <c r="R940" i="2" a="1"/>
  <c r="R940" i="2" s="1"/>
  <c r="R943" i="2" a="1"/>
  <c r="R943" i="2" s="1"/>
  <c r="R942" i="2" a="1"/>
  <c r="R942" i="2" s="1"/>
  <c r="R945" i="2" a="1"/>
  <c r="R945" i="2" s="1"/>
  <c r="R944" i="2" a="1"/>
  <c r="R944" i="2" s="1"/>
  <c r="R948" i="2" a="1"/>
  <c r="R948" i="2" s="1"/>
  <c r="R946" i="2" a="1"/>
  <c r="R946" i="2" s="1"/>
  <c r="R947" i="2" a="1"/>
  <c r="R947" i="2" s="1"/>
  <c r="R949" i="2" a="1"/>
  <c r="R949" i="2" s="1"/>
  <c r="R951" i="2" a="1"/>
  <c r="R951" i="2" s="1"/>
  <c r="R950" i="2" a="1"/>
  <c r="R950" i="2" s="1"/>
  <c r="R952" i="2" a="1"/>
  <c r="R952" i="2" s="1"/>
  <c r="R953" i="2" a="1"/>
  <c r="R953" i="2" s="1"/>
  <c r="R955" i="2" a="1"/>
  <c r="R955" i="2" s="1"/>
  <c r="R954" i="2" a="1"/>
  <c r="R954" i="2" s="1"/>
  <c r="R956" i="2" a="1"/>
  <c r="R956" i="2" s="1"/>
  <c r="R958" i="2" a="1"/>
  <c r="R958" i="2" s="1"/>
  <c r="R957" i="2" a="1"/>
  <c r="R957" i="2" s="1"/>
  <c r="R960" i="2" a="1"/>
  <c r="R960" i="2" s="1"/>
  <c r="R959" i="2" a="1"/>
  <c r="R959" i="2" s="1"/>
  <c r="R963" i="2" a="1"/>
  <c r="R963" i="2" s="1"/>
  <c r="R961" i="2" a="1"/>
  <c r="R961" i="2" s="1"/>
  <c r="R962" i="2" a="1"/>
  <c r="R962" i="2" s="1"/>
  <c r="R965" i="2" a="1"/>
  <c r="R965" i="2" s="1"/>
  <c r="R964" i="2" a="1"/>
  <c r="R964" i="2" s="1"/>
  <c r="R966" i="2" a="1"/>
  <c r="R966" i="2" s="1"/>
  <c r="R968" i="2" a="1"/>
  <c r="R968" i="2" s="1"/>
  <c r="R967" i="2" a="1"/>
  <c r="R967" i="2" s="1"/>
  <c r="R970" i="2" a="1"/>
  <c r="R970" i="2" s="1"/>
  <c r="R969" i="2" a="1"/>
  <c r="R969" i="2" s="1"/>
  <c r="R971" i="2" a="1"/>
  <c r="R971" i="2" s="1"/>
  <c r="R973" i="2" a="1"/>
  <c r="R973" i="2" s="1"/>
  <c r="R972" i="2" a="1"/>
  <c r="R972" i="2" s="1"/>
  <c r="R974" i="2" a="1"/>
  <c r="R974" i="2" s="1"/>
  <c r="R975" i="2" a="1"/>
  <c r="R975" i="2" s="1"/>
  <c r="R978" i="2" a="1"/>
  <c r="R978" i="2" s="1"/>
  <c r="R976" i="2" a="1"/>
  <c r="R976" i="2" s="1"/>
  <c r="R977" i="2" a="1"/>
  <c r="R977" i="2" s="1"/>
  <c r="R979" i="2" a="1"/>
  <c r="R979" i="2" s="1"/>
  <c r="R981" i="2" a="1"/>
  <c r="R981" i="2" s="1"/>
  <c r="R980" i="2" a="1"/>
  <c r="R980" i="2" s="1"/>
  <c r="R983" i="2" a="1"/>
  <c r="R983" i="2" s="1"/>
  <c r="R982" i="2" a="1"/>
  <c r="R982" i="2" s="1"/>
  <c r="R986" i="2" a="1"/>
  <c r="R986" i="2" s="1"/>
  <c r="R984" i="2" a="1"/>
  <c r="R984" i="2" s="1"/>
  <c r="R985" i="2" a="1"/>
  <c r="R985" i="2" s="1"/>
  <c r="R987" i="2" a="1"/>
  <c r="R987" i="2" s="1"/>
  <c r="R990" i="2" a="1"/>
  <c r="R990" i="2" s="1"/>
  <c r="R988" i="2" a="1"/>
  <c r="R988" i="2" s="1"/>
  <c r="R989" i="2" a="1"/>
  <c r="R989" i="2" s="1"/>
  <c r="R991" i="2" a="1"/>
  <c r="R991" i="2" s="1"/>
  <c r="R994" i="2" a="1"/>
  <c r="R994" i="2" s="1"/>
  <c r="R992" i="2" a="1"/>
  <c r="R992" i="2" s="1"/>
  <c r="R993" i="2" a="1"/>
  <c r="R993" i="2" s="1"/>
  <c r="R995" i="2" a="1"/>
  <c r="R995" i="2" s="1"/>
  <c r="R996" i="2" a="1"/>
  <c r="R996" i="2" s="1"/>
  <c r="R998" i="2" a="1"/>
  <c r="R998" i="2" s="1"/>
  <c r="R997" i="2" a="1"/>
  <c r="R997" i="2" s="1"/>
  <c r="R999" i="2" a="1"/>
  <c r="R999" i="2" s="1"/>
  <c r="R1001" i="2" a="1"/>
  <c r="R1001" i="2" s="1"/>
  <c r="R1000" i="2" a="1"/>
  <c r="R1000" i="2" s="1"/>
  <c r="R1002" i="2" a="1"/>
  <c r="R1002" i="2" s="1"/>
  <c r="R1003" i="2" a="1"/>
  <c r="R1003" i="2" s="1"/>
  <c r="R1006" i="2" a="1"/>
  <c r="R1006" i="2" s="1"/>
  <c r="R1004" i="2" a="1"/>
  <c r="R1004" i="2" s="1"/>
  <c r="R1005" i="2" a="1"/>
  <c r="R1005" i="2" s="1"/>
  <c r="R1007" i="2" a="1"/>
  <c r="R1007" i="2" s="1"/>
  <c r="R1010" i="2" a="1"/>
  <c r="R1010" i="2" s="1"/>
  <c r="R1009" i="2" a="1"/>
  <c r="R1009" i="2" s="1"/>
  <c r="R1008" i="2" a="1"/>
  <c r="R1008" i="2" s="1"/>
  <c r="R1011" i="2" a="1"/>
  <c r="R1011" i="2" s="1"/>
  <c r="R1012" i="2" a="1"/>
  <c r="R1012" i="2" s="1"/>
  <c r="R1014" i="2" a="1"/>
  <c r="R1014" i="2" s="1"/>
  <c r="R1013" i="2" a="1"/>
  <c r="R1013" i="2" s="1"/>
  <c r="R1016" i="2" a="1"/>
  <c r="R1016" i="2" s="1"/>
  <c r="R1015" i="2" a="1"/>
  <c r="R1015" i="2" s="1"/>
  <c r="R1018" i="2" a="1"/>
  <c r="R1018" i="2" s="1"/>
  <c r="R1017" i="2" a="1"/>
  <c r="R1017" i="2" s="1"/>
  <c r="R1020" i="2" a="1"/>
  <c r="R1020" i="2" s="1"/>
  <c r="R1019" i="2" a="1"/>
  <c r="R1019" i="2" s="1"/>
  <c r="R1023" i="2" a="1"/>
  <c r="R1023" i="2" s="1"/>
  <c r="R1021" i="2" a="1"/>
  <c r="R1021" i="2" s="1"/>
  <c r="R1022" i="2" a="1"/>
  <c r="R1022" i="2" s="1"/>
  <c r="R1024" i="2" a="1"/>
  <c r="R1024" i="2" s="1"/>
  <c r="R1025" i="2" a="1"/>
  <c r="R1025" i="2" s="1"/>
  <c r="R1027" i="2" a="1"/>
  <c r="R1027" i="2" s="1"/>
  <c r="R1026" i="2" a="1"/>
  <c r="R1026" i="2" s="1"/>
  <c r="R1030" i="2" a="1"/>
  <c r="R1030" i="2" s="1"/>
  <c r="R1028" i="2" a="1"/>
  <c r="R1028" i="2" s="1"/>
  <c r="R1029" i="2" a="1"/>
  <c r="R1029" i="2" s="1"/>
  <c r="R1033" i="2" a="1"/>
  <c r="R1033" i="2" s="1"/>
  <c r="R1031" i="2" a="1"/>
  <c r="R1031" i="2" s="1"/>
  <c r="R1032" i="2" a="1"/>
  <c r="R1032" i="2" s="1"/>
  <c r="R1034" i="2" a="1"/>
  <c r="R1034" i="2" s="1"/>
  <c r="R1037" i="2" a="1"/>
  <c r="R1037" i="2" s="1"/>
  <c r="R1035" i="2" a="1"/>
  <c r="R1035" i="2" s="1"/>
  <c r="R1036" i="2" a="1"/>
  <c r="R1036" i="2" s="1"/>
  <c r="R1038" i="2" a="1"/>
  <c r="R1038" i="2" s="1"/>
  <c r="R1041" i="2" a="1"/>
  <c r="R1041" i="2" s="1"/>
  <c r="R1039" i="2" a="1"/>
  <c r="R1039" i="2" s="1"/>
  <c r="R1040" i="2" a="1"/>
  <c r="R1040" i="2" s="1"/>
  <c r="R1042" i="2" a="1"/>
  <c r="R1042" i="2" s="1"/>
  <c r="R1043" i="2" a="1"/>
  <c r="R1043" i="2" s="1"/>
  <c r="R1045" i="2" a="1"/>
  <c r="R1045" i="2" s="1"/>
  <c r="R1044" i="2" a="1"/>
  <c r="R1044" i="2" s="1"/>
  <c r="R1047" i="2" a="1"/>
  <c r="R1047" i="2" s="1"/>
  <c r="R1046" i="2" a="1"/>
  <c r="R1046" i="2" s="1"/>
  <c r="R1049" i="2" a="1"/>
  <c r="R1049" i="2" s="1"/>
  <c r="R1048" i="2" a="1"/>
  <c r="R1048" i="2" s="1"/>
  <c r="R1051" i="2" a="1"/>
  <c r="R1051" i="2" s="1"/>
  <c r="R1050" i="2" a="1"/>
  <c r="R1050" i="2" s="1"/>
  <c r="R1052" i="2" a="1"/>
  <c r="R1052" i="2" s="1"/>
  <c r="R1053" i="2" a="1"/>
  <c r="R1053" i="2" s="1"/>
  <c r="R1054" i="2" a="1"/>
  <c r="R1054" i="2" s="1"/>
  <c r="R1056" i="2" a="1"/>
  <c r="R1056" i="2" s="1"/>
  <c r="R1055" i="2" a="1"/>
  <c r="R1055" i="2" s="1"/>
  <c r="R1057" i="2" a="1"/>
  <c r="R1057" i="2" s="1"/>
  <c r="R1059" i="2" a="1"/>
  <c r="R1059" i="2" s="1"/>
  <c r="R1058" i="2" a="1"/>
  <c r="R1058" i="2" s="1"/>
  <c r="R1061" i="2" a="1"/>
  <c r="R1061" i="2" s="1"/>
  <c r="R1060" i="2" a="1"/>
  <c r="R1060" i="2" s="1"/>
  <c r="R1062" i="2" a="1"/>
  <c r="R1062" i="2" s="1"/>
  <c r="R1063" i="2" a="1"/>
  <c r="R1063" i="2" s="1"/>
  <c r="R1065" i="2" a="1"/>
  <c r="R1065" i="2" s="1"/>
  <c r="R1064" i="2" a="1"/>
  <c r="R1064" i="2" s="1"/>
  <c r="R1067" i="2" a="1"/>
  <c r="R1067" i="2" s="1"/>
  <c r="R1066" i="2" a="1"/>
  <c r="R1066" i="2" s="1"/>
  <c r="R1068" i="2" a="1"/>
  <c r="R1068" i="2" s="1"/>
  <c r="R1070" i="2" a="1"/>
  <c r="R1070" i="2" s="1"/>
  <c r="R1069" i="2" a="1"/>
  <c r="R1069" i="2" s="1"/>
  <c r="R1071" i="2" a="1"/>
  <c r="R1071" i="2" s="1"/>
  <c r="R1072" i="2" a="1"/>
  <c r="R1072" i="2" s="1"/>
  <c r="R1075" i="2" a="1"/>
  <c r="R1075" i="2" s="1"/>
  <c r="R1073" i="2" a="1"/>
  <c r="R1073" i="2" s="1"/>
  <c r="R1074" i="2" a="1"/>
  <c r="R1074" i="2" s="1"/>
  <c r="R1076" i="2" a="1"/>
  <c r="R1076" i="2" s="1"/>
  <c r="R1077" i="2" a="1"/>
  <c r="R1077" i="2" s="1"/>
  <c r="R1080" i="2" a="1"/>
  <c r="R1080" i="2" s="1"/>
  <c r="R1078" i="2" a="1"/>
  <c r="R1078" i="2" s="1"/>
  <c r="R1079" i="2" a="1"/>
  <c r="R1079" i="2" s="1"/>
  <c r="R1081" i="2" a="1"/>
  <c r="R1081" i="2" s="1"/>
  <c r="R1082" i="2" a="1"/>
  <c r="R1082" i="2" s="1"/>
  <c r="R1084" i="2" a="1"/>
  <c r="R1084" i="2" s="1"/>
  <c r="R1083" i="2" a="1"/>
  <c r="R1083" i="2" s="1"/>
  <c r="R1086" i="2" a="1"/>
  <c r="R1086" i="2" s="1"/>
  <c r="R1085" i="2" a="1"/>
  <c r="R1085" i="2" s="1"/>
  <c r="R1088" i="2" a="1"/>
  <c r="R1088" i="2" s="1"/>
  <c r="R1087" i="2" a="1"/>
  <c r="R1087" i="2" s="1"/>
  <c r="R1089" i="2" a="1"/>
  <c r="R1089" i="2" s="1"/>
  <c r="R1090" i="2" a="1"/>
  <c r="R1090" i="2" s="1"/>
  <c r="R1093" i="2" a="1"/>
  <c r="R1093" i="2" s="1"/>
  <c r="R1091" i="2" a="1"/>
  <c r="R1091" i="2" s="1"/>
  <c r="R1092" i="2" a="1"/>
  <c r="R1092" i="2" s="1"/>
  <c r="R1094" i="2" a="1"/>
  <c r="R1094" i="2" s="1"/>
  <c r="R1096" i="2" a="1"/>
  <c r="R1096" i="2" s="1"/>
  <c r="R1095" i="2" a="1"/>
  <c r="R1095" i="2" s="1"/>
  <c r="R1098" i="2" a="1"/>
  <c r="R1098" i="2" s="1"/>
  <c r="R1097" i="2" a="1"/>
  <c r="R1097" i="2" s="1"/>
  <c r="R1100" i="2" a="1"/>
  <c r="R1100" i="2" s="1"/>
  <c r="R1099" i="2" a="1"/>
  <c r="R1099" i="2" s="1"/>
  <c r="R1102" i="2" a="1"/>
  <c r="R1102" i="2" s="1"/>
  <c r="R1101" i="2" a="1"/>
  <c r="R1101" i="2" s="1"/>
  <c r="R1103" i="2" a="1"/>
  <c r="R1103" i="2" s="1"/>
  <c r="R1104" i="2" a="1"/>
  <c r="R1104" i="2" s="1"/>
  <c r="R1106" i="2" a="1"/>
  <c r="R1106" i="2" s="1"/>
  <c r="R1105" i="2" a="1"/>
  <c r="R1105" i="2" s="1"/>
  <c r="R1108" i="2" a="1"/>
  <c r="R1108" i="2" s="1"/>
  <c r="R1107" i="2" a="1"/>
  <c r="R1107" i="2" s="1"/>
  <c r="R1110" i="2" a="1"/>
  <c r="R1110" i="2" s="1"/>
  <c r="R1109" i="2" a="1"/>
  <c r="R1109" i="2" s="1"/>
  <c r="R1112" i="2" a="1"/>
  <c r="R1112" i="2" s="1"/>
  <c r="R1111" i="2" a="1"/>
  <c r="R1111" i="2" s="1"/>
  <c r="R1114" i="2" a="1"/>
  <c r="R1114" i="2" s="1"/>
  <c r="R1113" i="2" a="1"/>
  <c r="R1113" i="2" s="1"/>
  <c r="R1116" i="2" a="1"/>
  <c r="R1116" i="2" s="1"/>
  <c r="R1115" i="2" a="1"/>
  <c r="R1115" i="2" s="1"/>
  <c r="R1119" i="2" a="1"/>
  <c r="R1119" i="2" s="1"/>
  <c r="R1117" i="2" a="1"/>
  <c r="R1117" i="2" s="1"/>
  <c r="R1118" i="2" a="1"/>
  <c r="R1118" i="2" s="1"/>
  <c r="R1120" i="2" a="1"/>
  <c r="R1120" i="2" s="1"/>
  <c r="R1122" i="2" a="1"/>
  <c r="R1122" i="2" s="1"/>
  <c r="R1121" i="2" a="1"/>
  <c r="R1121" i="2" s="1"/>
  <c r="R1123" i="2" a="1"/>
  <c r="R1123" i="2" s="1"/>
  <c r="R1124" i="2" a="1"/>
  <c r="R1124" i="2" s="1"/>
  <c r="R1125" i="2" a="1"/>
  <c r="R1125" i="2" s="1"/>
  <c r="R1128" i="2" a="1"/>
  <c r="R1128" i="2" s="1"/>
  <c r="R1126" i="2" a="1"/>
  <c r="R1126" i="2" s="1"/>
  <c r="R1127" i="2" a="1"/>
  <c r="R1127" i="2" s="1"/>
  <c r="R1129" i="2" a="1"/>
  <c r="R1129" i="2" s="1"/>
  <c r="R1130" i="2" a="1"/>
  <c r="R1130" i="2" s="1"/>
  <c r="R1131" i="2" a="1"/>
  <c r="R1131" i="2" s="1"/>
  <c r="R1132" i="2" a="1"/>
  <c r="R1132" i="2" s="1"/>
  <c r="R1133" i="2" a="1"/>
  <c r="R1133" i="2" s="1"/>
  <c r="R1135" i="2" a="1"/>
  <c r="R1135" i="2" s="1"/>
  <c r="R1134" i="2" a="1"/>
  <c r="R1134" i="2" s="1"/>
  <c r="R1136" i="2" a="1"/>
  <c r="R1136" i="2" s="1"/>
  <c r="R1137" i="2" a="1"/>
  <c r="R1137" i="2" s="1"/>
  <c r="R1140" i="2" a="1"/>
  <c r="R1140" i="2" s="1"/>
  <c r="R1138" i="2" a="1"/>
  <c r="R1138" i="2" s="1"/>
  <c r="R1139" i="2" a="1"/>
  <c r="R1139" i="2" s="1"/>
  <c r="R1141" i="2" a="1"/>
  <c r="R1141" i="2" s="1"/>
  <c r="R1144" i="2" a="1"/>
  <c r="R1144" i="2" s="1"/>
  <c r="R1142" i="2" a="1"/>
  <c r="R1142" i="2" s="1"/>
  <c r="R1143" i="2" a="1"/>
  <c r="R1143" i="2" s="1"/>
  <c r="R1145" i="2" a="1"/>
  <c r="R1145" i="2" s="1"/>
  <c r="R1147" i="2" a="1"/>
  <c r="R1147" i="2" s="1"/>
  <c r="R1146" i="2" a="1"/>
  <c r="R1146" i="2" s="1"/>
  <c r="R1149" i="2" a="1"/>
  <c r="R1149" i="2" s="1"/>
  <c r="R1148" i="2" a="1"/>
  <c r="R1148" i="2" s="1"/>
  <c r="R1150" i="2" a="1"/>
  <c r="R1150" i="2" s="1"/>
  <c r="R1152" i="2" a="1"/>
  <c r="R1152" i="2" s="1"/>
  <c r="R1151" i="2" a="1"/>
  <c r="R1151" i="2" s="1"/>
  <c r="R1154" i="2" a="1"/>
  <c r="R1154" i="2" s="1"/>
  <c r="R1153" i="2" a="1"/>
  <c r="R1153" i="2" s="1"/>
  <c r="R1156" i="2" a="1"/>
  <c r="R1156" i="2" s="1"/>
  <c r="R1155" i="2" a="1"/>
  <c r="R1155" i="2" s="1"/>
  <c r="R1158" i="2" a="1"/>
  <c r="R1158" i="2" s="1"/>
  <c r="R1157" i="2" a="1"/>
  <c r="R1157" i="2" s="1"/>
  <c r="R1160" i="2" a="1"/>
  <c r="R1160" i="2" s="1"/>
  <c r="R1159" i="2" a="1"/>
  <c r="R1159" i="2" s="1"/>
  <c r="R1161" i="2" a="1"/>
  <c r="R1161" i="2" s="1"/>
  <c r="R1163" i="2" a="1"/>
  <c r="R1163" i="2" s="1"/>
  <c r="R1162" i="2" a="1"/>
  <c r="R1162" i="2" s="1"/>
  <c r="R1165" i="2" a="1"/>
  <c r="R1165" i="2" s="1"/>
  <c r="R1164" i="2" a="1"/>
  <c r="R1164" i="2" s="1"/>
  <c r="R1168" i="2" a="1"/>
  <c r="R1168" i="2" s="1"/>
  <c r="R1166" i="2" a="1"/>
  <c r="R1166" i="2" s="1"/>
  <c r="R1167" i="2" a="1"/>
  <c r="R1167" i="2" s="1"/>
  <c r="R1169" i="2" a="1"/>
  <c r="R1169" i="2" s="1"/>
  <c r="R1170" i="2" a="1"/>
  <c r="R1170" i="2" s="1"/>
  <c r="R1172" i="2" a="1"/>
  <c r="R1172" i="2" s="1"/>
  <c r="R1173" i="2" a="1"/>
  <c r="R1173" i="2" s="1"/>
  <c r="R1171" i="2" a="1"/>
  <c r="R1171" i="2" s="1"/>
  <c r="R1174" i="2" a="1"/>
  <c r="R1174" i="2" s="1"/>
  <c r="R1175" i="2" a="1"/>
  <c r="R1175" i="2" s="1"/>
  <c r="R1176" i="2" a="1"/>
  <c r="R1176" i="2" s="1"/>
  <c r="R1178" i="2" a="1"/>
  <c r="R1178" i="2" s="1"/>
  <c r="R1177" i="2" a="1"/>
  <c r="R1177" i="2" s="1"/>
  <c r="R1180" i="2" a="1"/>
  <c r="R1180" i="2" s="1"/>
  <c r="R1179" i="2" a="1"/>
  <c r="R1179" i="2" s="1"/>
  <c r="R1182" i="2" a="1"/>
  <c r="R1182" i="2" s="1"/>
  <c r="R1181" i="2" a="1"/>
  <c r="R1181" i="2" s="1"/>
  <c r="R1185" i="2" a="1"/>
  <c r="R1185" i="2" s="1"/>
  <c r="R1183" i="2" a="1"/>
  <c r="R1183" i="2" s="1"/>
  <c r="R1184" i="2" a="1"/>
  <c r="R1184" i="2" s="1"/>
  <c r="R1187" i="2" a="1"/>
  <c r="R1187" i="2" s="1"/>
  <c r="R1186" i="2" a="1"/>
  <c r="R1186" i="2" s="1"/>
  <c r="R1188" i="2" a="1"/>
  <c r="R1188" i="2" s="1"/>
  <c r="R1190" i="2" a="1"/>
  <c r="R1190" i="2" s="1"/>
  <c r="R1189" i="2" a="1"/>
  <c r="R1189" i="2" s="1"/>
  <c r="R1191" i="2" a="1"/>
  <c r="R1191" i="2" s="1"/>
  <c r="R1193" i="2" a="1"/>
  <c r="R1193" i="2" s="1"/>
  <c r="R1192" i="2" a="1"/>
  <c r="R1192" i="2" s="1"/>
  <c r="R1194" i="2" a="1"/>
  <c r="R1194" i="2" s="1"/>
  <c r="R1195" i="2" a="1"/>
  <c r="R1195" i="2" s="1"/>
  <c r="R1198" i="2" a="1"/>
  <c r="R1198" i="2" s="1"/>
  <c r="R1196" i="2" a="1"/>
  <c r="R1196" i="2" s="1"/>
  <c r="R1197" i="2" a="1"/>
  <c r="R1197" i="2" s="1"/>
  <c r="R1199" i="2" a="1"/>
  <c r="R1199" i="2" s="1"/>
  <c r="R1200" i="2" a="1"/>
  <c r="R1200" i="2" s="1"/>
  <c r="R1202" i="2" a="1"/>
  <c r="R1202" i="2" s="1"/>
  <c r="R1201" i="2" a="1"/>
  <c r="R1201" i="2" s="1"/>
  <c r="R1204" i="2" a="1"/>
  <c r="R1204" i="2" s="1"/>
  <c r="R1203" i="2" a="1"/>
  <c r="R1203" i="2" s="1"/>
  <c r="R1206" i="2" a="1"/>
  <c r="R1206" i="2" s="1"/>
  <c r="R1205" i="2" a="1"/>
  <c r="R1205" i="2" s="1"/>
  <c r="R1208" i="2" a="1"/>
  <c r="R1208" i="2" s="1"/>
  <c r="R1207" i="2" a="1"/>
  <c r="R1207" i="2" s="1"/>
  <c r="R1210" i="2" a="1"/>
  <c r="R1210" i="2" s="1"/>
  <c r="R1209" i="2" a="1"/>
  <c r="R1209" i="2" s="1"/>
  <c r="R1211" i="2" a="1"/>
  <c r="R1211" i="2" s="1"/>
  <c r="R1212" i="2" a="1"/>
  <c r="R1212" i="2" s="1"/>
  <c r="R1213" i="2" a="1"/>
  <c r="R1213" i="2" s="1"/>
  <c r="R1217" i="2" a="1"/>
  <c r="R1217" i="2" s="1"/>
  <c r="R1214" i="2" a="1"/>
  <c r="R1214" i="2" s="1"/>
  <c r="R1216" i="2" a="1"/>
  <c r="R1216" i="2" s="1"/>
  <c r="R1215" i="2" a="1"/>
  <c r="R1215" i="2" s="1"/>
  <c r="R1218" i="2" a="1"/>
  <c r="R1218" i="2" s="1"/>
  <c r="R1219" i="2" a="1"/>
  <c r="R1219" i="2" s="1"/>
  <c r="R1221" i="2" a="1"/>
  <c r="R1221" i="2" s="1"/>
  <c r="R1220" i="2" a="1"/>
  <c r="R1220" i="2" s="1"/>
  <c r="R1222" i="2" a="1"/>
  <c r="R1222" i="2" s="1"/>
  <c r="R1224" i="2" a="1"/>
  <c r="R1224" i="2" s="1"/>
  <c r="R1223" i="2" a="1"/>
  <c r="R1223" i="2" s="1"/>
  <c r="R1226" i="2" a="1"/>
  <c r="R1226" i="2" s="1"/>
  <c r="R1227" i="2" a="1"/>
  <c r="R1227" i="2" s="1"/>
  <c r="R1225" i="2" a="1"/>
  <c r="R1225" i="2" s="1"/>
  <c r="R1228" i="2" a="1"/>
  <c r="R1228" i="2" s="1"/>
  <c r="R1229" i="2" a="1"/>
  <c r="R1229" i="2" s="1"/>
  <c r="R1231" i="2" a="1"/>
  <c r="R1231" i="2" s="1"/>
  <c r="R1230" i="2" a="1"/>
  <c r="R1230" i="2" s="1"/>
  <c r="R1232" i="2" a="1"/>
  <c r="R1232" i="2" s="1"/>
  <c r="R1233" i="2" a="1"/>
  <c r="R1233" i="2" s="1"/>
  <c r="R1235" i="2" a="1"/>
  <c r="R1235" i="2" s="1"/>
  <c r="R1234" i="2" a="1"/>
  <c r="R1234" i="2" s="1"/>
  <c r="R1238" i="2" a="1"/>
  <c r="R1238" i="2" s="1"/>
  <c r="R1236" i="2" a="1"/>
  <c r="R1236" i="2" s="1"/>
  <c r="R1237" i="2" a="1"/>
  <c r="R1237" i="2" s="1"/>
  <c r="R1239" i="2" a="1"/>
  <c r="R1239" i="2" s="1"/>
  <c r="R1241" i="2" a="1"/>
  <c r="R1241" i="2" s="1"/>
  <c r="R1240" i="2" a="1"/>
  <c r="R1240" i="2" s="1"/>
  <c r="R1243" i="2" a="1"/>
  <c r="R1243" i="2" s="1"/>
  <c r="R1242" i="2" a="1"/>
  <c r="R1242" i="2" s="1"/>
  <c r="R1245" i="2" a="1"/>
  <c r="R1245" i="2" s="1"/>
  <c r="R1244" i="2" a="1"/>
  <c r="R1244" i="2" s="1"/>
  <c r="R1246" i="2" a="1"/>
  <c r="R1246" i="2" s="1"/>
  <c r="R1247" i="2" a="1"/>
  <c r="R1247" i="2" s="1"/>
  <c r="R1248" i="2" a="1"/>
  <c r="R1248" i="2" s="1"/>
  <c r="R1251" i="2" a="1"/>
  <c r="R1251" i="2" s="1"/>
  <c r="R1250" i="2" a="1"/>
  <c r="R1250" i="2" s="1"/>
  <c r="R1249" i="2" a="1"/>
  <c r="R1249" i="2" s="1"/>
  <c r="R1252" i="2" a="1"/>
  <c r="R1252" i="2" s="1"/>
  <c r="R1253" i="2" a="1"/>
  <c r="R1253" i="2" s="1"/>
  <c r="R1256" i="2" a="1"/>
  <c r="R1256" i="2" s="1"/>
  <c r="R1254" i="2" a="1"/>
  <c r="R1254" i="2" s="1"/>
  <c r="R1255" i="2" a="1"/>
  <c r="R1255" i="2" s="1"/>
  <c r="R1257" i="2" a="1"/>
  <c r="R1257" i="2" s="1"/>
  <c r="R1258" i="2" a="1"/>
  <c r="R1258" i="2" s="1"/>
  <c r="R1259" i="2" a="1"/>
  <c r="R1259" i="2" s="1"/>
  <c r="R1260" i="2" a="1"/>
  <c r="R1260" i="2" s="1"/>
  <c r="R1263" i="2" a="1"/>
  <c r="R1263" i="2" s="1"/>
  <c r="R1261" i="2" a="1"/>
  <c r="R1261" i="2" s="1"/>
  <c r="R1262" i="2" a="1"/>
  <c r="R1262" i="2" s="1"/>
  <c r="R1264" i="2" a="1"/>
  <c r="R1264" i="2" s="1"/>
  <c r="R1267" i="2" a="1"/>
  <c r="R1267" i="2" s="1"/>
  <c r="R1265" i="2" a="1"/>
  <c r="R1265" i="2" s="1"/>
  <c r="R1266" i="2" a="1"/>
  <c r="R1266" i="2" s="1"/>
  <c r="R1270" i="2" a="1"/>
  <c r="R1270" i="2" s="1"/>
  <c r="R1269" i="2" a="1"/>
  <c r="R1269" i="2" s="1"/>
  <c r="R1268" i="2" a="1"/>
  <c r="R1268" i="2" s="1"/>
  <c r="R1271" i="2" a="1"/>
  <c r="R1271" i="2" s="1"/>
  <c r="R1272" i="2" a="1"/>
  <c r="R1272" i="2" s="1"/>
  <c r="R1273" i="2" a="1"/>
  <c r="R1273" i="2" s="1"/>
  <c r="R1274" i="2" a="1"/>
  <c r="R1274" i="2" s="1"/>
  <c r="R1275" i="2" a="1"/>
  <c r="R1275" i="2" s="1"/>
  <c r="R1276" i="2" a="1"/>
  <c r="R1276" i="2" s="1"/>
  <c r="R1277" i="2" a="1"/>
  <c r="R1277" i="2" s="1"/>
  <c r="R1278" i="2" a="1"/>
  <c r="R1278" i="2" s="1"/>
  <c r="R1280" i="2" a="1"/>
  <c r="R1280" i="2" s="1"/>
  <c r="R1279" i="2" a="1"/>
  <c r="R1279" i="2" s="1"/>
  <c r="R1283" i="2" a="1"/>
  <c r="R1283" i="2" s="1"/>
  <c r="R1281" i="2" a="1"/>
  <c r="R1281" i="2" s="1"/>
  <c r="R1282" i="2" a="1"/>
  <c r="R1282" i="2" s="1"/>
  <c r="R1285" i="2" a="1"/>
  <c r="R1285" i="2" s="1"/>
  <c r="R1284" i="2" a="1"/>
  <c r="R1284" i="2" s="1"/>
  <c r="R1287" i="2" a="1"/>
  <c r="R1287" i="2" s="1"/>
  <c r="R1286" i="2" a="1"/>
  <c r="R1286" i="2" s="1"/>
  <c r="R1289" i="2" a="1"/>
  <c r="R1289" i="2" s="1"/>
  <c r="R1288" i="2" a="1"/>
  <c r="R1288" i="2" s="1"/>
  <c r="R1290" i="2" a="1"/>
  <c r="R1290" i="2" s="1"/>
  <c r="R1292" i="2" a="1"/>
  <c r="R1292" i="2" s="1"/>
  <c r="R1291" i="2" a="1"/>
  <c r="R1291" i="2" s="1"/>
  <c r="R1294" i="2" a="1"/>
  <c r="R1294" i="2" s="1"/>
  <c r="R1293" i="2" a="1"/>
  <c r="R1293" i="2" s="1"/>
  <c r="R1295" i="2" a="1"/>
  <c r="R1295" i="2" s="1"/>
  <c r="R1297" i="2" a="1"/>
  <c r="R1297" i="2" s="1"/>
  <c r="R1296" i="2" a="1"/>
  <c r="R1296" i="2" s="1"/>
  <c r="R1298" i="2" a="1"/>
  <c r="R1298" i="2" s="1"/>
  <c r="R1301" i="2" a="1"/>
  <c r="R1301" i="2" s="1"/>
  <c r="R1299" i="2" a="1"/>
  <c r="R1299" i="2" s="1"/>
  <c r="R1300" i="2" a="1"/>
  <c r="R1300" i="2" s="1"/>
  <c r="R1302" i="2" a="1"/>
  <c r="R1302" i="2" s="1"/>
  <c r="R1303" i="2" a="1"/>
  <c r="R1303" i="2" s="1"/>
  <c r="R1304" i="2" a="1"/>
  <c r="R1304" i="2" s="1"/>
  <c r="R1307" i="2" a="1"/>
  <c r="R1307" i="2" s="1"/>
  <c r="R1306" i="2" a="1"/>
  <c r="R1306" i="2" s="1"/>
  <c r="R1305" i="2" a="1"/>
  <c r="R1305" i="2" s="1"/>
  <c r="R1308" i="2" a="1"/>
  <c r="R1308" i="2" s="1"/>
  <c r="R1311" i="2" a="1"/>
  <c r="R1311" i="2" s="1"/>
  <c r="R1310" i="2" a="1"/>
  <c r="R1310" i="2" s="1"/>
  <c r="R1309" i="2" a="1"/>
  <c r="R1309" i="2" s="1"/>
  <c r="R1314" i="2" a="1"/>
  <c r="R1314" i="2" s="1"/>
  <c r="R1313" i="2" a="1"/>
  <c r="R1313" i="2" s="1"/>
  <c r="R1312" i="2" a="1"/>
  <c r="R1312" i="2" s="1"/>
  <c r="R1316" i="2" a="1"/>
  <c r="R1316" i="2" s="1"/>
  <c r="R1315" i="2" a="1"/>
  <c r="R1315" i="2" s="1"/>
  <c r="R1317" i="2" a="1"/>
  <c r="R1317" i="2" s="1"/>
  <c r="R1319" i="2" a="1"/>
  <c r="R1319" i="2" s="1"/>
  <c r="R1318" i="2" a="1"/>
  <c r="R1318" i="2" s="1"/>
  <c r="R1320" i="2" a="1"/>
  <c r="R1320" i="2" s="1"/>
  <c r="R1322" i="2" a="1"/>
  <c r="R1322" i="2" s="1"/>
  <c r="R1321" i="2" a="1"/>
  <c r="R1321" i="2" s="1"/>
  <c r="R1324" i="2" a="1"/>
  <c r="R1324" i="2" s="1"/>
  <c r="R1323" i="2" a="1"/>
  <c r="R1323" i="2" s="1"/>
  <c r="R1326" i="2" a="1"/>
  <c r="R1326" i="2" s="1"/>
  <c r="R1325" i="2" a="1"/>
  <c r="R1325" i="2" s="1"/>
  <c r="R1327" i="2" a="1"/>
  <c r="R1327" i="2" s="1"/>
  <c r="R1328" i="2" a="1"/>
  <c r="R1328" i="2" s="1"/>
  <c r="R1331" i="2" a="1"/>
  <c r="R1331" i="2" s="1"/>
  <c r="R1330" i="2" a="1"/>
  <c r="R1330" i="2" s="1"/>
  <c r="R1329" i="2" a="1"/>
  <c r="R1329" i="2" s="1"/>
  <c r="R1333" i="2" a="1"/>
  <c r="R1333" i="2" s="1"/>
  <c r="R1335" i="2" a="1"/>
  <c r="R1335" i="2" s="1"/>
  <c r="R1334" i="2" a="1"/>
  <c r="R1334" i="2" s="1"/>
  <c r="R1337" i="2" a="1"/>
  <c r="R1337" i="2" s="1"/>
  <c r="R1332" i="2" a="1"/>
  <c r="R1332" i="2" s="1"/>
  <c r="R1336" i="2" a="1"/>
  <c r="R1336" i="2" s="1"/>
  <c r="R1339" i="2" a="1"/>
  <c r="R1339" i="2" s="1"/>
  <c r="R1340" i="2" a="1"/>
  <c r="R1340" i="2" s="1"/>
  <c r="R1338" i="2" a="1"/>
  <c r="R1338" i="2" s="1"/>
  <c r="R1341" i="2" a="1"/>
  <c r="R1341" i="2" s="1"/>
  <c r="R1343" i="2" a="1"/>
  <c r="R1343" i="2" s="1"/>
  <c r="R1342" i="2" a="1"/>
  <c r="R1342" i="2" s="1"/>
  <c r="R1347" i="2" a="1"/>
  <c r="R1347" i="2" s="1"/>
  <c r="R1344" i="2" a="1"/>
  <c r="R1344" i="2" s="1"/>
  <c r="R1345" i="2" a="1"/>
  <c r="R1345" i="2" s="1"/>
  <c r="R1348" i="2" a="1"/>
  <c r="R1348" i="2" s="1"/>
  <c r="R1346" i="2" a="1"/>
  <c r="R1346" i="2" s="1"/>
  <c r="R1349" i="2" a="1"/>
  <c r="R1349" i="2" s="1"/>
  <c r="R1351" i="2" a="1"/>
  <c r="R1351" i="2" s="1"/>
  <c r="R1350" i="2" a="1"/>
  <c r="R1350" i="2" s="1"/>
  <c r="R1352" i="2" a="1"/>
  <c r="R1352" i="2" s="1"/>
  <c r="R1354" i="2" a="1"/>
  <c r="R1354" i="2" s="1"/>
  <c r="R1353" i="2" a="1"/>
  <c r="R1353" i="2" s="1"/>
  <c r="R1356" i="2" a="1"/>
  <c r="R1356" i="2" s="1"/>
  <c r="R1355" i="2" a="1"/>
  <c r="R1355" i="2" s="1"/>
  <c r="R1358" i="2" a="1"/>
  <c r="R1358" i="2" s="1"/>
  <c r="R1357" i="2" a="1"/>
  <c r="R1357" i="2" s="1"/>
  <c r="R1360" i="2" a="1"/>
  <c r="R1360" i="2" s="1"/>
  <c r="R1359" i="2" a="1"/>
  <c r="R1359" i="2" s="1"/>
  <c r="R1362" i="2" a="1"/>
  <c r="R1362" i="2" s="1"/>
  <c r="R1361" i="2" a="1"/>
  <c r="R1361" i="2" s="1"/>
  <c r="R1364" i="2" a="1"/>
  <c r="R1364" i="2" s="1"/>
  <c r="R1363" i="2" a="1"/>
  <c r="R1363" i="2" s="1"/>
  <c r="R1366" i="2" a="1"/>
  <c r="R1366" i="2" s="1"/>
  <c r="R1365" i="2" a="1"/>
  <c r="R1365" i="2" s="1"/>
  <c r="R1368" i="2" a="1"/>
  <c r="R1368" i="2" s="1"/>
  <c r="R1367" i="2" a="1"/>
  <c r="R1367" i="2" s="1"/>
  <c r="R1370" i="2" a="1"/>
  <c r="R1370" i="2" s="1"/>
  <c r="R1369" i="2" a="1"/>
  <c r="R1369" i="2" s="1"/>
  <c r="R1371" i="2" a="1"/>
  <c r="R1371" i="2" s="1"/>
  <c r="R1372" i="2" a="1"/>
  <c r="R1372" i="2" s="1"/>
  <c r="R1373" i="2" a="1"/>
  <c r="R1373" i="2" s="1"/>
  <c r="R1376" i="2" a="1"/>
  <c r="R1376" i="2" s="1"/>
  <c r="R1374" i="2" a="1"/>
  <c r="R1374" i="2" s="1"/>
  <c r="R1375" i="2" a="1"/>
  <c r="R1375" i="2" s="1"/>
  <c r="R1377" i="2" a="1"/>
  <c r="R1377" i="2" s="1"/>
  <c r="R1378" i="2" a="1"/>
  <c r="R1378" i="2" s="1"/>
  <c r="R1379" i="2" a="1"/>
  <c r="R1379" i="2" s="1"/>
  <c r="R1380" i="2" a="1"/>
  <c r="R1380" i="2" s="1"/>
  <c r="R1382" i="2" a="1"/>
  <c r="R1382" i="2" s="1"/>
  <c r="R1381" i="2" a="1"/>
  <c r="R1381" i="2" s="1"/>
  <c r="R1384" i="2" a="1"/>
  <c r="R1384" i="2" s="1"/>
  <c r="R1383" i="2" a="1"/>
  <c r="R1383" i="2" s="1"/>
  <c r="R1386" i="2" a="1"/>
  <c r="R1386" i="2" s="1"/>
  <c r="R1385" i="2" a="1"/>
  <c r="R1385" i="2" s="1"/>
  <c r="R1387" i="2" a="1"/>
  <c r="R1387" i="2" s="1"/>
  <c r="R1389" i="2" a="1"/>
  <c r="R1389" i="2" s="1"/>
  <c r="R1388" i="2" a="1"/>
  <c r="R1388" i="2" s="1"/>
  <c r="R1391" i="2" a="1"/>
  <c r="R1391" i="2" s="1"/>
  <c r="R1390" i="2" a="1"/>
  <c r="R1390" i="2" s="1"/>
  <c r="R1393" i="2" a="1"/>
  <c r="R1393" i="2" s="1"/>
  <c r="R1392" i="2" a="1"/>
  <c r="R1392" i="2" s="1"/>
  <c r="R1394" i="2" a="1"/>
  <c r="R1394" i="2" s="1"/>
  <c r="R1396" i="2" a="1"/>
  <c r="R1396" i="2" s="1"/>
  <c r="R1395" i="2" a="1"/>
  <c r="R1395" i="2" s="1"/>
  <c r="R1398" i="2" a="1"/>
  <c r="R1398" i="2" s="1"/>
  <c r="R1397" i="2" a="1"/>
  <c r="R1397" i="2" s="1"/>
  <c r="R1399" i="2" a="1"/>
  <c r="R1399" i="2" s="1"/>
  <c r="R1401" i="2" a="1"/>
  <c r="R1401" i="2" s="1"/>
  <c r="R1400" i="2" a="1"/>
  <c r="R1400" i="2" s="1"/>
  <c r="R1403" i="2" a="1"/>
  <c r="R1403" i="2" s="1"/>
  <c r="R1402" i="2" a="1"/>
  <c r="R1402" i="2" s="1"/>
  <c r="R1405" i="2" a="1"/>
  <c r="R1405" i="2" s="1"/>
  <c r="R1406" i="2" a="1"/>
  <c r="R1406" i="2" s="1"/>
  <c r="R1404" i="2" a="1"/>
  <c r="R1404" i="2" s="1"/>
  <c r="R1408" i="2" a="1"/>
  <c r="R1408" i="2" s="1"/>
  <c r="R1407" i="2" a="1"/>
  <c r="R1407" i="2" s="1"/>
  <c r="R1410" i="2" a="1"/>
  <c r="R1410" i="2" s="1"/>
  <c r="R1409" i="2" a="1"/>
  <c r="R1409" i="2" s="1"/>
  <c r="R1412" i="2" a="1"/>
  <c r="R1412" i="2" s="1"/>
  <c r="R1411" i="2" a="1"/>
  <c r="R1411" i="2" s="1"/>
  <c r="R1413" i="2" a="1"/>
  <c r="R1413" i="2" s="1"/>
  <c r="R1415" i="2" a="1"/>
  <c r="R1415" i="2" s="1"/>
  <c r="R1414" i="2" a="1"/>
  <c r="R1414" i="2" s="1"/>
  <c r="R1416" i="2" a="1"/>
  <c r="R1416" i="2" s="1"/>
  <c r="R1417" i="2" a="1"/>
  <c r="R1417" i="2" s="1"/>
  <c r="R1418" i="2" a="1"/>
  <c r="R1418" i="2" s="1"/>
  <c r="R1420" i="2" a="1"/>
  <c r="R1420" i="2" s="1"/>
  <c r="R1419" i="2" a="1"/>
  <c r="R1419" i="2" s="1"/>
  <c r="R1423" i="2" a="1"/>
  <c r="R1423" i="2" s="1"/>
  <c r="R1421" i="2" a="1"/>
  <c r="R1421" i="2" s="1"/>
  <c r="R1425" i="2" a="1"/>
  <c r="R1425" i="2" s="1"/>
  <c r="R1422" i="2" a="1"/>
  <c r="R1422" i="2" s="1"/>
  <c r="R1424" i="2" a="1"/>
  <c r="R1424" i="2" s="1"/>
  <c r="R1428" i="2" a="1"/>
  <c r="R1428" i="2" s="1"/>
  <c r="R1426" i="2" a="1"/>
  <c r="R1426" i="2" s="1"/>
  <c r="R1427" i="2" a="1"/>
  <c r="R1427" i="2" s="1"/>
  <c r="R1429" i="2" a="1"/>
  <c r="R1429" i="2" s="1"/>
  <c r="R1432" i="2" a="1"/>
  <c r="R1432" i="2" s="1"/>
  <c r="R1430" i="2" a="1"/>
  <c r="R1430" i="2" s="1"/>
  <c r="R1431" i="2" a="1"/>
  <c r="R1431" i="2" s="1"/>
  <c r="R1433" i="2" a="1"/>
  <c r="R1433" i="2" s="1"/>
  <c r="R1434" i="2" a="1"/>
  <c r="R1434" i="2" s="1"/>
  <c r="R1436" i="2" a="1"/>
  <c r="R1436" i="2" s="1"/>
  <c r="R1435" i="2" a="1"/>
  <c r="R1435" i="2" s="1"/>
  <c r="R1438" i="2" a="1"/>
  <c r="R1438" i="2" s="1"/>
  <c r="R1437" i="2" a="1"/>
  <c r="R1437" i="2" s="1"/>
  <c r="R1441" i="2" a="1"/>
  <c r="R1441" i="2" s="1"/>
  <c r="R1439" i="2" a="1"/>
  <c r="R1439" i="2" s="1"/>
  <c r="R1440" i="2" a="1"/>
  <c r="R1440" i="2" s="1"/>
  <c r="R1442" i="2" a="1"/>
  <c r="R1442" i="2" s="1"/>
  <c r="R1445" i="2" a="1"/>
  <c r="R1445" i="2" s="1"/>
  <c r="R1443" i="2" a="1"/>
  <c r="R1443" i="2" s="1"/>
  <c r="R1444" i="2" a="1"/>
  <c r="R1444" i="2" s="1"/>
  <c r="R1447" i="2" a="1"/>
  <c r="R1447" i="2" s="1"/>
  <c r="R1446" i="2" a="1"/>
  <c r="R1446" i="2" s="1"/>
  <c r="R1449" i="2" a="1"/>
  <c r="R1449" i="2" s="1"/>
  <c r="R1448" i="2" a="1"/>
  <c r="R1448" i="2" s="1"/>
  <c r="R1451" i="2" a="1"/>
  <c r="R1451" i="2" s="1"/>
  <c r="R1450" i="2" a="1"/>
  <c r="R1450" i="2" s="1"/>
  <c r="R1453" i="2" a="1"/>
  <c r="R1453" i="2" s="1"/>
  <c r="R1452" i="2" a="1"/>
  <c r="R1452" i="2" s="1"/>
  <c r="R1455" i="2" a="1"/>
  <c r="R1455" i="2" s="1"/>
  <c r="R1454" i="2" a="1"/>
  <c r="R1454" i="2" s="1"/>
  <c r="R1457" i="2" a="1"/>
  <c r="R1457" i="2" s="1"/>
  <c r="R1456" i="2" a="1"/>
  <c r="R1456" i="2" s="1"/>
  <c r="R1459" i="2" a="1"/>
  <c r="R1459" i="2" s="1"/>
  <c r="R1458" i="2" a="1"/>
  <c r="R1458" i="2" s="1"/>
  <c r="R1461" i="2" a="1"/>
  <c r="R1461" i="2" s="1"/>
  <c r="R1460" i="2" a="1"/>
  <c r="R1460" i="2" s="1"/>
  <c r="R1463" i="2" a="1"/>
  <c r="R1463" i="2" s="1"/>
  <c r="R1462" i="2" a="1"/>
  <c r="R1462" i="2" s="1"/>
  <c r="R1464" i="2" a="1"/>
  <c r="R1464" i="2" s="1"/>
  <c r="R1466" i="2" a="1"/>
  <c r="R1466" i="2" s="1"/>
  <c r="R1465" i="2" a="1"/>
  <c r="R1465" i="2" s="1"/>
  <c r="R1469" i="2" a="1"/>
  <c r="R1469" i="2" s="1"/>
  <c r="R1467" i="2" a="1"/>
  <c r="R1467" i="2" s="1"/>
  <c r="R1468" i="2" a="1"/>
  <c r="R1468" i="2" s="1"/>
  <c r="R1471" i="2" a="1"/>
  <c r="R1471" i="2" s="1"/>
  <c r="R1470" i="2" a="1"/>
  <c r="R1470" i="2" s="1"/>
  <c r="R1474" i="2" a="1"/>
  <c r="R1474" i="2" s="1"/>
  <c r="R1472" i="2" a="1"/>
  <c r="R1472" i="2" s="1"/>
  <c r="R1473" i="2" a="1"/>
  <c r="R1473" i="2" s="1"/>
  <c r="R1475" i="2" a="1"/>
  <c r="R1475" i="2" s="1"/>
  <c r="R1476" i="2" a="1"/>
  <c r="R1476" i="2" s="1"/>
  <c r="R1480" i="2" a="1"/>
  <c r="R1480" i="2" s="1"/>
  <c r="R1477" i="2" a="1"/>
  <c r="R1477" i="2" s="1"/>
  <c r="R1478" i="2" a="1"/>
  <c r="R1478" i="2" s="1"/>
  <c r="R1479" i="2" a="1"/>
  <c r="R1479" i="2" s="1"/>
  <c r="R1481" i="2" a="1"/>
  <c r="R1481" i="2" s="1"/>
  <c r="R1483" i="2" a="1"/>
  <c r="R1483" i="2" s="1"/>
  <c r="R1482" i="2" a="1"/>
  <c r="R1482" i="2" s="1"/>
  <c r="R1485" i="2" a="1"/>
  <c r="R1485" i="2" s="1"/>
  <c r="R1484" i="2" a="1"/>
  <c r="R1484" i="2" s="1"/>
  <c r="R1487" i="2" a="1"/>
  <c r="R1487" i="2" s="1"/>
  <c r="R1486" i="2" a="1"/>
  <c r="R1486" i="2" s="1"/>
  <c r="R1488" i="2" a="1"/>
  <c r="R1488" i="2" s="1"/>
  <c r="R1489" i="2" a="1"/>
  <c r="R1489" i="2" s="1"/>
  <c r="R1492" i="2" a="1"/>
  <c r="R1492" i="2" s="1"/>
  <c r="R1490" i="2" a="1"/>
  <c r="R1490" i="2" s="1"/>
  <c r="R1491" i="2" a="1"/>
  <c r="R1491" i="2" s="1"/>
  <c r="R1494" i="2" a="1"/>
  <c r="R1494" i="2" s="1"/>
  <c r="R1493" i="2" a="1"/>
  <c r="R1493" i="2" s="1"/>
  <c r="R1496" i="2" a="1"/>
  <c r="R1496" i="2" s="1"/>
  <c r="R1495" i="2" a="1"/>
  <c r="R1495" i="2" s="1"/>
  <c r="R1499" i="2" a="1"/>
  <c r="R1499" i="2" s="1"/>
  <c r="R1500" i="2" a="1"/>
  <c r="R1500" i="2" s="1"/>
  <c r="R1501" i="2" a="1"/>
  <c r="R1501" i="2" s="1"/>
  <c r="T1501" i="2" s="1" a="1"/>
  <c r="T1501" i="2" s="1"/>
  <c r="R1498" i="2" a="1"/>
  <c r="R1498" i="2" s="1"/>
  <c r="R1497" i="2" a="1"/>
  <c r="R1497" i="2" s="1"/>
  <c r="N16" i="2" a="1"/>
  <c r="N16" i="2" s="1"/>
  <c r="M16" i="2" s="1" a="1"/>
  <c r="M16" i="2" s="1"/>
  <c r="T74" i="2" l="1" a="1"/>
  <c r="T74" i="2" s="1"/>
  <c r="T170" i="2" a="1"/>
  <c r="T170" i="2" s="1"/>
  <c r="T156" i="2" a="1"/>
  <c r="T156" i="2" s="1"/>
  <c r="T338" i="2" a="1"/>
  <c r="T338" i="2" s="1"/>
  <c r="T266" i="2" a="1"/>
  <c r="T266" i="2" s="1"/>
  <c r="T72" i="2" a="1"/>
  <c r="T72" i="2" s="1"/>
  <c r="T674" i="2" a="1"/>
  <c r="T674" i="2" s="1"/>
  <c r="T660" i="2" a="1"/>
  <c r="T660" i="2" s="1"/>
  <c r="T576" i="2" a="1"/>
  <c r="T576" i="2" s="1"/>
  <c r="T464" i="2" a="1"/>
  <c r="T464" i="2" s="1"/>
  <c r="T436" i="2" a="1"/>
  <c r="T436" i="2" s="1"/>
  <c r="T212" i="2" a="1"/>
  <c r="T212" i="2" s="1"/>
  <c r="T158" i="2" a="1"/>
  <c r="T158" i="2" s="1"/>
  <c r="T813" i="2" a="1"/>
  <c r="T813" i="2" s="1"/>
  <c r="T351" i="2" a="1"/>
  <c r="T351" i="2" s="1"/>
  <c r="T127" i="2" a="1"/>
  <c r="T127" i="2" s="1"/>
  <c r="T1186" i="2" a="1"/>
  <c r="T1186" i="2" s="1"/>
  <c r="T211" i="2" a="1"/>
  <c r="T211" i="2" s="1"/>
  <c r="T311" i="2" a="1"/>
  <c r="T311" i="2" s="1"/>
  <c r="T296" i="2" a="1"/>
  <c r="T296" i="2" s="1"/>
  <c r="T255" i="2" a="1"/>
  <c r="T255" i="2" s="1"/>
  <c r="T241" i="2" a="1"/>
  <c r="T241" i="2" s="1"/>
  <c r="T185" i="2" a="1"/>
  <c r="T185" i="2" s="1"/>
  <c r="T114" i="2" a="1"/>
  <c r="T114" i="2" s="1"/>
  <c r="T532" i="2" a="1"/>
  <c r="T532" i="2" s="1"/>
  <c r="T379" i="2" a="1"/>
  <c r="T379" i="2" s="1"/>
  <c r="T322" i="2" a="1"/>
  <c r="T322" i="2" s="1"/>
  <c r="T253" i="2" a="1"/>
  <c r="T253" i="2" s="1"/>
  <c r="T993" i="2" a="1"/>
  <c r="T993" i="2" s="1"/>
  <c r="T910" i="2" a="1"/>
  <c r="T910" i="2" s="1"/>
  <c r="T644" i="2" a="1"/>
  <c r="T644" i="2" s="1"/>
  <c r="T966" i="2" a="1"/>
  <c r="T966" i="2" s="1"/>
  <c r="T909" i="2" a="1"/>
  <c r="T909" i="2" s="1"/>
  <c r="T853" i="2" a="1"/>
  <c r="T853" i="2" s="1"/>
  <c r="T839" i="2" a="1"/>
  <c r="T839" i="2" s="1"/>
  <c r="T741" i="2" a="1"/>
  <c r="T741" i="2" s="1"/>
  <c r="T601" i="2" a="1"/>
  <c r="T601" i="2" s="1"/>
  <c r="T575" i="2" a="1"/>
  <c r="T575" i="2" s="1"/>
  <c r="T531" i="2" a="1"/>
  <c r="T531" i="2" s="1"/>
  <c r="T503" i="2" a="1"/>
  <c r="T503" i="2" s="1"/>
  <c r="T475" i="2" a="1"/>
  <c r="T475" i="2" s="1"/>
  <c r="T378" i="2" a="1"/>
  <c r="T378" i="2" s="1"/>
  <c r="T336" i="2" a="1"/>
  <c r="T336" i="2" s="1"/>
  <c r="T309" i="2" a="1"/>
  <c r="T309" i="2" s="1"/>
  <c r="T292" i="2" a="1"/>
  <c r="T292" i="2" s="1"/>
  <c r="T265" i="2" a="1"/>
  <c r="T265" i="2" s="1"/>
  <c r="T225" i="2" a="1"/>
  <c r="T225" i="2" s="1"/>
  <c r="T195" i="2" a="1"/>
  <c r="T195" i="2" s="1"/>
  <c r="T180" i="2" a="1"/>
  <c r="T180" i="2" s="1"/>
  <c r="T112" i="2" a="1"/>
  <c r="T112" i="2" s="1"/>
  <c r="T56" i="2" a="1"/>
  <c r="T56" i="2" s="1"/>
  <c r="T27" i="2" a="1"/>
  <c r="T27" i="2" s="1"/>
  <c r="T1089" i="2" a="1"/>
  <c r="T1089" i="2" s="1"/>
  <c r="T935" i="2" a="1"/>
  <c r="T935" i="2" s="1"/>
  <c r="T770" i="2" a="1"/>
  <c r="T770" i="2" s="1"/>
  <c r="T615" i="2" a="1"/>
  <c r="T615" i="2" s="1"/>
  <c r="T587" i="2" a="1"/>
  <c r="T587" i="2" s="1"/>
  <c r="T559" i="2" a="1"/>
  <c r="T559" i="2" s="1"/>
  <c r="T461" i="2" a="1"/>
  <c r="T461" i="2" s="1"/>
  <c r="T321" i="2" a="1"/>
  <c r="T321" i="2" s="1"/>
  <c r="T293" i="2" a="1"/>
  <c r="T293" i="2" s="1"/>
  <c r="T279" i="2" a="1"/>
  <c r="T279" i="2" s="1"/>
  <c r="T222" i="2" a="1"/>
  <c r="T222" i="2" s="1"/>
  <c r="T167" i="2" a="1"/>
  <c r="T167" i="2" s="1"/>
  <c r="T1176" i="2" a="1"/>
  <c r="T1176" i="2" s="1"/>
  <c r="T952" i="2" a="1"/>
  <c r="T952" i="2" s="1"/>
  <c r="T923" i="2" a="1"/>
  <c r="T923" i="2" s="1"/>
  <c r="T812" i="2" a="1"/>
  <c r="T812" i="2" s="1"/>
  <c r="T727" i="2" a="1"/>
  <c r="T727" i="2" s="1"/>
  <c r="T751" i="2" a="1"/>
  <c r="T751" i="2" s="1"/>
  <c r="T728" i="2" a="1"/>
  <c r="T728" i="2" s="1"/>
  <c r="T840" i="2" a="1"/>
  <c r="T840" i="2" s="1"/>
  <c r="T633" i="2" a="1"/>
  <c r="T633" i="2" s="1"/>
  <c r="T451" i="2" a="1"/>
  <c r="T451" i="2" s="1"/>
  <c r="T312" i="2" a="1"/>
  <c r="T312" i="2" s="1"/>
  <c r="T284" i="2" a="1"/>
  <c r="T284" i="2" s="1"/>
  <c r="T256" i="2" a="1"/>
  <c r="T256" i="2" s="1"/>
  <c r="T213" i="2" a="1"/>
  <c r="T213" i="2" s="1"/>
  <c r="T199" i="2" a="1"/>
  <c r="T199" i="2" s="1"/>
  <c r="T33" i="2" a="1"/>
  <c r="T33" i="2" s="1"/>
  <c r="T940" i="2" a="1"/>
  <c r="T940" i="2" s="1"/>
  <c r="T899" i="2" a="1"/>
  <c r="T899" i="2" s="1"/>
  <c r="T870" i="2" a="1"/>
  <c r="T870" i="2" s="1"/>
  <c r="T786" i="2" a="1"/>
  <c r="T786" i="2" s="1"/>
  <c r="T771" i="2" a="1"/>
  <c r="T771" i="2" s="1"/>
  <c r="T758" i="2" a="1"/>
  <c r="T758" i="2" s="1"/>
  <c r="T716" i="2" a="1"/>
  <c r="T716" i="2" s="1"/>
  <c r="T675" i="2" a="1"/>
  <c r="T675" i="2" s="1"/>
  <c r="T661" i="2" a="1"/>
  <c r="T661" i="2" s="1"/>
  <c r="T577" i="2" a="1"/>
  <c r="T577" i="2" s="1"/>
  <c r="T437" i="2" a="1"/>
  <c r="T437" i="2" s="1"/>
  <c r="T142" i="2" a="1"/>
  <c r="T142" i="2" s="1"/>
  <c r="T519" i="2" a="1"/>
  <c r="T519" i="2" s="1"/>
  <c r="T44" i="2" a="1"/>
  <c r="T44" i="2" s="1"/>
  <c r="T588" i="2" a="1"/>
  <c r="T588" i="2" s="1"/>
  <c r="T560" i="2" a="1"/>
  <c r="T560" i="2" s="1"/>
  <c r="T476" i="2" a="1"/>
  <c r="T476" i="2" s="1"/>
  <c r="T406" i="2" a="1"/>
  <c r="T406" i="2" s="1"/>
  <c r="T392" i="2" a="1"/>
  <c r="T392" i="2" s="1"/>
  <c r="T698" i="2" a="1"/>
  <c r="T698" i="2" s="1"/>
  <c r="T124" i="2" a="1"/>
  <c r="T124" i="2" s="1"/>
  <c r="T473" i="2" a="1"/>
  <c r="T473" i="2" s="1"/>
  <c r="T445" i="2" a="1"/>
  <c r="T445" i="2" s="1"/>
  <c r="T417" i="2" a="1"/>
  <c r="T417" i="2" s="1"/>
  <c r="T23" i="2" a="1"/>
  <c r="T23" i="2" s="1"/>
  <c r="T120" i="2" a="1"/>
  <c r="T120" i="2" s="1"/>
  <c r="T239" i="2" a="1"/>
  <c r="T239" i="2" s="1"/>
  <c r="T510" i="2" a="1"/>
  <c r="T510" i="2" s="1"/>
  <c r="T90" i="2" a="1"/>
  <c r="T90" i="2" s="1"/>
  <c r="T21" i="2" a="1"/>
  <c r="T21" i="2" s="1"/>
  <c r="T89" i="2" a="1"/>
  <c r="T89" i="2" s="1"/>
  <c r="T34" i="2" a="1"/>
  <c r="T34" i="2" s="1"/>
  <c r="T534" i="2" a="1"/>
  <c r="T534" i="2" s="1"/>
  <c r="T285" i="2" a="1"/>
  <c r="T285" i="2" s="1"/>
  <c r="T606" i="2" a="1"/>
  <c r="T606" i="2" s="1"/>
  <c r="T480" i="2" a="1"/>
  <c r="T480" i="2" s="1"/>
  <c r="T452" i="2" a="1"/>
  <c r="T452" i="2" s="1"/>
  <c r="T423" i="2" a="1"/>
  <c r="T423" i="2" s="1"/>
  <c r="T409" i="2" a="1"/>
  <c r="T409" i="2" s="1"/>
  <c r="T381" i="2" a="1"/>
  <c r="T381" i="2" s="1"/>
  <c r="T354" i="2" a="1"/>
  <c r="T354" i="2" s="1"/>
  <c r="T340" i="2" a="1"/>
  <c r="T340" i="2" s="1"/>
  <c r="T326" i="2" a="1"/>
  <c r="T326" i="2" s="1"/>
  <c r="T282" i="2" a="1"/>
  <c r="T282" i="2" s="1"/>
  <c r="T157" i="2" a="1"/>
  <c r="T157" i="2" s="1"/>
  <c r="T130" i="2" a="1"/>
  <c r="T130" i="2" s="1"/>
  <c r="T101" i="2" a="1"/>
  <c r="T101" i="2" s="1"/>
  <c r="T60" i="2" a="1"/>
  <c r="T60" i="2" s="1"/>
  <c r="T1114" i="2" a="1"/>
  <c r="T1114" i="2" s="1"/>
  <c r="T764" i="2" a="1"/>
  <c r="T764" i="2" s="1"/>
  <c r="T750" i="2" a="1"/>
  <c r="T750" i="2" s="1"/>
  <c r="T694" i="2" a="1"/>
  <c r="T694" i="2" s="1"/>
  <c r="T680" i="2" a="1"/>
  <c r="T680" i="2" s="1"/>
  <c r="T776" i="2" a="1"/>
  <c r="T776" i="2" s="1"/>
  <c r="T425" i="2" a="1"/>
  <c r="T425" i="2" s="1"/>
  <c r="T313" i="2" a="1"/>
  <c r="T313" i="2" s="1"/>
  <c r="T214" i="2" a="1"/>
  <c r="T214" i="2" s="1"/>
  <c r="T159" i="2" a="1"/>
  <c r="T159" i="2" s="1"/>
  <c r="T1071" i="2" a="1"/>
  <c r="T1071" i="2" s="1"/>
  <c r="T551" i="2" a="1"/>
  <c r="T551" i="2" s="1"/>
  <c r="T494" i="2" a="1"/>
  <c r="T494" i="2" s="1"/>
  <c r="T467" i="2" a="1"/>
  <c r="T467" i="2" s="1"/>
  <c r="T411" i="2" a="1"/>
  <c r="T411" i="2" s="1"/>
  <c r="T341" i="2" a="1"/>
  <c r="T341" i="2" s="1"/>
  <c r="T187" i="2" a="1"/>
  <c r="T187" i="2" s="1"/>
  <c r="T131" i="2" a="1"/>
  <c r="T131" i="2" s="1"/>
  <c r="T116" i="2" a="1"/>
  <c r="T116" i="2" s="1"/>
  <c r="T535" i="2" a="1"/>
  <c r="T535" i="2" s="1"/>
  <c r="T479" i="2" a="1"/>
  <c r="T479" i="2" s="1"/>
  <c r="T382" i="2" a="1"/>
  <c r="T382" i="2" s="1"/>
  <c r="T353" i="2" a="1"/>
  <c r="T353" i="2" s="1"/>
  <c r="T449" i="2" a="1"/>
  <c r="T449" i="2" s="1"/>
  <c r="T891" i="2" a="1"/>
  <c r="T891" i="2" s="1"/>
  <c r="T100" i="2" a="1"/>
  <c r="T100" i="2" s="1"/>
  <c r="T581" i="2" a="1"/>
  <c r="T581" i="2" s="1"/>
  <c r="T525" i="2" a="1"/>
  <c r="T525" i="2" s="1"/>
  <c r="T370" i="2" a="1"/>
  <c r="T370" i="2" s="1"/>
  <c r="T244" i="2" a="1"/>
  <c r="T244" i="2" s="1"/>
  <c r="T118" i="2" a="1"/>
  <c r="T118" i="2" s="1"/>
  <c r="T842" i="2" a="1"/>
  <c r="T842" i="2" s="1"/>
  <c r="T365" i="2" a="1"/>
  <c r="T365" i="2" s="1"/>
  <c r="T283" i="2" a="1"/>
  <c r="T283" i="2" s="1"/>
  <c r="T621" i="2" a="1"/>
  <c r="T621" i="2" s="1"/>
  <c r="T620" i="2" a="1"/>
  <c r="T620" i="2" s="1"/>
  <c r="T553" i="2" a="1"/>
  <c r="T553" i="2" s="1"/>
  <c r="T484" i="2" a="1"/>
  <c r="T484" i="2" s="1"/>
  <c r="T134" i="2" a="1"/>
  <c r="T134" i="2" s="1"/>
  <c r="T1028" i="2" a="1"/>
  <c r="T1028" i="2" s="1"/>
  <c r="T987" i="2" a="1"/>
  <c r="T987" i="2" s="1"/>
  <c r="T790" i="2" a="1"/>
  <c r="T790" i="2" s="1"/>
  <c r="T810" i="2" a="1"/>
  <c r="T810" i="2" s="1"/>
  <c r="T69" i="2" a="1"/>
  <c r="T69" i="2" s="1"/>
  <c r="T1045" i="2" a="1"/>
  <c r="T1045" i="2" s="1"/>
  <c r="T779" i="2" a="1"/>
  <c r="T779" i="2" s="1"/>
  <c r="T1000" i="2" a="1"/>
  <c r="T1000" i="2" s="1"/>
  <c r="T943" i="2" a="1"/>
  <c r="T943" i="2" s="1"/>
  <c r="T886" i="2" a="1"/>
  <c r="T886" i="2" s="1"/>
  <c r="T858" i="2" a="1"/>
  <c r="T858" i="2" s="1"/>
  <c r="T845" i="2" a="1"/>
  <c r="T845" i="2" s="1"/>
  <c r="T746" i="2" a="1"/>
  <c r="T746" i="2" s="1"/>
  <c r="T733" i="2" a="1"/>
  <c r="T733" i="2" s="1"/>
  <c r="T719" i="2" a="1"/>
  <c r="T719" i="2" s="1"/>
  <c r="T718" i="2" a="1"/>
  <c r="T718" i="2" s="1"/>
  <c r="T592" i="2" a="1"/>
  <c r="T592" i="2" s="1"/>
  <c r="T198" i="2" a="1"/>
  <c r="T198" i="2" s="1"/>
  <c r="T128" i="2" a="1"/>
  <c r="T128" i="2" s="1"/>
  <c r="T1171" i="2" a="1"/>
  <c r="T1171" i="2" s="1"/>
  <c r="T949" i="2" a="1"/>
  <c r="T949" i="2" s="1"/>
  <c r="T907" i="2" a="1"/>
  <c r="T907" i="2" s="1"/>
  <c r="T864" i="2" a="1"/>
  <c r="T864" i="2" s="1"/>
  <c r="T795" i="2" a="1"/>
  <c r="T795" i="2" s="1"/>
  <c r="T305" i="2" a="1"/>
  <c r="T305" i="2" s="1"/>
  <c r="T184" i="2" a="1"/>
  <c r="T184" i="2" s="1"/>
  <c r="T93" i="2" a="1"/>
  <c r="T93" i="2" s="1"/>
  <c r="T1017" i="2" a="1"/>
  <c r="T1017" i="2" s="1"/>
  <c r="T807" i="2" a="1"/>
  <c r="T807" i="2" s="1"/>
  <c r="T723" i="2" a="1"/>
  <c r="T723" i="2" s="1"/>
  <c r="T611" i="2" a="1"/>
  <c r="T611" i="2" s="1"/>
  <c r="T303" i="2" a="1"/>
  <c r="T303" i="2" s="1"/>
  <c r="T511" i="2" a="1"/>
  <c r="T511" i="2" s="1"/>
  <c r="T833" i="2" a="1"/>
  <c r="T833" i="2" s="1"/>
  <c r="T817" i="2" a="1"/>
  <c r="T817" i="2" s="1"/>
  <c r="T690" i="2" a="1"/>
  <c r="T690" i="2" s="1"/>
  <c r="T676" i="2" a="1"/>
  <c r="T676" i="2" s="1"/>
  <c r="T662" i="2" a="1"/>
  <c r="T662" i="2" s="1"/>
  <c r="T649" i="2" a="1"/>
  <c r="T649" i="2" s="1"/>
  <c r="T578" i="2" a="1"/>
  <c r="T578" i="2" s="1"/>
  <c r="T523" i="2" a="1"/>
  <c r="T523" i="2" s="1"/>
  <c r="T508" i="2" a="1"/>
  <c r="T508" i="2" s="1"/>
  <c r="T369" i="2" a="1"/>
  <c r="T369" i="2" s="1"/>
  <c r="T271" i="2" a="1"/>
  <c r="T271" i="2" s="1"/>
  <c r="T228" i="2" a="1"/>
  <c r="T228" i="2" s="1"/>
  <c r="T201" i="2" a="1"/>
  <c r="T201" i="2" s="1"/>
  <c r="T898" i="2" a="1"/>
  <c r="T898" i="2" s="1"/>
  <c r="T310" i="2" a="1"/>
  <c r="T310" i="2" s="1"/>
  <c r="T143" i="2" a="1"/>
  <c r="T143" i="2" s="1"/>
  <c r="T115" i="2" a="1"/>
  <c r="T115" i="2" s="1"/>
  <c r="T102" i="2" a="1"/>
  <c r="T102" i="2" s="1"/>
  <c r="T59" i="2" a="1"/>
  <c r="T59" i="2" s="1"/>
  <c r="T45" i="2" a="1"/>
  <c r="T45" i="2" s="1"/>
  <c r="T17" i="2" a="1"/>
  <c r="T17" i="2" s="1"/>
  <c r="T967" i="2" a="1"/>
  <c r="T967" i="2" s="1"/>
  <c r="T883" i="2" a="1"/>
  <c r="T883" i="2" s="1"/>
  <c r="T872" i="2" a="1"/>
  <c r="T872" i="2" s="1"/>
  <c r="T1149" i="2" a="1"/>
  <c r="T1149" i="2" s="1"/>
  <c r="T939" i="2" a="1"/>
  <c r="T939" i="2" s="1"/>
  <c r="T827" i="2" a="1"/>
  <c r="T827" i="2" s="1"/>
  <c r="T799" i="2" a="1"/>
  <c r="T799" i="2" s="1"/>
  <c r="T785" i="2" a="1"/>
  <c r="T785" i="2" s="1"/>
  <c r="T757" i="2" a="1"/>
  <c r="T757" i="2" s="1"/>
  <c r="T619" i="2" a="1"/>
  <c r="T619" i="2" s="1"/>
  <c r="T605" i="2" a="1"/>
  <c r="T605" i="2" s="1"/>
  <c r="T564" i="2" a="1"/>
  <c r="T564" i="2" s="1"/>
  <c r="T504" i="2" a="1"/>
  <c r="T504" i="2" s="1"/>
  <c r="T490" i="2" a="1"/>
  <c r="T490" i="2" s="1"/>
  <c r="T32" i="2" a="1"/>
  <c r="T32" i="2" s="1"/>
  <c r="T15" i="2" a="1"/>
  <c r="T15" i="2" s="1"/>
  <c r="T522" i="2" a="1"/>
  <c r="T522" i="2" s="1"/>
  <c r="T667" i="2" a="1"/>
  <c r="T667" i="2" s="1"/>
  <c r="T430" i="2" a="1"/>
  <c r="T430" i="2" s="1"/>
  <c r="T50" i="2" a="1"/>
  <c r="T50" i="2" s="1"/>
  <c r="T240" i="2" a="1"/>
  <c r="T240" i="2" s="1"/>
  <c r="T366" i="2" a="1"/>
  <c r="T366" i="2" s="1"/>
  <c r="T129" i="2" a="1"/>
  <c r="T129" i="2" s="1"/>
  <c r="T453" i="2" a="1"/>
  <c r="T453" i="2" s="1"/>
  <c r="T468" i="2" a="1"/>
  <c r="T468" i="2" s="1"/>
  <c r="T175" i="2" a="1"/>
  <c r="T175" i="2" s="1"/>
  <c r="T549" i="2" a="1"/>
  <c r="T549" i="2" s="1"/>
  <c r="T297" i="2" a="1"/>
  <c r="T297" i="2" s="1"/>
  <c r="T254" i="2" a="1"/>
  <c r="T254" i="2" s="1"/>
  <c r="T774" i="2" a="1"/>
  <c r="T774" i="2" s="1"/>
  <c r="T731" i="2" a="1"/>
  <c r="T731" i="2" s="1"/>
  <c r="T422" i="2" a="1"/>
  <c r="T422" i="2" s="1"/>
  <c r="T395" i="2" a="1"/>
  <c r="T395" i="2" s="1"/>
  <c r="T380" i="2" a="1"/>
  <c r="T380" i="2" s="1"/>
  <c r="T339" i="2" a="1"/>
  <c r="T339" i="2" s="1"/>
  <c r="T227" i="2" a="1"/>
  <c r="T227" i="2" s="1"/>
  <c r="T745" i="2" a="1"/>
  <c r="T745" i="2" s="1"/>
  <c r="T550" i="2" a="1"/>
  <c r="T550" i="2" s="1"/>
  <c r="T281" i="2" a="1"/>
  <c r="T281" i="2" s="1"/>
  <c r="T238" i="2" a="1"/>
  <c r="T238" i="2" s="1"/>
  <c r="T1102" i="2" a="1"/>
  <c r="T1102" i="2" s="1"/>
  <c r="T416" i="2" a="1"/>
  <c r="T416" i="2" s="1"/>
  <c r="T220" i="2" a="1"/>
  <c r="T220" i="2" s="1"/>
  <c r="T182" i="2" a="1"/>
  <c r="T182" i="2" s="1"/>
  <c r="T66" i="2" a="1"/>
  <c r="T66" i="2" s="1"/>
  <c r="T848" i="2" a="1"/>
  <c r="T848" i="2" s="1"/>
  <c r="T499" i="2" a="1"/>
  <c r="T499" i="2" s="1"/>
  <c r="T400" i="2" a="1"/>
  <c r="T400" i="2" s="1"/>
  <c r="T16" i="2" a="1"/>
  <c r="T16" i="2" s="1"/>
  <c r="T372" i="2" a="1"/>
  <c r="T372" i="2" s="1"/>
  <c r="T329" i="2" a="1"/>
  <c r="T329" i="2" s="1"/>
  <c r="T204" i="2" a="1"/>
  <c r="T204" i="2" s="1"/>
  <c r="T352" i="2" a="1"/>
  <c r="T352" i="2" s="1"/>
  <c r="T298" i="2" a="1"/>
  <c r="T298" i="2" s="1"/>
  <c r="T538" i="2" a="1"/>
  <c r="T538" i="2" s="1"/>
  <c r="T245" i="2" a="1"/>
  <c r="T245" i="2" s="1"/>
  <c r="T958" i="2" a="1"/>
  <c r="T958" i="2" s="1"/>
  <c r="T761" i="2" a="1"/>
  <c r="T761" i="2" s="1"/>
  <c r="T172" i="2" a="1"/>
  <c r="T172" i="2" s="1"/>
  <c r="T104" i="2" a="1"/>
  <c r="T104" i="2" s="1"/>
  <c r="T88" i="2" a="1"/>
  <c r="T88" i="2" s="1"/>
  <c r="T76" i="2" a="1"/>
  <c r="T76" i="2" s="1"/>
  <c r="T31" i="2" a="1"/>
  <c r="T31" i="2" s="1"/>
  <c r="T1141" i="2" a="1"/>
  <c r="T1141" i="2" s="1"/>
  <c r="T702" i="2" a="1"/>
  <c r="T702" i="2" s="1"/>
  <c r="T673" i="2" a="1"/>
  <c r="T673" i="2" s="1"/>
  <c r="T659" i="2" a="1"/>
  <c r="T659" i="2" s="1"/>
  <c r="T646" i="2" a="1"/>
  <c r="T646" i="2" s="1"/>
  <c r="T631" i="2" a="1"/>
  <c r="T631" i="2" s="1"/>
  <c r="T478" i="2" a="1"/>
  <c r="T478" i="2" s="1"/>
  <c r="T435" i="2" a="1"/>
  <c r="T435" i="2" s="1"/>
  <c r="T408" i="2" a="1"/>
  <c r="T408" i="2" s="1"/>
  <c r="T345" i="2" a="1"/>
  <c r="T345" i="2" s="1"/>
  <c r="T1142" i="2" a="1"/>
  <c r="T1142" i="2" s="1"/>
  <c r="T117" i="2" a="1"/>
  <c r="T117" i="2" s="1"/>
  <c r="T955" i="2" a="1"/>
  <c r="T955" i="2" s="1"/>
  <c r="T871" i="2" a="1"/>
  <c r="T871" i="2" s="1"/>
  <c r="T829" i="2" a="1"/>
  <c r="T829" i="2" s="1"/>
  <c r="T815" i="2" a="1"/>
  <c r="T815" i="2" s="1"/>
  <c r="T802" i="2" a="1"/>
  <c r="T802" i="2" s="1"/>
  <c r="T787" i="2" a="1"/>
  <c r="T787" i="2" s="1"/>
  <c r="T772" i="2" a="1"/>
  <c r="T772" i="2" s="1"/>
  <c r="T760" i="2" a="1"/>
  <c r="T760" i="2" s="1"/>
  <c r="T207" i="2" a="1"/>
  <c r="T207" i="2" s="1"/>
  <c r="T693" i="2" a="1"/>
  <c r="T693" i="2" s="1"/>
  <c r="T1156" i="2" a="1"/>
  <c r="T1156" i="2" s="1"/>
  <c r="T918" i="2" a="1"/>
  <c r="T918" i="2" s="1"/>
  <c r="T1199" i="2" a="1"/>
  <c r="T1199" i="2" s="1"/>
  <c r="T1129" i="2" a="1"/>
  <c r="T1129" i="2" s="1"/>
  <c r="T1043" i="2" a="1"/>
  <c r="T1043" i="2" s="1"/>
  <c r="T1002" i="2" a="1"/>
  <c r="T1002" i="2" s="1"/>
  <c r="T986" i="2" a="1"/>
  <c r="T986" i="2" s="1"/>
  <c r="T974" i="2" a="1"/>
  <c r="T974" i="2" s="1"/>
  <c r="T929" i="2" a="1"/>
  <c r="T929" i="2" s="1"/>
  <c r="T749" i="2" a="1"/>
  <c r="T749" i="2" s="1"/>
  <c r="T735" i="2" a="1"/>
  <c r="T735" i="2" s="1"/>
  <c r="T705" i="2" a="1"/>
  <c r="T705" i="2" s="1"/>
  <c r="T678" i="2" a="1"/>
  <c r="T678" i="2" s="1"/>
  <c r="T635" i="2" a="1"/>
  <c r="T635" i="2" s="1"/>
  <c r="T622" i="2" a="1"/>
  <c r="T622" i="2" s="1"/>
  <c r="T595" i="2" a="1"/>
  <c r="T595" i="2" s="1"/>
  <c r="T580" i="2" a="1"/>
  <c r="T580" i="2" s="1"/>
  <c r="T565" i="2" a="1"/>
  <c r="T565" i="2" s="1"/>
  <c r="T481" i="2" a="1"/>
  <c r="T481" i="2" s="1"/>
  <c r="T414" i="2" a="1"/>
  <c r="T414" i="2" s="1"/>
  <c r="T384" i="2" a="1"/>
  <c r="T384" i="2" s="1"/>
  <c r="T357" i="2" a="1"/>
  <c r="T357" i="2" s="1"/>
  <c r="T344" i="2" a="1"/>
  <c r="T344" i="2" s="1"/>
  <c r="T327" i="2" a="1"/>
  <c r="T327" i="2" s="1"/>
  <c r="T259" i="2" a="1"/>
  <c r="T259" i="2" s="1"/>
  <c r="T246" i="2" a="1"/>
  <c r="T246" i="2" s="1"/>
  <c r="T189" i="2" a="1"/>
  <c r="T189" i="2" s="1"/>
  <c r="T160" i="2" a="1"/>
  <c r="T160" i="2" s="1"/>
  <c r="T103" i="2" a="1"/>
  <c r="T103" i="2" s="1"/>
  <c r="T87" i="2" a="1"/>
  <c r="T87" i="2" s="1"/>
  <c r="T330" i="2" a="1"/>
  <c r="T330" i="2" s="1"/>
  <c r="T932" i="2" a="1"/>
  <c r="T932" i="2" s="1"/>
  <c r="T778" i="2" a="1"/>
  <c r="T778" i="2" s="1"/>
  <c r="T624" i="2" a="1"/>
  <c r="T624" i="2" s="1"/>
  <c r="T609" i="2" a="1"/>
  <c r="T609" i="2" s="1"/>
  <c r="T539" i="2" a="1"/>
  <c r="T539" i="2" s="1"/>
  <c r="T441" i="2" a="1"/>
  <c r="T441" i="2" s="1"/>
  <c r="T427" i="2" a="1"/>
  <c r="T427" i="2" s="1"/>
  <c r="T385" i="2" a="1"/>
  <c r="T385" i="2" s="1"/>
  <c r="T217" i="2" a="1"/>
  <c r="T217" i="2" s="1"/>
  <c r="T146" i="2" a="1"/>
  <c r="T146" i="2" s="1"/>
  <c r="T18" i="2" a="1"/>
  <c r="T18" i="2" s="1"/>
  <c r="T1169" i="2" a="1"/>
  <c r="T1169" i="2" s="1"/>
  <c r="T1085" i="2" a="1"/>
  <c r="T1085" i="2" s="1"/>
  <c r="T717" i="2" a="1"/>
  <c r="T717" i="2" s="1"/>
  <c r="T604" i="2" a="1"/>
  <c r="T604" i="2" s="1"/>
  <c r="T562" i="2" a="1"/>
  <c r="T562" i="2" s="1"/>
  <c r="T521" i="2" a="1"/>
  <c r="T521" i="2" s="1"/>
  <c r="T507" i="2" a="1"/>
  <c r="T507" i="2" s="1"/>
  <c r="T493" i="2" a="1"/>
  <c r="T493" i="2" s="1"/>
  <c r="T394" i="2" a="1"/>
  <c r="T394" i="2" s="1"/>
  <c r="T325" i="2" a="1"/>
  <c r="T325" i="2" s="1"/>
  <c r="T897" i="2" a="1"/>
  <c r="T897" i="2" s="1"/>
  <c r="T843" i="2" a="1"/>
  <c r="T843" i="2" s="1"/>
  <c r="T418" i="2" a="1"/>
  <c r="T418" i="2" s="1"/>
  <c r="T724" i="2" a="1"/>
  <c r="T724" i="2" s="1"/>
  <c r="T926" i="2" a="1"/>
  <c r="T926" i="2" s="1"/>
  <c r="T885" i="2" a="1"/>
  <c r="T885" i="2" s="1"/>
  <c r="T857" i="2" a="1"/>
  <c r="T857" i="2" s="1"/>
  <c r="T814" i="2" a="1"/>
  <c r="T814" i="2" s="1"/>
  <c r="T925" i="2" a="1"/>
  <c r="T925" i="2" s="1"/>
  <c r="T855" i="2" a="1"/>
  <c r="T855" i="2" s="1"/>
  <c r="T743" i="2" a="1"/>
  <c r="T743" i="2" s="1"/>
  <c r="T701" i="2" a="1"/>
  <c r="T701" i="2" s="1"/>
  <c r="T617" i="2" a="1"/>
  <c r="T617" i="2" s="1"/>
  <c r="T603" i="2" a="1"/>
  <c r="T603" i="2" s="1"/>
  <c r="T506" i="2" a="1"/>
  <c r="T506" i="2" s="1"/>
  <c r="T492" i="2" a="1"/>
  <c r="T492" i="2" s="1"/>
  <c r="T463" i="2" a="1"/>
  <c r="T463" i="2" s="1"/>
  <c r="T703" i="2" a="1"/>
  <c r="T703" i="2" s="1"/>
  <c r="T645" i="2" a="1"/>
  <c r="T645" i="2" s="1"/>
  <c r="T710" i="2" a="1"/>
  <c r="T710" i="2" s="1"/>
  <c r="T682" i="2" a="1"/>
  <c r="T682" i="2" s="1"/>
  <c r="T514" i="2" a="1"/>
  <c r="T514" i="2" s="1"/>
  <c r="T276" i="2" a="1"/>
  <c r="T276" i="2" s="1"/>
  <c r="T248" i="2" a="1"/>
  <c r="T248" i="2" s="1"/>
  <c r="T234" i="2" a="1"/>
  <c r="T234" i="2" s="1"/>
  <c r="T206" i="2" a="1"/>
  <c r="T206" i="2" s="1"/>
  <c r="T193" i="2" a="1"/>
  <c r="T193" i="2" s="1"/>
  <c r="T1086" i="2" a="1"/>
  <c r="T1086" i="2" s="1"/>
  <c r="T1016" i="2" a="1"/>
  <c r="T1016" i="2" s="1"/>
  <c r="T806" i="2" a="1"/>
  <c r="T806" i="2" s="1"/>
  <c r="T428" i="2" a="1"/>
  <c r="T428" i="2" s="1"/>
  <c r="T316" i="2" a="1"/>
  <c r="T316" i="2" s="1"/>
  <c r="T273" i="2" a="1"/>
  <c r="T273" i="2" s="1"/>
  <c r="T232" i="2" a="1"/>
  <c r="T232" i="2" s="1"/>
  <c r="T106" i="2" a="1"/>
  <c r="T106" i="2" s="1"/>
  <c r="T946" i="2" a="1"/>
  <c r="T946" i="2" s="1"/>
  <c r="T877" i="2" a="1"/>
  <c r="T877" i="2" s="1"/>
  <c r="T862" i="2" a="1"/>
  <c r="T862" i="2" s="1"/>
  <c r="T819" i="2" a="1"/>
  <c r="T819" i="2" s="1"/>
  <c r="T792" i="2" a="1"/>
  <c r="T792" i="2" s="1"/>
  <c r="T555" i="2" a="1"/>
  <c r="T555" i="2" s="1"/>
  <c r="T536" i="2" a="1"/>
  <c r="T536" i="2" s="1"/>
  <c r="T526" i="2" a="1"/>
  <c r="T526" i="2" s="1"/>
  <c r="T498" i="2" a="1"/>
  <c r="T498" i="2" s="1"/>
  <c r="T454" i="2" a="1"/>
  <c r="T454" i="2" s="1"/>
  <c r="T440" i="2" a="1"/>
  <c r="T440" i="2" s="1"/>
  <c r="T75" i="2" a="1"/>
  <c r="T75" i="2" s="1"/>
  <c r="T37" i="2" a="1"/>
  <c r="T37" i="2" s="1"/>
  <c r="T14" i="2" a="1"/>
  <c r="T14" i="2" s="1"/>
  <c r="T830" i="2" a="1"/>
  <c r="T830" i="2" s="1"/>
  <c r="T801" i="2" a="1"/>
  <c r="T801" i="2" s="1"/>
  <c r="T759" i="2" a="1"/>
  <c r="T759" i="2" s="1"/>
  <c r="T896" i="2" a="1"/>
  <c r="T896" i="2" s="1"/>
  <c r="T868" i="2" a="1"/>
  <c r="T868" i="2" s="1"/>
  <c r="T756" i="2" a="1"/>
  <c r="T756" i="2" s="1"/>
  <c r="T687" i="2" a="1"/>
  <c r="T687" i="2" s="1"/>
  <c r="T573" i="2" a="1"/>
  <c r="T573" i="2" s="1"/>
  <c r="T547" i="2" a="1"/>
  <c r="T547" i="2" s="1"/>
  <c r="T448" i="2" a="1"/>
  <c r="T448" i="2" s="1"/>
  <c r="T421" i="2" a="1"/>
  <c r="T421" i="2" s="1"/>
  <c r="T1148" i="2" a="1"/>
  <c r="T1148" i="2" s="1"/>
  <c r="T922" i="2" a="1"/>
  <c r="T922" i="2" s="1"/>
  <c r="T894" i="2" a="1"/>
  <c r="T894" i="2" s="1"/>
  <c r="T714" i="2" a="1"/>
  <c r="T714" i="2" s="1"/>
  <c r="T518" i="2" a="1"/>
  <c r="T518" i="2" s="1"/>
  <c r="T99" i="2" a="1"/>
  <c r="T99" i="2" s="1"/>
  <c r="T1047" i="2" a="1"/>
  <c r="T1047" i="2" s="1"/>
  <c r="T826" i="2" a="1"/>
  <c r="T826" i="2" s="1"/>
  <c r="T630" i="2" a="1"/>
  <c r="T630" i="2" s="1"/>
  <c r="T599" i="2" a="1"/>
  <c r="T599" i="2" s="1"/>
  <c r="T571" i="2" a="1"/>
  <c r="T571" i="2" s="1"/>
  <c r="T434" i="2" a="1"/>
  <c r="T434" i="2" s="1"/>
  <c r="T403" i="2" a="1"/>
  <c r="T403" i="2" s="1"/>
  <c r="T375" i="2" a="1"/>
  <c r="T375" i="2" s="1"/>
  <c r="T263" i="2" a="1"/>
  <c r="T263" i="2" s="1"/>
  <c r="T155" i="2" a="1"/>
  <c r="T155" i="2" s="1"/>
  <c r="T52" i="2" a="1"/>
  <c r="T52" i="2" s="1"/>
  <c r="T1128" i="2" a="1"/>
  <c r="T1128" i="2" s="1"/>
  <c r="T618" i="2" a="1"/>
  <c r="T618" i="2" s="1"/>
  <c r="T1072" i="2" a="1"/>
  <c r="T1072" i="2" s="1"/>
  <c r="T471" i="2" a="1"/>
  <c r="T471" i="2" s="1"/>
  <c r="T48" i="2" a="1"/>
  <c r="T48" i="2" s="1"/>
  <c r="T20" i="2" a="1"/>
  <c r="T20" i="2" s="1"/>
  <c r="T396" i="2" a="1"/>
  <c r="T396" i="2" s="1"/>
  <c r="T242" i="2" a="1"/>
  <c r="T242" i="2" s="1"/>
  <c r="T47" i="2" a="1"/>
  <c r="T47" i="2" s="1"/>
  <c r="T773" i="2" a="1"/>
  <c r="T773" i="2" s="1"/>
  <c r="T912" i="2" a="1"/>
  <c r="T912" i="2" s="1"/>
  <c r="T884" i="2" a="1"/>
  <c r="T884" i="2" s="1"/>
  <c r="T856" i="2" a="1"/>
  <c r="T856" i="2" s="1"/>
  <c r="T730" i="2" a="1"/>
  <c r="T730" i="2" s="1"/>
  <c r="T828" i="2" a="1"/>
  <c r="T828" i="2" s="1"/>
  <c r="T791" i="2" a="1"/>
  <c r="T791" i="2" s="1"/>
  <c r="T1049" i="2" a="1"/>
  <c r="T1049" i="2" s="1"/>
  <c r="T951" i="2" a="1"/>
  <c r="T951" i="2" s="1"/>
  <c r="T881" i="2" a="1"/>
  <c r="T881" i="2" s="1"/>
  <c r="T825" i="2" a="1"/>
  <c r="T825" i="2" s="1"/>
  <c r="T811" i="2" a="1"/>
  <c r="T811" i="2" s="1"/>
  <c r="T769" i="2" a="1"/>
  <c r="T769" i="2" s="1"/>
  <c r="T713" i="2" a="1"/>
  <c r="T713" i="2" s="1"/>
  <c r="T657" i="2" a="1"/>
  <c r="T657" i="2" s="1"/>
  <c r="T629" i="2" a="1"/>
  <c r="T629" i="2" s="1"/>
  <c r="T516" i="2" a="1"/>
  <c r="T516" i="2" s="1"/>
  <c r="T376" i="2" a="1"/>
  <c r="T376" i="2" s="1"/>
  <c r="T364" i="2" a="1"/>
  <c r="T364" i="2" s="1"/>
  <c r="T350" i="2" a="1"/>
  <c r="T350" i="2" s="1"/>
  <c r="T335" i="2" a="1"/>
  <c r="T335" i="2" s="1"/>
  <c r="T323" i="2" a="1"/>
  <c r="T323" i="2" s="1"/>
  <c r="T306" i="2" a="1"/>
  <c r="T306" i="2" s="1"/>
  <c r="T295" i="2" a="1"/>
  <c r="T295" i="2" s="1"/>
  <c r="T280" i="2" a="1"/>
  <c r="T280" i="2" s="1"/>
  <c r="T237" i="2" a="1"/>
  <c r="T237" i="2" s="1"/>
  <c r="T224" i="2" a="1"/>
  <c r="T224" i="2" s="1"/>
  <c r="T209" i="2" a="1"/>
  <c r="T209" i="2" s="1"/>
  <c r="T196" i="2" a="1"/>
  <c r="T196" i="2" s="1"/>
  <c r="T179" i="2" a="1"/>
  <c r="T179" i="2" s="1"/>
  <c r="T168" i="2" a="1"/>
  <c r="T168" i="2" s="1"/>
  <c r="T153" i="2" a="1"/>
  <c r="T153" i="2" s="1"/>
  <c r="T139" i="2" a="1"/>
  <c r="T139" i="2" s="1"/>
  <c r="T126" i="2" a="1"/>
  <c r="T126" i="2" s="1"/>
  <c r="T111" i="2" a="1"/>
  <c r="T111" i="2" s="1"/>
  <c r="T97" i="2" a="1"/>
  <c r="T97" i="2" s="1"/>
  <c r="T84" i="2" a="1"/>
  <c r="T84" i="2" s="1"/>
  <c r="T58" i="2" a="1"/>
  <c r="T58" i="2" s="1"/>
  <c r="T41" i="2" a="1"/>
  <c r="T41" i="2" s="1"/>
  <c r="T28" i="2" a="1"/>
  <c r="T28" i="2" s="1"/>
  <c r="T216" i="2" a="1"/>
  <c r="T216" i="2" s="1"/>
  <c r="T502" i="2" a="1"/>
  <c r="T502" i="2" s="1"/>
  <c r="T389" i="2" a="1"/>
  <c r="T389" i="2" s="1"/>
  <c r="T194" i="2" a="1"/>
  <c r="T194" i="2" s="1"/>
  <c r="T368" i="2" a="1"/>
  <c r="T368" i="2" s="1"/>
  <c r="T1144" i="2" a="1"/>
  <c r="T1144" i="2" s="1"/>
  <c r="T1115" i="2" a="1"/>
  <c r="T1115" i="2" s="1"/>
  <c r="T1073" i="2" a="1"/>
  <c r="T1073" i="2" s="1"/>
  <c r="T933" i="2" a="1"/>
  <c r="T933" i="2" s="1"/>
  <c r="T895" i="2" a="1"/>
  <c r="T895" i="2" s="1"/>
  <c r="T794" i="2" a="1"/>
  <c r="T794" i="2" s="1"/>
  <c r="T668" i="2" a="1"/>
  <c r="T668" i="2" s="1"/>
  <c r="T653" i="2" a="1"/>
  <c r="T653" i="2" s="1"/>
  <c r="T627" i="2" a="1"/>
  <c r="T627" i="2" s="1"/>
  <c r="T600" i="2" a="1"/>
  <c r="T600" i="2" s="1"/>
  <c r="T584" i="2" a="1"/>
  <c r="T584" i="2" s="1"/>
  <c r="T489" i="2" a="1"/>
  <c r="T489" i="2" s="1"/>
  <c r="T458" i="2" a="1"/>
  <c r="T458" i="2" s="1"/>
  <c r="T431" i="2" a="1"/>
  <c r="T431" i="2" s="1"/>
  <c r="T165" i="2" a="1"/>
  <c r="T165" i="2" s="1"/>
  <c r="T149" i="2" a="1"/>
  <c r="T149" i="2" s="1"/>
  <c r="T53" i="2" a="1"/>
  <c r="T53" i="2" s="1"/>
  <c r="T42" i="2" a="1"/>
  <c r="T42" i="2" s="1"/>
  <c r="T26" i="2" a="1"/>
  <c r="T26" i="2" s="1"/>
  <c r="T200" i="2" a="1"/>
  <c r="T200" i="2" s="1"/>
  <c r="T777" i="2" a="1"/>
  <c r="T777" i="2" s="1"/>
  <c r="T754" i="2" a="1"/>
  <c r="T754" i="2" s="1"/>
  <c r="T641" i="2" a="1"/>
  <c r="T641" i="2" s="1"/>
  <c r="T530" i="2" a="1"/>
  <c r="T530" i="2" s="1"/>
  <c r="T487" i="2" a="1"/>
  <c r="T487" i="2" s="1"/>
  <c r="T348" i="2" a="1"/>
  <c r="T348" i="2" s="1"/>
  <c r="T138" i="2" a="1"/>
  <c r="T138" i="2" s="1"/>
  <c r="T39" i="2" a="1"/>
  <c r="T39" i="2" s="1"/>
  <c r="T636" i="2" a="1"/>
  <c r="T636" i="2" s="1"/>
  <c r="T900" i="2" a="1"/>
  <c r="T900" i="2" s="1"/>
  <c r="T1157" i="2" a="1"/>
  <c r="T1157" i="2" s="1"/>
  <c r="T1087" i="2" a="1"/>
  <c r="T1087" i="2" s="1"/>
  <c r="T990" i="2" a="1"/>
  <c r="T990" i="2" s="1"/>
  <c r="T77" i="2" a="1"/>
  <c r="T77" i="2" s="1"/>
  <c r="T466" i="2" a="1"/>
  <c r="T466" i="2" s="1"/>
  <c r="T1185" i="2" a="1"/>
  <c r="T1185" i="2" s="1"/>
  <c r="T1059" i="2" a="1"/>
  <c r="T1059" i="2" s="1"/>
  <c r="T863" i="2" a="1"/>
  <c r="T863" i="2" s="1"/>
  <c r="T835" i="2" a="1"/>
  <c r="T835" i="2" s="1"/>
  <c r="T821" i="2" a="1"/>
  <c r="T821" i="2" s="1"/>
  <c r="T725" i="2" a="1"/>
  <c r="T725" i="2" s="1"/>
  <c r="T625" i="2" a="1"/>
  <c r="T625" i="2" s="1"/>
  <c r="T541" i="2" a="1"/>
  <c r="T541" i="2" s="1"/>
  <c r="T527" i="2" a="1"/>
  <c r="T527" i="2" s="1"/>
  <c r="T429" i="2" a="1"/>
  <c r="T429" i="2" s="1"/>
  <c r="T401" i="2" a="1"/>
  <c r="T401" i="2" s="1"/>
  <c r="T386" i="2" a="1"/>
  <c r="T386" i="2" s="1"/>
  <c r="T373" i="2" a="1"/>
  <c r="T373" i="2" s="1"/>
  <c r="T331" i="2" a="1"/>
  <c r="T331" i="2" s="1"/>
  <c r="T288" i="2" a="1"/>
  <c r="T288" i="2" s="1"/>
  <c r="T261" i="2" a="1"/>
  <c r="T261" i="2" s="1"/>
  <c r="T249" i="2" a="1"/>
  <c r="T249" i="2" s="1"/>
  <c r="T177" i="2" a="1"/>
  <c r="T177" i="2" s="1"/>
  <c r="T151" i="2" a="1"/>
  <c r="T151" i="2" s="1"/>
  <c r="T121" i="2" a="1"/>
  <c r="T121" i="2" s="1"/>
  <c r="T80" i="2" a="1"/>
  <c r="T80" i="2" s="1"/>
  <c r="T67" i="2" a="1"/>
  <c r="T67" i="2" s="1"/>
  <c r="T816" i="2" a="1"/>
  <c r="T816" i="2" s="1"/>
  <c r="T270" i="2" a="1"/>
  <c r="T270" i="2" s="1"/>
  <c r="T78" i="2" a="1"/>
  <c r="T78" i="2" s="1"/>
  <c r="T35" i="2" a="1"/>
  <c r="T35" i="2" s="1"/>
  <c r="T412" i="2" a="1"/>
  <c r="T412" i="2" s="1"/>
  <c r="T243" i="2" a="1"/>
  <c r="T243" i="2" s="1"/>
  <c r="T1182" i="2" a="1"/>
  <c r="T1182" i="2" s="1"/>
  <c r="T832" i="2" a="1"/>
  <c r="T832" i="2" s="1"/>
  <c r="T691" i="2" a="1"/>
  <c r="T691" i="2" s="1"/>
  <c r="T663" i="2" a="1"/>
  <c r="T663" i="2" s="1"/>
  <c r="T608" i="2" a="1"/>
  <c r="T608" i="2" s="1"/>
  <c r="T426" i="2" a="1"/>
  <c r="T426" i="2" s="1"/>
  <c r="T314" i="2" a="1"/>
  <c r="T314" i="2" s="1"/>
  <c r="T287" i="2" a="1"/>
  <c r="T287" i="2" s="1"/>
  <c r="T173" i="2" a="1"/>
  <c r="T173" i="2" s="1"/>
  <c r="T509" i="2" a="1"/>
  <c r="T509" i="2" s="1"/>
  <c r="T648" i="2" a="1"/>
  <c r="T648" i="2" s="1"/>
  <c r="T145" i="2" a="1"/>
  <c r="T145" i="2" s="1"/>
  <c r="T844" i="2" a="1"/>
  <c r="T844" i="2" s="1"/>
  <c r="T1118" i="2" a="1"/>
  <c r="T1118" i="2" s="1"/>
  <c r="T1050" i="2" a="1"/>
  <c r="T1050" i="2" s="1"/>
  <c r="T937" i="2" a="1"/>
  <c r="T937" i="2" s="1"/>
  <c r="T797" i="2" a="1"/>
  <c r="T797" i="2" s="1"/>
  <c r="T782" i="2" a="1"/>
  <c r="T782" i="2" s="1"/>
  <c r="T768" i="2" a="1"/>
  <c r="T768" i="2" s="1"/>
  <c r="T755" i="2" a="1"/>
  <c r="T755" i="2" s="1"/>
  <c r="T656" i="2" a="1"/>
  <c r="T656" i="2" s="1"/>
  <c r="T628" i="2" a="1"/>
  <c r="T628" i="2" s="1"/>
  <c r="T614" i="2" a="1"/>
  <c r="T614" i="2" s="1"/>
  <c r="T586" i="2" a="1"/>
  <c r="T586" i="2" s="1"/>
  <c r="T544" i="2" a="1"/>
  <c r="T544" i="2" s="1"/>
  <c r="T460" i="2" a="1"/>
  <c r="T460" i="2" s="1"/>
  <c r="T447" i="2" a="1"/>
  <c r="T447" i="2" s="1"/>
  <c r="T432" i="2" a="1"/>
  <c r="T432" i="2" s="1"/>
  <c r="T405" i="2" a="1"/>
  <c r="T405" i="2" s="1"/>
  <c r="T390" i="2" a="1"/>
  <c r="T390" i="2" s="1"/>
  <c r="T362" i="2" a="1"/>
  <c r="T362" i="2" s="1"/>
  <c r="T320" i="2" a="1"/>
  <c r="T320" i="2" s="1"/>
  <c r="T291" i="2" a="1"/>
  <c r="T291" i="2" s="1"/>
  <c r="T278" i="2" a="1"/>
  <c r="T278" i="2" s="1"/>
  <c r="T251" i="2" a="1"/>
  <c r="T251" i="2" s="1"/>
  <c r="T236" i="2" a="1"/>
  <c r="T236" i="2" s="1"/>
  <c r="T166" i="2" a="1"/>
  <c r="T166" i="2" s="1"/>
  <c r="T152" i="2" a="1"/>
  <c r="T152" i="2" s="1"/>
  <c r="T123" i="2" a="1"/>
  <c r="T123" i="2" s="1"/>
  <c r="T81" i="2" a="1"/>
  <c r="T81" i="2" s="1"/>
  <c r="T68" i="2" a="1"/>
  <c r="T68" i="2" s="1"/>
  <c r="T40" i="2" a="1"/>
  <c r="T40" i="2" s="1"/>
  <c r="T572" i="2" a="1"/>
  <c r="T572" i="2" s="1"/>
  <c r="T529" i="2" a="1"/>
  <c r="T529" i="2" s="1"/>
  <c r="T363" i="2" a="1"/>
  <c r="T363" i="2" s="1"/>
  <c r="T96" i="2" a="1"/>
  <c r="T96" i="2" s="1"/>
  <c r="T748" i="2" a="1"/>
  <c r="T748" i="2" s="1"/>
  <c r="T936" i="2" a="1"/>
  <c r="T936" i="2" s="1"/>
  <c r="T780" i="2" a="1"/>
  <c r="T780" i="2" s="1"/>
  <c r="T598" i="2" a="1"/>
  <c r="T598" i="2" s="1"/>
  <c r="T346" i="2" a="1"/>
  <c r="T346" i="2" s="1"/>
  <c r="T164" i="2" a="1"/>
  <c r="T164" i="2" s="1"/>
  <c r="T136" i="2" a="1"/>
  <c r="T136" i="2" s="1"/>
  <c r="T38" i="2" a="1"/>
  <c r="T38" i="2" s="1"/>
  <c r="T579" i="2" a="1"/>
  <c r="T579" i="2" s="1"/>
  <c r="T890" i="2" a="1"/>
  <c r="T890" i="2" s="1"/>
  <c r="T652" i="2" a="1"/>
  <c r="T652" i="2" s="1"/>
  <c r="T640" i="2" a="1"/>
  <c r="T640" i="2" s="1"/>
  <c r="T626" i="2" a="1"/>
  <c r="T626" i="2" s="1"/>
  <c r="T597" i="2" a="1"/>
  <c r="T597" i="2" s="1"/>
  <c r="T585" i="2" a="1"/>
  <c r="T585" i="2" s="1"/>
  <c r="T568" i="2" a="1"/>
  <c r="T568" i="2" s="1"/>
  <c r="T554" i="2" a="1"/>
  <c r="T554" i="2" s="1"/>
  <c r="T542" i="2" a="1"/>
  <c r="T542" i="2" s="1"/>
  <c r="T528" i="2" a="1"/>
  <c r="T528" i="2" s="1"/>
  <c r="T483" i="2" a="1"/>
  <c r="T483" i="2" s="1"/>
  <c r="T459" i="2" a="1"/>
  <c r="T459" i="2" s="1"/>
  <c r="T443" i="2" a="1"/>
  <c r="T443" i="2" s="1"/>
  <c r="T402" i="2" a="1"/>
  <c r="T402" i="2" s="1"/>
  <c r="T388" i="2" a="1"/>
  <c r="T388" i="2" s="1"/>
  <c r="T359" i="2" a="1"/>
  <c r="T359" i="2" s="1"/>
  <c r="T247" i="2" a="1"/>
  <c r="T247" i="2" s="1"/>
  <c r="T148" i="2" a="1"/>
  <c r="T148" i="2" s="1"/>
  <c r="T135" i="2" a="1"/>
  <c r="T135" i="2" s="1"/>
  <c r="T119" i="2" a="1"/>
  <c r="T119" i="2" s="1"/>
  <c r="T63" i="2" a="1"/>
  <c r="T63" i="2" s="1"/>
  <c r="T22" i="2" a="1"/>
  <c r="T22" i="2" s="1"/>
  <c r="T19" i="2" a="1"/>
  <c r="T19" i="2" s="1"/>
  <c r="T501" i="2" a="1"/>
  <c r="T501" i="2" s="1"/>
  <c r="T472" i="2" a="1"/>
  <c r="T472" i="2" s="1"/>
  <c r="T391" i="2" a="1"/>
  <c r="T391" i="2" s="1"/>
  <c r="T334" i="2" a="1"/>
  <c r="T334" i="2" s="1"/>
  <c r="T125" i="2" a="1"/>
  <c r="T125" i="2" s="1"/>
  <c r="T83" i="2" a="1"/>
  <c r="T83" i="2" s="1"/>
  <c r="T356" i="2" a="1"/>
  <c r="T356" i="2" s="1"/>
  <c r="T1143" i="2" a="1"/>
  <c r="T1143" i="2" s="1"/>
  <c r="T1019" i="2" a="1"/>
  <c r="T1019" i="2" s="1"/>
  <c r="T1004" i="2" a="1"/>
  <c r="T1004" i="2" s="1"/>
  <c r="T989" i="2" a="1"/>
  <c r="T989" i="2" s="1"/>
  <c r="T964" i="2" a="1"/>
  <c r="T964" i="2" s="1"/>
  <c r="T947" i="2" a="1"/>
  <c r="T947" i="2" s="1"/>
  <c r="T849" i="2" a="1"/>
  <c r="T849" i="2" s="1"/>
  <c r="T583" i="2" a="1"/>
  <c r="T583" i="2" s="1"/>
  <c r="T570" i="2" a="1"/>
  <c r="T570" i="2" s="1"/>
  <c r="T556" i="2" a="1"/>
  <c r="T556" i="2" s="1"/>
  <c r="T515" i="2" a="1"/>
  <c r="T515" i="2" s="1"/>
  <c r="T474" i="2" a="1"/>
  <c r="T474" i="2" s="1"/>
  <c r="T446" i="2" a="1"/>
  <c r="T446" i="2" s="1"/>
  <c r="T319" i="2" a="1"/>
  <c r="T319" i="2" s="1"/>
  <c r="T302" i="2" a="1"/>
  <c r="T302" i="2" s="1"/>
  <c r="T235" i="2" a="1"/>
  <c r="T235" i="2" s="1"/>
  <c r="T221" i="2" a="1"/>
  <c r="T221" i="2" s="1"/>
  <c r="T190" i="2" a="1"/>
  <c r="T190" i="2" s="1"/>
  <c r="T108" i="2" a="1"/>
  <c r="T108" i="2" s="1"/>
  <c r="T95" i="2" a="1"/>
  <c r="T95" i="2" s="1"/>
  <c r="T51" i="2" a="1"/>
  <c r="T51" i="2" s="1"/>
  <c r="T49" i="2" a="1"/>
  <c r="T49" i="2" s="1"/>
  <c r="T1003" i="2" a="1"/>
  <c r="T1003" i="2" s="1"/>
  <c r="T737" i="2" a="1"/>
  <c r="T737" i="2" s="1"/>
  <c r="T681" i="2" a="1"/>
  <c r="T681" i="2" s="1"/>
  <c r="T736" i="2" a="1"/>
  <c r="T736" i="2" s="1"/>
  <c r="T491" i="2" a="1"/>
  <c r="T491" i="2" s="1"/>
  <c r="T537" i="2" a="1"/>
  <c r="T537" i="2" s="1"/>
  <c r="T1170" i="2" a="1"/>
  <c r="T1170" i="2" s="1"/>
  <c r="T1127" i="2" a="1"/>
  <c r="T1127" i="2" s="1"/>
  <c r="T1101" i="2" a="1"/>
  <c r="T1101" i="2" s="1"/>
  <c r="T1058" i="2" a="1"/>
  <c r="T1058" i="2" s="1"/>
  <c r="T1044" i="2" a="1"/>
  <c r="T1044" i="2" s="1"/>
  <c r="T1029" i="2" a="1"/>
  <c r="T1029" i="2" s="1"/>
  <c r="T973" i="2" a="1"/>
  <c r="T973" i="2" s="1"/>
  <c r="T961" i="2" a="1"/>
  <c r="T961" i="2" s="1"/>
  <c r="T919" i="2" a="1"/>
  <c r="T919" i="2" s="1"/>
  <c r="T861" i="2" a="1"/>
  <c r="T861" i="2" s="1"/>
  <c r="T847" i="2" a="1"/>
  <c r="T847" i="2" s="1"/>
  <c r="T834" i="2" a="1"/>
  <c r="T834" i="2" s="1"/>
  <c r="T820" i="2" a="1"/>
  <c r="T820" i="2" s="1"/>
  <c r="T765" i="2" a="1"/>
  <c r="T765" i="2" s="1"/>
  <c r="T709" i="2" a="1"/>
  <c r="T709" i="2" s="1"/>
  <c r="T695" i="2" a="1"/>
  <c r="T695" i="2" s="1"/>
  <c r="T679" i="2" a="1"/>
  <c r="T679" i="2" s="1"/>
  <c r="T665" i="2" a="1"/>
  <c r="T665" i="2" s="1"/>
  <c r="T650" i="2" a="1"/>
  <c r="T650" i="2" s="1"/>
  <c r="T638" i="2" a="1"/>
  <c r="T638" i="2" s="1"/>
  <c r="T623" i="2" a="1"/>
  <c r="T623" i="2" s="1"/>
  <c r="T582" i="2" a="1"/>
  <c r="T582" i="2" s="1"/>
  <c r="T552" i="2" a="1"/>
  <c r="T552" i="2" s="1"/>
  <c r="T524" i="2" a="1"/>
  <c r="T524" i="2" s="1"/>
  <c r="T496" i="2" a="1"/>
  <c r="T496" i="2" s="1"/>
  <c r="T469" i="2" a="1"/>
  <c r="T469" i="2" s="1"/>
  <c r="T455" i="2" a="1"/>
  <c r="T455" i="2" s="1"/>
  <c r="T413" i="2" a="1"/>
  <c r="T413" i="2" s="1"/>
  <c r="T371" i="2" a="1"/>
  <c r="T371" i="2" s="1"/>
  <c r="T358" i="2" a="1"/>
  <c r="T358" i="2" s="1"/>
  <c r="T343" i="2" a="1"/>
  <c r="T343" i="2" s="1"/>
  <c r="T332" i="2" a="1"/>
  <c r="T332" i="2" s="1"/>
  <c r="T304" i="2" a="1"/>
  <c r="T304" i="2" s="1"/>
  <c r="T258" i="2" a="1"/>
  <c r="T258" i="2" s="1"/>
  <c r="T233" i="2" a="1"/>
  <c r="T233" i="2" s="1"/>
  <c r="T219" i="2" a="1"/>
  <c r="T219" i="2" s="1"/>
  <c r="T202" i="2" a="1"/>
  <c r="T202" i="2" s="1"/>
  <c r="T188" i="2" a="1"/>
  <c r="T188" i="2" s="1"/>
  <c r="T176" i="2" a="1"/>
  <c r="T176" i="2" s="1"/>
  <c r="T161" i="2" a="1"/>
  <c r="T161" i="2" s="1"/>
  <c r="T147" i="2" a="1"/>
  <c r="T147" i="2" s="1"/>
  <c r="T122" i="2" a="1"/>
  <c r="T122" i="2" s="1"/>
  <c r="T107" i="2" a="1"/>
  <c r="T107" i="2" s="1"/>
  <c r="T92" i="2" a="1"/>
  <c r="T92" i="2" s="1"/>
  <c r="T79" i="2" a="1"/>
  <c r="T79" i="2" s="1"/>
  <c r="T61" i="2" a="1"/>
  <c r="T61" i="2" s="1"/>
  <c r="T734" i="2" a="1"/>
  <c r="T734" i="2" s="1"/>
  <c r="T540" i="2" a="1"/>
  <c r="T540" i="2" s="1"/>
  <c r="T301" i="2" a="1"/>
  <c r="T301" i="2" s="1"/>
  <c r="T1175" i="2" a="1"/>
  <c r="T1175" i="2" s="1"/>
  <c r="T110" i="2" a="1"/>
  <c r="T110" i="2" s="1"/>
  <c r="T1031" i="2" a="1"/>
  <c r="T1031" i="2" s="1"/>
  <c r="T65" i="2" a="1"/>
  <c r="T65" i="2" s="1"/>
  <c r="T876" i="2" a="1"/>
  <c r="T876" i="2" s="1"/>
  <c r="T328" i="2" a="1"/>
  <c r="T328" i="2" s="1"/>
  <c r="T517" i="2" a="1"/>
  <c r="T517" i="2" s="1"/>
  <c r="T205" i="2" a="1"/>
  <c r="T205" i="2" s="1"/>
  <c r="T803" i="2" a="1"/>
  <c r="T803" i="2" s="1"/>
  <c r="T208" i="2" a="1"/>
  <c r="T208" i="2" s="1"/>
  <c r="T880" i="2" a="1"/>
  <c r="T880" i="2" s="1"/>
  <c r="T945" i="2" a="1"/>
  <c r="T945" i="2" s="1"/>
  <c r="T482" i="2" a="1"/>
  <c r="T482" i="2" s="1"/>
  <c r="T930" i="2" a="1"/>
  <c r="T930" i="2" s="1"/>
  <c r="T669" i="2" a="1"/>
  <c r="T669" i="2" s="1"/>
  <c r="T349" i="2" a="1"/>
  <c r="T349" i="2" s="1"/>
  <c r="T500" i="2" a="1"/>
  <c r="T500" i="2" s="1"/>
  <c r="T1198" i="2" a="1"/>
  <c r="T1198" i="2" s="1"/>
  <c r="T174" i="2" a="1"/>
  <c r="T174" i="2" s="1"/>
  <c r="T913" i="2" a="1"/>
  <c r="T913" i="2" s="1"/>
  <c r="T43" i="2" a="1"/>
  <c r="T43" i="2" s="1"/>
  <c r="T800" i="2" a="1"/>
  <c r="T800" i="2" s="1"/>
  <c r="T163" i="2" a="1"/>
  <c r="T163" i="2" s="1"/>
  <c r="T854" i="2" a="1"/>
  <c r="T854" i="2" s="1"/>
  <c r="T420" i="2" a="1"/>
  <c r="T420" i="2" s="1"/>
  <c r="T742" i="2" a="1"/>
  <c r="T742" i="2" s="1"/>
  <c r="T169" i="2" a="1"/>
  <c r="T169" i="2" s="1"/>
  <c r="T1104" i="2" a="1"/>
  <c r="T1104" i="2" s="1"/>
  <c r="T197" i="2" a="1"/>
  <c r="T197" i="2" s="1"/>
  <c r="T324" i="2" a="1"/>
  <c r="T324" i="2" s="1"/>
  <c r="T740" i="2" a="1"/>
  <c r="T740" i="2" s="1"/>
  <c r="T307" i="2" a="1"/>
  <c r="T307" i="2" s="1"/>
  <c r="T223" i="2" a="1"/>
  <c r="T223" i="2" s="1"/>
  <c r="T838" i="2" a="1"/>
  <c r="T838" i="2" s="1"/>
  <c r="T684" i="2" a="1"/>
  <c r="T684" i="2" s="1"/>
  <c r="T404" i="2" a="1"/>
  <c r="T404" i="2" s="1"/>
  <c r="T685" i="2" a="1"/>
  <c r="T685" i="2" s="1"/>
  <c r="T924" i="2" a="1"/>
  <c r="T924" i="2" s="1"/>
  <c r="T98" i="2" a="1"/>
  <c r="T98" i="2" s="1"/>
  <c r="T589" i="2" a="1"/>
  <c r="T589" i="2" s="1"/>
  <c r="T260" i="2" a="1"/>
  <c r="T260" i="2" s="1"/>
  <c r="T29" i="2" a="1"/>
  <c r="T29" i="2" s="1"/>
  <c r="T1298" i="2" a="1"/>
  <c r="T1298" i="2" s="1"/>
  <c r="T315" i="2" a="1"/>
  <c r="T315" i="2" s="1"/>
  <c r="T569" i="2" a="1"/>
  <c r="T569" i="2" s="1"/>
  <c r="T666" i="2" a="1"/>
  <c r="T666" i="2" s="1"/>
  <c r="T1155" i="2" a="1"/>
  <c r="T1155" i="2" s="1"/>
  <c r="T1057" i="2" a="1"/>
  <c r="T1057" i="2" s="1"/>
  <c r="T917" i="2" a="1"/>
  <c r="T917" i="2" s="1"/>
  <c r="T874" i="2" a="1"/>
  <c r="T874" i="2" s="1"/>
  <c r="T804" i="2" a="1"/>
  <c r="T804" i="2" s="1"/>
  <c r="T762" i="2" a="1"/>
  <c r="T762" i="2" s="1"/>
  <c r="T707" i="2" a="1"/>
  <c r="T707" i="2" s="1"/>
  <c r="T594" i="2" a="1"/>
  <c r="T594" i="2" s="1"/>
  <c r="T567" i="2" a="1"/>
  <c r="T567" i="2" s="1"/>
  <c r="T602" i="2" a="1"/>
  <c r="T602" i="2" s="1"/>
  <c r="T62" i="2" a="1"/>
  <c r="T62" i="2" s="1"/>
  <c r="T654" i="2" a="1"/>
  <c r="T654" i="2" s="1"/>
  <c r="T613" i="2" a="1"/>
  <c r="T613" i="2" s="1"/>
  <c r="T574" i="2" a="1"/>
  <c r="T574" i="2" s="1"/>
  <c r="T908" i="2" a="1"/>
  <c r="T908" i="2" s="1"/>
  <c r="T972" i="2" a="1"/>
  <c r="T972" i="2" s="1"/>
  <c r="T1113" i="2" a="1"/>
  <c r="T1113" i="2" s="1"/>
  <c r="T533" i="2" a="1"/>
  <c r="T533" i="2" s="1"/>
  <c r="T308" i="2" a="1"/>
  <c r="T308" i="2" s="1"/>
  <c r="T191" i="2" a="1"/>
  <c r="T191" i="2" s="1"/>
  <c r="T546" i="2" a="1"/>
  <c r="T546" i="2" s="1"/>
  <c r="T1132" i="2" a="1"/>
  <c r="T1132" i="2" s="1"/>
  <c r="T783" i="2" a="1"/>
  <c r="T783" i="2" s="1"/>
  <c r="T387" i="2" a="1"/>
  <c r="T387" i="2" s="1"/>
  <c r="T442" i="2" a="1"/>
  <c r="T442" i="2" s="1"/>
  <c r="T486" i="2" a="1"/>
  <c r="T486" i="2" s="1"/>
  <c r="T64" i="2" a="1"/>
  <c r="T64" i="2" s="1"/>
  <c r="T700" i="2" a="1"/>
  <c r="T700" i="2" s="1"/>
  <c r="T699" i="2" a="1"/>
  <c r="T699" i="2" s="1"/>
  <c r="T566" i="2" a="1"/>
  <c r="T566" i="2" s="1"/>
  <c r="T688" i="2" a="1"/>
  <c r="T688" i="2" s="1"/>
  <c r="T289" i="2" a="1"/>
  <c r="T289" i="2" s="1"/>
  <c r="T1161" i="2" a="1"/>
  <c r="T1161" i="2" s="1"/>
  <c r="T712" i="2" a="1"/>
  <c r="T712" i="2" s="1"/>
  <c r="T1032" i="2" a="1"/>
  <c r="T1032" i="2" s="1"/>
  <c r="T978" i="2" a="1"/>
  <c r="T978" i="2" s="1"/>
  <c r="T796" i="2" a="1"/>
  <c r="T796" i="2" s="1"/>
  <c r="T637" i="2" a="1"/>
  <c r="T637" i="2" s="1"/>
  <c r="T154" i="2" a="1"/>
  <c r="T154" i="2" s="1"/>
  <c r="T505" i="2" a="1"/>
  <c r="T505" i="2" s="1"/>
  <c r="T1183" i="2" a="1"/>
  <c r="T1183" i="2" s="1"/>
  <c r="T1015" i="2" a="1"/>
  <c r="T1015" i="2" s="1"/>
  <c r="T959" i="2" a="1"/>
  <c r="T959" i="2" s="1"/>
  <c r="T383" i="2" a="1"/>
  <c r="T383" i="2" s="1"/>
  <c r="T651" i="2" a="1"/>
  <c r="T651" i="2" s="1"/>
  <c r="T342" i="2" a="1"/>
  <c r="T342" i="2" s="1"/>
  <c r="T859" i="2" a="1"/>
  <c r="T859" i="2" s="1"/>
  <c r="T979" i="2" a="1"/>
  <c r="T979" i="2" s="1"/>
  <c r="T720" i="2" a="1"/>
  <c r="T720" i="2" s="1"/>
  <c r="T873" i="2" a="1"/>
  <c r="T873" i="2" s="1"/>
  <c r="T71" i="2" a="1"/>
  <c r="T71" i="2" s="1"/>
  <c r="T563" i="2" a="1"/>
  <c r="T563" i="2" s="1"/>
  <c r="T697" i="2" a="1"/>
  <c r="T697" i="2" s="1"/>
  <c r="T333" i="2" a="1"/>
  <c r="T333" i="2" s="1"/>
  <c r="T210" i="2" a="1"/>
  <c r="T210" i="2" s="1"/>
  <c r="T465" i="2" a="1"/>
  <c r="T465" i="2" s="1"/>
  <c r="T869" i="2" a="1"/>
  <c r="T869" i="2" s="1"/>
  <c r="T150" i="2" a="1"/>
  <c r="T150" i="2" s="1"/>
  <c r="T545" i="2" a="1"/>
  <c r="T545" i="2" s="1"/>
  <c r="T706" i="2" a="1"/>
  <c r="T706" i="2" s="1"/>
  <c r="T607" i="2" a="1"/>
  <c r="T607" i="2" s="1"/>
  <c r="T671" i="2" a="1"/>
  <c r="T671" i="2" s="1"/>
  <c r="T82" i="2" a="1"/>
  <c r="T82" i="2" s="1"/>
  <c r="T171" i="2" a="1"/>
  <c r="T171" i="2" s="1"/>
  <c r="T94" i="2" a="1"/>
  <c r="T94" i="2" s="1"/>
  <c r="T433" i="2" a="1"/>
  <c r="T433" i="2" s="1"/>
  <c r="T36" i="2" a="1"/>
  <c r="T36" i="2" s="1"/>
  <c r="T1098" i="2" a="1"/>
  <c r="T1098" i="2" s="1"/>
  <c r="T252" i="2" a="1"/>
  <c r="T252" i="2" s="1"/>
  <c r="T612" i="2" a="1"/>
  <c r="T612" i="2" s="1"/>
  <c r="T257" i="2" a="1"/>
  <c r="T257" i="2" s="1"/>
  <c r="T415" i="2" a="1"/>
  <c r="T415" i="2" s="1"/>
  <c r="T708" i="2" a="1"/>
  <c r="T708" i="2" s="1"/>
  <c r="T183" i="2" a="1"/>
  <c r="T183" i="2" s="1"/>
  <c r="T109" i="2" a="1"/>
  <c r="T109" i="2" s="1"/>
  <c r="T658" i="2" a="1"/>
  <c r="T658" i="2" s="1"/>
  <c r="T462" i="2" a="1"/>
  <c r="T462" i="2" s="1"/>
  <c r="T113" i="2" a="1"/>
  <c r="T113" i="2" s="1"/>
  <c r="T485" i="2" a="1"/>
  <c r="T485" i="2" s="1"/>
  <c r="T715" i="2" a="1"/>
  <c r="T715" i="2" s="1"/>
  <c r="T215" i="2" a="1"/>
  <c r="T215" i="2" s="1"/>
  <c r="T744" i="2" a="1"/>
  <c r="T744" i="2" s="1"/>
  <c r="T495" i="2" a="1"/>
  <c r="T495" i="2" s="1"/>
  <c r="T137" i="2" a="1"/>
  <c r="T137" i="2" s="1"/>
  <c r="T30" i="2" a="1"/>
  <c r="T30" i="2" s="1"/>
  <c r="T360" i="2" a="1"/>
  <c r="T360" i="2" s="1"/>
  <c r="T162" i="2" a="1"/>
  <c r="T162" i="2" s="1"/>
  <c r="T905" i="2" a="1"/>
  <c r="T905" i="2" s="1"/>
  <c r="T133" i="2" a="1"/>
  <c r="T133" i="2" s="1"/>
  <c r="T672" i="2" a="1"/>
  <c r="T672" i="2" s="1"/>
  <c r="T24" i="2" a="1"/>
  <c r="T24" i="2" s="1"/>
  <c r="T729" i="2" a="1"/>
  <c r="T729" i="2" s="1"/>
  <c r="T852" i="2" a="1"/>
  <c r="T852" i="2" s="1"/>
  <c r="T178" i="2" a="1"/>
  <c r="T178" i="2" s="1"/>
  <c r="T457" i="2" a="1"/>
  <c r="T457" i="2" s="1"/>
  <c r="T1077" i="2" a="1"/>
  <c r="T1077" i="2" s="1"/>
  <c r="T1078" i="2" a="1"/>
  <c r="T1078" i="2" s="1"/>
  <c r="T866" i="2" a="1"/>
  <c r="T866" i="2" s="1"/>
  <c r="T1063" i="2" a="1"/>
  <c r="T1063" i="2" s="1"/>
  <c r="T593" i="2" a="1"/>
  <c r="T593" i="2" s="1"/>
  <c r="T841" i="2" a="1"/>
  <c r="T841" i="2" s="1"/>
  <c r="T1062" i="2" a="1"/>
  <c r="T1062" i="2" s="1"/>
  <c r="T299" i="2" a="1"/>
  <c r="T299" i="2" s="1"/>
  <c r="T250" i="2" a="1"/>
  <c r="T250" i="2" s="1"/>
  <c r="T25" i="2" a="1"/>
  <c r="T25" i="2" s="1"/>
  <c r="T824" i="2" a="1"/>
  <c r="T824" i="2" s="1"/>
  <c r="T692" i="2" a="1"/>
  <c r="T692" i="2" s="1"/>
  <c r="T543" i="2" a="1"/>
  <c r="T543" i="2" s="1"/>
  <c r="T374" i="2" a="1"/>
  <c r="T374" i="2" s="1"/>
  <c r="T300" i="2" a="1"/>
  <c r="T300" i="2" s="1"/>
  <c r="T407" i="2" a="1"/>
  <c r="T407" i="2" s="1"/>
  <c r="T882" i="2" a="1"/>
  <c r="T882" i="2" s="1"/>
  <c r="T610" i="2" a="1"/>
  <c r="T610" i="2" s="1"/>
  <c r="T229" i="2" a="1"/>
  <c r="T229" i="2" s="1"/>
  <c r="T456" i="2" a="1"/>
  <c r="T456" i="2" s="1"/>
  <c r="T911" i="2" a="1"/>
  <c r="T911" i="2" s="1"/>
  <c r="T355" i="2" a="1"/>
  <c r="T355" i="2" s="1"/>
  <c r="T788" i="2" a="1"/>
  <c r="T788" i="2" s="1"/>
  <c r="T902" i="2" a="1"/>
  <c r="T902" i="2" s="1"/>
  <c r="T686" i="2" a="1"/>
  <c r="T686" i="2" s="1"/>
  <c r="T632" i="2" a="1"/>
  <c r="T632" i="2" s="1"/>
  <c r="T1034" i="2" a="1"/>
  <c r="T1034" i="2" s="1"/>
  <c r="T903" i="2" a="1"/>
  <c r="T903" i="2" s="1"/>
  <c r="T1099" i="2" a="1"/>
  <c r="T1099" i="2" s="1"/>
  <c r="T141" i="2" a="1"/>
  <c r="T141" i="2" s="1"/>
  <c r="T1035" i="2" a="1"/>
  <c r="T1035" i="2" s="1"/>
  <c r="T231" i="2" a="1"/>
  <c r="T231" i="2" s="1"/>
  <c r="T397" i="2" a="1"/>
  <c r="T397" i="2" s="1"/>
  <c r="T888" i="2" a="1"/>
  <c r="T888" i="2" s="1"/>
  <c r="T642" i="2" a="1"/>
  <c r="T642" i="2" s="1"/>
  <c r="T450" i="2" a="1"/>
  <c r="T450" i="2" s="1"/>
  <c r="T398" i="2" a="1"/>
  <c r="T398" i="2" s="1"/>
  <c r="T290" i="2" a="1"/>
  <c r="T290" i="2" s="1"/>
  <c r="T616" i="2" a="1"/>
  <c r="T616" i="2" s="1"/>
  <c r="T54" i="2" a="1"/>
  <c r="T54" i="2" s="1"/>
  <c r="T277" i="2" a="1"/>
  <c r="T277" i="2" s="1"/>
  <c r="T226" i="2" a="1"/>
  <c r="T226" i="2" s="1"/>
  <c r="T470" i="2" a="1"/>
  <c r="T470" i="2" s="1"/>
  <c r="T1184" i="2" a="1"/>
  <c r="T1184" i="2" s="1"/>
  <c r="T781" i="2" a="1"/>
  <c r="T781" i="2" s="1"/>
  <c r="T846" i="2" a="1"/>
  <c r="T846" i="2" s="1"/>
  <c r="T722" i="2" a="1"/>
  <c r="T722" i="2" s="1"/>
  <c r="T272" i="2" a="1"/>
  <c r="T272" i="2" s="1"/>
  <c r="T399" i="2" a="1"/>
  <c r="T399" i="2" s="1"/>
  <c r="T965" i="2" a="1"/>
  <c r="T965" i="2" s="1"/>
  <c r="T784" i="2" a="1"/>
  <c r="T784" i="2" s="1"/>
  <c r="T938" i="2" a="1"/>
  <c r="T938" i="2" s="1"/>
  <c r="T677" i="2" a="1"/>
  <c r="T677" i="2" s="1"/>
  <c r="T1238" i="2" a="1"/>
  <c r="T1238" i="2" s="1"/>
  <c r="T1444" i="2" a="1"/>
  <c r="T1444" i="2" s="1"/>
  <c r="T789" i="2" a="1"/>
  <c r="T789" i="2" s="1"/>
  <c r="T726" i="2" a="1"/>
  <c r="T726" i="2" s="1"/>
  <c r="T1332" i="2" a="1"/>
  <c r="T1332" i="2" s="1"/>
  <c r="T851" i="2" a="1"/>
  <c r="T851" i="2" s="1"/>
  <c r="T1284" i="2" a="1"/>
  <c r="T1284" i="2" s="1"/>
  <c r="T419" i="2" a="1"/>
  <c r="T419" i="2" s="1"/>
  <c r="T1041" i="2" a="1"/>
  <c r="T1041" i="2" s="1"/>
  <c r="T70" i="2" a="1"/>
  <c r="T70" i="2" s="1"/>
  <c r="T591" i="2" a="1"/>
  <c r="T591" i="2" s="1"/>
  <c r="T218" i="2" a="1"/>
  <c r="T218" i="2" s="1"/>
  <c r="T1480" i="2" a="1"/>
  <c r="T1480" i="2" s="1"/>
  <c r="T1494" i="2" a="1"/>
  <c r="T1494" i="2" s="1"/>
  <c r="T367" i="2" a="1"/>
  <c r="T367" i="2" s="1"/>
  <c r="T944" i="2" a="1"/>
  <c r="T944" i="2" s="1"/>
  <c r="T57" i="2" a="1"/>
  <c r="T57" i="2" s="1"/>
  <c r="T643" i="2" a="1"/>
  <c r="T643" i="2" s="1"/>
  <c r="T488" i="2" a="1"/>
  <c r="T488" i="2" s="1"/>
  <c r="T203" i="2" a="1"/>
  <c r="T203" i="2" s="1"/>
  <c r="T1455" i="2" a="1"/>
  <c r="T1455" i="2" s="1"/>
  <c r="T186" i="2" a="1"/>
  <c r="T186" i="2" s="1"/>
  <c r="T181" i="2" a="1"/>
  <c r="T181" i="2" s="1"/>
  <c r="T1100" i="2" a="1"/>
  <c r="T1100" i="2" s="1"/>
  <c r="T230" i="2" a="1"/>
  <c r="T230" i="2" s="1"/>
  <c r="T689" i="2" a="1"/>
  <c r="T689" i="2" s="1"/>
  <c r="T906" i="2" a="1"/>
  <c r="T906" i="2" s="1"/>
  <c r="T264" i="2" a="1"/>
  <c r="T264" i="2" s="1"/>
  <c r="T477" i="2" a="1"/>
  <c r="T477" i="2" s="1"/>
  <c r="T960" i="2" a="1"/>
  <c r="T960" i="2" s="1"/>
  <c r="T192" i="2" a="1"/>
  <c r="T192" i="2" s="1"/>
  <c r="T683" i="2" a="1"/>
  <c r="T683" i="2" s="1"/>
  <c r="T1121" i="2" a="1"/>
  <c r="T1121" i="2" s="1"/>
  <c r="T798" i="2" a="1"/>
  <c r="T798" i="2" s="1"/>
  <c r="T1325" i="2" a="1"/>
  <c r="T1325" i="2" s="1"/>
  <c r="T1117" i="2" a="1"/>
  <c r="T1117" i="2" s="1"/>
  <c r="T1084" i="2" a="1"/>
  <c r="T1084" i="2" s="1"/>
  <c r="T1340" i="2" a="1"/>
  <c r="T1340" i="2" s="1"/>
  <c r="T639" i="2" a="1"/>
  <c r="T639" i="2" s="1"/>
  <c r="T1264" i="2" a="1"/>
  <c r="T1264" i="2" s="1"/>
  <c r="T655" i="2" a="1"/>
  <c r="T655" i="2" s="1"/>
  <c r="T704" i="2" a="1"/>
  <c r="T704" i="2" s="1"/>
  <c r="T1452" i="2" a="1"/>
  <c r="T1452" i="2" s="1"/>
  <c r="T1124" i="2" a="1"/>
  <c r="T1124" i="2" s="1"/>
  <c r="T1355" i="2" a="1"/>
  <c r="T1355" i="2" s="1"/>
  <c r="T520" i="2" a="1"/>
  <c r="T520" i="2" s="1"/>
  <c r="T818" i="2" a="1"/>
  <c r="T818" i="2" s="1"/>
  <c r="T105" i="2" a="1"/>
  <c r="T105" i="2" s="1"/>
  <c r="T775" i="2" a="1"/>
  <c r="T775" i="2" s="1"/>
  <c r="T1030" i="2" a="1"/>
  <c r="T1030" i="2" s="1"/>
  <c r="T696" i="2" a="1"/>
  <c r="T696" i="2" s="1"/>
  <c r="T1296" i="2" a="1"/>
  <c r="T1296" i="2" s="1"/>
  <c r="T274" i="2" a="1"/>
  <c r="T274" i="2" s="1"/>
  <c r="T1327" i="2" a="1"/>
  <c r="T1327" i="2" s="1"/>
  <c r="T1088" i="2" a="1"/>
  <c r="T1088" i="2" s="1"/>
  <c r="T1368" i="2" a="1"/>
  <c r="T1368" i="2" s="1"/>
  <c r="T1354" i="2" a="1"/>
  <c r="T1354" i="2" s="1"/>
  <c r="T410" i="2" a="1"/>
  <c r="T410" i="2" s="1"/>
  <c r="T1160" i="2" a="1"/>
  <c r="T1160" i="2" s="1"/>
  <c r="T1322" i="2" a="1"/>
  <c r="T1322" i="2" s="1"/>
  <c r="T793" i="2" a="1"/>
  <c r="T793" i="2" s="1"/>
  <c r="T294" i="2" a="1"/>
  <c r="T294" i="2" s="1"/>
  <c r="T1112" i="2" a="1"/>
  <c r="T1112" i="2" s="1"/>
  <c r="T634" i="2" a="1"/>
  <c r="T634" i="2" s="1"/>
  <c r="T1374" i="2" a="1"/>
  <c r="T1374" i="2" s="1"/>
  <c r="T963" i="2" a="1"/>
  <c r="T963" i="2" s="1"/>
  <c r="T670" i="2" a="1"/>
  <c r="T670" i="2" s="1"/>
  <c r="T590" i="2" a="1"/>
  <c r="T590" i="2" s="1"/>
  <c r="T962" i="2" a="1"/>
  <c r="T962" i="2" s="1"/>
  <c r="T1317" i="2" a="1"/>
  <c r="T1317" i="2" s="1"/>
  <c r="T879" i="2" a="1"/>
  <c r="T879" i="2" s="1"/>
  <c r="T988" i="2" a="1"/>
  <c r="T988" i="2" s="1"/>
  <c r="T1308" i="2" a="1"/>
  <c r="T1308" i="2" s="1"/>
  <c r="T1159" i="2" a="1"/>
  <c r="T1159" i="2" s="1"/>
  <c r="T561" i="2" a="1"/>
  <c r="T561" i="2" s="1"/>
  <c r="T337" i="2" a="1"/>
  <c r="T337" i="2" s="1"/>
  <c r="T1223" i="2" a="1"/>
  <c r="T1223" i="2" s="1"/>
  <c r="T1312" i="2" a="1"/>
  <c r="T1312" i="2" s="1"/>
  <c r="T1163" i="2" a="1"/>
  <c r="T1163" i="2" s="1"/>
  <c r="T318" i="2" a="1"/>
  <c r="T318" i="2" s="1"/>
  <c r="T1081" i="2" a="1"/>
  <c r="T1081" i="2" s="1"/>
  <c r="T1248" i="2" a="1"/>
  <c r="T1248" i="2" s="1"/>
  <c r="T664" i="2" a="1"/>
  <c r="T664" i="2" s="1"/>
  <c r="T377" i="2" a="1"/>
  <c r="T377" i="2" s="1"/>
  <c r="T55" i="2" a="1"/>
  <c r="T55" i="2" s="1"/>
  <c r="T1319" i="2" a="1"/>
  <c r="T1319" i="2" s="1"/>
  <c r="T971" i="2" a="1"/>
  <c r="T971" i="2" s="1"/>
  <c r="T931" i="2" a="1"/>
  <c r="T931" i="2" s="1"/>
  <c r="T1138" i="2" a="1"/>
  <c r="T1138" i="2" s="1"/>
  <c r="T275" i="2" a="1"/>
  <c r="T275" i="2" s="1"/>
  <c r="T1262" i="2" a="1"/>
  <c r="T1262" i="2" s="1"/>
  <c r="T1349" i="2" a="1"/>
  <c r="T1349" i="2" s="1"/>
  <c r="T1012" i="2" a="1"/>
  <c r="T1012" i="2" s="1"/>
  <c r="T1458" i="2" a="1"/>
  <c r="T1458" i="2" s="1"/>
  <c r="T1346" i="2" a="1"/>
  <c r="T1346" i="2" s="1"/>
  <c r="T1394" i="2" a="1"/>
  <c r="T1394" i="2" s="1"/>
  <c r="T1290" i="2" a="1"/>
  <c r="T1290" i="2" s="1"/>
  <c r="T1224" i="2" a="1"/>
  <c r="T1224" i="2" s="1"/>
  <c r="T1052" i="2" a="1"/>
  <c r="T1052" i="2" s="1"/>
  <c r="T747" i="2" a="1"/>
  <c r="T747" i="2" s="1"/>
  <c r="T1153" i="2" a="1"/>
  <c r="T1153" i="2" s="1"/>
  <c r="T1489" i="2" a="1"/>
  <c r="T1489" i="2" s="1"/>
  <c r="T1431" i="2" a="1"/>
  <c r="T1431" i="2" s="1"/>
  <c r="T1195" i="2" a="1"/>
  <c r="T1195" i="2" s="1"/>
  <c r="T1209" i="2" a="1"/>
  <c r="T1209" i="2" s="1"/>
  <c r="T721" i="2" a="1"/>
  <c r="T721" i="2" s="1"/>
  <c r="T867" i="2" a="1"/>
  <c r="T867" i="2" s="1"/>
  <c r="T262" i="2" a="1"/>
  <c r="T262" i="2" s="1"/>
  <c r="T1110" i="2" a="1"/>
  <c r="T1110" i="2" s="1"/>
  <c r="T732" i="2" a="1"/>
  <c r="T732" i="2" s="1"/>
  <c r="T1215" i="2" a="1"/>
  <c r="T1215" i="2" s="1"/>
  <c r="T1123" i="2" a="1"/>
  <c r="T1123" i="2" s="1"/>
  <c r="T957" i="2" a="1"/>
  <c r="T957" i="2" s="1"/>
  <c r="T1410" i="2" a="1"/>
  <c r="T1410" i="2" s="1"/>
  <c r="T1001" i="2" a="1"/>
  <c r="T1001" i="2" s="1"/>
  <c r="T889" i="2" a="1"/>
  <c r="T889" i="2" s="1"/>
  <c r="T1213" i="2" a="1"/>
  <c r="T1213" i="2" s="1"/>
  <c r="T860" i="2" a="1"/>
  <c r="T860" i="2" s="1"/>
  <c r="T1046" i="2" a="1"/>
  <c r="T1046" i="2" s="1"/>
  <c r="T953" i="2" a="1"/>
  <c r="T953" i="2" s="1"/>
  <c r="T887" i="2" a="1"/>
  <c r="T887" i="2" s="1"/>
  <c r="T497" i="2" a="1"/>
  <c r="T497" i="2" s="1"/>
  <c r="T763" i="2" a="1"/>
  <c r="T763" i="2" s="1"/>
  <c r="T1271" i="2" a="1"/>
  <c r="T1271" i="2" s="1"/>
  <c r="T1388" i="2" a="1"/>
  <c r="T1388" i="2" s="1"/>
  <c r="T1463" i="2" a="1"/>
  <c r="T1463" i="2" s="1"/>
  <c r="T347" i="2" a="1"/>
  <c r="T347" i="2" s="1"/>
  <c r="T983" i="2" a="1"/>
  <c r="T983" i="2" s="1"/>
  <c r="T1228" i="2" a="1"/>
  <c r="T1228" i="2" s="1"/>
  <c r="T286" i="2" a="1"/>
  <c r="T286" i="2" s="1"/>
  <c r="T997" i="2" a="1"/>
  <c r="T997" i="2" s="1"/>
  <c r="T1267" i="2" a="1"/>
  <c r="T1267" i="2" s="1"/>
  <c r="T998" i="2" a="1"/>
  <c r="T998" i="2" s="1"/>
  <c r="T1392" i="2" a="1"/>
  <c r="T1392" i="2" s="1"/>
  <c r="T1382" i="2" a="1"/>
  <c r="T1382" i="2" s="1"/>
  <c r="T1061" i="2" a="1"/>
  <c r="T1061" i="2" s="1"/>
  <c r="T1360" i="2" a="1"/>
  <c r="T1360" i="2" s="1"/>
  <c r="T1018" i="2" a="1"/>
  <c r="T1018" i="2" s="1"/>
  <c r="T1466" i="2" a="1"/>
  <c r="T1466" i="2" s="1"/>
  <c r="T1390" i="2" a="1"/>
  <c r="T1390" i="2" s="1"/>
  <c r="T1269" i="2" a="1"/>
  <c r="T1269" i="2" s="1"/>
  <c r="T1024" i="2" a="1"/>
  <c r="T1024" i="2" s="1"/>
  <c r="T91" i="2" a="1"/>
  <c r="T91" i="2" s="1"/>
  <c r="T805" i="2" a="1"/>
  <c r="T805" i="2" s="1"/>
  <c r="T954" i="2" a="1"/>
  <c r="T954" i="2" s="1"/>
  <c r="T1250" i="2" a="1"/>
  <c r="T1250" i="2" s="1"/>
  <c r="T1066" i="2" a="1"/>
  <c r="T1066" i="2" s="1"/>
  <c r="T865" i="2" a="1"/>
  <c r="T865" i="2" s="1"/>
  <c r="T1187" i="2" a="1"/>
  <c r="T1187" i="2" s="1"/>
  <c r="T1293" i="2" a="1"/>
  <c r="T1293" i="2" s="1"/>
  <c r="T1302" i="2" a="1"/>
  <c r="T1302" i="2" s="1"/>
  <c r="T1407" i="2" a="1"/>
  <c r="T1407" i="2" s="1"/>
  <c r="T950" i="2" a="1"/>
  <c r="T950" i="2" s="1"/>
  <c r="T1180" i="2" a="1"/>
  <c r="T1180" i="2" s="1"/>
  <c r="T1220" i="2" a="1"/>
  <c r="T1220" i="2" s="1"/>
  <c r="T1416" i="2" a="1"/>
  <c r="T1416" i="2" s="1"/>
  <c r="T893" i="2" a="1"/>
  <c r="T893" i="2" s="1"/>
  <c r="T1446" i="2" a="1"/>
  <c r="T1446" i="2" s="1"/>
  <c r="T850" i="2" a="1"/>
  <c r="T850" i="2" s="1"/>
  <c r="T1039" i="2" a="1"/>
  <c r="T1039" i="2" s="1"/>
  <c r="T1014" i="2" a="1"/>
  <c r="T1014" i="2" s="1"/>
  <c r="T1421" i="2" a="1"/>
  <c r="T1421" i="2" s="1"/>
  <c r="T1419" i="2" a="1"/>
  <c r="T1419" i="2" s="1"/>
  <c r="T1192" i="2" a="1"/>
  <c r="T1192" i="2" s="1"/>
  <c r="T1226" i="2" a="1"/>
  <c r="T1226" i="2" s="1"/>
  <c r="T1344" i="2" a="1"/>
  <c r="T1344" i="2" s="1"/>
  <c r="T1020" i="2" a="1"/>
  <c r="T1020" i="2" s="1"/>
  <c r="T1377" i="2" a="1"/>
  <c r="T1377" i="2" s="1"/>
  <c r="T1097" i="2" a="1"/>
  <c r="T1097" i="2" s="1"/>
  <c r="T1282" i="2" a="1"/>
  <c r="T1282" i="2" s="1"/>
  <c r="T1218" i="2" a="1"/>
  <c r="T1218" i="2" s="1"/>
  <c r="T1054" i="2" a="1"/>
  <c r="T1054" i="2" s="1"/>
  <c r="T1437" i="2" a="1"/>
  <c r="T1437" i="2" s="1"/>
  <c r="T1056" i="2" a="1"/>
  <c r="T1056" i="2" s="1"/>
  <c r="T1174" i="2" a="1"/>
  <c r="T1174" i="2" s="1"/>
  <c r="T1375" i="2" a="1"/>
  <c r="T1375" i="2" s="1"/>
  <c r="T1386" i="2" a="1"/>
  <c r="T1386" i="2" s="1"/>
  <c r="T1426" i="2" a="1"/>
  <c r="T1426" i="2" s="1"/>
  <c r="T1230" i="2" a="1"/>
  <c r="T1230" i="2" s="1"/>
  <c r="T144" i="2" a="1"/>
  <c r="T144" i="2" s="1"/>
  <c r="T1334" i="2" a="1"/>
  <c r="T1334" i="2" s="1"/>
  <c r="T739" i="2" a="1"/>
  <c r="T739" i="2" s="1"/>
  <c r="T361" i="2" a="1"/>
  <c r="T361" i="2" s="1"/>
  <c r="T1247" i="2" a="1"/>
  <c r="T1247" i="2" s="1"/>
  <c r="T1036" i="2" a="1"/>
  <c r="T1036" i="2" s="1"/>
  <c r="T1276" i="2" a="1"/>
  <c r="T1276" i="2" s="1"/>
  <c r="T269" i="2" a="1"/>
  <c r="T269" i="2" s="1"/>
  <c r="T1274" i="2" a="1"/>
  <c r="T1274" i="2" s="1"/>
  <c r="T1500" i="2" a="1"/>
  <c r="T1500" i="2" s="1"/>
  <c r="T1472" i="2" a="1"/>
  <c r="T1472" i="2" s="1"/>
  <c r="T1106" i="2" a="1"/>
  <c r="T1106" i="2" s="1"/>
  <c r="T1330" i="2" a="1"/>
  <c r="T1330" i="2" s="1"/>
  <c r="T1108" i="2" a="1"/>
  <c r="T1108" i="2" s="1"/>
  <c r="T1259" i="2" a="1"/>
  <c r="T1259" i="2" s="1"/>
  <c r="T1009" i="2" a="1"/>
  <c r="T1009" i="2" s="1"/>
  <c r="T1411" i="2" a="1"/>
  <c r="T1411" i="2" s="1"/>
  <c r="T1216" i="2" a="1"/>
  <c r="T1216" i="2" s="1"/>
  <c r="T424" i="2" a="1"/>
  <c r="T424" i="2" s="1"/>
  <c r="T1256" i="2" a="1"/>
  <c r="T1256" i="2" s="1"/>
  <c r="T1241" i="2" a="1"/>
  <c r="T1241" i="2" s="1"/>
  <c r="T1441" i="2" a="1"/>
  <c r="T1441" i="2" s="1"/>
  <c r="T1243" i="2" a="1"/>
  <c r="T1243" i="2" s="1"/>
  <c r="T1362" i="2" a="1"/>
  <c r="T1362" i="2" s="1"/>
  <c r="T1338" i="2" a="1"/>
  <c r="T1338" i="2" s="1"/>
  <c r="T1190" i="2" a="1"/>
  <c r="T1190" i="2" s="1"/>
  <c r="T1395" i="2" a="1"/>
  <c r="T1395" i="2" s="1"/>
  <c r="T1339" i="2" a="1"/>
  <c r="T1339" i="2" s="1"/>
  <c r="T1152" i="2" a="1"/>
  <c r="T1152" i="2" s="1"/>
  <c r="T1254" i="2" a="1"/>
  <c r="T1254" i="2" s="1"/>
  <c r="T1350" i="2" a="1"/>
  <c r="T1350" i="2" s="1"/>
  <c r="T1357" i="2" a="1"/>
  <c r="T1357" i="2" s="1"/>
  <c r="T1146" i="2" a="1"/>
  <c r="T1146" i="2" s="1"/>
  <c r="T1438" i="2" a="1"/>
  <c r="T1438" i="2" s="1"/>
  <c r="T1179" i="2" a="1"/>
  <c r="T1179" i="2" s="1"/>
  <c r="T1380" i="2" a="1"/>
  <c r="T1380" i="2" s="1"/>
  <c r="T1210" i="2" a="1"/>
  <c r="T1210" i="2" s="1"/>
  <c r="T1279" i="2" a="1"/>
  <c r="T1279" i="2" s="1"/>
  <c r="T596" i="2" a="1"/>
  <c r="T596" i="2" s="1"/>
  <c r="T985" i="2" a="1"/>
  <c r="T985" i="2" s="1"/>
  <c r="T46" i="2" a="1"/>
  <c r="T46" i="2" s="1"/>
  <c r="T1460" i="2" a="1"/>
  <c r="T1460" i="2" s="1"/>
  <c r="T1424" i="2" a="1"/>
  <c r="T1424" i="2" s="1"/>
  <c r="T1167" i="2" a="1"/>
  <c r="T1167" i="2" s="1"/>
  <c r="T317" i="2" a="1"/>
  <c r="T317" i="2" s="1"/>
  <c r="T948" i="2" a="1"/>
  <c r="T948" i="2" s="1"/>
  <c r="T1178" i="2" a="1"/>
  <c r="T1178" i="2" s="1"/>
  <c r="T1434" i="2" a="1"/>
  <c r="T1434" i="2" s="1"/>
  <c r="T1492" i="2" a="1"/>
  <c r="T1492" i="2" s="1"/>
  <c r="T1478" i="2" a="1"/>
  <c r="T1478" i="2" s="1"/>
  <c r="T1336" i="2" a="1"/>
  <c r="T1336" i="2" s="1"/>
  <c r="T1352" i="2" a="1"/>
  <c r="T1352" i="2" s="1"/>
  <c r="T1448" i="2" a="1"/>
  <c r="T1448" i="2" s="1"/>
  <c r="T86" i="2" a="1"/>
  <c r="T86" i="2" s="1"/>
  <c r="T1484" i="2" a="1"/>
  <c r="T1484" i="2" s="1"/>
  <c r="T1288" i="2" a="1"/>
  <c r="T1288" i="2" s="1"/>
  <c r="T1412" i="2" a="1"/>
  <c r="T1412" i="2" s="1"/>
  <c r="T1370" i="2" a="1"/>
  <c r="T1370" i="2" s="1"/>
  <c r="T1266" i="2" a="1"/>
  <c r="T1266" i="2" s="1"/>
  <c r="T1177" i="2" a="1"/>
  <c r="T1177" i="2" s="1"/>
  <c r="T980" i="2" a="1"/>
  <c r="T980" i="2" s="1"/>
  <c r="T1197" i="2" a="1"/>
  <c r="T1197" i="2" s="1"/>
  <c r="T1193" i="2" a="1"/>
  <c r="T1193" i="2" s="1"/>
  <c r="T1469" i="2" a="1"/>
  <c r="T1469" i="2" s="1"/>
  <c r="T1027" i="2" a="1"/>
  <c r="T1027" i="2" s="1"/>
  <c r="T1202" i="2" a="1"/>
  <c r="T1202" i="2" s="1"/>
  <c r="T393" i="2" a="1"/>
  <c r="T393" i="2" s="1"/>
  <c r="T1005" i="2" a="1"/>
  <c r="T1005" i="2" s="1"/>
  <c r="T1116" i="2" a="1"/>
  <c r="T1116" i="2" s="1"/>
  <c r="T831" i="2" a="1"/>
  <c r="T831" i="2" s="1"/>
  <c r="T1428" i="2" a="1"/>
  <c r="T1428" i="2" s="1"/>
  <c r="T1314" i="2" a="1"/>
  <c r="T1314" i="2" s="1"/>
  <c r="T1082" i="2" a="1"/>
  <c r="T1082" i="2" s="1"/>
  <c r="T1126" i="2" a="1"/>
  <c r="T1126" i="2" s="1"/>
  <c r="T1079" i="2" a="1"/>
  <c r="T1079" i="2" s="1"/>
  <c r="T1096" i="2" a="1"/>
  <c r="T1096" i="2" s="1"/>
  <c r="T1432" i="2" a="1"/>
  <c r="T1432" i="2" s="1"/>
  <c r="T976" i="2" a="1"/>
  <c r="T976" i="2" s="1"/>
  <c r="T1443" i="2" a="1"/>
  <c r="T1443" i="2" s="1"/>
  <c r="T1246" i="2" a="1"/>
  <c r="T1246" i="2" s="1"/>
  <c r="T992" i="2" a="1"/>
  <c r="T992" i="2" s="1"/>
  <c r="T1400" i="2" a="1"/>
  <c r="T1400" i="2" s="1"/>
  <c r="T1204" i="2" a="1"/>
  <c r="T1204" i="2" s="1"/>
  <c r="T1329" i="2" a="1"/>
  <c r="T1329" i="2" s="1"/>
  <c r="T1482" i="2" a="1"/>
  <c r="T1482" i="2" s="1"/>
  <c r="T1286" i="2" a="1"/>
  <c r="T1286" i="2" s="1"/>
  <c r="T1048" i="2" a="1"/>
  <c r="T1048" i="2" s="1"/>
  <c r="T892" i="2" a="1"/>
  <c r="T892" i="2" s="1"/>
  <c r="T1310" i="2" a="1"/>
  <c r="T1310" i="2" s="1"/>
  <c r="T1237" i="2" a="1"/>
  <c r="T1237" i="2" s="1"/>
  <c r="T1240" i="2" a="1"/>
  <c r="T1240" i="2" s="1"/>
  <c r="T1367" i="2" a="1"/>
  <c r="T1367" i="2" s="1"/>
  <c r="T982" i="2" a="1"/>
  <c r="T982" i="2" s="1"/>
  <c r="T1406" i="2" a="1"/>
  <c r="T1406" i="2" s="1"/>
  <c r="T1252" i="2" a="1"/>
  <c r="T1252" i="2" s="1"/>
  <c r="T1403" i="2" a="1"/>
  <c r="T1403" i="2" s="1"/>
  <c r="T1207" i="2" a="1"/>
  <c r="T1207" i="2" s="1"/>
  <c r="T1372" i="2" a="1"/>
  <c r="T1372" i="2" s="1"/>
  <c r="T1166" i="2" a="1"/>
  <c r="T1166" i="2" s="1"/>
  <c r="T1497" i="2" a="1"/>
  <c r="T1497" i="2" s="1"/>
  <c r="T1301" i="2" a="1"/>
  <c r="T1301" i="2" s="1"/>
  <c r="T1068" i="2" a="1"/>
  <c r="T1068" i="2" s="1"/>
  <c r="T1258" i="2" a="1"/>
  <c r="T1258" i="2" s="1"/>
  <c r="T1453" i="2" a="1"/>
  <c r="T1453" i="2" s="1"/>
  <c r="T1008" i="2" a="1"/>
  <c r="T1008" i="2" s="1"/>
  <c r="T1396" i="2" a="1"/>
  <c r="T1396" i="2" s="1"/>
  <c r="T1364" i="2" a="1"/>
  <c r="T1364" i="2" s="1"/>
  <c r="T1091" i="2" a="1"/>
  <c r="T1091" i="2" s="1"/>
  <c r="T1090" i="2" a="1"/>
  <c r="T1090" i="2" s="1"/>
  <c r="T1212" i="2" a="1"/>
  <c r="T1212" i="2" s="1"/>
  <c r="T1236" i="2" a="1"/>
  <c r="T1236" i="2" s="1"/>
  <c r="T1281" i="2" a="1"/>
  <c r="T1281" i="2" s="1"/>
  <c r="T268" i="2" a="1"/>
  <c r="T268" i="2" s="1"/>
  <c r="T267" i="2" a="1"/>
  <c r="T267" i="2" s="1"/>
  <c r="T809" i="2" a="1"/>
  <c r="T809" i="2" s="1"/>
  <c r="T808" i="2" a="1"/>
  <c r="T808" i="2" s="1"/>
  <c r="T1402" i="2" a="1"/>
  <c r="T1402" i="2" s="1"/>
  <c r="T1409" i="2" a="1"/>
  <c r="T1409" i="2" s="1"/>
  <c r="T1194" i="2" a="1"/>
  <c r="T1194" i="2" s="1"/>
  <c r="T767" i="2" a="1"/>
  <c r="T767" i="2" s="1"/>
  <c r="T766" i="2" a="1"/>
  <c r="T766" i="2" s="1"/>
  <c r="T1292" i="2" a="1"/>
  <c r="T1292" i="2" s="1"/>
  <c r="T1488" i="2" a="1"/>
  <c r="T1488" i="2" s="1"/>
  <c r="T956" i="2" a="1"/>
  <c r="T956" i="2" s="1"/>
  <c r="T753" i="2" a="1"/>
  <c r="T753" i="2" s="1"/>
  <c r="T752" i="2" a="1"/>
  <c r="T752" i="2" s="1"/>
  <c r="T1436" i="2" a="1"/>
  <c r="T1436" i="2" s="1"/>
  <c r="T1134" i="2" a="1"/>
  <c r="T1134" i="2" s="1"/>
  <c r="T1133" i="2" a="1"/>
  <c r="T1133" i="2" s="1"/>
  <c r="T1365" i="2" a="1"/>
  <c r="T1365" i="2" s="1"/>
  <c r="T512" i="2" a="1"/>
  <c r="T512" i="2" s="1"/>
  <c r="T513" i="2" a="1"/>
  <c r="T513" i="2" s="1"/>
  <c r="T1418" i="2" a="1"/>
  <c r="T1418" i="2" s="1"/>
  <c r="T1023" i="2" a="1"/>
  <c r="T1023" i="2" s="1"/>
  <c r="T1022" i="2" a="1"/>
  <c r="T1022" i="2" s="1"/>
  <c r="T1021" i="2" a="1"/>
  <c r="T1021" i="2" s="1"/>
  <c r="T1435" i="2" a="1"/>
  <c r="T1435" i="2" s="1"/>
  <c r="T1140" i="2" a="1"/>
  <c r="T1140" i="2" s="1"/>
  <c r="T875" i="2" a="1"/>
  <c r="T875" i="2" s="1"/>
  <c r="T928" i="2" a="1"/>
  <c r="T928" i="2" s="1"/>
  <c r="T927" i="2" a="1"/>
  <c r="T927" i="2" s="1"/>
  <c r="T1120" i="2" a="1"/>
  <c r="T1120" i="2" s="1"/>
  <c r="T1119" i="2" a="1"/>
  <c r="T1119" i="2" s="1"/>
  <c r="T1366" i="2" a="1"/>
  <c r="T1366" i="2" s="1"/>
  <c r="T1075" i="2" a="1"/>
  <c r="T1075" i="2" s="1"/>
  <c r="T1074" i="2" a="1"/>
  <c r="T1074" i="2" s="1"/>
  <c r="T1420" i="2" a="1"/>
  <c r="T1420" i="2" s="1"/>
  <c r="T915" i="2" a="1"/>
  <c r="T915" i="2" s="1"/>
  <c r="T914" i="2" a="1"/>
  <c r="T914" i="2" s="1"/>
  <c r="T1415" i="2" a="1"/>
  <c r="T1415" i="2" s="1"/>
  <c r="T1007" i="2" a="1"/>
  <c r="T1007" i="2" s="1"/>
  <c r="T1006" i="2" a="1"/>
  <c r="T1006" i="2" s="1"/>
  <c r="T1257" i="2" a="1"/>
  <c r="T1257" i="2" s="1"/>
  <c r="T647" i="2" a="1"/>
  <c r="T647" i="2" s="1"/>
  <c r="T1462" i="2" a="1"/>
  <c r="T1462" i="2" s="1"/>
  <c r="T1451" i="2" a="1"/>
  <c r="T1451" i="2" s="1"/>
  <c r="T558" i="2" a="1"/>
  <c r="T558" i="2" s="1"/>
  <c r="T557" i="2" a="1"/>
  <c r="T557" i="2" s="1"/>
  <c r="T921" i="2" a="1"/>
  <c r="T921" i="2" s="1"/>
  <c r="T920" i="2" a="1"/>
  <c r="T920" i="2" s="1"/>
  <c r="T1465" i="2" a="1"/>
  <c r="T1465" i="2" s="1"/>
  <c r="T1464" i="2" a="1"/>
  <c r="T1464" i="2" s="1"/>
  <c r="T1094" i="2" a="1"/>
  <c r="T1094" i="2" s="1"/>
  <c r="T1487" i="2" a="1"/>
  <c r="T1487" i="2" s="1"/>
  <c r="T1151" i="2" a="1"/>
  <c r="T1151" i="2" s="1"/>
  <c r="T1208" i="2" a="1"/>
  <c r="T1208" i="2" s="1"/>
  <c r="T1459" i="2" a="1"/>
  <c r="T1459" i="2" s="1"/>
  <c r="T1263" i="2" a="1"/>
  <c r="T1263" i="2" s="1"/>
  <c r="T1013" i="2" a="1"/>
  <c r="T1013" i="2" s="1"/>
  <c r="T1471" i="2" a="1"/>
  <c r="T1471" i="2" s="1"/>
  <c r="T1233" i="2" a="1"/>
  <c r="T1233" i="2" s="1"/>
  <c r="T1313" i="2" a="1"/>
  <c r="T1313" i="2" s="1"/>
  <c r="T1060" i="2" a="1"/>
  <c r="T1060" i="2" s="1"/>
  <c r="T132" i="2" a="1"/>
  <c r="T132" i="2" s="1"/>
  <c r="T1055" i="2" a="1"/>
  <c r="T1055" i="2" s="1"/>
  <c r="T1461" i="2" a="1"/>
  <c r="T1461" i="2" s="1"/>
  <c r="T1080" i="2" a="1"/>
  <c r="T1080" i="2" s="1"/>
  <c r="T1479" i="2" a="1"/>
  <c r="T1479" i="2" s="1"/>
  <c r="T1305" i="2" a="1"/>
  <c r="T1305" i="2" s="1"/>
  <c r="T1324" i="2" a="1"/>
  <c r="T1324" i="2" s="1"/>
  <c r="T1493" i="2" a="1"/>
  <c r="T1493" i="2" s="1"/>
  <c r="T1135" i="2" a="1"/>
  <c r="T1135" i="2" s="1"/>
  <c r="T1445" i="2" a="1"/>
  <c r="T1445" i="2" s="1"/>
  <c r="T995" i="2" a="1"/>
  <c r="T995" i="2" s="1"/>
  <c r="T1457" i="2" a="1"/>
  <c r="T1457" i="2" s="1"/>
  <c r="T1261" i="2" a="1"/>
  <c r="T1261" i="2" s="1"/>
  <c r="T1011" i="2" a="1"/>
  <c r="T1011" i="2" s="1"/>
  <c r="T1414" i="2" a="1"/>
  <c r="T1414" i="2" s="1"/>
  <c r="T1219" i="2" a="1"/>
  <c r="T1219" i="2" s="1"/>
  <c r="T1343" i="2" a="1"/>
  <c r="T1343" i="2" s="1"/>
  <c r="T1496" i="2" a="1"/>
  <c r="T1496" i="2" s="1"/>
  <c r="T1300" i="2" a="1"/>
  <c r="T1300" i="2" s="1"/>
  <c r="T1065" i="2" a="1"/>
  <c r="T1065" i="2" s="1"/>
  <c r="T1495" i="2" a="1"/>
  <c r="T1495" i="2" s="1"/>
  <c r="T1299" i="2" a="1"/>
  <c r="T1299" i="2" s="1"/>
  <c r="T1064" i="2" a="1"/>
  <c r="T1064" i="2" s="1"/>
  <c r="T934" i="2" a="1"/>
  <c r="T934" i="2" s="1"/>
  <c r="T1235" i="2" a="1"/>
  <c r="T1235" i="2" s="1"/>
  <c r="T1481" i="2" a="1"/>
  <c r="T1481" i="2" s="1"/>
  <c r="T1285" i="2" a="1"/>
  <c r="T1285" i="2" s="1"/>
  <c r="T1042" i="2" a="1"/>
  <c r="T1042" i="2" s="1"/>
  <c r="T1162" i="2" a="1"/>
  <c r="T1162" i="2" s="1"/>
  <c r="T1393" i="2" a="1"/>
  <c r="T1393" i="2" s="1"/>
  <c r="T1391" i="2" a="1"/>
  <c r="T1391" i="2" s="1"/>
  <c r="T1408" i="2" a="1"/>
  <c r="T1408" i="2" s="1"/>
  <c r="T1433" i="2" a="1"/>
  <c r="T1433" i="2" s="1"/>
  <c r="T1477" i="2" a="1"/>
  <c r="T1477" i="2" s="1"/>
  <c r="T1253" i="2" a="1"/>
  <c r="T1253" i="2" s="1"/>
  <c r="T1278" i="2" a="1"/>
  <c r="T1278" i="2" s="1"/>
  <c r="T1447" i="2" a="1"/>
  <c r="T1447" i="2" s="1"/>
  <c r="T1417" i="2" a="1"/>
  <c r="T1417" i="2" s="1"/>
  <c r="T1221" i="2" a="1"/>
  <c r="T1221" i="2" s="1"/>
  <c r="T1429" i="2" a="1"/>
  <c r="T1429" i="2" s="1"/>
  <c r="T1232" i="2" a="1"/>
  <c r="T1232" i="2" s="1"/>
  <c r="T970" i="2" a="1"/>
  <c r="T970" i="2" s="1"/>
  <c r="T1387" i="2" a="1"/>
  <c r="T1387" i="2" s="1"/>
  <c r="T1315" i="2" a="1"/>
  <c r="T1315" i="2" s="1"/>
  <c r="T1083" i="2" a="1"/>
  <c r="T1083" i="2" s="1"/>
  <c r="T1468" i="2" a="1"/>
  <c r="T1468" i="2" s="1"/>
  <c r="T1275" i="2" a="1"/>
  <c r="T1275" i="2" s="1"/>
  <c r="T1026" i="2" a="1"/>
  <c r="T1026" i="2" s="1"/>
  <c r="T1467" i="2" a="1"/>
  <c r="T1467" i="2" s="1"/>
  <c r="T1270" i="2" a="1"/>
  <c r="T1270" i="2" s="1"/>
  <c r="T1025" i="2" a="1"/>
  <c r="T1025" i="2" s="1"/>
  <c r="T140" i="2" a="1"/>
  <c r="T140" i="2" s="1"/>
  <c r="T1363" i="2" a="1"/>
  <c r="T1363" i="2" s="1"/>
  <c r="T1381" i="2" a="1"/>
  <c r="T1381" i="2" s="1"/>
  <c r="T977" i="2" a="1"/>
  <c r="T977" i="2" s="1"/>
  <c r="T1430" i="2" a="1"/>
  <c r="T1430" i="2" s="1"/>
  <c r="T1038" i="2" a="1"/>
  <c r="T1038" i="2" s="1"/>
  <c r="T1476" i="2" a="1"/>
  <c r="T1476" i="2" s="1"/>
  <c r="T1206" i="2" a="1"/>
  <c r="T1206" i="2" s="1"/>
  <c r="T1227" i="2" a="1"/>
  <c r="T1227" i="2" s="1"/>
  <c r="T996" i="2" a="1"/>
  <c r="T996" i="2" s="1"/>
  <c r="T1389" i="2" a="1"/>
  <c r="T1389" i="2" s="1"/>
  <c r="T1191" i="2" a="1"/>
  <c r="T1191" i="2" s="1"/>
  <c r="T1401" i="2" a="1"/>
  <c r="T1401" i="2" s="1"/>
  <c r="T1205" i="2" a="1"/>
  <c r="T1205" i="2" s="1"/>
  <c r="T1358" i="2" a="1"/>
  <c r="T1358" i="2" s="1"/>
  <c r="T1147" i="2" a="1"/>
  <c r="T1147" i="2" s="1"/>
  <c r="T1483" i="2" a="1"/>
  <c r="T1483" i="2" s="1"/>
  <c r="T1287" i="2" a="1"/>
  <c r="T1287" i="2" s="1"/>
  <c r="T1440" i="2" a="1"/>
  <c r="T1440" i="2" s="1"/>
  <c r="T1244" i="2" a="1"/>
  <c r="T1244" i="2" s="1"/>
  <c r="T1439" i="2" a="1"/>
  <c r="T1439" i="2" s="1"/>
  <c r="T1242" i="2" a="1"/>
  <c r="T1242" i="2" s="1"/>
  <c r="T984" i="2" a="1"/>
  <c r="T984" i="2" s="1"/>
  <c r="T975" i="2" a="1"/>
  <c r="T975" i="2" s="1"/>
  <c r="T711" i="2" a="1"/>
  <c r="T711" i="2" s="1"/>
  <c r="T1321" i="2" a="1"/>
  <c r="T1321" i="2" s="1"/>
  <c r="T1337" i="2" a="1"/>
  <c r="T1337" i="2" s="1"/>
  <c r="T1405" i="2" a="1"/>
  <c r="T1405" i="2" s="1"/>
  <c r="T1450" i="2" a="1"/>
  <c r="T1450" i="2" s="1"/>
  <c r="T1076" i="2" a="1"/>
  <c r="T1076" i="2" s="1"/>
  <c r="T1168" i="2" a="1"/>
  <c r="T1168" i="2" s="1"/>
  <c r="T1189" i="2" a="1"/>
  <c r="T1189" i="2" s="1"/>
  <c r="T1470" i="2" a="1"/>
  <c r="T1470" i="2" s="1"/>
  <c r="T1272" i="2" a="1"/>
  <c r="T1272" i="2" s="1"/>
  <c r="T969" i="2" a="1"/>
  <c r="T969" i="2" s="1"/>
  <c r="T1425" i="2" a="1"/>
  <c r="T1425" i="2" s="1"/>
  <c r="T1229" i="2" a="1"/>
  <c r="T1229" i="2" s="1"/>
  <c r="T1295" i="2" a="1"/>
  <c r="T1295" i="2" s="1"/>
  <c r="T1294" i="2" a="1"/>
  <c r="T1294" i="2" s="1"/>
  <c r="T1311" i="2" a="1"/>
  <c r="T1311" i="2" s="1"/>
  <c r="T1335" i="2" a="1"/>
  <c r="T1335" i="2" s="1"/>
  <c r="T823" i="2" a="1"/>
  <c r="T823" i="2" s="1"/>
  <c r="T1379" i="2" a="1"/>
  <c r="T1379" i="2" s="1"/>
  <c r="T1040" i="2" a="1"/>
  <c r="T1040" i="2" s="1"/>
  <c r="T1137" i="2" a="1"/>
  <c r="T1137" i="2" s="1"/>
  <c r="T1173" i="2" a="1"/>
  <c r="T1173" i="2" s="1"/>
  <c r="T1348" i="2" a="1"/>
  <c r="T1348" i="2" s="1"/>
  <c r="T1361" i="2" a="1"/>
  <c r="T1361" i="2" s="1"/>
  <c r="T1150" i="2" a="1"/>
  <c r="T1150" i="2" s="1"/>
  <c r="T1373" i="2" a="1"/>
  <c r="T1373" i="2" s="1"/>
  <c r="T1454" i="2" a="1"/>
  <c r="T1454" i="2" s="1"/>
  <c r="T1413" i="2" a="1"/>
  <c r="T1413" i="2" s="1"/>
  <c r="T1214" i="2" a="1"/>
  <c r="T1214" i="2" s="1"/>
  <c r="T994" i="2" a="1"/>
  <c r="T994" i="2" s="1"/>
  <c r="T822" i="2" a="1"/>
  <c r="T822" i="2" s="1"/>
  <c r="T738" i="2" a="1"/>
  <c r="T738" i="2" s="1"/>
  <c r="T1268" i="2" a="1"/>
  <c r="T1268" i="2" s="1"/>
  <c r="T1309" i="2" a="1"/>
  <c r="T1309" i="2" s="1"/>
  <c r="T1353" i="2" a="1"/>
  <c r="T1353" i="2" s="1"/>
  <c r="T916" i="2" a="1"/>
  <c r="T916" i="2" s="1"/>
  <c r="T1404" i="2" a="1"/>
  <c r="T1404" i="2" s="1"/>
  <c r="T1475" i="2" a="1"/>
  <c r="T1475" i="2" s="1"/>
  <c r="T1136" i="2" a="1"/>
  <c r="T1136" i="2" s="1"/>
  <c r="T1323" i="2" a="1"/>
  <c r="T1323" i="2" s="1"/>
  <c r="T1347" i="2" a="1"/>
  <c r="T1347" i="2" s="1"/>
  <c r="T1131" i="2" a="1"/>
  <c r="T1131" i="2" s="1"/>
  <c r="T1359" i="2" a="1"/>
  <c r="T1359" i="2" s="1"/>
  <c r="T1316" i="2" a="1"/>
  <c r="T1316" i="2" s="1"/>
  <c r="T1245" i="2" a="1"/>
  <c r="T1245" i="2" s="1"/>
  <c r="T1398" i="2" a="1"/>
  <c r="T1398" i="2" s="1"/>
  <c r="T1201" i="2" a="1"/>
  <c r="T1201" i="2" s="1"/>
  <c r="T901" i="2" a="1"/>
  <c r="T901" i="2" s="1"/>
  <c r="T1397" i="2" a="1"/>
  <c r="T1397" i="2" s="1"/>
  <c r="T1203" i="2" a="1"/>
  <c r="T1203" i="2" s="1"/>
  <c r="T1188" i="2" a="1"/>
  <c r="T1188" i="2" s="1"/>
  <c r="T1200" i="2" a="1"/>
  <c r="T1200" i="2" s="1"/>
  <c r="T1105" i="2" a="1"/>
  <c r="T1105" i="2" s="1"/>
  <c r="T1265" i="2" a="1"/>
  <c r="T1265" i="2" s="1"/>
  <c r="T1283" i="2" a="1"/>
  <c r="T1283" i="2" s="1"/>
  <c r="T1378" i="2" a="1"/>
  <c r="T1378" i="2" s="1"/>
  <c r="T1449" i="2" a="1"/>
  <c r="T1449" i="2" s="1"/>
  <c r="T1474" i="2" a="1"/>
  <c r="T1474" i="2" s="1"/>
  <c r="T1297" i="2" a="1"/>
  <c r="T1297" i="2" s="1"/>
  <c r="T1333" i="2" a="1"/>
  <c r="T1333" i="2" s="1"/>
  <c r="T1111" i="2" a="1"/>
  <c r="T1111" i="2" s="1"/>
  <c r="T1345" i="2" a="1"/>
  <c r="T1345" i="2" s="1"/>
  <c r="T1498" i="2" a="1"/>
  <c r="T1498" i="2" s="1"/>
  <c r="T1303" i="2" a="1"/>
  <c r="T1303" i="2" s="1"/>
  <c r="T1067" i="2" a="1"/>
  <c r="T1067" i="2" s="1"/>
  <c r="T1427" i="2" a="1"/>
  <c r="T1427" i="2" s="1"/>
  <c r="T1231" i="2" a="1"/>
  <c r="T1231" i="2" s="1"/>
  <c r="T968" i="2" a="1"/>
  <c r="T968" i="2" s="1"/>
  <c r="T1384" i="2" a="1"/>
  <c r="T1384" i="2" s="1"/>
  <c r="T1383" i="2" a="1"/>
  <c r="T1383" i="2" s="1"/>
  <c r="T1181" i="2" a="1"/>
  <c r="T1181" i="2" s="1"/>
  <c r="T837" i="2" a="1"/>
  <c r="T837" i="2" s="1"/>
  <c r="T73" i="2" a="1"/>
  <c r="T73" i="2" s="1"/>
  <c r="T878" i="2" a="1"/>
  <c r="T878" i="2" s="1"/>
  <c r="T1222" i="2" a="1"/>
  <c r="T1222" i="2" s="1"/>
  <c r="T1239" i="2" a="1"/>
  <c r="T1239" i="2" s="1"/>
  <c r="T1307" i="2" a="1"/>
  <c r="T1307" i="2" s="1"/>
  <c r="T1423" i="2" a="1"/>
  <c r="T1423" i="2" s="1"/>
  <c r="T1318" i="2" a="1"/>
  <c r="T1318" i="2" s="1"/>
  <c r="T1093" i="2" a="1"/>
  <c r="T1093" i="2" s="1"/>
  <c r="T1331" i="2" a="1"/>
  <c r="T1331" i="2" s="1"/>
  <c r="T1109" i="2" a="1"/>
  <c r="T1109" i="2" s="1"/>
  <c r="T1051" i="2" a="1"/>
  <c r="T1051" i="2" s="1"/>
  <c r="T1217" i="2" a="1"/>
  <c r="T1217" i="2" s="1"/>
  <c r="T942" i="2" a="1"/>
  <c r="T942" i="2" s="1"/>
  <c r="T1165" i="2" a="1"/>
  <c r="T1165" i="2" s="1"/>
  <c r="T1369" i="2" a="1"/>
  <c r="T1369" i="2" s="1"/>
  <c r="T548" i="2" a="1"/>
  <c r="T548" i="2" s="1"/>
  <c r="T444" i="2" a="1"/>
  <c r="T444" i="2" s="1"/>
  <c r="T1158" i="2" a="1"/>
  <c r="T1158" i="2" s="1"/>
  <c r="T1422" i="2" a="1"/>
  <c r="T1422" i="2" s="1"/>
  <c r="T1037" i="2" a="1"/>
  <c r="T1037" i="2" s="1"/>
  <c r="T1251" i="2" a="1"/>
  <c r="T1251" i="2" s="1"/>
  <c r="T1499" i="2" a="1"/>
  <c r="T1499" i="2" s="1"/>
  <c r="T1304" i="2" a="1"/>
  <c r="T1304" i="2" s="1"/>
  <c r="T1070" i="2" a="1"/>
  <c r="T1070" i="2" s="1"/>
  <c r="T1320" i="2" a="1"/>
  <c r="T1320" i="2" s="1"/>
  <c r="T1092" i="2" a="1"/>
  <c r="T1092" i="2" s="1"/>
  <c r="T439" i="2" a="1"/>
  <c r="T439" i="2" s="1"/>
  <c r="T1273" i="2" a="1"/>
  <c r="T1273" i="2" s="1"/>
  <c r="T1399" i="2" a="1"/>
  <c r="T1399" i="2" s="1"/>
  <c r="T904" i="2" a="1"/>
  <c r="T904" i="2" s="1"/>
  <c r="T1145" i="2" a="1"/>
  <c r="T1145" i="2" s="1"/>
  <c r="T1356" i="2" a="1"/>
  <c r="T1356" i="2" s="1"/>
  <c r="T1139" i="2" a="1"/>
  <c r="T1139" i="2" s="1"/>
  <c r="T836" i="2" a="1"/>
  <c r="T836" i="2" s="1"/>
  <c r="T1211" i="2" a="1"/>
  <c r="T1211" i="2" s="1"/>
  <c r="T1255" i="2" a="1"/>
  <c r="T1255" i="2" s="1"/>
  <c r="T1306" i="2" a="1"/>
  <c r="T1306" i="2" s="1"/>
  <c r="T999" i="2" a="1"/>
  <c r="T999" i="2" s="1"/>
  <c r="T1225" i="2" a="1"/>
  <c r="T1225" i="2" s="1"/>
  <c r="T1486" i="2" a="1"/>
  <c r="T1486" i="2" s="1"/>
  <c r="T1291" i="2" a="1"/>
  <c r="T1291" i="2" s="1"/>
  <c r="T1053" i="2" a="1"/>
  <c r="T1053" i="2" s="1"/>
  <c r="T1069" i="2" a="1"/>
  <c r="T1069" i="2" s="1"/>
  <c r="T1456" i="2" a="1"/>
  <c r="T1456" i="2" s="1"/>
  <c r="T1260" i="2" a="1"/>
  <c r="T1260" i="2" s="1"/>
  <c r="T1010" i="2" a="1"/>
  <c r="T1010" i="2" s="1"/>
  <c r="T1385" i="2" a="1"/>
  <c r="T1385" i="2" s="1"/>
  <c r="T1342" i="2" a="1"/>
  <c r="T1342" i="2" s="1"/>
  <c r="T1125" i="2" a="1"/>
  <c r="T1125" i="2" s="1"/>
  <c r="T1341" i="2" a="1"/>
  <c r="T1341" i="2" s="1"/>
  <c r="T1122" i="2" a="1"/>
  <c r="T1122" i="2" s="1"/>
  <c r="T438" i="2" a="1"/>
  <c r="T438" i="2" s="1"/>
  <c r="T1095" i="2" a="1"/>
  <c r="T1095" i="2" s="1"/>
  <c r="T981" i="2" a="1"/>
  <c r="T981" i="2" s="1"/>
  <c r="T1491" i="2" a="1"/>
  <c r="T1491" i="2" s="1"/>
  <c r="T1490" i="2" a="1"/>
  <c r="T1490" i="2" s="1"/>
  <c r="T1154" i="2" a="1"/>
  <c r="T1154" i="2" s="1"/>
  <c r="T1234" i="2" a="1"/>
  <c r="T1234" i="2" s="1"/>
  <c r="T1280" i="2" a="1"/>
  <c r="T1280" i="2" s="1"/>
  <c r="T1351" i="2" a="1"/>
  <c r="T1351" i="2" s="1"/>
  <c r="T1376" i="2" a="1"/>
  <c r="T1376" i="2" s="1"/>
  <c r="T1196" i="2" a="1"/>
  <c r="T1196" i="2" s="1"/>
  <c r="T1473" i="2" a="1"/>
  <c r="T1473" i="2" s="1"/>
  <c r="T1277" i="2" a="1"/>
  <c r="T1277" i="2" s="1"/>
  <c r="T1033" i="2" a="1"/>
  <c r="T1033" i="2" s="1"/>
  <c r="T1485" i="2" a="1"/>
  <c r="T1485" i="2" s="1"/>
  <c r="T1289" i="2" a="1"/>
  <c r="T1289" i="2" s="1"/>
  <c r="T85" i="2" a="1"/>
  <c r="T85" i="2" s="1"/>
  <c r="T1442" i="2" a="1"/>
  <c r="T1442" i="2" s="1"/>
  <c r="T1249" i="2" a="1"/>
  <c r="T1249" i="2" s="1"/>
  <c r="T991" i="2" a="1"/>
  <c r="T991" i="2" s="1"/>
  <c r="T1371" i="2" a="1"/>
  <c r="T1371" i="2" s="1"/>
  <c r="T1164" i="2" a="1"/>
  <c r="T1164" i="2" s="1"/>
  <c r="T1328" i="2" a="1"/>
  <c r="T1328" i="2" s="1"/>
  <c r="T1107" i="2" a="1"/>
  <c r="T1107" i="2" s="1"/>
  <c r="T1326" i="2" a="1"/>
  <c r="T1326" i="2" s="1"/>
  <c r="T1103" i="2" a="1"/>
  <c r="T1103" i="2" s="1"/>
  <c r="T941" i="2" a="1"/>
  <c r="T941" i="2" s="1"/>
  <c r="T1130" i="2" a="1"/>
  <c r="T1130" i="2" s="1"/>
  <c r="T1172" i="2" a="1"/>
  <c r="T1172" i="2" s="1"/>
  <c r="N17" i="2" a="1"/>
  <c r="N17" i="2" s="1"/>
  <c r="M17" i="2" s="1" a="1"/>
  <c r="M17" i="2" s="1"/>
  <c r="N18" i="2" l="1" a="1"/>
  <c r="N18" i="2" s="1"/>
  <c r="M18" i="2" s="1" a="1"/>
  <c r="M18" i="2" s="1"/>
  <c r="N19" i="2" l="1" a="1"/>
  <c r="N19" i="2" s="1"/>
  <c r="M19" i="2" s="1" a="1"/>
  <c r="M19" i="2" s="1"/>
  <c r="N20" i="2" s="1" a="1"/>
  <c r="N20" i="2" s="1"/>
  <c r="M20" i="2" s="1" a="1"/>
  <c r="M20" i="2" s="1"/>
  <c r="N21" i="2" s="1" a="1"/>
  <c r="N21" i="2" s="1"/>
  <c r="M21" i="2" s="1" a="1"/>
  <c r="M21" i="2" s="1"/>
  <c r="N22" i="2" s="1" a="1"/>
  <c r="N22" i="2" s="1"/>
  <c r="M22" i="2" s="1" a="1"/>
  <c r="M22" i="2" s="1"/>
  <c r="N23" i="2" s="1" a="1"/>
  <c r="N23" i="2" s="1"/>
  <c r="M23" i="2" s="1" a="1"/>
  <c r="M23" i="2" s="1"/>
  <c r="N24" i="2" s="1" a="1"/>
  <c r="N24" i="2" s="1"/>
  <c r="M24" i="2" s="1" a="1"/>
  <c r="M24" i="2" s="1"/>
  <c r="N25" i="2" s="1" a="1"/>
  <c r="N25" i="2" s="1"/>
  <c r="M25" i="2" s="1" a="1"/>
  <c r="M25" i="2" s="1"/>
  <c r="N26" i="2" s="1" a="1"/>
  <c r="N26" i="2" s="1"/>
  <c r="M26" i="2" s="1" a="1"/>
  <c r="M26" i="2" s="1"/>
  <c r="N27" i="2" s="1" a="1"/>
  <c r="N27" i="2" s="1"/>
  <c r="M27" i="2" s="1" a="1"/>
  <c r="M27" i="2" s="1"/>
  <c r="N28" i="2" s="1" a="1"/>
  <c r="N28" i="2" s="1"/>
  <c r="M28" i="2" s="1" a="1"/>
  <c r="M28" i="2" s="1"/>
  <c r="N29" i="2" s="1" a="1"/>
  <c r="N29" i="2" s="1"/>
  <c r="M29" i="2" s="1" a="1"/>
  <c r="M29" i="2" s="1"/>
  <c r="N30" i="2" s="1" a="1"/>
  <c r="N30" i="2" s="1"/>
  <c r="M30" i="2" s="1" a="1"/>
  <c r="M30" i="2" s="1"/>
  <c r="N31" i="2" l="1" a="1"/>
  <c r="N31" i="2" s="1"/>
  <c r="M31" i="2" s="1" a="1"/>
  <c r="M31" i="2" s="1"/>
  <c r="N32" i="2" s="1" a="1"/>
  <c r="N32" i="2" s="1"/>
  <c r="M32" i="2" l="1" a="1"/>
  <c r="M32" i="2" s="1"/>
  <c r="N33" i="2" a="1"/>
  <c r="N33" i="2" s="1"/>
  <c r="M33" i="2" s="1" a="1"/>
  <c r="M33" i="2" s="1"/>
  <c r="N34" i="2" l="1" a="1"/>
  <c r="N34" i="2" s="1"/>
  <c r="M34" i="2" s="1" a="1"/>
  <c r="M34" i="2" s="1"/>
  <c r="N35" i="2" l="1" a="1"/>
  <c r="N35" i="2" s="1"/>
  <c r="M35" i="2" s="1" a="1"/>
  <c r="M35" i="2" s="1"/>
  <c r="N36" i="2" l="1" a="1"/>
  <c r="N36" i="2" s="1"/>
  <c r="M36" i="2" s="1" a="1"/>
  <c r="M36" i="2" s="1"/>
  <c r="N37" i="2" l="1" a="1"/>
  <c r="N37" i="2" s="1"/>
  <c r="M37" i="2" s="1" a="1"/>
  <c r="M37" i="2" s="1"/>
  <c r="N38" i="2" l="1" a="1"/>
  <c r="N38" i="2" s="1"/>
  <c r="M38" i="2" s="1" a="1"/>
  <c r="M38" i="2" s="1"/>
  <c r="N39" i="2" l="1" a="1"/>
  <c r="N39" i="2" s="1"/>
  <c r="M39" i="2" s="1" a="1"/>
  <c r="M39" i="2" s="1"/>
  <c r="N40" i="2" l="1" a="1"/>
  <c r="N40" i="2" s="1"/>
  <c r="M40" i="2" s="1" a="1"/>
  <c r="M40" i="2" s="1"/>
  <c r="N41" i="2" l="1" a="1"/>
  <c r="N41" i="2" s="1"/>
  <c r="M41" i="2" s="1" a="1"/>
  <c r="M41" i="2" s="1"/>
  <c r="N42" i="2" l="1" a="1"/>
  <c r="N42" i="2" s="1"/>
  <c r="M42" i="2" s="1" a="1"/>
  <c r="M42" i="2" s="1"/>
  <c r="N43" i="2" l="1" a="1"/>
  <c r="N43" i="2" s="1"/>
  <c r="M43" i="2" s="1" a="1"/>
  <c r="M43" i="2" s="1"/>
  <c r="N44" i="2" l="1" a="1"/>
  <c r="N44" i="2" s="1"/>
  <c r="M44" i="2" s="1" a="1"/>
  <c r="M44" i="2" s="1"/>
  <c r="N45" i="2" l="1" a="1"/>
  <c r="N45" i="2" s="1"/>
  <c r="M45" i="2" s="1" a="1"/>
  <c r="M45" i="2" s="1"/>
  <c r="N46" i="2" l="1" a="1"/>
  <c r="N46" i="2" s="1"/>
  <c r="M46" i="2" s="1" a="1"/>
  <c r="M46" i="2" s="1"/>
  <c r="N47" i="2" l="1" a="1"/>
  <c r="N47" i="2" s="1"/>
  <c r="M47" i="2" s="1" a="1"/>
  <c r="M47" i="2" s="1"/>
  <c r="N48" i="2" l="1" a="1"/>
  <c r="N48" i="2" s="1"/>
  <c r="M48" i="2" s="1" a="1"/>
  <c r="M48" i="2" s="1"/>
  <c r="N49" i="2" l="1" a="1"/>
  <c r="N49" i="2" s="1"/>
  <c r="M49" i="2" s="1" a="1"/>
  <c r="M49" i="2" s="1"/>
  <c r="N50" i="2" l="1" a="1"/>
  <c r="N50" i="2" s="1"/>
  <c r="M50" i="2" s="1" a="1"/>
  <c r="M50" i="2" s="1"/>
  <c r="N51" i="2" l="1" a="1"/>
  <c r="N51" i="2" s="1"/>
  <c r="M51" i="2" s="1" a="1"/>
  <c r="M51" i="2" s="1"/>
  <c r="N52" i="2" l="1" a="1"/>
  <c r="N52" i="2" s="1"/>
  <c r="M52" i="2" s="1" a="1"/>
  <c r="M52" i="2" s="1"/>
  <c r="N53" i="2" l="1" a="1"/>
  <c r="N53" i="2" s="1"/>
  <c r="M53" i="2" s="1" a="1"/>
  <c r="M53" i="2" s="1"/>
  <c r="N54" i="2" l="1" a="1"/>
  <c r="N54" i="2" s="1"/>
  <c r="M54" i="2" s="1" a="1"/>
  <c r="M54" i="2" s="1"/>
  <c r="N55" i="2" l="1" a="1"/>
  <c r="N55" i="2" s="1"/>
  <c r="M55" i="2" s="1" a="1"/>
  <c r="M55" i="2" s="1"/>
  <c r="N56" i="2" l="1" a="1"/>
  <c r="N56" i="2" s="1"/>
  <c r="M56" i="2" s="1" a="1"/>
  <c r="M56" i="2" s="1"/>
  <c r="N57" i="2" l="1" a="1"/>
  <c r="N57" i="2" s="1"/>
  <c r="M57" i="2" s="1" a="1"/>
  <c r="M57" i="2" s="1"/>
  <c r="N58" i="2" l="1" a="1"/>
  <c r="N58" i="2" s="1"/>
  <c r="M58" i="2" s="1" a="1"/>
  <c r="M58" i="2" s="1"/>
  <c r="N59" i="2" l="1" a="1"/>
  <c r="N59" i="2" s="1"/>
  <c r="M59" i="2" s="1" a="1"/>
  <c r="M59" i="2" s="1"/>
  <c r="N60" i="2" l="1" a="1"/>
  <c r="N60" i="2" s="1"/>
  <c r="M60" i="2" s="1" a="1"/>
  <c r="M60" i="2" s="1"/>
  <c r="N61" i="2" l="1" a="1"/>
  <c r="N61" i="2" s="1"/>
  <c r="M61" i="2" s="1" a="1"/>
  <c r="M61" i="2" s="1"/>
  <c r="N62" i="2" l="1" a="1"/>
  <c r="N62" i="2" s="1"/>
  <c r="M62" i="2" s="1" a="1"/>
  <c r="M62" i="2" s="1"/>
  <c r="N63" i="2" l="1" a="1"/>
  <c r="N63" i="2" s="1"/>
  <c r="M63" i="2" s="1" a="1"/>
  <c r="M63" i="2" s="1"/>
  <c r="N64" i="2" l="1" a="1"/>
  <c r="N64" i="2" s="1"/>
  <c r="M64" i="2" s="1" a="1"/>
  <c r="M64" i="2" s="1"/>
  <c r="N65" i="2" l="1" a="1"/>
  <c r="N65" i="2" s="1"/>
  <c r="M65" i="2" s="1" a="1"/>
  <c r="M65" i="2" s="1"/>
  <c r="N66" i="2" l="1" a="1"/>
  <c r="N66" i="2" s="1"/>
  <c r="M66" i="2" s="1" a="1"/>
  <c r="M66" i="2" s="1"/>
  <c r="N67" i="2" l="1" a="1"/>
  <c r="N67" i="2" s="1"/>
  <c r="M67" i="2" s="1" a="1"/>
  <c r="M67" i="2" s="1"/>
  <c r="N68" i="2" l="1" a="1"/>
  <c r="N68" i="2" s="1"/>
  <c r="M68" i="2" s="1" a="1"/>
  <c r="M68" i="2" s="1"/>
  <c r="N69" i="2" l="1" a="1"/>
  <c r="N69" i="2" s="1"/>
  <c r="M69" i="2" s="1" a="1"/>
  <c r="M69" i="2" s="1"/>
  <c r="N70" i="2" l="1" a="1"/>
  <c r="N70" i="2" s="1"/>
  <c r="M70" i="2" s="1" a="1"/>
  <c r="M70" i="2" s="1"/>
  <c r="N71" i="2" l="1" a="1"/>
  <c r="N71" i="2" s="1"/>
  <c r="M71" i="2" s="1" a="1"/>
  <c r="M71" i="2" s="1"/>
  <c r="N72" i="2" l="1" a="1"/>
  <c r="N72" i="2" s="1"/>
  <c r="M72" i="2" s="1" a="1"/>
  <c r="M72" i="2" s="1"/>
  <c r="N73" i="2" l="1" a="1"/>
  <c r="N73" i="2" s="1"/>
  <c r="M73" i="2" s="1" a="1"/>
  <c r="M73" i="2" s="1"/>
  <c r="N74" i="2" l="1" a="1"/>
  <c r="N74" i="2" s="1"/>
  <c r="M74" i="2" s="1" a="1"/>
  <c r="M74" i="2" s="1"/>
  <c r="N75" i="2" l="1" a="1"/>
  <c r="N75" i="2" s="1"/>
  <c r="M75" i="2" s="1" a="1"/>
  <c r="M75" i="2" s="1"/>
  <c r="N76" i="2" l="1" a="1"/>
  <c r="N76" i="2" s="1"/>
  <c r="M76" i="2" s="1" a="1"/>
  <c r="M76" i="2" s="1"/>
  <c r="N77" i="2" l="1" a="1"/>
  <c r="N77" i="2" s="1"/>
  <c r="M77" i="2" s="1" a="1"/>
  <c r="M77" i="2" s="1"/>
  <c r="N78" i="2" l="1" a="1"/>
  <c r="N78" i="2" s="1"/>
  <c r="M78" i="2" s="1" a="1"/>
  <c r="M78" i="2" s="1"/>
  <c r="N79" i="2" l="1" a="1"/>
  <c r="N79" i="2" s="1"/>
  <c r="M79" i="2" s="1" a="1"/>
  <c r="M79" i="2" s="1"/>
  <c r="N80" i="2" l="1" a="1"/>
  <c r="N80" i="2" s="1"/>
  <c r="M80" i="2" s="1" a="1"/>
  <c r="M80" i="2" s="1"/>
  <c r="N81" i="2" l="1" a="1"/>
  <c r="N81" i="2" s="1"/>
  <c r="M81" i="2" s="1" a="1"/>
  <c r="M81" i="2" s="1"/>
  <c r="N82" i="2" l="1" a="1"/>
  <c r="N82" i="2" s="1"/>
  <c r="M82" i="2" s="1" a="1"/>
  <c r="M82" i="2" s="1"/>
  <c r="N83" i="2" l="1" a="1"/>
  <c r="N83" i="2" s="1"/>
  <c r="M83" i="2" s="1" a="1"/>
  <c r="M83" i="2" s="1"/>
  <c r="N84" i="2" l="1" a="1"/>
  <c r="N84" i="2" s="1"/>
  <c r="M84" i="2" s="1" a="1"/>
  <c r="M84" i="2" s="1"/>
  <c r="N85" i="2" l="1" a="1"/>
  <c r="N85" i="2" s="1"/>
  <c r="M85" i="2" s="1" a="1"/>
  <c r="M85" i="2" s="1"/>
  <c r="N86" i="2" l="1" a="1"/>
  <c r="N86" i="2" s="1"/>
  <c r="M86" i="2" s="1" a="1"/>
  <c r="M86" i="2" s="1"/>
  <c r="N87" i="2" l="1" a="1"/>
  <c r="N87" i="2" s="1"/>
  <c r="M87" i="2" s="1" a="1"/>
  <c r="M87" i="2" s="1"/>
  <c r="N88" i="2" l="1" a="1"/>
  <c r="N88" i="2" s="1"/>
  <c r="M88" i="2" s="1" a="1"/>
  <c r="M88" i="2" s="1"/>
  <c r="N89" i="2" l="1" a="1"/>
  <c r="N89" i="2" s="1"/>
  <c r="M89" i="2" s="1" a="1"/>
  <c r="M89" i="2" s="1"/>
  <c r="N90" i="2" l="1" a="1"/>
  <c r="N90" i="2" s="1"/>
  <c r="M90" i="2" s="1" a="1"/>
  <c r="M90" i="2" s="1"/>
  <c r="N91" i="2" l="1" a="1"/>
  <c r="N91" i="2" s="1"/>
  <c r="M91" i="2" s="1" a="1"/>
  <c r="M91" i="2" s="1"/>
  <c r="N92" i="2" l="1" a="1"/>
  <c r="N92" i="2" s="1"/>
  <c r="M92" i="2" s="1" a="1"/>
  <c r="M92" i="2" s="1"/>
  <c r="N93" i="2" l="1" a="1"/>
  <c r="N93" i="2" s="1"/>
  <c r="M93" i="2" s="1" a="1"/>
  <c r="M93" i="2" s="1"/>
  <c r="N94" i="2" l="1" a="1"/>
  <c r="N94" i="2" s="1"/>
  <c r="M94" i="2" s="1" a="1"/>
  <c r="M94" i="2" s="1"/>
  <c r="N95" i="2" l="1" a="1"/>
  <c r="N95" i="2" s="1"/>
  <c r="M95" i="2" s="1" a="1"/>
  <c r="M95" i="2" s="1"/>
  <c r="N96" i="2" l="1" a="1"/>
  <c r="N96" i="2" s="1"/>
  <c r="M96" i="2" s="1" a="1"/>
  <c r="M96" i="2" s="1"/>
  <c r="N97" i="2" l="1" a="1"/>
  <c r="N97" i="2" s="1"/>
  <c r="M97" i="2" s="1" a="1"/>
  <c r="M97" i="2" s="1"/>
  <c r="N98" i="2" l="1" a="1"/>
  <c r="N98" i="2" s="1"/>
  <c r="M98" i="2" s="1" a="1"/>
  <c r="M98" i="2" s="1"/>
  <c r="N99" i="2" l="1" a="1"/>
  <c r="N99" i="2" s="1"/>
  <c r="M99" i="2" s="1" a="1"/>
  <c r="M99" i="2" s="1"/>
  <c r="N100" i="2" l="1" a="1"/>
  <c r="N100" i="2" s="1"/>
  <c r="M100" i="2" s="1" a="1"/>
  <c r="M100" i="2" s="1"/>
  <c r="N101" i="2" l="1" a="1"/>
  <c r="N101" i="2" s="1"/>
  <c r="M101" i="2" s="1" a="1"/>
  <c r="M101" i="2" s="1"/>
  <c r="N102" i="2" l="1" a="1"/>
  <c r="N102" i="2" s="1"/>
  <c r="M102" i="2" s="1" a="1"/>
  <c r="M102" i="2" s="1"/>
  <c r="N103" i="2" l="1" a="1"/>
  <c r="N103" i="2" s="1"/>
  <c r="M103" i="2" s="1" a="1"/>
  <c r="M103" i="2" s="1"/>
  <c r="N104" i="2" l="1" a="1"/>
  <c r="N104" i="2" s="1"/>
  <c r="M104" i="2" s="1" a="1"/>
  <c r="M104" i="2" s="1"/>
  <c r="N105" i="2" l="1" a="1"/>
  <c r="N105" i="2" s="1"/>
  <c r="M105" i="2" s="1" a="1"/>
  <c r="M105" i="2" s="1"/>
  <c r="N106" i="2" l="1" a="1"/>
  <c r="N106" i="2" s="1"/>
  <c r="M106" i="2" s="1" a="1"/>
  <c r="M106" i="2" s="1"/>
  <c r="N107" i="2" l="1" a="1"/>
  <c r="N107" i="2" s="1"/>
  <c r="M107" i="2" s="1" a="1"/>
  <c r="M107" i="2" s="1"/>
  <c r="N108" i="2" l="1" a="1"/>
  <c r="N108" i="2" s="1"/>
  <c r="M108" i="2" s="1" a="1"/>
  <c r="M108" i="2" s="1"/>
  <c r="N109" i="2" l="1" a="1"/>
  <c r="N109" i="2" s="1"/>
  <c r="M109" i="2" s="1" a="1"/>
  <c r="M109" i="2" s="1"/>
  <c r="N110" i="2" l="1" a="1"/>
  <c r="N110" i="2" s="1"/>
  <c r="M110" i="2" s="1" a="1"/>
  <c r="M110" i="2" s="1"/>
  <c r="N111" i="2" l="1" a="1"/>
  <c r="N111" i="2" s="1"/>
  <c r="M111" i="2" s="1" a="1"/>
  <c r="M111" i="2" s="1"/>
  <c r="N112" i="2" l="1" a="1"/>
  <c r="N112" i="2" s="1"/>
  <c r="M112" i="2" s="1" a="1"/>
  <c r="M112" i="2" s="1"/>
  <c r="N113" i="2" l="1" a="1"/>
  <c r="N113" i="2" s="1"/>
  <c r="M113" i="2" s="1" a="1"/>
  <c r="M113" i="2" s="1"/>
  <c r="N114" i="2" l="1" a="1"/>
  <c r="N114" i="2" s="1"/>
  <c r="M114" i="2" s="1" a="1"/>
  <c r="M114" i="2" s="1"/>
  <c r="N115" i="2" l="1" a="1"/>
  <c r="N115" i="2" s="1"/>
  <c r="M115" i="2" s="1" a="1"/>
  <c r="M115" i="2" s="1"/>
  <c r="N116" i="2" l="1" a="1"/>
  <c r="N116" i="2" s="1"/>
  <c r="M116" i="2" s="1" a="1"/>
  <c r="M116" i="2" s="1"/>
  <c r="N117" i="2" l="1" a="1"/>
  <c r="N117" i="2" s="1"/>
  <c r="M117" i="2" s="1" a="1"/>
  <c r="M117" i="2" s="1"/>
  <c r="N118" i="2" l="1" a="1"/>
  <c r="N118" i="2" s="1"/>
  <c r="M118" i="2" s="1" a="1"/>
  <c r="M118" i="2" s="1"/>
  <c r="N119" i="2" l="1" a="1"/>
  <c r="N119" i="2" s="1"/>
  <c r="M119" i="2" s="1" a="1"/>
  <c r="M119" i="2" s="1"/>
  <c r="N120" i="2" l="1" a="1"/>
  <c r="N120" i="2" s="1"/>
  <c r="M120" i="2" s="1" a="1"/>
  <c r="M120" i="2" s="1"/>
  <c r="N121" i="2" l="1" a="1"/>
  <c r="N121" i="2" s="1"/>
  <c r="M121" i="2" s="1" a="1"/>
  <c r="M121" i="2" s="1"/>
  <c r="N122" i="2" l="1" a="1"/>
  <c r="N122" i="2" s="1"/>
  <c r="M122" i="2" s="1" a="1"/>
  <c r="M122" i="2" s="1"/>
  <c r="N123" i="2" l="1" a="1"/>
  <c r="N123" i="2" s="1"/>
  <c r="M123" i="2" s="1" a="1"/>
  <c r="M123" i="2" s="1"/>
  <c r="N124" i="2" l="1" a="1"/>
  <c r="N124" i="2" s="1"/>
  <c r="M124" i="2" s="1" a="1"/>
  <c r="M124" i="2" s="1"/>
  <c r="N125" i="2" l="1" a="1"/>
  <c r="N125" i="2" s="1"/>
  <c r="M125" i="2" s="1" a="1"/>
  <c r="M125" i="2" s="1"/>
  <c r="N126" i="2" l="1" a="1"/>
  <c r="N126" i="2" s="1"/>
  <c r="M126" i="2" s="1" a="1"/>
  <c r="M126" i="2" s="1"/>
  <c r="N127" i="2" l="1" a="1"/>
  <c r="N127" i="2" s="1"/>
  <c r="M127" i="2" s="1" a="1"/>
  <c r="M127" i="2" s="1"/>
  <c r="N128" i="2" l="1" a="1"/>
  <c r="N128" i="2" s="1"/>
  <c r="M128" i="2" s="1" a="1"/>
  <c r="M128" i="2" s="1"/>
  <c r="N129" i="2" l="1" a="1"/>
  <c r="N129" i="2" s="1"/>
  <c r="M129" i="2" s="1" a="1"/>
  <c r="M129" i="2" s="1"/>
  <c r="N130" i="2" l="1" a="1"/>
  <c r="N130" i="2" s="1"/>
  <c r="M130" i="2" s="1" a="1"/>
  <c r="M130" i="2" s="1"/>
  <c r="N131" i="2" l="1" a="1"/>
  <c r="N131" i="2" s="1"/>
  <c r="M131" i="2" s="1" a="1"/>
  <c r="M131" i="2" s="1"/>
  <c r="N132" i="2" l="1" a="1"/>
  <c r="N132" i="2" s="1"/>
  <c r="M132" i="2" s="1" a="1"/>
  <c r="M132" i="2" s="1"/>
  <c r="N133" i="2" l="1" a="1"/>
  <c r="N133" i="2" s="1"/>
  <c r="M133" i="2" s="1" a="1"/>
  <c r="M133" i="2" s="1"/>
  <c r="N134" i="2" l="1" a="1"/>
  <c r="N134" i="2" s="1"/>
  <c r="M134" i="2" s="1" a="1"/>
  <c r="M134" i="2" s="1"/>
  <c r="N135" i="2" l="1" a="1"/>
  <c r="N135" i="2" s="1"/>
  <c r="M135" i="2" s="1" a="1"/>
  <c r="M135" i="2" s="1"/>
  <c r="N136" i="2" l="1" a="1"/>
  <c r="N136" i="2" s="1"/>
  <c r="M136" i="2" s="1" a="1"/>
  <c r="M136" i="2" s="1"/>
  <c r="N137" i="2" l="1" a="1"/>
  <c r="N137" i="2" s="1"/>
  <c r="M137" i="2" s="1" a="1"/>
  <c r="M137" i="2" s="1"/>
  <c r="N138" i="2" l="1" a="1"/>
  <c r="N138" i="2" s="1"/>
  <c r="M138" i="2" s="1" a="1"/>
  <c r="M138" i="2" s="1"/>
  <c r="N139" i="2" l="1" a="1"/>
  <c r="N139" i="2" s="1"/>
  <c r="M139" i="2" s="1" a="1"/>
  <c r="M139" i="2" s="1"/>
  <c r="N140" i="2" l="1" a="1"/>
  <c r="N140" i="2" s="1"/>
  <c r="M140" i="2" s="1" a="1"/>
  <c r="M140" i="2" s="1"/>
  <c r="N141" i="2" l="1" a="1"/>
  <c r="N141" i="2" s="1"/>
  <c r="M141" i="2" s="1" a="1"/>
  <c r="M141" i="2" s="1"/>
  <c r="N142" i="2" l="1" a="1"/>
  <c r="N142" i="2" s="1"/>
  <c r="M142" i="2" s="1" a="1"/>
  <c r="M142" i="2" s="1"/>
  <c r="N143" i="2" l="1" a="1"/>
  <c r="N143" i="2" s="1"/>
  <c r="M143" i="2" s="1" a="1"/>
  <c r="M143" i="2" s="1"/>
  <c r="N144" i="2" l="1" a="1"/>
  <c r="N144" i="2" s="1"/>
  <c r="M144" i="2" s="1" a="1"/>
  <c r="M144" i="2" s="1"/>
  <c r="N145" i="2" l="1" a="1"/>
  <c r="N145" i="2" s="1"/>
  <c r="M145" i="2" s="1" a="1"/>
  <c r="M145" i="2" s="1"/>
  <c r="N146" i="2" l="1" a="1"/>
  <c r="N146" i="2" s="1"/>
  <c r="M146" i="2" s="1" a="1"/>
  <c r="M146" i="2" s="1"/>
  <c r="N147" i="2" l="1" a="1"/>
  <c r="N147" i="2" s="1"/>
  <c r="M147" i="2" s="1" a="1"/>
  <c r="M147" i="2" s="1"/>
  <c r="N148" i="2" l="1" a="1"/>
  <c r="N148" i="2" s="1"/>
  <c r="M148" i="2" s="1" a="1"/>
  <c r="M148" i="2" s="1"/>
  <c r="N149" i="2" l="1" a="1"/>
  <c r="N149" i="2" s="1"/>
  <c r="M149" i="2" s="1" a="1"/>
  <c r="M149" i="2" s="1"/>
  <c r="N150" i="2" l="1" a="1"/>
  <c r="N150" i="2" s="1"/>
  <c r="M150" i="2" s="1" a="1"/>
  <c r="M150" i="2" s="1"/>
  <c r="N151" i="2" l="1" a="1"/>
  <c r="N151" i="2" s="1"/>
  <c r="M151" i="2" s="1" a="1"/>
  <c r="M151" i="2" s="1"/>
  <c r="N152" i="2" l="1" a="1"/>
  <c r="N152" i="2" s="1"/>
  <c r="M152" i="2" s="1" a="1"/>
  <c r="M152" i="2" s="1"/>
  <c r="N153" i="2" l="1" a="1"/>
  <c r="N153" i="2" s="1"/>
  <c r="M153" i="2" s="1" a="1"/>
  <c r="M153" i="2" s="1"/>
  <c r="N154" i="2" l="1" a="1"/>
  <c r="N154" i="2" s="1"/>
  <c r="M154" i="2" s="1" a="1"/>
  <c r="M154" i="2" s="1"/>
  <c r="N155" i="2" l="1" a="1"/>
  <c r="N155" i="2" s="1"/>
  <c r="M155" i="2" s="1" a="1"/>
  <c r="M155" i="2" s="1"/>
  <c r="N156" i="2" l="1" a="1"/>
  <c r="N156" i="2" s="1"/>
  <c r="M156" i="2" s="1" a="1"/>
  <c r="M156" i="2" s="1"/>
  <c r="N157" i="2" l="1" a="1"/>
  <c r="N157" i="2" s="1"/>
  <c r="M157" i="2" s="1" a="1"/>
  <c r="M157" i="2" s="1"/>
  <c r="N158" i="2" l="1" a="1"/>
  <c r="N158" i="2" s="1"/>
  <c r="M158" i="2" s="1" a="1"/>
  <c r="M158" i="2" s="1"/>
  <c r="N159" i="2" l="1" a="1"/>
  <c r="N159" i="2" s="1"/>
  <c r="M159" i="2" s="1" a="1"/>
  <c r="M159" i="2" s="1"/>
  <c r="N160" i="2" l="1" a="1"/>
  <c r="N160" i="2" s="1"/>
  <c r="M160" i="2" s="1" a="1"/>
  <c r="M160" i="2" s="1"/>
  <c r="N161" i="2" l="1" a="1"/>
  <c r="N161" i="2" s="1"/>
  <c r="M161" i="2" s="1" a="1"/>
  <c r="M161" i="2" s="1"/>
  <c r="N162" i="2" l="1" a="1"/>
  <c r="N162" i="2" s="1"/>
  <c r="M162" i="2" s="1" a="1"/>
  <c r="M162" i="2" s="1"/>
  <c r="N163" i="2" l="1" a="1"/>
  <c r="N163" i="2" s="1"/>
  <c r="M163" i="2" s="1" a="1"/>
  <c r="M163" i="2" s="1"/>
  <c r="N164" i="2" l="1" a="1"/>
  <c r="N164" i="2" s="1"/>
  <c r="M164" i="2" s="1" a="1"/>
  <c r="M164" i="2" s="1"/>
  <c r="N165" i="2" l="1" a="1"/>
  <c r="N165" i="2" s="1"/>
  <c r="M165" i="2" s="1" a="1"/>
  <c r="M165" i="2" s="1"/>
  <c r="N166" i="2" l="1" a="1"/>
  <c r="N166" i="2" s="1"/>
  <c r="M166" i="2" s="1" a="1"/>
  <c r="M166" i="2" s="1"/>
  <c r="N167" i="2" l="1" a="1"/>
  <c r="N167" i="2" s="1"/>
  <c r="M167" i="2" s="1" a="1"/>
  <c r="M167" i="2" s="1"/>
  <c r="N168" i="2" l="1" a="1"/>
  <c r="N168" i="2" s="1"/>
  <c r="M168" i="2" s="1" a="1"/>
  <c r="M168" i="2" s="1"/>
  <c r="N169" i="2" l="1" a="1"/>
  <c r="N169" i="2" s="1"/>
  <c r="M169" i="2" s="1" a="1"/>
  <c r="M169" i="2" s="1"/>
  <c r="N170" i="2" l="1" a="1"/>
  <c r="N170" i="2" s="1"/>
  <c r="M170" i="2" s="1" a="1"/>
  <c r="M170" i="2" s="1"/>
  <c r="N171" i="2" l="1" a="1"/>
  <c r="N171" i="2" s="1"/>
  <c r="M171" i="2" s="1" a="1"/>
  <c r="M171" i="2" s="1"/>
  <c r="N172" i="2" l="1" a="1"/>
  <c r="N172" i="2" s="1"/>
  <c r="M172" i="2" s="1" a="1"/>
  <c r="M172" i="2" s="1"/>
  <c r="N173" i="2" l="1" a="1"/>
  <c r="N173" i="2" s="1"/>
  <c r="M173" i="2" s="1" a="1"/>
  <c r="M173" i="2" s="1"/>
  <c r="N174" i="2" l="1" a="1"/>
  <c r="N174" i="2" s="1"/>
  <c r="M174" i="2" s="1" a="1"/>
  <c r="M174" i="2" s="1"/>
  <c r="N175" i="2" l="1" a="1"/>
  <c r="N175" i="2" s="1"/>
  <c r="M175" i="2" s="1" a="1"/>
  <c r="M175" i="2" s="1"/>
  <c r="N176" i="2" l="1" a="1"/>
  <c r="N176" i="2" s="1"/>
  <c r="M176" i="2" s="1" a="1"/>
  <c r="M176" i="2" s="1"/>
  <c r="N177" i="2" l="1" a="1"/>
  <c r="N177" i="2" s="1"/>
  <c r="M177" i="2" s="1" a="1"/>
  <c r="M177" i="2" s="1"/>
  <c r="N178" i="2" l="1" a="1"/>
  <c r="N178" i="2" s="1"/>
  <c r="M178" i="2" s="1" a="1"/>
  <c r="M178" i="2" s="1"/>
  <c r="N179" i="2" l="1" a="1"/>
  <c r="N179" i="2" s="1"/>
  <c r="M179" i="2" s="1" a="1"/>
  <c r="M179" i="2" s="1"/>
  <c r="N180" i="2" l="1" a="1"/>
  <c r="N180" i="2" s="1"/>
  <c r="M180" i="2" s="1" a="1"/>
  <c r="M180" i="2" s="1"/>
  <c r="N181" i="2" l="1" a="1"/>
  <c r="N181" i="2" s="1"/>
  <c r="M181" i="2" s="1" a="1"/>
  <c r="M181" i="2" s="1"/>
  <c r="N182" i="2" l="1" a="1"/>
  <c r="N182" i="2" s="1"/>
  <c r="M182" i="2" s="1" a="1"/>
  <c r="M182" i="2" s="1"/>
  <c r="N183" i="2" l="1" a="1"/>
  <c r="N183" i="2" s="1"/>
  <c r="M183" i="2" s="1" a="1"/>
  <c r="M183" i="2" s="1"/>
  <c r="N184" i="2" l="1" a="1"/>
  <c r="N184" i="2" s="1"/>
  <c r="M184" i="2" s="1" a="1"/>
  <c r="M184" i="2" s="1"/>
  <c r="N185" i="2" l="1" a="1"/>
  <c r="N185" i="2" s="1"/>
  <c r="M185" i="2" s="1" a="1"/>
  <c r="M185" i="2" s="1"/>
  <c r="N186" i="2" l="1" a="1"/>
  <c r="N186" i="2" s="1"/>
  <c r="M186" i="2" s="1" a="1"/>
  <c r="M186" i="2" s="1"/>
  <c r="N187" i="2" l="1" a="1"/>
  <c r="N187" i="2" s="1"/>
  <c r="M187" i="2" s="1" a="1"/>
  <c r="M187" i="2" s="1"/>
  <c r="N188" i="2" l="1" a="1"/>
  <c r="N188" i="2" s="1"/>
  <c r="M188" i="2" s="1" a="1"/>
  <c r="M188" i="2" s="1"/>
  <c r="N189" i="2" l="1" a="1"/>
  <c r="N189" i="2" s="1"/>
  <c r="M189" i="2" s="1" a="1"/>
  <c r="M189" i="2" s="1"/>
  <c r="N190" i="2" l="1" a="1"/>
  <c r="N190" i="2" s="1"/>
  <c r="M190" i="2" s="1" a="1"/>
  <c r="M190" i="2" s="1"/>
  <c r="N191" i="2" l="1" a="1"/>
  <c r="N191" i="2" s="1"/>
  <c r="M191" i="2" s="1" a="1"/>
  <c r="M191" i="2" s="1"/>
  <c r="N192" i="2" l="1" a="1"/>
  <c r="N192" i="2" s="1"/>
  <c r="M192" i="2" s="1" a="1"/>
  <c r="M192" i="2" s="1"/>
  <c r="N193" i="2" l="1" a="1"/>
  <c r="N193" i="2" s="1"/>
  <c r="M193" i="2" s="1" a="1"/>
  <c r="M193" i="2" s="1"/>
  <c r="N194" i="2" l="1" a="1"/>
  <c r="N194" i="2" s="1"/>
  <c r="M194" i="2" s="1" a="1"/>
  <c r="M194" i="2" s="1"/>
  <c r="N195" i="2" l="1" a="1"/>
  <c r="N195" i="2" s="1"/>
  <c r="M195" i="2" s="1" a="1"/>
  <c r="M195" i="2" s="1"/>
  <c r="N196" i="2" l="1" a="1"/>
  <c r="N196" i="2" s="1"/>
  <c r="M196" i="2" s="1" a="1"/>
  <c r="M196" i="2" s="1"/>
  <c r="N197" i="2" l="1" a="1"/>
  <c r="N197" i="2" s="1"/>
  <c r="M197" i="2" s="1" a="1"/>
  <c r="M197" i="2" s="1"/>
  <c r="N198" i="2" l="1" a="1"/>
  <c r="N198" i="2" s="1"/>
  <c r="M198" i="2" s="1" a="1"/>
  <c r="M198" i="2" s="1"/>
  <c r="N199" i="2" l="1" a="1"/>
  <c r="N199" i="2" s="1"/>
  <c r="M199" i="2" s="1" a="1"/>
  <c r="M199" i="2" s="1"/>
  <c r="N200" i="2" l="1" a="1"/>
  <c r="N200" i="2" s="1"/>
  <c r="M200" i="2" s="1" a="1"/>
  <c r="M200" i="2" s="1"/>
  <c r="N201" i="2" l="1" a="1"/>
  <c r="N201" i="2" s="1"/>
  <c r="M201" i="2" s="1" a="1"/>
  <c r="M201" i="2" s="1"/>
  <c r="N202" i="2" l="1" a="1"/>
  <c r="N202" i="2" s="1"/>
  <c r="M202" i="2" s="1" a="1"/>
  <c r="M202" i="2" s="1"/>
  <c r="N203" i="2" l="1" a="1"/>
  <c r="N203" i="2" s="1"/>
  <c r="M203" i="2" s="1" a="1"/>
  <c r="M203" i="2" s="1"/>
  <c r="N204" i="2" l="1" a="1"/>
  <c r="N204" i="2" s="1"/>
  <c r="M204" i="2" s="1" a="1"/>
  <c r="M204" i="2" s="1"/>
  <c r="N205" i="2" l="1" a="1"/>
  <c r="N205" i="2" s="1"/>
  <c r="M205" i="2" s="1" a="1"/>
  <c r="M205" i="2" s="1"/>
  <c r="N206" i="2" l="1" a="1"/>
  <c r="N206" i="2" s="1"/>
  <c r="M206" i="2" s="1" a="1"/>
  <c r="M206" i="2" s="1"/>
  <c r="N207" i="2" l="1" a="1"/>
  <c r="N207" i="2" s="1"/>
  <c r="M207" i="2" s="1" a="1"/>
  <c r="M207" i="2" s="1"/>
  <c r="N208" i="2" l="1" a="1"/>
  <c r="N208" i="2" s="1"/>
  <c r="M208" i="2" s="1" a="1"/>
  <c r="M208" i="2" s="1"/>
  <c r="N209" i="2" l="1" a="1"/>
  <c r="N209" i="2" s="1"/>
  <c r="M209" i="2" s="1" a="1"/>
  <c r="M209" i="2" s="1"/>
  <c r="N210" i="2" l="1" a="1"/>
  <c r="N210" i="2" s="1"/>
  <c r="M210" i="2" s="1" a="1"/>
  <c r="M210" i="2" s="1"/>
  <c r="N211" i="2" l="1" a="1"/>
  <c r="N211" i="2" s="1"/>
  <c r="M211" i="2" s="1" a="1"/>
  <c r="M211" i="2" s="1"/>
  <c r="N212" i="2" l="1" a="1"/>
  <c r="N212" i="2" s="1"/>
  <c r="M212" i="2" s="1" a="1"/>
  <c r="M212" i="2" s="1"/>
  <c r="N213" i="2" l="1" a="1"/>
  <c r="N213" i="2" s="1"/>
  <c r="M213" i="2" s="1" a="1"/>
  <c r="M213" i="2" s="1"/>
  <c r="N214" i="2" l="1" a="1"/>
  <c r="N214" i="2" s="1"/>
  <c r="M214" i="2" s="1" a="1"/>
  <c r="M214" i="2" s="1"/>
  <c r="N215" i="2" l="1" a="1"/>
  <c r="N215" i="2" s="1"/>
  <c r="M215" i="2" s="1" a="1"/>
  <c r="M215" i="2" s="1"/>
  <c r="N216" i="2" l="1" a="1"/>
  <c r="N216" i="2" s="1"/>
  <c r="M216" i="2" s="1" a="1"/>
  <c r="M216" i="2" s="1"/>
  <c r="N217" i="2" l="1" a="1"/>
  <c r="N217" i="2" s="1"/>
  <c r="M217" i="2" s="1" a="1"/>
  <c r="M217" i="2" s="1"/>
  <c r="N218" i="2" l="1" a="1"/>
  <c r="N218" i="2" s="1"/>
  <c r="M218" i="2" s="1" a="1"/>
  <c r="M218" i="2" s="1"/>
  <c r="N219" i="2" l="1" a="1"/>
  <c r="N219" i="2" s="1"/>
  <c r="M219" i="2" s="1" a="1"/>
  <c r="M219" i="2" s="1"/>
  <c r="N220" i="2" l="1" a="1"/>
  <c r="N220" i="2" s="1"/>
  <c r="M220" i="2" s="1" a="1"/>
  <c r="M220" i="2" s="1"/>
  <c r="N221" i="2" l="1" a="1"/>
  <c r="N221" i="2" s="1"/>
  <c r="M221" i="2" s="1" a="1"/>
  <c r="M221" i="2" s="1"/>
  <c r="N222" i="2" l="1" a="1"/>
  <c r="N222" i="2" s="1"/>
  <c r="M222" i="2" s="1" a="1"/>
  <c r="M222" i="2" s="1"/>
  <c r="N223" i="2" l="1" a="1"/>
  <c r="N223" i="2" s="1"/>
  <c r="M223" i="2" s="1" a="1"/>
  <c r="M223" i="2" s="1"/>
  <c r="N224" i="2" l="1" a="1"/>
  <c r="N224" i="2" s="1"/>
  <c r="M224" i="2" s="1" a="1"/>
  <c r="M224" i="2" s="1"/>
  <c r="N225" i="2" l="1" a="1"/>
  <c r="N225" i="2" s="1"/>
  <c r="M225" i="2" s="1" a="1"/>
  <c r="M225" i="2" s="1"/>
  <c r="N226" i="2" l="1" a="1"/>
  <c r="N226" i="2" s="1"/>
  <c r="M226" i="2" s="1" a="1"/>
  <c r="M226" i="2" s="1"/>
  <c r="N227" i="2" l="1" a="1"/>
  <c r="N227" i="2" s="1"/>
  <c r="M227" i="2" s="1" a="1"/>
  <c r="M227" i="2" s="1"/>
  <c r="N228" i="2" l="1" a="1"/>
  <c r="N228" i="2" s="1"/>
  <c r="M228" i="2" s="1" a="1"/>
  <c r="M228" i="2" s="1"/>
  <c r="N229" i="2" l="1" a="1"/>
  <c r="N229" i="2" s="1"/>
  <c r="M229" i="2" s="1" a="1"/>
  <c r="M229" i="2" s="1"/>
  <c r="N230" i="2" l="1" a="1"/>
  <c r="N230" i="2" s="1"/>
  <c r="M230" i="2" s="1" a="1"/>
  <c r="M230" i="2" s="1"/>
  <c r="N231" i="2" l="1" a="1"/>
  <c r="N231" i="2" s="1"/>
  <c r="M231" i="2" s="1" a="1"/>
  <c r="M231" i="2" s="1"/>
  <c r="N232" i="2" l="1" a="1"/>
  <c r="N232" i="2" s="1"/>
  <c r="M232" i="2" s="1" a="1"/>
  <c r="M232" i="2" s="1"/>
  <c r="N233" i="2" l="1" a="1"/>
  <c r="N233" i="2" s="1"/>
  <c r="M233" i="2" s="1" a="1"/>
  <c r="M233" i="2" s="1"/>
  <c r="N234" i="2" l="1" a="1"/>
  <c r="N234" i="2" s="1"/>
  <c r="M234" i="2" s="1" a="1"/>
  <c r="M234" i="2" s="1"/>
  <c r="N235" i="2" l="1" a="1"/>
  <c r="N235" i="2" s="1"/>
  <c r="M235" i="2" s="1" a="1"/>
  <c r="M235" i="2" s="1"/>
  <c r="N236" i="2" l="1" a="1"/>
  <c r="N236" i="2" s="1"/>
  <c r="M236" i="2" s="1" a="1"/>
  <c r="M236" i="2" s="1"/>
  <c r="N237" i="2" l="1" a="1"/>
  <c r="N237" i="2" s="1"/>
  <c r="M237" i="2" s="1" a="1"/>
  <c r="M237" i="2" s="1"/>
  <c r="N238" i="2" l="1" a="1"/>
  <c r="N238" i="2" s="1"/>
  <c r="M238" i="2" s="1" a="1"/>
  <c r="M238" i="2" s="1"/>
  <c r="N239" i="2" l="1" a="1"/>
  <c r="N239" i="2" s="1"/>
  <c r="M239" i="2" s="1" a="1"/>
  <c r="M239" i="2" s="1"/>
  <c r="N240" i="2" l="1" a="1"/>
  <c r="N240" i="2" s="1"/>
  <c r="M240" i="2" s="1" a="1"/>
  <c r="M240" i="2" s="1"/>
  <c r="N241" i="2" l="1" a="1"/>
  <c r="N241" i="2" s="1"/>
  <c r="M241" i="2" s="1" a="1"/>
  <c r="M241" i="2" s="1"/>
  <c r="N242" i="2" l="1" a="1"/>
  <c r="N242" i="2" s="1"/>
  <c r="M242" i="2" s="1" a="1"/>
  <c r="M242" i="2" s="1"/>
  <c r="N243" i="2" l="1" a="1"/>
  <c r="N243" i="2" s="1"/>
  <c r="M243" i="2" s="1" a="1"/>
  <c r="M243" i="2" s="1"/>
  <c r="N244" i="2" l="1" a="1"/>
  <c r="N244" i="2" s="1"/>
  <c r="M244" i="2" s="1" a="1"/>
  <c r="M244" i="2" s="1"/>
  <c r="N245" i="2" l="1" a="1"/>
  <c r="N245" i="2" s="1"/>
  <c r="M245" i="2" s="1" a="1"/>
  <c r="M245" i="2" s="1"/>
  <c r="N246" i="2" l="1" a="1"/>
  <c r="N246" i="2" s="1"/>
  <c r="M246" i="2" s="1" a="1"/>
  <c r="M246" i="2" s="1"/>
  <c r="N247" i="2" l="1" a="1"/>
  <c r="N247" i="2" s="1"/>
  <c r="M247" i="2" s="1" a="1"/>
  <c r="M247" i="2" s="1"/>
  <c r="N248" i="2" l="1" a="1"/>
  <c r="N248" i="2" s="1"/>
  <c r="M248" i="2" s="1" a="1"/>
  <c r="M248" i="2" s="1"/>
  <c r="N249" i="2" l="1" a="1"/>
  <c r="N249" i="2" s="1"/>
  <c r="M249" i="2" s="1" a="1"/>
  <c r="M249" i="2" s="1"/>
  <c r="N250" i="2" l="1" a="1"/>
  <c r="N250" i="2" s="1"/>
  <c r="M250" i="2" s="1" a="1"/>
  <c r="M250" i="2" s="1"/>
  <c r="N251" i="2" l="1" a="1"/>
  <c r="N251" i="2" s="1"/>
  <c r="M251" i="2" s="1" a="1"/>
  <c r="M251" i="2" s="1"/>
  <c r="N252" i="2" l="1" a="1"/>
  <c r="N252" i="2" s="1"/>
  <c r="M252" i="2" s="1" a="1"/>
  <c r="M252" i="2" s="1"/>
  <c r="N253" i="2" l="1" a="1"/>
  <c r="N253" i="2" s="1"/>
  <c r="M253" i="2" s="1" a="1"/>
  <c r="M253" i="2" s="1"/>
  <c r="N254" i="2" l="1" a="1"/>
  <c r="N254" i="2" s="1"/>
  <c r="M254" i="2" s="1" a="1"/>
  <c r="M254" i="2" s="1"/>
  <c r="N255" i="2" l="1" a="1"/>
  <c r="N255" i="2" s="1"/>
  <c r="M255" i="2" s="1" a="1"/>
  <c r="M255" i="2" s="1"/>
  <c r="N256" i="2" l="1" a="1"/>
  <c r="N256" i="2" s="1"/>
  <c r="M256" i="2" s="1" a="1"/>
  <c r="M256" i="2" s="1"/>
  <c r="N257" i="2" l="1" a="1"/>
  <c r="N257" i="2" s="1"/>
  <c r="M257" i="2" s="1" a="1"/>
  <c r="M257" i="2" s="1"/>
  <c r="N258" i="2" l="1" a="1"/>
  <c r="N258" i="2" s="1"/>
  <c r="M258" i="2" s="1" a="1"/>
  <c r="M258" i="2" s="1"/>
  <c r="N259" i="2" l="1" a="1"/>
  <c r="N259" i="2" s="1"/>
  <c r="M259" i="2" s="1" a="1"/>
  <c r="M259" i="2" s="1"/>
  <c r="N260" i="2" l="1" a="1"/>
  <c r="N260" i="2" s="1"/>
  <c r="M260" i="2" s="1" a="1"/>
  <c r="M260" i="2" s="1"/>
  <c r="N261" i="2" l="1" a="1"/>
  <c r="N261" i="2" s="1"/>
  <c r="M261" i="2" s="1" a="1"/>
  <c r="M261" i="2" s="1"/>
  <c r="N262" i="2" l="1" a="1"/>
  <c r="N262" i="2" s="1"/>
  <c r="M262" i="2" s="1" a="1"/>
  <c r="M262" i="2" s="1"/>
  <c r="N263" i="2" l="1" a="1"/>
  <c r="N263" i="2" s="1"/>
  <c r="M263" i="2" s="1" a="1"/>
  <c r="M263" i="2" s="1"/>
  <c r="N264" i="2" l="1" a="1"/>
  <c r="N264" i="2" s="1"/>
  <c r="M264" i="2" s="1" a="1"/>
  <c r="M264" i="2" s="1"/>
  <c r="N265" i="2" l="1" a="1"/>
  <c r="N265" i="2" s="1"/>
  <c r="M265" i="2" s="1" a="1"/>
  <c r="M265" i="2" s="1"/>
  <c r="N266" i="2" l="1" a="1"/>
  <c r="N266" i="2" s="1"/>
  <c r="M266" i="2" s="1" a="1"/>
  <c r="M266" i="2" s="1"/>
  <c r="N267" i="2" l="1" a="1"/>
  <c r="N267" i="2" s="1"/>
  <c r="M267" i="2" s="1" a="1"/>
  <c r="M267" i="2" s="1"/>
  <c r="N268" i="2" l="1" a="1"/>
  <c r="N268" i="2" s="1"/>
  <c r="M268" i="2" s="1" a="1"/>
  <c r="M268" i="2" s="1"/>
  <c r="N269" i="2" l="1" a="1"/>
  <c r="N269" i="2" s="1"/>
  <c r="M269" i="2" s="1" a="1"/>
  <c r="M269" i="2" s="1"/>
  <c r="N270" i="2" l="1" a="1"/>
  <c r="N270" i="2" s="1"/>
  <c r="M270" i="2" s="1" a="1"/>
  <c r="M270" i="2" s="1"/>
  <c r="N271" i="2" l="1" a="1"/>
  <c r="N271" i="2" s="1"/>
  <c r="M271" i="2" s="1" a="1"/>
  <c r="M271" i="2" s="1"/>
  <c r="N272" i="2" l="1" a="1"/>
  <c r="N272" i="2" s="1"/>
  <c r="M272" i="2" s="1" a="1"/>
  <c r="M272" i="2" s="1"/>
  <c r="N273" i="2" l="1" a="1"/>
  <c r="N273" i="2" s="1"/>
  <c r="M273" i="2" s="1" a="1"/>
  <c r="M273" i="2" s="1"/>
  <c r="N274" i="2" l="1" a="1"/>
  <c r="N274" i="2" s="1"/>
  <c r="M274" i="2" s="1" a="1"/>
  <c r="M274" i="2" s="1"/>
  <c r="N275" i="2" l="1" a="1"/>
  <c r="N275" i="2" s="1"/>
  <c r="M275" i="2" s="1" a="1"/>
  <c r="M275" i="2" s="1"/>
  <c r="N276" i="2" l="1" a="1"/>
  <c r="N276" i="2" s="1"/>
  <c r="M276" i="2" s="1" a="1"/>
  <c r="M276" i="2" s="1"/>
  <c r="N277" i="2" l="1" a="1"/>
  <c r="N277" i="2" s="1"/>
  <c r="M277" i="2" s="1" a="1"/>
  <c r="M277" i="2" s="1"/>
  <c r="N278" i="2" l="1" a="1"/>
  <c r="N278" i="2" s="1"/>
  <c r="M278" i="2" s="1" a="1"/>
  <c r="M278" i="2" s="1"/>
  <c r="N279" i="2" l="1" a="1"/>
  <c r="N279" i="2" s="1"/>
  <c r="M279" i="2" s="1" a="1"/>
  <c r="M279" i="2" s="1"/>
  <c r="N280" i="2" l="1" a="1"/>
  <c r="N280" i="2" s="1"/>
  <c r="M280" i="2" s="1" a="1"/>
  <c r="M280" i="2" s="1"/>
  <c r="N281" i="2" l="1" a="1"/>
  <c r="N281" i="2" s="1"/>
  <c r="M281" i="2" s="1" a="1"/>
  <c r="M281" i="2" s="1"/>
  <c r="N282" i="2" l="1" a="1"/>
  <c r="N282" i="2" s="1"/>
  <c r="M282" i="2" s="1" a="1"/>
  <c r="M282" i="2" s="1"/>
  <c r="N283" i="2" l="1" a="1"/>
  <c r="N283" i="2" s="1"/>
  <c r="M283" i="2" s="1" a="1"/>
  <c r="M283" i="2" s="1"/>
  <c r="N284" i="2" l="1" a="1"/>
  <c r="N284" i="2" s="1"/>
  <c r="M284" i="2" s="1" a="1"/>
  <c r="M284" i="2" s="1"/>
  <c r="N285" i="2" l="1" a="1"/>
  <c r="N285" i="2" s="1"/>
  <c r="M285" i="2" s="1" a="1"/>
  <c r="M285" i="2" s="1"/>
  <c r="N286" i="2" l="1" a="1"/>
  <c r="N286" i="2" s="1"/>
  <c r="M286" i="2" s="1" a="1"/>
  <c r="M286" i="2" s="1"/>
  <c r="N287" i="2" l="1" a="1"/>
  <c r="N287" i="2" s="1"/>
  <c r="M287" i="2" s="1" a="1"/>
  <c r="M287" i="2" s="1"/>
  <c r="N288" i="2" l="1" a="1"/>
  <c r="N288" i="2" s="1"/>
  <c r="M288" i="2" s="1" a="1"/>
  <c r="M288" i="2" s="1"/>
  <c r="N289" i="2" l="1" a="1"/>
  <c r="N289" i="2" s="1"/>
  <c r="M289" i="2" s="1" a="1"/>
  <c r="M289" i="2" s="1"/>
  <c r="N290" i="2" l="1" a="1"/>
  <c r="N290" i="2" s="1"/>
  <c r="M290" i="2" s="1" a="1"/>
  <c r="M290" i="2" s="1"/>
  <c r="N291" i="2" l="1" a="1"/>
  <c r="N291" i="2" s="1"/>
  <c r="M291" i="2" s="1" a="1"/>
  <c r="M291" i="2" s="1"/>
  <c r="N292" i="2" l="1" a="1"/>
  <c r="N292" i="2" s="1"/>
  <c r="M292" i="2" s="1" a="1"/>
  <c r="M292" i="2" s="1"/>
  <c r="N293" i="2" l="1" a="1"/>
  <c r="N293" i="2" s="1"/>
  <c r="M293" i="2" s="1" a="1"/>
  <c r="M293" i="2" s="1"/>
  <c r="N294" i="2" l="1" a="1"/>
  <c r="N294" i="2" s="1"/>
  <c r="M294" i="2" s="1" a="1"/>
  <c r="M294" i="2" s="1"/>
  <c r="N295" i="2" l="1" a="1"/>
  <c r="N295" i="2" s="1"/>
  <c r="M295" i="2" s="1" a="1"/>
  <c r="M295" i="2" s="1"/>
  <c r="N296" i="2" l="1" a="1"/>
  <c r="N296" i="2" s="1"/>
  <c r="M296" i="2" s="1" a="1"/>
  <c r="M296" i="2" s="1"/>
  <c r="N297" i="2" l="1" a="1"/>
  <c r="N297" i="2" s="1"/>
  <c r="M297" i="2" s="1" a="1"/>
  <c r="M297" i="2" s="1"/>
  <c r="N298" i="2" l="1" a="1"/>
  <c r="N298" i="2" s="1"/>
  <c r="M298" i="2" s="1" a="1"/>
  <c r="M298" i="2" s="1"/>
  <c r="N299" i="2" l="1" a="1"/>
  <c r="N299" i="2" s="1"/>
  <c r="M299" i="2" s="1" a="1"/>
  <c r="M299" i="2" s="1"/>
  <c r="N300" i="2" l="1" a="1"/>
  <c r="N300" i="2" s="1"/>
  <c r="M300" i="2" s="1" a="1"/>
  <c r="M300" i="2" s="1"/>
  <c r="N301" i="2" l="1" a="1"/>
  <c r="N301" i="2" s="1"/>
  <c r="M301" i="2" s="1" a="1"/>
  <c r="M301" i="2" s="1"/>
  <c r="N302" i="2" l="1" a="1"/>
  <c r="N302" i="2" s="1"/>
  <c r="M302" i="2" s="1" a="1"/>
  <c r="M302" i="2" s="1"/>
  <c r="N303" i="2" l="1" a="1"/>
  <c r="N303" i="2" s="1"/>
  <c r="M303" i="2" s="1" a="1"/>
  <c r="M303" i="2" s="1"/>
  <c r="N304" i="2" l="1" a="1"/>
  <c r="N304" i="2" s="1"/>
  <c r="M304" i="2" s="1" a="1"/>
  <c r="M304" i="2" s="1"/>
  <c r="N305" i="2" l="1" a="1"/>
  <c r="N305" i="2" s="1"/>
  <c r="M305" i="2" s="1" a="1"/>
  <c r="M305" i="2" s="1"/>
  <c r="N306" i="2" l="1" a="1"/>
  <c r="N306" i="2" s="1"/>
  <c r="M306" i="2" s="1" a="1"/>
  <c r="M306" i="2" s="1"/>
  <c r="N307" i="2" l="1" a="1"/>
  <c r="N307" i="2" s="1"/>
  <c r="M307" i="2" s="1" a="1"/>
  <c r="M307" i="2" s="1"/>
  <c r="N308" i="2" l="1" a="1"/>
  <c r="N308" i="2" s="1"/>
  <c r="M308" i="2" s="1" a="1"/>
  <c r="M308" i="2" s="1"/>
  <c r="N309" i="2" l="1" a="1"/>
  <c r="N309" i="2" s="1"/>
  <c r="M309" i="2" s="1" a="1"/>
  <c r="M309" i="2" s="1"/>
  <c r="N310" i="2" l="1" a="1"/>
  <c r="N310" i="2" s="1"/>
  <c r="M310" i="2" s="1" a="1"/>
  <c r="M310" i="2" s="1"/>
  <c r="N311" i="2" l="1" a="1"/>
  <c r="N311" i="2" s="1"/>
  <c r="M311" i="2" s="1" a="1"/>
  <c r="M311" i="2" s="1"/>
  <c r="N312" i="2" l="1" a="1"/>
  <c r="N312" i="2" s="1"/>
  <c r="M312" i="2" s="1" a="1"/>
  <c r="M312" i="2" s="1"/>
  <c r="N313" i="2" l="1" a="1"/>
  <c r="N313" i="2" s="1"/>
  <c r="M313" i="2" s="1" a="1"/>
  <c r="M313" i="2" s="1"/>
  <c r="N314" i="2" l="1" a="1"/>
  <c r="N314" i="2" s="1"/>
  <c r="M314" i="2" s="1" a="1"/>
  <c r="M314" i="2" s="1"/>
  <c r="N315" i="2" l="1" a="1"/>
  <c r="N315" i="2" s="1"/>
  <c r="M315" i="2" s="1" a="1"/>
  <c r="M315" i="2" s="1"/>
  <c r="N316" i="2" l="1" a="1"/>
  <c r="N316" i="2" s="1"/>
  <c r="M316" i="2" s="1" a="1"/>
  <c r="M316" i="2" s="1"/>
  <c r="N317" i="2" l="1" a="1"/>
  <c r="N317" i="2" s="1"/>
  <c r="M317" i="2" s="1" a="1"/>
  <c r="M317" i="2" s="1"/>
  <c r="N318" i="2" l="1" a="1"/>
  <c r="N318" i="2" s="1"/>
  <c r="M318" i="2" s="1" a="1"/>
  <c r="M318" i="2" s="1"/>
  <c r="N319" i="2" l="1" a="1"/>
  <c r="N319" i="2" s="1"/>
  <c r="M319" i="2" s="1" a="1"/>
  <c r="M319" i="2" s="1"/>
  <c r="N320" i="2" l="1" a="1"/>
  <c r="N320" i="2" s="1"/>
  <c r="M320" i="2" s="1" a="1"/>
  <c r="M320" i="2" s="1"/>
  <c r="N321" i="2" l="1" a="1"/>
  <c r="N321" i="2" s="1"/>
  <c r="M321" i="2" s="1" a="1"/>
  <c r="M321" i="2" s="1"/>
  <c r="N322" i="2" l="1" a="1"/>
  <c r="N322" i="2" s="1"/>
  <c r="M322" i="2" s="1" a="1"/>
  <c r="M322" i="2" s="1"/>
  <c r="N323" i="2" l="1" a="1"/>
  <c r="N323" i="2" s="1"/>
  <c r="M323" i="2" s="1" a="1"/>
  <c r="M323" i="2" s="1"/>
  <c r="N324" i="2" l="1" a="1"/>
  <c r="N324" i="2" s="1"/>
  <c r="M324" i="2" s="1" a="1"/>
  <c r="M324" i="2" s="1"/>
  <c r="N325" i="2" l="1" a="1"/>
  <c r="N325" i="2" s="1"/>
  <c r="M325" i="2" s="1" a="1"/>
  <c r="M325" i="2" s="1"/>
  <c r="N326" i="2" l="1" a="1"/>
  <c r="N326" i="2" s="1"/>
  <c r="M326" i="2" s="1" a="1"/>
  <c r="M326" i="2" s="1"/>
  <c r="N327" i="2" l="1" a="1"/>
  <c r="N327" i="2" s="1"/>
  <c r="M327" i="2" s="1" a="1"/>
  <c r="M327" i="2" s="1"/>
  <c r="N328" i="2" l="1" a="1"/>
  <c r="N328" i="2" s="1"/>
  <c r="M328" i="2" s="1" a="1"/>
  <c r="M328" i="2" s="1"/>
  <c r="N329" i="2" l="1" a="1"/>
  <c r="N329" i="2" s="1"/>
  <c r="M329" i="2" s="1" a="1"/>
  <c r="M329" i="2" s="1"/>
  <c r="N330" i="2" l="1" a="1"/>
  <c r="N330" i="2" s="1"/>
  <c r="M330" i="2" s="1" a="1"/>
  <c r="M330" i="2" s="1"/>
  <c r="N331" i="2" l="1" a="1"/>
  <c r="N331" i="2" s="1"/>
  <c r="M331" i="2" s="1" a="1"/>
  <c r="M331" i="2" s="1"/>
  <c r="N332" i="2" l="1" a="1"/>
  <c r="N332" i="2" s="1"/>
  <c r="M332" i="2" s="1" a="1"/>
  <c r="M332" i="2" s="1"/>
  <c r="N333" i="2" l="1" a="1"/>
  <c r="N333" i="2" s="1"/>
  <c r="M333" i="2" s="1" a="1"/>
  <c r="M333" i="2" s="1"/>
  <c r="N334" i="2" l="1" a="1"/>
  <c r="N334" i="2" s="1"/>
  <c r="M334" i="2" s="1" a="1"/>
  <c r="M334" i="2" s="1"/>
  <c r="N335" i="2" l="1" a="1"/>
  <c r="N335" i="2" s="1"/>
  <c r="M335" i="2" s="1" a="1"/>
  <c r="M335" i="2" s="1"/>
  <c r="N336" i="2" l="1" a="1"/>
  <c r="N336" i="2" s="1"/>
  <c r="M336" i="2" s="1" a="1"/>
  <c r="M336" i="2" s="1"/>
  <c r="N337" i="2" l="1" a="1"/>
  <c r="N337" i="2" s="1"/>
  <c r="M337" i="2" s="1" a="1"/>
  <c r="M337" i="2" s="1"/>
  <c r="N338" i="2" l="1" a="1"/>
  <c r="N338" i="2" s="1"/>
  <c r="M338" i="2" s="1" a="1"/>
  <c r="M338" i="2" s="1"/>
  <c r="N339" i="2" l="1" a="1"/>
  <c r="N339" i="2" s="1"/>
  <c r="M339" i="2" s="1" a="1"/>
  <c r="M339" i="2" s="1"/>
  <c r="N340" i="2" l="1" a="1"/>
  <c r="N340" i="2" s="1"/>
  <c r="M340" i="2" s="1" a="1"/>
  <c r="M340" i="2" s="1"/>
  <c r="N341" i="2" l="1" a="1"/>
  <c r="N341" i="2" s="1"/>
  <c r="M341" i="2" s="1" a="1"/>
  <c r="M341" i="2" s="1"/>
  <c r="N342" i="2" l="1" a="1"/>
  <c r="N342" i="2" s="1"/>
  <c r="M342" i="2" s="1" a="1"/>
  <c r="M342" i="2" s="1"/>
  <c r="N343" i="2" l="1" a="1"/>
  <c r="N343" i="2" s="1"/>
  <c r="M343" i="2" s="1" a="1"/>
  <c r="M343" i="2" s="1"/>
  <c r="N344" i="2" l="1" a="1"/>
  <c r="N344" i="2" s="1"/>
  <c r="M344" i="2" s="1" a="1"/>
  <c r="M344" i="2" s="1"/>
  <c r="N345" i="2" l="1" a="1"/>
  <c r="N345" i="2" s="1"/>
  <c r="M345" i="2" s="1" a="1"/>
  <c r="M345" i="2" s="1"/>
  <c r="N346" i="2" l="1" a="1"/>
  <c r="N346" i="2" s="1"/>
  <c r="M346" i="2" s="1" a="1"/>
  <c r="M346" i="2" s="1"/>
  <c r="N347" i="2" l="1" a="1"/>
  <c r="N347" i="2" s="1"/>
  <c r="M347" i="2" s="1" a="1"/>
  <c r="M347" i="2" s="1"/>
  <c r="N348" i="2" l="1" a="1"/>
  <c r="N348" i="2" s="1"/>
  <c r="M348" i="2" s="1" a="1"/>
  <c r="M348" i="2" s="1"/>
  <c r="N349" i="2" l="1" a="1"/>
  <c r="N349" i="2" s="1"/>
  <c r="M349" i="2" s="1" a="1"/>
  <c r="M349" i="2" s="1"/>
  <c r="N350" i="2" l="1" a="1"/>
  <c r="N350" i="2" s="1"/>
  <c r="M350" i="2" s="1" a="1"/>
  <c r="M350" i="2" s="1"/>
  <c r="N351" i="2" l="1" a="1"/>
  <c r="N351" i="2" s="1"/>
  <c r="M351" i="2" s="1" a="1"/>
  <c r="M351" i="2" s="1"/>
  <c r="N352" i="2" l="1" a="1"/>
  <c r="N352" i="2" s="1"/>
  <c r="M352" i="2" s="1" a="1"/>
  <c r="M352" i="2" s="1"/>
  <c r="N353" i="2" l="1" a="1"/>
  <c r="N353" i="2" s="1"/>
  <c r="M353" i="2" s="1" a="1"/>
  <c r="M353" i="2" s="1"/>
  <c r="N354" i="2" l="1" a="1"/>
  <c r="N354" i="2" s="1"/>
  <c r="M354" i="2" s="1" a="1"/>
  <c r="M354" i="2" s="1"/>
  <c r="N355" i="2" l="1" a="1"/>
  <c r="N355" i="2" s="1"/>
  <c r="M355" i="2" s="1" a="1"/>
  <c r="M355" i="2" s="1"/>
  <c r="N356" i="2" l="1" a="1"/>
  <c r="N356" i="2" s="1"/>
  <c r="M356" i="2" s="1" a="1"/>
  <c r="M356" i="2" s="1"/>
  <c r="N357" i="2" l="1" a="1"/>
  <c r="N357" i="2" s="1"/>
  <c r="M357" i="2" s="1" a="1"/>
  <c r="M357" i="2" s="1"/>
  <c r="N358" i="2" l="1" a="1"/>
  <c r="N358" i="2" s="1"/>
  <c r="M358" i="2" s="1" a="1"/>
  <c r="M358" i="2" s="1"/>
  <c r="N359" i="2" l="1" a="1"/>
  <c r="N359" i="2" s="1"/>
  <c r="M359" i="2" s="1" a="1"/>
  <c r="M359" i="2" s="1"/>
  <c r="N360" i="2" l="1" a="1"/>
  <c r="N360" i="2" s="1"/>
  <c r="M360" i="2" s="1" a="1"/>
  <c r="M360" i="2" s="1"/>
  <c r="N361" i="2" l="1" a="1"/>
  <c r="N361" i="2" s="1"/>
  <c r="M361" i="2" s="1" a="1"/>
  <c r="M361" i="2" s="1"/>
  <c r="N362" i="2" l="1" a="1"/>
  <c r="N362" i="2" s="1"/>
  <c r="M362" i="2" s="1" a="1"/>
  <c r="M362" i="2" s="1"/>
  <c r="N363" i="2" l="1" a="1"/>
  <c r="N363" i="2" s="1"/>
  <c r="M363" i="2" s="1" a="1"/>
  <c r="M363" i="2" s="1"/>
  <c r="N364" i="2" l="1" a="1"/>
  <c r="N364" i="2" s="1"/>
  <c r="M364" i="2" s="1" a="1"/>
  <c r="M364" i="2" s="1"/>
  <c r="N365" i="2" l="1" a="1"/>
  <c r="N365" i="2" s="1"/>
  <c r="M365" i="2" s="1" a="1"/>
  <c r="M365" i="2" s="1"/>
  <c r="N366" i="2" l="1" a="1"/>
  <c r="N366" i="2" s="1"/>
  <c r="M366" i="2" s="1" a="1"/>
  <c r="M366" i="2" s="1"/>
  <c r="N367" i="2" l="1" a="1"/>
  <c r="N367" i="2" s="1"/>
  <c r="M367" i="2" s="1" a="1"/>
  <c r="M367" i="2" s="1"/>
  <c r="N368" i="2" l="1" a="1"/>
  <c r="N368" i="2" s="1"/>
  <c r="M368" i="2" s="1" a="1"/>
  <c r="M368" i="2" s="1"/>
  <c r="N369" i="2" l="1" a="1"/>
  <c r="N369" i="2" s="1"/>
  <c r="M369" i="2" s="1" a="1"/>
  <c r="M369" i="2" s="1"/>
  <c r="N370" i="2" l="1" a="1"/>
  <c r="N370" i="2" s="1"/>
  <c r="M370" i="2" s="1" a="1"/>
  <c r="M370" i="2" s="1"/>
  <c r="N371" i="2" l="1" a="1"/>
  <c r="N371" i="2" s="1"/>
  <c r="M371" i="2" s="1" a="1"/>
  <c r="M371" i="2" s="1"/>
  <c r="N372" i="2" l="1" a="1"/>
  <c r="N372" i="2" s="1"/>
  <c r="M372" i="2" s="1" a="1"/>
  <c r="M372" i="2" s="1"/>
  <c r="N373" i="2" l="1" a="1"/>
  <c r="N373" i="2" s="1"/>
  <c r="M373" i="2" s="1" a="1"/>
  <c r="M373" i="2" s="1"/>
  <c r="N374" i="2" l="1" a="1"/>
  <c r="N374" i="2" s="1"/>
  <c r="M374" i="2" s="1" a="1"/>
  <c r="M374" i="2" s="1"/>
  <c r="N375" i="2" l="1" a="1"/>
  <c r="N375" i="2" s="1"/>
  <c r="M375" i="2" s="1" a="1"/>
  <c r="M375" i="2" s="1"/>
  <c r="N376" i="2" l="1" a="1"/>
  <c r="N376" i="2" s="1"/>
  <c r="M376" i="2" s="1" a="1"/>
  <c r="M376" i="2" s="1"/>
  <c r="N377" i="2" l="1" a="1"/>
  <c r="N377" i="2" s="1"/>
  <c r="M377" i="2" s="1" a="1"/>
  <c r="M377" i="2" s="1"/>
  <c r="N378" i="2" l="1" a="1"/>
  <c r="N378" i="2" s="1"/>
  <c r="M378" i="2" s="1" a="1"/>
  <c r="M378" i="2" s="1"/>
  <c r="N379" i="2" l="1" a="1"/>
  <c r="N379" i="2" s="1"/>
  <c r="M379" i="2" s="1" a="1"/>
  <c r="M379" i="2" s="1"/>
  <c r="N380" i="2" l="1" a="1"/>
  <c r="N380" i="2" s="1"/>
  <c r="M380" i="2" s="1" a="1"/>
  <c r="M380" i="2" s="1"/>
  <c r="N381" i="2" l="1" a="1"/>
  <c r="N381" i="2" s="1"/>
  <c r="M381" i="2" s="1" a="1"/>
  <c r="M381" i="2" s="1"/>
  <c r="N382" i="2" l="1" a="1"/>
  <c r="N382" i="2" s="1"/>
  <c r="M382" i="2" s="1" a="1"/>
  <c r="M382" i="2" s="1"/>
  <c r="N383" i="2" l="1" a="1"/>
  <c r="N383" i="2" s="1"/>
  <c r="M383" i="2" s="1" a="1"/>
  <c r="M383" i="2" s="1"/>
  <c r="N384" i="2" l="1" a="1"/>
  <c r="N384" i="2" s="1"/>
  <c r="M384" i="2" s="1" a="1"/>
  <c r="M384" i="2" s="1"/>
  <c r="N385" i="2" l="1" a="1"/>
  <c r="N385" i="2" s="1"/>
  <c r="M385" i="2" s="1" a="1"/>
  <c r="M385" i="2" s="1"/>
  <c r="N386" i="2" l="1" a="1"/>
  <c r="N386" i="2" s="1"/>
  <c r="M386" i="2" s="1" a="1"/>
  <c r="M386" i="2" s="1"/>
  <c r="N387" i="2" l="1" a="1"/>
  <c r="N387" i="2" s="1"/>
  <c r="M387" i="2" s="1" a="1"/>
  <c r="M387" i="2" s="1"/>
  <c r="N388" i="2" l="1" a="1"/>
  <c r="N388" i="2" s="1"/>
  <c r="M388" i="2" s="1" a="1"/>
  <c r="M388" i="2" s="1"/>
  <c r="N389" i="2" l="1" a="1"/>
  <c r="N389" i="2" s="1"/>
  <c r="M389" i="2" s="1" a="1"/>
  <c r="M389" i="2" s="1"/>
  <c r="N390" i="2" l="1" a="1"/>
  <c r="N390" i="2" s="1"/>
  <c r="M390" i="2" s="1" a="1"/>
  <c r="M390" i="2" s="1"/>
  <c r="N391" i="2" l="1" a="1"/>
  <c r="N391" i="2" s="1"/>
  <c r="M391" i="2" s="1" a="1"/>
  <c r="M391" i="2" s="1"/>
  <c r="N392" i="2" l="1" a="1"/>
  <c r="N392" i="2" s="1"/>
  <c r="M392" i="2" s="1" a="1"/>
  <c r="M392" i="2" s="1"/>
  <c r="N393" i="2" l="1" a="1"/>
  <c r="N393" i="2" s="1"/>
  <c r="M393" i="2" s="1" a="1"/>
  <c r="M393" i="2" s="1"/>
  <c r="N394" i="2" l="1" a="1"/>
  <c r="N394" i="2" s="1"/>
  <c r="M394" i="2" s="1" a="1"/>
  <c r="M394" i="2" s="1"/>
  <c r="N395" i="2" l="1" a="1"/>
  <c r="N395" i="2" s="1"/>
  <c r="M395" i="2" s="1" a="1"/>
  <c r="M395" i="2" s="1"/>
  <c r="N396" i="2" l="1" a="1"/>
  <c r="N396" i="2" s="1"/>
  <c r="M396" i="2" s="1" a="1"/>
  <c r="M396" i="2" s="1"/>
  <c r="N397" i="2" l="1" a="1"/>
  <c r="N397" i="2" s="1"/>
  <c r="M397" i="2" s="1" a="1"/>
  <c r="M397" i="2" s="1"/>
  <c r="N398" i="2" l="1" a="1"/>
  <c r="N398" i="2" s="1"/>
  <c r="M398" i="2" s="1" a="1"/>
  <c r="M398" i="2" s="1"/>
  <c r="N399" i="2" l="1" a="1"/>
  <c r="N399" i="2" s="1"/>
  <c r="M399" i="2" s="1" a="1"/>
  <c r="M399" i="2" s="1"/>
  <c r="N400" i="2" l="1" a="1"/>
  <c r="N400" i="2" s="1"/>
  <c r="M400" i="2" s="1" a="1"/>
  <c r="M400" i="2" s="1"/>
  <c r="N401" i="2" l="1" a="1"/>
  <c r="N401" i="2" s="1"/>
  <c r="M401" i="2" s="1" a="1"/>
  <c r="M401" i="2" s="1"/>
  <c r="N402" i="2" l="1" a="1"/>
  <c r="N402" i="2" s="1"/>
  <c r="M402" i="2" s="1" a="1"/>
  <c r="M402" i="2" s="1"/>
  <c r="N403" i="2" l="1" a="1"/>
  <c r="N403" i="2" s="1"/>
  <c r="M403" i="2" s="1" a="1"/>
  <c r="M403" i="2" s="1"/>
  <c r="N404" i="2" l="1" a="1"/>
  <c r="N404" i="2" s="1"/>
  <c r="M404" i="2" s="1" a="1"/>
  <c r="M404" i="2" s="1"/>
  <c r="N405" i="2" l="1" a="1"/>
  <c r="N405" i="2" s="1"/>
  <c r="M405" i="2" s="1" a="1"/>
  <c r="M405" i="2" s="1"/>
  <c r="N406" i="2" l="1" a="1"/>
  <c r="N406" i="2" s="1"/>
  <c r="M406" i="2" s="1" a="1"/>
  <c r="M406" i="2" s="1"/>
  <c r="N407" i="2" l="1" a="1"/>
  <c r="N407" i="2" s="1"/>
  <c r="M407" i="2" s="1" a="1"/>
  <c r="M407" i="2" s="1"/>
  <c r="N408" i="2" l="1" a="1"/>
  <c r="N408" i="2" s="1"/>
  <c r="M408" i="2" s="1" a="1"/>
  <c r="M408" i="2" s="1"/>
  <c r="N409" i="2" l="1" a="1"/>
  <c r="N409" i="2" s="1"/>
  <c r="M409" i="2" s="1" a="1"/>
  <c r="M409" i="2" s="1"/>
  <c r="N410" i="2" l="1" a="1"/>
  <c r="N410" i="2" s="1"/>
  <c r="M410" i="2" s="1" a="1"/>
  <c r="M410" i="2" s="1"/>
  <c r="N411" i="2" l="1" a="1"/>
  <c r="N411" i="2" s="1"/>
  <c r="M411" i="2" s="1" a="1"/>
  <c r="M411" i="2" s="1"/>
  <c r="N412" i="2" l="1" a="1"/>
  <c r="N412" i="2" s="1"/>
  <c r="M412" i="2" s="1" a="1"/>
  <c r="M412" i="2" s="1"/>
  <c r="N413" i="2" l="1" a="1"/>
  <c r="N413" i="2" s="1"/>
  <c r="M413" i="2" s="1" a="1"/>
  <c r="M413" i="2" s="1"/>
  <c r="N414" i="2" l="1" a="1"/>
  <c r="N414" i="2" s="1"/>
  <c r="M414" i="2" s="1" a="1"/>
  <c r="M414" i="2" s="1"/>
  <c r="N415" i="2" l="1" a="1"/>
  <c r="N415" i="2" s="1"/>
  <c r="M415" i="2" s="1" a="1"/>
  <c r="M415" i="2" s="1"/>
  <c r="N416" i="2" l="1" a="1"/>
  <c r="N416" i="2" s="1"/>
  <c r="M416" i="2" s="1" a="1"/>
  <c r="M416" i="2" s="1"/>
  <c r="N417" i="2" l="1" a="1"/>
  <c r="N417" i="2" s="1"/>
  <c r="M417" i="2" s="1" a="1"/>
  <c r="M417" i="2" s="1"/>
  <c r="N418" i="2" l="1" a="1"/>
  <c r="N418" i="2" s="1"/>
  <c r="M418" i="2" s="1" a="1"/>
  <c r="M418" i="2" s="1"/>
  <c r="N419" i="2" l="1" a="1"/>
  <c r="N419" i="2" s="1"/>
  <c r="M419" i="2" s="1" a="1"/>
  <c r="M419" i="2" s="1"/>
  <c r="N420" i="2" l="1" a="1"/>
  <c r="N420" i="2" s="1"/>
  <c r="M420" i="2" s="1" a="1"/>
  <c r="M420" i="2" s="1"/>
  <c r="N421" i="2" l="1" a="1"/>
  <c r="N421" i="2" s="1"/>
  <c r="M421" i="2" s="1" a="1"/>
  <c r="M421" i="2" s="1"/>
  <c r="N422" i="2" l="1" a="1"/>
  <c r="N422" i="2" s="1"/>
  <c r="M422" i="2" s="1" a="1"/>
  <c r="M422" i="2" s="1"/>
  <c r="N423" i="2" l="1" a="1"/>
  <c r="N423" i="2" s="1"/>
  <c r="M423" i="2" s="1" a="1"/>
  <c r="M423" i="2" s="1"/>
  <c r="N424" i="2" l="1" a="1"/>
  <c r="N424" i="2" s="1"/>
  <c r="M424" i="2" s="1" a="1"/>
  <c r="M424" i="2" s="1"/>
  <c r="N425" i="2" l="1" a="1"/>
  <c r="N425" i="2" s="1"/>
  <c r="M425" i="2" s="1" a="1"/>
  <c r="M425" i="2" s="1"/>
  <c r="N426" i="2" l="1" a="1"/>
  <c r="N426" i="2" s="1"/>
  <c r="M426" i="2" s="1" a="1"/>
  <c r="M426" i="2" s="1"/>
  <c r="N427" i="2" l="1" a="1"/>
  <c r="N427" i="2" s="1"/>
  <c r="M427" i="2" s="1" a="1"/>
  <c r="M427" i="2" s="1"/>
  <c r="N428" i="2" l="1" a="1"/>
  <c r="N428" i="2" s="1"/>
  <c r="M428" i="2" s="1" a="1"/>
  <c r="M428" i="2" s="1"/>
  <c r="N429" i="2" l="1" a="1"/>
  <c r="N429" i="2" s="1"/>
  <c r="M429" i="2" s="1" a="1"/>
  <c r="M429" i="2" s="1"/>
  <c r="N430" i="2" l="1" a="1"/>
  <c r="N430" i="2" s="1"/>
  <c r="M430" i="2" s="1" a="1"/>
  <c r="M430" i="2" s="1"/>
  <c r="N431" i="2" l="1" a="1"/>
  <c r="N431" i="2" s="1"/>
  <c r="M431" i="2" s="1" a="1"/>
  <c r="M431" i="2" s="1"/>
  <c r="N432" i="2" l="1" a="1"/>
  <c r="N432" i="2" s="1"/>
  <c r="M432" i="2" s="1" a="1"/>
  <c r="M432" i="2" s="1"/>
  <c r="N433" i="2" l="1" a="1"/>
  <c r="N433" i="2" s="1"/>
  <c r="M433" i="2" s="1" a="1"/>
  <c r="M433" i="2" s="1"/>
  <c r="N434" i="2" l="1" a="1"/>
  <c r="N434" i="2" s="1"/>
  <c r="M434" i="2" s="1" a="1"/>
  <c r="M434" i="2" s="1"/>
  <c r="N435" i="2" l="1" a="1"/>
  <c r="N435" i="2" s="1"/>
  <c r="M435" i="2" s="1" a="1"/>
  <c r="M435" i="2" s="1"/>
  <c r="N436" i="2" l="1" a="1"/>
  <c r="N436" i="2" s="1"/>
  <c r="M436" i="2" s="1" a="1"/>
  <c r="M436" i="2" s="1"/>
  <c r="N437" i="2" l="1" a="1"/>
  <c r="N437" i="2" s="1"/>
  <c r="M437" i="2" s="1" a="1"/>
  <c r="M437" i="2" s="1"/>
  <c r="N438" i="2" l="1" a="1"/>
  <c r="N438" i="2" s="1"/>
  <c r="M438" i="2" s="1" a="1"/>
  <c r="M438" i="2" s="1"/>
  <c r="N439" i="2" l="1" a="1"/>
  <c r="N439" i="2" s="1"/>
  <c r="M439" i="2" s="1" a="1"/>
  <c r="M439" i="2" s="1"/>
  <c r="N440" i="2" l="1" a="1"/>
  <c r="N440" i="2" s="1"/>
  <c r="M440" i="2" s="1" a="1"/>
  <c r="M440" i="2" s="1"/>
  <c r="N441" i="2" l="1" a="1"/>
  <c r="N441" i="2" s="1"/>
  <c r="M441" i="2" s="1" a="1"/>
  <c r="M441" i="2" s="1"/>
  <c r="N442" i="2" l="1" a="1"/>
  <c r="N442" i="2" s="1"/>
  <c r="M442" i="2" s="1" a="1"/>
  <c r="M442" i="2" s="1"/>
  <c r="N443" i="2" l="1" a="1"/>
  <c r="N443" i="2" s="1"/>
  <c r="M443" i="2" s="1" a="1"/>
  <c r="M443" i="2" s="1"/>
  <c r="N444" i="2" l="1" a="1"/>
  <c r="N444" i="2" s="1"/>
  <c r="M444" i="2" s="1" a="1"/>
  <c r="M444" i="2" s="1"/>
  <c r="N445" i="2" l="1" a="1"/>
  <c r="N445" i="2" s="1"/>
  <c r="M445" i="2" s="1" a="1"/>
  <c r="M445" i="2" s="1"/>
  <c r="N446" i="2" l="1" a="1"/>
  <c r="N446" i="2" s="1"/>
  <c r="M446" i="2" s="1" a="1"/>
  <c r="M446" i="2" s="1"/>
  <c r="N447" i="2" l="1" a="1"/>
  <c r="N447" i="2" s="1"/>
  <c r="M447" i="2" s="1" a="1"/>
  <c r="M447" i="2" s="1"/>
  <c r="N448" i="2" l="1" a="1"/>
  <c r="N448" i="2" s="1"/>
  <c r="M448" i="2" s="1" a="1"/>
  <c r="M448" i="2" s="1"/>
  <c r="N449" i="2" l="1" a="1"/>
  <c r="N449" i="2" s="1"/>
  <c r="M449" i="2" s="1" a="1"/>
  <c r="M449" i="2" s="1"/>
  <c r="N450" i="2" l="1" a="1"/>
  <c r="N450" i="2" s="1"/>
  <c r="M450" i="2" s="1" a="1"/>
  <c r="M450" i="2" s="1"/>
  <c r="N451" i="2" l="1" a="1"/>
  <c r="N451" i="2" s="1"/>
  <c r="M451" i="2" s="1" a="1"/>
  <c r="M451" i="2" s="1"/>
  <c r="N452" i="2" l="1" a="1"/>
  <c r="N452" i="2" s="1"/>
  <c r="M452" i="2" s="1" a="1"/>
  <c r="M452" i="2" s="1"/>
  <c r="N453" i="2" l="1" a="1"/>
  <c r="N453" i="2" s="1"/>
  <c r="M453" i="2" s="1" a="1"/>
  <c r="M453" i="2" s="1"/>
  <c r="N454" i="2" l="1" a="1"/>
  <c r="N454" i="2" s="1"/>
  <c r="M454" i="2" s="1" a="1"/>
  <c r="M454" i="2" s="1"/>
  <c r="N455" i="2" l="1" a="1"/>
  <c r="N455" i="2" s="1"/>
  <c r="M455" i="2" s="1" a="1"/>
  <c r="M455" i="2" s="1"/>
  <c r="N456" i="2" l="1" a="1"/>
  <c r="N456" i="2" s="1"/>
  <c r="M456" i="2" s="1" a="1"/>
  <c r="M456" i="2" s="1"/>
  <c r="N457" i="2" l="1" a="1"/>
  <c r="N457" i="2" s="1"/>
  <c r="M457" i="2" s="1" a="1"/>
  <c r="M457" i="2" s="1"/>
  <c r="N458" i="2" l="1" a="1"/>
  <c r="N458" i="2" s="1"/>
  <c r="M458" i="2" s="1" a="1"/>
  <c r="M458" i="2" s="1"/>
  <c r="N459" i="2" l="1" a="1"/>
  <c r="N459" i="2" s="1"/>
  <c r="M459" i="2" s="1" a="1"/>
  <c r="M459" i="2" s="1"/>
  <c r="N460" i="2" l="1" a="1"/>
  <c r="N460" i="2" s="1"/>
  <c r="M460" i="2" s="1" a="1"/>
  <c r="M460" i="2" s="1"/>
  <c r="N461" i="2" l="1" a="1"/>
  <c r="N461" i="2" s="1"/>
  <c r="M461" i="2" s="1" a="1"/>
  <c r="M461" i="2" s="1"/>
  <c r="N462" i="2" l="1" a="1"/>
  <c r="N462" i="2" s="1"/>
  <c r="M462" i="2" s="1" a="1"/>
  <c r="M462" i="2" s="1"/>
  <c r="N463" i="2" l="1" a="1"/>
  <c r="N463" i="2" s="1"/>
  <c r="M463" i="2" s="1" a="1"/>
  <c r="M463" i="2" s="1"/>
  <c r="N464" i="2" l="1" a="1"/>
  <c r="N464" i="2" s="1"/>
  <c r="M464" i="2" s="1" a="1"/>
  <c r="M464" i="2" s="1"/>
  <c r="N465" i="2" l="1" a="1"/>
  <c r="N465" i="2" s="1"/>
  <c r="M465" i="2" s="1" a="1"/>
  <c r="M465" i="2" s="1"/>
  <c r="N466" i="2" l="1" a="1"/>
  <c r="N466" i="2" s="1"/>
  <c r="M466" i="2" s="1" a="1"/>
  <c r="M466" i="2" s="1"/>
  <c r="N467" i="2" l="1" a="1"/>
  <c r="N467" i="2" s="1"/>
  <c r="M467" i="2" s="1" a="1"/>
  <c r="M467" i="2" s="1"/>
  <c r="N468" i="2" l="1" a="1"/>
  <c r="N468" i="2" s="1"/>
  <c r="M468" i="2" s="1" a="1"/>
  <c r="M468" i="2" s="1"/>
  <c r="N469" i="2" l="1" a="1"/>
  <c r="N469" i="2" s="1"/>
  <c r="M469" i="2" s="1" a="1"/>
  <c r="M469" i="2" s="1"/>
  <c r="N470" i="2" l="1" a="1"/>
  <c r="N470" i="2" s="1"/>
  <c r="M470" i="2" s="1" a="1"/>
  <c r="M470" i="2" s="1"/>
  <c r="N471" i="2" l="1" a="1"/>
  <c r="N471" i="2" s="1"/>
  <c r="M471" i="2" s="1" a="1"/>
  <c r="M471" i="2" s="1"/>
  <c r="N472" i="2" l="1" a="1"/>
  <c r="N472" i="2" s="1"/>
  <c r="M472" i="2" s="1" a="1"/>
  <c r="M472" i="2" s="1"/>
  <c r="N473" i="2" l="1" a="1"/>
  <c r="N473" i="2" s="1"/>
  <c r="M473" i="2" s="1" a="1"/>
  <c r="M473" i="2" s="1"/>
  <c r="N474" i="2" l="1" a="1"/>
  <c r="N474" i="2" s="1"/>
  <c r="M474" i="2" s="1" a="1"/>
  <c r="M474" i="2" s="1"/>
  <c r="N475" i="2" l="1" a="1"/>
  <c r="N475" i="2" s="1"/>
  <c r="M475" i="2" s="1" a="1"/>
  <c r="M475" i="2" s="1"/>
  <c r="N476" i="2" l="1" a="1"/>
  <c r="N476" i="2" s="1"/>
  <c r="M476" i="2" s="1" a="1"/>
  <c r="M476" i="2" s="1"/>
  <c r="N477" i="2" l="1" a="1"/>
  <c r="N477" i="2" s="1"/>
  <c r="M477" i="2" s="1" a="1"/>
  <c r="M477" i="2" s="1"/>
  <c r="N478" i="2" l="1" a="1"/>
  <c r="N478" i="2" s="1"/>
  <c r="M478" i="2" s="1" a="1"/>
  <c r="M478" i="2" s="1"/>
  <c r="N479" i="2" l="1" a="1"/>
  <c r="N479" i="2" s="1"/>
  <c r="M479" i="2" s="1" a="1"/>
  <c r="M479" i="2" s="1"/>
  <c r="N480" i="2" l="1" a="1"/>
  <c r="N480" i="2" s="1"/>
  <c r="M480" i="2" s="1" a="1"/>
  <c r="M480" i="2" s="1"/>
  <c r="N481" i="2" l="1" a="1"/>
  <c r="N481" i="2" s="1"/>
  <c r="M481" i="2" s="1" a="1"/>
  <c r="M481" i="2" s="1"/>
  <c r="N482" i="2" l="1" a="1"/>
  <c r="N482" i="2" s="1"/>
  <c r="M482" i="2" s="1" a="1"/>
  <c r="M482" i="2" s="1"/>
  <c r="N483" i="2" l="1" a="1"/>
  <c r="N483" i="2" s="1"/>
  <c r="M483" i="2" s="1" a="1"/>
  <c r="M483" i="2" s="1"/>
  <c r="N484" i="2" l="1" a="1"/>
  <c r="N484" i="2" s="1"/>
  <c r="M484" i="2" s="1" a="1"/>
  <c r="M484" i="2" s="1"/>
  <c r="N485" i="2" l="1" a="1"/>
  <c r="N485" i="2" s="1"/>
  <c r="M485" i="2" s="1" a="1"/>
  <c r="M485" i="2" s="1"/>
  <c r="N486" i="2" l="1" a="1"/>
  <c r="N486" i="2" s="1"/>
  <c r="M486" i="2" s="1" a="1"/>
  <c r="M486" i="2" s="1"/>
  <c r="N487" i="2" l="1" a="1"/>
  <c r="N487" i="2" s="1"/>
  <c r="M487" i="2" s="1" a="1"/>
  <c r="M487" i="2" s="1"/>
  <c r="N488" i="2" l="1" a="1"/>
  <c r="N488" i="2" s="1"/>
  <c r="M488" i="2" s="1" a="1"/>
  <c r="M488" i="2" s="1"/>
  <c r="N489" i="2" l="1" a="1"/>
  <c r="N489" i="2" s="1"/>
  <c r="M489" i="2" s="1" a="1"/>
  <c r="M489" i="2" s="1"/>
  <c r="N490" i="2" l="1" a="1"/>
  <c r="N490" i="2" s="1"/>
  <c r="M490" i="2" s="1" a="1"/>
  <c r="M490" i="2" s="1"/>
  <c r="N491" i="2" l="1" a="1"/>
  <c r="N491" i="2" s="1"/>
  <c r="M491" i="2" s="1" a="1"/>
  <c r="M491" i="2" s="1"/>
  <c r="N492" i="2" l="1" a="1"/>
  <c r="N492" i="2" s="1"/>
  <c r="M492" i="2" s="1" a="1"/>
  <c r="M492" i="2" s="1"/>
  <c r="N493" i="2" l="1" a="1"/>
  <c r="N493" i="2" s="1"/>
  <c r="M493" i="2" s="1" a="1"/>
  <c r="M493" i="2" s="1"/>
  <c r="N494" i="2" l="1" a="1"/>
  <c r="N494" i="2" s="1"/>
  <c r="M494" i="2" s="1" a="1"/>
  <c r="M494" i="2" s="1"/>
  <c r="N495" i="2" l="1" a="1"/>
  <c r="N495" i="2" s="1"/>
  <c r="M495" i="2" s="1" a="1"/>
  <c r="M495" i="2" s="1"/>
  <c r="N496" i="2" l="1" a="1"/>
  <c r="N496" i="2" s="1"/>
  <c r="M496" i="2" s="1" a="1"/>
  <c r="M496" i="2" s="1"/>
  <c r="N497" i="2" l="1" a="1"/>
  <c r="N497" i="2" s="1"/>
  <c r="M497" i="2" s="1" a="1"/>
  <c r="M497" i="2" s="1"/>
  <c r="N498" i="2" l="1" a="1"/>
  <c r="N498" i="2" s="1"/>
  <c r="M498" i="2" s="1" a="1"/>
  <c r="M498" i="2" s="1"/>
  <c r="N499" i="2" l="1" a="1"/>
  <c r="N499" i="2" s="1"/>
  <c r="M499" i="2" s="1" a="1"/>
  <c r="M499" i="2" s="1"/>
  <c r="N500" i="2" l="1" a="1"/>
  <c r="N500" i="2" s="1"/>
  <c r="M500" i="2" s="1" a="1"/>
  <c r="M500" i="2" s="1"/>
  <c r="N501" i="2" l="1" a="1"/>
  <c r="N501" i="2" s="1"/>
  <c r="M501" i="2" s="1" a="1"/>
  <c r="M501" i="2" s="1"/>
  <c r="N502" i="2" l="1" a="1"/>
  <c r="N502" i="2" s="1"/>
  <c r="M502" i="2" s="1" a="1"/>
  <c r="M502" i="2" s="1"/>
  <c r="N503" i="2" l="1" a="1"/>
  <c r="N503" i="2" s="1"/>
  <c r="M503" i="2" s="1" a="1"/>
  <c r="M503" i="2" s="1"/>
  <c r="N504" i="2" l="1" a="1"/>
  <c r="N504" i="2" s="1"/>
  <c r="M504" i="2" s="1" a="1"/>
  <c r="M504" i="2" s="1"/>
  <c r="N505" i="2" l="1" a="1"/>
  <c r="N505" i="2" s="1"/>
  <c r="M505" i="2" s="1" a="1"/>
  <c r="M505" i="2" s="1"/>
  <c r="N506" i="2" l="1" a="1"/>
  <c r="N506" i="2" s="1"/>
  <c r="M506" i="2" s="1" a="1"/>
  <c r="M506" i="2" s="1"/>
  <c r="N507" i="2" l="1" a="1"/>
  <c r="N507" i="2" s="1"/>
  <c r="M507" i="2" s="1" a="1"/>
  <c r="M507" i="2" s="1"/>
  <c r="N508" i="2" l="1" a="1"/>
  <c r="N508" i="2" s="1"/>
  <c r="M508" i="2" s="1" a="1"/>
  <c r="M508" i="2" s="1"/>
  <c r="N509" i="2" l="1" a="1"/>
  <c r="N509" i="2" s="1"/>
  <c r="M509" i="2" s="1" a="1"/>
  <c r="M509" i="2" s="1"/>
  <c r="N510" i="2" l="1" a="1"/>
  <c r="N510" i="2" s="1"/>
  <c r="M510" i="2" s="1" a="1"/>
  <c r="M510" i="2" s="1"/>
  <c r="N511" i="2" l="1" a="1"/>
  <c r="N511" i="2" s="1"/>
  <c r="M511" i="2" s="1" a="1"/>
  <c r="M511" i="2" s="1"/>
  <c r="N512" i="2" l="1" a="1"/>
  <c r="N512" i="2" s="1"/>
  <c r="M512" i="2" s="1" a="1"/>
  <c r="M512" i="2" s="1"/>
  <c r="N513" i="2" l="1" a="1"/>
  <c r="N513" i="2" s="1"/>
  <c r="M513" i="2" s="1" a="1"/>
  <c r="M513" i="2" s="1"/>
  <c r="N514" i="2" l="1" a="1"/>
  <c r="N514" i="2" s="1"/>
  <c r="M514" i="2" s="1" a="1"/>
  <c r="M514" i="2" s="1"/>
  <c r="N515" i="2" l="1" a="1"/>
  <c r="N515" i="2" s="1"/>
  <c r="M515" i="2" s="1" a="1"/>
  <c r="M515" i="2" s="1"/>
  <c r="N516" i="2" l="1" a="1"/>
  <c r="N516" i="2" s="1"/>
  <c r="M516" i="2" s="1" a="1"/>
  <c r="M516" i="2" s="1"/>
  <c r="N517" i="2" l="1" a="1"/>
  <c r="N517" i="2" s="1"/>
  <c r="M517" i="2" s="1" a="1"/>
  <c r="M517" i="2" s="1"/>
  <c r="N518" i="2" l="1" a="1"/>
  <c r="N518" i="2" s="1"/>
  <c r="M518" i="2" s="1" a="1"/>
  <c r="M518" i="2" s="1"/>
  <c r="N519" i="2" l="1" a="1"/>
  <c r="N519" i="2" s="1"/>
  <c r="M519" i="2" s="1" a="1"/>
  <c r="M519" i="2" s="1"/>
  <c r="N520" i="2" l="1" a="1"/>
  <c r="N520" i="2" s="1"/>
  <c r="M520" i="2" s="1" a="1"/>
  <c r="M520" i="2" s="1"/>
  <c r="N521" i="2" l="1" a="1"/>
  <c r="N521" i="2" s="1"/>
  <c r="M521" i="2" s="1" a="1"/>
  <c r="M521" i="2" s="1"/>
  <c r="N522" i="2" l="1" a="1"/>
  <c r="N522" i="2" s="1"/>
  <c r="M522" i="2" s="1" a="1"/>
  <c r="M522" i="2" s="1"/>
  <c r="N523" i="2" l="1" a="1"/>
  <c r="N523" i="2" s="1"/>
  <c r="M523" i="2" s="1" a="1"/>
  <c r="M523" i="2" s="1"/>
  <c r="N524" i="2" l="1" a="1"/>
  <c r="N524" i="2" s="1"/>
  <c r="M524" i="2" s="1" a="1"/>
  <c r="M524" i="2" s="1"/>
  <c r="N525" i="2" l="1" a="1"/>
  <c r="N525" i="2" s="1"/>
  <c r="M525" i="2" s="1" a="1"/>
  <c r="M525" i="2" s="1"/>
  <c r="N526" i="2" l="1" a="1"/>
  <c r="N526" i="2" s="1"/>
  <c r="M526" i="2" s="1" a="1"/>
  <c r="M526" i="2" s="1"/>
  <c r="N527" i="2" l="1" a="1"/>
  <c r="N527" i="2" s="1"/>
  <c r="M527" i="2" s="1" a="1"/>
  <c r="M527" i="2" s="1"/>
  <c r="N528" i="2" l="1" a="1"/>
  <c r="N528" i="2" s="1"/>
  <c r="M528" i="2" s="1" a="1"/>
  <c r="M528" i="2" s="1"/>
  <c r="N529" i="2" l="1" a="1"/>
  <c r="N529" i="2" s="1"/>
  <c r="M529" i="2" s="1" a="1"/>
  <c r="M529" i="2" s="1"/>
  <c r="N530" i="2" l="1" a="1"/>
  <c r="N530" i="2" s="1"/>
  <c r="M530" i="2" s="1" a="1"/>
  <c r="M530" i="2" s="1"/>
  <c r="N531" i="2" l="1" a="1"/>
  <c r="N531" i="2" s="1"/>
  <c r="M531" i="2" s="1" a="1"/>
  <c r="M531" i="2" s="1"/>
  <c r="N532" i="2" l="1" a="1"/>
  <c r="N532" i="2" s="1"/>
  <c r="M532" i="2" s="1" a="1"/>
  <c r="M532" i="2" s="1"/>
  <c r="N533" i="2" l="1" a="1"/>
  <c r="N533" i="2" s="1"/>
  <c r="M533" i="2" s="1" a="1"/>
  <c r="M533" i="2" s="1"/>
  <c r="N534" i="2" l="1" a="1"/>
  <c r="N534" i="2" s="1"/>
  <c r="M534" i="2" s="1" a="1"/>
  <c r="M534" i="2" s="1"/>
  <c r="N535" i="2" l="1" a="1"/>
  <c r="N535" i="2" s="1"/>
  <c r="M535" i="2" s="1" a="1"/>
  <c r="M535" i="2" s="1"/>
  <c r="N536" i="2" l="1" a="1"/>
  <c r="N536" i="2" s="1"/>
  <c r="M536" i="2" s="1" a="1"/>
  <c r="M536" i="2" s="1"/>
  <c r="N537" i="2" l="1" a="1"/>
  <c r="N537" i="2" s="1"/>
  <c r="M537" i="2" s="1" a="1"/>
  <c r="M537" i="2" s="1"/>
  <c r="N538" i="2" l="1" a="1"/>
  <c r="N538" i="2" s="1"/>
  <c r="M538" i="2" s="1" a="1"/>
  <c r="M538" i="2" s="1"/>
  <c r="N539" i="2" l="1" a="1"/>
  <c r="N539" i="2" s="1"/>
  <c r="M539" i="2" s="1" a="1"/>
  <c r="M539" i="2" s="1"/>
  <c r="N540" i="2" l="1" a="1"/>
  <c r="N540" i="2" s="1"/>
  <c r="M540" i="2" s="1" a="1"/>
  <c r="M540" i="2" s="1"/>
  <c r="N541" i="2" l="1" a="1"/>
  <c r="N541" i="2" s="1"/>
  <c r="M541" i="2" s="1" a="1"/>
  <c r="M541" i="2" s="1"/>
  <c r="N542" i="2" l="1" a="1"/>
  <c r="N542" i="2" s="1"/>
  <c r="M542" i="2" s="1" a="1"/>
  <c r="M542" i="2" s="1"/>
  <c r="N543" i="2" l="1" a="1"/>
  <c r="N543" i="2" s="1"/>
  <c r="M543" i="2" s="1" a="1"/>
  <c r="M543" i="2" s="1"/>
  <c r="N544" i="2" l="1" a="1"/>
  <c r="N544" i="2" s="1"/>
  <c r="M544" i="2" s="1" a="1"/>
  <c r="M544" i="2" s="1"/>
  <c r="N545" i="2" l="1" a="1"/>
  <c r="N545" i="2" s="1"/>
  <c r="M545" i="2" s="1" a="1"/>
  <c r="M545" i="2" s="1"/>
  <c r="N546" i="2" l="1" a="1"/>
  <c r="N546" i="2" s="1"/>
  <c r="M546" i="2" s="1" a="1"/>
  <c r="M546" i="2" s="1"/>
  <c r="N547" i="2" l="1" a="1"/>
  <c r="N547" i="2" s="1"/>
  <c r="M547" i="2" s="1" a="1"/>
  <c r="M547" i="2" s="1"/>
  <c r="N548" i="2" l="1" a="1"/>
  <c r="N548" i="2" s="1"/>
  <c r="M548" i="2" s="1" a="1"/>
  <c r="M548" i="2" s="1"/>
  <c r="N549" i="2" l="1" a="1"/>
  <c r="N549" i="2" s="1"/>
  <c r="M549" i="2" s="1" a="1"/>
  <c r="M549" i="2" s="1"/>
  <c r="N550" i="2" l="1" a="1"/>
  <c r="N550" i="2" s="1"/>
  <c r="M550" i="2" s="1" a="1"/>
  <c r="M550" i="2" s="1"/>
  <c r="N551" i="2" l="1" a="1"/>
  <c r="N551" i="2" s="1"/>
  <c r="M551" i="2" s="1" a="1"/>
  <c r="M551" i="2" s="1"/>
  <c r="N552" i="2" l="1" a="1"/>
  <c r="N552" i="2" s="1"/>
  <c r="M552" i="2" s="1" a="1"/>
  <c r="M552" i="2" s="1"/>
  <c r="N553" i="2" l="1" a="1"/>
  <c r="N553" i="2" s="1"/>
  <c r="M553" i="2" s="1" a="1"/>
  <c r="M553" i="2" s="1"/>
  <c r="N554" i="2" l="1" a="1"/>
  <c r="N554" i="2" s="1"/>
  <c r="M554" i="2" s="1" a="1"/>
  <c r="M554" i="2" s="1"/>
  <c r="N555" i="2" l="1" a="1"/>
  <c r="N555" i="2" s="1"/>
  <c r="M555" i="2" s="1" a="1"/>
  <c r="M555" i="2" s="1"/>
  <c r="N556" i="2" l="1" a="1"/>
  <c r="N556" i="2" s="1"/>
  <c r="M556" i="2" s="1" a="1"/>
  <c r="M556" i="2" s="1"/>
  <c r="N557" i="2" l="1" a="1"/>
  <c r="N557" i="2" s="1"/>
  <c r="M557" i="2" s="1" a="1"/>
  <c r="M557" i="2" s="1"/>
  <c r="N558" i="2" l="1" a="1"/>
  <c r="N558" i="2" s="1"/>
  <c r="M558" i="2" s="1" a="1"/>
  <c r="M558" i="2" s="1"/>
  <c r="N559" i="2" l="1" a="1"/>
  <c r="N559" i="2" s="1"/>
  <c r="M559" i="2" s="1" a="1"/>
  <c r="M559" i="2" s="1"/>
  <c r="N560" i="2" l="1" a="1"/>
  <c r="N560" i="2" s="1"/>
  <c r="M560" i="2" s="1" a="1"/>
  <c r="M560" i="2" s="1"/>
  <c r="N561" i="2" l="1" a="1"/>
  <c r="N561" i="2" s="1"/>
  <c r="M561" i="2" s="1" a="1"/>
  <c r="M561" i="2" s="1"/>
  <c r="N562" i="2" l="1" a="1"/>
  <c r="N562" i="2" s="1"/>
  <c r="M562" i="2" s="1" a="1"/>
  <c r="M562" i="2" s="1"/>
  <c r="N563" i="2" l="1" a="1"/>
  <c r="N563" i="2" s="1"/>
  <c r="M563" i="2" s="1" a="1"/>
  <c r="M563" i="2" s="1"/>
  <c r="N564" i="2" l="1" a="1"/>
  <c r="N564" i="2" s="1"/>
  <c r="M564" i="2" s="1" a="1"/>
  <c r="M564" i="2" s="1"/>
  <c r="N565" i="2" l="1" a="1"/>
  <c r="N565" i="2" s="1"/>
  <c r="M565" i="2" s="1" a="1"/>
  <c r="M565" i="2" s="1"/>
  <c r="N566" i="2" l="1" a="1"/>
  <c r="N566" i="2" s="1"/>
  <c r="M566" i="2" s="1" a="1"/>
  <c r="M566" i="2" s="1"/>
  <c r="N567" i="2" l="1" a="1"/>
  <c r="N567" i="2" s="1"/>
  <c r="M567" i="2" s="1" a="1"/>
  <c r="M567" i="2" s="1"/>
  <c r="N568" i="2" l="1" a="1"/>
  <c r="N568" i="2" s="1"/>
  <c r="M568" i="2" s="1" a="1"/>
  <c r="M568" i="2" s="1"/>
  <c r="N569" i="2" l="1" a="1"/>
  <c r="N569" i="2" s="1"/>
  <c r="M569" i="2" s="1" a="1"/>
  <c r="M569" i="2" s="1"/>
  <c r="N570" i="2" l="1" a="1"/>
  <c r="N570" i="2" s="1"/>
  <c r="M570" i="2" s="1" a="1"/>
  <c r="M570" i="2" s="1"/>
  <c r="N571" i="2" l="1" a="1"/>
  <c r="N571" i="2" s="1"/>
  <c r="M571" i="2" s="1" a="1"/>
  <c r="M571" i="2" s="1"/>
  <c r="N572" i="2" l="1" a="1"/>
  <c r="N572" i="2" s="1"/>
  <c r="M572" i="2" s="1" a="1"/>
  <c r="M572" i="2" s="1"/>
  <c r="N573" i="2" l="1" a="1"/>
  <c r="N573" i="2" s="1"/>
  <c r="M573" i="2" s="1" a="1"/>
  <c r="M573" i="2" s="1"/>
  <c r="N574" i="2" l="1" a="1"/>
  <c r="N574" i="2" s="1"/>
  <c r="M574" i="2" s="1" a="1"/>
  <c r="M574" i="2" s="1"/>
  <c r="N575" i="2" l="1" a="1"/>
  <c r="N575" i="2" s="1"/>
  <c r="M575" i="2" s="1" a="1"/>
  <c r="M575" i="2" s="1"/>
  <c r="N576" i="2" l="1" a="1"/>
  <c r="N576" i="2" s="1"/>
  <c r="M576" i="2" s="1" a="1"/>
  <c r="M576" i="2" s="1"/>
  <c r="N577" i="2" l="1" a="1"/>
  <c r="N577" i="2" s="1"/>
  <c r="M577" i="2" s="1" a="1"/>
  <c r="M577" i="2" s="1"/>
  <c r="N578" i="2" l="1" a="1"/>
  <c r="N578" i="2" s="1"/>
  <c r="M578" i="2" s="1" a="1"/>
  <c r="M578" i="2" s="1"/>
  <c r="N579" i="2" l="1" a="1"/>
  <c r="N579" i="2" s="1"/>
  <c r="M579" i="2" s="1" a="1"/>
  <c r="M579" i="2" s="1"/>
  <c r="N580" i="2" l="1" a="1"/>
  <c r="N580" i="2" s="1"/>
  <c r="M580" i="2" s="1" a="1"/>
  <c r="M580" i="2" s="1"/>
  <c r="N581" i="2" l="1" a="1"/>
  <c r="N581" i="2" s="1"/>
  <c r="M581" i="2" s="1" a="1"/>
  <c r="M581" i="2" s="1"/>
  <c r="N582" i="2" l="1" a="1"/>
  <c r="N582" i="2" s="1"/>
  <c r="M582" i="2" s="1" a="1"/>
  <c r="M582" i="2" s="1"/>
  <c r="N583" i="2" l="1" a="1"/>
  <c r="N583" i="2" s="1"/>
  <c r="M583" i="2" s="1" a="1"/>
  <c r="M583" i="2" s="1"/>
  <c r="N584" i="2" l="1" a="1"/>
  <c r="N584" i="2" s="1"/>
  <c r="M584" i="2" s="1" a="1"/>
  <c r="M584" i="2" s="1"/>
  <c r="N585" i="2" l="1" a="1"/>
  <c r="N585" i="2" s="1"/>
  <c r="M585" i="2" s="1" a="1"/>
  <c r="M585" i="2" s="1"/>
  <c r="N586" i="2" l="1" a="1"/>
  <c r="N586" i="2" s="1"/>
  <c r="M586" i="2" s="1" a="1"/>
  <c r="M586" i="2" s="1"/>
  <c r="N587" i="2" l="1" a="1"/>
  <c r="N587" i="2" s="1"/>
  <c r="M587" i="2" s="1" a="1"/>
  <c r="M587" i="2" s="1"/>
  <c r="N588" i="2" l="1" a="1"/>
  <c r="N588" i="2" s="1"/>
  <c r="M588" i="2" s="1" a="1"/>
  <c r="M588" i="2" s="1"/>
  <c r="N589" i="2" l="1" a="1"/>
  <c r="N589" i="2" s="1"/>
  <c r="M589" i="2" s="1" a="1"/>
  <c r="M589" i="2" s="1"/>
  <c r="N590" i="2" l="1" a="1"/>
  <c r="N590" i="2" s="1"/>
  <c r="M590" i="2" s="1" a="1"/>
  <c r="M590" i="2" s="1"/>
  <c r="N591" i="2" l="1" a="1"/>
  <c r="N591" i="2" s="1"/>
  <c r="M591" i="2" s="1" a="1"/>
  <c r="M591" i="2" s="1"/>
  <c r="N592" i="2" l="1" a="1"/>
  <c r="N592" i="2" s="1"/>
  <c r="M592" i="2" s="1" a="1"/>
  <c r="M592" i="2" s="1"/>
  <c r="N593" i="2" l="1" a="1"/>
  <c r="N593" i="2" s="1"/>
  <c r="M593" i="2" s="1" a="1"/>
  <c r="M593" i="2" s="1"/>
  <c r="N594" i="2" l="1" a="1"/>
  <c r="N594" i="2" s="1"/>
  <c r="M594" i="2" s="1" a="1"/>
  <c r="M594" i="2" s="1"/>
  <c r="N595" i="2" l="1" a="1"/>
  <c r="N595" i="2" s="1"/>
  <c r="M595" i="2" s="1" a="1"/>
  <c r="M595" i="2" s="1"/>
  <c r="N596" i="2" l="1" a="1"/>
  <c r="N596" i="2" s="1"/>
  <c r="M596" i="2" s="1" a="1"/>
  <c r="M596" i="2" s="1"/>
  <c r="N597" i="2" l="1" a="1"/>
  <c r="N597" i="2" s="1"/>
  <c r="M597" i="2" s="1" a="1"/>
  <c r="M597" i="2" s="1"/>
  <c r="N598" i="2" l="1" a="1"/>
  <c r="N598" i="2" s="1"/>
  <c r="M598" i="2" s="1" a="1"/>
  <c r="M598" i="2" s="1"/>
  <c r="N599" i="2" l="1" a="1"/>
  <c r="N599" i="2" s="1"/>
  <c r="M599" i="2" s="1" a="1"/>
  <c r="M599" i="2" s="1"/>
  <c r="N600" i="2" l="1" a="1"/>
  <c r="N600" i="2" s="1"/>
  <c r="M600" i="2" s="1" a="1"/>
  <c r="M600" i="2" s="1"/>
  <c r="N601" i="2" l="1" a="1"/>
  <c r="N601" i="2" s="1"/>
  <c r="M601" i="2" s="1" a="1"/>
  <c r="M601" i="2" s="1"/>
  <c r="N602" i="2" l="1" a="1"/>
  <c r="N602" i="2" s="1"/>
  <c r="M602" i="2" s="1" a="1"/>
  <c r="M602" i="2" s="1"/>
  <c r="N603" i="2" l="1" a="1"/>
  <c r="N603" i="2" s="1"/>
  <c r="M603" i="2" s="1" a="1"/>
  <c r="M603" i="2" s="1"/>
  <c r="N604" i="2" l="1" a="1"/>
  <c r="N604" i="2" s="1"/>
  <c r="M604" i="2" s="1" a="1"/>
  <c r="M604" i="2" s="1"/>
  <c r="N605" i="2" l="1" a="1"/>
  <c r="N605" i="2" s="1"/>
  <c r="M605" i="2" s="1" a="1"/>
  <c r="M605" i="2" s="1"/>
  <c r="N606" i="2" l="1" a="1"/>
  <c r="N606" i="2" s="1"/>
  <c r="M606" i="2" s="1" a="1"/>
  <c r="M606" i="2" s="1"/>
  <c r="N607" i="2" l="1" a="1"/>
  <c r="N607" i="2" s="1"/>
  <c r="M607" i="2" s="1" a="1"/>
  <c r="M607" i="2" s="1"/>
  <c r="N608" i="2" l="1" a="1"/>
  <c r="N608" i="2" s="1"/>
  <c r="M608" i="2" s="1" a="1"/>
  <c r="M608" i="2" s="1"/>
  <c r="N609" i="2" l="1" a="1"/>
  <c r="N609" i="2" s="1"/>
  <c r="M609" i="2" s="1" a="1"/>
  <c r="M609" i="2" s="1"/>
  <c r="N610" i="2" l="1" a="1"/>
  <c r="N610" i="2" s="1"/>
  <c r="M610" i="2" s="1" a="1"/>
  <c r="M610" i="2" s="1"/>
  <c r="N611" i="2" l="1" a="1"/>
  <c r="N611" i="2" s="1"/>
  <c r="M611" i="2" s="1" a="1"/>
  <c r="M611" i="2" s="1"/>
  <c r="N612" i="2" l="1" a="1"/>
  <c r="N612" i="2" s="1"/>
  <c r="M612" i="2" s="1" a="1"/>
  <c r="M612" i="2" s="1"/>
  <c r="N613" i="2" l="1" a="1"/>
  <c r="N613" i="2" s="1"/>
  <c r="M613" i="2" s="1" a="1"/>
  <c r="M613" i="2" s="1"/>
  <c r="N614" i="2" l="1" a="1"/>
  <c r="N614" i="2" s="1"/>
  <c r="M614" i="2" s="1" a="1"/>
  <c r="M614" i="2" s="1"/>
  <c r="N615" i="2" l="1" a="1"/>
  <c r="N615" i="2" s="1"/>
  <c r="M615" i="2" s="1" a="1"/>
  <c r="M615" i="2" s="1"/>
  <c r="N616" i="2" l="1" a="1"/>
  <c r="N616" i="2" s="1"/>
  <c r="M616" i="2" s="1" a="1"/>
  <c r="M616" i="2" s="1"/>
  <c r="N617" i="2" l="1" a="1"/>
  <c r="N617" i="2" s="1"/>
  <c r="M617" i="2" s="1" a="1"/>
  <c r="M617" i="2" s="1"/>
  <c r="N618" i="2" l="1" a="1"/>
  <c r="N618" i="2" s="1"/>
  <c r="M618" i="2" s="1" a="1"/>
  <c r="M618" i="2" s="1"/>
  <c r="N619" i="2" l="1" a="1"/>
  <c r="N619" i="2" s="1"/>
  <c r="M619" i="2" s="1" a="1"/>
  <c r="M619" i="2" s="1"/>
  <c r="N620" i="2" l="1" a="1"/>
  <c r="N620" i="2" s="1"/>
  <c r="M620" i="2" s="1" a="1"/>
  <c r="M620" i="2" s="1"/>
  <c r="N621" i="2" l="1" a="1"/>
  <c r="N621" i="2" s="1"/>
  <c r="M621" i="2" s="1" a="1"/>
  <c r="M621" i="2" s="1"/>
  <c r="N622" i="2" l="1" a="1"/>
  <c r="N622" i="2" s="1"/>
  <c r="M622" i="2" s="1" a="1"/>
  <c r="M622" i="2" s="1"/>
  <c r="N623" i="2" l="1" a="1"/>
  <c r="N623" i="2" s="1"/>
  <c r="M623" i="2" s="1" a="1"/>
  <c r="M623" i="2" s="1"/>
  <c r="N624" i="2" l="1" a="1"/>
  <c r="N624" i="2" s="1"/>
  <c r="M624" i="2" s="1" a="1"/>
  <c r="M624" i="2" s="1"/>
  <c r="N625" i="2" l="1" a="1"/>
  <c r="N625" i="2" s="1"/>
  <c r="M625" i="2" s="1" a="1"/>
  <c r="M625" i="2" s="1"/>
  <c r="N626" i="2" l="1" a="1"/>
  <c r="N626" i="2" s="1"/>
  <c r="M626" i="2" s="1" a="1"/>
  <c r="M626" i="2" s="1"/>
  <c r="N627" i="2" l="1" a="1"/>
  <c r="N627" i="2" s="1"/>
  <c r="M627" i="2" s="1" a="1"/>
  <c r="M627" i="2" s="1"/>
  <c r="N628" i="2" l="1" a="1"/>
  <c r="N628" i="2" s="1"/>
  <c r="M628" i="2" s="1" a="1"/>
  <c r="M628" i="2" s="1"/>
  <c r="N629" i="2" l="1" a="1"/>
  <c r="N629" i="2" s="1"/>
  <c r="M629" i="2" s="1" a="1"/>
  <c r="M629" i="2" s="1"/>
  <c r="N630" i="2" l="1" a="1"/>
  <c r="N630" i="2" s="1"/>
  <c r="M630" i="2" s="1" a="1"/>
  <c r="M630" i="2" s="1"/>
  <c r="N631" i="2" a="1"/>
  <c r="N631" i="2" s="1"/>
  <c r="N632" i="2" l="1" a="1"/>
  <c r="N632" i="2" s="1"/>
  <c r="M631" i="2" a="1"/>
  <c r="M631" i="2" s="1"/>
  <c r="M632" i="2" l="1" a="1"/>
  <c r="M632" i="2" s="1"/>
  <c r="N633" i="2" a="1"/>
  <c r="N633" i="2" s="1"/>
  <c r="N634" i="2" l="1" a="1"/>
  <c r="N634" i="2" s="1"/>
  <c r="M633" i="2" a="1"/>
  <c r="M633" i="2" s="1"/>
  <c r="M634" i="2" l="1" a="1"/>
  <c r="M634" i="2" s="1"/>
  <c r="N635" i="2" a="1"/>
  <c r="N635" i="2" s="1"/>
  <c r="N636" i="2" l="1" a="1"/>
  <c r="N636" i="2" s="1"/>
  <c r="M635" i="2" a="1"/>
  <c r="M635" i="2" s="1"/>
  <c r="N637" i="2" l="1" a="1"/>
  <c r="N637" i="2" s="1"/>
  <c r="M636" i="2" a="1"/>
  <c r="M636" i="2" s="1"/>
  <c r="M637" i="2" l="1" a="1"/>
  <c r="M637" i="2" s="1"/>
  <c r="N638" i="2" a="1"/>
  <c r="N638" i="2" s="1"/>
  <c r="N639" i="2" l="1" a="1"/>
  <c r="N639" i="2" s="1"/>
  <c r="M638" i="2" a="1"/>
  <c r="M638" i="2" s="1"/>
  <c r="M639" i="2" l="1" a="1"/>
  <c r="M639" i="2" s="1"/>
  <c r="N640" i="2" a="1"/>
  <c r="N640" i="2" s="1"/>
  <c r="N641" i="2" l="1" a="1"/>
  <c r="N641" i="2" s="1"/>
  <c r="M640" i="2" a="1"/>
  <c r="M640" i="2" s="1"/>
  <c r="M641" i="2" l="1" a="1"/>
  <c r="M641" i="2" s="1"/>
  <c r="N642" i="2" a="1"/>
  <c r="N642" i="2" s="1"/>
  <c r="N643" i="2" l="1" a="1"/>
  <c r="N643" i="2" s="1"/>
  <c r="M642" i="2" a="1"/>
  <c r="M642" i="2" s="1"/>
  <c r="M643" i="2" l="1" a="1"/>
  <c r="M643" i="2" s="1"/>
  <c r="N644" i="2" a="1"/>
  <c r="N644" i="2" s="1"/>
  <c r="N645" i="2" l="1" a="1"/>
  <c r="N645" i="2" s="1"/>
  <c r="M644" i="2" a="1"/>
  <c r="M644" i="2" s="1"/>
  <c r="M645" i="2" l="1" a="1"/>
  <c r="M645" i="2" s="1"/>
  <c r="N646" i="2" a="1"/>
  <c r="N646" i="2" s="1"/>
  <c r="N647" i="2" l="1" a="1"/>
  <c r="N647" i="2" s="1"/>
  <c r="M646" i="2" a="1"/>
  <c r="M646" i="2" s="1"/>
  <c r="N648" i="2" l="1" a="1"/>
  <c r="N648" i="2" s="1"/>
  <c r="M647" i="2" a="1"/>
  <c r="M647" i="2" s="1"/>
  <c r="M648" i="2" l="1" a="1"/>
  <c r="M648" i="2" s="1"/>
  <c r="N649" i="2" a="1"/>
  <c r="N649" i="2" s="1"/>
  <c r="N650" i="2" l="1" a="1"/>
  <c r="N650" i="2" s="1"/>
  <c r="M649" i="2" a="1"/>
  <c r="M649" i="2" s="1"/>
  <c r="M650" i="2" l="1" a="1"/>
  <c r="M650" i="2" s="1"/>
  <c r="N651" i="2" a="1"/>
  <c r="N651" i="2" s="1"/>
  <c r="N652" i="2" l="1" a="1"/>
  <c r="N652" i="2" s="1"/>
  <c r="M651" i="2" a="1"/>
  <c r="M651" i="2" s="1"/>
  <c r="M652" i="2" l="1" a="1"/>
  <c r="M652" i="2" s="1"/>
  <c r="N653" i="2" a="1"/>
  <c r="N653" i="2" s="1"/>
  <c r="N654" i="2" l="1" a="1"/>
  <c r="N654" i="2" s="1"/>
  <c r="M653" i="2" a="1"/>
  <c r="M653" i="2" s="1"/>
  <c r="M654" i="2" l="1" a="1"/>
  <c r="M654" i="2" s="1"/>
  <c r="N655" i="2" a="1"/>
  <c r="N655" i="2" s="1"/>
  <c r="N656" i="2" l="1" a="1"/>
  <c r="N656" i="2" s="1"/>
  <c r="M655" i="2" a="1"/>
  <c r="M655" i="2" s="1"/>
  <c r="M656" i="2" l="1" a="1"/>
  <c r="M656" i="2" s="1"/>
  <c r="N657" i="2" a="1"/>
  <c r="N657" i="2" s="1"/>
  <c r="N658" i="2" l="1" a="1"/>
  <c r="N658" i="2" s="1"/>
  <c r="M657" i="2" a="1"/>
  <c r="M657" i="2" s="1"/>
  <c r="M658" i="2" l="1" a="1"/>
  <c r="M658" i="2" s="1"/>
  <c r="N659" i="2" a="1"/>
  <c r="N659" i="2" s="1"/>
  <c r="N660" i="2" l="1" a="1"/>
  <c r="N660" i="2" s="1"/>
  <c r="M659" i="2" a="1"/>
  <c r="M659" i="2" s="1"/>
  <c r="M660" i="2" l="1" a="1"/>
  <c r="M660" i="2" s="1"/>
  <c r="N661" i="2" a="1"/>
  <c r="N661" i="2" s="1"/>
  <c r="N662" i="2" l="1" a="1"/>
  <c r="N662" i="2" s="1"/>
  <c r="M661" i="2" a="1"/>
  <c r="M661" i="2" s="1"/>
  <c r="M662" i="2" l="1" a="1"/>
  <c r="M662" i="2" s="1"/>
  <c r="N663" i="2" a="1"/>
  <c r="N663" i="2" s="1"/>
  <c r="N664" i="2" l="1" a="1"/>
  <c r="N664" i="2" s="1"/>
  <c r="M663" i="2" a="1"/>
  <c r="M663" i="2" s="1"/>
  <c r="M664" i="2" l="1" a="1"/>
  <c r="M664" i="2" s="1"/>
  <c r="N665" i="2" a="1"/>
  <c r="N665" i="2" s="1"/>
  <c r="N666" i="2" l="1" a="1"/>
  <c r="N666" i="2" s="1"/>
  <c r="M665" i="2" a="1"/>
  <c r="M665" i="2" s="1"/>
  <c r="M666" i="2" l="1" a="1"/>
  <c r="M666" i="2" s="1"/>
  <c r="N667" i="2" a="1"/>
  <c r="N667" i="2" s="1"/>
  <c r="N668" i="2" l="1" a="1"/>
  <c r="N668" i="2" s="1"/>
  <c r="M667" i="2" a="1"/>
  <c r="M667" i="2" s="1"/>
  <c r="M668" i="2" l="1" a="1"/>
  <c r="M668" i="2" s="1"/>
  <c r="N669" i="2" a="1"/>
  <c r="N669" i="2" s="1"/>
  <c r="N670" i="2" l="1" a="1"/>
  <c r="N670" i="2" s="1"/>
  <c r="M669" i="2" a="1"/>
  <c r="M669" i="2" s="1"/>
  <c r="M670" i="2" l="1" a="1"/>
  <c r="M670" i="2" s="1"/>
  <c r="N671" i="2" a="1"/>
  <c r="N671" i="2" s="1"/>
  <c r="N672" i="2" l="1" a="1"/>
  <c r="N672" i="2" s="1"/>
  <c r="M671" i="2" a="1"/>
  <c r="M671" i="2" s="1"/>
  <c r="M672" i="2" l="1" a="1"/>
  <c r="M672" i="2" s="1"/>
  <c r="N673" i="2" a="1"/>
  <c r="N673" i="2" s="1"/>
  <c r="N674" i="2" l="1" a="1"/>
  <c r="N674" i="2" s="1"/>
  <c r="M673" i="2" a="1"/>
  <c r="M673" i="2" s="1"/>
  <c r="M674" i="2" l="1" a="1"/>
  <c r="M674" i="2" s="1"/>
  <c r="N675" i="2" a="1"/>
  <c r="N675" i="2" s="1"/>
  <c r="N676" i="2" l="1" a="1"/>
  <c r="N676" i="2" s="1"/>
  <c r="M675" i="2" a="1"/>
  <c r="M675" i="2" s="1"/>
  <c r="M676" i="2" l="1" a="1"/>
  <c r="M676" i="2" s="1"/>
  <c r="N677" i="2" a="1"/>
  <c r="N677" i="2" s="1"/>
  <c r="N678" i="2" l="1" a="1"/>
  <c r="N678" i="2" s="1"/>
  <c r="M677" i="2" a="1"/>
  <c r="M677" i="2" s="1"/>
  <c r="M678" i="2" l="1" a="1"/>
  <c r="M678" i="2" s="1"/>
  <c r="N679" i="2" a="1"/>
  <c r="N679" i="2" s="1"/>
  <c r="N680" i="2" l="1" a="1"/>
  <c r="N680" i="2" s="1"/>
  <c r="M679" i="2" a="1"/>
  <c r="M679" i="2" s="1"/>
  <c r="M680" i="2" l="1" a="1"/>
  <c r="M680" i="2" s="1"/>
  <c r="N681" i="2" a="1"/>
  <c r="N681" i="2" s="1"/>
  <c r="N682" i="2" l="1" a="1"/>
  <c r="N682" i="2" s="1"/>
  <c r="M681" i="2" a="1"/>
  <c r="M681" i="2" s="1"/>
  <c r="M682" i="2" l="1" a="1"/>
  <c r="M682" i="2" s="1"/>
  <c r="N683" i="2" a="1"/>
  <c r="N683" i="2" s="1"/>
  <c r="N684" i="2" l="1" a="1"/>
  <c r="N684" i="2" s="1"/>
  <c r="M683" i="2" a="1"/>
  <c r="M683" i="2" s="1"/>
  <c r="M684" i="2" l="1" a="1"/>
  <c r="M684" i="2" s="1"/>
  <c r="N685" i="2" a="1"/>
  <c r="N685" i="2" s="1"/>
  <c r="N686" i="2" l="1" a="1"/>
  <c r="N686" i="2" s="1"/>
  <c r="M685" i="2" a="1"/>
  <c r="M685" i="2" s="1"/>
  <c r="M686" i="2" l="1" a="1"/>
  <c r="M686" i="2" s="1"/>
  <c r="N687" i="2" a="1"/>
  <c r="N687" i="2" s="1"/>
  <c r="N688" i="2" l="1" a="1"/>
  <c r="N688" i="2" s="1"/>
  <c r="M687" i="2" a="1"/>
  <c r="M687" i="2" s="1"/>
  <c r="M688" i="2" l="1" a="1"/>
  <c r="M688" i="2" s="1"/>
  <c r="N689" i="2" a="1"/>
  <c r="N689" i="2" s="1"/>
  <c r="N690" i="2" l="1" a="1"/>
  <c r="N690" i="2" s="1"/>
  <c r="M689" i="2" a="1"/>
  <c r="M689" i="2" s="1"/>
  <c r="M690" i="2" l="1" a="1"/>
  <c r="M690" i="2" s="1"/>
  <c r="N691" i="2" a="1"/>
  <c r="N691" i="2" s="1"/>
  <c r="N692" i="2" l="1" a="1"/>
  <c r="N692" i="2" s="1"/>
  <c r="M691" i="2" a="1"/>
  <c r="M691" i="2" s="1"/>
  <c r="M692" i="2" l="1" a="1"/>
  <c r="M692" i="2" s="1"/>
  <c r="N693" i="2" a="1"/>
  <c r="N693" i="2" s="1"/>
  <c r="M693" i="2" l="1" a="1"/>
  <c r="M693" i="2" s="1"/>
  <c r="N694" i="2" s="1" a="1"/>
  <c r="N694" i="2" s="1"/>
  <c r="M694" i="2" l="1" a="1"/>
  <c r="M694" i="2" s="1"/>
  <c r="N695" i="2" a="1"/>
  <c r="N695" i="2" s="1"/>
  <c r="N696" i="2" l="1" a="1"/>
  <c r="N696" i="2" s="1"/>
  <c r="M695" i="2" a="1"/>
  <c r="M695" i="2" s="1"/>
  <c r="M696" i="2" l="1" a="1"/>
  <c r="M696" i="2" s="1"/>
  <c r="N697" i="2" a="1"/>
  <c r="N697" i="2" s="1"/>
  <c r="N698" i="2" l="1" a="1"/>
  <c r="N698" i="2" s="1"/>
  <c r="M697" i="2" a="1"/>
  <c r="M697" i="2" s="1"/>
  <c r="M698" i="2" l="1" a="1"/>
  <c r="M698" i="2" s="1"/>
  <c r="N699" i="2" a="1"/>
  <c r="N699" i="2" s="1"/>
  <c r="N700" i="2" l="1" a="1"/>
  <c r="N700" i="2" s="1"/>
  <c r="M699" i="2" a="1"/>
  <c r="M699" i="2" s="1"/>
  <c r="M700" i="2" l="1" a="1"/>
  <c r="M700" i="2" s="1"/>
  <c r="N701" i="2" a="1"/>
  <c r="N701" i="2" s="1"/>
  <c r="N702" i="2" l="1" a="1"/>
  <c r="N702" i="2" s="1"/>
  <c r="M701" i="2" a="1"/>
  <c r="M701" i="2" s="1"/>
  <c r="M702" i="2" l="1" a="1"/>
  <c r="M702" i="2" s="1"/>
  <c r="N703" i="2" a="1"/>
  <c r="N703" i="2" s="1"/>
  <c r="N704" i="2" l="1" a="1"/>
  <c r="N704" i="2" s="1"/>
  <c r="M703" i="2" a="1"/>
  <c r="M703" i="2" s="1"/>
  <c r="M704" i="2" l="1" a="1"/>
  <c r="M704" i="2" s="1"/>
  <c r="N705" i="2" a="1"/>
  <c r="N705" i="2" s="1"/>
  <c r="N706" i="2" l="1" a="1"/>
  <c r="N706" i="2" s="1"/>
  <c r="M705" i="2" a="1"/>
  <c r="M705" i="2" s="1"/>
  <c r="M706" i="2" l="1" a="1"/>
  <c r="M706" i="2" s="1"/>
  <c r="N707" i="2" a="1"/>
  <c r="N707" i="2" s="1"/>
  <c r="N708" i="2" l="1" a="1"/>
  <c r="N708" i="2" s="1"/>
  <c r="M707" i="2" a="1"/>
  <c r="M707" i="2" s="1"/>
  <c r="M708" i="2" l="1" a="1"/>
  <c r="M708" i="2" s="1"/>
  <c r="N709" i="2" a="1"/>
  <c r="N709" i="2" s="1"/>
  <c r="N710" i="2" l="1" a="1"/>
  <c r="N710" i="2" s="1"/>
  <c r="M709" i="2" a="1"/>
  <c r="M709" i="2" s="1"/>
  <c r="M710" i="2" l="1" a="1"/>
  <c r="M710" i="2" s="1"/>
  <c r="N711" i="2" a="1"/>
  <c r="N711" i="2" s="1"/>
  <c r="N712" i="2" l="1" a="1"/>
  <c r="N712" i="2" s="1"/>
  <c r="M711" i="2" a="1"/>
  <c r="M711" i="2" s="1"/>
  <c r="M712" i="2" l="1" a="1"/>
  <c r="M712" i="2" s="1"/>
  <c r="N713" i="2" a="1"/>
  <c r="N713" i="2" s="1"/>
  <c r="N714" i="2" l="1" a="1"/>
  <c r="N714" i="2" s="1"/>
  <c r="M713" i="2" a="1"/>
  <c r="M713" i="2" s="1"/>
  <c r="M714" i="2" l="1" a="1"/>
  <c r="M714" i="2" s="1"/>
  <c r="N715" i="2" a="1"/>
  <c r="N715" i="2" s="1"/>
  <c r="N716" i="2" l="1" a="1"/>
  <c r="N716" i="2" s="1"/>
  <c r="M715" i="2" a="1"/>
  <c r="M715" i="2" s="1"/>
  <c r="M716" i="2" l="1" a="1"/>
  <c r="M716" i="2" s="1"/>
  <c r="N717" i="2" a="1"/>
  <c r="N717" i="2" s="1"/>
  <c r="N718" i="2" l="1" a="1"/>
  <c r="N718" i="2" s="1"/>
  <c r="M717" i="2" a="1"/>
  <c r="M717" i="2" s="1"/>
  <c r="M718" i="2" l="1" a="1"/>
  <c r="M718" i="2" s="1"/>
  <c r="N719" i="2" a="1"/>
  <c r="N719" i="2" s="1"/>
  <c r="N720" i="2" l="1" a="1"/>
  <c r="N720" i="2" s="1"/>
  <c r="M719" i="2" a="1"/>
  <c r="M719" i="2" s="1"/>
  <c r="M720" i="2" l="1" a="1"/>
  <c r="M720" i="2" s="1"/>
  <c r="N721" i="2" a="1"/>
  <c r="N721" i="2" s="1"/>
  <c r="N722" i="2" l="1" a="1"/>
  <c r="N722" i="2" s="1"/>
  <c r="M721" i="2" a="1"/>
  <c r="M721" i="2" s="1"/>
  <c r="M722" i="2" l="1" a="1"/>
  <c r="M722" i="2" s="1"/>
  <c r="N723" i="2" a="1"/>
  <c r="N723" i="2" s="1"/>
  <c r="N724" i="2" l="1" a="1"/>
  <c r="N724" i="2" s="1"/>
  <c r="M723" i="2" a="1"/>
  <c r="M723" i="2" s="1"/>
  <c r="M724" i="2" l="1" a="1"/>
  <c r="M724" i="2" s="1"/>
  <c r="N725" i="2" a="1"/>
  <c r="N725" i="2" s="1"/>
  <c r="N726" i="2" l="1" a="1"/>
  <c r="N726" i="2" s="1"/>
  <c r="M725" i="2" a="1"/>
  <c r="M725" i="2" s="1"/>
  <c r="M726" i="2" l="1" a="1"/>
  <c r="M726" i="2" s="1"/>
  <c r="N727" i="2" a="1"/>
  <c r="N727" i="2" s="1"/>
  <c r="N728" i="2" l="1" a="1"/>
  <c r="N728" i="2" s="1"/>
  <c r="M727" i="2" a="1"/>
  <c r="M727" i="2" s="1"/>
  <c r="N729" i="2" l="1" a="1"/>
  <c r="N729" i="2" s="1"/>
  <c r="M728" i="2" a="1"/>
  <c r="M728" i="2" s="1"/>
  <c r="M729" i="2" l="1" a="1"/>
  <c r="M729" i="2" s="1"/>
  <c r="N730" i="2" a="1"/>
  <c r="N730" i="2" s="1"/>
  <c r="N731" i="2" l="1" a="1"/>
  <c r="N731" i="2" s="1"/>
  <c r="M730" i="2" a="1"/>
  <c r="M730" i="2" s="1"/>
  <c r="M731" i="2" l="1" a="1"/>
  <c r="M731" i="2" s="1"/>
  <c r="N732" i="2" a="1"/>
  <c r="N732" i="2" s="1"/>
  <c r="N733" i="2" l="1" a="1"/>
  <c r="N733" i="2" s="1"/>
  <c r="M732" i="2" a="1"/>
  <c r="M732" i="2" s="1"/>
  <c r="M733" i="2" l="1" a="1"/>
  <c r="M733" i="2" s="1"/>
  <c r="N734" i="2" a="1"/>
  <c r="N734" i="2" s="1"/>
  <c r="N735" i="2" l="1" a="1"/>
  <c r="N735" i="2" s="1"/>
  <c r="M734" i="2" a="1"/>
  <c r="M734" i="2" s="1"/>
  <c r="M735" i="2" l="1" a="1"/>
  <c r="M735" i="2" s="1"/>
  <c r="N736" i="2" a="1"/>
  <c r="N736" i="2" s="1"/>
  <c r="M736" i="2" l="1" a="1"/>
  <c r="M736" i="2" s="1"/>
  <c r="N737" i="2" s="1" a="1"/>
  <c r="N737" i="2" s="1"/>
  <c r="M737" i="2" l="1" a="1"/>
  <c r="M737" i="2" s="1"/>
  <c r="N738" i="2" a="1"/>
  <c r="N738" i="2" s="1"/>
  <c r="N739" i="2" l="1" a="1"/>
  <c r="N739" i="2" s="1"/>
  <c r="M738" i="2" a="1"/>
  <c r="M738" i="2" s="1"/>
  <c r="M739" i="2" l="1" a="1"/>
  <c r="M739" i="2" s="1"/>
  <c r="N740" i="2" a="1"/>
  <c r="N740" i="2" s="1"/>
  <c r="N741" i="2" l="1" a="1"/>
  <c r="N741" i="2" s="1"/>
  <c r="M740" i="2" a="1"/>
  <c r="M740" i="2" s="1"/>
  <c r="M741" i="2" l="1" a="1"/>
  <c r="M741" i="2" s="1"/>
  <c r="N742" i="2" a="1"/>
  <c r="N742" i="2" s="1"/>
  <c r="M742" i="2" l="1" a="1"/>
  <c r="M742" i="2" s="1"/>
  <c r="N743" i="2" a="1"/>
  <c r="N743" i="2" s="1"/>
  <c r="N744" i="2" l="1" a="1"/>
  <c r="N744" i="2" s="1"/>
  <c r="M743" i="2" a="1"/>
  <c r="M743" i="2" s="1"/>
  <c r="M744" i="2" l="1" a="1"/>
  <c r="M744" i="2" s="1"/>
  <c r="N745" i="2" a="1"/>
  <c r="N745" i="2" s="1"/>
  <c r="N746" i="2" l="1" a="1"/>
  <c r="N746" i="2" s="1"/>
  <c r="M745" i="2" a="1"/>
  <c r="M745" i="2" s="1"/>
  <c r="M746" i="2" l="1" a="1"/>
  <c r="M746" i="2" s="1"/>
  <c r="N747" i="2" a="1"/>
  <c r="N747" i="2" s="1"/>
  <c r="N748" i="2" l="1" a="1"/>
  <c r="N748" i="2" s="1"/>
  <c r="M747" i="2" a="1"/>
  <c r="M747" i="2" s="1"/>
  <c r="M748" i="2" l="1" a="1"/>
  <c r="M748" i="2" s="1"/>
  <c r="N749" i="2" a="1"/>
  <c r="N749" i="2" s="1"/>
  <c r="N750" i="2" l="1" a="1"/>
  <c r="N750" i="2" s="1"/>
  <c r="M749" i="2" a="1"/>
  <c r="M749" i="2" s="1"/>
  <c r="M750" i="2" l="1" a="1"/>
  <c r="M750" i="2" s="1"/>
  <c r="N751" i="2" a="1"/>
  <c r="N751" i="2" s="1"/>
  <c r="N752" i="2" l="1" a="1"/>
  <c r="N752" i="2" s="1"/>
  <c r="M751" i="2" a="1"/>
  <c r="M751" i="2" s="1"/>
  <c r="M752" i="2" l="1" a="1"/>
  <c r="M752" i="2" s="1"/>
  <c r="N753" i="2" a="1"/>
  <c r="N753" i="2" s="1"/>
  <c r="N754" i="2" l="1" a="1"/>
  <c r="N754" i="2" s="1"/>
  <c r="M753" i="2" a="1"/>
  <c r="M753" i="2" s="1"/>
  <c r="M754" i="2" l="1" a="1"/>
  <c r="M754" i="2" s="1"/>
  <c r="N755" i="2" a="1"/>
  <c r="N755" i="2" s="1"/>
  <c r="N756" i="2" l="1" a="1"/>
  <c r="N756" i="2" s="1"/>
  <c r="M755" i="2" a="1"/>
  <c r="M755" i="2" s="1"/>
  <c r="N757" i="2" l="1" a="1"/>
  <c r="N757" i="2" s="1"/>
  <c r="M756" i="2" a="1"/>
  <c r="M756" i="2" s="1"/>
  <c r="M757" i="2" l="1" a="1"/>
  <c r="M757" i="2" s="1"/>
  <c r="N758" i="2" a="1"/>
  <c r="N758" i="2" s="1"/>
  <c r="N759" i="2" l="1" a="1"/>
  <c r="N759" i="2" s="1"/>
  <c r="M758" i="2" a="1"/>
  <c r="M758" i="2" s="1"/>
  <c r="M759" i="2" l="1" a="1"/>
  <c r="M759" i="2" s="1"/>
  <c r="N760" i="2" a="1"/>
  <c r="N760" i="2" s="1"/>
  <c r="N761" i="2" l="1" a="1"/>
  <c r="N761" i="2" s="1"/>
  <c r="M760" i="2" a="1"/>
  <c r="M760" i="2" s="1"/>
  <c r="M761" i="2" l="1" a="1"/>
  <c r="M761" i="2" s="1"/>
  <c r="N762" i="2" a="1"/>
  <c r="N762" i="2" s="1"/>
  <c r="N763" i="2" l="1" a="1"/>
  <c r="N763" i="2" s="1"/>
  <c r="M762" i="2" a="1"/>
  <c r="M762" i="2" s="1"/>
  <c r="M763" i="2" l="1" a="1"/>
  <c r="M763" i="2" s="1"/>
  <c r="N764" i="2" a="1"/>
  <c r="N764" i="2" s="1"/>
  <c r="N765" i="2" l="1" a="1"/>
  <c r="N765" i="2" s="1"/>
  <c r="M764" i="2" a="1"/>
  <c r="M764" i="2" s="1"/>
  <c r="M765" i="2" l="1" a="1"/>
  <c r="M765" i="2" s="1"/>
  <c r="N766" i="2" a="1"/>
  <c r="N766" i="2" s="1"/>
  <c r="N767" i="2" l="1" a="1"/>
  <c r="N767" i="2" s="1"/>
  <c r="M766" i="2" a="1"/>
  <c r="M766" i="2" s="1"/>
  <c r="M767" i="2" l="1" a="1"/>
  <c r="M767" i="2" s="1"/>
  <c r="N768" i="2" a="1"/>
  <c r="N768" i="2" s="1"/>
  <c r="N769" i="2" l="1" a="1"/>
  <c r="N769" i="2" s="1"/>
  <c r="M768" i="2" a="1"/>
  <c r="M768" i="2" s="1"/>
  <c r="M769" i="2" l="1" a="1"/>
  <c r="M769" i="2" s="1"/>
  <c r="N770" i="2" a="1"/>
  <c r="N770" i="2" s="1"/>
  <c r="N771" i="2" l="1" a="1"/>
  <c r="N771" i="2" s="1"/>
  <c r="M770" i="2" a="1"/>
  <c r="M770" i="2" s="1"/>
  <c r="N772" i="2" l="1" a="1"/>
  <c r="N772" i="2" s="1"/>
  <c r="M771" i="2" a="1"/>
  <c r="M771" i="2" s="1"/>
  <c r="M772" i="2" l="1" a="1"/>
  <c r="M772" i="2" s="1"/>
  <c r="N773" i="2" a="1"/>
  <c r="N773" i="2" s="1"/>
  <c r="N774" i="2" l="1" a="1"/>
  <c r="N774" i="2" s="1"/>
  <c r="M773" i="2" a="1"/>
  <c r="M773" i="2" s="1"/>
  <c r="M774" i="2" l="1" a="1"/>
  <c r="M774" i="2" s="1"/>
  <c r="N775" i="2" a="1"/>
  <c r="N775" i="2" s="1"/>
  <c r="N776" i="2" l="1" a="1"/>
  <c r="N776" i="2" s="1"/>
  <c r="M775" i="2" a="1"/>
  <c r="M775" i="2" s="1"/>
  <c r="M776" i="2" l="1" a="1"/>
  <c r="M776" i="2" s="1"/>
  <c r="N777" i="2" a="1"/>
  <c r="N777" i="2" s="1"/>
  <c r="M777" i="2" l="1" a="1"/>
  <c r="M777" i="2" s="1"/>
  <c r="N778" i="2" s="1" a="1"/>
  <c r="N778" i="2" s="1"/>
  <c r="M778" i="2" l="1" a="1"/>
  <c r="M778" i="2" s="1"/>
  <c r="N779" i="2" a="1"/>
  <c r="N779" i="2" s="1"/>
  <c r="N780" i="2" l="1" a="1"/>
  <c r="N780" i="2" s="1"/>
  <c r="M779" i="2" a="1"/>
  <c r="M779" i="2" s="1"/>
  <c r="M780" i="2" l="1" a="1"/>
  <c r="M780" i="2" s="1"/>
  <c r="N781" i="2" a="1"/>
  <c r="N781" i="2" s="1"/>
  <c r="N782" i="2" l="1" a="1"/>
  <c r="N782" i="2" s="1"/>
  <c r="M781" i="2" a="1"/>
  <c r="M781" i="2" s="1"/>
  <c r="M782" i="2" l="1" a="1"/>
  <c r="M782" i="2" s="1"/>
  <c r="N783" i="2" a="1"/>
  <c r="N783" i="2" s="1"/>
  <c r="N784" i="2" l="1" a="1"/>
  <c r="N784" i="2" s="1"/>
  <c r="M783" i="2" a="1"/>
  <c r="M783" i="2" s="1"/>
  <c r="M784" i="2" l="1" a="1"/>
  <c r="M784" i="2" s="1"/>
  <c r="N785" i="2" a="1"/>
  <c r="N785" i="2" s="1"/>
  <c r="N786" i="2" l="1" a="1"/>
  <c r="N786" i="2" s="1"/>
  <c r="M785" i="2" a="1"/>
  <c r="M785" i="2" s="1"/>
  <c r="M786" i="2" l="1" a="1"/>
  <c r="M786" i="2" s="1"/>
  <c r="N787" i="2" a="1"/>
  <c r="N787" i="2" s="1"/>
  <c r="N788" i="2" l="1" a="1"/>
  <c r="N788" i="2" s="1"/>
  <c r="M787" i="2" a="1"/>
  <c r="M787" i="2" s="1"/>
  <c r="M788" i="2" l="1" a="1"/>
  <c r="M788" i="2" s="1"/>
  <c r="N789" i="2" a="1"/>
  <c r="N789" i="2" s="1"/>
  <c r="M789" i="2" l="1" a="1"/>
  <c r="M789" i="2" s="1"/>
  <c r="N790" i="2" a="1"/>
  <c r="N790" i="2" s="1"/>
  <c r="N791" i="2" l="1" a="1"/>
  <c r="N791" i="2" s="1"/>
  <c r="M790" i="2" a="1"/>
  <c r="M790" i="2" s="1"/>
  <c r="M791" i="2" l="1" a="1"/>
  <c r="M791" i="2" s="1"/>
  <c r="N792" i="2" a="1"/>
  <c r="N792" i="2" s="1"/>
  <c r="M792" i="2" l="1" a="1"/>
  <c r="M792" i="2" s="1"/>
  <c r="N793" i="2" a="1"/>
  <c r="N793" i="2" s="1"/>
  <c r="M793" i="2" l="1" a="1"/>
  <c r="M793" i="2" s="1"/>
  <c r="N794" i="2" s="1" a="1"/>
  <c r="N794" i="2" s="1"/>
  <c r="M794" i="2" l="1" a="1"/>
  <c r="M794" i="2" s="1"/>
  <c r="N795" i="2" a="1"/>
  <c r="N795" i="2" s="1"/>
  <c r="N796" i="2" l="1" a="1"/>
  <c r="N796" i="2" s="1"/>
  <c r="M795" i="2" a="1"/>
  <c r="M795" i="2" s="1"/>
  <c r="M796" i="2" l="1" a="1"/>
  <c r="M796" i="2" s="1"/>
  <c r="N797" i="2" a="1"/>
  <c r="N797" i="2" s="1"/>
  <c r="N798" i="2" l="1" a="1"/>
  <c r="N798" i="2" s="1"/>
  <c r="M797" i="2" a="1"/>
  <c r="M797" i="2" s="1"/>
  <c r="M798" i="2" l="1" a="1"/>
  <c r="M798" i="2" s="1"/>
  <c r="N799" i="2" a="1"/>
  <c r="N799" i="2" s="1"/>
  <c r="N800" i="2" l="1" a="1"/>
  <c r="N800" i="2" s="1"/>
  <c r="M799" i="2" a="1"/>
  <c r="M799" i="2" s="1"/>
  <c r="M800" i="2" l="1" a="1"/>
  <c r="M800" i="2" s="1"/>
  <c r="N801" i="2" a="1"/>
  <c r="N801" i="2" s="1"/>
  <c r="N802" i="2" l="1" a="1"/>
  <c r="N802" i="2" s="1"/>
  <c r="M801" i="2" a="1"/>
  <c r="M801" i="2" s="1"/>
  <c r="M802" i="2" l="1" a="1"/>
  <c r="M802" i="2" s="1"/>
  <c r="N803" i="2" a="1"/>
  <c r="N803" i="2" s="1"/>
  <c r="N804" i="2" l="1" a="1"/>
  <c r="N804" i="2" s="1"/>
  <c r="M803" i="2" a="1"/>
  <c r="M803" i="2" s="1"/>
  <c r="N805" i="2" l="1" a="1"/>
  <c r="N805" i="2" s="1"/>
  <c r="M804" i="2" a="1"/>
  <c r="M804" i="2" s="1"/>
  <c r="M805" i="2" l="1" a="1"/>
  <c r="M805" i="2" s="1"/>
  <c r="N806" i="2" a="1"/>
  <c r="N806" i="2" s="1"/>
  <c r="N807" i="2" l="1" a="1"/>
  <c r="N807" i="2" s="1"/>
  <c r="M806" i="2" a="1"/>
  <c r="M806" i="2" s="1"/>
  <c r="M807" i="2" l="1" a="1"/>
  <c r="M807" i="2" s="1"/>
  <c r="N808" i="2" a="1"/>
  <c r="N808" i="2" s="1"/>
  <c r="N809" i="2" l="1" a="1"/>
  <c r="N809" i="2" s="1"/>
  <c r="M808" i="2" a="1"/>
  <c r="M808" i="2" s="1"/>
  <c r="M809" i="2" l="1" a="1"/>
  <c r="M809" i="2" s="1"/>
  <c r="N810" i="2" a="1"/>
  <c r="N810" i="2" s="1"/>
  <c r="N811" i="2" l="1" a="1"/>
  <c r="N811" i="2" s="1"/>
  <c r="M810" i="2" a="1"/>
  <c r="M810" i="2" s="1"/>
  <c r="M811" i="2" l="1" a="1"/>
  <c r="M811" i="2" s="1"/>
  <c r="N812" i="2" a="1"/>
  <c r="N812" i="2" s="1"/>
  <c r="N813" i="2" l="1" a="1"/>
  <c r="N813" i="2" s="1"/>
  <c r="M812" i="2" a="1"/>
  <c r="M812" i="2" s="1"/>
  <c r="M813" i="2" l="1" a="1"/>
  <c r="M813" i="2" s="1"/>
  <c r="N814" i="2" a="1"/>
  <c r="N814" i="2" s="1"/>
  <c r="N815" i="2" l="1" a="1"/>
  <c r="N815" i="2" s="1"/>
  <c r="M814" i="2" a="1"/>
  <c r="M814" i="2" s="1"/>
  <c r="M815" i="2" l="1" a="1"/>
  <c r="M815" i="2" s="1"/>
  <c r="N816" i="2" a="1"/>
  <c r="N816" i="2" s="1"/>
  <c r="N817" i="2" l="1" a="1"/>
  <c r="N817" i="2" s="1"/>
  <c r="M816" i="2" a="1"/>
  <c r="M816" i="2" s="1"/>
  <c r="M817" i="2" l="1" a="1"/>
  <c r="M817" i="2" s="1"/>
  <c r="N818" i="2" a="1"/>
  <c r="N818" i="2" s="1"/>
  <c r="N819" i="2" l="1" a="1"/>
  <c r="N819" i="2" s="1"/>
  <c r="M818" i="2" a="1"/>
  <c r="M818" i="2" s="1"/>
  <c r="M819" i="2" l="1" a="1"/>
  <c r="M819" i="2" s="1"/>
  <c r="N820" i="2" a="1"/>
  <c r="N820" i="2" s="1"/>
  <c r="N821" i="2" l="1" a="1"/>
  <c r="N821" i="2" s="1"/>
  <c r="M820" i="2" a="1"/>
  <c r="M820" i="2" s="1"/>
  <c r="M821" i="2" l="1" a="1"/>
  <c r="M821" i="2" s="1"/>
  <c r="N822" i="2" a="1"/>
  <c r="N822" i="2" s="1"/>
  <c r="N823" i="2" l="1" a="1"/>
  <c r="N823" i="2" s="1"/>
  <c r="M822" i="2" a="1"/>
  <c r="M822" i="2" s="1"/>
  <c r="M823" i="2" l="1" a="1"/>
  <c r="M823" i="2" s="1"/>
  <c r="N824" i="2" a="1"/>
  <c r="N824" i="2" s="1"/>
  <c r="N825" i="2" l="1" a="1"/>
  <c r="N825" i="2" s="1"/>
  <c r="M824" i="2" a="1"/>
  <c r="M824" i="2" s="1"/>
  <c r="M825" i="2" l="1" a="1"/>
  <c r="M825" i="2" s="1"/>
  <c r="N826" i="2" a="1"/>
  <c r="N826" i="2" s="1"/>
  <c r="N827" i="2" l="1" a="1"/>
  <c r="N827" i="2" s="1"/>
  <c r="M826" i="2" a="1"/>
  <c r="M826" i="2" s="1"/>
  <c r="N828" i="2" l="1" a="1"/>
  <c r="N828" i="2" s="1"/>
  <c r="M827" i="2" a="1"/>
  <c r="M827" i="2" s="1"/>
  <c r="M828" i="2" l="1" a="1"/>
  <c r="M828" i="2" s="1"/>
  <c r="N829" i="2" a="1"/>
  <c r="N829" i="2" s="1"/>
  <c r="N830" i="2" l="1" a="1"/>
  <c r="N830" i="2" s="1"/>
  <c r="M829" i="2" a="1"/>
  <c r="M829" i="2" s="1"/>
  <c r="M830" i="2" l="1" a="1"/>
  <c r="M830" i="2" s="1"/>
  <c r="N831" i="2" a="1"/>
  <c r="N831" i="2" s="1"/>
  <c r="N832" i="2" l="1" a="1"/>
  <c r="N832" i="2" s="1"/>
  <c r="M831" i="2" a="1"/>
  <c r="M831" i="2" s="1"/>
  <c r="M832" i="2" l="1" a="1"/>
  <c r="M832" i="2" s="1"/>
  <c r="N833" i="2" a="1"/>
  <c r="N833" i="2" s="1"/>
  <c r="N834" i="2" l="1" a="1"/>
  <c r="N834" i="2" s="1"/>
  <c r="M833" i="2" a="1"/>
  <c r="M833" i="2" s="1"/>
  <c r="M834" i="2" l="1" a="1"/>
  <c r="M834" i="2" s="1"/>
  <c r="N835" i="2" a="1"/>
  <c r="N835" i="2" s="1"/>
  <c r="N836" i="2" l="1" a="1"/>
  <c r="N836" i="2" s="1"/>
  <c r="M835" i="2" a="1"/>
  <c r="M835" i="2" s="1"/>
  <c r="M836" i="2" l="1" a="1"/>
  <c r="M836" i="2" s="1"/>
  <c r="N837" i="2" a="1"/>
  <c r="N837" i="2" s="1"/>
  <c r="N838" i="2" l="1" a="1"/>
  <c r="N838" i="2" s="1"/>
  <c r="M837" i="2" a="1"/>
  <c r="M837" i="2" s="1"/>
  <c r="M838" i="2" l="1" a="1"/>
  <c r="M838" i="2" s="1"/>
  <c r="N839" i="2" a="1"/>
  <c r="N839" i="2" s="1"/>
  <c r="N840" i="2" l="1" a="1"/>
  <c r="N840" i="2" s="1"/>
  <c r="M839" i="2" a="1"/>
  <c r="M839" i="2" s="1"/>
  <c r="M840" i="2" l="1" a="1"/>
  <c r="M840" i="2" s="1"/>
  <c r="N841" i="2" a="1"/>
  <c r="N841" i="2" s="1"/>
  <c r="N842" i="2" l="1" a="1"/>
  <c r="N842" i="2" s="1"/>
  <c r="M841" i="2" a="1"/>
  <c r="M841" i="2" s="1"/>
  <c r="M842" i="2" l="1" a="1"/>
  <c r="M842" i="2" s="1"/>
  <c r="N843" i="2" a="1"/>
  <c r="N843" i="2" s="1"/>
  <c r="N844" i="2" l="1" a="1"/>
  <c r="N844" i="2" s="1"/>
  <c r="M843" i="2" a="1"/>
  <c r="M843" i="2" s="1"/>
  <c r="N845" i="2" l="1" a="1"/>
  <c r="N845" i="2" s="1"/>
  <c r="M844" i="2" a="1"/>
  <c r="M844" i="2" s="1"/>
  <c r="M845" i="2" l="1" a="1"/>
  <c r="M845" i="2" s="1"/>
  <c r="N846" i="2" a="1"/>
  <c r="N846" i="2" s="1"/>
  <c r="N847" i="2" l="1" a="1"/>
  <c r="N847" i="2" s="1"/>
  <c r="M846" i="2" a="1"/>
  <c r="M846" i="2" s="1"/>
  <c r="M847" i="2" l="1" a="1"/>
  <c r="M847" i="2" s="1"/>
  <c r="N848" i="2" a="1"/>
  <c r="N848" i="2" s="1"/>
  <c r="N849" i="2" l="1" a="1"/>
  <c r="N849" i="2" s="1"/>
  <c r="M848" i="2" a="1"/>
  <c r="M848" i="2" s="1"/>
  <c r="M849" i="2" l="1" a="1"/>
  <c r="M849" i="2" s="1"/>
  <c r="N850" i="2" a="1"/>
  <c r="N850" i="2" s="1"/>
  <c r="N851" i="2" l="1" a="1"/>
  <c r="N851" i="2" s="1"/>
  <c r="M850" i="2" a="1"/>
  <c r="M850" i="2" s="1"/>
  <c r="M851" i="2" l="1" a="1"/>
  <c r="M851" i="2" s="1"/>
  <c r="N852" i="2" a="1"/>
  <c r="N852" i="2" s="1"/>
  <c r="N853" i="2" l="1" a="1"/>
  <c r="N853" i="2" s="1"/>
  <c r="M852" i="2" a="1"/>
  <c r="M852" i="2" s="1"/>
  <c r="M853" i="2" l="1" a="1"/>
  <c r="M853" i="2" s="1"/>
  <c r="N854" i="2" a="1"/>
  <c r="N854" i="2" s="1"/>
  <c r="N855" i="2" l="1" a="1"/>
  <c r="N855" i="2" s="1"/>
  <c r="M854" i="2" a="1"/>
  <c r="M854" i="2" s="1"/>
  <c r="M855" i="2" l="1" a="1"/>
  <c r="M855" i="2" s="1"/>
  <c r="N856" i="2" a="1"/>
  <c r="N856" i="2" s="1"/>
  <c r="N857" i="2" l="1" a="1"/>
  <c r="N857" i="2" s="1"/>
  <c r="M856" i="2" a="1"/>
  <c r="M856" i="2" s="1"/>
  <c r="M857" i="2" l="1" a="1"/>
  <c r="M857" i="2" s="1"/>
  <c r="N858" i="2" a="1"/>
  <c r="N858" i="2" s="1"/>
  <c r="N859" i="2" l="1" a="1"/>
  <c r="N859" i="2" s="1"/>
  <c r="M858" i="2" a="1"/>
  <c r="M858" i="2" s="1"/>
  <c r="M859" i="2" l="1" a="1"/>
  <c r="M859" i="2" s="1"/>
  <c r="N860" i="2" a="1"/>
  <c r="N860" i="2" s="1"/>
  <c r="N861" i="2" l="1" a="1"/>
  <c r="N861" i="2" s="1"/>
  <c r="M860" i="2" a="1"/>
  <c r="M860" i="2" s="1"/>
  <c r="M861" i="2" l="1" a="1"/>
  <c r="M861" i="2" s="1"/>
  <c r="N862" i="2" a="1"/>
  <c r="N862" i="2" s="1"/>
  <c r="N863" i="2" l="1" a="1"/>
  <c r="N863" i="2" s="1"/>
  <c r="M862" i="2" a="1"/>
  <c r="M862" i="2" s="1"/>
  <c r="M863" i="2" l="1" a="1"/>
  <c r="M863" i="2" s="1"/>
  <c r="N864" i="2" s="1" a="1"/>
  <c r="N864" i="2" s="1"/>
  <c r="N865" i="2" l="1" a="1"/>
  <c r="N865" i="2" s="1"/>
  <c r="M864" i="2" a="1"/>
  <c r="M864" i="2" s="1"/>
  <c r="M865" i="2" l="1" a="1"/>
  <c r="M865" i="2" s="1"/>
  <c r="N866" i="2" a="1"/>
  <c r="N866" i="2" s="1"/>
  <c r="N867" i="2" l="1" a="1"/>
  <c r="N867" i="2" s="1"/>
  <c r="M866" i="2" a="1"/>
  <c r="M866" i="2" s="1"/>
  <c r="M867" i="2" l="1" a="1"/>
  <c r="M867" i="2" s="1"/>
  <c r="N868" i="2" a="1"/>
  <c r="N868" i="2" s="1"/>
  <c r="N869" i="2" l="1" a="1"/>
  <c r="N869" i="2" s="1"/>
  <c r="M868" i="2" a="1"/>
  <c r="M868" i="2" s="1"/>
  <c r="M869" i="2" l="1" a="1"/>
  <c r="M869" i="2" s="1"/>
  <c r="N870" i="2" a="1"/>
  <c r="N870" i="2" s="1"/>
  <c r="N871" i="2" l="1" a="1"/>
  <c r="N871" i="2" s="1"/>
  <c r="M870" i="2" a="1"/>
  <c r="M870" i="2" s="1"/>
  <c r="M871" i="2" l="1" a="1"/>
  <c r="M871" i="2" s="1"/>
  <c r="N872" i="2" a="1"/>
  <c r="N872" i="2" s="1"/>
  <c r="M872" i="2" l="1" a="1"/>
  <c r="M872" i="2" s="1"/>
  <c r="N873" i="2" s="1" a="1"/>
  <c r="N873" i="2" s="1"/>
  <c r="M873" i="2" l="1" a="1"/>
  <c r="M873" i="2" s="1"/>
  <c r="N874" i="2" a="1"/>
  <c r="N874" i="2" s="1"/>
  <c r="N875" i="2" l="1" a="1"/>
  <c r="N875" i="2" s="1"/>
  <c r="M874" i="2" a="1"/>
  <c r="M874" i="2" s="1"/>
  <c r="M875" i="2" l="1" a="1"/>
  <c r="M875" i="2" s="1"/>
  <c r="N876" i="2" a="1"/>
  <c r="N876" i="2" s="1"/>
  <c r="N877" i="2" l="1" a="1"/>
  <c r="N877" i="2" s="1"/>
  <c r="M876" i="2" a="1"/>
  <c r="M876" i="2" s="1"/>
  <c r="M877" i="2" l="1" a="1"/>
  <c r="M877" i="2" s="1"/>
  <c r="N878" i="2" a="1"/>
  <c r="N878" i="2" s="1"/>
  <c r="N879" i="2" l="1" a="1"/>
  <c r="N879" i="2" s="1"/>
  <c r="M878" i="2" a="1"/>
  <c r="M878" i="2" s="1"/>
  <c r="M879" i="2" l="1" a="1"/>
  <c r="M879" i="2" s="1"/>
  <c r="N880" i="2" a="1"/>
  <c r="N880" i="2" s="1"/>
  <c r="N881" i="2" l="1" a="1"/>
  <c r="N881" i="2" s="1"/>
  <c r="M880" i="2" a="1"/>
  <c r="M880" i="2" s="1"/>
  <c r="M881" i="2" l="1" a="1"/>
  <c r="M881" i="2" s="1"/>
  <c r="N882" i="2" a="1"/>
  <c r="N882" i="2" s="1"/>
  <c r="N883" i="2" l="1" a="1"/>
  <c r="N883" i="2" s="1"/>
  <c r="M882" i="2" a="1"/>
  <c r="M882" i="2" s="1"/>
  <c r="M883" i="2" l="1" a="1"/>
  <c r="M883" i="2" s="1"/>
  <c r="N884" i="2" a="1"/>
  <c r="N884" i="2" s="1"/>
  <c r="N885" i="2" l="1" a="1"/>
  <c r="N885" i="2" s="1"/>
  <c r="M884" i="2" a="1"/>
  <c r="M884" i="2" s="1"/>
  <c r="M885" i="2" l="1" a="1"/>
  <c r="M885" i="2" s="1"/>
  <c r="N886" i="2" a="1"/>
  <c r="N886" i="2" s="1"/>
  <c r="N887" i="2" l="1" a="1"/>
  <c r="N887" i="2" s="1"/>
  <c r="M886" i="2" a="1"/>
  <c r="M886" i="2" s="1"/>
  <c r="M887" i="2" l="1" a="1"/>
  <c r="M887" i="2" s="1"/>
  <c r="N888" i="2" a="1"/>
  <c r="N888" i="2" s="1"/>
  <c r="N889" i="2" l="1" a="1"/>
  <c r="N889" i="2" s="1"/>
  <c r="M888" i="2" a="1"/>
  <c r="M888" i="2" s="1"/>
  <c r="M889" i="2" l="1" a="1"/>
  <c r="M889" i="2" s="1"/>
  <c r="N890" i="2" a="1"/>
  <c r="N890" i="2" s="1"/>
  <c r="N891" i="2" l="1" a="1"/>
  <c r="N891" i="2" s="1"/>
  <c r="M890" i="2" a="1"/>
  <c r="M890" i="2" s="1"/>
  <c r="M891" i="2" l="1" a="1"/>
  <c r="M891" i="2" s="1"/>
  <c r="N892" i="2" a="1"/>
  <c r="N892" i="2" s="1"/>
  <c r="N893" i="2" l="1" a="1"/>
  <c r="N893" i="2" s="1"/>
  <c r="M892" i="2" a="1"/>
  <c r="M892" i="2" s="1"/>
  <c r="M893" i="2" l="1" a="1"/>
  <c r="M893" i="2" s="1"/>
  <c r="N894" i="2" a="1"/>
  <c r="N894" i="2" s="1"/>
  <c r="N895" i="2" l="1" a="1"/>
  <c r="N895" i="2" s="1"/>
  <c r="M894" i="2" a="1"/>
  <c r="M894" i="2" s="1"/>
  <c r="M895" i="2" l="1" a="1"/>
  <c r="M895" i="2" s="1"/>
  <c r="N896" i="2" a="1"/>
  <c r="N896" i="2" s="1"/>
  <c r="M896" i="2" l="1" a="1"/>
  <c r="M896" i="2" s="1"/>
  <c r="N897" i="2" s="1" a="1"/>
  <c r="N897" i="2" s="1"/>
  <c r="M897" i="2" l="1" a="1"/>
  <c r="M897" i="2" s="1"/>
  <c r="N898" i="2" a="1"/>
  <c r="N898" i="2" s="1"/>
  <c r="N899" i="2" l="1" a="1"/>
  <c r="N899" i="2" s="1"/>
  <c r="M898" i="2" a="1"/>
  <c r="M898" i="2" s="1"/>
  <c r="M899" i="2" l="1" a="1"/>
  <c r="M899" i="2" s="1"/>
  <c r="N900" i="2" a="1"/>
  <c r="N900" i="2" s="1"/>
  <c r="N901" i="2" l="1" a="1"/>
  <c r="N901" i="2" s="1"/>
  <c r="M900" i="2" a="1"/>
  <c r="M900" i="2" s="1"/>
  <c r="M901" i="2" l="1" a="1"/>
  <c r="M901" i="2" s="1"/>
  <c r="N902" i="2" a="1"/>
  <c r="N902" i="2" s="1"/>
  <c r="N903" i="2" l="1" a="1"/>
  <c r="N903" i="2" s="1"/>
  <c r="M902" i="2" a="1"/>
  <c r="M902" i="2" s="1"/>
  <c r="M903" i="2" l="1" a="1"/>
  <c r="M903" i="2" s="1"/>
  <c r="N904" i="2" a="1"/>
  <c r="N904" i="2" s="1"/>
  <c r="N905" i="2" l="1" a="1"/>
  <c r="N905" i="2" s="1"/>
  <c r="M904" i="2" a="1"/>
  <c r="M904" i="2" s="1"/>
  <c r="M905" i="2" l="1" a="1"/>
  <c r="M905" i="2" s="1"/>
  <c r="N906" i="2" a="1"/>
  <c r="N906" i="2" s="1"/>
  <c r="N907" i="2" l="1" a="1"/>
  <c r="N907" i="2" s="1"/>
  <c r="M906" i="2" a="1"/>
  <c r="M906" i="2" s="1"/>
  <c r="M907" i="2" l="1" a="1"/>
  <c r="M907" i="2" s="1"/>
  <c r="N908" i="2" a="1"/>
  <c r="N908" i="2" s="1"/>
  <c r="N909" i="2" l="1" a="1"/>
  <c r="N909" i="2" s="1"/>
  <c r="M908" i="2" a="1"/>
  <c r="M908" i="2" s="1"/>
  <c r="M909" i="2" l="1" a="1"/>
  <c r="M909" i="2" s="1"/>
  <c r="N910" i="2" a="1"/>
  <c r="N910" i="2" s="1"/>
  <c r="N911" i="2" l="1" a="1"/>
  <c r="N911" i="2" s="1"/>
  <c r="M910" i="2" a="1"/>
  <c r="M910" i="2" s="1"/>
  <c r="M911" i="2" l="1" a="1"/>
  <c r="M911" i="2" s="1"/>
  <c r="N912" i="2" a="1"/>
  <c r="N912" i="2" s="1"/>
  <c r="N913" i="2" l="1" a="1"/>
  <c r="N913" i="2" s="1"/>
  <c r="M912" i="2" a="1"/>
  <c r="M912" i="2" s="1"/>
  <c r="M913" i="2" l="1" a="1"/>
  <c r="M913" i="2" s="1"/>
  <c r="N914" i="2" a="1"/>
  <c r="N914" i="2" s="1"/>
  <c r="N915" i="2" l="1" a="1"/>
  <c r="N915" i="2" s="1"/>
  <c r="M914" i="2" a="1"/>
  <c r="M914" i="2" s="1"/>
  <c r="M915" i="2" l="1" a="1"/>
  <c r="M915" i="2" s="1"/>
  <c r="N916" i="2" a="1"/>
  <c r="N916" i="2" s="1"/>
  <c r="N917" i="2" l="1" a="1"/>
  <c r="N917" i="2" s="1"/>
  <c r="M916" i="2" a="1"/>
  <c r="M916" i="2" s="1"/>
  <c r="M917" i="2" l="1" a="1"/>
  <c r="M917" i="2" s="1"/>
  <c r="N918" i="2" a="1"/>
  <c r="N918" i="2" s="1"/>
  <c r="N919" i="2" l="1" a="1"/>
  <c r="N919" i="2" s="1"/>
  <c r="M918" i="2" a="1"/>
  <c r="M918" i="2" s="1"/>
  <c r="M919" i="2" l="1" a="1"/>
  <c r="M919" i="2" s="1"/>
  <c r="N920" i="2" a="1"/>
  <c r="N920" i="2" s="1"/>
  <c r="N921" i="2" l="1" a="1"/>
  <c r="N921" i="2" s="1"/>
  <c r="M920" i="2" a="1"/>
  <c r="M920" i="2" s="1"/>
  <c r="M921" i="2" l="1" a="1"/>
  <c r="M921" i="2" s="1"/>
  <c r="N922" i="2" a="1"/>
  <c r="N922" i="2" s="1"/>
  <c r="N923" i="2" l="1" a="1"/>
  <c r="N923" i="2" s="1"/>
  <c r="M922" i="2" a="1"/>
  <c r="M922" i="2" s="1"/>
  <c r="M923" i="2" l="1" a="1"/>
  <c r="M923" i="2" s="1"/>
  <c r="N924" i="2" a="1"/>
  <c r="N924" i="2" s="1"/>
  <c r="M924" i="2" l="1" a="1"/>
  <c r="M924" i="2" s="1"/>
  <c r="N925" i="2" a="1"/>
  <c r="N925" i="2" s="1"/>
  <c r="N926" i="2" l="1" a="1"/>
  <c r="N926" i="2" s="1"/>
  <c r="M925" i="2" a="1"/>
  <c r="M925" i="2" s="1"/>
  <c r="M926" i="2" l="1" a="1"/>
  <c r="M926" i="2" s="1"/>
  <c r="N927" i="2" a="1"/>
  <c r="N927" i="2" s="1"/>
  <c r="N928" i="2" l="1" a="1"/>
  <c r="N928" i="2" s="1"/>
  <c r="M927" i="2" a="1"/>
  <c r="M927" i="2" s="1"/>
  <c r="M928" i="2" l="1" a="1"/>
  <c r="M928" i="2" s="1"/>
  <c r="N929" i="2" a="1"/>
  <c r="N929" i="2" s="1"/>
  <c r="N930" i="2" l="1" a="1"/>
  <c r="N930" i="2" s="1"/>
  <c r="M929" i="2" a="1"/>
  <c r="M929" i="2" s="1"/>
  <c r="M930" i="2" l="1" a="1"/>
  <c r="M930" i="2" s="1"/>
  <c r="N931" i="2" a="1"/>
  <c r="N931" i="2" s="1"/>
  <c r="N932" i="2" l="1" a="1"/>
  <c r="N932" i="2" s="1"/>
  <c r="M931" i="2" a="1"/>
  <c r="M931" i="2" s="1"/>
  <c r="M932" i="2" l="1" a="1"/>
  <c r="M932" i="2" s="1"/>
  <c r="N933" i="2" a="1"/>
  <c r="N933" i="2" s="1"/>
  <c r="N934" i="2" l="1" a="1"/>
  <c r="N934" i="2" s="1"/>
  <c r="M933" i="2" a="1"/>
  <c r="M933" i="2" s="1"/>
  <c r="M934" i="2" l="1" a="1"/>
  <c r="M934" i="2" s="1"/>
  <c r="N935" i="2" a="1"/>
  <c r="N935" i="2" s="1"/>
  <c r="N936" i="2" l="1" a="1"/>
  <c r="N936" i="2" s="1"/>
  <c r="M935" i="2" a="1"/>
  <c r="M935" i="2" s="1"/>
  <c r="M936" i="2" l="1" a="1"/>
  <c r="M936" i="2" s="1"/>
  <c r="N937" i="2" a="1"/>
  <c r="N937" i="2" s="1"/>
  <c r="N938" i="2" l="1" a="1"/>
  <c r="N938" i="2" s="1"/>
  <c r="M937" i="2" a="1"/>
  <c r="M937" i="2" s="1"/>
  <c r="M938" i="2" l="1" a="1"/>
  <c r="M938" i="2" s="1"/>
  <c r="N939" i="2" a="1"/>
  <c r="N939" i="2" s="1"/>
  <c r="N940" i="2" l="1" a="1"/>
  <c r="N940" i="2" s="1"/>
  <c r="M939" i="2" a="1"/>
  <c r="M939" i="2" s="1"/>
  <c r="M940" i="2" l="1" a="1"/>
  <c r="M940" i="2" s="1"/>
  <c r="N941" i="2" a="1"/>
  <c r="N941" i="2" s="1"/>
  <c r="N942" i="2" l="1" a="1"/>
  <c r="N942" i="2" s="1"/>
  <c r="M941" i="2" a="1"/>
  <c r="M941" i="2" s="1"/>
  <c r="M942" i="2" l="1" a="1"/>
  <c r="M942" i="2" s="1"/>
  <c r="N943" i="2" a="1"/>
  <c r="N943" i="2" s="1"/>
  <c r="N944" i="2" l="1" a="1"/>
  <c r="N944" i="2" s="1"/>
  <c r="M943" i="2" a="1"/>
  <c r="M943" i="2" s="1"/>
  <c r="M944" i="2" l="1" a="1"/>
  <c r="M944" i="2" s="1"/>
  <c r="N945" i="2" a="1"/>
  <c r="N945" i="2" s="1"/>
  <c r="N946" i="2" l="1" a="1"/>
  <c r="N946" i="2" s="1"/>
  <c r="M945" i="2" a="1"/>
  <c r="M945" i="2" s="1"/>
  <c r="M946" i="2" l="1" a="1"/>
  <c r="M946" i="2" s="1"/>
  <c r="N947" i="2" a="1"/>
  <c r="N947" i="2" s="1"/>
  <c r="N948" i="2" l="1" a="1"/>
  <c r="N948" i="2" s="1"/>
  <c r="M947" i="2" a="1"/>
  <c r="M947" i="2" s="1"/>
  <c r="M948" i="2" l="1" a="1"/>
  <c r="M948" i="2" s="1"/>
  <c r="N949" i="2" a="1"/>
  <c r="N949" i="2" s="1"/>
  <c r="N950" i="2" l="1" a="1"/>
  <c r="N950" i="2" s="1"/>
  <c r="M949" i="2" a="1"/>
  <c r="M949" i="2" s="1"/>
  <c r="M950" i="2" l="1" a="1"/>
  <c r="M950" i="2" s="1"/>
  <c r="N951" i="2" a="1"/>
  <c r="N951" i="2" s="1"/>
  <c r="M951" i="2" l="1" a="1"/>
  <c r="M951" i="2" s="1"/>
  <c r="N952" i="2" a="1"/>
  <c r="N952" i="2" s="1"/>
  <c r="N953" i="2" l="1" a="1"/>
  <c r="N953" i="2" s="1"/>
  <c r="M952" i="2" a="1"/>
  <c r="M952" i="2" s="1"/>
  <c r="M953" i="2" l="1" a="1"/>
  <c r="M953" i="2" s="1"/>
  <c r="N954" i="2" a="1"/>
  <c r="N954" i="2" s="1"/>
  <c r="N955" i="2" l="1" a="1"/>
  <c r="N955" i="2" s="1"/>
  <c r="M954" i="2" a="1"/>
  <c r="M954" i="2" s="1"/>
  <c r="M955" i="2" l="1" a="1"/>
  <c r="M955" i="2" s="1"/>
  <c r="N956" i="2" a="1"/>
  <c r="N956" i="2" s="1"/>
  <c r="N957" i="2" l="1" a="1"/>
  <c r="N957" i="2" s="1"/>
  <c r="M956" i="2" a="1"/>
  <c r="M956" i="2" s="1"/>
  <c r="M957" i="2" l="1" a="1"/>
  <c r="M957" i="2" s="1"/>
  <c r="N958" i="2" a="1"/>
  <c r="N958" i="2" s="1"/>
  <c r="N959" i="2" l="1" a="1"/>
  <c r="N959" i="2" s="1"/>
  <c r="M958" i="2" a="1"/>
  <c r="M958" i="2" s="1"/>
  <c r="M959" i="2" l="1" a="1"/>
  <c r="M959" i="2" s="1"/>
  <c r="N960" i="2" a="1"/>
  <c r="N960" i="2" s="1"/>
  <c r="N961" i="2" l="1" a="1"/>
  <c r="N961" i="2" s="1"/>
  <c r="M960" i="2" a="1"/>
  <c r="M960" i="2" s="1"/>
  <c r="M961" i="2" l="1" a="1"/>
  <c r="M961" i="2" s="1"/>
  <c r="N962" i="2" a="1"/>
  <c r="N962" i="2" s="1"/>
  <c r="N963" i="2" l="1" a="1"/>
  <c r="N963" i="2" s="1"/>
  <c r="M962" i="2" a="1"/>
  <c r="M962" i="2" s="1"/>
  <c r="M963" i="2" l="1" a="1"/>
  <c r="M963" i="2" s="1"/>
  <c r="N964" i="2" a="1"/>
  <c r="N964" i="2" s="1"/>
  <c r="N965" i="2" l="1" a="1"/>
  <c r="N965" i="2" s="1"/>
  <c r="M964" i="2" a="1"/>
  <c r="M964" i="2" s="1"/>
  <c r="M965" i="2" l="1" a="1"/>
  <c r="M965" i="2" s="1"/>
  <c r="N966" i="2" a="1"/>
  <c r="N966" i="2" s="1"/>
  <c r="N967" i="2" l="1" a="1"/>
  <c r="N967" i="2" s="1"/>
  <c r="M966" i="2" a="1"/>
  <c r="M966" i="2" s="1"/>
  <c r="M967" i="2" l="1" a="1"/>
  <c r="M967" i="2" s="1"/>
  <c r="N968" i="2" a="1"/>
  <c r="N968" i="2" s="1"/>
  <c r="N969" i="2" l="1" a="1"/>
  <c r="N969" i="2" s="1"/>
  <c r="M968" i="2" a="1"/>
  <c r="M968" i="2" s="1"/>
  <c r="M969" i="2" l="1" a="1"/>
  <c r="M969" i="2" s="1"/>
  <c r="N970" i="2" a="1"/>
  <c r="N970" i="2" s="1"/>
  <c r="N971" i="2" l="1" a="1"/>
  <c r="N971" i="2" s="1"/>
  <c r="M970" i="2" a="1"/>
  <c r="M970" i="2" s="1"/>
  <c r="M971" i="2" l="1" a="1"/>
  <c r="M971" i="2" s="1"/>
  <c r="N972" i="2" a="1"/>
  <c r="N972" i="2" s="1"/>
  <c r="N973" i="2" l="1" a="1"/>
  <c r="N973" i="2" s="1"/>
  <c r="M972" i="2" a="1"/>
  <c r="M972" i="2" s="1"/>
  <c r="M973" i="2" l="1" a="1"/>
  <c r="M973" i="2" s="1"/>
  <c r="N974" i="2" a="1"/>
  <c r="N974" i="2" s="1"/>
  <c r="N975" i="2" l="1" a="1"/>
  <c r="N975" i="2" s="1"/>
  <c r="M974" i="2" a="1"/>
  <c r="M974" i="2" s="1"/>
  <c r="M975" i="2" l="1" a="1"/>
  <c r="M975" i="2" s="1"/>
  <c r="N976" i="2" a="1"/>
  <c r="N976" i="2" s="1"/>
  <c r="N977" i="2" l="1" a="1"/>
  <c r="N977" i="2" s="1"/>
  <c r="M976" i="2" a="1"/>
  <c r="M976" i="2" s="1"/>
  <c r="M977" i="2" l="1" a="1"/>
  <c r="M977" i="2" s="1"/>
  <c r="N978" i="2" a="1"/>
  <c r="N978" i="2" s="1"/>
  <c r="N979" i="2" l="1" a="1"/>
  <c r="N979" i="2" s="1"/>
  <c r="M978" i="2" a="1"/>
  <c r="M978" i="2" s="1"/>
  <c r="M979" i="2" l="1" a="1"/>
  <c r="M979" i="2" s="1"/>
  <c r="N980" i="2" a="1"/>
  <c r="N980" i="2" s="1"/>
  <c r="N981" i="2" l="1" a="1"/>
  <c r="N981" i="2" s="1"/>
  <c r="M980" i="2" a="1"/>
  <c r="M980" i="2" s="1"/>
  <c r="M981" i="2" l="1" a="1"/>
  <c r="M981" i="2" s="1"/>
  <c r="N982" i="2" a="1"/>
  <c r="N982" i="2" s="1"/>
  <c r="N983" i="2" l="1" a="1"/>
  <c r="N983" i="2" s="1"/>
  <c r="M982" i="2" a="1"/>
  <c r="M982" i="2" s="1"/>
  <c r="M983" i="2" l="1" a="1"/>
  <c r="M983" i="2" s="1"/>
  <c r="N984" i="2" a="1"/>
  <c r="N984" i="2" s="1"/>
  <c r="N985" i="2" l="1" a="1"/>
  <c r="N985" i="2" s="1"/>
  <c r="M984" i="2" a="1"/>
  <c r="M984" i="2" s="1"/>
  <c r="M985" i="2" l="1" a="1"/>
  <c r="M985" i="2" s="1"/>
  <c r="N986" i="2" a="1"/>
  <c r="N986" i="2" s="1"/>
  <c r="N987" i="2" l="1" a="1"/>
  <c r="N987" i="2" s="1"/>
  <c r="M986" i="2" a="1"/>
  <c r="M986" i="2" s="1"/>
  <c r="M987" i="2" l="1" a="1"/>
  <c r="M987" i="2" s="1"/>
  <c r="N988" i="2" a="1"/>
  <c r="N988" i="2" s="1"/>
  <c r="N989" i="2" l="1" a="1"/>
  <c r="N989" i="2" s="1"/>
  <c r="M988" i="2" a="1"/>
  <c r="M988" i="2" s="1"/>
  <c r="M989" i="2" l="1" a="1"/>
  <c r="M989" i="2" s="1"/>
  <c r="N990" i="2" a="1"/>
  <c r="N990" i="2" s="1"/>
  <c r="N991" i="2" l="1" a="1"/>
  <c r="N991" i="2" s="1"/>
  <c r="M990" i="2" a="1"/>
  <c r="M990" i="2" s="1"/>
  <c r="M991" i="2" l="1" a="1"/>
  <c r="M991" i="2" s="1"/>
  <c r="N992" i="2" a="1"/>
  <c r="N992" i="2" s="1"/>
  <c r="N993" i="2" l="1" a="1"/>
  <c r="N993" i="2" s="1"/>
  <c r="M992" i="2" a="1"/>
  <c r="M992" i="2" s="1"/>
  <c r="M993" i="2" l="1" a="1"/>
  <c r="M993" i="2" s="1"/>
  <c r="N994" i="2" a="1"/>
  <c r="N994" i="2" s="1"/>
  <c r="N995" i="2" l="1" a="1"/>
  <c r="N995" i="2" s="1"/>
  <c r="M994" i="2" a="1"/>
  <c r="M994" i="2" s="1"/>
  <c r="M995" i="2" l="1" a="1"/>
  <c r="M995" i="2" s="1"/>
  <c r="N996" i="2" a="1"/>
  <c r="N996" i="2" s="1"/>
  <c r="N997" i="2" l="1" a="1"/>
  <c r="N997" i="2" s="1"/>
  <c r="M996" i="2" a="1"/>
  <c r="M996" i="2" s="1"/>
  <c r="M997" i="2" l="1" a="1"/>
  <c r="M997" i="2" s="1"/>
  <c r="N998" i="2" a="1"/>
  <c r="N998" i="2" s="1"/>
  <c r="M998" i="2" l="1" a="1"/>
  <c r="M998" i="2" s="1"/>
  <c r="N999" i="2" s="1" a="1"/>
  <c r="N999" i="2" s="1"/>
  <c r="M999" i="2" l="1" a="1"/>
  <c r="M999" i="2" s="1"/>
  <c r="N1000" i="2" a="1"/>
  <c r="N1000" i="2" s="1"/>
  <c r="N1001" i="2" l="1" a="1"/>
  <c r="N1001" i="2" s="1"/>
  <c r="M1000" i="2" a="1"/>
  <c r="M1000" i="2" s="1"/>
  <c r="M1001" i="2" l="1" a="1"/>
  <c r="M1001" i="2" s="1"/>
  <c r="N1002" i="2" a="1"/>
  <c r="N1002" i="2" s="1"/>
  <c r="N1003" i="2" l="1" a="1"/>
  <c r="N1003" i="2" s="1"/>
  <c r="M1002" i="2" a="1"/>
  <c r="M1002" i="2" s="1"/>
  <c r="M1003" i="2" l="1" a="1"/>
  <c r="M1003" i="2" s="1"/>
  <c r="N1004" i="2" a="1"/>
  <c r="N1004" i="2" s="1"/>
  <c r="N1005" i="2" l="1" a="1"/>
  <c r="N1005" i="2" s="1"/>
  <c r="M1004" i="2" a="1"/>
  <c r="M1004" i="2" s="1"/>
  <c r="M1005" i="2" l="1" a="1"/>
  <c r="M1005" i="2" s="1"/>
  <c r="N1006" i="2" a="1"/>
  <c r="N1006" i="2" s="1"/>
  <c r="N1007" i="2" l="1" a="1"/>
  <c r="N1007" i="2" s="1"/>
  <c r="M1006" i="2" a="1"/>
  <c r="M1006" i="2" s="1"/>
  <c r="M1007" i="2" l="1" a="1"/>
  <c r="M1007" i="2" s="1"/>
  <c r="N1008" i="2" a="1"/>
  <c r="N1008" i="2" s="1"/>
  <c r="N1009" i="2" l="1" a="1"/>
  <c r="N1009" i="2" s="1"/>
  <c r="M1008" i="2" a="1"/>
  <c r="M1008" i="2" s="1"/>
  <c r="M1009" i="2" l="1" a="1"/>
  <c r="M1009" i="2" s="1"/>
  <c r="N1010" i="2" a="1"/>
  <c r="N1010" i="2" s="1"/>
  <c r="N1011" i="2" l="1" a="1"/>
  <c r="N1011" i="2" s="1"/>
  <c r="M1010" i="2" a="1"/>
  <c r="M1010" i="2" s="1"/>
  <c r="M1011" i="2" l="1" a="1"/>
  <c r="M1011" i="2" s="1"/>
  <c r="N1012" i="2" a="1"/>
  <c r="N1012" i="2" s="1"/>
  <c r="N1013" i="2" l="1" a="1"/>
  <c r="N1013" i="2" s="1"/>
  <c r="M1012" i="2" a="1"/>
  <c r="M1012" i="2" s="1"/>
  <c r="N1014" i="2" l="1" a="1"/>
  <c r="N1014" i="2" s="1"/>
  <c r="M1013" i="2" a="1"/>
  <c r="M1013" i="2" s="1"/>
  <c r="M1014" i="2" l="1" a="1"/>
  <c r="M1014" i="2" s="1"/>
  <c r="N1015" i="2" a="1"/>
  <c r="N1015" i="2" s="1"/>
  <c r="N1016" i="2" l="1" a="1"/>
  <c r="N1016" i="2" s="1"/>
  <c r="M1015" i="2" a="1"/>
  <c r="M1015" i="2" s="1"/>
  <c r="M1016" i="2" l="1" a="1"/>
  <c r="M1016" i="2" s="1"/>
  <c r="N1017" i="2" a="1"/>
  <c r="N1017" i="2" s="1"/>
  <c r="N1018" i="2" l="1" a="1"/>
  <c r="N1018" i="2" s="1"/>
  <c r="M1017" i="2" a="1"/>
  <c r="M1017" i="2" s="1"/>
  <c r="M1018" i="2" l="1" a="1"/>
  <c r="M1018" i="2" s="1"/>
  <c r="N1019" i="2" a="1"/>
  <c r="N1019" i="2" s="1"/>
  <c r="M1019" i="2" l="1" a="1"/>
  <c r="M1019" i="2" s="1"/>
  <c r="N1020" i="2" s="1" a="1"/>
  <c r="N1020" i="2" s="1"/>
  <c r="M1020" i="2" l="1" a="1"/>
  <c r="M1020" i="2" s="1"/>
  <c r="N1021" i="2" a="1"/>
  <c r="N1021" i="2" s="1"/>
  <c r="N1022" i="2" l="1" a="1"/>
  <c r="N1022" i="2" s="1"/>
  <c r="M1021" i="2" a="1"/>
  <c r="M1021" i="2" s="1"/>
  <c r="M1022" i="2" l="1" a="1"/>
  <c r="M1022" i="2" s="1"/>
  <c r="N1023" i="2" a="1"/>
  <c r="N1023" i="2" s="1"/>
  <c r="N1024" i="2" l="1" a="1"/>
  <c r="N1024" i="2" s="1"/>
  <c r="M1023" i="2" a="1"/>
  <c r="M1023" i="2" s="1"/>
  <c r="M1024" i="2" l="1" a="1"/>
  <c r="M1024" i="2" s="1"/>
  <c r="N1025" i="2" a="1"/>
  <c r="N1025" i="2" s="1"/>
  <c r="N1026" i="2" l="1" a="1"/>
  <c r="N1026" i="2" s="1"/>
  <c r="M1025" i="2" a="1"/>
  <c r="M1025" i="2" s="1"/>
  <c r="M1026" i="2" l="1" a="1"/>
  <c r="M1026" i="2" s="1"/>
  <c r="N1027" i="2" a="1"/>
  <c r="N1027" i="2" s="1"/>
  <c r="N1028" i="2" l="1" a="1"/>
  <c r="N1028" i="2" s="1"/>
  <c r="M1027" i="2" a="1"/>
  <c r="M1027" i="2" s="1"/>
  <c r="M1028" i="2" l="1" a="1"/>
  <c r="M1028" i="2" s="1"/>
  <c r="N1029" i="2" a="1"/>
  <c r="N1029" i="2" s="1"/>
  <c r="N1030" i="2" l="1" a="1"/>
  <c r="N1030" i="2" s="1"/>
  <c r="M1029" i="2" a="1"/>
  <c r="M1029" i="2" s="1"/>
  <c r="M1030" i="2" l="1" a="1"/>
  <c r="M1030" i="2" s="1"/>
  <c r="N1031" i="2" a="1"/>
  <c r="N1031" i="2" s="1"/>
  <c r="N1032" i="2" l="1" a="1"/>
  <c r="N1032" i="2" s="1"/>
  <c r="M1031" i="2" a="1"/>
  <c r="M1031" i="2" s="1"/>
  <c r="M1032" i="2" l="1" a="1"/>
  <c r="M1032" i="2" s="1"/>
  <c r="N1033" i="2" a="1"/>
  <c r="N1033" i="2" s="1"/>
  <c r="N1034" i="2" l="1" a="1"/>
  <c r="N1034" i="2" s="1"/>
  <c r="M1033" i="2" a="1"/>
  <c r="M1033" i="2" s="1"/>
  <c r="M1034" i="2" l="1" a="1"/>
  <c r="M1034" i="2" s="1"/>
  <c r="N1035" i="2" a="1"/>
  <c r="N1035" i="2" s="1"/>
  <c r="N1036" i="2" l="1" a="1"/>
  <c r="N1036" i="2" s="1"/>
  <c r="M1035" i="2" a="1"/>
  <c r="M1035" i="2" s="1"/>
  <c r="M1036" i="2" l="1" a="1"/>
  <c r="M1036" i="2" s="1"/>
  <c r="N1037" i="2" a="1"/>
  <c r="N1037" i="2" s="1"/>
  <c r="N1038" i="2" l="1" a="1"/>
  <c r="N1038" i="2" s="1"/>
  <c r="M1037" i="2" a="1"/>
  <c r="M1037" i="2" s="1"/>
  <c r="M1038" i="2" l="1" a="1"/>
  <c r="M1038" i="2" s="1"/>
  <c r="N1039" i="2" a="1"/>
  <c r="N1039" i="2" s="1"/>
  <c r="N1040" i="2" l="1" a="1"/>
  <c r="N1040" i="2" s="1"/>
  <c r="M1039" i="2" a="1"/>
  <c r="M1039" i="2" s="1"/>
  <c r="M1040" i="2" l="1" a="1"/>
  <c r="M1040" i="2" s="1"/>
  <c r="N1041" i="2" a="1"/>
  <c r="N1041" i="2" s="1"/>
  <c r="N1042" i="2" l="1" a="1"/>
  <c r="N1042" i="2" s="1"/>
  <c r="M1041" i="2" a="1"/>
  <c r="M1041" i="2" s="1"/>
  <c r="M1042" i="2" l="1" a="1"/>
  <c r="M1042" i="2" s="1"/>
  <c r="N1043" i="2" a="1"/>
  <c r="N1043" i="2" s="1"/>
  <c r="N1044" i="2" l="1" a="1"/>
  <c r="N1044" i="2" s="1"/>
  <c r="M1043" i="2" a="1"/>
  <c r="M1043" i="2" s="1"/>
  <c r="M1044" i="2" l="1" a="1"/>
  <c r="M1044" i="2" s="1"/>
  <c r="N1045" i="2" a="1"/>
  <c r="N1045" i="2" s="1"/>
  <c r="N1046" i="2" l="1" a="1"/>
  <c r="N1046" i="2" s="1"/>
  <c r="M1045" i="2" a="1"/>
  <c r="M1045" i="2" s="1"/>
  <c r="M1046" i="2" l="1" a="1"/>
  <c r="M1046" i="2" s="1"/>
  <c r="N1047" i="2" a="1"/>
  <c r="N1047" i="2" s="1"/>
  <c r="N1048" i="2" l="1" a="1"/>
  <c r="N1048" i="2" s="1"/>
  <c r="M1047" i="2" a="1"/>
  <c r="M1047" i="2" s="1"/>
  <c r="M1048" i="2" l="1" a="1"/>
  <c r="M1048" i="2" s="1"/>
  <c r="N1049" i="2" a="1"/>
  <c r="N1049" i="2" s="1"/>
  <c r="N1050" i="2" l="1" a="1"/>
  <c r="N1050" i="2" s="1"/>
  <c r="M1049" i="2" a="1"/>
  <c r="M1049" i="2" s="1"/>
  <c r="M1050" i="2" l="1" a="1"/>
  <c r="M1050" i="2" s="1"/>
  <c r="N1051" i="2" a="1"/>
  <c r="N1051" i="2" s="1"/>
  <c r="N1052" i="2" l="1" a="1"/>
  <c r="N1052" i="2" s="1"/>
  <c r="M1051" i="2" a="1"/>
  <c r="M1051" i="2" s="1"/>
  <c r="M1052" i="2" l="1" a="1"/>
  <c r="M1052" i="2" s="1"/>
  <c r="N1053" i="2" a="1"/>
  <c r="N1053" i="2" s="1"/>
  <c r="N1054" i="2" l="1" a="1"/>
  <c r="N1054" i="2" s="1"/>
  <c r="M1053" i="2" a="1"/>
  <c r="M1053" i="2" s="1"/>
  <c r="M1054" i="2" l="1" a="1"/>
  <c r="M1054" i="2" s="1"/>
  <c r="N1055" i="2" a="1"/>
  <c r="N1055" i="2" s="1"/>
  <c r="N1056" i="2" l="1" a="1"/>
  <c r="N1056" i="2" s="1"/>
  <c r="M1055" i="2" a="1"/>
  <c r="M1055" i="2" s="1"/>
  <c r="M1056" i="2" l="1" a="1"/>
  <c r="M1056" i="2" s="1"/>
  <c r="N1057" i="2" a="1"/>
  <c r="N1057" i="2" s="1"/>
  <c r="N1058" i="2" l="1" a="1"/>
  <c r="N1058" i="2" s="1"/>
  <c r="M1057" i="2" a="1"/>
  <c r="M1057" i="2" s="1"/>
  <c r="M1058" i="2" l="1" a="1"/>
  <c r="M1058" i="2" s="1"/>
  <c r="N1059" i="2" a="1"/>
  <c r="N1059" i="2" s="1"/>
  <c r="N1060" i="2" l="1" a="1"/>
  <c r="N1060" i="2" s="1"/>
  <c r="M1059" i="2" a="1"/>
  <c r="M1059" i="2" s="1"/>
  <c r="M1060" i="2" l="1" a="1"/>
  <c r="M1060" i="2" s="1"/>
  <c r="N1061" i="2" a="1"/>
  <c r="N1061" i="2" s="1"/>
  <c r="N1062" i="2" l="1" a="1"/>
  <c r="N1062" i="2" s="1"/>
  <c r="M1061" i="2" a="1"/>
  <c r="M1061" i="2" s="1"/>
  <c r="M1062" i="2" l="1" a="1"/>
  <c r="M1062" i="2" s="1"/>
  <c r="N1063" i="2" a="1"/>
  <c r="N1063" i="2" s="1"/>
  <c r="N1064" i="2" l="1" a="1"/>
  <c r="N1064" i="2" s="1"/>
  <c r="M1063" i="2" a="1"/>
  <c r="M1063" i="2" s="1"/>
  <c r="M1064" i="2" l="1" a="1"/>
  <c r="M1064" i="2" s="1"/>
  <c r="N1065" i="2" a="1"/>
  <c r="N1065" i="2" s="1"/>
  <c r="N1066" i="2" l="1" a="1"/>
  <c r="N1066" i="2" s="1"/>
  <c r="M1065" i="2" a="1"/>
  <c r="M1065" i="2" s="1"/>
  <c r="M1066" i="2" l="1" a="1"/>
  <c r="M1066" i="2" s="1"/>
  <c r="N1067" i="2" a="1"/>
  <c r="N1067" i="2" s="1"/>
  <c r="N1068" i="2" l="1" a="1"/>
  <c r="N1068" i="2" s="1"/>
  <c r="M1067" i="2" a="1"/>
  <c r="M1067" i="2" s="1"/>
  <c r="M1068" i="2" l="1" a="1"/>
  <c r="M1068" i="2" s="1"/>
  <c r="N1069" i="2" a="1"/>
  <c r="N1069" i="2" s="1"/>
  <c r="N1070" i="2" l="1" a="1"/>
  <c r="N1070" i="2" s="1"/>
  <c r="M1069" i="2" a="1"/>
  <c r="M1069" i="2" s="1"/>
  <c r="M1070" i="2" l="1" a="1"/>
  <c r="M1070" i="2" s="1"/>
  <c r="N1071" i="2" a="1"/>
  <c r="N1071" i="2" s="1"/>
  <c r="N1072" i="2" l="1" a="1"/>
  <c r="N1072" i="2" s="1"/>
  <c r="M1071" i="2" a="1"/>
  <c r="M1071" i="2" s="1"/>
  <c r="M1072" i="2" l="1" a="1"/>
  <c r="M1072" i="2" s="1"/>
  <c r="N1073" i="2" a="1"/>
  <c r="N1073" i="2" s="1"/>
  <c r="N1074" i="2" l="1" a="1"/>
  <c r="N1074" i="2" s="1"/>
  <c r="M1073" i="2" a="1"/>
  <c r="M1073" i="2" s="1"/>
  <c r="M1074" i="2" l="1" a="1"/>
  <c r="M1074" i="2" s="1"/>
  <c r="N1075" i="2" a="1"/>
  <c r="N1075" i="2" s="1"/>
  <c r="N1076" i="2" l="1" a="1"/>
  <c r="N1076" i="2" s="1"/>
  <c r="M1075" i="2" a="1"/>
  <c r="M1075" i="2" s="1"/>
  <c r="M1076" i="2" l="1" a="1"/>
  <c r="M1076" i="2" s="1"/>
  <c r="N1077" i="2" a="1"/>
  <c r="N1077" i="2" s="1"/>
  <c r="N1078" i="2" l="1" a="1"/>
  <c r="N1078" i="2" s="1"/>
  <c r="M1077" i="2" a="1"/>
  <c r="M1077" i="2" s="1"/>
  <c r="M1078" i="2" l="1" a="1"/>
  <c r="M1078" i="2" s="1"/>
  <c r="N1079" i="2" a="1"/>
  <c r="N1079" i="2" s="1"/>
  <c r="N1080" i="2" l="1" a="1"/>
  <c r="N1080" i="2" s="1"/>
  <c r="M1079" i="2" a="1"/>
  <c r="M1079" i="2" s="1"/>
  <c r="M1080" i="2" l="1" a="1"/>
  <c r="M1080" i="2" s="1"/>
  <c r="N1081" i="2" a="1"/>
  <c r="N1081" i="2" s="1"/>
  <c r="N1082" i="2" l="1" a="1"/>
  <c r="N1082" i="2" s="1"/>
  <c r="M1081" i="2" a="1"/>
  <c r="M1081" i="2" s="1"/>
  <c r="M1082" i="2" l="1" a="1"/>
  <c r="M1082" i="2" s="1"/>
  <c r="N1083" i="2" a="1"/>
  <c r="N1083" i="2" s="1"/>
  <c r="N1084" i="2" l="1" a="1"/>
  <c r="N1084" i="2" s="1"/>
  <c r="M1083" i="2" a="1"/>
  <c r="M1083" i="2" s="1"/>
  <c r="M1084" i="2" l="1" a="1"/>
  <c r="M1084" i="2" s="1"/>
  <c r="N1085" i="2" a="1"/>
  <c r="N1085" i="2" s="1"/>
  <c r="N1086" i="2" l="1" a="1"/>
  <c r="N1086" i="2" s="1"/>
  <c r="M1085" i="2" a="1"/>
  <c r="M1085" i="2" s="1"/>
  <c r="N1087" i="2" l="1" a="1"/>
  <c r="N1087" i="2" s="1"/>
  <c r="M1086" i="2" a="1"/>
  <c r="M1086" i="2" s="1"/>
  <c r="M1087" i="2" l="1" a="1"/>
  <c r="M1087" i="2" s="1"/>
  <c r="N1088" i="2" a="1"/>
  <c r="N1088" i="2" s="1"/>
  <c r="N1089" i="2" l="1" a="1"/>
  <c r="N1089" i="2" s="1"/>
  <c r="M1088" i="2" a="1"/>
  <c r="M1088" i="2" s="1"/>
  <c r="M1089" i="2" l="1" a="1"/>
  <c r="M1089" i="2" s="1"/>
  <c r="N1090" i="2" a="1"/>
  <c r="N1090" i="2" s="1"/>
  <c r="N1091" i="2" l="1" a="1"/>
  <c r="N1091" i="2" s="1"/>
  <c r="M1090" i="2" a="1"/>
  <c r="M1090" i="2" s="1"/>
  <c r="M1091" i="2" l="1" a="1"/>
  <c r="M1091" i="2" s="1"/>
  <c r="N1092" i="2" a="1"/>
  <c r="N1092" i="2" s="1"/>
  <c r="N1093" i="2" l="1" a="1"/>
  <c r="N1093" i="2" s="1"/>
  <c r="M1092" i="2" a="1"/>
  <c r="M1092" i="2" s="1"/>
  <c r="M1093" i="2" l="1" a="1"/>
  <c r="M1093" i="2" s="1"/>
  <c r="N1094" i="2" a="1"/>
  <c r="N1094" i="2" s="1"/>
  <c r="N1095" i="2" l="1" a="1"/>
  <c r="N1095" i="2" s="1"/>
  <c r="M1094" i="2" a="1"/>
  <c r="M1094" i="2" s="1"/>
  <c r="M1095" i="2" l="1" a="1"/>
  <c r="M1095" i="2" s="1"/>
  <c r="N1096" i="2" a="1"/>
  <c r="N1096" i="2" s="1"/>
  <c r="N1097" i="2" l="1" a="1"/>
  <c r="N1097" i="2" s="1"/>
  <c r="M1096" i="2" a="1"/>
  <c r="M1096" i="2" s="1"/>
  <c r="M1097" i="2" l="1" a="1"/>
  <c r="M1097" i="2" s="1"/>
  <c r="N1098" i="2" a="1"/>
  <c r="N1098" i="2" s="1"/>
  <c r="N1099" i="2" l="1" a="1"/>
  <c r="N1099" i="2" s="1"/>
  <c r="M1098" i="2" a="1"/>
  <c r="M1098" i="2" s="1"/>
  <c r="M1099" i="2" l="1" a="1"/>
  <c r="M1099" i="2" s="1"/>
  <c r="N1100" i="2" a="1"/>
  <c r="N1100" i="2" s="1"/>
  <c r="N1101" i="2" l="1" a="1"/>
  <c r="N1101" i="2" s="1"/>
  <c r="M1100" i="2" a="1"/>
  <c r="M1100" i="2" s="1"/>
  <c r="M1101" i="2" l="1" a="1"/>
  <c r="M1101" i="2" s="1"/>
  <c r="N1102" i="2" a="1"/>
  <c r="N1102" i="2" s="1"/>
  <c r="N1103" i="2" l="1" a="1"/>
  <c r="N1103" i="2" s="1"/>
  <c r="M1102" i="2" a="1"/>
  <c r="M1102" i="2" s="1"/>
  <c r="M1103" i="2" l="1" a="1"/>
  <c r="M1103" i="2" s="1"/>
  <c r="N1104" i="2" a="1"/>
  <c r="N1104" i="2" s="1"/>
  <c r="N1105" i="2" l="1" a="1"/>
  <c r="N1105" i="2" s="1"/>
  <c r="M1104" i="2" a="1"/>
  <c r="M1104" i="2" s="1"/>
  <c r="M1105" i="2" l="1" a="1"/>
  <c r="M1105" i="2" s="1"/>
  <c r="N1106" i="2" a="1"/>
  <c r="N1106" i="2" s="1"/>
  <c r="N1107" i="2" l="1" a="1"/>
  <c r="N1107" i="2" s="1"/>
  <c r="M1106" i="2" a="1"/>
  <c r="M1106" i="2" s="1"/>
  <c r="M1107" i="2" l="1" a="1"/>
  <c r="M1107" i="2" s="1"/>
  <c r="N1108" i="2" a="1"/>
  <c r="N1108" i="2" s="1"/>
  <c r="N1109" i="2" l="1" a="1"/>
  <c r="N1109" i="2" s="1"/>
  <c r="M1108" i="2" a="1"/>
  <c r="M1108" i="2" s="1"/>
  <c r="M1109" i="2" l="1" a="1"/>
  <c r="M1109" i="2" s="1"/>
  <c r="N1110" i="2" a="1"/>
  <c r="N1110" i="2" s="1"/>
  <c r="N1111" i="2" l="1" a="1"/>
  <c r="N1111" i="2" s="1"/>
  <c r="M1110" i="2" a="1"/>
  <c r="M1110" i="2" s="1"/>
  <c r="M1111" i="2" l="1" a="1"/>
  <c r="M1111" i="2" s="1"/>
  <c r="N1112" i="2" a="1"/>
  <c r="N1112" i="2" s="1"/>
  <c r="N1113" i="2" l="1" a="1"/>
  <c r="N1113" i="2" s="1"/>
  <c r="M1112" i="2" a="1"/>
  <c r="M1112" i="2" s="1"/>
  <c r="M1113" i="2" l="1" a="1"/>
  <c r="M1113" i="2" s="1"/>
  <c r="N1114" i="2" a="1"/>
  <c r="N1114" i="2" s="1"/>
  <c r="N1115" i="2" l="1" a="1"/>
  <c r="N1115" i="2" s="1"/>
  <c r="M1114" i="2" a="1"/>
  <c r="M1114" i="2" s="1"/>
  <c r="M1115" i="2" l="1" a="1"/>
  <c r="M1115" i="2" s="1"/>
  <c r="N1116" i="2" a="1"/>
  <c r="N1116" i="2" s="1"/>
  <c r="N1117" i="2" l="1" a="1"/>
  <c r="N1117" i="2" s="1"/>
  <c r="M1116" i="2" a="1"/>
  <c r="M1116" i="2" s="1"/>
  <c r="M1117" i="2" l="1" a="1"/>
  <c r="M1117" i="2" s="1"/>
  <c r="N1118" i="2" a="1"/>
  <c r="N1118" i="2" s="1"/>
  <c r="N1119" i="2" l="1" a="1"/>
  <c r="N1119" i="2" s="1"/>
  <c r="M1118" i="2" a="1"/>
  <c r="M1118" i="2" s="1"/>
  <c r="M1119" i="2" l="1" a="1"/>
  <c r="M1119" i="2" s="1"/>
  <c r="N1120" i="2" a="1"/>
  <c r="N1120" i="2" s="1"/>
  <c r="N1121" i="2" l="1" a="1"/>
  <c r="N1121" i="2" s="1"/>
  <c r="M1120" i="2" a="1"/>
  <c r="M1120" i="2" s="1"/>
  <c r="M1121" i="2" l="1" a="1"/>
  <c r="M1121" i="2" s="1"/>
  <c r="N1122" i="2" a="1"/>
  <c r="N1122" i="2" s="1"/>
  <c r="N1123" i="2" l="1" a="1"/>
  <c r="N1123" i="2" s="1"/>
  <c r="M1122" i="2" a="1"/>
  <c r="M1122" i="2" s="1"/>
  <c r="N1124" i="2" l="1" a="1"/>
  <c r="N1124" i="2" s="1"/>
  <c r="M1123" i="2" a="1"/>
  <c r="M1123" i="2" s="1"/>
  <c r="M1124" i="2" l="1" a="1"/>
  <c r="M1124" i="2" s="1"/>
  <c r="N1125" i="2" a="1"/>
  <c r="N1125" i="2" s="1"/>
  <c r="N1126" i="2" l="1" a="1"/>
  <c r="N1126" i="2" s="1"/>
  <c r="M1125" i="2" a="1"/>
  <c r="M1125" i="2" s="1"/>
  <c r="M1126" i="2" l="1" a="1"/>
  <c r="M1126" i="2" s="1"/>
  <c r="N1127" i="2" a="1"/>
  <c r="N1127" i="2" s="1"/>
  <c r="N1128" i="2" l="1" a="1"/>
  <c r="N1128" i="2" s="1"/>
  <c r="M1127" i="2" a="1"/>
  <c r="M1127" i="2" s="1"/>
  <c r="M1128" i="2" l="1" a="1"/>
  <c r="M1128" i="2" s="1"/>
  <c r="N1129" i="2" a="1"/>
  <c r="N1129" i="2" s="1"/>
  <c r="N1130" i="2" l="1" a="1"/>
  <c r="N1130" i="2" s="1"/>
  <c r="M1129" i="2" a="1"/>
  <c r="M1129" i="2" s="1"/>
  <c r="M1130" i="2" l="1" a="1"/>
  <c r="M1130" i="2" s="1"/>
  <c r="N1131" i="2" a="1"/>
  <c r="N1131" i="2" s="1"/>
  <c r="N1132" i="2" l="1" a="1"/>
  <c r="N1132" i="2" s="1"/>
  <c r="M1131" i="2" a="1"/>
  <c r="M1131" i="2" s="1"/>
  <c r="M1132" i="2" l="1" a="1"/>
  <c r="M1132" i="2" s="1"/>
  <c r="N1133" i="2" a="1"/>
  <c r="N1133" i="2" s="1"/>
  <c r="N1134" i="2" l="1" a="1"/>
  <c r="N1134" i="2" s="1"/>
  <c r="M1133" i="2" a="1"/>
  <c r="M1133" i="2" s="1"/>
  <c r="M1134" i="2" l="1" a="1"/>
  <c r="M1134" i="2" s="1"/>
  <c r="N1135" i="2" a="1"/>
  <c r="N1135" i="2" s="1"/>
  <c r="N1136" i="2" l="1" a="1"/>
  <c r="N1136" i="2" s="1"/>
  <c r="M1135" i="2" a="1"/>
  <c r="M1135" i="2" s="1"/>
  <c r="M1136" i="2" l="1" a="1"/>
  <c r="M1136" i="2" s="1"/>
  <c r="N1137" i="2" a="1"/>
  <c r="N1137" i="2" s="1"/>
  <c r="N1138" i="2" l="1" a="1"/>
  <c r="N1138" i="2" s="1"/>
  <c r="M1137" i="2" a="1"/>
  <c r="M1137" i="2" s="1"/>
  <c r="M1138" i="2" l="1" a="1"/>
  <c r="M1138" i="2" s="1"/>
  <c r="N1139" i="2" a="1"/>
  <c r="N1139" i="2" s="1"/>
  <c r="N1140" i="2" l="1" a="1"/>
  <c r="N1140" i="2" s="1"/>
  <c r="M1139" i="2" a="1"/>
  <c r="M1139" i="2" s="1"/>
  <c r="N1141" i="2" l="1" a="1"/>
  <c r="N1141" i="2" s="1"/>
  <c r="M1140" i="2" a="1"/>
  <c r="M1140" i="2" s="1"/>
  <c r="M1141" i="2" l="1" a="1"/>
  <c r="M1141" i="2" s="1"/>
  <c r="N1142" i="2" a="1"/>
  <c r="N1142" i="2" s="1"/>
  <c r="N1143" i="2" l="1" a="1"/>
  <c r="N1143" i="2" s="1"/>
  <c r="M1142" i="2" a="1"/>
  <c r="M1142" i="2" s="1"/>
  <c r="M1143" i="2" l="1" a="1"/>
  <c r="M1143" i="2" s="1"/>
  <c r="N1144" i="2" a="1"/>
  <c r="N1144" i="2" s="1"/>
  <c r="N1145" i="2" l="1" a="1"/>
  <c r="N1145" i="2" s="1"/>
  <c r="M1144" i="2" a="1"/>
  <c r="M1144" i="2" s="1"/>
  <c r="N1146" i="2" l="1" a="1"/>
  <c r="N1146" i="2" s="1"/>
  <c r="M1145" i="2" a="1"/>
  <c r="M1145" i="2" s="1"/>
  <c r="N1147" i="2" l="1" a="1"/>
  <c r="N1147" i="2" s="1"/>
  <c r="M1146" i="2" a="1"/>
  <c r="M1146" i="2" s="1"/>
  <c r="M1147" i="2" l="1" a="1"/>
  <c r="M1147" i="2" s="1"/>
  <c r="N1148" i="2" a="1"/>
  <c r="N1148" i="2" s="1"/>
  <c r="N1149" i="2" l="1" a="1"/>
  <c r="N1149" i="2" s="1"/>
  <c r="M1148" i="2" a="1"/>
  <c r="M1148" i="2" s="1"/>
  <c r="M1149" i="2" l="1" a="1"/>
  <c r="M1149" i="2" s="1"/>
  <c r="N1150" i="2" a="1"/>
  <c r="N1150" i="2" s="1"/>
  <c r="M1150" i="2" l="1" a="1"/>
  <c r="M1150" i="2" s="1"/>
  <c r="N1151" i="2" s="1" a="1"/>
  <c r="N1151" i="2" s="1"/>
  <c r="M1151" i="2" l="1" a="1"/>
  <c r="M1151" i="2" s="1"/>
  <c r="N1152" i="2" a="1"/>
  <c r="N1152" i="2" s="1"/>
  <c r="N1153" i="2" l="1" a="1"/>
  <c r="N1153" i="2" s="1"/>
  <c r="M1152" i="2" a="1"/>
  <c r="M1152" i="2" s="1"/>
  <c r="N1154" i="2" l="1" a="1"/>
  <c r="N1154" i="2" s="1"/>
  <c r="M1153" i="2" a="1"/>
  <c r="M1153" i="2" s="1"/>
  <c r="M1154" i="2" l="1" a="1"/>
  <c r="M1154" i="2" s="1"/>
  <c r="N1155" i="2" a="1"/>
  <c r="N1155" i="2" s="1"/>
  <c r="N1156" i="2" l="1" a="1"/>
  <c r="N1156" i="2" s="1"/>
  <c r="M1155" i="2" a="1"/>
  <c r="M1155" i="2" s="1"/>
  <c r="M1156" i="2" l="1" a="1"/>
  <c r="M1156" i="2" s="1"/>
  <c r="N1157" i="2" a="1"/>
  <c r="N1157" i="2" s="1"/>
  <c r="N1158" i="2" l="1" a="1"/>
  <c r="N1158" i="2" s="1"/>
  <c r="M1157" i="2" a="1"/>
  <c r="M1157" i="2" s="1"/>
  <c r="M1158" i="2" l="1" a="1"/>
  <c r="M1158" i="2" s="1"/>
  <c r="N1159" i="2" a="1"/>
  <c r="N1159" i="2" s="1"/>
  <c r="N1160" i="2" l="1" a="1"/>
  <c r="N1160" i="2" s="1"/>
  <c r="M1159" i="2" a="1"/>
  <c r="M1159" i="2" s="1"/>
  <c r="M1160" i="2" l="1" a="1"/>
  <c r="M1160" i="2" s="1"/>
  <c r="N1161" i="2" a="1"/>
  <c r="N1161" i="2" s="1"/>
  <c r="N1162" i="2" l="1" a="1"/>
  <c r="N1162" i="2" s="1"/>
  <c r="M1161" i="2" a="1"/>
  <c r="M1161" i="2" s="1"/>
  <c r="M1162" i="2" l="1" a="1"/>
  <c r="M1162" i="2" s="1"/>
  <c r="N1163" i="2" a="1"/>
  <c r="N1163" i="2" s="1"/>
  <c r="N1164" i="2" l="1" a="1"/>
  <c r="N1164" i="2" s="1"/>
  <c r="M1163" i="2" a="1"/>
  <c r="M1163" i="2" s="1"/>
  <c r="M1164" i="2" l="1" a="1"/>
  <c r="M1164" i="2" s="1"/>
  <c r="N1165" i="2" a="1"/>
  <c r="N1165" i="2" s="1"/>
  <c r="N1166" i="2" l="1" a="1"/>
  <c r="N1166" i="2" s="1"/>
  <c r="M1165" i="2" a="1"/>
  <c r="M1165" i="2" s="1"/>
  <c r="M1166" i="2" l="1" a="1"/>
  <c r="M1166" i="2" s="1"/>
  <c r="N1167" i="2" a="1"/>
  <c r="N1167" i="2" s="1"/>
  <c r="N1168" i="2" l="1" a="1"/>
  <c r="N1168" i="2" s="1"/>
  <c r="M1167" i="2" a="1"/>
  <c r="M1167" i="2" s="1"/>
  <c r="M1168" i="2" l="1" a="1"/>
  <c r="M1168" i="2" s="1"/>
  <c r="N1169" i="2" a="1"/>
  <c r="N1169" i="2" s="1"/>
  <c r="N1170" i="2" l="1" a="1"/>
  <c r="N1170" i="2" s="1"/>
  <c r="M1169" i="2" a="1"/>
  <c r="M1169" i="2" s="1"/>
  <c r="M1170" i="2" l="1" a="1"/>
  <c r="M1170" i="2" s="1"/>
  <c r="N1171" i="2" a="1"/>
  <c r="N1171" i="2" s="1"/>
  <c r="N1172" i="2" l="1" a="1"/>
  <c r="N1172" i="2" s="1"/>
  <c r="M1171" i="2" a="1"/>
  <c r="M1171" i="2" s="1"/>
  <c r="M1172" i="2" l="1" a="1"/>
  <c r="M1172" i="2" s="1"/>
  <c r="N1173" i="2" a="1"/>
  <c r="N1173" i="2" s="1"/>
  <c r="N1174" i="2" l="1" a="1"/>
  <c r="N1174" i="2" s="1"/>
  <c r="M1173" i="2" a="1"/>
  <c r="M1173" i="2" s="1"/>
  <c r="M1174" i="2" l="1" a="1"/>
  <c r="M1174" i="2" s="1"/>
  <c r="N1175" i="2" a="1"/>
  <c r="N1175" i="2" s="1"/>
  <c r="N1176" i="2" l="1" a="1"/>
  <c r="N1176" i="2" s="1"/>
  <c r="M1175" i="2" a="1"/>
  <c r="M1175" i="2" s="1"/>
  <c r="M1176" i="2" l="1" a="1"/>
  <c r="M1176" i="2" s="1"/>
  <c r="N1177" i="2" a="1"/>
  <c r="N1177" i="2" s="1"/>
  <c r="N1178" i="2" l="1" a="1"/>
  <c r="N1178" i="2" s="1"/>
  <c r="M1177" i="2" a="1"/>
  <c r="M1177" i="2" s="1"/>
  <c r="M1178" i="2" l="1" a="1"/>
  <c r="M1178" i="2" s="1"/>
  <c r="N1179" i="2" a="1"/>
  <c r="N1179" i="2" s="1"/>
  <c r="N1180" i="2" l="1" a="1"/>
  <c r="N1180" i="2" s="1"/>
  <c r="M1179" i="2" a="1"/>
  <c r="M1179" i="2" s="1"/>
  <c r="M1180" i="2" l="1" a="1"/>
  <c r="M1180" i="2" s="1"/>
  <c r="N1181" i="2" a="1"/>
  <c r="N1181" i="2" s="1"/>
  <c r="N1182" i="2" l="1" a="1"/>
  <c r="N1182" i="2" s="1"/>
  <c r="M1181" i="2" a="1"/>
  <c r="M1181" i="2" s="1"/>
  <c r="M1182" i="2" l="1" a="1"/>
  <c r="M1182" i="2" s="1"/>
  <c r="N1183" i="2" a="1"/>
  <c r="N1183" i="2" s="1"/>
  <c r="N1184" i="2" l="1" a="1"/>
  <c r="N1184" i="2" s="1"/>
  <c r="M1183" i="2" a="1"/>
  <c r="M1183" i="2" s="1"/>
  <c r="M1184" i="2" l="1" a="1"/>
  <c r="M1184" i="2" s="1"/>
  <c r="N1185" i="2" a="1"/>
  <c r="N1185" i="2" s="1"/>
  <c r="N1186" i="2" l="1" a="1"/>
  <c r="N1186" i="2" s="1"/>
  <c r="M1185" i="2" a="1"/>
  <c r="M1185" i="2" s="1"/>
  <c r="M1186" i="2" l="1" a="1"/>
  <c r="M1186" i="2" s="1"/>
  <c r="N1187" i="2" a="1"/>
  <c r="N1187" i="2" s="1"/>
  <c r="N1188" i="2" l="1" a="1"/>
  <c r="N1188" i="2" s="1"/>
  <c r="M1187" i="2" a="1"/>
  <c r="M1187" i="2" s="1"/>
  <c r="M1188" i="2" l="1" a="1"/>
  <c r="M1188" i="2" s="1"/>
  <c r="N1189" i="2" a="1"/>
  <c r="N1189" i="2" s="1"/>
  <c r="N1190" i="2" l="1" a="1"/>
  <c r="N1190" i="2" s="1"/>
  <c r="M1189" i="2" a="1"/>
  <c r="M1189" i="2" s="1"/>
  <c r="M1190" i="2" l="1" a="1"/>
  <c r="M1190" i="2" s="1"/>
  <c r="N1191" i="2" a="1"/>
  <c r="N1191" i="2" s="1"/>
  <c r="N1192" i="2" l="1" a="1"/>
  <c r="N1192" i="2" s="1"/>
  <c r="M1191" i="2" a="1"/>
  <c r="M1191" i="2" s="1"/>
  <c r="M1192" i="2" l="1" a="1"/>
  <c r="M1192" i="2" s="1"/>
  <c r="N1193" i="2" a="1"/>
  <c r="N1193" i="2" s="1"/>
  <c r="N1194" i="2" l="1" a="1"/>
  <c r="N1194" i="2" s="1"/>
  <c r="M1193" i="2" a="1"/>
  <c r="M1193" i="2" s="1"/>
  <c r="M1194" i="2" l="1" a="1"/>
  <c r="M1194" i="2" s="1"/>
  <c r="N1195" i="2" a="1"/>
  <c r="N1195" i="2" s="1"/>
  <c r="N1196" i="2" l="1" a="1"/>
  <c r="N1196" i="2" s="1"/>
  <c r="M1195" i="2" a="1"/>
  <c r="M1195" i="2" s="1"/>
  <c r="M1196" i="2" l="1" a="1"/>
  <c r="M1196" i="2" s="1"/>
  <c r="N1197" i="2" a="1"/>
  <c r="N1197" i="2" s="1"/>
  <c r="M1197" i="2" l="1" a="1"/>
  <c r="M1197" i="2" s="1"/>
  <c r="N1198" i="2" s="1" a="1"/>
  <c r="N1198" i="2" s="1"/>
  <c r="M1198" i="2" l="1" a="1"/>
  <c r="M1198" i="2" s="1"/>
  <c r="N1199" i="2" a="1"/>
  <c r="N1199" i="2" s="1"/>
  <c r="N1200" i="2" l="1" a="1"/>
  <c r="N1200" i="2" s="1"/>
  <c r="M1199" i="2" a="1"/>
  <c r="M1199" i="2" s="1"/>
  <c r="M1200" i="2" l="1" a="1"/>
  <c r="M1200" i="2" s="1"/>
  <c r="N1201" i="2" a="1"/>
  <c r="N1201" i="2" s="1"/>
  <c r="M1201" i="2" l="1" a="1"/>
  <c r="M1201" i="2" s="1"/>
  <c r="N1202" i="2" s="1" a="1"/>
  <c r="N1202" i="2" s="1"/>
  <c r="M1202" i="2" l="1" a="1"/>
  <c r="M1202" i="2" s="1"/>
  <c r="N1203" i="2" a="1"/>
  <c r="N1203" i="2" s="1"/>
  <c r="N1204" i="2" l="1" a="1"/>
  <c r="N1204" i="2" s="1"/>
  <c r="M1203" i="2" a="1"/>
  <c r="M1203" i="2" s="1"/>
  <c r="M1204" i="2" l="1" a="1"/>
  <c r="M1204" i="2" s="1"/>
  <c r="N1205" i="2" a="1"/>
  <c r="N1205" i="2" s="1"/>
  <c r="N1206" i="2" l="1" a="1"/>
  <c r="N1206" i="2" s="1"/>
  <c r="M1205" i="2" a="1"/>
  <c r="M1205" i="2" s="1"/>
  <c r="M1206" i="2" l="1" a="1"/>
  <c r="M1206" i="2" s="1"/>
  <c r="N1207" i="2" a="1"/>
  <c r="N1207" i="2" s="1"/>
  <c r="M1207" i="2" l="1" a="1"/>
  <c r="M1207" i="2" s="1"/>
  <c r="N1208" i="2" s="1" a="1"/>
  <c r="N1208" i="2" s="1"/>
  <c r="M1208" i="2" l="1" a="1"/>
  <c r="M1208" i="2" s="1"/>
  <c r="N1209" i="2" a="1"/>
  <c r="N1209" i="2" s="1"/>
  <c r="N1210" i="2" l="1" a="1"/>
  <c r="N1210" i="2" s="1"/>
  <c r="M1209" i="2" a="1"/>
  <c r="M1209" i="2" s="1"/>
  <c r="M1210" i="2" l="1" a="1"/>
  <c r="M1210" i="2" s="1"/>
  <c r="N1211" i="2" a="1"/>
  <c r="N1211" i="2" s="1"/>
  <c r="N1212" i="2" l="1" a="1"/>
  <c r="N1212" i="2" s="1"/>
  <c r="M1211" i="2" a="1"/>
  <c r="M1211" i="2" s="1"/>
  <c r="M1212" i="2" l="1" a="1"/>
  <c r="M1212" i="2" s="1"/>
  <c r="N1213" i="2" a="1"/>
  <c r="N1213" i="2" s="1"/>
  <c r="N1214" i="2" l="1" a="1"/>
  <c r="N1214" i="2" s="1"/>
  <c r="M1213" i="2" a="1"/>
  <c r="M1213" i="2" s="1"/>
  <c r="M1214" i="2" l="1" a="1"/>
  <c r="M1214" i="2" s="1"/>
  <c r="N1215" i="2" a="1"/>
  <c r="N1215" i="2" s="1"/>
  <c r="N1216" i="2" l="1" a="1"/>
  <c r="N1216" i="2" s="1"/>
  <c r="M1215" i="2" a="1"/>
  <c r="M1215" i="2" s="1"/>
  <c r="M1216" i="2" l="1" a="1"/>
  <c r="M1216" i="2" s="1"/>
  <c r="N1217" i="2" a="1"/>
  <c r="N1217" i="2" s="1"/>
  <c r="N1218" i="2" l="1" a="1"/>
  <c r="N1218" i="2" s="1"/>
  <c r="M1217" i="2" a="1"/>
  <c r="M1217" i="2" s="1"/>
  <c r="M1218" i="2" l="1" a="1"/>
  <c r="M1218" i="2" s="1"/>
  <c r="N1219" i="2" a="1"/>
  <c r="N1219" i="2" s="1"/>
  <c r="N1220" i="2" l="1" a="1"/>
  <c r="N1220" i="2" s="1"/>
  <c r="M1219" i="2" a="1"/>
  <c r="M1219" i="2" s="1"/>
  <c r="M1220" i="2" l="1" a="1"/>
  <c r="M1220" i="2" s="1"/>
  <c r="N1221" i="2" a="1"/>
  <c r="N1221" i="2" s="1"/>
  <c r="N1222" i="2" l="1" a="1"/>
  <c r="N1222" i="2" s="1"/>
  <c r="M1221" i="2" a="1"/>
  <c r="M1221" i="2" s="1"/>
  <c r="M1222" i="2" l="1" a="1"/>
  <c r="M1222" i="2" s="1"/>
  <c r="N1223" i="2" a="1"/>
  <c r="N1223" i="2" s="1"/>
  <c r="N1224" i="2" l="1" a="1"/>
  <c r="N1224" i="2" s="1"/>
  <c r="M1223" i="2" a="1"/>
  <c r="M1223" i="2" s="1"/>
  <c r="M1224" i="2" l="1" a="1"/>
  <c r="M1224" i="2" s="1"/>
  <c r="N1225" i="2" a="1"/>
  <c r="N1225" i="2" s="1"/>
  <c r="N1226" i="2" l="1" a="1"/>
  <c r="N1226" i="2" s="1"/>
  <c r="M1225" i="2" a="1"/>
  <c r="M1225" i="2" s="1"/>
  <c r="M1226" i="2" l="1" a="1"/>
  <c r="M1226" i="2" s="1"/>
  <c r="N1227" i="2" a="1"/>
  <c r="N1227" i="2" s="1"/>
  <c r="N1228" i="2" l="1" a="1"/>
  <c r="N1228" i="2" s="1"/>
  <c r="M1227" i="2" a="1"/>
  <c r="M1227" i="2" s="1"/>
  <c r="M1228" i="2" l="1" a="1"/>
  <c r="M1228" i="2" s="1"/>
  <c r="N1229" i="2" a="1"/>
  <c r="N1229" i="2" s="1"/>
  <c r="N1230" i="2" l="1" a="1"/>
  <c r="N1230" i="2" s="1"/>
  <c r="M1229" i="2" a="1"/>
  <c r="M1229" i="2" s="1"/>
  <c r="N1231" i="2" l="1" a="1"/>
  <c r="N1231" i="2" s="1"/>
  <c r="M1230" i="2" a="1"/>
  <c r="M1230" i="2" s="1"/>
  <c r="M1231" i="2" l="1" a="1"/>
  <c r="M1231" i="2" s="1"/>
  <c r="N1232" i="2" a="1"/>
  <c r="N1232" i="2" s="1"/>
  <c r="N1233" i="2" l="1" a="1"/>
  <c r="N1233" i="2" s="1"/>
  <c r="M1232" i="2" a="1"/>
  <c r="M1232" i="2" s="1"/>
  <c r="M1233" i="2" l="1" a="1"/>
  <c r="M1233" i="2" s="1"/>
  <c r="N1234" i="2" a="1"/>
  <c r="N1234" i="2" s="1"/>
  <c r="N1235" i="2" l="1" a="1"/>
  <c r="N1235" i="2" s="1"/>
  <c r="M1234" i="2" a="1"/>
  <c r="M1234" i="2" s="1"/>
  <c r="M1235" i="2" l="1" a="1"/>
  <c r="M1235" i="2" s="1"/>
  <c r="N1236" i="2" a="1"/>
  <c r="N1236" i="2" s="1"/>
  <c r="N1237" i="2" l="1" a="1"/>
  <c r="N1237" i="2" s="1"/>
  <c r="M1236" i="2" a="1"/>
  <c r="M1236" i="2" s="1"/>
  <c r="M1237" i="2" l="1" a="1"/>
  <c r="M1237" i="2" s="1"/>
  <c r="N1238" i="2" a="1"/>
  <c r="N1238" i="2" s="1"/>
  <c r="N1239" i="2" l="1" a="1"/>
  <c r="N1239" i="2" s="1"/>
  <c r="M1238" i="2" a="1"/>
  <c r="M1238" i="2" s="1"/>
  <c r="M1239" i="2" l="1" a="1"/>
  <c r="M1239" i="2" s="1"/>
  <c r="N1240" i="2" a="1"/>
  <c r="N1240" i="2" s="1"/>
  <c r="N1241" i="2" l="1" a="1"/>
  <c r="N1241" i="2" s="1"/>
  <c r="M1240" i="2" a="1"/>
  <c r="M1240" i="2" s="1"/>
  <c r="M1241" i="2" l="1" a="1"/>
  <c r="M1241" i="2" s="1"/>
  <c r="N1242" i="2" a="1"/>
  <c r="N1242" i="2" s="1"/>
  <c r="N1243" i="2" l="1" a="1"/>
  <c r="N1243" i="2" s="1"/>
  <c r="M1242" i="2" a="1"/>
  <c r="M1242" i="2" s="1"/>
  <c r="M1243" i="2" l="1" a="1"/>
  <c r="M1243" i="2" s="1"/>
  <c r="N1244" i="2" a="1"/>
  <c r="N1244" i="2" s="1"/>
  <c r="N1245" i="2" l="1" a="1"/>
  <c r="N1245" i="2" s="1"/>
  <c r="M1244" i="2" a="1"/>
  <c r="M1244" i="2" s="1"/>
  <c r="M1245" i="2" l="1" a="1"/>
  <c r="M1245" i="2" s="1"/>
  <c r="N1246" i="2" a="1"/>
  <c r="N1246" i="2" s="1"/>
  <c r="N1247" i="2" l="1" a="1"/>
  <c r="N1247" i="2" s="1"/>
  <c r="M1246" i="2" a="1"/>
  <c r="M1246" i="2" s="1"/>
  <c r="M1247" i="2" l="1" a="1"/>
  <c r="M1247" i="2" s="1"/>
  <c r="N1248" i="2" a="1"/>
  <c r="N1248" i="2" s="1"/>
  <c r="N1249" i="2" l="1" a="1"/>
  <c r="N1249" i="2" s="1"/>
  <c r="M1248" i="2" a="1"/>
  <c r="M1248" i="2" s="1"/>
  <c r="M1249" i="2" l="1" a="1"/>
  <c r="M1249" i="2" s="1"/>
  <c r="N1250" i="2" a="1"/>
  <c r="N1250" i="2" s="1"/>
  <c r="N1251" i="2" l="1" a="1"/>
  <c r="N1251" i="2" s="1"/>
  <c r="M1250" i="2" a="1"/>
  <c r="M1250" i="2" s="1"/>
  <c r="M1251" i="2" l="1" a="1"/>
  <c r="M1251" i="2" s="1"/>
  <c r="N1252" i="2" a="1"/>
  <c r="N1252" i="2" s="1"/>
  <c r="N1253" i="2" l="1" a="1"/>
  <c r="N1253" i="2" s="1"/>
  <c r="M1252" i="2" a="1"/>
  <c r="M1252" i="2" s="1"/>
  <c r="M1253" i="2" l="1" a="1"/>
  <c r="M1253" i="2" s="1"/>
  <c r="N1254" i="2" a="1"/>
  <c r="N1254" i="2" s="1"/>
  <c r="N1255" i="2" l="1" a="1"/>
  <c r="N1255" i="2" s="1"/>
  <c r="M1254" i="2" a="1"/>
  <c r="M1254" i="2" s="1"/>
  <c r="M1255" i="2" l="1" a="1"/>
  <c r="M1255" i="2" s="1"/>
  <c r="N1256" i="2" a="1"/>
  <c r="N1256" i="2" s="1"/>
  <c r="N1257" i="2" l="1" a="1"/>
  <c r="N1257" i="2" s="1"/>
  <c r="M1256" i="2" a="1"/>
  <c r="M1256" i="2" s="1"/>
  <c r="M1257" i="2" l="1" a="1"/>
  <c r="M1257" i="2" s="1"/>
  <c r="N1258" i="2" a="1"/>
  <c r="N1258" i="2" s="1"/>
  <c r="N1259" i="2" l="1" a="1"/>
  <c r="N1259" i="2" s="1"/>
  <c r="M1258" i="2" a="1"/>
  <c r="M1258" i="2" s="1"/>
  <c r="M1259" i="2" l="1" a="1"/>
  <c r="M1259" i="2" s="1"/>
  <c r="N1260" i="2" a="1"/>
  <c r="N1260" i="2" s="1"/>
  <c r="N1261" i="2" l="1" a="1"/>
  <c r="N1261" i="2" s="1"/>
  <c r="M1260" i="2" a="1"/>
  <c r="M1260" i="2" s="1"/>
  <c r="M1261" i="2" l="1" a="1"/>
  <c r="M1261" i="2" s="1"/>
  <c r="N1262" i="2" a="1"/>
  <c r="N1262" i="2" s="1"/>
  <c r="N1263" i="2" l="1" a="1"/>
  <c r="N1263" i="2" s="1"/>
  <c r="M1262" i="2" a="1"/>
  <c r="M1262" i="2" s="1"/>
  <c r="M1263" i="2" l="1" a="1"/>
  <c r="M1263" i="2" s="1"/>
  <c r="N1264" i="2" a="1"/>
  <c r="N1264" i="2" s="1"/>
  <c r="N1265" i="2" l="1" a="1"/>
  <c r="N1265" i="2" s="1"/>
  <c r="M1264" i="2" a="1"/>
  <c r="M1264" i="2" s="1"/>
  <c r="M1265" i="2" l="1" a="1"/>
  <c r="M1265" i="2" s="1"/>
  <c r="N1266" i="2" a="1"/>
  <c r="N1266" i="2" s="1"/>
  <c r="N1267" i="2" l="1" a="1"/>
  <c r="N1267" i="2" s="1"/>
  <c r="M1266" i="2" a="1"/>
  <c r="M1266" i="2" s="1"/>
  <c r="M1267" i="2" l="1" a="1"/>
  <c r="M1267" i="2" s="1"/>
  <c r="N1268" i="2" a="1"/>
  <c r="N1268" i="2" s="1"/>
  <c r="N1269" i="2" l="1" a="1"/>
  <c r="N1269" i="2" s="1"/>
  <c r="M1268" i="2" a="1"/>
  <c r="M1268" i="2" s="1"/>
  <c r="M1269" i="2" l="1" a="1"/>
  <c r="M1269" i="2" s="1"/>
  <c r="N1270" i="2" a="1"/>
  <c r="N1270" i="2" s="1"/>
  <c r="N1271" i="2" l="1" a="1"/>
  <c r="N1271" i="2" s="1"/>
  <c r="M1270" i="2" a="1"/>
  <c r="M1270" i="2" s="1"/>
  <c r="M1271" i="2" l="1" a="1"/>
  <c r="M1271" i="2" s="1"/>
  <c r="N1272" i="2" a="1"/>
  <c r="N1272" i="2" s="1"/>
  <c r="N1273" i="2" l="1" a="1"/>
  <c r="N1273" i="2" s="1"/>
  <c r="M1272" i="2" a="1"/>
  <c r="M1272" i="2" s="1"/>
  <c r="M1273" i="2" l="1" a="1"/>
  <c r="M1273" i="2" s="1"/>
  <c r="N1274" i="2" a="1"/>
  <c r="N1274" i="2" s="1"/>
  <c r="N1275" i="2" l="1" a="1"/>
  <c r="N1275" i="2" s="1"/>
  <c r="M1274" i="2" a="1"/>
  <c r="M1274" i="2" s="1"/>
  <c r="M1275" i="2" l="1" a="1"/>
  <c r="M1275" i="2" s="1"/>
  <c r="N1276" i="2" a="1"/>
  <c r="N1276" i="2" s="1"/>
  <c r="N1277" i="2" l="1" a="1"/>
  <c r="N1277" i="2" s="1"/>
  <c r="M1276" i="2" a="1"/>
  <c r="M1276" i="2" s="1"/>
  <c r="M1277" i="2" l="1" a="1"/>
  <c r="M1277" i="2" s="1"/>
  <c r="N1278" i="2" a="1"/>
  <c r="N1278" i="2" s="1"/>
  <c r="N1279" i="2" l="1" a="1"/>
  <c r="N1279" i="2" s="1"/>
  <c r="M1278" i="2" a="1"/>
  <c r="M1278" i="2" s="1"/>
  <c r="M1279" i="2" l="1" a="1"/>
  <c r="M1279" i="2" s="1"/>
  <c r="N1280" i="2" a="1"/>
  <c r="N1280" i="2" s="1"/>
  <c r="N1281" i="2" l="1" a="1"/>
  <c r="N1281" i="2" s="1"/>
  <c r="M1280" i="2" a="1"/>
  <c r="M1280" i="2" s="1"/>
  <c r="M1281" i="2" l="1" a="1"/>
  <c r="M1281" i="2" s="1"/>
  <c r="N1282" i="2" a="1"/>
  <c r="N1282" i="2" s="1"/>
  <c r="M1282" i="2" l="1" a="1"/>
  <c r="M1282" i="2" s="1"/>
  <c r="N1283" i="2" s="1" a="1"/>
  <c r="N1283" i="2" s="1"/>
  <c r="M1283" i="2" l="1" a="1"/>
  <c r="M1283" i="2" s="1"/>
  <c r="N1284" i="2" a="1"/>
  <c r="N1284" i="2" s="1"/>
  <c r="N1285" i="2" l="1" a="1"/>
  <c r="N1285" i="2" s="1"/>
  <c r="M1284" i="2" a="1"/>
  <c r="M1284" i="2" s="1"/>
  <c r="N1286" i="2" l="1" a="1"/>
  <c r="N1286" i="2" s="1"/>
  <c r="M1285" i="2" a="1"/>
  <c r="M1285" i="2" s="1"/>
  <c r="N1287" i="2" l="1" a="1"/>
  <c r="N1287" i="2" s="1"/>
  <c r="M1286" i="2" a="1"/>
  <c r="M1286" i="2" s="1"/>
  <c r="M1287" i="2" l="1" a="1"/>
  <c r="M1287" i="2" s="1"/>
  <c r="N1288" i="2" a="1"/>
  <c r="N1288" i="2" s="1"/>
  <c r="N1289" i="2" l="1" a="1"/>
  <c r="N1289" i="2" s="1"/>
  <c r="M1288" i="2" a="1"/>
  <c r="M1288" i="2" s="1"/>
  <c r="M1289" i="2" l="1" a="1"/>
  <c r="M1289" i="2" s="1"/>
  <c r="N1290" i="2" a="1"/>
  <c r="N1290" i="2" s="1"/>
  <c r="N1291" i="2" l="1" a="1"/>
  <c r="N1291" i="2" s="1"/>
  <c r="M1290" i="2" a="1"/>
  <c r="M1290" i="2" s="1"/>
  <c r="M1291" i="2" l="1" a="1"/>
  <c r="M1291" i="2" s="1"/>
  <c r="N1292" i="2" a="1"/>
  <c r="N1292" i="2" s="1"/>
  <c r="N1293" i="2" l="1" a="1"/>
  <c r="N1293" i="2" s="1"/>
  <c r="M1292" i="2" a="1"/>
  <c r="M1292" i="2" s="1"/>
  <c r="M1293" i="2" l="1" a="1"/>
  <c r="M1293" i="2" s="1"/>
  <c r="N1294" i="2" a="1"/>
  <c r="N1294" i="2" s="1"/>
  <c r="N1295" i="2" l="1" a="1"/>
  <c r="N1295" i="2" s="1"/>
  <c r="M1294" i="2" a="1"/>
  <c r="M1294" i="2" s="1"/>
  <c r="M1295" i="2" l="1" a="1"/>
  <c r="M1295" i="2" s="1"/>
  <c r="N1296" i="2" a="1"/>
  <c r="N1296" i="2" s="1"/>
  <c r="N1297" i="2" l="1" a="1"/>
  <c r="N1297" i="2" s="1"/>
  <c r="M1296" i="2" a="1"/>
  <c r="M1296" i="2" s="1"/>
  <c r="M1297" i="2" l="1" a="1"/>
  <c r="M1297" i="2" s="1"/>
  <c r="N1298" i="2" a="1"/>
  <c r="N1298" i="2" s="1"/>
  <c r="M1298" i="2" l="1" a="1"/>
  <c r="M1298" i="2" s="1"/>
  <c r="N1299" i="2" s="1" a="1"/>
  <c r="N1299" i="2" s="1"/>
  <c r="M1299" i="2" l="1" a="1"/>
  <c r="M1299" i="2" s="1"/>
  <c r="N1300" i="2" a="1"/>
  <c r="N1300" i="2" s="1"/>
  <c r="N1301" i="2" l="1" a="1"/>
  <c r="N1301" i="2" s="1"/>
  <c r="M1300" i="2" a="1"/>
  <c r="M1300" i="2" s="1"/>
  <c r="M1301" i="2" l="1" a="1"/>
  <c r="M1301" i="2" s="1"/>
  <c r="N1302" i="2" a="1"/>
  <c r="N1302" i="2" s="1"/>
  <c r="N1303" i="2" l="1" a="1"/>
  <c r="N1303" i="2" s="1"/>
  <c r="M1302" i="2" a="1"/>
  <c r="M1302" i="2" s="1"/>
  <c r="M1303" i="2" l="1" a="1"/>
  <c r="M1303" i="2" s="1"/>
  <c r="N1304" i="2" a="1"/>
  <c r="N1304" i="2" s="1"/>
  <c r="N1305" i="2" l="1" a="1"/>
  <c r="N1305" i="2" s="1"/>
  <c r="M1304" i="2" a="1"/>
  <c r="M1304" i="2" s="1"/>
  <c r="M1305" i="2" l="1" a="1"/>
  <c r="M1305" i="2" s="1"/>
  <c r="N1306" i="2" a="1"/>
  <c r="N1306" i="2" s="1"/>
  <c r="N1307" i="2" l="1" a="1"/>
  <c r="N1307" i="2" s="1"/>
  <c r="M1306" i="2" a="1"/>
  <c r="M1306" i="2" s="1"/>
  <c r="M1307" i="2" l="1" a="1"/>
  <c r="M1307" i="2" s="1"/>
  <c r="N1308" i="2" a="1"/>
  <c r="N1308" i="2" s="1"/>
  <c r="N1309" i="2" l="1" a="1"/>
  <c r="N1309" i="2" s="1"/>
  <c r="M1308" i="2" a="1"/>
  <c r="M1308" i="2" s="1"/>
  <c r="M1309" i="2" l="1" a="1"/>
  <c r="M1309" i="2" s="1"/>
  <c r="N1310" i="2" a="1"/>
  <c r="N1310" i="2" s="1"/>
  <c r="N1311" i="2" l="1" a="1"/>
  <c r="N1311" i="2" s="1"/>
  <c r="M1310" i="2" a="1"/>
  <c r="M1310" i="2" s="1"/>
  <c r="M1311" i="2" l="1" a="1"/>
  <c r="M1311" i="2" s="1"/>
  <c r="N1312" i="2" a="1"/>
  <c r="N1312" i="2" s="1"/>
  <c r="N1313" i="2" l="1" a="1"/>
  <c r="N1313" i="2" s="1"/>
  <c r="M1312" i="2" a="1"/>
  <c r="M1312" i="2" s="1"/>
  <c r="M1313" i="2" l="1" a="1"/>
  <c r="M1313" i="2" s="1"/>
  <c r="N1314" i="2" a="1"/>
  <c r="N1314" i="2" s="1"/>
  <c r="N1315" i="2" l="1" a="1"/>
  <c r="N1315" i="2" s="1"/>
  <c r="M1314" i="2" a="1"/>
  <c r="M1314" i="2" s="1"/>
  <c r="M1315" i="2" l="1" a="1"/>
  <c r="M1315" i="2" s="1"/>
  <c r="N1316" i="2" a="1"/>
  <c r="N1316" i="2" s="1"/>
  <c r="N1317" i="2" l="1" a="1"/>
  <c r="N1317" i="2" s="1"/>
  <c r="M1316" i="2" a="1"/>
  <c r="M1316" i="2" s="1"/>
  <c r="M1317" i="2" l="1" a="1"/>
  <c r="M1317" i="2" s="1"/>
  <c r="N1318" i="2" a="1"/>
  <c r="N1318" i="2" s="1"/>
  <c r="N1319" i="2" l="1" a="1"/>
  <c r="N1319" i="2" s="1"/>
  <c r="M1318" i="2" a="1"/>
  <c r="M1318" i="2" s="1"/>
  <c r="M1319" i="2" l="1" a="1"/>
  <c r="M1319" i="2" s="1"/>
  <c r="N1320" i="2" a="1"/>
  <c r="N1320" i="2" s="1"/>
  <c r="N1321" i="2" l="1" a="1"/>
  <c r="N1321" i="2" s="1"/>
  <c r="M1320" i="2" a="1"/>
  <c r="M1320" i="2" s="1"/>
  <c r="M1321" i="2" l="1" a="1"/>
  <c r="M1321" i="2" s="1"/>
  <c r="N1322" i="2" s="1" a="1"/>
  <c r="N1322" i="2" s="1"/>
  <c r="M1322" i="2" l="1" a="1"/>
  <c r="M1322" i="2" s="1"/>
  <c r="N1323" i="2" a="1"/>
  <c r="N1323" i="2" s="1"/>
  <c r="N1324" i="2" l="1" a="1"/>
  <c r="N1324" i="2" s="1"/>
  <c r="M1323" i="2" a="1"/>
  <c r="M1323" i="2" s="1"/>
  <c r="N1325" i="2" l="1" a="1"/>
  <c r="N1325" i="2" s="1"/>
  <c r="M1324" i="2" a="1"/>
  <c r="M1324" i="2" s="1"/>
  <c r="M1325" i="2" l="1" a="1"/>
  <c r="M1325" i="2" s="1"/>
  <c r="N1326" i="2" a="1"/>
  <c r="N1326" i="2" s="1"/>
  <c r="N1327" i="2" l="1" a="1"/>
  <c r="N1327" i="2" s="1"/>
  <c r="M1326" i="2" a="1"/>
  <c r="M1326" i="2" s="1"/>
  <c r="M1327" i="2" l="1" a="1"/>
  <c r="M1327" i="2" s="1"/>
  <c r="N1328" i="2" a="1"/>
  <c r="N1328" i="2" s="1"/>
  <c r="N1329" i="2" l="1" a="1"/>
  <c r="N1329" i="2" s="1"/>
  <c r="M1328" i="2" a="1"/>
  <c r="M1328" i="2" s="1"/>
  <c r="M1329" i="2" l="1" a="1"/>
  <c r="M1329" i="2" s="1"/>
  <c r="N1330" i="2" a="1"/>
  <c r="N1330" i="2" s="1"/>
  <c r="N1331" i="2" l="1" a="1"/>
  <c r="N1331" i="2" s="1"/>
  <c r="M1330" i="2" a="1"/>
  <c r="M1330" i="2" s="1"/>
  <c r="M1331" i="2" l="1" a="1"/>
  <c r="M1331" i="2" s="1"/>
  <c r="N1332" i="2" a="1"/>
  <c r="N1332" i="2" s="1"/>
  <c r="N1333" i="2" l="1" a="1"/>
  <c r="N1333" i="2" s="1"/>
  <c r="M1332" i="2" a="1"/>
  <c r="M1332" i="2" s="1"/>
  <c r="M1333" i="2" l="1" a="1"/>
  <c r="M1333" i="2" s="1"/>
  <c r="N1334" i="2" a="1"/>
  <c r="N1334" i="2" s="1"/>
  <c r="N1335" i="2" l="1" a="1"/>
  <c r="N1335" i="2" s="1"/>
  <c r="M1334" i="2" a="1"/>
  <c r="M1334" i="2" s="1"/>
  <c r="M1335" i="2" l="1" a="1"/>
  <c r="M1335" i="2" s="1"/>
  <c r="N1336" i="2" a="1"/>
  <c r="N1336" i="2" s="1"/>
  <c r="N1337" i="2" l="1" a="1"/>
  <c r="N1337" i="2" s="1"/>
  <c r="M1336" i="2" a="1"/>
  <c r="M1336" i="2" s="1"/>
  <c r="M1337" i="2" l="1" a="1"/>
  <c r="M1337" i="2" s="1"/>
  <c r="N1338" i="2" a="1"/>
  <c r="N1338" i="2" s="1"/>
  <c r="N1339" i="2" l="1" a="1"/>
  <c r="N1339" i="2" s="1"/>
  <c r="M1338" i="2" a="1"/>
  <c r="M1338" i="2" s="1"/>
  <c r="M1339" i="2" l="1" a="1"/>
  <c r="M1339" i="2" s="1"/>
  <c r="N1340" i="2" a="1"/>
  <c r="N1340" i="2" s="1"/>
  <c r="N1341" i="2" l="1" a="1"/>
  <c r="N1341" i="2" s="1"/>
  <c r="M1340" i="2" a="1"/>
  <c r="M1340" i="2" s="1"/>
  <c r="M1341" i="2" l="1" a="1"/>
  <c r="M1341" i="2" s="1"/>
  <c r="N1342" i="2" a="1"/>
  <c r="N1342" i="2" s="1"/>
  <c r="N1343" i="2" l="1" a="1"/>
  <c r="N1343" i="2" s="1"/>
  <c r="M1342" i="2" a="1"/>
  <c r="M1342" i="2" s="1"/>
  <c r="M1343" i="2" l="1" a="1"/>
  <c r="M1343" i="2" s="1"/>
  <c r="N1344" i="2" a="1"/>
  <c r="N1344" i="2" s="1"/>
  <c r="M1344" i="2" l="1" a="1"/>
  <c r="M1344" i="2" s="1"/>
  <c r="N1345" i="2" s="1" a="1"/>
  <c r="N1345" i="2" s="1"/>
  <c r="M1345" i="2" l="1" a="1"/>
  <c r="M1345" i="2" s="1"/>
  <c r="N1346" i="2" a="1"/>
  <c r="N1346" i="2" s="1"/>
  <c r="N1347" i="2" l="1" a="1"/>
  <c r="N1347" i="2" s="1"/>
  <c r="M1346" i="2" a="1"/>
  <c r="M1346" i="2" s="1"/>
  <c r="M1347" i="2" l="1" a="1"/>
  <c r="M1347" i="2" s="1"/>
  <c r="N1348" i="2" a="1"/>
  <c r="N1348" i="2" s="1"/>
  <c r="N1349" i="2" l="1" a="1"/>
  <c r="N1349" i="2" s="1"/>
  <c r="M1348" i="2" a="1"/>
  <c r="M1348" i="2" s="1"/>
  <c r="M1349" i="2" l="1" a="1"/>
  <c r="M1349" i="2" s="1"/>
  <c r="N1350" i="2" a="1"/>
  <c r="N1350" i="2" s="1"/>
  <c r="N1351" i="2" l="1" a="1"/>
  <c r="N1351" i="2" s="1"/>
  <c r="M1350" i="2" a="1"/>
  <c r="M1350" i="2" s="1"/>
  <c r="N1352" i="2" l="1" a="1"/>
  <c r="N1352" i="2" s="1"/>
  <c r="M1351" i="2" a="1"/>
  <c r="M1351" i="2" s="1"/>
  <c r="M1352" i="2" l="1" a="1"/>
  <c r="M1352" i="2" s="1"/>
  <c r="N1353" i="2" a="1"/>
  <c r="N1353" i="2" s="1"/>
  <c r="N1354" i="2" l="1" a="1"/>
  <c r="N1354" i="2" s="1"/>
  <c r="M1353" i="2" a="1"/>
  <c r="M1353" i="2" s="1"/>
  <c r="M1354" i="2" l="1" a="1"/>
  <c r="M1354" i="2" s="1"/>
  <c r="N1355" i="2" s="1" a="1"/>
  <c r="N1355" i="2" s="1"/>
  <c r="M1355" i="2" l="1" a="1"/>
  <c r="M1355" i="2" s="1"/>
  <c r="N1356" i="2" a="1"/>
  <c r="N1356" i="2" s="1"/>
  <c r="N1357" i="2" l="1" a="1"/>
  <c r="N1357" i="2" s="1"/>
  <c r="M1356" i="2" a="1"/>
  <c r="M1356" i="2" s="1"/>
  <c r="M1357" i="2" l="1" a="1"/>
  <c r="M1357" i="2" s="1"/>
  <c r="N1358" i="2" a="1"/>
  <c r="N1358" i="2" s="1"/>
  <c r="N1359" i="2" l="1" a="1"/>
  <c r="N1359" i="2" s="1"/>
  <c r="M1358" i="2" a="1"/>
  <c r="M1358" i="2" s="1"/>
  <c r="M1359" i="2" l="1" a="1"/>
  <c r="M1359" i="2" s="1"/>
  <c r="N1360" i="2" a="1"/>
  <c r="N1360" i="2" s="1"/>
  <c r="N1361" i="2" l="1" a="1"/>
  <c r="N1361" i="2" s="1"/>
  <c r="M1360" i="2" a="1"/>
  <c r="M1360" i="2" s="1"/>
  <c r="M1361" i="2" l="1" a="1"/>
  <c r="M1361" i="2" s="1"/>
  <c r="N1362" i="2" a="1"/>
  <c r="N1362" i="2" s="1"/>
  <c r="N1363" i="2" l="1" a="1"/>
  <c r="N1363" i="2" s="1"/>
  <c r="M1362" i="2" a="1"/>
  <c r="M1362" i="2" s="1"/>
  <c r="M1363" i="2" l="1" a="1"/>
  <c r="M1363" i="2" s="1"/>
  <c r="N1364" i="2" a="1"/>
  <c r="N1364" i="2" s="1"/>
  <c r="M1364" i="2" l="1" a="1"/>
  <c r="M1364" i="2" s="1"/>
  <c r="N1365" i="2" s="1" a="1"/>
  <c r="N1365" i="2" s="1"/>
  <c r="M1365" i="2" l="1" a="1"/>
  <c r="M1365" i="2" s="1"/>
  <c r="N1366" i="2" a="1"/>
  <c r="N1366" i="2" s="1"/>
  <c r="N1367" i="2" l="1" a="1"/>
  <c r="N1367" i="2" s="1"/>
  <c r="M1366" i="2" a="1"/>
  <c r="M1366" i="2" s="1"/>
  <c r="M1367" i="2" l="1" a="1"/>
  <c r="M1367" i="2" s="1"/>
  <c r="N1368" i="2" a="1"/>
  <c r="N1368" i="2" s="1"/>
  <c r="N1369" i="2" l="1" a="1"/>
  <c r="N1369" i="2" s="1"/>
  <c r="M1368" i="2" a="1"/>
  <c r="M1368" i="2" s="1"/>
  <c r="M1369" i="2" l="1" a="1"/>
  <c r="M1369" i="2" s="1"/>
  <c r="N1370" i="2" a="1"/>
  <c r="N1370" i="2" s="1"/>
  <c r="N1371" i="2" l="1" a="1"/>
  <c r="N1371" i="2" s="1"/>
  <c r="M1370" i="2" a="1"/>
  <c r="M1370" i="2" s="1"/>
  <c r="M1371" i="2" l="1" a="1"/>
  <c r="M1371" i="2" s="1"/>
  <c r="N1372" i="2" a="1"/>
  <c r="N1372" i="2" s="1"/>
  <c r="N1373" i="2" l="1" a="1"/>
  <c r="N1373" i="2" s="1"/>
  <c r="M1372" i="2" a="1"/>
  <c r="M1372" i="2" s="1"/>
  <c r="M1373" i="2" l="1" a="1"/>
  <c r="M1373" i="2" s="1"/>
  <c r="N1374" i="2" a="1"/>
  <c r="N1374" i="2" s="1"/>
  <c r="N1375" i="2" l="1" a="1"/>
  <c r="N1375" i="2" s="1"/>
  <c r="M1374" i="2" a="1"/>
  <c r="M1374" i="2" s="1"/>
  <c r="M1375" i="2" l="1" a="1"/>
  <c r="M1375" i="2" s="1"/>
  <c r="N1376" i="2" a="1"/>
  <c r="N1376" i="2" s="1"/>
  <c r="N1377" i="2" l="1" a="1"/>
  <c r="N1377" i="2" s="1"/>
  <c r="M1376" i="2" a="1"/>
  <c r="M1376" i="2" s="1"/>
  <c r="M1377" i="2" l="1" a="1"/>
  <c r="M1377" i="2" s="1"/>
  <c r="N1378" i="2" a="1"/>
  <c r="N1378" i="2" s="1"/>
  <c r="N1379" i="2" l="1" a="1"/>
  <c r="N1379" i="2" s="1"/>
  <c r="M1378" i="2" a="1"/>
  <c r="M1378" i="2" s="1"/>
  <c r="M1379" i="2" l="1" a="1"/>
  <c r="M1379" i="2" s="1"/>
  <c r="N1380" i="2" a="1"/>
  <c r="N1380" i="2" s="1"/>
  <c r="N1381" i="2" l="1" a="1"/>
  <c r="N1381" i="2" s="1"/>
  <c r="M1380" i="2" a="1"/>
  <c r="M1380" i="2" s="1"/>
  <c r="M1381" i="2" l="1" a="1"/>
  <c r="M1381" i="2" s="1"/>
  <c r="N1382" i="2" a="1"/>
  <c r="N1382" i="2" s="1"/>
  <c r="N1383" i="2" l="1" a="1"/>
  <c r="N1383" i="2" s="1"/>
  <c r="M1382" i="2" a="1"/>
  <c r="M1382" i="2" s="1"/>
  <c r="M1383" i="2" l="1" a="1"/>
  <c r="M1383" i="2" s="1"/>
  <c r="N1384" i="2" a="1"/>
  <c r="N1384" i="2" s="1"/>
  <c r="N1385" i="2" l="1" a="1"/>
  <c r="N1385" i="2" s="1"/>
  <c r="M1384" i="2" a="1"/>
  <c r="M1384" i="2" s="1"/>
  <c r="M1385" i="2" l="1" a="1"/>
  <c r="M1385" i="2" s="1"/>
  <c r="N1386" i="2" a="1"/>
  <c r="N1386" i="2" s="1"/>
  <c r="N1387" i="2" l="1" a="1"/>
  <c r="N1387" i="2" s="1"/>
  <c r="M1386" i="2" a="1"/>
  <c r="M1386" i="2" s="1"/>
  <c r="M1387" i="2" l="1" a="1"/>
  <c r="M1387" i="2" s="1"/>
  <c r="N1388" i="2" a="1"/>
  <c r="N1388" i="2" s="1"/>
  <c r="N1389" i="2" l="1" a="1"/>
  <c r="N1389" i="2" s="1"/>
  <c r="M1388" i="2" a="1"/>
  <c r="M1388" i="2" s="1"/>
  <c r="M1389" i="2" l="1" a="1"/>
  <c r="M1389" i="2" s="1"/>
  <c r="N1390" i="2" a="1"/>
  <c r="N1390" i="2" s="1"/>
  <c r="N1391" i="2" l="1" a="1"/>
  <c r="N1391" i="2" s="1"/>
  <c r="M1390" i="2" a="1"/>
  <c r="M1390" i="2" s="1"/>
  <c r="M1391" i="2" l="1" a="1"/>
  <c r="M1391" i="2" s="1"/>
  <c r="N1392" i="2" a="1"/>
  <c r="N1392" i="2" s="1"/>
  <c r="N1393" i="2" l="1" a="1"/>
  <c r="N1393" i="2" s="1"/>
  <c r="M1392" i="2" a="1"/>
  <c r="M1392" i="2" s="1"/>
  <c r="M1393" i="2" l="1" a="1"/>
  <c r="M1393" i="2" s="1"/>
  <c r="N1394" i="2" a="1"/>
  <c r="N1394" i="2" s="1"/>
  <c r="N1395" i="2" l="1" a="1"/>
  <c r="N1395" i="2" s="1"/>
  <c r="M1394" i="2" a="1"/>
  <c r="M1394" i="2" s="1"/>
  <c r="M1395" i="2" l="1" a="1"/>
  <c r="M1395" i="2" s="1"/>
  <c r="N1396" i="2" a="1"/>
  <c r="N1396" i="2" s="1"/>
  <c r="M1396" i="2" l="1" a="1"/>
  <c r="M1396" i="2" s="1"/>
  <c r="N1397" i="2" a="1"/>
  <c r="N1397" i="2" s="1"/>
  <c r="N1398" i="2" l="1" a="1"/>
  <c r="N1398" i="2" s="1"/>
  <c r="M1397" i="2" a="1"/>
  <c r="M1397" i="2" s="1"/>
  <c r="M1398" i="2" l="1" a="1"/>
  <c r="M1398" i="2" s="1"/>
  <c r="N1399" i="2" a="1"/>
  <c r="N1399" i="2" s="1"/>
  <c r="M1399" i="2" l="1" a="1"/>
  <c r="M1399" i="2" s="1"/>
  <c r="N1400" i="2" a="1"/>
  <c r="N1400" i="2" s="1"/>
  <c r="N1401" i="2" l="1" a="1"/>
  <c r="N1401" i="2" s="1"/>
  <c r="M1400" i="2" a="1"/>
  <c r="M1400" i="2" s="1"/>
  <c r="M1401" i="2" l="1" a="1"/>
  <c r="M1401" i="2" s="1"/>
  <c r="N1402" i="2" a="1"/>
  <c r="N1402" i="2" s="1"/>
  <c r="N1403" i="2" l="1" a="1"/>
  <c r="N1403" i="2" s="1"/>
  <c r="M1402" i="2" a="1"/>
  <c r="M1402" i="2" s="1"/>
  <c r="M1403" i="2" l="1" a="1"/>
  <c r="M1403" i="2" s="1"/>
  <c r="N1404" i="2" a="1"/>
  <c r="N1404" i="2" s="1"/>
  <c r="N1405" i="2" l="1" a="1"/>
  <c r="N1405" i="2" s="1"/>
  <c r="M1404" i="2" a="1"/>
  <c r="M1404" i="2" s="1"/>
  <c r="M1405" i="2" l="1" a="1"/>
  <c r="M1405" i="2" s="1"/>
  <c r="N1406" i="2" a="1"/>
  <c r="N1406" i="2" s="1"/>
  <c r="N1407" i="2" l="1" a="1"/>
  <c r="N1407" i="2" s="1"/>
  <c r="M1406" i="2" a="1"/>
  <c r="M1406" i="2" s="1"/>
  <c r="M1407" i="2" l="1" a="1"/>
  <c r="M1407" i="2" s="1"/>
  <c r="N1408" i="2" a="1"/>
  <c r="N1408" i="2" s="1"/>
  <c r="N1409" i="2" l="1" a="1"/>
  <c r="N1409" i="2" s="1"/>
  <c r="M1408" i="2" a="1"/>
  <c r="M1408" i="2" s="1"/>
  <c r="M1409" i="2" l="1" a="1"/>
  <c r="M1409" i="2" s="1"/>
  <c r="N1410" i="2" a="1"/>
  <c r="N1410" i="2" s="1"/>
  <c r="N1411" i="2" l="1" a="1"/>
  <c r="N1411" i="2" s="1"/>
  <c r="M1410" i="2" a="1"/>
  <c r="M1410" i="2" s="1"/>
  <c r="M1411" i="2" l="1" a="1"/>
  <c r="M1411" i="2" s="1"/>
  <c r="N1412" i="2" a="1"/>
  <c r="N1412" i="2" s="1"/>
  <c r="N1413" i="2" l="1" a="1"/>
  <c r="N1413" i="2" s="1"/>
  <c r="M1412" i="2" a="1"/>
  <c r="M1412" i="2" s="1"/>
  <c r="M1413" i="2" l="1" a="1"/>
  <c r="M1413" i="2" s="1"/>
  <c r="N1414" i="2" a="1"/>
  <c r="N1414" i="2" s="1"/>
  <c r="M1414" i="2" l="1" a="1"/>
  <c r="M1414" i="2" s="1"/>
  <c r="N1415" i="2" s="1" a="1"/>
  <c r="N1415" i="2" s="1"/>
  <c r="M1415" i="2" l="1" a="1"/>
  <c r="M1415" i="2" s="1"/>
  <c r="N1416" i="2" a="1"/>
  <c r="N1416" i="2" s="1"/>
  <c r="N1417" i="2" l="1" a="1"/>
  <c r="N1417" i="2" s="1"/>
  <c r="M1416" i="2" a="1"/>
  <c r="M1416" i="2" s="1"/>
  <c r="M1417" i="2" l="1" a="1"/>
  <c r="M1417" i="2" s="1"/>
  <c r="N1418" i="2" a="1"/>
  <c r="N1418" i="2" s="1"/>
  <c r="N1419" i="2" l="1" a="1"/>
  <c r="N1419" i="2" s="1"/>
  <c r="M1418" i="2" a="1"/>
  <c r="M1418" i="2" s="1"/>
  <c r="M1419" i="2" l="1" a="1"/>
  <c r="M1419" i="2" s="1"/>
  <c r="N1420" i="2" a="1"/>
  <c r="N1420" i="2" s="1"/>
  <c r="N1421" i="2" l="1" a="1"/>
  <c r="N1421" i="2" s="1"/>
  <c r="M1420" i="2" a="1"/>
  <c r="M1420" i="2" s="1"/>
  <c r="N1422" i="2" l="1" a="1"/>
  <c r="N1422" i="2" s="1"/>
  <c r="M1421" i="2" a="1"/>
  <c r="M1421" i="2" s="1"/>
  <c r="M1422" i="2" l="1" a="1"/>
  <c r="M1422" i="2" s="1"/>
  <c r="N1423" i="2" a="1"/>
  <c r="N1423" i="2" s="1"/>
  <c r="N1424" i="2" l="1" a="1"/>
  <c r="N1424" i="2" s="1"/>
  <c r="M1423" i="2" a="1"/>
  <c r="M1423" i="2" s="1"/>
  <c r="M1424" i="2" l="1" a="1"/>
  <c r="M1424" i="2" s="1"/>
  <c r="N1425" i="2" a="1"/>
  <c r="N1425" i="2" s="1"/>
  <c r="N1426" i="2" l="1" a="1"/>
  <c r="N1426" i="2" s="1"/>
  <c r="M1425" i="2" a="1"/>
  <c r="M1425" i="2" s="1"/>
  <c r="M1426" i="2" l="1" a="1"/>
  <c r="M1426" i="2" s="1"/>
  <c r="N1427" i="2" a="1"/>
  <c r="N1427" i="2" s="1"/>
  <c r="N1428" i="2" l="1" a="1"/>
  <c r="N1428" i="2" s="1"/>
  <c r="M1427" i="2" a="1"/>
  <c r="M1427" i="2" s="1"/>
  <c r="M1428" i="2" l="1" a="1"/>
  <c r="M1428" i="2" s="1"/>
  <c r="N1429" i="2" a="1"/>
  <c r="N1429" i="2" s="1"/>
  <c r="N1430" i="2" l="1" a="1"/>
  <c r="N1430" i="2" s="1"/>
  <c r="M1429" i="2" a="1"/>
  <c r="M1429" i="2" s="1"/>
  <c r="M1430" i="2" l="1" a="1"/>
  <c r="M1430" i="2" s="1"/>
  <c r="N1431" i="2" a="1"/>
  <c r="N1431" i="2" s="1"/>
  <c r="N1432" i="2" l="1" a="1"/>
  <c r="N1432" i="2" s="1"/>
  <c r="M1431" i="2" a="1"/>
  <c r="M1431" i="2" s="1"/>
  <c r="M1432" i="2" l="1" a="1"/>
  <c r="M1432" i="2" s="1"/>
  <c r="N1433" i="2" a="1"/>
  <c r="N1433" i="2" s="1"/>
  <c r="N1434" i="2" l="1" a="1"/>
  <c r="N1434" i="2" s="1"/>
  <c r="M1433" i="2" a="1"/>
  <c r="M1433" i="2" s="1"/>
  <c r="M1434" i="2" l="1" a="1"/>
  <c r="M1434" i="2" s="1"/>
  <c r="N1435" i="2" a="1"/>
  <c r="N1435" i="2" s="1"/>
  <c r="N1436" i="2" l="1" a="1"/>
  <c r="N1436" i="2" s="1"/>
  <c r="M1435" i="2" a="1"/>
  <c r="M1435" i="2" s="1"/>
  <c r="M1436" i="2" l="1" a="1"/>
  <c r="M1436" i="2" s="1"/>
  <c r="N1437" i="2" a="1"/>
  <c r="N1437" i="2" s="1"/>
  <c r="N1438" i="2" l="1" a="1"/>
  <c r="N1438" i="2" s="1"/>
  <c r="M1437" i="2" a="1"/>
  <c r="M1437" i="2" s="1"/>
  <c r="M1438" i="2" l="1" a="1"/>
  <c r="M1438" i="2" s="1"/>
  <c r="N1439" i="2" a="1"/>
  <c r="N1439" i="2" s="1"/>
  <c r="N1440" i="2" l="1" a="1"/>
  <c r="N1440" i="2" s="1"/>
  <c r="M1439" i="2" a="1"/>
  <c r="M1439" i="2" s="1"/>
  <c r="M1440" i="2" l="1" a="1"/>
  <c r="M1440" i="2" s="1"/>
  <c r="N1441" i="2" a="1"/>
  <c r="N1441" i="2" s="1"/>
  <c r="N1442" i="2" l="1" a="1"/>
  <c r="N1442" i="2" s="1"/>
  <c r="M1441" i="2" a="1"/>
  <c r="M1441" i="2" s="1"/>
  <c r="M1442" i="2" l="1" a="1"/>
  <c r="M1442" i="2" s="1"/>
  <c r="N1443" i="2" a="1"/>
  <c r="N1443" i="2" s="1"/>
  <c r="N1444" i="2" l="1" a="1"/>
  <c r="N1444" i="2" s="1"/>
  <c r="M1443" i="2" a="1"/>
  <c r="M1443" i="2" s="1"/>
  <c r="M1444" i="2" l="1" a="1"/>
  <c r="M1444" i="2" s="1"/>
  <c r="N1445" i="2" a="1"/>
  <c r="N1445" i="2" s="1"/>
  <c r="N1446" i="2" l="1" a="1"/>
  <c r="N1446" i="2" s="1"/>
  <c r="M1445" i="2" a="1"/>
  <c r="M1445" i="2" s="1"/>
  <c r="M1446" i="2" l="1" a="1"/>
  <c r="M1446" i="2" s="1"/>
  <c r="N1447" i="2" a="1"/>
  <c r="N1447" i="2" s="1"/>
  <c r="N1448" i="2" l="1" a="1"/>
  <c r="N1448" i="2" s="1"/>
  <c r="M1447" i="2" a="1"/>
  <c r="M1447" i="2" s="1"/>
  <c r="M1448" i="2" l="1" a="1"/>
  <c r="M1448" i="2" s="1"/>
  <c r="N1449" i="2" a="1"/>
  <c r="N1449" i="2" s="1"/>
  <c r="N1450" i="2" l="1" a="1"/>
  <c r="N1450" i="2" s="1"/>
  <c r="M1449" i="2" a="1"/>
  <c r="M1449" i="2" s="1"/>
  <c r="M1450" i="2" l="1" a="1"/>
  <c r="M1450" i="2" s="1"/>
  <c r="N1451" i="2" a="1"/>
  <c r="N1451" i="2" s="1"/>
  <c r="M1451" i="2" l="1" a="1"/>
  <c r="M1451" i="2" s="1"/>
  <c r="N1452" i="2" s="1" a="1"/>
  <c r="N1452" i="2" s="1"/>
  <c r="M1452" i="2" l="1" a="1"/>
  <c r="M1452" i="2" s="1"/>
  <c r="N1453" i="2" a="1"/>
  <c r="N1453" i="2" s="1"/>
  <c r="N1454" i="2" l="1" a="1"/>
  <c r="N1454" i="2" s="1"/>
  <c r="M1453" i="2" a="1"/>
  <c r="M1453" i="2" s="1"/>
  <c r="M1454" i="2" l="1" a="1"/>
  <c r="M1454" i="2" s="1"/>
  <c r="N1455" i="2" a="1"/>
  <c r="N1455" i="2" s="1"/>
  <c r="N1456" i="2" l="1" a="1"/>
  <c r="N1456" i="2" s="1"/>
  <c r="M1455" i="2" a="1"/>
  <c r="M1455" i="2" s="1"/>
  <c r="M1456" i="2" l="1" a="1"/>
  <c r="M1456" i="2" s="1"/>
  <c r="N1457" i="2" a="1"/>
  <c r="N1457" i="2" s="1"/>
  <c r="N1458" i="2" l="1" a="1"/>
  <c r="N1458" i="2" s="1"/>
  <c r="M1457" i="2" a="1"/>
  <c r="M1457" i="2" s="1"/>
  <c r="M1458" i="2" l="1" a="1"/>
  <c r="M1458" i="2" s="1"/>
  <c r="N1459" i="2" a="1"/>
  <c r="N1459" i="2" s="1"/>
  <c r="N1460" i="2" l="1" a="1"/>
  <c r="N1460" i="2" s="1"/>
  <c r="M1459" i="2" a="1"/>
  <c r="M1459" i="2" s="1"/>
  <c r="M1460" i="2" l="1" a="1"/>
  <c r="M1460" i="2" s="1"/>
  <c r="N1461" i="2" a="1"/>
  <c r="N1461" i="2" s="1"/>
  <c r="N1462" i="2" l="1" a="1"/>
  <c r="N1462" i="2" s="1"/>
  <c r="M1461" i="2" a="1"/>
  <c r="M1461" i="2" s="1"/>
  <c r="M1462" i="2" l="1" a="1"/>
  <c r="M1462" i="2" s="1"/>
  <c r="N1463" i="2" a="1"/>
  <c r="N1463" i="2" s="1"/>
  <c r="N1464" i="2" l="1" a="1"/>
  <c r="N1464" i="2" s="1"/>
  <c r="M1463" i="2" a="1"/>
  <c r="M1463" i="2" s="1"/>
  <c r="M1464" i="2" l="1" a="1"/>
  <c r="M1464" i="2" s="1"/>
  <c r="N1465" i="2" a="1"/>
  <c r="N1465" i="2" s="1"/>
  <c r="N1466" i="2" l="1" a="1"/>
  <c r="N1466" i="2" s="1"/>
  <c r="M1465" i="2" a="1"/>
  <c r="M1465" i="2" s="1"/>
  <c r="M1466" i="2" l="1" a="1"/>
  <c r="M1466" i="2" s="1"/>
  <c r="N1467" i="2" a="1"/>
  <c r="N1467" i="2" s="1"/>
  <c r="N1468" i="2" l="1" a="1"/>
  <c r="N1468" i="2" s="1"/>
  <c r="M1467" i="2" a="1"/>
  <c r="M1467" i="2" s="1"/>
  <c r="M1468" i="2" l="1" a="1"/>
  <c r="M1468" i="2" s="1"/>
  <c r="N1469" i="2" a="1"/>
  <c r="N1469" i="2" s="1"/>
  <c r="N1470" i="2" l="1" a="1"/>
  <c r="N1470" i="2" s="1"/>
  <c r="M1469" i="2" a="1"/>
  <c r="M1469" i="2" s="1"/>
  <c r="M1470" i="2" l="1" a="1"/>
  <c r="M1470" i="2" s="1"/>
  <c r="N1471" i="2" a="1"/>
  <c r="N1471" i="2" s="1"/>
  <c r="N1472" i="2" l="1" a="1"/>
  <c r="N1472" i="2" s="1"/>
  <c r="M1471" i="2" a="1"/>
  <c r="M1471" i="2" s="1"/>
  <c r="M1472" i="2" l="1" a="1"/>
  <c r="M1472" i="2" s="1"/>
  <c r="N1473" i="2" a="1"/>
  <c r="N1473" i="2" s="1"/>
  <c r="N1474" i="2" l="1" a="1"/>
  <c r="N1474" i="2" s="1"/>
  <c r="M1473" i="2" a="1"/>
  <c r="M1473" i="2" s="1"/>
  <c r="M1474" i="2" l="1" a="1"/>
  <c r="M1474" i="2" s="1"/>
  <c r="N1475" i="2" a="1"/>
  <c r="N1475" i="2" s="1"/>
  <c r="N1476" i="2" l="1" a="1"/>
  <c r="N1476" i="2" s="1"/>
  <c r="M1475" i="2" a="1"/>
  <c r="M1475" i="2" s="1"/>
  <c r="M1476" i="2" l="1" a="1"/>
  <c r="M1476" i="2" s="1"/>
  <c r="N1477" i="2" a="1"/>
  <c r="N1477" i="2" s="1"/>
  <c r="N1478" i="2" l="1" a="1"/>
  <c r="N1478" i="2" s="1"/>
  <c r="M1477" i="2" a="1"/>
  <c r="M1477" i="2" s="1"/>
  <c r="M1478" i="2" l="1" a="1"/>
  <c r="M1478" i="2" s="1"/>
  <c r="N1479" i="2" a="1"/>
  <c r="N1479" i="2" s="1"/>
  <c r="N1480" i="2" l="1" a="1"/>
  <c r="N1480" i="2" s="1"/>
  <c r="M1479" i="2" a="1"/>
  <c r="M1479" i="2" s="1"/>
  <c r="M1480" i="2" l="1" a="1"/>
  <c r="M1480" i="2" s="1"/>
  <c r="N1481" i="2" a="1"/>
  <c r="N1481" i="2" s="1"/>
  <c r="N1482" i="2" l="1" a="1"/>
  <c r="N1482" i="2" s="1"/>
  <c r="M1481" i="2" a="1"/>
  <c r="M1481" i="2" s="1"/>
  <c r="M1482" i="2" l="1" a="1"/>
  <c r="M1482" i="2" s="1"/>
  <c r="N1483" i="2" a="1"/>
  <c r="N1483" i="2" s="1"/>
  <c r="N1484" i="2" l="1" a="1"/>
  <c r="N1484" i="2" s="1"/>
  <c r="M1483" i="2" a="1"/>
  <c r="M1483" i="2" s="1"/>
  <c r="M1484" i="2" l="1" a="1"/>
  <c r="M1484" i="2" s="1"/>
  <c r="N1485" i="2" a="1"/>
  <c r="N1485" i="2" s="1"/>
  <c r="N1486" i="2" l="1" a="1"/>
  <c r="N1486" i="2" s="1"/>
  <c r="M1485" i="2" a="1"/>
  <c r="M1485" i="2" s="1"/>
  <c r="M1486" i="2" l="1" a="1"/>
  <c r="M1486" i="2" s="1"/>
  <c r="N1487" i="2" a="1"/>
  <c r="N1487" i="2" s="1"/>
  <c r="N1488" i="2" l="1" a="1"/>
  <c r="N1488" i="2" s="1"/>
  <c r="M1487" i="2" a="1"/>
  <c r="M1487" i="2" s="1"/>
  <c r="M1488" i="2" l="1" a="1"/>
  <c r="M1488" i="2" s="1"/>
  <c r="N1489" i="2" a="1"/>
  <c r="N1489" i="2" s="1"/>
  <c r="N1490" i="2" l="1" a="1"/>
  <c r="N1490" i="2" s="1"/>
  <c r="M1489" i="2" a="1"/>
  <c r="M1489" i="2" s="1"/>
  <c r="M1490" i="2" l="1" a="1"/>
  <c r="M1490" i="2" s="1"/>
  <c r="N1491" i="2" a="1"/>
  <c r="N1491" i="2" s="1"/>
  <c r="N1492" i="2" l="1" a="1"/>
  <c r="N1492" i="2" s="1"/>
  <c r="M1491" i="2" a="1"/>
  <c r="M1491" i="2" s="1"/>
  <c r="M1492" i="2" l="1" a="1"/>
  <c r="M1492" i="2" s="1"/>
  <c r="N1493" i="2" a="1"/>
  <c r="N1493" i="2" s="1"/>
  <c r="N1494" i="2" l="1" a="1"/>
  <c r="N1494" i="2" s="1"/>
  <c r="M1493" i="2" a="1"/>
  <c r="M1493" i="2" s="1"/>
  <c r="M1494" i="2" l="1" a="1"/>
  <c r="M1494" i="2" s="1"/>
  <c r="N1495" i="2" a="1"/>
  <c r="N1495" i="2" s="1"/>
  <c r="N1496" i="2" l="1" a="1"/>
  <c r="N1496" i="2" s="1"/>
  <c r="M1495" i="2" a="1"/>
  <c r="M1495" i="2" s="1"/>
  <c r="M1496" i="2" l="1" a="1"/>
  <c r="M1496" i="2" s="1"/>
  <c r="N1497" i="2" a="1"/>
  <c r="N1497" i="2" s="1"/>
  <c r="M1497" i="2" l="1" a="1"/>
  <c r="M1497" i="2" s="1"/>
  <c r="N1498" i="2" s="1" a="1"/>
  <c r="N1498" i="2" s="1"/>
  <c r="M1498" i="2" l="1" a="1"/>
  <c r="M1498" i="2" s="1"/>
  <c r="N1499" i="2" a="1"/>
  <c r="N1499" i="2" s="1"/>
  <c r="N1500" i="2" l="1" a="1"/>
  <c r="N1500" i="2" s="1"/>
  <c r="M1499" i="2" a="1"/>
  <c r="M1499" i="2" s="1"/>
  <c r="M1500" i="2" l="1" a="1"/>
  <c r="M1500" i="2" s="1"/>
  <c r="N1501" i="2" l="1" a="1"/>
  <c r="N1501" i="2" s="1"/>
  <c r="A15" i="2" a="1"/>
  <c r="A15" i="2" s="1"/>
  <c r="E15" i="2" s="1" a="1"/>
  <c r="E15" i="2" s="1"/>
  <c r="M1501" i="2" l="1" a="1"/>
  <c r="M1501" i="2" s="1"/>
  <c r="A16" i="2" a="1"/>
  <c r="A16" i="2" s="1"/>
  <c r="E16" i="2" s="1" a="1"/>
  <c r="E16" i="2" s="1"/>
  <c r="B15" i="2" a="1"/>
  <c r="B15" i="2" s="1"/>
  <c r="D15" i="2" a="1"/>
  <c r="D15" i="2" s="1"/>
  <c r="C15" i="2" a="1"/>
  <c r="C15" i="2" s="1"/>
  <c r="Q1492" i="2" l="1" a="1"/>
  <c r="Q1492" i="2" s="1"/>
  <c r="Q1493" i="2" a="1"/>
  <c r="Q1493" i="2" s="1"/>
  <c r="Q1495" i="2" a="1"/>
  <c r="Q1495" i="2" s="1"/>
  <c r="Q1494" i="2" a="1"/>
  <c r="Q1494" i="2" s="1"/>
  <c r="Q1497" i="2" a="1"/>
  <c r="Q1497" i="2" s="1"/>
  <c r="Q1496" i="2" a="1"/>
  <c r="Q1496" i="2" s="1"/>
  <c r="Q1184" i="2" a="1"/>
  <c r="Q1184" i="2" s="1"/>
  <c r="S1185" i="2" s="1" a="1"/>
  <c r="S1185" i="2" s="1"/>
  <c r="Q1498" i="2" a="1"/>
  <c r="Q1498" i="2" s="1"/>
  <c r="S1499" i="2" s="1" a="1"/>
  <c r="S1499" i="2" s="1"/>
  <c r="Q703" i="2" a="1"/>
  <c r="Q703" i="2" s="1"/>
  <c r="S704" i="2" s="1" a="1"/>
  <c r="S704" i="2" s="1"/>
  <c r="Q1477" i="2" a="1"/>
  <c r="Q1477" i="2" s="1"/>
  <c r="S1478" i="2" s="1" a="1"/>
  <c r="S1478" i="2" s="1"/>
  <c r="Q344" i="2" a="1"/>
  <c r="Q344" i="2" s="1"/>
  <c r="S345" i="2" s="1" a="1"/>
  <c r="S345" i="2" s="1"/>
  <c r="Q578" i="2" a="1"/>
  <c r="Q578" i="2" s="1"/>
  <c r="S579" i="2" s="1" a="1"/>
  <c r="S579" i="2" s="1"/>
  <c r="Q199" i="2" a="1"/>
  <c r="Q199" i="2" s="1"/>
  <c r="S200" i="2" s="1" a="1"/>
  <c r="S200" i="2" s="1"/>
  <c r="Q617" i="2" a="1"/>
  <c r="Q617" i="2" s="1"/>
  <c r="S618" i="2" s="1" a="1"/>
  <c r="S618" i="2" s="1"/>
  <c r="Q207" i="2" a="1"/>
  <c r="Q207" i="2" s="1"/>
  <c r="Q116" i="2" a="1"/>
  <c r="Q116" i="2" s="1"/>
  <c r="Q1337" i="2" a="1"/>
  <c r="Q1337" i="2" s="1"/>
  <c r="Q39" i="2" a="1"/>
  <c r="Q39" i="2" s="1"/>
  <c r="Q1464" i="2" a="1"/>
  <c r="Q1464" i="2" s="1"/>
  <c r="Q205" i="2" a="1"/>
  <c r="Q205" i="2" s="1"/>
  <c r="Q846" i="2" a="1"/>
  <c r="Q846" i="2" s="1"/>
  <c r="Q596" i="2" a="1"/>
  <c r="Q596" i="2" s="1"/>
  <c r="S597" i="2" s="1" a="1"/>
  <c r="S597" i="2" s="1"/>
  <c r="Q1326" i="2" a="1"/>
  <c r="Q1326" i="2" s="1"/>
  <c r="S1327" i="2" s="1" a="1"/>
  <c r="S1327" i="2" s="1"/>
  <c r="Q20" i="2" a="1"/>
  <c r="Q20" i="2" s="1"/>
  <c r="S21" i="2" s="1" a="1"/>
  <c r="S21" i="2" s="1"/>
  <c r="Q1380" i="2" a="1"/>
  <c r="Q1380" i="2" s="1"/>
  <c r="S1381" i="2" s="1" a="1"/>
  <c r="S1381" i="2" s="1"/>
  <c r="Q1358" i="2" a="1"/>
  <c r="Q1358" i="2" s="1"/>
  <c r="S1359" i="2" s="1" a="1"/>
  <c r="S1359" i="2" s="1"/>
  <c r="Q775" i="2" a="1"/>
  <c r="Q775" i="2" s="1"/>
  <c r="S776" i="2" s="1" a="1"/>
  <c r="S776" i="2" s="1"/>
  <c r="Q397" i="2" a="1"/>
  <c r="Q397" i="2" s="1"/>
  <c r="S398" i="2" s="1" a="1"/>
  <c r="S398" i="2" s="1"/>
  <c r="Q760" i="2" a="1"/>
  <c r="Q760" i="2" s="1"/>
  <c r="Q783" i="2" a="1"/>
  <c r="Q783" i="2" s="1"/>
  <c r="Q814" i="2" a="1"/>
  <c r="Q814" i="2" s="1"/>
  <c r="Q859" i="2" a="1"/>
  <c r="Q859" i="2" s="1"/>
  <c r="Q1298" i="2" a="1"/>
  <c r="Q1298" i="2" s="1"/>
  <c r="Q1405" i="2" a="1"/>
  <c r="Q1405" i="2" s="1"/>
  <c r="S1406" i="2" s="1" a="1"/>
  <c r="S1406" i="2" s="1"/>
  <c r="Q1026" i="2" a="1"/>
  <c r="Q1026" i="2" s="1"/>
  <c r="S1027" i="2" s="1" a="1"/>
  <c r="S1027" i="2" s="1"/>
  <c r="Q175" i="2" a="1"/>
  <c r="Q175" i="2" s="1"/>
  <c r="S176" i="2" s="1" a="1"/>
  <c r="S176" i="2" s="1"/>
  <c r="Q1104" i="2" a="1"/>
  <c r="Q1104" i="2" s="1"/>
  <c r="S1105" i="2" s="1" a="1"/>
  <c r="S1105" i="2" s="1"/>
  <c r="Q1443" i="2" a="1"/>
  <c r="Q1443" i="2" s="1"/>
  <c r="S1444" i="2" s="1" a="1"/>
  <c r="S1444" i="2" s="1"/>
  <c r="Q962" i="2" a="1"/>
  <c r="Q962" i="2" s="1"/>
  <c r="S963" i="2" s="1" a="1"/>
  <c r="S963" i="2" s="1"/>
  <c r="Q197" i="2" a="1"/>
  <c r="Q197" i="2" s="1"/>
  <c r="S198" i="2" s="1" a="1"/>
  <c r="S198" i="2" s="1"/>
  <c r="Q98" i="2" a="1"/>
  <c r="Q98" i="2" s="1"/>
  <c r="S99" i="2" s="1" a="1"/>
  <c r="S99" i="2" s="1"/>
  <c r="Q876" i="2" a="1"/>
  <c r="Q876" i="2" s="1"/>
  <c r="S877" i="2" s="1" a="1"/>
  <c r="S877" i="2" s="1"/>
  <c r="Q1090" i="2" a="1"/>
  <c r="Q1090" i="2" s="1"/>
  <c r="Q1041" i="2" a="1"/>
  <c r="Q1041" i="2" s="1"/>
  <c r="Q662" i="2" a="1"/>
  <c r="Q662" i="2" s="1"/>
  <c r="Q1418" i="2" a="1"/>
  <c r="Q1418" i="2" s="1"/>
  <c r="Q1211" i="2" a="1"/>
  <c r="Q1211" i="2" s="1"/>
  <c r="Q384" i="2" a="1"/>
  <c r="Q384" i="2" s="1"/>
  <c r="S385" i="2" s="1" a="1"/>
  <c r="S385" i="2" s="1"/>
  <c r="Q370" i="2" a="1"/>
  <c r="Q370" i="2" s="1"/>
  <c r="Q967" i="2" a="1"/>
  <c r="Q967" i="2" s="1"/>
  <c r="S968" i="2" s="1" a="1"/>
  <c r="S968" i="2" s="1"/>
  <c r="Q149" i="2" a="1"/>
  <c r="Q149" i="2" s="1"/>
  <c r="Q461" i="2" a="1"/>
  <c r="Q461" i="2" s="1"/>
  <c r="S462" i="2" s="1" a="1"/>
  <c r="S462" i="2" s="1"/>
  <c r="Q555" i="2" a="1"/>
  <c r="Q555" i="2" s="1"/>
  <c r="S556" i="2" s="1" a="1"/>
  <c r="S556" i="2" s="1"/>
  <c r="Q46" i="2" a="1"/>
  <c r="Q46" i="2" s="1"/>
  <c r="S47" i="2" s="1" a="1"/>
  <c r="S47" i="2" s="1"/>
  <c r="Q1345" i="2" a="1"/>
  <c r="Q1345" i="2" s="1"/>
  <c r="S1346" i="2" s="1" a="1"/>
  <c r="S1346" i="2" s="1"/>
  <c r="Q1218" i="2" a="1"/>
  <c r="Q1218" i="2" s="1"/>
  <c r="S1219" i="2" s="1" a="1"/>
  <c r="S1219" i="2" s="1"/>
  <c r="Q206" i="2" a="1"/>
  <c r="Q206" i="2" s="1"/>
  <c r="Q683" i="2" a="1"/>
  <c r="Q683" i="2" s="1"/>
  <c r="Q746" i="2" a="1"/>
  <c r="Q746" i="2" s="1"/>
  <c r="Q1454" i="2" a="1"/>
  <c r="Q1454" i="2" s="1"/>
  <c r="Q931" i="2" a="1"/>
  <c r="Q931" i="2" s="1"/>
  <c r="Q902" i="2" a="1"/>
  <c r="Q902" i="2" s="1"/>
  <c r="Q156" i="2" a="1"/>
  <c r="Q156" i="2" s="1"/>
  <c r="Q301" i="2" a="1"/>
  <c r="Q301" i="2" s="1"/>
  <c r="S302" i="2" s="1" a="1"/>
  <c r="S302" i="2" s="1"/>
  <c r="Q1314" i="2" a="1"/>
  <c r="Q1314" i="2" s="1"/>
  <c r="S1315" i="2" s="1" a="1"/>
  <c r="S1315" i="2" s="1"/>
  <c r="Q911" i="2" a="1"/>
  <c r="Q911" i="2" s="1"/>
  <c r="S912" i="2" s="1" a="1"/>
  <c r="S912" i="2" s="1"/>
  <c r="Q595" i="2" a="1"/>
  <c r="Q595" i="2" s="1"/>
  <c r="S596" i="2" s="1" a="1"/>
  <c r="S596" i="2" s="1"/>
  <c r="Q1437" i="2" a="1"/>
  <c r="Q1437" i="2" s="1"/>
  <c r="S1438" i="2" s="1" a="1"/>
  <c r="S1438" i="2" s="1"/>
  <c r="Q1166" i="2" a="1"/>
  <c r="Q1166" i="2" s="1"/>
  <c r="S1167" i="2" s="1" a="1"/>
  <c r="S1167" i="2" s="1"/>
  <c r="Q787" i="2" a="1"/>
  <c r="Q787" i="2" s="1"/>
  <c r="S788" i="2" s="1" a="1"/>
  <c r="S788" i="2" s="1"/>
  <c r="Q174" i="2" a="1"/>
  <c r="Q174" i="2" s="1"/>
  <c r="Q969" i="2" a="1"/>
  <c r="Q969" i="2" s="1"/>
  <c r="Q970" i="2" a="1"/>
  <c r="Q970" i="2" s="1"/>
  <c r="Q1006" i="2" a="1"/>
  <c r="Q1006" i="2" s="1"/>
  <c r="Q1140" i="2" a="1"/>
  <c r="Q1140" i="2" s="1"/>
  <c r="Q844" i="2" a="1"/>
  <c r="Q844" i="2" s="1"/>
  <c r="Q824" i="2" a="1"/>
  <c r="Q824" i="2" s="1"/>
  <c r="Q1100" i="2" a="1"/>
  <c r="Q1100" i="2" s="1"/>
  <c r="S1101" i="2" s="1" a="1"/>
  <c r="S1101" i="2" s="1"/>
  <c r="Q875" i="2" a="1"/>
  <c r="Q875" i="2" s="1"/>
  <c r="S876" i="2" s="1" a="1"/>
  <c r="S876" i="2" s="1"/>
  <c r="Q1341" i="2" a="1"/>
  <c r="Q1341" i="2" s="1"/>
  <c r="S1342" i="2" s="1" a="1"/>
  <c r="S1342" i="2" s="1"/>
  <c r="Q1407" i="2" a="1"/>
  <c r="Q1407" i="2" s="1"/>
  <c r="S1408" i="2" s="1" a="1"/>
  <c r="S1408" i="2" s="1"/>
  <c r="Q441" i="2" a="1"/>
  <c r="Q441" i="2" s="1"/>
  <c r="S442" i="2" s="1" a="1"/>
  <c r="S442" i="2" s="1"/>
  <c r="Q751" i="2" a="1"/>
  <c r="Q751" i="2" s="1"/>
  <c r="S752" i="2" s="1" a="1"/>
  <c r="S752" i="2" s="1"/>
  <c r="Q436" i="2" a="1"/>
  <c r="Q436" i="2" s="1"/>
  <c r="S437" i="2" s="1" a="1"/>
  <c r="S437" i="2" s="1"/>
  <c r="Q827" i="2" a="1"/>
  <c r="Q827" i="2" s="1"/>
  <c r="Q402" i="2" a="1"/>
  <c r="Q402" i="2" s="1"/>
  <c r="Q1360" i="2" a="1"/>
  <c r="Q1360" i="2" s="1"/>
  <c r="Q508" i="2" a="1"/>
  <c r="Q508" i="2" s="1"/>
  <c r="Q195" i="2" a="1"/>
  <c r="Q195" i="2" s="1"/>
  <c r="Q743" i="2" a="1"/>
  <c r="Q743" i="2" s="1"/>
  <c r="Q296" i="2" a="1"/>
  <c r="Q296" i="2" s="1"/>
  <c r="Q1376" i="2" a="1"/>
  <c r="Q1376" i="2" s="1"/>
  <c r="Q350" i="2" a="1"/>
  <c r="Q350" i="2" s="1"/>
  <c r="S351" i="2" s="1" a="1"/>
  <c r="S351" i="2" s="1"/>
  <c r="Q570" i="2" a="1"/>
  <c r="Q570" i="2" s="1"/>
  <c r="S571" i="2" s="1" a="1"/>
  <c r="S571" i="2" s="1"/>
  <c r="Q1479" i="2" a="1"/>
  <c r="Q1479" i="2" s="1"/>
  <c r="S1480" i="2" s="1" a="1"/>
  <c r="S1480" i="2" s="1"/>
  <c r="Q845" i="2" a="1"/>
  <c r="Q845" i="2" s="1"/>
  <c r="S846" i="2" s="1" a="1"/>
  <c r="S846" i="2" s="1"/>
  <c r="Q466" i="2" a="1"/>
  <c r="Q466" i="2" s="1"/>
  <c r="S467" i="2" s="1" a="1"/>
  <c r="S467" i="2" s="1"/>
  <c r="Q86" i="2" a="1"/>
  <c r="Q86" i="2" s="1"/>
  <c r="S87" i="2" s="1" a="1"/>
  <c r="S87" i="2" s="1"/>
  <c r="Q369" i="2" a="1"/>
  <c r="Q369" i="2" s="1"/>
  <c r="Q575" i="2" a="1"/>
  <c r="Q575" i="2" s="1"/>
  <c r="Q361" i="2" a="1"/>
  <c r="Q361" i="2" s="1"/>
  <c r="Q1027" i="2" a="1"/>
  <c r="Q1027" i="2" s="1"/>
  <c r="Q644" i="2" a="1"/>
  <c r="Q644" i="2" s="1"/>
  <c r="Q860" i="2" a="1"/>
  <c r="Q860" i="2" s="1"/>
  <c r="Q266" i="2" a="1"/>
  <c r="Q266" i="2" s="1"/>
  <c r="S267" i="2" s="1" a="1"/>
  <c r="S267" i="2" s="1"/>
  <c r="Q1266" i="2" a="1"/>
  <c r="Q1266" i="2" s="1"/>
  <c r="S1267" i="2" s="1" a="1"/>
  <c r="S1267" i="2" s="1"/>
  <c r="Q63" i="2" a="1"/>
  <c r="Q63" i="2" s="1"/>
  <c r="S64" i="2" s="1" a="1"/>
  <c r="S64" i="2" s="1"/>
  <c r="Q253" i="2" a="1"/>
  <c r="Q253" i="2" s="1"/>
  <c r="S254" i="2" s="1" a="1"/>
  <c r="S254" i="2" s="1"/>
  <c r="Q1057" i="2" a="1"/>
  <c r="Q1057" i="2" s="1"/>
  <c r="S1058" i="2" s="1" a="1"/>
  <c r="S1058" i="2" s="1"/>
  <c r="Q1021" i="2" a="1"/>
  <c r="Q1021" i="2" s="1"/>
  <c r="S1022" i="2" s="1" a="1"/>
  <c r="S1022" i="2" s="1"/>
  <c r="Q1470" i="2" a="1"/>
  <c r="Q1470" i="2" s="1"/>
  <c r="S1471" i="2" s="1" a="1"/>
  <c r="S1471" i="2" s="1"/>
  <c r="Q513" i="2" a="1"/>
  <c r="Q513" i="2" s="1"/>
  <c r="S514" i="2" s="1" a="1"/>
  <c r="S514" i="2" s="1"/>
  <c r="Q695" i="2" a="1"/>
  <c r="Q695" i="2" s="1"/>
  <c r="S696" i="2" s="1" a="1"/>
  <c r="S696" i="2" s="1"/>
  <c r="Q1245" i="2" a="1"/>
  <c r="Q1245" i="2" s="1"/>
  <c r="Q203" i="2" a="1"/>
  <c r="Q203" i="2" s="1"/>
  <c r="Q1471" i="2" a="1"/>
  <c r="Q1471" i="2" s="1"/>
  <c r="S1472" i="2" s="1" a="1"/>
  <c r="S1472" i="2" s="1"/>
  <c r="Q903" i="2" a="1"/>
  <c r="Q903" i="2" s="1"/>
  <c r="Q1256" i="2" a="1"/>
  <c r="Q1256" i="2" s="1"/>
  <c r="Q674" i="2" a="1"/>
  <c r="Q674" i="2" s="1"/>
  <c r="Q686" i="2" a="1"/>
  <c r="Q686" i="2" s="1"/>
  <c r="S687" i="2" s="1" a="1"/>
  <c r="S687" i="2" s="1"/>
  <c r="Q950" i="2" a="1"/>
  <c r="Q950" i="2" s="1"/>
  <c r="S951" i="2" s="1" a="1"/>
  <c r="S951" i="2" s="1"/>
  <c r="Q148" i="2" a="1"/>
  <c r="Q148" i="2" s="1"/>
  <c r="S149" i="2" s="1" a="1"/>
  <c r="S149" i="2" s="1"/>
  <c r="Q143" i="2" a="1"/>
  <c r="Q143" i="2" s="1"/>
  <c r="S144" i="2" s="1" a="1"/>
  <c r="S144" i="2" s="1"/>
  <c r="Q872" i="2" a="1"/>
  <c r="Q872" i="2" s="1"/>
  <c r="S873" i="2" s="1" a="1"/>
  <c r="S873" i="2" s="1"/>
  <c r="Q445" i="2" a="1"/>
  <c r="Q445" i="2" s="1"/>
  <c r="S446" i="2" s="1" a="1"/>
  <c r="S446" i="2" s="1"/>
  <c r="Q343" i="2" a="1"/>
  <c r="Q343" i="2" s="1"/>
  <c r="S344" i="2" s="1" a="1"/>
  <c r="S344" i="2" s="1"/>
  <c r="Q524" i="2" a="1"/>
  <c r="Q524" i="2" s="1"/>
  <c r="Q873" i="2" a="1"/>
  <c r="Q873" i="2" s="1"/>
  <c r="Q1212" i="2" a="1"/>
  <c r="Q1212" i="2" s="1"/>
  <c r="Q605" i="2" a="1"/>
  <c r="Q605" i="2" s="1"/>
  <c r="S606" i="2" s="1" a="1"/>
  <c r="S606" i="2" s="1"/>
  <c r="Q108" i="2" a="1"/>
  <c r="Q108" i="2" s="1"/>
  <c r="Q1447" i="2" a="1"/>
  <c r="Q1447" i="2" s="1"/>
  <c r="Q1386" i="2" a="1"/>
  <c r="Q1386" i="2" s="1"/>
  <c r="Q885" i="2" a="1"/>
  <c r="Q885" i="2" s="1"/>
  <c r="S886" i="2" s="1" a="1"/>
  <c r="S886" i="2" s="1"/>
  <c r="Q103" i="2" a="1"/>
  <c r="Q103" i="2" s="1"/>
  <c r="S104" i="2" s="1" a="1"/>
  <c r="S104" i="2" s="1"/>
  <c r="Q788" i="2" a="1"/>
  <c r="Q788" i="2" s="1"/>
  <c r="S789" i="2" s="1" a="1"/>
  <c r="S789" i="2" s="1"/>
  <c r="Q1334" i="2" a="1"/>
  <c r="Q1334" i="2" s="1"/>
  <c r="S1335" i="2" s="1" a="1"/>
  <c r="S1335" i="2" s="1"/>
  <c r="Q1487" i="2" a="1"/>
  <c r="Q1487" i="2" s="1"/>
  <c r="S1488" i="2" s="1" a="1"/>
  <c r="S1488" i="2" s="1"/>
  <c r="Q1372" i="2" a="1"/>
  <c r="Q1372" i="2" s="1"/>
  <c r="S1373" i="2" s="1" a="1"/>
  <c r="S1373" i="2" s="1"/>
  <c r="Q34" i="2" a="1"/>
  <c r="Q34" i="2" s="1"/>
  <c r="S35" i="2" s="1" a="1"/>
  <c r="S35" i="2" s="1"/>
  <c r="Q89" i="2" a="1"/>
  <c r="Q89" i="2" s="1"/>
  <c r="Q730" i="2" a="1"/>
  <c r="Q730" i="2" s="1"/>
  <c r="Q283" i="2" a="1"/>
  <c r="Q283" i="2" s="1"/>
  <c r="Q957" i="2" a="1"/>
  <c r="Q957" i="2" s="1"/>
  <c r="S958" i="2" s="1" a="1"/>
  <c r="S958" i="2" s="1"/>
  <c r="Q1364" i="2" a="1"/>
  <c r="Q1364" i="2" s="1"/>
  <c r="Q1269" i="2" a="1"/>
  <c r="Q1269" i="2" s="1"/>
  <c r="Q138" i="2" a="1"/>
  <c r="Q138" i="2" s="1"/>
  <c r="Q432" i="2" a="1"/>
  <c r="Q432" i="2" s="1"/>
  <c r="S433" i="2" s="1" a="1"/>
  <c r="S433" i="2" s="1"/>
  <c r="Q594" i="2" a="1"/>
  <c r="Q594" i="2" s="1"/>
  <c r="S595" i="2" s="1" a="1"/>
  <c r="S595" i="2" s="1"/>
  <c r="Q1138" i="2" a="1"/>
  <c r="Q1138" i="2" s="1"/>
  <c r="S1139" i="2" s="1" a="1"/>
  <c r="S1139" i="2" s="1"/>
  <c r="Q759" i="2" a="1"/>
  <c r="Q759" i="2" s="1"/>
  <c r="S760" i="2" s="1" a="1"/>
  <c r="S760" i="2" s="1"/>
  <c r="Q366" i="2" a="1"/>
  <c r="Q366" i="2" s="1"/>
  <c r="S367" i="2" s="1" a="1"/>
  <c r="S367" i="2" s="1"/>
  <c r="Q1122" i="2" a="1"/>
  <c r="Q1122" i="2" s="1"/>
  <c r="S1123" i="2" s="1" a="1"/>
  <c r="S1123" i="2" s="1"/>
  <c r="Q593" i="2" a="1"/>
  <c r="Q593" i="2" s="1"/>
  <c r="S594" i="2" s="1" a="1"/>
  <c r="S594" i="2" s="1"/>
  <c r="Q419" i="2" a="1"/>
  <c r="Q419" i="2" s="1"/>
  <c r="Q1106" i="2" a="1"/>
  <c r="Q1106" i="2" s="1"/>
  <c r="Q70" i="2" a="1"/>
  <c r="Q70" i="2" s="1"/>
  <c r="Q437" i="2" a="1"/>
  <c r="Q437" i="2" s="1"/>
  <c r="S438" i="2" s="1" a="1"/>
  <c r="S438" i="2" s="1"/>
  <c r="Q766" i="2" a="1"/>
  <c r="Q766" i="2" s="1"/>
  <c r="Q191" i="2" a="1"/>
  <c r="Q191" i="2" s="1"/>
  <c r="Q1342" i="2" a="1"/>
  <c r="Q1342" i="2" s="1"/>
  <c r="Q1225" i="2" a="1"/>
  <c r="Q1225" i="2" s="1"/>
  <c r="S1226" i="2" s="1" a="1"/>
  <c r="S1226" i="2" s="1"/>
  <c r="Q511" i="2" a="1"/>
  <c r="Q511" i="2" s="1"/>
  <c r="S512" i="2" s="1" a="1"/>
  <c r="S512" i="2" s="1"/>
  <c r="Q1330" i="2" a="1"/>
  <c r="Q1330" i="2" s="1"/>
  <c r="S1331" i="2" s="1" a="1"/>
  <c r="S1331" i="2" s="1"/>
  <c r="Q591" i="2" a="1"/>
  <c r="Q591" i="2" s="1"/>
  <c r="S592" i="2" s="1" a="1"/>
  <c r="S592" i="2" s="1"/>
  <c r="Q1013" i="2" a="1"/>
  <c r="Q1013" i="2" s="1"/>
  <c r="S1014" i="2" s="1" a="1"/>
  <c r="S1014" i="2" s="1"/>
  <c r="Q1015" i="2" a="1"/>
  <c r="Q1015" i="2" s="1"/>
  <c r="S1016" i="2" s="1" a="1"/>
  <c r="S1016" i="2" s="1"/>
  <c r="Q915" i="2" a="1"/>
  <c r="Q915" i="2" s="1"/>
  <c r="S916" i="2" s="1" a="1"/>
  <c r="S916" i="2" s="1"/>
  <c r="Q536" i="2" a="1"/>
  <c r="Q536" i="2" s="1"/>
  <c r="Q353" i="2" a="1"/>
  <c r="Q353" i="2" s="1"/>
  <c r="Q1305" i="2" a="1"/>
  <c r="Q1305" i="2" s="1"/>
  <c r="S1306" i="2" s="1" a="1"/>
  <c r="S1306" i="2" s="1"/>
  <c r="Q173" i="2" a="1"/>
  <c r="Q173" i="2" s="1"/>
  <c r="S174" i="2" s="1" a="1"/>
  <c r="S174" i="2" s="1"/>
  <c r="Q1420" i="2" a="1"/>
  <c r="Q1420" i="2" s="1"/>
  <c r="Q755" i="2" a="1"/>
  <c r="Q755" i="2" s="1"/>
  <c r="Q438" i="2" a="1"/>
  <c r="Q438" i="2" s="1"/>
  <c r="Q60" i="2" a="1"/>
  <c r="Q60" i="2" s="1"/>
  <c r="S61" i="2" s="1" a="1"/>
  <c r="S61" i="2" s="1"/>
  <c r="Q85" i="2" a="1"/>
  <c r="Q85" i="2" s="1"/>
  <c r="S86" i="2" s="1" a="1"/>
  <c r="S86" i="2" s="1"/>
  <c r="Q841" i="2" a="1"/>
  <c r="Q841" i="2" s="1"/>
  <c r="S842" i="2" s="1" a="1"/>
  <c r="S842" i="2" s="1"/>
  <c r="Q1490" i="2" a="1"/>
  <c r="Q1490" i="2" s="1"/>
  <c r="S1491" i="2" s="1" a="1"/>
  <c r="S1491" i="2" s="1"/>
  <c r="Q75" i="2" a="1"/>
  <c r="Q75" i="2" s="1"/>
  <c r="S76" i="2" s="1" a="1"/>
  <c r="S76" i="2" s="1"/>
  <c r="Q837" i="2" a="1"/>
  <c r="Q837" i="2" s="1"/>
  <c r="S838" i="2" s="1" a="1"/>
  <c r="S838" i="2" s="1"/>
  <c r="Q1208" i="2" a="1"/>
  <c r="Q1208" i="2" s="1"/>
  <c r="S1209" i="2" s="1" a="1"/>
  <c r="S1209" i="2" s="1"/>
  <c r="Q940" i="2" a="1"/>
  <c r="Q940" i="2" s="1"/>
  <c r="Q66" i="2" a="1"/>
  <c r="Q66" i="2" s="1"/>
  <c r="Q329" i="2" a="1"/>
  <c r="Q329" i="2" s="1"/>
  <c r="S330" i="2" s="1" a="1"/>
  <c r="S330" i="2" s="1"/>
  <c r="Q1228" i="2" a="1"/>
  <c r="Q1228" i="2" s="1"/>
  <c r="Q313" i="2" a="1"/>
  <c r="Q313" i="2" s="1"/>
  <c r="S314" i="2" s="1" a="1"/>
  <c r="S314" i="2" s="1"/>
  <c r="Q1069" i="2" a="1"/>
  <c r="Q1069" i="2" s="1"/>
  <c r="S1070" i="2" s="1" a="1"/>
  <c r="S1070" i="2" s="1"/>
  <c r="Q601" i="2" a="1"/>
  <c r="Q601" i="2" s="1"/>
  <c r="S602" i="2" s="1" a="1"/>
  <c r="S602" i="2" s="1"/>
  <c r="Q300" i="2" a="1"/>
  <c r="Q300" i="2" s="1"/>
  <c r="S301" i="2" s="1" a="1"/>
  <c r="S301" i="2" s="1"/>
  <c r="Q1347" i="2" a="1"/>
  <c r="Q1347" i="2" s="1"/>
  <c r="S1348" i="2" s="1" a="1"/>
  <c r="S1348" i="2" s="1"/>
  <c r="Q1131" i="2" a="1"/>
  <c r="Q1131" i="2" s="1"/>
  <c r="S1132" i="2" s="1" a="1"/>
  <c r="S1132" i="2" s="1"/>
  <c r="Q65" i="2" a="1"/>
  <c r="Q65" i="2" s="1"/>
  <c r="S66" i="2" s="1" a="1"/>
  <c r="S66" i="2" s="1"/>
  <c r="Q327" i="2" a="1"/>
  <c r="Q327" i="2" s="1"/>
  <c r="S328" i="2" s="1" a="1"/>
  <c r="S328" i="2" s="1"/>
  <c r="Q18" i="2" a="1"/>
  <c r="Q18" i="2" s="1"/>
  <c r="S19" i="2" s="1" a="1"/>
  <c r="S19" i="2" s="1"/>
  <c r="Q616" i="2" a="1"/>
  <c r="Q616" i="2" s="1"/>
  <c r="S617" i="2" s="1" a="1"/>
  <c r="S617" i="2" s="1"/>
  <c r="Q292" i="2" a="1"/>
  <c r="Q292" i="2" s="1"/>
  <c r="Q769" i="2" a="1"/>
  <c r="Q769" i="2" s="1"/>
  <c r="Q1080" i="2" a="1"/>
  <c r="Q1080" i="2" s="1"/>
  <c r="Q482" i="2" a="1"/>
  <c r="Q482" i="2" s="1"/>
  <c r="S483" i="2" s="1" a="1"/>
  <c r="S483" i="2" s="1"/>
  <c r="Q512" i="2" a="1"/>
  <c r="Q512" i="2" s="1"/>
  <c r="S513" i="2" s="1" a="1"/>
  <c r="S513" i="2" s="1"/>
  <c r="Q942" i="2" a="1"/>
  <c r="Q942" i="2" s="1"/>
  <c r="Q563" i="2" a="1"/>
  <c r="Q563" i="2" s="1"/>
  <c r="S564" i="2" s="1" a="1"/>
  <c r="S564" i="2" s="1"/>
  <c r="Q170" i="2" a="1"/>
  <c r="Q170" i="2" s="1"/>
  <c r="S171" i="2" s="1" a="1"/>
  <c r="S171" i="2" s="1"/>
  <c r="Q480" i="2" a="1"/>
  <c r="Q480" i="2" s="1"/>
  <c r="S481" i="2" s="1" a="1"/>
  <c r="S481" i="2" s="1"/>
  <c r="Q1226" i="2" a="1"/>
  <c r="Q1226" i="2" s="1"/>
  <c r="S1227" i="2" s="1" a="1"/>
  <c r="S1227" i="2" s="1"/>
  <c r="Q656" i="2" a="1"/>
  <c r="Q656" i="2" s="1"/>
  <c r="S657" i="2" s="1" a="1"/>
  <c r="S657" i="2" s="1"/>
  <c r="Q147" i="2" a="1"/>
  <c r="Q147" i="2" s="1"/>
  <c r="S148" i="2" s="1" a="1"/>
  <c r="S148" i="2" s="1"/>
  <c r="Q416" i="2" a="1"/>
  <c r="Q416" i="2" s="1"/>
  <c r="S417" i="2" s="1" a="1"/>
  <c r="S417" i="2" s="1"/>
  <c r="Q792" i="2" a="1"/>
  <c r="Q792" i="2" s="1"/>
  <c r="S793" i="2" s="1" a="1"/>
  <c r="S793" i="2" s="1"/>
  <c r="Q240" i="2" a="1"/>
  <c r="Q240" i="2" s="1"/>
  <c r="Q822" i="2" a="1"/>
  <c r="Q822" i="2" s="1"/>
  <c r="Q1222" i="2" a="1"/>
  <c r="Q1222" i="2" s="1"/>
  <c r="S1223" i="2" s="1" a="1"/>
  <c r="S1223" i="2" s="1"/>
  <c r="Q104" i="2" a="1"/>
  <c r="Q104" i="2" s="1"/>
  <c r="S105" i="2" s="1" a="1"/>
  <c r="S105" i="2" s="1"/>
  <c r="Q542" i="2" a="1"/>
  <c r="Q542" i="2" s="1"/>
  <c r="Q613" i="2" a="1"/>
  <c r="Q613" i="2" s="1"/>
  <c r="Q726" i="2" a="1"/>
  <c r="Q726" i="2" s="1"/>
  <c r="Q853" i="2" a="1"/>
  <c r="Q853" i="2" s="1"/>
  <c r="S854" i="2" s="1" a="1"/>
  <c r="S854" i="2" s="1"/>
  <c r="Q1410" i="2" a="1"/>
  <c r="Q1410" i="2" s="1"/>
  <c r="S1411" i="2" s="1" a="1"/>
  <c r="S1411" i="2" s="1"/>
  <c r="Q1248" i="2" a="1"/>
  <c r="Q1248" i="2" s="1"/>
  <c r="S1249" i="2" s="1" a="1"/>
  <c r="S1249" i="2" s="1"/>
  <c r="Q1436" i="2" a="1"/>
  <c r="Q1436" i="2" s="1"/>
  <c r="S1437" i="2" s="1" a="1"/>
  <c r="S1437" i="2" s="1"/>
  <c r="Q1468" i="2" a="1"/>
  <c r="Q1468" i="2" s="1"/>
  <c r="S1469" i="2" s="1" a="1"/>
  <c r="S1469" i="2" s="1"/>
  <c r="Q621" i="2" a="1"/>
  <c r="Q621" i="2" s="1"/>
  <c r="S622" i="2" s="1" a="1"/>
  <c r="S622" i="2" s="1"/>
  <c r="Q1147" i="2" a="1"/>
  <c r="Q1147" i="2" s="1"/>
  <c r="S1148" i="2" s="1" a="1"/>
  <c r="S1148" i="2" s="1"/>
  <c r="Q222" i="2" a="1"/>
  <c r="Q222" i="2" s="1"/>
  <c r="Q192" i="2" a="1"/>
  <c r="Q192" i="2" s="1"/>
  <c r="Q948" i="2" a="1"/>
  <c r="Q948" i="2" s="1"/>
  <c r="Q238" i="2" a="1"/>
  <c r="Q238" i="2" s="1"/>
  <c r="S239" i="2" s="1" a="1"/>
  <c r="S239" i="2" s="1"/>
  <c r="Q495" i="2" a="1"/>
  <c r="Q495" i="2" s="1"/>
  <c r="S496" i="2" s="1" a="1"/>
  <c r="S496" i="2" s="1"/>
  <c r="Q748" i="2" a="1"/>
  <c r="Q748" i="2" s="1"/>
  <c r="Q35" i="2" a="1"/>
  <c r="Q35" i="2" s="1"/>
  <c r="S36" i="2" s="1" a="1"/>
  <c r="S36" i="2" s="1"/>
  <c r="Q1362" i="2" a="1"/>
  <c r="Q1362" i="2" s="1"/>
  <c r="S1363" i="2" s="1" a="1"/>
  <c r="S1363" i="2" s="1"/>
  <c r="Q509" i="2" a="1"/>
  <c r="Q509" i="2" s="1"/>
  <c r="S510" i="2" s="1" a="1"/>
  <c r="S510" i="2" s="1"/>
  <c r="Q1042" i="2" a="1"/>
  <c r="Q1042" i="2" s="1"/>
  <c r="S1043" i="2" s="1" a="1"/>
  <c r="S1043" i="2" s="1"/>
  <c r="Q1234" i="2" a="1"/>
  <c r="Q1234" i="2" s="1"/>
  <c r="S1235" i="2" s="1" a="1"/>
  <c r="S1235" i="2" s="1"/>
  <c r="Q352" i="2" a="1"/>
  <c r="Q352" i="2" s="1"/>
  <c r="S353" i="2" s="1" a="1"/>
  <c r="S353" i="2" s="1"/>
  <c r="Q1361" i="2" a="1"/>
  <c r="Q1361" i="2" s="1"/>
  <c r="S1362" i="2" s="1" a="1"/>
  <c r="S1362" i="2" s="1"/>
  <c r="Q772" i="2" a="1"/>
  <c r="Q772" i="2" s="1"/>
  <c r="S773" i="2" s="1" a="1"/>
  <c r="S773" i="2" s="1"/>
  <c r="Q287" i="2" a="1"/>
  <c r="Q287" i="2" s="1"/>
  <c r="Q573" i="2" a="1"/>
  <c r="Q573" i="2" s="1"/>
  <c r="Q492" i="2" a="1"/>
  <c r="Q492" i="2" s="1"/>
  <c r="Q960" i="2" a="1"/>
  <c r="Q960" i="2" s="1"/>
  <c r="Q1260" i="2" a="1"/>
  <c r="Q1260" i="2" s="1"/>
  <c r="S1261" i="2" s="1" a="1"/>
  <c r="S1261" i="2" s="1"/>
  <c r="Q630" i="2" a="1"/>
  <c r="Q630" i="2" s="1"/>
  <c r="Q1206" i="2" a="1"/>
  <c r="Q1206" i="2" s="1"/>
  <c r="Q421" i="2" a="1"/>
  <c r="Q421" i="2" s="1"/>
  <c r="S422" i="2" s="1" a="1"/>
  <c r="S422" i="2" s="1"/>
  <c r="Q15" i="2" a="1"/>
  <c r="Q15" i="2" s="1"/>
  <c r="S16" i="2" s="1" a="1"/>
  <c r="S16" i="2" s="1"/>
  <c r="Q770" i="2" a="1"/>
  <c r="Q770" i="2" s="1"/>
  <c r="S771" i="2" s="1" a="1"/>
  <c r="S771" i="2" s="1"/>
  <c r="Q1067" i="2" a="1"/>
  <c r="Q1067" i="2" s="1"/>
  <c r="S1068" i="2" s="1" a="1"/>
  <c r="S1068" i="2" s="1"/>
  <c r="Q1178" i="2" a="1"/>
  <c r="Q1178" i="2" s="1"/>
  <c r="S1179" i="2" s="1" a="1"/>
  <c r="S1179" i="2" s="1"/>
  <c r="Q702" i="2" a="1"/>
  <c r="Q702" i="2" s="1"/>
  <c r="S703" i="2" s="1" a="1"/>
  <c r="S703" i="2" s="1"/>
  <c r="Q1404" i="2" a="1"/>
  <c r="Q1404" i="2" s="1"/>
  <c r="S1405" i="2" s="1" a="1"/>
  <c r="S1405" i="2" s="1"/>
  <c r="Q891" i="2" a="1"/>
  <c r="Q891" i="2" s="1"/>
  <c r="Q160" i="2" a="1"/>
  <c r="Q160" i="2" s="1"/>
  <c r="Q842" i="2" a="1"/>
  <c r="Q842" i="2" s="1"/>
  <c r="Q54" i="2" a="1"/>
  <c r="Q54" i="2" s="1"/>
  <c r="S55" i="2" s="1" a="1"/>
  <c r="S55" i="2" s="1"/>
  <c r="Q447" i="2" a="1"/>
  <c r="Q447" i="2" s="1"/>
  <c r="S448" i="2" s="1" a="1"/>
  <c r="S448" i="2" s="1"/>
  <c r="Q406" i="2" a="1"/>
  <c r="Q406" i="2" s="1"/>
  <c r="Q1055" i="2" a="1"/>
  <c r="Q1055" i="2" s="1"/>
  <c r="Q763" i="2" a="1"/>
  <c r="Q763" i="2" s="1"/>
  <c r="S764" i="2" s="1" a="1"/>
  <c r="S764" i="2" s="1"/>
  <c r="Q112" i="2" a="1"/>
  <c r="Q112" i="2" s="1"/>
  <c r="S113" i="2" s="1" a="1"/>
  <c r="S113" i="2" s="1"/>
  <c r="Q38" i="2" a="1"/>
  <c r="Q38" i="2" s="1"/>
  <c r="S39" i="2" s="1" a="1"/>
  <c r="S39" i="2" s="1"/>
  <c r="Q924" i="2" a="1"/>
  <c r="Q924" i="2" s="1"/>
  <c r="S925" i="2" s="1" a="1"/>
  <c r="S925" i="2" s="1"/>
  <c r="Q708" i="2" a="1"/>
  <c r="Q708" i="2" s="1"/>
  <c r="S709" i="2" s="1" a="1"/>
  <c r="S709" i="2" s="1"/>
  <c r="Q1154" i="2" a="1"/>
  <c r="Q1154" i="2" s="1"/>
  <c r="S1155" i="2" s="1" a="1"/>
  <c r="S1155" i="2" s="1"/>
  <c r="Q285" i="2" a="1"/>
  <c r="Q285" i="2" s="1"/>
  <c r="S286" i="2" s="1" a="1"/>
  <c r="S286" i="2" s="1"/>
  <c r="Q297" i="2" a="1"/>
  <c r="Q297" i="2" s="1"/>
  <c r="Q1054" i="2" a="1"/>
  <c r="Q1054" i="2" s="1"/>
  <c r="Q1210" i="2" a="1"/>
  <c r="Q1210" i="2" s="1"/>
  <c r="S1211" i="2" s="1" a="1"/>
  <c r="S1211" i="2" s="1"/>
  <c r="Q494" i="2" a="1"/>
  <c r="Q494" i="2" s="1"/>
  <c r="S495" i="2" s="1" a="1"/>
  <c r="S495" i="2" s="1"/>
  <c r="Q698" i="2" a="1"/>
  <c r="Q698" i="2" s="1"/>
  <c r="S699" i="2" s="1" a="1"/>
  <c r="S699" i="2" s="1"/>
  <c r="Q186" i="2" a="1"/>
  <c r="Q186" i="2" s="1"/>
  <c r="Q1417" i="2" a="1"/>
  <c r="Q1417" i="2" s="1"/>
  <c r="S1418" i="2" s="1" a="1"/>
  <c r="S1418" i="2" s="1"/>
  <c r="Q239" i="2" a="1"/>
  <c r="Q239" i="2" s="1"/>
  <c r="S240" i="2" s="1" a="1"/>
  <c r="S240" i="2" s="1"/>
  <c r="Q996" i="2" a="1"/>
  <c r="Q996" i="2" s="1"/>
  <c r="S997" i="2" s="1" a="1"/>
  <c r="S997" i="2" s="1"/>
  <c r="Q663" i="2" a="1"/>
  <c r="Q663" i="2" s="1"/>
  <c r="S664" i="2" s="1" a="1"/>
  <c r="S664" i="2" s="1"/>
  <c r="Q137" i="2" a="1"/>
  <c r="Q137" i="2" s="1"/>
  <c r="S138" i="2" s="1" a="1"/>
  <c r="S138" i="2" s="1"/>
  <c r="Q281" i="2" a="1"/>
  <c r="Q281" i="2" s="1"/>
  <c r="S282" i="2" s="1" a="1"/>
  <c r="S282" i="2" s="1"/>
  <c r="Q1165" i="2" a="1"/>
  <c r="Q1165" i="2" s="1"/>
  <c r="S1166" i="2" s="1" a="1"/>
  <c r="S1166" i="2" s="1"/>
  <c r="Q142" i="2" a="1"/>
  <c r="Q142" i="2" s="1"/>
  <c r="S143" i="2" s="1" a="1"/>
  <c r="S143" i="2" s="1"/>
  <c r="Q546" i="2" a="1"/>
  <c r="Q546" i="2" s="1"/>
  <c r="Q810" i="2" a="1"/>
  <c r="Q810" i="2" s="1"/>
  <c r="Q111" i="2" a="1"/>
  <c r="Q111" i="2" s="1"/>
  <c r="Q606" i="2" a="1"/>
  <c r="Q606" i="2" s="1"/>
  <c r="S607" i="2" s="1" a="1"/>
  <c r="S607" i="2" s="1"/>
  <c r="Q1073" i="2" a="1"/>
  <c r="Q1073" i="2" s="1"/>
  <c r="Q1032" i="2" a="1"/>
  <c r="Q1032" i="2" s="1"/>
  <c r="Q1297" i="2" a="1"/>
  <c r="Q1297" i="2" s="1"/>
  <c r="S1298" i="2" s="1" a="1"/>
  <c r="S1298" i="2" s="1"/>
  <c r="Q333" i="2" a="1"/>
  <c r="Q333" i="2" s="1"/>
  <c r="S334" i="2" s="1" a="1"/>
  <c r="S334" i="2" s="1"/>
  <c r="Q1449" i="2" a="1"/>
  <c r="Q1449" i="2" s="1"/>
  <c r="S1450" i="2" s="1" a="1"/>
  <c r="S1450" i="2" s="1"/>
  <c r="Q244" i="2" a="1"/>
  <c r="Q244" i="2" s="1"/>
  <c r="S245" i="2" s="1" a="1"/>
  <c r="S245" i="2" s="1"/>
  <c r="Q1194" i="2" a="1"/>
  <c r="Q1194" i="2" s="1"/>
  <c r="S1195" i="2" s="1" a="1"/>
  <c r="S1195" i="2" s="1"/>
  <c r="Q423" i="2" a="1"/>
  <c r="Q423" i="2" s="1"/>
  <c r="S424" i="2" s="1" a="1"/>
  <c r="S424" i="2" s="1"/>
  <c r="Q1179" i="2" a="1"/>
  <c r="Q1179" i="2" s="1"/>
  <c r="S1180" i="2" s="1" a="1"/>
  <c r="S1180" i="2" s="1"/>
  <c r="Q731" i="2" a="1"/>
  <c r="Q731" i="2" s="1"/>
  <c r="S732" i="2" s="1" a="1"/>
  <c r="S732" i="2" s="1"/>
  <c r="Q1078" i="2" a="1"/>
  <c r="Q1078" i="2" s="1"/>
  <c r="Q1192" i="2" a="1"/>
  <c r="Q1192" i="2" s="1"/>
  <c r="Q1272" i="2" a="1"/>
  <c r="Q1272" i="2" s="1"/>
  <c r="S1273" i="2" s="1" a="1"/>
  <c r="S1273" i="2" s="1"/>
  <c r="Q664" i="2" a="1"/>
  <c r="Q664" i="2" s="1"/>
  <c r="Q829" i="2" a="1"/>
  <c r="Q829" i="2" s="1"/>
  <c r="S830" i="2" s="1" a="1"/>
  <c r="S830" i="2" s="1"/>
  <c r="Q489" i="2" a="1"/>
  <c r="Q489" i="2" s="1"/>
  <c r="Q753" i="2" a="1"/>
  <c r="Q753" i="2" s="1"/>
  <c r="S754" i="2" s="1" a="1"/>
  <c r="S754" i="2" s="1"/>
  <c r="Q123" i="2" a="1"/>
  <c r="Q123" i="2" s="1"/>
  <c r="S124" i="2" s="1" a="1"/>
  <c r="S124" i="2" s="1"/>
  <c r="Q1318" i="2" a="1"/>
  <c r="Q1318" i="2" s="1"/>
  <c r="S1319" i="2" s="1" a="1"/>
  <c r="S1319" i="2" s="1"/>
  <c r="Q364" i="2" a="1"/>
  <c r="Q364" i="2" s="1"/>
  <c r="S365" i="2" s="1" a="1"/>
  <c r="S365" i="2" s="1"/>
  <c r="Q1009" i="2" a="1"/>
  <c r="Q1009" i="2" s="1"/>
  <c r="S1010" i="2" s="1" a="1"/>
  <c r="S1010" i="2" s="1"/>
  <c r="Q1233" i="2" a="1"/>
  <c r="Q1233" i="2" s="1"/>
  <c r="S1234" i="2" s="1" a="1"/>
  <c r="S1234" i="2" s="1"/>
  <c r="Q646" i="2" a="1"/>
  <c r="Q646" i="2" s="1"/>
  <c r="S647" i="2" s="1" a="1"/>
  <c r="S647" i="2" s="1"/>
  <c r="Q1050" i="2" a="1"/>
  <c r="Q1050" i="2" s="1"/>
  <c r="S1051" i="2" s="1" a="1"/>
  <c r="S1051" i="2" s="1"/>
  <c r="Q251" i="2" a="1"/>
  <c r="Q251" i="2" s="1"/>
  <c r="Q907" i="2" a="1"/>
  <c r="Q907" i="2" s="1"/>
  <c r="Q966" i="2" a="1"/>
  <c r="Q966" i="2" s="1"/>
  <c r="Q1422" i="2" a="1"/>
  <c r="Q1422" i="2" s="1"/>
  <c r="S1423" i="2" s="1" a="1"/>
  <c r="S1423" i="2" s="1"/>
  <c r="Q444" i="2" a="1"/>
  <c r="Q444" i="2" s="1"/>
  <c r="S445" i="2" s="1" a="1"/>
  <c r="S445" i="2" s="1"/>
  <c r="Q1060" i="2" a="1"/>
  <c r="Q1060" i="2" s="1"/>
  <c r="Q172" i="2" a="1"/>
  <c r="Q172" i="2" s="1"/>
  <c r="S173" i="2" s="1" a="1"/>
  <c r="S173" i="2" s="1"/>
  <c r="Q446" i="2" a="1"/>
  <c r="Q446" i="2" s="1"/>
  <c r="S447" i="2" s="1" a="1"/>
  <c r="S447" i="2" s="1"/>
  <c r="Q1221" i="2" a="1"/>
  <c r="Q1221" i="2" s="1"/>
  <c r="S1222" i="2" s="1" a="1"/>
  <c r="S1222" i="2" s="1"/>
  <c r="Q1118" i="2" a="1"/>
  <c r="Q1118" i="2" s="1"/>
  <c r="S1119" i="2" s="1" a="1"/>
  <c r="S1119" i="2" s="1"/>
  <c r="Q1303" i="2" a="1"/>
  <c r="Q1303" i="2" s="1"/>
  <c r="S1304" i="2" s="1" a="1"/>
  <c r="S1304" i="2" s="1"/>
  <c r="Q342" i="2" a="1"/>
  <c r="Q342" i="2" s="1"/>
  <c r="S343" i="2" s="1" a="1"/>
  <c r="S343" i="2" s="1"/>
  <c r="Q1095" i="2" a="1"/>
  <c r="Q1095" i="2" s="1"/>
  <c r="S1096" i="2" s="1" a="1"/>
  <c r="S1096" i="2" s="1"/>
  <c r="Q302" i="2" a="1"/>
  <c r="Q302" i="2" s="1"/>
  <c r="S303" i="2" s="1" a="1"/>
  <c r="S303" i="2" s="1"/>
  <c r="Q922" i="2" a="1"/>
  <c r="Q922" i="2" s="1"/>
  <c r="Q905" i="2" a="1"/>
  <c r="Q905" i="2" s="1"/>
  <c r="Q226" i="2" a="1"/>
  <c r="Q226" i="2" s="1"/>
  <c r="S227" i="2" s="1" a="1"/>
  <c r="S227" i="2" s="1"/>
  <c r="Q325" i="2" a="1"/>
  <c r="Q325" i="2" s="1"/>
  <c r="S326" i="2" s="1" a="1"/>
  <c r="S326" i="2" s="1"/>
  <c r="Q1271" i="2" a="1"/>
  <c r="Q1271" i="2" s="1"/>
  <c r="Q718" i="2" a="1"/>
  <c r="Q718" i="2" s="1"/>
  <c r="Q580" i="2" a="1"/>
  <c r="Q580" i="2" s="1"/>
  <c r="S581" i="2" s="1" a="1"/>
  <c r="S581" i="2" s="1"/>
  <c r="Q204" i="2" a="1"/>
  <c r="Q204" i="2" s="1"/>
  <c r="S205" i="2" s="1" a="1"/>
  <c r="S205" i="2" s="1"/>
  <c r="Q716" i="2" a="1"/>
  <c r="Q716" i="2" s="1"/>
  <c r="S717" i="2" s="1" a="1"/>
  <c r="S717" i="2" s="1"/>
  <c r="Q1324" i="2" a="1"/>
  <c r="Q1324" i="2" s="1"/>
  <c r="S1325" i="2" s="1" a="1"/>
  <c r="S1325" i="2" s="1"/>
  <c r="Q1460" i="2" a="1"/>
  <c r="Q1460" i="2" s="1"/>
  <c r="S1461" i="2" s="1" a="1"/>
  <c r="S1461" i="2" s="1"/>
  <c r="Q1377" i="2" a="1"/>
  <c r="Q1377" i="2" s="1"/>
  <c r="S1378" i="2" s="1" a="1"/>
  <c r="S1378" i="2" s="1"/>
  <c r="Q83" i="2" a="1"/>
  <c r="Q83" i="2" s="1"/>
  <c r="S84" i="2" s="1" a="1"/>
  <c r="S84" i="2" s="1"/>
  <c r="Q1350" i="2" a="1"/>
  <c r="Q1350" i="2" s="1"/>
  <c r="S1351" i="2" s="1" a="1"/>
  <c r="S1351" i="2" s="1"/>
  <c r="Q799" i="2" a="1"/>
  <c r="Q799" i="2" s="1"/>
  <c r="Q551" i="2" a="1"/>
  <c r="Q551" i="2" s="1"/>
  <c r="Q817" i="2" a="1"/>
  <c r="Q817" i="2" s="1"/>
  <c r="Q475" i="2" a="1"/>
  <c r="Q475" i="2" s="1"/>
  <c r="S476" i="2" s="1" a="1"/>
  <c r="S476" i="2" s="1"/>
  <c r="Q1092" i="2" a="1"/>
  <c r="Q1092" i="2" s="1"/>
  <c r="Q1107" i="2" a="1"/>
  <c r="Q1107" i="2" s="1"/>
  <c r="S1108" i="2" s="1" a="1"/>
  <c r="S1108" i="2" s="1"/>
  <c r="Q765" i="2" a="1"/>
  <c r="Q765" i="2" s="1"/>
  <c r="S766" i="2" s="1" a="1"/>
  <c r="S766" i="2" s="1"/>
  <c r="Q651" i="2" a="1"/>
  <c r="Q651" i="2" s="1"/>
  <c r="S652" i="2" s="1" a="1"/>
  <c r="S652" i="2" s="1"/>
  <c r="Q684" i="2" a="1"/>
  <c r="Q684" i="2" s="1"/>
  <c r="S685" i="2" s="1" a="1"/>
  <c r="S685" i="2" s="1"/>
  <c r="Q1313" i="2" a="1"/>
  <c r="Q1313" i="2" s="1"/>
  <c r="S1314" i="2" s="1" a="1"/>
  <c r="S1314" i="2" s="1"/>
  <c r="Q393" i="2" a="1"/>
  <c r="Q393" i="2" s="1"/>
  <c r="S394" i="2" s="1" a="1"/>
  <c r="S394" i="2" s="1"/>
  <c r="Q291" i="2" a="1"/>
  <c r="Q291" i="2" s="1"/>
  <c r="S292" i="2" s="1" a="1"/>
  <c r="S292" i="2" s="1"/>
  <c r="Q681" i="2" a="1"/>
  <c r="Q681" i="2" s="1"/>
  <c r="S682" i="2" s="1" a="1"/>
  <c r="S682" i="2" s="1"/>
  <c r="Q330" i="2" a="1"/>
  <c r="Q330" i="2" s="1"/>
  <c r="S331" i="2" s="1" a="1"/>
  <c r="S331" i="2" s="1"/>
  <c r="Q694" i="2" a="1"/>
  <c r="Q694" i="2" s="1"/>
  <c r="Q571" i="2" a="1"/>
  <c r="Q571" i="2" s="1"/>
  <c r="Q1413" i="2" a="1"/>
  <c r="Q1413" i="2" s="1"/>
  <c r="Q1065" i="2" a="1"/>
  <c r="Q1065" i="2" s="1"/>
  <c r="S1066" i="2" s="1" a="1"/>
  <c r="S1066" i="2" s="1"/>
  <c r="Q634" i="2" a="1"/>
  <c r="Q634" i="2" s="1"/>
  <c r="Q255" i="2" a="1"/>
  <c r="Q255" i="2" s="1"/>
  <c r="Q619" i="2" a="1"/>
  <c r="Q619" i="2" s="1"/>
  <c r="S620" i="2" s="1" a="1"/>
  <c r="S620" i="2" s="1"/>
  <c r="Q1293" i="2" a="1"/>
  <c r="Q1293" i="2" s="1"/>
  <c r="S1294" i="2" s="1" a="1"/>
  <c r="S1294" i="2" s="1"/>
  <c r="Q1068" i="2" a="1"/>
  <c r="Q1068" i="2" s="1"/>
  <c r="S1069" i="2" s="1" a="1"/>
  <c r="S1069" i="2" s="1"/>
  <c r="Q888" i="2" a="1"/>
  <c r="Q888" i="2" s="1"/>
  <c r="S889" i="2" s="1" a="1"/>
  <c r="S889" i="2" s="1"/>
  <c r="Q659" i="2" a="1"/>
  <c r="Q659" i="2" s="1"/>
  <c r="S660" i="2" s="1" a="1"/>
  <c r="S660" i="2" s="1"/>
  <c r="Q1049" i="2" a="1"/>
  <c r="Q1049" i="2" s="1"/>
  <c r="S1050" i="2" s="1" a="1"/>
  <c r="S1050" i="2" s="1"/>
  <c r="Q320" i="2" a="1"/>
  <c r="Q320" i="2" s="1"/>
  <c r="S321" i="2" s="1" a="1"/>
  <c r="S321" i="2" s="1"/>
  <c r="Q1056" i="2" a="1"/>
  <c r="Q1056" i="2" s="1"/>
  <c r="S1057" i="2" s="1" a="1"/>
  <c r="S1057" i="2" s="1"/>
  <c r="Q965" i="2" a="1"/>
  <c r="Q965" i="2" s="1"/>
  <c r="Q246" i="2" a="1"/>
  <c r="Q246" i="2" s="1"/>
  <c r="Q401" i="2" a="1"/>
  <c r="Q401" i="2" s="1"/>
  <c r="Q1188" i="2" a="1"/>
  <c r="Q1188" i="2" s="1"/>
  <c r="S1189" i="2" s="1" a="1"/>
  <c r="S1189" i="2" s="1"/>
  <c r="Q490" i="2" a="1"/>
  <c r="Q490" i="2" s="1"/>
  <c r="S491" i="2" s="1" a="1"/>
  <c r="S491" i="2" s="1"/>
  <c r="Q754" i="2" a="1"/>
  <c r="Q754" i="2" s="1"/>
  <c r="S755" i="2" s="1" a="1"/>
  <c r="S755" i="2" s="1"/>
  <c r="Q1116" i="2" a="1"/>
  <c r="Q1116" i="2" s="1"/>
  <c r="S1117" i="2" s="1" a="1"/>
  <c r="S1117" i="2" s="1"/>
  <c r="Q1103" i="2" a="1"/>
  <c r="Q1103" i="2" s="1"/>
  <c r="S1104" i="2" s="1" a="1"/>
  <c r="S1104" i="2" s="1"/>
  <c r="Q365" i="2" a="1"/>
  <c r="Q365" i="2" s="1"/>
  <c r="S366" i="2" s="1" a="1"/>
  <c r="S366" i="2" s="1"/>
  <c r="Q167" i="2" a="1"/>
  <c r="Q167" i="2" s="1"/>
  <c r="S168" i="2" s="1" a="1"/>
  <c r="S168" i="2" s="1"/>
  <c r="Q182" i="2" a="1"/>
  <c r="Q182" i="2" s="1"/>
  <c r="S183" i="2" s="1" a="1"/>
  <c r="S183" i="2" s="1"/>
  <c r="Q1467" i="2" a="1"/>
  <c r="Q1467" i="2" s="1"/>
  <c r="S1468" i="2" s="1" a="1"/>
  <c r="S1468" i="2" s="1"/>
  <c r="Q682" i="2" a="1"/>
  <c r="Q682" i="2" s="1"/>
  <c r="S683" i="2" s="1" a="1"/>
  <c r="S683" i="2" s="1"/>
  <c r="Q47" i="2" a="1"/>
  <c r="Q47" i="2" s="1"/>
  <c r="S48" i="2" s="1" a="1"/>
  <c r="S48" i="2" s="1"/>
  <c r="Q518" i="2" a="1"/>
  <c r="Q518" i="2" s="1"/>
  <c r="Q390" i="2" a="1"/>
  <c r="Q390" i="2" s="1"/>
  <c r="Q752" i="2" a="1"/>
  <c r="Q752" i="2" s="1"/>
  <c r="S753" i="2" s="1" a="1"/>
  <c r="S753" i="2" s="1"/>
  <c r="Q347" i="2" a="1"/>
  <c r="Q347" i="2" s="1"/>
  <c r="S348" i="2" s="1" a="1"/>
  <c r="S348" i="2" s="1"/>
  <c r="Q826" i="2" a="1"/>
  <c r="Q826" i="2" s="1"/>
  <c r="Q1283" i="2" a="1"/>
  <c r="Q1283" i="2" s="1"/>
  <c r="Q247" i="2" a="1"/>
  <c r="Q247" i="2" s="1"/>
  <c r="S248" i="2" s="1" a="1"/>
  <c r="S248" i="2" s="1"/>
  <c r="Q535" i="2" a="1"/>
  <c r="Q535" i="2" s="1"/>
  <c r="S536" i="2" s="1" a="1"/>
  <c r="S536" i="2" s="1"/>
  <c r="Q68" i="2" a="1"/>
  <c r="Q68" i="2" s="1"/>
  <c r="S69" i="2" s="1" a="1"/>
  <c r="S69" i="2" s="1"/>
  <c r="Q119" i="2" a="1"/>
  <c r="Q119" i="2" s="1"/>
  <c r="S120" i="2" s="1" a="1"/>
  <c r="S120" i="2" s="1"/>
  <c r="Q774" i="2" a="1"/>
  <c r="Q774" i="2" s="1"/>
  <c r="S775" i="2" s="1" a="1"/>
  <c r="S775" i="2" s="1"/>
  <c r="Q395" i="2" a="1"/>
  <c r="Q395" i="2" s="1"/>
  <c r="S396" i="2" s="1" a="1"/>
  <c r="S396" i="2" s="1"/>
  <c r="Q813" i="2" a="1"/>
  <c r="Q813" i="2" s="1"/>
  <c r="S814" i="2" s="1" a="1"/>
  <c r="S814" i="2" s="1"/>
  <c r="Q758" i="2" a="1"/>
  <c r="Q758" i="2" s="1"/>
  <c r="S759" i="2" s="1" a="1"/>
  <c r="S759" i="2" s="1"/>
  <c r="Q228" i="2" a="1"/>
  <c r="Q228" i="2" s="1"/>
  <c r="S229" i="2" s="1" a="1"/>
  <c r="S229" i="2" s="1"/>
  <c r="Q471" i="2" a="1"/>
  <c r="Q471" i="2" s="1"/>
  <c r="Q230" i="2" a="1"/>
  <c r="Q230" i="2" s="1"/>
  <c r="Q299" i="2" a="1"/>
  <c r="Q299" i="2" s="1"/>
  <c r="S300" i="2" s="1" a="1"/>
  <c r="S300" i="2" s="1"/>
  <c r="Q715" i="2" a="1"/>
  <c r="Q715" i="2" s="1"/>
  <c r="Q1105" i="2" a="1"/>
  <c r="Q1105" i="2" s="1"/>
  <c r="S1106" i="2" s="1" a="1"/>
  <c r="S1106" i="2" s="1"/>
  <c r="Q280" i="2" a="1"/>
  <c r="Q280" i="2" s="1"/>
  <c r="S281" i="2" s="1" a="1"/>
  <c r="S281" i="2" s="1"/>
  <c r="Q577" i="2" a="1"/>
  <c r="Q577" i="2" s="1"/>
  <c r="S578" i="2" s="1" a="1"/>
  <c r="S578" i="2" s="1"/>
  <c r="Q1087" i="2" a="1"/>
  <c r="Q1087" i="2" s="1"/>
  <c r="S1088" i="2" s="1" a="1"/>
  <c r="S1088" i="2" s="1"/>
  <c r="Q1126" i="2" a="1"/>
  <c r="Q1126" i="2" s="1"/>
  <c r="S1127" i="2" s="1" a="1"/>
  <c r="S1127" i="2" s="1"/>
  <c r="Q176" i="2" a="1"/>
  <c r="Q176" i="2" s="1"/>
  <c r="S177" i="2" s="1" a="1"/>
  <c r="S177" i="2" s="1"/>
  <c r="Q615" i="2" a="1"/>
  <c r="Q615" i="2" s="1"/>
  <c r="S616" i="2" s="1" a="1"/>
  <c r="S616" i="2" s="1"/>
  <c r="Q879" i="2" a="1"/>
  <c r="Q879" i="2" s="1"/>
  <c r="S880" i="2" s="1" a="1"/>
  <c r="S880" i="2" s="1"/>
  <c r="Q52" i="2" a="1"/>
  <c r="Q52" i="2" s="1"/>
  <c r="S53" i="2" s="1" a="1"/>
  <c r="S53" i="2" s="1"/>
  <c r="Q139" i="2" a="1"/>
  <c r="Q139" i="2" s="1"/>
  <c r="Q519" i="2" a="1"/>
  <c r="Q519" i="2" s="1"/>
  <c r="Q762" i="2" a="1"/>
  <c r="Q762" i="2" s="1"/>
  <c r="S763" i="2" s="1" a="1"/>
  <c r="S763" i="2" s="1"/>
  <c r="Q789" i="2" a="1"/>
  <c r="Q789" i="2" s="1"/>
  <c r="S790" i="2" s="1" a="1"/>
  <c r="S790" i="2" s="1"/>
  <c r="Q187" i="2" a="1"/>
  <c r="Q187" i="2" s="1"/>
  <c r="S188" i="2" s="1" a="1"/>
  <c r="S188" i="2" s="1"/>
  <c r="Q1044" i="2" a="1"/>
  <c r="Q1044" i="2" s="1"/>
  <c r="S1045" i="2" s="1" a="1"/>
  <c r="S1045" i="2" s="1"/>
  <c r="Q453" i="2" a="1"/>
  <c r="Q453" i="2" s="1"/>
  <c r="S454" i="2" s="1" a="1"/>
  <c r="S454" i="2" s="1"/>
  <c r="Q73" i="2" a="1"/>
  <c r="Q73" i="2" s="1"/>
  <c r="S74" i="2" s="1" a="1"/>
  <c r="S74" i="2" s="1"/>
  <c r="Q898" i="2" a="1"/>
  <c r="Q898" i="2" s="1"/>
  <c r="S899" i="2" s="1" a="1"/>
  <c r="S899" i="2" s="1"/>
  <c r="Q114" i="2" a="1"/>
  <c r="Q114" i="2" s="1"/>
  <c r="S115" i="2" s="1" a="1"/>
  <c r="S115" i="2" s="1"/>
  <c r="Q478" i="2" a="1"/>
  <c r="Q478" i="2" s="1"/>
  <c r="S479" i="2" s="1" a="1"/>
  <c r="S479" i="2" s="1"/>
  <c r="Q1216" i="2" a="1"/>
  <c r="Q1216" i="2" s="1"/>
  <c r="S1217" i="2" s="1" a="1"/>
  <c r="S1217" i="2" s="1"/>
  <c r="Q79" i="2" a="1"/>
  <c r="Q79" i="2" s="1"/>
  <c r="S80" i="2" s="1" a="1"/>
  <c r="S80" i="2" s="1"/>
  <c r="Q398" i="2" a="1"/>
  <c r="Q398" i="2" s="1"/>
  <c r="S399" i="2" s="1" a="1"/>
  <c r="S399" i="2" s="1"/>
  <c r="Q692" i="2" a="1"/>
  <c r="Q692" i="2" s="1"/>
  <c r="S693" i="2" s="1" a="1"/>
  <c r="S693" i="2" s="1"/>
  <c r="Q1357" i="2" a="1"/>
  <c r="Q1357" i="2" s="1"/>
  <c r="Q125" i="2" a="1"/>
  <c r="Q125" i="2" s="1"/>
  <c r="S126" i="2" s="1" a="1"/>
  <c r="S126" i="2" s="1"/>
  <c r="Q25" i="2" a="1"/>
  <c r="Q25" i="2" s="1"/>
  <c r="S26" i="2" s="1" a="1"/>
  <c r="S26" i="2" s="1"/>
  <c r="Q24" i="2" a="1"/>
  <c r="Q24" i="2" s="1"/>
  <c r="Q1196" i="2" a="1"/>
  <c r="Q1196" i="2" s="1"/>
  <c r="S1197" i="2" s="1" a="1"/>
  <c r="S1197" i="2" s="1"/>
  <c r="Q624" i="2" a="1"/>
  <c r="Q624" i="2" s="1"/>
  <c r="S625" i="2" s="1" a="1"/>
  <c r="S625" i="2" s="1"/>
  <c r="Q980" i="2" a="1"/>
  <c r="Q980" i="2" s="1"/>
  <c r="S981" i="2" s="1" a="1"/>
  <c r="S981" i="2" s="1"/>
  <c r="Q1414" i="2" a="1"/>
  <c r="Q1414" i="2" s="1"/>
  <c r="S1415" i="2" s="1" a="1"/>
  <c r="S1415" i="2" s="1"/>
  <c r="Q985" i="2" a="1"/>
  <c r="Q985" i="2" s="1"/>
  <c r="S986" i="2" s="1" a="1"/>
  <c r="S986" i="2" s="1"/>
  <c r="Q322" i="2" a="1"/>
  <c r="Q322" i="2" s="1"/>
  <c r="S323" i="2" s="1" a="1"/>
  <c r="S323" i="2" s="1"/>
  <c r="Q194" i="2" a="1"/>
  <c r="Q194" i="2" s="1"/>
  <c r="S195" i="2" s="1" a="1"/>
  <c r="S195" i="2" s="1"/>
  <c r="Q556" i="2" a="1"/>
  <c r="Q556" i="2" s="1"/>
  <c r="S557" i="2" s="1" a="1"/>
  <c r="S557" i="2" s="1"/>
  <c r="Q994" i="2" a="1"/>
  <c r="Q994" i="2" s="1"/>
  <c r="S995" i="2" s="1" a="1"/>
  <c r="S995" i="2" s="1"/>
  <c r="Q840" i="2" a="1"/>
  <c r="Q840" i="2" s="1"/>
  <c r="S841" i="2" s="1" a="1"/>
  <c r="S841" i="2" s="1"/>
  <c r="Q756" i="2" a="1"/>
  <c r="Q756" i="2" s="1"/>
  <c r="Q981" i="2" a="1"/>
  <c r="Q981" i="2" s="1"/>
  <c r="S982" i="2" s="1" a="1"/>
  <c r="S982" i="2" s="1"/>
  <c r="Q505" i="2" a="1"/>
  <c r="Q505" i="2" s="1"/>
  <c r="S506" i="2" s="1" a="1"/>
  <c r="S506" i="2" s="1"/>
  <c r="Q995" i="2" a="1"/>
  <c r="Q995" i="2" s="1"/>
  <c r="Q847" i="2" a="1"/>
  <c r="Q847" i="2" s="1"/>
  <c r="S848" i="2" s="1" a="1"/>
  <c r="S848" i="2" s="1"/>
  <c r="Q932" i="2" a="1"/>
  <c r="Q932" i="2" s="1"/>
  <c r="S933" i="2" s="1" a="1"/>
  <c r="S933" i="2" s="1"/>
  <c r="Q1384" i="2" a="1"/>
  <c r="Q1384" i="2" s="1"/>
  <c r="S1385" i="2" s="1" a="1"/>
  <c r="S1385" i="2" s="1"/>
  <c r="Q629" i="2" a="1"/>
  <c r="Q629" i="2" s="1"/>
  <c r="S630" i="2" s="1" a="1"/>
  <c r="S630" i="2" s="1"/>
  <c r="Q1045" i="2" a="1"/>
  <c r="Q1045" i="2" s="1"/>
  <c r="S1046" i="2" s="1" a="1"/>
  <c r="S1046" i="2" s="1"/>
  <c r="Q935" i="2" a="1"/>
  <c r="Q935" i="2" s="1"/>
  <c r="S936" i="2" s="1" a="1"/>
  <c r="S936" i="2" s="1"/>
  <c r="Q515" i="2" a="1"/>
  <c r="Q515" i="2" s="1"/>
  <c r="S516" i="2" s="1" a="1"/>
  <c r="S516" i="2" s="1"/>
  <c r="Q899" i="2" a="1"/>
  <c r="Q899" i="2" s="1"/>
  <c r="S900" i="2" s="1" a="1"/>
  <c r="S900" i="2" s="1"/>
  <c r="Q454" i="2" a="1"/>
  <c r="Q454" i="2" s="1"/>
  <c r="S455" i="2" s="1" a="1"/>
  <c r="S455" i="2" s="1"/>
  <c r="Q188" i="2" a="1"/>
  <c r="Q188" i="2" s="1"/>
  <c r="Q27" i="2" a="1"/>
  <c r="Q27" i="2" s="1"/>
  <c r="S28" i="2" s="1" a="1"/>
  <c r="S28" i="2" s="1"/>
  <c r="Q1214" i="2" a="1"/>
  <c r="Q1214" i="2" s="1"/>
  <c r="Q584" i="2" a="1"/>
  <c r="Q584" i="2" s="1"/>
  <c r="S585" i="2" s="1" a="1"/>
  <c r="S585" i="2" s="1"/>
  <c r="Q857" i="2" a="1"/>
  <c r="Q857" i="2" s="1"/>
  <c r="Q464" i="2" a="1"/>
  <c r="Q464" i="2" s="1"/>
  <c r="S465" i="2" s="1" a="1"/>
  <c r="S465" i="2" s="1"/>
  <c r="Q278" i="2" a="1"/>
  <c r="Q278" i="2" s="1"/>
  <c r="S279" i="2" s="1" a="1"/>
  <c r="S279" i="2" s="1"/>
  <c r="Q1416" i="2" a="1"/>
  <c r="Q1416" i="2" s="1"/>
  <c r="S1417" i="2" s="1" a="1"/>
  <c r="S1417" i="2" s="1"/>
  <c r="Q323" i="2" a="1"/>
  <c r="Q323" i="2" s="1"/>
  <c r="S324" i="2" s="1" a="1"/>
  <c r="S324" i="2" s="1"/>
  <c r="Q92" i="2" a="1"/>
  <c r="Q92" i="2" s="1"/>
  <c r="S93" i="2" s="1" a="1"/>
  <c r="S93" i="2" s="1"/>
  <c r="Q604" i="2" a="1"/>
  <c r="Q604" i="2" s="1"/>
  <c r="S605" i="2" s="1" a="1"/>
  <c r="S605" i="2" s="1"/>
  <c r="Q910" i="2" a="1"/>
  <c r="Q910" i="2" s="1"/>
  <c r="S911" i="2" s="1" a="1"/>
  <c r="S911" i="2" s="1"/>
  <c r="Q1046" i="2" a="1"/>
  <c r="Q1046" i="2" s="1"/>
  <c r="S1047" i="2" s="1" a="1"/>
  <c r="S1047" i="2" s="1"/>
  <c r="Q1412" i="2" a="1"/>
  <c r="Q1412" i="2" s="1"/>
  <c r="S1413" i="2" s="1" a="1"/>
  <c r="S1413" i="2" s="1"/>
  <c r="Q1063" i="2" a="1"/>
  <c r="Q1063" i="2" s="1"/>
  <c r="S1064" i="2" s="1" a="1"/>
  <c r="S1064" i="2" s="1"/>
  <c r="Q1486" i="2" a="1"/>
  <c r="Q1486" i="2" s="1"/>
  <c r="Q389" i="2" a="1"/>
  <c r="Q389" i="2" s="1"/>
  <c r="Q359" i="2" a="1"/>
  <c r="Q359" i="2" s="1"/>
  <c r="S360" i="2" s="1" a="1"/>
  <c r="S360" i="2" s="1"/>
  <c r="Q1038" i="2" a="1"/>
  <c r="Q1038" i="2" s="1"/>
  <c r="Q937" i="2" a="1"/>
  <c r="Q937" i="2" s="1"/>
  <c r="S938" i="2" s="1" a="1"/>
  <c r="S938" i="2" s="1"/>
  <c r="Q1020" i="2" a="1"/>
  <c r="Q1020" i="2" s="1"/>
  <c r="S1021" i="2" s="1" a="1"/>
  <c r="S1021" i="2" s="1"/>
  <c r="Q1354" i="2" a="1"/>
  <c r="Q1354" i="2" s="1"/>
  <c r="S1355" i="2" s="1" a="1"/>
  <c r="S1355" i="2" s="1"/>
  <c r="Q1018" i="2" a="1"/>
  <c r="Q1018" i="2" s="1"/>
  <c r="S1019" i="2" s="1" a="1"/>
  <c r="S1019" i="2" s="1"/>
  <c r="Q1079" i="2" a="1"/>
  <c r="Q1079" i="2" s="1"/>
  <c r="S1080" i="2" s="1" a="1"/>
  <c r="S1080" i="2" s="1"/>
  <c r="Q979" i="2" a="1"/>
  <c r="Q979" i="2" s="1"/>
  <c r="S980" i="2" s="1" a="1"/>
  <c r="S980" i="2" s="1"/>
  <c r="Q947" i="2" a="1"/>
  <c r="Q947" i="2" s="1"/>
  <c r="S948" i="2" s="1" a="1"/>
  <c r="S948" i="2" s="1"/>
  <c r="Q36" i="2" a="1"/>
  <c r="Q36" i="2" s="1"/>
  <c r="S37" i="2" s="1" a="1"/>
  <c r="S37" i="2" s="1"/>
  <c r="Q196" i="2" a="1"/>
  <c r="Q196" i="2" s="1"/>
  <c r="S197" i="2" s="1" a="1"/>
  <c r="S197" i="2" s="1"/>
  <c r="Q569" i="2" a="1"/>
  <c r="Q569" i="2" s="1"/>
  <c r="Q1255" i="2" a="1"/>
  <c r="Q1255" i="2" s="1"/>
  <c r="Q140" i="2" a="1"/>
  <c r="Q140" i="2" s="1"/>
  <c r="S141" i="2" s="1" a="1"/>
  <c r="S141" i="2" s="1"/>
  <c r="Q849" i="2" a="1"/>
  <c r="Q849" i="2" s="1"/>
  <c r="S850" i="2" s="1" a="1"/>
  <c r="S850" i="2" s="1"/>
  <c r="Q1128" i="2" a="1"/>
  <c r="Q1128" i="2" s="1"/>
  <c r="Q764" i="2" a="1"/>
  <c r="Q764" i="2" s="1"/>
  <c r="S765" i="2" s="1" a="1"/>
  <c r="S765" i="2" s="1"/>
  <c r="Q697" i="2" a="1"/>
  <c r="Q697" i="2" s="1"/>
  <c r="S698" i="2" s="1" a="1"/>
  <c r="S698" i="2" s="1"/>
  <c r="Q122" i="2" a="1"/>
  <c r="Q122" i="2" s="1"/>
  <c r="S123" i="2" s="1" a="1"/>
  <c r="S123" i="2" s="1"/>
  <c r="Q1392" i="2" a="1"/>
  <c r="Q1392" i="2" s="1"/>
  <c r="S1393" i="2" s="1" a="1"/>
  <c r="S1393" i="2" s="1"/>
  <c r="Q801" i="2" a="1"/>
  <c r="Q801" i="2" s="1"/>
  <c r="S802" i="2" s="1" a="1"/>
  <c r="S802" i="2" s="1"/>
  <c r="Q1111" i="2" a="1"/>
  <c r="Q1111" i="2" s="1"/>
  <c r="S1112" i="2" s="1" a="1"/>
  <c r="S1112" i="2" s="1"/>
  <c r="Q693" i="2" a="1"/>
  <c r="Q693" i="2" s="1"/>
  <c r="S694" i="2" s="1" a="1"/>
  <c r="S694" i="2" s="1"/>
  <c r="Q1383" i="2" a="1"/>
  <c r="Q1383" i="2" s="1"/>
  <c r="S1384" i="2" s="1" a="1"/>
  <c r="S1384" i="2" s="1"/>
  <c r="Q909" i="2" a="1"/>
  <c r="Q909" i="2" s="1"/>
  <c r="S910" i="2" s="1" a="1"/>
  <c r="S910" i="2" s="1"/>
  <c r="Q354" i="2" a="1"/>
  <c r="Q354" i="2" s="1"/>
  <c r="S355" i="2" s="1" a="1"/>
  <c r="S355" i="2" s="1"/>
  <c r="Q334" i="2" a="1"/>
  <c r="Q334" i="2" s="1"/>
  <c r="Q1198" i="2" a="1"/>
  <c r="Q1198" i="2" s="1"/>
  <c r="S1199" i="2" s="1" a="1"/>
  <c r="S1199" i="2" s="1"/>
  <c r="Q1285" i="2" a="1"/>
  <c r="Q1285" i="2" s="1"/>
  <c r="S1286" i="2" s="1" a="1"/>
  <c r="S1286" i="2" s="1"/>
  <c r="Q1232" i="2" a="1"/>
  <c r="Q1232" i="2" s="1"/>
  <c r="S1233" i="2" s="1" a="1"/>
  <c r="S1233" i="2" s="1"/>
  <c r="Q1258" i="2" a="1"/>
  <c r="Q1258" i="2" s="1"/>
  <c r="Q1478" i="2" a="1"/>
  <c r="Q1478" i="2" s="1"/>
  <c r="S1479" i="2" s="1" a="1"/>
  <c r="S1479" i="2" s="1"/>
  <c r="Q747" i="2" a="1"/>
  <c r="Q747" i="2" s="1"/>
  <c r="S748" i="2" s="1" a="1"/>
  <c r="S748" i="2" s="1"/>
  <c r="Q894" i="2" a="1"/>
  <c r="Q894" i="2" s="1"/>
  <c r="S895" i="2" s="1" a="1"/>
  <c r="S895" i="2" s="1"/>
  <c r="Q338" i="2" a="1"/>
  <c r="Q338" i="2" s="1"/>
  <c r="S339" i="2" s="1" a="1"/>
  <c r="S339" i="2" s="1"/>
  <c r="Q742" i="2" a="1"/>
  <c r="Q742" i="2" s="1"/>
  <c r="S743" i="2" s="1" a="1"/>
  <c r="S743" i="2" s="1"/>
  <c r="Q309" i="2" a="1"/>
  <c r="Q309" i="2" s="1"/>
  <c r="S310" i="2" s="1" a="1"/>
  <c r="S310" i="2" s="1"/>
  <c r="Q1403" i="2" a="1"/>
  <c r="Q1403" i="2" s="1"/>
  <c r="S1404" i="2" s="1" a="1"/>
  <c r="S1404" i="2" s="1"/>
  <c r="Q850" i="2" a="1"/>
  <c r="Q850" i="2" s="1"/>
  <c r="S851" i="2" s="1" a="1"/>
  <c r="S851" i="2" s="1"/>
  <c r="Q126" i="2" a="1"/>
  <c r="Q126" i="2" s="1"/>
  <c r="Q321" i="2" a="1"/>
  <c r="Q321" i="2" s="1"/>
  <c r="Q193" i="2" a="1"/>
  <c r="Q193" i="2" s="1"/>
  <c r="S194" i="2" s="1" a="1"/>
  <c r="S194" i="2" s="1"/>
  <c r="Q583" i="2" a="1"/>
  <c r="Q583" i="2" s="1"/>
  <c r="S584" i="2" s="1" a="1"/>
  <c r="S584" i="2" s="1"/>
  <c r="Q428" i="2" a="1"/>
  <c r="Q428" i="2" s="1"/>
  <c r="S429" i="2" s="1" a="1"/>
  <c r="S429" i="2" s="1"/>
  <c r="Q1438" i="2" a="1"/>
  <c r="Q1438" i="2" s="1"/>
  <c r="S1439" i="2" s="1" a="1"/>
  <c r="S1439" i="2" s="1"/>
  <c r="Q385" i="2" a="1"/>
  <c r="Q385" i="2" s="1"/>
  <c r="S386" i="2" s="1" a="1"/>
  <c r="S386" i="2" s="1"/>
  <c r="Q1109" i="2" a="1"/>
  <c r="Q1109" i="2" s="1"/>
  <c r="S1110" i="2" s="1" a="1"/>
  <c r="S1110" i="2" s="1"/>
  <c r="Q1240" i="2" a="1"/>
  <c r="Q1240" i="2" s="1"/>
  <c r="S1241" i="2" s="1" a="1"/>
  <c r="S1241" i="2" s="1"/>
  <c r="Q26" i="2" a="1"/>
  <c r="Q26" i="2" s="1"/>
  <c r="S27" i="2" s="1" a="1"/>
  <c r="S27" i="2" s="1"/>
  <c r="Q1353" i="2" a="1"/>
  <c r="Q1353" i="2" s="1"/>
  <c r="S1354" i="2" s="1" a="1"/>
  <c r="S1354" i="2" s="1"/>
  <c r="Q862" i="2" a="1"/>
  <c r="Q862" i="2" s="1"/>
  <c r="S863" i="2" s="1" a="1"/>
  <c r="S863" i="2" s="1"/>
  <c r="Q1325" i="2" a="1"/>
  <c r="Q1325" i="2" s="1"/>
  <c r="S1326" i="2" s="1" a="1"/>
  <c r="S1326" i="2" s="1"/>
  <c r="Q87" i="2" a="1"/>
  <c r="Q87" i="2" s="1"/>
  <c r="S88" i="2" s="1" a="1"/>
  <c r="S88" i="2" s="1"/>
  <c r="Q1401" i="2" a="1"/>
  <c r="Q1401" i="2" s="1"/>
  <c r="S1402" i="2" s="1" a="1"/>
  <c r="S1402" i="2" s="1"/>
  <c r="Q250" i="2" a="1"/>
  <c r="Q250" i="2" s="1"/>
  <c r="Q773" i="2" a="1"/>
  <c r="Q773" i="2" s="1"/>
  <c r="S774" i="2" s="1" a="1"/>
  <c r="S774" i="2" s="1"/>
  <c r="Q61" i="2" a="1"/>
  <c r="Q61" i="2" s="1"/>
  <c r="S62" i="2" s="1" a="1"/>
  <c r="S62" i="2" s="1"/>
  <c r="Q953" i="2" a="1"/>
  <c r="Q953" i="2" s="1"/>
  <c r="S954" i="2" s="1" a="1"/>
  <c r="S954" i="2" s="1"/>
  <c r="Q851" i="2" a="1"/>
  <c r="Q851" i="2" s="1"/>
  <c r="S852" i="2" s="1" a="1"/>
  <c r="S852" i="2" s="1"/>
  <c r="Q23" i="2" a="1"/>
  <c r="Q23" i="2" s="1"/>
  <c r="S24" i="2" s="1" a="1"/>
  <c r="S24" i="2" s="1"/>
  <c r="Q498" i="2" a="1"/>
  <c r="Q498" i="2" s="1"/>
  <c r="S499" i="2" s="1" a="1"/>
  <c r="S499" i="2" s="1"/>
  <c r="Q1254" i="2" a="1"/>
  <c r="Q1254" i="2" s="1"/>
  <c r="S1255" i="2" s="1" a="1"/>
  <c r="S1255" i="2" s="1"/>
  <c r="Q1499" i="2" a="1"/>
  <c r="Q1499" i="2" s="1"/>
  <c r="S1500" i="2" s="1" a="1"/>
  <c r="S1500" i="2" s="1"/>
  <c r="Q791" i="2" a="1"/>
  <c r="Q791" i="2" s="1"/>
  <c r="S792" i="2" s="1" a="1"/>
  <c r="S792" i="2" s="1"/>
  <c r="Q614" i="2" a="1"/>
  <c r="Q614" i="2" s="1"/>
  <c r="S615" i="2" s="1" a="1"/>
  <c r="S615" i="2" s="1"/>
  <c r="Q476" i="2" a="1"/>
  <c r="Q476" i="2" s="1"/>
  <c r="S477" i="2" s="1" a="1"/>
  <c r="S477" i="2" s="1"/>
  <c r="Q233" i="2" a="1"/>
  <c r="Q233" i="2" s="1"/>
  <c r="S234" i="2" s="1" a="1"/>
  <c r="S234" i="2" s="1"/>
  <c r="Q707" i="2" a="1"/>
  <c r="Q707" i="2" s="1"/>
  <c r="S708" i="2" s="1" a="1"/>
  <c r="S708" i="2" s="1"/>
  <c r="Q1181" i="2" a="1"/>
  <c r="Q1181" i="2" s="1"/>
  <c r="S1182" i="2" s="1" a="1"/>
  <c r="S1182" i="2" s="1"/>
  <c r="Q870" i="2" a="1"/>
  <c r="Q870" i="2" s="1"/>
  <c r="S871" i="2" s="1" a="1"/>
  <c r="S871" i="2" s="1"/>
  <c r="Q882" i="2" a="1"/>
  <c r="Q882" i="2" s="1"/>
  <c r="S883" i="2" s="1" a="1"/>
  <c r="S883" i="2" s="1"/>
  <c r="Q84" i="2" a="1"/>
  <c r="Q84" i="2" s="1"/>
  <c r="S85" i="2" s="1" a="1"/>
  <c r="S85" i="2" s="1"/>
  <c r="Q839" i="2" a="1"/>
  <c r="Q839" i="2" s="1"/>
  <c r="Q267" i="2" a="1"/>
  <c r="Q267" i="2" s="1"/>
  <c r="S268" i="2" s="1" a="1"/>
  <c r="S268" i="2" s="1"/>
  <c r="Q1263" i="2" a="1"/>
  <c r="Q1263" i="2" s="1"/>
  <c r="S1264" i="2" s="1" a="1"/>
  <c r="S1264" i="2" s="1"/>
  <c r="Q550" i="2" a="1"/>
  <c r="Q550" i="2" s="1"/>
  <c r="S551" i="2" s="1" a="1"/>
  <c r="S551" i="2" s="1"/>
  <c r="Q919" i="2" a="1"/>
  <c r="Q919" i="2" s="1"/>
  <c r="S920" i="2" s="1" a="1"/>
  <c r="S920" i="2" s="1"/>
  <c r="Q1048" i="2" a="1"/>
  <c r="Q1048" i="2" s="1"/>
  <c r="S1049" i="2" s="1" a="1"/>
  <c r="S1049" i="2" s="1"/>
  <c r="Q248" i="2" a="1"/>
  <c r="Q248" i="2" s="1"/>
  <c r="S249" i="2" s="1" a="1"/>
  <c r="S249" i="2" s="1"/>
  <c r="Q1005" i="2" a="1"/>
  <c r="Q1005" i="2" s="1"/>
  <c r="S1006" i="2" s="1" a="1"/>
  <c r="S1006" i="2" s="1"/>
  <c r="Q1064" i="2" a="1"/>
  <c r="Q1064" i="2" s="1"/>
  <c r="S1065" i="2" s="1" a="1"/>
  <c r="S1065" i="2" s="1"/>
  <c r="Q1072" i="2" a="1"/>
  <c r="Q1072" i="2" s="1"/>
  <c r="Q69" i="2" a="1"/>
  <c r="Q69" i="2" s="1"/>
  <c r="Q1022" i="2" a="1"/>
  <c r="Q1022" i="2" s="1"/>
  <c r="S1023" i="2" s="1" a="1"/>
  <c r="S1023" i="2" s="1"/>
  <c r="Q528" i="2" a="1"/>
  <c r="Q528" i="2" s="1"/>
  <c r="S529" i="2" s="1" a="1"/>
  <c r="S529" i="2" s="1"/>
  <c r="Q151" i="2" a="1"/>
  <c r="Q151" i="2" s="1"/>
  <c r="S152" i="2" s="1" a="1"/>
  <c r="S152" i="2" s="1"/>
  <c r="Q1393" i="2" a="1"/>
  <c r="Q1393" i="2" s="1"/>
  <c r="Q1204" i="2" a="1"/>
  <c r="Q1204" i="2" s="1"/>
  <c r="S1205" i="2" s="1" a="1"/>
  <c r="S1205" i="2" s="1"/>
  <c r="Q1182" i="2" a="1"/>
  <c r="Q1182" i="2" s="1"/>
  <c r="S1183" i="2" s="1" a="1"/>
  <c r="S1183" i="2" s="1"/>
  <c r="Q181" i="2" a="1"/>
  <c r="Q181" i="2" s="1"/>
  <c r="S182" i="2" s="1" a="1"/>
  <c r="S182" i="2" s="1"/>
  <c r="Q993" i="2" a="1"/>
  <c r="Q993" i="2" s="1"/>
  <c r="S994" i="2" s="1" a="1"/>
  <c r="S994" i="2" s="1"/>
  <c r="Q460" i="2" a="1"/>
  <c r="Q460" i="2" s="1"/>
  <c r="S461" i="2" s="1" a="1"/>
  <c r="S461" i="2" s="1"/>
  <c r="Q1340" i="2" a="1"/>
  <c r="Q1340" i="2" s="1"/>
  <c r="S1341" i="2" s="1" a="1"/>
  <c r="S1341" i="2" s="1"/>
  <c r="Q655" i="2" a="1"/>
  <c r="Q655" i="2" s="1"/>
  <c r="S656" i="2" s="1" a="1"/>
  <c r="S656" i="2" s="1"/>
  <c r="Q1058" i="2" a="1"/>
  <c r="Q1058" i="2" s="1"/>
  <c r="S1059" i="2" s="1" a="1"/>
  <c r="S1059" i="2" s="1"/>
  <c r="Q1047" i="2" a="1"/>
  <c r="Q1047" i="2" s="1"/>
  <c r="S1048" i="2" s="1" a="1"/>
  <c r="S1048" i="2" s="1"/>
  <c r="Q825" i="2" a="1"/>
  <c r="Q825" i="2" s="1"/>
  <c r="Q439" i="2" a="1"/>
  <c r="Q439" i="2" s="1"/>
  <c r="S440" i="2" s="1" a="1"/>
  <c r="S440" i="2" s="1"/>
  <c r="Q1215" i="2" a="1"/>
  <c r="Q1215" i="2" s="1"/>
  <c r="S1216" i="2" s="1" a="1"/>
  <c r="S1216" i="2" s="1"/>
  <c r="Q355" i="2" a="1"/>
  <c r="Q355" i="2" s="1"/>
  <c r="S356" i="2" s="1" a="1"/>
  <c r="S356" i="2" s="1"/>
  <c r="Q458" i="2" a="1"/>
  <c r="Q458" i="2" s="1"/>
  <c r="S459" i="2" s="1" a="1"/>
  <c r="S459" i="2" s="1"/>
  <c r="Q1402" i="2" a="1"/>
  <c r="Q1402" i="2" s="1"/>
  <c r="S1403" i="2" s="1" a="1"/>
  <c r="S1403" i="2" s="1"/>
  <c r="Q1276" i="2" a="1"/>
  <c r="Q1276" i="2" s="1"/>
  <c r="S1277" i="2" s="1" a="1"/>
  <c r="S1277" i="2" s="1"/>
  <c r="Q713" i="2" a="1"/>
  <c r="Q713" i="2" s="1"/>
  <c r="S714" i="2" s="1" a="1"/>
  <c r="S714" i="2" s="1"/>
  <c r="Q590" i="2" a="1"/>
  <c r="Q590" i="2" s="1"/>
  <c r="S591" i="2" s="1" a="1"/>
  <c r="S591" i="2" s="1"/>
  <c r="Q254" i="2" a="1"/>
  <c r="Q254" i="2" s="1"/>
  <c r="S255" i="2" s="1" a="1"/>
  <c r="S255" i="2" s="1"/>
  <c r="Q767" i="2" a="1"/>
  <c r="Q767" i="2" s="1"/>
  <c r="S768" i="2" s="1" a="1"/>
  <c r="S768" i="2" s="1"/>
  <c r="Q383" i="2" a="1"/>
  <c r="Q383" i="2" s="1"/>
  <c r="S384" i="2" s="1" a="1"/>
  <c r="S384" i="2" s="1"/>
  <c r="Q1250" i="2" a="1"/>
  <c r="Q1250" i="2" s="1"/>
  <c r="S1251" i="2" s="1" a="1"/>
  <c r="S1251" i="2" s="1"/>
  <c r="Q805" i="2" a="1"/>
  <c r="Q805" i="2" s="1"/>
  <c r="S806" i="2" s="1" a="1"/>
  <c r="S806" i="2" s="1"/>
  <c r="Q856" i="2" a="1"/>
  <c r="Q856" i="2" s="1"/>
  <c r="S857" i="2" s="1" a="1"/>
  <c r="S857" i="2" s="1"/>
  <c r="Q425" i="2" a="1"/>
  <c r="Q425" i="2" s="1"/>
  <c r="S426" i="2" s="1" a="1"/>
  <c r="S426" i="2" s="1"/>
  <c r="Q448" i="2" a="1"/>
  <c r="Q448" i="2" s="1"/>
  <c r="S449" i="2" s="1" a="1"/>
  <c r="S449" i="2" s="1"/>
  <c r="Q59" i="2" a="1"/>
  <c r="Q59" i="2" s="1"/>
  <c r="S60" i="2" s="1" a="1"/>
  <c r="S60" i="2" s="1"/>
  <c r="Q793" i="2" a="1"/>
  <c r="Q793" i="2" s="1"/>
  <c r="S794" i="2" s="1" a="1"/>
  <c r="S794" i="2" s="1"/>
  <c r="Q944" i="2" a="1"/>
  <c r="Q944" i="2" s="1"/>
  <c r="S945" i="2" s="1" a="1"/>
  <c r="S945" i="2" s="1"/>
  <c r="Q797" i="2" a="1"/>
  <c r="Q797" i="2" s="1"/>
  <c r="S798" i="2" s="1" a="1"/>
  <c r="S798" i="2" s="1"/>
  <c r="Q607" i="2" a="1"/>
  <c r="Q607" i="2" s="1"/>
  <c r="S608" i="2" s="1" a="1"/>
  <c r="S608" i="2" s="1"/>
  <c r="Q1363" i="2" a="1"/>
  <c r="Q1363" i="2" s="1"/>
  <c r="S1364" i="2" s="1" a="1"/>
  <c r="S1364" i="2" s="1"/>
  <c r="Q1327" i="2" a="1"/>
  <c r="Q1327" i="2" s="1"/>
  <c r="S1328" i="2" s="1" a="1"/>
  <c r="S1328" i="2" s="1"/>
  <c r="Q1043" i="2" a="1"/>
  <c r="Q1043" i="2" s="1"/>
  <c r="S1044" i="2" s="1" a="1"/>
  <c r="S1044" i="2" s="1"/>
  <c r="Q1000" i="2" a="1"/>
  <c r="Q1000" i="2" s="1"/>
  <c r="S1001" i="2" s="1" a="1"/>
  <c r="S1001" i="2" s="1"/>
  <c r="Q811" i="2" a="1"/>
  <c r="Q811" i="2" s="1"/>
  <c r="S812" i="2" s="1" a="1"/>
  <c r="S812" i="2" s="1"/>
  <c r="Q1075" i="2" a="1"/>
  <c r="Q1075" i="2" s="1"/>
  <c r="S1076" i="2" s="1" a="1"/>
  <c r="S1076" i="2" s="1"/>
  <c r="Q642" i="2" a="1"/>
  <c r="Q642" i="2" s="1"/>
  <c r="S643" i="2" s="1" a="1"/>
  <c r="S643" i="2" s="1"/>
  <c r="Q1093" i="2" a="1"/>
  <c r="Q1093" i="2" s="1"/>
  <c r="S1094" i="2" s="1" a="1"/>
  <c r="S1094" i="2" s="1"/>
  <c r="Q800" i="2" a="1"/>
  <c r="Q800" i="2" s="1"/>
  <c r="S801" i="2" s="1" a="1"/>
  <c r="S801" i="2" s="1"/>
  <c r="Q1123" i="2" a="1"/>
  <c r="Q1123" i="2" s="1"/>
  <c r="S1124" i="2" s="1" a="1"/>
  <c r="S1124" i="2" s="1"/>
  <c r="Q626" i="2" a="1"/>
  <c r="Q626" i="2" s="1"/>
  <c r="S627" i="2" s="1" a="1"/>
  <c r="S627" i="2" s="1"/>
  <c r="Q1296" i="2" a="1"/>
  <c r="Q1296" i="2" s="1"/>
  <c r="S1297" i="2" s="1" a="1"/>
  <c r="S1297" i="2" s="1"/>
  <c r="Q959" i="2" a="1"/>
  <c r="Q959" i="2" s="1"/>
  <c r="S960" i="2" s="1" a="1"/>
  <c r="S960" i="2" s="1"/>
  <c r="Q734" i="2" a="1"/>
  <c r="Q734" i="2" s="1"/>
  <c r="S735" i="2" s="1" a="1"/>
  <c r="S735" i="2" s="1"/>
  <c r="Q1102" i="2" a="1"/>
  <c r="Q1102" i="2" s="1"/>
  <c r="S1103" i="2" s="1" a="1"/>
  <c r="S1103" i="2" s="1"/>
  <c r="Q848" i="2" a="1"/>
  <c r="Q848" i="2" s="1"/>
  <c r="S849" i="2" s="1" a="1"/>
  <c r="S849" i="2" s="1"/>
  <c r="Q983" i="2" a="1"/>
  <c r="Q983" i="2" s="1"/>
  <c r="S984" i="2" s="1" a="1"/>
  <c r="S984" i="2" s="1"/>
  <c r="Q409" i="2" a="1"/>
  <c r="Q409" i="2" s="1"/>
  <c r="S410" i="2" s="1" a="1"/>
  <c r="S410" i="2" s="1"/>
  <c r="Q484" i="2" a="1"/>
  <c r="Q484" i="2" s="1"/>
  <c r="S485" i="2" s="1" a="1"/>
  <c r="S485" i="2" s="1"/>
  <c r="Q133" i="2" a="1"/>
  <c r="Q133" i="2" s="1"/>
  <c r="S134" i="2" s="1" a="1"/>
  <c r="S134" i="2" s="1"/>
  <c r="Q1465" i="2" a="1"/>
  <c r="Q1465" i="2" s="1"/>
  <c r="Q790" i="2" a="1"/>
  <c r="Q790" i="2" s="1"/>
  <c r="S791" i="2" s="1" a="1"/>
  <c r="S791" i="2" s="1"/>
  <c r="Q235" i="2" a="1"/>
  <c r="Q235" i="2" s="1"/>
  <c r="S236" i="2" s="1" a="1"/>
  <c r="S236" i="2" s="1"/>
  <c r="Q1066" i="2" a="1"/>
  <c r="Q1066" i="2" s="1"/>
  <c r="S1067" i="2" s="1" a="1"/>
  <c r="S1067" i="2" s="1"/>
  <c r="Q1322" i="2" a="1"/>
  <c r="Q1322" i="2" s="1"/>
  <c r="S1323" i="2" s="1" a="1"/>
  <c r="S1323" i="2" s="1"/>
  <c r="Q796" i="2" a="1"/>
  <c r="Q796" i="2" s="1"/>
  <c r="S797" i="2" s="1" a="1"/>
  <c r="S797" i="2" s="1"/>
  <c r="Q982" i="2" a="1"/>
  <c r="Q982" i="2" s="1"/>
  <c r="S983" i="2" s="1" a="1"/>
  <c r="S983" i="2" s="1"/>
  <c r="Q892" i="2" a="1"/>
  <c r="Q892" i="2" s="1"/>
  <c r="S893" i="2" s="1" a="1"/>
  <c r="S893" i="2" s="1"/>
  <c r="Q121" i="2" a="1"/>
  <c r="Q121" i="2" s="1"/>
  <c r="S122" i="2" s="1" a="1"/>
  <c r="S122" i="2" s="1"/>
  <c r="Q1351" i="2" a="1"/>
  <c r="Q1351" i="2" s="1"/>
  <c r="S1352" i="2" s="1" a="1"/>
  <c r="S1352" i="2" s="1"/>
  <c r="Q1267" i="2" a="1"/>
  <c r="Q1267" i="2" s="1"/>
  <c r="S1268" i="2" s="1" a="1"/>
  <c r="S1268" i="2" s="1"/>
  <c r="Q1224" i="2" a="1"/>
  <c r="Q1224" i="2" s="1"/>
  <c r="S1225" i="2" s="1" a="1"/>
  <c r="S1225" i="2" s="1"/>
  <c r="Q852" i="2" a="1"/>
  <c r="Q852" i="2" s="1"/>
  <c r="S853" i="2" s="1" a="1"/>
  <c r="S853" i="2" s="1"/>
  <c r="Q1398" i="2" a="1"/>
  <c r="Q1398" i="2" s="1"/>
  <c r="Q727" i="2" a="1"/>
  <c r="Q727" i="2" s="1"/>
  <c r="S728" i="2" s="1" a="1"/>
  <c r="S728" i="2" s="1"/>
  <c r="Q1040" i="2" a="1"/>
  <c r="Q1040" i="2" s="1"/>
  <c r="S1041" i="2" s="1" a="1"/>
  <c r="S1041" i="2" s="1"/>
  <c r="Q1331" i="2" a="1"/>
  <c r="Q1331" i="2" s="1"/>
  <c r="S1332" i="2" s="1" a="1"/>
  <c r="S1332" i="2" s="1"/>
  <c r="Q1291" i="2" a="1"/>
  <c r="Q1291" i="2" s="1"/>
  <c r="S1292" i="2" s="1" a="1"/>
  <c r="S1292" i="2" s="1"/>
  <c r="Q153" i="2" a="1"/>
  <c r="Q153" i="2" s="1"/>
  <c r="S154" i="2" s="1" a="1"/>
  <c r="S154" i="2" s="1"/>
  <c r="Q418" i="2" a="1"/>
  <c r="Q418" i="2" s="1"/>
  <c r="S419" i="2" s="1" a="1"/>
  <c r="S419" i="2" s="1"/>
  <c r="Q388" i="2" a="1"/>
  <c r="Q388" i="2" s="1"/>
  <c r="S389" i="2" s="1" a="1"/>
  <c r="S389" i="2" s="1"/>
  <c r="Q1144" i="2" a="1"/>
  <c r="Q1144" i="2" s="1"/>
  <c r="S1145" i="2" s="1" a="1"/>
  <c r="S1145" i="2" s="1"/>
  <c r="Q1315" i="2" a="1"/>
  <c r="Q1315" i="2" s="1"/>
  <c r="S1316" i="2" s="1" a="1"/>
  <c r="S1316" i="2" s="1"/>
  <c r="Q1252" i="2" a="1"/>
  <c r="Q1252" i="2" s="1"/>
  <c r="S1253" i="2" s="1" a="1"/>
  <c r="S1253" i="2" s="1"/>
  <c r="Q1170" i="2" a="1"/>
  <c r="Q1170" i="2" s="1"/>
  <c r="S1171" i="2" s="1" a="1"/>
  <c r="S1171" i="2" s="1"/>
  <c r="Q921" i="2" a="1"/>
  <c r="Q921" i="2" s="1"/>
  <c r="S922" i="2" s="1" a="1"/>
  <c r="S922" i="2" s="1"/>
  <c r="Q290" i="2" a="1"/>
  <c r="Q290" i="2" s="1"/>
  <c r="S291" i="2" s="1" a="1"/>
  <c r="S291" i="2" s="1"/>
  <c r="Q1156" i="2" a="1"/>
  <c r="Q1156" i="2" s="1"/>
  <c r="S1157" i="2" s="1" a="1"/>
  <c r="S1157" i="2" s="1"/>
  <c r="Q275" i="2" a="1"/>
  <c r="Q275" i="2" s="1"/>
  <c r="Q600" i="2" a="1"/>
  <c r="Q600" i="2" s="1"/>
  <c r="S601" i="2" s="1" a="1"/>
  <c r="S601" i="2" s="1"/>
  <c r="Q155" i="2" a="1"/>
  <c r="Q155" i="2" s="1"/>
  <c r="S156" i="2" s="1" a="1"/>
  <c r="S156" i="2" s="1"/>
  <c r="Q157" i="2" a="1"/>
  <c r="Q157" i="2" s="1"/>
  <c r="S158" i="2" s="1" a="1"/>
  <c r="S158" i="2" s="1"/>
  <c r="Q625" i="2" a="1"/>
  <c r="Q625" i="2" s="1"/>
  <c r="S626" i="2" s="1" a="1"/>
  <c r="S626" i="2" s="1"/>
  <c r="Q274" i="2" a="1"/>
  <c r="Q274" i="2" s="1"/>
  <c r="S275" i="2" s="1" a="1"/>
  <c r="S275" i="2" s="1"/>
  <c r="Q1448" i="2" a="1"/>
  <c r="Q1448" i="2" s="1"/>
  <c r="S1449" i="2" s="1" a="1"/>
  <c r="S1449" i="2" s="1"/>
  <c r="Q1328" i="2" a="1"/>
  <c r="Q1328" i="2" s="1"/>
  <c r="S1329" i="2" s="1" a="1"/>
  <c r="S1329" i="2" s="1"/>
  <c r="Q189" i="2" a="1"/>
  <c r="Q189" i="2" s="1"/>
  <c r="S190" i="2" s="1" a="1"/>
  <c r="S190" i="2" s="1"/>
  <c r="Q955" i="2" a="1"/>
  <c r="Q955" i="2" s="1"/>
  <c r="S956" i="2" s="1" a="1"/>
  <c r="S956" i="2" s="1"/>
  <c r="Q699" i="2" a="1"/>
  <c r="Q699" i="2" s="1"/>
  <c r="S700" i="2" s="1" a="1"/>
  <c r="S700" i="2" s="1"/>
  <c r="Q1366" i="2" a="1"/>
  <c r="Q1366" i="2" s="1"/>
  <c r="S1367" i="2" s="1" a="1"/>
  <c r="S1367" i="2" s="1"/>
  <c r="Q1251" i="2" a="1"/>
  <c r="Q1251" i="2" s="1"/>
  <c r="S1252" i="2" s="1" a="1"/>
  <c r="S1252" i="2" s="1"/>
  <c r="Q1321" i="2" a="1"/>
  <c r="Q1321" i="2" s="1"/>
  <c r="S1322" i="2" s="1" a="1"/>
  <c r="S1322" i="2" s="1"/>
  <c r="Q658" i="2" a="1"/>
  <c r="Q658" i="2" s="1"/>
  <c r="S659" i="2" s="1" a="1"/>
  <c r="S659" i="2" s="1"/>
  <c r="Q838" i="2" a="1"/>
  <c r="Q838" i="2" s="1"/>
  <c r="S839" i="2" s="1" a="1"/>
  <c r="S839" i="2" s="1"/>
  <c r="Q282" i="2" a="1"/>
  <c r="Q282" i="2" s="1"/>
  <c r="S283" i="2" s="1" a="1"/>
  <c r="S283" i="2" s="1"/>
  <c r="Q705" i="2" a="1"/>
  <c r="Q705" i="2" s="1"/>
  <c r="S706" i="2" s="1" a="1"/>
  <c r="S706" i="2" s="1"/>
  <c r="Q1227" i="2" a="1"/>
  <c r="Q1227" i="2" s="1"/>
  <c r="S1228" i="2" s="1" a="1"/>
  <c r="S1228" i="2" s="1"/>
  <c r="Q1338" i="2" a="1"/>
  <c r="Q1338" i="2" s="1"/>
  <c r="S1339" i="2" s="1" a="1"/>
  <c r="S1339" i="2" s="1"/>
  <c r="Q1299" i="2" a="1"/>
  <c r="Q1299" i="2" s="1"/>
  <c r="S1300" i="2" s="1" a="1"/>
  <c r="S1300" i="2" s="1"/>
  <c r="Q828" i="2" a="1"/>
  <c r="Q828" i="2" s="1"/>
  <c r="S829" i="2" s="1" a="1"/>
  <c r="S829" i="2" s="1"/>
  <c r="Q685" i="2" a="1"/>
  <c r="Q685" i="2" s="1"/>
  <c r="S686" i="2" s="1" a="1"/>
  <c r="S686" i="2" s="1"/>
  <c r="Q62" i="2" a="1"/>
  <c r="Q62" i="2" s="1"/>
  <c r="S63" i="2" s="1" a="1"/>
  <c r="S63" i="2" s="1"/>
  <c r="Q807" i="2" a="1"/>
  <c r="Q807" i="2" s="1"/>
  <c r="S808" i="2" s="1" a="1"/>
  <c r="S808" i="2" s="1"/>
  <c r="Q284" i="2" a="1"/>
  <c r="Q284" i="2" s="1"/>
  <c r="S285" i="2" s="1" a="1"/>
  <c r="S285" i="2" s="1"/>
  <c r="Q1501" i="2" a="1"/>
  <c r="Q1501" i="2" s="1"/>
  <c r="Q1373" i="2" a="1"/>
  <c r="Q1373" i="2" s="1"/>
  <c r="S1374" i="2" s="1" a="1"/>
  <c r="S1374" i="2" s="1"/>
  <c r="Q1459" i="2" a="1"/>
  <c r="Q1459" i="2" s="1"/>
  <c r="S1460" i="2" s="1" a="1"/>
  <c r="S1460" i="2" s="1"/>
  <c r="Q779" i="2" a="1"/>
  <c r="Q779" i="2" s="1"/>
  <c r="S780" i="2" s="1" a="1"/>
  <c r="S780" i="2" s="1"/>
  <c r="Q1294" i="2" a="1"/>
  <c r="Q1294" i="2" s="1"/>
  <c r="S1295" i="2" s="1" a="1"/>
  <c r="S1295" i="2" s="1"/>
  <c r="Q1117" i="2" a="1"/>
  <c r="Q1117" i="2" s="1"/>
  <c r="S1118" i="2" s="1" a="1"/>
  <c r="S1118" i="2" s="1"/>
  <c r="Q221" i="2" a="1"/>
  <c r="Q221" i="2" s="1"/>
  <c r="S222" i="2" s="1" a="1"/>
  <c r="S222" i="2" s="1"/>
  <c r="Q1274" i="2" a="1"/>
  <c r="Q1274" i="2" s="1"/>
  <c r="S1275" i="2" s="1" a="1"/>
  <c r="S1275" i="2" s="1"/>
  <c r="Q1201" i="2" a="1"/>
  <c r="Q1201" i="2" s="1"/>
  <c r="S1202" i="2" s="1" a="1"/>
  <c r="S1202" i="2" s="1"/>
  <c r="Q1137" i="2" a="1"/>
  <c r="Q1137" i="2" s="1"/>
  <c r="S1138" i="2" s="1" a="1"/>
  <c r="S1138" i="2" s="1"/>
  <c r="Q183" i="2" a="1"/>
  <c r="Q183" i="2" s="1"/>
  <c r="S184" i="2" s="1" a="1"/>
  <c r="S184" i="2" s="1"/>
  <c r="Q1387" i="2" a="1"/>
  <c r="Q1387" i="2" s="1"/>
  <c r="S1388" i="2" s="1" a="1"/>
  <c r="S1388" i="2" s="1"/>
  <c r="Q1183" i="2" a="1"/>
  <c r="Q1183" i="2" s="1"/>
  <c r="S1184" i="2" s="1" a="1"/>
  <c r="S1184" i="2" s="1"/>
  <c r="Q328" i="2" a="1"/>
  <c r="Q328" i="2" s="1"/>
  <c r="S329" i="2" s="1" a="1"/>
  <c r="S329" i="2" s="1"/>
  <c r="Q1395" i="2" a="1"/>
  <c r="Q1395" i="2" s="1"/>
  <c r="S1396" i="2" s="1" a="1"/>
  <c r="S1396" i="2" s="1"/>
  <c r="Q1312" i="2" a="1"/>
  <c r="Q1312" i="2" s="1"/>
  <c r="S1313" i="2" s="1" a="1"/>
  <c r="S1313" i="2" s="1"/>
  <c r="Q1469" i="2" a="1"/>
  <c r="Q1469" i="2" s="1"/>
  <c r="S1470" i="2" s="1" a="1"/>
  <c r="S1470" i="2" s="1"/>
  <c r="Q1148" i="2" a="1"/>
  <c r="Q1148" i="2" s="1"/>
  <c r="Q808" i="2" a="1"/>
  <c r="Q808" i="2" s="1"/>
  <c r="S809" i="2" s="1" a="1"/>
  <c r="S809" i="2" s="1"/>
  <c r="Q1200" i="2" a="1"/>
  <c r="Q1200" i="2" s="1"/>
  <c r="S1201" i="2" s="1" a="1"/>
  <c r="S1201" i="2" s="1"/>
  <c r="Q786" i="2" a="1"/>
  <c r="Q786" i="2" s="1"/>
  <c r="S787" i="2" s="1" a="1"/>
  <c r="S787" i="2" s="1"/>
  <c r="Q566" i="2" a="1"/>
  <c r="Q566" i="2" s="1"/>
  <c r="S567" i="2" s="1" a="1"/>
  <c r="S567" i="2" s="1"/>
  <c r="Q999" i="2" a="1"/>
  <c r="Q999" i="2" s="1"/>
  <c r="S1000" i="2" s="1" a="1"/>
  <c r="S1000" i="2" s="1"/>
  <c r="Q923" i="2" a="1"/>
  <c r="Q923" i="2" s="1"/>
  <c r="S924" i="2" s="1" a="1"/>
  <c r="S924" i="2" s="1"/>
  <c r="Q1451" i="2" a="1"/>
  <c r="Q1451" i="2" s="1"/>
  <c r="S1452" i="2" s="1" a="1"/>
  <c r="S1452" i="2" s="1"/>
  <c r="Q1083" i="2" a="1"/>
  <c r="Q1083" i="2" s="1"/>
  <c r="S1084" i="2" s="1" a="1"/>
  <c r="S1084" i="2" s="1"/>
  <c r="Q900" i="2" a="1"/>
  <c r="Q900" i="2" s="1"/>
  <c r="S901" i="2" s="1" a="1"/>
  <c r="S901" i="2" s="1"/>
  <c r="Q527" i="2" a="1"/>
  <c r="Q527" i="2" s="1"/>
  <c r="S528" i="2" s="1" a="1"/>
  <c r="S528" i="2" s="1"/>
  <c r="Q1473" i="2" a="1"/>
  <c r="Q1473" i="2" s="1"/>
  <c r="S1474" i="2" s="1" a="1"/>
  <c r="S1474" i="2" s="1"/>
  <c r="Q231" i="2" a="1"/>
  <c r="Q231" i="2" s="1"/>
  <c r="S232" i="2" s="1" a="1"/>
  <c r="S232" i="2" s="1"/>
  <c r="Q776" i="2" a="1"/>
  <c r="Q776" i="2" s="1"/>
  <c r="Q293" i="2" a="1"/>
  <c r="Q293" i="2" s="1"/>
  <c r="S294" i="2" s="1" a="1"/>
  <c r="S294" i="2" s="1"/>
  <c r="Q724" i="2" a="1"/>
  <c r="Q724" i="2" s="1"/>
  <c r="S725" i="2" s="1" a="1"/>
  <c r="S725" i="2" s="1"/>
  <c r="Q345" i="2" a="1"/>
  <c r="Q345" i="2" s="1"/>
  <c r="S346" i="2" s="1" a="1"/>
  <c r="S346" i="2" s="1"/>
  <c r="Q1101" i="2" a="1"/>
  <c r="Q1101" i="2" s="1"/>
  <c r="S1102" i="2" s="1" a="1"/>
  <c r="S1102" i="2" s="1"/>
  <c r="Q362" i="2" a="1"/>
  <c r="Q362" i="2" s="1"/>
  <c r="S363" i="2" s="1" a="1"/>
  <c r="S363" i="2" s="1"/>
  <c r="Q358" i="2" a="1"/>
  <c r="Q358" i="2" s="1"/>
  <c r="S359" i="2" s="1" a="1"/>
  <c r="S359" i="2" s="1"/>
  <c r="Q1396" i="2" a="1"/>
  <c r="Q1396" i="2" s="1"/>
  <c r="S1397" i="2" s="1" a="1"/>
  <c r="S1397" i="2" s="1"/>
  <c r="Q372" i="2" a="1"/>
  <c r="Q372" i="2" s="1"/>
  <c r="S373" i="2" s="1" a="1"/>
  <c r="S373" i="2" s="1"/>
  <c r="Q1302" i="2" a="1"/>
  <c r="Q1302" i="2" s="1"/>
  <c r="S1303" i="2" s="1" a="1"/>
  <c r="S1303" i="2" s="1"/>
  <c r="Q1288" i="2" a="1"/>
  <c r="Q1288" i="2" s="1"/>
  <c r="S1289" i="2" s="1" a="1"/>
  <c r="S1289" i="2" s="1"/>
  <c r="Q721" i="2" a="1"/>
  <c r="Q721" i="2" s="1"/>
  <c r="S722" i="2" s="1" a="1"/>
  <c r="S722" i="2" s="1"/>
  <c r="Q652" i="2" a="1"/>
  <c r="Q652" i="2" s="1"/>
  <c r="S653" i="2" s="1" a="1"/>
  <c r="S653" i="2" s="1"/>
  <c r="Q628" i="2" a="1"/>
  <c r="Q628" i="2" s="1"/>
  <c r="S629" i="2" s="1" a="1"/>
  <c r="S629" i="2" s="1"/>
  <c r="Q243" i="2" a="1"/>
  <c r="Q243" i="2" s="1"/>
  <c r="Q1002" i="2" a="1"/>
  <c r="Q1002" i="2" s="1"/>
  <c r="S1003" i="2" s="1" a="1"/>
  <c r="S1003" i="2" s="1"/>
  <c r="Q161" i="2" a="1"/>
  <c r="Q161" i="2" s="1"/>
  <c r="S162" i="2" s="1" a="1"/>
  <c r="S162" i="2" s="1"/>
  <c r="Q986" i="2" a="1"/>
  <c r="Q986" i="2" s="1"/>
  <c r="S987" i="2" s="1" a="1"/>
  <c r="S987" i="2" s="1"/>
  <c r="Q118" i="2" a="1"/>
  <c r="Q118" i="2" s="1"/>
  <c r="S119" i="2" s="1" a="1"/>
  <c r="S119" i="2" s="1"/>
  <c r="Q1378" i="2" a="1"/>
  <c r="Q1378" i="2" s="1"/>
  <c r="S1379" i="2" s="1" a="1"/>
  <c r="S1379" i="2" s="1"/>
  <c r="Q96" i="2" a="1"/>
  <c r="Q96" i="2" s="1"/>
  <c r="S97" i="2" s="1" a="1"/>
  <c r="S97" i="2" s="1"/>
  <c r="Q637" i="2" a="1"/>
  <c r="Q637" i="2" s="1"/>
  <c r="S638" i="2" s="1" a="1"/>
  <c r="S638" i="2" s="1"/>
  <c r="Q399" i="2" a="1"/>
  <c r="Q399" i="2" s="1"/>
  <c r="S400" i="2" s="1" a="1"/>
  <c r="S400" i="2" s="1"/>
  <c r="Q1399" i="2" a="1"/>
  <c r="Q1399" i="2" s="1"/>
  <c r="S1400" i="2" s="1" a="1"/>
  <c r="S1400" i="2" s="1"/>
  <c r="Q265" i="2" a="1"/>
  <c r="Q265" i="2" s="1"/>
  <c r="S266" i="2" s="1" a="1"/>
  <c r="S266" i="2" s="1"/>
  <c r="Q245" i="2" a="1"/>
  <c r="Q245" i="2" s="1"/>
  <c r="S246" i="2" s="1" a="1"/>
  <c r="S246" i="2" s="1"/>
  <c r="Q650" i="2" a="1"/>
  <c r="Q650" i="2" s="1"/>
  <c r="S651" i="2" s="1" a="1"/>
  <c r="S651" i="2" s="1"/>
  <c r="Q1485" i="2" a="1"/>
  <c r="Q1485" i="2" s="1"/>
  <c r="S1486" i="2" s="1" a="1"/>
  <c r="S1486" i="2" s="1"/>
  <c r="Q1167" i="2" a="1"/>
  <c r="Q1167" i="2" s="1"/>
  <c r="S1168" i="2" s="1" a="1"/>
  <c r="S1168" i="2" s="1"/>
  <c r="Q134" i="2" a="1"/>
  <c r="Q134" i="2" s="1"/>
  <c r="S135" i="2" s="1" a="1"/>
  <c r="S135" i="2" s="1"/>
  <c r="Q317" i="2" a="1"/>
  <c r="Q317" i="2" s="1"/>
  <c r="S318" i="2" s="1" a="1"/>
  <c r="S318" i="2" s="1"/>
  <c r="Q549" i="2" a="1"/>
  <c r="Q549" i="2" s="1"/>
  <c r="S550" i="2" s="1" a="1"/>
  <c r="S550" i="2" s="1"/>
  <c r="Q1141" i="2" a="1"/>
  <c r="Q1141" i="2" s="1"/>
  <c r="S1142" i="2" s="1" a="1"/>
  <c r="S1142" i="2" s="1"/>
  <c r="Q529" i="2" a="1"/>
  <c r="Q529" i="2" s="1"/>
  <c r="S530" i="2" s="1" a="1"/>
  <c r="S530" i="2" s="1"/>
  <c r="Q914" i="2" a="1"/>
  <c r="Q914" i="2" s="1"/>
  <c r="S915" i="2" s="1" a="1"/>
  <c r="S915" i="2" s="1"/>
  <c r="Q223" i="2" a="1"/>
  <c r="Q223" i="2" s="1"/>
  <c r="S224" i="2" s="1" a="1"/>
  <c r="S224" i="2" s="1"/>
  <c r="Q487" i="2" a="1"/>
  <c r="Q487" i="2" s="1"/>
  <c r="S488" i="2" s="1" a="1"/>
  <c r="S488" i="2" s="1"/>
  <c r="Q877" i="2" a="1"/>
  <c r="Q877" i="2" s="1"/>
  <c r="S878" i="2" s="1" a="1"/>
  <c r="S878" i="2" s="1"/>
  <c r="Q526" i="2" a="1"/>
  <c r="Q526" i="2" s="1"/>
  <c r="S527" i="2" s="1" a="1"/>
  <c r="S527" i="2" s="1"/>
  <c r="Q890" i="2" a="1"/>
  <c r="Q890" i="2" s="1"/>
  <c r="S891" i="2" s="1" a="1"/>
  <c r="S891" i="2" s="1"/>
  <c r="Q719" i="2" a="1"/>
  <c r="Q719" i="2" s="1"/>
  <c r="S720" i="2" s="1" a="1"/>
  <c r="S720" i="2" s="1"/>
  <c r="Q657" i="2" a="1"/>
  <c r="Q657" i="2" s="1"/>
  <c r="S658" i="2" s="1" a="1"/>
  <c r="S658" i="2" s="1"/>
  <c r="Q97" i="2" a="1"/>
  <c r="Q97" i="2" s="1"/>
  <c r="S98" i="2" s="1" a="1"/>
  <c r="S98" i="2" s="1"/>
  <c r="Q1339" i="2" a="1"/>
  <c r="Q1339" i="2" s="1"/>
  <c r="Q1472" i="2" a="1"/>
  <c r="Q1472" i="2" s="1"/>
  <c r="S1473" i="2" s="1" a="1"/>
  <c r="S1473" i="2" s="1"/>
  <c r="Q356" i="2" a="1"/>
  <c r="Q356" i="2" s="1"/>
  <c r="S357" i="2" s="1" a="1"/>
  <c r="S357" i="2" s="1"/>
  <c r="Q1388" i="2" a="1"/>
  <c r="Q1388" i="2" s="1"/>
  <c r="S1389" i="2" s="1" a="1"/>
  <c r="S1389" i="2" s="1"/>
  <c r="Q1059" i="2" a="1"/>
  <c r="Q1059" i="2" s="1"/>
  <c r="S1060" i="2" s="1" a="1"/>
  <c r="S1060" i="2" s="1"/>
  <c r="Q545" i="2" a="1"/>
  <c r="Q545" i="2" s="1"/>
  <c r="S546" i="2" s="1" a="1"/>
  <c r="S546" i="2" s="1"/>
  <c r="Q1023" i="2" a="1"/>
  <c r="Q1023" i="2" s="1"/>
  <c r="S1024" i="2" s="1" a="1"/>
  <c r="S1024" i="2" s="1"/>
  <c r="Q371" i="2" a="1"/>
  <c r="Q371" i="2" s="1"/>
  <c r="S372" i="2" s="1" a="1"/>
  <c r="S372" i="2" s="1"/>
  <c r="Q1028" i="2" a="1"/>
  <c r="Q1028" i="2" s="1"/>
  <c r="S1029" i="2" s="1" a="1"/>
  <c r="S1029" i="2" s="1"/>
  <c r="Q497" i="2" a="1"/>
  <c r="Q497" i="2" s="1"/>
  <c r="S498" i="2" s="1" a="1"/>
  <c r="S498" i="2" s="1"/>
  <c r="Q1488" i="2" a="1"/>
  <c r="Q1488" i="2" s="1"/>
  <c r="S1489" i="2" s="1" a="1"/>
  <c r="S1489" i="2" s="1"/>
  <c r="Q218" i="2" a="1"/>
  <c r="Q218" i="2" s="1"/>
  <c r="S219" i="2" s="1" a="1"/>
  <c r="S219" i="2" s="1"/>
  <c r="Q159" i="2" a="1"/>
  <c r="Q159" i="2" s="1"/>
  <c r="Q485" i="2" a="1"/>
  <c r="Q485" i="2" s="1"/>
  <c r="S486" i="2" s="1" a="1"/>
  <c r="S486" i="2" s="1"/>
  <c r="Q363" i="2" a="1"/>
  <c r="Q363" i="2" s="1"/>
  <c r="S364" i="2" s="1" a="1"/>
  <c r="S364" i="2" s="1"/>
  <c r="Q127" i="2" a="1"/>
  <c r="Q127" i="2" s="1"/>
  <c r="S128" i="2" s="1" a="1"/>
  <c r="S128" i="2" s="1"/>
  <c r="Q214" i="2" a="1"/>
  <c r="Q214" i="2" s="1"/>
  <c r="S215" i="2" s="1" a="1"/>
  <c r="S215" i="2" s="1"/>
  <c r="Q991" i="2" a="1"/>
  <c r="Q991" i="2" s="1"/>
  <c r="S992" i="2" s="1" a="1"/>
  <c r="S992" i="2" s="1"/>
  <c r="Q164" i="2" a="1"/>
  <c r="Q164" i="2" s="1"/>
  <c r="S165" i="2" s="1" a="1"/>
  <c r="S165" i="2" s="1"/>
  <c r="Q1030" i="2" a="1"/>
  <c r="Q1030" i="2" s="1"/>
  <c r="S1031" i="2" s="1" a="1"/>
  <c r="S1031" i="2" s="1"/>
  <c r="Q771" i="2" a="1"/>
  <c r="Q771" i="2" s="1"/>
  <c r="S772" i="2" s="1" a="1"/>
  <c r="S772" i="2" s="1"/>
  <c r="Q82" i="2" a="1"/>
  <c r="Q82" i="2" s="1"/>
  <c r="S83" i="2" s="1" a="1"/>
  <c r="S83" i="2" s="1"/>
  <c r="Q51" i="2" a="1"/>
  <c r="Q51" i="2" s="1"/>
  <c r="S52" i="2" s="1" a="1"/>
  <c r="S52" i="2" s="1"/>
  <c r="Q738" i="2" a="1"/>
  <c r="Q738" i="2" s="1"/>
  <c r="S739" i="2" s="1" a="1"/>
  <c r="S739" i="2" s="1"/>
  <c r="Q94" i="2" a="1"/>
  <c r="Q94" i="2" s="1"/>
  <c r="S95" i="2" s="1" a="1"/>
  <c r="S95" i="2" s="1"/>
  <c r="Q110" i="2" a="1"/>
  <c r="Q110" i="2" s="1"/>
  <c r="S111" i="2" s="1" a="1"/>
  <c r="S111" i="2" s="1"/>
  <c r="Q934" i="2" a="1"/>
  <c r="Q934" i="2" s="1"/>
  <c r="S935" i="2" s="1" a="1"/>
  <c r="S935" i="2" s="1"/>
  <c r="Q273" i="2" a="1"/>
  <c r="Q273" i="2" s="1"/>
  <c r="Q1209" i="2" a="1"/>
  <c r="Q1209" i="2" s="1"/>
  <c r="S1210" i="2" s="1" a="1"/>
  <c r="S1210" i="2" s="1"/>
  <c r="Q830" i="2" a="1"/>
  <c r="Q830" i="2" s="1"/>
  <c r="S831" i="2" s="1" a="1"/>
  <c r="S831" i="2" s="1"/>
  <c r="Q451" i="2" a="1"/>
  <c r="Q451" i="2" s="1"/>
  <c r="S452" i="2" s="1" a="1"/>
  <c r="S452" i="2" s="1"/>
  <c r="Q815" i="2" a="1"/>
  <c r="Q815" i="2" s="1"/>
  <c r="S816" i="2" s="1" a="1"/>
  <c r="S816" i="2" s="1"/>
  <c r="Q310" i="2" a="1"/>
  <c r="Q310" i="2" s="1"/>
  <c r="S311" i="2" s="1" a="1"/>
  <c r="S311" i="2" s="1"/>
  <c r="Q422" i="2" a="1"/>
  <c r="Q422" i="2" s="1"/>
  <c r="S423" i="2" s="1" a="1"/>
  <c r="S423" i="2" s="1"/>
  <c r="Q1185" i="2" a="1"/>
  <c r="Q1185" i="2" s="1"/>
  <c r="S1186" i="2" s="1" a="1"/>
  <c r="S1186" i="2" s="1"/>
  <c r="Q1304" i="2" a="1"/>
  <c r="Q1304" i="2" s="1"/>
  <c r="S1305" i="2" s="1" a="1"/>
  <c r="S1305" i="2" s="1"/>
  <c r="Q1160" i="2" a="1"/>
  <c r="Q1160" i="2" s="1"/>
  <c r="S1161" i="2" s="1" a="1"/>
  <c r="S1161" i="2" s="1"/>
  <c r="Q971" i="2" a="1"/>
  <c r="Q971" i="2" s="1"/>
  <c r="S972" i="2" s="1" a="1"/>
  <c r="S972" i="2" s="1"/>
  <c r="Q889" i="2" a="1"/>
  <c r="Q889" i="2" s="1"/>
  <c r="S890" i="2" s="1" a="1"/>
  <c r="S890" i="2" s="1"/>
  <c r="Q1284" i="2" a="1"/>
  <c r="Q1284" i="2" s="1"/>
  <c r="S1285" i="2" s="1" a="1"/>
  <c r="S1285" i="2" s="1"/>
  <c r="Q1169" i="2" a="1"/>
  <c r="Q1169" i="2" s="1"/>
  <c r="S1170" i="2" s="1" a="1"/>
  <c r="S1170" i="2" s="1"/>
  <c r="Q1132" i="2" a="1"/>
  <c r="Q1132" i="2" s="1"/>
  <c r="Q430" i="2" a="1"/>
  <c r="Q430" i="2" s="1"/>
  <c r="S431" i="2" s="1" a="1"/>
  <c r="S431" i="2" s="1"/>
  <c r="Q225" i="2" a="1"/>
  <c r="Q225" i="2" s="1"/>
  <c r="S226" i="2" s="1" a="1"/>
  <c r="S226" i="2" s="1"/>
  <c r="Q586" i="2" a="1"/>
  <c r="Q586" i="2" s="1"/>
  <c r="S587" i="2" s="1" a="1"/>
  <c r="S587" i="2" s="1"/>
  <c r="Q1359" i="2" a="1"/>
  <c r="Q1359" i="2" s="1"/>
  <c r="S1360" i="2" s="1" a="1"/>
  <c r="S1360" i="2" s="1"/>
  <c r="Q1246" i="2" a="1"/>
  <c r="Q1246" i="2" s="1"/>
  <c r="S1247" i="2" s="1" a="1"/>
  <c r="S1247" i="2" s="1"/>
  <c r="Q1012" i="2" a="1"/>
  <c r="Q1012" i="2" s="1"/>
  <c r="S1013" i="2" s="1" a="1"/>
  <c r="S1013" i="2" s="1"/>
  <c r="Q348" i="2" a="1"/>
  <c r="Q348" i="2" s="1"/>
  <c r="S349" i="2" s="1" a="1"/>
  <c r="S349" i="2" s="1"/>
  <c r="Q1349" i="2" a="1"/>
  <c r="Q1349" i="2" s="1"/>
  <c r="S1350" i="2" s="1" a="1"/>
  <c r="S1350" i="2" s="1"/>
  <c r="Q541" i="2" a="1"/>
  <c r="Q541" i="2" s="1"/>
  <c r="S542" i="2" s="1" a="1"/>
  <c r="S542" i="2" s="1"/>
  <c r="Q1430" i="2" a="1"/>
  <c r="Q1430" i="2" s="1"/>
  <c r="S1431" i="2" s="1" a="1"/>
  <c r="S1431" i="2" s="1"/>
  <c r="Q1127" i="2" a="1"/>
  <c r="Q1127" i="2" s="1"/>
  <c r="S1128" i="2" s="1" a="1"/>
  <c r="S1128" i="2" s="1"/>
  <c r="Q1249" i="2" a="1"/>
  <c r="Q1249" i="2" s="1"/>
  <c r="S1250" i="2" s="1" a="1"/>
  <c r="S1250" i="2" s="1"/>
  <c r="Q711" i="2" a="1"/>
  <c r="Q711" i="2" s="1"/>
  <c r="S712" i="2" s="1" a="1"/>
  <c r="S712" i="2" s="1"/>
  <c r="Q687" i="2" a="1"/>
  <c r="Q687" i="2" s="1"/>
  <c r="Q1344" i="2" a="1"/>
  <c r="Q1344" i="2" s="1"/>
  <c r="S1345" i="2" s="1" a="1"/>
  <c r="S1345" i="2" s="1"/>
  <c r="Q154" i="2" a="1"/>
  <c r="Q154" i="2" s="1"/>
  <c r="S155" i="2" s="1" a="1"/>
  <c r="S155" i="2" s="1"/>
  <c r="Q1333" i="2" a="1"/>
  <c r="Q1333" i="2" s="1"/>
  <c r="S1334" i="2" s="1" a="1"/>
  <c r="S1334" i="2" s="1"/>
  <c r="Q14" i="2" a="1"/>
  <c r="Q14" i="2" s="1"/>
  <c r="S15" i="2" s="1" a="1"/>
  <c r="S15" i="2" s="1"/>
  <c r="Q782" i="2" a="1"/>
  <c r="Q782" i="2" s="1"/>
  <c r="S783" i="2" s="1" a="1"/>
  <c r="S783" i="2" s="1"/>
  <c r="Q1136" i="2" a="1"/>
  <c r="Q1136" i="2" s="1"/>
  <c r="S1137" i="2" s="1" a="1"/>
  <c r="S1137" i="2" s="1"/>
  <c r="Q1439" i="2" a="1"/>
  <c r="Q1439" i="2" s="1"/>
  <c r="S1440" i="2" s="1" a="1"/>
  <c r="S1440" i="2" s="1"/>
  <c r="Q1348" i="2" a="1"/>
  <c r="Q1348" i="2" s="1"/>
  <c r="S1349" i="2" s="1" a="1"/>
  <c r="S1349" i="2" s="1"/>
  <c r="Q1017" i="2" a="1"/>
  <c r="Q1017" i="2" s="1"/>
  <c r="S1018" i="2" s="1" a="1"/>
  <c r="S1018" i="2" s="1"/>
  <c r="Q465" i="2" a="1"/>
  <c r="Q465" i="2" s="1"/>
  <c r="S466" i="2" s="1" a="1"/>
  <c r="S466" i="2" s="1"/>
  <c r="Q631" i="2" a="1"/>
  <c r="Q631" i="2" s="1"/>
  <c r="S632" i="2" s="1" a="1"/>
  <c r="S632" i="2" s="1"/>
  <c r="Q380" i="2" a="1"/>
  <c r="Q380" i="2" s="1"/>
  <c r="S381" i="2" s="1" a="1"/>
  <c r="S381" i="2" s="1"/>
  <c r="Q340" i="2" a="1"/>
  <c r="Q340" i="2" s="1"/>
  <c r="S341" i="2" s="1" a="1"/>
  <c r="S341" i="2" s="1"/>
  <c r="Q737" i="2" a="1"/>
  <c r="Q737" i="2" s="1"/>
  <c r="S738" i="2" s="1" a="1"/>
  <c r="S738" i="2" s="1"/>
  <c r="Q219" i="2" a="1"/>
  <c r="Q219" i="2" s="1"/>
  <c r="S220" i="2" s="1" a="1"/>
  <c r="S220" i="2" s="1"/>
  <c r="Q113" i="2" a="1"/>
  <c r="Q113" i="2" s="1"/>
  <c r="S114" i="2" s="1" a="1"/>
  <c r="S114" i="2" s="1"/>
  <c r="Q936" i="2" a="1"/>
  <c r="Q936" i="2" s="1"/>
  <c r="S937" i="2" s="1" a="1"/>
  <c r="S937" i="2" s="1"/>
  <c r="Q1369" i="2" a="1"/>
  <c r="Q1369" i="2" s="1"/>
  <c r="S1370" i="2" s="1" a="1"/>
  <c r="S1370" i="2" s="1"/>
  <c r="Q74" i="2" a="1"/>
  <c r="Q74" i="2" s="1"/>
  <c r="S75" i="2" s="1" a="1"/>
  <c r="S75" i="2" s="1"/>
  <c r="Q115" i="2" a="1"/>
  <c r="Q115" i="2" s="1"/>
  <c r="S116" i="2" s="1" a="1"/>
  <c r="S116" i="2" s="1"/>
  <c r="Q691" i="2" a="1"/>
  <c r="Q691" i="2" s="1"/>
  <c r="S692" i="2" s="1" a="1"/>
  <c r="S692" i="2" s="1"/>
  <c r="Q998" i="2" a="1"/>
  <c r="Q998" i="2" s="1"/>
  <c r="S999" i="2" s="1" a="1"/>
  <c r="S999" i="2" s="1"/>
  <c r="Q17" i="2" a="1"/>
  <c r="Q17" i="2" s="1"/>
  <c r="S18" i="2" s="1" a="1"/>
  <c r="S18" i="2" s="1"/>
  <c r="Q1217" i="2" a="1"/>
  <c r="Q1217" i="2" s="1"/>
  <c r="S1218" i="2" s="1" a="1"/>
  <c r="S1218" i="2" s="1"/>
  <c r="Q784" i="2" a="1"/>
  <c r="Q784" i="2" s="1"/>
  <c r="S785" i="2" s="1" a="1"/>
  <c r="S785" i="2" s="1"/>
  <c r="Q1425" i="2" a="1"/>
  <c r="Q1425" i="2" s="1"/>
  <c r="S1426" i="2" s="1" a="1"/>
  <c r="S1426" i="2" s="1"/>
  <c r="Q234" i="2" a="1"/>
  <c r="Q234" i="2" s="1"/>
  <c r="S235" i="2" s="1" a="1"/>
  <c r="S235" i="2" s="1"/>
  <c r="Q1257" i="2" a="1"/>
  <c r="Q1257" i="2" s="1"/>
  <c r="S1258" i="2" s="1" a="1"/>
  <c r="S1258" i="2" s="1"/>
  <c r="Q1346" i="2" a="1"/>
  <c r="Q1346" i="2" s="1"/>
  <c r="S1347" i="2" s="1" a="1"/>
  <c r="S1347" i="2" s="1"/>
  <c r="Q597" i="2" a="1"/>
  <c r="Q597" i="2" s="1"/>
  <c r="S598" i="2" s="1" a="1"/>
  <c r="S598" i="2" s="1"/>
  <c r="Q237" i="2" a="1"/>
  <c r="Q237" i="2" s="1"/>
  <c r="S238" i="2" s="1" a="1"/>
  <c r="S238" i="2" s="1"/>
  <c r="Q162" i="2" a="1"/>
  <c r="Q162" i="2" s="1"/>
  <c r="S163" i="2" s="1" a="1"/>
  <c r="S163" i="2" s="1"/>
  <c r="Q525" i="2" a="1"/>
  <c r="Q525" i="2" s="1"/>
  <c r="S526" i="2" s="1" a="1"/>
  <c r="S526" i="2" s="1"/>
  <c r="Q567" i="2" a="1"/>
  <c r="Q567" i="2" s="1"/>
  <c r="S568" i="2" s="1" a="1"/>
  <c r="S568" i="2" s="1"/>
  <c r="Q861" i="2" a="1"/>
  <c r="Q861" i="2" s="1"/>
  <c r="S862" i="2" s="1" a="1"/>
  <c r="S862" i="2" s="1"/>
  <c r="Q1143" i="2" a="1"/>
  <c r="Q1143" i="2" s="1"/>
  <c r="S1144" i="2" s="1" a="1"/>
  <c r="S1144" i="2" s="1"/>
  <c r="Q67" i="2" a="1"/>
  <c r="Q67" i="2" s="1"/>
  <c r="S68" i="2" s="1" a="1"/>
  <c r="S68" i="2" s="1"/>
  <c r="Q1400" i="2" a="1"/>
  <c r="Q1400" i="2" s="1"/>
  <c r="S1401" i="2" s="1" a="1"/>
  <c r="S1401" i="2" s="1"/>
  <c r="Q1193" i="2" a="1"/>
  <c r="Q1193" i="2" s="1"/>
  <c r="S1194" i="2" s="1" a="1"/>
  <c r="S1194" i="2" s="1"/>
  <c r="Q408" i="2" a="1"/>
  <c r="Q408" i="2" s="1"/>
  <c r="S409" i="2" s="1" a="1"/>
  <c r="S409" i="2" s="1"/>
  <c r="Q1008" i="2" a="1"/>
  <c r="Q1008" i="2" s="1"/>
  <c r="S1009" i="2" s="1" a="1"/>
  <c r="S1009" i="2" s="1"/>
  <c r="Q744" i="2" a="1"/>
  <c r="Q744" i="2" s="1"/>
  <c r="S745" i="2" s="1" a="1"/>
  <c r="S745" i="2" s="1"/>
  <c r="Q648" i="2" a="1"/>
  <c r="Q648" i="2" s="1"/>
  <c r="S649" i="2" s="1" a="1"/>
  <c r="S649" i="2" s="1"/>
  <c r="Q645" i="2" a="1"/>
  <c r="Q645" i="2" s="1"/>
  <c r="S646" i="2" s="1" a="1"/>
  <c r="S646" i="2" s="1"/>
  <c r="Q821" i="2" a="1"/>
  <c r="Q821" i="2" s="1"/>
  <c r="S822" i="2" s="1" a="1"/>
  <c r="S822" i="2" s="1"/>
  <c r="Q470" i="2" a="1"/>
  <c r="Q470" i="2" s="1"/>
  <c r="S471" i="2" s="1" a="1"/>
  <c r="S471" i="2" s="1"/>
  <c r="Q1186" i="2" a="1"/>
  <c r="Q1186" i="2" s="1"/>
  <c r="S1187" i="2" s="1" a="1"/>
  <c r="S1187" i="2" s="1"/>
  <c r="Q404" i="2" a="1"/>
  <c r="Q404" i="2" s="1"/>
  <c r="S405" i="2" s="1" a="1"/>
  <c r="S405" i="2" s="1"/>
  <c r="Q668" i="2" a="1"/>
  <c r="Q668" i="2" s="1"/>
  <c r="S669" i="2" s="1" a="1"/>
  <c r="S669" i="2" s="1"/>
  <c r="Q1142" i="2" a="1"/>
  <c r="Q1142" i="2" s="1"/>
  <c r="S1143" i="2" s="1" a="1"/>
  <c r="S1143" i="2" s="1"/>
  <c r="Q818" i="2" a="1"/>
  <c r="Q818" i="2" s="1"/>
  <c r="S819" i="2" s="1" a="1"/>
  <c r="S819" i="2" s="1"/>
  <c r="Q574" i="2" a="1"/>
  <c r="Q574" i="2" s="1"/>
  <c r="S575" i="2" s="1" a="1"/>
  <c r="S575" i="2" s="1"/>
  <c r="Q1146" i="2" a="1"/>
  <c r="Q1146" i="2" s="1"/>
  <c r="S1147" i="2" s="1" a="1"/>
  <c r="S1147" i="2" s="1"/>
  <c r="Q1390" i="2" a="1"/>
  <c r="Q1390" i="2" s="1"/>
  <c r="S1391" i="2" s="1" a="1"/>
  <c r="S1391" i="2" s="1"/>
  <c r="Q145" i="2" a="1"/>
  <c r="Q145" i="2" s="1"/>
  <c r="S146" i="2" s="1" a="1"/>
  <c r="S146" i="2" s="1"/>
  <c r="Q1029" i="2" a="1"/>
  <c r="Q1029" i="2" s="1"/>
  <c r="S1030" i="2" s="1" a="1"/>
  <c r="S1030" i="2" s="1"/>
  <c r="Q242" i="2" a="1"/>
  <c r="Q242" i="2" s="1"/>
  <c r="S243" i="2" s="1" a="1"/>
  <c r="S243" i="2" s="1"/>
  <c r="Q374" i="2" a="1"/>
  <c r="Q374" i="2" s="1"/>
  <c r="S375" i="2" s="1" a="1"/>
  <c r="S375" i="2" s="1"/>
  <c r="Q1385" i="2" a="1"/>
  <c r="Q1385" i="2" s="1"/>
  <c r="S1386" i="2" s="1" a="1"/>
  <c r="S1386" i="2" s="1"/>
  <c r="Q1163" i="2" a="1"/>
  <c r="Q1163" i="2" s="1"/>
  <c r="S1164" i="2" s="1" a="1"/>
  <c r="S1164" i="2" s="1"/>
  <c r="Q411" i="2" a="1"/>
  <c r="Q411" i="2" s="1"/>
  <c r="S412" i="2" s="1" a="1"/>
  <c r="S412" i="2" s="1"/>
  <c r="Q30" i="2" a="1"/>
  <c r="Q30" i="2" s="1"/>
  <c r="S31" i="2" s="1" a="1"/>
  <c r="S31" i="2" s="1"/>
  <c r="Q1415" i="2" a="1"/>
  <c r="Q1415" i="2" s="1"/>
  <c r="S1416" i="2" s="1" a="1"/>
  <c r="S1416" i="2" s="1"/>
  <c r="Q442" i="2" a="1"/>
  <c r="Q442" i="2" s="1"/>
  <c r="S443" i="2" s="1" a="1"/>
  <c r="S443" i="2" s="1"/>
  <c r="Q809" i="2" a="1"/>
  <c r="Q809" i="2" s="1"/>
  <c r="S810" i="2" s="1" a="1"/>
  <c r="S810" i="2" s="1"/>
  <c r="Q504" i="2" a="1"/>
  <c r="Q504" i="2" s="1"/>
  <c r="S505" i="2" s="1" a="1"/>
  <c r="S505" i="2" s="1"/>
  <c r="Q963" i="2" a="1"/>
  <c r="Q963" i="2" s="1"/>
  <c r="S964" i="2" s="1" a="1"/>
  <c r="S964" i="2" s="1"/>
  <c r="Q599" i="2" a="1"/>
  <c r="Q599" i="2" s="1"/>
  <c r="S600" i="2" s="1" a="1"/>
  <c r="S600" i="2" s="1"/>
  <c r="Q832" i="2" a="1"/>
  <c r="Q832" i="2" s="1"/>
  <c r="S833" i="2" s="1" a="1"/>
  <c r="S833" i="2" s="1"/>
  <c r="Q1289" i="2" a="1"/>
  <c r="Q1289" i="2" s="1"/>
  <c r="S1290" i="2" s="1" a="1"/>
  <c r="S1290" i="2" s="1"/>
  <c r="Q1223" i="2" a="1"/>
  <c r="Q1223" i="2" s="1"/>
  <c r="S1224" i="2" s="1" a="1"/>
  <c r="S1224" i="2" s="1"/>
  <c r="Q1277" i="2" a="1"/>
  <c r="Q1277" i="2" s="1"/>
  <c r="S1278" i="2" s="1" a="1"/>
  <c r="S1278" i="2" s="1"/>
  <c r="Q202" i="2" a="1"/>
  <c r="Q202" i="2" s="1"/>
  <c r="S203" i="2" s="1" a="1"/>
  <c r="S203" i="2" s="1"/>
  <c r="Q988" i="2" a="1"/>
  <c r="Q988" i="2" s="1"/>
  <c r="S989" i="2" s="1" a="1"/>
  <c r="S989" i="2" s="1"/>
  <c r="Q1379" i="2" a="1"/>
  <c r="Q1379" i="2" s="1"/>
  <c r="S1380" i="2" s="1" a="1"/>
  <c r="S1380" i="2" s="1"/>
  <c r="Q269" i="2" a="1"/>
  <c r="Q269" i="2" s="1"/>
  <c r="S270" i="2" s="1" a="1"/>
  <c r="S270" i="2" s="1"/>
  <c r="Q1484" i="2" a="1"/>
  <c r="Q1484" i="2" s="1"/>
  <c r="S1485" i="2" s="1" a="1"/>
  <c r="S1485" i="2" s="1"/>
  <c r="Q618" i="2" a="1"/>
  <c r="Q618" i="2" s="1"/>
  <c r="S619" i="2" s="1" a="1"/>
  <c r="S619" i="2" s="1"/>
  <c r="Q136" i="2" a="1"/>
  <c r="Q136" i="2" s="1"/>
  <c r="S137" i="2" s="1" a="1"/>
  <c r="S137" i="2" s="1"/>
  <c r="Q1394" i="2" a="1"/>
  <c r="Q1394" i="2" s="1"/>
  <c r="S1395" i="2" s="1" a="1"/>
  <c r="S1395" i="2" s="1"/>
  <c r="Q1197" i="2" a="1"/>
  <c r="Q1197" i="2" s="1"/>
  <c r="S1198" i="2" s="1" a="1"/>
  <c r="S1198" i="2" s="1"/>
  <c r="Q1435" i="2" a="1"/>
  <c r="Q1435" i="2" s="1"/>
  <c r="S1436" i="2" s="1" a="1"/>
  <c r="S1436" i="2" s="1"/>
  <c r="Q918" i="2" a="1"/>
  <c r="Q918" i="2" s="1"/>
  <c r="S919" i="2" s="1" a="1"/>
  <c r="S919" i="2" s="1"/>
  <c r="Q1491" i="2" a="1"/>
  <c r="Q1491" i="2" s="1"/>
  <c r="S1492" i="2" s="1" a="1"/>
  <c r="S1492" i="2" s="1"/>
  <c r="Q493" i="2" a="1"/>
  <c r="Q493" i="2" s="1"/>
  <c r="S494" i="2" s="1" a="1"/>
  <c r="S494" i="2" s="1"/>
  <c r="Q794" i="2" a="1"/>
  <c r="Q794" i="2" s="1"/>
  <c r="S795" i="2" s="1" a="1"/>
  <c r="S795" i="2" s="1"/>
  <c r="Q1374" i="2" a="1"/>
  <c r="Q1374" i="2" s="1"/>
  <c r="S1375" i="2" s="1" a="1"/>
  <c r="S1375" i="2" s="1"/>
  <c r="Q1295" i="2" a="1"/>
  <c r="Q1295" i="2" s="1"/>
  <c r="S1296" i="2" s="1" a="1"/>
  <c r="S1296" i="2" s="1"/>
  <c r="Q1433" i="2" a="1"/>
  <c r="Q1433" i="2" s="1"/>
  <c r="S1434" i="2" s="1" a="1"/>
  <c r="S1434" i="2" s="1"/>
  <c r="Q608" i="2" a="1"/>
  <c r="Q608" i="2" s="1"/>
  <c r="S609" i="2" s="1" a="1"/>
  <c r="S609" i="2" s="1"/>
  <c r="Q678" i="2" a="1"/>
  <c r="Q678" i="2" s="1"/>
  <c r="S679" i="2" s="1" a="1"/>
  <c r="S679" i="2" s="1"/>
  <c r="Q1292" i="2" a="1"/>
  <c r="Q1292" i="2" s="1"/>
  <c r="S1293" i="2" s="1" a="1"/>
  <c r="S1293" i="2" s="1"/>
  <c r="Q1287" i="2" a="1"/>
  <c r="Q1287" i="2" s="1"/>
  <c r="S1288" i="2" s="1" a="1"/>
  <c r="S1288" i="2" s="1"/>
  <c r="Q1014" i="2" a="1"/>
  <c r="Q1014" i="2" s="1"/>
  <c r="S1015" i="2" s="1" a="1"/>
  <c r="S1015" i="2" s="1"/>
  <c r="Q943" i="2" a="1"/>
  <c r="Q943" i="2" s="1"/>
  <c r="S944" i="2" s="1" a="1"/>
  <c r="S944" i="2" s="1"/>
  <c r="Q171" i="2" a="1"/>
  <c r="Q171" i="2" s="1"/>
  <c r="S172" i="2" s="1" a="1"/>
  <c r="S172" i="2" s="1"/>
  <c r="Q928" i="2" a="1"/>
  <c r="Q928" i="2" s="1"/>
  <c r="S929" i="2" s="1" a="1"/>
  <c r="S929" i="2" s="1"/>
  <c r="Q1317" i="2" a="1"/>
  <c r="Q1317" i="2" s="1"/>
  <c r="S1318" i="2" s="1" a="1"/>
  <c r="S1318" i="2" s="1"/>
  <c r="Q643" i="2" a="1"/>
  <c r="Q643" i="2" s="1"/>
  <c r="S644" i="2" s="1" a="1"/>
  <c r="S644" i="2" s="1"/>
  <c r="Q633" i="2" a="1"/>
  <c r="Q633" i="2" s="1"/>
  <c r="S634" i="2" s="1" a="1"/>
  <c r="S634" i="2" s="1"/>
  <c r="Q403" i="2" a="1"/>
  <c r="Q403" i="2" s="1"/>
  <c r="S404" i="2" s="1" a="1"/>
  <c r="S404" i="2" s="1"/>
  <c r="Q913" i="2" a="1"/>
  <c r="Q913" i="2" s="1"/>
  <c r="S914" i="2" s="1" a="1"/>
  <c r="S914" i="2" s="1"/>
  <c r="Q1121" i="2" a="1"/>
  <c r="Q1121" i="2" s="1"/>
  <c r="S1122" i="2" s="1" a="1"/>
  <c r="S1122" i="2" s="1"/>
  <c r="Q653" i="2" a="1"/>
  <c r="Q653" i="2" s="1"/>
  <c r="S654" i="2" s="1" a="1"/>
  <c r="S654" i="2" s="1"/>
  <c r="Q1071" i="2" a="1"/>
  <c r="Q1071" i="2" s="1"/>
  <c r="S1072" i="2" s="1" a="1"/>
  <c r="S1072" i="2" s="1"/>
  <c r="Q1113" i="2" a="1"/>
  <c r="Q1113" i="2" s="1"/>
  <c r="S1114" i="2" s="1" a="1"/>
  <c r="S1114" i="2" s="1"/>
  <c r="Q1001" i="2" a="1"/>
  <c r="Q1001" i="2" s="1"/>
  <c r="S1002" i="2" s="1" a="1"/>
  <c r="S1002" i="2" s="1"/>
  <c r="Q107" i="2" a="1"/>
  <c r="Q107" i="2" s="1"/>
  <c r="S108" i="2" s="1" a="1"/>
  <c r="S108" i="2" s="1"/>
  <c r="Q781" i="2" a="1"/>
  <c r="Q781" i="2" s="1"/>
  <c r="S782" i="2" s="1" a="1"/>
  <c r="S782" i="2" s="1"/>
  <c r="Q131" i="2" a="1"/>
  <c r="Q131" i="2" s="1"/>
  <c r="S132" i="2" s="1" a="1"/>
  <c r="S132" i="2" s="1"/>
  <c r="Q312" i="2" a="1"/>
  <c r="Q312" i="2" s="1"/>
  <c r="S313" i="2" s="1" a="1"/>
  <c r="S313" i="2" s="1"/>
  <c r="Q463" i="2" a="1"/>
  <c r="Q463" i="2" s="1"/>
  <c r="S464" i="2" s="1" a="1"/>
  <c r="S464" i="2" s="1"/>
  <c r="Q680" i="2" a="1"/>
  <c r="Q680" i="2" s="1"/>
  <c r="S681" i="2" s="1" a="1"/>
  <c r="S681" i="2" s="1"/>
  <c r="Q1306" i="2" a="1"/>
  <c r="Q1306" i="2" s="1"/>
  <c r="S1307" i="2" s="1" a="1"/>
  <c r="S1307" i="2" s="1"/>
  <c r="Q1319" i="2" a="1"/>
  <c r="Q1319" i="2" s="1"/>
  <c r="S1320" i="2" s="1" a="1"/>
  <c r="S1320" i="2" s="1"/>
  <c r="Q534" i="2" a="1"/>
  <c r="Q534" i="2" s="1"/>
  <c r="S535" i="2" s="1" a="1"/>
  <c r="S535" i="2" s="1"/>
  <c r="Q938" i="2" a="1"/>
  <c r="Q938" i="2" s="1"/>
  <c r="S939" i="2" s="1" a="1"/>
  <c r="S939" i="2" s="1"/>
  <c r="Q843" i="2" a="1"/>
  <c r="Q843" i="2" s="1"/>
  <c r="S844" i="2" s="1" a="1"/>
  <c r="S844" i="2" s="1"/>
  <c r="Q714" i="2" a="1"/>
  <c r="Q714" i="2" s="1"/>
  <c r="S715" i="2" s="1" a="1"/>
  <c r="S715" i="2" s="1"/>
  <c r="Q895" i="2" a="1"/>
  <c r="Q895" i="2" s="1"/>
  <c r="S896" i="2" s="1" a="1"/>
  <c r="S896" i="2" s="1"/>
  <c r="Q1219" i="2" a="1"/>
  <c r="Q1219" i="2" s="1"/>
  <c r="S1220" i="2" s="1" a="1"/>
  <c r="S1220" i="2" s="1"/>
  <c r="Q217" i="2" a="1"/>
  <c r="Q217" i="2" s="1"/>
  <c r="S218" i="2" s="1" a="1"/>
  <c r="S218" i="2" s="1"/>
  <c r="Q78" i="2" a="1"/>
  <c r="Q78" i="2" s="1"/>
  <c r="S79" i="2" s="1" a="1"/>
  <c r="S79" i="2" s="1"/>
  <c r="Q1081" i="2" a="1"/>
  <c r="Q1081" i="2" s="1"/>
  <c r="S1082" i="2" s="1" a="1"/>
  <c r="S1082" i="2" s="1"/>
  <c r="Q229" i="2" a="1"/>
  <c r="Q229" i="2" s="1"/>
  <c r="S230" i="2" s="1" a="1"/>
  <c r="S230" i="2" s="1"/>
  <c r="Q49" i="2" a="1"/>
  <c r="Q49" i="2" s="1"/>
  <c r="S50" i="2" s="1" a="1"/>
  <c r="S50" i="2" s="1"/>
  <c r="Q99" i="2" a="1"/>
  <c r="Q99" i="2" s="1"/>
  <c r="S100" i="2" s="1" a="1"/>
  <c r="S100" i="2" s="1"/>
  <c r="Q165" i="2" a="1"/>
  <c r="Q165" i="2" s="1"/>
  <c r="S166" i="2" s="1" a="1"/>
  <c r="S166" i="2" s="1"/>
  <c r="Q1242" i="2" a="1"/>
  <c r="Q1242" i="2" s="1"/>
  <c r="S1243" i="2" s="1" a="1"/>
  <c r="S1243" i="2" s="1"/>
  <c r="Q1307" i="2" a="1"/>
  <c r="Q1307" i="2" s="1"/>
  <c r="S1308" i="2" s="1" a="1"/>
  <c r="S1308" i="2" s="1"/>
  <c r="Q279" i="2" a="1"/>
  <c r="Q279" i="2" s="1"/>
  <c r="S280" i="2" s="1" a="1"/>
  <c r="S280" i="2" s="1"/>
  <c r="Q29" i="2" a="1"/>
  <c r="Q29" i="2" s="1"/>
  <c r="S30" i="2" s="1" a="1"/>
  <c r="S30" i="2" s="1"/>
  <c r="Q1174" i="2" a="1"/>
  <c r="Q1174" i="2" s="1"/>
  <c r="S1175" i="2" s="1" a="1"/>
  <c r="S1175" i="2" s="1"/>
  <c r="Q1007" i="2" a="1"/>
  <c r="Q1007" i="2" s="1"/>
  <c r="S1008" i="2" s="1" a="1"/>
  <c r="S1008" i="2" s="1"/>
  <c r="Q141" i="2" a="1"/>
  <c r="Q141" i="2" s="1"/>
  <c r="S142" i="2" s="1" a="1"/>
  <c r="S142" i="2" s="1"/>
  <c r="Q431" i="2" a="1"/>
  <c r="Q431" i="2" s="1"/>
  <c r="S432" i="2" s="1" a="1"/>
  <c r="S432" i="2" s="1"/>
  <c r="Q968" i="2" a="1"/>
  <c r="Q968" i="2" s="1"/>
  <c r="S969" i="2" s="1" a="1"/>
  <c r="S969" i="2" s="1"/>
  <c r="Q426" i="2" a="1"/>
  <c r="Q426" i="2" s="1"/>
  <c r="S427" i="2" s="1" a="1"/>
  <c r="S427" i="2" s="1"/>
  <c r="Q768" i="2" a="1"/>
  <c r="Q768" i="2" s="1"/>
  <c r="S769" i="2" s="1" a="1"/>
  <c r="S769" i="2" s="1"/>
  <c r="Q294" i="2" a="1"/>
  <c r="Q294" i="2" s="1"/>
  <c r="S295" i="2" s="1" a="1"/>
  <c r="S295" i="2" s="1"/>
  <c r="Q474" i="2" a="1"/>
  <c r="Q474" i="2" s="1"/>
  <c r="S475" i="2" s="1" a="1"/>
  <c r="S475" i="2" s="1"/>
  <c r="Q855" i="2" a="1"/>
  <c r="Q855" i="2" s="1"/>
  <c r="S856" i="2" s="1" a="1"/>
  <c r="S856" i="2" s="1"/>
  <c r="Q132" i="2" a="1"/>
  <c r="Q132" i="2" s="1"/>
  <c r="S133" i="2" s="1" a="1"/>
  <c r="S133" i="2" s="1"/>
  <c r="Q19" i="2" a="1"/>
  <c r="Q19" i="2" s="1"/>
  <c r="S20" i="2" s="1" a="1"/>
  <c r="S20" i="2" s="1"/>
  <c r="Q854" i="2" a="1"/>
  <c r="Q854" i="2" s="1"/>
  <c r="S855" i="2" s="1" a="1"/>
  <c r="S855" i="2" s="1"/>
  <c r="Q729" i="2" a="1"/>
  <c r="Q729" i="2" s="1"/>
  <c r="S730" i="2" s="1" a="1"/>
  <c r="S730" i="2" s="1"/>
  <c r="Q220" i="2" a="1"/>
  <c r="Q220" i="2" s="1"/>
  <c r="S221" i="2" s="1" a="1"/>
  <c r="S221" i="2" s="1"/>
  <c r="Q1199" i="2" a="1"/>
  <c r="Q1199" i="2" s="1"/>
  <c r="S1200" i="2" s="1" a="1"/>
  <c r="S1200" i="2" s="1"/>
  <c r="Q1352" i="2" a="1"/>
  <c r="Q1352" i="2" s="1"/>
  <c r="S1353" i="2" s="1" a="1"/>
  <c r="S1353" i="2" s="1"/>
  <c r="Q992" i="2" a="1"/>
  <c r="Q992" i="2" s="1"/>
  <c r="S993" i="2" s="1" a="1"/>
  <c r="S993" i="2" s="1"/>
  <c r="Q1125" i="2" a="1"/>
  <c r="Q1125" i="2" s="1"/>
  <c r="S1126" i="2" s="1" a="1"/>
  <c r="S1126" i="2" s="1"/>
  <c r="Q689" i="2" a="1"/>
  <c r="Q689" i="2" s="1"/>
  <c r="S690" i="2" s="1" a="1"/>
  <c r="S690" i="2" s="1"/>
  <c r="Q339" i="2" a="1"/>
  <c r="Q339" i="2" s="1"/>
  <c r="S340" i="2" s="1" a="1"/>
  <c r="S340" i="2" s="1"/>
  <c r="Q502" i="2" a="1"/>
  <c r="Q502" i="2" s="1"/>
  <c r="S503" i="2" s="1" a="1"/>
  <c r="S503" i="2" s="1"/>
  <c r="Q514" i="2" a="1"/>
  <c r="Q514" i="2" s="1"/>
  <c r="S515" i="2" s="1" a="1"/>
  <c r="S515" i="2" s="1"/>
  <c r="Q1382" i="2" a="1"/>
  <c r="Q1382" i="2" s="1"/>
  <c r="S1383" i="2" s="1" a="1"/>
  <c r="S1383" i="2" s="1"/>
  <c r="Q547" i="2" a="1"/>
  <c r="Q547" i="2" s="1"/>
  <c r="S548" i="2" s="1" a="1"/>
  <c r="S548" i="2" s="1"/>
  <c r="Q477" i="2" a="1"/>
  <c r="Q477" i="2" s="1"/>
  <c r="S478" i="2" s="1" a="1"/>
  <c r="S478" i="2" s="1"/>
  <c r="Q1275" i="2" a="1"/>
  <c r="Q1275" i="2" s="1"/>
  <c r="S1276" i="2" s="1" a="1"/>
  <c r="S1276" i="2" s="1"/>
  <c r="Q1153" i="2" a="1"/>
  <c r="Q1153" i="2" s="1"/>
  <c r="S1154" i="2" s="1" a="1"/>
  <c r="S1154" i="2" s="1"/>
  <c r="Q304" i="2" a="1"/>
  <c r="Q304" i="2" s="1"/>
  <c r="S305" i="2" s="1" a="1"/>
  <c r="S305" i="2" s="1"/>
  <c r="Q589" i="2" a="1"/>
  <c r="Q589" i="2" s="1"/>
  <c r="S590" i="2" s="1" a="1"/>
  <c r="S590" i="2" s="1"/>
  <c r="Q1213" i="2" a="1"/>
  <c r="Q1213" i="2" s="1"/>
  <c r="S1214" i="2" s="1" a="1"/>
  <c r="S1214" i="2" s="1"/>
  <c r="Q377" i="2" a="1"/>
  <c r="Q377" i="2" s="1"/>
  <c r="S378" i="2" s="1" a="1"/>
  <c r="S378" i="2" s="1"/>
  <c r="Q757" i="2" a="1"/>
  <c r="Q757" i="2" s="1"/>
  <c r="S758" i="2" s="1" a="1"/>
  <c r="S758" i="2" s="1"/>
  <c r="Q1189" i="2" a="1"/>
  <c r="Q1189" i="2" s="1"/>
  <c r="S1190" i="2" s="1" a="1"/>
  <c r="S1190" i="2" s="1"/>
  <c r="Q538" i="2" a="1"/>
  <c r="Q538" i="2" s="1"/>
  <c r="S539" i="2" s="1" a="1"/>
  <c r="S539" i="2" s="1"/>
  <c r="Q81" i="2" a="1"/>
  <c r="Q81" i="2" s="1"/>
  <c r="S82" i="2" s="1" a="1"/>
  <c r="S82" i="2" s="1"/>
  <c r="Q665" i="2" a="1"/>
  <c r="Q665" i="2" s="1"/>
  <c r="S666" i="2" s="1" a="1"/>
  <c r="S666" i="2" s="1"/>
  <c r="Q736" i="2" a="1"/>
  <c r="Q736" i="2" s="1"/>
  <c r="S737" i="2" s="1" a="1"/>
  <c r="S737" i="2" s="1"/>
  <c r="Q178" i="2" a="1"/>
  <c r="Q178" i="2" s="1"/>
  <c r="S179" i="2" s="1" a="1"/>
  <c r="S179" i="2" s="1"/>
  <c r="Q349" i="2" a="1"/>
  <c r="Q349" i="2" s="1"/>
  <c r="S350" i="2" s="1" a="1"/>
  <c r="S350" i="2" s="1"/>
  <c r="Q1452" i="2" a="1"/>
  <c r="Q1452" i="2" s="1"/>
  <c r="S1453" i="2" s="1" a="1"/>
  <c r="S1453" i="2" s="1"/>
  <c r="Q31" i="2" a="1"/>
  <c r="Q31" i="2" s="1"/>
  <c r="S32" i="2" s="1" a="1"/>
  <c r="S32" i="2" s="1"/>
  <c r="Q124" i="2" a="1"/>
  <c r="Q124" i="2" s="1"/>
  <c r="S125" i="2" s="1" a="1"/>
  <c r="S125" i="2" s="1"/>
  <c r="Q696" i="2" a="1"/>
  <c r="Q696" i="2" s="1"/>
  <c r="S697" i="2" s="1" a="1"/>
  <c r="S697" i="2" s="1"/>
  <c r="Q568" i="2" a="1"/>
  <c r="Q568" i="2" s="1"/>
  <c r="S569" i="2" s="1" a="1"/>
  <c r="S569" i="2" s="1"/>
  <c r="Q295" i="2" a="1"/>
  <c r="Q295" i="2" s="1"/>
  <c r="S296" i="2" s="1" a="1"/>
  <c r="S296" i="2" s="1"/>
  <c r="Q974" i="2" a="1"/>
  <c r="Q974" i="2" s="1"/>
  <c r="S975" i="2" s="1" a="1"/>
  <c r="S975" i="2" s="1"/>
  <c r="Q314" i="2" a="1"/>
  <c r="Q314" i="2" s="1"/>
  <c r="S315" i="2" s="1" a="1"/>
  <c r="S315" i="2" s="1"/>
  <c r="Q883" i="2" a="1"/>
  <c r="Q883" i="2" s="1"/>
  <c r="S884" i="2" s="1" a="1"/>
  <c r="S884" i="2" s="1"/>
  <c r="Q881" i="2" a="1"/>
  <c r="Q881" i="2" s="1"/>
  <c r="S882" i="2" s="1" a="1"/>
  <c r="S882" i="2" s="1"/>
  <c r="Q1145" i="2" a="1"/>
  <c r="Q1145" i="2" s="1"/>
  <c r="S1146" i="2" s="1" a="1"/>
  <c r="S1146" i="2" s="1"/>
  <c r="Q908" i="2" a="1"/>
  <c r="Q908" i="2" s="1"/>
  <c r="S909" i="2" s="1" a="1"/>
  <c r="S909" i="2" s="1"/>
  <c r="Q1489" i="2" a="1"/>
  <c r="Q1489" i="2" s="1"/>
  <c r="S1490" i="2" s="1" a="1"/>
  <c r="S1490" i="2" s="1"/>
  <c r="Q522" i="2" a="1"/>
  <c r="Q522" i="2" s="1"/>
  <c r="S523" i="2" s="1" a="1"/>
  <c r="S523" i="2" s="1"/>
  <c r="Q1308" i="2" a="1"/>
  <c r="Q1308" i="2" s="1"/>
  <c r="S1309" i="2" s="1" a="1"/>
  <c r="S1309" i="2" s="1"/>
  <c r="Q1442" i="2" a="1"/>
  <c r="Q1442" i="2" s="1"/>
  <c r="S1443" i="2" s="1" a="1"/>
  <c r="S1443" i="2" s="1"/>
  <c r="Q1332" i="2" a="1"/>
  <c r="Q1332" i="2" s="1"/>
  <c r="S1333" i="2" s="1" a="1"/>
  <c r="S1333" i="2" s="1"/>
  <c r="Q64" i="2" a="1"/>
  <c r="Q64" i="2" s="1"/>
  <c r="S65" i="2" s="1" a="1"/>
  <c r="S65" i="2" s="1"/>
  <c r="Q864" i="2" a="1"/>
  <c r="Q864" i="2" s="1"/>
  <c r="S865" i="2" s="1" a="1"/>
  <c r="S865" i="2" s="1"/>
  <c r="Q500" i="2" a="1"/>
  <c r="Q500" i="2" s="1"/>
  <c r="S501" i="2" s="1" a="1"/>
  <c r="S501" i="2" s="1"/>
  <c r="Q958" i="2" a="1"/>
  <c r="Q958" i="2" s="1"/>
  <c r="S959" i="2" s="1" a="1"/>
  <c r="S959" i="2" s="1"/>
  <c r="Q649" i="2" a="1"/>
  <c r="Q649" i="2" s="1"/>
  <c r="S650" i="2" s="1" a="1"/>
  <c r="S650" i="2" s="1"/>
  <c r="Q270" i="2" a="1"/>
  <c r="Q270" i="2" s="1"/>
  <c r="S271" i="2" s="1" a="1"/>
  <c r="S271" i="2" s="1"/>
  <c r="Q1094" i="2" a="1"/>
  <c r="Q1094" i="2" s="1"/>
  <c r="S1095" i="2" s="1" a="1"/>
  <c r="S1095" i="2" s="1"/>
  <c r="Q647" i="2" a="1"/>
  <c r="Q647" i="2" s="1"/>
  <c r="S648" i="2" s="1" a="1"/>
  <c r="S648" i="2" s="1"/>
  <c r="Q929" i="2" a="1"/>
  <c r="Q929" i="2" s="1"/>
  <c r="S930" i="2" s="1" a="1"/>
  <c r="S930" i="2" s="1"/>
  <c r="Q1481" i="2" a="1"/>
  <c r="Q1481" i="2" s="1"/>
  <c r="S1482" i="2" s="1" a="1"/>
  <c r="S1482" i="2" s="1"/>
  <c r="Q622" i="2" a="1"/>
  <c r="Q622" i="2" s="1"/>
  <c r="S623" i="2" s="1" a="1"/>
  <c r="S623" i="2" s="1"/>
  <c r="Q887" i="2" a="1"/>
  <c r="Q887" i="2" s="1"/>
  <c r="S888" i="2" s="1" a="1"/>
  <c r="S888" i="2" s="1"/>
  <c r="Q704" i="2" a="1"/>
  <c r="Q704" i="2" s="1"/>
  <c r="S705" i="2" s="1" a="1"/>
  <c r="S705" i="2" s="1"/>
  <c r="Q893" i="2" a="1"/>
  <c r="Q893" i="2" s="1"/>
  <c r="S894" i="2" s="1" a="1"/>
  <c r="S894" i="2" s="1"/>
  <c r="Q939" i="2" a="1"/>
  <c r="Q939" i="2" s="1"/>
  <c r="S940" i="2" s="1" a="1"/>
  <c r="S940" i="2" s="1"/>
  <c r="Q424" i="2" a="1"/>
  <c r="Q424" i="2" s="1"/>
  <c r="S425" i="2" s="1" a="1"/>
  <c r="S425" i="2" s="1"/>
  <c r="Q259" i="2" a="1"/>
  <c r="Q259" i="2" s="1"/>
  <c r="S260" i="2" s="1" a="1"/>
  <c r="S260" i="2" s="1"/>
  <c r="Q612" i="2" a="1"/>
  <c r="Q612" i="2" s="1"/>
  <c r="S613" i="2" s="1" a="1"/>
  <c r="S613" i="2" s="1"/>
  <c r="Q778" i="2" a="1"/>
  <c r="Q778" i="2" s="1"/>
  <c r="S779" i="2" s="1" a="1"/>
  <c r="S779" i="2" s="1"/>
  <c r="Q413" i="2" a="1"/>
  <c r="Q413" i="2" s="1"/>
  <c r="S414" i="2" s="1" a="1"/>
  <c r="S414" i="2" s="1"/>
  <c r="Q261" i="2" a="1"/>
  <c r="Q261" i="2" s="1"/>
  <c r="S262" i="2" s="1" a="1"/>
  <c r="S262" i="2" s="1"/>
  <c r="Q523" i="2" a="1"/>
  <c r="Q523" i="2" s="1"/>
  <c r="S524" i="2" s="1" a="1"/>
  <c r="S524" i="2" s="1"/>
  <c r="Q144" i="2" a="1"/>
  <c r="Q144" i="2" s="1"/>
  <c r="S145" i="2" s="1" a="1"/>
  <c r="S145" i="2" s="1"/>
  <c r="Q1164" i="2" a="1"/>
  <c r="Q1164" i="2" s="1"/>
  <c r="S1165" i="2" s="1" a="1"/>
  <c r="S1165" i="2" s="1"/>
  <c r="Q676" i="2" a="1"/>
  <c r="Q676" i="2" s="1"/>
  <c r="S677" i="2" s="1" a="1"/>
  <c r="S677" i="2" s="1"/>
  <c r="Q58" i="2" a="1"/>
  <c r="Q58" i="2" s="1"/>
  <c r="S59" i="2" s="1" a="1"/>
  <c r="S59" i="2" s="1"/>
  <c r="Q1231" i="2" a="1"/>
  <c r="Q1231" i="2" s="1"/>
  <c r="S1232" i="2" s="1" a="1"/>
  <c r="S1232" i="2" s="1"/>
  <c r="Q1463" i="2" a="1"/>
  <c r="Q1463" i="2" s="1"/>
  <c r="S1464" i="2" s="1" a="1"/>
  <c r="S1464" i="2" s="1"/>
  <c r="Q459" i="2" a="1"/>
  <c r="Q459" i="2" s="1"/>
  <c r="S460" i="2" s="1" a="1"/>
  <c r="S460" i="2" s="1"/>
  <c r="Q587" i="2" a="1"/>
  <c r="Q587" i="2" s="1"/>
  <c r="S588" i="2" s="1" a="1"/>
  <c r="S588" i="2" s="1"/>
  <c r="Q1091" i="2" a="1"/>
  <c r="Q1091" i="2" s="1"/>
  <c r="S1092" i="2" s="1" a="1"/>
  <c r="S1092" i="2" s="1"/>
  <c r="Q483" i="2" a="1"/>
  <c r="Q483" i="2" s="1"/>
  <c r="S484" i="2" s="1" a="1"/>
  <c r="S484" i="2" s="1"/>
  <c r="Q1426" i="2" a="1"/>
  <c r="Q1426" i="2" s="1"/>
  <c r="S1427" i="2" s="1" a="1"/>
  <c r="S1427" i="2" s="1"/>
  <c r="Q305" i="2" a="1"/>
  <c r="Q305" i="2" s="1"/>
  <c r="S306" i="2" s="1" a="1"/>
  <c r="S306" i="2" s="1"/>
  <c r="Q803" i="2" a="1"/>
  <c r="Q803" i="2" s="1"/>
  <c r="S804" i="2" s="1" a="1"/>
  <c r="S804" i="2" s="1"/>
  <c r="Q315" i="2" a="1"/>
  <c r="Q315" i="2" s="1"/>
  <c r="S316" i="2" s="1" a="1"/>
  <c r="S316" i="2" s="1"/>
  <c r="Q88" i="2" a="1"/>
  <c r="Q88" i="2" s="1"/>
  <c r="S89" i="2" s="1" a="1"/>
  <c r="S89" i="2" s="1"/>
  <c r="Q319" i="2" a="1"/>
  <c r="Q319" i="2" s="1"/>
  <c r="S320" i="2" s="1" a="1"/>
  <c r="S320" i="2" s="1"/>
  <c r="Q540" i="2" a="1"/>
  <c r="Q540" i="2" s="1"/>
  <c r="S541" i="2" s="1" a="1"/>
  <c r="S541" i="2" s="1"/>
  <c r="Q1397" i="2" a="1"/>
  <c r="Q1397" i="2" s="1"/>
  <c r="S1398" i="2" s="1" a="1"/>
  <c r="S1398" i="2" s="1"/>
  <c r="Q102" i="2" a="1"/>
  <c r="Q102" i="2" s="1"/>
  <c r="S103" i="2" s="1" a="1"/>
  <c r="S103" i="2" s="1"/>
  <c r="Q1151" i="2" a="1"/>
  <c r="Q1151" i="2" s="1"/>
  <c r="S1152" i="2" s="1" a="1"/>
  <c r="S1152" i="2" s="1"/>
  <c r="Q690" i="2" a="1"/>
  <c r="Q690" i="2" s="1"/>
  <c r="S691" i="2" s="1" a="1"/>
  <c r="S691" i="2" s="1"/>
  <c r="Q1343" i="2" a="1"/>
  <c r="Q1343" i="2" s="1"/>
  <c r="S1344" i="2" s="1" a="1"/>
  <c r="S1344" i="2" s="1"/>
  <c r="Q639" i="2" a="1"/>
  <c r="Q639" i="2" s="1"/>
  <c r="S640" i="2" s="1" a="1"/>
  <c r="S640" i="2" s="1"/>
  <c r="Q1229" i="2" a="1"/>
  <c r="Q1229" i="2" s="1"/>
  <c r="S1230" i="2" s="1" a="1"/>
  <c r="S1230" i="2" s="1"/>
  <c r="Q1432" i="2" a="1"/>
  <c r="Q1432" i="2" s="1"/>
  <c r="S1433" i="2" s="1" a="1"/>
  <c r="S1433" i="2" s="1"/>
  <c r="Q1053" i="2" a="1"/>
  <c r="Q1053" i="2" s="1"/>
  <c r="S1054" i="2" s="1" a="1"/>
  <c r="S1054" i="2" s="1"/>
  <c r="Q268" i="2" a="1"/>
  <c r="Q268" i="2" s="1"/>
  <c r="S269" i="2" s="1" a="1"/>
  <c r="S269" i="2" s="1"/>
  <c r="Q632" i="2" a="1"/>
  <c r="Q632" i="2" s="1"/>
  <c r="S633" i="2" s="1" a="1"/>
  <c r="S633" i="2" s="1"/>
  <c r="Q105" i="2" a="1"/>
  <c r="Q105" i="2" s="1"/>
  <c r="S106" i="2" s="1" a="1"/>
  <c r="S106" i="2" s="1"/>
  <c r="Q209" i="2" a="1"/>
  <c r="Q209" i="2" s="1"/>
  <c r="S210" i="2" s="1" a="1"/>
  <c r="S210" i="2" s="1"/>
  <c r="Q1411" i="2" a="1"/>
  <c r="Q1411" i="2" s="1"/>
  <c r="S1412" i="2" s="1" a="1"/>
  <c r="S1412" i="2" s="1"/>
  <c r="Q391" i="2" a="1"/>
  <c r="Q391" i="2" s="1"/>
  <c r="S392" i="2" s="1" a="1"/>
  <c r="S392" i="2" s="1"/>
  <c r="Q1457" i="2" a="1"/>
  <c r="Q1457" i="2" s="1"/>
  <c r="S1458" i="2" s="1" a="1"/>
  <c r="S1458" i="2" s="1"/>
  <c r="Q331" i="2" a="1"/>
  <c r="Q331" i="2" s="1"/>
  <c r="S332" i="2" s="1" a="1"/>
  <c r="S332" i="2" s="1"/>
  <c r="Q1010" i="2" a="1"/>
  <c r="Q1010" i="2" s="1"/>
  <c r="S1011" i="2" s="1" a="1"/>
  <c r="S1011" i="2" s="1"/>
  <c r="Q80" i="2" a="1"/>
  <c r="Q80" i="2" s="1"/>
  <c r="S81" i="2" s="1" a="1"/>
  <c r="S81" i="2" s="1"/>
  <c r="Q216" i="2" a="1"/>
  <c r="Q216" i="2" s="1"/>
  <c r="S217" i="2" s="1" a="1"/>
  <c r="S217" i="2" s="1"/>
  <c r="Q1135" i="2" a="1"/>
  <c r="Q1135" i="2" s="1"/>
  <c r="S1136" i="2" s="1" a="1"/>
  <c r="S1136" i="2" s="1"/>
  <c r="Q927" i="2" a="1"/>
  <c r="Q927" i="2" s="1"/>
  <c r="S928" i="2" s="1" a="1"/>
  <c r="S928" i="2" s="1"/>
  <c r="Q558" i="2" a="1"/>
  <c r="Q558" i="2" s="1"/>
  <c r="S559" i="2" s="1" a="1"/>
  <c r="S559" i="2" s="1"/>
  <c r="Q516" i="2" a="1"/>
  <c r="Q516" i="2" s="1"/>
  <c r="S517" i="2" s="1" a="1"/>
  <c r="S517" i="2" s="1"/>
  <c r="Q1088" i="2" a="1"/>
  <c r="Q1088" i="2" s="1"/>
  <c r="S1089" i="2" s="1" a="1"/>
  <c r="S1089" i="2" s="1"/>
  <c r="Q382" i="2" a="1"/>
  <c r="Q382" i="2" s="1"/>
  <c r="S383" i="2" s="1" a="1"/>
  <c r="S383" i="2" s="1"/>
  <c r="Q949" i="2" a="1"/>
  <c r="Q949" i="2" s="1"/>
  <c r="S950" i="2" s="1" a="1"/>
  <c r="S950" i="2" s="1"/>
  <c r="Q510" i="2" a="1"/>
  <c r="Q510" i="2" s="1"/>
  <c r="S511" i="2" s="1" a="1"/>
  <c r="S511" i="2" s="1"/>
  <c r="Q1389" i="2" a="1"/>
  <c r="Q1389" i="2" s="1"/>
  <c r="S1390" i="2" s="1" a="1"/>
  <c r="S1390" i="2" s="1"/>
  <c r="Q224" i="2" a="1"/>
  <c r="Q224" i="2" s="1"/>
  <c r="S225" i="2" s="1" a="1"/>
  <c r="S225" i="2" s="1"/>
  <c r="Q735" i="2" a="1"/>
  <c r="Q735" i="2" s="1"/>
  <c r="S736" i="2" s="1" a="1"/>
  <c r="S736" i="2" s="1"/>
  <c r="Q1019" i="2" a="1"/>
  <c r="Q1019" i="2" s="1"/>
  <c r="S1020" i="2" s="1" a="1"/>
  <c r="S1020" i="2" s="1"/>
  <c r="Q517" i="2" a="1"/>
  <c r="Q517" i="2" s="1"/>
  <c r="S518" i="2" s="1" a="1"/>
  <c r="S518" i="2" s="1"/>
  <c r="Q553" i="2" a="1"/>
  <c r="Q553" i="2" s="1"/>
  <c r="S554" i="2" s="1" a="1"/>
  <c r="S554" i="2" s="1"/>
  <c r="Q1187" i="2" a="1"/>
  <c r="Q1187" i="2" s="1"/>
  <c r="S1188" i="2" s="1" a="1"/>
  <c r="S1188" i="2" s="1"/>
  <c r="Q975" i="2" a="1"/>
  <c r="Q975" i="2" s="1"/>
  <c r="S976" i="2" s="1" a="1"/>
  <c r="S976" i="2" s="1"/>
  <c r="Q53" i="2" a="1"/>
  <c r="Q53" i="2" s="1"/>
  <c r="S54" i="2" s="1" a="1"/>
  <c r="S54" i="2" s="1"/>
  <c r="Q904" i="2" a="1"/>
  <c r="Q904" i="2" s="1"/>
  <c r="S905" i="2" s="1" a="1"/>
  <c r="S905" i="2" s="1"/>
  <c r="Q55" i="2" a="1"/>
  <c r="Q55" i="2" s="1"/>
  <c r="S56" i="2" s="1" a="1"/>
  <c r="S56" i="2" s="1"/>
  <c r="Q236" i="2" a="1"/>
  <c r="Q236" i="2" s="1"/>
  <c r="S237" i="2" s="1" a="1"/>
  <c r="S237" i="2" s="1"/>
  <c r="Q72" i="2" a="1"/>
  <c r="Q72" i="2" s="1"/>
  <c r="S73" i="2" s="1" a="1"/>
  <c r="S73" i="2" s="1"/>
  <c r="Q952" i="2" a="1"/>
  <c r="Q952" i="2" s="1"/>
  <c r="S953" i="2" s="1" a="1"/>
  <c r="S953" i="2" s="1"/>
  <c r="Q1421" i="2" a="1"/>
  <c r="Q1421" i="2" s="1"/>
  <c r="S1422" i="2" s="1" a="1"/>
  <c r="S1422" i="2" s="1"/>
  <c r="Q1466" i="2" a="1"/>
  <c r="Q1466" i="2" s="1"/>
  <c r="S1467" i="2" s="1" a="1"/>
  <c r="S1467" i="2" s="1"/>
  <c r="Q263" i="2" a="1"/>
  <c r="Q263" i="2" s="1"/>
  <c r="S264" i="2" s="1" a="1"/>
  <c r="S264" i="2" s="1"/>
  <c r="Q158" i="2" a="1"/>
  <c r="Q158" i="2" s="1"/>
  <c r="S159" i="2" s="1" a="1"/>
  <c r="S159" i="2" s="1"/>
  <c r="Q1365" i="2" a="1"/>
  <c r="Q1365" i="2" s="1"/>
  <c r="S1366" i="2" s="1" a="1"/>
  <c r="S1366" i="2" s="1"/>
  <c r="Q277" i="2" a="1"/>
  <c r="Q277" i="2" s="1"/>
  <c r="S278" i="2" s="1" a="1"/>
  <c r="S278" i="2" s="1"/>
  <c r="Q1335" i="2" a="1"/>
  <c r="Q1335" i="2" s="1"/>
  <c r="S1336" i="2" s="1" a="1"/>
  <c r="S1336" i="2" s="1"/>
  <c r="Q1336" i="2" a="1"/>
  <c r="Q1336" i="2" s="1"/>
  <c r="S1337" i="2" s="1" a="1"/>
  <c r="S1337" i="2" s="1"/>
  <c r="Q1368" i="2" a="1"/>
  <c r="Q1368" i="2" s="1"/>
  <c r="S1369" i="2" s="1" a="1"/>
  <c r="S1369" i="2" s="1"/>
  <c r="Q100" i="2" a="1"/>
  <c r="Q100" i="2" s="1"/>
  <c r="S101" i="2" s="1" a="1"/>
  <c r="S101" i="2" s="1"/>
  <c r="Q152" i="2" a="1"/>
  <c r="Q152" i="2" s="1"/>
  <c r="S153" i="2" s="1" a="1"/>
  <c r="S153" i="2" s="1"/>
  <c r="Q417" i="2" a="1"/>
  <c r="Q417" i="2" s="1"/>
  <c r="S418" i="2" s="1" a="1"/>
  <c r="S418" i="2" s="1"/>
  <c r="Q415" i="2" a="1"/>
  <c r="Q415" i="2" s="1"/>
  <c r="S416" i="2" s="1" a="1"/>
  <c r="S416" i="2" s="1"/>
  <c r="Q1241" i="2" a="1"/>
  <c r="Q1241" i="2" s="1"/>
  <c r="S1242" i="2" s="1" a="1"/>
  <c r="S1242" i="2" s="1"/>
  <c r="Q429" i="2" a="1"/>
  <c r="Q429" i="2" s="1"/>
  <c r="S430" i="2" s="1" a="1"/>
  <c r="S430" i="2" s="1"/>
  <c r="Q561" i="2" a="1"/>
  <c r="Q561" i="2" s="1"/>
  <c r="S562" i="2" s="1" a="1"/>
  <c r="S562" i="2" s="1"/>
  <c r="Q1440" i="2" a="1"/>
  <c r="Q1440" i="2" s="1"/>
  <c r="S1441" i="2" s="1" a="1"/>
  <c r="S1441" i="2" s="1"/>
  <c r="Q1139" i="2" a="1"/>
  <c r="Q1139" i="2" s="1"/>
  <c r="S1140" i="2" s="1" a="1"/>
  <c r="S1140" i="2" s="1"/>
  <c r="Q367" i="2" a="1"/>
  <c r="Q367" i="2" s="1"/>
  <c r="S368" i="2" s="1" a="1"/>
  <c r="S368" i="2" s="1"/>
  <c r="Q1124" i="2" a="1"/>
  <c r="Q1124" i="2" s="1"/>
  <c r="S1125" i="2" s="1" a="1"/>
  <c r="S1125" i="2" s="1"/>
  <c r="Q1236" i="2" a="1"/>
  <c r="Q1236" i="2" s="1"/>
  <c r="S1237" i="2" s="1" a="1"/>
  <c r="S1237" i="2" s="1"/>
  <c r="Q1110" i="2" a="1"/>
  <c r="Q1110" i="2" s="1"/>
  <c r="S1111" i="2" s="1" a="1"/>
  <c r="S1111" i="2" s="1"/>
  <c r="Q1356" i="2" a="1"/>
  <c r="Q1356" i="2" s="1"/>
  <c r="S1357" i="2" s="1" a="1"/>
  <c r="S1357" i="2" s="1"/>
  <c r="Q368" i="2" a="1"/>
  <c r="Q368" i="2" s="1"/>
  <c r="S369" i="2" s="1" a="1"/>
  <c r="S369" i="2" s="1"/>
  <c r="Q1177" i="2" a="1"/>
  <c r="Q1177" i="2" s="1"/>
  <c r="S1178" i="2" s="1" a="1"/>
  <c r="S1178" i="2" s="1"/>
  <c r="Q378" i="2" a="1"/>
  <c r="Q378" i="2" s="1"/>
  <c r="S379" i="2" s="1" a="1"/>
  <c r="S379" i="2" s="1"/>
  <c r="Q1134" i="2" a="1"/>
  <c r="Q1134" i="2" s="1"/>
  <c r="S1135" i="2" s="1" a="1"/>
  <c r="S1135" i="2" s="1"/>
  <c r="Q1431" i="2" a="1"/>
  <c r="Q1431" i="2" s="1"/>
  <c r="S1432" i="2" s="1" a="1"/>
  <c r="S1432" i="2" s="1"/>
  <c r="Q521" i="2" a="1"/>
  <c r="Q521" i="2" s="1"/>
  <c r="S522" i="2" s="1" a="1"/>
  <c r="S522" i="2" s="1"/>
  <c r="Q450" i="2" a="1"/>
  <c r="Q450" i="2" s="1"/>
  <c r="S451" i="2" s="1" a="1"/>
  <c r="S451" i="2" s="1"/>
  <c r="Q997" i="2" a="1"/>
  <c r="Q997" i="2" s="1"/>
  <c r="S998" i="2" s="1" a="1"/>
  <c r="S998" i="2" s="1"/>
  <c r="Q211" i="2" a="1"/>
  <c r="Q211" i="2" s="1"/>
  <c r="S212" i="2" s="1" a="1"/>
  <c r="S212" i="2" s="1"/>
  <c r="Q812" i="2" a="1"/>
  <c r="Q812" i="2" s="1"/>
  <c r="S813" i="2" s="1" a="1"/>
  <c r="S813" i="2" s="1"/>
  <c r="Q1115" i="2" a="1"/>
  <c r="Q1115" i="2" s="1"/>
  <c r="S1116" i="2" s="1" a="1"/>
  <c r="S1116" i="2" s="1"/>
  <c r="Q128" i="2" a="1"/>
  <c r="Q128" i="2" s="1"/>
  <c r="S129" i="2" s="1" a="1"/>
  <c r="S129" i="2" s="1"/>
  <c r="Q44" i="2" a="1"/>
  <c r="Q44" i="2" s="1"/>
  <c r="S45" i="2" s="1" a="1"/>
  <c r="S45" i="2" s="1"/>
  <c r="Q1173" i="2" a="1"/>
  <c r="Q1173" i="2" s="1"/>
  <c r="S1174" i="2" s="1" a="1"/>
  <c r="S1174" i="2" s="1"/>
  <c r="Q316" i="2" a="1"/>
  <c r="Q316" i="2" s="1"/>
  <c r="S317" i="2" s="1" a="1"/>
  <c r="S317" i="2" s="1"/>
  <c r="Q588" i="2" a="1"/>
  <c r="Q588" i="2" s="1"/>
  <c r="S589" i="2" s="1" a="1"/>
  <c r="S589" i="2" s="1"/>
  <c r="Q1370" i="2" a="1"/>
  <c r="Q1370" i="2" s="1"/>
  <c r="S1371" i="2" s="1" a="1"/>
  <c r="S1371" i="2" s="1"/>
  <c r="Q1025" i="2" a="1"/>
  <c r="Q1025" i="2" s="1"/>
  <c r="S1026" i="2" s="1" a="1"/>
  <c r="S1026" i="2" s="1"/>
  <c r="Q1051" i="2" a="1"/>
  <c r="Q1051" i="2" s="1"/>
  <c r="S1052" i="2" s="1" a="1"/>
  <c r="S1052" i="2" s="1"/>
  <c r="Q252" i="2" a="1"/>
  <c r="Q252" i="2" s="1"/>
  <c r="S253" i="2" s="1" a="1"/>
  <c r="S253" i="2" s="1"/>
  <c r="Q712" i="2" a="1"/>
  <c r="Q712" i="2" s="1"/>
  <c r="S713" i="2" s="1" a="1"/>
  <c r="S713" i="2" s="1"/>
  <c r="Q723" i="2" a="1"/>
  <c r="Q723" i="2" s="1"/>
  <c r="S724" i="2" s="1" a="1"/>
  <c r="S724" i="2" s="1"/>
  <c r="Q562" i="2" a="1"/>
  <c r="Q562" i="2" s="1"/>
  <c r="S563" i="2" s="1" a="1"/>
  <c r="S563" i="2" s="1"/>
  <c r="Q1120" i="2" a="1"/>
  <c r="Q1120" i="2" s="1"/>
  <c r="S1121" i="2" s="1" a="1"/>
  <c r="S1121" i="2" s="1"/>
  <c r="Q990" i="2" a="1"/>
  <c r="Q990" i="2" s="1"/>
  <c r="S991" i="2" s="1" a="1"/>
  <c r="S991" i="2" s="1"/>
  <c r="Q414" i="2" a="1"/>
  <c r="Q414" i="2" s="1"/>
  <c r="S415" i="2" s="1" a="1"/>
  <c r="S415" i="2" s="1"/>
  <c r="Q627" i="2" a="1"/>
  <c r="Q627" i="2" s="1"/>
  <c r="S628" i="2" s="1" a="1"/>
  <c r="S628" i="2" s="1"/>
  <c r="Q819" i="2" a="1"/>
  <c r="Q819" i="2" s="1"/>
  <c r="S820" i="2" s="1" a="1"/>
  <c r="S820" i="2" s="1"/>
  <c r="Q1279" i="2" a="1"/>
  <c r="Q1279" i="2" s="1"/>
  <c r="S1280" i="2" s="1" a="1"/>
  <c r="S1280" i="2" s="1"/>
  <c r="Q1096" i="2" a="1"/>
  <c r="Q1096" i="2" s="1"/>
  <c r="S1097" i="2" s="1" a="1"/>
  <c r="S1097" i="2" s="1"/>
  <c r="Q874" i="2" a="1"/>
  <c r="Q874" i="2" s="1"/>
  <c r="S875" i="2" s="1" a="1"/>
  <c r="S875" i="2" s="1"/>
  <c r="Q1195" i="2" a="1"/>
  <c r="Q1195" i="2" s="1"/>
  <c r="S1196" i="2" s="1" a="1"/>
  <c r="S1196" i="2" s="1"/>
  <c r="Q722" i="2" a="1"/>
  <c r="Q722" i="2" s="1"/>
  <c r="S723" i="2" s="1" a="1"/>
  <c r="S723" i="2" s="1"/>
  <c r="Q117" i="2" a="1"/>
  <c r="Q117" i="2" s="1"/>
  <c r="S118" i="2" s="1" a="1"/>
  <c r="S118" i="2" s="1"/>
  <c r="Q106" i="2" a="1"/>
  <c r="Q106" i="2" s="1"/>
  <c r="S107" i="2" s="1" a="1"/>
  <c r="S107" i="2" s="1"/>
  <c r="Q802" i="2" a="1"/>
  <c r="Q802" i="2" s="1"/>
  <c r="S803" i="2" s="1" a="1"/>
  <c r="S803" i="2" s="1"/>
  <c r="Q33" i="2" a="1"/>
  <c r="Q33" i="2" s="1"/>
  <c r="S34" i="2" s="1" a="1"/>
  <c r="S34" i="2" s="1"/>
  <c r="Q449" i="2" a="1"/>
  <c r="Q449" i="2" s="1"/>
  <c r="S450" i="2" s="1" a="1"/>
  <c r="S450" i="2" s="1"/>
  <c r="Q1205" i="2" a="1"/>
  <c r="Q1205" i="2" s="1"/>
  <c r="S1206" i="2" s="1" a="1"/>
  <c r="S1206" i="2" s="1"/>
  <c r="Q1444" i="2" a="1"/>
  <c r="Q1444" i="2" s="1"/>
  <c r="S1445" i="2" s="1" a="1"/>
  <c r="S1445" i="2" s="1"/>
  <c r="Q972" i="2" a="1"/>
  <c r="Q972" i="2" s="1"/>
  <c r="S973" i="2" s="1" a="1"/>
  <c r="S973" i="2" s="1"/>
  <c r="Q488" i="2" a="1"/>
  <c r="Q488" i="2" s="1"/>
  <c r="S489" i="2" s="1" a="1"/>
  <c r="S489" i="2" s="1"/>
  <c r="Q479" i="2" a="1"/>
  <c r="Q479" i="2" s="1"/>
  <c r="S480" i="2" s="1" a="1"/>
  <c r="S480" i="2" s="1"/>
  <c r="Q351" i="2" a="1"/>
  <c r="Q351" i="2" s="1"/>
  <c r="S352" i="2" s="1" a="1"/>
  <c r="S352" i="2" s="1"/>
  <c r="Q741" i="2" a="1"/>
  <c r="Q741" i="2" s="1"/>
  <c r="S742" i="2" s="1" a="1"/>
  <c r="S742" i="2" s="1"/>
  <c r="Q308" i="2" a="1"/>
  <c r="Q308" i="2" s="1"/>
  <c r="S309" i="2" s="1" a="1"/>
  <c r="S309" i="2" s="1"/>
  <c r="Q213" i="2" a="1"/>
  <c r="Q213" i="2" s="1"/>
  <c r="S214" i="2" s="1" a="1"/>
  <c r="S214" i="2" s="1"/>
  <c r="Q208" i="2" a="1"/>
  <c r="Q208" i="2" s="1"/>
  <c r="S209" i="2" s="1" a="1"/>
  <c r="S209" i="2" s="1"/>
  <c r="Q785" i="2" a="1"/>
  <c r="Q785" i="2" s="1"/>
  <c r="S786" i="2" s="1" a="1"/>
  <c r="S786" i="2" s="1"/>
  <c r="Q560" i="2" a="1"/>
  <c r="Q560" i="2" s="1"/>
  <c r="S561" i="2" s="1" a="1"/>
  <c r="S561" i="2" s="1"/>
  <c r="Q434" i="2" a="1"/>
  <c r="Q434" i="2" s="1"/>
  <c r="S435" i="2" s="1" a="1"/>
  <c r="S435" i="2" s="1"/>
  <c r="Q806" i="2" a="1"/>
  <c r="Q806" i="2" s="1"/>
  <c r="S807" i="2" s="1" a="1"/>
  <c r="S807" i="2" s="1"/>
  <c r="Q609" i="2" a="1"/>
  <c r="Q609" i="2" s="1"/>
  <c r="S610" i="2" s="1" a="1"/>
  <c r="S610" i="2" s="1"/>
  <c r="Q579" i="2" a="1"/>
  <c r="Q579" i="2" s="1"/>
  <c r="S580" i="2" s="1" a="1"/>
  <c r="S580" i="2" s="1"/>
  <c r="Q200" i="2" a="1"/>
  <c r="Q200" i="2" s="1"/>
  <c r="S201" i="2" s="1" a="1"/>
  <c r="S201" i="2" s="1"/>
  <c r="Q564" i="2" a="1"/>
  <c r="Q564" i="2" s="1"/>
  <c r="S565" i="2" s="1" a="1"/>
  <c r="S565" i="2" s="1"/>
  <c r="Q1280" i="2" a="1"/>
  <c r="Q1280" i="2" s="1"/>
  <c r="S1281" i="2" s="1" a="1"/>
  <c r="S1281" i="2" s="1"/>
  <c r="Q920" i="2" a="1"/>
  <c r="Q920" i="2" s="1"/>
  <c r="S921" i="2" s="1" a="1"/>
  <c r="S921" i="2" s="1"/>
  <c r="Q57" i="2" a="1"/>
  <c r="Q57" i="2" s="1"/>
  <c r="S58" i="2" s="1" a="1"/>
  <c r="S58" i="2" s="1"/>
  <c r="Q1243" i="2" a="1"/>
  <c r="Q1243" i="2" s="1"/>
  <c r="S1244" i="2" s="1" a="1"/>
  <c r="S1244" i="2" s="1"/>
  <c r="Q56" i="2" a="1"/>
  <c r="Q56" i="2" s="1"/>
  <c r="S57" i="2" s="1" a="1"/>
  <c r="S57" i="2" s="1"/>
  <c r="Q318" i="2" a="1"/>
  <c r="Q318" i="2" s="1"/>
  <c r="S319" i="2" s="1" a="1"/>
  <c r="S319" i="2" s="1"/>
  <c r="Q585" i="2" a="1"/>
  <c r="Q585" i="2" s="1"/>
  <c r="S586" i="2" s="1" a="1"/>
  <c r="S586" i="2" s="1"/>
  <c r="Q298" i="2" a="1"/>
  <c r="Q298" i="2" s="1"/>
  <c r="S299" i="2" s="1" a="1"/>
  <c r="S299" i="2" s="1"/>
  <c r="Q506" i="2" a="1"/>
  <c r="Q506" i="2" s="1"/>
  <c r="S507" i="2" s="1" a="1"/>
  <c r="S507" i="2" s="1"/>
  <c r="Q641" i="2" a="1"/>
  <c r="Q641" i="2" s="1"/>
  <c r="S642" i="2" s="1" a="1"/>
  <c r="S642" i="2" s="1"/>
  <c r="Q660" i="2" a="1"/>
  <c r="Q660" i="2" s="1"/>
  <c r="S661" i="2" s="1" a="1"/>
  <c r="S661" i="2" s="1"/>
  <c r="Q666" i="2" a="1"/>
  <c r="Q666" i="2" s="1"/>
  <c r="S667" i="2" s="1" a="1"/>
  <c r="S667" i="2" s="1"/>
  <c r="Q1475" i="2" a="1"/>
  <c r="Q1475" i="2" s="1"/>
  <c r="S1476" i="2" s="1" a="1"/>
  <c r="S1476" i="2" s="1"/>
  <c r="Q548" i="2" a="1"/>
  <c r="Q548" i="2" s="1"/>
  <c r="S549" i="2" s="1" a="1"/>
  <c r="S549" i="2" s="1"/>
  <c r="Q1062" i="2" a="1"/>
  <c r="Q1062" i="2" s="1"/>
  <c r="S1063" i="2" s="1" a="1"/>
  <c r="S1063" i="2" s="1"/>
  <c r="Q433" i="2" a="1"/>
  <c r="Q433" i="2" s="1"/>
  <c r="S434" i="2" s="1" a="1"/>
  <c r="S434" i="2" s="1"/>
  <c r="Q661" i="2" a="1"/>
  <c r="Q661" i="2" s="1"/>
  <c r="S662" i="2" s="1" a="1"/>
  <c r="S662" i="2" s="1"/>
  <c r="Q725" i="2" a="1"/>
  <c r="Q725" i="2" s="1"/>
  <c r="S726" i="2" s="1" a="1"/>
  <c r="S726" i="2" s="1"/>
  <c r="Q576" i="2" a="1"/>
  <c r="Q576" i="2" s="1"/>
  <c r="S577" i="2" s="1" a="1"/>
  <c r="S577" i="2" s="1"/>
  <c r="Q289" i="2" a="1"/>
  <c r="Q289" i="2" s="1"/>
  <c r="S290" i="2" s="1" a="1"/>
  <c r="S290" i="2" s="1"/>
  <c r="Q1500" i="2" a="1"/>
  <c r="Q1500" i="2" s="1"/>
  <c r="Q420" i="2" a="1"/>
  <c r="Q420" i="2" s="1"/>
  <c r="S421" i="2" s="1" a="1"/>
  <c r="S421" i="2" s="1"/>
  <c r="Q262" i="2" a="1"/>
  <c r="Q262" i="2" s="1"/>
  <c r="S263" i="2" s="1" a="1"/>
  <c r="S263" i="2" s="1"/>
  <c r="Q1176" i="2" a="1"/>
  <c r="Q1176" i="2" s="1"/>
  <c r="S1177" i="2" s="1" a="1"/>
  <c r="S1177" i="2" s="1"/>
  <c r="Q1262" i="2" a="1"/>
  <c r="Q1262" i="2" s="1"/>
  <c r="S1263" i="2" s="1" a="1"/>
  <c r="S1263" i="2" s="1"/>
  <c r="Q530" i="2" a="1"/>
  <c r="Q530" i="2" s="1"/>
  <c r="S531" i="2" s="1" a="1"/>
  <c r="S531" i="2" s="1"/>
  <c r="Q1381" i="2" a="1"/>
  <c r="Q1381" i="2" s="1"/>
  <c r="S1382" i="2" s="1" a="1"/>
  <c r="S1382" i="2" s="1"/>
  <c r="Q728" i="2" a="1"/>
  <c r="Q728" i="2" s="1"/>
  <c r="S729" i="2" s="1" a="1"/>
  <c r="S729" i="2" s="1"/>
  <c r="Q1191" i="2" a="1"/>
  <c r="Q1191" i="2" s="1"/>
  <c r="S1192" i="2" s="1" a="1"/>
  <c r="S1192" i="2" s="1"/>
  <c r="Q611" i="2" a="1"/>
  <c r="Q611" i="2" s="1"/>
  <c r="S612" i="2" s="1" a="1"/>
  <c r="S612" i="2" s="1"/>
  <c r="Q610" i="2" a="1"/>
  <c r="Q610" i="2" s="1"/>
  <c r="S611" i="2" s="1" a="1"/>
  <c r="S611" i="2" s="1"/>
  <c r="Q360" i="2" a="1"/>
  <c r="Q360" i="2" s="1"/>
  <c r="S361" i="2" s="1" a="1"/>
  <c r="S361" i="2" s="1"/>
  <c r="Q1133" i="2" a="1"/>
  <c r="Q1133" i="2" s="1"/>
  <c r="S1134" i="2" s="1" a="1"/>
  <c r="S1134" i="2" s="1"/>
  <c r="Q1112" i="2" a="1"/>
  <c r="Q1112" i="2" s="1"/>
  <c r="S1113" i="2" s="1" a="1"/>
  <c r="S1113" i="2" s="1"/>
  <c r="Q964" i="2" a="1"/>
  <c r="Q964" i="2" s="1"/>
  <c r="S965" i="2" s="1" a="1"/>
  <c r="S965" i="2" s="1"/>
  <c r="Q951" i="2" a="1"/>
  <c r="Q951" i="2" s="1"/>
  <c r="S952" i="2" s="1" a="1"/>
  <c r="S952" i="2" s="1"/>
  <c r="Q1244" i="2" a="1"/>
  <c r="Q1244" i="2" s="1"/>
  <c r="S1245" i="2" s="1" a="1"/>
  <c r="S1245" i="2" s="1"/>
  <c r="Q977" i="2" a="1"/>
  <c r="Q977" i="2" s="1"/>
  <c r="S978" i="2" s="1" a="1"/>
  <c r="S978" i="2" s="1"/>
  <c r="Q400" i="2" a="1"/>
  <c r="Q400" i="2" s="1"/>
  <c r="S401" i="2" s="1" a="1"/>
  <c r="S401" i="2" s="1"/>
  <c r="Q1309" i="2" a="1"/>
  <c r="Q1309" i="2" s="1"/>
  <c r="S1310" i="2" s="1" a="1"/>
  <c r="S1310" i="2" s="1"/>
  <c r="Q1168" i="2" a="1"/>
  <c r="Q1168" i="2" s="1"/>
  <c r="S1169" i="2" s="1" a="1"/>
  <c r="S1169" i="2" s="1"/>
  <c r="Q978" i="2" a="1"/>
  <c r="Q978" i="2" s="1"/>
  <c r="S979" i="2" s="1" a="1"/>
  <c r="S979" i="2" s="1"/>
  <c r="Q598" i="2" a="1"/>
  <c r="Q598" i="2" s="1"/>
  <c r="S599" i="2" s="1" a="1"/>
  <c r="S599" i="2" s="1"/>
  <c r="Q1458" i="2" a="1"/>
  <c r="Q1458" i="2" s="1"/>
  <c r="S1459" i="2" s="1" a="1"/>
  <c r="S1459" i="2" s="1"/>
  <c r="Q90" i="2" a="1"/>
  <c r="Q90" i="2" s="1"/>
  <c r="S91" i="2" s="1" a="1"/>
  <c r="S91" i="2" s="1"/>
  <c r="Q101" i="2" a="1"/>
  <c r="Q101" i="2" s="1"/>
  <c r="S102" i="2" s="1" a="1"/>
  <c r="S102" i="2" s="1"/>
  <c r="Q926" i="2" a="1"/>
  <c r="Q926" i="2" s="1"/>
  <c r="S927" i="2" s="1" a="1"/>
  <c r="S927" i="2" s="1"/>
  <c r="Q357" i="2" a="1"/>
  <c r="Q357" i="2" s="1"/>
  <c r="S358" i="2" s="1" a="1"/>
  <c r="S358" i="2" s="1"/>
  <c r="Q858" i="2" a="1"/>
  <c r="Q858" i="2" s="1"/>
  <c r="S859" i="2" s="1" a="1"/>
  <c r="S859" i="2" s="1"/>
  <c r="Q1175" i="2" a="1"/>
  <c r="Q1175" i="2" s="1"/>
  <c r="S1176" i="2" s="1" a="1"/>
  <c r="S1176" i="2" s="1"/>
  <c r="Q557" i="2" a="1"/>
  <c r="Q557" i="2" s="1"/>
  <c r="S558" i="2" s="1" a="1"/>
  <c r="S558" i="2" s="1"/>
  <c r="Q1157" i="2" a="1"/>
  <c r="Q1157" i="2" s="1"/>
  <c r="S1158" i="2" s="1" a="1"/>
  <c r="S1158" i="2" s="1"/>
  <c r="Q880" i="2" a="1"/>
  <c r="Q880" i="2" s="1"/>
  <c r="S881" i="2" s="1" a="1"/>
  <c r="S881" i="2" s="1"/>
  <c r="Q473" i="2" a="1"/>
  <c r="Q473" i="2" s="1"/>
  <c r="S474" i="2" s="1" a="1"/>
  <c r="S474" i="2" s="1"/>
  <c r="Q749" i="2" a="1"/>
  <c r="Q749" i="2" s="1"/>
  <c r="S750" i="2" s="1" a="1"/>
  <c r="S750" i="2" s="1"/>
  <c r="Q709" i="2" a="1"/>
  <c r="Q709" i="2" s="1"/>
  <c r="S710" i="2" s="1" a="1"/>
  <c r="S710" i="2" s="1"/>
  <c r="Q95" i="2" a="1"/>
  <c r="Q95" i="2" s="1"/>
  <c r="S96" i="2" s="1" a="1"/>
  <c r="S96" i="2" s="1"/>
  <c r="Q777" i="2" a="1"/>
  <c r="Q777" i="2" s="1"/>
  <c r="S778" i="2" s="1" a="1"/>
  <c r="S778" i="2" s="1"/>
  <c r="Q1483" i="2" a="1"/>
  <c r="Q1483" i="2" s="1"/>
  <c r="S1484" i="2" s="1" a="1"/>
  <c r="S1484" i="2" s="1"/>
  <c r="Q21" i="2" a="1"/>
  <c r="Q21" i="2" s="1"/>
  <c r="S22" i="2" s="1" a="1"/>
  <c r="S22" i="2" s="1"/>
  <c r="Q1085" i="2" a="1"/>
  <c r="Q1085" i="2" s="1"/>
  <c r="S1086" i="2" s="1" a="1"/>
  <c r="S1086" i="2" s="1"/>
  <c r="Q1159" i="2" a="1"/>
  <c r="Q1159" i="2" s="1"/>
  <c r="S1160" i="2" s="1" a="1"/>
  <c r="S1160" i="2" s="1"/>
  <c r="Q623" i="2" a="1"/>
  <c r="Q623" i="2" s="1"/>
  <c r="S624" i="2" s="1" a="1"/>
  <c r="S624" i="2" s="1"/>
  <c r="Q163" i="2" a="1"/>
  <c r="Q163" i="2" s="1"/>
  <c r="S164" i="2" s="1" a="1"/>
  <c r="S164" i="2" s="1"/>
  <c r="Q539" i="2" a="1"/>
  <c r="Q539" i="2" s="1"/>
  <c r="S540" i="2" s="1" a="1"/>
  <c r="S540" i="2" s="1"/>
  <c r="Q1323" i="2" a="1"/>
  <c r="Q1323" i="2" s="1"/>
  <c r="S1324" i="2" s="1" a="1"/>
  <c r="S1324" i="2" s="1"/>
  <c r="Q249" i="2" a="1"/>
  <c r="Q249" i="2" s="1"/>
  <c r="S250" i="2" s="1" a="1"/>
  <c r="S250" i="2" s="1"/>
  <c r="Q720" i="2" a="1"/>
  <c r="Q720" i="2" s="1"/>
  <c r="S721" i="2" s="1" a="1"/>
  <c r="S721" i="2" s="1"/>
  <c r="Q288" i="2" a="1"/>
  <c r="Q288" i="2" s="1"/>
  <c r="S289" i="2" s="1" a="1"/>
  <c r="S289" i="2" s="1"/>
  <c r="Q1278" i="2" a="1"/>
  <c r="Q1278" i="2" s="1"/>
  <c r="S1279" i="2" s="1" a="1"/>
  <c r="S1279" i="2" s="1"/>
  <c r="Q823" i="2" a="1"/>
  <c r="Q823" i="2" s="1"/>
  <c r="S824" i="2" s="1" a="1"/>
  <c r="S824" i="2" s="1"/>
  <c r="Q435" i="2" a="1"/>
  <c r="Q435" i="2" s="1"/>
  <c r="S436" i="2" s="1" a="1"/>
  <c r="S436" i="2" s="1"/>
  <c r="Q410" i="2" a="1"/>
  <c r="Q410" i="2" s="1"/>
  <c r="S411" i="2" s="1" a="1"/>
  <c r="S411" i="2" s="1"/>
  <c r="Q1130" i="2" a="1"/>
  <c r="Q1130" i="2" s="1"/>
  <c r="S1131" i="2" s="1" a="1"/>
  <c r="S1131" i="2" s="1"/>
  <c r="Q1070" i="2" a="1"/>
  <c r="Q1070" i="2" s="1"/>
  <c r="S1071" i="2" s="1" a="1"/>
  <c r="S1071" i="2" s="1"/>
  <c r="Q878" i="2" a="1"/>
  <c r="Q878" i="2" s="1"/>
  <c r="S879" i="2" s="1" a="1"/>
  <c r="S879" i="2" s="1"/>
  <c r="Q412" i="2" a="1"/>
  <c r="Q412" i="2" s="1"/>
  <c r="S413" i="2" s="1" a="1"/>
  <c r="S413" i="2" s="1"/>
  <c r="Q916" i="2" a="1"/>
  <c r="Q916" i="2" s="1"/>
  <c r="S917" i="2" s="1" a="1"/>
  <c r="S917" i="2" s="1"/>
  <c r="Q120" i="2" a="1"/>
  <c r="Q120" i="2" s="1"/>
  <c r="S121" i="2" s="1" a="1"/>
  <c r="S121" i="2" s="1"/>
  <c r="Q257" i="2" a="1"/>
  <c r="Q257" i="2" s="1"/>
  <c r="S258" i="2" s="1" a="1"/>
  <c r="S258" i="2" s="1"/>
  <c r="Q1076" i="2" a="1"/>
  <c r="Q1076" i="2" s="1"/>
  <c r="S1077" i="2" s="1" a="1"/>
  <c r="S1077" i="2" s="1"/>
  <c r="Q1108" i="2" a="1"/>
  <c r="Q1108" i="2" s="1"/>
  <c r="S1109" i="2" s="1" a="1"/>
  <c r="S1109" i="2" s="1"/>
  <c r="Q1316" i="2" a="1"/>
  <c r="Q1316" i="2" s="1"/>
  <c r="S1317" i="2" s="1" a="1"/>
  <c r="S1317" i="2" s="1"/>
  <c r="Q185" i="2" a="1"/>
  <c r="Q185" i="2" s="1"/>
  <c r="S186" i="2" s="1" a="1"/>
  <c r="S186" i="2" s="1"/>
  <c r="Q706" i="2" a="1"/>
  <c r="Q706" i="2" s="1"/>
  <c r="S707" i="2" s="1" a="1"/>
  <c r="S707" i="2" s="1"/>
  <c r="Q654" i="2" a="1"/>
  <c r="Q654" i="2" s="1"/>
  <c r="S655" i="2" s="1" a="1"/>
  <c r="S655" i="2" s="1"/>
  <c r="Q1171" i="2" a="1"/>
  <c r="Q1171" i="2" s="1"/>
  <c r="S1172" i="2" s="1" a="1"/>
  <c r="S1172" i="2" s="1"/>
  <c r="Q443" i="2" a="1"/>
  <c r="Q443" i="2" s="1"/>
  <c r="S444" i="2" s="1" a="1"/>
  <c r="S444" i="2" s="1"/>
  <c r="Q572" i="2" a="1"/>
  <c r="Q572" i="2" s="1"/>
  <c r="S573" i="2" s="1" a="1"/>
  <c r="S573" i="2" s="1"/>
  <c r="Q1149" i="2" a="1"/>
  <c r="Q1149" i="2" s="1"/>
  <c r="S1150" i="2" s="1" a="1"/>
  <c r="S1150" i="2" s="1"/>
  <c r="Q961" i="2" a="1"/>
  <c r="Q961" i="2" s="1"/>
  <c r="S962" i="2" s="1" a="1"/>
  <c r="S962" i="2" s="1"/>
  <c r="Q989" i="2" a="1"/>
  <c r="Q989" i="2" s="1"/>
  <c r="S990" i="2" s="1" a="1"/>
  <c r="S990" i="2" s="1"/>
  <c r="Q638" i="2" a="1"/>
  <c r="Q638" i="2" s="1"/>
  <c r="S639" i="2" s="1" a="1"/>
  <c r="S639" i="2" s="1"/>
  <c r="Q635" i="2" a="1"/>
  <c r="Q635" i="2" s="1"/>
  <c r="S636" i="2" s="1" a="1"/>
  <c r="S636" i="2" s="1"/>
  <c r="Q91" i="2" a="1"/>
  <c r="Q91" i="2" s="1"/>
  <c r="S92" i="2" s="1" a="1"/>
  <c r="S92" i="2" s="1"/>
  <c r="Q554" i="2" a="1"/>
  <c r="Q554" i="2" s="1"/>
  <c r="S555" i="2" s="1" a="1"/>
  <c r="S555" i="2" s="1"/>
  <c r="Q1237" i="2" a="1"/>
  <c r="Q1237" i="2" s="1"/>
  <c r="S1238" i="2" s="1" a="1"/>
  <c r="S1238" i="2" s="1"/>
  <c r="Q190" i="2" a="1"/>
  <c r="Q190" i="2" s="1"/>
  <c r="S191" i="2" s="1" a="1"/>
  <c r="S191" i="2" s="1"/>
  <c r="Q912" i="2" a="1"/>
  <c r="Q912" i="2" s="1"/>
  <c r="S913" i="2" s="1" a="1"/>
  <c r="S913" i="2" s="1"/>
  <c r="Q1259" i="2" a="1"/>
  <c r="Q1259" i="2" s="1"/>
  <c r="S1260" i="2" s="1" a="1"/>
  <c r="S1260" i="2" s="1"/>
  <c r="Q1203" i="2" a="1"/>
  <c r="Q1203" i="2" s="1"/>
  <c r="S1204" i="2" s="1" a="1"/>
  <c r="S1204" i="2" s="1"/>
  <c r="Q677" i="2" a="1"/>
  <c r="Q677" i="2" s="1"/>
  <c r="S678" i="2" s="1" a="1"/>
  <c r="S678" i="2" s="1"/>
  <c r="Q1270" i="2" a="1"/>
  <c r="Q1270" i="2" s="1"/>
  <c r="S1271" i="2" s="1" a="1"/>
  <c r="S1271" i="2" s="1"/>
  <c r="Q1408" i="2" a="1"/>
  <c r="Q1408" i="2" s="1"/>
  <c r="S1409" i="2" s="1" a="1"/>
  <c r="S1409" i="2" s="1"/>
  <c r="Q77" i="2" a="1"/>
  <c r="Q77" i="2" s="1"/>
  <c r="S78" i="2" s="1" a="1"/>
  <c r="S78" i="2" s="1"/>
  <c r="Q732" i="2" a="1"/>
  <c r="Q732" i="2" s="1"/>
  <c r="S733" i="2" s="1" a="1"/>
  <c r="S733" i="2" s="1"/>
  <c r="Q1190" i="2" a="1"/>
  <c r="Q1190" i="2" s="1"/>
  <c r="S1191" i="2" s="1" a="1"/>
  <c r="S1191" i="2" s="1"/>
  <c r="Q1290" i="2" a="1"/>
  <c r="Q1290" i="2" s="1"/>
  <c r="S1291" i="2" s="1" a="1"/>
  <c r="S1291" i="2" s="1"/>
  <c r="Q491" i="2" a="1"/>
  <c r="Q491" i="2" s="1"/>
  <c r="S492" i="2" s="1" a="1"/>
  <c r="S492" i="2" s="1"/>
  <c r="Q1158" i="2" a="1"/>
  <c r="Q1158" i="2" s="1"/>
  <c r="S1159" i="2" s="1" a="1"/>
  <c r="S1159" i="2" s="1"/>
  <c r="Q387" i="2" a="1"/>
  <c r="Q387" i="2" s="1"/>
  <c r="S388" i="2" s="1" a="1"/>
  <c r="S388" i="2" s="1"/>
  <c r="Q232" i="2" a="1"/>
  <c r="Q232" i="2" s="1"/>
  <c r="S233" i="2" s="1" a="1"/>
  <c r="S233" i="2" s="1"/>
  <c r="Q486" i="2" a="1"/>
  <c r="Q486" i="2" s="1"/>
  <c r="S487" i="2" s="1" a="1"/>
  <c r="S487" i="2" s="1"/>
  <c r="Q1061" i="2" a="1"/>
  <c r="Q1061" i="2" s="1"/>
  <c r="S1062" i="2" s="1" a="1"/>
  <c r="S1062" i="2" s="1"/>
  <c r="Q987" i="2" a="1"/>
  <c r="Q987" i="2" s="1"/>
  <c r="S988" i="2" s="1" a="1"/>
  <c r="S988" i="2" s="1"/>
  <c r="Q227" i="2" a="1"/>
  <c r="Q227" i="2" s="1"/>
  <c r="S228" i="2" s="1" a="1"/>
  <c r="S228" i="2" s="1"/>
  <c r="Q1119" i="2" a="1"/>
  <c r="Q1119" i="2" s="1"/>
  <c r="S1120" i="2" s="1" a="1"/>
  <c r="S1120" i="2" s="1"/>
  <c r="Q71" i="2" a="1"/>
  <c r="Q71" i="2" s="1"/>
  <c r="S72" i="2" s="1" a="1"/>
  <c r="S72" i="2" s="1"/>
  <c r="Q50" i="2" a="1"/>
  <c r="Q50" i="2" s="1"/>
  <c r="S51" i="2" s="1" a="1"/>
  <c r="S51" i="2" s="1"/>
  <c r="Q48" i="2" a="1"/>
  <c r="Q48" i="2" s="1"/>
  <c r="S49" i="2" s="1" a="1"/>
  <c r="S49" i="2" s="1"/>
  <c r="Q215" i="2" a="1"/>
  <c r="Q215" i="2" s="1"/>
  <c r="S216" i="2" s="1" a="1"/>
  <c r="S216" i="2" s="1"/>
  <c r="Q1445" i="2" a="1"/>
  <c r="Q1445" i="2" s="1"/>
  <c r="S1446" i="2" s="1" a="1"/>
  <c r="S1446" i="2" s="1"/>
  <c r="Q592" i="2" a="1"/>
  <c r="Q592" i="2" s="1"/>
  <c r="S593" i="2" s="1" a="1"/>
  <c r="S593" i="2" s="1"/>
  <c r="Q496" i="2" a="1"/>
  <c r="Q496" i="2" s="1"/>
  <c r="S497" i="2" s="1" a="1"/>
  <c r="S497" i="2" s="1"/>
  <c r="Q332" i="2" a="1"/>
  <c r="Q332" i="2" s="1"/>
  <c r="S333" i="2" s="1" a="1"/>
  <c r="S333" i="2" s="1"/>
  <c r="Q264" i="2" a="1"/>
  <c r="Q264" i="2" s="1"/>
  <c r="S265" i="2" s="1" a="1"/>
  <c r="S265" i="2" s="1"/>
  <c r="Q1434" i="2" a="1"/>
  <c r="Q1434" i="2" s="1"/>
  <c r="S1435" i="2" s="1" a="1"/>
  <c r="S1435" i="2" s="1"/>
  <c r="Q212" i="2" a="1"/>
  <c r="Q212" i="2" s="1"/>
  <c r="S213" i="2" s="1" a="1"/>
  <c r="S213" i="2" s="1"/>
  <c r="Q1476" i="2" a="1"/>
  <c r="Q1476" i="2" s="1"/>
  <c r="S1477" i="2" s="1" a="1"/>
  <c r="S1477" i="2" s="1"/>
  <c r="Q272" i="2" a="1"/>
  <c r="Q272" i="2" s="1"/>
  <c r="S273" i="2" s="1" a="1"/>
  <c r="S273" i="2" s="1"/>
  <c r="Q341" i="2" a="1"/>
  <c r="Q341" i="2" s="1"/>
  <c r="S342" i="2" s="1" a="1"/>
  <c r="S342" i="2" s="1"/>
  <c r="Q1077" i="2" a="1"/>
  <c r="Q1077" i="2" s="1"/>
  <c r="S1078" i="2" s="1" a="1"/>
  <c r="S1078" i="2" s="1"/>
  <c r="Q780" i="2" a="1"/>
  <c r="Q780" i="2" s="1"/>
  <c r="S781" i="2" s="1" a="1"/>
  <c r="S781" i="2" s="1"/>
  <c r="Q834" i="2" a="1"/>
  <c r="Q834" i="2" s="1"/>
  <c r="S835" i="2" s="1" a="1"/>
  <c r="S835" i="2" s="1"/>
  <c r="Q1474" i="2" a="1"/>
  <c r="Q1474" i="2" s="1"/>
  <c r="S1475" i="2" s="1" a="1"/>
  <c r="S1475" i="2" s="1"/>
  <c r="Q1429" i="2" a="1"/>
  <c r="Q1429" i="2" s="1"/>
  <c r="S1430" i="2" s="1" a="1"/>
  <c r="S1430" i="2" s="1"/>
  <c r="Q1441" i="2" a="1"/>
  <c r="Q1441" i="2" s="1"/>
  <c r="S1442" i="2" s="1" a="1"/>
  <c r="S1442" i="2" s="1"/>
  <c r="Q559" i="2" a="1"/>
  <c r="Q559" i="2" s="1"/>
  <c r="S560" i="2" s="1" a="1"/>
  <c r="S560" i="2" s="1"/>
  <c r="Q636" i="2" a="1"/>
  <c r="Q636" i="2" s="1"/>
  <c r="S637" i="2" s="1" a="1"/>
  <c r="S637" i="2" s="1"/>
  <c r="Q925" i="2" a="1"/>
  <c r="Q925" i="2" s="1"/>
  <c r="S926" i="2" s="1" a="1"/>
  <c r="S926" i="2" s="1"/>
  <c r="Q457" i="2" a="1"/>
  <c r="Q457" i="2" s="1"/>
  <c r="S458" i="2" s="1" a="1"/>
  <c r="S458" i="2" s="1"/>
  <c r="Q1268" i="2" a="1"/>
  <c r="Q1268" i="2" s="1"/>
  <c r="S1269" i="2" s="1" a="1"/>
  <c r="S1269" i="2" s="1"/>
  <c r="Q795" i="2" a="1"/>
  <c r="Q795" i="2" s="1"/>
  <c r="S796" i="2" s="1" a="1"/>
  <c r="S796" i="2" s="1"/>
  <c r="Q462" i="2" a="1"/>
  <c r="Q462" i="2" s="1"/>
  <c r="S463" i="2" s="1" a="1"/>
  <c r="S463" i="2" s="1"/>
  <c r="Q739" i="2" a="1"/>
  <c r="Q739" i="2" s="1"/>
  <c r="S740" i="2" s="1" a="1"/>
  <c r="S740" i="2" s="1"/>
  <c r="Q1150" i="2" a="1"/>
  <c r="Q1150" i="2" s="1"/>
  <c r="S1151" i="2" s="1" a="1"/>
  <c r="S1151" i="2" s="1"/>
  <c r="Q1034" i="2" a="1"/>
  <c r="Q1034" i="2" s="1"/>
  <c r="S1035" i="2" s="1" a="1"/>
  <c r="S1035" i="2" s="1"/>
  <c r="Q180" i="2" a="1"/>
  <c r="Q180" i="2" s="1"/>
  <c r="S181" i="2" s="1" a="1"/>
  <c r="S181" i="2" s="1"/>
  <c r="Q503" i="2" a="1"/>
  <c r="Q503" i="2" s="1"/>
  <c r="S504" i="2" s="1" a="1"/>
  <c r="S504" i="2" s="1"/>
  <c r="Q565" i="2" a="1"/>
  <c r="Q565" i="2" s="1"/>
  <c r="S566" i="2" s="1" a="1"/>
  <c r="S566" i="2" s="1"/>
  <c r="Q303" i="2" a="1"/>
  <c r="Q303" i="2" s="1"/>
  <c r="S304" i="2" s="1" a="1"/>
  <c r="S304" i="2" s="1"/>
  <c r="Q1406" i="2" a="1"/>
  <c r="Q1406" i="2" s="1"/>
  <c r="S1407" i="2" s="1" a="1"/>
  <c r="S1407" i="2" s="1"/>
  <c r="Q1004" i="2" a="1"/>
  <c r="Q1004" i="2" s="1"/>
  <c r="S1005" i="2" s="1" a="1"/>
  <c r="S1005" i="2" s="1"/>
  <c r="Q672" i="2" a="1"/>
  <c r="Q672" i="2" s="1"/>
  <c r="S673" i="2" s="1" a="1"/>
  <c r="S673" i="2" s="1"/>
  <c r="Q1427" i="2" a="1"/>
  <c r="Q1427" i="2" s="1"/>
  <c r="S1428" i="2" s="1" a="1"/>
  <c r="S1428" i="2" s="1"/>
  <c r="Q581" i="2" a="1"/>
  <c r="Q581" i="2" s="1"/>
  <c r="S582" i="2" s="1" a="1"/>
  <c r="S582" i="2" s="1"/>
  <c r="Q700" i="2" a="1"/>
  <c r="Q700" i="2" s="1"/>
  <c r="S701" i="2" s="1" a="1"/>
  <c r="S701" i="2" s="1"/>
  <c r="Q831" i="2" a="1"/>
  <c r="Q831" i="2" s="1"/>
  <c r="S832" i="2" s="1" a="1"/>
  <c r="S832" i="2" s="1"/>
  <c r="Q28" i="2" a="1"/>
  <c r="Q28" i="2" s="1"/>
  <c r="S29" i="2" s="1" a="1"/>
  <c r="S29" i="2" s="1"/>
  <c r="Q1264" i="2" a="1"/>
  <c r="Q1264" i="2" s="1"/>
  <c r="S1265" i="2" s="1" a="1"/>
  <c r="S1265" i="2" s="1"/>
  <c r="Q1273" i="2" a="1"/>
  <c r="Q1273" i="2" s="1"/>
  <c r="S1274" i="2" s="1" a="1"/>
  <c r="S1274" i="2" s="1"/>
  <c r="Q867" i="2" a="1"/>
  <c r="Q867" i="2" s="1"/>
  <c r="S868" i="2" s="1" a="1"/>
  <c r="S868" i="2" s="1"/>
  <c r="Q816" i="2" a="1"/>
  <c r="Q816" i="2" s="1"/>
  <c r="S817" i="2" s="1" a="1"/>
  <c r="S817" i="2" s="1"/>
  <c r="Q260" i="2" a="1"/>
  <c r="Q260" i="2" s="1"/>
  <c r="S261" i="2" s="1" a="1"/>
  <c r="S261" i="2" s="1"/>
  <c r="Q379" i="2" a="1"/>
  <c r="Q379" i="2" s="1"/>
  <c r="S380" i="2" s="1" a="1"/>
  <c r="S380" i="2" s="1"/>
  <c r="Q1180" i="2" a="1"/>
  <c r="Q1180" i="2" s="1"/>
  <c r="S1181" i="2" s="1" a="1"/>
  <c r="S1181" i="2" s="1"/>
  <c r="Q41" i="2" a="1"/>
  <c r="Q41" i="2" s="1"/>
  <c r="S42" i="2" s="1" a="1"/>
  <c r="S42" i="2" s="1"/>
  <c r="Q1329" i="2" a="1"/>
  <c r="Q1329" i="2" s="1"/>
  <c r="S1330" i="2" s="1" a="1"/>
  <c r="S1330" i="2" s="1"/>
  <c r="Q396" i="2" a="1"/>
  <c r="Q396" i="2" s="1"/>
  <c r="S397" i="2" s="1" a="1"/>
  <c r="S397" i="2" s="1"/>
  <c r="Q37" i="2" a="1"/>
  <c r="Q37" i="2" s="1"/>
  <c r="S38" i="2" s="1" a="1"/>
  <c r="S38" i="2" s="1"/>
  <c r="Q640" i="2" a="1"/>
  <c r="Q640" i="2" s="1"/>
  <c r="S641" i="2" s="1" a="1"/>
  <c r="S641" i="2" s="1"/>
  <c r="Q241" i="2" a="1"/>
  <c r="Q241" i="2" s="1"/>
  <c r="S242" i="2" s="1" a="1"/>
  <c r="S242" i="2" s="1"/>
  <c r="Q376" i="2" a="1"/>
  <c r="Q376" i="2" s="1"/>
  <c r="S377" i="2" s="1" a="1"/>
  <c r="S377" i="2" s="1"/>
  <c r="Q1480" i="2" a="1"/>
  <c r="Q1480" i="2" s="1"/>
  <c r="S1481" i="2" s="1" a="1"/>
  <c r="S1481" i="2" s="1"/>
  <c r="Q1024" i="2" a="1"/>
  <c r="Q1024" i="2" s="1"/>
  <c r="S1025" i="2" s="1" a="1"/>
  <c r="S1025" i="2" s="1"/>
  <c r="Q256" i="2" a="1"/>
  <c r="Q256" i="2" s="1"/>
  <c r="S257" i="2" s="1" a="1"/>
  <c r="S257" i="2" s="1"/>
  <c r="Q169" i="2" a="1"/>
  <c r="Q169" i="2" s="1"/>
  <c r="S170" i="2" s="1" a="1"/>
  <c r="S170" i="2" s="1"/>
  <c r="Q1089" i="2" a="1"/>
  <c r="Q1089" i="2" s="1"/>
  <c r="S1090" i="2" s="1" a="1"/>
  <c r="S1090" i="2" s="1"/>
  <c r="Q667" i="2" a="1"/>
  <c r="Q667" i="2" s="1"/>
  <c r="S668" i="2" s="1" a="1"/>
  <c r="S668" i="2" s="1"/>
  <c r="Q1367" i="2" a="1"/>
  <c r="Q1367" i="2" s="1"/>
  <c r="S1368" i="2" s="1" a="1"/>
  <c r="S1368" i="2" s="1"/>
  <c r="Q405" i="2" a="1"/>
  <c r="Q405" i="2" s="1"/>
  <c r="S406" i="2" s="1" a="1"/>
  <c r="S406" i="2" s="1"/>
  <c r="Q984" i="2" a="1"/>
  <c r="Q984" i="2" s="1"/>
  <c r="S985" i="2" s="1" a="1"/>
  <c r="S985" i="2" s="1"/>
  <c r="Q1082" i="2" a="1"/>
  <c r="Q1082" i="2" s="1"/>
  <c r="S1083" i="2" s="1" a="1"/>
  <c r="S1083" i="2" s="1"/>
  <c r="Q1097" i="2" a="1"/>
  <c r="Q1097" i="2" s="1"/>
  <c r="S1098" i="2" s="1" a="1"/>
  <c r="S1098" i="2" s="1"/>
  <c r="Q1033" i="2" a="1"/>
  <c r="Q1033" i="2" s="1"/>
  <c r="S1034" i="2" s="1" a="1"/>
  <c r="S1034" i="2" s="1"/>
  <c r="Q210" i="2" a="1"/>
  <c r="Q210" i="2" s="1"/>
  <c r="S211" i="2" s="1" a="1"/>
  <c r="S211" i="2" s="1"/>
  <c r="Q863" i="2" a="1"/>
  <c r="Q863" i="2" s="1"/>
  <c r="S864" i="2" s="1" a="1"/>
  <c r="S864" i="2" s="1"/>
  <c r="Q1419" i="2" a="1"/>
  <c r="Q1419" i="2" s="1"/>
  <c r="S1420" i="2" s="1" a="1"/>
  <c r="S1420" i="2" s="1"/>
  <c r="Q1482" i="2" a="1"/>
  <c r="Q1482" i="2" s="1"/>
  <c r="S1483" i="2" s="1" a="1"/>
  <c r="S1483" i="2" s="1"/>
  <c r="Q375" i="2" a="1"/>
  <c r="Q375" i="2" s="1"/>
  <c r="S376" i="2" s="1" a="1"/>
  <c r="S376" i="2" s="1"/>
  <c r="Q1311" i="2" a="1"/>
  <c r="Q1311" i="2" s="1"/>
  <c r="S1312" i="2" s="1" a="1"/>
  <c r="S1312" i="2" s="1"/>
  <c r="Q1172" i="2" a="1"/>
  <c r="Q1172" i="2" s="1"/>
  <c r="S1173" i="2" s="1" a="1"/>
  <c r="S1173" i="2" s="1"/>
  <c r="Q1247" i="2" a="1"/>
  <c r="Q1247" i="2" s="1"/>
  <c r="S1248" i="2" s="1" a="1"/>
  <c r="S1248" i="2" s="1"/>
  <c r="Q1155" i="2" a="1"/>
  <c r="Q1155" i="2" s="1"/>
  <c r="S1156" i="2" s="1" a="1"/>
  <c r="S1156" i="2" s="1"/>
  <c r="Q1074" i="2" a="1"/>
  <c r="Q1074" i="2" s="1"/>
  <c r="S1075" i="2" s="1" a="1"/>
  <c r="S1075" i="2" s="1"/>
  <c r="Q868" i="2" a="1"/>
  <c r="Q868" i="2" s="1"/>
  <c r="S869" i="2" s="1" a="1"/>
  <c r="S869" i="2" s="1"/>
  <c r="Q1084" i="2" a="1"/>
  <c r="Q1084" i="2" s="1"/>
  <c r="S1085" i="2" s="1" a="1"/>
  <c r="S1085" i="2" s="1"/>
  <c r="Q733" i="2" a="1"/>
  <c r="Q733" i="2" s="1"/>
  <c r="S734" i="2" s="1" a="1"/>
  <c r="S734" i="2" s="1"/>
  <c r="Q537" i="2" a="1"/>
  <c r="Q537" i="2" s="1"/>
  <c r="S538" i="2" s="1" a="1"/>
  <c r="S538" i="2" s="1"/>
  <c r="Q1446" i="2" a="1"/>
  <c r="Q1446" i="2" s="1"/>
  <c r="S1447" i="2" s="1" a="1"/>
  <c r="S1447" i="2" s="1"/>
  <c r="Q933" i="2" a="1"/>
  <c r="Q933" i="2" s="1"/>
  <c r="S934" i="2" s="1" a="1"/>
  <c r="S934" i="2" s="1"/>
  <c r="Q1035" i="2" a="1"/>
  <c r="Q1035" i="2" s="1"/>
  <c r="S1036" i="2" s="1" a="1"/>
  <c r="S1036" i="2" s="1"/>
  <c r="Q1086" i="2" a="1"/>
  <c r="Q1086" i="2" s="1"/>
  <c r="S1087" i="2" s="1" a="1"/>
  <c r="S1087" i="2" s="1"/>
  <c r="Q32" i="2" a="1"/>
  <c r="Q32" i="2" s="1"/>
  <c r="S33" i="2" s="1" a="1"/>
  <c r="S33" i="2" s="1"/>
  <c r="Q501" i="2" a="1"/>
  <c r="Q501" i="2" s="1"/>
  <c r="S502" i="2" s="1" a="1"/>
  <c r="S502" i="2" s="1"/>
  <c r="Q1320" i="2" a="1"/>
  <c r="Q1320" i="2" s="1"/>
  <c r="S1321" i="2" s="1" a="1"/>
  <c r="S1321" i="2" s="1"/>
  <c r="Q946" i="2" a="1"/>
  <c r="Q946" i="2" s="1"/>
  <c r="S947" i="2" s="1" a="1"/>
  <c r="S947" i="2" s="1"/>
  <c r="Q532" i="2" a="1"/>
  <c r="Q532" i="2" s="1"/>
  <c r="S533" i="2" s="1" a="1"/>
  <c r="S533" i="2" s="1"/>
  <c r="Q1114" i="2" a="1"/>
  <c r="Q1114" i="2" s="1"/>
  <c r="S1115" i="2" s="1" a="1"/>
  <c r="S1115" i="2" s="1"/>
  <c r="Q954" i="2" a="1"/>
  <c r="Q954" i="2" s="1"/>
  <c r="S955" i="2" s="1" a="1"/>
  <c r="S955" i="2" s="1"/>
  <c r="Q326" i="2" a="1"/>
  <c r="Q326" i="2" s="1"/>
  <c r="S327" i="2" s="1" a="1"/>
  <c r="S327" i="2" s="1"/>
  <c r="Q179" i="2" a="1"/>
  <c r="Q179" i="2" s="1"/>
  <c r="S180" i="2" s="1" a="1"/>
  <c r="S180" i="2" s="1"/>
  <c r="Q198" i="2" a="1"/>
  <c r="Q198" i="2" s="1"/>
  <c r="S199" i="2" s="1" a="1"/>
  <c r="S199" i="2" s="1"/>
  <c r="Q336" i="2" a="1"/>
  <c r="Q336" i="2" s="1"/>
  <c r="S337" i="2" s="1" a="1"/>
  <c r="S337" i="2" s="1"/>
  <c r="Q1162" i="2" a="1"/>
  <c r="Q1162" i="2" s="1"/>
  <c r="S1163" i="2" s="1" a="1"/>
  <c r="S1163" i="2" s="1"/>
  <c r="Q833" i="2" a="1"/>
  <c r="Q833" i="2" s="1"/>
  <c r="S834" i="2" s="1" a="1"/>
  <c r="S834" i="2" s="1"/>
  <c r="Q740" i="2" a="1"/>
  <c r="Q740" i="2" s="1"/>
  <c r="S741" i="2" s="1" a="1"/>
  <c r="S741" i="2" s="1"/>
  <c r="Q407" i="2" a="1"/>
  <c r="Q407" i="2" s="1"/>
  <c r="S408" i="2" s="1" a="1"/>
  <c r="S408" i="2" s="1"/>
  <c r="Q307" i="2" a="1"/>
  <c r="Q307" i="2" s="1"/>
  <c r="S308" i="2" s="1" a="1"/>
  <c r="S308" i="2" s="1"/>
  <c r="Q976" i="2" a="1"/>
  <c r="Q976" i="2" s="1"/>
  <c r="S977" i="2" s="1" a="1"/>
  <c r="S977" i="2" s="1"/>
  <c r="Q533" i="2" a="1"/>
  <c r="Q533" i="2" s="1"/>
  <c r="S534" i="2" s="1" a="1"/>
  <c r="S534" i="2" s="1"/>
  <c r="Q1461" i="2" a="1"/>
  <c r="Q1461" i="2" s="1"/>
  <c r="S1462" i="2" s="1" a="1"/>
  <c r="S1462" i="2" s="1"/>
  <c r="Q866" i="2" a="1"/>
  <c r="Q866" i="2" s="1"/>
  <c r="S867" i="2" s="1" a="1"/>
  <c r="S867" i="2" s="1"/>
  <c r="Q669" i="2" a="1"/>
  <c r="Q669" i="2" s="1"/>
  <c r="S670" i="2" s="1" a="1"/>
  <c r="S670" i="2" s="1"/>
  <c r="Q670" i="2" a="1"/>
  <c r="Q670" i="2" s="1"/>
  <c r="S671" i="2" s="1" a="1"/>
  <c r="S671" i="2" s="1"/>
  <c r="Q271" i="2" a="1"/>
  <c r="Q271" i="2" s="1"/>
  <c r="S272" i="2" s="1" a="1"/>
  <c r="S272" i="2" s="1"/>
  <c r="Q750" i="2" a="1"/>
  <c r="Q750" i="2" s="1"/>
  <c r="S751" i="2" s="1" a="1"/>
  <c r="S751" i="2" s="1"/>
  <c r="Q675" i="2" a="1"/>
  <c r="Q675" i="2" s="1"/>
  <c r="S676" i="2" s="1" a="1"/>
  <c r="S676" i="2" s="1"/>
  <c r="Q184" i="2" a="1"/>
  <c r="Q184" i="2" s="1"/>
  <c r="S185" i="2" s="1" a="1"/>
  <c r="S185" i="2" s="1"/>
  <c r="Q804" i="2" a="1"/>
  <c r="Q804" i="2" s="1"/>
  <c r="S805" i="2" s="1" a="1"/>
  <c r="S805" i="2" s="1"/>
  <c r="Q1039" i="2" a="1"/>
  <c r="Q1039" i="2" s="1"/>
  <c r="S1040" i="2" s="1" a="1"/>
  <c r="S1040" i="2" s="1"/>
  <c r="Q455" i="2" a="1"/>
  <c r="Q455" i="2" s="1"/>
  <c r="S456" i="2" s="1" a="1"/>
  <c r="S456" i="2" s="1"/>
  <c r="Q135" i="2" a="1"/>
  <c r="Q135" i="2" s="1"/>
  <c r="S136" i="2" s="1" a="1"/>
  <c r="S136" i="2" s="1"/>
  <c r="Q906" i="2" a="1"/>
  <c r="Q906" i="2" s="1"/>
  <c r="S907" i="2" s="1" a="1"/>
  <c r="S907" i="2" s="1"/>
  <c r="Q1031" i="2" a="1"/>
  <c r="Q1031" i="2" s="1"/>
  <c r="S1032" i="2" s="1" a="1"/>
  <c r="S1032" i="2" s="1"/>
  <c r="Q1099" i="2" a="1"/>
  <c r="Q1099" i="2" s="1"/>
  <c r="S1100" i="2" s="1" a="1"/>
  <c r="S1100" i="2" s="1"/>
  <c r="Q324" i="2" a="1"/>
  <c r="Q324" i="2" s="1"/>
  <c r="S325" i="2" s="1" a="1"/>
  <c r="S325" i="2" s="1"/>
  <c r="Q1375" i="2" a="1"/>
  <c r="Q1375" i="2" s="1"/>
  <c r="S1376" i="2" s="1" a="1"/>
  <c r="S1376" i="2" s="1"/>
  <c r="Q679" i="2" a="1"/>
  <c r="Q679" i="2" s="1"/>
  <c r="S680" i="2" s="1" a="1"/>
  <c r="S680" i="2" s="1"/>
  <c r="Q1456" i="2" a="1"/>
  <c r="Q1456" i="2" s="1"/>
  <c r="S1457" i="2" s="1" a="1"/>
  <c r="S1457" i="2" s="1"/>
  <c r="Q886" i="2" a="1"/>
  <c r="Q886" i="2" s="1"/>
  <c r="S887" i="2" s="1" a="1"/>
  <c r="S887" i="2" s="1"/>
  <c r="Q582" i="2" a="1"/>
  <c r="Q582" i="2" s="1"/>
  <c r="S583" i="2" s="1" a="1"/>
  <c r="S583" i="2" s="1"/>
  <c r="Q392" i="2" a="1"/>
  <c r="Q392" i="2" s="1"/>
  <c r="S393" i="2" s="1" a="1"/>
  <c r="S393" i="2" s="1"/>
  <c r="Q1253" i="2" a="1"/>
  <c r="Q1253" i="2" s="1"/>
  <c r="S1254" i="2" s="1" a="1"/>
  <c r="S1254" i="2" s="1"/>
  <c r="Q276" i="2" a="1"/>
  <c r="Q276" i="2" s="1"/>
  <c r="S277" i="2" s="1" a="1"/>
  <c r="S277" i="2" s="1"/>
  <c r="Q45" i="2" a="1"/>
  <c r="Q45" i="2" s="1"/>
  <c r="S46" i="2" s="1" a="1"/>
  <c r="S46" i="2" s="1"/>
  <c r="Q897" i="2" a="1"/>
  <c r="Q897" i="2" s="1"/>
  <c r="S898" i="2" s="1" a="1"/>
  <c r="S898" i="2" s="1"/>
  <c r="Q930" i="2" a="1"/>
  <c r="Q930" i="2" s="1"/>
  <c r="S931" i="2" s="1" a="1"/>
  <c r="S931" i="2" s="1"/>
  <c r="Q673" i="2" a="1"/>
  <c r="Q673" i="2" s="1"/>
  <c r="S674" i="2" s="1" a="1"/>
  <c r="S674" i="2" s="1"/>
  <c r="Q1450" i="2" a="1"/>
  <c r="Q1450" i="2" s="1"/>
  <c r="S1451" i="2" s="1" a="1"/>
  <c r="S1451" i="2" s="1"/>
  <c r="Q1265" i="2" a="1"/>
  <c r="Q1265" i="2" s="1"/>
  <c r="S1266" i="2" s="1" a="1"/>
  <c r="S1266" i="2" s="1"/>
  <c r="Q452" i="2" a="1"/>
  <c r="Q452" i="2" s="1"/>
  <c r="S453" i="2" s="1" a="1"/>
  <c r="S453" i="2" s="1"/>
  <c r="Q1453" i="2" a="1"/>
  <c r="Q1453" i="2" s="1"/>
  <c r="S1454" i="2" s="1" a="1"/>
  <c r="S1454" i="2" s="1"/>
  <c r="Q130" i="2" a="1"/>
  <c r="Q130" i="2" s="1"/>
  <c r="S131" i="2" s="1" a="1"/>
  <c r="S131" i="2" s="1"/>
  <c r="Q311" i="2" a="1"/>
  <c r="Q311" i="2" s="1"/>
  <c r="S312" i="2" s="1" a="1"/>
  <c r="S312" i="2" s="1"/>
  <c r="Q688" i="2" a="1"/>
  <c r="Q688" i="2" s="1"/>
  <c r="S689" i="2" s="1" a="1"/>
  <c r="S689" i="2" s="1"/>
  <c r="Q603" i="2" a="1"/>
  <c r="Q603" i="2" s="1"/>
  <c r="S604" i="2" s="1" a="1"/>
  <c r="S604" i="2" s="1"/>
  <c r="Q1098" i="2" a="1"/>
  <c r="Q1098" i="2" s="1"/>
  <c r="S1099" i="2" s="1" a="1"/>
  <c r="S1099" i="2" s="1"/>
  <c r="Q1355" i="2" a="1"/>
  <c r="Q1355" i="2" s="1"/>
  <c r="S1356" i="2" s="1" a="1"/>
  <c r="S1356" i="2" s="1"/>
  <c r="Q386" i="2" a="1"/>
  <c r="Q386" i="2" s="1"/>
  <c r="S387" i="2" s="1" a="1"/>
  <c r="S387" i="2" s="1"/>
  <c r="Q381" i="2" a="1"/>
  <c r="Q381" i="2" s="1"/>
  <c r="S382" i="2" s="1" a="1"/>
  <c r="S382" i="2" s="1"/>
  <c r="Q286" i="2" a="1"/>
  <c r="Q286" i="2" s="1"/>
  <c r="S287" i="2" s="1" a="1"/>
  <c r="S287" i="2" s="1"/>
  <c r="Q346" i="2" a="1"/>
  <c r="Q346" i="2" s="1"/>
  <c r="S347" i="2" s="1" a="1"/>
  <c r="S347" i="2" s="1"/>
  <c r="Q835" i="2" a="1"/>
  <c r="Q835" i="2" s="1"/>
  <c r="S836" i="2" s="1" a="1"/>
  <c r="S836" i="2" s="1"/>
  <c r="Q456" i="2" a="1"/>
  <c r="Q456" i="2" s="1"/>
  <c r="S457" i="2" s="1" a="1"/>
  <c r="S457" i="2" s="1"/>
  <c r="Q865" i="2" a="1"/>
  <c r="Q865" i="2" s="1"/>
  <c r="S866" i="2" s="1" a="1"/>
  <c r="S866" i="2" s="1"/>
  <c r="Q973" i="2" a="1"/>
  <c r="Q973" i="2" s="1"/>
  <c r="S974" i="2" s="1" a="1"/>
  <c r="S974" i="2" s="1"/>
  <c r="Q1423" i="2" a="1"/>
  <c r="Q1423" i="2" s="1"/>
  <c r="S1424" i="2" s="1" a="1"/>
  <c r="S1424" i="2" s="1"/>
  <c r="Q745" i="2" a="1"/>
  <c r="Q745" i="2" s="1"/>
  <c r="S746" i="2" s="1" a="1"/>
  <c r="S746" i="2" s="1"/>
  <c r="Q1300" i="2" a="1"/>
  <c r="Q1300" i="2" s="1"/>
  <c r="S1301" i="2" s="1" a="1"/>
  <c r="S1301" i="2" s="1"/>
  <c r="Q177" i="2" a="1"/>
  <c r="Q177" i="2" s="1"/>
  <c r="S178" i="2" s="1" a="1"/>
  <c r="S178" i="2" s="1"/>
  <c r="Q1235" i="2" a="1"/>
  <c r="Q1235" i="2" s="1"/>
  <c r="S1236" i="2" s="1" a="1"/>
  <c r="S1236" i="2" s="1"/>
  <c r="Q1371" i="2" a="1"/>
  <c r="Q1371" i="2" s="1"/>
  <c r="S1372" i="2" s="1" a="1"/>
  <c r="S1372" i="2" s="1"/>
  <c r="Q602" i="2" a="1"/>
  <c r="Q602" i="2" s="1"/>
  <c r="S603" i="2" s="1" a="1"/>
  <c r="S603" i="2" s="1"/>
  <c r="Q1282" i="2" a="1"/>
  <c r="Q1282" i="2" s="1"/>
  <c r="S1283" i="2" s="1" a="1"/>
  <c r="S1283" i="2" s="1"/>
  <c r="Q507" i="2" a="1"/>
  <c r="Q507" i="2" s="1"/>
  <c r="S508" i="2" s="1" a="1"/>
  <c r="S508" i="2" s="1"/>
  <c r="Q896" i="2" a="1"/>
  <c r="Q896" i="2" s="1"/>
  <c r="S897" i="2" s="1" a="1"/>
  <c r="S897" i="2" s="1"/>
  <c r="Q16" i="2" a="1"/>
  <c r="Q16" i="2" s="1"/>
  <c r="S17" i="2" s="1" a="1"/>
  <c r="S17" i="2" s="1"/>
  <c r="Q901" i="2" a="1"/>
  <c r="Q901" i="2" s="1"/>
  <c r="S902" i="2" s="1" a="1"/>
  <c r="S902" i="2" s="1"/>
  <c r="Q531" i="2" a="1"/>
  <c r="Q531" i="2" s="1"/>
  <c r="S532" i="2" s="1" a="1"/>
  <c r="S532" i="2" s="1"/>
  <c r="Q337" i="2" a="1"/>
  <c r="Q337" i="2" s="1"/>
  <c r="S338" i="2" s="1" a="1"/>
  <c r="S338" i="2" s="1"/>
  <c r="Q1424" i="2" a="1"/>
  <c r="Q1424" i="2" s="1"/>
  <c r="S1425" i="2" s="1" a="1"/>
  <c r="S1425" i="2" s="1"/>
  <c r="Q1037" i="2" a="1"/>
  <c r="Q1037" i="2" s="1"/>
  <c r="S1038" i="2" s="1" a="1"/>
  <c r="S1038" i="2" s="1"/>
  <c r="Q1391" i="2" a="1"/>
  <c r="Q1391" i="2" s="1"/>
  <c r="S1392" i="2" s="1" a="1"/>
  <c r="S1392" i="2" s="1"/>
  <c r="Q520" i="2" a="1"/>
  <c r="Q520" i="2" s="1"/>
  <c r="S521" i="2" s="1" a="1"/>
  <c r="S521" i="2" s="1"/>
  <c r="Q468" i="2" a="1"/>
  <c r="Q468" i="2" s="1"/>
  <c r="S469" i="2" s="1" a="1"/>
  <c r="S469" i="2" s="1"/>
  <c r="Q701" i="2" a="1"/>
  <c r="Q701" i="2" s="1"/>
  <c r="S702" i="2" s="1" a="1"/>
  <c r="S702" i="2" s="1"/>
  <c r="Q945" i="2" a="1"/>
  <c r="Q945" i="2" s="1"/>
  <c r="S946" i="2" s="1" a="1"/>
  <c r="S946" i="2" s="1"/>
  <c r="Q258" i="2" a="1"/>
  <c r="Q258" i="2" s="1"/>
  <c r="S259" i="2" s="1" a="1"/>
  <c r="S259" i="2" s="1"/>
  <c r="Q917" i="2" a="1"/>
  <c r="Q917" i="2" s="1"/>
  <c r="S918" i="2" s="1" a="1"/>
  <c r="S918" i="2" s="1"/>
  <c r="Q620" i="2" a="1"/>
  <c r="Q620" i="2" s="1"/>
  <c r="S621" i="2" s="1" a="1"/>
  <c r="S621" i="2" s="1"/>
  <c r="Q22" i="2" a="1"/>
  <c r="Q22" i="2" s="1"/>
  <c r="S23" i="2" s="1" a="1"/>
  <c r="S23" i="2" s="1"/>
  <c r="Q373" i="2" a="1"/>
  <c r="Q373" i="2" s="1"/>
  <c r="S374" i="2" s="1" a="1"/>
  <c r="S374" i="2" s="1"/>
  <c r="Q1207" i="2" a="1"/>
  <c r="Q1207" i="2" s="1"/>
  <c r="S1208" i="2" s="1" a="1"/>
  <c r="S1208" i="2" s="1"/>
  <c r="Q1239" i="2" a="1"/>
  <c r="Q1239" i="2" s="1"/>
  <c r="S1240" i="2" s="1" a="1"/>
  <c r="S1240" i="2" s="1"/>
  <c r="Q129" i="2" a="1"/>
  <c r="Q129" i="2" s="1"/>
  <c r="S130" i="2" s="1" a="1"/>
  <c r="S130" i="2" s="1"/>
  <c r="Q1016" i="2" a="1"/>
  <c r="Q1016" i="2" s="1"/>
  <c r="S1017" i="2" s="1" a="1"/>
  <c r="S1017" i="2" s="1"/>
  <c r="Q93" i="2" a="1"/>
  <c r="Q93" i="2" s="1"/>
  <c r="S94" i="2" s="1" a="1"/>
  <c r="S94" i="2" s="1"/>
  <c r="Q671" i="2" a="1"/>
  <c r="Q671" i="2" s="1"/>
  <c r="S672" i="2" s="1" a="1"/>
  <c r="S672" i="2" s="1"/>
  <c r="Q884" i="2" a="1"/>
  <c r="Q884" i="2" s="1"/>
  <c r="S885" i="2" s="1" a="1"/>
  <c r="S885" i="2" s="1"/>
  <c r="Q1036" i="2" a="1"/>
  <c r="Q1036" i="2" s="1"/>
  <c r="S1037" i="2" s="1" a="1"/>
  <c r="S1037" i="2" s="1"/>
  <c r="Q1281" i="2" a="1"/>
  <c r="Q1281" i="2" s="1"/>
  <c r="S1282" i="2" s="1" a="1"/>
  <c r="S1282" i="2" s="1"/>
  <c r="Q1129" i="2" a="1"/>
  <c r="Q1129" i="2" s="1"/>
  <c r="S1130" i="2" s="1" a="1"/>
  <c r="S1130" i="2" s="1"/>
  <c r="Q798" i="2" a="1"/>
  <c r="Q798" i="2" s="1"/>
  <c r="S799" i="2" s="1" a="1"/>
  <c r="S799" i="2" s="1"/>
  <c r="Q543" i="2" a="1"/>
  <c r="Q543" i="2" s="1"/>
  <c r="S544" i="2" s="1" a="1"/>
  <c r="S544" i="2" s="1"/>
  <c r="Q1301" i="2" a="1"/>
  <c r="Q1301" i="2" s="1"/>
  <c r="S1302" i="2" s="1" a="1"/>
  <c r="S1302" i="2" s="1"/>
  <c r="Q440" i="2" a="1"/>
  <c r="Q440" i="2" s="1"/>
  <c r="S441" i="2" s="1" a="1"/>
  <c r="S441" i="2" s="1"/>
  <c r="Q1409" i="2" a="1"/>
  <c r="Q1409" i="2" s="1"/>
  <c r="S1410" i="2" s="1" a="1"/>
  <c r="S1410" i="2" s="1"/>
  <c r="Q836" i="2" a="1"/>
  <c r="Q836" i="2" s="1"/>
  <c r="S837" i="2" s="1" a="1"/>
  <c r="S837" i="2" s="1"/>
  <c r="Q1462" i="2" a="1"/>
  <c r="Q1462" i="2" s="1"/>
  <c r="S1463" i="2" s="1" a="1"/>
  <c r="S1463" i="2" s="1"/>
  <c r="Q168" i="2" a="1"/>
  <c r="Q168" i="2" s="1"/>
  <c r="S169" i="2" s="1" a="1"/>
  <c r="S169" i="2" s="1"/>
  <c r="Q1428" i="2" a="1"/>
  <c r="Q1428" i="2" s="1"/>
  <c r="S1429" i="2" s="1" a="1"/>
  <c r="S1429" i="2" s="1"/>
  <c r="Q1161" i="2" a="1"/>
  <c r="Q1161" i="2" s="1"/>
  <c r="S1162" i="2" s="1" a="1"/>
  <c r="S1162" i="2" s="1"/>
  <c r="Q1230" i="2" a="1"/>
  <c r="Q1230" i="2" s="1"/>
  <c r="S1231" i="2" s="1" a="1"/>
  <c r="S1231" i="2" s="1"/>
  <c r="Q1011" i="2" a="1"/>
  <c r="Q1011" i="2" s="1"/>
  <c r="S1012" i="2" s="1" a="1"/>
  <c r="S1012" i="2" s="1"/>
  <c r="Q427" i="2" a="1"/>
  <c r="Q427" i="2" s="1"/>
  <c r="S428" i="2" s="1" a="1"/>
  <c r="S428" i="2" s="1"/>
  <c r="Q335" i="2" a="1"/>
  <c r="Q335" i="2" s="1"/>
  <c r="S336" i="2" s="1" a="1"/>
  <c r="S336" i="2" s="1"/>
  <c r="Q1261" i="2" a="1"/>
  <c r="Q1261" i="2" s="1"/>
  <c r="S1262" i="2" s="1" a="1"/>
  <c r="S1262" i="2" s="1"/>
  <c r="Q1238" i="2" a="1"/>
  <c r="Q1238" i="2" s="1"/>
  <c r="S1239" i="2" s="1" a="1"/>
  <c r="S1239" i="2" s="1"/>
  <c r="Q146" i="2" a="1"/>
  <c r="Q146" i="2" s="1"/>
  <c r="S147" i="2" s="1" a="1"/>
  <c r="S147" i="2" s="1"/>
  <c r="Q544" i="2" a="1"/>
  <c r="Q544" i="2" s="1"/>
  <c r="S545" i="2" s="1" a="1"/>
  <c r="S545" i="2" s="1"/>
  <c r="Q472" i="2" a="1"/>
  <c r="Q472" i="2" s="1"/>
  <c r="S473" i="2" s="1" a="1"/>
  <c r="S473" i="2" s="1"/>
  <c r="Q43" i="2" a="1"/>
  <c r="Q43" i="2" s="1"/>
  <c r="S44" i="2" s="1" a="1"/>
  <c r="S44" i="2" s="1"/>
  <c r="Q941" i="2" a="1"/>
  <c r="Q941" i="2" s="1"/>
  <c r="S942" i="2" s="1" a="1"/>
  <c r="S942" i="2" s="1"/>
  <c r="Q467" i="2" a="1"/>
  <c r="Q467" i="2" s="1"/>
  <c r="S468" i="2" s="1" a="1"/>
  <c r="S468" i="2" s="1"/>
  <c r="Q1152" i="2" a="1"/>
  <c r="Q1152" i="2" s="1"/>
  <c r="S1153" i="2" s="1" a="1"/>
  <c r="S1153" i="2" s="1"/>
  <c r="Q761" i="2" a="1"/>
  <c r="Q761" i="2" s="1"/>
  <c r="S762" i="2" s="1" a="1"/>
  <c r="S762" i="2" s="1"/>
  <c r="Q201" i="2" a="1"/>
  <c r="Q201" i="2" s="1"/>
  <c r="S202" i="2" s="1" a="1"/>
  <c r="S202" i="2" s="1"/>
  <c r="Q42" i="2" a="1"/>
  <c r="Q42" i="2" s="1"/>
  <c r="S43" i="2" s="1" a="1"/>
  <c r="S43" i="2" s="1"/>
  <c r="Q869" i="2" a="1"/>
  <c r="Q869" i="2" s="1"/>
  <c r="S870" i="2" s="1" a="1"/>
  <c r="S870" i="2" s="1"/>
  <c r="Q481" i="2" a="1"/>
  <c r="Q481" i="2" s="1"/>
  <c r="S482" i="2" s="1" a="1"/>
  <c r="S482" i="2" s="1"/>
  <c r="Q1286" i="2" a="1"/>
  <c r="Q1286" i="2" s="1"/>
  <c r="S1287" i="2" s="1" a="1"/>
  <c r="S1287" i="2" s="1"/>
  <c r="Q499" i="2" a="1"/>
  <c r="Q499" i="2" s="1"/>
  <c r="S500" i="2" s="1" a="1"/>
  <c r="S500" i="2" s="1"/>
  <c r="Q469" i="2" a="1"/>
  <c r="Q469" i="2" s="1"/>
  <c r="S470" i="2" s="1" a="1"/>
  <c r="S470" i="2" s="1"/>
  <c r="Q1310" i="2" a="1"/>
  <c r="Q1310" i="2" s="1"/>
  <c r="S1311" i="2" s="1" a="1"/>
  <c r="S1311" i="2" s="1"/>
  <c r="Q394" i="2" a="1"/>
  <c r="Q394" i="2" s="1"/>
  <c r="S395" i="2" s="1" a="1"/>
  <c r="S395" i="2" s="1"/>
  <c r="Q306" i="2" a="1"/>
  <c r="Q306" i="2" s="1"/>
  <c r="S307" i="2" s="1" a="1"/>
  <c r="S307" i="2" s="1"/>
  <c r="Q1202" i="2" a="1"/>
  <c r="Q1202" i="2" s="1"/>
  <c r="S1203" i="2" s="1" a="1"/>
  <c r="S1203" i="2" s="1"/>
  <c r="Q956" i="2" a="1"/>
  <c r="Q956" i="2" s="1"/>
  <c r="S957" i="2" s="1" a="1"/>
  <c r="S957" i="2" s="1"/>
  <c r="Q1003" i="2" a="1"/>
  <c r="Q1003" i="2" s="1"/>
  <c r="S1004" i="2" s="1" a="1"/>
  <c r="S1004" i="2" s="1"/>
  <c r="Q710" i="2" a="1"/>
  <c r="Q710" i="2" s="1"/>
  <c r="S711" i="2" s="1" a="1"/>
  <c r="S711" i="2" s="1"/>
  <c r="Q820" i="2" a="1"/>
  <c r="Q820" i="2" s="1"/>
  <c r="S821" i="2" s="1" a="1"/>
  <c r="S821" i="2" s="1"/>
  <c r="Q40" i="2" a="1"/>
  <c r="Q40" i="2" s="1"/>
  <c r="S41" i="2" s="1" a="1"/>
  <c r="S41" i="2" s="1"/>
  <c r="Q109" i="2" a="1"/>
  <c r="Q109" i="2" s="1"/>
  <c r="S110" i="2" s="1" a="1"/>
  <c r="S110" i="2" s="1"/>
  <c r="Q717" i="2" a="1"/>
  <c r="Q717" i="2" s="1"/>
  <c r="S718" i="2" s="1" a="1"/>
  <c r="S718" i="2" s="1"/>
  <c r="Q552" i="2" a="1"/>
  <c r="Q552" i="2" s="1"/>
  <c r="S553" i="2" s="1" a="1"/>
  <c r="S553" i="2" s="1"/>
  <c r="Q1455" i="2" a="1"/>
  <c r="Q1455" i="2" s="1"/>
  <c r="S1456" i="2" s="1" a="1"/>
  <c r="S1456" i="2" s="1"/>
  <c r="Q76" i="2" a="1"/>
  <c r="Q76" i="2" s="1"/>
  <c r="S77" i="2" s="1" a="1"/>
  <c r="S77" i="2" s="1"/>
  <c r="Q871" i="2" a="1"/>
  <c r="Q871" i="2" s="1"/>
  <c r="S872" i="2" s="1" a="1"/>
  <c r="S872" i="2" s="1"/>
  <c r="Q166" i="2" a="1"/>
  <c r="Q166" i="2" s="1"/>
  <c r="S167" i="2" s="1" a="1"/>
  <c r="S167" i="2" s="1"/>
  <c r="Q1220" i="2" a="1"/>
  <c r="Q1220" i="2" s="1"/>
  <c r="S1221" i="2" s="1" a="1"/>
  <c r="S1221" i="2" s="1"/>
  <c r="Q150" i="2" a="1"/>
  <c r="Q150" i="2" s="1"/>
  <c r="S151" i="2" s="1" a="1"/>
  <c r="S151" i="2" s="1"/>
  <c r="Q1052" i="2" a="1"/>
  <c r="Q1052" i="2" s="1"/>
  <c r="S1053" i="2" s="1" a="1"/>
  <c r="S1053" i="2" s="1"/>
  <c r="A17" i="2" a="1"/>
  <c r="A17" i="2" s="1"/>
  <c r="E17" i="2" s="1" a="1"/>
  <c r="E17" i="2" s="1"/>
  <c r="B16" i="2" a="1"/>
  <c r="B16" i="2" s="1"/>
  <c r="D16" i="2" a="1"/>
  <c r="D16" i="2" s="1"/>
  <c r="C16" i="2" a="1"/>
  <c r="C16" i="2" s="1"/>
  <c r="S1465" i="2" a="1"/>
  <c r="S1465" i="2" s="1"/>
  <c r="S252" i="2" a="1"/>
  <c r="S252" i="2" s="1"/>
  <c r="S1394" i="2" a="1"/>
  <c r="S1394" i="2" s="1"/>
  <c r="S1259" i="2" a="1"/>
  <c r="S1259" i="2" s="1"/>
  <c r="S1042" i="2" a="1"/>
  <c r="S1042" i="2" s="1"/>
  <c r="S71" i="2" a="1"/>
  <c r="S71" i="2" s="1"/>
  <c r="S1079" i="2" a="1"/>
  <c r="S1079" i="2" s="1"/>
  <c r="S109" i="2" a="1"/>
  <c r="S109" i="2" s="1"/>
  <c r="S845" i="2" a="1"/>
  <c r="S845" i="2" s="1"/>
  <c r="S858" i="2" a="1"/>
  <c r="S858" i="2" s="1"/>
  <c r="S811" i="2" a="1"/>
  <c r="S811" i="2" s="1"/>
  <c r="S576" i="2" a="1"/>
  <c r="S576" i="2" s="1"/>
  <c r="S1272" i="2" a="1"/>
  <c r="S1272" i="2" s="1"/>
  <c r="S949" i="2" a="1"/>
  <c r="S949" i="2" s="1"/>
  <c r="S777" i="2" a="1"/>
  <c r="S777" i="2" s="1"/>
  <c r="S826" i="2" a="1"/>
  <c r="S826" i="2" s="1"/>
  <c r="S493" i="2" a="1"/>
  <c r="S493" i="2" s="1"/>
  <c r="S298" i="2" a="1"/>
  <c r="S298" i="2" s="1"/>
  <c r="S1055" i="2" a="1"/>
  <c r="S1055" i="2" s="1"/>
  <c r="S823" i="2" a="1"/>
  <c r="S823" i="2" s="1"/>
  <c r="S322" i="2" a="1"/>
  <c r="S322" i="2" s="1"/>
  <c r="S860" i="2" a="1"/>
  <c r="S860" i="2" s="1"/>
  <c r="S1107" i="2" a="1"/>
  <c r="S1107" i="2" s="1"/>
  <c r="S1257" i="2" a="1"/>
  <c r="S1257" i="2" s="1"/>
  <c r="S1361" i="2" a="1"/>
  <c r="S1361" i="2" s="1"/>
  <c r="S1193" i="2" a="1"/>
  <c r="S1193" i="2" s="1"/>
  <c r="S1419" i="2" a="1"/>
  <c r="S1419" i="2" s="1"/>
  <c r="S1501" i="2" a="1"/>
  <c r="S1501" i="2" s="1"/>
  <c r="S1495" i="2" a="1"/>
  <c r="S1495" i="2" s="1"/>
  <c r="S932" i="2" a="1"/>
  <c r="S932" i="2" s="1"/>
  <c r="S574" i="2" a="1"/>
  <c r="S574" i="2" s="1"/>
  <c r="S1284" i="2" a="1"/>
  <c r="S1284" i="2" s="1"/>
  <c r="S1033" i="2" a="1"/>
  <c r="S1033" i="2" s="1"/>
  <c r="S490" i="2" a="1"/>
  <c r="S490" i="2" s="1"/>
  <c r="S206" i="2" a="1"/>
  <c r="S206" i="2" s="1"/>
  <c r="S157" i="2" a="1"/>
  <c r="S157" i="2" s="1"/>
  <c r="S160" i="2" a="1"/>
  <c r="S160" i="2" s="1"/>
  <c r="S757" i="2" a="1"/>
  <c r="S757" i="2" s="1"/>
  <c r="S192" i="2" a="1"/>
  <c r="S192" i="2" s="1"/>
  <c r="S25" i="2" a="1"/>
  <c r="S25" i="2" s="1"/>
  <c r="S1487" i="2" a="1"/>
  <c r="S1487" i="2" s="1"/>
  <c r="S716" i="2" a="1"/>
  <c r="S716" i="2" s="1"/>
  <c r="S1256" i="2" a="1"/>
  <c r="S1256" i="2" s="1"/>
  <c r="S966" i="2" a="1"/>
  <c r="S966" i="2" s="1"/>
  <c r="S547" i="2" a="1"/>
  <c r="S547" i="2" s="1"/>
  <c r="S635" i="2" a="1"/>
  <c r="S635" i="2" s="1"/>
  <c r="S208" i="2" a="1"/>
  <c r="S208" i="2" s="1"/>
  <c r="S189" i="2" a="1"/>
  <c r="S189" i="2" s="1"/>
  <c r="S117" i="2" a="1"/>
  <c r="S117" i="2" s="1"/>
  <c r="S1494" i="2" a="1"/>
  <c r="S1494" i="2" s="1"/>
  <c r="S525" i="2" a="1"/>
  <c r="S525" i="2" s="1"/>
  <c r="S861" i="2" a="1"/>
  <c r="S861" i="2" s="1"/>
  <c r="S675" i="2" a="1"/>
  <c r="S675" i="2" s="1"/>
  <c r="S1498" i="2" a="1"/>
  <c r="S1498" i="2" s="1"/>
  <c r="S274" i="2" a="1"/>
  <c r="S274" i="2" s="1"/>
  <c r="S1358" i="2" a="1"/>
  <c r="S1358" i="2" s="1"/>
  <c r="S903" i="2" a="1"/>
  <c r="S903" i="2" s="1"/>
  <c r="S818" i="2" a="1"/>
  <c r="S818" i="2" s="1"/>
  <c r="S509" i="2" a="1"/>
  <c r="S509" i="2" s="1"/>
  <c r="S614" i="2" a="1"/>
  <c r="S614" i="2" s="1"/>
  <c r="S1365" i="2" a="1"/>
  <c r="S1365" i="2" s="1"/>
  <c r="S1387" i="2" a="1"/>
  <c r="S1387" i="2" s="1"/>
  <c r="S472" i="2" a="1"/>
  <c r="S472" i="2" s="1"/>
  <c r="S1212" i="2" a="1"/>
  <c r="S1212" i="2" s="1"/>
  <c r="S187" i="2" a="1"/>
  <c r="S187" i="2" s="1"/>
  <c r="S1455" i="2" a="1"/>
  <c r="S1455" i="2" s="1"/>
  <c r="S1421" i="2" a="1"/>
  <c r="S1421" i="2" s="1"/>
  <c r="S847" i="2" a="1"/>
  <c r="S847" i="2" s="1"/>
  <c r="S1129" i="2" a="1"/>
  <c r="S1129" i="2" s="1"/>
  <c r="S843" i="2" a="1"/>
  <c r="S843" i="2" s="1"/>
  <c r="S90" i="2" a="1"/>
  <c r="S90" i="2" s="1"/>
  <c r="S1399" i="2" a="1"/>
  <c r="S1399" i="2" s="1"/>
  <c r="S1207" i="2" a="1"/>
  <c r="S1207" i="2" s="1"/>
  <c r="S1028" i="2" a="1"/>
  <c r="S1028" i="2" s="1"/>
  <c r="S747" i="2" a="1"/>
  <c r="S747" i="2" s="1"/>
  <c r="S391" i="2" a="1"/>
  <c r="S391" i="2" s="1"/>
  <c r="S971" i="2" a="1"/>
  <c r="S971" i="2" s="1"/>
  <c r="S403" i="2" a="1"/>
  <c r="S403" i="2" s="1"/>
  <c r="S731" i="2" a="1"/>
  <c r="S731" i="2" s="1"/>
  <c r="S1007" i="2" a="1"/>
  <c r="S1007" i="2" s="1"/>
  <c r="S1133" i="2" a="1"/>
  <c r="S1133" i="2" s="1"/>
  <c r="S284" i="2" a="1"/>
  <c r="S284" i="2" s="1"/>
  <c r="S196" i="2" a="1"/>
  <c r="S196" i="2" s="1"/>
  <c r="S543" i="2" a="1"/>
  <c r="S543" i="2" s="1"/>
  <c r="S970" i="2" a="1"/>
  <c r="S970" i="2" s="1"/>
  <c r="S247" i="2" a="1"/>
  <c r="S247" i="2" s="1"/>
  <c r="S727" i="2" a="1"/>
  <c r="S727" i="2" s="1"/>
  <c r="S1056" i="2" a="1"/>
  <c r="S1056" i="2" s="1"/>
  <c r="S70" i="2" a="1"/>
  <c r="S70" i="2" s="1"/>
  <c r="S335" i="2" a="1"/>
  <c r="S335" i="2" s="1"/>
  <c r="S892" i="2" a="1"/>
  <c r="S892" i="2" s="1"/>
  <c r="S1061" i="2" a="1"/>
  <c r="S1061" i="2" s="1"/>
  <c r="S288" i="2" a="1"/>
  <c r="S288" i="2" s="1"/>
  <c r="S1091" i="2" a="1"/>
  <c r="S1091" i="2" s="1"/>
  <c r="S904" i="2" a="1"/>
  <c r="S904" i="2" s="1"/>
  <c r="S815" i="2" a="1"/>
  <c r="S815" i="2" s="1"/>
  <c r="S756" i="2" a="1"/>
  <c r="S756" i="2" s="1"/>
  <c r="S570" i="2" a="1"/>
  <c r="S570" i="2" s="1"/>
  <c r="S40" i="2" a="1"/>
  <c r="S40" i="2" s="1"/>
  <c r="S537" i="2" a="1"/>
  <c r="S537" i="2" s="1"/>
  <c r="S244" i="2" a="1"/>
  <c r="S244" i="2" s="1"/>
  <c r="S1141" i="2" a="1"/>
  <c r="S1141" i="2" s="1"/>
  <c r="S744" i="2" a="1"/>
  <c r="S744" i="2" s="1"/>
  <c r="S1448" i="2" a="1"/>
  <c r="S1448" i="2" s="1"/>
  <c r="S1215" i="2" a="1"/>
  <c r="S1215" i="2" s="1"/>
  <c r="S204" i="2" a="1"/>
  <c r="S204" i="2" s="1"/>
  <c r="S297" i="2" a="1"/>
  <c r="S297" i="2" s="1"/>
  <c r="S688" i="2" a="1"/>
  <c r="S688" i="2" s="1"/>
  <c r="S827" i="2" a="1"/>
  <c r="S827" i="2" s="1"/>
  <c r="S1340" i="2" a="1"/>
  <c r="S1340" i="2" s="1"/>
  <c r="S402" i="2" a="1"/>
  <c r="S402" i="2" s="1"/>
  <c r="S572" i="2" a="1"/>
  <c r="S572" i="2" s="1"/>
  <c r="S1493" i="2" a="1"/>
  <c r="S1493" i="2" s="1"/>
  <c r="S1496" i="2" a="1"/>
  <c r="S1496" i="2" s="1"/>
  <c r="S362" i="2" a="1"/>
  <c r="S362" i="2" s="1"/>
  <c r="S276" i="2" a="1"/>
  <c r="S276" i="2" s="1"/>
  <c r="S967" i="2" a="1"/>
  <c r="S967" i="2" s="1"/>
  <c r="S770" i="2" a="1"/>
  <c r="S770" i="2" s="1"/>
  <c r="S439" i="2" a="1"/>
  <c r="S439" i="2" s="1"/>
  <c r="S996" i="2" a="1"/>
  <c r="S996" i="2" s="1"/>
  <c r="S150" i="2" a="1"/>
  <c r="S150" i="2" s="1"/>
  <c r="S767" i="2" a="1"/>
  <c r="S767" i="2" s="1"/>
  <c r="S256" i="2" a="1"/>
  <c r="S256" i="2" s="1"/>
  <c r="S684" i="2" a="1"/>
  <c r="S684" i="2" s="1"/>
  <c r="S943" i="2" a="1"/>
  <c r="S943" i="2" s="1"/>
  <c r="S941" i="2" a="1"/>
  <c r="S941" i="2" s="1"/>
  <c r="S695" i="2" a="1"/>
  <c r="S695" i="2" s="1"/>
  <c r="S251" i="2" a="1"/>
  <c r="S251" i="2" s="1"/>
  <c r="S1039" i="2" a="1"/>
  <c r="S1039" i="2" s="1"/>
  <c r="S1074" i="2" a="1"/>
  <c r="S1074" i="2" s="1"/>
  <c r="S1149" i="2" a="1"/>
  <c r="S1149" i="2" s="1"/>
  <c r="S161" i="2" a="1"/>
  <c r="S161" i="2" s="1"/>
  <c r="S825" i="2" a="1"/>
  <c r="S825" i="2" s="1"/>
  <c r="S665" i="2" a="1"/>
  <c r="S665" i="2" s="1"/>
  <c r="S519" i="2" a="1"/>
  <c r="S519" i="2" s="1"/>
  <c r="S127" i="2" a="1"/>
  <c r="S127" i="2" s="1"/>
  <c r="S112" i="2" a="1"/>
  <c r="S112" i="2" s="1"/>
  <c r="S1270" i="2" a="1"/>
  <c r="S1270" i="2" s="1"/>
  <c r="S420" i="2" a="1"/>
  <c r="S420" i="2" s="1"/>
  <c r="S923" i="2" a="1"/>
  <c r="S923" i="2" s="1"/>
  <c r="S67" i="2" a="1"/>
  <c r="S67" i="2" s="1"/>
  <c r="S961" i="2" a="1"/>
  <c r="S961" i="2" s="1"/>
  <c r="S193" i="2" a="1"/>
  <c r="S193" i="2" s="1"/>
  <c r="S371" i="2" a="1"/>
  <c r="S371" i="2" s="1"/>
  <c r="S175" i="2" a="1"/>
  <c r="S175" i="2" s="1"/>
  <c r="S749" i="2" a="1"/>
  <c r="S749" i="2" s="1"/>
  <c r="S663" i="2" a="1"/>
  <c r="S663" i="2" s="1"/>
  <c r="S828" i="2" a="1"/>
  <c r="S828" i="2" s="1"/>
  <c r="S908" i="2" a="1"/>
  <c r="S908" i="2" s="1"/>
  <c r="S761" i="2" a="1"/>
  <c r="S761" i="2" s="1"/>
  <c r="S207" i="2" a="1"/>
  <c r="S207" i="2" s="1"/>
  <c r="S874" i="2" a="1"/>
  <c r="S874" i="2" s="1"/>
  <c r="S1338" i="2" a="1"/>
  <c r="S1338" i="2" s="1"/>
  <c r="S140" i="2" a="1"/>
  <c r="S140" i="2" s="1"/>
  <c r="S1081" i="2" a="1"/>
  <c r="S1081" i="2" s="1"/>
  <c r="S223" i="2" a="1"/>
  <c r="S223" i="2" s="1"/>
  <c r="S1414" i="2" a="1"/>
  <c r="S1414" i="2" s="1"/>
  <c r="S231" i="2" a="1"/>
  <c r="S231" i="2" s="1"/>
  <c r="S840" i="2" a="1"/>
  <c r="S840" i="2" s="1"/>
  <c r="S1343" i="2" a="1"/>
  <c r="S1343" i="2" s="1"/>
  <c r="S1377" i="2" a="1"/>
  <c r="S1377" i="2" s="1"/>
  <c r="S1229" i="2" a="1"/>
  <c r="S1229" i="2" s="1"/>
  <c r="S645" i="2" a="1"/>
  <c r="S645" i="2" s="1"/>
  <c r="S1299" i="2" a="1"/>
  <c r="S1299" i="2" s="1"/>
  <c r="S1213" i="2" a="1"/>
  <c r="S1213" i="2" s="1"/>
  <c r="S1093" i="2" a="1"/>
  <c r="S1093" i="2" s="1"/>
  <c r="S784" i="2" a="1"/>
  <c r="S784" i="2" s="1"/>
  <c r="S800" i="2" a="1"/>
  <c r="S800" i="2" s="1"/>
  <c r="S1497" i="2" a="1"/>
  <c r="S1497" i="2" s="1"/>
  <c r="S293" i="2" a="1"/>
  <c r="S293" i="2" s="1"/>
  <c r="S1466" i="2" a="1"/>
  <c r="S1466" i="2" s="1"/>
  <c r="S520" i="2" a="1"/>
  <c r="S520" i="2" s="1"/>
  <c r="S631" i="2" a="1"/>
  <c r="S631" i="2" s="1"/>
  <c r="S370" i="2" a="1"/>
  <c r="S370" i="2" s="1"/>
  <c r="S1073" i="2" a="1"/>
  <c r="S1073" i="2" s="1"/>
  <c r="S719" i="2" a="1"/>
  <c r="S719" i="2" s="1"/>
  <c r="S1246" i="2" a="1"/>
  <c r="S1246" i="2" s="1"/>
  <c r="S552" i="2" a="1"/>
  <c r="S552" i="2" s="1"/>
  <c r="S241" i="2" a="1"/>
  <c r="S241" i="2" s="1"/>
  <c r="S407" i="2" a="1"/>
  <c r="S407" i="2" s="1"/>
  <c r="S906" i="2" a="1"/>
  <c r="S906" i="2" s="1"/>
  <c r="S354" i="2" a="1"/>
  <c r="S354" i="2" s="1"/>
  <c r="S390" i="2" a="1"/>
  <c r="S390" i="2" s="1"/>
  <c r="S139" i="2" a="1"/>
  <c r="S139" i="2" s="1"/>
  <c r="A18" i="2" l="1" a="1"/>
  <c r="A18" i="2" s="1"/>
  <c r="E18" i="2" s="1" a="1"/>
  <c r="E18" i="2" s="1"/>
  <c r="D17" i="2" a="1"/>
  <c r="D17" i="2" s="1"/>
  <c r="B17" i="2" a="1"/>
  <c r="B17" i="2" s="1"/>
  <c r="C17" i="2" a="1"/>
  <c r="C17" i="2" s="1"/>
  <c r="A19" i="2" l="1" a="1"/>
  <c r="A19" i="2" s="1"/>
  <c r="E19" i="2" s="1" a="1"/>
  <c r="E19" i="2" s="1"/>
  <c r="D18" i="2" a="1"/>
  <c r="D18" i="2" s="1"/>
  <c r="C18" i="2" a="1"/>
  <c r="C18" i="2" s="1"/>
  <c r="B18" i="2" a="1"/>
  <c r="B18" i="2" s="1"/>
  <c r="A20" i="2" l="1" a="1"/>
  <c r="A20" i="2" s="1"/>
  <c r="B19" i="2" a="1"/>
  <c r="B19" i="2" s="1"/>
  <c r="C19" i="2" a="1"/>
  <c r="C19" i="2" s="1"/>
  <c r="D19" i="2" a="1"/>
  <c r="D19" i="2" s="1"/>
  <c r="E20" i="2" l="1" a="1"/>
  <c r="E20" i="2" s="1"/>
  <c r="A21" i="2" s="1" a="1"/>
  <c r="A21" i="2" s="1"/>
  <c r="E21" i="2" s="1" a="1"/>
  <c r="E21" i="2" s="1"/>
  <c r="A22" i="2" l="1" a="1"/>
  <c r="A22" i="2" s="1"/>
  <c r="E22" i="2" s="1" a="1"/>
  <c r="E22" i="2" s="1"/>
  <c r="B21" i="2" a="1"/>
  <c r="B21" i="2" s="1"/>
  <c r="D21" i="2" a="1"/>
  <c r="D21" i="2" s="1"/>
  <c r="C21" i="2" a="1"/>
  <c r="C21" i="2" s="1"/>
  <c r="B20" i="2" a="1"/>
  <c r="B20" i="2" s="1"/>
  <c r="C20" i="2" a="1"/>
  <c r="C20" i="2" s="1"/>
  <c r="D20" i="2" a="1"/>
  <c r="D20" i="2" s="1"/>
  <c r="A23" i="2" l="1" a="1"/>
  <c r="A23" i="2" s="1"/>
  <c r="E23" i="2" s="1" a="1"/>
  <c r="E23" i="2" s="1"/>
  <c r="B22" i="2" a="1"/>
  <c r="B22" i="2" s="1"/>
  <c r="C22" i="2" a="1"/>
  <c r="C22" i="2" s="1"/>
  <c r="D22" i="2" a="1"/>
  <c r="D22" i="2" s="1"/>
  <c r="A24" i="2" l="1" a="1"/>
  <c r="A24" i="2" s="1"/>
  <c r="E24" i="2" s="1" a="1"/>
  <c r="E24" i="2" s="1"/>
  <c r="D23" i="2" a="1"/>
  <c r="D23" i="2" s="1"/>
  <c r="B23" i="2" a="1"/>
  <c r="B23" i="2" s="1"/>
  <c r="C23" i="2" a="1"/>
  <c r="C23" i="2" s="1"/>
  <c r="A25" i="2" l="1" a="1"/>
  <c r="A25" i="2" s="1"/>
  <c r="E25" i="2" s="1" a="1"/>
  <c r="E25" i="2" s="1"/>
  <c r="B24" i="2" a="1"/>
  <c r="B24" i="2" s="1"/>
  <c r="D24" i="2" a="1"/>
  <c r="D24" i="2" s="1"/>
  <c r="C24" i="2" a="1"/>
  <c r="C24" i="2" s="1"/>
  <c r="A26" i="2" l="1" a="1"/>
  <c r="A26" i="2" s="1"/>
  <c r="E26" i="2" s="1" a="1"/>
  <c r="E26" i="2" s="1"/>
  <c r="B25" i="2" a="1"/>
  <c r="B25" i="2" s="1"/>
  <c r="D25" i="2" a="1"/>
  <c r="D25" i="2" s="1"/>
  <c r="C25" i="2" a="1"/>
  <c r="C25" i="2" s="1"/>
  <c r="A27" i="2" l="1" a="1"/>
  <c r="A27" i="2" s="1"/>
  <c r="E27" i="2" s="1" a="1"/>
  <c r="E27" i="2" s="1"/>
  <c r="B26" i="2" a="1"/>
  <c r="B26" i="2" s="1"/>
  <c r="D26" i="2" a="1"/>
  <c r="D26" i="2" s="1"/>
  <c r="C26" i="2" a="1"/>
  <c r="C26" i="2" s="1"/>
  <c r="A28" i="2" l="1" a="1"/>
  <c r="A28" i="2" s="1"/>
  <c r="E28" i="2" s="1" a="1"/>
  <c r="E28" i="2" s="1"/>
  <c r="B27" i="2" a="1"/>
  <c r="B27" i="2" s="1"/>
  <c r="D27" i="2" a="1"/>
  <c r="D27" i="2" s="1"/>
  <c r="C27" i="2" a="1"/>
  <c r="C27" i="2" s="1"/>
  <c r="A29" i="2" l="1" a="1"/>
  <c r="A29" i="2" s="1"/>
  <c r="E29" i="2" s="1" a="1"/>
  <c r="E29" i="2" s="1"/>
  <c r="B28" i="2" a="1"/>
  <c r="B28" i="2" s="1"/>
  <c r="C28" i="2" a="1"/>
  <c r="C28" i="2" s="1"/>
  <c r="D28" i="2" a="1"/>
  <c r="D28" i="2" s="1"/>
  <c r="A30" i="2" l="1" a="1"/>
  <c r="A30" i="2" s="1"/>
  <c r="E30" i="2" s="1" a="1"/>
  <c r="E30" i="2" s="1"/>
  <c r="C29" i="2" a="1"/>
  <c r="C29" i="2" s="1"/>
  <c r="B29" i="2" a="1"/>
  <c r="B29" i="2" s="1"/>
  <c r="D29" i="2" a="1"/>
  <c r="D29" i="2" s="1"/>
  <c r="A31" i="2" l="1" a="1"/>
  <c r="A31" i="2" s="1"/>
  <c r="E31" i="2" s="1" a="1"/>
  <c r="E31" i="2" s="1"/>
  <c r="C30" i="2" a="1"/>
  <c r="C30" i="2" s="1"/>
  <c r="D30" i="2" a="1"/>
  <c r="D30" i="2" s="1"/>
  <c r="B30" i="2" a="1"/>
  <c r="B30" i="2" s="1"/>
  <c r="A32" i="2" l="1" a="1"/>
  <c r="A32" i="2" s="1"/>
  <c r="E32" i="2" s="1" a="1"/>
  <c r="E32" i="2" s="1"/>
  <c r="B31" i="2" a="1"/>
  <c r="B31" i="2" s="1"/>
  <c r="C31" i="2" a="1"/>
  <c r="C31" i="2" s="1"/>
  <c r="D31" i="2" a="1"/>
  <c r="D31" i="2" s="1"/>
  <c r="A33" i="2" l="1" a="1"/>
  <c r="A33" i="2" s="1"/>
  <c r="E33" i="2" s="1" a="1"/>
  <c r="E33" i="2" s="1"/>
  <c r="B32" i="2" a="1"/>
  <c r="B32" i="2" s="1"/>
  <c r="D32" i="2" a="1"/>
  <c r="D32" i="2" s="1"/>
  <c r="C32" i="2" a="1"/>
  <c r="C32" i="2" s="1"/>
  <c r="A34" i="2" l="1" a="1"/>
  <c r="A34" i="2" s="1"/>
  <c r="E34" i="2" s="1" a="1"/>
  <c r="E34" i="2" s="1"/>
  <c r="B33" i="2" a="1"/>
  <c r="B33" i="2" s="1"/>
  <c r="D33" i="2" a="1"/>
  <c r="D33" i="2" s="1"/>
  <c r="C33" i="2" a="1"/>
  <c r="C33" i="2" s="1"/>
  <c r="A35" i="2" l="1" a="1"/>
  <c r="A35" i="2" s="1"/>
  <c r="E35" i="2" s="1" a="1"/>
  <c r="E35" i="2" s="1"/>
  <c r="B34" i="2" a="1"/>
  <c r="B34" i="2" s="1"/>
  <c r="D34" i="2" a="1"/>
  <c r="D34" i="2" s="1"/>
  <c r="C34" i="2" a="1"/>
  <c r="C34" i="2" s="1"/>
  <c r="A36" i="2" l="1" a="1"/>
  <c r="A36" i="2" s="1"/>
  <c r="E36" i="2" s="1" a="1"/>
  <c r="E36" i="2" s="1"/>
  <c r="B35" i="2" a="1"/>
  <c r="B35" i="2" s="1"/>
  <c r="D35" i="2" a="1"/>
  <c r="D35" i="2" s="1"/>
  <c r="C35" i="2" a="1"/>
  <c r="C35" i="2" s="1"/>
  <c r="A37" i="2" l="1" a="1"/>
  <c r="A37" i="2" s="1"/>
  <c r="E37" i="2" s="1" a="1"/>
  <c r="E37" i="2" s="1"/>
  <c r="B36" i="2" a="1"/>
  <c r="B36" i="2" s="1"/>
  <c r="D36" i="2" a="1"/>
  <c r="D36" i="2" s="1"/>
  <c r="C36" i="2" a="1"/>
  <c r="C36" i="2" s="1"/>
  <c r="A38" i="2" l="1" a="1"/>
  <c r="A38" i="2" s="1"/>
  <c r="E38" i="2" s="1" a="1"/>
  <c r="E38" i="2" s="1"/>
  <c r="B37" i="2" a="1"/>
  <c r="B37" i="2" s="1"/>
  <c r="D37" i="2" a="1"/>
  <c r="D37" i="2" s="1"/>
  <c r="C37" i="2" a="1"/>
  <c r="C37" i="2" s="1"/>
  <c r="A39" i="2" l="1" a="1"/>
  <c r="A39" i="2" s="1"/>
  <c r="E39" i="2" s="1" a="1"/>
  <c r="E39" i="2" s="1"/>
  <c r="B38" i="2" a="1"/>
  <c r="B38" i="2" s="1"/>
  <c r="D38" i="2" a="1"/>
  <c r="D38" i="2" s="1"/>
  <c r="C38" i="2" a="1"/>
  <c r="C38" i="2" s="1"/>
  <c r="A40" i="2" l="1" a="1"/>
  <c r="A40" i="2" s="1"/>
  <c r="E40" i="2" s="1" a="1"/>
  <c r="E40" i="2" s="1"/>
  <c r="B39" i="2" a="1"/>
  <c r="B39" i="2" s="1"/>
  <c r="D39" i="2" a="1"/>
  <c r="D39" i="2" s="1"/>
  <c r="C39" i="2" a="1"/>
  <c r="C39" i="2" s="1"/>
  <c r="A41" i="2" l="1" a="1"/>
  <c r="A41" i="2" s="1"/>
  <c r="E41" i="2" s="1" a="1"/>
  <c r="E41" i="2" s="1"/>
  <c r="B40" i="2" a="1"/>
  <c r="B40" i="2" s="1"/>
  <c r="C40" i="2" a="1"/>
  <c r="C40" i="2" s="1"/>
  <c r="D40" i="2" a="1"/>
  <c r="D40" i="2" s="1"/>
  <c r="A42" i="2" l="1" a="1"/>
  <c r="A42" i="2" s="1"/>
  <c r="E42" i="2" s="1" a="1"/>
  <c r="E42" i="2" s="1"/>
  <c r="B41" i="2" a="1"/>
  <c r="B41" i="2" s="1"/>
  <c r="D41" i="2" a="1"/>
  <c r="D41" i="2" s="1"/>
  <c r="C41" i="2" a="1"/>
  <c r="C41" i="2" s="1"/>
  <c r="A43" i="2" l="1" a="1"/>
  <c r="A43" i="2" s="1"/>
  <c r="E43" i="2" s="1" a="1"/>
  <c r="E43" i="2" s="1"/>
  <c r="B42" i="2" a="1"/>
  <c r="B42" i="2" s="1"/>
  <c r="D42" i="2" a="1"/>
  <c r="D42" i="2" s="1"/>
  <c r="C42" i="2" a="1"/>
  <c r="C42" i="2" s="1"/>
  <c r="A44" i="2" l="1" a="1"/>
  <c r="A44" i="2" s="1"/>
  <c r="E44" i="2" s="1" a="1"/>
  <c r="E44" i="2" s="1"/>
  <c r="B43" i="2" a="1"/>
  <c r="B43" i="2" s="1"/>
  <c r="D43" i="2" a="1"/>
  <c r="D43" i="2" s="1"/>
  <c r="C43" i="2" a="1"/>
  <c r="C43" i="2" s="1"/>
  <c r="A45" i="2" l="1" a="1"/>
  <c r="A45" i="2" s="1"/>
  <c r="E45" i="2" s="1" a="1"/>
  <c r="E45" i="2" s="1"/>
  <c r="B44" i="2" a="1"/>
  <c r="B44" i="2" s="1"/>
  <c r="C44" i="2" a="1"/>
  <c r="C44" i="2" s="1"/>
  <c r="D44" i="2" a="1"/>
  <c r="D44" i="2" s="1"/>
  <c r="A46" i="2" l="1" a="1"/>
  <c r="A46" i="2" s="1"/>
  <c r="E46" i="2" s="1" a="1"/>
  <c r="E46" i="2" s="1"/>
  <c r="C45" i="2" a="1"/>
  <c r="C45" i="2" s="1"/>
  <c r="D45" i="2" a="1"/>
  <c r="D45" i="2" s="1"/>
  <c r="B45" i="2" a="1"/>
  <c r="B45" i="2" s="1"/>
  <c r="A47" i="2" l="1" a="1"/>
  <c r="A47" i="2" s="1"/>
  <c r="E47" i="2" s="1" a="1"/>
  <c r="E47" i="2" s="1"/>
  <c r="D46" i="2" a="1"/>
  <c r="D46" i="2" s="1"/>
  <c r="B46" i="2" a="1"/>
  <c r="B46" i="2" s="1"/>
  <c r="C46" i="2" a="1"/>
  <c r="C46" i="2" s="1"/>
  <c r="A48" i="2" l="1" a="1"/>
  <c r="A48" i="2" s="1"/>
  <c r="E48" i="2" s="1" a="1"/>
  <c r="E48" i="2" s="1"/>
  <c r="B47" i="2" a="1"/>
  <c r="B47" i="2" s="1"/>
  <c r="C47" i="2" a="1"/>
  <c r="C47" i="2" s="1"/>
  <c r="D47" i="2" a="1"/>
  <c r="D47" i="2" s="1"/>
  <c r="A49" i="2" l="1" a="1"/>
  <c r="A49" i="2" s="1"/>
  <c r="E49" i="2" s="1" a="1"/>
  <c r="E49" i="2" s="1"/>
  <c r="B48" i="2" a="1"/>
  <c r="B48" i="2" s="1"/>
  <c r="D48" i="2" a="1"/>
  <c r="D48" i="2" s="1"/>
  <c r="C48" i="2" a="1"/>
  <c r="C48" i="2" s="1"/>
  <c r="A50" i="2" l="1" a="1"/>
  <c r="A50" i="2" s="1"/>
  <c r="E50" i="2" s="1" a="1"/>
  <c r="E50" i="2" s="1"/>
  <c r="B49" i="2" a="1"/>
  <c r="B49" i="2" s="1"/>
  <c r="D49" i="2" a="1"/>
  <c r="D49" i="2" s="1"/>
  <c r="C49" i="2" a="1"/>
  <c r="C49" i="2" s="1"/>
  <c r="A51" i="2" l="1" a="1"/>
  <c r="A51" i="2" s="1"/>
  <c r="E51" i="2" s="1" a="1"/>
  <c r="E51" i="2" s="1"/>
  <c r="C50" i="2" a="1"/>
  <c r="C50" i="2" s="1"/>
  <c r="D50" i="2" a="1"/>
  <c r="D50" i="2" s="1"/>
  <c r="B50" i="2" a="1"/>
  <c r="B50" i="2" s="1"/>
  <c r="A52" i="2" l="1" a="1"/>
  <c r="A52" i="2" s="1"/>
  <c r="E52" i="2" s="1" a="1"/>
  <c r="E52" i="2" s="1"/>
  <c r="B51" i="2" a="1"/>
  <c r="B51" i="2" s="1"/>
  <c r="D51" i="2" a="1"/>
  <c r="D51" i="2" s="1"/>
  <c r="C51" i="2" a="1"/>
  <c r="C51" i="2" s="1"/>
  <c r="A53" i="2" l="1" a="1"/>
  <c r="A53" i="2" s="1"/>
  <c r="E53" i="2" s="1" a="1"/>
  <c r="E53" i="2" s="1"/>
  <c r="B52" i="2" a="1"/>
  <c r="B52" i="2" s="1"/>
  <c r="D52" i="2" a="1"/>
  <c r="D52" i="2" s="1"/>
  <c r="C52" i="2" a="1"/>
  <c r="C52" i="2" s="1"/>
  <c r="A54" i="2" l="1" a="1"/>
  <c r="A54" i="2" s="1"/>
  <c r="E54" i="2" s="1" a="1"/>
  <c r="E54" i="2" s="1"/>
  <c r="B53" i="2" a="1"/>
  <c r="B53" i="2" s="1"/>
  <c r="D53" i="2" a="1"/>
  <c r="D53" i="2" s="1"/>
  <c r="C53" i="2" a="1"/>
  <c r="C53" i="2" s="1"/>
  <c r="A55" i="2" l="1" a="1"/>
  <c r="A55" i="2" s="1"/>
  <c r="E55" i="2" s="1" a="1"/>
  <c r="E55" i="2" s="1"/>
  <c r="C54" i="2" a="1"/>
  <c r="C54" i="2" s="1"/>
  <c r="B54" i="2" a="1"/>
  <c r="B54" i="2" s="1"/>
  <c r="D54" i="2" a="1"/>
  <c r="D54" i="2" s="1"/>
  <c r="A56" i="2" l="1" a="1"/>
  <c r="A56" i="2" s="1"/>
  <c r="E56" i="2" s="1" a="1"/>
  <c r="E56" i="2" s="1"/>
  <c r="B55" i="2" a="1"/>
  <c r="B55" i="2" s="1"/>
  <c r="D55" i="2" a="1"/>
  <c r="D55" i="2" s="1"/>
  <c r="C55" i="2" a="1"/>
  <c r="C55" i="2" s="1"/>
  <c r="A57" i="2" l="1" a="1"/>
  <c r="A57" i="2" s="1"/>
  <c r="E57" i="2" s="1" a="1"/>
  <c r="E57" i="2" s="1"/>
  <c r="B56" i="2" a="1"/>
  <c r="B56" i="2" s="1"/>
  <c r="C56" i="2" a="1"/>
  <c r="C56" i="2" s="1"/>
  <c r="D56" i="2" a="1"/>
  <c r="D56" i="2" s="1"/>
  <c r="A58" i="2" l="1" a="1"/>
  <c r="A58" i="2" s="1"/>
  <c r="E58" i="2" s="1" a="1"/>
  <c r="E58" i="2" s="1"/>
  <c r="B57" i="2" a="1"/>
  <c r="B57" i="2" s="1"/>
  <c r="D57" i="2" a="1"/>
  <c r="D57" i="2" s="1"/>
  <c r="C57" i="2" a="1"/>
  <c r="C57" i="2" s="1"/>
  <c r="A59" i="2" l="1" a="1"/>
  <c r="A59" i="2" s="1"/>
  <c r="E59" i="2" s="1" a="1"/>
  <c r="E59" i="2" s="1"/>
  <c r="B58" i="2" a="1"/>
  <c r="B58" i="2" s="1"/>
  <c r="D58" i="2" a="1"/>
  <c r="D58" i="2" s="1"/>
  <c r="C58" i="2" a="1"/>
  <c r="C58" i="2" s="1"/>
  <c r="A60" i="2" l="1" a="1"/>
  <c r="A60" i="2" s="1"/>
  <c r="E60" i="2" s="1" a="1"/>
  <c r="E60" i="2" s="1"/>
  <c r="B59" i="2" a="1"/>
  <c r="B59" i="2" s="1"/>
  <c r="D59" i="2" a="1"/>
  <c r="D59" i="2" s="1"/>
  <c r="C59" i="2" a="1"/>
  <c r="C59" i="2" s="1"/>
  <c r="A61" i="2" l="1" a="1"/>
  <c r="A61" i="2" s="1"/>
  <c r="E61" i="2" s="1" a="1"/>
  <c r="E61" i="2" s="1"/>
  <c r="B60" i="2" a="1"/>
  <c r="B60" i="2" s="1"/>
  <c r="C60" i="2" a="1"/>
  <c r="C60" i="2" s="1"/>
  <c r="D60" i="2" a="1"/>
  <c r="D60" i="2" s="1"/>
  <c r="A62" i="2" l="1" a="1"/>
  <c r="A62" i="2" s="1"/>
  <c r="E62" i="2" s="1" a="1"/>
  <c r="E62" i="2" s="1"/>
  <c r="B61" i="2" a="1"/>
  <c r="B61" i="2" s="1"/>
  <c r="C61" i="2" a="1"/>
  <c r="C61" i="2" s="1"/>
  <c r="D61" i="2" a="1"/>
  <c r="D61" i="2" s="1"/>
  <c r="A63" i="2" l="1" a="1"/>
  <c r="A63" i="2" s="1"/>
  <c r="E63" i="2" s="1" a="1"/>
  <c r="E63" i="2" s="1"/>
  <c r="B62" i="2" a="1"/>
  <c r="B62" i="2" s="1"/>
  <c r="D62" i="2" a="1"/>
  <c r="D62" i="2" s="1"/>
  <c r="C62" i="2" a="1"/>
  <c r="C62" i="2" s="1"/>
  <c r="A64" i="2" l="1" a="1"/>
  <c r="A64" i="2" s="1"/>
  <c r="E64" i="2" s="1" a="1"/>
  <c r="E64" i="2" s="1"/>
  <c r="D63" i="2" a="1"/>
  <c r="D63" i="2" s="1"/>
  <c r="B63" i="2" a="1"/>
  <c r="B63" i="2" s="1"/>
  <c r="C63" i="2" a="1"/>
  <c r="C63" i="2" s="1"/>
  <c r="A65" i="2" l="1" a="1"/>
  <c r="A65" i="2" s="1"/>
  <c r="E65" i="2" s="1" a="1"/>
  <c r="E65" i="2" s="1"/>
  <c r="B64" i="2" a="1"/>
  <c r="B64" i="2" s="1"/>
  <c r="C64" i="2" a="1"/>
  <c r="C64" i="2" s="1"/>
  <c r="D64" i="2" a="1"/>
  <c r="D64" i="2" s="1"/>
  <c r="A66" i="2" l="1" a="1"/>
  <c r="A66" i="2" s="1"/>
  <c r="E66" i="2" s="1" a="1"/>
  <c r="E66" i="2" s="1"/>
  <c r="B65" i="2" a="1"/>
  <c r="B65" i="2" s="1"/>
  <c r="D65" i="2" a="1"/>
  <c r="D65" i="2" s="1"/>
  <c r="C65" i="2" a="1"/>
  <c r="C65" i="2" s="1"/>
  <c r="A67" i="2" l="1" a="1"/>
  <c r="A67" i="2" s="1"/>
  <c r="E67" i="2" s="1" a="1"/>
  <c r="E67" i="2" s="1"/>
  <c r="B66" i="2" a="1"/>
  <c r="B66" i="2" s="1"/>
  <c r="D66" i="2" a="1"/>
  <c r="D66" i="2" s="1"/>
  <c r="C66" i="2" a="1"/>
  <c r="C66" i="2" s="1"/>
  <c r="A68" i="2" l="1" a="1"/>
  <c r="A68" i="2" s="1"/>
  <c r="E68" i="2" s="1" a="1"/>
  <c r="E68" i="2" s="1"/>
  <c r="B67" i="2" a="1"/>
  <c r="B67" i="2" s="1"/>
  <c r="D67" i="2" a="1"/>
  <c r="D67" i="2" s="1"/>
  <c r="C67" i="2" a="1"/>
  <c r="C67" i="2" s="1"/>
  <c r="A69" i="2" l="1" a="1"/>
  <c r="A69" i="2" s="1"/>
  <c r="E69" i="2" s="1" a="1"/>
  <c r="E69" i="2" s="1"/>
  <c r="B68" i="2" a="1"/>
  <c r="B68" i="2" s="1"/>
  <c r="C68" i="2" a="1"/>
  <c r="C68" i="2" s="1"/>
  <c r="D68" i="2" a="1"/>
  <c r="D68" i="2" s="1"/>
  <c r="A70" i="2" l="1" a="1"/>
  <c r="A70" i="2" s="1"/>
  <c r="E70" i="2" s="1" a="1"/>
  <c r="E70" i="2" s="1"/>
  <c r="B69" i="2" a="1"/>
  <c r="B69" i="2" s="1"/>
  <c r="D69" i="2" a="1"/>
  <c r="D69" i="2" s="1"/>
  <c r="C69" i="2" a="1"/>
  <c r="C69" i="2" s="1"/>
  <c r="A71" i="2" l="1" a="1"/>
  <c r="A71" i="2" s="1"/>
  <c r="E71" i="2" s="1" a="1"/>
  <c r="E71" i="2" s="1"/>
  <c r="C70" i="2" a="1"/>
  <c r="C70" i="2" s="1"/>
  <c r="D70" i="2" a="1"/>
  <c r="D70" i="2" s="1"/>
  <c r="B70" i="2" a="1"/>
  <c r="B70" i="2" s="1"/>
  <c r="A72" i="2" l="1" a="1"/>
  <c r="A72" i="2" s="1"/>
  <c r="E72" i="2" s="1" a="1"/>
  <c r="E72" i="2" s="1"/>
  <c r="B71" i="2" a="1"/>
  <c r="B71" i="2" s="1"/>
  <c r="C71" i="2" a="1"/>
  <c r="C71" i="2" s="1"/>
  <c r="D71" i="2" a="1"/>
  <c r="D71" i="2" s="1"/>
  <c r="A73" i="2" l="1" a="1"/>
  <c r="A73" i="2" s="1"/>
  <c r="E73" i="2" s="1" a="1"/>
  <c r="E73" i="2" s="1"/>
  <c r="B72" i="2" a="1"/>
  <c r="B72" i="2" s="1"/>
  <c r="C72" i="2" a="1"/>
  <c r="C72" i="2" s="1"/>
  <c r="D72" i="2" a="1"/>
  <c r="D72" i="2" s="1"/>
  <c r="A74" i="2" l="1" a="1"/>
  <c r="A74" i="2" s="1"/>
  <c r="E74" i="2" s="1" a="1"/>
  <c r="E74" i="2" s="1"/>
  <c r="B73" i="2" a="1"/>
  <c r="B73" i="2" s="1"/>
  <c r="D73" i="2" a="1"/>
  <c r="D73" i="2" s="1"/>
  <c r="C73" i="2" a="1"/>
  <c r="C73" i="2" s="1"/>
  <c r="A75" i="2" l="1" a="1"/>
  <c r="A75" i="2" s="1"/>
  <c r="E75" i="2" s="1" a="1"/>
  <c r="E75" i="2" s="1"/>
  <c r="B74" i="2" a="1"/>
  <c r="B74" i="2" s="1"/>
  <c r="C74" i="2" a="1"/>
  <c r="C74" i="2" s="1"/>
  <c r="D74" i="2" a="1"/>
  <c r="D74" i="2" s="1"/>
  <c r="A76" i="2" l="1" a="1"/>
  <c r="A76" i="2" s="1"/>
  <c r="E76" i="2" s="1" a="1"/>
  <c r="E76" i="2" s="1"/>
  <c r="B75" i="2" a="1"/>
  <c r="B75" i="2" s="1"/>
  <c r="D75" i="2" a="1"/>
  <c r="D75" i="2" s="1"/>
  <c r="C75" i="2" a="1"/>
  <c r="C75" i="2" s="1"/>
  <c r="A77" i="2" l="1" a="1"/>
  <c r="A77" i="2" s="1"/>
  <c r="E77" i="2" s="1" a="1"/>
  <c r="E77" i="2" s="1"/>
  <c r="B76" i="2" a="1"/>
  <c r="B76" i="2" s="1"/>
  <c r="D76" i="2" a="1"/>
  <c r="D76" i="2" s="1"/>
  <c r="C76" i="2" a="1"/>
  <c r="C76" i="2" s="1"/>
  <c r="A78" i="2" l="1" a="1"/>
  <c r="A78" i="2" s="1"/>
  <c r="E78" i="2" s="1" a="1"/>
  <c r="E78" i="2" s="1"/>
  <c r="B77" i="2" a="1"/>
  <c r="B77" i="2" s="1"/>
  <c r="C77" i="2" a="1"/>
  <c r="C77" i="2" s="1"/>
  <c r="D77" i="2" a="1"/>
  <c r="D77" i="2" s="1"/>
  <c r="A79" i="2" l="1" a="1"/>
  <c r="A79" i="2" s="1"/>
  <c r="E79" i="2" s="1" a="1"/>
  <c r="E79" i="2" s="1"/>
  <c r="B78" i="2" a="1"/>
  <c r="B78" i="2" s="1"/>
  <c r="C78" i="2" a="1"/>
  <c r="C78" i="2" s="1"/>
  <c r="D78" i="2" a="1"/>
  <c r="D78" i="2" s="1"/>
  <c r="A80" i="2" l="1" a="1"/>
  <c r="A80" i="2" s="1"/>
  <c r="E80" i="2" s="1" a="1"/>
  <c r="E80" i="2" s="1"/>
  <c r="B79" i="2" a="1"/>
  <c r="B79" i="2" s="1"/>
  <c r="C79" i="2" a="1"/>
  <c r="C79" i="2" s="1"/>
  <c r="D79" i="2" a="1"/>
  <c r="D79" i="2" s="1"/>
  <c r="A81" i="2" l="1" a="1"/>
  <c r="A81" i="2" s="1"/>
  <c r="E81" i="2" s="1" a="1"/>
  <c r="E81" i="2" s="1"/>
  <c r="B80" i="2" a="1"/>
  <c r="B80" i="2" s="1"/>
  <c r="D80" i="2" a="1"/>
  <c r="D80" i="2" s="1"/>
  <c r="C80" i="2" a="1"/>
  <c r="C80" i="2" s="1"/>
  <c r="A82" i="2" l="1" a="1"/>
  <c r="A82" i="2" s="1"/>
  <c r="E82" i="2" s="1" a="1"/>
  <c r="E82" i="2" s="1"/>
  <c r="B81" i="2" a="1"/>
  <c r="B81" i="2" s="1"/>
  <c r="D81" i="2" a="1"/>
  <c r="D81" i="2" s="1"/>
  <c r="C81" i="2" a="1"/>
  <c r="C81" i="2" s="1"/>
  <c r="A83" i="2" l="1" a="1"/>
  <c r="A83" i="2" s="1"/>
  <c r="E83" i="2" s="1" a="1"/>
  <c r="E83" i="2" s="1"/>
  <c r="B82" i="2" a="1"/>
  <c r="B82" i="2" s="1"/>
  <c r="D82" i="2" a="1"/>
  <c r="D82" i="2" s="1"/>
  <c r="C82" i="2" a="1"/>
  <c r="C82" i="2" s="1"/>
  <c r="A84" i="2" l="1" a="1"/>
  <c r="A84" i="2" s="1"/>
  <c r="E84" i="2" s="1" a="1"/>
  <c r="E84" i="2" s="1"/>
  <c r="B83" i="2" a="1"/>
  <c r="B83" i="2" s="1"/>
  <c r="C83" i="2" a="1"/>
  <c r="C83" i="2" s="1"/>
  <c r="D83" i="2" a="1"/>
  <c r="D83" i="2" s="1"/>
  <c r="A85" i="2" l="1" a="1"/>
  <c r="A85" i="2" s="1"/>
  <c r="E85" i="2" s="1" a="1"/>
  <c r="E85" i="2" s="1"/>
  <c r="B84" i="2" a="1"/>
  <c r="B84" i="2" s="1"/>
  <c r="D84" i="2" a="1"/>
  <c r="D84" i="2" s="1"/>
  <c r="C84" i="2" a="1"/>
  <c r="C84" i="2" s="1"/>
  <c r="A86" i="2" l="1" a="1"/>
  <c r="A86" i="2" s="1"/>
  <c r="E86" i="2" s="1" a="1"/>
  <c r="E86" i="2" s="1"/>
  <c r="B85" i="2" a="1"/>
  <c r="B85" i="2" s="1"/>
  <c r="C85" i="2" a="1"/>
  <c r="C85" i="2" s="1"/>
  <c r="D85" i="2" a="1"/>
  <c r="D85" i="2" s="1"/>
  <c r="A87" i="2" l="1" a="1"/>
  <c r="A87" i="2" s="1"/>
  <c r="E87" i="2" s="1" a="1"/>
  <c r="E87" i="2" s="1"/>
  <c r="B86" i="2" a="1"/>
  <c r="B86" i="2" s="1"/>
  <c r="C86" i="2" a="1"/>
  <c r="C86" i="2" s="1"/>
  <c r="D86" i="2" a="1"/>
  <c r="D86" i="2" s="1"/>
  <c r="A88" i="2" l="1" a="1"/>
  <c r="A88" i="2" s="1"/>
  <c r="E88" i="2" s="1" a="1"/>
  <c r="E88" i="2" s="1"/>
  <c r="B87" i="2" a="1"/>
  <c r="B87" i="2" s="1"/>
  <c r="C87" i="2" a="1"/>
  <c r="C87" i="2" s="1"/>
  <c r="D87" i="2" a="1"/>
  <c r="D87" i="2" s="1"/>
  <c r="A89" i="2" l="1" a="1"/>
  <c r="A89" i="2" s="1"/>
  <c r="E89" i="2" s="1" a="1"/>
  <c r="E89" i="2" s="1"/>
  <c r="B88" i="2" a="1"/>
  <c r="B88" i="2" s="1"/>
  <c r="C88" i="2" a="1"/>
  <c r="C88" i="2" s="1"/>
  <c r="D88" i="2" a="1"/>
  <c r="D88" i="2" s="1"/>
  <c r="A90" i="2" l="1" a="1"/>
  <c r="A90" i="2" s="1"/>
  <c r="E90" i="2" s="1" a="1"/>
  <c r="E90" i="2" s="1"/>
  <c r="B89" i="2" a="1"/>
  <c r="B89" i="2" s="1"/>
  <c r="C89" i="2" a="1"/>
  <c r="C89" i="2" s="1"/>
  <c r="D89" i="2" a="1"/>
  <c r="D89" i="2" s="1"/>
  <c r="A91" i="2" l="1" a="1"/>
  <c r="A91" i="2" s="1"/>
  <c r="E91" i="2" s="1" a="1"/>
  <c r="E91" i="2" s="1"/>
  <c r="C90" i="2" a="1"/>
  <c r="C90" i="2" s="1"/>
  <c r="D90" i="2" a="1"/>
  <c r="D90" i="2" s="1"/>
  <c r="B90" i="2" a="1"/>
  <c r="B90" i="2" s="1"/>
  <c r="A92" i="2" l="1" a="1"/>
  <c r="A92" i="2" s="1"/>
  <c r="E92" i="2" s="1" a="1"/>
  <c r="E92" i="2" s="1"/>
  <c r="B91" i="2" a="1"/>
  <c r="B91" i="2" s="1"/>
  <c r="D91" i="2" a="1"/>
  <c r="D91" i="2" s="1"/>
  <c r="C91" i="2" a="1"/>
  <c r="C91" i="2" s="1"/>
  <c r="A93" i="2" l="1" a="1"/>
  <c r="A93" i="2" s="1"/>
  <c r="E93" i="2" s="1" a="1"/>
  <c r="E93" i="2" s="1"/>
  <c r="D92" i="2" a="1"/>
  <c r="D92" i="2" s="1"/>
  <c r="B92" i="2" a="1"/>
  <c r="B92" i="2" s="1"/>
  <c r="C92" i="2" a="1"/>
  <c r="C92" i="2" s="1"/>
  <c r="A94" i="2" l="1" a="1"/>
  <c r="A94" i="2" s="1"/>
  <c r="E94" i="2" s="1" a="1"/>
  <c r="E94" i="2" s="1"/>
  <c r="B93" i="2" a="1"/>
  <c r="B93" i="2" s="1"/>
  <c r="D93" i="2" a="1"/>
  <c r="D93" i="2" s="1"/>
  <c r="C93" i="2" a="1"/>
  <c r="C93" i="2" s="1"/>
  <c r="A95" i="2" l="1" a="1"/>
  <c r="A95" i="2" s="1"/>
  <c r="E95" i="2" s="1" a="1"/>
  <c r="E95" i="2" s="1"/>
  <c r="B94" i="2" a="1"/>
  <c r="B94" i="2" s="1"/>
  <c r="D94" i="2" a="1"/>
  <c r="D94" i="2" s="1"/>
  <c r="C94" i="2" a="1"/>
  <c r="C94" i="2" s="1"/>
  <c r="A96" i="2" l="1" a="1"/>
  <c r="A96" i="2" s="1"/>
  <c r="E96" i="2" s="1" a="1"/>
  <c r="E96" i="2" s="1"/>
  <c r="B95" i="2" a="1"/>
  <c r="B95" i="2" s="1"/>
  <c r="C95" i="2" a="1"/>
  <c r="C95" i="2" s="1"/>
  <c r="D95" i="2" a="1"/>
  <c r="D95" i="2" s="1"/>
  <c r="A97" i="2" l="1" a="1"/>
  <c r="A97" i="2" s="1"/>
  <c r="E97" i="2" s="1" a="1"/>
  <c r="E97" i="2" s="1"/>
  <c r="D96" i="2" a="1"/>
  <c r="D96" i="2" s="1"/>
  <c r="B96" i="2" a="1"/>
  <c r="B96" i="2" s="1"/>
  <c r="C96" i="2" a="1"/>
  <c r="C96" i="2" s="1"/>
  <c r="A98" i="2" l="1" a="1"/>
  <c r="A98" i="2" s="1"/>
  <c r="E98" i="2" s="1" a="1"/>
  <c r="E98" i="2" s="1"/>
  <c r="B97" i="2" a="1"/>
  <c r="B97" i="2" s="1"/>
  <c r="D97" i="2" a="1"/>
  <c r="D97" i="2" s="1"/>
  <c r="C97" i="2" a="1"/>
  <c r="C97" i="2" s="1"/>
  <c r="A99" i="2" l="1" a="1"/>
  <c r="A99" i="2" s="1"/>
  <c r="E99" i="2" s="1" a="1"/>
  <c r="E99" i="2" s="1"/>
  <c r="B98" i="2" a="1"/>
  <c r="B98" i="2" s="1"/>
  <c r="D98" i="2" a="1"/>
  <c r="D98" i="2" s="1"/>
  <c r="C98" i="2" a="1"/>
  <c r="C98" i="2" s="1"/>
  <c r="A100" i="2" l="1" a="1"/>
  <c r="A100" i="2" s="1"/>
  <c r="E100" i="2" s="1" a="1"/>
  <c r="E100" i="2" s="1"/>
  <c r="B99" i="2" a="1"/>
  <c r="B99" i="2" s="1"/>
  <c r="D99" i="2" a="1"/>
  <c r="D99" i="2" s="1"/>
  <c r="C99" i="2" a="1"/>
  <c r="C99" i="2" s="1"/>
  <c r="A101" i="2" l="1" a="1"/>
  <c r="A101" i="2" s="1"/>
  <c r="E101" i="2" s="1" a="1"/>
  <c r="E101" i="2" s="1"/>
  <c r="B100" i="2" a="1"/>
  <c r="B100" i="2" s="1"/>
  <c r="D100" i="2" a="1"/>
  <c r="D100" i="2" s="1"/>
  <c r="C100" i="2" a="1"/>
  <c r="C100" i="2" s="1"/>
  <c r="A102" i="2" l="1" a="1"/>
  <c r="A102" i="2" s="1"/>
  <c r="E102" i="2" s="1" a="1"/>
  <c r="E102" i="2" s="1"/>
  <c r="B101" i="2" a="1"/>
  <c r="B101" i="2" s="1"/>
  <c r="C101" i="2" a="1"/>
  <c r="C101" i="2" s="1"/>
  <c r="D101" i="2" a="1"/>
  <c r="D101" i="2" s="1"/>
  <c r="A103" i="2" l="1" a="1"/>
  <c r="A103" i="2" s="1"/>
  <c r="E103" i="2" s="1" a="1"/>
  <c r="E103" i="2" s="1"/>
  <c r="B102" i="2" a="1"/>
  <c r="B102" i="2" s="1"/>
  <c r="C102" i="2" a="1"/>
  <c r="C102" i="2" s="1"/>
  <c r="D102" i="2" a="1"/>
  <c r="D102" i="2" s="1"/>
  <c r="A104" i="2" l="1" a="1"/>
  <c r="A104" i="2" s="1"/>
  <c r="E104" i="2" s="1" a="1"/>
  <c r="E104" i="2" s="1"/>
  <c r="D103" i="2" a="1"/>
  <c r="D103" i="2" s="1"/>
  <c r="B103" i="2" a="1"/>
  <c r="B103" i="2" s="1"/>
  <c r="C103" i="2" a="1"/>
  <c r="C103" i="2" s="1"/>
  <c r="A105" i="2" l="1" a="1"/>
  <c r="A105" i="2" s="1"/>
  <c r="E105" i="2" s="1" a="1"/>
  <c r="E105" i="2" s="1"/>
  <c r="B104" i="2" a="1"/>
  <c r="B104" i="2" s="1"/>
  <c r="C104" i="2" a="1"/>
  <c r="C104" i="2" s="1"/>
  <c r="D104" i="2" a="1"/>
  <c r="D104" i="2" s="1"/>
  <c r="A106" i="2" l="1" a="1"/>
  <c r="A106" i="2" s="1"/>
  <c r="E106" i="2" s="1" a="1"/>
  <c r="E106" i="2" s="1"/>
  <c r="C105" i="2" a="1"/>
  <c r="C105" i="2" s="1"/>
  <c r="D105" i="2" a="1"/>
  <c r="D105" i="2" s="1"/>
  <c r="B105" i="2" a="1"/>
  <c r="B105" i="2" s="1"/>
  <c r="A107" i="2" l="1" a="1"/>
  <c r="A107" i="2" s="1"/>
  <c r="E107" i="2" s="1" a="1"/>
  <c r="E107" i="2" s="1"/>
  <c r="D106" i="2" a="1"/>
  <c r="D106" i="2" s="1"/>
  <c r="B106" i="2" a="1"/>
  <c r="B106" i="2" s="1"/>
  <c r="C106" i="2" a="1"/>
  <c r="C106" i="2" s="1"/>
  <c r="A108" i="2" l="1" a="1"/>
  <c r="A108" i="2" s="1"/>
  <c r="E108" i="2" s="1" a="1"/>
  <c r="E108" i="2" s="1"/>
  <c r="B107" i="2" a="1"/>
  <c r="B107" i="2" s="1"/>
  <c r="C107" i="2" a="1"/>
  <c r="C107" i="2" s="1"/>
  <c r="D107" i="2" a="1"/>
  <c r="D107" i="2" s="1"/>
  <c r="A109" i="2" l="1" a="1"/>
  <c r="A109" i="2" s="1"/>
  <c r="E109" i="2" s="1" a="1"/>
  <c r="E109" i="2" s="1"/>
  <c r="B108" i="2" a="1"/>
  <c r="B108" i="2" s="1"/>
  <c r="C108" i="2" a="1"/>
  <c r="C108" i="2" s="1"/>
  <c r="D108" i="2" a="1"/>
  <c r="D108" i="2" s="1"/>
  <c r="A110" i="2" l="1" a="1"/>
  <c r="A110" i="2" s="1"/>
  <c r="E110" i="2" s="1" a="1"/>
  <c r="E110" i="2" s="1"/>
  <c r="B109" i="2" a="1"/>
  <c r="B109" i="2" s="1"/>
  <c r="D109" i="2" a="1"/>
  <c r="D109" i="2" s="1"/>
  <c r="C109" i="2" a="1"/>
  <c r="C109" i="2" s="1"/>
  <c r="A111" i="2" l="1" a="1"/>
  <c r="A111" i="2" s="1"/>
  <c r="E111" i="2" s="1" a="1"/>
  <c r="E111" i="2" s="1"/>
  <c r="B110" i="2" a="1"/>
  <c r="B110" i="2" s="1"/>
  <c r="C110" i="2" a="1"/>
  <c r="C110" i="2" s="1"/>
  <c r="D110" i="2" a="1"/>
  <c r="D110" i="2" s="1"/>
  <c r="A112" i="2" l="1" a="1"/>
  <c r="A112" i="2" s="1"/>
  <c r="E112" i="2" s="1" a="1"/>
  <c r="E112" i="2" s="1"/>
  <c r="B111" i="2" a="1"/>
  <c r="B111" i="2" s="1"/>
  <c r="D111" i="2" a="1"/>
  <c r="D111" i="2" s="1"/>
  <c r="C111" i="2" a="1"/>
  <c r="C111" i="2" s="1"/>
  <c r="A113" i="2" l="1" a="1"/>
  <c r="A113" i="2" s="1"/>
  <c r="E113" i="2" s="1" a="1"/>
  <c r="E113" i="2" s="1"/>
  <c r="B112" i="2" a="1"/>
  <c r="B112" i="2" s="1"/>
  <c r="C112" i="2" a="1"/>
  <c r="C112" i="2" s="1"/>
  <c r="D112" i="2" a="1"/>
  <c r="D112" i="2" s="1"/>
  <c r="A114" i="2" l="1" a="1"/>
  <c r="A114" i="2" s="1"/>
  <c r="E114" i="2" s="1" a="1"/>
  <c r="E114" i="2" s="1"/>
  <c r="B113" i="2" a="1"/>
  <c r="B113" i="2" s="1"/>
  <c r="D113" i="2" a="1"/>
  <c r="D113" i="2" s="1"/>
  <c r="C113" i="2" a="1"/>
  <c r="C113" i="2" s="1"/>
  <c r="A115" i="2" l="1" a="1"/>
  <c r="A115" i="2" s="1"/>
  <c r="E115" i="2" s="1" a="1"/>
  <c r="E115" i="2" s="1"/>
  <c r="B114" i="2" a="1"/>
  <c r="B114" i="2" s="1"/>
  <c r="C114" i="2" a="1"/>
  <c r="C114" i="2" s="1"/>
  <c r="D114" i="2" a="1"/>
  <c r="D114" i="2" s="1"/>
  <c r="A116" i="2" l="1" a="1"/>
  <c r="A116" i="2" s="1"/>
  <c r="E116" i="2" s="1" a="1"/>
  <c r="E116" i="2" s="1"/>
  <c r="B115" i="2" a="1"/>
  <c r="B115" i="2" s="1"/>
  <c r="C115" i="2" a="1"/>
  <c r="C115" i="2" s="1"/>
  <c r="D115" i="2" a="1"/>
  <c r="D115" i="2" s="1"/>
  <c r="A117" i="2" l="1" a="1"/>
  <c r="A117" i="2" s="1"/>
  <c r="E117" i="2" s="1" a="1"/>
  <c r="E117" i="2" s="1"/>
  <c r="B116" i="2" a="1"/>
  <c r="B116" i="2" s="1"/>
  <c r="C116" i="2" a="1"/>
  <c r="C116" i="2" s="1"/>
  <c r="D116" i="2" a="1"/>
  <c r="D116" i="2" s="1"/>
  <c r="A118" i="2" l="1" a="1"/>
  <c r="A118" i="2" s="1"/>
  <c r="E118" i="2" s="1" a="1"/>
  <c r="E118" i="2" s="1"/>
  <c r="B117" i="2" a="1"/>
  <c r="B117" i="2" s="1"/>
  <c r="C117" i="2" a="1"/>
  <c r="C117" i="2" s="1"/>
  <c r="D117" i="2" a="1"/>
  <c r="D117" i="2" s="1"/>
  <c r="A119" i="2" l="1" a="1"/>
  <c r="A119" i="2" s="1"/>
  <c r="E119" i="2" s="1" a="1"/>
  <c r="E119" i="2" s="1"/>
  <c r="B118" i="2" a="1"/>
  <c r="B118" i="2" s="1"/>
  <c r="C118" i="2" a="1"/>
  <c r="C118" i="2" s="1"/>
  <c r="D118" i="2" a="1"/>
  <c r="D118" i="2" s="1"/>
  <c r="A120" i="2" l="1" a="1"/>
  <c r="A120" i="2" s="1"/>
  <c r="E120" i="2" s="1" a="1"/>
  <c r="E120" i="2" s="1"/>
  <c r="B119" i="2" a="1"/>
  <c r="B119" i="2" s="1"/>
  <c r="D119" i="2" a="1"/>
  <c r="D119" i="2" s="1"/>
  <c r="C119" i="2" a="1"/>
  <c r="C119" i="2" s="1"/>
  <c r="A121" i="2" l="1" a="1"/>
  <c r="A121" i="2" s="1"/>
  <c r="E121" i="2" s="1" a="1"/>
  <c r="E121" i="2" s="1"/>
  <c r="B120" i="2" a="1"/>
  <c r="B120" i="2" s="1"/>
  <c r="C120" i="2" a="1"/>
  <c r="C120" i="2" s="1"/>
  <c r="D120" i="2" a="1"/>
  <c r="D120" i="2" s="1"/>
  <c r="A122" i="2" l="1" a="1"/>
  <c r="A122" i="2" s="1"/>
  <c r="E122" i="2" s="1" a="1"/>
  <c r="E122" i="2" s="1"/>
  <c r="B121" i="2" a="1"/>
  <c r="B121" i="2" s="1"/>
  <c r="C121" i="2" a="1"/>
  <c r="C121" i="2" s="1"/>
  <c r="D121" i="2" a="1"/>
  <c r="D121" i="2" s="1"/>
  <c r="A123" i="2" l="1" a="1"/>
  <c r="A123" i="2" s="1"/>
  <c r="E123" i="2" s="1" a="1"/>
  <c r="E123" i="2" s="1"/>
  <c r="B122" i="2" a="1"/>
  <c r="B122" i="2" s="1"/>
  <c r="C122" i="2" a="1"/>
  <c r="C122" i="2" s="1"/>
  <c r="D122" i="2" a="1"/>
  <c r="D122" i="2" s="1"/>
  <c r="A124" i="2" l="1" a="1"/>
  <c r="A124" i="2" s="1"/>
  <c r="E124" i="2" s="1" a="1"/>
  <c r="E124" i="2" s="1"/>
  <c r="B123" i="2" a="1"/>
  <c r="B123" i="2" s="1"/>
  <c r="C123" i="2" a="1"/>
  <c r="C123" i="2" s="1"/>
  <c r="D123" i="2" a="1"/>
  <c r="D123" i="2" s="1"/>
  <c r="A125" i="2" l="1" a="1"/>
  <c r="A125" i="2" s="1"/>
  <c r="E125" i="2" s="1" a="1"/>
  <c r="E125" i="2" s="1"/>
  <c r="B124" i="2" a="1"/>
  <c r="B124" i="2" s="1"/>
  <c r="C124" i="2" a="1"/>
  <c r="C124" i="2" s="1"/>
  <c r="D124" i="2" a="1"/>
  <c r="D124" i="2" s="1"/>
  <c r="A126" i="2" l="1" a="1"/>
  <c r="A126" i="2" s="1"/>
  <c r="E126" i="2" s="1" a="1"/>
  <c r="E126" i="2" s="1"/>
  <c r="B125" i="2" a="1"/>
  <c r="B125" i="2" s="1"/>
  <c r="C125" i="2" a="1"/>
  <c r="C125" i="2" s="1"/>
  <c r="D125" i="2" a="1"/>
  <c r="D125" i="2" s="1"/>
  <c r="A127" i="2" l="1" a="1"/>
  <c r="A127" i="2" s="1"/>
  <c r="E127" i="2" s="1" a="1"/>
  <c r="E127" i="2" s="1"/>
  <c r="D126" i="2" a="1"/>
  <c r="D126" i="2" s="1"/>
  <c r="B126" i="2" a="1"/>
  <c r="B126" i="2" s="1"/>
  <c r="C126" i="2" a="1"/>
  <c r="C126" i="2" s="1"/>
  <c r="A128" i="2" l="1" a="1"/>
  <c r="A128" i="2" s="1"/>
  <c r="E128" i="2" s="1" a="1"/>
  <c r="E128" i="2" s="1"/>
  <c r="C127" i="2" a="1"/>
  <c r="C127" i="2" s="1"/>
  <c r="D127" i="2" a="1"/>
  <c r="D127" i="2" s="1"/>
  <c r="B127" i="2" a="1"/>
  <c r="B127" i="2" s="1"/>
  <c r="A129" i="2" l="1" a="1"/>
  <c r="A129" i="2" s="1"/>
  <c r="E129" i="2" s="1" a="1"/>
  <c r="E129" i="2" s="1"/>
  <c r="B128" i="2" a="1"/>
  <c r="B128" i="2" s="1"/>
  <c r="D128" i="2" a="1"/>
  <c r="D128" i="2" s="1"/>
  <c r="C128" i="2" a="1"/>
  <c r="C128" i="2" s="1"/>
  <c r="A130" i="2" l="1" a="1"/>
  <c r="A130" i="2" s="1"/>
  <c r="E130" i="2" s="1" a="1"/>
  <c r="E130" i="2" s="1"/>
  <c r="B129" i="2" a="1"/>
  <c r="B129" i="2" s="1"/>
  <c r="C129" i="2" a="1"/>
  <c r="C129" i="2" s="1"/>
  <c r="D129" i="2" a="1"/>
  <c r="D129" i="2" s="1"/>
  <c r="A131" i="2" l="1" a="1"/>
  <c r="A131" i="2" s="1"/>
  <c r="E131" i="2" s="1" a="1"/>
  <c r="E131" i="2" s="1"/>
  <c r="B130" i="2" a="1"/>
  <c r="B130" i="2" s="1"/>
  <c r="D130" i="2" a="1"/>
  <c r="D130" i="2" s="1"/>
  <c r="C130" i="2" a="1"/>
  <c r="C130" i="2" s="1"/>
  <c r="A132" i="2" l="1" a="1"/>
  <c r="A132" i="2" s="1"/>
  <c r="E132" i="2" s="1" a="1"/>
  <c r="E132" i="2" s="1"/>
  <c r="B131" i="2" a="1"/>
  <c r="B131" i="2" s="1"/>
  <c r="C131" i="2" a="1"/>
  <c r="C131" i="2" s="1"/>
  <c r="D131" i="2" a="1"/>
  <c r="D131" i="2" s="1"/>
  <c r="A133" i="2" l="1" a="1"/>
  <c r="A133" i="2" s="1"/>
  <c r="E133" i="2" s="1" a="1"/>
  <c r="E133" i="2" s="1"/>
  <c r="B132" i="2" a="1"/>
  <c r="B132" i="2" s="1"/>
  <c r="C132" i="2" a="1"/>
  <c r="C132" i="2" s="1"/>
  <c r="D132" i="2" a="1"/>
  <c r="D132" i="2" s="1"/>
  <c r="A134" i="2" l="1" a="1"/>
  <c r="A134" i="2" s="1"/>
  <c r="E134" i="2" s="1" a="1"/>
  <c r="E134" i="2" s="1"/>
  <c r="B133" i="2" a="1"/>
  <c r="B133" i="2" s="1"/>
  <c r="C133" i="2" a="1"/>
  <c r="C133" i="2" s="1"/>
  <c r="D133" i="2" a="1"/>
  <c r="D133" i="2" s="1"/>
  <c r="A135" i="2" l="1" a="1"/>
  <c r="A135" i="2" s="1"/>
  <c r="E135" i="2" s="1" a="1"/>
  <c r="E135" i="2" s="1"/>
  <c r="B134" i="2" a="1"/>
  <c r="B134" i="2" s="1"/>
  <c r="D134" i="2" a="1"/>
  <c r="D134" i="2" s="1"/>
  <c r="C134" i="2" a="1"/>
  <c r="C134" i="2" s="1"/>
  <c r="A136" i="2" l="1" a="1"/>
  <c r="A136" i="2" s="1"/>
  <c r="E136" i="2" s="1" a="1"/>
  <c r="E136" i="2" s="1"/>
  <c r="B135" i="2" a="1"/>
  <c r="B135" i="2" s="1"/>
  <c r="D135" i="2" a="1"/>
  <c r="D135" i="2" s="1"/>
  <c r="C135" i="2" a="1"/>
  <c r="C135" i="2" s="1"/>
  <c r="A137" i="2" l="1" a="1"/>
  <c r="A137" i="2" s="1"/>
  <c r="E137" i="2" s="1" a="1"/>
  <c r="E137" i="2" s="1"/>
  <c r="B136" i="2" a="1"/>
  <c r="B136" i="2" s="1"/>
  <c r="C136" i="2" a="1"/>
  <c r="C136" i="2" s="1"/>
  <c r="D136" i="2" a="1"/>
  <c r="D136" i="2" s="1"/>
  <c r="A138" i="2" l="1" a="1"/>
  <c r="A138" i="2" s="1"/>
  <c r="E138" i="2" s="1" a="1"/>
  <c r="E138" i="2" s="1"/>
  <c r="B137" i="2" a="1"/>
  <c r="B137" i="2" s="1"/>
  <c r="D137" i="2" a="1"/>
  <c r="D137" i="2" s="1"/>
  <c r="C137" i="2" a="1"/>
  <c r="C137" i="2" s="1"/>
  <c r="A139" i="2" l="1" a="1"/>
  <c r="A139" i="2" s="1"/>
  <c r="E139" i="2" s="1" a="1"/>
  <c r="E139" i="2" s="1"/>
  <c r="B138" i="2" a="1"/>
  <c r="B138" i="2" s="1"/>
  <c r="D138" i="2" a="1"/>
  <c r="D138" i="2" s="1"/>
  <c r="C138" i="2" a="1"/>
  <c r="C138" i="2" s="1"/>
  <c r="A140" i="2" l="1" a="1"/>
  <c r="A140" i="2" s="1"/>
  <c r="E140" i="2" s="1" a="1"/>
  <c r="E140" i="2" s="1"/>
  <c r="B139" i="2" a="1"/>
  <c r="B139" i="2" s="1"/>
  <c r="D139" i="2" a="1"/>
  <c r="D139" i="2" s="1"/>
  <c r="C139" i="2" a="1"/>
  <c r="C139" i="2" s="1"/>
  <c r="A141" i="2" l="1" a="1"/>
  <c r="A141" i="2" s="1"/>
  <c r="E141" i="2" s="1" a="1"/>
  <c r="E141" i="2" s="1"/>
  <c r="B140" i="2" a="1"/>
  <c r="B140" i="2" s="1"/>
  <c r="D140" i="2" a="1"/>
  <c r="D140" i="2" s="1"/>
  <c r="C140" i="2" a="1"/>
  <c r="C140" i="2" s="1"/>
  <c r="A142" i="2" l="1" a="1"/>
  <c r="A142" i="2" s="1"/>
  <c r="E142" i="2" s="1" a="1"/>
  <c r="E142" i="2" s="1"/>
  <c r="B141" i="2" a="1"/>
  <c r="B141" i="2" s="1"/>
  <c r="C141" i="2" a="1"/>
  <c r="C141" i="2" s="1"/>
  <c r="D141" i="2" a="1"/>
  <c r="D141" i="2" s="1"/>
  <c r="A143" i="2" l="1" a="1"/>
  <c r="A143" i="2" s="1"/>
  <c r="E143" i="2" s="1" a="1"/>
  <c r="E143" i="2" s="1"/>
  <c r="B142" i="2" a="1"/>
  <c r="B142" i="2" s="1"/>
  <c r="D142" i="2" a="1"/>
  <c r="D142" i="2" s="1"/>
  <c r="C142" i="2" a="1"/>
  <c r="C142" i="2" s="1"/>
  <c r="A144" i="2" l="1" a="1"/>
  <c r="A144" i="2" s="1"/>
  <c r="E144" i="2" s="1" a="1"/>
  <c r="E144" i="2" s="1"/>
  <c r="B143" i="2" a="1"/>
  <c r="B143" i="2" s="1"/>
  <c r="C143" i="2" a="1"/>
  <c r="C143" i="2" s="1"/>
  <c r="D143" i="2" a="1"/>
  <c r="D143" i="2" s="1"/>
  <c r="A145" i="2" l="1" a="1"/>
  <c r="A145" i="2" s="1"/>
  <c r="E145" i="2" s="1" a="1"/>
  <c r="E145" i="2" s="1"/>
  <c r="B144" i="2" a="1"/>
  <c r="B144" i="2" s="1"/>
  <c r="D144" i="2" a="1"/>
  <c r="D144" i="2" s="1"/>
  <c r="C144" i="2" a="1"/>
  <c r="C144" i="2" s="1"/>
  <c r="A146" i="2" l="1" a="1"/>
  <c r="A146" i="2" s="1"/>
  <c r="E146" i="2" s="1" a="1"/>
  <c r="E146" i="2" s="1"/>
  <c r="B145" i="2" a="1"/>
  <c r="B145" i="2" s="1"/>
  <c r="D145" i="2" a="1"/>
  <c r="D145" i="2" s="1"/>
  <c r="C145" i="2" a="1"/>
  <c r="C145" i="2" s="1"/>
  <c r="A147" i="2" l="1" a="1"/>
  <c r="A147" i="2" s="1"/>
  <c r="E147" i="2" s="1" a="1"/>
  <c r="E147" i="2" s="1"/>
  <c r="B146" i="2" a="1"/>
  <c r="B146" i="2" s="1"/>
  <c r="D146" i="2" a="1"/>
  <c r="D146" i="2" s="1"/>
  <c r="C146" i="2" a="1"/>
  <c r="C146" i="2" s="1"/>
  <c r="A148" i="2" l="1" a="1"/>
  <c r="A148" i="2" s="1"/>
  <c r="E148" i="2" s="1" a="1"/>
  <c r="E148" i="2" s="1"/>
  <c r="B147" i="2" a="1"/>
  <c r="B147" i="2" s="1"/>
  <c r="C147" i="2" a="1"/>
  <c r="C147" i="2" s="1"/>
  <c r="D147" i="2" a="1"/>
  <c r="D147" i="2" s="1"/>
  <c r="A149" i="2" l="1" a="1"/>
  <c r="A149" i="2" s="1"/>
  <c r="E149" i="2" s="1" a="1"/>
  <c r="E149" i="2" s="1"/>
  <c r="C148" i="2" a="1"/>
  <c r="C148" i="2" s="1"/>
  <c r="B148" i="2" a="1"/>
  <c r="B148" i="2" s="1"/>
  <c r="D148" i="2" a="1"/>
  <c r="D148" i="2" s="1"/>
  <c r="A150" i="2" l="1" a="1"/>
  <c r="A150" i="2" s="1"/>
  <c r="E150" i="2" s="1" a="1"/>
  <c r="E150" i="2" s="1"/>
  <c r="B149" i="2" a="1"/>
  <c r="B149" i="2" s="1"/>
  <c r="C149" i="2" a="1"/>
  <c r="C149" i="2" s="1"/>
  <c r="D149" i="2" a="1"/>
  <c r="D149" i="2" s="1"/>
  <c r="A151" i="2" l="1" a="1"/>
  <c r="A151" i="2" s="1"/>
  <c r="E151" i="2" s="1" a="1"/>
  <c r="E151" i="2" s="1"/>
  <c r="B150" i="2" a="1"/>
  <c r="B150" i="2" s="1"/>
  <c r="D150" i="2" a="1"/>
  <c r="D150" i="2" s="1"/>
  <c r="C150" i="2" a="1"/>
  <c r="C150" i="2" s="1"/>
  <c r="A152" i="2" l="1" a="1"/>
  <c r="A152" i="2" s="1"/>
  <c r="E152" i="2" s="1" a="1"/>
  <c r="E152" i="2" s="1"/>
  <c r="B151" i="2" a="1"/>
  <c r="B151" i="2" s="1"/>
  <c r="C151" i="2" a="1"/>
  <c r="C151" i="2" s="1"/>
  <c r="D151" i="2" a="1"/>
  <c r="D151" i="2" s="1"/>
  <c r="A153" i="2" l="1" a="1"/>
  <c r="A153" i="2" s="1"/>
  <c r="E153" i="2" s="1" a="1"/>
  <c r="E153" i="2" s="1"/>
  <c r="B152" i="2" a="1"/>
  <c r="B152" i="2" s="1"/>
  <c r="C152" i="2" a="1"/>
  <c r="C152" i="2" s="1"/>
  <c r="D152" i="2" a="1"/>
  <c r="D152" i="2" s="1"/>
  <c r="A154" i="2" l="1" a="1"/>
  <c r="A154" i="2" s="1"/>
  <c r="E154" i="2" s="1" a="1"/>
  <c r="E154" i="2" s="1"/>
  <c r="B153" i="2" a="1"/>
  <c r="B153" i="2" s="1"/>
  <c r="D153" i="2" a="1"/>
  <c r="D153" i="2" s="1"/>
  <c r="C153" i="2" a="1"/>
  <c r="C153" i="2" s="1"/>
  <c r="A155" i="2" l="1" a="1"/>
  <c r="A155" i="2" s="1"/>
  <c r="E155" i="2" s="1" a="1"/>
  <c r="E155" i="2" s="1"/>
  <c r="B154" i="2" a="1"/>
  <c r="B154" i="2" s="1"/>
  <c r="C154" i="2" a="1"/>
  <c r="C154" i="2" s="1"/>
  <c r="D154" i="2" a="1"/>
  <c r="D154" i="2" s="1"/>
  <c r="A156" i="2" l="1" a="1"/>
  <c r="A156" i="2" s="1"/>
  <c r="E156" i="2" s="1" a="1"/>
  <c r="E156" i="2" s="1"/>
  <c r="B155" i="2" a="1"/>
  <c r="B155" i="2" s="1"/>
  <c r="C155" i="2" a="1"/>
  <c r="C155" i="2" s="1"/>
  <c r="D155" i="2" a="1"/>
  <c r="D155" i="2" s="1"/>
  <c r="A157" i="2" l="1" a="1"/>
  <c r="A157" i="2" s="1"/>
  <c r="E157" i="2" s="1" a="1"/>
  <c r="E157" i="2" s="1"/>
  <c r="B156" i="2" a="1"/>
  <c r="B156" i="2" s="1"/>
  <c r="D156" i="2" a="1"/>
  <c r="D156" i="2" s="1"/>
  <c r="C156" i="2" a="1"/>
  <c r="C156" i="2" s="1"/>
  <c r="A158" i="2" l="1" a="1"/>
  <c r="A158" i="2" s="1"/>
  <c r="E158" i="2" s="1" a="1"/>
  <c r="E158" i="2" s="1"/>
  <c r="B157" i="2" a="1"/>
  <c r="B157" i="2" s="1"/>
  <c r="C157" i="2" a="1"/>
  <c r="C157" i="2" s="1"/>
  <c r="D157" i="2" a="1"/>
  <c r="D157" i="2" s="1"/>
  <c r="A159" i="2" l="1" a="1"/>
  <c r="A159" i="2" s="1"/>
  <c r="E159" i="2" s="1" a="1"/>
  <c r="E159" i="2" s="1"/>
  <c r="B158" i="2" a="1"/>
  <c r="B158" i="2" s="1"/>
  <c r="D158" i="2" a="1"/>
  <c r="D158" i="2" s="1"/>
  <c r="C158" i="2" a="1"/>
  <c r="C158" i="2" s="1"/>
  <c r="A160" i="2" l="1" a="1"/>
  <c r="A160" i="2" s="1"/>
  <c r="E160" i="2" s="1" a="1"/>
  <c r="E160" i="2" s="1"/>
  <c r="B159" i="2" a="1"/>
  <c r="B159" i="2" s="1"/>
  <c r="D159" i="2" a="1"/>
  <c r="D159" i="2" s="1"/>
  <c r="C159" i="2" a="1"/>
  <c r="C159" i="2" s="1"/>
  <c r="A161" i="2" l="1" a="1"/>
  <c r="A161" i="2" s="1"/>
  <c r="E161" i="2" s="1" a="1"/>
  <c r="E161" i="2" s="1"/>
  <c r="C160" i="2" a="1"/>
  <c r="C160" i="2" s="1"/>
  <c r="B160" i="2" a="1"/>
  <c r="B160" i="2" s="1"/>
  <c r="D160" i="2" a="1"/>
  <c r="D160" i="2" s="1"/>
  <c r="A162" i="2" l="1" a="1"/>
  <c r="A162" i="2" s="1"/>
  <c r="E162" i="2" s="1" a="1"/>
  <c r="E162" i="2" s="1"/>
  <c r="C161" i="2" a="1"/>
  <c r="C161" i="2" s="1"/>
  <c r="B161" i="2" a="1"/>
  <c r="B161" i="2" s="1"/>
  <c r="D161" i="2" a="1"/>
  <c r="D161" i="2" s="1"/>
  <c r="A163" i="2" l="1" a="1"/>
  <c r="A163" i="2" s="1"/>
  <c r="E163" i="2" s="1" a="1"/>
  <c r="E163" i="2" s="1"/>
  <c r="B162" i="2" a="1"/>
  <c r="B162" i="2" s="1"/>
  <c r="D162" i="2" a="1"/>
  <c r="D162" i="2" s="1"/>
  <c r="C162" i="2" a="1"/>
  <c r="C162" i="2" s="1"/>
  <c r="A164" i="2" l="1" a="1"/>
  <c r="A164" i="2" s="1"/>
  <c r="E164" i="2" s="1" a="1"/>
  <c r="E164" i="2" s="1"/>
  <c r="B163" i="2" a="1"/>
  <c r="B163" i="2" s="1"/>
  <c r="C163" i="2" a="1"/>
  <c r="C163" i="2" s="1"/>
  <c r="D163" i="2" a="1"/>
  <c r="D163" i="2" s="1"/>
  <c r="A165" i="2" l="1" a="1"/>
  <c r="A165" i="2" s="1"/>
  <c r="E165" i="2" s="1" a="1"/>
  <c r="E165" i="2" s="1"/>
  <c r="B164" i="2" a="1"/>
  <c r="B164" i="2" s="1"/>
  <c r="D164" i="2" a="1"/>
  <c r="D164" i="2" s="1"/>
  <c r="C164" i="2" a="1"/>
  <c r="C164" i="2" s="1"/>
  <c r="A166" i="2" l="1" a="1"/>
  <c r="A166" i="2" s="1"/>
  <c r="E166" i="2" s="1" a="1"/>
  <c r="E166" i="2" s="1"/>
  <c r="B165" i="2" a="1"/>
  <c r="B165" i="2" s="1"/>
  <c r="C165" i="2" a="1"/>
  <c r="C165" i="2" s="1"/>
  <c r="D165" i="2" a="1"/>
  <c r="D165" i="2" s="1"/>
  <c r="A167" i="2" l="1" a="1"/>
  <c r="A167" i="2" s="1"/>
  <c r="E167" i="2" s="1" a="1"/>
  <c r="E167" i="2" s="1"/>
  <c r="B166" i="2" a="1"/>
  <c r="B166" i="2" s="1"/>
  <c r="D166" i="2" a="1"/>
  <c r="D166" i="2" s="1"/>
  <c r="C166" i="2" a="1"/>
  <c r="C166" i="2" s="1"/>
  <c r="A168" i="2" l="1" a="1"/>
  <c r="A168" i="2" s="1"/>
  <c r="E168" i="2" s="1" a="1"/>
  <c r="E168" i="2" s="1"/>
  <c r="B167" i="2" a="1"/>
  <c r="B167" i="2" s="1"/>
  <c r="C167" i="2" a="1"/>
  <c r="C167" i="2" s="1"/>
  <c r="D167" i="2" a="1"/>
  <c r="D167" i="2" s="1"/>
  <c r="A169" i="2" l="1" a="1"/>
  <c r="A169" i="2" s="1"/>
  <c r="E169" i="2" s="1" a="1"/>
  <c r="E169" i="2" s="1"/>
  <c r="B168" i="2" a="1"/>
  <c r="B168" i="2" s="1"/>
  <c r="C168" i="2" a="1"/>
  <c r="C168" i="2" s="1"/>
  <c r="D168" i="2" a="1"/>
  <c r="D168" i="2" s="1"/>
  <c r="A170" i="2" l="1" a="1"/>
  <c r="A170" i="2" s="1"/>
  <c r="E170" i="2" s="1" a="1"/>
  <c r="E170" i="2" s="1"/>
  <c r="C169" i="2" a="1"/>
  <c r="C169" i="2" s="1"/>
  <c r="B169" i="2" a="1"/>
  <c r="B169" i="2" s="1"/>
  <c r="D169" i="2" a="1"/>
  <c r="D169" i="2" s="1"/>
  <c r="A171" i="2" l="1" a="1"/>
  <c r="A171" i="2" s="1"/>
  <c r="E171" i="2" s="1" a="1"/>
  <c r="E171" i="2" s="1"/>
  <c r="B170" i="2" a="1"/>
  <c r="B170" i="2" s="1"/>
  <c r="D170" i="2" a="1"/>
  <c r="D170" i="2" s="1"/>
  <c r="C170" i="2" a="1"/>
  <c r="C170" i="2" s="1"/>
  <c r="A172" i="2" l="1" a="1"/>
  <c r="A172" i="2" s="1"/>
  <c r="E172" i="2" s="1" a="1"/>
  <c r="E172" i="2" s="1"/>
  <c r="B171" i="2" a="1"/>
  <c r="B171" i="2" s="1"/>
  <c r="C171" i="2" a="1"/>
  <c r="C171" i="2" s="1"/>
  <c r="D171" i="2" a="1"/>
  <c r="D171" i="2" s="1"/>
  <c r="A173" i="2" l="1" a="1"/>
  <c r="A173" i="2" s="1"/>
  <c r="E173" i="2" s="1" a="1"/>
  <c r="E173" i="2" s="1"/>
  <c r="B172" i="2" a="1"/>
  <c r="B172" i="2" s="1"/>
  <c r="C172" i="2" a="1"/>
  <c r="C172" i="2" s="1"/>
  <c r="D172" i="2" a="1"/>
  <c r="D172" i="2" s="1"/>
  <c r="A174" i="2" l="1" a="1"/>
  <c r="A174" i="2" s="1"/>
  <c r="E174" i="2" s="1" a="1"/>
  <c r="E174" i="2" s="1"/>
  <c r="B173" i="2" a="1"/>
  <c r="B173" i="2" s="1"/>
  <c r="C173" i="2" a="1"/>
  <c r="C173" i="2" s="1"/>
  <c r="D173" i="2" a="1"/>
  <c r="D173" i="2" s="1"/>
  <c r="A175" i="2" l="1" a="1"/>
  <c r="A175" i="2" s="1"/>
  <c r="E175" i="2" s="1" a="1"/>
  <c r="E175" i="2" s="1"/>
  <c r="B174" i="2" a="1"/>
  <c r="B174" i="2" s="1"/>
  <c r="C174" i="2" a="1"/>
  <c r="C174" i="2" s="1"/>
  <c r="D174" i="2" a="1"/>
  <c r="D174" i="2" s="1"/>
  <c r="A176" i="2" l="1" a="1"/>
  <c r="A176" i="2" s="1"/>
  <c r="E176" i="2" s="1" a="1"/>
  <c r="E176" i="2" s="1"/>
  <c r="B175" i="2" a="1"/>
  <c r="B175" i="2" s="1"/>
  <c r="C175" i="2" a="1"/>
  <c r="C175" i="2" s="1"/>
  <c r="D175" i="2" a="1"/>
  <c r="D175" i="2" s="1"/>
  <c r="A177" i="2" l="1" a="1"/>
  <c r="A177" i="2" s="1"/>
  <c r="E177" i="2" s="1" a="1"/>
  <c r="E177" i="2" s="1"/>
  <c r="B176" i="2" a="1"/>
  <c r="B176" i="2" s="1"/>
  <c r="C176" i="2" a="1"/>
  <c r="C176" i="2" s="1"/>
  <c r="D176" i="2" a="1"/>
  <c r="D176" i="2" s="1"/>
  <c r="A178" i="2" l="1" a="1"/>
  <c r="A178" i="2" s="1"/>
  <c r="E178" i="2" s="1" a="1"/>
  <c r="E178" i="2" s="1"/>
  <c r="B177" i="2" a="1"/>
  <c r="B177" i="2" s="1"/>
  <c r="C177" i="2" a="1"/>
  <c r="C177" i="2" s="1"/>
  <c r="D177" i="2" a="1"/>
  <c r="D177" i="2" s="1"/>
  <c r="A179" i="2" l="1" a="1"/>
  <c r="A179" i="2" s="1"/>
  <c r="E179" i="2" s="1" a="1"/>
  <c r="E179" i="2" s="1"/>
  <c r="B178" i="2" a="1"/>
  <c r="B178" i="2" s="1"/>
  <c r="C178" i="2" a="1"/>
  <c r="C178" i="2" s="1"/>
  <c r="D178" i="2" a="1"/>
  <c r="D178" i="2" s="1"/>
  <c r="A180" i="2" l="1" a="1"/>
  <c r="A180" i="2" s="1"/>
  <c r="E180" i="2" s="1" a="1"/>
  <c r="E180" i="2" s="1"/>
  <c r="B179" i="2" a="1"/>
  <c r="B179" i="2" s="1"/>
  <c r="D179" i="2" a="1"/>
  <c r="D179" i="2" s="1"/>
  <c r="C179" i="2" a="1"/>
  <c r="C179" i="2" s="1"/>
  <c r="A181" i="2" l="1" a="1"/>
  <c r="A181" i="2" s="1"/>
  <c r="E181" i="2" s="1" a="1"/>
  <c r="E181" i="2" s="1"/>
  <c r="B180" i="2" a="1"/>
  <c r="B180" i="2" s="1"/>
  <c r="C180" i="2" a="1"/>
  <c r="C180" i="2" s="1"/>
  <c r="D180" i="2" a="1"/>
  <c r="D180" i="2" s="1"/>
  <c r="A182" i="2" l="1" a="1"/>
  <c r="A182" i="2" s="1"/>
  <c r="E182" i="2" s="1" a="1"/>
  <c r="E182" i="2" s="1"/>
  <c r="B181" i="2" a="1"/>
  <c r="B181" i="2" s="1"/>
  <c r="C181" i="2" a="1"/>
  <c r="C181" i="2" s="1"/>
  <c r="D181" i="2" a="1"/>
  <c r="D181" i="2" s="1"/>
  <c r="A183" i="2" l="1" a="1"/>
  <c r="A183" i="2" s="1"/>
  <c r="E183" i="2" s="1" a="1"/>
  <c r="E183" i="2" s="1"/>
  <c r="B182" i="2" a="1"/>
  <c r="B182" i="2" s="1"/>
  <c r="C182" i="2" a="1"/>
  <c r="C182" i="2" s="1"/>
  <c r="D182" i="2" a="1"/>
  <c r="D182" i="2" s="1"/>
  <c r="A184" i="2" l="1" a="1"/>
  <c r="A184" i="2" s="1"/>
  <c r="E184" i="2" s="1" a="1"/>
  <c r="E184" i="2" s="1"/>
  <c r="B183" i="2" a="1"/>
  <c r="B183" i="2" s="1"/>
  <c r="C183" i="2" a="1"/>
  <c r="C183" i="2" s="1"/>
  <c r="D183" i="2" a="1"/>
  <c r="D183" i="2" s="1"/>
  <c r="A185" i="2" l="1" a="1"/>
  <c r="A185" i="2" s="1"/>
  <c r="E185" i="2" s="1" a="1"/>
  <c r="E185" i="2" s="1"/>
  <c r="C184" i="2" a="1"/>
  <c r="C184" i="2" s="1"/>
  <c r="B184" i="2" a="1"/>
  <c r="B184" i="2" s="1"/>
  <c r="D184" i="2" a="1"/>
  <c r="D184" i="2" s="1"/>
  <c r="A186" i="2" l="1" a="1"/>
  <c r="A186" i="2" s="1"/>
  <c r="E186" i="2" s="1" a="1"/>
  <c r="E186" i="2" s="1"/>
  <c r="B185" i="2" a="1"/>
  <c r="B185" i="2" s="1"/>
  <c r="C185" i="2" a="1"/>
  <c r="C185" i="2" s="1"/>
  <c r="D185" i="2" a="1"/>
  <c r="D185" i="2" s="1"/>
  <c r="A187" i="2" l="1" a="1"/>
  <c r="A187" i="2" s="1"/>
  <c r="E187" i="2" s="1" a="1"/>
  <c r="E187" i="2" s="1"/>
  <c r="B186" i="2" a="1"/>
  <c r="B186" i="2" s="1"/>
  <c r="C186" i="2" a="1"/>
  <c r="C186" i="2" s="1"/>
  <c r="D186" i="2" a="1"/>
  <c r="D186" i="2" s="1"/>
  <c r="A188" i="2" l="1" a="1"/>
  <c r="A188" i="2" s="1"/>
  <c r="E188" i="2" s="1" a="1"/>
  <c r="E188" i="2" s="1"/>
  <c r="B187" i="2" a="1"/>
  <c r="B187" i="2" s="1"/>
  <c r="D187" i="2" a="1"/>
  <c r="D187" i="2" s="1"/>
  <c r="C187" i="2" a="1"/>
  <c r="C187" i="2" s="1"/>
  <c r="A189" i="2" l="1" a="1"/>
  <c r="A189" i="2" s="1"/>
  <c r="E189" i="2" s="1" a="1"/>
  <c r="E189" i="2" s="1"/>
  <c r="B188" i="2" a="1"/>
  <c r="B188" i="2" s="1"/>
  <c r="C188" i="2" a="1"/>
  <c r="C188" i="2" s="1"/>
  <c r="D188" i="2" a="1"/>
  <c r="D188" i="2" s="1"/>
  <c r="A190" i="2" l="1" a="1"/>
  <c r="A190" i="2" s="1"/>
  <c r="E190" i="2" s="1" a="1"/>
  <c r="E190" i="2" s="1"/>
  <c r="B189" i="2" a="1"/>
  <c r="B189" i="2" s="1"/>
  <c r="C189" i="2" a="1"/>
  <c r="C189" i="2" s="1"/>
  <c r="D189" i="2" a="1"/>
  <c r="D189" i="2" s="1"/>
  <c r="A191" i="2" l="1" a="1"/>
  <c r="A191" i="2" s="1"/>
  <c r="E191" i="2" s="1" a="1"/>
  <c r="E191" i="2" s="1"/>
  <c r="B190" i="2" a="1"/>
  <c r="B190" i="2" s="1"/>
  <c r="C190" i="2" a="1"/>
  <c r="C190" i="2" s="1"/>
  <c r="D190" i="2" a="1"/>
  <c r="D190" i="2" s="1"/>
  <c r="A192" i="2" l="1" a="1"/>
  <c r="A192" i="2" s="1"/>
  <c r="E192" i="2" s="1" a="1"/>
  <c r="E192" i="2" s="1"/>
  <c r="B191" i="2" a="1"/>
  <c r="B191" i="2" s="1"/>
  <c r="D191" i="2" a="1"/>
  <c r="D191" i="2" s="1"/>
  <c r="C191" i="2" a="1"/>
  <c r="C191" i="2" s="1"/>
  <c r="A193" i="2" l="1" a="1"/>
  <c r="A193" i="2" s="1"/>
  <c r="E193" i="2" s="1" a="1"/>
  <c r="E193" i="2" s="1"/>
  <c r="B192" i="2" a="1"/>
  <c r="B192" i="2" s="1"/>
  <c r="D192" i="2" a="1"/>
  <c r="D192" i="2" s="1"/>
  <c r="C192" i="2" a="1"/>
  <c r="C192" i="2" s="1"/>
  <c r="A194" i="2" l="1" a="1"/>
  <c r="A194" i="2" s="1"/>
  <c r="E194" i="2" s="1" a="1"/>
  <c r="E194" i="2" s="1"/>
  <c r="B193" i="2" a="1"/>
  <c r="B193" i="2" s="1"/>
  <c r="D193" i="2" a="1"/>
  <c r="D193" i="2" s="1"/>
  <c r="C193" i="2" a="1"/>
  <c r="C193" i="2" s="1"/>
  <c r="A195" i="2" l="1" a="1"/>
  <c r="A195" i="2" s="1"/>
  <c r="E195" i="2" s="1" a="1"/>
  <c r="E195" i="2" s="1"/>
  <c r="B194" i="2" a="1"/>
  <c r="B194" i="2" s="1"/>
  <c r="C194" i="2" a="1"/>
  <c r="C194" i="2" s="1"/>
  <c r="D194" i="2" a="1"/>
  <c r="D194" i="2" s="1"/>
  <c r="A196" i="2" l="1" a="1"/>
  <c r="A196" i="2" s="1"/>
  <c r="E196" i="2" s="1" a="1"/>
  <c r="E196" i="2" s="1"/>
  <c r="B195" i="2" a="1"/>
  <c r="B195" i="2" s="1"/>
  <c r="D195" i="2" a="1"/>
  <c r="D195" i="2" s="1"/>
  <c r="C195" i="2" a="1"/>
  <c r="C195" i="2" s="1"/>
  <c r="A197" i="2" l="1" a="1"/>
  <c r="A197" i="2" s="1"/>
  <c r="E197" i="2" s="1" a="1"/>
  <c r="E197" i="2" s="1"/>
  <c r="B196" i="2" a="1"/>
  <c r="B196" i="2" s="1"/>
  <c r="D196" i="2" a="1"/>
  <c r="D196" i="2" s="1"/>
  <c r="C196" i="2" a="1"/>
  <c r="C196" i="2" s="1"/>
  <c r="A198" i="2" l="1" a="1"/>
  <c r="A198" i="2" s="1"/>
  <c r="E198" i="2" s="1" a="1"/>
  <c r="E198" i="2" s="1"/>
  <c r="B197" i="2" a="1"/>
  <c r="B197" i="2" s="1"/>
  <c r="C197" i="2" a="1"/>
  <c r="C197" i="2" s="1"/>
  <c r="D197" i="2" a="1"/>
  <c r="D197" i="2" s="1"/>
  <c r="A199" i="2" l="1" a="1"/>
  <c r="A199" i="2" s="1"/>
  <c r="E199" i="2" s="1" a="1"/>
  <c r="E199" i="2" s="1"/>
  <c r="B198" i="2" a="1"/>
  <c r="B198" i="2" s="1"/>
  <c r="C198" i="2" a="1"/>
  <c r="C198" i="2" s="1"/>
  <c r="D198" i="2" a="1"/>
  <c r="D198" i="2" s="1"/>
  <c r="A200" i="2" l="1" a="1"/>
  <c r="A200" i="2" s="1"/>
  <c r="E200" i="2" s="1" a="1"/>
  <c r="E200" i="2" s="1"/>
  <c r="B199" i="2" a="1"/>
  <c r="B199" i="2" s="1"/>
  <c r="C199" i="2" a="1"/>
  <c r="C199" i="2" s="1"/>
  <c r="D199" i="2" a="1"/>
  <c r="D199" i="2" s="1"/>
  <c r="A201" i="2" l="1" a="1"/>
  <c r="A201" i="2" s="1"/>
  <c r="E201" i="2" s="1" a="1"/>
  <c r="E201" i="2" s="1"/>
  <c r="B200" i="2" a="1"/>
  <c r="B200" i="2" s="1"/>
  <c r="C200" i="2" a="1"/>
  <c r="C200" i="2" s="1"/>
  <c r="D200" i="2" a="1"/>
  <c r="D200" i="2" s="1"/>
  <c r="A202" i="2" l="1" a="1"/>
  <c r="A202" i="2" s="1"/>
  <c r="E202" i="2" s="1" a="1"/>
  <c r="E202" i="2" s="1"/>
  <c r="B201" i="2" a="1"/>
  <c r="B201" i="2" s="1"/>
  <c r="D201" i="2" a="1"/>
  <c r="D201" i="2" s="1"/>
  <c r="C201" i="2" a="1"/>
  <c r="C201" i="2" s="1"/>
  <c r="A203" i="2" l="1" a="1"/>
  <c r="A203" i="2" s="1"/>
  <c r="E203" i="2" s="1" a="1"/>
  <c r="E203" i="2" s="1"/>
  <c r="B202" i="2" a="1"/>
  <c r="B202" i="2" s="1"/>
  <c r="C202" i="2" a="1"/>
  <c r="C202" i="2" s="1"/>
  <c r="D202" i="2" a="1"/>
  <c r="D202" i="2" s="1"/>
  <c r="A204" i="2" l="1" a="1"/>
  <c r="A204" i="2" s="1"/>
  <c r="E204" i="2" s="1" a="1"/>
  <c r="E204" i="2" s="1"/>
  <c r="C203" i="2" a="1"/>
  <c r="C203" i="2" s="1"/>
  <c r="D203" i="2" a="1"/>
  <c r="D203" i="2" s="1"/>
  <c r="B203" i="2" a="1"/>
  <c r="B203" i="2" s="1"/>
  <c r="A205" i="2" l="1" a="1"/>
  <c r="A205" i="2" s="1"/>
  <c r="E205" i="2" s="1" a="1"/>
  <c r="E205" i="2" s="1"/>
  <c r="B204" i="2" a="1"/>
  <c r="B204" i="2" s="1"/>
  <c r="C204" i="2" a="1"/>
  <c r="C204" i="2" s="1"/>
  <c r="D204" i="2" a="1"/>
  <c r="D204" i="2" s="1"/>
  <c r="A206" i="2" l="1" a="1"/>
  <c r="A206" i="2" s="1"/>
  <c r="E206" i="2" s="1" a="1"/>
  <c r="E206" i="2" s="1"/>
  <c r="B205" i="2" a="1"/>
  <c r="B205" i="2" s="1"/>
  <c r="C205" i="2" a="1"/>
  <c r="C205" i="2" s="1"/>
  <c r="D205" i="2" a="1"/>
  <c r="D205" i="2" s="1"/>
  <c r="A207" i="2" l="1" a="1"/>
  <c r="A207" i="2" s="1"/>
  <c r="E207" i="2" s="1" a="1"/>
  <c r="E207" i="2" s="1"/>
  <c r="B206" i="2" a="1"/>
  <c r="B206" i="2" s="1"/>
  <c r="C206" i="2" a="1"/>
  <c r="C206" i="2" s="1"/>
  <c r="D206" i="2" a="1"/>
  <c r="D206" i="2" s="1"/>
  <c r="A208" i="2" l="1" a="1"/>
  <c r="A208" i="2" s="1"/>
  <c r="E208" i="2" s="1" a="1"/>
  <c r="E208" i="2" s="1"/>
  <c r="D207" i="2" a="1"/>
  <c r="D207" i="2" s="1"/>
  <c r="B207" i="2" a="1"/>
  <c r="B207" i="2" s="1"/>
  <c r="C207" i="2" a="1"/>
  <c r="C207" i="2" s="1"/>
  <c r="A209" i="2" l="1" a="1"/>
  <c r="A209" i="2" s="1"/>
  <c r="E209" i="2" s="1" a="1"/>
  <c r="E209" i="2" s="1"/>
  <c r="C208" i="2" a="1"/>
  <c r="C208" i="2" s="1"/>
  <c r="D208" i="2" a="1"/>
  <c r="D208" i="2" s="1"/>
  <c r="B208" i="2" a="1"/>
  <c r="B208" i="2" s="1"/>
  <c r="A210" i="2" l="1" a="1"/>
  <c r="A210" i="2" s="1"/>
  <c r="E210" i="2" s="1" a="1"/>
  <c r="E210" i="2" s="1"/>
  <c r="B209" i="2" a="1"/>
  <c r="B209" i="2" s="1"/>
  <c r="C209" i="2" a="1"/>
  <c r="C209" i="2" s="1"/>
  <c r="D209" i="2" a="1"/>
  <c r="D209" i="2" s="1"/>
  <c r="A211" i="2" l="1" a="1"/>
  <c r="A211" i="2" s="1"/>
  <c r="E211" i="2" s="1" a="1"/>
  <c r="E211" i="2" s="1"/>
  <c r="B210" i="2" a="1"/>
  <c r="B210" i="2" s="1"/>
  <c r="C210" i="2" a="1"/>
  <c r="C210" i="2" s="1"/>
  <c r="D210" i="2" a="1"/>
  <c r="D210" i="2" s="1"/>
  <c r="A212" i="2" l="1" a="1"/>
  <c r="A212" i="2" s="1"/>
  <c r="E212" i="2" s="1" a="1"/>
  <c r="E212" i="2" s="1"/>
  <c r="B211" i="2" a="1"/>
  <c r="B211" i="2" s="1"/>
  <c r="D211" i="2" a="1"/>
  <c r="D211" i="2" s="1"/>
  <c r="C211" i="2" a="1"/>
  <c r="C211" i="2" s="1"/>
  <c r="A213" i="2" l="1" a="1"/>
  <c r="A213" i="2" s="1"/>
  <c r="E213" i="2" s="1" a="1"/>
  <c r="E213" i="2" s="1"/>
  <c r="B212" i="2" a="1"/>
  <c r="B212" i="2" s="1"/>
  <c r="D212" i="2" a="1"/>
  <c r="D212" i="2" s="1"/>
  <c r="C212" i="2" a="1"/>
  <c r="C212" i="2" s="1"/>
  <c r="A214" i="2" l="1" a="1"/>
  <c r="A214" i="2" s="1"/>
  <c r="E214" i="2" s="1" a="1"/>
  <c r="E214" i="2" s="1"/>
  <c r="B213" i="2" a="1"/>
  <c r="B213" i="2" s="1"/>
  <c r="D213" i="2" a="1"/>
  <c r="D213" i="2" s="1"/>
  <c r="C213" i="2" a="1"/>
  <c r="C213" i="2" s="1"/>
  <c r="A215" i="2" l="1" a="1"/>
  <c r="A215" i="2" s="1"/>
  <c r="E215" i="2" s="1" a="1"/>
  <c r="E215" i="2" s="1"/>
  <c r="B214" i="2" a="1"/>
  <c r="B214" i="2" s="1"/>
  <c r="D214" i="2" a="1"/>
  <c r="D214" i="2" s="1"/>
  <c r="C214" i="2" a="1"/>
  <c r="C214" i="2" s="1"/>
  <c r="A216" i="2" l="1" a="1"/>
  <c r="A216" i="2" s="1"/>
  <c r="E216" i="2" s="1" a="1"/>
  <c r="E216" i="2" s="1"/>
  <c r="B215" i="2" a="1"/>
  <c r="B215" i="2" s="1"/>
  <c r="C215" i="2" a="1"/>
  <c r="C215" i="2" s="1"/>
  <c r="D215" i="2" a="1"/>
  <c r="D215" i="2" s="1"/>
  <c r="A217" i="2" l="1" a="1"/>
  <c r="A217" i="2" s="1"/>
  <c r="E217" i="2" s="1" a="1"/>
  <c r="E217" i="2" s="1"/>
  <c r="B216" i="2" a="1"/>
  <c r="B216" i="2" s="1"/>
  <c r="C216" i="2" a="1"/>
  <c r="C216" i="2" s="1"/>
  <c r="D216" i="2" a="1"/>
  <c r="D216" i="2" s="1"/>
  <c r="A218" i="2" l="1" a="1"/>
  <c r="A218" i="2" s="1"/>
  <c r="E218" i="2" s="1" a="1"/>
  <c r="E218" i="2" s="1"/>
  <c r="B217" i="2" a="1"/>
  <c r="B217" i="2" s="1"/>
  <c r="C217" i="2" a="1"/>
  <c r="C217" i="2" s="1"/>
  <c r="D217" i="2" a="1"/>
  <c r="D217" i="2" s="1"/>
  <c r="A219" i="2" l="1" a="1"/>
  <c r="A219" i="2" s="1"/>
  <c r="E219" i="2" s="1" a="1"/>
  <c r="E219" i="2" s="1"/>
  <c r="B218" i="2" a="1"/>
  <c r="B218" i="2" s="1"/>
  <c r="D218" i="2" a="1"/>
  <c r="D218" i="2" s="1"/>
  <c r="C218" i="2" a="1"/>
  <c r="C218" i="2" s="1"/>
  <c r="A220" i="2" l="1" a="1"/>
  <c r="A220" i="2" s="1"/>
  <c r="E220" i="2" s="1" a="1"/>
  <c r="E220" i="2" s="1"/>
  <c r="B219" i="2" a="1"/>
  <c r="B219" i="2" s="1"/>
  <c r="C219" i="2" a="1"/>
  <c r="C219" i="2" s="1"/>
  <c r="D219" i="2" a="1"/>
  <c r="D219" i="2" s="1"/>
  <c r="A221" i="2" l="1" a="1"/>
  <c r="A221" i="2" s="1"/>
  <c r="E221" i="2" s="1" a="1"/>
  <c r="E221" i="2" s="1"/>
  <c r="B220" i="2" a="1"/>
  <c r="B220" i="2" s="1"/>
  <c r="D220" i="2" a="1"/>
  <c r="D220" i="2" s="1"/>
  <c r="C220" i="2" a="1"/>
  <c r="C220" i="2" s="1"/>
  <c r="A222" i="2" l="1" a="1"/>
  <c r="A222" i="2" s="1"/>
  <c r="E222" i="2" s="1" a="1"/>
  <c r="E222" i="2" s="1"/>
  <c r="B221" i="2" a="1"/>
  <c r="B221" i="2" s="1"/>
  <c r="C221" i="2" a="1"/>
  <c r="C221" i="2" s="1"/>
  <c r="D221" i="2" a="1"/>
  <c r="D221" i="2" s="1"/>
  <c r="A223" i="2" l="1" a="1"/>
  <c r="A223" i="2" s="1"/>
  <c r="E223" i="2" s="1" a="1"/>
  <c r="E223" i="2" s="1"/>
  <c r="B222" i="2" a="1"/>
  <c r="B222" i="2" s="1"/>
  <c r="D222" i="2" a="1"/>
  <c r="D222" i="2" s="1"/>
  <c r="C222" i="2" a="1"/>
  <c r="C222" i="2" s="1"/>
  <c r="A224" i="2" l="1" a="1"/>
  <c r="A224" i="2" s="1"/>
  <c r="E224" i="2" s="1" a="1"/>
  <c r="E224" i="2" s="1"/>
  <c r="B223" i="2" a="1"/>
  <c r="B223" i="2" s="1"/>
  <c r="D223" i="2" a="1"/>
  <c r="D223" i="2" s="1"/>
  <c r="C223" i="2" a="1"/>
  <c r="C223" i="2" s="1"/>
  <c r="A225" i="2" l="1" a="1"/>
  <c r="A225" i="2" s="1"/>
  <c r="E225" i="2" s="1" a="1"/>
  <c r="E225" i="2" s="1"/>
  <c r="B224" i="2" a="1"/>
  <c r="B224" i="2" s="1"/>
  <c r="C224" i="2" a="1"/>
  <c r="C224" i="2" s="1"/>
  <c r="D224" i="2" a="1"/>
  <c r="D224" i="2" s="1"/>
  <c r="A226" i="2" l="1" a="1"/>
  <c r="A226" i="2" s="1"/>
  <c r="E226" i="2" s="1" a="1"/>
  <c r="E226" i="2" s="1"/>
  <c r="B225" i="2" a="1"/>
  <c r="B225" i="2" s="1"/>
  <c r="C225" i="2" a="1"/>
  <c r="C225" i="2" s="1"/>
  <c r="D225" i="2" a="1"/>
  <c r="D225" i="2" s="1"/>
  <c r="A227" i="2" l="1" a="1"/>
  <c r="A227" i="2" s="1"/>
  <c r="E227" i="2" s="1" a="1"/>
  <c r="E227" i="2" s="1"/>
  <c r="B226" i="2" a="1"/>
  <c r="B226" i="2" s="1"/>
  <c r="C226" i="2" a="1"/>
  <c r="C226" i="2" s="1"/>
  <c r="D226" i="2" a="1"/>
  <c r="D226" i="2" s="1"/>
  <c r="A228" i="2" l="1" a="1"/>
  <c r="A228" i="2" s="1"/>
  <c r="E228" i="2" s="1" a="1"/>
  <c r="E228" i="2" s="1"/>
  <c r="B227" i="2" a="1"/>
  <c r="B227" i="2" s="1"/>
  <c r="D227" i="2" a="1"/>
  <c r="D227" i="2" s="1"/>
  <c r="C227" i="2" a="1"/>
  <c r="C227" i="2" s="1"/>
  <c r="A229" i="2" l="1" a="1"/>
  <c r="A229" i="2" s="1"/>
  <c r="E229" i="2" s="1" a="1"/>
  <c r="E229" i="2" s="1"/>
  <c r="C228" i="2" a="1"/>
  <c r="C228" i="2" s="1"/>
  <c r="B228" i="2" a="1"/>
  <c r="B228" i="2" s="1"/>
  <c r="D228" i="2" a="1"/>
  <c r="D228" i="2" s="1"/>
  <c r="A230" i="2" l="1" a="1"/>
  <c r="A230" i="2" s="1"/>
  <c r="E230" i="2" s="1" a="1"/>
  <c r="E230" i="2" s="1"/>
  <c r="B229" i="2" a="1"/>
  <c r="B229" i="2" s="1"/>
  <c r="C229" i="2" a="1"/>
  <c r="C229" i="2" s="1"/>
  <c r="D229" i="2" a="1"/>
  <c r="D229" i="2" s="1"/>
  <c r="A231" i="2" l="1" a="1"/>
  <c r="A231" i="2" s="1"/>
  <c r="E231" i="2" s="1" a="1"/>
  <c r="E231" i="2" s="1"/>
  <c r="B230" i="2" a="1"/>
  <c r="B230" i="2" s="1"/>
  <c r="C230" i="2" a="1"/>
  <c r="C230" i="2" s="1"/>
  <c r="D230" i="2" a="1"/>
  <c r="D230" i="2" s="1"/>
  <c r="A232" i="2" l="1" a="1"/>
  <c r="A232" i="2" s="1"/>
  <c r="E232" i="2" s="1" a="1"/>
  <c r="E232" i="2" s="1"/>
  <c r="B231" i="2" a="1"/>
  <c r="B231" i="2" s="1"/>
  <c r="D231" i="2" a="1"/>
  <c r="D231" i="2" s="1"/>
  <c r="C231" i="2" a="1"/>
  <c r="C231" i="2" s="1"/>
  <c r="A233" i="2" l="1" a="1"/>
  <c r="A233" i="2" s="1"/>
  <c r="E233" i="2" s="1" a="1"/>
  <c r="E233" i="2" s="1"/>
  <c r="B232" i="2" a="1"/>
  <c r="B232" i="2" s="1"/>
  <c r="C232" i="2" a="1"/>
  <c r="C232" i="2" s="1"/>
  <c r="D232" i="2" a="1"/>
  <c r="D232" i="2" s="1"/>
  <c r="A234" i="2" l="1" a="1"/>
  <c r="A234" i="2" s="1"/>
  <c r="E234" i="2" s="1" a="1"/>
  <c r="E234" i="2" s="1"/>
  <c r="B233" i="2" a="1"/>
  <c r="B233" i="2" s="1"/>
  <c r="C233" i="2" a="1"/>
  <c r="C233" i="2" s="1"/>
  <c r="D233" i="2" a="1"/>
  <c r="D233" i="2" s="1"/>
  <c r="A235" i="2" l="1" a="1"/>
  <c r="A235" i="2" s="1"/>
  <c r="E235" i="2" s="1" a="1"/>
  <c r="E235" i="2" s="1"/>
  <c r="B234" i="2" a="1"/>
  <c r="B234" i="2" s="1"/>
  <c r="C234" i="2" a="1"/>
  <c r="C234" i="2" s="1"/>
  <c r="D234" i="2" a="1"/>
  <c r="D234" i="2" s="1"/>
  <c r="A236" i="2" l="1" a="1"/>
  <c r="A236" i="2" s="1"/>
  <c r="E236" i="2" s="1" a="1"/>
  <c r="E236" i="2" s="1"/>
  <c r="B235" i="2" a="1"/>
  <c r="B235" i="2" s="1"/>
  <c r="D235" i="2" a="1"/>
  <c r="D235" i="2" s="1"/>
  <c r="C235" i="2" a="1"/>
  <c r="C235" i="2" s="1"/>
  <c r="A237" i="2" l="1" a="1"/>
  <c r="A237" i="2" s="1"/>
  <c r="E237" i="2" s="1" a="1"/>
  <c r="E237" i="2" s="1"/>
  <c r="B236" i="2" a="1"/>
  <c r="B236" i="2" s="1"/>
  <c r="C236" i="2" a="1"/>
  <c r="C236" i="2" s="1"/>
  <c r="D236" i="2" a="1"/>
  <c r="D236" i="2" s="1"/>
  <c r="A238" i="2" l="1" a="1"/>
  <c r="A238" i="2" s="1"/>
  <c r="E238" i="2" s="1" a="1"/>
  <c r="E238" i="2" s="1"/>
  <c r="B237" i="2" a="1"/>
  <c r="B237" i="2" s="1"/>
  <c r="D237" i="2" a="1"/>
  <c r="D237" i="2" s="1"/>
  <c r="C237" i="2" a="1"/>
  <c r="C237" i="2" s="1"/>
  <c r="A239" i="2" l="1" a="1"/>
  <c r="A239" i="2" s="1"/>
  <c r="E239" i="2" s="1" a="1"/>
  <c r="E239" i="2" s="1"/>
  <c r="B238" i="2" a="1"/>
  <c r="B238" i="2" s="1"/>
  <c r="D238" i="2" a="1"/>
  <c r="D238" i="2" s="1"/>
  <c r="C238" i="2" a="1"/>
  <c r="C238" i="2" s="1"/>
  <c r="A240" i="2" l="1" a="1"/>
  <c r="A240" i="2" s="1"/>
  <c r="E240" i="2" s="1" a="1"/>
  <c r="E240" i="2" s="1"/>
  <c r="B239" i="2" a="1"/>
  <c r="B239" i="2" s="1"/>
  <c r="D239" i="2" a="1"/>
  <c r="D239" i="2" s="1"/>
  <c r="C239" i="2" a="1"/>
  <c r="C239" i="2" s="1"/>
  <c r="A241" i="2" l="1" a="1"/>
  <c r="A241" i="2" s="1"/>
  <c r="E241" i="2" s="1" a="1"/>
  <c r="E241" i="2" s="1"/>
  <c r="B240" i="2" a="1"/>
  <c r="B240" i="2" s="1"/>
  <c r="C240" i="2" a="1"/>
  <c r="C240" i="2" s="1"/>
  <c r="D240" i="2" a="1"/>
  <c r="D240" i="2" s="1"/>
  <c r="A242" i="2" l="1" a="1"/>
  <c r="A242" i="2" s="1"/>
  <c r="E242" i="2" s="1" a="1"/>
  <c r="E242" i="2" s="1"/>
  <c r="B241" i="2" a="1"/>
  <c r="B241" i="2" s="1"/>
  <c r="D241" i="2" a="1"/>
  <c r="D241" i="2" s="1"/>
  <c r="C241" i="2" a="1"/>
  <c r="C241" i="2" s="1"/>
  <c r="A243" i="2" l="1" a="1"/>
  <c r="A243" i="2" s="1"/>
  <c r="E243" i="2" s="1" a="1"/>
  <c r="E243" i="2" s="1"/>
  <c r="B242" i="2" a="1"/>
  <c r="B242" i="2" s="1"/>
  <c r="C242" i="2" a="1"/>
  <c r="C242" i="2" s="1"/>
  <c r="D242" i="2" a="1"/>
  <c r="D242" i="2" s="1"/>
  <c r="A244" i="2" l="1" a="1"/>
  <c r="A244" i="2" s="1"/>
  <c r="E244" i="2" s="1" a="1"/>
  <c r="E244" i="2" s="1"/>
  <c r="B243" i="2" a="1"/>
  <c r="B243" i="2" s="1"/>
  <c r="D243" i="2" a="1"/>
  <c r="D243" i="2" s="1"/>
  <c r="C243" i="2" a="1"/>
  <c r="C243" i="2" s="1"/>
  <c r="A245" i="2" l="1" a="1"/>
  <c r="A245" i="2" s="1"/>
  <c r="E245" i="2" s="1" a="1"/>
  <c r="E245" i="2" s="1"/>
  <c r="D244" i="2" a="1"/>
  <c r="D244" i="2" s="1"/>
  <c r="B244" i="2" a="1"/>
  <c r="B244" i="2" s="1"/>
  <c r="C244" i="2" a="1"/>
  <c r="C244" i="2" s="1"/>
  <c r="A246" i="2" l="1" a="1"/>
  <c r="A246" i="2" s="1"/>
  <c r="E246" i="2" s="1" a="1"/>
  <c r="E246" i="2" s="1"/>
  <c r="B245" i="2" a="1"/>
  <c r="B245" i="2" s="1"/>
  <c r="C245" i="2" a="1"/>
  <c r="C245" i="2" s="1"/>
  <c r="D245" i="2" a="1"/>
  <c r="D245" i="2" s="1"/>
  <c r="A247" i="2" l="1" a="1"/>
  <c r="A247" i="2" s="1"/>
  <c r="E247" i="2" s="1" a="1"/>
  <c r="E247" i="2" s="1"/>
  <c r="B246" i="2" a="1"/>
  <c r="B246" i="2" s="1"/>
  <c r="C246" i="2" a="1"/>
  <c r="C246" i="2" s="1"/>
  <c r="D246" i="2" a="1"/>
  <c r="D246" i="2" s="1"/>
  <c r="A248" i="2" l="1" a="1"/>
  <c r="A248" i="2" s="1"/>
  <c r="E248" i="2" s="1" a="1"/>
  <c r="E248" i="2" s="1"/>
  <c r="B247" i="2" a="1"/>
  <c r="B247" i="2" s="1"/>
  <c r="D247" i="2" a="1"/>
  <c r="D247" i="2" s="1"/>
  <c r="C247" i="2" a="1"/>
  <c r="C247" i="2" s="1"/>
  <c r="A249" i="2" l="1" a="1"/>
  <c r="A249" i="2" s="1"/>
  <c r="E249" i="2" s="1" a="1"/>
  <c r="E249" i="2" s="1"/>
  <c r="B248" i="2" a="1"/>
  <c r="B248" i="2" s="1"/>
  <c r="D248" i="2" a="1"/>
  <c r="D248" i="2" s="1"/>
  <c r="C248" i="2" a="1"/>
  <c r="C248" i="2" s="1"/>
  <c r="A250" i="2" l="1" a="1"/>
  <c r="A250" i="2" s="1"/>
  <c r="E250" i="2" s="1" a="1"/>
  <c r="E250" i="2" s="1"/>
  <c r="B249" i="2" a="1"/>
  <c r="B249" i="2" s="1"/>
  <c r="C249" i="2" a="1"/>
  <c r="C249" i="2" s="1"/>
  <c r="D249" i="2" a="1"/>
  <c r="D249" i="2" s="1"/>
  <c r="A251" i="2" l="1" a="1"/>
  <c r="A251" i="2" s="1"/>
  <c r="E251" i="2" s="1" a="1"/>
  <c r="E251" i="2" s="1"/>
  <c r="B250" i="2" a="1"/>
  <c r="B250" i="2" s="1"/>
  <c r="D250" i="2" a="1"/>
  <c r="D250" i="2" s="1"/>
  <c r="C250" i="2" a="1"/>
  <c r="C250" i="2" s="1"/>
  <c r="A252" i="2" l="1" a="1"/>
  <c r="A252" i="2" s="1"/>
  <c r="E252" i="2" s="1" a="1"/>
  <c r="E252" i="2" s="1"/>
  <c r="B251" i="2" a="1"/>
  <c r="B251" i="2" s="1"/>
  <c r="D251" i="2" a="1"/>
  <c r="D251" i="2" s="1"/>
  <c r="C251" i="2" a="1"/>
  <c r="C251" i="2" s="1"/>
  <c r="A253" i="2" l="1" a="1"/>
  <c r="A253" i="2" s="1"/>
  <c r="E253" i="2" s="1" a="1"/>
  <c r="E253" i="2" s="1"/>
  <c r="B252" i="2" a="1"/>
  <c r="B252" i="2" s="1"/>
  <c r="C252" i="2" a="1"/>
  <c r="C252" i="2" s="1"/>
  <c r="D252" i="2" a="1"/>
  <c r="D252" i="2" s="1"/>
  <c r="A254" i="2" l="1" a="1"/>
  <c r="A254" i="2" s="1"/>
  <c r="E254" i="2" s="1" a="1"/>
  <c r="E254" i="2" s="1"/>
  <c r="B253" i="2" a="1"/>
  <c r="B253" i="2" s="1"/>
  <c r="D253" i="2" a="1"/>
  <c r="D253" i="2" s="1"/>
  <c r="C253" i="2" a="1"/>
  <c r="C253" i="2" s="1"/>
  <c r="A255" i="2" l="1" a="1"/>
  <c r="A255" i="2" s="1"/>
  <c r="E255" i="2" s="1" a="1"/>
  <c r="E255" i="2" s="1"/>
  <c r="B254" i="2" a="1"/>
  <c r="B254" i="2" s="1"/>
  <c r="D254" i="2" a="1"/>
  <c r="D254" i="2" s="1"/>
  <c r="C254" i="2" a="1"/>
  <c r="C254" i="2" s="1"/>
  <c r="A256" i="2" l="1" a="1"/>
  <c r="A256" i="2" s="1"/>
  <c r="E256" i="2" s="1" a="1"/>
  <c r="E256" i="2" s="1"/>
  <c r="B255" i="2" a="1"/>
  <c r="B255" i="2" s="1"/>
  <c r="D255" i="2" a="1"/>
  <c r="D255" i="2" s="1"/>
  <c r="C255" i="2" a="1"/>
  <c r="C255" i="2" s="1"/>
  <c r="A257" i="2" l="1" a="1"/>
  <c r="A257" i="2" s="1"/>
  <c r="E257" i="2" s="1" a="1"/>
  <c r="E257" i="2" s="1"/>
  <c r="B256" i="2" a="1"/>
  <c r="B256" i="2" s="1"/>
  <c r="C256" i="2" a="1"/>
  <c r="C256" i="2" s="1"/>
  <c r="D256" i="2" a="1"/>
  <c r="D256" i="2" s="1"/>
  <c r="A258" i="2" l="1" a="1"/>
  <c r="A258" i="2" s="1"/>
  <c r="E258" i="2" s="1" a="1"/>
  <c r="E258" i="2" s="1"/>
  <c r="B257" i="2" a="1"/>
  <c r="B257" i="2" s="1"/>
  <c r="D257" i="2" a="1"/>
  <c r="D257" i="2" s="1"/>
  <c r="C257" i="2" a="1"/>
  <c r="C257" i="2" s="1"/>
  <c r="A259" i="2" l="1" a="1"/>
  <c r="A259" i="2" s="1"/>
  <c r="E259" i="2" s="1" a="1"/>
  <c r="E259" i="2" s="1"/>
  <c r="B258" i="2" a="1"/>
  <c r="B258" i="2" s="1"/>
  <c r="D258" i="2" a="1"/>
  <c r="D258" i="2" s="1"/>
  <c r="C258" i="2" a="1"/>
  <c r="C258" i="2" s="1"/>
  <c r="A260" i="2" l="1" a="1"/>
  <c r="A260" i="2" s="1"/>
  <c r="E260" i="2" s="1" a="1"/>
  <c r="E260" i="2" s="1"/>
  <c r="B259" i="2" a="1"/>
  <c r="B259" i="2" s="1"/>
  <c r="C259" i="2" a="1"/>
  <c r="C259" i="2" s="1"/>
  <c r="D259" i="2" a="1"/>
  <c r="D259" i="2" s="1"/>
  <c r="A261" i="2" l="1" a="1"/>
  <c r="A261" i="2" s="1"/>
  <c r="E261" i="2" s="1" a="1"/>
  <c r="E261" i="2" s="1"/>
  <c r="B260" i="2" a="1"/>
  <c r="B260" i="2" s="1"/>
  <c r="D260" i="2" a="1"/>
  <c r="D260" i="2" s="1"/>
  <c r="C260" i="2" a="1"/>
  <c r="C260" i="2" s="1"/>
  <c r="A262" i="2" l="1" a="1"/>
  <c r="A262" i="2" s="1"/>
  <c r="E262" i="2" s="1" a="1"/>
  <c r="E262" i="2" s="1"/>
  <c r="B261" i="2" a="1"/>
  <c r="B261" i="2" s="1"/>
  <c r="D261" i="2" a="1"/>
  <c r="D261" i="2" s="1"/>
  <c r="C261" i="2" a="1"/>
  <c r="C261" i="2" s="1"/>
  <c r="A263" i="2" l="1" a="1"/>
  <c r="A263" i="2" s="1"/>
  <c r="E263" i="2" s="1" a="1"/>
  <c r="E263" i="2" s="1"/>
  <c r="D262" i="2" a="1"/>
  <c r="D262" i="2" s="1"/>
  <c r="C262" i="2" a="1"/>
  <c r="C262" i="2" s="1"/>
  <c r="B262" i="2" a="1"/>
  <c r="B262" i="2" s="1"/>
  <c r="A264" i="2" l="1" a="1"/>
  <c r="A264" i="2" s="1"/>
  <c r="E264" i="2" s="1" a="1"/>
  <c r="E264" i="2" s="1"/>
  <c r="B263" i="2" a="1"/>
  <c r="B263" i="2" s="1"/>
  <c r="C263" i="2" a="1"/>
  <c r="C263" i="2" s="1"/>
  <c r="D263" i="2" a="1"/>
  <c r="D263" i="2" s="1"/>
  <c r="A265" i="2" l="1" a="1"/>
  <c r="A265" i="2" s="1"/>
  <c r="E265" i="2" s="1" a="1"/>
  <c r="E265" i="2" s="1"/>
  <c r="B264" i="2" a="1"/>
  <c r="B264" i="2" s="1"/>
  <c r="C264" i="2" a="1"/>
  <c r="C264" i="2" s="1"/>
  <c r="D264" i="2" a="1"/>
  <c r="D264" i="2" s="1"/>
  <c r="A266" i="2" l="1" a="1"/>
  <c r="A266" i="2" s="1"/>
  <c r="E266" i="2" s="1" a="1"/>
  <c r="E266" i="2" s="1"/>
  <c r="B265" i="2" a="1"/>
  <c r="B265" i="2" s="1"/>
  <c r="D265" i="2" a="1"/>
  <c r="D265" i="2" s="1"/>
  <c r="C265" i="2" a="1"/>
  <c r="C265" i="2" s="1"/>
  <c r="A267" i="2" l="1" a="1"/>
  <c r="A267" i="2" s="1"/>
  <c r="E267" i="2" s="1" a="1"/>
  <c r="E267" i="2" s="1"/>
  <c r="B266" i="2" a="1"/>
  <c r="B266" i="2" s="1"/>
  <c r="D266" i="2" a="1"/>
  <c r="D266" i="2" s="1"/>
  <c r="C266" i="2" a="1"/>
  <c r="C266" i="2" s="1"/>
  <c r="A268" i="2" l="1" a="1"/>
  <c r="A268" i="2" s="1"/>
  <c r="E268" i="2" s="1" a="1"/>
  <c r="E268" i="2" s="1"/>
  <c r="B267" i="2" a="1"/>
  <c r="B267" i="2" s="1"/>
  <c r="D267" i="2" a="1"/>
  <c r="D267" i="2" s="1"/>
  <c r="C267" i="2" a="1"/>
  <c r="C267" i="2" s="1"/>
  <c r="A269" i="2" l="1" a="1"/>
  <c r="A269" i="2" s="1"/>
  <c r="E269" i="2" s="1" a="1"/>
  <c r="E269" i="2" s="1"/>
  <c r="B268" i="2" a="1"/>
  <c r="B268" i="2" s="1"/>
  <c r="C268" i="2" a="1"/>
  <c r="C268" i="2" s="1"/>
  <c r="D268" i="2" a="1"/>
  <c r="D268" i="2" s="1"/>
  <c r="A270" i="2" l="1" a="1"/>
  <c r="A270" i="2" s="1"/>
  <c r="E270" i="2" s="1" a="1"/>
  <c r="E270" i="2" s="1"/>
  <c r="B269" i="2" a="1"/>
  <c r="B269" i="2" s="1"/>
  <c r="C269" i="2" a="1"/>
  <c r="C269" i="2" s="1"/>
  <c r="D269" i="2" a="1"/>
  <c r="D269" i="2" s="1"/>
  <c r="A271" i="2" l="1" a="1"/>
  <c r="A271" i="2" s="1"/>
  <c r="E271" i="2" s="1" a="1"/>
  <c r="E271" i="2" s="1"/>
  <c r="B270" i="2" a="1"/>
  <c r="B270" i="2" s="1"/>
  <c r="C270" i="2" a="1"/>
  <c r="C270" i="2" s="1"/>
  <c r="D270" i="2" a="1"/>
  <c r="D270" i="2" s="1"/>
  <c r="A272" i="2" l="1" a="1"/>
  <c r="A272" i="2" s="1"/>
  <c r="E272" i="2" s="1" a="1"/>
  <c r="E272" i="2" s="1"/>
  <c r="B271" i="2" a="1"/>
  <c r="B271" i="2" s="1"/>
  <c r="C271" i="2" a="1"/>
  <c r="C271" i="2" s="1"/>
  <c r="D271" i="2" a="1"/>
  <c r="D271" i="2" s="1"/>
  <c r="A273" i="2" l="1" a="1"/>
  <c r="A273" i="2" s="1"/>
  <c r="E273" i="2" s="1" a="1"/>
  <c r="E273" i="2" s="1"/>
  <c r="B272" i="2" a="1"/>
  <c r="B272" i="2" s="1"/>
  <c r="C272" i="2" a="1"/>
  <c r="C272" i="2" s="1"/>
  <c r="D272" i="2" a="1"/>
  <c r="D272" i="2" s="1"/>
  <c r="A274" i="2" l="1" a="1"/>
  <c r="A274" i="2" s="1"/>
  <c r="E274" i="2" s="1" a="1"/>
  <c r="E274" i="2" s="1"/>
  <c r="B273" i="2" a="1"/>
  <c r="B273" i="2" s="1"/>
  <c r="D273" i="2" a="1"/>
  <c r="D273" i="2" s="1"/>
  <c r="C273" i="2" a="1"/>
  <c r="C273" i="2" s="1"/>
  <c r="A275" i="2" l="1" a="1"/>
  <c r="A275" i="2" s="1"/>
  <c r="E275" i="2" s="1" a="1"/>
  <c r="E275" i="2" s="1"/>
  <c r="B274" i="2" a="1"/>
  <c r="B274" i="2" s="1"/>
  <c r="D274" i="2" a="1"/>
  <c r="D274" i="2" s="1"/>
  <c r="C274" i="2" a="1"/>
  <c r="C274" i="2" s="1"/>
  <c r="A276" i="2" l="1" a="1"/>
  <c r="A276" i="2" s="1"/>
  <c r="E276" i="2" s="1" a="1"/>
  <c r="E276" i="2" s="1"/>
  <c r="B275" i="2" a="1"/>
  <c r="B275" i="2" s="1"/>
  <c r="C275" i="2" a="1"/>
  <c r="C275" i="2" s="1"/>
  <c r="D275" i="2" a="1"/>
  <c r="D275" i="2" s="1"/>
  <c r="A277" i="2" l="1" a="1"/>
  <c r="A277" i="2" s="1"/>
  <c r="E277" i="2" s="1" a="1"/>
  <c r="E277" i="2" s="1"/>
  <c r="B276" i="2" a="1"/>
  <c r="B276" i="2" s="1"/>
  <c r="C276" i="2" a="1"/>
  <c r="C276" i="2" s="1"/>
  <c r="D276" i="2" a="1"/>
  <c r="D276" i="2" s="1"/>
  <c r="A278" i="2" l="1" a="1"/>
  <c r="A278" i="2" s="1"/>
  <c r="E278" i="2" s="1" a="1"/>
  <c r="E278" i="2" s="1"/>
  <c r="B277" i="2" a="1"/>
  <c r="B277" i="2" s="1"/>
  <c r="C277" i="2" a="1"/>
  <c r="C277" i="2" s="1"/>
  <c r="D277" i="2" a="1"/>
  <c r="D277" i="2" s="1"/>
  <c r="A279" i="2" l="1" a="1"/>
  <c r="A279" i="2" s="1"/>
  <c r="E279" i="2" s="1" a="1"/>
  <c r="E279" i="2" s="1"/>
  <c r="B278" i="2" a="1"/>
  <c r="B278" i="2" s="1"/>
  <c r="C278" i="2" a="1"/>
  <c r="C278" i="2" s="1"/>
  <c r="D278" i="2" a="1"/>
  <c r="D278" i="2" s="1"/>
  <c r="A280" i="2" l="1" a="1"/>
  <c r="A280" i="2" s="1"/>
  <c r="E280" i="2" s="1" a="1"/>
  <c r="E280" i="2" s="1"/>
  <c r="B279" i="2" a="1"/>
  <c r="B279" i="2" s="1"/>
  <c r="D279" i="2" a="1"/>
  <c r="D279" i="2" s="1"/>
  <c r="C279" i="2" a="1"/>
  <c r="C279" i="2" s="1"/>
  <c r="A281" i="2" l="1" a="1"/>
  <c r="A281" i="2" s="1"/>
  <c r="E281" i="2" s="1" a="1"/>
  <c r="E281" i="2" s="1"/>
  <c r="D280" i="2" a="1"/>
  <c r="D280" i="2" s="1"/>
  <c r="B280" i="2" a="1"/>
  <c r="B280" i="2" s="1"/>
  <c r="C280" i="2" a="1"/>
  <c r="C280" i="2" s="1"/>
  <c r="A282" i="2" l="1" a="1"/>
  <c r="A282" i="2" s="1"/>
  <c r="E282" i="2" s="1" a="1"/>
  <c r="E282" i="2" s="1"/>
  <c r="B281" i="2" a="1"/>
  <c r="B281" i="2" s="1"/>
  <c r="D281" i="2" a="1"/>
  <c r="D281" i="2" s="1"/>
  <c r="C281" i="2" a="1"/>
  <c r="C281" i="2" s="1"/>
  <c r="A283" i="2" l="1" a="1"/>
  <c r="A283" i="2" s="1"/>
  <c r="E283" i="2" s="1" a="1"/>
  <c r="E283" i="2" s="1"/>
  <c r="B282" i="2" a="1"/>
  <c r="B282" i="2" s="1"/>
  <c r="D282" i="2" a="1"/>
  <c r="D282" i="2" s="1"/>
  <c r="C282" i="2" a="1"/>
  <c r="C282" i="2" s="1"/>
  <c r="A284" i="2" l="1" a="1"/>
  <c r="A284" i="2" s="1"/>
  <c r="E284" i="2" s="1" a="1"/>
  <c r="E284" i="2" s="1"/>
  <c r="B283" i="2" a="1"/>
  <c r="B283" i="2" s="1"/>
  <c r="C283" i="2" a="1"/>
  <c r="C283" i="2" s="1"/>
  <c r="D283" i="2" a="1"/>
  <c r="D283" i="2" s="1"/>
  <c r="A285" i="2" l="1" a="1"/>
  <c r="A285" i="2" s="1"/>
  <c r="E285" i="2" s="1" a="1"/>
  <c r="E285" i="2" s="1"/>
  <c r="B284" i="2" a="1"/>
  <c r="B284" i="2" s="1"/>
  <c r="C284" i="2" a="1"/>
  <c r="C284" i="2" s="1"/>
  <c r="D284" i="2" a="1"/>
  <c r="D284" i="2" s="1"/>
  <c r="A286" i="2" l="1" a="1"/>
  <c r="A286" i="2" s="1"/>
  <c r="E286" i="2" s="1" a="1"/>
  <c r="E286" i="2" s="1"/>
  <c r="B285" i="2" a="1"/>
  <c r="B285" i="2" s="1"/>
  <c r="C285" i="2" a="1"/>
  <c r="C285" i="2" s="1"/>
  <c r="D285" i="2" a="1"/>
  <c r="D285" i="2" s="1"/>
  <c r="A287" i="2" l="1" a="1"/>
  <c r="A287" i="2" s="1"/>
  <c r="E287" i="2" s="1" a="1"/>
  <c r="E287" i="2" s="1"/>
  <c r="B286" i="2" a="1"/>
  <c r="B286" i="2" s="1"/>
  <c r="C286" i="2" a="1"/>
  <c r="C286" i="2" s="1"/>
  <c r="D286" i="2" a="1"/>
  <c r="D286" i="2" s="1"/>
  <c r="A288" i="2" l="1" a="1"/>
  <c r="A288" i="2" s="1"/>
  <c r="E288" i="2" s="1" a="1"/>
  <c r="E288" i="2" s="1"/>
  <c r="C287" i="2" a="1"/>
  <c r="C287" i="2" s="1"/>
  <c r="B287" i="2" a="1"/>
  <c r="B287" i="2" s="1"/>
  <c r="D287" i="2" a="1"/>
  <c r="D287" i="2" s="1"/>
  <c r="A289" i="2" l="1" a="1"/>
  <c r="A289" i="2" s="1"/>
  <c r="E289" i="2" s="1" a="1"/>
  <c r="E289" i="2" s="1"/>
  <c r="B288" i="2" a="1"/>
  <c r="B288" i="2" s="1"/>
  <c r="D288" i="2" a="1"/>
  <c r="D288" i="2" s="1"/>
  <c r="C288" i="2" a="1"/>
  <c r="C288" i="2" s="1"/>
  <c r="A290" i="2" l="1" a="1"/>
  <c r="A290" i="2" s="1"/>
  <c r="E290" i="2" s="1" a="1"/>
  <c r="E290" i="2" s="1"/>
  <c r="B289" i="2" a="1"/>
  <c r="B289" i="2" s="1"/>
  <c r="D289" i="2" a="1"/>
  <c r="D289" i="2" s="1"/>
  <c r="C289" i="2" a="1"/>
  <c r="C289" i="2" s="1"/>
  <c r="A291" i="2" l="1" a="1"/>
  <c r="A291" i="2" s="1"/>
  <c r="E291" i="2" s="1" a="1"/>
  <c r="E291" i="2" s="1"/>
  <c r="B290" i="2" a="1"/>
  <c r="B290" i="2" s="1"/>
  <c r="D290" i="2" a="1"/>
  <c r="D290" i="2" s="1"/>
  <c r="C290" i="2" a="1"/>
  <c r="C290" i="2" s="1"/>
  <c r="A292" i="2" l="1" a="1"/>
  <c r="A292" i="2" s="1"/>
  <c r="E292" i="2" s="1" a="1"/>
  <c r="E292" i="2" s="1"/>
  <c r="B291" i="2" a="1"/>
  <c r="B291" i="2" s="1"/>
  <c r="D291" i="2" a="1"/>
  <c r="D291" i="2" s="1"/>
  <c r="C291" i="2" a="1"/>
  <c r="C291" i="2" s="1"/>
  <c r="A293" i="2" l="1" a="1"/>
  <c r="A293" i="2" s="1"/>
  <c r="E293" i="2" s="1" a="1"/>
  <c r="E293" i="2" s="1"/>
  <c r="C292" i="2" a="1"/>
  <c r="C292" i="2" s="1"/>
  <c r="B292" i="2" a="1"/>
  <c r="B292" i="2" s="1"/>
  <c r="D292" i="2" a="1"/>
  <c r="D292" i="2" s="1"/>
  <c r="A294" i="2" l="1" a="1"/>
  <c r="A294" i="2" s="1"/>
  <c r="E294" i="2" s="1" a="1"/>
  <c r="E294" i="2" s="1"/>
  <c r="B293" i="2" a="1"/>
  <c r="B293" i="2" s="1"/>
  <c r="C293" i="2" a="1"/>
  <c r="C293" i="2" s="1"/>
  <c r="D293" i="2" a="1"/>
  <c r="D293" i="2" s="1"/>
  <c r="A295" i="2" l="1" a="1"/>
  <c r="A295" i="2" s="1"/>
  <c r="E295" i="2" s="1" a="1"/>
  <c r="E295" i="2" s="1"/>
  <c r="B294" i="2" a="1"/>
  <c r="B294" i="2" s="1"/>
  <c r="C294" i="2" a="1"/>
  <c r="C294" i="2" s="1"/>
  <c r="D294" i="2" a="1"/>
  <c r="D294" i="2" s="1"/>
  <c r="A296" i="2" l="1" a="1"/>
  <c r="A296" i="2" s="1"/>
  <c r="E296" i="2" s="1" a="1"/>
  <c r="E296" i="2" s="1"/>
  <c r="B295" i="2" a="1"/>
  <c r="B295" i="2" s="1"/>
  <c r="C295" i="2" a="1"/>
  <c r="C295" i="2" s="1"/>
  <c r="D295" i="2" a="1"/>
  <c r="D295" i="2" s="1"/>
  <c r="A297" i="2" l="1" a="1"/>
  <c r="A297" i="2" s="1"/>
  <c r="E297" i="2" s="1" a="1"/>
  <c r="E297" i="2" s="1"/>
  <c r="B296" i="2" a="1"/>
  <c r="B296" i="2" s="1"/>
  <c r="C296" i="2" a="1"/>
  <c r="C296" i="2" s="1"/>
  <c r="D296" i="2" a="1"/>
  <c r="D296" i="2" s="1"/>
  <c r="A298" i="2" l="1" a="1"/>
  <c r="A298" i="2" s="1"/>
  <c r="E298" i="2" s="1" a="1"/>
  <c r="E298" i="2" s="1"/>
  <c r="B297" i="2" a="1"/>
  <c r="B297" i="2" s="1"/>
  <c r="D297" i="2" a="1"/>
  <c r="D297" i="2" s="1"/>
  <c r="C297" i="2" a="1"/>
  <c r="C297" i="2" s="1"/>
  <c r="A299" i="2" l="1" a="1"/>
  <c r="A299" i="2" s="1"/>
  <c r="E299" i="2" s="1" a="1"/>
  <c r="E299" i="2" s="1"/>
  <c r="B298" i="2" a="1"/>
  <c r="B298" i="2" s="1"/>
  <c r="D298" i="2" a="1"/>
  <c r="D298" i="2" s="1"/>
  <c r="C298" i="2" a="1"/>
  <c r="C298" i="2" s="1"/>
  <c r="A300" i="2" l="1" a="1"/>
  <c r="A300" i="2" s="1"/>
  <c r="E300" i="2" s="1" a="1"/>
  <c r="E300" i="2" s="1"/>
  <c r="B299" i="2" a="1"/>
  <c r="B299" i="2" s="1"/>
  <c r="C299" i="2" a="1"/>
  <c r="C299" i="2" s="1"/>
  <c r="D299" i="2" a="1"/>
  <c r="D299" i="2" s="1"/>
  <c r="A301" i="2" l="1" a="1"/>
  <c r="A301" i="2" s="1"/>
  <c r="E301" i="2" s="1" a="1"/>
  <c r="E301" i="2" s="1"/>
  <c r="B300" i="2" a="1"/>
  <c r="B300" i="2" s="1"/>
  <c r="D300" i="2" a="1"/>
  <c r="D300" i="2" s="1"/>
  <c r="C300" i="2" a="1"/>
  <c r="C300" i="2" s="1"/>
  <c r="A302" i="2" l="1" a="1"/>
  <c r="A302" i="2" s="1"/>
  <c r="E302" i="2" s="1" a="1"/>
  <c r="E302" i="2" s="1"/>
  <c r="B301" i="2" a="1"/>
  <c r="B301" i="2" s="1"/>
  <c r="D301" i="2" a="1"/>
  <c r="D301" i="2" s="1"/>
  <c r="C301" i="2" a="1"/>
  <c r="C301" i="2" s="1"/>
  <c r="A303" i="2" l="1" a="1"/>
  <c r="A303" i="2" s="1"/>
  <c r="E303" i="2" s="1" a="1"/>
  <c r="E303" i="2" s="1"/>
  <c r="B302" i="2" a="1"/>
  <c r="B302" i="2" s="1"/>
  <c r="D302" i="2" a="1"/>
  <c r="D302" i="2" s="1"/>
  <c r="C302" i="2" a="1"/>
  <c r="C302" i="2" s="1"/>
  <c r="A304" i="2" l="1" a="1"/>
  <c r="A304" i="2" s="1"/>
  <c r="E304" i="2" s="1" a="1"/>
  <c r="E304" i="2" s="1"/>
  <c r="B303" i="2" a="1"/>
  <c r="B303" i="2" s="1"/>
  <c r="C303" i="2" a="1"/>
  <c r="C303" i="2" s="1"/>
  <c r="D303" i="2" a="1"/>
  <c r="D303" i="2" s="1"/>
  <c r="A305" i="2" l="1" a="1"/>
  <c r="A305" i="2" s="1"/>
  <c r="E305" i="2" s="1" a="1"/>
  <c r="E305" i="2" s="1"/>
  <c r="B304" i="2" a="1"/>
  <c r="B304" i="2" s="1"/>
  <c r="D304" i="2" a="1"/>
  <c r="D304" i="2" s="1"/>
  <c r="C304" i="2" a="1"/>
  <c r="C304" i="2" s="1"/>
  <c r="A306" i="2" l="1" a="1"/>
  <c r="A306" i="2" s="1"/>
  <c r="E306" i="2" s="1" a="1"/>
  <c r="E306" i="2" s="1"/>
  <c r="B305" i="2" a="1"/>
  <c r="B305" i="2" s="1"/>
  <c r="C305" i="2" a="1"/>
  <c r="C305" i="2" s="1"/>
  <c r="D305" i="2" a="1"/>
  <c r="D305" i="2" s="1"/>
  <c r="A307" i="2" l="1" a="1"/>
  <c r="A307" i="2" s="1"/>
  <c r="E307" i="2" s="1" a="1"/>
  <c r="E307" i="2" s="1"/>
  <c r="B306" i="2" a="1"/>
  <c r="B306" i="2" s="1"/>
  <c r="C306" i="2" a="1"/>
  <c r="C306" i="2" s="1"/>
  <c r="D306" i="2" a="1"/>
  <c r="D306" i="2" s="1"/>
  <c r="A308" i="2" l="1" a="1"/>
  <c r="A308" i="2" s="1"/>
  <c r="E308" i="2" s="1" a="1"/>
  <c r="E308" i="2" s="1"/>
  <c r="B307" i="2" a="1"/>
  <c r="B307" i="2" s="1"/>
  <c r="D307" i="2" a="1"/>
  <c r="D307" i="2" s="1"/>
  <c r="C307" i="2" a="1"/>
  <c r="C307" i="2" s="1"/>
  <c r="A309" i="2" l="1" a="1"/>
  <c r="A309" i="2" s="1"/>
  <c r="E309" i="2" s="1" a="1"/>
  <c r="E309" i="2" s="1"/>
  <c r="B308" i="2" a="1"/>
  <c r="B308" i="2" s="1"/>
  <c r="D308" i="2" a="1"/>
  <c r="D308" i="2" s="1"/>
  <c r="C308" i="2" a="1"/>
  <c r="C308" i="2" s="1"/>
  <c r="A310" i="2" l="1" a="1"/>
  <c r="A310" i="2" s="1"/>
  <c r="E310" i="2" s="1" a="1"/>
  <c r="E310" i="2" s="1"/>
  <c r="B309" i="2" a="1"/>
  <c r="B309" i="2" s="1"/>
  <c r="D309" i="2" a="1"/>
  <c r="D309" i="2" s="1"/>
  <c r="C309" i="2" a="1"/>
  <c r="C309" i="2" s="1"/>
  <c r="A311" i="2" l="1" a="1"/>
  <c r="A311" i="2" s="1"/>
  <c r="E311" i="2" s="1" a="1"/>
  <c r="E311" i="2" s="1"/>
  <c r="D310" i="2" a="1"/>
  <c r="D310" i="2" s="1"/>
  <c r="B310" i="2" a="1"/>
  <c r="B310" i="2" s="1"/>
  <c r="C310" i="2" a="1"/>
  <c r="C310" i="2" s="1"/>
  <c r="A312" i="2" l="1" a="1"/>
  <c r="A312" i="2" s="1"/>
  <c r="E312" i="2" s="1" a="1"/>
  <c r="E312" i="2" s="1"/>
  <c r="B311" i="2" a="1"/>
  <c r="B311" i="2" s="1"/>
  <c r="C311" i="2" a="1"/>
  <c r="C311" i="2" s="1"/>
  <c r="D311" i="2" a="1"/>
  <c r="D311" i="2" s="1"/>
  <c r="A313" i="2" l="1" a="1"/>
  <c r="A313" i="2" s="1"/>
  <c r="E313" i="2" s="1" a="1"/>
  <c r="E313" i="2" s="1"/>
  <c r="B312" i="2" a="1"/>
  <c r="B312" i="2" s="1"/>
  <c r="D312" i="2" a="1"/>
  <c r="D312" i="2" s="1"/>
  <c r="C312" i="2" a="1"/>
  <c r="C312" i="2" s="1"/>
  <c r="A314" i="2" l="1" a="1"/>
  <c r="A314" i="2" s="1"/>
  <c r="E314" i="2" s="1" a="1"/>
  <c r="E314" i="2" s="1"/>
  <c r="B313" i="2" a="1"/>
  <c r="B313" i="2" s="1"/>
  <c r="D313" i="2" a="1"/>
  <c r="D313" i="2" s="1"/>
  <c r="C313" i="2" a="1"/>
  <c r="C313" i="2" s="1"/>
  <c r="A315" i="2" l="1" a="1"/>
  <c r="A315" i="2" s="1"/>
  <c r="E315" i="2" s="1" a="1"/>
  <c r="E315" i="2" s="1"/>
  <c r="B314" i="2" a="1"/>
  <c r="B314" i="2" s="1"/>
  <c r="D314" i="2" a="1"/>
  <c r="D314" i="2" s="1"/>
  <c r="C314" i="2" a="1"/>
  <c r="C314" i="2" s="1"/>
  <c r="A316" i="2" l="1" a="1"/>
  <c r="A316" i="2" s="1"/>
  <c r="E316" i="2" s="1" a="1"/>
  <c r="E316" i="2" s="1"/>
  <c r="B315" i="2" a="1"/>
  <c r="B315" i="2" s="1"/>
  <c r="D315" i="2" a="1"/>
  <c r="D315" i="2" s="1"/>
  <c r="C315" i="2" a="1"/>
  <c r="C315" i="2" s="1"/>
  <c r="A317" i="2" l="1" a="1"/>
  <c r="A317" i="2" s="1"/>
  <c r="E317" i="2" s="1" a="1"/>
  <c r="E317" i="2" s="1"/>
  <c r="B316" i="2" a="1"/>
  <c r="B316" i="2" s="1"/>
  <c r="C316" i="2" a="1"/>
  <c r="C316" i="2" s="1"/>
  <c r="D316" i="2" a="1"/>
  <c r="D316" i="2" s="1"/>
  <c r="A318" i="2" l="1" a="1"/>
  <c r="A318" i="2" s="1"/>
  <c r="E318" i="2" s="1" a="1"/>
  <c r="E318" i="2" s="1"/>
  <c r="B317" i="2" a="1"/>
  <c r="B317" i="2" s="1"/>
  <c r="C317" i="2" a="1"/>
  <c r="C317" i="2" s="1"/>
  <c r="D317" i="2" a="1"/>
  <c r="D317" i="2" s="1"/>
  <c r="A319" i="2" l="1" a="1"/>
  <c r="A319" i="2" s="1"/>
  <c r="E319" i="2" s="1" a="1"/>
  <c r="E319" i="2" s="1"/>
  <c r="B318" i="2" a="1"/>
  <c r="B318" i="2" s="1"/>
  <c r="C318" i="2" a="1"/>
  <c r="C318" i="2" s="1"/>
  <c r="D318" i="2" a="1"/>
  <c r="D318" i="2" s="1"/>
  <c r="A320" i="2" l="1" a="1"/>
  <c r="A320" i="2" s="1"/>
  <c r="E320" i="2" s="1" a="1"/>
  <c r="E320" i="2" s="1"/>
  <c r="B319" i="2" a="1"/>
  <c r="B319" i="2" s="1"/>
  <c r="D319" i="2" a="1"/>
  <c r="D319" i="2" s="1"/>
  <c r="C319" i="2" a="1"/>
  <c r="C319" i="2" s="1"/>
  <c r="A321" i="2" l="1" a="1"/>
  <c r="A321" i="2" s="1"/>
  <c r="E321" i="2" s="1" a="1"/>
  <c r="E321" i="2" s="1"/>
  <c r="B320" i="2" a="1"/>
  <c r="B320" i="2" s="1"/>
  <c r="D320" i="2" a="1"/>
  <c r="D320" i="2" s="1"/>
  <c r="C320" i="2" a="1"/>
  <c r="C320" i="2" s="1"/>
  <c r="A322" i="2" l="1" a="1"/>
  <c r="A322" i="2" s="1"/>
  <c r="E322" i="2" s="1" a="1"/>
  <c r="E322" i="2" s="1"/>
  <c r="B321" i="2" a="1"/>
  <c r="B321" i="2" s="1"/>
  <c r="D321" i="2" a="1"/>
  <c r="D321" i="2" s="1"/>
  <c r="C321" i="2" a="1"/>
  <c r="C321" i="2" s="1"/>
  <c r="A323" i="2" l="1" a="1"/>
  <c r="A323" i="2" s="1"/>
  <c r="E323" i="2" s="1" a="1"/>
  <c r="E323" i="2" s="1"/>
  <c r="B322" i="2" a="1"/>
  <c r="B322" i="2" s="1"/>
  <c r="C322" i="2" a="1"/>
  <c r="C322" i="2" s="1"/>
  <c r="D322" i="2" a="1"/>
  <c r="D322" i="2" s="1"/>
  <c r="A324" i="2" l="1" a="1"/>
  <c r="A324" i="2" s="1"/>
  <c r="E324" i="2" s="1" a="1"/>
  <c r="E324" i="2" s="1"/>
  <c r="B323" i="2" a="1"/>
  <c r="B323" i="2" s="1"/>
  <c r="C323" i="2" a="1"/>
  <c r="C323" i="2" s="1"/>
  <c r="D323" i="2" a="1"/>
  <c r="D323" i="2" s="1"/>
  <c r="A325" i="2" l="1" a="1"/>
  <c r="A325" i="2" s="1"/>
  <c r="E325" i="2" s="1" a="1"/>
  <c r="E325" i="2" s="1"/>
  <c r="B324" i="2" a="1"/>
  <c r="B324" i="2" s="1"/>
  <c r="D324" i="2" a="1"/>
  <c r="D324" i="2" s="1"/>
  <c r="C324" i="2" a="1"/>
  <c r="C324" i="2" s="1"/>
  <c r="A326" i="2" l="1" a="1"/>
  <c r="A326" i="2" s="1"/>
  <c r="E326" i="2" s="1" a="1"/>
  <c r="E326" i="2" s="1"/>
  <c r="B325" i="2" a="1"/>
  <c r="B325" i="2" s="1"/>
  <c r="C325" i="2" a="1"/>
  <c r="C325" i="2" s="1"/>
  <c r="D325" i="2" a="1"/>
  <c r="D325" i="2" s="1"/>
  <c r="A327" i="2" l="1" a="1"/>
  <c r="A327" i="2" s="1"/>
  <c r="E327" i="2" s="1" a="1"/>
  <c r="E327" i="2" s="1"/>
  <c r="B326" i="2" a="1"/>
  <c r="B326" i="2" s="1"/>
  <c r="D326" i="2" a="1"/>
  <c r="D326" i="2" s="1"/>
  <c r="C326" i="2" a="1"/>
  <c r="C326" i="2" s="1"/>
  <c r="A328" i="2" l="1" a="1"/>
  <c r="A328" i="2" s="1"/>
  <c r="E328" i="2" s="1" a="1"/>
  <c r="E328" i="2" s="1"/>
  <c r="B327" i="2" a="1"/>
  <c r="B327" i="2" s="1"/>
  <c r="D327" i="2" a="1"/>
  <c r="D327" i="2" s="1"/>
  <c r="C327" i="2" a="1"/>
  <c r="C327" i="2" s="1"/>
  <c r="A329" i="2" l="1" a="1"/>
  <c r="A329" i="2" s="1"/>
  <c r="E329" i="2" s="1" a="1"/>
  <c r="E329" i="2" s="1"/>
  <c r="D328" i="2" a="1"/>
  <c r="D328" i="2" s="1"/>
  <c r="C328" i="2" a="1"/>
  <c r="C328" i="2" s="1"/>
  <c r="B328" i="2" a="1"/>
  <c r="B328" i="2" s="1"/>
  <c r="A330" i="2" l="1" a="1"/>
  <c r="A330" i="2" s="1"/>
  <c r="E330" i="2" s="1" a="1"/>
  <c r="E330" i="2" s="1"/>
  <c r="B329" i="2" a="1"/>
  <c r="B329" i="2" s="1"/>
  <c r="D329" i="2" a="1"/>
  <c r="D329" i="2" s="1"/>
  <c r="C329" i="2" a="1"/>
  <c r="C329" i="2" s="1"/>
  <c r="A331" i="2" l="1" a="1"/>
  <c r="A331" i="2" s="1"/>
  <c r="E331" i="2" s="1" a="1"/>
  <c r="E331" i="2" s="1"/>
  <c r="B330" i="2" a="1"/>
  <c r="B330" i="2" s="1"/>
  <c r="D330" i="2" a="1"/>
  <c r="D330" i="2" s="1"/>
  <c r="C330" i="2" a="1"/>
  <c r="C330" i="2" s="1"/>
  <c r="A332" i="2" l="1" a="1"/>
  <c r="A332" i="2" s="1"/>
  <c r="E332" i="2" s="1" a="1"/>
  <c r="E332" i="2" s="1"/>
  <c r="B331" i="2" a="1"/>
  <c r="B331" i="2" s="1"/>
  <c r="C331" i="2" a="1"/>
  <c r="C331" i="2" s="1"/>
  <c r="D331" i="2" a="1"/>
  <c r="D331" i="2" s="1"/>
  <c r="A333" i="2" l="1" a="1"/>
  <c r="A333" i="2" s="1"/>
  <c r="E333" i="2" s="1" a="1"/>
  <c r="E333" i="2" s="1"/>
  <c r="B332" i="2" a="1"/>
  <c r="B332" i="2" s="1"/>
  <c r="C332" i="2" a="1"/>
  <c r="C332" i="2" s="1"/>
  <c r="D332" i="2" a="1"/>
  <c r="D332" i="2" s="1"/>
  <c r="A334" i="2" l="1" a="1"/>
  <c r="A334" i="2" s="1"/>
  <c r="E334" i="2" s="1" a="1"/>
  <c r="E334" i="2" s="1"/>
  <c r="B333" i="2" a="1"/>
  <c r="B333" i="2" s="1"/>
  <c r="D333" i="2" a="1"/>
  <c r="D333" i="2" s="1"/>
  <c r="C333" i="2" a="1"/>
  <c r="C333" i="2" s="1"/>
  <c r="A335" i="2" l="1" a="1"/>
  <c r="A335" i="2" s="1"/>
  <c r="E335" i="2" s="1" a="1"/>
  <c r="E335" i="2" s="1"/>
  <c r="B334" i="2" a="1"/>
  <c r="B334" i="2" s="1"/>
  <c r="C334" i="2" a="1"/>
  <c r="C334" i="2" s="1"/>
  <c r="D334" i="2" a="1"/>
  <c r="D334" i="2" s="1"/>
  <c r="A336" i="2" l="1" a="1"/>
  <c r="A336" i="2" s="1"/>
  <c r="E336" i="2" s="1" a="1"/>
  <c r="E336" i="2" s="1"/>
  <c r="B335" i="2" a="1"/>
  <c r="B335" i="2" s="1"/>
  <c r="D335" i="2" a="1"/>
  <c r="D335" i="2" s="1"/>
  <c r="C335" i="2" a="1"/>
  <c r="C335" i="2" s="1"/>
  <c r="A337" i="2" l="1" a="1"/>
  <c r="A337" i="2" s="1"/>
  <c r="E337" i="2" s="1" a="1"/>
  <c r="E337" i="2" s="1"/>
  <c r="B336" i="2" a="1"/>
  <c r="B336" i="2" s="1"/>
  <c r="D336" i="2" a="1"/>
  <c r="D336" i="2" s="1"/>
  <c r="C336" i="2" a="1"/>
  <c r="C336" i="2" s="1"/>
  <c r="A338" i="2" l="1" a="1"/>
  <c r="A338" i="2" s="1"/>
  <c r="E338" i="2" s="1" a="1"/>
  <c r="E338" i="2" s="1"/>
  <c r="B337" i="2" a="1"/>
  <c r="B337" i="2" s="1"/>
  <c r="D337" i="2" a="1"/>
  <c r="D337" i="2" s="1"/>
  <c r="C337" i="2" a="1"/>
  <c r="C337" i="2" s="1"/>
  <c r="A339" i="2" l="1" a="1"/>
  <c r="A339" i="2" s="1"/>
  <c r="E339" i="2" s="1" a="1"/>
  <c r="E339" i="2" s="1"/>
  <c r="B338" i="2" a="1"/>
  <c r="B338" i="2" s="1"/>
  <c r="D338" i="2" a="1"/>
  <c r="D338" i="2" s="1"/>
  <c r="C338" i="2" a="1"/>
  <c r="C338" i="2" s="1"/>
  <c r="A340" i="2" l="1" a="1"/>
  <c r="A340" i="2" s="1"/>
  <c r="E340" i="2" s="1" a="1"/>
  <c r="E340" i="2" s="1"/>
  <c r="B339" i="2" a="1"/>
  <c r="B339" i="2" s="1"/>
  <c r="D339" i="2" a="1"/>
  <c r="D339" i="2" s="1"/>
  <c r="C339" i="2" a="1"/>
  <c r="C339" i="2" s="1"/>
  <c r="A341" i="2" l="1" a="1"/>
  <c r="A341" i="2" s="1"/>
  <c r="E341" i="2" s="1" a="1"/>
  <c r="E341" i="2" s="1"/>
  <c r="B340" i="2" a="1"/>
  <c r="B340" i="2" s="1"/>
  <c r="D340" i="2" a="1"/>
  <c r="D340" i="2" s="1"/>
  <c r="C340" i="2" a="1"/>
  <c r="C340" i="2" s="1"/>
  <c r="A342" i="2" l="1" a="1"/>
  <c r="A342" i="2" s="1"/>
  <c r="E342" i="2" s="1" a="1"/>
  <c r="E342" i="2" s="1"/>
  <c r="B341" i="2" a="1"/>
  <c r="B341" i="2" s="1"/>
  <c r="D341" i="2" a="1"/>
  <c r="D341" i="2" s="1"/>
  <c r="C341" i="2" a="1"/>
  <c r="C341" i="2" s="1"/>
  <c r="A343" i="2" l="1" a="1"/>
  <c r="A343" i="2" s="1"/>
  <c r="E343" i="2" s="1" a="1"/>
  <c r="E343" i="2" s="1"/>
  <c r="B342" i="2" a="1"/>
  <c r="B342" i="2" s="1"/>
  <c r="C342" i="2" a="1"/>
  <c r="C342" i="2" s="1"/>
  <c r="D342" i="2" a="1"/>
  <c r="D342" i="2" s="1"/>
  <c r="A344" i="2" l="1" a="1"/>
  <c r="A344" i="2" s="1"/>
  <c r="E344" i="2" s="1" a="1"/>
  <c r="E344" i="2" s="1"/>
  <c r="B343" i="2" a="1"/>
  <c r="B343" i="2" s="1"/>
  <c r="D343" i="2" a="1"/>
  <c r="D343" i="2" s="1"/>
  <c r="C343" i="2" a="1"/>
  <c r="C343" i="2" s="1"/>
  <c r="A345" i="2" l="1" a="1"/>
  <c r="A345" i="2" s="1"/>
  <c r="E345" i="2" s="1" a="1"/>
  <c r="E345" i="2" s="1"/>
  <c r="B344" i="2" a="1"/>
  <c r="B344" i="2" s="1"/>
  <c r="C344" i="2" a="1"/>
  <c r="C344" i="2" s="1"/>
  <c r="D344" i="2" a="1"/>
  <c r="D344" i="2" s="1"/>
  <c r="A346" i="2" l="1" a="1"/>
  <c r="A346" i="2" s="1"/>
  <c r="E346" i="2" s="1" a="1"/>
  <c r="E346" i="2" s="1"/>
  <c r="B345" i="2" a="1"/>
  <c r="B345" i="2" s="1"/>
  <c r="D345" i="2" a="1"/>
  <c r="D345" i="2" s="1"/>
  <c r="C345" i="2" a="1"/>
  <c r="C345" i="2" s="1"/>
  <c r="A347" i="2" l="1" a="1"/>
  <c r="A347" i="2" s="1"/>
  <c r="E347" i="2" s="1" a="1"/>
  <c r="E347" i="2" s="1"/>
  <c r="B346" i="2" a="1"/>
  <c r="B346" i="2" s="1"/>
  <c r="C346" i="2" a="1"/>
  <c r="C346" i="2" s="1"/>
  <c r="D346" i="2" a="1"/>
  <c r="D346" i="2" s="1"/>
  <c r="A348" i="2" l="1" a="1"/>
  <c r="A348" i="2" s="1"/>
  <c r="E348" i="2" s="1" a="1"/>
  <c r="E348" i="2" s="1"/>
  <c r="B347" i="2" a="1"/>
  <c r="B347" i="2" s="1"/>
  <c r="C347" i="2" a="1"/>
  <c r="C347" i="2" s="1"/>
  <c r="D347" i="2" a="1"/>
  <c r="D347" i="2" s="1"/>
  <c r="A349" i="2" l="1" a="1"/>
  <c r="A349" i="2" s="1"/>
  <c r="E349" i="2" s="1" a="1"/>
  <c r="E349" i="2" s="1"/>
  <c r="B348" i="2" a="1"/>
  <c r="B348" i="2" s="1"/>
  <c r="D348" i="2" a="1"/>
  <c r="D348" i="2" s="1"/>
  <c r="C348" i="2" a="1"/>
  <c r="C348" i="2" s="1"/>
  <c r="A350" i="2" l="1" a="1"/>
  <c r="A350" i="2" s="1"/>
  <c r="E350" i="2" s="1" a="1"/>
  <c r="E350" i="2" s="1"/>
  <c r="B349" i="2" a="1"/>
  <c r="B349" i="2" s="1"/>
  <c r="C349" i="2" a="1"/>
  <c r="C349" i="2" s="1"/>
  <c r="D349" i="2" a="1"/>
  <c r="D349" i="2" s="1"/>
  <c r="A351" i="2" l="1" a="1"/>
  <c r="A351" i="2" s="1"/>
  <c r="E351" i="2" s="1" a="1"/>
  <c r="E351" i="2" s="1"/>
  <c r="D350" i="2" a="1"/>
  <c r="D350" i="2" s="1"/>
  <c r="B350" i="2" a="1"/>
  <c r="B350" i="2" s="1"/>
  <c r="C350" i="2" a="1"/>
  <c r="C350" i="2" s="1"/>
  <c r="A352" i="2" l="1" a="1"/>
  <c r="A352" i="2" s="1"/>
  <c r="E352" i="2" s="1" a="1"/>
  <c r="E352" i="2" s="1"/>
  <c r="B351" i="2" a="1"/>
  <c r="B351" i="2" s="1"/>
  <c r="C351" i="2" a="1"/>
  <c r="C351" i="2" s="1"/>
  <c r="D351" i="2" a="1"/>
  <c r="D351" i="2" s="1"/>
  <c r="A353" i="2" l="1" a="1"/>
  <c r="A353" i="2" s="1"/>
  <c r="E353" i="2" s="1" a="1"/>
  <c r="E353" i="2" s="1"/>
  <c r="B352" i="2" a="1"/>
  <c r="B352" i="2" s="1"/>
  <c r="D352" i="2" a="1"/>
  <c r="D352" i="2" s="1"/>
  <c r="C352" i="2" a="1"/>
  <c r="C352" i="2" s="1"/>
  <c r="A354" i="2" l="1" a="1"/>
  <c r="A354" i="2" s="1"/>
  <c r="E354" i="2" s="1" a="1"/>
  <c r="E354" i="2" s="1"/>
  <c r="B353" i="2" a="1"/>
  <c r="B353" i="2" s="1"/>
  <c r="D353" i="2" a="1"/>
  <c r="D353" i="2" s="1"/>
  <c r="C353" i="2" a="1"/>
  <c r="C353" i="2" s="1"/>
  <c r="A355" i="2" l="1" a="1"/>
  <c r="A355" i="2" s="1"/>
  <c r="E355" i="2" s="1" a="1"/>
  <c r="E355" i="2" s="1"/>
  <c r="B354" i="2" a="1"/>
  <c r="B354" i="2" s="1"/>
  <c r="C354" i="2" a="1"/>
  <c r="C354" i="2" s="1"/>
  <c r="D354" i="2" a="1"/>
  <c r="D354" i="2" s="1"/>
  <c r="A356" i="2" l="1" a="1"/>
  <c r="A356" i="2" s="1"/>
  <c r="E356" i="2" s="1" a="1"/>
  <c r="E356" i="2" s="1"/>
  <c r="B355" i="2" a="1"/>
  <c r="B355" i="2" s="1"/>
  <c r="D355" i="2" a="1"/>
  <c r="D355" i="2" s="1"/>
  <c r="C355" i="2" a="1"/>
  <c r="C355" i="2" s="1"/>
  <c r="A357" i="2" l="1" a="1"/>
  <c r="A357" i="2" s="1"/>
  <c r="E357" i="2" s="1" a="1"/>
  <c r="E357" i="2" s="1"/>
  <c r="B356" i="2" a="1"/>
  <c r="B356" i="2" s="1"/>
  <c r="C356" i="2" a="1"/>
  <c r="C356" i="2" s="1"/>
  <c r="D356" i="2" a="1"/>
  <c r="D356" i="2" s="1"/>
  <c r="A358" i="2" l="1" a="1"/>
  <c r="A358" i="2" s="1"/>
  <c r="E358" i="2" s="1" a="1"/>
  <c r="E358" i="2" s="1"/>
  <c r="C357" i="2" a="1"/>
  <c r="C357" i="2" s="1"/>
  <c r="B357" i="2" a="1"/>
  <c r="B357" i="2" s="1"/>
  <c r="D357" i="2" a="1"/>
  <c r="D357" i="2" s="1"/>
  <c r="A359" i="2" l="1" a="1"/>
  <c r="A359" i="2" s="1"/>
  <c r="E359" i="2" s="1" a="1"/>
  <c r="E359" i="2" s="1"/>
  <c r="B358" i="2" a="1"/>
  <c r="B358" i="2" s="1"/>
  <c r="C358" i="2" a="1"/>
  <c r="C358" i="2" s="1"/>
  <c r="D358" i="2" a="1"/>
  <c r="D358" i="2" s="1"/>
  <c r="A360" i="2" l="1" a="1"/>
  <c r="A360" i="2" s="1"/>
  <c r="E360" i="2" s="1" a="1"/>
  <c r="E360" i="2" s="1"/>
  <c r="B359" i="2" a="1"/>
  <c r="B359" i="2" s="1"/>
  <c r="C359" i="2" a="1"/>
  <c r="C359" i="2" s="1"/>
  <c r="D359" i="2" a="1"/>
  <c r="D359" i="2" s="1"/>
  <c r="A361" i="2" l="1" a="1"/>
  <c r="A361" i="2" s="1"/>
  <c r="E361" i="2" s="1" a="1"/>
  <c r="E361" i="2" s="1"/>
  <c r="B360" i="2" a="1"/>
  <c r="B360" i="2" s="1"/>
  <c r="C360" i="2" a="1"/>
  <c r="C360" i="2" s="1"/>
  <c r="D360" i="2" a="1"/>
  <c r="D360" i="2" s="1"/>
  <c r="A362" i="2" l="1" a="1"/>
  <c r="A362" i="2" s="1"/>
  <c r="E362" i="2" s="1" a="1"/>
  <c r="E362" i="2" s="1"/>
  <c r="B361" i="2" a="1"/>
  <c r="B361" i="2" s="1"/>
  <c r="C361" i="2" a="1"/>
  <c r="C361" i="2" s="1"/>
  <c r="D361" i="2" a="1"/>
  <c r="D361" i="2" s="1"/>
  <c r="A363" i="2" l="1" a="1"/>
  <c r="A363" i="2" s="1"/>
  <c r="E363" i="2" s="1" a="1"/>
  <c r="E363" i="2" s="1"/>
  <c r="B362" i="2" a="1"/>
  <c r="B362" i="2" s="1"/>
  <c r="C362" i="2" a="1"/>
  <c r="C362" i="2" s="1"/>
  <c r="D362" i="2" a="1"/>
  <c r="D362" i="2" s="1"/>
  <c r="A364" i="2" l="1" a="1"/>
  <c r="A364" i="2" s="1"/>
  <c r="E364" i="2" s="1" a="1"/>
  <c r="E364" i="2" s="1"/>
  <c r="B363" i="2" a="1"/>
  <c r="B363" i="2" s="1"/>
  <c r="C363" i="2" a="1"/>
  <c r="C363" i="2" s="1"/>
  <c r="D363" i="2" a="1"/>
  <c r="D363" i="2" s="1"/>
  <c r="A365" i="2" l="1" a="1"/>
  <c r="A365" i="2" s="1"/>
  <c r="E365" i="2" s="1" a="1"/>
  <c r="E365" i="2" s="1"/>
  <c r="B364" i="2" a="1"/>
  <c r="B364" i="2" s="1"/>
  <c r="C364" i="2" a="1"/>
  <c r="C364" i="2" s="1"/>
  <c r="D364" i="2" a="1"/>
  <c r="D364" i="2" s="1"/>
  <c r="A366" i="2" l="1" a="1"/>
  <c r="A366" i="2" s="1"/>
  <c r="E366" i="2" s="1" a="1"/>
  <c r="E366" i="2" s="1"/>
  <c r="D365" i="2" a="1"/>
  <c r="D365" i="2" s="1"/>
  <c r="C365" i="2" a="1"/>
  <c r="C365" i="2" s="1"/>
  <c r="B365" i="2" a="1"/>
  <c r="B365" i="2" s="1"/>
  <c r="A367" i="2" l="1" a="1"/>
  <c r="A367" i="2" s="1"/>
  <c r="E367" i="2" s="1" a="1"/>
  <c r="E367" i="2" s="1"/>
  <c r="C366" i="2" a="1"/>
  <c r="C366" i="2" s="1"/>
  <c r="D366" i="2" a="1"/>
  <c r="D366" i="2" s="1"/>
  <c r="B366" i="2" a="1"/>
  <c r="B366" i="2" s="1"/>
  <c r="A368" i="2" l="1" a="1"/>
  <c r="A368" i="2" s="1"/>
  <c r="E368" i="2" s="1" a="1"/>
  <c r="E368" i="2" s="1"/>
  <c r="C367" i="2" a="1"/>
  <c r="C367" i="2" s="1"/>
  <c r="D367" i="2" a="1"/>
  <c r="D367" i="2" s="1"/>
  <c r="B367" i="2" a="1"/>
  <c r="B367" i="2" s="1"/>
  <c r="A369" i="2" l="1" a="1"/>
  <c r="A369" i="2" s="1"/>
  <c r="E369" i="2" s="1" a="1"/>
  <c r="E369" i="2" s="1"/>
  <c r="B368" i="2" a="1"/>
  <c r="B368" i="2" s="1"/>
  <c r="D368" i="2" a="1"/>
  <c r="D368" i="2" s="1"/>
  <c r="C368" i="2" a="1"/>
  <c r="C368" i="2" s="1"/>
  <c r="A370" i="2" l="1" a="1"/>
  <c r="A370" i="2" s="1"/>
  <c r="E370" i="2" s="1" a="1"/>
  <c r="E370" i="2" s="1"/>
  <c r="B369" i="2" a="1"/>
  <c r="B369" i="2" s="1"/>
  <c r="D369" i="2" a="1"/>
  <c r="D369" i="2" s="1"/>
  <c r="C369" i="2" a="1"/>
  <c r="C369" i="2" s="1"/>
  <c r="A371" i="2" l="1" a="1"/>
  <c r="A371" i="2" s="1"/>
  <c r="E371" i="2" s="1" a="1"/>
  <c r="E371" i="2" s="1"/>
  <c r="B370" i="2" a="1"/>
  <c r="B370" i="2" s="1"/>
  <c r="D370" i="2" a="1"/>
  <c r="D370" i="2" s="1"/>
  <c r="C370" i="2" a="1"/>
  <c r="C370" i="2" s="1"/>
  <c r="A372" i="2" l="1" a="1"/>
  <c r="A372" i="2" s="1"/>
  <c r="E372" i="2" s="1" a="1"/>
  <c r="E372" i="2" s="1"/>
  <c r="B371" i="2" a="1"/>
  <c r="B371" i="2" s="1"/>
  <c r="D371" i="2" a="1"/>
  <c r="D371" i="2" s="1"/>
  <c r="C371" i="2" a="1"/>
  <c r="C371" i="2" s="1"/>
  <c r="A373" i="2" l="1" a="1"/>
  <c r="A373" i="2" s="1"/>
  <c r="E373" i="2" s="1" a="1"/>
  <c r="E373" i="2" s="1"/>
  <c r="B372" i="2" a="1"/>
  <c r="B372" i="2" s="1"/>
  <c r="C372" i="2" a="1"/>
  <c r="C372" i="2" s="1"/>
  <c r="D372" i="2" a="1"/>
  <c r="D372" i="2" s="1"/>
  <c r="A374" i="2" l="1" a="1"/>
  <c r="A374" i="2" s="1"/>
  <c r="E374" i="2" s="1" a="1"/>
  <c r="E374" i="2" s="1"/>
  <c r="D373" i="2" a="1"/>
  <c r="D373" i="2" s="1"/>
  <c r="C373" i="2" a="1"/>
  <c r="C373" i="2" s="1"/>
  <c r="B373" i="2" a="1"/>
  <c r="B373" i="2" s="1"/>
  <c r="A375" i="2" l="1" a="1"/>
  <c r="A375" i="2" s="1"/>
  <c r="E375" i="2" s="1" a="1"/>
  <c r="E375" i="2" s="1"/>
  <c r="B374" i="2" a="1"/>
  <c r="B374" i="2" s="1"/>
  <c r="C374" i="2" a="1"/>
  <c r="C374" i="2" s="1"/>
  <c r="D374" i="2" a="1"/>
  <c r="D374" i="2" s="1"/>
  <c r="A376" i="2" l="1" a="1"/>
  <c r="A376" i="2" s="1"/>
  <c r="E376" i="2" s="1" a="1"/>
  <c r="E376" i="2" s="1"/>
  <c r="B375" i="2" a="1"/>
  <c r="B375" i="2" s="1"/>
  <c r="C375" i="2" a="1"/>
  <c r="C375" i="2" s="1"/>
  <c r="D375" i="2" a="1"/>
  <c r="D375" i="2" s="1"/>
  <c r="A377" i="2" l="1" a="1"/>
  <c r="A377" i="2" s="1"/>
  <c r="E377" i="2" s="1" a="1"/>
  <c r="E377" i="2" s="1"/>
  <c r="B376" i="2" a="1"/>
  <c r="B376" i="2" s="1"/>
  <c r="C376" i="2" a="1"/>
  <c r="C376" i="2" s="1"/>
  <c r="D376" i="2" a="1"/>
  <c r="D376" i="2" s="1"/>
  <c r="A378" i="2" l="1" a="1"/>
  <c r="A378" i="2" s="1"/>
  <c r="E378" i="2" s="1" a="1"/>
  <c r="E378" i="2" s="1"/>
  <c r="B377" i="2" a="1"/>
  <c r="B377" i="2" s="1"/>
  <c r="C377" i="2" a="1"/>
  <c r="C377" i="2" s="1"/>
  <c r="D377" i="2" a="1"/>
  <c r="D377" i="2" s="1"/>
  <c r="A379" i="2" l="1" a="1"/>
  <c r="A379" i="2" s="1"/>
  <c r="E379" i="2" s="1" a="1"/>
  <c r="E379" i="2" s="1"/>
  <c r="B378" i="2" a="1"/>
  <c r="B378" i="2" s="1"/>
  <c r="C378" i="2" a="1"/>
  <c r="C378" i="2" s="1"/>
  <c r="D378" i="2" a="1"/>
  <c r="D378" i="2" s="1"/>
  <c r="A380" i="2" l="1" a="1"/>
  <c r="A380" i="2" s="1"/>
  <c r="E380" i="2" s="1" a="1"/>
  <c r="E380" i="2" s="1"/>
  <c r="B379" i="2" a="1"/>
  <c r="B379" i="2" s="1"/>
  <c r="C379" i="2" a="1"/>
  <c r="C379" i="2" s="1"/>
  <c r="D379" i="2" a="1"/>
  <c r="D379" i="2" s="1"/>
  <c r="A381" i="2" l="1" a="1"/>
  <c r="A381" i="2" s="1"/>
  <c r="E381" i="2" s="1" a="1"/>
  <c r="E381" i="2" s="1"/>
  <c r="B380" i="2" a="1"/>
  <c r="B380" i="2" s="1"/>
  <c r="C380" i="2" a="1"/>
  <c r="C380" i="2" s="1"/>
  <c r="D380" i="2" a="1"/>
  <c r="D380" i="2" s="1"/>
  <c r="A382" i="2" l="1" a="1"/>
  <c r="A382" i="2" s="1"/>
  <c r="E382" i="2" s="1" a="1"/>
  <c r="E382" i="2" s="1"/>
  <c r="B381" i="2" a="1"/>
  <c r="B381" i="2" s="1"/>
  <c r="D381" i="2" a="1"/>
  <c r="D381" i="2" s="1"/>
  <c r="C381" i="2" a="1"/>
  <c r="C381" i="2" s="1"/>
  <c r="A383" i="2" l="1" a="1"/>
  <c r="A383" i="2" s="1"/>
  <c r="E383" i="2" s="1" a="1"/>
  <c r="E383" i="2" s="1"/>
  <c r="B382" i="2" a="1"/>
  <c r="B382" i="2" s="1"/>
  <c r="C382" i="2" a="1"/>
  <c r="C382" i="2" s="1"/>
  <c r="D382" i="2" a="1"/>
  <c r="D382" i="2" s="1"/>
  <c r="A384" i="2" l="1" a="1"/>
  <c r="A384" i="2" s="1"/>
  <c r="E384" i="2" s="1" a="1"/>
  <c r="E384" i="2" s="1"/>
  <c r="B383" i="2" a="1"/>
  <c r="B383" i="2" s="1"/>
  <c r="D383" i="2" a="1"/>
  <c r="D383" i="2" s="1"/>
  <c r="C383" i="2" a="1"/>
  <c r="C383" i="2" s="1"/>
  <c r="A385" i="2" l="1" a="1"/>
  <c r="A385" i="2" s="1"/>
  <c r="E385" i="2" s="1" a="1"/>
  <c r="E385" i="2" s="1"/>
  <c r="B384" i="2" a="1"/>
  <c r="B384" i="2" s="1"/>
  <c r="D384" i="2" a="1"/>
  <c r="D384" i="2" s="1"/>
  <c r="C384" i="2" a="1"/>
  <c r="C384" i="2" s="1"/>
  <c r="A386" i="2" l="1" a="1"/>
  <c r="A386" i="2" s="1"/>
  <c r="E386" i="2" s="1" a="1"/>
  <c r="E386" i="2" s="1"/>
  <c r="B385" i="2" a="1"/>
  <c r="B385" i="2" s="1"/>
  <c r="D385" i="2" a="1"/>
  <c r="D385" i="2" s="1"/>
  <c r="C385" i="2" a="1"/>
  <c r="C385" i="2" s="1"/>
  <c r="A387" i="2" l="1" a="1"/>
  <c r="A387" i="2" s="1"/>
  <c r="E387" i="2" s="1" a="1"/>
  <c r="E387" i="2" s="1"/>
  <c r="B386" i="2" a="1"/>
  <c r="B386" i="2" s="1"/>
  <c r="C386" i="2" a="1"/>
  <c r="C386" i="2" s="1"/>
  <c r="D386" i="2" a="1"/>
  <c r="D386" i="2" s="1"/>
  <c r="A388" i="2" l="1" a="1"/>
  <c r="A388" i="2" s="1"/>
  <c r="E388" i="2" s="1" a="1"/>
  <c r="E388" i="2" s="1"/>
  <c r="B387" i="2" a="1"/>
  <c r="B387" i="2" s="1"/>
  <c r="C387" i="2" a="1"/>
  <c r="C387" i="2" s="1"/>
  <c r="D387" i="2" a="1"/>
  <c r="D387" i="2" s="1"/>
  <c r="A389" i="2" l="1" a="1"/>
  <c r="A389" i="2" s="1"/>
  <c r="E389" i="2" s="1" a="1"/>
  <c r="E389" i="2" s="1"/>
  <c r="B388" i="2" a="1"/>
  <c r="B388" i="2" s="1"/>
  <c r="D388" i="2" a="1"/>
  <c r="D388" i="2" s="1"/>
  <c r="C388" i="2" a="1"/>
  <c r="C388" i="2" s="1"/>
  <c r="A390" i="2" l="1" a="1"/>
  <c r="A390" i="2" s="1"/>
  <c r="E390" i="2" s="1" a="1"/>
  <c r="E390" i="2" s="1"/>
  <c r="B389" i="2" a="1"/>
  <c r="B389" i="2" s="1"/>
  <c r="D389" i="2" a="1"/>
  <c r="D389" i="2" s="1"/>
  <c r="C389" i="2" a="1"/>
  <c r="C389" i="2" s="1"/>
  <c r="A391" i="2" l="1" a="1"/>
  <c r="A391" i="2" s="1"/>
  <c r="E391" i="2" s="1" a="1"/>
  <c r="E391" i="2" s="1"/>
  <c r="B390" i="2" a="1"/>
  <c r="B390" i="2" s="1"/>
  <c r="D390" i="2" a="1"/>
  <c r="D390" i="2" s="1"/>
  <c r="C390" i="2" a="1"/>
  <c r="C390" i="2" s="1"/>
  <c r="A392" i="2" l="1" a="1"/>
  <c r="A392" i="2" s="1"/>
  <c r="E392" i="2" s="1" a="1"/>
  <c r="E392" i="2" s="1"/>
  <c r="B391" i="2" a="1"/>
  <c r="B391" i="2" s="1"/>
  <c r="D391" i="2" a="1"/>
  <c r="D391" i="2" s="1"/>
  <c r="C391" i="2" a="1"/>
  <c r="C391" i="2" s="1"/>
  <c r="A393" i="2" l="1" a="1"/>
  <c r="A393" i="2" s="1"/>
  <c r="E393" i="2" s="1" a="1"/>
  <c r="E393" i="2" s="1"/>
  <c r="B392" i="2" a="1"/>
  <c r="B392" i="2" s="1"/>
  <c r="C392" i="2" a="1"/>
  <c r="C392" i="2" s="1"/>
  <c r="D392" i="2" a="1"/>
  <c r="D392" i="2" s="1"/>
  <c r="A394" i="2" l="1" a="1"/>
  <c r="A394" i="2" s="1"/>
  <c r="E394" i="2" s="1" a="1"/>
  <c r="E394" i="2" s="1"/>
  <c r="B393" i="2" a="1"/>
  <c r="B393" i="2" s="1"/>
  <c r="D393" i="2" a="1"/>
  <c r="D393" i="2" s="1"/>
  <c r="C393" i="2" a="1"/>
  <c r="C393" i="2" s="1"/>
  <c r="A395" i="2" l="1" a="1"/>
  <c r="A395" i="2" s="1"/>
  <c r="E395" i="2" s="1" a="1"/>
  <c r="E395" i="2" s="1"/>
  <c r="B394" i="2" a="1"/>
  <c r="B394" i="2" s="1"/>
  <c r="C394" i="2" a="1"/>
  <c r="C394" i="2" s="1"/>
  <c r="D394" i="2" a="1"/>
  <c r="D394" i="2" s="1"/>
  <c r="A396" i="2" l="1" a="1"/>
  <c r="A396" i="2" s="1"/>
  <c r="E396" i="2" s="1" a="1"/>
  <c r="E396" i="2" s="1"/>
  <c r="B395" i="2" a="1"/>
  <c r="B395" i="2" s="1"/>
  <c r="C395" i="2" a="1"/>
  <c r="C395" i="2" s="1"/>
  <c r="D395" i="2" a="1"/>
  <c r="D395" i="2" s="1"/>
  <c r="A397" i="2" l="1" a="1"/>
  <c r="A397" i="2" s="1"/>
  <c r="E397" i="2" s="1" a="1"/>
  <c r="E397" i="2" s="1"/>
  <c r="D396" i="2" a="1"/>
  <c r="D396" i="2" s="1"/>
  <c r="B396" i="2" a="1"/>
  <c r="B396" i="2" s="1"/>
  <c r="C396" i="2" a="1"/>
  <c r="C396" i="2" s="1"/>
  <c r="A398" i="2" l="1" a="1"/>
  <c r="A398" i="2" s="1"/>
  <c r="E398" i="2" s="1" a="1"/>
  <c r="E398" i="2" s="1"/>
  <c r="B397" i="2" a="1"/>
  <c r="B397" i="2" s="1"/>
  <c r="D397" i="2" a="1"/>
  <c r="D397" i="2" s="1"/>
  <c r="C397" i="2" a="1"/>
  <c r="C397" i="2" s="1"/>
  <c r="A399" i="2" l="1" a="1"/>
  <c r="A399" i="2" s="1"/>
  <c r="E399" i="2" s="1" a="1"/>
  <c r="E399" i="2" s="1"/>
  <c r="B398" i="2" a="1"/>
  <c r="B398" i="2" s="1"/>
  <c r="D398" i="2" a="1"/>
  <c r="D398" i="2" s="1"/>
  <c r="C398" i="2" a="1"/>
  <c r="C398" i="2" s="1"/>
  <c r="A400" i="2" l="1" a="1"/>
  <c r="A400" i="2" s="1"/>
  <c r="E400" i="2" s="1" a="1"/>
  <c r="E400" i="2" s="1"/>
  <c r="B399" i="2" a="1"/>
  <c r="B399" i="2" s="1"/>
  <c r="D399" i="2" a="1"/>
  <c r="D399" i="2" s="1"/>
  <c r="C399" i="2" a="1"/>
  <c r="C399" i="2" s="1"/>
  <c r="A401" i="2" l="1" a="1"/>
  <c r="A401" i="2" s="1"/>
  <c r="E401" i="2" s="1" a="1"/>
  <c r="E401" i="2" s="1"/>
  <c r="B400" i="2" a="1"/>
  <c r="B400" i="2" s="1"/>
  <c r="D400" i="2" a="1"/>
  <c r="D400" i="2" s="1"/>
  <c r="C400" i="2" a="1"/>
  <c r="C400" i="2" s="1"/>
  <c r="A402" i="2" l="1" a="1"/>
  <c r="A402" i="2" s="1"/>
  <c r="E402" i="2" s="1" a="1"/>
  <c r="E402" i="2" s="1"/>
  <c r="B401" i="2" a="1"/>
  <c r="B401" i="2" s="1"/>
  <c r="D401" i="2" a="1"/>
  <c r="D401" i="2" s="1"/>
  <c r="C401" i="2" a="1"/>
  <c r="C401" i="2" s="1"/>
  <c r="A403" i="2" l="1" a="1"/>
  <c r="A403" i="2" s="1"/>
  <c r="E403" i="2" s="1" a="1"/>
  <c r="E403" i="2" s="1"/>
  <c r="B402" i="2" a="1"/>
  <c r="B402" i="2" s="1"/>
  <c r="C402" i="2" a="1"/>
  <c r="C402" i="2" s="1"/>
  <c r="D402" i="2" a="1"/>
  <c r="D402" i="2" s="1"/>
  <c r="A404" i="2" l="1" a="1"/>
  <c r="A404" i="2" s="1"/>
  <c r="E404" i="2" s="1" a="1"/>
  <c r="E404" i="2" s="1"/>
  <c r="B403" i="2" a="1"/>
  <c r="B403" i="2" s="1"/>
  <c r="C403" i="2" a="1"/>
  <c r="C403" i="2" s="1"/>
  <c r="D403" i="2" a="1"/>
  <c r="D403" i="2" s="1"/>
  <c r="A405" i="2" l="1" a="1"/>
  <c r="A405" i="2" s="1"/>
  <c r="E405" i="2" s="1" a="1"/>
  <c r="E405" i="2" s="1"/>
  <c r="B404" i="2" a="1"/>
  <c r="B404" i="2" s="1"/>
  <c r="C404" i="2" a="1"/>
  <c r="C404" i="2" s="1"/>
  <c r="D404" i="2" a="1"/>
  <c r="D404" i="2" s="1"/>
  <c r="A406" i="2" l="1" a="1"/>
  <c r="A406" i="2" s="1"/>
  <c r="E406" i="2" s="1" a="1"/>
  <c r="E406" i="2" s="1"/>
  <c r="B405" i="2" a="1"/>
  <c r="B405" i="2" s="1"/>
  <c r="C405" i="2" a="1"/>
  <c r="C405" i="2" s="1"/>
  <c r="D405" i="2" a="1"/>
  <c r="D405" i="2" s="1"/>
  <c r="A407" i="2" l="1" a="1"/>
  <c r="A407" i="2" s="1"/>
  <c r="E407" i="2" s="1" a="1"/>
  <c r="E407" i="2" s="1"/>
  <c r="B406" i="2" a="1"/>
  <c r="B406" i="2" s="1"/>
  <c r="D406" i="2" a="1"/>
  <c r="D406" i="2" s="1"/>
  <c r="C406" i="2" a="1"/>
  <c r="C406" i="2" s="1"/>
  <c r="A408" i="2" l="1" a="1"/>
  <c r="A408" i="2" s="1"/>
  <c r="E408" i="2" s="1" a="1"/>
  <c r="E408" i="2" s="1"/>
  <c r="B407" i="2" a="1"/>
  <c r="B407" i="2" s="1"/>
  <c r="D407" i="2" a="1"/>
  <c r="D407" i="2" s="1"/>
  <c r="C407" i="2" a="1"/>
  <c r="C407" i="2" s="1"/>
  <c r="A409" i="2" l="1" a="1"/>
  <c r="A409" i="2" s="1"/>
  <c r="E409" i="2" s="1" a="1"/>
  <c r="E409" i="2" s="1"/>
  <c r="B408" i="2" a="1"/>
  <c r="B408" i="2" s="1"/>
  <c r="D408" i="2" a="1"/>
  <c r="D408" i="2" s="1"/>
  <c r="C408" i="2" a="1"/>
  <c r="C408" i="2" s="1"/>
  <c r="A410" i="2" l="1" a="1"/>
  <c r="A410" i="2" s="1"/>
  <c r="E410" i="2" s="1" a="1"/>
  <c r="E410" i="2" s="1"/>
  <c r="B409" i="2" a="1"/>
  <c r="B409" i="2" s="1"/>
  <c r="D409" i="2" a="1"/>
  <c r="D409" i="2" s="1"/>
  <c r="C409" i="2" a="1"/>
  <c r="C409" i="2" s="1"/>
  <c r="A411" i="2" l="1" a="1"/>
  <c r="A411" i="2" s="1"/>
  <c r="E411" i="2" s="1" a="1"/>
  <c r="E411" i="2" s="1"/>
  <c r="D410" i="2" a="1"/>
  <c r="D410" i="2" s="1"/>
  <c r="B410" i="2" a="1"/>
  <c r="B410" i="2" s="1"/>
  <c r="C410" i="2" a="1"/>
  <c r="C410" i="2" s="1"/>
  <c r="A412" i="2" l="1" a="1"/>
  <c r="A412" i="2" s="1"/>
  <c r="E412" i="2" s="1" a="1"/>
  <c r="E412" i="2" s="1"/>
  <c r="B411" i="2" a="1"/>
  <c r="B411" i="2" s="1"/>
  <c r="C411" i="2" a="1"/>
  <c r="C411" i="2" s="1"/>
  <c r="D411" i="2" a="1"/>
  <c r="D411" i="2" s="1"/>
  <c r="A413" i="2" l="1" a="1"/>
  <c r="A413" i="2" s="1"/>
  <c r="E413" i="2" s="1" a="1"/>
  <c r="E413" i="2" s="1"/>
  <c r="B412" i="2" a="1"/>
  <c r="B412" i="2" s="1"/>
  <c r="C412" i="2" a="1"/>
  <c r="C412" i="2" s="1"/>
  <c r="D412" i="2" a="1"/>
  <c r="D412" i="2" s="1"/>
  <c r="A414" i="2" l="1" a="1"/>
  <c r="A414" i="2" s="1"/>
  <c r="E414" i="2" s="1" a="1"/>
  <c r="E414" i="2" s="1"/>
  <c r="B413" i="2" a="1"/>
  <c r="B413" i="2" s="1"/>
  <c r="D413" i="2" a="1"/>
  <c r="D413" i="2" s="1"/>
  <c r="C413" i="2" a="1"/>
  <c r="C413" i="2" s="1"/>
  <c r="A415" i="2" l="1" a="1"/>
  <c r="A415" i="2" s="1"/>
  <c r="E415" i="2" s="1" a="1"/>
  <c r="E415" i="2" s="1"/>
  <c r="B414" i="2" a="1"/>
  <c r="B414" i="2" s="1"/>
  <c r="C414" i="2" a="1"/>
  <c r="C414" i="2" s="1"/>
  <c r="D414" i="2" a="1"/>
  <c r="D414" i="2" s="1"/>
  <c r="A416" i="2" l="1" a="1"/>
  <c r="A416" i="2" s="1"/>
  <c r="E416" i="2" s="1" a="1"/>
  <c r="E416" i="2" s="1"/>
  <c r="B415" i="2" a="1"/>
  <c r="B415" i="2" s="1"/>
  <c r="C415" i="2" a="1"/>
  <c r="C415" i="2" s="1"/>
  <c r="D415" i="2" a="1"/>
  <c r="D415" i="2" s="1"/>
  <c r="A417" i="2" l="1" a="1"/>
  <c r="A417" i="2" s="1"/>
  <c r="E417" i="2" s="1" a="1"/>
  <c r="E417" i="2" s="1"/>
  <c r="B416" i="2" a="1"/>
  <c r="B416" i="2" s="1"/>
  <c r="C416" i="2" a="1"/>
  <c r="C416" i="2" s="1"/>
  <c r="D416" i="2" a="1"/>
  <c r="D416" i="2" s="1"/>
  <c r="A418" i="2" l="1" a="1"/>
  <c r="A418" i="2" s="1"/>
  <c r="E418" i="2" s="1" a="1"/>
  <c r="E418" i="2" s="1"/>
  <c r="B417" i="2" a="1"/>
  <c r="B417" i="2" s="1"/>
  <c r="C417" i="2" a="1"/>
  <c r="C417" i="2" s="1"/>
  <c r="D417" i="2" a="1"/>
  <c r="D417" i="2" s="1"/>
  <c r="A419" i="2" l="1" a="1"/>
  <c r="A419" i="2" s="1"/>
  <c r="E419" i="2" s="1" a="1"/>
  <c r="E419" i="2" s="1"/>
  <c r="B418" i="2" a="1"/>
  <c r="B418" i="2" s="1"/>
  <c r="D418" i="2" a="1"/>
  <c r="D418" i="2" s="1"/>
  <c r="C418" i="2" a="1"/>
  <c r="C418" i="2" s="1"/>
  <c r="A420" i="2" l="1" a="1"/>
  <c r="A420" i="2" s="1"/>
  <c r="E420" i="2" s="1" a="1"/>
  <c r="E420" i="2" s="1"/>
  <c r="B419" i="2" a="1"/>
  <c r="B419" i="2" s="1"/>
  <c r="D419" i="2" a="1"/>
  <c r="D419" i="2" s="1"/>
  <c r="C419" i="2" a="1"/>
  <c r="C419" i="2" s="1"/>
  <c r="A421" i="2" l="1" a="1"/>
  <c r="A421" i="2" s="1"/>
  <c r="E421" i="2" s="1" a="1"/>
  <c r="E421" i="2" s="1"/>
  <c r="B420" i="2" a="1"/>
  <c r="B420" i="2" s="1"/>
  <c r="C420" i="2" a="1"/>
  <c r="C420" i="2" s="1"/>
  <c r="D420" i="2" a="1"/>
  <c r="D420" i="2" s="1"/>
  <c r="A422" i="2" l="1" a="1"/>
  <c r="A422" i="2" s="1"/>
  <c r="E422" i="2" s="1" a="1"/>
  <c r="E422" i="2" s="1"/>
  <c r="B421" i="2" a="1"/>
  <c r="B421" i="2" s="1"/>
  <c r="C421" i="2" a="1"/>
  <c r="C421" i="2" s="1"/>
  <c r="D421" i="2" a="1"/>
  <c r="D421" i="2" s="1"/>
  <c r="A423" i="2" l="1" a="1"/>
  <c r="A423" i="2" s="1"/>
  <c r="E423" i="2" s="1" a="1"/>
  <c r="E423" i="2" s="1"/>
  <c r="B422" i="2" a="1"/>
  <c r="B422" i="2" s="1"/>
  <c r="C422" i="2" a="1"/>
  <c r="C422" i="2" s="1"/>
  <c r="D422" i="2" a="1"/>
  <c r="D422" i="2" s="1"/>
  <c r="A424" i="2" l="1" a="1"/>
  <c r="A424" i="2" s="1"/>
  <c r="E424" i="2" s="1" a="1"/>
  <c r="E424" i="2" s="1"/>
  <c r="B423" i="2" a="1"/>
  <c r="B423" i="2" s="1"/>
  <c r="D423" i="2" a="1"/>
  <c r="D423" i="2" s="1"/>
  <c r="C423" i="2" a="1"/>
  <c r="C423" i="2" s="1"/>
  <c r="A425" i="2" l="1" a="1"/>
  <c r="A425" i="2" s="1"/>
  <c r="E425" i="2" s="1" a="1"/>
  <c r="E425" i="2" s="1"/>
  <c r="B424" i="2" a="1"/>
  <c r="B424" i="2" s="1"/>
  <c r="D424" i="2" a="1"/>
  <c r="D424" i="2" s="1"/>
  <c r="C424" i="2" a="1"/>
  <c r="C424" i="2" s="1"/>
  <c r="A426" i="2" l="1" a="1"/>
  <c r="A426" i="2" s="1"/>
  <c r="E426" i="2" s="1" a="1"/>
  <c r="E426" i="2" s="1"/>
  <c r="D425" i="2" a="1"/>
  <c r="D425" i="2" s="1"/>
  <c r="C425" i="2" a="1"/>
  <c r="C425" i="2" s="1"/>
  <c r="B425" i="2" a="1"/>
  <c r="B425" i="2" s="1"/>
  <c r="A427" i="2" l="1" a="1"/>
  <c r="A427" i="2" s="1"/>
  <c r="E427" i="2" s="1" a="1"/>
  <c r="E427" i="2" s="1"/>
  <c r="B426" i="2" a="1"/>
  <c r="B426" i="2" s="1"/>
  <c r="D426" i="2" a="1"/>
  <c r="D426" i="2" s="1"/>
  <c r="C426" i="2" a="1"/>
  <c r="C426" i="2" s="1"/>
  <c r="A428" i="2" l="1" a="1"/>
  <c r="A428" i="2" s="1"/>
  <c r="E428" i="2" s="1" a="1"/>
  <c r="E428" i="2" s="1"/>
  <c r="B427" i="2" a="1"/>
  <c r="B427" i="2" s="1"/>
  <c r="C427" i="2" a="1"/>
  <c r="C427" i="2" s="1"/>
  <c r="D427" i="2" a="1"/>
  <c r="D427" i="2" s="1"/>
  <c r="A429" i="2" l="1" a="1"/>
  <c r="A429" i="2" s="1"/>
  <c r="E429" i="2" s="1" a="1"/>
  <c r="E429" i="2" s="1"/>
  <c r="B428" i="2" a="1"/>
  <c r="B428" i="2" s="1"/>
  <c r="D428" i="2" a="1"/>
  <c r="D428" i="2" s="1"/>
  <c r="C428" i="2" a="1"/>
  <c r="C428" i="2" s="1"/>
  <c r="A430" i="2" l="1" a="1"/>
  <c r="A430" i="2" s="1"/>
  <c r="E430" i="2" s="1" a="1"/>
  <c r="E430" i="2" s="1"/>
  <c r="B429" i="2" a="1"/>
  <c r="B429" i="2" s="1"/>
  <c r="C429" i="2" a="1"/>
  <c r="C429" i="2" s="1"/>
  <c r="D429" i="2" a="1"/>
  <c r="D429" i="2" s="1"/>
  <c r="A431" i="2" l="1" a="1"/>
  <c r="A431" i="2" s="1"/>
  <c r="E431" i="2" s="1" a="1"/>
  <c r="E431" i="2" s="1"/>
  <c r="B430" i="2" a="1"/>
  <c r="B430" i="2" s="1"/>
  <c r="C430" i="2" a="1"/>
  <c r="C430" i="2" s="1"/>
  <c r="D430" i="2" a="1"/>
  <c r="D430" i="2" s="1"/>
  <c r="A432" i="2" l="1" a="1"/>
  <c r="A432" i="2" s="1"/>
  <c r="E432" i="2" s="1" a="1"/>
  <c r="E432" i="2" s="1"/>
  <c r="B431" i="2" a="1"/>
  <c r="B431" i="2" s="1"/>
  <c r="C431" i="2" a="1"/>
  <c r="C431" i="2" s="1"/>
  <c r="D431" i="2" a="1"/>
  <c r="D431" i="2" s="1"/>
  <c r="A433" i="2" l="1" a="1"/>
  <c r="A433" i="2" s="1"/>
  <c r="E433" i="2" s="1" a="1"/>
  <c r="E433" i="2" s="1"/>
  <c r="B432" i="2" a="1"/>
  <c r="B432" i="2" s="1"/>
  <c r="D432" i="2" a="1"/>
  <c r="D432" i="2" s="1"/>
  <c r="C432" i="2" a="1"/>
  <c r="C432" i="2" s="1"/>
  <c r="A434" i="2" l="1" a="1"/>
  <c r="A434" i="2" s="1"/>
  <c r="E434" i="2" s="1" a="1"/>
  <c r="E434" i="2" s="1"/>
  <c r="B433" i="2" a="1"/>
  <c r="B433" i="2" s="1"/>
  <c r="D433" i="2" a="1"/>
  <c r="D433" i="2" s="1"/>
  <c r="C433" i="2" a="1"/>
  <c r="C433" i="2" s="1"/>
  <c r="A435" i="2" l="1" a="1"/>
  <c r="A435" i="2" s="1"/>
  <c r="E435" i="2" s="1" a="1"/>
  <c r="E435" i="2" s="1"/>
  <c r="B434" i="2" a="1"/>
  <c r="B434" i="2" s="1"/>
  <c r="D434" i="2" a="1"/>
  <c r="D434" i="2" s="1"/>
  <c r="C434" i="2" a="1"/>
  <c r="C434" i="2" s="1"/>
  <c r="A436" i="2" l="1" a="1"/>
  <c r="A436" i="2" s="1"/>
  <c r="E436" i="2" s="1" a="1"/>
  <c r="E436" i="2" s="1"/>
  <c r="B435" i="2" a="1"/>
  <c r="B435" i="2" s="1"/>
  <c r="C435" i="2" a="1"/>
  <c r="C435" i="2" s="1"/>
  <c r="D435" i="2" a="1"/>
  <c r="D435" i="2" s="1"/>
  <c r="A437" i="2" l="1" a="1"/>
  <c r="A437" i="2" s="1"/>
  <c r="E437" i="2" s="1" a="1"/>
  <c r="E437" i="2" s="1"/>
  <c r="B436" i="2" a="1"/>
  <c r="B436" i="2" s="1"/>
  <c r="D436" i="2" a="1"/>
  <c r="D436" i="2" s="1"/>
  <c r="C436" i="2" a="1"/>
  <c r="C436" i="2" s="1"/>
  <c r="A438" i="2" l="1" a="1"/>
  <c r="A438" i="2" s="1"/>
  <c r="E438" i="2" s="1" a="1"/>
  <c r="E438" i="2" s="1"/>
  <c r="B437" i="2" a="1"/>
  <c r="B437" i="2" s="1"/>
  <c r="D437" i="2" a="1"/>
  <c r="D437" i="2" s="1"/>
  <c r="C437" i="2" a="1"/>
  <c r="C437" i="2" s="1"/>
  <c r="A439" i="2" l="1" a="1"/>
  <c r="A439" i="2" s="1"/>
  <c r="E439" i="2" s="1" a="1"/>
  <c r="E439" i="2" s="1"/>
  <c r="B438" i="2" a="1"/>
  <c r="B438" i="2" s="1"/>
  <c r="D438" i="2" a="1"/>
  <c r="D438" i="2" s="1"/>
  <c r="C438" i="2" a="1"/>
  <c r="C438" i="2" s="1"/>
  <c r="A440" i="2" l="1" a="1"/>
  <c r="A440" i="2" s="1"/>
  <c r="E440" i="2" s="1" a="1"/>
  <c r="E440" i="2" s="1"/>
  <c r="B439" i="2" a="1"/>
  <c r="B439" i="2" s="1"/>
  <c r="C439" i="2" a="1"/>
  <c r="C439" i="2" s="1"/>
  <c r="D439" i="2" a="1"/>
  <c r="D439" i="2" s="1"/>
  <c r="A441" i="2" l="1" a="1"/>
  <c r="A441" i="2" s="1"/>
  <c r="B440" i="2" a="1"/>
  <c r="B440" i="2" s="1"/>
  <c r="C440" i="2" a="1"/>
  <c r="C440" i="2" s="1"/>
  <c r="D440" i="2" a="1"/>
  <c r="D440" i="2" s="1"/>
  <c r="E441" i="2" l="1" a="1"/>
  <c r="E441" i="2" s="1"/>
  <c r="A442" i="2" s="1" a="1"/>
  <c r="A442" i="2" s="1"/>
  <c r="E442" i="2" s="1" a="1"/>
  <c r="E442" i="2" s="1"/>
  <c r="A443" i="2" l="1" a="1"/>
  <c r="A443" i="2" s="1"/>
  <c r="E443" i="2" s="1" a="1"/>
  <c r="E443" i="2" s="1"/>
  <c r="B442" i="2" a="1"/>
  <c r="B442" i="2" s="1"/>
  <c r="D442" i="2" a="1"/>
  <c r="D442" i="2" s="1"/>
  <c r="C442" i="2" a="1"/>
  <c r="C442" i="2" s="1"/>
  <c r="B441" i="2" a="1"/>
  <c r="B441" i="2" s="1"/>
  <c r="C441" i="2" a="1"/>
  <c r="C441" i="2" s="1"/>
  <c r="D441" i="2" a="1"/>
  <c r="D441" i="2" s="1"/>
  <c r="A444" i="2" l="1" a="1"/>
  <c r="A444" i="2" s="1"/>
  <c r="E444" i="2" s="1" a="1"/>
  <c r="E444" i="2" s="1"/>
  <c r="B443" i="2" a="1"/>
  <c r="B443" i="2" s="1"/>
  <c r="D443" i="2" a="1"/>
  <c r="D443" i="2" s="1"/>
  <c r="C443" i="2" a="1"/>
  <c r="C443" i="2" s="1"/>
  <c r="A445" i="2" l="1" a="1"/>
  <c r="A445" i="2" s="1"/>
  <c r="E445" i="2" s="1" a="1"/>
  <c r="E445" i="2" s="1"/>
  <c r="B444" i="2" a="1"/>
  <c r="B444" i="2" s="1"/>
  <c r="D444" i="2" a="1"/>
  <c r="D444" i="2" s="1"/>
  <c r="C444" i="2" a="1"/>
  <c r="C444" i="2" s="1"/>
  <c r="A446" i="2" l="1" a="1"/>
  <c r="A446" i="2" s="1"/>
  <c r="E446" i="2" s="1" a="1"/>
  <c r="E446" i="2" s="1"/>
  <c r="B445" i="2" a="1"/>
  <c r="B445" i="2" s="1"/>
  <c r="C445" i="2" a="1"/>
  <c r="C445" i="2" s="1"/>
  <c r="D445" i="2" a="1"/>
  <c r="D445" i="2" s="1"/>
  <c r="A447" i="2" l="1" a="1"/>
  <c r="A447" i="2" s="1"/>
  <c r="E447" i="2" s="1" a="1"/>
  <c r="E447" i="2" s="1"/>
  <c r="B446" i="2" a="1"/>
  <c r="B446" i="2" s="1"/>
  <c r="D446" i="2" a="1"/>
  <c r="D446" i="2" s="1"/>
  <c r="C446" i="2" a="1"/>
  <c r="C446" i="2" s="1"/>
  <c r="A448" i="2" l="1" a="1"/>
  <c r="A448" i="2" s="1"/>
  <c r="E448" i="2" s="1" a="1"/>
  <c r="E448" i="2" s="1"/>
  <c r="B447" i="2" a="1"/>
  <c r="B447" i="2" s="1"/>
  <c r="D447" i="2" a="1"/>
  <c r="D447" i="2" s="1"/>
  <c r="C447" i="2" a="1"/>
  <c r="C447" i="2" s="1"/>
  <c r="A449" i="2" l="1" a="1"/>
  <c r="A449" i="2" s="1"/>
  <c r="E449" i="2" s="1" a="1"/>
  <c r="E449" i="2" s="1"/>
  <c r="B448" i="2" a="1"/>
  <c r="B448" i="2" s="1"/>
  <c r="C448" i="2" a="1"/>
  <c r="C448" i="2" s="1"/>
  <c r="D448" i="2" a="1"/>
  <c r="D448" i="2" s="1"/>
  <c r="A450" i="2" l="1" a="1"/>
  <c r="A450" i="2" s="1"/>
  <c r="E450" i="2" s="1" a="1"/>
  <c r="E450" i="2" s="1"/>
  <c r="B449" i="2" a="1"/>
  <c r="B449" i="2" s="1"/>
  <c r="C449" i="2" a="1"/>
  <c r="C449" i="2" s="1"/>
  <c r="D449" i="2" a="1"/>
  <c r="D449" i="2" s="1"/>
  <c r="A451" i="2" l="1" a="1"/>
  <c r="A451" i="2" s="1"/>
  <c r="E451" i="2" s="1" a="1"/>
  <c r="E451" i="2" s="1"/>
  <c r="B450" i="2" a="1"/>
  <c r="B450" i="2" s="1"/>
  <c r="C450" i="2" a="1"/>
  <c r="C450" i="2" s="1"/>
  <c r="D450" i="2" a="1"/>
  <c r="D450" i="2" s="1"/>
  <c r="A452" i="2" l="1" a="1"/>
  <c r="A452" i="2" s="1"/>
  <c r="E452" i="2" s="1" a="1"/>
  <c r="E452" i="2" s="1"/>
  <c r="B451" i="2" a="1"/>
  <c r="B451" i="2" s="1"/>
  <c r="D451" i="2" a="1"/>
  <c r="D451" i="2" s="1"/>
  <c r="C451" i="2" a="1"/>
  <c r="C451" i="2" s="1"/>
  <c r="A453" i="2" l="1" a="1"/>
  <c r="A453" i="2" s="1"/>
  <c r="E453" i="2" s="1" a="1"/>
  <c r="E453" i="2" s="1"/>
  <c r="B452" i="2" a="1"/>
  <c r="B452" i="2" s="1"/>
  <c r="C452" i="2" a="1"/>
  <c r="C452" i="2" s="1"/>
  <c r="D452" i="2" a="1"/>
  <c r="D452" i="2" s="1"/>
  <c r="A454" i="2" l="1" a="1"/>
  <c r="A454" i="2" s="1"/>
  <c r="E454" i="2" s="1" a="1"/>
  <c r="E454" i="2" s="1"/>
  <c r="B453" i="2" a="1"/>
  <c r="B453" i="2" s="1"/>
  <c r="C453" i="2" a="1"/>
  <c r="C453" i="2" s="1"/>
  <c r="D453" i="2" a="1"/>
  <c r="D453" i="2" s="1"/>
  <c r="A455" i="2" l="1" a="1"/>
  <c r="A455" i="2" s="1"/>
  <c r="E455" i="2" s="1" a="1"/>
  <c r="E455" i="2" s="1"/>
  <c r="B454" i="2" a="1"/>
  <c r="B454" i="2" s="1"/>
  <c r="D454" i="2" a="1"/>
  <c r="D454" i="2" s="1"/>
  <c r="C454" i="2" a="1"/>
  <c r="C454" i="2" s="1"/>
  <c r="A456" i="2" l="1" a="1"/>
  <c r="A456" i="2" s="1"/>
  <c r="E456" i="2" s="1" a="1"/>
  <c r="E456" i="2" s="1"/>
  <c r="B455" i="2" a="1"/>
  <c r="B455" i="2" s="1"/>
  <c r="D455" i="2" a="1"/>
  <c r="D455" i="2" s="1"/>
  <c r="C455" i="2" a="1"/>
  <c r="C455" i="2" s="1"/>
  <c r="A457" i="2" l="1" a="1"/>
  <c r="A457" i="2" s="1"/>
  <c r="E457" i="2" s="1" a="1"/>
  <c r="E457" i="2" s="1"/>
  <c r="B456" i="2" a="1"/>
  <c r="B456" i="2" s="1"/>
  <c r="D456" i="2" a="1"/>
  <c r="D456" i="2" s="1"/>
  <c r="C456" i="2" a="1"/>
  <c r="C456" i="2" s="1"/>
  <c r="A458" i="2" l="1" a="1"/>
  <c r="A458" i="2" s="1"/>
  <c r="E458" i="2" s="1" a="1"/>
  <c r="E458" i="2" s="1"/>
  <c r="B457" i="2" a="1"/>
  <c r="B457" i="2" s="1"/>
  <c r="C457" i="2" a="1"/>
  <c r="C457" i="2" s="1"/>
  <c r="D457" i="2" a="1"/>
  <c r="D457" i="2" s="1"/>
  <c r="A459" i="2" l="1" a="1"/>
  <c r="A459" i="2" s="1"/>
  <c r="E459" i="2" s="1" a="1"/>
  <c r="E459" i="2" s="1"/>
  <c r="B458" i="2" a="1"/>
  <c r="B458" i="2" s="1"/>
  <c r="C458" i="2" a="1"/>
  <c r="C458" i="2" s="1"/>
  <c r="D458" i="2" a="1"/>
  <c r="D458" i="2" s="1"/>
  <c r="A460" i="2" l="1" a="1"/>
  <c r="A460" i="2" s="1"/>
  <c r="E460" i="2" s="1" a="1"/>
  <c r="E460" i="2" s="1"/>
  <c r="B459" i="2" a="1"/>
  <c r="B459" i="2" s="1"/>
  <c r="C459" i="2" a="1"/>
  <c r="C459" i="2" s="1"/>
  <c r="D459" i="2" a="1"/>
  <c r="D459" i="2" s="1"/>
  <c r="A461" i="2" l="1" a="1"/>
  <c r="A461" i="2" s="1"/>
  <c r="E461" i="2" s="1" a="1"/>
  <c r="E461" i="2" s="1"/>
  <c r="B460" i="2" a="1"/>
  <c r="B460" i="2" s="1"/>
  <c r="D460" i="2" a="1"/>
  <c r="D460" i="2" s="1"/>
  <c r="C460" i="2" a="1"/>
  <c r="C460" i="2" s="1"/>
  <c r="A462" i="2" l="1" a="1"/>
  <c r="A462" i="2" s="1"/>
  <c r="E462" i="2" s="1" a="1"/>
  <c r="E462" i="2" s="1"/>
  <c r="B461" i="2" a="1"/>
  <c r="B461" i="2" s="1"/>
  <c r="C461" i="2" a="1"/>
  <c r="C461" i="2" s="1"/>
  <c r="D461" i="2" a="1"/>
  <c r="D461" i="2" s="1"/>
  <c r="A463" i="2" l="1" a="1"/>
  <c r="A463" i="2" s="1"/>
  <c r="E463" i="2" s="1" a="1"/>
  <c r="E463" i="2" s="1"/>
  <c r="B462" i="2" a="1"/>
  <c r="B462" i="2" s="1"/>
  <c r="C462" i="2" a="1"/>
  <c r="C462" i="2" s="1"/>
  <c r="D462" i="2" a="1"/>
  <c r="D462" i="2" s="1"/>
  <c r="A464" i="2" l="1" a="1"/>
  <c r="A464" i="2" s="1"/>
  <c r="E464" i="2" s="1" a="1"/>
  <c r="E464" i="2" s="1"/>
  <c r="B463" i="2" a="1"/>
  <c r="B463" i="2" s="1"/>
  <c r="D463" i="2" a="1"/>
  <c r="D463" i="2" s="1"/>
  <c r="C463" i="2" a="1"/>
  <c r="C463" i="2" s="1"/>
  <c r="A465" i="2" l="1" a="1"/>
  <c r="A465" i="2" s="1"/>
  <c r="E465" i="2" s="1" a="1"/>
  <c r="E465" i="2" s="1"/>
  <c r="B464" i="2" a="1"/>
  <c r="B464" i="2" s="1"/>
  <c r="C464" i="2" a="1"/>
  <c r="C464" i="2" s="1"/>
  <c r="D464" i="2" a="1"/>
  <c r="D464" i="2" s="1"/>
  <c r="A466" i="2" l="1" a="1"/>
  <c r="A466" i="2" s="1"/>
  <c r="E466" i="2" s="1" a="1"/>
  <c r="E466" i="2" s="1"/>
  <c r="B465" i="2" a="1"/>
  <c r="B465" i="2" s="1"/>
  <c r="C465" i="2" a="1"/>
  <c r="C465" i="2" s="1"/>
  <c r="D465" i="2" a="1"/>
  <c r="D465" i="2" s="1"/>
  <c r="A467" i="2" l="1" a="1"/>
  <c r="A467" i="2" s="1"/>
  <c r="E467" i="2" s="1" a="1"/>
  <c r="E467" i="2" s="1"/>
  <c r="B466" i="2" a="1"/>
  <c r="B466" i="2" s="1"/>
  <c r="D466" i="2" a="1"/>
  <c r="D466" i="2" s="1"/>
  <c r="C466" i="2" a="1"/>
  <c r="C466" i="2" s="1"/>
  <c r="A468" i="2" l="1" a="1"/>
  <c r="A468" i="2" s="1"/>
  <c r="E468" i="2" s="1" a="1"/>
  <c r="E468" i="2" s="1"/>
  <c r="B467" i="2" a="1"/>
  <c r="B467" i="2" s="1"/>
  <c r="D467" i="2" a="1"/>
  <c r="D467" i="2" s="1"/>
  <c r="C467" i="2" a="1"/>
  <c r="C467" i="2" s="1"/>
  <c r="A469" i="2" l="1" a="1"/>
  <c r="A469" i="2" s="1"/>
  <c r="E469" i="2" s="1" a="1"/>
  <c r="E469" i="2" s="1"/>
  <c r="B468" i="2" a="1"/>
  <c r="B468" i="2" s="1"/>
  <c r="C468" i="2" a="1"/>
  <c r="C468" i="2" s="1"/>
  <c r="D468" i="2" a="1"/>
  <c r="D468" i="2" s="1"/>
  <c r="A470" i="2" l="1" a="1"/>
  <c r="A470" i="2" s="1"/>
  <c r="E470" i="2" s="1" a="1"/>
  <c r="E470" i="2" s="1"/>
  <c r="B469" i="2" a="1"/>
  <c r="B469" i="2" s="1"/>
  <c r="C469" i="2" a="1"/>
  <c r="C469" i="2" s="1"/>
  <c r="D469" i="2" a="1"/>
  <c r="D469" i="2" s="1"/>
  <c r="A471" i="2" l="1" a="1"/>
  <c r="A471" i="2" s="1"/>
  <c r="E471" i="2" s="1" a="1"/>
  <c r="E471" i="2" s="1"/>
  <c r="B470" i="2" a="1"/>
  <c r="B470" i="2" s="1"/>
  <c r="D470" i="2" a="1"/>
  <c r="D470" i="2" s="1"/>
  <c r="C470" i="2" a="1"/>
  <c r="C470" i="2" s="1"/>
  <c r="A472" i="2" l="1" a="1"/>
  <c r="A472" i="2" s="1"/>
  <c r="E472" i="2" s="1" a="1"/>
  <c r="E472" i="2" s="1"/>
  <c r="B471" i="2" a="1"/>
  <c r="B471" i="2" s="1"/>
  <c r="C471" i="2" a="1"/>
  <c r="C471" i="2" s="1"/>
  <c r="D471" i="2" a="1"/>
  <c r="D471" i="2" s="1"/>
  <c r="A473" i="2" l="1" a="1"/>
  <c r="A473" i="2" s="1"/>
  <c r="E473" i="2" s="1" a="1"/>
  <c r="E473" i="2" s="1"/>
  <c r="B472" i="2" a="1"/>
  <c r="B472" i="2" s="1"/>
  <c r="D472" i="2" a="1"/>
  <c r="D472" i="2" s="1"/>
  <c r="C472" i="2" a="1"/>
  <c r="C472" i="2" s="1"/>
  <c r="A474" i="2" l="1" a="1"/>
  <c r="A474" i="2" s="1"/>
  <c r="E474" i="2" s="1" a="1"/>
  <c r="E474" i="2" s="1"/>
  <c r="B473" i="2" a="1"/>
  <c r="B473" i="2" s="1"/>
  <c r="D473" i="2" a="1"/>
  <c r="D473" i="2" s="1"/>
  <c r="C473" i="2" a="1"/>
  <c r="C473" i="2" s="1"/>
  <c r="A475" i="2" l="1" a="1"/>
  <c r="A475" i="2" s="1"/>
  <c r="E475" i="2" s="1" a="1"/>
  <c r="E475" i="2" s="1"/>
  <c r="B474" i="2" a="1"/>
  <c r="B474" i="2" s="1"/>
  <c r="C474" i="2" a="1"/>
  <c r="C474" i="2" s="1"/>
  <c r="D474" i="2" a="1"/>
  <c r="D474" i="2" s="1"/>
  <c r="A476" i="2" l="1" a="1"/>
  <c r="A476" i="2" s="1"/>
  <c r="E476" i="2" s="1" a="1"/>
  <c r="E476" i="2" s="1"/>
  <c r="B475" i="2" a="1"/>
  <c r="B475" i="2" s="1"/>
  <c r="D475" i="2" a="1"/>
  <c r="D475" i="2" s="1"/>
  <c r="C475" i="2" a="1"/>
  <c r="C475" i="2" s="1"/>
  <c r="A477" i="2" l="1" a="1"/>
  <c r="A477" i="2" s="1"/>
  <c r="E477" i="2" s="1" a="1"/>
  <c r="E477" i="2" s="1"/>
  <c r="B476" i="2" a="1"/>
  <c r="B476" i="2" s="1"/>
  <c r="C476" i="2" a="1"/>
  <c r="C476" i="2" s="1"/>
  <c r="D476" i="2" a="1"/>
  <c r="D476" i="2" s="1"/>
  <c r="A478" i="2" l="1" a="1"/>
  <c r="A478" i="2" s="1"/>
  <c r="E478" i="2" s="1" a="1"/>
  <c r="E478" i="2" s="1"/>
  <c r="B477" i="2" a="1"/>
  <c r="B477" i="2" s="1"/>
  <c r="C477" i="2" a="1"/>
  <c r="C477" i="2" s="1"/>
  <c r="D477" i="2" a="1"/>
  <c r="D477" i="2" s="1"/>
  <c r="A479" i="2" l="1" a="1"/>
  <c r="A479" i="2" s="1"/>
  <c r="E479" i="2" s="1" a="1"/>
  <c r="E479" i="2" s="1"/>
  <c r="B478" i="2" a="1"/>
  <c r="B478" i="2" s="1"/>
  <c r="D478" i="2" a="1"/>
  <c r="D478" i="2" s="1"/>
  <c r="C478" i="2" a="1"/>
  <c r="C478" i="2" s="1"/>
  <c r="A480" i="2" l="1" a="1"/>
  <c r="A480" i="2" s="1"/>
  <c r="E480" i="2" s="1" a="1"/>
  <c r="E480" i="2" s="1"/>
  <c r="B479" i="2" a="1"/>
  <c r="B479" i="2" s="1"/>
  <c r="D479" i="2" a="1"/>
  <c r="D479" i="2" s="1"/>
  <c r="C479" i="2" a="1"/>
  <c r="C479" i="2" s="1"/>
  <c r="A481" i="2" l="1" a="1"/>
  <c r="A481" i="2" s="1"/>
  <c r="E481" i="2" s="1" a="1"/>
  <c r="E481" i="2" s="1"/>
  <c r="B480" i="2" a="1"/>
  <c r="B480" i="2" s="1"/>
  <c r="D480" i="2" a="1"/>
  <c r="D480" i="2" s="1"/>
  <c r="C480" i="2" a="1"/>
  <c r="C480" i="2" s="1"/>
  <c r="A482" i="2" l="1" a="1"/>
  <c r="A482" i="2" s="1"/>
  <c r="E482" i="2" s="1" a="1"/>
  <c r="E482" i="2" s="1"/>
  <c r="B481" i="2" a="1"/>
  <c r="B481" i="2" s="1"/>
  <c r="C481" i="2" a="1"/>
  <c r="C481" i="2" s="1"/>
  <c r="D481" i="2" a="1"/>
  <c r="D481" i="2" s="1"/>
  <c r="A483" i="2" l="1" a="1"/>
  <c r="A483" i="2" s="1"/>
  <c r="E483" i="2" s="1" a="1"/>
  <c r="E483" i="2" s="1"/>
  <c r="B482" i="2" a="1"/>
  <c r="B482" i="2" s="1"/>
  <c r="C482" i="2" a="1"/>
  <c r="C482" i="2" s="1"/>
  <c r="D482" i="2" a="1"/>
  <c r="D482" i="2" s="1"/>
  <c r="A484" i="2" l="1" a="1"/>
  <c r="A484" i="2" s="1"/>
  <c r="E484" i="2" s="1" a="1"/>
  <c r="E484" i="2" s="1"/>
  <c r="B483" i="2" a="1"/>
  <c r="B483" i="2" s="1"/>
  <c r="D483" i="2" a="1"/>
  <c r="D483" i="2" s="1"/>
  <c r="C483" i="2" a="1"/>
  <c r="C483" i="2" s="1"/>
  <c r="A485" i="2" l="1" a="1"/>
  <c r="A485" i="2" s="1"/>
  <c r="E485" i="2" s="1" a="1"/>
  <c r="E485" i="2" s="1"/>
  <c r="B484" i="2" a="1"/>
  <c r="B484" i="2" s="1"/>
  <c r="D484" i="2" a="1"/>
  <c r="D484" i="2" s="1"/>
  <c r="C484" i="2" a="1"/>
  <c r="C484" i="2" s="1"/>
  <c r="A486" i="2" l="1" a="1"/>
  <c r="A486" i="2" s="1"/>
  <c r="E486" i="2" s="1" a="1"/>
  <c r="E486" i="2" s="1"/>
  <c r="B485" i="2" a="1"/>
  <c r="B485" i="2" s="1"/>
  <c r="D485" i="2" a="1"/>
  <c r="D485" i="2" s="1"/>
  <c r="C485" i="2" a="1"/>
  <c r="C485" i="2" s="1"/>
  <c r="A487" i="2" l="1" a="1"/>
  <c r="A487" i="2" s="1"/>
  <c r="E487" i="2" s="1" a="1"/>
  <c r="E487" i="2" s="1"/>
  <c r="B486" i="2" a="1"/>
  <c r="B486" i="2" s="1"/>
  <c r="D486" i="2" a="1"/>
  <c r="D486" i="2" s="1"/>
  <c r="C486" i="2" a="1"/>
  <c r="C486" i="2" s="1"/>
  <c r="A488" i="2" l="1" a="1"/>
  <c r="A488" i="2" s="1"/>
  <c r="E488" i="2" s="1" a="1"/>
  <c r="E488" i="2" s="1"/>
  <c r="B487" i="2" a="1"/>
  <c r="B487" i="2" s="1"/>
  <c r="C487" i="2" a="1"/>
  <c r="C487" i="2" s="1"/>
  <c r="D487" i="2" a="1"/>
  <c r="D487" i="2" s="1"/>
  <c r="A489" i="2" l="1" a="1"/>
  <c r="A489" i="2" s="1"/>
  <c r="E489" i="2" s="1" a="1"/>
  <c r="E489" i="2" s="1"/>
  <c r="D488" i="2" a="1"/>
  <c r="D488" i="2" s="1"/>
  <c r="C488" i="2" a="1"/>
  <c r="C488" i="2" s="1"/>
  <c r="B488" i="2" a="1"/>
  <c r="B488" i="2" s="1"/>
  <c r="A490" i="2" l="1" a="1"/>
  <c r="A490" i="2" s="1"/>
  <c r="E490" i="2" s="1" a="1"/>
  <c r="E490" i="2" s="1"/>
  <c r="B489" i="2" a="1"/>
  <c r="B489" i="2" s="1"/>
  <c r="C489" i="2" a="1"/>
  <c r="C489" i="2" s="1"/>
  <c r="D489" i="2" a="1"/>
  <c r="D489" i="2" s="1"/>
  <c r="A491" i="2" l="1" a="1"/>
  <c r="A491" i="2" s="1"/>
  <c r="E491" i="2" s="1" a="1"/>
  <c r="E491" i="2" s="1"/>
  <c r="B490" i="2" a="1"/>
  <c r="B490" i="2" s="1"/>
  <c r="D490" i="2" a="1"/>
  <c r="D490" i="2" s="1"/>
  <c r="C490" i="2" a="1"/>
  <c r="C490" i="2" s="1"/>
  <c r="A492" i="2" l="1" a="1"/>
  <c r="A492" i="2" s="1"/>
  <c r="E492" i="2" s="1" a="1"/>
  <c r="E492" i="2" s="1"/>
  <c r="B491" i="2" a="1"/>
  <c r="B491" i="2" s="1"/>
  <c r="C491" i="2" a="1"/>
  <c r="C491" i="2" s="1"/>
  <c r="D491" i="2" a="1"/>
  <c r="D491" i="2" s="1"/>
  <c r="A493" i="2" l="1" a="1"/>
  <c r="A493" i="2" s="1"/>
  <c r="E493" i="2" s="1" a="1"/>
  <c r="E493" i="2" s="1"/>
  <c r="B492" i="2" a="1"/>
  <c r="B492" i="2" s="1"/>
  <c r="D492" i="2" a="1"/>
  <c r="D492" i="2" s="1"/>
  <c r="C492" i="2" a="1"/>
  <c r="C492" i="2" s="1"/>
  <c r="A494" i="2" l="1" a="1"/>
  <c r="A494" i="2" s="1"/>
  <c r="E494" i="2" s="1" a="1"/>
  <c r="E494" i="2" s="1"/>
  <c r="B493" i="2" a="1"/>
  <c r="B493" i="2" s="1"/>
  <c r="D493" i="2" a="1"/>
  <c r="D493" i="2" s="1"/>
  <c r="C493" i="2" a="1"/>
  <c r="C493" i="2" s="1"/>
  <c r="A495" i="2" l="1" a="1"/>
  <c r="A495" i="2" s="1"/>
  <c r="E495" i="2" s="1" a="1"/>
  <c r="E495" i="2" s="1"/>
  <c r="B494" i="2" a="1"/>
  <c r="B494" i="2" s="1"/>
  <c r="D494" i="2" a="1"/>
  <c r="D494" i="2" s="1"/>
  <c r="C494" i="2" a="1"/>
  <c r="C494" i="2" s="1"/>
  <c r="A496" i="2" l="1" a="1"/>
  <c r="A496" i="2" s="1"/>
  <c r="E496" i="2" s="1" a="1"/>
  <c r="E496" i="2" s="1"/>
  <c r="B495" i="2" a="1"/>
  <c r="B495" i="2" s="1"/>
  <c r="D495" i="2" a="1"/>
  <c r="D495" i="2" s="1"/>
  <c r="C495" i="2" a="1"/>
  <c r="C495" i="2" s="1"/>
  <c r="A497" i="2" l="1" a="1"/>
  <c r="A497" i="2" s="1"/>
  <c r="E497" i="2" s="1" a="1"/>
  <c r="E497" i="2" s="1"/>
  <c r="B496" i="2" a="1"/>
  <c r="B496" i="2" s="1"/>
  <c r="D496" i="2" a="1"/>
  <c r="D496" i="2" s="1"/>
  <c r="C496" i="2" a="1"/>
  <c r="C496" i="2" s="1"/>
  <c r="A498" i="2" l="1" a="1"/>
  <c r="A498" i="2" s="1"/>
  <c r="E498" i="2" s="1" a="1"/>
  <c r="E498" i="2" s="1"/>
  <c r="B497" i="2" a="1"/>
  <c r="B497" i="2" s="1"/>
  <c r="D497" i="2" a="1"/>
  <c r="D497" i="2" s="1"/>
  <c r="C497" i="2" a="1"/>
  <c r="C497" i="2" s="1"/>
  <c r="A499" i="2" l="1" a="1"/>
  <c r="A499" i="2" s="1"/>
  <c r="E499" i="2" s="1" a="1"/>
  <c r="E499" i="2" s="1"/>
  <c r="B498" i="2" a="1"/>
  <c r="B498" i="2" s="1"/>
  <c r="D498" i="2" a="1"/>
  <c r="D498" i="2" s="1"/>
  <c r="C498" i="2" a="1"/>
  <c r="C498" i="2" s="1"/>
  <c r="A500" i="2" l="1" a="1"/>
  <c r="A500" i="2" s="1"/>
  <c r="E500" i="2" s="1" a="1"/>
  <c r="E500" i="2" s="1"/>
  <c r="B499" i="2" a="1"/>
  <c r="B499" i="2" s="1"/>
  <c r="D499" i="2" a="1"/>
  <c r="D499" i="2" s="1"/>
  <c r="C499" i="2" a="1"/>
  <c r="C499" i="2" s="1"/>
  <c r="A501" i="2" l="1" a="1"/>
  <c r="A501" i="2" s="1"/>
  <c r="E501" i="2" s="1" a="1"/>
  <c r="E501" i="2" s="1"/>
  <c r="C500" i="2" a="1"/>
  <c r="C500" i="2" s="1"/>
  <c r="B500" i="2" a="1"/>
  <c r="B500" i="2" s="1"/>
  <c r="D500" i="2" a="1"/>
  <c r="D500" i="2" s="1"/>
  <c r="A502" i="2" l="1" a="1"/>
  <c r="A502" i="2" s="1"/>
  <c r="E502" i="2" s="1" a="1"/>
  <c r="E502" i="2" s="1"/>
  <c r="B501" i="2" a="1"/>
  <c r="B501" i="2" s="1"/>
  <c r="C501" i="2" a="1"/>
  <c r="C501" i="2" s="1"/>
  <c r="D501" i="2" a="1"/>
  <c r="D501" i="2" s="1"/>
  <c r="A503" i="2" l="1" a="1"/>
  <c r="A503" i="2" s="1"/>
  <c r="E503" i="2" s="1" a="1"/>
  <c r="E503" i="2" s="1"/>
  <c r="B502" i="2" a="1"/>
  <c r="B502" i="2" s="1"/>
  <c r="C502" i="2" a="1"/>
  <c r="C502" i="2" s="1"/>
  <c r="D502" i="2" a="1"/>
  <c r="D502" i="2" s="1"/>
  <c r="A504" i="2" l="1" a="1"/>
  <c r="A504" i="2" s="1"/>
  <c r="E504" i="2" s="1" a="1"/>
  <c r="E504" i="2" s="1"/>
  <c r="B503" i="2" a="1"/>
  <c r="B503" i="2" s="1"/>
  <c r="D503" i="2" a="1"/>
  <c r="D503" i="2" s="1"/>
  <c r="C503" i="2" a="1"/>
  <c r="C503" i="2" s="1"/>
  <c r="A505" i="2" l="1" a="1"/>
  <c r="A505" i="2" s="1"/>
  <c r="E505" i="2" s="1" a="1"/>
  <c r="E505" i="2" s="1"/>
  <c r="B504" i="2" a="1"/>
  <c r="B504" i="2" s="1"/>
  <c r="C504" i="2" a="1"/>
  <c r="C504" i="2" s="1"/>
  <c r="D504" i="2" a="1"/>
  <c r="D504" i="2" s="1"/>
  <c r="A506" i="2" l="1" a="1"/>
  <c r="A506" i="2" s="1"/>
  <c r="E506" i="2" s="1" a="1"/>
  <c r="E506" i="2" s="1"/>
  <c r="B505" i="2" a="1"/>
  <c r="B505" i="2" s="1"/>
  <c r="D505" i="2" a="1"/>
  <c r="D505" i="2" s="1"/>
  <c r="C505" i="2" a="1"/>
  <c r="C505" i="2" s="1"/>
  <c r="A507" i="2" l="1" a="1"/>
  <c r="A507" i="2" s="1"/>
  <c r="E507" i="2" s="1" a="1"/>
  <c r="E507" i="2" s="1"/>
  <c r="B506" i="2" a="1"/>
  <c r="B506" i="2" s="1"/>
  <c r="D506" i="2" a="1"/>
  <c r="D506" i="2" s="1"/>
  <c r="C506" i="2" a="1"/>
  <c r="C506" i="2" s="1"/>
  <c r="A508" i="2" l="1" a="1"/>
  <c r="A508" i="2" s="1"/>
  <c r="E508" i="2" s="1" a="1"/>
  <c r="E508" i="2" s="1"/>
  <c r="D507" i="2" a="1"/>
  <c r="D507" i="2" s="1"/>
  <c r="B507" i="2" a="1"/>
  <c r="B507" i="2" s="1"/>
  <c r="C507" i="2" a="1"/>
  <c r="C507" i="2" s="1"/>
  <c r="A509" i="2" l="1" a="1"/>
  <c r="A509" i="2" s="1"/>
  <c r="E509" i="2" s="1" a="1"/>
  <c r="E509" i="2" s="1"/>
  <c r="C508" i="2" a="1"/>
  <c r="C508" i="2" s="1"/>
  <c r="B508" i="2" a="1"/>
  <c r="B508" i="2" s="1"/>
  <c r="D508" i="2" a="1"/>
  <c r="D508" i="2" s="1"/>
  <c r="A510" i="2" l="1" a="1"/>
  <c r="A510" i="2" s="1"/>
  <c r="E510" i="2" s="1" a="1"/>
  <c r="E510" i="2" s="1"/>
  <c r="B509" i="2" a="1"/>
  <c r="B509" i="2" s="1"/>
  <c r="D509" i="2" a="1"/>
  <c r="D509" i="2" s="1"/>
  <c r="C509" i="2" a="1"/>
  <c r="C509" i="2" s="1"/>
  <c r="A511" i="2" l="1" a="1"/>
  <c r="A511" i="2" s="1"/>
  <c r="E511" i="2" s="1" a="1"/>
  <c r="E511" i="2" s="1"/>
  <c r="B510" i="2" a="1"/>
  <c r="B510" i="2" s="1"/>
  <c r="D510" i="2" a="1"/>
  <c r="D510" i="2" s="1"/>
  <c r="C510" i="2" a="1"/>
  <c r="C510" i="2" s="1"/>
  <c r="A512" i="2" l="1" a="1"/>
  <c r="A512" i="2" s="1"/>
  <c r="E512" i="2" s="1" a="1"/>
  <c r="E512" i="2" s="1"/>
  <c r="B511" i="2" a="1"/>
  <c r="B511" i="2" s="1"/>
  <c r="C511" i="2" a="1"/>
  <c r="C511" i="2" s="1"/>
  <c r="D511" i="2" a="1"/>
  <c r="D511" i="2" s="1"/>
  <c r="A513" i="2" l="1" a="1"/>
  <c r="A513" i="2" s="1"/>
  <c r="E513" i="2" s="1" a="1"/>
  <c r="E513" i="2" s="1"/>
  <c r="B512" i="2" a="1"/>
  <c r="B512" i="2" s="1"/>
  <c r="C512" i="2" a="1"/>
  <c r="C512" i="2" s="1"/>
  <c r="D512" i="2" a="1"/>
  <c r="D512" i="2" s="1"/>
  <c r="A514" i="2" l="1" a="1"/>
  <c r="A514" i="2" s="1"/>
  <c r="E514" i="2" s="1" a="1"/>
  <c r="E514" i="2" s="1"/>
  <c r="B513" i="2" a="1"/>
  <c r="B513" i="2" s="1"/>
  <c r="D513" i="2" a="1"/>
  <c r="D513" i="2" s="1"/>
  <c r="C513" i="2" a="1"/>
  <c r="C513" i="2" s="1"/>
  <c r="A515" i="2" l="1" a="1"/>
  <c r="A515" i="2" s="1"/>
  <c r="E515" i="2" s="1" a="1"/>
  <c r="E515" i="2" s="1"/>
  <c r="B514" i="2" a="1"/>
  <c r="B514" i="2" s="1"/>
  <c r="D514" i="2" a="1"/>
  <c r="D514" i="2" s="1"/>
  <c r="C514" i="2" a="1"/>
  <c r="C514" i="2" s="1"/>
  <c r="A516" i="2" l="1" a="1"/>
  <c r="A516" i="2" s="1"/>
  <c r="E516" i="2" s="1" a="1"/>
  <c r="E516" i="2" s="1"/>
  <c r="B515" i="2" a="1"/>
  <c r="B515" i="2" s="1"/>
  <c r="D515" i="2" a="1"/>
  <c r="D515" i="2" s="1"/>
  <c r="C515" i="2" a="1"/>
  <c r="C515" i="2" s="1"/>
  <c r="A517" i="2" l="1" a="1"/>
  <c r="A517" i="2" s="1"/>
  <c r="E517" i="2" s="1" a="1"/>
  <c r="E517" i="2" s="1"/>
  <c r="B516" i="2" a="1"/>
  <c r="B516" i="2" s="1"/>
  <c r="C516" i="2" a="1"/>
  <c r="C516" i="2" s="1"/>
  <c r="D516" i="2" a="1"/>
  <c r="D516" i="2" s="1"/>
  <c r="A518" i="2" l="1" a="1"/>
  <c r="A518" i="2" s="1"/>
  <c r="E518" i="2" s="1" a="1"/>
  <c r="E518" i="2" s="1"/>
  <c r="B517" i="2" a="1"/>
  <c r="B517" i="2" s="1"/>
  <c r="C517" i="2" a="1"/>
  <c r="C517" i="2" s="1"/>
  <c r="D517" i="2" a="1"/>
  <c r="D517" i="2" s="1"/>
  <c r="A519" i="2" l="1" a="1"/>
  <c r="A519" i="2" s="1"/>
  <c r="E519" i="2" s="1" a="1"/>
  <c r="E519" i="2" s="1"/>
  <c r="B518" i="2" a="1"/>
  <c r="B518" i="2" s="1"/>
  <c r="C518" i="2" a="1"/>
  <c r="C518" i="2" s="1"/>
  <c r="D518" i="2" a="1"/>
  <c r="D518" i="2" s="1"/>
  <c r="A520" i="2" l="1" a="1"/>
  <c r="A520" i="2" s="1"/>
  <c r="E520" i="2" s="1" a="1"/>
  <c r="E520" i="2" s="1"/>
  <c r="B519" i="2" a="1"/>
  <c r="B519" i="2" s="1"/>
  <c r="D519" i="2" a="1"/>
  <c r="D519" i="2" s="1"/>
  <c r="C519" i="2" a="1"/>
  <c r="C519" i="2" s="1"/>
  <c r="A521" i="2" l="1" a="1"/>
  <c r="A521" i="2" s="1"/>
  <c r="E521" i="2" s="1" a="1"/>
  <c r="E521" i="2" s="1"/>
  <c r="B520" i="2" a="1"/>
  <c r="B520" i="2" s="1"/>
  <c r="C520" i="2" a="1"/>
  <c r="C520" i="2" s="1"/>
  <c r="D520" i="2" a="1"/>
  <c r="D520" i="2" s="1"/>
  <c r="A522" i="2" l="1" a="1"/>
  <c r="A522" i="2" s="1"/>
  <c r="E522" i="2" s="1" a="1"/>
  <c r="E522" i="2" s="1"/>
  <c r="D521" i="2" a="1"/>
  <c r="D521" i="2" s="1"/>
  <c r="B521" i="2" a="1"/>
  <c r="B521" i="2" s="1"/>
  <c r="C521" i="2" a="1"/>
  <c r="C521" i="2" s="1"/>
  <c r="A523" i="2" l="1" a="1"/>
  <c r="A523" i="2" s="1"/>
  <c r="E523" i="2" s="1" a="1"/>
  <c r="E523" i="2" s="1"/>
  <c r="B522" i="2" a="1"/>
  <c r="B522" i="2" s="1"/>
  <c r="C522" i="2" a="1"/>
  <c r="C522" i="2" s="1"/>
  <c r="D522" i="2" a="1"/>
  <c r="D522" i="2" s="1"/>
  <c r="A524" i="2" l="1" a="1"/>
  <c r="A524" i="2" s="1"/>
  <c r="E524" i="2" s="1" a="1"/>
  <c r="E524" i="2" s="1"/>
  <c r="B523" i="2" a="1"/>
  <c r="B523" i="2" s="1"/>
  <c r="D523" i="2" a="1"/>
  <c r="D523" i="2" s="1"/>
  <c r="C523" i="2" a="1"/>
  <c r="C523" i="2" s="1"/>
  <c r="A525" i="2" l="1" a="1"/>
  <c r="A525" i="2" s="1"/>
  <c r="E525" i="2" s="1" a="1"/>
  <c r="E525" i="2" s="1"/>
  <c r="B524" i="2" a="1"/>
  <c r="B524" i="2" s="1"/>
  <c r="C524" i="2" a="1"/>
  <c r="C524" i="2" s="1"/>
  <c r="D524" i="2" a="1"/>
  <c r="D524" i="2" s="1"/>
  <c r="A526" i="2" l="1" a="1"/>
  <c r="A526" i="2" s="1"/>
  <c r="E526" i="2" s="1" a="1"/>
  <c r="E526" i="2" s="1"/>
  <c r="B525" i="2" a="1"/>
  <c r="B525" i="2" s="1"/>
  <c r="D525" i="2" a="1"/>
  <c r="D525" i="2" s="1"/>
  <c r="C525" i="2" a="1"/>
  <c r="C525" i="2" s="1"/>
  <c r="A527" i="2" l="1" a="1"/>
  <c r="A527" i="2" s="1"/>
  <c r="E527" i="2" s="1" a="1"/>
  <c r="E527" i="2" s="1"/>
  <c r="B526" i="2" a="1"/>
  <c r="B526" i="2" s="1"/>
  <c r="C526" i="2" a="1"/>
  <c r="C526" i="2" s="1"/>
  <c r="D526" i="2" a="1"/>
  <c r="D526" i="2" s="1"/>
  <c r="A528" i="2" l="1" a="1"/>
  <c r="A528" i="2" s="1"/>
  <c r="E528" i="2" s="1" a="1"/>
  <c r="E528" i="2" s="1"/>
  <c r="B527" i="2" a="1"/>
  <c r="B527" i="2" s="1"/>
  <c r="C527" i="2" a="1"/>
  <c r="C527" i="2" s="1"/>
  <c r="D527" i="2" a="1"/>
  <c r="D527" i="2" s="1"/>
  <c r="A529" i="2" l="1" a="1"/>
  <c r="A529" i="2" s="1"/>
  <c r="E529" i="2" s="1" a="1"/>
  <c r="E529" i="2" s="1"/>
  <c r="B528" i="2" a="1"/>
  <c r="B528" i="2" s="1"/>
  <c r="C528" i="2" a="1"/>
  <c r="C528" i="2" s="1"/>
  <c r="D528" i="2" a="1"/>
  <c r="D528" i="2" s="1"/>
  <c r="A530" i="2" l="1" a="1"/>
  <c r="A530" i="2" s="1"/>
  <c r="E530" i="2" s="1" a="1"/>
  <c r="E530" i="2" s="1"/>
  <c r="B529" i="2" a="1"/>
  <c r="B529" i="2" s="1"/>
  <c r="C529" i="2" a="1"/>
  <c r="C529" i="2" s="1"/>
  <c r="D529" i="2" a="1"/>
  <c r="D529" i="2" s="1"/>
  <c r="A531" i="2" l="1" a="1"/>
  <c r="A531" i="2" s="1"/>
  <c r="E531" i="2" s="1" a="1"/>
  <c r="E531" i="2" s="1"/>
  <c r="B530" i="2" a="1"/>
  <c r="B530" i="2" s="1"/>
  <c r="D530" i="2" a="1"/>
  <c r="D530" i="2" s="1"/>
  <c r="C530" i="2" a="1"/>
  <c r="C530" i="2" s="1"/>
  <c r="A532" i="2" l="1" a="1"/>
  <c r="A532" i="2" s="1"/>
  <c r="E532" i="2" s="1" a="1"/>
  <c r="E532" i="2" s="1"/>
  <c r="B531" i="2" a="1"/>
  <c r="B531" i="2" s="1"/>
  <c r="C531" i="2" a="1"/>
  <c r="C531" i="2" s="1"/>
  <c r="D531" i="2" a="1"/>
  <c r="D531" i="2" s="1"/>
  <c r="A533" i="2" l="1" a="1"/>
  <c r="A533" i="2" s="1"/>
  <c r="E533" i="2" s="1" a="1"/>
  <c r="E533" i="2" s="1"/>
  <c r="B532" i="2" a="1"/>
  <c r="B532" i="2" s="1"/>
  <c r="C532" i="2" a="1"/>
  <c r="C532" i="2" s="1"/>
  <c r="D532" i="2" a="1"/>
  <c r="D532" i="2" s="1"/>
  <c r="A534" i="2" l="1" a="1"/>
  <c r="A534" i="2" s="1"/>
  <c r="E534" i="2" s="1" a="1"/>
  <c r="E534" i="2" s="1"/>
  <c r="B533" i="2" a="1"/>
  <c r="B533" i="2" s="1"/>
  <c r="D533" i="2" a="1"/>
  <c r="D533" i="2" s="1"/>
  <c r="C533" i="2" a="1"/>
  <c r="C533" i="2" s="1"/>
  <c r="A535" i="2" l="1" a="1"/>
  <c r="A535" i="2" s="1"/>
  <c r="E535" i="2" s="1" a="1"/>
  <c r="E535" i="2" s="1"/>
  <c r="B534" i="2" a="1"/>
  <c r="B534" i="2" s="1"/>
  <c r="C534" i="2" a="1"/>
  <c r="C534" i="2" s="1"/>
  <c r="D534" i="2" a="1"/>
  <c r="D534" i="2" s="1"/>
  <c r="A536" i="2" l="1" a="1"/>
  <c r="A536" i="2" s="1"/>
  <c r="E536" i="2" s="1" a="1"/>
  <c r="E536" i="2" s="1"/>
  <c r="C535" i="2" a="1"/>
  <c r="C535" i="2" s="1"/>
  <c r="B535" i="2" a="1"/>
  <c r="B535" i="2" s="1"/>
  <c r="D535" i="2" a="1"/>
  <c r="D535" i="2" s="1"/>
  <c r="A537" i="2" l="1" a="1"/>
  <c r="A537" i="2" s="1"/>
  <c r="E537" i="2" s="1" a="1"/>
  <c r="E537" i="2" s="1"/>
  <c r="B536" i="2" a="1"/>
  <c r="B536" i="2" s="1"/>
  <c r="D536" i="2" a="1"/>
  <c r="D536" i="2" s="1"/>
  <c r="C536" i="2" a="1"/>
  <c r="C536" i="2" s="1"/>
  <c r="A538" i="2" l="1" a="1"/>
  <c r="A538" i="2" s="1"/>
  <c r="E538" i="2" s="1" a="1"/>
  <c r="E538" i="2" s="1"/>
  <c r="B537" i="2" a="1"/>
  <c r="B537" i="2" s="1"/>
  <c r="C537" i="2" a="1"/>
  <c r="C537" i="2" s="1"/>
  <c r="D537" i="2" a="1"/>
  <c r="D537" i="2" s="1"/>
  <c r="A539" i="2" l="1" a="1"/>
  <c r="A539" i="2" s="1"/>
  <c r="E539" i="2" s="1" a="1"/>
  <c r="E539" i="2" s="1"/>
  <c r="C538" i="2" a="1"/>
  <c r="C538" i="2" s="1"/>
  <c r="B538" i="2" a="1"/>
  <c r="B538" i="2" s="1"/>
  <c r="D538" i="2" a="1"/>
  <c r="D538" i="2" s="1"/>
  <c r="A540" i="2" l="1" a="1"/>
  <c r="A540" i="2" s="1"/>
  <c r="E540" i="2" s="1" a="1"/>
  <c r="E540" i="2" s="1"/>
  <c r="B539" i="2" a="1"/>
  <c r="B539" i="2" s="1"/>
  <c r="D539" i="2" a="1"/>
  <c r="D539" i="2" s="1"/>
  <c r="C539" i="2" a="1"/>
  <c r="C539" i="2" s="1"/>
  <c r="A541" i="2" l="1" a="1"/>
  <c r="A541" i="2" s="1"/>
  <c r="E541" i="2" s="1" a="1"/>
  <c r="E541" i="2" s="1"/>
  <c r="B540" i="2" a="1"/>
  <c r="B540" i="2" s="1"/>
  <c r="C540" i="2" a="1"/>
  <c r="C540" i="2" s="1"/>
  <c r="D540" i="2" a="1"/>
  <c r="D540" i="2" s="1"/>
  <c r="A542" i="2" l="1" a="1"/>
  <c r="A542" i="2" s="1"/>
  <c r="E542" i="2" s="1" a="1"/>
  <c r="E542" i="2" s="1"/>
  <c r="B541" i="2" a="1"/>
  <c r="B541" i="2" s="1"/>
  <c r="D541" i="2" a="1"/>
  <c r="D541" i="2" s="1"/>
  <c r="C541" i="2" a="1"/>
  <c r="C541" i="2" s="1"/>
  <c r="A543" i="2" l="1" a="1"/>
  <c r="A543" i="2" s="1"/>
  <c r="E543" i="2" s="1" a="1"/>
  <c r="E543" i="2" s="1"/>
  <c r="B542" i="2" a="1"/>
  <c r="B542" i="2" s="1"/>
  <c r="C542" i="2" a="1"/>
  <c r="C542" i="2" s="1"/>
  <c r="D542" i="2" a="1"/>
  <c r="D542" i="2" s="1"/>
  <c r="A544" i="2" l="1" a="1"/>
  <c r="A544" i="2" s="1"/>
  <c r="E544" i="2" s="1" a="1"/>
  <c r="E544" i="2" s="1"/>
  <c r="B543" i="2" a="1"/>
  <c r="B543" i="2" s="1"/>
  <c r="D543" i="2" a="1"/>
  <c r="D543" i="2" s="1"/>
  <c r="C543" i="2" a="1"/>
  <c r="C543" i="2" s="1"/>
  <c r="A545" i="2" l="1" a="1"/>
  <c r="A545" i="2" s="1"/>
  <c r="E545" i="2" s="1" a="1"/>
  <c r="E545" i="2" s="1"/>
  <c r="B544" i="2" a="1"/>
  <c r="B544" i="2" s="1"/>
  <c r="C544" i="2" a="1"/>
  <c r="C544" i="2" s="1"/>
  <c r="D544" i="2" a="1"/>
  <c r="D544" i="2" s="1"/>
  <c r="A546" i="2" l="1" a="1"/>
  <c r="A546" i="2" s="1"/>
  <c r="E546" i="2" s="1" a="1"/>
  <c r="E546" i="2" s="1"/>
  <c r="B545" i="2" a="1"/>
  <c r="B545" i="2" s="1"/>
  <c r="C545" i="2" a="1"/>
  <c r="C545" i="2" s="1"/>
  <c r="D545" i="2" a="1"/>
  <c r="D545" i="2" s="1"/>
  <c r="A547" i="2" l="1" a="1"/>
  <c r="A547" i="2" s="1"/>
  <c r="E547" i="2" s="1" a="1"/>
  <c r="E547" i="2" s="1"/>
  <c r="B546" i="2" a="1"/>
  <c r="B546" i="2" s="1"/>
  <c r="D546" i="2" a="1"/>
  <c r="D546" i="2" s="1"/>
  <c r="C546" i="2" a="1"/>
  <c r="C546" i="2" s="1"/>
  <c r="A548" i="2" l="1" a="1"/>
  <c r="A548" i="2" s="1"/>
  <c r="E548" i="2" s="1" a="1"/>
  <c r="E548" i="2" s="1"/>
  <c r="D547" i="2" a="1"/>
  <c r="D547" i="2" s="1"/>
  <c r="B547" i="2" a="1"/>
  <c r="B547" i="2" s="1"/>
  <c r="C547" i="2" a="1"/>
  <c r="C547" i="2" s="1"/>
  <c r="A549" i="2" l="1" a="1"/>
  <c r="A549" i="2" s="1"/>
  <c r="E549" i="2" s="1" a="1"/>
  <c r="E549" i="2" s="1"/>
  <c r="B548" i="2" a="1"/>
  <c r="B548" i="2" s="1"/>
  <c r="D548" i="2" a="1"/>
  <c r="D548" i="2" s="1"/>
  <c r="C548" i="2" a="1"/>
  <c r="C548" i="2" s="1"/>
  <c r="A550" i="2" l="1" a="1"/>
  <c r="A550" i="2" s="1"/>
  <c r="E550" i="2" s="1" a="1"/>
  <c r="E550" i="2" s="1"/>
  <c r="B549" i="2" a="1"/>
  <c r="B549" i="2" s="1"/>
  <c r="D549" i="2" a="1"/>
  <c r="D549" i="2" s="1"/>
  <c r="C549" i="2" a="1"/>
  <c r="C549" i="2" s="1"/>
  <c r="A551" i="2" l="1" a="1"/>
  <c r="A551" i="2" s="1"/>
  <c r="E551" i="2" s="1" a="1"/>
  <c r="E551" i="2" s="1"/>
  <c r="B550" i="2" a="1"/>
  <c r="B550" i="2" s="1"/>
  <c r="C550" i="2" a="1"/>
  <c r="C550" i="2" s="1"/>
  <c r="D550" i="2" a="1"/>
  <c r="D550" i="2" s="1"/>
  <c r="A552" i="2" l="1" a="1"/>
  <c r="A552" i="2" s="1"/>
  <c r="E552" i="2" s="1" a="1"/>
  <c r="E552" i="2" s="1"/>
  <c r="B551" i="2" a="1"/>
  <c r="B551" i="2" s="1"/>
  <c r="D551" i="2" a="1"/>
  <c r="D551" i="2" s="1"/>
  <c r="C551" i="2" a="1"/>
  <c r="C551" i="2" s="1"/>
  <c r="A553" i="2" l="1" a="1"/>
  <c r="A553" i="2" s="1"/>
  <c r="E553" i="2" s="1" a="1"/>
  <c r="E553" i="2" s="1"/>
  <c r="B552" i="2" a="1"/>
  <c r="B552" i="2" s="1"/>
  <c r="D552" i="2" a="1"/>
  <c r="D552" i="2" s="1"/>
  <c r="C552" i="2" a="1"/>
  <c r="C552" i="2" s="1"/>
  <c r="A554" i="2" l="1" a="1"/>
  <c r="A554" i="2" s="1"/>
  <c r="E554" i="2" s="1" a="1"/>
  <c r="E554" i="2" s="1"/>
  <c r="B553" i="2" a="1"/>
  <c r="B553" i="2" s="1"/>
  <c r="D553" i="2" a="1"/>
  <c r="D553" i="2" s="1"/>
  <c r="C553" i="2" a="1"/>
  <c r="C553" i="2" s="1"/>
  <c r="A555" i="2" l="1" a="1"/>
  <c r="A555" i="2" s="1"/>
  <c r="E555" i="2" s="1" a="1"/>
  <c r="E555" i="2" s="1"/>
  <c r="B554" i="2" a="1"/>
  <c r="B554" i="2" s="1"/>
  <c r="C554" i="2" a="1"/>
  <c r="C554" i="2" s="1"/>
  <c r="D554" i="2" a="1"/>
  <c r="D554" i="2" s="1"/>
  <c r="A556" i="2" l="1" a="1"/>
  <c r="A556" i="2" s="1"/>
  <c r="E556" i="2" s="1" a="1"/>
  <c r="E556" i="2" s="1"/>
  <c r="B555" i="2" a="1"/>
  <c r="B555" i="2" s="1"/>
  <c r="D555" i="2" a="1"/>
  <c r="D555" i="2" s="1"/>
  <c r="C555" i="2" a="1"/>
  <c r="C555" i="2" s="1"/>
  <c r="A557" i="2" l="1" a="1"/>
  <c r="A557" i="2" s="1"/>
  <c r="E557" i="2" s="1" a="1"/>
  <c r="E557" i="2" s="1"/>
  <c r="B556" i="2" a="1"/>
  <c r="B556" i="2" s="1"/>
  <c r="C556" i="2" a="1"/>
  <c r="C556" i="2" s="1"/>
  <c r="D556" i="2" a="1"/>
  <c r="D556" i="2" s="1"/>
  <c r="A558" i="2" l="1" a="1"/>
  <c r="A558" i="2" s="1"/>
  <c r="E558" i="2" s="1" a="1"/>
  <c r="E558" i="2" s="1"/>
  <c r="B557" i="2" a="1"/>
  <c r="B557" i="2" s="1"/>
  <c r="C557" i="2" a="1"/>
  <c r="C557" i="2" s="1"/>
  <c r="D557" i="2" a="1"/>
  <c r="D557" i="2" s="1"/>
  <c r="A559" i="2" l="1" a="1"/>
  <c r="A559" i="2" s="1"/>
  <c r="E559" i="2" s="1" a="1"/>
  <c r="E559" i="2" s="1"/>
  <c r="B558" i="2" a="1"/>
  <c r="B558" i="2" s="1"/>
  <c r="D558" i="2" a="1"/>
  <c r="D558" i="2" s="1"/>
  <c r="C558" i="2" a="1"/>
  <c r="C558" i="2" s="1"/>
  <c r="A560" i="2" l="1" a="1"/>
  <c r="A560" i="2" s="1"/>
  <c r="E560" i="2" s="1" a="1"/>
  <c r="E560" i="2" s="1"/>
  <c r="B559" i="2" a="1"/>
  <c r="B559" i="2" s="1"/>
  <c r="C559" i="2" a="1"/>
  <c r="C559" i="2" s="1"/>
  <c r="D559" i="2" a="1"/>
  <c r="D559" i="2" s="1"/>
  <c r="A561" i="2" l="1" a="1"/>
  <c r="A561" i="2" s="1"/>
  <c r="E561" i="2" s="1" a="1"/>
  <c r="E561" i="2" s="1"/>
  <c r="B560" i="2" a="1"/>
  <c r="B560" i="2" s="1"/>
  <c r="C560" i="2" a="1"/>
  <c r="C560" i="2" s="1"/>
  <c r="D560" i="2" a="1"/>
  <c r="D560" i="2" s="1"/>
  <c r="A562" i="2" l="1" a="1"/>
  <c r="A562" i="2" s="1"/>
  <c r="E562" i="2" s="1" a="1"/>
  <c r="E562" i="2" s="1"/>
  <c r="B561" i="2" a="1"/>
  <c r="B561" i="2" s="1"/>
  <c r="D561" i="2" a="1"/>
  <c r="D561" i="2" s="1"/>
  <c r="C561" i="2" a="1"/>
  <c r="C561" i="2" s="1"/>
  <c r="A563" i="2" l="1" a="1"/>
  <c r="A563" i="2" s="1"/>
  <c r="E563" i="2" s="1" a="1"/>
  <c r="E563" i="2" s="1"/>
  <c r="B562" i="2" a="1"/>
  <c r="B562" i="2" s="1"/>
  <c r="C562" i="2" a="1"/>
  <c r="C562" i="2" s="1"/>
  <c r="D562" i="2" a="1"/>
  <c r="D562" i="2" s="1"/>
  <c r="A564" i="2" l="1" a="1"/>
  <c r="A564" i="2" s="1"/>
  <c r="E564" i="2" s="1" a="1"/>
  <c r="E564" i="2" s="1"/>
  <c r="B563" i="2" a="1"/>
  <c r="B563" i="2" s="1"/>
  <c r="C563" i="2" a="1"/>
  <c r="C563" i="2" s="1"/>
  <c r="D563" i="2" a="1"/>
  <c r="D563" i="2" s="1"/>
  <c r="A565" i="2" l="1" a="1"/>
  <c r="A565" i="2" s="1"/>
  <c r="E565" i="2" s="1" a="1"/>
  <c r="E565" i="2" s="1"/>
  <c r="B564" i="2" a="1"/>
  <c r="B564" i="2" s="1"/>
  <c r="D564" i="2" a="1"/>
  <c r="D564" i="2" s="1"/>
  <c r="C564" i="2" a="1"/>
  <c r="C564" i="2" s="1"/>
  <c r="A566" i="2" l="1" a="1"/>
  <c r="A566" i="2" s="1"/>
  <c r="E566" i="2" s="1" a="1"/>
  <c r="E566" i="2" s="1"/>
  <c r="B565" i="2" a="1"/>
  <c r="B565" i="2" s="1"/>
  <c r="D565" i="2" a="1"/>
  <c r="D565" i="2" s="1"/>
  <c r="C565" i="2" a="1"/>
  <c r="C565" i="2" s="1"/>
  <c r="A567" i="2" l="1" a="1"/>
  <c r="A567" i="2" s="1"/>
  <c r="E567" i="2" s="1" a="1"/>
  <c r="E567" i="2" s="1"/>
  <c r="B566" i="2" a="1"/>
  <c r="B566" i="2" s="1"/>
  <c r="D566" i="2" a="1"/>
  <c r="D566" i="2" s="1"/>
  <c r="C566" i="2" a="1"/>
  <c r="C566" i="2" s="1"/>
  <c r="A568" i="2" l="1" a="1"/>
  <c r="A568" i="2" s="1"/>
  <c r="E568" i="2" s="1" a="1"/>
  <c r="E568" i="2" s="1"/>
  <c r="B567" i="2" a="1"/>
  <c r="B567" i="2" s="1"/>
  <c r="D567" i="2" a="1"/>
  <c r="D567" i="2" s="1"/>
  <c r="C567" i="2" a="1"/>
  <c r="C567" i="2" s="1"/>
  <c r="A569" i="2" l="1" a="1"/>
  <c r="A569" i="2" s="1"/>
  <c r="E569" i="2" s="1" a="1"/>
  <c r="E569" i="2" s="1"/>
  <c r="B568" i="2" a="1"/>
  <c r="B568" i="2" s="1"/>
  <c r="D568" i="2" a="1"/>
  <c r="D568" i="2" s="1"/>
  <c r="C568" i="2" a="1"/>
  <c r="C568" i="2" s="1"/>
  <c r="A570" i="2" l="1" a="1"/>
  <c r="A570" i="2" s="1"/>
  <c r="E570" i="2" s="1" a="1"/>
  <c r="E570" i="2" s="1"/>
  <c r="B569" i="2" a="1"/>
  <c r="B569" i="2" s="1"/>
  <c r="D569" i="2" a="1"/>
  <c r="D569" i="2" s="1"/>
  <c r="C569" i="2" a="1"/>
  <c r="C569" i="2" s="1"/>
  <c r="A571" i="2" l="1" a="1"/>
  <c r="A571" i="2" s="1"/>
  <c r="E571" i="2" s="1" a="1"/>
  <c r="E571" i="2" s="1"/>
  <c r="B570" i="2" a="1"/>
  <c r="B570" i="2" s="1"/>
  <c r="D570" i="2" a="1"/>
  <c r="D570" i="2" s="1"/>
  <c r="C570" i="2" a="1"/>
  <c r="C570" i="2" s="1"/>
  <c r="A572" i="2" l="1" a="1"/>
  <c r="A572" i="2" s="1"/>
  <c r="E572" i="2" s="1" a="1"/>
  <c r="E572" i="2" s="1"/>
  <c r="B571" i="2" a="1"/>
  <c r="B571" i="2" s="1"/>
  <c r="C571" i="2" a="1"/>
  <c r="C571" i="2" s="1"/>
  <c r="D571" i="2" a="1"/>
  <c r="D571" i="2" s="1"/>
  <c r="A573" i="2" l="1" a="1"/>
  <c r="A573" i="2" s="1"/>
  <c r="E573" i="2" s="1" a="1"/>
  <c r="E573" i="2" s="1"/>
  <c r="B572" i="2" a="1"/>
  <c r="B572" i="2" s="1"/>
  <c r="C572" i="2" a="1"/>
  <c r="C572" i="2" s="1"/>
  <c r="D572" i="2" a="1"/>
  <c r="D572" i="2" s="1"/>
  <c r="A574" i="2" l="1" a="1"/>
  <c r="A574" i="2" s="1"/>
  <c r="E574" i="2" s="1" a="1"/>
  <c r="E574" i="2" s="1"/>
  <c r="B573" i="2" a="1"/>
  <c r="B573" i="2" s="1"/>
  <c r="D573" i="2" a="1"/>
  <c r="D573" i="2" s="1"/>
  <c r="C573" i="2" a="1"/>
  <c r="C573" i="2" s="1"/>
  <c r="A575" i="2" l="1" a="1"/>
  <c r="A575" i="2" s="1"/>
  <c r="E575" i="2" s="1" a="1"/>
  <c r="E575" i="2" s="1"/>
  <c r="B574" i="2" a="1"/>
  <c r="B574" i="2" s="1"/>
  <c r="C574" i="2" a="1"/>
  <c r="C574" i="2" s="1"/>
  <c r="D574" i="2" a="1"/>
  <c r="D574" i="2" s="1"/>
  <c r="A576" i="2" l="1" a="1"/>
  <c r="A576" i="2" s="1"/>
  <c r="E576" i="2" s="1" a="1"/>
  <c r="E576" i="2" s="1"/>
  <c r="B575" i="2" a="1"/>
  <c r="B575" i="2" s="1"/>
  <c r="D575" i="2" a="1"/>
  <c r="D575" i="2" s="1"/>
  <c r="C575" i="2" a="1"/>
  <c r="C575" i="2" s="1"/>
  <c r="A577" i="2" l="1" a="1"/>
  <c r="A577" i="2" s="1"/>
  <c r="E577" i="2" s="1" a="1"/>
  <c r="E577" i="2" s="1"/>
  <c r="B576" i="2" a="1"/>
  <c r="B576" i="2" s="1"/>
  <c r="D576" i="2" a="1"/>
  <c r="D576" i="2" s="1"/>
  <c r="C576" i="2" a="1"/>
  <c r="C576" i="2" s="1"/>
  <c r="A578" i="2" l="1" a="1"/>
  <c r="A578" i="2" s="1"/>
  <c r="E578" i="2" s="1" a="1"/>
  <c r="E578" i="2" s="1"/>
  <c r="B577" i="2" a="1"/>
  <c r="B577" i="2" s="1"/>
  <c r="D577" i="2" a="1"/>
  <c r="D577" i="2" s="1"/>
  <c r="C577" i="2" a="1"/>
  <c r="C577" i="2" s="1"/>
  <c r="A579" i="2" l="1" a="1"/>
  <c r="A579" i="2" s="1"/>
  <c r="E579" i="2" s="1" a="1"/>
  <c r="E579" i="2" s="1"/>
  <c r="B578" i="2" a="1"/>
  <c r="B578" i="2" s="1"/>
  <c r="C578" i="2" a="1"/>
  <c r="C578" i="2" s="1"/>
  <c r="D578" i="2" a="1"/>
  <c r="D578" i="2" s="1"/>
  <c r="A580" i="2" l="1" a="1"/>
  <c r="A580" i="2" s="1"/>
  <c r="E580" i="2" s="1" a="1"/>
  <c r="E580" i="2" s="1"/>
  <c r="B579" i="2" a="1"/>
  <c r="B579" i="2" s="1"/>
  <c r="D579" i="2" a="1"/>
  <c r="D579" i="2" s="1"/>
  <c r="C579" i="2" a="1"/>
  <c r="C579" i="2" s="1"/>
  <c r="A581" i="2" l="1" a="1"/>
  <c r="A581" i="2" s="1"/>
  <c r="E581" i="2" s="1" a="1"/>
  <c r="E581" i="2" s="1"/>
  <c r="B580" i="2" a="1"/>
  <c r="B580" i="2" s="1"/>
  <c r="D580" i="2" a="1"/>
  <c r="D580" i="2" s="1"/>
  <c r="C580" i="2" a="1"/>
  <c r="C580" i="2" s="1"/>
  <c r="A582" i="2" l="1" a="1"/>
  <c r="A582" i="2" s="1"/>
  <c r="E582" i="2" s="1" a="1"/>
  <c r="E582" i="2" s="1"/>
  <c r="B581" i="2" a="1"/>
  <c r="B581" i="2" s="1"/>
  <c r="D581" i="2" a="1"/>
  <c r="D581" i="2" s="1"/>
  <c r="C581" i="2" a="1"/>
  <c r="C581" i="2" s="1"/>
  <c r="A583" i="2" l="1" a="1"/>
  <c r="A583" i="2" s="1"/>
  <c r="E583" i="2" s="1" a="1"/>
  <c r="E583" i="2" s="1"/>
  <c r="B582" i="2" a="1"/>
  <c r="B582" i="2" s="1"/>
  <c r="C582" i="2" a="1"/>
  <c r="C582" i="2" s="1"/>
  <c r="D582" i="2" a="1"/>
  <c r="D582" i="2" s="1"/>
  <c r="A584" i="2" l="1" a="1"/>
  <c r="A584" i="2" s="1"/>
  <c r="E584" i="2" s="1" a="1"/>
  <c r="E584" i="2" s="1"/>
  <c r="B583" i="2" a="1"/>
  <c r="B583" i="2" s="1"/>
  <c r="D583" i="2" a="1"/>
  <c r="D583" i="2" s="1"/>
  <c r="C583" i="2" a="1"/>
  <c r="C583" i="2" s="1"/>
  <c r="A585" i="2" l="1" a="1"/>
  <c r="A585" i="2" s="1"/>
  <c r="E585" i="2" s="1" a="1"/>
  <c r="E585" i="2" s="1"/>
  <c r="B584" i="2" a="1"/>
  <c r="B584" i="2" s="1"/>
  <c r="D584" i="2" a="1"/>
  <c r="D584" i="2" s="1"/>
  <c r="C584" i="2" a="1"/>
  <c r="C584" i="2" s="1"/>
  <c r="A586" i="2" l="1" a="1"/>
  <c r="A586" i="2" s="1"/>
  <c r="E586" i="2" s="1" a="1"/>
  <c r="E586" i="2" s="1"/>
  <c r="B585" i="2" a="1"/>
  <c r="B585" i="2" s="1"/>
  <c r="C585" i="2" a="1"/>
  <c r="C585" i="2" s="1"/>
  <c r="D585" i="2" a="1"/>
  <c r="D585" i="2" s="1"/>
  <c r="A587" i="2" l="1" a="1"/>
  <c r="A587" i="2" s="1"/>
  <c r="E587" i="2" s="1" a="1"/>
  <c r="E587" i="2" s="1"/>
  <c r="B586" i="2" a="1"/>
  <c r="B586" i="2" s="1"/>
  <c r="D586" i="2" a="1"/>
  <c r="D586" i="2" s="1"/>
  <c r="C586" i="2" a="1"/>
  <c r="C586" i="2" s="1"/>
  <c r="A588" i="2" l="1" a="1"/>
  <c r="A588" i="2" s="1"/>
  <c r="E588" i="2" s="1" a="1"/>
  <c r="E588" i="2" s="1"/>
  <c r="B587" i="2" a="1"/>
  <c r="B587" i="2" s="1"/>
  <c r="C587" i="2" a="1"/>
  <c r="C587" i="2" s="1"/>
  <c r="D587" i="2" a="1"/>
  <c r="D587" i="2" s="1"/>
  <c r="A589" i="2" l="1" a="1"/>
  <c r="A589" i="2" s="1"/>
  <c r="E589" i="2" s="1" a="1"/>
  <c r="E589" i="2" s="1"/>
  <c r="B588" i="2" a="1"/>
  <c r="B588" i="2" s="1"/>
  <c r="C588" i="2" a="1"/>
  <c r="C588" i="2" s="1"/>
  <c r="D588" i="2" a="1"/>
  <c r="D588" i="2" s="1"/>
  <c r="A590" i="2" l="1" a="1"/>
  <c r="A590" i="2" s="1"/>
  <c r="E590" i="2" s="1" a="1"/>
  <c r="E590" i="2" s="1"/>
  <c r="B589" i="2" a="1"/>
  <c r="B589" i="2" s="1"/>
  <c r="C589" i="2" a="1"/>
  <c r="C589" i="2" s="1"/>
  <c r="D589" i="2" a="1"/>
  <c r="D589" i="2" s="1"/>
  <c r="A591" i="2" l="1" a="1"/>
  <c r="A591" i="2" s="1"/>
  <c r="E591" i="2" s="1" a="1"/>
  <c r="E591" i="2" s="1"/>
  <c r="B590" i="2" a="1"/>
  <c r="B590" i="2" s="1"/>
  <c r="D590" i="2" a="1"/>
  <c r="D590" i="2" s="1"/>
  <c r="C590" i="2" a="1"/>
  <c r="C590" i="2" s="1"/>
  <c r="A592" i="2" l="1" a="1"/>
  <c r="A592" i="2" s="1"/>
  <c r="E592" i="2" s="1" a="1"/>
  <c r="E592" i="2" s="1"/>
  <c r="D591" i="2" a="1"/>
  <c r="D591" i="2" s="1"/>
  <c r="B591" i="2" a="1"/>
  <c r="B591" i="2" s="1"/>
  <c r="C591" i="2" a="1"/>
  <c r="C591" i="2" s="1"/>
  <c r="A593" i="2" l="1" a="1"/>
  <c r="A593" i="2" s="1"/>
  <c r="E593" i="2" s="1" a="1"/>
  <c r="E593" i="2" s="1"/>
  <c r="B592" i="2" a="1"/>
  <c r="B592" i="2" s="1"/>
  <c r="C592" i="2" a="1"/>
  <c r="C592" i="2" s="1"/>
  <c r="D592" i="2" a="1"/>
  <c r="D592" i="2" s="1"/>
  <c r="A594" i="2" l="1" a="1"/>
  <c r="A594" i="2" s="1"/>
  <c r="E594" i="2" s="1" a="1"/>
  <c r="E594" i="2" s="1"/>
  <c r="B593" i="2" a="1"/>
  <c r="B593" i="2" s="1"/>
  <c r="D593" i="2" a="1"/>
  <c r="D593" i="2" s="1"/>
  <c r="C593" i="2" a="1"/>
  <c r="C593" i="2" s="1"/>
  <c r="A595" i="2" l="1" a="1"/>
  <c r="A595" i="2" s="1"/>
  <c r="E595" i="2" s="1" a="1"/>
  <c r="E595" i="2" s="1"/>
  <c r="B594" i="2" a="1"/>
  <c r="B594" i="2" s="1"/>
  <c r="C594" i="2" a="1"/>
  <c r="C594" i="2" s="1"/>
  <c r="D594" i="2" a="1"/>
  <c r="D594" i="2" s="1"/>
  <c r="A596" i="2" l="1" a="1"/>
  <c r="A596" i="2" s="1"/>
  <c r="E596" i="2" s="1" a="1"/>
  <c r="E596" i="2" s="1"/>
  <c r="B595" i="2" a="1"/>
  <c r="B595" i="2" s="1"/>
  <c r="C595" i="2" a="1"/>
  <c r="C595" i="2" s="1"/>
  <c r="D595" i="2" a="1"/>
  <c r="D595" i="2" s="1"/>
  <c r="A597" i="2" l="1" a="1"/>
  <c r="A597" i="2" s="1"/>
  <c r="E597" i="2" s="1" a="1"/>
  <c r="E597" i="2" s="1"/>
  <c r="B596" i="2" a="1"/>
  <c r="B596" i="2" s="1"/>
  <c r="D596" i="2" a="1"/>
  <c r="D596" i="2" s="1"/>
  <c r="C596" i="2" a="1"/>
  <c r="C596" i="2" s="1"/>
  <c r="A598" i="2" l="1" a="1"/>
  <c r="A598" i="2" s="1"/>
  <c r="E598" i="2" s="1" a="1"/>
  <c r="E598" i="2" s="1"/>
  <c r="B597" i="2" a="1"/>
  <c r="B597" i="2" s="1"/>
  <c r="C597" i="2" a="1"/>
  <c r="C597" i="2" s="1"/>
  <c r="D597" i="2" a="1"/>
  <c r="D597" i="2" s="1"/>
  <c r="A599" i="2" l="1" a="1"/>
  <c r="A599" i="2" s="1"/>
  <c r="E599" i="2" s="1" a="1"/>
  <c r="E599" i="2" s="1"/>
  <c r="B598" i="2" a="1"/>
  <c r="B598" i="2" s="1"/>
  <c r="C598" i="2" a="1"/>
  <c r="C598" i="2" s="1"/>
  <c r="D598" i="2" a="1"/>
  <c r="D598" i="2" s="1"/>
  <c r="A600" i="2" l="1" a="1"/>
  <c r="A600" i="2" s="1"/>
  <c r="E600" i="2" s="1" a="1"/>
  <c r="E600" i="2" s="1"/>
  <c r="B599" i="2" a="1"/>
  <c r="B599" i="2" s="1"/>
  <c r="D599" i="2" a="1"/>
  <c r="D599" i="2" s="1"/>
  <c r="C599" i="2" a="1"/>
  <c r="C599" i="2" s="1"/>
  <c r="A601" i="2" l="1" a="1"/>
  <c r="A601" i="2" s="1"/>
  <c r="E601" i="2" s="1" a="1"/>
  <c r="E601" i="2" s="1"/>
  <c r="B600" i="2" a="1"/>
  <c r="B600" i="2" s="1"/>
  <c r="D600" i="2" a="1"/>
  <c r="D600" i="2" s="1"/>
  <c r="C600" i="2" a="1"/>
  <c r="C600" i="2" s="1"/>
  <c r="A602" i="2" l="1" a="1"/>
  <c r="A602" i="2" s="1"/>
  <c r="E602" i="2" s="1" a="1"/>
  <c r="E602" i="2" s="1"/>
  <c r="B601" i="2" a="1"/>
  <c r="B601" i="2" s="1"/>
  <c r="C601" i="2" a="1"/>
  <c r="C601" i="2" s="1"/>
  <c r="D601" i="2" a="1"/>
  <c r="D601" i="2" s="1"/>
  <c r="A603" i="2" l="1" a="1"/>
  <c r="A603" i="2" s="1"/>
  <c r="E603" i="2" s="1" a="1"/>
  <c r="E603" i="2" s="1"/>
  <c r="B602" i="2" a="1"/>
  <c r="B602" i="2" s="1"/>
  <c r="D602" i="2" a="1"/>
  <c r="D602" i="2" s="1"/>
  <c r="C602" i="2" a="1"/>
  <c r="C602" i="2" s="1"/>
  <c r="A604" i="2" l="1" a="1"/>
  <c r="A604" i="2" s="1"/>
  <c r="E604" i="2" s="1" a="1"/>
  <c r="E604" i="2" s="1"/>
  <c r="B603" i="2" a="1"/>
  <c r="B603" i="2" s="1"/>
  <c r="C603" i="2" a="1"/>
  <c r="C603" i="2" s="1"/>
  <c r="D603" i="2" a="1"/>
  <c r="D603" i="2" s="1"/>
  <c r="A605" i="2" l="1" a="1"/>
  <c r="A605" i="2" s="1"/>
  <c r="E605" i="2" s="1" a="1"/>
  <c r="E605" i="2" s="1"/>
  <c r="B604" i="2" a="1"/>
  <c r="B604" i="2" s="1"/>
  <c r="C604" i="2" a="1"/>
  <c r="C604" i="2" s="1"/>
  <c r="D604" i="2" a="1"/>
  <c r="D604" i="2" s="1"/>
  <c r="A606" i="2" l="1" a="1"/>
  <c r="A606" i="2" s="1"/>
  <c r="E606" i="2" s="1" a="1"/>
  <c r="E606" i="2" s="1"/>
  <c r="B605" i="2" a="1"/>
  <c r="B605" i="2" s="1"/>
  <c r="D605" i="2" a="1"/>
  <c r="D605" i="2" s="1"/>
  <c r="C605" i="2" a="1"/>
  <c r="C605" i="2" s="1"/>
  <c r="A607" i="2" l="1" a="1"/>
  <c r="A607" i="2" s="1"/>
  <c r="E607" i="2" s="1" a="1"/>
  <c r="E607" i="2" s="1"/>
  <c r="B606" i="2" a="1"/>
  <c r="B606" i="2" s="1"/>
  <c r="C606" i="2" a="1"/>
  <c r="C606" i="2" s="1"/>
  <c r="D606" i="2" a="1"/>
  <c r="D606" i="2" s="1"/>
  <c r="A608" i="2" l="1" a="1"/>
  <c r="A608" i="2" s="1"/>
  <c r="E608" i="2" s="1" a="1"/>
  <c r="E608" i="2" s="1"/>
  <c r="B607" i="2" a="1"/>
  <c r="B607" i="2" s="1"/>
  <c r="C607" i="2" a="1"/>
  <c r="C607" i="2" s="1"/>
  <c r="D607" i="2" a="1"/>
  <c r="D607" i="2" s="1"/>
  <c r="A609" i="2" l="1" a="1"/>
  <c r="A609" i="2" s="1"/>
  <c r="E609" i="2" s="1" a="1"/>
  <c r="E609" i="2" s="1"/>
  <c r="B608" i="2" a="1"/>
  <c r="B608" i="2" s="1"/>
  <c r="D608" i="2" a="1"/>
  <c r="D608" i="2" s="1"/>
  <c r="C608" i="2" a="1"/>
  <c r="C608" i="2" s="1"/>
  <c r="A610" i="2" l="1" a="1"/>
  <c r="A610" i="2" s="1"/>
  <c r="E610" i="2" s="1" a="1"/>
  <c r="E610" i="2" s="1"/>
  <c r="B609" i="2" a="1"/>
  <c r="B609" i="2" s="1"/>
  <c r="D609" i="2" a="1"/>
  <c r="D609" i="2" s="1"/>
  <c r="C609" i="2" a="1"/>
  <c r="C609" i="2" s="1"/>
  <c r="A611" i="2" l="1" a="1"/>
  <c r="A611" i="2" s="1"/>
  <c r="E611" i="2" s="1" a="1"/>
  <c r="E611" i="2" s="1"/>
  <c r="B610" i="2" a="1"/>
  <c r="B610" i="2" s="1"/>
  <c r="C610" i="2" a="1"/>
  <c r="C610" i="2" s="1"/>
  <c r="D610" i="2" a="1"/>
  <c r="D610" i="2" s="1"/>
  <c r="A612" i="2" l="1" a="1"/>
  <c r="A612" i="2" s="1"/>
  <c r="E612" i="2" s="1" a="1"/>
  <c r="E612" i="2" s="1"/>
  <c r="B611" i="2" a="1"/>
  <c r="B611" i="2" s="1"/>
  <c r="D611" i="2" a="1"/>
  <c r="D611" i="2" s="1"/>
  <c r="C611" i="2" a="1"/>
  <c r="C611" i="2" s="1"/>
  <c r="A613" i="2" l="1" a="1"/>
  <c r="A613" i="2" s="1"/>
  <c r="E613" i="2" s="1" a="1"/>
  <c r="E613" i="2" s="1"/>
  <c r="B612" i="2" a="1"/>
  <c r="B612" i="2" s="1"/>
  <c r="D612" i="2" a="1"/>
  <c r="D612" i="2" s="1"/>
  <c r="C612" i="2" a="1"/>
  <c r="C612" i="2" s="1"/>
  <c r="A614" i="2" l="1" a="1"/>
  <c r="A614" i="2" s="1"/>
  <c r="E614" i="2" s="1" a="1"/>
  <c r="E614" i="2" s="1"/>
  <c r="B613" i="2" a="1"/>
  <c r="B613" i="2" s="1"/>
  <c r="D613" i="2" a="1"/>
  <c r="D613" i="2" s="1"/>
  <c r="C613" i="2" a="1"/>
  <c r="C613" i="2" s="1"/>
  <c r="A615" i="2" l="1" a="1"/>
  <c r="A615" i="2" s="1"/>
  <c r="E615" i="2" s="1" a="1"/>
  <c r="E615" i="2" s="1"/>
  <c r="B614" i="2" a="1"/>
  <c r="B614" i="2" s="1"/>
  <c r="C614" i="2" a="1"/>
  <c r="C614" i="2" s="1"/>
  <c r="D614" i="2" a="1"/>
  <c r="D614" i="2" s="1"/>
  <c r="A616" i="2" l="1" a="1"/>
  <c r="A616" i="2" s="1"/>
  <c r="E616" i="2" s="1" a="1"/>
  <c r="E616" i="2" s="1"/>
  <c r="B615" i="2" a="1"/>
  <c r="B615" i="2" s="1"/>
  <c r="D615" i="2" a="1"/>
  <c r="D615" i="2" s="1"/>
  <c r="C615" i="2" a="1"/>
  <c r="C615" i="2" s="1"/>
  <c r="A617" i="2" l="1" a="1"/>
  <c r="A617" i="2" s="1"/>
  <c r="E617" i="2" s="1" a="1"/>
  <c r="E617" i="2" s="1"/>
  <c r="B616" i="2" a="1"/>
  <c r="B616" i="2" s="1"/>
  <c r="C616" i="2" a="1"/>
  <c r="C616" i="2" s="1"/>
  <c r="D616" i="2" a="1"/>
  <c r="D616" i="2" s="1"/>
  <c r="A618" i="2" l="1" a="1"/>
  <c r="A618" i="2" s="1"/>
  <c r="E618" i="2" s="1" a="1"/>
  <c r="E618" i="2" s="1"/>
  <c r="B617" i="2" a="1"/>
  <c r="B617" i="2" s="1"/>
  <c r="D617" i="2" a="1"/>
  <c r="D617" i="2" s="1"/>
  <c r="C617" i="2" a="1"/>
  <c r="C617" i="2" s="1"/>
  <c r="A619" i="2" l="1" a="1"/>
  <c r="A619" i="2" s="1"/>
  <c r="E619" i="2" s="1" a="1"/>
  <c r="E619" i="2" s="1"/>
  <c r="B618" i="2" a="1"/>
  <c r="B618" i="2" s="1"/>
  <c r="D618" i="2" a="1"/>
  <c r="D618" i="2" s="1"/>
  <c r="C618" i="2" a="1"/>
  <c r="C618" i="2" s="1"/>
  <c r="A620" i="2" l="1" a="1"/>
  <c r="A620" i="2" s="1"/>
  <c r="E620" i="2" s="1" a="1"/>
  <c r="E620" i="2" s="1"/>
  <c r="B619" i="2" a="1"/>
  <c r="B619" i="2" s="1"/>
  <c r="C619" i="2" a="1"/>
  <c r="C619" i="2" s="1"/>
  <c r="D619" i="2" a="1"/>
  <c r="D619" i="2" s="1"/>
  <c r="A621" i="2" l="1" a="1"/>
  <c r="A621" i="2" s="1"/>
  <c r="E621" i="2" s="1" a="1"/>
  <c r="E621" i="2" s="1"/>
  <c r="B620" i="2" a="1"/>
  <c r="B620" i="2" s="1"/>
  <c r="D620" i="2" a="1"/>
  <c r="D620" i="2" s="1"/>
  <c r="C620" i="2" a="1"/>
  <c r="C620" i="2" s="1"/>
  <c r="A622" i="2" l="1" a="1"/>
  <c r="A622" i="2" s="1"/>
  <c r="E622" i="2" s="1" a="1"/>
  <c r="E622" i="2" s="1"/>
  <c r="B621" i="2" a="1"/>
  <c r="B621" i="2" s="1"/>
  <c r="C621" i="2" a="1"/>
  <c r="C621" i="2" s="1"/>
  <c r="D621" i="2" a="1"/>
  <c r="D621" i="2" s="1"/>
  <c r="A623" i="2" l="1" a="1"/>
  <c r="A623" i="2" s="1"/>
  <c r="E623" i="2" s="1" a="1"/>
  <c r="E623" i="2" s="1"/>
  <c r="B622" i="2" a="1"/>
  <c r="B622" i="2" s="1"/>
  <c r="D622" i="2" a="1"/>
  <c r="D622" i="2" s="1"/>
  <c r="C622" i="2" a="1"/>
  <c r="C622" i="2" s="1"/>
  <c r="A624" i="2" l="1" a="1"/>
  <c r="A624" i="2" s="1"/>
  <c r="E624" i="2" s="1" a="1"/>
  <c r="E624" i="2" s="1"/>
  <c r="B623" i="2" a="1"/>
  <c r="B623" i="2" s="1"/>
  <c r="D623" i="2" a="1"/>
  <c r="D623" i="2" s="1"/>
  <c r="C623" i="2" a="1"/>
  <c r="C623" i="2" s="1"/>
  <c r="A625" i="2" l="1" a="1"/>
  <c r="A625" i="2" s="1"/>
  <c r="E625" i="2" s="1" a="1"/>
  <c r="E625" i="2" s="1"/>
  <c r="B624" i="2" a="1"/>
  <c r="B624" i="2" s="1"/>
  <c r="D624" i="2" a="1"/>
  <c r="D624" i="2" s="1"/>
  <c r="C624" i="2" a="1"/>
  <c r="C624" i="2" s="1"/>
  <c r="A626" i="2" l="1" a="1"/>
  <c r="A626" i="2" s="1"/>
  <c r="E626" i="2" s="1" a="1"/>
  <c r="E626" i="2" s="1"/>
  <c r="B625" i="2" a="1"/>
  <c r="B625" i="2" s="1"/>
  <c r="D625" i="2" a="1"/>
  <c r="D625" i="2" s="1"/>
  <c r="C625" i="2" a="1"/>
  <c r="C625" i="2" s="1"/>
  <c r="A627" i="2" l="1" a="1"/>
  <c r="A627" i="2" s="1"/>
  <c r="B626" i="2" a="1"/>
  <c r="B626" i="2" s="1"/>
  <c r="D626" i="2" a="1"/>
  <c r="D626" i="2" s="1"/>
  <c r="C626" i="2" a="1"/>
  <c r="C626" i="2" s="1"/>
  <c r="E627" i="2" l="1" a="1"/>
  <c r="E627" i="2" s="1"/>
  <c r="A628" i="2" s="1" a="1"/>
  <c r="A628" i="2" s="1"/>
  <c r="E628" i="2" l="1" a="1"/>
  <c r="E628" i="2" s="1"/>
  <c r="A629" i="2" s="1" a="1"/>
  <c r="A629" i="2" s="1"/>
  <c r="B627" i="2" a="1"/>
  <c r="B627" i="2" s="1"/>
  <c r="C627" i="2" a="1"/>
  <c r="C627" i="2" s="1"/>
  <c r="D627" i="2" a="1"/>
  <c r="D627" i="2" s="1"/>
  <c r="E629" i="2" l="1" a="1"/>
  <c r="E629" i="2" s="1"/>
  <c r="A630" i="2" s="1" a="1"/>
  <c r="A630" i="2" s="1"/>
  <c r="C628" i="2" a="1"/>
  <c r="C628" i="2" s="1"/>
  <c r="B628" i="2" a="1"/>
  <c r="B628" i="2" s="1"/>
  <c r="D628" i="2" a="1"/>
  <c r="D628" i="2" s="1"/>
  <c r="E630" i="2" l="1" a="1"/>
  <c r="E630" i="2" s="1"/>
  <c r="A631" i="2" s="1" a="1"/>
  <c r="A631" i="2" s="1"/>
  <c r="B629" i="2" a="1"/>
  <c r="B629" i="2" s="1"/>
  <c r="C629" i="2" a="1"/>
  <c r="C629" i="2" s="1"/>
  <c r="D629" i="2" a="1"/>
  <c r="D629" i="2" s="1"/>
  <c r="E631" i="2" l="1" a="1"/>
  <c r="E631" i="2" s="1"/>
  <c r="A632" i="2" s="1" a="1"/>
  <c r="A632" i="2" s="1"/>
  <c r="E632" i="2" s="1" a="1"/>
  <c r="E632" i="2" s="1"/>
  <c r="D630" i="2" a="1"/>
  <c r="D630" i="2" s="1"/>
  <c r="C630" i="2" a="1"/>
  <c r="C630" i="2" s="1"/>
  <c r="B630" i="2" a="1"/>
  <c r="B630" i="2" s="1"/>
  <c r="A633" i="2" l="1" a="1"/>
  <c r="A633" i="2" s="1"/>
  <c r="E633" i="2" s="1" a="1"/>
  <c r="E633" i="2" s="1"/>
  <c r="B632" i="2" a="1"/>
  <c r="B632" i="2" s="1"/>
  <c r="D632" i="2" a="1"/>
  <c r="D632" i="2" s="1"/>
  <c r="C632" i="2" a="1"/>
  <c r="C632" i="2" s="1"/>
  <c r="B631" i="2" a="1"/>
  <c r="B631" i="2" s="1"/>
  <c r="C631" i="2" a="1"/>
  <c r="C631" i="2" s="1"/>
  <c r="D631" i="2" a="1"/>
  <c r="D631" i="2" s="1"/>
  <c r="A634" i="2" l="1" a="1"/>
  <c r="A634" i="2" s="1"/>
  <c r="C633" i="2" a="1"/>
  <c r="C633" i="2" s="1"/>
  <c r="D633" i="2" a="1"/>
  <c r="D633" i="2" s="1"/>
  <c r="B633" i="2" a="1"/>
  <c r="B633" i="2" s="1"/>
  <c r="E634" i="2" l="1" a="1"/>
  <c r="E634" i="2" s="1"/>
  <c r="A635" i="2" s="1" a="1"/>
  <c r="A635" i="2" s="1"/>
  <c r="E635" i="2" s="1" a="1"/>
  <c r="E635" i="2" s="1"/>
  <c r="A636" i="2" l="1" a="1"/>
  <c r="A636" i="2" s="1"/>
  <c r="C635" i="2" a="1"/>
  <c r="C635" i="2" s="1"/>
  <c r="D635" i="2" a="1"/>
  <c r="D635" i="2" s="1"/>
  <c r="B635" i="2" a="1"/>
  <c r="B635" i="2" s="1"/>
  <c r="D634" i="2" a="1"/>
  <c r="D634" i="2" s="1"/>
  <c r="C634" i="2" a="1"/>
  <c r="C634" i="2" s="1"/>
  <c r="B634" i="2" a="1"/>
  <c r="B634" i="2" s="1"/>
  <c r="E636" i="2" l="1" a="1"/>
  <c r="E636" i="2" s="1"/>
  <c r="D636" i="2" l="1" a="1"/>
  <c r="D636" i="2" s="1"/>
  <c r="C636" i="2" a="1"/>
  <c r="C636" i="2" s="1"/>
  <c r="B636" i="2" a="1"/>
  <c r="B636" i="2" s="1"/>
  <c r="A637" i="2" a="1"/>
  <c r="A637" i="2" s="1"/>
  <c r="E637" i="2" l="1" a="1"/>
  <c r="E637" i="2" s="1"/>
  <c r="A638" i="2" s="1" a="1"/>
  <c r="A638" i="2" s="1"/>
  <c r="E638" i="2" l="1" a="1"/>
  <c r="E638" i="2" s="1"/>
  <c r="A639" i="2" s="1" a="1"/>
  <c r="A639" i="2" s="1"/>
  <c r="E639" i="2" s="1" a="1"/>
  <c r="E639" i="2" s="1"/>
  <c r="B637" i="2" a="1"/>
  <c r="B637" i="2" s="1"/>
  <c r="D637" i="2" a="1"/>
  <c r="D637" i="2" s="1"/>
  <c r="C637" i="2" a="1"/>
  <c r="C637" i="2" s="1"/>
  <c r="A640" i="2" l="1" a="1"/>
  <c r="A640" i="2" s="1"/>
  <c r="C639" i="2" a="1"/>
  <c r="C639" i="2" s="1"/>
  <c r="B639" i="2" a="1"/>
  <c r="B639" i="2" s="1"/>
  <c r="D639" i="2" a="1"/>
  <c r="D639" i="2" s="1"/>
  <c r="B638" i="2" a="1"/>
  <c r="B638" i="2" s="1"/>
  <c r="C638" i="2" a="1"/>
  <c r="C638" i="2" s="1"/>
  <c r="D638" i="2" a="1"/>
  <c r="D638" i="2" s="1"/>
  <c r="E640" i="2" l="1" a="1"/>
  <c r="E640" i="2" s="1"/>
  <c r="A641" i="2" s="1" a="1"/>
  <c r="A641" i="2" s="1"/>
  <c r="E641" i="2" s="1" a="1"/>
  <c r="E641" i="2" s="1"/>
  <c r="A642" i="2" l="1" a="1"/>
  <c r="A642" i="2" s="1"/>
  <c r="E642" i="2" s="1" a="1"/>
  <c r="E642" i="2" s="1"/>
  <c r="C641" i="2" a="1"/>
  <c r="C641" i="2" s="1"/>
  <c r="B641" i="2" a="1"/>
  <c r="B641" i="2" s="1"/>
  <c r="D641" i="2" a="1"/>
  <c r="D641" i="2" s="1"/>
  <c r="D640" i="2" a="1"/>
  <c r="D640" i="2" s="1"/>
  <c r="B640" i="2" a="1"/>
  <c r="B640" i="2" s="1"/>
  <c r="C640" i="2" a="1"/>
  <c r="C640" i="2" s="1"/>
  <c r="A643" i="2" l="1" a="1"/>
  <c r="A643" i="2" s="1"/>
  <c r="C642" i="2" a="1"/>
  <c r="C642" i="2" s="1"/>
  <c r="D642" i="2" a="1"/>
  <c r="D642" i="2" s="1"/>
  <c r="B642" i="2" a="1"/>
  <c r="B642" i="2" s="1"/>
  <c r="E643" i="2" l="1" a="1"/>
  <c r="E643" i="2" s="1"/>
  <c r="B643" i="2" l="1" a="1"/>
  <c r="B643" i="2" s="1"/>
  <c r="C643" i="2" a="1"/>
  <c r="C643" i="2" s="1"/>
  <c r="D643" i="2" a="1"/>
  <c r="D643" i="2" s="1"/>
  <c r="A644" i="2" a="1"/>
  <c r="A644" i="2" s="1"/>
  <c r="E644" i="2" l="1" a="1"/>
  <c r="E644" i="2" s="1"/>
  <c r="A645" i="2" s="1" a="1"/>
  <c r="A645" i="2" s="1"/>
  <c r="E645" i="2" l="1" a="1"/>
  <c r="E645" i="2" s="1"/>
  <c r="A646" i="2" s="1" a="1"/>
  <c r="A646" i="2" s="1"/>
  <c r="E646" i="2" s="1" a="1"/>
  <c r="E646" i="2" s="1"/>
  <c r="D644" i="2" a="1"/>
  <c r="D644" i="2" s="1"/>
  <c r="C644" i="2" a="1"/>
  <c r="C644" i="2" s="1"/>
  <c r="B644" i="2" a="1"/>
  <c r="B644" i="2" s="1"/>
  <c r="A647" i="2" l="1" a="1"/>
  <c r="A647" i="2" s="1"/>
  <c r="D646" i="2" a="1"/>
  <c r="D646" i="2" s="1"/>
  <c r="C646" i="2" a="1"/>
  <c r="C646" i="2" s="1"/>
  <c r="B646" i="2" a="1"/>
  <c r="B646" i="2" s="1"/>
  <c r="D645" i="2" a="1"/>
  <c r="D645" i="2" s="1"/>
  <c r="B645" i="2" a="1"/>
  <c r="B645" i="2" s="1"/>
  <c r="C645" i="2" a="1"/>
  <c r="C645" i="2" s="1"/>
  <c r="E647" i="2" l="1" a="1"/>
  <c r="E647" i="2" s="1"/>
  <c r="A648" i="2" s="1" a="1"/>
  <c r="A648" i="2" s="1"/>
  <c r="E648" i="2" s="1" a="1"/>
  <c r="E648" i="2" s="1"/>
  <c r="A649" i="2" l="1" a="1"/>
  <c r="A649" i="2" s="1"/>
  <c r="C648" i="2" a="1"/>
  <c r="C648" i="2" s="1"/>
  <c r="D648" i="2" a="1"/>
  <c r="D648" i="2" s="1"/>
  <c r="B648" i="2" a="1"/>
  <c r="B648" i="2" s="1"/>
  <c r="B647" i="2" a="1"/>
  <c r="B647" i="2" s="1"/>
  <c r="C647" i="2" a="1"/>
  <c r="C647" i="2" s="1"/>
  <c r="D647" i="2" a="1"/>
  <c r="D647" i="2" s="1"/>
  <c r="E649" i="2" l="1" a="1"/>
  <c r="E649" i="2" s="1"/>
  <c r="A650" i="2" s="1" a="1"/>
  <c r="A650" i="2" s="1"/>
  <c r="E650" i="2" s="1" a="1"/>
  <c r="E650" i="2" s="1"/>
  <c r="A651" i="2" l="1" a="1"/>
  <c r="A651" i="2" s="1"/>
  <c r="C650" i="2" a="1"/>
  <c r="C650" i="2" s="1"/>
  <c r="D650" i="2" a="1"/>
  <c r="D650" i="2" s="1"/>
  <c r="B650" i="2" a="1"/>
  <c r="B650" i="2" s="1"/>
  <c r="C649" i="2" a="1"/>
  <c r="C649" i="2" s="1"/>
  <c r="B649" i="2" a="1"/>
  <c r="B649" i="2" s="1"/>
  <c r="D649" i="2" a="1"/>
  <c r="D649" i="2" s="1"/>
  <c r="E651" i="2" l="1" a="1"/>
  <c r="E651" i="2" s="1"/>
  <c r="A652" i="2" s="1" a="1"/>
  <c r="A652" i="2" s="1"/>
  <c r="E652" i="2" l="1" a="1"/>
  <c r="E652" i="2" s="1"/>
  <c r="A653" i="2" s="1" a="1"/>
  <c r="A653" i="2" s="1"/>
  <c r="D651" i="2" a="1"/>
  <c r="D651" i="2" s="1"/>
  <c r="C651" i="2" a="1"/>
  <c r="C651" i="2" s="1"/>
  <c r="B651" i="2" a="1"/>
  <c r="B651" i="2" s="1"/>
  <c r="E653" i="2" l="1" a="1"/>
  <c r="E653" i="2" s="1"/>
  <c r="A654" i="2" s="1" a="1"/>
  <c r="A654" i="2" s="1"/>
  <c r="B652" i="2" a="1"/>
  <c r="B652" i="2" s="1"/>
  <c r="C652" i="2" a="1"/>
  <c r="C652" i="2" s="1"/>
  <c r="D652" i="2" a="1"/>
  <c r="D652" i="2" s="1"/>
  <c r="E654" i="2" l="1" a="1"/>
  <c r="E654" i="2" s="1"/>
  <c r="A655" i="2" s="1" a="1"/>
  <c r="A655" i="2" s="1"/>
  <c r="D653" i="2" a="1"/>
  <c r="D653" i="2" s="1"/>
  <c r="C653" i="2" a="1"/>
  <c r="C653" i="2" s="1"/>
  <c r="B653" i="2" a="1"/>
  <c r="B653" i="2" s="1"/>
  <c r="E655" i="2" l="1" a="1"/>
  <c r="E655" i="2" s="1"/>
  <c r="A656" i="2" s="1" a="1"/>
  <c r="A656" i="2" s="1"/>
  <c r="B654" i="2" a="1"/>
  <c r="B654" i="2" s="1"/>
  <c r="C654" i="2" a="1"/>
  <c r="C654" i="2" s="1"/>
  <c r="D654" i="2" a="1"/>
  <c r="D654" i="2" s="1"/>
  <c r="E656" i="2" l="1" a="1"/>
  <c r="E656" i="2" s="1"/>
  <c r="A657" i="2" s="1" a="1"/>
  <c r="A657" i="2" s="1"/>
  <c r="C655" i="2" a="1"/>
  <c r="C655" i="2" s="1"/>
  <c r="D655" i="2" a="1"/>
  <c r="D655" i="2" s="1"/>
  <c r="B655" i="2" a="1"/>
  <c r="B655" i="2" s="1"/>
  <c r="E657" i="2" l="1" a="1"/>
  <c r="E657" i="2" s="1"/>
  <c r="A658" i="2" s="1" a="1"/>
  <c r="A658" i="2" s="1"/>
  <c r="D656" i="2" a="1"/>
  <c r="D656" i="2" s="1"/>
  <c r="C656" i="2" a="1"/>
  <c r="C656" i="2" s="1"/>
  <c r="B656" i="2" a="1"/>
  <c r="B656" i="2" s="1"/>
  <c r="E658" i="2" l="1" a="1"/>
  <c r="E658" i="2" s="1"/>
  <c r="A659" i="2" s="1" a="1"/>
  <c r="A659" i="2" s="1"/>
  <c r="E659" i="2" s="1" a="1"/>
  <c r="E659" i="2" s="1"/>
  <c r="D657" i="2" a="1"/>
  <c r="D657" i="2" s="1"/>
  <c r="C657" i="2" a="1"/>
  <c r="C657" i="2" s="1"/>
  <c r="B657" i="2" a="1"/>
  <c r="B657" i="2" s="1"/>
  <c r="A660" i="2" l="1" a="1"/>
  <c r="A660" i="2" s="1"/>
  <c r="E660" i="2" s="1" a="1"/>
  <c r="E660" i="2" s="1"/>
  <c r="B659" i="2" a="1"/>
  <c r="B659" i="2" s="1"/>
  <c r="C659" i="2" a="1"/>
  <c r="C659" i="2" s="1"/>
  <c r="D659" i="2" a="1"/>
  <c r="D659" i="2" s="1"/>
  <c r="C658" i="2" a="1"/>
  <c r="C658" i="2" s="1"/>
  <c r="B658" i="2" a="1"/>
  <c r="B658" i="2" s="1"/>
  <c r="D658" i="2" a="1"/>
  <c r="D658" i="2" s="1"/>
  <c r="A661" i="2" l="1" a="1"/>
  <c r="A661" i="2" s="1"/>
  <c r="E661" i="2" s="1" a="1"/>
  <c r="E661" i="2" s="1"/>
  <c r="C660" i="2" a="1"/>
  <c r="C660" i="2" s="1"/>
  <c r="B660" i="2" a="1"/>
  <c r="B660" i="2" s="1"/>
  <c r="D660" i="2" a="1"/>
  <c r="D660" i="2" s="1"/>
  <c r="A662" i="2" l="1" a="1"/>
  <c r="A662" i="2" s="1"/>
  <c r="B661" i="2" a="1"/>
  <c r="B661" i="2" s="1"/>
  <c r="C661" i="2" a="1"/>
  <c r="C661" i="2" s="1"/>
  <c r="D661" i="2" a="1"/>
  <c r="D661" i="2" s="1"/>
  <c r="E662" i="2" l="1" a="1"/>
  <c r="E662" i="2" s="1"/>
  <c r="A663" i="2" s="1" a="1"/>
  <c r="A663" i="2" s="1"/>
  <c r="E663" i="2" l="1" a="1"/>
  <c r="E663" i="2" s="1"/>
  <c r="A664" i="2" s="1" a="1"/>
  <c r="A664" i="2" s="1"/>
  <c r="D662" i="2" a="1"/>
  <c r="D662" i="2" s="1"/>
  <c r="B662" i="2" a="1"/>
  <c r="B662" i="2" s="1"/>
  <c r="C662" i="2" a="1"/>
  <c r="C662" i="2" s="1"/>
  <c r="E664" i="2" l="1" a="1"/>
  <c r="E664" i="2" s="1"/>
  <c r="A665" i="2" s="1" a="1"/>
  <c r="A665" i="2" s="1"/>
  <c r="C663" i="2" a="1"/>
  <c r="C663" i="2" s="1"/>
  <c r="B663" i="2" a="1"/>
  <c r="B663" i="2" s="1"/>
  <c r="D663" i="2" a="1"/>
  <c r="D663" i="2" s="1"/>
  <c r="E665" i="2" l="1" a="1"/>
  <c r="E665" i="2" s="1"/>
  <c r="A666" i="2" s="1" a="1"/>
  <c r="A666" i="2" s="1"/>
  <c r="D664" i="2" a="1"/>
  <c r="D664" i="2" s="1"/>
  <c r="C664" i="2" a="1"/>
  <c r="C664" i="2" s="1"/>
  <c r="B664" i="2" a="1"/>
  <c r="B664" i="2" s="1"/>
  <c r="E666" i="2" l="1" a="1"/>
  <c r="E666" i="2" s="1"/>
  <c r="A667" i="2" s="1" a="1"/>
  <c r="A667" i="2" s="1"/>
  <c r="D665" i="2" a="1"/>
  <c r="D665" i="2" s="1"/>
  <c r="C665" i="2" a="1"/>
  <c r="C665" i="2" s="1"/>
  <c r="B665" i="2" a="1"/>
  <c r="B665" i="2" s="1"/>
  <c r="E667" i="2" l="1" a="1"/>
  <c r="E667" i="2" s="1"/>
  <c r="A668" i="2" s="1" a="1"/>
  <c r="A668" i="2" s="1"/>
  <c r="E668" i="2" s="1" a="1"/>
  <c r="E668" i="2" s="1"/>
  <c r="D666" i="2" a="1"/>
  <c r="D666" i="2" s="1"/>
  <c r="C666" i="2" a="1"/>
  <c r="C666" i="2" s="1"/>
  <c r="B666" i="2" a="1"/>
  <c r="B666" i="2" s="1"/>
  <c r="A669" i="2" l="1" a="1"/>
  <c r="A669" i="2" s="1"/>
  <c r="D668" i="2" a="1"/>
  <c r="D668" i="2" s="1"/>
  <c r="B668" i="2" a="1"/>
  <c r="B668" i="2" s="1"/>
  <c r="C668" i="2" a="1"/>
  <c r="C668" i="2" s="1"/>
  <c r="B667" i="2" a="1"/>
  <c r="B667" i="2" s="1"/>
  <c r="D667" i="2" a="1"/>
  <c r="D667" i="2" s="1"/>
  <c r="C667" i="2" a="1"/>
  <c r="C667" i="2" s="1"/>
  <c r="E669" i="2" l="1" a="1"/>
  <c r="E669" i="2" s="1"/>
  <c r="A670" i="2" s="1" a="1"/>
  <c r="A670" i="2" s="1"/>
  <c r="E670" i="2" l="1" a="1"/>
  <c r="E670" i="2" s="1"/>
  <c r="A671" i="2" s="1" a="1"/>
  <c r="A671" i="2" s="1"/>
  <c r="C669" i="2" a="1"/>
  <c r="C669" i="2" s="1"/>
  <c r="D669" i="2" a="1"/>
  <c r="D669" i="2" s="1"/>
  <c r="B669" i="2" a="1"/>
  <c r="B669" i="2" s="1"/>
  <c r="E671" i="2" l="1" a="1"/>
  <c r="E671" i="2" s="1"/>
  <c r="A672" i="2" s="1" a="1"/>
  <c r="A672" i="2" s="1"/>
  <c r="E672" i="2" s="1" a="1"/>
  <c r="E672" i="2" s="1"/>
  <c r="B670" i="2" a="1"/>
  <c r="B670" i="2" s="1"/>
  <c r="D670" i="2" a="1"/>
  <c r="D670" i="2" s="1"/>
  <c r="C670" i="2" a="1"/>
  <c r="C670" i="2" s="1"/>
  <c r="A673" i="2" l="1" a="1"/>
  <c r="A673" i="2" s="1"/>
  <c r="C672" i="2" a="1"/>
  <c r="C672" i="2" s="1"/>
  <c r="B672" i="2" a="1"/>
  <c r="B672" i="2" s="1"/>
  <c r="D672" i="2" a="1"/>
  <c r="D672" i="2" s="1"/>
  <c r="B671" i="2" a="1"/>
  <c r="B671" i="2" s="1"/>
  <c r="C671" i="2" a="1"/>
  <c r="C671" i="2" s="1"/>
  <c r="D671" i="2" a="1"/>
  <c r="D671" i="2" s="1"/>
  <c r="E673" i="2" l="1" a="1"/>
  <c r="E673" i="2" s="1"/>
  <c r="A674" i="2" s="1" a="1"/>
  <c r="A674" i="2" s="1"/>
  <c r="E674" i="2" l="1" a="1"/>
  <c r="E674" i="2" s="1"/>
  <c r="A675" i="2" s="1" a="1"/>
  <c r="A675" i="2" s="1"/>
  <c r="D673" i="2" a="1"/>
  <c r="D673" i="2" s="1"/>
  <c r="B673" i="2" a="1"/>
  <c r="B673" i="2" s="1"/>
  <c r="C673" i="2" a="1"/>
  <c r="C673" i="2" s="1"/>
  <c r="E675" i="2" l="1" a="1"/>
  <c r="E675" i="2" s="1"/>
  <c r="A676" i="2" s="1" a="1"/>
  <c r="A676" i="2" s="1"/>
  <c r="C674" i="2" a="1"/>
  <c r="C674" i="2" s="1"/>
  <c r="B674" i="2" a="1"/>
  <c r="B674" i="2" s="1"/>
  <c r="D674" i="2" a="1"/>
  <c r="D674" i="2" s="1"/>
  <c r="E676" i="2" l="1" a="1"/>
  <c r="E676" i="2" s="1"/>
  <c r="A677" i="2" s="1" a="1"/>
  <c r="A677" i="2" s="1"/>
  <c r="E677" i="2" s="1" a="1"/>
  <c r="E677" i="2" s="1"/>
  <c r="B675" i="2" a="1"/>
  <c r="B675" i="2" s="1"/>
  <c r="C675" i="2" a="1"/>
  <c r="C675" i="2" s="1"/>
  <c r="D675" i="2" a="1"/>
  <c r="D675" i="2" s="1"/>
  <c r="A678" i="2" l="1" a="1"/>
  <c r="A678" i="2" s="1"/>
  <c r="C677" i="2" a="1"/>
  <c r="C677" i="2" s="1"/>
  <c r="D677" i="2" a="1"/>
  <c r="D677" i="2" s="1"/>
  <c r="B677" i="2" a="1"/>
  <c r="B677" i="2" s="1"/>
  <c r="D676" i="2" a="1"/>
  <c r="D676" i="2" s="1"/>
  <c r="C676" i="2" a="1"/>
  <c r="C676" i="2" s="1"/>
  <c r="B676" i="2" a="1"/>
  <c r="B676" i="2" s="1"/>
  <c r="E678" i="2" l="1" a="1"/>
  <c r="E678" i="2" s="1"/>
  <c r="A679" i="2" s="1" a="1"/>
  <c r="A679" i="2" s="1"/>
  <c r="E679" i="2" l="1" a="1"/>
  <c r="E679" i="2" s="1"/>
  <c r="A680" i="2" s="1" a="1"/>
  <c r="A680" i="2" s="1"/>
  <c r="E680" i="2" s="1" a="1"/>
  <c r="E680" i="2" s="1"/>
  <c r="C678" i="2" a="1"/>
  <c r="C678" i="2" s="1"/>
  <c r="B678" i="2" a="1"/>
  <c r="B678" i="2" s="1"/>
  <c r="D678" i="2" a="1"/>
  <c r="D678" i="2" s="1"/>
  <c r="A681" i="2" l="1" a="1"/>
  <c r="A681" i="2" s="1"/>
  <c r="D680" i="2" a="1"/>
  <c r="D680" i="2" s="1"/>
  <c r="C680" i="2" a="1"/>
  <c r="C680" i="2" s="1"/>
  <c r="B680" i="2" a="1"/>
  <c r="B680" i="2" s="1"/>
  <c r="D679" i="2" a="1"/>
  <c r="D679" i="2" s="1"/>
  <c r="B679" i="2" a="1"/>
  <c r="B679" i="2" s="1"/>
  <c r="C679" i="2" a="1"/>
  <c r="C679" i="2" s="1"/>
  <c r="E681" i="2" l="1" a="1"/>
  <c r="E681" i="2" s="1"/>
  <c r="A682" i="2" s="1" a="1"/>
  <c r="A682" i="2" s="1"/>
  <c r="E682" i="2" l="1" a="1"/>
  <c r="E682" i="2" s="1"/>
  <c r="A683" i="2" s="1" a="1"/>
  <c r="A683" i="2" s="1"/>
  <c r="E683" i="2" s="1" a="1"/>
  <c r="E683" i="2" s="1"/>
  <c r="C681" i="2" a="1"/>
  <c r="C681" i="2" s="1"/>
  <c r="D681" i="2" a="1"/>
  <c r="D681" i="2" s="1"/>
  <c r="B681" i="2" a="1"/>
  <c r="B681" i="2" s="1"/>
  <c r="A684" i="2" l="1" a="1"/>
  <c r="A684" i="2" s="1"/>
  <c r="C683" i="2" a="1"/>
  <c r="C683" i="2" s="1"/>
  <c r="B683" i="2" a="1"/>
  <c r="B683" i="2" s="1"/>
  <c r="D683" i="2" a="1"/>
  <c r="D683" i="2" s="1"/>
  <c r="B682" i="2" a="1"/>
  <c r="B682" i="2" s="1"/>
  <c r="D682" i="2" a="1"/>
  <c r="D682" i="2" s="1"/>
  <c r="C682" i="2" a="1"/>
  <c r="C682" i="2" s="1"/>
  <c r="E684" i="2" l="1" a="1"/>
  <c r="E684" i="2" s="1"/>
  <c r="A685" i="2" s="1" a="1"/>
  <c r="A685" i="2" s="1"/>
  <c r="E685" i="2" s="1" a="1"/>
  <c r="E685" i="2" s="1"/>
  <c r="A686" i="2" l="1" a="1"/>
  <c r="A686" i="2" s="1"/>
  <c r="D685" i="2" a="1"/>
  <c r="D685" i="2" s="1"/>
  <c r="C685" i="2" a="1"/>
  <c r="C685" i="2" s="1"/>
  <c r="B685" i="2" a="1"/>
  <c r="B685" i="2" s="1"/>
  <c r="B684" i="2" a="1"/>
  <c r="B684" i="2" s="1"/>
  <c r="D684" i="2" a="1"/>
  <c r="D684" i="2" s="1"/>
  <c r="C684" i="2" a="1"/>
  <c r="C684" i="2" s="1"/>
  <c r="E686" i="2" l="1" a="1"/>
  <c r="E686" i="2" s="1"/>
  <c r="A687" i="2" s="1" a="1"/>
  <c r="A687" i="2" s="1"/>
  <c r="E687" i="2" l="1" a="1"/>
  <c r="E687" i="2" s="1"/>
  <c r="A688" i="2" s="1" a="1"/>
  <c r="A688" i="2" s="1"/>
  <c r="C686" i="2" a="1"/>
  <c r="C686" i="2" s="1"/>
  <c r="D686" i="2" a="1"/>
  <c r="D686" i="2" s="1"/>
  <c r="B686" i="2" a="1"/>
  <c r="B686" i="2" s="1"/>
  <c r="E688" i="2" l="1" a="1"/>
  <c r="E688" i="2" s="1"/>
  <c r="A689" i="2" s="1" a="1"/>
  <c r="A689" i="2" s="1"/>
  <c r="C687" i="2" a="1"/>
  <c r="C687" i="2" s="1"/>
  <c r="D687" i="2" a="1"/>
  <c r="D687" i="2" s="1"/>
  <c r="B687" i="2" a="1"/>
  <c r="B687" i="2" s="1"/>
  <c r="E689" i="2" l="1" a="1"/>
  <c r="E689" i="2" s="1"/>
  <c r="B688" i="2" a="1"/>
  <c r="B688" i="2" s="1"/>
  <c r="C688" i="2" a="1"/>
  <c r="C688" i="2" s="1"/>
  <c r="D688" i="2" a="1"/>
  <c r="D688" i="2" s="1"/>
  <c r="C689" i="2" l="1" a="1"/>
  <c r="C689" i="2" s="1"/>
  <c r="B689" i="2" a="1"/>
  <c r="B689" i="2" s="1"/>
  <c r="D689" i="2" a="1"/>
  <c r="D689" i="2" s="1"/>
  <c r="A690" i="2" a="1"/>
  <c r="A690" i="2" s="1"/>
  <c r="E690" i="2" s="1" a="1"/>
  <c r="E690" i="2" s="1"/>
  <c r="A691" i="2" l="1" a="1"/>
  <c r="A691" i="2" s="1"/>
  <c r="B690" i="2" a="1"/>
  <c r="B690" i="2" s="1"/>
  <c r="D690" i="2" a="1"/>
  <c r="D690" i="2" s="1"/>
  <c r="C690" i="2" a="1"/>
  <c r="C690" i="2" s="1"/>
  <c r="E691" i="2" l="1" a="1"/>
  <c r="E691" i="2" s="1"/>
  <c r="A692" i="2" s="1" a="1"/>
  <c r="A692" i="2" s="1"/>
  <c r="E692" i="2" l="1" a="1"/>
  <c r="E692" i="2" s="1"/>
  <c r="A693" i="2" s="1" a="1"/>
  <c r="A693" i="2" s="1"/>
  <c r="D691" i="2" a="1"/>
  <c r="D691" i="2" s="1"/>
  <c r="B691" i="2" a="1"/>
  <c r="B691" i="2" s="1"/>
  <c r="C691" i="2" a="1"/>
  <c r="C691" i="2" s="1"/>
  <c r="E693" i="2" l="1" a="1"/>
  <c r="E693" i="2" s="1"/>
  <c r="A694" i="2" s="1" a="1"/>
  <c r="A694" i="2" s="1"/>
  <c r="C692" i="2" a="1"/>
  <c r="C692" i="2" s="1"/>
  <c r="D692" i="2" a="1"/>
  <c r="D692" i="2" s="1"/>
  <c r="B692" i="2" a="1"/>
  <c r="B692" i="2" s="1"/>
  <c r="E694" i="2" l="1" a="1"/>
  <c r="E694" i="2" s="1"/>
  <c r="A695" i="2" s="1" a="1"/>
  <c r="A695" i="2" s="1"/>
  <c r="B693" i="2" a="1"/>
  <c r="B693" i="2" s="1"/>
  <c r="C693" i="2" a="1"/>
  <c r="C693" i="2" s="1"/>
  <c r="D693" i="2" a="1"/>
  <c r="D693" i="2" s="1"/>
  <c r="E695" i="2" l="1" a="1"/>
  <c r="E695" i="2" s="1"/>
  <c r="A696" i="2" s="1" a="1"/>
  <c r="A696" i="2" s="1"/>
  <c r="D694" i="2" a="1"/>
  <c r="D694" i="2" s="1"/>
  <c r="C694" i="2" a="1"/>
  <c r="C694" i="2" s="1"/>
  <c r="B694" i="2" a="1"/>
  <c r="B694" i="2" s="1"/>
  <c r="E696" i="2" l="1" a="1"/>
  <c r="E696" i="2" s="1"/>
  <c r="A697" i="2" s="1" a="1"/>
  <c r="A697" i="2" s="1"/>
  <c r="E697" i="2" s="1" a="1"/>
  <c r="E697" i="2" s="1"/>
  <c r="C695" i="2" a="1"/>
  <c r="C695" i="2" s="1"/>
  <c r="B695" i="2" a="1"/>
  <c r="B695" i="2" s="1"/>
  <c r="D695" i="2" a="1"/>
  <c r="D695" i="2" s="1"/>
  <c r="A698" i="2" l="1" a="1"/>
  <c r="A698" i="2" s="1"/>
  <c r="C697" i="2" a="1"/>
  <c r="C697" i="2" s="1"/>
  <c r="B697" i="2" a="1"/>
  <c r="B697" i="2" s="1"/>
  <c r="D697" i="2" a="1"/>
  <c r="D697" i="2" s="1"/>
  <c r="C696" i="2" a="1"/>
  <c r="C696" i="2" s="1"/>
  <c r="B696" i="2" a="1"/>
  <c r="B696" i="2" s="1"/>
  <c r="D696" i="2" a="1"/>
  <c r="D696" i="2" s="1"/>
  <c r="E698" i="2" l="1" a="1"/>
  <c r="E698" i="2" s="1"/>
  <c r="A699" i="2" s="1" a="1"/>
  <c r="A699" i="2" s="1"/>
  <c r="E699" i="2" l="1" a="1"/>
  <c r="E699" i="2" s="1"/>
  <c r="A700" i="2" s="1" a="1"/>
  <c r="A700" i="2" s="1"/>
  <c r="D698" i="2" a="1"/>
  <c r="D698" i="2" s="1"/>
  <c r="C698" i="2" a="1"/>
  <c r="C698" i="2" s="1"/>
  <c r="B698" i="2" a="1"/>
  <c r="B698" i="2" s="1"/>
  <c r="E700" i="2" l="1" a="1"/>
  <c r="E700" i="2" s="1"/>
  <c r="A701" i="2" s="1" a="1"/>
  <c r="A701" i="2" s="1"/>
  <c r="C699" i="2" a="1"/>
  <c r="C699" i="2" s="1"/>
  <c r="D699" i="2" a="1"/>
  <c r="D699" i="2" s="1"/>
  <c r="B699" i="2" a="1"/>
  <c r="B699" i="2" s="1"/>
  <c r="E701" i="2" l="1" a="1"/>
  <c r="E701" i="2" s="1"/>
  <c r="A702" i="2" s="1" a="1"/>
  <c r="A702" i="2" s="1"/>
  <c r="C700" i="2" a="1"/>
  <c r="C700" i="2" s="1"/>
  <c r="B700" i="2" a="1"/>
  <c r="B700" i="2" s="1"/>
  <c r="D700" i="2" a="1"/>
  <c r="D700" i="2" s="1"/>
  <c r="E702" i="2" l="1" a="1"/>
  <c r="E702" i="2" s="1"/>
  <c r="A703" i="2" s="1" a="1"/>
  <c r="A703" i="2" s="1"/>
  <c r="E703" i="2" s="1" a="1"/>
  <c r="E703" i="2" s="1"/>
  <c r="D701" i="2" a="1"/>
  <c r="D701" i="2" s="1"/>
  <c r="B701" i="2" a="1"/>
  <c r="B701" i="2" s="1"/>
  <c r="C701" i="2" a="1"/>
  <c r="C701" i="2" s="1"/>
  <c r="A704" i="2" l="1" a="1"/>
  <c r="A704" i="2" s="1"/>
  <c r="D703" i="2" a="1"/>
  <c r="D703" i="2" s="1"/>
  <c r="C703" i="2" a="1"/>
  <c r="C703" i="2" s="1"/>
  <c r="B703" i="2" a="1"/>
  <c r="B703" i="2" s="1"/>
  <c r="C702" i="2" a="1"/>
  <c r="C702" i="2" s="1"/>
  <c r="B702" i="2" a="1"/>
  <c r="B702" i="2" s="1"/>
  <c r="D702" i="2" a="1"/>
  <c r="D702" i="2" s="1"/>
  <c r="E704" i="2" l="1" a="1"/>
  <c r="E704" i="2" s="1"/>
  <c r="A705" i="2" s="1" a="1"/>
  <c r="A705" i="2" s="1"/>
  <c r="E705" i="2" s="1" a="1"/>
  <c r="E705" i="2" s="1"/>
  <c r="A706" i="2" l="1" a="1"/>
  <c r="A706" i="2" s="1"/>
  <c r="E706" i="2" s="1" a="1"/>
  <c r="E706" i="2" s="1"/>
  <c r="C705" i="2" a="1"/>
  <c r="C705" i="2" s="1"/>
  <c r="B705" i="2" a="1"/>
  <c r="B705" i="2" s="1"/>
  <c r="D705" i="2" a="1"/>
  <c r="D705" i="2" s="1"/>
  <c r="D704" i="2" a="1"/>
  <c r="D704" i="2" s="1"/>
  <c r="C704" i="2" a="1"/>
  <c r="C704" i="2" s="1"/>
  <c r="B704" i="2" a="1"/>
  <c r="B704" i="2" s="1"/>
  <c r="A707" i="2" l="1" a="1"/>
  <c r="A707" i="2" s="1"/>
  <c r="E707" i="2" s="1" a="1"/>
  <c r="E707" i="2" s="1"/>
  <c r="B706" i="2" a="1"/>
  <c r="B706" i="2" s="1"/>
  <c r="C706" i="2" a="1"/>
  <c r="C706" i="2" s="1"/>
  <c r="D706" i="2" a="1"/>
  <c r="D706" i="2" s="1"/>
  <c r="A708" i="2" l="1" a="1"/>
  <c r="A708" i="2" s="1"/>
  <c r="B707" i="2" a="1"/>
  <c r="B707" i="2" s="1"/>
  <c r="C707" i="2" a="1"/>
  <c r="C707" i="2" s="1"/>
  <c r="D707" i="2" a="1"/>
  <c r="D707" i="2" s="1"/>
  <c r="E708" i="2" l="1" a="1"/>
  <c r="E708" i="2" s="1"/>
  <c r="A709" i="2" s="1" a="1"/>
  <c r="A709" i="2" s="1"/>
  <c r="E709" i="2" l="1" a="1"/>
  <c r="E709" i="2" s="1"/>
  <c r="A710" i="2" s="1" a="1"/>
  <c r="A710" i="2" s="1"/>
  <c r="E710" i="2" s="1" a="1"/>
  <c r="E710" i="2" s="1"/>
  <c r="C708" i="2" a="1"/>
  <c r="C708" i="2" s="1"/>
  <c r="D708" i="2" a="1"/>
  <c r="D708" i="2" s="1"/>
  <c r="B708" i="2" a="1"/>
  <c r="B708" i="2" s="1"/>
  <c r="A711" i="2" l="1" a="1"/>
  <c r="A711" i="2" s="1"/>
  <c r="E711" i="2" s="1" a="1"/>
  <c r="E711" i="2" s="1"/>
  <c r="D710" i="2" a="1"/>
  <c r="D710" i="2" s="1"/>
  <c r="C710" i="2" a="1"/>
  <c r="C710" i="2" s="1"/>
  <c r="B710" i="2" a="1"/>
  <c r="B710" i="2" s="1"/>
  <c r="B709" i="2" a="1"/>
  <c r="B709" i="2" s="1"/>
  <c r="C709" i="2" a="1"/>
  <c r="C709" i="2" s="1"/>
  <c r="D709" i="2" a="1"/>
  <c r="D709" i="2" s="1"/>
  <c r="A712" i="2" l="1" a="1"/>
  <c r="A712" i="2" s="1"/>
  <c r="E712" i="2" s="1" a="1"/>
  <c r="E712" i="2" s="1"/>
  <c r="D711" i="2" a="1"/>
  <c r="D711" i="2" s="1"/>
  <c r="C711" i="2" a="1"/>
  <c r="C711" i="2" s="1"/>
  <c r="B711" i="2" a="1"/>
  <c r="B711" i="2" s="1"/>
  <c r="A713" i="2" l="1" a="1"/>
  <c r="A713" i="2" s="1"/>
  <c r="E713" i="2" s="1" a="1"/>
  <c r="E713" i="2" s="1"/>
  <c r="B712" i="2" a="1"/>
  <c r="B712" i="2" s="1"/>
  <c r="D712" i="2" a="1"/>
  <c r="D712" i="2" s="1"/>
  <c r="C712" i="2" a="1"/>
  <c r="C712" i="2" s="1"/>
  <c r="A714" i="2" l="1" a="1"/>
  <c r="A714" i="2" s="1"/>
  <c r="D713" i="2" a="1"/>
  <c r="D713" i="2" s="1"/>
  <c r="C713" i="2" a="1"/>
  <c r="C713" i="2" s="1"/>
  <c r="B713" i="2" a="1"/>
  <c r="B713" i="2" s="1"/>
  <c r="E714" i="2" l="1" a="1"/>
  <c r="E714" i="2" s="1"/>
  <c r="A715" i="2" s="1" a="1"/>
  <c r="A715" i="2" s="1"/>
  <c r="E715" i="2" l="1" a="1"/>
  <c r="E715" i="2" s="1"/>
  <c r="B714" i="2" a="1"/>
  <c r="B714" i="2" s="1"/>
  <c r="C714" i="2" a="1"/>
  <c r="C714" i="2" s="1"/>
  <c r="D714" i="2" a="1"/>
  <c r="D714" i="2" s="1"/>
  <c r="D715" i="2" l="1" a="1"/>
  <c r="D715" i="2" s="1"/>
  <c r="B715" i="2" a="1"/>
  <c r="B715" i="2" s="1"/>
  <c r="C715" i="2" a="1"/>
  <c r="C715" i="2" s="1"/>
  <c r="A716" i="2" a="1"/>
  <c r="A716" i="2" s="1"/>
  <c r="E716" i="2" s="1" a="1"/>
  <c r="E716" i="2" s="1"/>
  <c r="A717" i="2" l="1" a="1"/>
  <c r="A717" i="2" s="1"/>
  <c r="E717" i="2" s="1" a="1"/>
  <c r="E717" i="2" s="1"/>
  <c r="B716" i="2" a="1"/>
  <c r="B716" i="2" s="1"/>
  <c r="C716" i="2" a="1"/>
  <c r="C716" i="2" s="1"/>
  <c r="D716" i="2" a="1"/>
  <c r="D716" i="2" s="1"/>
  <c r="A718" i="2" l="1" a="1"/>
  <c r="A718" i="2" s="1"/>
  <c r="B717" i="2" a="1"/>
  <c r="B717" i="2" s="1"/>
  <c r="D717" i="2" a="1"/>
  <c r="D717" i="2" s="1"/>
  <c r="C717" i="2" a="1"/>
  <c r="C717" i="2" s="1"/>
  <c r="E718" i="2" l="1" a="1"/>
  <c r="E718" i="2" s="1"/>
  <c r="A719" i="2" s="1" a="1"/>
  <c r="A719" i="2" s="1"/>
  <c r="E719" i="2" l="1" a="1"/>
  <c r="E719" i="2" s="1"/>
  <c r="A720" i="2" s="1" a="1"/>
  <c r="A720" i="2" s="1"/>
  <c r="B718" i="2" a="1"/>
  <c r="B718" i="2" s="1"/>
  <c r="D718" i="2" a="1"/>
  <c r="D718" i="2" s="1"/>
  <c r="C718" i="2" a="1"/>
  <c r="C718" i="2" s="1"/>
  <c r="E720" i="2" l="1" a="1"/>
  <c r="E720" i="2" s="1"/>
  <c r="A721" i="2" s="1" a="1"/>
  <c r="A721" i="2" s="1"/>
  <c r="C719" i="2" a="1"/>
  <c r="C719" i="2" s="1"/>
  <c r="B719" i="2" a="1"/>
  <c r="B719" i="2" s="1"/>
  <c r="D719" i="2" a="1"/>
  <c r="D719" i="2" s="1"/>
  <c r="E721" i="2" l="1" a="1"/>
  <c r="E721" i="2" s="1"/>
  <c r="A722" i="2" s="1" a="1"/>
  <c r="A722" i="2" s="1"/>
  <c r="B720" i="2" a="1"/>
  <c r="B720" i="2" s="1"/>
  <c r="C720" i="2" a="1"/>
  <c r="C720" i="2" s="1"/>
  <c r="D720" i="2" a="1"/>
  <c r="D720" i="2" s="1"/>
  <c r="E722" i="2" l="1" a="1"/>
  <c r="E722" i="2" s="1"/>
  <c r="A723" i="2" s="1" a="1"/>
  <c r="A723" i="2" s="1"/>
  <c r="C721" i="2" a="1"/>
  <c r="C721" i="2" s="1"/>
  <c r="D721" i="2" a="1"/>
  <c r="D721" i="2" s="1"/>
  <c r="B721" i="2" a="1"/>
  <c r="B721" i="2" s="1"/>
  <c r="E723" i="2" l="1" a="1"/>
  <c r="E723" i="2" s="1"/>
  <c r="A724" i="2" s="1" a="1"/>
  <c r="A724" i="2" s="1"/>
  <c r="B722" i="2" a="1"/>
  <c r="B722" i="2" s="1"/>
  <c r="D722" i="2" a="1"/>
  <c r="D722" i="2" s="1"/>
  <c r="C722" i="2" a="1"/>
  <c r="C722" i="2" s="1"/>
  <c r="E724" i="2" l="1" a="1"/>
  <c r="E724" i="2" s="1"/>
  <c r="B723" i="2" a="1"/>
  <c r="B723" i="2" s="1"/>
  <c r="D723" i="2" a="1"/>
  <c r="D723" i="2" s="1"/>
  <c r="C723" i="2" a="1"/>
  <c r="C723" i="2" s="1"/>
  <c r="D724" i="2" l="1" a="1"/>
  <c r="D724" i="2" s="1"/>
  <c r="C724" i="2" a="1"/>
  <c r="C724" i="2" s="1"/>
  <c r="B724" i="2" a="1"/>
  <c r="B724" i="2" s="1"/>
  <c r="A725" i="2" a="1"/>
  <c r="A725" i="2" s="1"/>
  <c r="E725" i="2" l="1" a="1"/>
  <c r="E725" i="2" s="1"/>
  <c r="A726" i="2" s="1" a="1"/>
  <c r="A726" i="2" s="1"/>
  <c r="E726" i="2" l="1" a="1"/>
  <c r="E726" i="2" s="1"/>
  <c r="A727" i="2" s="1" a="1"/>
  <c r="A727" i="2" s="1"/>
  <c r="D725" i="2" a="1"/>
  <c r="D725" i="2" s="1"/>
  <c r="C725" i="2" a="1"/>
  <c r="C725" i="2" s="1"/>
  <c r="B725" i="2" a="1"/>
  <c r="B725" i="2" s="1"/>
  <c r="E727" i="2" l="1" a="1"/>
  <c r="E727" i="2" s="1"/>
  <c r="A728" i="2" s="1" a="1"/>
  <c r="A728" i="2" s="1"/>
  <c r="B726" i="2" a="1"/>
  <c r="B726" i="2" s="1"/>
  <c r="D726" i="2" a="1"/>
  <c r="D726" i="2" s="1"/>
  <c r="C726" i="2" a="1"/>
  <c r="C726" i="2" s="1"/>
  <c r="E728" i="2" l="1" a="1"/>
  <c r="E728" i="2" s="1"/>
  <c r="A729" i="2" s="1" a="1"/>
  <c r="A729" i="2" s="1"/>
  <c r="C727" i="2" a="1"/>
  <c r="C727" i="2" s="1"/>
  <c r="D727" i="2" a="1"/>
  <c r="D727" i="2" s="1"/>
  <c r="B727" i="2" a="1"/>
  <c r="B727" i="2" s="1"/>
  <c r="E729" i="2" l="1" a="1"/>
  <c r="E729" i="2" s="1"/>
  <c r="A730" i="2" s="1" a="1"/>
  <c r="A730" i="2" s="1"/>
  <c r="B728" i="2" a="1"/>
  <c r="B728" i="2" s="1"/>
  <c r="D728" i="2" a="1"/>
  <c r="D728" i="2" s="1"/>
  <c r="C728" i="2" a="1"/>
  <c r="C728" i="2" s="1"/>
  <c r="E730" i="2" l="1" a="1"/>
  <c r="E730" i="2" s="1"/>
  <c r="A731" i="2" s="1" a="1"/>
  <c r="A731" i="2" s="1"/>
  <c r="E731" i="2" s="1" a="1"/>
  <c r="E731" i="2" s="1"/>
  <c r="B729" i="2" a="1"/>
  <c r="B729" i="2" s="1"/>
  <c r="C729" i="2" a="1"/>
  <c r="C729" i="2" s="1"/>
  <c r="D729" i="2" a="1"/>
  <c r="D729" i="2" s="1"/>
  <c r="A732" i="2" l="1" a="1"/>
  <c r="A732" i="2" s="1"/>
  <c r="C731" i="2" a="1"/>
  <c r="C731" i="2" s="1"/>
  <c r="B731" i="2" a="1"/>
  <c r="B731" i="2" s="1"/>
  <c r="D731" i="2" a="1"/>
  <c r="D731" i="2" s="1"/>
  <c r="C730" i="2" a="1"/>
  <c r="C730" i="2" s="1"/>
  <c r="D730" i="2" a="1"/>
  <c r="D730" i="2" s="1"/>
  <c r="B730" i="2" a="1"/>
  <c r="B730" i="2" s="1"/>
  <c r="E732" i="2" l="1" a="1"/>
  <c r="E732" i="2" s="1"/>
  <c r="A733" i="2" s="1" a="1"/>
  <c r="A733" i="2" s="1"/>
  <c r="E733" i="2" l="1" a="1"/>
  <c r="E733" i="2" s="1"/>
  <c r="A734" i="2" s="1" a="1"/>
  <c r="A734" i="2" s="1"/>
  <c r="C732" i="2" a="1"/>
  <c r="C732" i="2" s="1"/>
  <c r="B732" i="2" a="1"/>
  <c r="B732" i="2" s="1"/>
  <c r="D732" i="2" a="1"/>
  <c r="D732" i="2" s="1"/>
  <c r="E734" i="2" l="1" a="1"/>
  <c r="E734" i="2" s="1"/>
  <c r="A735" i="2" s="1" a="1"/>
  <c r="A735" i="2" s="1"/>
  <c r="E735" i="2" s="1" a="1"/>
  <c r="E735" i="2" s="1"/>
  <c r="C733" i="2" a="1"/>
  <c r="C733" i="2" s="1"/>
  <c r="B733" i="2" a="1"/>
  <c r="B733" i="2" s="1"/>
  <c r="D733" i="2" a="1"/>
  <c r="D733" i="2" s="1"/>
  <c r="A736" i="2" l="1" a="1"/>
  <c r="A736" i="2" s="1"/>
  <c r="D735" i="2" a="1"/>
  <c r="D735" i="2" s="1"/>
  <c r="C735" i="2" a="1"/>
  <c r="C735" i="2" s="1"/>
  <c r="B735" i="2" a="1"/>
  <c r="B735" i="2" s="1"/>
  <c r="D734" i="2" a="1"/>
  <c r="D734" i="2" s="1"/>
  <c r="B734" i="2" a="1"/>
  <c r="B734" i="2" s="1"/>
  <c r="C734" i="2" a="1"/>
  <c r="C734" i="2" s="1"/>
  <c r="E736" i="2" l="1" a="1"/>
  <c r="E736" i="2" s="1"/>
  <c r="A737" i="2" s="1" a="1"/>
  <c r="A737" i="2" s="1"/>
  <c r="E737" i="2" l="1" a="1"/>
  <c r="E737" i="2" s="1"/>
  <c r="A738" i="2" s="1" a="1"/>
  <c r="A738" i="2" s="1"/>
  <c r="D736" i="2" a="1"/>
  <c r="D736" i="2" s="1"/>
  <c r="B736" i="2" a="1"/>
  <c r="B736" i="2" s="1"/>
  <c r="C736" i="2" a="1"/>
  <c r="C736" i="2" s="1"/>
  <c r="E738" i="2" l="1" a="1"/>
  <c r="E738" i="2" s="1"/>
  <c r="A739" i="2" s="1" a="1"/>
  <c r="A739" i="2" s="1"/>
  <c r="C737" i="2" a="1"/>
  <c r="C737" i="2" s="1"/>
  <c r="D737" i="2" a="1"/>
  <c r="D737" i="2" s="1"/>
  <c r="B737" i="2" a="1"/>
  <c r="B737" i="2" s="1"/>
  <c r="E739" i="2" l="1" a="1"/>
  <c r="E739" i="2" s="1"/>
  <c r="A740" i="2" s="1" a="1"/>
  <c r="A740" i="2" s="1"/>
  <c r="B738" i="2" a="1"/>
  <c r="B738" i="2" s="1"/>
  <c r="D738" i="2" a="1"/>
  <c r="D738" i="2" s="1"/>
  <c r="C738" i="2" a="1"/>
  <c r="C738" i="2" s="1"/>
  <c r="E740" i="2" l="1" a="1"/>
  <c r="E740" i="2" s="1"/>
  <c r="A741" i="2" s="1" a="1"/>
  <c r="A741" i="2" s="1"/>
  <c r="C739" i="2" a="1"/>
  <c r="C739" i="2" s="1"/>
  <c r="B739" i="2" a="1"/>
  <c r="B739" i="2" s="1"/>
  <c r="D739" i="2" a="1"/>
  <c r="D739" i="2" s="1"/>
  <c r="E741" i="2" l="1" a="1"/>
  <c r="E741" i="2" s="1"/>
  <c r="A742" i="2" s="1" a="1"/>
  <c r="A742" i="2" s="1"/>
  <c r="D740" i="2" a="1"/>
  <c r="D740" i="2" s="1"/>
  <c r="B740" i="2" a="1"/>
  <c r="B740" i="2" s="1"/>
  <c r="C740" i="2" a="1"/>
  <c r="C740" i="2" s="1"/>
  <c r="E742" i="2" l="1" a="1"/>
  <c r="E742" i="2" s="1"/>
  <c r="A743" i="2" s="1" a="1"/>
  <c r="A743" i="2" s="1"/>
  <c r="B741" i="2" a="1"/>
  <c r="B741" i="2" s="1"/>
  <c r="C741" i="2" a="1"/>
  <c r="C741" i="2" s="1"/>
  <c r="D741" i="2" a="1"/>
  <c r="D741" i="2" s="1"/>
  <c r="E743" i="2" l="1" a="1"/>
  <c r="E743" i="2" s="1"/>
  <c r="A744" i="2" s="1" a="1"/>
  <c r="A744" i="2" s="1"/>
  <c r="C742" i="2" a="1"/>
  <c r="C742" i="2" s="1"/>
  <c r="D742" i="2" a="1"/>
  <c r="D742" i="2" s="1"/>
  <c r="B742" i="2" a="1"/>
  <c r="B742" i="2" s="1"/>
  <c r="E744" i="2" l="1" a="1"/>
  <c r="E744" i="2" s="1"/>
  <c r="A745" i="2" s="1" a="1"/>
  <c r="A745" i="2" s="1"/>
  <c r="D743" i="2" a="1"/>
  <c r="D743" i="2" s="1"/>
  <c r="B743" i="2" a="1"/>
  <c r="B743" i="2" s="1"/>
  <c r="C743" i="2" a="1"/>
  <c r="C743" i="2" s="1"/>
  <c r="E745" i="2" l="1" a="1"/>
  <c r="E745" i="2" s="1"/>
  <c r="A746" i="2" s="1" a="1"/>
  <c r="A746" i="2" s="1"/>
  <c r="E746" i="2" s="1" a="1"/>
  <c r="E746" i="2" s="1"/>
  <c r="B744" i="2" a="1"/>
  <c r="B744" i="2" s="1"/>
  <c r="D744" i="2" a="1"/>
  <c r="D744" i="2" s="1"/>
  <c r="C744" i="2" a="1"/>
  <c r="C744" i="2" s="1"/>
  <c r="A747" i="2" l="1" a="1"/>
  <c r="A747" i="2" s="1"/>
  <c r="E747" i="2" s="1" a="1"/>
  <c r="E747" i="2" s="1"/>
  <c r="D746" i="2" a="1"/>
  <c r="D746" i="2" s="1"/>
  <c r="C746" i="2" a="1"/>
  <c r="C746" i="2" s="1"/>
  <c r="B746" i="2" a="1"/>
  <c r="B746" i="2" s="1"/>
  <c r="B745" i="2" a="1"/>
  <c r="B745" i="2" s="1"/>
  <c r="D745" i="2" a="1"/>
  <c r="D745" i="2" s="1"/>
  <c r="C745" i="2" a="1"/>
  <c r="C745" i="2" s="1"/>
  <c r="A748" i="2" l="1" a="1"/>
  <c r="A748" i="2" s="1"/>
  <c r="B747" i="2" a="1"/>
  <c r="B747" i="2" s="1"/>
  <c r="D747" i="2" a="1"/>
  <c r="D747" i="2" s="1"/>
  <c r="C747" i="2" a="1"/>
  <c r="C747" i="2" s="1"/>
  <c r="E748" i="2" l="1" a="1"/>
  <c r="E748" i="2" s="1"/>
  <c r="A749" i="2" s="1" a="1"/>
  <c r="A749" i="2" s="1"/>
  <c r="E749" i="2" l="1" a="1"/>
  <c r="E749" i="2" s="1"/>
  <c r="A750" i="2" s="1" a="1"/>
  <c r="A750" i="2" s="1"/>
  <c r="D748" i="2" a="1"/>
  <c r="D748" i="2" s="1"/>
  <c r="C748" i="2" a="1"/>
  <c r="C748" i="2" s="1"/>
  <c r="B748" i="2" a="1"/>
  <c r="B748" i="2" s="1"/>
  <c r="E750" i="2" l="1" a="1"/>
  <c r="E750" i="2" s="1"/>
  <c r="D749" i="2" a="1"/>
  <c r="D749" i="2" s="1"/>
  <c r="C749" i="2" a="1"/>
  <c r="C749" i="2" s="1"/>
  <c r="B749" i="2" a="1"/>
  <c r="B749" i="2" s="1"/>
  <c r="B750" i="2" l="1" a="1"/>
  <c r="B750" i="2" s="1"/>
  <c r="D750" i="2" a="1"/>
  <c r="D750" i="2" s="1"/>
  <c r="C750" i="2" a="1"/>
  <c r="C750" i="2" s="1"/>
  <c r="A751" i="2" a="1"/>
  <c r="A751" i="2" s="1"/>
  <c r="E751" i="2" l="1" a="1"/>
  <c r="E751" i="2" s="1"/>
  <c r="A752" i="2" s="1" a="1"/>
  <c r="A752" i="2" s="1"/>
  <c r="E752" i="2" s="1" a="1"/>
  <c r="E752" i="2" s="1"/>
  <c r="A753" i="2" l="1" a="1"/>
  <c r="A753" i="2" s="1"/>
  <c r="D752" i="2" a="1"/>
  <c r="D752" i="2" s="1"/>
  <c r="C752" i="2" a="1"/>
  <c r="C752" i="2" s="1"/>
  <c r="B752" i="2" a="1"/>
  <c r="B752" i="2" s="1"/>
  <c r="D751" i="2" a="1"/>
  <c r="D751" i="2" s="1"/>
  <c r="B751" i="2" a="1"/>
  <c r="B751" i="2" s="1"/>
  <c r="C751" i="2" a="1"/>
  <c r="C751" i="2" s="1"/>
  <c r="E753" i="2" l="1" a="1"/>
  <c r="E753" i="2" s="1"/>
  <c r="A754" i="2" s="1" a="1"/>
  <c r="A754" i="2" s="1"/>
  <c r="E754" i="2" l="1" a="1"/>
  <c r="E754" i="2" s="1"/>
  <c r="A755" i="2" s="1" a="1"/>
  <c r="A755" i="2" s="1"/>
  <c r="B753" i="2" a="1"/>
  <c r="B753" i="2" s="1"/>
  <c r="C753" i="2" a="1"/>
  <c r="C753" i="2" s="1"/>
  <c r="D753" i="2" a="1"/>
  <c r="D753" i="2" s="1"/>
  <c r="E755" i="2" l="1" a="1"/>
  <c r="E755" i="2" s="1"/>
  <c r="A756" i="2" s="1" a="1"/>
  <c r="A756" i="2" s="1"/>
  <c r="B754" i="2" a="1"/>
  <c r="B754" i="2" s="1"/>
  <c r="C754" i="2" a="1"/>
  <c r="C754" i="2" s="1"/>
  <c r="D754" i="2" a="1"/>
  <c r="D754" i="2" s="1"/>
  <c r="E756" i="2" l="1" a="1"/>
  <c r="E756" i="2" s="1"/>
  <c r="A757" i="2" s="1" a="1"/>
  <c r="A757" i="2" s="1"/>
  <c r="C755" i="2" a="1"/>
  <c r="C755" i="2" s="1"/>
  <c r="D755" i="2" a="1"/>
  <c r="D755" i="2" s="1"/>
  <c r="B755" i="2" a="1"/>
  <c r="B755" i="2" s="1"/>
  <c r="E757" i="2" l="1" a="1"/>
  <c r="E757" i="2" s="1"/>
  <c r="A758" i="2" s="1" a="1"/>
  <c r="A758" i="2" s="1"/>
  <c r="D756" i="2" a="1"/>
  <c r="D756" i="2" s="1"/>
  <c r="B756" i="2" a="1"/>
  <c r="B756" i="2" s="1"/>
  <c r="C756" i="2" a="1"/>
  <c r="C756" i="2" s="1"/>
  <c r="E758" i="2" l="1" a="1"/>
  <c r="E758" i="2" s="1"/>
  <c r="A759" i="2" s="1" a="1"/>
  <c r="A759" i="2" s="1"/>
  <c r="D757" i="2" a="1"/>
  <c r="D757" i="2" s="1"/>
  <c r="B757" i="2" a="1"/>
  <c r="B757" i="2" s="1"/>
  <c r="C757" i="2" a="1"/>
  <c r="C757" i="2" s="1"/>
  <c r="E759" i="2" l="1" a="1"/>
  <c r="E759" i="2" s="1"/>
  <c r="A760" i="2" s="1" a="1"/>
  <c r="A760" i="2" s="1"/>
  <c r="B758" i="2" a="1"/>
  <c r="B758" i="2" s="1"/>
  <c r="D758" i="2" a="1"/>
  <c r="D758" i="2" s="1"/>
  <c r="C758" i="2" a="1"/>
  <c r="C758" i="2" s="1"/>
  <c r="E760" i="2" l="1" a="1"/>
  <c r="E760" i="2" s="1"/>
  <c r="A761" i="2" s="1" a="1"/>
  <c r="A761" i="2" s="1"/>
  <c r="C759" i="2" a="1"/>
  <c r="C759" i="2" s="1"/>
  <c r="D759" i="2" a="1"/>
  <c r="D759" i="2" s="1"/>
  <c r="B759" i="2" a="1"/>
  <c r="B759" i="2" s="1"/>
  <c r="E761" i="2" l="1" a="1"/>
  <c r="E761" i="2" s="1"/>
  <c r="A762" i="2" s="1" a="1"/>
  <c r="A762" i="2" s="1"/>
  <c r="E762" i="2" s="1" a="1"/>
  <c r="E762" i="2" s="1"/>
  <c r="C760" i="2" a="1"/>
  <c r="C760" i="2" s="1"/>
  <c r="D760" i="2" a="1"/>
  <c r="D760" i="2" s="1"/>
  <c r="B760" i="2" a="1"/>
  <c r="B760" i="2" s="1"/>
  <c r="A763" i="2" l="1" a="1"/>
  <c r="A763" i="2" s="1"/>
  <c r="E763" i="2" s="1" a="1"/>
  <c r="E763" i="2" s="1"/>
  <c r="C762" i="2" a="1"/>
  <c r="C762" i="2" s="1"/>
  <c r="B762" i="2" a="1"/>
  <c r="B762" i="2" s="1"/>
  <c r="D762" i="2" a="1"/>
  <c r="D762" i="2" s="1"/>
  <c r="C761" i="2" a="1"/>
  <c r="C761" i="2" s="1"/>
  <c r="B761" i="2" a="1"/>
  <c r="B761" i="2" s="1"/>
  <c r="D761" i="2" a="1"/>
  <c r="D761" i="2" s="1"/>
  <c r="A764" i="2" l="1" a="1"/>
  <c r="A764" i="2" s="1"/>
  <c r="D763" i="2" a="1"/>
  <c r="D763" i="2" s="1"/>
  <c r="C763" i="2" a="1"/>
  <c r="C763" i="2" s="1"/>
  <c r="B763" i="2" a="1"/>
  <c r="B763" i="2" s="1"/>
  <c r="E764" i="2" l="1" a="1"/>
  <c r="E764" i="2" s="1"/>
  <c r="A765" i="2" s="1" a="1"/>
  <c r="A765" i="2" s="1"/>
  <c r="E765" i="2" l="1" a="1"/>
  <c r="E765" i="2" s="1"/>
  <c r="A766" i="2" s="1" a="1"/>
  <c r="A766" i="2" s="1"/>
  <c r="E766" i="2" s="1" a="1"/>
  <c r="E766" i="2" s="1"/>
  <c r="C764" i="2" a="1"/>
  <c r="C764" i="2" s="1"/>
  <c r="B764" i="2" a="1"/>
  <c r="B764" i="2" s="1"/>
  <c r="D764" i="2" a="1"/>
  <c r="D764" i="2" s="1"/>
  <c r="A767" i="2" l="1" a="1"/>
  <c r="A767" i="2" s="1"/>
  <c r="B766" i="2" a="1"/>
  <c r="B766" i="2" s="1"/>
  <c r="C766" i="2" a="1"/>
  <c r="C766" i="2" s="1"/>
  <c r="D766" i="2" a="1"/>
  <c r="D766" i="2" s="1"/>
  <c r="D765" i="2" a="1"/>
  <c r="D765" i="2" s="1"/>
  <c r="B765" i="2" a="1"/>
  <c r="B765" i="2" s="1"/>
  <c r="C765" i="2" a="1"/>
  <c r="C765" i="2" s="1"/>
  <c r="E767" i="2" l="1" a="1"/>
  <c r="E767" i="2" s="1"/>
  <c r="A768" i="2" s="1" a="1"/>
  <c r="A768" i="2" s="1"/>
  <c r="E768" i="2" s="1" a="1"/>
  <c r="E768" i="2" s="1"/>
  <c r="A769" i="2" l="1" a="1"/>
  <c r="A769" i="2" s="1"/>
  <c r="D768" i="2" a="1"/>
  <c r="D768" i="2" s="1"/>
  <c r="C768" i="2" a="1"/>
  <c r="C768" i="2" s="1"/>
  <c r="B768" i="2" a="1"/>
  <c r="B768" i="2" s="1"/>
  <c r="B767" i="2" a="1"/>
  <c r="B767" i="2" s="1"/>
  <c r="C767" i="2" a="1"/>
  <c r="C767" i="2" s="1"/>
  <c r="D767" i="2" a="1"/>
  <c r="D767" i="2" s="1"/>
  <c r="E769" i="2" l="1" a="1"/>
  <c r="E769" i="2" s="1"/>
  <c r="A770" i="2" s="1" a="1"/>
  <c r="A770" i="2" s="1"/>
  <c r="E770" i="2" s="1" a="1"/>
  <c r="E770" i="2" s="1"/>
  <c r="A771" i="2" l="1" a="1"/>
  <c r="A771" i="2" s="1"/>
  <c r="B770" i="2" a="1"/>
  <c r="B770" i="2" s="1"/>
  <c r="D770" i="2" a="1"/>
  <c r="D770" i="2" s="1"/>
  <c r="C770" i="2" a="1"/>
  <c r="C770" i="2" s="1"/>
  <c r="D769" i="2" a="1"/>
  <c r="D769" i="2" s="1"/>
  <c r="C769" i="2" a="1"/>
  <c r="C769" i="2" s="1"/>
  <c r="B769" i="2" a="1"/>
  <c r="B769" i="2" s="1"/>
  <c r="E771" i="2" l="1" a="1"/>
  <c r="E771" i="2" s="1"/>
  <c r="A772" i="2" s="1" a="1"/>
  <c r="A772" i="2" s="1"/>
  <c r="E772" i="2" l="1" a="1"/>
  <c r="E772" i="2" s="1"/>
  <c r="A773" i="2" s="1" a="1"/>
  <c r="A773" i="2" s="1"/>
  <c r="D771" i="2" a="1"/>
  <c r="D771" i="2" s="1"/>
  <c r="C771" i="2" a="1"/>
  <c r="C771" i="2" s="1"/>
  <c r="B771" i="2" a="1"/>
  <c r="B771" i="2" s="1"/>
  <c r="E773" i="2" l="1" a="1"/>
  <c r="E773" i="2" s="1"/>
  <c r="A774" i="2" s="1" a="1"/>
  <c r="A774" i="2" s="1"/>
  <c r="E774" i="2" s="1" a="1"/>
  <c r="E774" i="2" s="1"/>
  <c r="D772" i="2" a="1"/>
  <c r="D772" i="2" s="1"/>
  <c r="B772" i="2" a="1"/>
  <c r="B772" i="2" s="1"/>
  <c r="C772" i="2" a="1"/>
  <c r="C772" i="2" s="1"/>
  <c r="A775" i="2" l="1" a="1"/>
  <c r="A775" i="2" s="1"/>
  <c r="E775" i="2" s="1" a="1"/>
  <c r="E775" i="2" s="1"/>
  <c r="B774" i="2" a="1"/>
  <c r="B774" i="2" s="1"/>
  <c r="C774" i="2" a="1"/>
  <c r="C774" i="2" s="1"/>
  <c r="D774" i="2" a="1"/>
  <c r="D774" i="2" s="1"/>
  <c r="B773" i="2" a="1"/>
  <c r="B773" i="2" s="1"/>
  <c r="D773" i="2" a="1"/>
  <c r="D773" i="2" s="1"/>
  <c r="C773" i="2" a="1"/>
  <c r="C773" i="2" s="1"/>
  <c r="A776" i="2" l="1" a="1"/>
  <c r="A776" i="2" s="1"/>
  <c r="D775" i="2" a="1"/>
  <c r="D775" i="2" s="1"/>
  <c r="B775" i="2" a="1"/>
  <c r="B775" i="2" s="1"/>
  <c r="C775" i="2" a="1"/>
  <c r="C775" i="2" s="1"/>
  <c r="E776" i="2" l="1" a="1"/>
  <c r="E776" i="2" s="1"/>
  <c r="A777" i="2" s="1" a="1"/>
  <c r="A777" i="2" s="1"/>
  <c r="E777" i="2" s="1" a="1"/>
  <c r="E777" i="2" s="1"/>
  <c r="A778" i="2" l="1" a="1"/>
  <c r="A778" i="2" s="1"/>
  <c r="B777" i="2" a="1"/>
  <c r="B777" i="2" s="1"/>
  <c r="C777" i="2" a="1"/>
  <c r="C777" i="2" s="1"/>
  <c r="D777" i="2" a="1"/>
  <c r="D777" i="2" s="1"/>
  <c r="D776" i="2" a="1"/>
  <c r="D776" i="2" s="1"/>
  <c r="C776" i="2" a="1"/>
  <c r="C776" i="2" s="1"/>
  <c r="B776" i="2" a="1"/>
  <c r="B776" i="2" s="1"/>
  <c r="E778" i="2" l="1" a="1"/>
  <c r="E778" i="2" s="1"/>
  <c r="A779" i="2" s="1" a="1"/>
  <c r="A779" i="2" s="1"/>
  <c r="E779" i="2" l="1" a="1"/>
  <c r="E779" i="2" s="1"/>
  <c r="A780" i="2" s="1" a="1"/>
  <c r="A780" i="2" s="1"/>
  <c r="B778" i="2" a="1"/>
  <c r="B778" i="2" s="1"/>
  <c r="D778" i="2" a="1"/>
  <c r="D778" i="2" s="1"/>
  <c r="C778" i="2" a="1"/>
  <c r="C778" i="2" s="1"/>
  <c r="E780" i="2" l="1" a="1"/>
  <c r="E780" i="2" s="1"/>
  <c r="A781" i="2" s="1" a="1"/>
  <c r="A781" i="2" s="1"/>
  <c r="E781" i="2" s="1" a="1"/>
  <c r="E781" i="2" s="1"/>
  <c r="B779" i="2" a="1"/>
  <c r="B779" i="2" s="1"/>
  <c r="D779" i="2" a="1"/>
  <c r="D779" i="2" s="1"/>
  <c r="C779" i="2" a="1"/>
  <c r="C779" i="2" s="1"/>
  <c r="A782" i="2" l="1" a="1"/>
  <c r="A782" i="2" s="1"/>
  <c r="B781" i="2" a="1"/>
  <c r="B781" i="2" s="1"/>
  <c r="D781" i="2" a="1"/>
  <c r="D781" i="2" s="1"/>
  <c r="C781" i="2" a="1"/>
  <c r="C781" i="2" s="1"/>
  <c r="D780" i="2" a="1"/>
  <c r="D780" i="2" s="1"/>
  <c r="C780" i="2" a="1"/>
  <c r="C780" i="2" s="1"/>
  <c r="B780" i="2" a="1"/>
  <c r="B780" i="2" s="1"/>
  <c r="E782" i="2" l="1" a="1"/>
  <c r="E782" i="2" s="1"/>
  <c r="A783" i="2" s="1" a="1"/>
  <c r="A783" i="2" s="1"/>
  <c r="E783" i="2" l="1" a="1"/>
  <c r="E783" i="2" s="1"/>
  <c r="C782" i="2" a="1"/>
  <c r="C782" i="2" s="1"/>
  <c r="D782" i="2" a="1"/>
  <c r="D782" i="2" s="1"/>
  <c r="B782" i="2" a="1"/>
  <c r="B782" i="2" s="1"/>
  <c r="C783" i="2" l="1" a="1"/>
  <c r="C783" i="2" s="1"/>
  <c r="D783" i="2" a="1"/>
  <c r="D783" i="2" s="1"/>
  <c r="B783" i="2" a="1"/>
  <c r="B783" i="2" s="1"/>
  <c r="A784" i="2" a="1"/>
  <c r="A784" i="2" s="1"/>
  <c r="E784" i="2" s="1" a="1"/>
  <c r="E784" i="2" s="1"/>
  <c r="A785" i="2" l="1" a="1"/>
  <c r="A785" i="2" s="1"/>
  <c r="E785" i="2" s="1" a="1"/>
  <c r="E785" i="2" s="1"/>
  <c r="B784" i="2" a="1"/>
  <c r="B784" i="2" s="1"/>
  <c r="D784" i="2" a="1"/>
  <c r="D784" i="2" s="1"/>
  <c r="C784" i="2" a="1"/>
  <c r="C784" i="2" s="1"/>
  <c r="A786" i="2" l="1" a="1"/>
  <c r="A786" i="2" s="1"/>
  <c r="C785" i="2" a="1"/>
  <c r="C785" i="2" s="1"/>
  <c r="D785" i="2" a="1"/>
  <c r="D785" i="2" s="1"/>
  <c r="B785" i="2" a="1"/>
  <c r="B785" i="2" s="1"/>
  <c r="E786" i="2" l="1" a="1"/>
  <c r="E786" i="2" s="1"/>
  <c r="B786" i="2" l="1" a="1"/>
  <c r="B786" i="2" s="1"/>
  <c r="D786" i="2" a="1"/>
  <c r="D786" i="2" s="1"/>
  <c r="C786" i="2" a="1"/>
  <c r="C786" i="2" s="1"/>
  <c r="A787" i="2" a="1"/>
  <c r="A787" i="2" s="1"/>
  <c r="E787" i="2" l="1" a="1"/>
  <c r="E787" i="2" s="1"/>
  <c r="A788" i="2" s="1" a="1"/>
  <c r="A788" i="2" s="1"/>
  <c r="E788" i="2" s="1" a="1"/>
  <c r="E788" i="2" s="1"/>
  <c r="A789" i="2" l="1" a="1"/>
  <c r="A789" i="2" s="1"/>
  <c r="E789" i="2" s="1" a="1"/>
  <c r="E789" i="2" s="1"/>
  <c r="D788" i="2" a="1"/>
  <c r="D788" i="2" s="1"/>
  <c r="B788" i="2" a="1"/>
  <c r="B788" i="2" s="1"/>
  <c r="C788" i="2" a="1"/>
  <c r="C788" i="2" s="1"/>
  <c r="D787" i="2" a="1"/>
  <c r="D787" i="2" s="1"/>
  <c r="B787" i="2" a="1"/>
  <c r="B787" i="2" s="1"/>
  <c r="C787" i="2" a="1"/>
  <c r="C787" i="2" s="1"/>
  <c r="A790" i="2" l="1" a="1"/>
  <c r="A790" i="2" s="1"/>
  <c r="E790" i="2" s="1" a="1"/>
  <c r="E790" i="2" s="1"/>
  <c r="D789" i="2" a="1"/>
  <c r="D789" i="2" s="1"/>
  <c r="C789" i="2" a="1"/>
  <c r="C789" i="2" s="1"/>
  <c r="B789" i="2" a="1"/>
  <c r="B789" i="2" s="1"/>
  <c r="A791" i="2" l="1" a="1"/>
  <c r="A791" i="2" s="1"/>
  <c r="C790" i="2" a="1"/>
  <c r="C790" i="2" s="1"/>
  <c r="B790" i="2" a="1"/>
  <c r="B790" i="2" s="1"/>
  <c r="D790" i="2" a="1"/>
  <c r="D790" i="2" s="1"/>
  <c r="E791" i="2" l="1" a="1"/>
  <c r="E791" i="2" s="1"/>
  <c r="D791" i="2" l="1" a="1"/>
  <c r="D791" i="2" s="1"/>
  <c r="C791" i="2" a="1"/>
  <c r="C791" i="2" s="1"/>
  <c r="B791" i="2" a="1"/>
  <c r="B791" i="2" s="1"/>
  <c r="A792" i="2" a="1"/>
  <c r="A792" i="2" s="1"/>
  <c r="E792" i="2" l="1" a="1"/>
  <c r="E792" i="2" s="1"/>
  <c r="A793" i="2" s="1" a="1"/>
  <c r="A793" i="2" s="1"/>
  <c r="E793" i="2" l="1" a="1"/>
  <c r="E793" i="2" s="1"/>
  <c r="A794" i="2" s="1" a="1"/>
  <c r="A794" i="2" s="1"/>
  <c r="B792" i="2" a="1"/>
  <c r="B792" i="2" s="1"/>
  <c r="C792" i="2" a="1"/>
  <c r="C792" i="2" s="1"/>
  <c r="D792" i="2" a="1"/>
  <c r="D792" i="2" s="1"/>
  <c r="E794" i="2" l="1" a="1"/>
  <c r="E794" i="2" s="1"/>
  <c r="A795" i="2" s="1" a="1"/>
  <c r="A795" i="2" s="1"/>
  <c r="E795" i="2" s="1" a="1"/>
  <c r="E795" i="2" s="1"/>
  <c r="C793" i="2" a="1"/>
  <c r="C793" i="2" s="1"/>
  <c r="B793" i="2" a="1"/>
  <c r="B793" i="2" s="1"/>
  <c r="D793" i="2" a="1"/>
  <c r="D793" i="2" s="1"/>
  <c r="A796" i="2" l="1" a="1"/>
  <c r="A796" i="2" s="1"/>
  <c r="B795" i="2" a="1"/>
  <c r="B795" i="2" s="1"/>
  <c r="D795" i="2" a="1"/>
  <c r="D795" i="2" s="1"/>
  <c r="C795" i="2" a="1"/>
  <c r="C795" i="2" s="1"/>
  <c r="B794" i="2" a="1"/>
  <c r="B794" i="2" s="1"/>
  <c r="C794" i="2" a="1"/>
  <c r="C794" i="2" s="1"/>
  <c r="D794" i="2" a="1"/>
  <c r="D794" i="2" s="1"/>
  <c r="E796" i="2" l="1" a="1"/>
  <c r="E796" i="2" s="1"/>
  <c r="A797" i="2" s="1" a="1"/>
  <c r="A797" i="2" s="1"/>
  <c r="E797" i="2" s="1" a="1"/>
  <c r="E797" i="2" s="1"/>
  <c r="A798" i="2" l="1" a="1"/>
  <c r="A798" i="2" s="1"/>
  <c r="D797" i="2" a="1"/>
  <c r="D797" i="2" s="1"/>
  <c r="C797" i="2" a="1"/>
  <c r="C797" i="2" s="1"/>
  <c r="B797" i="2" a="1"/>
  <c r="B797" i="2" s="1"/>
  <c r="D796" i="2" a="1"/>
  <c r="D796" i="2" s="1"/>
  <c r="C796" i="2" a="1"/>
  <c r="C796" i="2" s="1"/>
  <c r="B796" i="2" a="1"/>
  <c r="B796" i="2" s="1"/>
  <c r="E798" i="2" l="1" a="1"/>
  <c r="E798" i="2" s="1"/>
  <c r="A799" i="2" s="1" a="1"/>
  <c r="A799" i="2" s="1"/>
  <c r="E799" i="2" s="1" a="1"/>
  <c r="E799" i="2" s="1"/>
  <c r="A800" i="2" l="1" a="1"/>
  <c r="A800" i="2" s="1"/>
  <c r="B799" i="2" a="1"/>
  <c r="B799" i="2" s="1"/>
  <c r="C799" i="2" a="1"/>
  <c r="C799" i="2" s="1"/>
  <c r="D799" i="2" a="1"/>
  <c r="D799" i="2" s="1"/>
  <c r="D798" i="2" a="1"/>
  <c r="D798" i="2" s="1"/>
  <c r="B798" i="2" a="1"/>
  <c r="B798" i="2" s="1"/>
  <c r="C798" i="2" a="1"/>
  <c r="C798" i="2" s="1"/>
  <c r="E800" i="2" l="1" a="1"/>
  <c r="E800" i="2" s="1"/>
  <c r="A801" i="2" s="1" a="1"/>
  <c r="A801" i="2" s="1"/>
  <c r="E801" i="2" l="1" a="1"/>
  <c r="E801" i="2" s="1"/>
  <c r="A802" i="2" s="1" a="1"/>
  <c r="A802" i="2" s="1"/>
  <c r="C800" i="2" a="1"/>
  <c r="C800" i="2" s="1"/>
  <c r="D800" i="2" a="1"/>
  <c r="D800" i="2" s="1"/>
  <c r="B800" i="2" a="1"/>
  <c r="B800" i="2" s="1"/>
  <c r="E802" i="2" l="1" a="1"/>
  <c r="E802" i="2" s="1"/>
  <c r="A803" i="2" s="1" a="1"/>
  <c r="A803" i="2" s="1"/>
  <c r="D801" i="2" a="1"/>
  <c r="D801" i="2" s="1"/>
  <c r="C801" i="2" a="1"/>
  <c r="C801" i="2" s="1"/>
  <c r="B801" i="2" a="1"/>
  <c r="B801" i="2" s="1"/>
  <c r="E803" i="2" l="1" a="1"/>
  <c r="E803" i="2" s="1"/>
  <c r="A804" i="2" s="1" a="1"/>
  <c r="A804" i="2" s="1"/>
  <c r="E804" i="2" s="1" a="1"/>
  <c r="E804" i="2" s="1"/>
  <c r="D802" i="2" a="1"/>
  <c r="D802" i="2" s="1"/>
  <c r="C802" i="2" a="1"/>
  <c r="C802" i="2" s="1"/>
  <c r="B802" i="2" a="1"/>
  <c r="B802" i="2" s="1"/>
  <c r="A805" i="2" l="1" a="1"/>
  <c r="A805" i="2" s="1"/>
  <c r="E805" i="2" s="1" a="1"/>
  <c r="E805" i="2" s="1"/>
  <c r="C804" i="2" a="1"/>
  <c r="C804" i="2" s="1"/>
  <c r="B804" i="2" a="1"/>
  <c r="B804" i="2" s="1"/>
  <c r="D804" i="2" a="1"/>
  <c r="D804" i="2" s="1"/>
  <c r="C803" i="2" a="1"/>
  <c r="C803" i="2" s="1"/>
  <c r="D803" i="2" a="1"/>
  <c r="D803" i="2" s="1"/>
  <c r="B803" i="2" a="1"/>
  <c r="B803" i="2" s="1"/>
  <c r="A806" i="2" l="1" a="1"/>
  <c r="A806" i="2" s="1"/>
  <c r="E806" i="2" s="1" a="1"/>
  <c r="E806" i="2" s="1"/>
  <c r="D805" i="2" a="1"/>
  <c r="D805" i="2" s="1"/>
  <c r="B805" i="2" a="1"/>
  <c r="B805" i="2" s="1"/>
  <c r="C805" i="2" a="1"/>
  <c r="C805" i="2" s="1"/>
  <c r="A807" i="2" l="1" a="1"/>
  <c r="A807" i="2" s="1"/>
  <c r="B806" i="2" a="1"/>
  <c r="B806" i="2" s="1"/>
  <c r="D806" i="2" a="1"/>
  <c r="D806" i="2" s="1"/>
  <c r="C806" i="2" a="1"/>
  <c r="C806" i="2" s="1"/>
  <c r="E807" i="2" l="1" a="1"/>
  <c r="E807" i="2" s="1"/>
  <c r="A808" i="2" s="1" a="1"/>
  <c r="A808" i="2" s="1"/>
  <c r="E808" i="2" s="1" a="1"/>
  <c r="E808" i="2" s="1"/>
  <c r="A809" i="2" l="1" a="1"/>
  <c r="A809" i="2" s="1"/>
  <c r="B808" i="2" a="1"/>
  <c r="B808" i="2" s="1"/>
  <c r="C808" i="2" a="1"/>
  <c r="C808" i="2" s="1"/>
  <c r="D808" i="2" a="1"/>
  <c r="D808" i="2" s="1"/>
  <c r="B807" i="2" a="1"/>
  <c r="B807" i="2" s="1"/>
  <c r="D807" i="2" a="1"/>
  <c r="D807" i="2" s="1"/>
  <c r="C807" i="2" a="1"/>
  <c r="C807" i="2" s="1"/>
  <c r="E809" i="2" l="1" a="1"/>
  <c r="E809" i="2" s="1"/>
  <c r="A810" i="2" s="1" a="1"/>
  <c r="A810" i="2" s="1"/>
  <c r="E810" i="2" l="1" a="1"/>
  <c r="E810" i="2" s="1"/>
  <c r="A811" i="2" s="1" a="1"/>
  <c r="A811" i="2" s="1"/>
  <c r="D809" i="2" a="1"/>
  <c r="D809" i="2" s="1"/>
  <c r="B809" i="2" a="1"/>
  <c r="B809" i="2" s="1"/>
  <c r="C809" i="2" a="1"/>
  <c r="C809" i="2" s="1"/>
  <c r="E811" i="2" l="1" a="1"/>
  <c r="E811" i="2" s="1"/>
  <c r="A812" i="2" s="1" a="1"/>
  <c r="A812" i="2" s="1"/>
  <c r="E812" i="2" s="1" a="1"/>
  <c r="E812" i="2" s="1"/>
  <c r="B810" i="2" a="1"/>
  <c r="B810" i="2" s="1"/>
  <c r="C810" i="2" a="1"/>
  <c r="C810" i="2" s="1"/>
  <c r="D810" i="2" a="1"/>
  <c r="D810" i="2" s="1"/>
  <c r="A813" i="2" l="1" a="1"/>
  <c r="A813" i="2" s="1"/>
  <c r="C812" i="2" a="1"/>
  <c r="C812" i="2" s="1"/>
  <c r="D812" i="2" a="1"/>
  <c r="D812" i="2" s="1"/>
  <c r="B812" i="2" a="1"/>
  <c r="B812" i="2" s="1"/>
  <c r="B811" i="2" a="1"/>
  <c r="B811" i="2" s="1"/>
  <c r="D811" i="2" a="1"/>
  <c r="D811" i="2" s="1"/>
  <c r="C811" i="2" a="1"/>
  <c r="C811" i="2" s="1"/>
  <c r="E813" i="2" l="1" a="1"/>
  <c r="E813" i="2" s="1"/>
  <c r="B813" i="2" l="1" a="1"/>
  <c r="B813" i="2" s="1"/>
  <c r="D813" i="2" a="1"/>
  <c r="D813" i="2" s="1"/>
  <c r="C813" i="2" a="1"/>
  <c r="C813" i="2" s="1"/>
  <c r="A814" i="2" a="1"/>
  <c r="A814" i="2" s="1"/>
  <c r="E814" i="2" l="1" a="1"/>
  <c r="E814" i="2" s="1"/>
  <c r="A815" i="2" s="1" a="1"/>
  <c r="A815" i="2" s="1"/>
  <c r="E815" i="2" s="1" a="1"/>
  <c r="E815" i="2" s="1"/>
  <c r="A816" i="2" l="1" a="1"/>
  <c r="A816" i="2" s="1"/>
  <c r="E816" i="2" s="1" a="1"/>
  <c r="E816" i="2" s="1"/>
  <c r="C815" i="2" a="1"/>
  <c r="C815" i="2" s="1"/>
  <c r="B815" i="2" a="1"/>
  <c r="B815" i="2" s="1"/>
  <c r="D815" i="2" a="1"/>
  <c r="D815" i="2" s="1"/>
  <c r="B814" i="2" a="1"/>
  <c r="B814" i="2" s="1"/>
  <c r="C814" i="2" a="1"/>
  <c r="C814" i="2" s="1"/>
  <c r="D814" i="2" a="1"/>
  <c r="D814" i="2" s="1"/>
  <c r="A817" i="2" l="1" a="1"/>
  <c r="A817" i="2" s="1"/>
  <c r="E817" i="2" s="1" a="1"/>
  <c r="E817" i="2" s="1"/>
  <c r="C816" i="2" a="1"/>
  <c r="C816" i="2" s="1"/>
  <c r="B816" i="2" a="1"/>
  <c r="B816" i="2" s="1"/>
  <c r="D816" i="2" a="1"/>
  <c r="D816" i="2" s="1"/>
  <c r="A818" i="2" l="1" a="1"/>
  <c r="A818" i="2" s="1"/>
  <c r="E818" i="2" s="1" a="1"/>
  <c r="E818" i="2" s="1"/>
  <c r="B817" i="2" a="1"/>
  <c r="B817" i="2" s="1"/>
  <c r="C817" i="2" a="1"/>
  <c r="C817" i="2" s="1"/>
  <c r="D817" i="2" a="1"/>
  <c r="D817" i="2" s="1"/>
  <c r="A819" i="2" l="1" a="1"/>
  <c r="A819" i="2" s="1"/>
  <c r="B818" i="2" a="1"/>
  <c r="B818" i="2" s="1"/>
  <c r="C818" i="2" a="1"/>
  <c r="C818" i="2" s="1"/>
  <c r="D818" i="2" a="1"/>
  <c r="D818" i="2" s="1"/>
  <c r="E819" i="2" l="1" a="1"/>
  <c r="E819" i="2" s="1"/>
  <c r="A820" i="2" s="1" a="1"/>
  <c r="A820" i="2" s="1"/>
  <c r="E820" i="2" l="1" a="1"/>
  <c r="E820" i="2" s="1"/>
  <c r="A821" i="2" s="1" a="1"/>
  <c r="A821" i="2" s="1"/>
  <c r="E821" i="2" s="1" a="1"/>
  <c r="E821" i="2" s="1"/>
  <c r="D819" i="2" a="1"/>
  <c r="D819" i="2" s="1"/>
  <c r="C819" i="2" a="1"/>
  <c r="C819" i="2" s="1"/>
  <c r="B819" i="2" a="1"/>
  <c r="B819" i="2" s="1"/>
  <c r="A822" i="2" l="1" a="1"/>
  <c r="A822" i="2" s="1"/>
  <c r="B821" i="2" a="1"/>
  <c r="B821" i="2" s="1"/>
  <c r="D821" i="2" a="1"/>
  <c r="D821" i="2" s="1"/>
  <c r="C821" i="2" a="1"/>
  <c r="C821" i="2" s="1"/>
  <c r="B820" i="2" a="1"/>
  <c r="B820" i="2" s="1"/>
  <c r="D820" i="2" a="1"/>
  <c r="D820" i="2" s="1"/>
  <c r="C820" i="2" a="1"/>
  <c r="C820" i="2" s="1"/>
  <c r="E822" i="2" l="1" a="1"/>
  <c r="E822" i="2" s="1"/>
  <c r="A823" i="2" s="1" a="1"/>
  <c r="A823" i="2" s="1"/>
  <c r="E823" i="2" s="1" a="1"/>
  <c r="E823" i="2" s="1"/>
  <c r="A824" i="2" l="1" a="1"/>
  <c r="A824" i="2" s="1"/>
  <c r="C823" i="2" a="1"/>
  <c r="C823" i="2" s="1"/>
  <c r="D823" i="2" a="1"/>
  <c r="D823" i="2" s="1"/>
  <c r="B823" i="2" a="1"/>
  <c r="B823" i="2" s="1"/>
  <c r="C822" i="2" a="1"/>
  <c r="C822" i="2" s="1"/>
  <c r="B822" i="2" a="1"/>
  <c r="B822" i="2" s="1"/>
  <c r="D822" i="2" a="1"/>
  <c r="D822" i="2" s="1"/>
  <c r="E824" i="2" l="1" a="1"/>
  <c r="E824" i="2" s="1"/>
  <c r="A825" i="2" s="1" a="1"/>
  <c r="A825" i="2" s="1"/>
  <c r="E825" i="2" l="1" a="1"/>
  <c r="E825" i="2" s="1"/>
  <c r="A826" i="2" s="1" a="1"/>
  <c r="A826" i="2" s="1"/>
  <c r="B824" i="2" a="1"/>
  <c r="B824" i="2" s="1"/>
  <c r="C824" i="2" a="1"/>
  <c r="C824" i="2" s="1"/>
  <c r="D824" i="2" a="1"/>
  <c r="D824" i="2" s="1"/>
  <c r="E826" i="2" l="1" a="1"/>
  <c r="E826" i="2" s="1"/>
  <c r="A827" i="2" s="1" a="1"/>
  <c r="A827" i="2" s="1"/>
  <c r="E827" i="2" s="1" a="1"/>
  <c r="E827" i="2" s="1"/>
  <c r="B825" i="2" a="1"/>
  <c r="B825" i="2" s="1"/>
  <c r="D825" i="2" a="1"/>
  <c r="D825" i="2" s="1"/>
  <c r="C825" i="2" a="1"/>
  <c r="C825" i="2" s="1"/>
  <c r="A828" i="2" l="1" a="1"/>
  <c r="A828" i="2" s="1"/>
  <c r="D827" i="2" a="1"/>
  <c r="D827" i="2" s="1"/>
  <c r="B827" i="2" a="1"/>
  <c r="B827" i="2" s="1"/>
  <c r="C827" i="2" a="1"/>
  <c r="C827" i="2" s="1"/>
  <c r="D826" i="2" a="1"/>
  <c r="D826" i="2" s="1"/>
  <c r="C826" i="2" a="1"/>
  <c r="C826" i="2" s="1"/>
  <c r="B826" i="2" a="1"/>
  <c r="B826" i="2" s="1"/>
  <c r="E828" i="2" l="1" a="1"/>
  <c r="E828" i="2" s="1"/>
  <c r="A829" i="2" s="1" a="1"/>
  <c r="A829" i="2" s="1"/>
  <c r="E829" i="2" l="1" a="1"/>
  <c r="E829" i="2" s="1"/>
  <c r="A830" i="2" s="1" a="1"/>
  <c r="A830" i="2" s="1"/>
  <c r="B828" i="2" a="1"/>
  <c r="B828" i="2" s="1"/>
  <c r="C828" i="2" a="1"/>
  <c r="C828" i="2" s="1"/>
  <c r="D828" i="2" a="1"/>
  <c r="D828" i="2" s="1"/>
  <c r="E830" i="2" l="1" a="1"/>
  <c r="E830" i="2" s="1"/>
  <c r="D829" i="2" a="1"/>
  <c r="D829" i="2" s="1"/>
  <c r="C829" i="2" a="1"/>
  <c r="C829" i="2" s="1"/>
  <c r="B829" i="2" a="1"/>
  <c r="B829" i="2" s="1"/>
  <c r="B830" i="2" l="1" a="1"/>
  <c r="B830" i="2" s="1"/>
  <c r="C830" i="2" a="1"/>
  <c r="C830" i="2" s="1"/>
  <c r="D830" i="2" a="1"/>
  <c r="D830" i="2" s="1"/>
  <c r="A831" i="2" a="1"/>
  <c r="A831" i="2" s="1"/>
  <c r="E831" i="2" l="1" a="1"/>
  <c r="E831" i="2" s="1"/>
  <c r="A832" i="2" s="1" a="1"/>
  <c r="A832" i="2" s="1"/>
  <c r="E832" i="2" s="1" a="1"/>
  <c r="E832" i="2" s="1"/>
  <c r="A833" i="2" l="1" a="1"/>
  <c r="A833" i="2" s="1"/>
  <c r="D832" i="2" a="1"/>
  <c r="D832" i="2" s="1"/>
  <c r="C832" i="2" a="1"/>
  <c r="C832" i="2" s="1"/>
  <c r="B832" i="2" a="1"/>
  <c r="B832" i="2" s="1"/>
  <c r="B831" i="2" a="1"/>
  <c r="B831" i="2" s="1"/>
  <c r="D831" i="2" a="1"/>
  <c r="D831" i="2" s="1"/>
  <c r="C831" i="2" a="1"/>
  <c r="C831" i="2" s="1"/>
  <c r="E833" i="2" l="1" a="1"/>
  <c r="E833" i="2" s="1"/>
  <c r="A834" i="2" s="1" a="1"/>
  <c r="A834" i="2" s="1"/>
  <c r="E834" i="2" s="1" a="1"/>
  <c r="E834" i="2" s="1"/>
  <c r="A835" i="2" l="1" a="1"/>
  <c r="A835" i="2" s="1"/>
  <c r="C834" i="2" a="1"/>
  <c r="C834" i="2" s="1"/>
  <c r="B834" i="2" a="1"/>
  <c r="B834" i="2" s="1"/>
  <c r="D834" i="2" a="1"/>
  <c r="D834" i="2" s="1"/>
  <c r="C833" i="2" a="1"/>
  <c r="C833" i="2" s="1"/>
  <c r="B833" i="2" a="1"/>
  <c r="B833" i="2" s="1"/>
  <c r="D833" i="2" a="1"/>
  <c r="D833" i="2" s="1"/>
  <c r="E835" i="2" l="1" a="1"/>
  <c r="E835" i="2" s="1"/>
  <c r="C835" i="2" l="1" a="1"/>
  <c r="C835" i="2" s="1"/>
  <c r="D835" i="2" a="1"/>
  <c r="D835" i="2" s="1"/>
  <c r="B835" i="2" a="1"/>
  <c r="B835" i="2" s="1"/>
  <c r="A836" i="2" a="1"/>
  <c r="A836" i="2" s="1"/>
  <c r="E836" i="2" l="1" a="1"/>
  <c r="E836" i="2" s="1"/>
  <c r="A837" i="2" s="1" a="1"/>
  <c r="A837" i="2" s="1"/>
  <c r="E837" i="2" l="1" a="1"/>
  <c r="E837" i="2" s="1"/>
  <c r="A838" i="2" s="1" a="1"/>
  <c r="A838" i="2" s="1"/>
  <c r="D836" i="2" a="1"/>
  <c r="D836" i="2" s="1"/>
  <c r="C836" i="2" a="1"/>
  <c r="C836" i="2" s="1"/>
  <c r="B836" i="2" a="1"/>
  <c r="B836" i="2" s="1"/>
  <c r="E838" i="2" l="1" a="1"/>
  <c r="E838" i="2" s="1"/>
  <c r="A839" i="2" s="1" a="1"/>
  <c r="A839" i="2" s="1"/>
  <c r="D837" i="2" a="1"/>
  <c r="D837" i="2" s="1"/>
  <c r="B837" i="2" a="1"/>
  <c r="B837" i="2" s="1"/>
  <c r="C837" i="2" a="1"/>
  <c r="C837" i="2" s="1"/>
  <c r="E839" i="2" l="1" a="1"/>
  <c r="E839" i="2" s="1"/>
  <c r="A840" i="2" s="1" a="1"/>
  <c r="A840" i="2" s="1"/>
  <c r="B838" i="2" a="1"/>
  <c r="B838" i="2" s="1"/>
  <c r="D838" i="2" a="1"/>
  <c r="D838" i="2" s="1"/>
  <c r="C838" i="2" a="1"/>
  <c r="C838" i="2" s="1"/>
  <c r="E840" i="2" l="1" a="1"/>
  <c r="E840" i="2" s="1"/>
  <c r="A841" i="2" s="1" a="1"/>
  <c r="A841" i="2" s="1"/>
  <c r="C839" i="2" a="1"/>
  <c r="C839" i="2" s="1"/>
  <c r="B839" i="2" a="1"/>
  <c r="B839" i="2" s="1"/>
  <c r="D839" i="2" a="1"/>
  <c r="D839" i="2" s="1"/>
  <c r="E841" i="2" l="1" a="1"/>
  <c r="E841" i="2" s="1"/>
  <c r="A842" i="2" s="1" a="1"/>
  <c r="A842" i="2" s="1"/>
  <c r="B840" i="2" a="1"/>
  <c r="B840" i="2" s="1"/>
  <c r="C840" i="2" a="1"/>
  <c r="C840" i="2" s="1"/>
  <c r="D840" i="2" a="1"/>
  <c r="D840" i="2" s="1"/>
  <c r="E842" i="2" l="1" a="1"/>
  <c r="E842" i="2" s="1"/>
  <c r="A843" i="2" s="1" a="1"/>
  <c r="A843" i="2" s="1"/>
  <c r="B841" i="2" a="1"/>
  <c r="B841" i="2" s="1"/>
  <c r="D841" i="2" a="1"/>
  <c r="D841" i="2" s="1"/>
  <c r="C841" i="2" a="1"/>
  <c r="C841" i="2" s="1"/>
  <c r="E843" i="2" l="1" a="1"/>
  <c r="E843" i="2" s="1"/>
  <c r="A844" i="2" s="1" a="1"/>
  <c r="A844" i="2" s="1"/>
  <c r="E844" i="2" s="1" a="1"/>
  <c r="E844" i="2" s="1"/>
  <c r="D842" i="2" a="1"/>
  <c r="D842" i="2" s="1"/>
  <c r="B842" i="2" a="1"/>
  <c r="B842" i="2" s="1"/>
  <c r="C842" i="2" a="1"/>
  <c r="C842" i="2" s="1"/>
  <c r="A845" i="2" l="1" a="1"/>
  <c r="A845" i="2" s="1"/>
  <c r="E845" i="2" s="1" a="1"/>
  <c r="E845" i="2" s="1"/>
  <c r="D844" i="2" a="1"/>
  <c r="D844" i="2" s="1"/>
  <c r="B844" i="2" a="1"/>
  <c r="B844" i="2" s="1"/>
  <c r="C844" i="2" a="1"/>
  <c r="C844" i="2" s="1"/>
  <c r="D843" i="2" a="1"/>
  <c r="D843" i="2" s="1"/>
  <c r="B843" i="2" a="1"/>
  <c r="B843" i="2" s="1"/>
  <c r="C843" i="2" a="1"/>
  <c r="C843" i="2" s="1"/>
  <c r="A846" i="2" l="1" a="1"/>
  <c r="A846" i="2" s="1"/>
  <c r="E846" i="2" s="1" a="1"/>
  <c r="E846" i="2" s="1"/>
  <c r="D845" i="2" a="1"/>
  <c r="D845" i="2" s="1"/>
  <c r="C845" i="2" a="1"/>
  <c r="C845" i="2" s="1"/>
  <c r="B845" i="2" a="1"/>
  <c r="B845" i="2" s="1"/>
  <c r="A847" i="2" l="1" a="1"/>
  <c r="A847" i="2" s="1"/>
  <c r="B846" i="2" a="1"/>
  <c r="B846" i="2" s="1"/>
  <c r="C846" i="2" a="1"/>
  <c r="C846" i="2" s="1"/>
  <c r="D846" i="2" a="1"/>
  <c r="D846" i="2" s="1"/>
  <c r="E847" i="2" l="1" a="1"/>
  <c r="E847" i="2" s="1"/>
  <c r="A848" i="2" s="1" a="1"/>
  <c r="A848" i="2" s="1"/>
  <c r="E848" i="2" l="1" a="1"/>
  <c r="E848" i="2" s="1"/>
  <c r="A849" i="2" s="1" a="1"/>
  <c r="A849" i="2" s="1"/>
  <c r="E849" i="2" s="1" a="1"/>
  <c r="E849" i="2" s="1"/>
  <c r="D847" i="2" a="1"/>
  <c r="D847" i="2" s="1"/>
  <c r="C847" i="2" a="1"/>
  <c r="C847" i="2" s="1"/>
  <c r="B847" i="2" a="1"/>
  <c r="B847" i="2" s="1"/>
  <c r="A850" i="2" l="1" a="1"/>
  <c r="A850" i="2" s="1"/>
  <c r="D849" i="2" a="1"/>
  <c r="D849" i="2" s="1"/>
  <c r="B849" i="2" a="1"/>
  <c r="B849" i="2" s="1"/>
  <c r="C849" i="2" a="1"/>
  <c r="C849" i="2" s="1"/>
  <c r="C848" i="2" a="1"/>
  <c r="C848" i="2" s="1"/>
  <c r="D848" i="2" a="1"/>
  <c r="D848" i="2" s="1"/>
  <c r="B848" i="2" a="1"/>
  <c r="B848" i="2" s="1"/>
  <c r="E850" i="2" l="1" a="1"/>
  <c r="E850" i="2" s="1"/>
  <c r="A851" i="2" s="1" a="1"/>
  <c r="A851" i="2" s="1"/>
  <c r="E851" i="2" l="1" a="1"/>
  <c r="E851" i="2" s="1"/>
  <c r="A852" i="2" s="1" a="1"/>
  <c r="A852" i="2" s="1"/>
  <c r="C850" i="2" a="1"/>
  <c r="C850" i="2" s="1"/>
  <c r="D850" i="2" a="1"/>
  <c r="D850" i="2" s="1"/>
  <c r="B850" i="2" a="1"/>
  <c r="B850" i="2" s="1"/>
  <c r="E852" i="2" l="1" a="1"/>
  <c r="E852" i="2" s="1"/>
  <c r="C851" i="2" a="1"/>
  <c r="C851" i="2" s="1"/>
  <c r="D851" i="2" a="1"/>
  <c r="D851" i="2" s="1"/>
  <c r="B851" i="2" a="1"/>
  <c r="B851" i="2" s="1"/>
  <c r="D852" i="2" l="1" a="1"/>
  <c r="D852" i="2" s="1"/>
  <c r="C852" i="2" a="1"/>
  <c r="C852" i="2" s="1"/>
  <c r="B852" i="2" a="1"/>
  <c r="B852" i="2" s="1"/>
  <c r="A853" i="2" a="1"/>
  <c r="A853" i="2" s="1"/>
  <c r="E853" i="2" s="1" a="1"/>
  <c r="E853" i="2" s="1"/>
  <c r="A854" i="2" l="1" a="1"/>
  <c r="A854" i="2" s="1"/>
  <c r="E854" i="2" s="1" a="1"/>
  <c r="E854" i="2" s="1"/>
  <c r="B853" i="2" a="1"/>
  <c r="B853" i="2" s="1"/>
  <c r="C853" i="2" a="1"/>
  <c r="C853" i="2" s="1"/>
  <c r="D853" i="2" a="1"/>
  <c r="D853" i="2" s="1"/>
  <c r="A855" i="2" l="1" a="1"/>
  <c r="A855" i="2" s="1"/>
  <c r="D854" i="2" a="1"/>
  <c r="D854" i="2" s="1"/>
  <c r="C854" i="2" a="1"/>
  <c r="C854" i="2" s="1"/>
  <c r="B854" i="2" a="1"/>
  <c r="B854" i="2" s="1"/>
  <c r="E855" i="2" l="1" a="1"/>
  <c r="E855" i="2" s="1"/>
  <c r="A856" i="2" s="1" a="1"/>
  <c r="A856" i="2" s="1"/>
  <c r="E856" i="2" l="1" a="1"/>
  <c r="E856" i="2" s="1"/>
  <c r="A857" i="2" s="1" a="1"/>
  <c r="A857" i="2" s="1"/>
  <c r="C855" i="2" a="1"/>
  <c r="C855" i="2" s="1"/>
  <c r="B855" i="2" a="1"/>
  <c r="B855" i="2" s="1"/>
  <c r="D855" i="2" a="1"/>
  <c r="D855" i="2" s="1"/>
  <c r="E857" i="2" l="1" a="1"/>
  <c r="E857" i="2" s="1"/>
  <c r="A858" i="2" s="1" a="1"/>
  <c r="A858" i="2" s="1"/>
  <c r="B856" i="2" a="1"/>
  <c r="B856" i="2" s="1"/>
  <c r="C856" i="2" a="1"/>
  <c r="C856" i="2" s="1"/>
  <c r="D856" i="2" a="1"/>
  <c r="D856" i="2" s="1"/>
  <c r="E858" i="2" l="1" a="1"/>
  <c r="E858" i="2" s="1"/>
  <c r="B857" i="2" a="1"/>
  <c r="B857" i="2" s="1"/>
  <c r="D857" i="2" a="1"/>
  <c r="D857" i="2" s="1"/>
  <c r="C857" i="2" a="1"/>
  <c r="C857" i="2" s="1"/>
  <c r="C858" i="2" l="1" a="1"/>
  <c r="C858" i="2" s="1"/>
  <c r="D858" i="2" a="1"/>
  <c r="D858" i="2" s="1"/>
  <c r="B858" i="2" a="1"/>
  <c r="B858" i="2" s="1"/>
  <c r="A859" i="2" a="1"/>
  <c r="A859" i="2" s="1"/>
  <c r="E859" i="2" s="1" a="1"/>
  <c r="E859" i="2" s="1"/>
  <c r="A860" i="2" l="1" a="1"/>
  <c r="A860" i="2" s="1"/>
  <c r="E860" i="2" s="1" a="1"/>
  <c r="E860" i="2" s="1"/>
  <c r="C859" i="2" a="1"/>
  <c r="C859" i="2" s="1"/>
  <c r="B859" i="2" a="1"/>
  <c r="B859" i="2" s="1"/>
  <c r="D859" i="2" a="1"/>
  <c r="D859" i="2" s="1"/>
  <c r="A861" i="2" l="1" a="1"/>
  <c r="A861" i="2" s="1"/>
  <c r="E861" i="2" s="1" a="1"/>
  <c r="E861" i="2" s="1"/>
  <c r="C860" i="2" a="1"/>
  <c r="C860" i="2" s="1"/>
  <c r="D860" i="2" a="1"/>
  <c r="D860" i="2" s="1"/>
  <c r="B860" i="2" a="1"/>
  <c r="B860" i="2" s="1"/>
  <c r="A862" i="2" l="1" a="1"/>
  <c r="A862" i="2" s="1"/>
  <c r="C861" i="2" a="1"/>
  <c r="C861" i="2" s="1"/>
  <c r="B861" i="2" a="1"/>
  <c r="B861" i="2" s="1"/>
  <c r="D861" i="2" a="1"/>
  <c r="D861" i="2" s="1"/>
  <c r="E862" i="2" l="1" a="1"/>
  <c r="E862" i="2" s="1"/>
  <c r="A863" i="2" s="1" a="1"/>
  <c r="A863" i="2" s="1"/>
  <c r="E863" i="2" s="1" a="1"/>
  <c r="E863" i="2" s="1"/>
  <c r="A864" i="2" l="1" a="1"/>
  <c r="A864" i="2" s="1"/>
  <c r="B863" i="2" a="1"/>
  <c r="B863" i="2" s="1"/>
  <c r="C863" i="2" a="1"/>
  <c r="C863" i="2" s="1"/>
  <c r="D863" i="2" a="1"/>
  <c r="D863" i="2" s="1"/>
  <c r="C862" i="2" a="1"/>
  <c r="C862" i="2" s="1"/>
  <c r="D862" i="2" a="1"/>
  <c r="D862" i="2" s="1"/>
  <c r="B862" i="2" a="1"/>
  <c r="B862" i="2" s="1"/>
  <c r="E864" i="2" l="1" a="1"/>
  <c r="E864" i="2" s="1"/>
  <c r="A865" i="2" s="1" a="1"/>
  <c r="A865" i="2" s="1"/>
  <c r="E865" i="2" l="1" a="1"/>
  <c r="E865" i="2" s="1"/>
  <c r="A866" i="2" s="1" a="1"/>
  <c r="A866" i="2" s="1"/>
  <c r="D864" i="2" a="1"/>
  <c r="D864" i="2" s="1"/>
  <c r="B864" i="2" a="1"/>
  <c r="B864" i="2" s="1"/>
  <c r="C864" i="2" a="1"/>
  <c r="C864" i="2" s="1"/>
  <c r="E866" i="2" l="1" a="1"/>
  <c r="E866" i="2" s="1"/>
  <c r="A867" i="2" s="1" a="1"/>
  <c r="A867" i="2" s="1"/>
  <c r="B865" i="2" a="1"/>
  <c r="B865" i="2" s="1"/>
  <c r="D865" i="2" a="1"/>
  <c r="D865" i="2" s="1"/>
  <c r="C865" i="2" a="1"/>
  <c r="C865" i="2" s="1"/>
  <c r="E867" i="2" l="1" a="1"/>
  <c r="E867" i="2" s="1"/>
  <c r="A868" i="2" s="1" a="1"/>
  <c r="A868" i="2" s="1"/>
  <c r="E868" i="2" s="1" a="1"/>
  <c r="E868" i="2" s="1"/>
  <c r="D866" i="2" a="1"/>
  <c r="D866" i="2" s="1"/>
  <c r="B866" i="2" a="1"/>
  <c r="B866" i="2" s="1"/>
  <c r="C866" i="2" a="1"/>
  <c r="C866" i="2" s="1"/>
  <c r="A869" i="2" l="1" a="1"/>
  <c r="A869" i="2" s="1"/>
  <c r="C868" i="2" a="1"/>
  <c r="C868" i="2" s="1"/>
  <c r="B868" i="2" a="1"/>
  <c r="B868" i="2" s="1"/>
  <c r="D868" i="2" a="1"/>
  <c r="D868" i="2" s="1"/>
  <c r="D867" i="2" a="1"/>
  <c r="D867" i="2" s="1"/>
  <c r="C867" i="2" a="1"/>
  <c r="C867" i="2" s="1"/>
  <c r="B867" i="2" a="1"/>
  <c r="B867" i="2" s="1"/>
  <c r="E869" i="2" l="1" a="1"/>
  <c r="E869" i="2" s="1"/>
  <c r="A870" i="2" s="1" a="1"/>
  <c r="A870" i="2" s="1"/>
  <c r="E870" i="2" s="1" a="1"/>
  <c r="E870" i="2" s="1"/>
  <c r="A871" i="2" l="1" a="1"/>
  <c r="A871" i="2" s="1"/>
  <c r="C870" i="2" a="1"/>
  <c r="C870" i="2" s="1"/>
  <c r="B870" i="2" a="1"/>
  <c r="B870" i="2" s="1"/>
  <c r="D870" i="2" a="1"/>
  <c r="D870" i="2" s="1"/>
  <c r="C869" i="2" a="1"/>
  <c r="C869" i="2" s="1"/>
  <c r="B869" i="2" a="1"/>
  <c r="B869" i="2" s="1"/>
  <c r="D869" i="2" a="1"/>
  <c r="D869" i="2" s="1"/>
  <c r="E871" i="2" l="1" a="1"/>
  <c r="E871" i="2" s="1"/>
  <c r="A872" i="2" s="1" a="1"/>
  <c r="A872" i="2" s="1"/>
  <c r="E872" i="2" l="1" a="1"/>
  <c r="E872" i="2" s="1"/>
  <c r="A873" i="2" s="1" a="1"/>
  <c r="A873" i="2" s="1"/>
  <c r="E873" i="2" s="1" a="1"/>
  <c r="E873" i="2" s="1"/>
  <c r="B871" i="2" a="1"/>
  <c r="B871" i="2" s="1"/>
  <c r="D871" i="2" a="1"/>
  <c r="D871" i="2" s="1"/>
  <c r="C871" i="2" a="1"/>
  <c r="C871" i="2" s="1"/>
  <c r="A874" i="2" l="1" a="1"/>
  <c r="A874" i="2" s="1"/>
  <c r="E874" i="2" s="1" a="1"/>
  <c r="E874" i="2" s="1"/>
  <c r="D873" i="2" a="1"/>
  <c r="D873" i="2" s="1"/>
  <c r="C873" i="2" a="1"/>
  <c r="C873" i="2" s="1"/>
  <c r="B873" i="2" a="1"/>
  <c r="B873" i="2" s="1"/>
  <c r="C872" i="2" a="1"/>
  <c r="C872" i="2" s="1"/>
  <c r="B872" i="2" a="1"/>
  <c r="B872" i="2" s="1"/>
  <c r="D872" i="2" a="1"/>
  <c r="D872" i="2" s="1"/>
  <c r="A875" i="2" l="1" a="1"/>
  <c r="A875" i="2" s="1"/>
  <c r="D874" i="2" a="1"/>
  <c r="D874" i="2" s="1"/>
  <c r="C874" i="2" a="1"/>
  <c r="C874" i="2" s="1"/>
  <c r="B874" i="2" a="1"/>
  <c r="B874" i="2" s="1"/>
  <c r="E875" i="2" l="1" a="1"/>
  <c r="E875" i="2" s="1"/>
  <c r="A876" i="2" s="1" a="1"/>
  <c r="A876" i="2" s="1"/>
  <c r="E876" i="2" s="1" a="1"/>
  <c r="E876" i="2" s="1"/>
  <c r="A877" i="2" l="1" a="1"/>
  <c r="A877" i="2" s="1"/>
  <c r="B876" i="2" a="1"/>
  <c r="B876" i="2" s="1"/>
  <c r="C876" i="2" a="1"/>
  <c r="C876" i="2" s="1"/>
  <c r="D876" i="2" a="1"/>
  <c r="D876" i="2" s="1"/>
  <c r="D875" i="2" a="1"/>
  <c r="D875" i="2" s="1"/>
  <c r="C875" i="2" a="1"/>
  <c r="C875" i="2" s="1"/>
  <c r="B875" i="2" a="1"/>
  <c r="B875" i="2" s="1"/>
  <c r="E877" i="2" l="1" a="1"/>
  <c r="E877" i="2" s="1"/>
  <c r="B877" i="2" l="1" a="1"/>
  <c r="B877" i="2" s="1"/>
  <c r="D877" i="2" a="1"/>
  <c r="D877" i="2" s="1"/>
  <c r="C877" i="2" a="1"/>
  <c r="C877" i="2" s="1"/>
  <c r="A878" i="2" a="1"/>
  <c r="A878" i="2" s="1"/>
  <c r="E878" i="2" l="1" a="1"/>
  <c r="E878" i="2" s="1"/>
  <c r="A879" i="2" s="1" a="1"/>
  <c r="A879" i="2" s="1"/>
  <c r="E879" i="2" l="1" a="1"/>
  <c r="E879" i="2" s="1"/>
  <c r="C878" i="2" a="1"/>
  <c r="C878" i="2" s="1"/>
  <c r="B878" i="2" a="1"/>
  <c r="B878" i="2" s="1"/>
  <c r="D878" i="2" a="1"/>
  <c r="D878" i="2" s="1"/>
  <c r="C879" i="2" l="1" a="1"/>
  <c r="C879" i="2" s="1"/>
  <c r="B879" i="2" a="1"/>
  <c r="B879" i="2" s="1"/>
  <c r="D879" i="2" a="1"/>
  <c r="D879" i="2" s="1"/>
  <c r="A880" i="2" a="1"/>
  <c r="A880" i="2" s="1"/>
  <c r="E880" i="2" l="1" a="1"/>
  <c r="E880" i="2" s="1"/>
  <c r="A881" i="2" s="1" a="1"/>
  <c r="A881" i="2" s="1"/>
  <c r="E881" i="2" l="1" a="1"/>
  <c r="E881" i="2" s="1"/>
  <c r="A882" i="2" s="1" a="1"/>
  <c r="A882" i="2" s="1"/>
  <c r="B880" i="2" a="1"/>
  <c r="B880" i="2" s="1"/>
  <c r="D880" i="2" a="1"/>
  <c r="D880" i="2" s="1"/>
  <c r="C880" i="2" a="1"/>
  <c r="C880" i="2" s="1"/>
  <c r="E882" i="2" l="1" a="1"/>
  <c r="E882" i="2" s="1"/>
  <c r="A883" i="2" s="1" a="1"/>
  <c r="A883" i="2" s="1"/>
  <c r="B881" i="2" a="1"/>
  <c r="B881" i="2" s="1"/>
  <c r="D881" i="2" a="1"/>
  <c r="D881" i="2" s="1"/>
  <c r="C881" i="2" a="1"/>
  <c r="C881" i="2" s="1"/>
  <c r="E883" i="2" l="1" a="1"/>
  <c r="E883" i="2" s="1"/>
  <c r="A884" i="2" s="1" a="1"/>
  <c r="A884" i="2" s="1"/>
  <c r="C882" i="2" a="1"/>
  <c r="C882" i="2" s="1"/>
  <c r="B882" i="2" a="1"/>
  <c r="B882" i="2" s="1"/>
  <c r="D882" i="2" a="1"/>
  <c r="D882" i="2" s="1"/>
  <c r="E884" i="2" l="1" a="1"/>
  <c r="E884" i="2" s="1"/>
  <c r="A885" i="2" s="1" a="1"/>
  <c r="A885" i="2" s="1"/>
  <c r="C883" i="2" a="1"/>
  <c r="C883" i="2" s="1"/>
  <c r="B883" i="2" a="1"/>
  <c r="B883" i="2" s="1"/>
  <c r="D883" i="2" a="1"/>
  <c r="D883" i="2" s="1"/>
  <c r="E885" i="2" l="1" a="1"/>
  <c r="E885" i="2" s="1"/>
  <c r="A886" i="2" s="1" a="1"/>
  <c r="A886" i="2" s="1"/>
  <c r="C884" i="2" a="1"/>
  <c r="C884" i="2" s="1"/>
  <c r="B884" i="2" a="1"/>
  <c r="B884" i="2" s="1"/>
  <c r="D884" i="2" a="1"/>
  <c r="D884" i="2" s="1"/>
  <c r="E886" i="2" l="1" a="1"/>
  <c r="E886" i="2" s="1"/>
  <c r="A887" i="2" s="1" a="1"/>
  <c r="A887" i="2" s="1"/>
  <c r="B885" i="2" a="1"/>
  <c r="B885" i="2" s="1"/>
  <c r="D885" i="2" a="1"/>
  <c r="D885" i="2" s="1"/>
  <c r="C885" i="2" a="1"/>
  <c r="C885" i="2" s="1"/>
  <c r="E887" i="2" l="1" a="1"/>
  <c r="E887" i="2" s="1"/>
  <c r="A888" i="2" s="1" a="1"/>
  <c r="A888" i="2" s="1"/>
  <c r="B886" i="2" a="1"/>
  <c r="B886" i="2" s="1"/>
  <c r="D886" i="2" a="1"/>
  <c r="D886" i="2" s="1"/>
  <c r="C886" i="2" a="1"/>
  <c r="C886" i="2" s="1"/>
  <c r="E888" i="2" l="1" a="1"/>
  <c r="E888" i="2" s="1"/>
  <c r="C887" i="2" a="1"/>
  <c r="C887" i="2" s="1"/>
  <c r="B887" i="2" a="1"/>
  <c r="B887" i="2" s="1"/>
  <c r="D887" i="2" a="1"/>
  <c r="D887" i="2" s="1"/>
  <c r="D888" i="2" l="1" a="1"/>
  <c r="D888" i="2" s="1"/>
  <c r="B888" i="2" a="1"/>
  <c r="B888" i="2" s="1"/>
  <c r="C888" i="2" a="1"/>
  <c r="C888" i="2" s="1"/>
  <c r="A889" i="2" a="1"/>
  <c r="A889" i="2" s="1"/>
  <c r="E889" i="2" s="1" a="1"/>
  <c r="E889" i="2" s="1"/>
  <c r="A890" i="2" l="1" a="1"/>
  <c r="A890" i="2" s="1"/>
  <c r="C889" i="2" a="1"/>
  <c r="C889" i="2" s="1"/>
  <c r="B889" i="2" a="1"/>
  <c r="B889" i="2" s="1"/>
  <c r="D889" i="2" a="1"/>
  <c r="D889" i="2" s="1"/>
  <c r="E890" i="2" l="1" a="1"/>
  <c r="E890" i="2" s="1"/>
  <c r="A891" i="2" s="1" a="1"/>
  <c r="A891" i="2" s="1"/>
  <c r="E891" i="2" l="1" a="1"/>
  <c r="E891" i="2" s="1"/>
  <c r="A892" i="2" s="1" a="1"/>
  <c r="A892" i="2" s="1"/>
  <c r="B890" i="2" a="1"/>
  <c r="B890" i="2" s="1"/>
  <c r="D890" i="2" a="1"/>
  <c r="D890" i="2" s="1"/>
  <c r="C890" i="2" a="1"/>
  <c r="C890" i="2" s="1"/>
  <c r="E892" i="2" l="1" a="1"/>
  <c r="E892" i="2" s="1"/>
  <c r="D891" i="2" a="1"/>
  <c r="D891" i="2" s="1"/>
  <c r="C891" i="2" a="1"/>
  <c r="C891" i="2" s="1"/>
  <c r="B891" i="2" a="1"/>
  <c r="B891" i="2" s="1"/>
  <c r="D892" i="2" l="1" a="1"/>
  <c r="D892" i="2" s="1"/>
  <c r="B892" i="2" a="1"/>
  <c r="B892" i="2" s="1"/>
  <c r="C892" i="2" a="1"/>
  <c r="C892" i="2" s="1"/>
  <c r="A893" i="2" a="1"/>
  <c r="A893" i="2" s="1"/>
  <c r="E893" i="2" s="1" a="1"/>
  <c r="E893" i="2" s="1"/>
  <c r="A894" i="2" l="1" a="1"/>
  <c r="A894" i="2" s="1"/>
  <c r="B893" i="2" a="1"/>
  <c r="B893" i="2" s="1"/>
  <c r="D893" i="2" a="1"/>
  <c r="D893" i="2" s="1"/>
  <c r="C893" i="2" a="1"/>
  <c r="C893" i="2" s="1"/>
  <c r="E894" i="2" l="1" a="1"/>
  <c r="E894" i="2" s="1"/>
  <c r="A895" i="2" s="1" a="1"/>
  <c r="A895" i="2" s="1"/>
  <c r="E895" i="2" l="1" a="1"/>
  <c r="E895" i="2" s="1"/>
  <c r="A896" i="2" s="1" a="1"/>
  <c r="A896" i="2" s="1"/>
  <c r="D894" i="2" a="1"/>
  <c r="D894" i="2" s="1"/>
  <c r="C894" i="2" a="1"/>
  <c r="C894" i="2" s="1"/>
  <c r="B894" i="2" a="1"/>
  <c r="B894" i="2" s="1"/>
  <c r="E896" i="2" l="1" a="1"/>
  <c r="E896" i="2" s="1"/>
  <c r="A897" i="2" s="1" a="1"/>
  <c r="A897" i="2" s="1"/>
  <c r="D895" i="2" a="1"/>
  <c r="D895" i="2" s="1"/>
  <c r="C895" i="2" a="1"/>
  <c r="C895" i="2" s="1"/>
  <c r="B895" i="2" a="1"/>
  <c r="B895" i="2" s="1"/>
  <c r="E897" i="2" l="1" a="1"/>
  <c r="E897" i="2" s="1"/>
  <c r="A898" i="2" s="1" a="1"/>
  <c r="A898" i="2" s="1"/>
  <c r="E898" i="2" s="1" a="1"/>
  <c r="E898" i="2" s="1"/>
  <c r="C896" i="2" a="1"/>
  <c r="C896" i="2" s="1"/>
  <c r="B896" i="2" a="1"/>
  <c r="B896" i="2" s="1"/>
  <c r="D896" i="2" a="1"/>
  <c r="D896" i="2" s="1"/>
  <c r="A899" i="2" l="1" a="1"/>
  <c r="A899" i="2" s="1"/>
  <c r="C898" i="2" a="1"/>
  <c r="C898" i="2" s="1"/>
  <c r="D898" i="2" a="1"/>
  <c r="D898" i="2" s="1"/>
  <c r="B898" i="2" a="1"/>
  <c r="B898" i="2" s="1"/>
  <c r="D897" i="2" a="1"/>
  <c r="D897" i="2" s="1"/>
  <c r="C897" i="2" a="1"/>
  <c r="C897" i="2" s="1"/>
  <c r="B897" i="2" a="1"/>
  <c r="B897" i="2" s="1"/>
  <c r="E899" i="2" l="1" a="1"/>
  <c r="E899" i="2" s="1"/>
  <c r="A900" i="2" s="1" a="1"/>
  <c r="A900" i="2" s="1"/>
  <c r="E900" i="2" l="1" a="1"/>
  <c r="E900" i="2" s="1"/>
  <c r="A901" i="2" s="1" a="1"/>
  <c r="A901" i="2" s="1"/>
  <c r="C899" i="2" a="1"/>
  <c r="C899" i="2" s="1"/>
  <c r="B899" i="2" a="1"/>
  <c r="B899" i="2" s="1"/>
  <c r="D899" i="2" a="1"/>
  <c r="D899" i="2" s="1"/>
  <c r="E901" i="2" l="1" a="1"/>
  <c r="E901" i="2" s="1"/>
  <c r="A902" i="2" s="1" a="1"/>
  <c r="A902" i="2" s="1"/>
  <c r="D900" i="2" a="1"/>
  <c r="D900" i="2" s="1"/>
  <c r="C900" i="2" a="1"/>
  <c r="C900" i="2" s="1"/>
  <c r="B900" i="2" a="1"/>
  <c r="B900" i="2" s="1"/>
  <c r="E902" i="2" l="1" a="1"/>
  <c r="E902" i="2" s="1"/>
  <c r="C901" i="2" a="1"/>
  <c r="C901" i="2" s="1"/>
  <c r="B901" i="2" a="1"/>
  <c r="B901" i="2" s="1"/>
  <c r="D901" i="2" a="1"/>
  <c r="D901" i="2" s="1"/>
  <c r="C902" i="2" l="1" a="1"/>
  <c r="C902" i="2" s="1"/>
  <c r="B902" i="2" a="1"/>
  <c r="B902" i="2" s="1"/>
  <c r="D902" i="2" a="1"/>
  <c r="D902" i="2" s="1"/>
  <c r="A903" i="2" a="1"/>
  <c r="A903" i="2" s="1"/>
  <c r="E903" i="2" l="1" a="1"/>
  <c r="E903" i="2" s="1"/>
  <c r="A904" i="2" s="1" a="1"/>
  <c r="A904" i="2" s="1"/>
  <c r="E904" i="2" s="1" a="1"/>
  <c r="E904" i="2" s="1"/>
  <c r="A905" i="2" l="1" a="1"/>
  <c r="A905" i="2" s="1"/>
  <c r="D904" i="2" a="1"/>
  <c r="D904" i="2" s="1"/>
  <c r="C904" i="2" a="1"/>
  <c r="C904" i="2" s="1"/>
  <c r="B904" i="2" a="1"/>
  <c r="B904" i="2" s="1"/>
  <c r="C903" i="2" a="1"/>
  <c r="C903" i="2" s="1"/>
  <c r="B903" i="2" a="1"/>
  <c r="B903" i="2" s="1"/>
  <c r="D903" i="2" a="1"/>
  <c r="D903" i="2" s="1"/>
  <c r="E905" i="2" l="1" a="1"/>
  <c r="E905" i="2" s="1"/>
  <c r="A906" i="2" s="1" a="1"/>
  <c r="A906" i="2" s="1"/>
  <c r="E906" i="2" l="1" a="1"/>
  <c r="E906" i="2" s="1"/>
  <c r="A907" i="2" s="1" a="1"/>
  <c r="A907" i="2" s="1"/>
  <c r="C905" i="2" a="1"/>
  <c r="C905" i="2" s="1"/>
  <c r="B905" i="2" a="1"/>
  <c r="B905" i="2" s="1"/>
  <c r="D905" i="2" a="1"/>
  <c r="D905" i="2" s="1"/>
  <c r="E907" i="2" l="1" a="1"/>
  <c r="E907" i="2" s="1"/>
  <c r="A908" i="2" s="1" a="1"/>
  <c r="A908" i="2" s="1"/>
  <c r="C906" i="2" a="1"/>
  <c r="C906" i="2" s="1"/>
  <c r="B906" i="2" a="1"/>
  <c r="B906" i="2" s="1"/>
  <c r="D906" i="2" a="1"/>
  <c r="D906" i="2" s="1"/>
  <c r="E908" i="2" l="1" a="1"/>
  <c r="E908" i="2" s="1"/>
  <c r="A909" i="2" s="1" a="1"/>
  <c r="A909" i="2" s="1"/>
  <c r="C907" i="2" a="1"/>
  <c r="C907" i="2" s="1"/>
  <c r="B907" i="2" a="1"/>
  <c r="B907" i="2" s="1"/>
  <c r="D907" i="2" a="1"/>
  <c r="D907" i="2" s="1"/>
  <c r="E909" i="2" l="1" a="1"/>
  <c r="E909" i="2" s="1"/>
  <c r="D908" i="2" a="1"/>
  <c r="D908" i="2" s="1"/>
  <c r="B908" i="2" a="1"/>
  <c r="B908" i="2" s="1"/>
  <c r="C908" i="2" a="1"/>
  <c r="C908" i="2" s="1"/>
  <c r="B909" i="2" l="1" a="1"/>
  <c r="B909" i="2" s="1"/>
  <c r="D909" i="2" a="1"/>
  <c r="D909" i="2" s="1"/>
  <c r="C909" i="2" a="1"/>
  <c r="C909" i="2" s="1"/>
  <c r="A910" i="2" a="1"/>
  <c r="A910" i="2" s="1"/>
  <c r="E910" i="2" s="1" a="1"/>
  <c r="E910" i="2" s="1"/>
  <c r="A911" i="2" l="1" a="1"/>
  <c r="A911" i="2" s="1"/>
  <c r="E911" i="2" s="1" a="1"/>
  <c r="E911" i="2" s="1"/>
  <c r="C910" i="2" a="1"/>
  <c r="C910" i="2" s="1"/>
  <c r="D910" i="2" a="1"/>
  <c r="D910" i="2" s="1"/>
  <c r="B910" i="2" a="1"/>
  <c r="B910" i="2" s="1"/>
  <c r="A912" i="2" l="1" a="1"/>
  <c r="A912" i="2" s="1"/>
  <c r="B911" i="2" a="1"/>
  <c r="B911" i="2" s="1"/>
  <c r="C911" i="2" a="1"/>
  <c r="C911" i="2" s="1"/>
  <c r="D911" i="2" a="1"/>
  <c r="D911" i="2" s="1"/>
  <c r="E912" i="2" l="1" a="1"/>
  <c r="E912" i="2" s="1"/>
  <c r="A913" i="2" s="1" a="1"/>
  <c r="A913" i="2" s="1"/>
  <c r="E913" i="2" s="1" a="1"/>
  <c r="E913" i="2" s="1"/>
  <c r="A914" i="2" l="1" a="1"/>
  <c r="A914" i="2" s="1"/>
  <c r="C913" i="2" a="1"/>
  <c r="C913" i="2" s="1"/>
  <c r="D913" i="2" a="1"/>
  <c r="D913" i="2" s="1"/>
  <c r="B913" i="2" a="1"/>
  <c r="B913" i="2" s="1"/>
  <c r="D912" i="2" a="1"/>
  <c r="D912" i="2" s="1"/>
  <c r="B912" i="2" a="1"/>
  <c r="B912" i="2" s="1"/>
  <c r="C912" i="2" a="1"/>
  <c r="C912" i="2" s="1"/>
  <c r="E914" i="2" l="1" a="1"/>
  <c r="E914" i="2" s="1"/>
  <c r="A915" i="2" s="1" a="1"/>
  <c r="A915" i="2" s="1"/>
  <c r="E915" i="2" l="1" a="1"/>
  <c r="E915" i="2" s="1"/>
  <c r="A916" i="2" s="1" a="1"/>
  <c r="A916" i="2" s="1"/>
  <c r="C914" i="2" a="1"/>
  <c r="C914" i="2" s="1"/>
  <c r="B914" i="2" a="1"/>
  <c r="B914" i="2" s="1"/>
  <c r="D914" i="2" a="1"/>
  <c r="D914" i="2" s="1"/>
  <c r="E916" i="2" l="1" a="1"/>
  <c r="E916" i="2" s="1"/>
  <c r="A917" i="2" s="1" a="1"/>
  <c r="A917" i="2" s="1"/>
  <c r="C915" i="2" a="1"/>
  <c r="C915" i="2" s="1"/>
  <c r="B915" i="2" a="1"/>
  <c r="B915" i="2" s="1"/>
  <c r="D915" i="2" a="1"/>
  <c r="D915" i="2" s="1"/>
  <c r="E917" i="2" l="1" a="1"/>
  <c r="E917" i="2" s="1"/>
  <c r="A918" i="2" s="1" a="1"/>
  <c r="A918" i="2" s="1"/>
  <c r="B916" i="2" a="1"/>
  <c r="B916" i="2" s="1"/>
  <c r="D916" i="2" a="1"/>
  <c r="D916" i="2" s="1"/>
  <c r="C916" i="2" a="1"/>
  <c r="C916" i="2" s="1"/>
  <c r="E918" i="2" l="1" a="1"/>
  <c r="E918" i="2" s="1"/>
  <c r="A919" i="2" s="1" a="1"/>
  <c r="A919" i="2" s="1"/>
  <c r="E919" i="2" s="1" a="1"/>
  <c r="E919" i="2" s="1"/>
  <c r="B917" i="2" a="1"/>
  <c r="B917" i="2" s="1"/>
  <c r="C917" i="2" a="1"/>
  <c r="C917" i="2" s="1"/>
  <c r="D917" i="2" a="1"/>
  <c r="D917" i="2" s="1"/>
  <c r="A920" i="2" l="1" a="1"/>
  <c r="A920" i="2" s="1"/>
  <c r="E920" i="2" s="1" a="1"/>
  <c r="E920" i="2" s="1"/>
  <c r="B919" i="2" a="1"/>
  <c r="B919" i="2" s="1"/>
  <c r="D919" i="2" a="1"/>
  <c r="D919" i="2" s="1"/>
  <c r="C919" i="2" a="1"/>
  <c r="C919" i="2" s="1"/>
  <c r="B918" i="2" a="1"/>
  <c r="B918" i="2" s="1"/>
  <c r="D918" i="2" a="1"/>
  <c r="D918" i="2" s="1"/>
  <c r="C918" i="2" a="1"/>
  <c r="C918" i="2" s="1"/>
  <c r="A921" i="2" l="1" a="1"/>
  <c r="A921" i="2" s="1"/>
  <c r="D920" i="2" a="1"/>
  <c r="D920" i="2" s="1"/>
  <c r="B920" i="2" a="1"/>
  <c r="B920" i="2" s="1"/>
  <c r="C920" i="2" a="1"/>
  <c r="C920" i="2" s="1"/>
  <c r="E921" i="2" l="1" a="1"/>
  <c r="E921" i="2" s="1"/>
  <c r="B921" i="2" l="1" a="1"/>
  <c r="B921" i="2" s="1"/>
  <c r="C921" i="2" a="1"/>
  <c r="C921" i="2" s="1"/>
  <c r="D921" i="2" a="1"/>
  <c r="D921" i="2" s="1"/>
  <c r="A922" i="2" a="1"/>
  <c r="A922" i="2" s="1"/>
  <c r="E922" i="2" s="1" a="1"/>
  <c r="E922" i="2" s="1"/>
  <c r="A923" i="2" l="1" a="1"/>
  <c r="A923" i="2" s="1"/>
  <c r="B922" i="2" a="1"/>
  <c r="B922" i="2" s="1"/>
  <c r="D922" i="2" a="1"/>
  <c r="D922" i="2" s="1"/>
  <c r="C922" i="2" a="1"/>
  <c r="C922" i="2" s="1"/>
  <c r="E923" i="2" l="1" a="1"/>
  <c r="E923" i="2" s="1"/>
  <c r="D923" i="2" l="1" a="1"/>
  <c r="D923" i="2" s="1"/>
  <c r="B923" i="2" a="1"/>
  <c r="B923" i="2" s="1"/>
  <c r="C923" i="2" a="1"/>
  <c r="C923" i="2" s="1"/>
  <c r="A924" i="2" a="1"/>
  <c r="A924" i="2" s="1"/>
  <c r="E924" i="2" l="1" a="1"/>
  <c r="E924" i="2" s="1"/>
  <c r="A925" i="2" s="1" a="1"/>
  <c r="A925" i="2" s="1"/>
  <c r="E925" i="2" l="1" a="1"/>
  <c r="E925" i="2" s="1"/>
  <c r="A926" i="2" s="1" a="1"/>
  <c r="A926" i="2" s="1"/>
  <c r="D924" i="2" a="1"/>
  <c r="D924" i="2" s="1"/>
  <c r="C924" i="2" a="1"/>
  <c r="C924" i="2" s="1"/>
  <c r="B924" i="2" a="1"/>
  <c r="B924" i="2" s="1"/>
  <c r="E926" i="2" l="1" a="1"/>
  <c r="E926" i="2" s="1"/>
  <c r="A927" i="2" s="1" a="1"/>
  <c r="A927" i="2" s="1"/>
  <c r="C925" i="2" a="1"/>
  <c r="C925" i="2" s="1"/>
  <c r="D925" i="2" a="1"/>
  <c r="D925" i="2" s="1"/>
  <c r="B925" i="2" a="1"/>
  <c r="B925" i="2" s="1"/>
  <c r="E927" i="2" l="1" a="1"/>
  <c r="E927" i="2" s="1"/>
  <c r="A928" i="2" s="1" a="1"/>
  <c r="A928" i="2" s="1"/>
  <c r="C926" i="2" a="1"/>
  <c r="C926" i="2" s="1"/>
  <c r="D926" i="2" a="1"/>
  <c r="D926" i="2" s="1"/>
  <c r="B926" i="2" a="1"/>
  <c r="B926" i="2" s="1"/>
  <c r="E928" i="2" l="1" a="1"/>
  <c r="E928" i="2" s="1"/>
  <c r="A929" i="2" s="1" a="1"/>
  <c r="A929" i="2" s="1"/>
  <c r="D927" i="2" a="1"/>
  <c r="D927" i="2" s="1"/>
  <c r="B927" i="2" a="1"/>
  <c r="B927" i="2" s="1"/>
  <c r="C927" i="2" a="1"/>
  <c r="C927" i="2" s="1"/>
  <c r="E929" i="2" l="1" a="1"/>
  <c r="E929" i="2" s="1"/>
  <c r="A930" i="2" s="1" a="1"/>
  <c r="A930" i="2" s="1"/>
  <c r="B928" i="2" a="1"/>
  <c r="B928" i="2" s="1"/>
  <c r="D928" i="2" a="1"/>
  <c r="D928" i="2" s="1"/>
  <c r="C928" i="2" a="1"/>
  <c r="C928" i="2" s="1"/>
  <c r="E930" i="2" l="1" a="1"/>
  <c r="E930" i="2" s="1"/>
  <c r="A931" i="2" s="1" a="1"/>
  <c r="A931" i="2" s="1"/>
  <c r="E931" i="2" s="1" a="1"/>
  <c r="E931" i="2" s="1"/>
  <c r="B929" i="2" a="1"/>
  <c r="B929" i="2" s="1"/>
  <c r="D929" i="2" a="1"/>
  <c r="D929" i="2" s="1"/>
  <c r="C929" i="2" a="1"/>
  <c r="C929" i="2" s="1"/>
  <c r="A932" i="2" l="1" a="1"/>
  <c r="A932" i="2" s="1"/>
  <c r="D931" i="2" a="1"/>
  <c r="D931" i="2" s="1"/>
  <c r="B931" i="2" a="1"/>
  <c r="B931" i="2" s="1"/>
  <c r="C931" i="2" a="1"/>
  <c r="C931" i="2" s="1"/>
  <c r="C930" i="2" a="1"/>
  <c r="C930" i="2" s="1"/>
  <c r="D930" i="2" a="1"/>
  <c r="D930" i="2" s="1"/>
  <c r="B930" i="2" a="1"/>
  <c r="B930" i="2" s="1"/>
  <c r="E932" i="2" l="1" a="1"/>
  <c r="E932" i="2" s="1"/>
  <c r="A933" i="2" s="1" a="1"/>
  <c r="A933" i="2" s="1"/>
  <c r="E933" i="2" s="1" a="1"/>
  <c r="E933" i="2" s="1"/>
  <c r="A934" i="2" l="1" a="1"/>
  <c r="A934" i="2" s="1"/>
  <c r="C933" i="2" a="1"/>
  <c r="C933" i="2" s="1"/>
  <c r="D933" i="2" a="1"/>
  <c r="D933" i="2" s="1"/>
  <c r="B933" i="2" a="1"/>
  <c r="B933" i="2" s="1"/>
  <c r="B932" i="2" a="1"/>
  <c r="B932" i="2" s="1"/>
  <c r="C932" i="2" a="1"/>
  <c r="C932" i="2" s="1"/>
  <c r="D932" i="2" a="1"/>
  <c r="D932" i="2" s="1"/>
  <c r="E934" i="2" l="1" a="1"/>
  <c r="E934" i="2" s="1"/>
  <c r="A935" i="2" s="1" a="1"/>
  <c r="A935" i="2" s="1"/>
  <c r="E935" i="2" s="1" a="1"/>
  <c r="E935" i="2" s="1"/>
  <c r="A936" i="2" l="1" a="1"/>
  <c r="A936" i="2" s="1"/>
  <c r="E936" i="2" s="1" a="1"/>
  <c r="E936" i="2" s="1"/>
  <c r="B935" i="2" a="1"/>
  <c r="B935" i="2" s="1"/>
  <c r="D935" i="2" a="1"/>
  <c r="D935" i="2" s="1"/>
  <c r="C935" i="2" a="1"/>
  <c r="C935" i="2" s="1"/>
  <c r="C934" i="2" a="1"/>
  <c r="C934" i="2" s="1"/>
  <c r="D934" i="2" a="1"/>
  <c r="D934" i="2" s="1"/>
  <c r="B934" i="2" a="1"/>
  <c r="B934" i="2" s="1"/>
  <c r="A937" i="2" l="1" a="1"/>
  <c r="A937" i="2" s="1"/>
  <c r="D936" i="2" a="1"/>
  <c r="D936" i="2" s="1"/>
  <c r="C936" i="2" a="1"/>
  <c r="C936" i="2" s="1"/>
  <c r="B936" i="2" a="1"/>
  <c r="B936" i="2" s="1"/>
  <c r="E937" i="2" l="1" a="1"/>
  <c r="E937" i="2" s="1"/>
  <c r="A938" i="2" s="1" a="1"/>
  <c r="A938" i="2" s="1"/>
  <c r="E938" i="2" s="1" a="1"/>
  <c r="E938" i="2" s="1"/>
  <c r="A939" i="2" l="1" a="1"/>
  <c r="A939" i="2" s="1"/>
  <c r="B938" i="2" a="1"/>
  <c r="B938" i="2" s="1"/>
  <c r="D938" i="2" a="1"/>
  <c r="D938" i="2" s="1"/>
  <c r="C938" i="2" a="1"/>
  <c r="C938" i="2" s="1"/>
  <c r="C937" i="2" a="1"/>
  <c r="C937" i="2" s="1"/>
  <c r="B937" i="2" a="1"/>
  <c r="B937" i="2" s="1"/>
  <c r="D937" i="2" a="1"/>
  <c r="D937" i="2" s="1"/>
  <c r="E939" i="2" l="1" a="1"/>
  <c r="E939" i="2" s="1"/>
  <c r="A940" i="2" s="1" a="1"/>
  <c r="A940" i="2" s="1"/>
  <c r="E940" i="2" l="1" a="1"/>
  <c r="E940" i="2" s="1"/>
  <c r="A941" i="2" s="1" a="1"/>
  <c r="A941" i="2" s="1"/>
  <c r="E941" i="2" s="1" a="1"/>
  <c r="E941" i="2" s="1"/>
  <c r="C939" i="2" a="1"/>
  <c r="C939" i="2" s="1"/>
  <c r="B939" i="2" a="1"/>
  <c r="B939" i="2" s="1"/>
  <c r="D939" i="2" a="1"/>
  <c r="D939" i="2" s="1"/>
  <c r="A942" i="2" l="1" a="1"/>
  <c r="A942" i="2" s="1"/>
  <c r="E942" i="2" s="1" a="1"/>
  <c r="E942" i="2" s="1"/>
  <c r="D941" i="2" a="1"/>
  <c r="D941" i="2" s="1"/>
  <c r="C941" i="2" a="1"/>
  <c r="C941" i="2" s="1"/>
  <c r="B941" i="2" a="1"/>
  <c r="B941" i="2" s="1"/>
  <c r="C940" i="2" a="1"/>
  <c r="C940" i="2" s="1"/>
  <c r="D940" i="2" a="1"/>
  <c r="D940" i="2" s="1"/>
  <c r="B940" i="2" a="1"/>
  <c r="B940" i="2" s="1"/>
  <c r="A943" i="2" l="1" a="1"/>
  <c r="A943" i="2" s="1"/>
  <c r="E943" i="2" s="1" a="1"/>
  <c r="E943" i="2" s="1"/>
  <c r="D942" i="2" a="1"/>
  <c r="D942" i="2" s="1"/>
  <c r="C942" i="2" a="1"/>
  <c r="C942" i="2" s="1"/>
  <c r="B942" i="2" a="1"/>
  <c r="B942" i="2" s="1"/>
  <c r="A944" i="2" l="1" a="1"/>
  <c r="A944" i="2" s="1"/>
  <c r="E944" i="2" s="1" a="1"/>
  <c r="E944" i="2" s="1"/>
  <c r="D943" i="2" a="1"/>
  <c r="D943" i="2" s="1"/>
  <c r="C943" i="2" a="1"/>
  <c r="C943" i="2" s="1"/>
  <c r="B943" i="2" a="1"/>
  <c r="B943" i="2" s="1"/>
  <c r="A945" i="2" l="1" a="1"/>
  <c r="A945" i="2" s="1"/>
  <c r="E945" i="2" s="1" a="1"/>
  <c r="E945" i="2" s="1"/>
  <c r="D944" i="2" a="1"/>
  <c r="D944" i="2" s="1"/>
  <c r="B944" i="2" a="1"/>
  <c r="B944" i="2" s="1"/>
  <c r="C944" i="2" a="1"/>
  <c r="C944" i="2" s="1"/>
  <c r="A946" i="2" l="1" a="1"/>
  <c r="A946" i="2" s="1"/>
  <c r="C945" i="2" a="1"/>
  <c r="C945" i="2" s="1"/>
  <c r="D945" i="2" a="1"/>
  <c r="D945" i="2" s="1"/>
  <c r="B945" i="2" a="1"/>
  <c r="B945" i="2" s="1"/>
  <c r="E946" i="2" l="1" a="1"/>
  <c r="E946" i="2" s="1"/>
  <c r="A947" i="2" s="1" a="1"/>
  <c r="A947" i="2" s="1"/>
  <c r="E947" i="2" l="1" a="1"/>
  <c r="E947" i="2" s="1"/>
  <c r="A948" i="2" s="1" a="1"/>
  <c r="A948" i="2" s="1"/>
  <c r="E948" i="2" s="1" a="1"/>
  <c r="E948" i="2" s="1"/>
  <c r="D946" i="2" a="1"/>
  <c r="D946" i="2" s="1"/>
  <c r="C946" i="2" a="1"/>
  <c r="C946" i="2" s="1"/>
  <c r="B946" i="2" a="1"/>
  <c r="B946" i="2" s="1"/>
  <c r="A949" i="2" l="1" a="1"/>
  <c r="A949" i="2" s="1"/>
  <c r="D948" i="2" a="1"/>
  <c r="D948" i="2" s="1"/>
  <c r="C948" i="2" a="1"/>
  <c r="C948" i="2" s="1"/>
  <c r="B948" i="2" a="1"/>
  <c r="B948" i="2" s="1"/>
  <c r="D947" i="2" a="1"/>
  <c r="D947" i="2" s="1"/>
  <c r="B947" i="2" a="1"/>
  <c r="B947" i="2" s="1"/>
  <c r="C947" i="2" a="1"/>
  <c r="C947" i="2" s="1"/>
  <c r="E949" i="2" l="1" a="1"/>
  <c r="E949" i="2" s="1"/>
  <c r="A950" i="2" s="1" a="1"/>
  <c r="A950" i="2" s="1"/>
  <c r="E950" i="2" l="1" a="1"/>
  <c r="E950" i="2" s="1"/>
  <c r="A951" i="2" s="1" a="1"/>
  <c r="A951" i="2" s="1"/>
  <c r="D949" i="2" a="1"/>
  <c r="D949" i="2" s="1"/>
  <c r="B949" i="2" a="1"/>
  <c r="B949" i="2" s="1"/>
  <c r="C949" i="2" a="1"/>
  <c r="C949" i="2" s="1"/>
  <c r="E951" i="2" l="1" a="1"/>
  <c r="E951" i="2" s="1"/>
  <c r="B950" i="2" a="1"/>
  <c r="B950" i="2" s="1"/>
  <c r="C950" i="2" a="1"/>
  <c r="C950" i="2" s="1"/>
  <c r="D950" i="2" a="1"/>
  <c r="D950" i="2" s="1"/>
  <c r="D951" i="2" l="1" a="1"/>
  <c r="D951" i="2" s="1"/>
  <c r="C951" i="2" a="1"/>
  <c r="C951" i="2" s="1"/>
  <c r="B951" i="2" a="1"/>
  <c r="B951" i="2" s="1"/>
  <c r="A952" i="2" a="1"/>
  <c r="A952" i="2" s="1"/>
  <c r="E952" i="2" l="1" a="1"/>
  <c r="E952" i="2" s="1"/>
  <c r="A953" i="2" s="1" a="1"/>
  <c r="A953" i="2" s="1"/>
  <c r="E953" i="2" l="1" a="1"/>
  <c r="E953" i="2" s="1"/>
  <c r="D952" i="2" a="1"/>
  <c r="D952" i="2" s="1"/>
  <c r="C952" i="2" a="1"/>
  <c r="C952" i="2" s="1"/>
  <c r="B952" i="2" a="1"/>
  <c r="B952" i="2" s="1"/>
  <c r="C953" i="2" l="1" a="1"/>
  <c r="C953" i="2" s="1"/>
  <c r="D953" i="2" a="1"/>
  <c r="D953" i="2" s="1"/>
  <c r="B953" i="2" a="1"/>
  <c r="B953" i="2" s="1"/>
  <c r="A954" i="2" a="1"/>
  <c r="A954" i="2" s="1"/>
  <c r="E954" i="2" l="1" a="1"/>
  <c r="E954" i="2" s="1"/>
  <c r="A955" i="2" s="1" a="1"/>
  <c r="A955" i="2" s="1"/>
  <c r="E955" i="2" l="1" a="1"/>
  <c r="E955" i="2" s="1"/>
  <c r="A956" i="2" s="1" a="1"/>
  <c r="A956" i="2" s="1"/>
  <c r="C954" i="2" a="1"/>
  <c r="C954" i="2" s="1"/>
  <c r="B954" i="2" a="1"/>
  <c r="B954" i="2" s="1"/>
  <c r="D954" i="2" a="1"/>
  <c r="D954" i="2" s="1"/>
  <c r="E956" i="2" l="1" a="1"/>
  <c r="E956" i="2" s="1"/>
  <c r="A957" i="2" s="1" a="1"/>
  <c r="A957" i="2" s="1"/>
  <c r="C955" i="2" a="1"/>
  <c r="C955" i="2" s="1"/>
  <c r="B955" i="2" a="1"/>
  <c r="B955" i="2" s="1"/>
  <c r="D955" i="2" a="1"/>
  <c r="D955" i="2" s="1"/>
  <c r="E957" i="2" l="1" a="1"/>
  <c r="E957" i="2" s="1"/>
  <c r="A958" i="2" s="1" a="1"/>
  <c r="A958" i="2" s="1"/>
  <c r="B956" i="2" a="1"/>
  <c r="B956" i="2" s="1"/>
  <c r="D956" i="2" a="1"/>
  <c r="D956" i="2" s="1"/>
  <c r="C956" i="2" a="1"/>
  <c r="C956" i="2" s="1"/>
  <c r="E958" i="2" l="1" a="1"/>
  <c r="E958" i="2" s="1"/>
  <c r="A959" i="2" s="1" a="1"/>
  <c r="A959" i="2" s="1"/>
  <c r="D957" i="2" a="1"/>
  <c r="D957" i="2" s="1"/>
  <c r="C957" i="2" a="1"/>
  <c r="C957" i="2" s="1"/>
  <c r="B957" i="2" a="1"/>
  <c r="B957" i="2" s="1"/>
  <c r="E959" i="2" l="1" a="1"/>
  <c r="E959" i="2" s="1"/>
  <c r="A960" i="2" s="1" a="1"/>
  <c r="A960" i="2" s="1"/>
  <c r="E960" i="2" s="1" a="1"/>
  <c r="E960" i="2" s="1"/>
  <c r="C958" i="2" a="1"/>
  <c r="C958" i="2" s="1"/>
  <c r="D958" i="2" a="1"/>
  <c r="D958" i="2" s="1"/>
  <c r="B958" i="2" a="1"/>
  <c r="B958" i="2" s="1"/>
  <c r="A961" i="2" l="1" a="1"/>
  <c r="A961" i="2" s="1"/>
  <c r="C960" i="2" a="1"/>
  <c r="C960" i="2" s="1"/>
  <c r="D960" i="2" a="1"/>
  <c r="D960" i="2" s="1"/>
  <c r="B960" i="2" a="1"/>
  <c r="B960" i="2" s="1"/>
  <c r="B959" i="2" a="1"/>
  <c r="B959" i="2" s="1"/>
  <c r="C959" i="2" a="1"/>
  <c r="C959" i="2" s="1"/>
  <c r="D959" i="2" a="1"/>
  <c r="D959" i="2" s="1"/>
  <c r="E961" i="2" l="1" a="1"/>
  <c r="E961" i="2" s="1"/>
  <c r="A962" i="2" s="1" a="1"/>
  <c r="A962" i="2" s="1"/>
  <c r="E962" i="2" l="1" a="1"/>
  <c r="E962" i="2" s="1"/>
  <c r="A963" i="2" s="1" a="1"/>
  <c r="A963" i="2" s="1"/>
  <c r="C961" i="2" a="1"/>
  <c r="C961" i="2" s="1"/>
  <c r="D961" i="2" a="1"/>
  <c r="D961" i="2" s="1"/>
  <c r="B961" i="2" a="1"/>
  <c r="B961" i="2" s="1"/>
  <c r="E963" i="2" l="1" a="1"/>
  <c r="E963" i="2" s="1"/>
  <c r="A964" i="2" s="1" a="1"/>
  <c r="A964" i="2" s="1"/>
  <c r="C962" i="2" a="1"/>
  <c r="C962" i="2" s="1"/>
  <c r="B962" i="2" a="1"/>
  <c r="B962" i="2" s="1"/>
  <c r="D962" i="2" a="1"/>
  <c r="D962" i="2" s="1"/>
  <c r="E964" i="2" l="1" a="1"/>
  <c r="E964" i="2" s="1"/>
  <c r="A965" i="2" s="1" a="1"/>
  <c r="A965" i="2" s="1"/>
  <c r="E965" i="2" s="1" a="1"/>
  <c r="E965" i="2" s="1"/>
  <c r="C963" i="2" a="1"/>
  <c r="C963" i="2" s="1"/>
  <c r="B963" i="2" a="1"/>
  <c r="B963" i="2" s="1"/>
  <c r="D963" i="2" a="1"/>
  <c r="D963" i="2" s="1"/>
  <c r="A966" i="2" l="1" a="1"/>
  <c r="A966" i="2" s="1"/>
  <c r="C965" i="2" a="1"/>
  <c r="C965" i="2" s="1"/>
  <c r="B965" i="2" a="1"/>
  <c r="B965" i="2" s="1"/>
  <c r="D965" i="2" a="1"/>
  <c r="D965" i="2" s="1"/>
  <c r="C964" i="2" a="1"/>
  <c r="C964" i="2" s="1"/>
  <c r="B964" i="2" a="1"/>
  <c r="B964" i="2" s="1"/>
  <c r="D964" i="2" a="1"/>
  <c r="D964" i="2" s="1"/>
  <c r="E966" i="2" l="1" a="1"/>
  <c r="E966" i="2" s="1"/>
  <c r="A967" i="2" s="1" a="1"/>
  <c r="A967" i="2" s="1"/>
  <c r="E967" i="2" l="1" a="1"/>
  <c r="E967" i="2" s="1"/>
  <c r="A968" i="2" s="1" a="1"/>
  <c r="A968" i="2" s="1"/>
  <c r="C966" i="2" a="1"/>
  <c r="C966" i="2" s="1"/>
  <c r="D966" i="2" a="1"/>
  <c r="D966" i="2" s="1"/>
  <c r="B966" i="2" a="1"/>
  <c r="B966" i="2" s="1"/>
  <c r="E968" i="2" l="1" a="1"/>
  <c r="E968" i="2" s="1"/>
  <c r="A969" i="2" s="1" a="1"/>
  <c r="A969" i="2" s="1"/>
  <c r="D967" i="2" a="1"/>
  <c r="D967" i="2" s="1"/>
  <c r="C967" i="2" a="1"/>
  <c r="C967" i="2" s="1"/>
  <c r="B967" i="2" a="1"/>
  <c r="B967" i="2" s="1"/>
  <c r="E969" i="2" l="1" a="1"/>
  <c r="E969" i="2" s="1"/>
  <c r="A970" i="2" s="1" a="1"/>
  <c r="A970" i="2" s="1"/>
  <c r="D968" i="2" a="1"/>
  <c r="D968" i="2" s="1"/>
  <c r="B968" i="2" a="1"/>
  <c r="B968" i="2" s="1"/>
  <c r="C968" i="2" a="1"/>
  <c r="C968" i="2" s="1"/>
  <c r="E970" i="2" l="1" a="1"/>
  <c r="E970" i="2" s="1"/>
  <c r="A971" i="2" s="1" a="1"/>
  <c r="A971" i="2" s="1"/>
  <c r="D969" i="2" a="1"/>
  <c r="D969" i="2" s="1"/>
  <c r="C969" i="2" a="1"/>
  <c r="C969" i="2" s="1"/>
  <c r="B969" i="2" a="1"/>
  <c r="B969" i="2" s="1"/>
  <c r="E971" i="2" l="1" a="1"/>
  <c r="E971" i="2" s="1"/>
  <c r="B970" i="2" a="1"/>
  <c r="B970" i="2" s="1"/>
  <c r="C970" i="2" a="1"/>
  <c r="C970" i="2" s="1"/>
  <c r="D970" i="2" a="1"/>
  <c r="D970" i="2" s="1"/>
  <c r="D971" i="2" l="1" a="1"/>
  <c r="D971" i="2" s="1"/>
  <c r="B971" i="2" a="1"/>
  <c r="B971" i="2" s="1"/>
  <c r="C971" i="2" a="1"/>
  <c r="C971" i="2" s="1"/>
  <c r="A972" i="2" a="1"/>
  <c r="A972" i="2" s="1"/>
  <c r="E972" i="2" l="1" a="1"/>
  <c r="E972" i="2" s="1"/>
  <c r="A973" i="2" s="1" a="1"/>
  <c r="A973" i="2" s="1"/>
  <c r="E973" i="2" l="1" a="1"/>
  <c r="E973" i="2" s="1"/>
  <c r="A974" i="2" s="1" a="1"/>
  <c r="A974" i="2" s="1"/>
  <c r="E974" i="2" s="1" a="1"/>
  <c r="E974" i="2" s="1"/>
  <c r="C972" i="2" a="1"/>
  <c r="C972" i="2" s="1"/>
  <c r="B972" i="2" a="1"/>
  <c r="B972" i="2" s="1"/>
  <c r="D972" i="2" a="1"/>
  <c r="D972" i="2" s="1"/>
  <c r="A975" i="2" l="1" a="1"/>
  <c r="A975" i="2" s="1"/>
  <c r="B974" i="2" a="1"/>
  <c r="B974" i="2" s="1"/>
  <c r="C974" i="2" a="1"/>
  <c r="C974" i="2" s="1"/>
  <c r="D974" i="2" a="1"/>
  <c r="D974" i="2" s="1"/>
  <c r="B973" i="2" a="1"/>
  <c r="B973" i="2" s="1"/>
  <c r="C973" i="2" a="1"/>
  <c r="C973" i="2" s="1"/>
  <c r="D973" i="2" a="1"/>
  <c r="D973" i="2" s="1"/>
  <c r="E975" i="2" l="1" a="1"/>
  <c r="E975" i="2" s="1"/>
  <c r="A976" i="2" s="1" a="1"/>
  <c r="A976" i="2" s="1"/>
  <c r="E976" i="2" l="1" a="1"/>
  <c r="E976" i="2" s="1"/>
  <c r="A977" i="2" s="1" a="1"/>
  <c r="A977" i="2" s="1"/>
  <c r="B975" i="2" a="1"/>
  <c r="B975" i="2" s="1"/>
  <c r="D975" i="2" a="1"/>
  <c r="D975" i="2" s="1"/>
  <c r="C975" i="2" a="1"/>
  <c r="C975" i="2" s="1"/>
  <c r="E977" i="2" l="1" a="1"/>
  <c r="E977" i="2" s="1"/>
  <c r="A978" i="2" s="1" a="1"/>
  <c r="A978" i="2" s="1"/>
  <c r="B976" i="2" a="1"/>
  <c r="B976" i="2" s="1"/>
  <c r="C976" i="2" a="1"/>
  <c r="C976" i="2" s="1"/>
  <c r="D976" i="2" a="1"/>
  <c r="D976" i="2" s="1"/>
  <c r="E978" i="2" l="1" a="1"/>
  <c r="E978" i="2" s="1"/>
  <c r="A979" i="2" s="1" a="1"/>
  <c r="A979" i="2" s="1"/>
  <c r="D977" i="2" a="1"/>
  <c r="D977" i="2" s="1"/>
  <c r="B977" i="2" a="1"/>
  <c r="B977" i="2" s="1"/>
  <c r="C977" i="2" a="1"/>
  <c r="C977" i="2" s="1"/>
  <c r="E979" i="2" l="1" a="1"/>
  <c r="E979" i="2" s="1"/>
  <c r="A980" i="2" s="1" a="1"/>
  <c r="A980" i="2" s="1"/>
  <c r="B978" i="2" a="1"/>
  <c r="B978" i="2" s="1"/>
  <c r="D978" i="2" a="1"/>
  <c r="D978" i="2" s="1"/>
  <c r="C978" i="2" a="1"/>
  <c r="C978" i="2" s="1"/>
  <c r="E980" i="2" l="1" a="1"/>
  <c r="E980" i="2" s="1"/>
  <c r="A981" i="2" s="1" a="1"/>
  <c r="A981" i="2" s="1"/>
  <c r="B979" i="2" a="1"/>
  <c r="B979" i="2" s="1"/>
  <c r="C979" i="2" a="1"/>
  <c r="C979" i="2" s="1"/>
  <c r="D979" i="2" a="1"/>
  <c r="D979" i="2" s="1"/>
  <c r="E981" i="2" l="1" a="1"/>
  <c r="E981" i="2" s="1"/>
  <c r="D980" i="2" a="1"/>
  <c r="D980" i="2" s="1"/>
  <c r="C980" i="2" a="1"/>
  <c r="C980" i="2" s="1"/>
  <c r="B980" i="2" a="1"/>
  <c r="B980" i="2" s="1"/>
  <c r="C981" i="2" l="1" a="1"/>
  <c r="C981" i="2" s="1"/>
  <c r="B981" i="2" a="1"/>
  <c r="B981" i="2" s="1"/>
  <c r="D981" i="2" a="1"/>
  <c r="D981" i="2" s="1"/>
  <c r="A982" i="2" a="1"/>
  <c r="A982" i="2" s="1"/>
  <c r="E982" i="2" s="1" a="1"/>
  <c r="E982" i="2" s="1"/>
  <c r="A983" i="2" l="1" a="1"/>
  <c r="A983" i="2" s="1"/>
  <c r="C982" i="2" a="1"/>
  <c r="C982" i="2" s="1"/>
  <c r="B982" i="2" a="1"/>
  <c r="B982" i="2" s="1"/>
  <c r="D982" i="2" a="1"/>
  <c r="D982" i="2" s="1"/>
  <c r="E983" i="2" l="1" a="1"/>
  <c r="E983" i="2" s="1"/>
  <c r="A984" i="2" s="1" a="1"/>
  <c r="A984" i="2" s="1"/>
  <c r="E984" i="2" l="1" a="1"/>
  <c r="E984" i="2" s="1"/>
  <c r="C983" i="2" a="1"/>
  <c r="C983" i="2" s="1"/>
  <c r="D983" i="2" a="1"/>
  <c r="D983" i="2" s="1"/>
  <c r="B983" i="2" a="1"/>
  <c r="B983" i="2" s="1"/>
  <c r="B984" i="2" l="1" a="1"/>
  <c r="B984" i="2" s="1"/>
  <c r="D984" i="2" a="1"/>
  <c r="D984" i="2" s="1"/>
  <c r="C984" i="2" a="1"/>
  <c r="C984" i="2" s="1"/>
  <c r="A985" i="2" a="1"/>
  <c r="A985" i="2" s="1"/>
  <c r="E985" i="2" l="1" a="1"/>
  <c r="E985" i="2" s="1"/>
  <c r="A986" i="2" s="1" a="1"/>
  <c r="A986" i="2" s="1"/>
  <c r="E986" i="2" s="1" a="1"/>
  <c r="E986" i="2" s="1"/>
  <c r="A987" i="2" l="1" a="1"/>
  <c r="A987" i="2" s="1"/>
  <c r="C986" i="2" a="1"/>
  <c r="C986" i="2" s="1"/>
  <c r="D986" i="2" a="1"/>
  <c r="D986" i="2" s="1"/>
  <c r="B986" i="2" a="1"/>
  <c r="B986" i="2" s="1"/>
  <c r="C985" i="2" a="1"/>
  <c r="C985" i="2" s="1"/>
  <c r="D985" i="2" a="1"/>
  <c r="D985" i="2" s="1"/>
  <c r="B985" i="2" a="1"/>
  <c r="B985" i="2" s="1"/>
  <c r="E987" i="2" l="1" a="1"/>
  <c r="E987" i="2" s="1"/>
  <c r="A988" i="2" s="1" a="1"/>
  <c r="A988" i="2" s="1"/>
  <c r="E988" i="2" l="1" a="1"/>
  <c r="E988" i="2" s="1"/>
  <c r="A989" i="2" s="1" a="1"/>
  <c r="A989" i="2" s="1"/>
  <c r="B987" i="2" a="1"/>
  <c r="B987" i="2" s="1"/>
  <c r="D987" i="2" a="1"/>
  <c r="D987" i="2" s="1"/>
  <c r="C987" i="2" a="1"/>
  <c r="C987" i="2" s="1"/>
  <c r="E989" i="2" l="1" a="1"/>
  <c r="E989" i="2" s="1"/>
  <c r="A990" i="2" s="1" a="1"/>
  <c r="A990" i="2" s="1"/>
  <c r="B988" i="2" a="1"/>
  <c r="B988" i="2" s="1"/>
  <c r="D988" i="2" a="1"/>
  <c r="D988" i="2" s="1"/>
  <c r="C988" i="2" a="1"/>
  <c r="C988" i="2" s="1"/>
  <c r="E990" i="2" l="1" a="1"/>
  <c r="E990" i="2" s="1"/>
  <c r="A991" i="2" s="1" a="1"/>
  <c r="A991" i="2" s="1"/>
  <c r="E991" i="2" s="1" a="1"/>
  <c r="E991" i="2" s="1"/>
  <c r="C989" i="2" a="1"/>
  <c r="C989" i="2" s="1"/>
  <c r="B989" i="2" a="1"/>
  <c r="B989" i="2" s="1"/>
  <c r="D989" i="2" a="1"/>
  <c r="D989" i="2" s="1"/>
  <c r="A992" i="2" l="1" a="1"/>
  <c r="A992" i="2" s="1"/>
  <c r="C991" i="2" a="1"/>
  <c r="C991" i="2" s="1"/>
  <c r="B991" i="2" a="1"/>
  <c r="B991" i="2" s="1"/>
  <c r="D991" i="2" a="1"/>
  <c r="D991" i="2" s="1"/>
  <c r="B990" i="2" a="1"/>
  <c r="B990" i="2" s="1"/>
  <c r="C990" i="2" a="1"/>
  <c r="C990" i="2" s="1"/>
  <c r="D990" i="2" a="1"/>
  <c r="D990" i="2" s="1"/>
  <c r="E992" i="2" l="1" a="1"/>
  <c r="E992" i="2" s="1"/>
  <c r="D992" i="2" l="1" a="1"/>
  <c r="D992" i="2" s="1"/>
  <c r="C992" i="2" a="1"/>
  <c r="C992" i="2" s="1"/>
  <c r="B992" i="2" a="1"/>
  <c r="B992" i="2" s="1"/>
  <c r="A993" i="2" a="1"/>
  <c r="A993" i="2" s="1"/>
  <c r="E993" i="2" l="1" a="1"/>
  <c r="E993" i="2" s="1"/>
  <c r="D993" i="2" l="1" a="1"/>
  <c r="D993" i="2" s="1"/>
  <c r="C993" i="2" a="1"/>
  <c r="C993" i="2" s="1"/>
  <c r="B993" i="2" a="1"/>
  <c r="B993" i="2" s="1"/>
  <c r="A994" i="2" a="1"/>
  <c r="A994" i="2" s="1"/>
  <c r="E994" i="2" l="1" a="1"/>
  <c r="E994" i="2" s="1"/>
  <c r="A995" i="2" s="1" a="1"/>
  <c r="A995" i="2" s="1"/>
  <c r="E995" i="2" l="1" a="1"/>
  <c r="E995" i="2" s="1"/>
  <c r="A996" i="2" s="1" a="1"/>
  <c r="A996" i="2" s="1"/>
  <c r="B994" i="2" a="1"/>
  <c r="B994" i="2" s="1"/>
  <c r="D994" i="2" a="1"/>
  <c r="D994" i="2" s="1"/>
  <c r="C994" i="2" a="1"/>
  <c r="C994" i="2" s="1"/>
  <c r="E996" i="2" l="1" a="1"/>
  <c r="E996" i="2" s="1"/>
  <c r="A997" i="2" s="1" a="1"/>
  <c r="A997" i="2" s="1"/>
  <c r="C995" i="2" a="1"/>
  <c r="C995" i="2" s="1"/>
  <c r="D995" i="2" a="1"/>
  <c r="D995" i="2" s="1"/>
  <c r="B995" i="2" a="1"/>
  <c r="B995" i="2" s="1"/>
  <c r="E997" i="2" l="1" a="1"/>
  <c r="E997" i="2" s="1"/>
  <c r="A998" i="2" s="1" a="1"/>
  <c r="A998" i="2" s="1"/>
  <c r="D996" i="2" a="1"/>
  <c r="D996" i="2" s="1"/>
  <c r="B996" i="2" a="1"/>
  <c r="B996" i="2" s="1"/>
  <c r="C996" i="2" a="1"/>
  <c r="C996" i="2" s="1"/>
  <c r="E998" i="2" l="1" a="1"/>
  <c r="E998" i="2" s="1"/>
  <c r="A999" i="2" s="1" a="1"/>
  <c r="A999" i="2" s="1"/>
  <c r="B997" i="2" a="1"/>
  <c r="B997" i="2" s="1"/>
  <c r="D997" i="2" a="1"/>
  <c r="D997" i="2" s="1"/>
  <c r="C997" i="2" a="1"/>
  <c r="C997" i="2" s="1"/>
  <c r="E999" i="2" l="1" a="1"/>
  <c r="E999" i="2" s="1"/>
  <c r="A1000" i="2" s="1" a="1"/>
  <c r="A1000" i="2" s="1"/>
  <c r="D998" i="2" a="1"/>
  <c r="D998" i="2" s="1"/>
  <c r="B998" i="2" a="1"/>
  <c r="B998" i="2" s="1"/>
  <c r="C998" i="2" a="1"/>
  <c r="C998" i="2" s="1"/>
  <c r="E1000" i="2" l="1" a="1"/>
  <c r="E1000" i="2" s="1"/>
  <c r="A1001" i="2" s="1" a="1"/>
  <c r="A1001" i="2" s="1"/>
  <c r="D999" i="2" a="1"/>
  <c r="D999" i="2" s="1"/>
  <c r="C999" i="2" a="1"/>
  <c r="C999" i="2" s="1"/>
  <c r="B999" i="2" a="1"/>
  <c r="B999" i="2" s="1"/>
  <c r="E1001" i="2" l="1" a="1"/>
  <c r="E1001" i="2" s="1"/>
  <c r="A1002" i="2" s="1" a="1"/>
  <c r="A1002" i="2" s="1"/>
  <c r="E1002" i="2" s="1" a="1"/>
  <c r="E1002" i="2" s="1"/>
  <c r="D1000" i="2" a="1"/>
  <c r="D1000" i="2" s="1"/>
  <c r="C1000" i="2" a="1"/>
  <c r="C1000" i="2" s="1"/>
  <c r="B1000" i="2" a="1"/>
  <c r="B1000" i="2" s="1"/>
  <c r="A1003" i="2" l="1" a="1"/>
  <c r="A1003" i="2" s="1"/>
  <c r="E1003" i="2" s="1" a="1"/>
  <c r="E1003" i="2" s="1"/>
  <c r="C1002" i="2" a="1"/>
  <c r="C1002" i="2" s="1"/>
  <c r="D1002" i="2" a="1"/>
  <c r="D1002" i="2" s="1"/>
  <c r="B1002" i="2" a="1"/>
  <c r="B1002" i="2" s="1"/>
  <c r="D1001" i="2" a="1"/>
  <c r="D1001" i="2" s="1"/>
  <c r="C1001" i="2" a="1"/>
  <c r="C1001" i="2" s="1"/>
  <c r="B1001" i="2" a="1"/>
  <c r="B1001" i="2" s="1"/>
  <c r="A1004" i="2" l="1" a="1"/>
  <c r="A1004" i="2" s="1"/>
  <c r="B1003" i="2" a="1"/>
  <c r="B1003" i="2" s="1"/>
  <c r="D1003" i="2" a="1"/>
  <c r="D1003" i="2" s="1"/>
  <c r="C1003" i="2" a="1"/>
  <c r="C1003" i="2" s="1"/>
  <c r="E1004" i="2" l="1" a="1"/>
  <c r="E1004" i="2" s="1"/>
  <c r="A1005" i="2" s="1" a="1"/>
  <c r="A1005" i="2" s="1"/>
  <c r="E1005" i="2" l="1" a="1"/>
  <c r="E1005" i="2" s="1"/>
  <c r="A1006" i="2" s="1" a="1"/>
  <c r="A1006" i="2" s="1"/>
  <c r="E1006" i="2" s="1" a="1"/>
  <c r="E1006" i="2" s="1"/>
  <c r="D1004" i="2" a="1"/>
  <c r="D1004" i="2" s="1"/>
  <c r="B1004" i="2" a="1"/>
  <c r="B1004" i="2" s="1"/>
  <c r="C1004" i="2" a="1"/>
  <c r="C1004" i="2" s="1"/>
  <c r="A1007" i="2" l="1" a="1"/>
  <c r="A1007" i="2" s="1"/>
  <c r="B1006" i="2" a="1"/>
  <c r="B1006" i="2" s="1"/>
  <c r="C1006" i="2" a="1"/>
  <c r="C1006" i="2" s="1"/>
  <c r="D1006" i="2" a="1"/>
  <c r="D1006" i="2" s="1"/>
  <c r="D1005" i="2" a="1"/>
  <c r="D1005" i="2" s="1"/>
  <c r="B1005" i="2" a="1"/>
  <c r="B1005" i="2" s="1"/>
  <c r="C1005" i="2" a="1"/>
  <c r="C1005" i="2" s="1"/>
  <c r="E1007" i="2" l="1" a="1"/>
  <c r="E1007" i="2" s="1"/>
  <c r="A1008" i="2" s="1" a="1"/>
  <c r="A1008" i="2" s="1"/>
  <c r="E1008" i="2" s="1" a="1"/>
  <c r="E1008" i="2" s="1"/>
  <c r="A1009" i="2" l="1" a="1"/>
  <c r="A1009" i="2" s="1"/>
  <c r="E1009" i="2" s="1" a="1"/>
  <c r="E1009" i="2" s="1"/>
  <c r="C1008" i="2" a="1"/>
  <c r="C1008" i="2" s="1"/>
  <c r="B1008" i="2" a="1"/>
  <c r="B1008" i="2" s="1"/>
  <c r="D1008" i="2" a="1"/>
  <c r="D1008" i="2" s="1"/>
  <c r="D1007" i="2" a="1"/>
  <c r="D1007" i="2" s="1"/>
  <c r="C1007" i="2" a="1"/>
  <c r="C1007" i="2" s="1"/>
  <c r="B1007" i="2" a="1"/>
  <c r="B1007" i="2" s="1"/>
  <c r="A1010" i="2" l="1" a="1"/>
  <c r="A1010" i="2" s="1"/>
  <c r="C1009" i="2" a="1"/>
  <c r="C1009" i="2" s="1"/>
  <c r="D1009" i="2" a="1"/>
  <c r="D1009" i="2" s="1"/>
  <c r="B1009" i="2" a="1"/>
  <c r="B1009" i="2" s="1"/>
  <c r="E1010" i="2" l="1" a="1"/>
  <c r="E1010" i="2" s="1"/>
  <c r="A1011" i="2" s="1" a="1"/>
  <c r="A1011" i="2" s="1"/>
  <c r="E1011" i="2" l="1" a="1"/>
  <c r="E1011" i="2" s="1"/>
  <c r="A1012" i="2" s="1" a="1"/>
  <c r="A1012" i="2" s="1"/>
  <c r="E1012" i="2" s="1" a="1"/>
  <c r="E1012" i="2" s="1"/>
  <c r="D1010" i="2" a="1"/>
  <c r="D1010" i="2" s="1"/>
  <c r="B1010" i="2" a="1"/>
  <c r="B1010" i="2" s="1"/>
  <c r="C1010" i="2" a="1"/>
  <c r="C1010" i="2" s="1"/>
  <c r="A1013" i="2" l="1" a="1"/>
  <c r="A1013" i="2" s="1"/>
  <c r="B1012" i="2" a="1"/>
  <c r="B1012" i="2" s="1"/>
  <c r="C1012" i="2" a="1"/>
  <c r="C1012" i="2" s="1"/>
  <c r="D1012" i="2" a="1"/>
  <c r="D1012" i="2" s="1"/>
  <c r="D1011" i="2" a="1"/>
  <c r="D1011" i="2" s="1"/>
  <c r="B1011" i="2" a="1"/>
  <c r="B1011" i="2" s="1"/>
  <c r="C1011" i="2" a="1"/>
  <c r="C1011" i="2" s="1"/>
  <c r="E1013" i="2" l="1" a="1"/>
  <c r="E1013" i="2" s="1"/>
  <c r="A1014" i="2" s="1" a="1"/>
  <c r="A1014" i="2" s="1"/>
  <c r="E1014" i="2" s="1" a="1"/>
  <c r="E1014" i="2" s="1"/>
  <c r="A1015" i="2" l="1" a="1"/>
  <c r="A1015" i="2" s="1"/>
  <c r="E1015" i="2" s="1" a="1"/>
  <c r="E1015" i="2" s="1"/>
  <c r="D1014" i="2" a="1"/>
  <c r="D1014" i="2" s="1"/>
  <c r="B1014" i="2" a="1"/>
  <c r="B1014" i="2" s="1"/>
  <c r="C1014" i="2" a="1"/>
  <c r="C1014" i="2" s="1"/>
  <c r="D1013" i="2" a="1"/>
  <c r="D1013" i="2" s="1"/>
  <c r="C1013" i="2" a="1"/>
  <c r="C1013" i="2" s="1"/>
  <c r="B1013" i="2" a="1"/>
  <c r="B1013" i="2" s="1"/>
  <c r="A1016" i="2" l="1" a="1"/>
  <c r="A1016" i="2" s="1"/>
  <c r="D1015" i="2" a="1"/>
  <c r="D1015" i="2" s="1"/>
  <c r="B1015" i="2" a="1"/>
  <c r="B1015" i="2" s="1"/>
  <c r="C1015" i="2" a="1"/>
  <c r="C1015" i="2" s="1"/>
  <c r="E1016" i="2" l="1" a="1"/>
  <c r="E1016" i="2" s="1"/>
  <c r="A1017" i="2" s="1" a="1"/>
  <c r="A1017" i="2" s="1"/>
  <c r="E1017" i="2" s="1" a="1"/>
  <c r="E1017" i="2" s="1"/>
  <c r="A1018" i="2" l="1" a="1"/>
  <c r="A1018" i="2" s="1"/>
  <c r="D1017" i="2" a="1"/>
  <c r="D1017" i="2" s="1"/>
  <c r="B1017" i="2" a="1"/>
  <c r="B1017" i="2" s="1"/>
  <c r="C1017" i="2" a="1"/>
  <c r="C1017" i="2" s="1"/>
  <c r="B1016" i="2" a="1"/>
  <c r="B1016" i="2" s="1"/>
  <c r="D1016" i="2" a="1"/>
  <c r="D1016" i="2" s="1"/>
  <c r="C1016" i="2" a="1"/>
  <c r="C1016" i="2" s="1"/>
  <c r="E1018" i="2" l="1" a="1"/>
  <c r="E1018" i="2" s="1"/>
  <c r="A1019" i="2" s="1" a="1"/>
  <c r="A1019" i="2" s="1"/>
  <c r="E1019" i="2" l="1" a="1"/>
  <c r="E1019" i="2" s="1"/>
  <c r="A1020" i="2" s="1" a="1"/>
  <c r="A1020" i="2" s="1"/>
  <c r="C1018" i="2" a="1"/>
  <c r="C1018" i="2" s="1"/>
  <c r="D1018" i="2" a="1"/>
  <c r="D1018" i="2" s="1"/>
  <c r="B1018" i="2" a="1"/>
  <c r="B1018" i="2" s="1"/>
  <c r="E1020" i="2" l="1" a="1"/>
  <c r="E1020" i="2" s="1"/>
  <c r="A1021" i="2" s="1" a="1"/>
  <c r="A1021" i="2" s="1"/>
  <c r="D1019" i="2" a="1"/>
  <c r="D1019" i="2" s="1"/>
  <c r="C1019" i="2" a="1"/>
  <c r="C1019" i="2" s="1"/>
  <c r="B1019" i="2" a="1"/>
  <c r="B1019" i="2" s="1"/>
  <c r="E1021" i="2" l="1" a="1"/>
  <c r="E1021" i="2" s="1"/>
  <c r="A1022" i="2" s="1" a="1"/>
  <c r="A1022" i="2" s="1"/>
  <c r="B1020" i="2" a="1"/>
  <c r="B1020" i="2" s="1"/>
  <c r="D1020" i="2" a="1"/>
  <c r="D1020" i="2" s="1"/>
  <c r="C1020" i="2" a="1"/>
  <c r="C1020" i="2" s="1"/>
  <c r="E1022" i="2" l="1" a="1"/>
  <c r="E1022" i="2" s="1"/>
  <c r="A1023" i="2" s="1" a="1"/>
  <c r="A1023" i="2" s="1"/>
  <c r="B1021" i="2" a="1"/>
  <c r="B1021" i="2" s="1"/>
  <c r="C1021" i="2" a="1"/>
  <c r="C1021" i="2" s="1"/>
  <c r="D1021" i="2" a="1"/>
  <c r="D1021" i="2" s="1"/>
  <c r="E1023" i="2" l="1" a="1"/>
  <c r="E1023" i="2" s="1"/>
  <c r="A1024" i="2" s="1" a="1"/>
  <c r="A1024" i="2" s="1"/>
  <c r="E1024" i="2" s="1" a="1"/>
  <c r="E1024" i="2" s="1"/>
  <c r="B1022" i="2" a="1"/>
  <c r="B1022" i="2" s="1"/>
  <c r="D1022" i="2" a="1"/>
  <c r="D1022" i="2" s="1"/>
  <c r="C1022" i="2" a="1"/>
  <c r="C1022" i="2" s="1"/>
  <c r="A1025" i="2" l="1" a="1"/>
  <c r="A1025" i="2" s="1"/>
  <c r="E1025" i="2" s="1" a="1"/>
  <c r="E1025" i="2" s="1"/>
  <c r="C1024" i="2" a="1"/>
  <c r="C1024" i="2" s="1"/>
  <c r="D1024" i="2" a="1"/>
  <c r="D1024" i="2" s="1"/>
  <c r="B1024" i="2" a="1"/>
  <c r="B1024" i="2" s="1"/>
  <c r="B1023" i="2" a="1"/>
  <c r="B1023" i="2" s="1"/>
  <c r="D1023" i="2" a="1"/>
  <c r="D1023" i="2" s="1"/>
  <c r="C1023" i="2" a="1"/>
  <c r="C1023" i="2" s="1"/>
  <c r="A1026" i="2" l="1" a="1"/>
  <c r="A1026" i="2" s="1"/>
  <c r="C1025" i="2" a="1"/>
  <c r="C1025" i="2" s="1"/>
  <c r="B1025" i="2" a="1"/>
  <c r="B1025" i="2" s="1"/>
  <c r="D1025" i="2" a="1"/>
  <c r="D1025" i="2" s="1"/>
  <c r="E1026" i="2" l="1" a="1"/>
  <c r="E1026" i="2" s="1"/>
  <c r="A1027" i="2" s="1" a="1"/>
  <c r="A1027" i="2" s="1"/>
  <c r="E1027" i="2" l="1" a="1"/>
  <c r="E1027" i="2" s="1"/>
  <c r="A1028" i="2" s="1" a="1"/>
  <c r="A1028" i="2" s="1"/>
  <c r="E1028" i="2" s="1" a="1"/>
  <c r="E1028" i="2" s="1"/>
  <c r="B1026" i="2" a="1"/>
  <c r="B1026" i="2" s="1"/>
  <c r="C1026" i="2" a="1"/>
  <c r="C1026" i="2" s="1"/>
  <c r="D1026" i="2" a="1"/>
  <c r="D1026" i="2" s="1"/>
  <c r="A1029" i="2" l="1" a="1"/>
  <c r="A1029" i="2" s="1"/>
  <c r="B1028" i="2" a="1"/>
  <c r="B1028" i="2" s="1"/>
  <c r="C1028" i="2" a="1"/>
  <c r="C1028" i="2" s="1"/>
  <c r="D1028" i="2" a="1"/>
  <c r="D1028" i="2" s="1"/>
  <c r="D1027" i="2" a="1"/>
  <c r="D1027" i="2" s="1"/>
  <c r="C1027" i="2" a="1"/>
  <c r="C1027" i="2" s="1"/>
  <c r="B1027" i="2" a="1"/>
  <c r="B1027" i="2" s="1"/>
  <c r="E1029" i="2" l="1" a="1"/>
  <c r="E1029" i="2" s="1"/>
  <c r="A1030" i="2" s="1" a="1"/>
  <c r="A1030" i="2" s="1"/>
  <c r="E1030" i="2" l="1" a="1"/>
  <c r="E1030" i="2" s="1"/>
  <c r="A1031" i="2" s="1" a="1"/>
  <c r="A1031" i="2" s="1"/>
  <c r="B1029" i="2" a="1"/>
  <c r="B1029" i="2" s="1"/>
  <c r="C1029" i="2" a="1"/>
  <c r="C1029" i="2" s="1"/>
  <c r="D1029" i="2" a="1"/>
  <c r="D1029" i="2" s="1"/>
  <c r="E1031" i="2" l="1" a="1"/>
  <c r="E1031" i="2" s="1"/>
  <c r="A1032" i="2" s="1" a="1"/>
  <c r="A1032" i="2" s="1"/>
  <c r="D1030" i="2" a="1"/>
  <c r="D1030" i="2" s="1"/>
  <c r="C1030" i="2" a="1"/>
  <c r="C1030" i="2" s="1"/>
  <c r="B1030" i="2" a="1"/>
  <c r="B1030" i="2" s="1"/>
  <c r="E1032" i="2" l="1" a="1"/>
  <c r="E1032" i="2" s="1"/>
  <c r="A1033" i="2" s="1" a="1"/>
  <c r="A1033" i="2" s="1"/>
  <c r="D1031" i="2" a="1"/>
  <c r="D1031" i="2" s="1"/>
  <c r="C1031" i="2" a="1"/>
  <c r="C1031" i="2" s="1"/>
  <c r="B1031" i="2" a="1"/>
  <c r="B1031" i="2" s="1"/>
  <c r="E1033" i="2" l="1" a="1"/>
  <c r="E1033" i="2" s="1"/>
  <c r="A1034" i="2" s="1" a="1"/>
  <c r="A1034" i="2" s="1"/>
  <c r="B1032" i="2" a="1"/>
  <c r="B1032" i="2" s="1"/>
  <c r="C1032" i="2" a="1"/>
  <c r="C1032" i="2" s="1"/>
  <c r="D1032" i="2" a="1"/>
  <c r="D1032" i="2" s="1"/>
  <c r="E1034" i="2" l="1" a="1"/>
  <c r="E1034" i="2" s="1"/>
  <c r="A1035" i="2" s="1" a="1"/>
  <c r="A1035" i="2" s="1"/>
  <c r="E1035" i="2" s="1" a="1"/>
  <c r="E1035" i="2" s="1"/>
  <c r="D1033" i="2" a="1"/>
  <c r="D1033" i="2" s="1"/>
  <c r="C1033" i="2" a="1"/>
  <c r="C1033" i="2" s="1"/>
  <c r="B1033" i="2" a="1"/>
  <c r="B1033" i="2" s="1"/>
  <c r="A1036" i="2" l="1" a="1"/>
  <c r="A1036" i="2" s="1"/>
  <c r="D1035" i="2" a="1"/>
  <c r="D1035" i="2" s="1"/>
  <c r="C1035" i="2" a="1"/>
  <c r="C1035" i="2" s="1"/>
  <c r="B1035" i="2" a="1"/>
  <c r="B1035" i="2" s="1"/>
  <c r="D1034" i="2" a="1"/>
  <c r="D1034" i="2" s="1"/>
  <c r="C1034" i="2" a="1"/>
  <c r="C1034" i="2" s="1"/>
  <c r="B1034" i="2" a="1"/>
  <c r="B1034" i="2" s="1"/>
  <c r="E1036" i="2" l="1" a="1"/>
  <c r="E1036" i="2" s="1"/>
  <c r="D1036" i="2" l="1" a="1"/>
  <c r="D1036" i="2" s="1"/>
  <c r="B1036" i="2" a="1"/>
  <c r="B1036" i="2" s="1"/>
  <c r="C1036" i="2" a="1"/>
  <c r="C1036" i="2" s="1"/>
  <c r="A1037" i="2" a="1"/>
  <c r="A1037" i="2" s="1"/>
  <c r="E1037" i="2" l="1" a="1"/>
  <c r="E1037" i="2" s="1"/>
  <c r="A1038" i="2" s="1" a="1"/>
  <c r="A1038" i="2" s="1"/>
  <c r="E1038" i="2" l="1" a="1"/>
  <c r="E1038" i="2" s="1"/>
  <c r="A1039" i="2" s="1" a="1"/>
  <c r="A1039" i="2" s="1"/>
  <c r="D1037" i="2" a="1"/>
  <c r="D1037" i="2" s="1"/>
  <c r="C1037" i="2" a="1"/>
  <c r="C1037" i="2" s="1"/>
  <c r="B1037" i="2" a="1"/>
  <c r="B1037" i="2" s="1"/>
  <c r="E1039" i="2" l="1" a="1"/>
  <c r="E1039" i="2" s="1"/>
  <c r="A1040" i="2" s="1" a="1"/>
  <c r="A1040" i="2" s="1"/>
  <c r="E1040" i="2" s="1" a="1"/>
  <c r="E1040" i="2" s="1"/>
  <c r="D1038" i="2" a="1"/>
  <c r="D1038" i="2" s="1"/>
  <c r="B1038" i="2" a="1"/>
  <c r="B1038" i="2" s="1"/>
  <c r="C1038" i="2" a="1"/>
  <c r="C1038" i="2" s="1"/>
  <c r="A1041" i="2" l="1" a="1"/>
  <c r="A1041" i="2" s="1"/>
  <c r="C1040" i="2" a="1"/>
  <c r="C1040" i="2" s="1"/>
  <c r="B1040" i="2" a="1"/>
  <c r="B1040" i="2" s="1"/>
  <c r="D1040" i="2" a="1"/>
  <c r="D1040" i="2" s="1"/>
  <c r="D1039" i="2" a="1"/>
  <c r="D1039" i="2" s="1"/>
  <c r="C1039" i="2" a="1"/>
  <c r="C1039" i="2" s="1"/>
  <c r="B1039" i="2" a="1"/>
  <c r="B1039" i="2" s="1"/>
  <c r="E1041" i="2" l="1" a="1"/>
  <c r="E1041" i="2" s="1"/>
  <c r="A1042" i="2" s="1" a="1"/>
  <c r="A1042" i="2" s="1"/>
  <c r="E1042" i="2" l="1" a="1"/>
  <c r="E1042" i="2" s="1"/>
  <c r="A1043" i="2" s="1" a="1"/>
  <c r="A1043" i="2" s="1"/>
  <c r="C1041" i="2" a="1"/>
  <c r="C1041" i="2" s="1"/>
  <c r="B1041" i="2" a="1"/>
  <c r="B1041" i="2" s="1"/>
  <c r="D1041" i="2" a="1"/>
  <c r="D1041" i="2" s="1"/>
  <c r="E1043" i="2" l="1" a="1"/>
  <c r="E1043" i="2" s="1"/>
  <c r="A1044" i="2" s="1" a="1"/>
  <c r="A1044" i="2" s="1"/>
  <c r="D1042" i="2" a="1"/>
  <c r="D1042" i="2" s="1"/>
  <c r="C1042" i="2" a="1"/>
  <c r="C1042" i="2" s="1"/>
  <c r="B1042" i="2" a="1"/>
  <c r="B1042" i="2" s="1"/>
  <c r="E1044" i="2" l="1" a="1"/>
  <c r="E1044" i="2" s="1"/>
  <c r="A1045" i="2" s="1" a="1"/>
  <c r="A1045" i="2" s="1"/>
  <c r="B1043" i="2" a="1"/>
  <c r="B1043" i="2" s="1"/>
  <c r="D1043" i="2" a="1"/>
  <c r="D1043" i="2" s="1"/>
  <c r="C1043" i="2" a="1"/>
  <c r="C1043" i="2" s="1"/>
  <c r="E1045" i="2" l="1" a="1"/>
  <c r="E1045" i="2" s="1"/>
  <c r="A1046" i="2" s="1" a="1"/>
  <c r="A1046" i="2" s="1"/>
  <c r="C1044" i="2" a="1"/>
  <c r="C1044" i="2" s="1"/>
  <c r="D1044" i="2" a="1"/>
  <c r="D1044" i="2" s="1"/>
  <c r="B1044" i="2" a="1"/>
  <c r="B1044" i="2" s="1"/>
  <c r="E1046" i="2" l="1" a="1"/>
  <c r="E1046" i="2" s="1"/>
  <c r="A1047" i="2" s="1" a="1"/>
  <c r="A1047" i="2" s="1"/>
  <c r="B1045" i="2" a="1"/>
  <c r="B1045" i="2" s="1"/>
  <c r="D1045" i="2" a="1"/>
  <c r="D1045" i="2" s="1"/>
  <c r="C1045" i="2" a="1"/>
  <c r="C1045" i="2" s="1"/>
  <c r="E1047" i="2" l="1" a="1"/>
  <c r="E1047" i="2" s="1"/>
  <c r="A1048" i="2" s="1" a="1"/>
  <c r="A1048" i="2" s="1"/>
  <c r="C1046" i="2" a="1"/>
  <c r="C1046" i="2" s="1"/>
  <c r="D1046" i="2" a="1"/>
  <c r="D1046" i="2" s="1"/>
  <c r="B1046" i="2" a="1"/>
  <c r="B1046" i="2" s="1"/>
  <c r="E1048" i="2" l="1" a="1"/>
  <c r="E1048" i="2" s="1"/>
  <c r="A1049" i="2" s="1" a="1"/>
  <c r="A1049" i="2" s="1"/>
  <c r="B1047" i="2" a="1"/>
  <c r="B1047" i="2" s="1"/>
  <c r="D1047" i="2" a="1"/>
  <c r="D1047" i="2" s="1"/>
  <c r="C1047" i="2" a="1"/>
  <c r="C1047" i="2" s="1"/>
  <c r="E1049" i="2" l="1" a="1"/>
  <c r="E1049" i="2" s="1"/>
  <c r="A1050" i="2" s="1" a="1"/>
  <c r="A1050" i="2" s="1"/>
  <c r="B1048" i="2" a="1"/>
  <c r="B1048" i="2" s="1"/>
  <c r="D1048" i="2" a="1"/>
  <c r="D1048" i="2" s="1"/>
  <c r="C1048" i="2" a="1"/>
  <c r="C1048" i="2" s="1"/>
  <c r="E1050" i="2" l="1" a="1"/>
  <c r="E1050" i="2" s="1"/>
  <c r="A1051" i="2" s="1" a="1"/>
  <c r="A1051" i="2" s="1"/>
  <c r="C1049" i="2" a="1"/>
  <c r="C1049" i="2" s="1"/>
  <c r="D1049" i="2" a="1"/>
  <c r="D1049" i="2" s="1"/>
  <c r="B1049" i="2" a="1"/>
  <c r="B1049" i="2" s="1"/>
  <c r="E1051" i="2" l="1" a="1"/>
  <c r="E1051" i="2" s="1"/>
  <c r="C1050" i="2" a="1"/>
  <c r="C1050" i="2" s="1"/>
  <c r="B1050" i="2" a="1"/>
  <c r="B1050" i="2" s="1"/>
  <c r="D1050" i="2" a="1"/>
  <c r="D1050" i="2" s="1"/>
  <c r="B1051" i="2" l="1" a="1"/>
  <c r="B1051" i="2" s="1"/>
  <c r="C1051" i="2" a="1"/>
  <c r="C1051" i="2" s="1"/>
  <c r="D1051" i="2" a="1"/>
  <c r="D1051" i="2" s="1"/>
  <c r="A1052" i="2" a="1"/>
  <c r="A1052" i="2" s="1"/>
  <c r="E1052" i="2" l="1" a="1"/>
  <c r="E1052" i="2" s="1"/>
  <c r="A1053" i="2" s="1" a="1"/>
  <c r="A1053" i="2" s="1"/>
  <c r="E1053" i="2" l="1" a="1"/>
  <c r="E1053" i="2" s="1"/>
  <c r="D1052" i="2" a="1"/>
  <c r="D1052" i="2" s="1"/>
  <c r="B1052" i="2" a="1"/>
  <c r="B1052" i="2" s="1"/>
  <c r="C1052" i="2" a="1"/>
  <c r="C1052" i="2" s="1"/>
  <c r="D1053" i="2" l="1" a="1"/>
  <c r="D1053" i="2" s="1"/>
  <c r="C1053" i="2" a="1"/>
  <c r="C1053" i="2" s="1"/>
  <c r="B1053" i="2" a="1"/>
  <c r="B1053" i="2" s="1"/>
  <c r="A1054" i="2" a="1"/>
  <c r="A1054" i="2" s="1"/>
  <c r="E1054" i="2" l="1" a="1"/>
  <c r="E1054" i="2" s="1"/>
  <c r="A1055" i="2" s="1" a="1"/>
  <c r="A1055" i="2" s="1"/>
  <c r="E1055" i="2" l="1" a="1"/>
  <c r="E1055" i="2" s="1"/>
  <c r="B1054" i="2" a="1"/>
  <c r="B1054" i="2" s="1"/>
  <c r="C1054" i="2" a="1"/>
  <c r="C1054" i="2" s="1"/>
  <c r="D1054" i="2" a="1"/>
  <c r="D1054" i="2" s="1"/>
  <c r="B1055" i="2" l="1" a="1"/>
  <c r="B1055" i="2" s="1"/>
  <c r="D1055" i="2" a="1"/>
  <c r="D1055" i="2" s="1"/>
  <c r="C1055" i="2" a="1"/>
  <c r="C1055" i="2" s="1"/>
  <c r="A1056" i="2" a="1"/>
  <c r="A1056" i="2" s="1"/>
  <c r="E1056" i="2" l="1" a="1"/>
  <c r="E1056" i="2" s="1"/>
  <c r="A1057" i="2" s="1" a="1"/>
  <c r="A1057" i="2" s="1"/>
  <c r="E1057" i="2" l="1" a="1"/>
  <c r="E1057" i="2" s="1"/>
  <c r="A1058" i="2" s="1" a="1"/>
  <c r="A1058" i="2" s="1"/>
  <c r="C1056" i="2" a="1"/>
  <c r="C1056" i="2" s="1"/>
  <c r="D1056" i="2" a="1"/>
  <c r="D1056" i="2" s="1"/>
  <c r="B1056" i="2" a="1"/>
  <c r="B1056" i="2" s="1"/>
  <c r="E1058" i="2" l="1" a="1"/>
  <c r="E1058" i="2" s="1"/>
  <c r="A1059" i="2" s="1" a="1"/>
  <c r="A1059" i="2" s="1"/>
  <c r="B1057" i="2" a="1"/>
  <c r="B1057" i="2" s="1"/>
  <c r="D1057" i="2" a="1"/>
  <c r="D1057" i="2" s="1"/>
  <c r="C1057" i="2" a="1"/>
  <c r="C1057" i="2" s="1"/>
  <c r="E1059" i="2" l="1" a="1"/>
  <c r="E1059" i="2" s="1"/>
  <c r="A1060" i="2" s="1" a="1"/>
  <c r="A1060" i="2" s="1"/>
  <c r="D1058" i="2" a="1"/>
  <c r="D1058" i="2" s="1"/>
  <c r="B1058" i="2" a="1"/>
  <c r="B1058" i="2" s="1"/>
  <c r="C1058" i="2" a="1"/>
  <c r="C1058" i="2" s="1"/>
  <c r="E1060" i="2" l="1" a="1"/>
  <c r="E1060" i="2" s="1"/>
  <c r="A1061" i="2" s="1" a="1"/>
  <c r="A1061" i="2" s="1"/>
  <c r="C1059" i="2" a="1"/>
  <c r="C1059" i="2" s="1"/>
  <c r="D1059" i="2" a="1"/>
  <c r="D1059" i="2" s="1"/>
  <c r="B1059" i="2" a="1"/>
  <c r="B1059" i="2" s="1"/>
  <c r="E1061" i="2" l="1" a="1"/>
  <c r="E1061" i="2" s="1"/>
  <c r="A1062" i="2" s="1" a="1"/>
  <c r="A1062" i="2" s="1"/>
  <c r="D1060" i="2" a="1"/>
  <c r="D1060" i="2" s="1"/>
  <c r="B1060" i="2" a="1"/>
  <c r="B1060" i="2" s="1"/>
  <c r="C1060" i="2" a="1"/>
  <c r="C1060" i="2" s="1"/>
  <c r="E1062" i="2" l="1" a="1"/>
  <c r="E1062" i="2" s="1"/>
  <c r="A1063" i="2" s="1" a="1"/>
  <c r="A1063" i="2" s="1"/>
  <c r="B1061" i="2" a="1"/>
  <c r="B1061" i="2" s="1"/>
  <c r="D1061" i="2" a="1"/>
  <c r="D1061" i="2" s="1"/>
  <c r="C1061" i="2" a="1"/>
  <c r="C1061" i="2" s="1"/>
  <c r="E1063" i="2" l="1" a="1"/>
  <c r="E1063" i="2" s="1"/>
  <c r="A1064" i="2" s="1" a="1"/>
  <c r="A1064" i="2" s="1"/>
  <c r="D1062" i="2" a="1"/>
  <c r="D1062" i="2" s="1"/>
  <c r="B1062" i="2" a="1"/>
  <c r="B1062" i="2" s="1"/>
  <c r="C1062" i="2" a="1"/>
  <c r="C1062" i="2" s="1"/>
  <c r="E1064" i="2" l="1" a="1"/>
  <c r="E1064" i="2" s="1"/>
  <c r="B1063" i="2" a="1"/>
  <c r="B1063" i="2" s="1"/>
  <c r="D1063" i="2" a="1"/>
  <c r="D1063" i="2" s="1"/>
  <c r="C1063" i="2" a="1"/>
  <c r="C1063" i="2" s="1"/>
  <c r="C1064" i="2" l="1" a="1"/>
  <c r="C1064" i="2" s="1"/>
  <c r="D1064" i="2" a="1"/>
  <c r="D1064" i="2" s="1"/>
  <c r="B1064" i="2" a="1"/>
  <c r="B1064" i="2" s="1"/>
  <c r="A1065" i="2" a="1"/>
  <c r="A1065" i="2" s="1"/>
  <c r="E1065" i="2" s="1" a="1"/>
  <c r="E1065" i="2" s="1"/>
  <c r="A1066" i="2" l="1" a="1"/>
  <c r="A1066" i="2" s="1"/>
  <c r="E1066" i="2" s="1" a="1"/>
  <c r="E1066" i="2" s="1"/>
  <c r="D1065" i="2" a="1"/>
  <c r="D1065" i="2" s="1"/>
  <c r="C1065" i="2" a="1"/>
  <c r="C1065" i="2" s="1"/>
  <c r="B1065" i="2" a="1"/>
  <c r="B1065" i="2" s="1"/>
  <c r="A1067" i="2" l="1" a="1"/>
  <c r="A1067" i="2" s="1"/>
  <c r="C1066" i="2" a="1"/>
  <c r="C1066" i="2" s="1"/>
  <c r="B1066" i="2" a="1"/>
  <c r="B1066" i="2" s="1"/>
  <c r="D1066" i="2" a="1"/>
  <c r="D1066" i="2" s="1"/>
  <c r="E1067" i="2" l="1" a="1"/>
  <c r="E1067" i="2" s="1"/>
  <c r="A1068" i="2" s="1" a="1"/>
  <c r="A1068" i="2" s="1"/>
  <c r="E1068" i="2" s="1" a="1"/>
  <c r="E1068" i="2" s="1"/>
  <c r="A1069" i="2" l="1" a="1"/>
  <c r="A1069" i="2" s="1"/>
  <c r="B1068" i="2" a="1"/>
  <c r="B1068" i="2" s="1"/>
  <c r="C1068" i="2" a="1"/>
  <c r="C1068" i="2" s="1"/>
  <c r="D1068" i="2" a="1"/>
  <c r="D1068" i="2" s="1"/>
  <c r="B1067" i="2" a="1"/>
  <c r="B1067" i="2" s="1"/>
  <c r="C1067" i="2" a="1"/>
  <c r="C1067" i="2" s="1"/>
  <c r="D1067" i="2" a="1"/>
  <c r="D1067" i="2" s="1"/>
  <c r="E1069" i="2" l="1" a="1"/>
  <c r="E1069" i="2" s="1"/>
  <c r="A1070" i="2" s="1" a="1"/>
  <c r="A1070" i="2" s="1"/>
  <c r="E1070" i="2" s="1" a="1"/>
  <c r="E1070" i="2" s="1"/>
  <c r="A1071" i="2" l="1" a="1"/>
  <c r="A1071" i="2" s="1"/>
  <c r="B1070" i="2" a="1"/>
  <c r="B1070" i="2" s="1"/>
  <c r="D1070" i="2" a="1"/>
  <c r="D1070" i="2" s="1"/>
  <c r="C1070" i="2" a="1"/>
  <c r="C1070" i="2" s="1"/>
  <c r="D1069" i="2" a="1"/>
  <c r="D1069" i="2" s="1"/>
  <c r="C1069" i="2" a="1"/>
  <c r="C1069" i="2" s="1"/>
  <c r="B1069" i="2" a="1"/>
  <c r="B1069" i="2" s="1"/>
  <c r="E1071" i="2" l="1" a="1"/>
  <c r="E1071" i="2" s="1"/>
  <c r="A1072" i="2" s="1" a="1"/>
  <c r="A1072" i="2" s="1"/>
  <c r="E1072" i="2" s="1" a="1"/>
  <c r="E1072" i="2" s="1"/>
  <c r="A1073" i="2" l="1" a="1"/>
  <c r="A1073" i="2" s="1"/>
  <c r="E1073" i="2" s="1" a="1"/>
  <c r="E1073" i="2" s="1"/>
  <c r="D1072" i="2" a="1"/>
  <c r="D1072" i="2" s="1"/>
  <c r="C1072" i="2" a="1"/>
  <c r="C1072" i="2" s="1"/>
  <c r="B1072" i="2" a="1"/>
  <c r="B1072" i="2" s="1"/>
  <c r="C1071" i="2" a="1"/>
  <c r="C1071" i="2" s="1"/>
  <c r="B1071" i="2" a="1"/>
  <c r="B1071" i="2" s="1"/>
  <c r="D1071" i="2" a="1"/>
  <c r="D1071" i="2" s="1"/>
  <c r="A1074" i="2" l="1" a="1"/>
  <c r="A1074" i="2" s="1"/>
  <c r="B1073" i="2" a="1"/>
  <c r="B1073" i="2" s="1"/>
  <c r="C1073" i="2" a="1"/>
  <c r="C1073" i="2" s="1"/>
  <c r="D1073" i="2" a="1"/>
  <c r="D1073" i="2" s="1"/>
  <c r="E1074" i="2" l="1" a="1"/>
  <c r="E1074" i="2" s="1"/>
  <c r="A1075" i="2" s="1" a="1"/>
  <c r="A1075" i="2" s="1"/>
  <c r="E1075" i="2" s="1" a="1"/>
  <c r="E1075" i="2" s="1"/>
  <c r="A1076" i="2" l="1" a="1"/>
  <c r="A1076" i="2" s="1"/>
  <c r="D1075" i="2" a="1"/>
  <c r="D1075" i="2" s="1"/>
  <c r="B1075" i="2" a="1"/>
  <c r="B1075" i="2" s="1"/>
  <c r="C1075" i="2" a="1"/>
  <c r="C1075" i="2" s="1"/>
  <c r="B1074" i="2" a="1"/>
  <c r="B1074" i="2" s="1"/>
  <c r="C1074" i="2" a="1"/>
  <c r="C1074" i="2" s="1"/>
  <c r="D1074" i="2" a="1"/>
  <c r="D1074" i="2" s="1"/>
  <c r="E1076" i="2" l="1" a="1"/>
  <c r="E1076" i="2" s="1"/>
  <c r="A1077" i="2" s="1" a="1"/>
  <c r="A1077" i="2" s="1"/>
  <c r="E1077" i="2" l="1" a="1"/>
  <c r="E1077" i="2" s="1"/>
  <c r="A1078" i="2" s="1" a="1"/>
  <c r="A1078" i="2" s="1"/>
  <c r="E1078" i="2" s="1" a="1"/>
  <c r="E1078" i="2" s="1"/>
  <c r="D1076" i="2" a="1"/>
  <c r="D1076" i="2" s="1"/>
  <c r="C1076" i="2" a="1"/>
  <c r="C1076" i="2" s="1"/>
  <c r="B1076" i="2" a="1"/>
  <c r="B1076" i="2" s="1"/>
  <c r="A1079" i="2" l="1" a="1"/>
  <c r="A1079" i="2" s="1"/>
  <c r="D1078" i="2" a="1"/>
  <c r="D1078" i="2" s="1"/>
  <c r="C1078" i="2" a="1"/>
  <c r="C1078" i="2" s="1"/>
  <c r="B1078" i="2" a="1"/>
  <c r="B1078" i="2" s="1"/>
  <c r="C1077" i="2" a="1"/>
  <c r="C1077" i="2" s="1"/>
  <c r="B1077" i="2" a="1"/>
  <c r="B1077" i="2" s="1"/>
  <c r="D1077" i="2" a="1"/>
  <c r="D1077" i="2" s="1"/>
  <c r="E1079" i="2" l="1" a="1"/>
  <c r="E1079" i="2" s="1"/>
  <c r="A1080" i="2" s="1" a="1"/>
  <c r="A1080" i="2" s="1"/>
  <c r="E1080" i="2" l="1" a="1"/>
  <c r="E1080" i="2" s="1"/>
  <c r="A1081" i="2" s="1" a="1"/>
  <c r="A1081" i="2" s="1"/>
  <c r="C1079" i="2" a="1"/>
  <c r="C1079" i="2" s="1"/>
  <c r="D1079" i="2" a="1"/>
  <c r="D1079" i="2" s="1"/>
  <c r="B1079" i="2" a="1"/>
  <c r="B1079" i="2" s="1"/>
  <c r="E1081" i="2" l="1" a="1"/>
  <c r="E1081" i="2" s="1"/>
  <c r="A1082" i="2" s="1" a="1"/>
  <c r="A1082" i="2" s="1"/>
  <c r="E1082" i="2" s="1" a="1"/>
  <c r="E1082" i="2" s="1"/>
  <c r="B1080" i="2" a="1"/>
  <c r="B1080" i="2" s="1"/>
  <c r="C1080" i="2" a="1"/>
  <c r="C1080" i="2" s="1"/>
  <c r="D1080" i="2" a="1"/>
  <c r="D1080" i="2" s="1"/>
  <c r="A1083" i="2" l="1" a="1"/>
  <c r="A1083" i="2" s="1"/>
  <c r="E1083" i="2" s="1" a="1"/>
  <c r="E1083" i="2" s="1"/>
  <c r="C1082" i="2" a="1"/>
  <c r="C1082" i="2" s="1"/>
  <c r="D1082" i="2" a="1"/>
  <c r="D1082" i="2" s="1"/>
  <c r="B1082" i="2" a="1"/>
  <c r="B1082" i="2" s="1"/>
  <c r="D1081" i="2" a="1"/>
  <c r="D1081" i="2" s="1"/>
  <c r="C1081" i="2" a="1"/>
  <c r="C1081" i="2" s="1"/>
  <c r="B1081" i="2" a="1"/>
  <c r="B1081" i="2" s="1"/>
  <c r="A1084" i="2" l="1" a="1"/>
  <c r="A1084" i="2" s="1"/>
  <c r="C1083" i="2" a="1"/>
  <c r="C1083" i="2" s="1"/>
  <c r="B1083" i="2" a="1"/>
  <c r="B1083" i="2" s="1"/>
  <c r="D1083" i="2" a="1"/>
  <c r="D1083" i="2" s="1"/>
  <c r="E1084" i="2" l="1" a="1"/>
  <c r="E1084" i="2" s="1"/>
  <c r="A1085" i="2" s="1" a="1"/>
  <c r="A1085" i="2" s="1"/>
  <c r="E1085" i="2" l="1" a="1"/>
  <c r="E1085" i="2" s="1"/>
  <c r="A1086" i="2" s="1" a="1"/>
  <c r="A1086" i="2" s="1"/>
  <c r="B1084" i="2" a="1"/>
  <c r="B1084" i="2" s="1"/>
  <c r="D1084" i="2" a="1"/>
  <c r="D1084" i="2" s="1"/>
  <c r="C1084" i="2" a="1"/>
  <c r="C1084" i="2" s="1"/>
  <c r="E1086" i="2" l="1" a="1"/>
  <c r="E1086" i="2" s="1"/>
  <c r="A1087" i="2" s="1" a="1"/>
  <c r="A1087" i="2" s="1"/>
  <c r="B1085" i="2" a="1"/>
  <c r="B1085" i="2" s="1"/>
  <c r="D1085" i="2" a="1"/>
  <c r="D1085" i="2" s="1"/>
  <c r="C1085" i="2" a="1"/>
  <c r="C1085" i="2" s="1"/>
  <c r="E1087" i="2" l="1" a="1"/>
  <c r="E1087" i="2" s="1"/>
  <c r="A1088" i="2" s="1" a="1"/>
  <c r="A1088" i="2" s="1"/>
  <c r="C1086" i="2" a="1"/>
  <c r="C1086" i="2" s="1"/>
  <c r="B1086" i="2" a="1"/>
  <c r="B1086" i="2" s="1"/>
  <c r="D1086" i="2" a="1"/>
  <c r="D1086" i="2" s="1"/>
  <c r="E1088" i="2" l="1" a="1"/>
  <c r="E1088" i="2" s="1"/>
  <c r="A1089" i="2" s="1" a="1"/>
  <c r="A1089" i="2" s="1"/>
  <c r="C1087" i="2" a="1"/>
  <c r="C1087" i="2" s="1"/>
  <c r="D1087" i="2" a="1"/>
  <c r="D1087" i="2" s="1"/>
  <c r="B1087" i="2" a="1"/>
  <c r="B1087" i="2" s="1"/>
  <c r="E1089" i="2" l="1" a="1"/>
  <c r="E1089" i="2" s="1"/>
  <c r="A1090" i="2" s="1" a="1"/>
  <c r="A1090" i="2" s="1"/>
  <c r="B1088" i="2" a="1"/>
  <c r="B1088" i="2" s="1"/>
  <c r="C1088" i="2" a="1"/>
  <c r="C1088" i="2" s="1"/>
  <c r="D1088" i="2" a="1"/>
  <c r="D1088" i="2" s="1"/>
  <c r="E1090" i="2" l="1" a="1"/>
  <c r="E1090" i="2" s="1"/>
  <c r="A1091" i="2" s="1" a="1"/>
  <c r="A1091" i="2" s="1"/>
  <c r="E1091" i="2" s="1" a="1"/>
  <c r="E1091" i="2" s="1"/>
  <c r="C1089" i="2" a="1"/>
  <c r="C1089" i="2" s="1"/>
  <c r="B1089" i="2" a="1"/>
  <c r="B1089" i="2" s="1"/>
  <c r="D1089" i="2" a="1"/>
  <c r="D1089" i="2" s="1"/>
  <c r="A1092" i="2" l="1" a="1"/>
  <c r="A1092" i="2" s="1"/>
  <c r="C1091" i="2" a="1"/>
  <c r="C1091" i="2" s="1"/>
  <c r="D1091" i="2" a="1"/>
  <c r="D1091" i="2" s="1"/>
  <c r="B1091" i="2" a="1"/>
  <c r="B1091" i="2" s="1"/>
  <c r="D1090" i="2" a="1"/>
  <c r="D1090" i="2" s="1"/>
  <c r="B1090" i="2" a="1"/>
  <c r="B1090" i="2" s="1"/>
  <c r="C1090" i="2" a="1"/>
  <c r="C1090" i="2" s="1"/>
  <c r="E1092" i="2" l="1" a="1"/>
  <c r="E1092" i="2" s="1"/>
  <c r="A1093" i="2" s="1" a="1"/>
  <c r="A1093" i="2" s="1"/>
  <c r="E1093" i="2" l="1" a="1"/>
  <c r="E1093" i="2" s="1"/>
  <c r="A1094" i="2" s="1" a="1"/>
  <c r="A1094" i="2" s="1"/>
  <c r="C1092" i="2" a="1"/>
  <c r="C1092" i="2" s="1"/>
  <c r="D1092" i="2" a="1"/>
  <c r="D1092" i="2" s="1"/>
  <c r="B1092" i="2" a="1"/>
  <c r="B1092" i="2" s="1"/>
  <c r="E1094" i="2" l="1" a="1"/>
  <c r="E1094" i="2" s="1"/>
  <c r="A1095" i="2" s="1" a="1"/>
  <c r="A1095" i="2" s="1"/>
  <c r="D1093" i="2" a="1"/>
  <c r="D1093" i="2" s="1"/>
  <c r="B1093" i="2" a="1"/>
  <c r="B1093" i="2" s="1"/>
  <c r="C1093" i="2" a="1"/>
  <c r="C1093" i="2" s="1"/>
  <c r="E1095" i="2" l="1" a="1"/>
  <c r="E1095" i="2" s="1"/>
  <c r="B1094" i="2" a="1"/>
  <c r="B1094" i="2" s="1"/>
  <c r="D1094" i="2" a="1"/>
  <c r="D1094" i="2" s="1"/>
  <c r="C1094" i="2" a="1"/>
  <c r="C1094" i="2" s="1"/>
  <c r="D1095" i="2" l="1" a="1"/>
  <c r="D1095" i="2" s="1"/>
  <c r="B1095" i="2" a="1"/>
  <c r="B1095" i="2" s="1"/>
  <c r="C1095" i="2" a="1"/>
  <c r="C1095" i="2" s="1"/>
  <c r="A1096" i="2" a="1"/>
  <c r="A1096" i="2" s="1"/>
  <c r="E1096" i="2" l="1" a="1"/>
  <c r="E1096" i="2" s="1"/>
  <c r="A1097" i="2" s="1" a="1"/>
  <c r="A1097" i="2" s="1"/>
  <c r="E1097" i="2" s="1" a="1"/>
  <c r="E1097" i="2" s="1"/>
  <c r="A1098" i="2" l="1" a="1"/>
  <c r="A1098" i="2" s="1"/>
  <c r="B1097" i="2" a="1"/>
  <c r="B1097" i="2" s="1"/>
  <c r="D1097" i="2" a="1"/>
  <c r="D1097" i="2" s="1"/>
  <c r="C1097" i="2" a="1"/>
  <c r="C1097" i="2" s="1"/>
  <c r="D1096" i="2" a="1"/>
  <c r="D1096" i="2" s="1"/>
  <c r="B1096" i="2" a="1"/>
  <c r="B1096" i="2" s="1"/>
  <c r="C1096" i="2" a="1"/>
  <c r="C1096" i="2" s="1"/>
  <c r="E1098" i="2" l="1" a="1"/>
  <c r="E1098" i="2" s="1"/>
  <c r="C1098" i="2" l="1" a="1"/>
  <c r="C1098" i="2" s="1"/>
  <c r="D1098" i="2" a="1"/>
  <c r="D1098" i="2" s="1"/>
  <c r="B1098" i="2" a="1"/>
  <c r="B1098" i="2" s="1"/>
  <c r="A1099" i="2" a="1"/>
  <c r="A1099" i="2" s="1"/>
  <c r="E1099" i="2" l="1" a="1"/>
  <c r="E1099" i="2" s="1"/>
  <c r="A1100" i="2" s="1" a="1"/>
  <c r="A1100" i="2" s="1"/>
  <c r="E1100" i="2" l="1" a="1"/>
  <c r="E1100" i="2" s="1"/>
  <c r="A1101" i="2" s="1" a="1"/>
  <c r="A1101" i="2" s="1"/>
  <c r="B1099" i="2" a="1"/>
  <c r="B1099" i="2" s="1"/>
  <c r="C1099" i="2" a="1"/>
  <c r="C1099" i="2" s="1"/>
  <c r="D1099" i="2" a="1"/>
  <c r="D1099" i="2" s="1"/>
  <c r="E1101" i="2" l="1" a="1"/>
  <c r="E1101" i="2" s="1"/>
  <c r="A1102" i="2" s="1" a="1"/>
  <c r="A1102" i="2" s="1"/>
  <c r="C1100" i="2" a="1"/>
  <c r="C1100" i="2" s="1"/>
  <c r="D1100" i="2" a="1"/>
  <c r="D1100" i="2" s="1"/>
  <c r="B1100" i="2" a="1"/>
  <c r="B1100" i="2" s="1"/>
  <c r="E1102" i="2" l="1" a="1"/>
  <c r="E1102" i="2" s="1"/>
  <c r="A1103" i="2" s="1" a="1"/>
  <c r="A1103" i="2" s="1"/>
  <c r="E1103" i="2" s="1" a="1"/>
  <c r="E1103" i="2" s="1"/>
  <c r="C1101" i="2" a="1"/>
  <c r="C1101" i="2" s="1"/>
  <c r="D1101" i="2" a="1"/>
  <c r="D1101" i="2" s="1"/>
  <c r="B1101" i="2" a="1"/>
  <c r="B1101" i="2" s="1"/>
  <c r="A1104" i="2" l="1" a="1"/>
  <c r="A1104" i="2" s="1"/>
  <c r="D1103" i="2" a="1"/>
  <c r="D1103" i="2" s="1"/>
  <c r="C1103" i="2" a="1"/>
  <c r="C1103" i="2" s="1"/>
  <c r="B1103" i="2" a="1"/>
  <c r="B1103" i="2" s="1"/>
  <c r="D1102" i="2" a="1"/>
  <c r="D1102" i="2" s="1"/>
  <c r="B1102" i="2" a="1"/>
  <c r="B1102" i="2" s="1"/>
  <c r="C1102" i="2" a="1"/>
  <c r="C1102" i="2" s="1"/>
  <c r="E1104" i="2" l="1" a="1"/>
  <c r="E1104" i="2" s="1"/>
  <c r="A1105" i="2" s="1" a="1"/>
  <c r="A1105" i="2" s="1"/>
  <c r="E1105" i="2" l="1" a="1"/>
  <c r="E1105" i="2" s="1"/>
  <c r="A1106" i="2" s="1" a="1"/>
  <c r="A1106" i="2" s="1"/>
  <c r="B1104" i="2" a="1"/>
  <c r="B1104" i="2" s="1"/>
  <c r="C1104" i="2" a="1"/>
  <c r="C1104" i="2" s="1"/>
  <c r="D1104" i="2" a="1"/>
  <c r="D1104" i="2" s="1"/>
  <c r="E1106" i="2" l="1" a="1"/>
  <c r="E1106" i="2" s="1"/>
  <c r="A1107" i="2" s="1" a="1"/>
  <c r="A1107" i="2" s="1"/>
  <c r="B1105" i="2" a="1"/>
  <c r="B1105" i="2" s="1"/>
  <c r="C1105" i="2" a="1"/>
  <c r="C1105" i="2" s="1"/>
  <c r="D1105" i="2" a="1"/>
  <c r="D1105" i="2" s="1"/>
  <c r="E1107" i="2" l="1" a="1"/>
  <c r="E1107" i="2" s="1"/>
  <c r="C1106" i="2" a="1"/>
  <c r="C1106" i="2" s="1"/>
  <c r="B1106" i="2" a="1"/>
  <c r="B1106" i="2" s="1"/>
  <c r="D1106" i="2" a="1"/>
  <c r="D1106" i="2" s="1"/>
  <c r="B1107" i="2" l="1" a="1"/>
  <c r="B1107" i="2" s="1"/>
  <c r="D1107" i="2" a="1"/>
  <c r="D1107" i="2" s="1"/>
  <c r="C1107" i="2" a="1"/>
  <c r="C1107" i="2" s="1"/>
  <c r="A1108" i="2" a="1"/>
  <c r="A1108" i="2" s="1"/>
  <c r="E1108" i="2" l="1" a="1"/>
  <c r="E1108" i="2" s="1"/>
  <c r="A1109" i="2" s="1" a="1"/>
  <c r="A1109" i="2" s="1"/>
  <c r="E1109" i="2" l="1" a="1"/>
  <c r="E1109" i="2" s="1"/>
  <c r="D1108" i="2" a="1"/>
  <c r="D1108" i="2" s="1"/>
  <c r="C1108" i="2" a="1"/>
  <c r="C1108" i="2" s="1"/>
  <c r="B1108" i="2" a="1"/>
  <c r="B1108" i="2" s="1"/>
  <c r="B1109" i="2" l="1" a="1"/>
  <c r="B1109" i="2" s="1"/>
  <c r="D1109" i="2" a="1"/>
  <c r="D1109" i="2" s="1"/>
  <c r="C1109" i="2" a="1"/>
  <c r="C1109" i="2" s="1"/>
  <c r="A1110" i="2" a="1"/>
  <c r="A1110" i="2" s="1"/>
  <c r="E1110" i="2" l="1" a="1"/>
  <c r="E1110" i="2" s="1"/>
  <c r="A1111" i="2" s="1" a="1"/>
  <c r="A1111" i="2" s="1"/>
  <c r="E1111" i="2" l="1" a="1"/>
  <c r="E1111" i="2" s="1"/>
  <c r="C1110" i="2" a="1"/>
  <c r="C1110" i="2" s="1"/>
  <c r="B1110" i="2" a="1"/>
  <c r="B1110" i="2" s="1"/>
  <c r="D1110" i="2" a="1"/>
  <c r="D1110" i="2" s="1"/>
  <c r="C1111" i="2" l="1" a="1"/>
  <c r="C1111" i="2" s="1"/>
  <c r="B1111" i="2" a="1"/>
  <c r="B1111" i="2" s="1"/>
  <c r="D1111" i="2" a="1"/>
  <c r="D1111" i="2" s="1"/>
  <c r="A1112" i="2" a="1"/>
  <c r="A1112" i="2" s="1"/>
  <c r="E1112" i="2" l="1" a="1"/>
  <c r="E1112" i="2" s="1"/>
  <c r="A1113" i="2" s="1" a="1"/>
  <c r="A1113" i="2" s="1"/>
  <c r="E1113" i="2" s="1" a="1"/>
  <c r="E1113" i="2" s="1"/>
  <c r="A1114" i="2" l="1" a="1"/>
  <c r="A1114" i="2" s="1"/>
  <c r="E1114" i="2" s="1" a="1"/>
  <c r="E1114" i="2" s="1"/>
  <c r="D1113" i="2" a="1"/>
  <c r="D1113" i="2" s="1"/>
  <c r="C1113" i="2" a="1"/>
  <c r="C1113" i="2" s="1"/>
  <c r="B1113" i="2" a="1"/>
  <c r="B1113" i="2" s="1"/>
  <c r="C1112" i="2" a="1"/>
  <c r="C1112" i="2" s="1"/>
  <c r="B1112" i="2" a="1"/>
  <c r="B1112" i="2" s="1"/>
  <c r="D1112" i="2" a="1"/>
  <c r="D1112" i="2" s="1"/>
  <c r="A1115" i="2" l="1" a="1"/>
  <c r="A1115" i="2" s="1"/>
  <c r="D1114" i="2" a="1"/>
  <c r="D1114" i="2" s="1"/>
  <c r="C1114" i="2" a="1"/>
  <c r="C1114" i="2" s="1"/>
  <c r="B1114" i="2" a="1"/>
  <c r="B1114" i="2" s="1"/>
  <c r="E1115" i="2" l="1" a="1"/>
  <c r="E1115" i="2" s="1"/>
  <c r="A1116" i="2" s="1" a="1"/>
  <c r="A1116" i="2" s="1"/>
  <c r="E1116" i="2" l="1" a="1"/>
  <c r="E1116" i="2" s="1"/>
  <c r="A1117" i="2" s="1" a="1"/>
  <c r="A1117" i="2" s="1"/>
  <c r="E1117" i="2" s="1" a="1"/>
  <c r="E1117" i="2" s="1"/>
  <c r="B1115" i="2" a="1"/>
  <c r="B1115" i="2" s="1"/>
  <c r="D1115" i="2" a="1"/>
  <c r="D1115" i="2" s="1"/>
  <c r="C1115" i="2" a="1"/>
  <c r="C1115" i="2" s="1"/>
  <c r="A1118" i="2" l="1" a="1"/>
  <c r="A1118" i="2" s="1"/>
  <c r="B1117" i="2" a="1"/>
  <c r="B1117" i="2" s="1"/>
  <c r="D1117" i="2" a="1"/>
  <c r="D1117" i="2" s="1"/>
  <c r="C1117" i="2" a="1"/>
  <c r="C1117" i="2" s="1"/>
  <c r="C1116" i="2" a="1"/>
  <c r="C1116" i="2" s="1"/>
  <c r="D1116" i="2" a="1"/>
  <c r="D1116" i="2" s="1"/>
  <c r="B1116" i="2" a="1"/>
  <c r="B1116" i="2" s="1"/>
  <c r="E1118" i="2" l="1" a="1"/>
  <c r="E1118" i="2" s="1"/>
  <c r="A1119" i="2" s="1" a="1"/>
  <c r="A1119" i="2" s="1"/>
  <c r="E1119" i="2" l="1" a="1"/>
  <c r="E1119" i="2" s="1"/>
  <c r="A1120" i="2" s="1" a="1"/>
  <c r="A1120" i="2" s="1"/>
  <c r="C1118" i="2" a="1"/>
  <c r="C1118" i="2" s="1"/>
  <c r="B1118" i="2" a="1"/>
  <c r="B1118" i="2" s="1"/>
  <c r="D1118" i="2" a="1"/>
  <c r="D1118" i="2" s="1"/>
  <c r="E1120" i="2" l="1" a="1"/>
  <c r="E1120" i="2" s="1"/>
  <c r="A1121" i="2" s="1" a="1"/>
  <c r="A1121" i="2" s="1"/>
  <c r="E1121" i="2" s="1" a="1"/>
  <c r="E1121" i="2" s="1"/>
  <c r="D1119" i="2" a="1"/>
  <c r="D1119" i="2" s="1"/>
  <c r="C1119" i="2" a="1"/>
  <c r="C1119" i="2" s="1"/>
  <c r="B1119" i="2" a="1"/>
  <c r="B1119" i="2" s="1"/>
  <c r="A1122" i="2" l="1" a="1"/>
  <c r="A1122" i="2" s="1"/>
  <c r="D1121" i="2" a="1"/>
  <c r="D1121" i="2" s="1"/>
  <c r="C1121" i="2" a="1"/>
  <c r="C1121" i="2" s="1"/>
  <c r="B1121" i="2" a="1"/>
  <c r="B1121" i="2" s="1"/>
  <c r="C1120" i="2" a="1"/>
  <c r="C1120" i="2" s="1"/>
  <c r="D1120" i="2" a="1"/>
  <c r="D1120" i="2" s="1"/>
  <c r="B1120" i="2" a="1"/>
  <c r="B1120" i="2" s="1"/>
  <c r="E1122" i="2" l="1" a="1"/>
  <c r="E1122" i="2" s="1"/>
  <c r="A1123" i="2" s="1" a="1"/>
  <c r="A1123" i="2" s="1"/>
  <c r="E1123" i="2" l="1" a="1"/>
  <c r="E1123" i="2" s="1"/>
  <c r="A1124" i="2" s="1" a="1"/>
  <c r="A1124" i="2" s="1"/>
  <c r="C1122" i="2" a="1"/>
  <c r="C1122" i="2" s="1"/>
  <c r="B1122" i="2" a="1"/>
  <c r="B1122" i="2" s="1"/>
  <c r="D1122" i="2" a="1"/>
  <c r="D1122" i="2" s="1"/>
  <c r="E1124" i="2" l="1" a="1"/>
  <c r="E1124" i="2" s="1"/>
  <c r="A1125" i="2" s="1" a="1"/>
  <c r="A1125" i="2" s="1"/>
  <c r="C1123" i="2" a="1"/>
  <c r="C1123" i="2" s="1"/>
  <c r="B1123" i="2" a="1"/>
  <c r="B1123" i="2" s="1"/>
  <c r="D1123" i="2" a="1"/>
  <c r="D1123" i="2" s="1"/>
  <c r="E1125" i="2" l="1" a="1"/>
  <c r="E1125" i="2" s="1"/>
  <c r="A1126" i="2" s="1" a="1"/>
  <c r="A1126" i="2" s="1"/>
  <c r="E1126" i="2" s="1" a="1"/>
  <c r="E1126" i="2" s="1"/>
  <c r="C1124" i="2" a="1"/>
  <c r="C1124" i="2" s="1"/>
  <c r="D1124" i="2" a="1"/>
  <c r="D1124" i="2" s="1"/>
  <c r="B1124" i="2" a="1"/>
  <c r="B1124" i="2" s="1"/>
  <c r="A1127" i="2" l="1" a="1"/>
  <c r="A1127" i="2" s="1"/>
  <c r="C1126" i="2" a="1"/>
  <c r="C1126" i="2" s="1"/>
  <c r="D1126" i="2" a="1"/>
  <c r="D1126" i="2" s="1"/>
  <c r="B1126" i="2" a="1"/>
  <c r="B1126" i="2" s="1"/>
  <c r="D1125" i="2" a="1"/>
  <c r="D1125" i="2" s="1"/>
  <c r="C1125" i="2" a="1"/>
  <c r="C1125" i="2" s="1"/>
  <c r="B1125" i="2" a="1"/>
  <c r="B1125" i="2" s="1"/>
  <c r="E1127" i="2" l="1" a="1"/>
  <c r="E1127" i="2" s="1"/>
  <c r="A1128" i="2" s="1" a="1"/>
  <c r="A1128" i="2" s="1"/>
  <c r="E1128" i="2" l="1" a="1"/>
  <c r="E1128" i="2" s="1"/>
  <c r="A1129" i="2" s="1" a="1"/>
  <c r="A1129" i="2" s="1"/>
  <c r="E1129" i="2" s="1" a="1"/>
  <c r="E1129" i="2" s="1"/>
  <c r="D1127" i="2" a="1"/>
  <c r="D1127" i="2" s="1"/>
  <c r="C1127" i="2" a="1"/>
  <c r="C1127" i="2" s="1"/>
  <c r="B1127" i="2" a="1"/>
  <c r="B1127" i="2" s="1"/>
  <c r="A1130" i="2" l="1" a="1"/>
  <c r="A1130" i="2" s="1"/>
  <c r="D1129" i="2" a="1"/>
  <c r="D1129" i="2" s="1"/>
  <c r="C1129" i="2" a="1"/>
  <c r="C1129" i="2" s="1"/>
  <c r="B1129" i="2" a="1"/>
  <c r="B1129" i="2" s="1"/>
  <c r="C1128" i="2" a="1"/>
  <c r="C1128" i="2" s="1"/>
  <c r="D1128" i="2" a="1"/>
  <c r="D1128" i="2" s="1"/>
  <c r="B1128" i="2" a="1"/>
  <c r="B1128" i="2" s="1"/>
  <c r="E1130" i="2" l="1" a="1"/>
  <c r="E1130" i="2" s="1"/>
  <c r="A1131" i="2" s="1" a="1"/>
  <c r="A1131" i="2" s="1"/>
  <c r="E1131" i="2" s="1" a="1"/>
  <c r="E1131" i="2" s="1"/>
  <c r="A1132" i="2" l="1" a="1"/>
  <c r="A1132" i="2" s="1"/>
  <c r="E1132" i="2" s="1" a="1"/>
  <c r="E1132" i="2" s="1"/>
  <c r="B1131" i="2" a="1"/>
  <c r="B1131" i="2" s="1"/>
  <c r="D1131" i="2" a="1"/>
  <c r="D1131" i="2" s="1"/>
  <c r="C1131" i="2" a="1"/>
  <c r="C1131" i="2" s="1"/>
  <c r="B1130" i="2" a="1"/>
  <c r="B1130" i="2" s="1"/>
  <c r="C1130" i="2" a="1"/>
  <c r="C1130" i="2" s="1"/>
  <c r="D1130" i="2" a="1"/>
  <c r="D1130" i="2" s="1"/>
  <c r="A1133" i="2" l="1" a="1"/>
  <c r="A1133" i="2" s="1"/>
  <c r="E1133" i="2" s="1" a="1"/>
  <c r="E1133" i="2" s="1"/>
  <c r="D1132" i="2" a="1"/>
  <c r="D1132" i="2" s="1"/>
  <c r="C1132" i="2" a="1"/>
  <c r="C1132" i="2" s="1"/>
  <c r="B1132" i="2" a="1"/>
  <c r="B1132" i="2" s="1"/>
  <c r="A1134" i="2" l="1" a="1"/>
  <c r="A1134" i="2" s="1"/>
  <c r="D1133" i="2" a="1"/>
  <c r="D1133" i="2" s="1"/>
  <c r="C1133" i="2" a="1"/>
  <c r="C1133" i="2" s="1"/>
  <c r="B1133" i="2" a="1"/>
  <c r="B1133" i="2" s="1"/>
  <c r="E1134" i="2" l="1" a="1"/>
  <c r="E1134" i="2" s="1"/>
  <c r="A1135" i="2" s="1" a="1"/>
  <c r="A1135" i="2" s="1"/>
  <c r="E1135" i="2" l="1" a="1"/>
  <c r="E1135" i="2" s="1"/>
  <c r="A1136" i="2" s="1" a="1"/>
  <c r="A1136" i="2" s="1"/>
  <c r="E1136" i="2" s="1" a="1"/>
  <c r="E1136" i="2" s="1"/>
  <c r="D1134" i="2" a="1"/>
  <c r="D1134" i="2" s="1"/>
  <c r="B1134" i="2" a="1"/>
  <c r="B1134" i="2" s="1"/>
  <c r="C1134" i="2" a="1"/>
  <c r="C1134" i="2" s="1"/>
  <c r="A1137" i="2" l="1" a="1"/>
  <c r="A1137" i="2" s="1"/>
  <c r="D1136" i="2" a="1"/>
  <c r="D1136" i="2" s="1"/>
  <c r="C1136" i="2" a="1"/>
  <c r="C1136" i="2" s="1"/>
  <c r="B1136" i="2" a="1"/>
  <c r="B1136" i="2" s="1"/>
  <c r="B1135" i="2" a="1"/>
  <c r="B1135" i="2" s="1"/>
  <c r="D1135" i="2" a="1"/>
  <c r="D1135" i="2" s="1"/>
  <c r="C1135" i="2" a="1"/>
  <c r="C1135" i="2" s="1"/>
  <c r="E1137" i="2" l="1" a="1"/>
  <c r="E1137" i="2" s="1"/>
  <c r="A1138" i="2" s="1" a="1"/>
  <c r="A1138" i="2" s="1"/>
  <c r="E1138" i="2" l="1" a="1"/>
  <c r="E1138" i="2" s="1"/>
  <c r="A1139" i="2" s="1" a="1"/>
  <c r="A1139" i="2" s="1"/>
  <c r="B1137" i="2" a="1"/>
  <c r="B1137" i="2" s="1"/>
  <c r="D1137" i="2" a="1"/>
  <c r="D1137" i="2" s="1"/>
  <c r="C1137" i="2" a="1"/>
  <c r="C1137" i="2" s="1"/>
  <c r="E1139" i="2" l="1" a="1"/>
  <c r="E1139" i="2" s="1"/>
  <c r="A1140" i="2" s="1" a="1"/>
  <c r="A1140" i="2" s="1"/>
  <c r="E1140" i="2" s="1" a="1"/>
  <c r="E1140" i="2" s="1"/>
  <c r="C1138" i="2" a="1"/>
  <c r="C1138" i="2" s="1"/>
  <c r="D1138" i="2" a="1"/>
  <c r="D1138" i="2" s="1"/>
  <c r="B1138" i="2" a="1"/>
  <c r="B1138" i="2" s="1"/>
  <c r="A1141" i="2" l="1" a="1"/>
  <c r="A1141" i="2" s="1"/>
  <c r="D1140" i="2" a="1"/>
  <c r="D1140" i="2" s="1"/>
  <c r="C1140" i="2" a="1"/>
  <c r="C1140" i="2" s="1"/>
  <c r="B1140" i="2" a="1"/>
  <c r="B1140" i="2" s="1"/>
  <c r="B1139" i="2" a="1"/>
  <c r="B1139" i="2" s="1"/>
  <c r="D1139" i="2" a="1"/>
  <c r="D1139" i="2" s="1"/>
  <c r="C1139" i="2" a="1"/>
  <c r="C1139" i="2" s="1"/>
  <c r="E1141" i="2" l="1" a="1"/>
  <c r="E1141" i="2" s="1"/>
  <c r="A1142" i="2" s="1" a="1"/>
  <c r="A1142" i="2" s="1"/>
  <c r="E1142" i="2" l="1" a="1"/>
  <c r="E1142" i="2" s="1"/>
  <c r="A1143" i="2" s="1" a="1"/>
  <c r="A1143" i="2" s="1"/>
  <c r="B1141" i="2" a="1"/>
  <c r="B1141" i="2" s="1"/>
  <c r="C1141" i="2" a="1"/>
  <c r="C1141" i="2" s="1"/>
  <c r="D1141" i="2" a="1"/>
  <c r="D1141" i="2" s="1"/>
  <c r="E1143" i="2" l="1" a="1"/>
  <c r="E1143" i="2" s="1"/>
  <c r="A1144" i="2" s="1" a="1"/>
  <c r="A1144" i="2" s="1"/>
  <c r="C1142" i="2" a="1"/>
  <c r="C1142" i="2" s="1"/>
  <c r="D1142" i="2" a="1"/>
  <c r="D1142" i="2" s="1"/>
  <c r="B1142" i="2" a="1"/>
  <c r="B1142" i="2" s="1"/>
  <c r="E1144" i="2" l="1" a="1"/>
  <c r="E1144" i="2" s="1"/>
  <c r="D1143" i="2" a="1"/>
  <c r="D1143" i="2" s="1"/>
  <c r="B1143" i="2" a="1"/>
  <c r="B1143" i="2" s="1"/>
  <c r="C1143" i="2" a="1"/>
  <c r="C1143" i="2" s="1"/>
  <c r="B1144" i="2" l="1" a="1"/>
  <c r="B1144" i="2" s="1"/>
  <c r="D1144" i="2" a="1"/>
  <c r="D1144" i="2" s="1"/>
  <c r="C1144" i="2" a="1"/>
  <c r="C1144" i="2" s="1"/>
  <c r="A1145" i="2" a="1"/>
  <c r="A1145" i="2" s="1"/>
  <c r="E1145" i="2" l="1" a="1"/>
  <c r="E1145" i="2" s="1"/>
  <c r="A1146" i="2" s="1" a="1"/>
  <c r="A1146" i="2" s="1"/>
  <c r="E1146" i="2" l="1" a="1"/>
  <c r="E1146" i="2" s="1"/>
  <c r="A1147" i="2" s="1" a="1"/>
  <c r="A1147" i="2" s="1"/>
  <c r="E1147" i="2" s="1" a="1"/>
  <c r="E1147" i="2" s="1"/>
  <c r="D1145" i="2" a="1"/>
  <c r="D1145" i="2" s="1"/>
  <c r="B1145" i="2" a="1"/>
  <c r="B1145" i="2" s="1"/>
  <c r="C1145" i="2" a="1"/>
  <c r="C1145" i="2" s="1"/>
  <c r="A1148" i="2" l="1" a="1"/>
  <c r="A1148" i="2" s="1"/>
  <c r="C1147" i="2" a="1"/>
  <c r="C1147" i="2" s="1"/>
  <c r="D1147" i="2" a="1"/>
  <c r="D1147" i="2" s="1"/>
  <c r="B1147" i="2" a="1"/>
  <c r="B1147" i="2" s="1"/>
  <c r="C1146" i="2" a="1"/>
  <c r="C1146" i="2" s="1"/>
  <c r="B1146" i="2" a="1"/>
  <c r="B1146" i="2" s="1"/>
  <c r="D1146" i="2" a="1"/>
  <c r="D1146" i="2" s="1"/>
  <c r="E1148" i="2" l="1" a="1"/>
  <c r="E1148" i="2" s="1"/>
  <c r="A1149" i="2" s="1" a="1"/>
  <c r="A1149" i="2" s="1"/>
  <c r="E1149" i="2" s="1" a="1"/>
  <c r="E1149" i="2" s="1"/>
  <c r="A1150" i="2" l="1" a="1"/>
  <c r="A1150" i="2" s="1"/>
  <c r="C1149" i="2" a="1"/>
  <c r="C1149" i="2" s="1"/>
  <c r="B1149" i="2" a="1"/>
  <c r="B1149" i="2" s="1"/>
  <c r="D1149" i="2" a="1"/>
  <c r="D1149" i="2" s="1"/>
  <c r="D1148" i="2" a="1"/>
  <c r="D1148" i="2" s="1"/>
  <c r="C1148" i="2" a="1"/>
  <c r="C1148" i="2" s="1"/>
  <c r="B1148" i="2" a="1"/>
  <c r="B1148" i="2" s="1"/>
  <c r="E1150" i="2" l="1" a="1"/>
  <c r="E1150" i="2" s="1"/>
  <c r="A1151" i="2" s="1" a="1"/>
  <c r="A1151" i="2" s="1"/>
  <c r="E1151" i="2" l="1" a="1"/>
  <c r="E1151" i="2" s="1"/>
  <c r="A1152" i="2" s="1" a="1"/>
  <c r="A1152" i="2" s="1"/>
  <c r="E1152" i="2" s="1" a="1"/>
  <c r="E1152" i="2" s="1"/>
  <c r="B1150" i="2" a="1"/>
  <c r="B1150" i="2" s="1"/>
  <c r="D1150" i="2" a="1"/>
  <c r="D1150" i="2" s="1"/>
  <c r="C1150" i="2" a="1"/>
  <c r="C1150" i="2" s="1"/>
  <c r="A1153" i="2" l="1" a="1"/>
  <c r="A1153" i="2" s="1"/>
  <c r="E1153" i="2" s="1" a="1"/>
  <c r="E1153" i="2" s="1"/>
  <c r="D1152" i="2" a="1"/>
  <c r="D1152" i="2" s="1"/>
  <c r="B1152" i="2" a="1"/>
  <c r="B1152" i="2" s="1"/>
  <c r="C1152" i="2" a="1"/>
  <c r="C1152" i="2" s="1"/>
  <c r="D1151" i="2" a="1"/>
  <c r="D1151" i="2" s="1"/>
  <c r="C1151" i="2" a="1"/>
  <c r="C1151" i="2" s="1"/>
  <c r="B1151" i="2" a="1"/>
  <c r="B1151" i="2" s="1"/>
  <c r="A1154" i="2" l="1" a="1"/>
  <c r="A1154" i="2" s="1"/>
  <c r="C1153" i="2" a="1"/>
  <c r="C1153" i="2" s="1"/>
  <c r="B1153" i="2" a="1"/>
  <c r="B1153" i="2" s="1"/>
  <c r="D1153" i="2" a="1"/>
  <c r="D1153" i="2" s="1"/>
  <c r="E1154" i="2" l="1" a="1"/>
  <c r="E1154" i="2" s="1"/>
  <c r="A1155" i="2" s="1" a="1"/>
  <c r="A1155" i="2" s="1"/>
  <c r="E1155" i="2" s="1" a="1"/>
  <c r="E1155" i="2" s="1"/>
  <c r="A1156" i="2" l="1" a="1"/>
  <c r="A1156" i="2" s="1"/>
  <c r="C1155" i="2" a="1"/>
  <c r="C1155" i="2" s="1"/>
  <c r="B1155" i="2" a="1"/>
  <c r="B1155" i="2" s="1"/>
  <c r="D1155" i="2" a="1"/>
  <c r="D1155" i="2" s="1"/>
  <c r="B1154" i="2" a="1"/>
  <c r="B1154" i="2" s="1"/>
  <c r="C1154" i="2" a="1"/>
  <c r="C1154" i="2" s="1"/>
  <c r="D1154" i="2" a="1"/>
  <c r="D1154" i="2" s="1"/>
  <c r="E1156" i="2" l="1" a="1"/>
  <c r="E1156" i="2" s="1"/>
  <c r="A1157" i="2" s="1" a="1"/>
  <c r="A1157" i="2" s="1"/>
  <c r="E1157" i="2" l="1" a="1"/>
  <c r="E1157" i="2" s="1"/>
  <c r="A1158" i="2" s="1" a="1"/>
  <c r="A1158" i="2" s="1"/>
  <c r="D1156" i="2" a="1"/>
  <c r="D1156" i="2" s="1"/>
  <c r="B1156" i="2" a="1"/>
  <c r="B1156" i="2" s="1"/>
  <c r="C1156" i="2" a="1"/>
  <c r="C1156" i="2" s="1"/>
  <c r="E1158" i="2" l="1" a="1"/>
  <c r="E1158" i="2" s="1"/>
  <c r="D1157" i="2" a="1"/>
  <c r="D1157" i="2" s="1"/>
  <c r="C1157" i="2" a="1"/>
  <c r="C1157" i="2" s="1"/>
  <c r="B1157" i="2" a="1"/>
  <c r="B1157" i="2" s="1"/>
  <c r="B1158" i="2" l="1" a="1"/>
  <c r="B1158" i="2" s="1"/>
  <c r="C1158" i="2" a="1"/>
  <c r="C1158" i="2" s="1"/>
  <c r="D1158" i="2" a="1"/>
  <c r="D1158" i="2" s="1"/>
  <c r="A1159" i="2" a="1"/>
  <c r="A1159" i="2" s="1"/>
  <c r="E1159" i="2" l="1" a="1"/>
  <c r="E1159" i="2" s="1"/>
  <c r="A1160" i="2" s="1" a="1"/>
  <c r="A1160" i="2" s="1"/>
  <c r="E1160" i="2" l="1" a="1"/>
  <c r="E1160" i="2" s="1"/>
  <c r="A1161" i="2" s="1" a="1"/>
  <c r="A1161" i="2" s="1"/>
  <c r="E1161" i="2" s="1" a="1"/>
  <c r="E1161" i="2" s="1"/>
  <c r="C1159" i="2" a="1"/>
  <c r="C1159" i="2" s="1"/>
  <c r="B1159" i="2" a="1"/>
  <c r="B1159" i="2" s="1"/>
  <c r="D1159" i="2" a="1"/>
  <c r="D1159" i="2" s="1"/>
  <c r="A1162" i="2" l="1" a="1"/>
  <c r="A1162" i="2" s="1"/>
  <c r="C1161" i="2" a="1"/>
  <c r="C1161" i="2" s="1"/>
  <c r="B1161" i="2" a="1"/>
  <c r="B1161" i="2" s="1"/>
  <c r="D1161" i="2" a="1"/>
  <c r="D1161" i="2" s="1"/>
  <c r="C1160" i="2" a="1"/>
  <c r="C1160" i="2" s="1"/>
  <c r="B1160" i="2" a="1"/>
  <c r="B1160" i="2" s="1"/>
  <c r="D1160" i="2" a="1"/>
  <c r="D1160" i="2" s="1"/>
  <c r="E1162" i="2" l="1" a="1"/>
  <c r="E1162" i="2" s="1"/>
  <c r="A1163" i="2" s="1" a="1"/>
  <c r="A1163" i="2" s="1"/>
  <c r="E1163" i="2" l="1" a="1"/>
  <c r="E1163" i="2" s="1"/>
  <c r="A1164" i="2" s="1" a="1"/>
  <c r="A1164" i="2" s="1"/>
  <c r="B1162" i="2" a="1"/>
  <c r="B1162" i="2" s="1"/>
  <c r="C1162" i="2" a="1"/>
  <c r="C1162" i="2" s="1"/>
  <c r="D1162" i="2" a="1"/>
  <c r="D1162" i="2" s="1"/>
  <c r="E1164" i="2" l="1" a="1"/>
  <c r="E1164" i="2" s="1"/>
  <c r="A1165" i="2" s="1" a="1"/>
  <c r="A1165" i="2" s="1"/>
  <c r="D1163" i="2" a="1"/>
  <c r="D1163" i="2" s="1"/>
  <c r="C1163" i="2" a="1"/>
  <c r="C1163" i="2" s="1"/>
  <c r="B1163" i="2" a="1"/>
  <c r="B1163" i="2" s="1"/>
  <c r="E1165" i="2" l="1" a="1"/>
  <c r="E1165" i="2" s="1"/>
  <c r="A1166" i="2" s="1" a="1"/>
  <c r="A1166" i="2" s="1"/>
  <c r="C1164" i="2" a="1"/>
  <c r="C1164" i="2" s="1"/>
  <c r="B1164" i="2" a="1"/>
  <c r="B1164" i="2" s="1"/>
  <c r="D1164" i="2" a="1"/>
  <c r="D1164" i="2" s="1"/>
  <c r="E1166" i="2" l="1" a="1"/>
  <c r="E1166" i="2" s="1"/>
  <c r="C1165" i="2" a="1"/>
  <c r="C1165" i="2" s="1"/>
  <c r="B1165" i="2" a="1"/>
  <c r="B1165" i="2" s="1"/>
  <c r="D1165" i="2" a="1"/>
  <c r="D1165" i="2" s="1"/>
  <c r="C1166" i="2" l="1" a="1"/>
  <c r="C1166" i="2" s="1"/>
  <c r="B1166" i="2" a="1"/>
  <c r="B1166" i="2" s="1"/>
  <c r="D1166" i="2" a="1"/>
  <c r="D1166" i="2" s="1"/>
  <c r="A1167" i="2" a="1"/>
  <c r="A1167" i="2" s="1"/>
  <c r="E1167" i="2" l="1" a="1"/>
  <c r="E1167" i="2" s="1"/>
  <c r="A1168" i="2" s="1" a="1"/>
  <c r="A1168" i="2" s="1"/>
  <c r="E1168" i="2" s="1" a="1"/>
  <c r="E1168" i="2" s="1"/>
  <c r="A1169" i="2" l="1" a="1"/>
  <c r="A1169" i="2" s="1"/>
  <c r="D1168" i="2" a="1"/>
  <c r="D1168" i="2" s="1"/>
  <c r="C1168" i="2" a="1"/>
  <c r="C1168" i="2" s="1"/>
  <c r="B1168" i="2" a="1"/>
  <c r="B1168" i="2" s="1"/>
  <c r="B1167" i="2" a="1"/>
  <c r="B1167" i="2" s="1"/>
  <c r="C1167" i="2" a="1"/>
  <c r="C1167" i="2" s="1"/>
  <c r="D1167" i="2" a="1"/>
  <c r="D1167" i="2" s="1"/>
  <c r="E1169" i="2" l="1" a="1"/>
  <c r="E1169" i="2" s="1"/>
  <c r="A1170" i="2" s="1" a="1"/>
  <c r="A1170" i="2" s="1"/>
  <c r="E1170" i="2" l="1" a="1"/>
  <c r="E1170" i="2" s="1"/>
  <c r="A1171" i="2" s="1" a="1"/>
  <c r="A1171" i="2" s="1"/>
  <c r="E1171" i="2" s="1" a="1"/>
  <c r="E1171" i="2" s="1"/>
  <c r="D1169" i="2" a="1"/>
  <c r="D1169" i="2" s="1"/>
  <c r="C1169" i="2" a="1"/>
  <c r="C1169" i="2" s="1"/>
  <c r="B1169" i="2" a="1"/>
  <c r="B1169" i="2" s="1"/>
  <c r="A1172" i="2" l="1" a="1"/>
  <c r="A1172" i="2" s="1"/>
  <c r="C1171" i="2" a="1"/>
  <c r="C1171" i="2" s="1"/>
  <c r="B1171" i="2" a="1"/>
  <c r="B1171" i="2" s="1"/>
  <c r="D1171" i="2" a="1"/>
  <c r="D1171" i="2" s="1"/>
  <c r="D1170" i="2" a="1"/>
  <c r="D1170" i="2" s="1"/>
  <c r="C1170" i="2" a="1"/>
  <c r="C1170" i="2" s="1"/>
  <c r="B1170" i="2" a="1"/>
  <c r="B1170" i="2" s="1"/>
  <c r="E1172" i="2" l="1" a="1"/>
  <c r="E1172" i="2" s="1"/>
  <c r="A1173" i="2" s="1" a="1"/>
  <c r="A1173" i="2" s="1"/>
  <c r="E1173" i="2" l="1" a="1"/>
  <c r="E1173" i="2" s="1"/>
  <c r="A1174" i="2" s="1" a="1"/>
  <c r="A1174" i="2" s="1"/>
  <c r="C1172" i="2" a="1"/>
  <c r="C1172" i="2" s="1"/>
  <c r="D1172" i="2" a="1"/>
  <c r="D1172" i="2" s="1"/>
  <c r="B1172" i="2" a="1"/>
  <c r="B1172" i="2" s="1"/>
  <c r="E1174" i="2" l="1" a="1"/>
  <c r="E1174" i="2" s="1"/>
  <c r="A1175" i="2" s="1" a="1"/>
  <c r="A1175" i="2" s="1"/>
  <c r="E1175" i="2" s="1" a="1"/>
  <c r="E1175" i="2" s="1"/>
  <c r="B1173" i="2" a="1"/>
  <c r="B1173" i="2" s="1"/>
  <c r="C1173" i="2" a="1"/>
  <c r="C1173" i="2" s="1"/>
  <c r="D1173" i="2" a="1"/>
  <c r="D1173" i="2" s="1"/>
  <c r="A1176" i="2" l="1" a="1"/>
  <c r="A1176" i="2" s="1"/>
  <c r="D1175" i="2" a="1"/>
  <c r="D1175" i="2" s="1"/>
  <c r="C1175" i="2" a="1"/>
  <c r="C1175" i="2" s="1"/>
  <c r="B1175" i="2" a="1"/>
  <c r="B1175" i="2" s="1"/>
  <c r="D1174" i="2" a="1"/>
  <c r="D1174" i="2" s="1"/>
  <c r="C1174" i="2" a="1"/>
  <c r="C1174" i="2" s="1"/>
  <c r="B1174" i="2" a="1"/>
  <c r="B1174" i="2" s="1"/>
  <c r="E1176" i="2" l="1" a="1"/>
  <c r="E1176" i="2" s="1"/>
  <c r="A1177" i="2" s="1" a="1"/>
  <c r="A1177" i="2" s="1"/>
  <c r="E1177" i="2" l="1" a="1"/>
  <c r="E1177" i="2" s="1"/>
  <c r="A1178" i="2" s="1" a="1"/>
  <c r="A1178" i="2" s="1"/>
  <c r="E1178" i="2" s="1" a="1"/>
  <c r="E1178" i="2" s="1"/>
  <c r="C1176" i="2" a="1"/>
  <c r="C1176" i="2" s="1"/>
  <c r="B1176" i="2" a="1"/>
  <c r="B1176" i="2" s="1"/>
  <c r="D1176" i="2" a="1"/>
  <c r="D1176" i="2" s="1"/>
  <c r="A1179" i="2" l="1" a="1"/>
  <c r="A1179" i="2" s="1"/>
  <c r="B1178" i="2" a="1"/>
  <c r="B1178" i="2" s="1"/>
  <c r="D1178" i="2" a="1"/>
  <c r="D1178" i="2" s="1"/>
  <c r="C1178" i="2" a="1"/>
  <c r="C1178" i="2" s="1"/>
  <c r="C1177" i="2" a="1"/>
  <c r="C1177" i="2" s="1"/>
  <c r="D1177" i="2" a="1"/>
  <c r="D1177" i="2" s="1"/>
  <c r="B1177" i="2" a="1"/>
  <c r="B1177" i="2" s="1"/>
  <c r="E1179" i="2" l="1" a="1"/>
  <c r="E1179" i="2" s="1"/>
  <c r="A1180" i="2" s="1" a="1"/>
  <c r="A1180" i="2" s="1"/>
  <c r="E1180" i="2" s="1" a="1"/>
  <c r="E1180" i="2" s="1"/>
  <c r="A1181" i="2" l="1" a="1"/>
  <c r="A1181" i="2" s="1"/>
  <c r="C1180" i="2" a="1"/>
  <c r="C1180" i="2" s="1"/>
  <c r="B1180" i="2" a="1"/>
  <c r="B1180" i="2" s="1"/>
  <c r="D1180" i="2" a="1"/>
  <c r="D1180" i="2" s="1"/>
  <c r="B1179" i="2" a="1"/>
  <c r="B1179" i="2" s="1"/>
  <c r="D1179" i="2" a="1"/>
  <c r="D1179" i="2" s="1"/>
  <c r="C1179" i="2" a="1"/>
  <c r="C1179" i="2" s="1"/>
  <c r="E1181" i="2" l="1" a="1"/>
  <c r="E1181" i="2" s="1"/>
  <c r="A1182" i="2" s="1" a="1"/>
  <c r="A1182" i="2" s="1"/>
  <c r="E1182" i="2" s="1" a="1"/>
  <c r="E1182" i="2" s="1"/>
  <c r="A1183" i="2" l="1" a="1"/>
  <c r="A1183" i="2" s="1"/>
  <c r="B1182" i="2" a="1"/>
  <c r="B1182" i="2" s="1"/>
  <c r="C1182" i="2" a="1"/>
  <c r="C1182" i="2" s="1"/>
  <c r="D1182" i="2" a="1"/>
  <c r="D1182" i="2" s="1"/>
  <c r="B1181" i="2" a="1"/>
  <c r="B1181" i="2" s="1"/>
  <c r="D1181" i="2" a="1"/>
  <c r="D1181" i="2" s="1"/>
  <c r="C1181" i="2" a="1"/>
  <c r="C1181" i="2" s="1"/>
  <c r="E1183" i="2" l="1" a="1"/>
  <c r="E1183" i="2" s="1"/>
  <c r="A1184" i="2" s="1" a="1"/>
  <c r="A1184" i="2" s="1"/>
  <c r="E1184" i="2" l="1" a="1"/>
  <c r="E1184" i="2" s="1"/>
  <c r="A1185" i="2" s="1" a="1"/>
  <c r="A1185" i="2" s="1"/>
  <c r="C1183" i="2" a="1"/>
  <c r="C1183" i="2" s="1"/>
  <c r="B1183" i="2" a="1"/>
  <c r="B1183" i="2" s="1"/>
  <c r="D1183" i="2" a="1"/>
  <c r="D1183" i="2" s="1"/>
  <c r="E1185" i="2" l="1" a="1"/>
  <c r="E1185" i="2" s="1"/>
  <c r="A1186" i="2" s="1" a="1"/>
  <c r="A1186" i="2" s="1"/>
  <c r="E1186" i="2" s="1" a="1"/>
  <c r="E1186" i="2" s="1"/>
  <c r="C1184" i="2" a="1"/>
  <c r="C1184" i="2" s="1"/>
  <c r="B1184" i="2" a="1"/>
  <c r="B1184" i="2" s="1"/>
  <c r="D1184" i="2" a="1"/>
  <c r="D1184" i="2" s="1"/>
  <c r="A1187" i="2" l="1" a="1"/>
  <c r="A1187" i="2" s="1"/>
  <c r="D1186" i="2" a="1"/>
  <c r="D1186" i="2" s="1"/>
  <c r="C1186" i="2" a="1"/>
  <c r="C1186" i="2" s="1"/>
  <c r="B1186" i="2" a="1"/>
  <c r="B1186" i="2" s="1"/>
  <c r="C1185" i="2" a="1"/>
  <c r="C1185" i="2" s="1"/>
  <c r="B1185" i="2" a="1"/>
  <c r="B1185" i="2" s="1"/>
  <c r="D1185" i="2" a="1"/>
  <c r="D1185" i="2" s="1"/>
  <c r="E1187" i="2" l="1" a="1"/>
  <c r="E1187" i="2" s="1"/>
  <c r="A1188" i="2" s="1" a="1"/>
  <c r="A1188" i="2" s="1"/>
  <c r="E1188" i="2" s="1" a="1"/>
  <c r="E1188" i="2" s="1"/>
  <c r="A1189" i="2" l="1" a="1"/>
  <c r="A1189" i="2" s="1"/>
  <c r="D1188" i="2" a="1"/>
  <c r="D1188" i="2" s="1"/>
  <c r="C1188" i="2" a="1"/>
  <c r="C1188" i="2" s="1"/>
  <c r="B1188" i="2" a="1"/>
  <c r="B1188" i="2" s="1"/>
  <c r="D1187" i="2" a="1"/>
  <c r="D1187" i="2" s="1"/>
  <c r="C1187" i="2" a="1"/>
  <c r="C1187" i="2" s="1"/>
  <c r="B1187" i="2" a="1"/>
  <c r="B1187" i="2" s="1"/>
  <c r="E1189" i="2" l="1" a="1"/>
  <c r="E1189" i="2" s="1"/>
  <c r="D1189" i="2" l="1" a="1"/>
  <c r="D1189" i="2" s="1"/>
  <c r="B1189" i="2" a="1"/>
  <c r="B1189" i="2" s="1"/>
  <c r="C1189" i="2" a="1"/>
  <c r="C1189" i="2" s="1"/>
  <c r="A1190" i="2" a="1"/>
  <c r="A1190" i="2" s="1"/>
  <c r="E1190" i="2" s="1" a="1"/>
  <c r="E1190" i="2" s="1"/>
  <c r="A1191" i="2" l="1" a="1"/>
  <c r="A1191" i="2" s="1"/>
  <c r="B1190" i="2" a="1"/>
  <c r="B1190" i="2" s="1"/>
  <c r="C1190" i="2" a="1"/>
  <c r="C1190" i="2" s="1"/>
  <c r="D1190" i="2" a="1"/>
  <c r="D1190" i="2" s="1"/>
  <c r="E1191" i="2" l="1" a="1"/>
  <c r="E1191" i="2" s="1"/>
  <c r="B1191" i="2" l="1" a="1"/>
  <c r="B1191" i="2" s="1"/>
  <c r="D1191" i="2" a="1"/>
  <c r="D1191" i="2" s="1"/>
  <c r="C1191" i="2" a="1"/>
  <c r="C1191" i="2" s="1"/>
  <c r="A1192" i="2" a="1"/>
  <c r="A1192" i="2" s="1"/>
  <c r="E1192" i="2" s="1" a="1"/>
  <c r="E1192" i="2" s="1"/>
  <c r="A1193" i="2" l="1" a="1"/>
  <c r="A1193" i="2" s="1"/>
  <c r="E1193" i="2" s="1" a="1"/>
  <c r="E1193" i="2" s="1"/>
  <c r="C1192" i="2" a="1"/>
  <c r="C1192" i="2" s="1"/>
  <c r="B1192" i="2" a="1"/>
  <c r="B1192" i="2" s="1"/>
  <c r="D1192" i="2" a="1"/>
  <c r="D1192" i="2" s="1"/>
  <c r="A1194" i="2" l="1" a="1"/>
  <c r="A1194" i="2" s="1"/>
  <c r="E1194" i="2" s="1" a="1"/>
  <c r="E1194" i="2" s="1"/>
  <c r="C1193" i="2" a="1"/>
  <c r="C1193" i="2" s="1"/>
  <c r="B1193" i="2" a="1"/>
  <c r="B1193" i="2" s="1"/>
  <c r="D1193" i="2" a="1"/>
  <c r="D1193" i="2" s="1"/>
  <c r="A1195" i="2" l="1" a="1"/>
  <c r="A1195" i="2" s="1"/>
  <c r="E1195" i="2" s="1" a="1"/>
  <c r="E1195" i="2" s="1"/>
  <c r="D1194" i="2" a="1"/>
  <c r="D1194" i="2" s="1"/>
  <c r="B1194" i="2" a="1"/>
  <c r="B1194" i="2" s="1"/>
  <c r="C1194" i="2" a="1"/>
  <c r="C1194" i="2" s="1"/>
  <c r="A1196" i="2" l="1" a="1"/>
  <c r="A1196" i="2" s="1"/>
  <c r="C1195" i="2" a="1"/>
  <c r="C1195" i="2" s="1"/>
  <c r="D1195" i="2" a="1"/>
  <c r="D1195" i="2" s="1"/>
  <c r="B1195" i="2" a="1"/>
  <c r="B1195" i="2" s="1"/>
  <c r="E1196" i="2" l="1" a="1"/>
  <c r="E1196" i="2" s="1"/>
  <c r="A1197" i="2" s="1" a="1"/>
  <c r="A1197" i="2" s="1"/>
  <c r="E1197" i="2" l="1" a="1"/>
  <c r="E1197" i="2" s="1"/>
  <c r="A1198" i="2" s="1" a="1"/>
  <c r="A1198" i="2" s="1"/>
  <c r="D1196" i="2" a="1"/>
  <c r="D1196" i="2" s="1"/>
  <c r="B1196" i="2" a="1"/>
  <c r="B1196" i="2" s="1"/>
  <c r="C1196" i="2" a="1"/>
  <c r="C1196" i="2" s="1"/>
  <c r="E1198" i="2" l="1" a="1"/>
  <c r="E1198" i="2" s="1"/>
  <c r="A1199" i="2" s="1" a="1"/>
  <c r="A1199" i="2" s="1"/>
  <c r="C1197" i="2" a="1"/>
  <c r="C1197" i="2" s="1"/>
  <c r="B1197" i="2" a="1"/>
  <c r="B1197" i="2" s="1"/>
  <c r="D1197" i="2" a="1"/>
  <c r="D1197" i="2" s="1"/>
  <c r="E1199" i="2" l="1" a="1"/>
  <c r="E1199" i="2" s="1"/>
  <c r="A1200" i="2" s="1" a="1"/>
  <c r="A1200" i="2" s="1"/>
  <c r="E1200" i="2" s="1" a="1"/>
  <c r="E1200" i="2" s="1"/>
  <c r="D1198" i="2" a="1"/>
  <c r="D1198" i="2" s="1"/>
  <c r="B1198" i="2" a="1"/>
  <c r="B1198" i="2" s="1"/>
  <c r="C1198" i="2" a="1"/>
  <c r="C1198" i="2" s="1"/>
  <c r="A1201" i="2" l="1" a="1"/>
  <c r="A1201" i="2" s="1"/>
  <c r="C1200" i="2" a="1"/>
  <c r="C1200" i="2" s="1"/>
  <c r="B1200" i="2" a="1"/>
  <c r="B1200" i="2" s="1"/>
  <c r="D1200" i="2" a="1"/>
  <c r="D1200" i="2" s="1"/>
  <c r="B1199" i="2" a="1"/>
  <c r="B1199" i="2" s="1"/>
  <c r="D1199" i="2" a="1"/>
  <c r="D1199" i="2" s="1"/>
  <c r="C1199" i="2" a="1"/>
  <c r="C1199" i="2" s="1"/>
  <c r="E1201" i="2" l="1" a="1"/>
  <c r="E1201" i="2" s="1"/>
  <c r="A1202" i="2" s="1" a="1"/>
  <c r="A1202" i="2" s="1"/>
  <c r="E1202" i="2" l="1" a="1"/>
  <c r="E1202" i="2" s="1"/>
  <c r="A1203" i="2" s="1" a="1"/>
  <c r="A1203" i="2" s="1"/>
  <c r="D1201" i="2" a="1"/>
  <c r="D1201" i="2" s="1"/>
  <c r="C1201" i="2" a="1"/>
  <c r="C1201" i="2" s="1"/>
  <c r="B1201" i="2" a="1"/>
  <c r="B1201" i="2" s="1"/>
  <c r="E1203" i="2" l="1" a="1"/>
  <c r="E1203" i="2" s="1"/>
  <c r="A1204" i="2" s="1" a="1"/>
  <c r="A1204" i="2" s="1"/>
  <c r="E1204" i="2" s="1" a="1"/>
  <c r="E1204" i="2" s="1"/>
  <c r="B1202" i="2" a="1"/>
  <c r="B1202" i="2" s="1"/>
  <c r="D1202" i="2" a="1"/>
  <c r="D1202" i="2" s="1"/>
  <c r="C1202" i="2" a="1"/>
  <c r="C1202" i="2" s="1"/>
  <c r="A1205" i="2" l="1" a="1"/>
  <c r="A1205" i="2" s="1"/>
  <c r="E1205" i="2" s="1" a="1"/>
  <c r="E1205" i="2" s="1"/>
  <c r="D1204" i="2" a="1"/>
  <c r="D1204" i="2" s="1"/>
  <c r="B1204" i="2" a="1"/>
  <c r="B1204" i="2" s="1"/>
  <c r="C1204" i="2" a="1"/>
  <c r="C1204" i="2" s="1"/>
  <c r="B1203" i="2" a="1"/>
  <c r="B1203" i="2" s="1"/>
  <c r="C1203" i="2" a="1"/>
  <c r="C1203" i="2" s="1"/>
  <c r="D1203" i="2" a="1"/>
  <c r="D1203" i="2" s="1"/>
  <c r="A1206" i="2" l="1" a="1"/>
  <c r="A1206" i="2" s="1"/>
  <c r="C1205" i="2" a="1"/>
  <c r="C1205" i="2" s="1"/>
  <c r="B1205" i="2" a="1"/>
  <c r="B1205" i="2" s="1"/>
  <c r="D1205" i="2" a="1"/>
  <c r="D1205" i="2" s="1"/>
  <c r="E1206" i="2" l="1" a="1"/>
  <c r="E1206" i="2" s="1"/>
  <c r="C1206" i="2" l="1" a="1"/>
  <c r="C1206" i="2" s="1"/>
  <c r="D1206" i="2" a="1"/>
  <c r="D1206" i="2" s="1"/>
  <c r="B1206" i="2" a="1"/>
  <c r="B1206" i="2" s="1"/>
  <c r="A1207" i="2" a="1"/>
  <c r="A1207" i="2" s="1"/>
  <c r="E1207" i="2" l="1" a="1"/>
  <c r="E1207" i="2" s="1"/>
  <c r="A1208" i="2" s="1" a="1"/>
  <c r="A1208" i="2" s="1"/>
  <c r="E1208" i="2" l="1" a="1"/>
  <c r="E1208" i="2" s="1"/>
  <c r="A1209" i="2" s="1" a="1"/>
  <c r="A1209" i="2" s="1"/>
  <c r="E1209" i="2" s="1" a="1"/>
  <c r="E1209" i="2" s="1"/>
  <c r="B1207" i="2" a="1"/>
  <c r="B1207" i="2" s="1"/>
  <c r="D1207" i="2" a="1"/>
  <c r="D1207" i="2" s="1"/>
  <c r="C1207" i="2" a="1"/>
  <c r="C1207" i="2" s="1"/>
  <c r="A1210" i="2" l="1" a="1"/>
  <c r="A1210" i="2" s="1"/>
  <c r="C1209" i="2" a="1"/>
  <c r="C1209" i="2" s="1"/>
  <c r="B1209" i="2" a="1"/>
  <c r="B1209" i="2" s="1"/>
  <c r="D1209" i="2" a="1"/>
  <c r="D1209" i="2" s="1"/>
  <c r="C1208" i="2" a="1"/>
  <c r="C1208" i="2" s="1"/>
  <c r="D1208" i="2" a="1"/>
  <c r="D1208" i="2" s="1"/>
  <c r="B1208" i="2" a="1"/>
  <c r="B1208" i="2" s="1"/>
  <c r="E1210" i="2" l="1" a="1"/>
  <c r="E1210" i="2" s="1"/>
  <c r="C1210" i="2" l="1" a="1"/>
  <c r="C1210" i="2" s="1"/>
  <c r="B1210" i="2" a="1"/>
  <c r="B1210" i="2" s="1"/>
  <c r="D1210" i="2" a="1"/>
  <c r="D1210" i="2" s="1"/>
  <c r="A1211" i="2" a="1"/>
  <c r="A1211" i="2" s="1"/>
  <c r="E1211" i="2" l="1" a="1"/>
  <c r="E1211" i="2" s="1"/>
  <c r="A1212" i="2" s="1" a="1"/>
  <c r="A1212" i="2" s="1"/>
  <c r="E1212" i="2" l="1" a="1"/>
  <c r="E1212" i="2" s="1"/>
  <c r="A1213" i="2" s="1" a="1"/>
  <c r="A1213" i="2" s="1"/>
  <c r="E1213" i="2" s="1" a="1"/>
  <c r="E1213" i="2" s="1"/>
  <c r="C1211" i="2" a="1"/>
  <c r="C1211" i="2" s="1"/>
  <c r="B1211" i="2" a="1"/>
  <c r="B1211" i="2" s="1"/>
  <c r="D1211" i="2" a="1"/>
  <c r="D1211" i="2" s="1"/>
  <c r="A1214" i="2" l="1" a="1"/>
  <c r="A1214" i="2" s="1"/>
  <c r="B1213" i="2" a="1"/>
  <c r="B1213" i="2" s="1"/>
  <c r="D1213" i="2" a="1"/>
  <c r="D1213" i="2" s="1"/>
  <c r="C1213" i="2" a="1"/>
  <c r="C1213" i="2" s="1"/>
  <c r="D1212" i="2" a="1"/>
  <c r="D1212" i="2" s="1"/>
  <c r="B1212" i="2" a="1"/>
  <c r="B1212" i="2" s="1"/>
  <c r="C1212" i="2" a="1"/>
  <c r="C1212" i="2" s="1"/>
  <c r="E1214" i="2" l="1" a="1"/>
  <c r="E1214" i="2" s="1"/>
  <c r="A1215" i="2" s="1" a="1"/>
  <c r="A1215" i="2" s="1"/>
  <c r="E1215" i="2" s="1" a="1"/>
  <c r="E1215" i="2" s="1"/>
  <c r="A1216" i="2" l="1" a="1"/>
  <c r="A1216" i="2" s="1"/>
  <c r="C1215" i="2" a="1"/>
  <c r="C1215" i="2" s="1"/>
  <c r="D1215" i="2" a="1"/>
  <c r="D1215" i="2" s="1"/>
  <c r="B1215" i="2" a="1"/>
  <c r="B1215" i="2" s="1"/>
  <c r="C1214" i="2" a="1"/>
  <c r="C1214" i="2" s="1"/>
  <c r="B1214" i="2" a="1"/>
  <c r="B1214" i="2" s="1"/>
  <c r="D1214" i="2" a="1"/>
  <c r="D1214" i="2" s="1"/>
  <c r="E1216" i="2" l="1" a="1"/>
  <c r="E1216" i="2" s="1"/>
  <c r="A1217" i="2" s="1" a="1"/>
  <c r="A1217" i="2" s="1"/>
  <c r="E1217" i="2" l="1" a="1"/>
  <c r="E1217" i="2" s="1"/>
  <c r="C1216" i="2" a="1"/>
  <c r="C1216" i="2" s="1"/>
  <c r="B1216" i="2" a="1"/>
  <c r="B1216" i="2" s="1"/>
  <c r="D1216" i="2" a="1"/>
  <c r="D1216" i="2" s="1"/>
  <c r="D1217" i="2" l="1" a="1"/>
  <c r="D1217" i="2" s="1"/>
  <c r="C1217" i="2" a="1"/>
  <c r="C1217" i="2" s="1"/>
  <c r="B1217" i="2" a="1"/>
  <c r="B1217" i="2" s="1"/>
  <c r="A1218" i="2" a="1"/>
  <c r="A1218" i="2" s="1"/>
  <c r="E1218" i="2" l="1" a="1"/>
  <c r="E1218" i="2" s="1"/>
  <c r="A1219" i="2" s="1" a="1"/>
  <c r="A1219" i="2" s="1"/>
  <c r="E1219" i="2" l="1" a="1"/>
  <c r="E1219" i="2" s="1"/>
  <c r="A1220" i="2" s="1" a="1"/>
  <c r="A1220" i="2" s="1"/>
  <c r="B1218" i="2" a="1"/>
  <c r="B1218" i="2" s="1"/>
  <c r="C1218" i="2" a="1"/>
  <c r="C1218" i="2" s="1"/>
  <c r="D1218" i="2" a="1"/>
  <c r="D1218" i="2" s="1"/>
  <c r="E1220" i="2" l="1" a="1"/>
  <c r="E1220" i="2" s="1"/>
  <c r="A1221" i="2" s="1" a="1"/>
  <c r="A1221" i="2" s="1"/>
  <c r="E1221" i="2" s="1" a="1"/>
  <c r="E1221" i="2" s="1"/>
  <c r="B1219" i="2" a="1"/>
  <c r="B1219" i="2" s="1"/>
  <c r="C1219" i="2" a="1"/>
  <c r="C1219" i="2" s="1"/>
  <c r="D1219" i="2" a="1"/>
  <c r="D1219" i="2" s="1"/>
  <c r="A1222" i="2" l="1" a="1"/>
  <c r="A1222" i="2" s="1"/>
  <c r="C1221" i="2" a="1"/>
  <c r="C1221" i="2" s="1"/>
  <c r="B1221" i="2" a="1"/>
  <c r="B1221" i="2" s="1"/>
  <c r="D1221" i="2" a="1"/>
  <c r="D1221" i="2" s="1"/>
  <c r="B1220" i="2" a="1"/>
  <c r="B1220" i="2" s="1"/>
  <c r="D1220" i="2" a="1"/>
  <c r="D1220" i="2" s="1"/>
  <c r="C1220" i="2" a="1"/>
  <c r="C1220" i="2" s="1"/>
  <c r="E1222" i="2" l="1" a="1"/>
  <c r="E1222" i="2" s="1"/>
  <c r="A1223" i="2" s="1" a="1"/>
  <c r="A1223" i="2" s="1"/>
  <c r="E1223" i="2" l="1" a="1"/>
  <c r="E1223" i="2" s="1"/>
  <c r="A1224" i="2" s="1" a="1"/>
  <c r="A1224" i="2" s="1"/>
  <c r="D1222" i="2" a="1"/>
  <c r="D1222" i="2" s="1"/>
  <c r="C1222" i="2" a="1"/>
  <c r="C1222" i="2" s="1"/>
  <c r="B1222" i="2" a="1"/>
  <c r="B1222" i="2" s="1"/>
  <c r="E1224" i="2" l="1" a="1"/>
  <c r="E1224" i="2" s="1"/>
  <c r="A1225" i="2" s="1" a="1"/>
  <c r="A1225" i="2" s="1"/>
  <c r="C1223" i="2" a="1"/>
  <c r="C1223" i="2" s="1"/>
  <c r="B1223" i="2" a="1"/>
  <c r="B1223" i="2" s="1"/>
  <c r="D1223" i="2" a="1"/>
  <c r="D1223" i="2" s="1"/>
  <c r="E1225" i="2" l="1" a="1"/>
  <c r="E1225" i="2" s="1"/>
  <c r="A1226" i="2" s="1" a="1"/>
  <c r="A1226" i="2" s="1"/>
  <c r="D1224" i="2" a="1"/>
  <c r="D1224" i="2" s="1"/>
  <c r="C1224" i="2" a="1"/>
  <c r="C1224" i="2" s="1"/>
  <c r="B1224" i="2" a="1"/>
  <c r="B1224" i="2" s="1"/>
  <c r="E1226" i="2" l="1" a="1"/>
  <c r="E1226" i="2" s="1"/>
  <c r="A1227" i="2" s="1" a="1"/>
  <c r="A1227" i="2" s="1"/>
  <c r="C1225" i="2" a="1"/>
  <c r="C1225" i="2" s="1"/>
  <c r="B1225" i="2" a="1"/>
  <c r="B1225" i="2" s="1"/>
  <c r="D1225" i="2" a="1"/>
  <c r="D1225" i="2" s="1"/>
  <c r="E1227" i="2" l="1" a="1"/>
  <c r="E1227" i="2" s="1"/>
  <c r="A1228" i="2" s="1" a="1"/>
  <c r="A1228" i="2" s="1"/>
  <c r="E1228" i="2" s="1" a="1"/>
  <c r="E1228" i="2" s="1"/>
  <c r="B1226" i="2" a="1"/>
  <c r="B1226" i="2" s="1"/>
  <c r="D1226" i="2" a="1"/>
  <c r="D1226" i="2" s="1"/>
  <c r="C1226" i="2" a="1"/>
  <c r="C1226" i="2" s="1"/>
  <c r="A1229" i="2" l="1" a="1"/>
  <c r="A1229" i="2" s="1"/>
  <c r="B1228" i="2" a="1"/>
  <c r="B1228" i="2" s="1"/>
  <c r="D1228" i="2" a="1"/>
  <c r="D1228" i="2" s="1"/>
  <c r="C1228" i="2" a="1"/>
  <c r="C1228" i="2" s="1"/>
  <c r="C1227" i="2" a="1"/>
  <c r="C1227" i="2" s="1"/>
  <c r="B1227" i="2" a="1"/>
  <c r="B1227" i="2" s="1"/>
  <c r="D1227" i="2" a="1"/>
  <c r="D1227" i="2" s="1"/>
  <c r="E1229" i="2" l="1" a="1"/>
  <c r="E1229" i="2" s="1"/>
  <c r="A1230" i="2" s="1" a="1"/>
  <c r="A1230" i="2" s="1"/>
  <c r="E1230" i="2" l="1" a="1"/>
  <c r="E1230" i="2" s="1"/>
  <c r="A1231" i="2" s="1" a="1"/>
  <c r="A1231" i="2" s="1"/>
  <c r="C1229" i="2" a="1"/>
  <c r="C1229" i="2" s="1"/>
  <c r="D1229" i="2" a="1"/>
  <c r="D1229" i="2" s="1"/>
  <c r="B1229" i="2" a="1"/>
  <c r="B1229" i="2" s="1"/>
  <c r="E1231" i="2" l="1" a="1"/>
  <c r="E1231" i="2" s="1"/>
  <c r="A1232" i="2" s="1" a="1"/>
  <c r="A1232" i="2" s="1"/>
  <c r="E1232" i="2" s="1" a="1"/>
  <c r="E1232" i="2" s="1"/>
  <c r="B1230" i="2" a="1"/>
  <c r="B1230" i="2" s="1"/>
  <c r="D1230" i="2" a="1"/>
  <c r="D1230" i="2" s="1"/>
  <c r="C1230" i="2" a="1"/>
  <c r="C1230" i="2" s="1"/>
  <c r="A1233" i="2" l="1" a="1"/>
  <c r="A1233" i="2" s="1"/>
  <c r="B1232" i="2" a="1"/>
  <c r="B1232" i="2" s="1"/>
  <c r="C1232" i="2" a="1"/>
  <c r="C1232" i="2" s="1"/>
  <c r="D1232" i="2" a="1"/>
  <c r="D1232" i="2" s="1"/>
  <c r="B1231" i="2" a="1"/>
  <c r="B1231" i="2" s="1"/>
  <c r="D1231" i="2" a="1"/>
  <c r="D1231" i="2" s="1"/>
  <c r="C1231" i="2" a="1"/>
  <c r="C1231" i="2" s="1"/>
  <c r="E1233" i="2" l="1" a="1"/>
  <c r="E1233" i="2" s="1"/>
  <c r="A1234" i="2" s="1" a="1"/>
  <c r="A1234" i="2" s="1"/>
  <c r="E1234" i="2" l="1" a="1"/>
  <c r="E1234" i="2" s="1"/>
  <c r="A1235" i="2" s="1" a="1"/>
  <c r="A1235" i="2" s="1"/>
  <c r="E1235" i="2" s="1" a="1"/>
  <c r="E1235" i="2" s="1"/>
  <c r="B1233" i="2" a="1"/>
  <c r="B1233" i="2" s="1"/>
  <c r="D1233" i="2" a="1"/>
  <c r="D1233" i="2" s="1"/>
  <c r="C1233" i="2" a="1"/>
  <c r="C1233" i="2" s="1"/>
  <c r="A1236" i="2" l="1" a="1"/>
  <c r="A1236" i="2" s="1"/>
  <c r="E1236" i="2" s="1" a="1"/>
  <c r="E1236" i="2" s="1"/>
  <c r="B1235" i="2" a="1"/>
  <c r="B1235" i="2" s="1"/>
  <c r="D1235" i="2" a="1"/>
  <c r="D1235" i="2" s="1"/>
  <c r="C1235" i="2" a="1"/>
  <c r="C1235" i="2" s="1"/>
  <c r="D1234" i="2" a="1"/>
  <c r="D1234" i="2" s="1"/>
  <c r="B1234" i="2" a="1"/>
  <c r="B1234" i="2" s="1"/>
  <c r="C1234" i="2" a="1"/>
  <c r="C1234" i="2" s="1"/>
  <c r="A1237" i="2" l="1" a="1"/>
  <c r="A1237" i="2" s="1"/>
  <c r="B1236" i="2" a="1"/>
  <c r="B1236" i="2" s="1"/>
  <c r="D1236" i="2" a="1"/>
  <c r="D1236" i="2" s="1"/>
  <c r="C1236" i="2" a="1"/>
  <c r="C1236" i="2" s="1"/>
  <c r="E1237" i="2" l="1" a="1"/>
  <c r="E1237" i="2" s="1"/>
  <c r="A1238" i="2" s="1" a="1"/>
  <c r="A1238" i="2" s="1"/>
  <c r="E1238" i="2" l="1" a="1"/>
  <c r="E1238" i="2" s="1"/>
  <c r="A1239" i="2" s="1" a="1"/>
  <c r="A1239" i="2" s="1"/>
  <c r="C1237" i="2" a="1"/>
  <c r="C1237" i="2" s="1"/>
  <c r="D1237" i="2" a="1"/>
  <c r="D1237" i="2" s="1"/>
  <c r="B1237" i="2" a="1"/>
  <c r="B1237" i="2" s="1"/>
  <c r="E1239" i="2" l="1" a="1"/>
  <c r="E1239" i="2" s="1"/>
  <c r="A1240" i="2" s="1" a="1"/>
  <c r="A1240" i="2" s="1"/>
  <c r="B1238" i="2" a="1"/>
  <c r="B1238" i="2" s="1"/>
  <c r="D1238" i="2" a="1"/>
  <c r="D1238" i="2" s="1"/>
  <c r="C1238" i="2" a="1"/>
  <c r="C1238" i="2" s="1"/>
  <c r="E1240" i="2" l="1" a="1"/>
  <c r="E1240" i="2" s="1"/>
  <c r="A1241" i="2" s="1" a="1"/>
  <c r="A1241" i="2" s="1"/>
  <c r="E1241" i="2" s="1" a="1"/>
  <c r="E1241" i="2" s="1"/>
  <c r="D1239" i="2" a="1"/>
  <c r="D1239" i="2" s="1"/>
  <c r="C1239" i="2" a="1"/>
  <c r="C1239" i="2" s="1"/>
  <c r="B1239" i="2" a="1"/>
  <c r="B1239" i="2" s="1"/>
  <c r="A1242" i="2" l="1" a="1"/>
  <c r="A1242" i="2" s="1"/>
  <c r="C1241" i="2" a="1"/>
  <c r="C1241" i="2" s="1"/>
  <c r="B1241" i="2" a="1"/>
  <c r="B1241" i="2" s="1"/>
  <c r="D1241" i="2" a="1"/>
  <c r="D1241" i="2" s="1"/>
  <c r="B1240" i="2" a="1"/>
  <c r="B1240" i="2" s="1"/>
  <c r="D1240" i="2" a="1"/>
  <c r="D1240" i="2" s="1"/>
  <c r="C1240" i="2" a="1"/>
  <c r="C1240" i="2" s="1"/>
  <c r="E1242" i="2" l="1" a="1"/>
  <c r="E1242" i="2" s="1"/>
  <c r="A1243" i="2" s="1" a="1"/>
  <c r="A1243" i="2" s="1"/>
  <c r="E1243" i="2" s="1" a="1"/>
  <c r="E1243" i="2" s="1"/>
  <c r="A1244" i="2" l="1" a="1"/>
  <c r="A1244" i="2" s="1"/>
  <c r="D1243" i="2" a="1"/>
  <c r="D1243" i="2" s="1"/>
  <c r="B1243" i="2" a="1"/>
  <c r="B1243" i="2" s="1"/>
  <c r="C1243" i="2" a="1"/>
  <c r="C1243" i="2" s="1"/>
  <c r="D1242" i="2" a="1"/>
  <c r="D1242" i="2" s="1"/>
  <c r="B1242" i="2" a="1"/>
  <c r="B1242" i="2" s="1"/>
  <c r="C1242" i="2" a="1"/>
  <c r="C1242" i="2" s="1"/>
  <c r="E1244" i="2" l="1" a="1"/>
  <c r="E1244" i="2" s="1"/>
  <c r="D1244" i="2" l="1" a="1"/>
  <c r="D1244" i="2" s="1"/>
  <c r="C1244" i="2" a="1"/>
  <c r="C1244" i="2" s="1"/>
  <c r="B1244" i="2" a="1"/>
  <c r="B1244" i="2" s="1"/>
  <c r="A1245" i="2" a="1"/>
  <c r="A1245" i="2" s="1"/>
  <c r="E1245" i="2" l="1" a="1"/>
  <c r="E1245" i="2" s="1"/>
  <c r="A1246" i="2" s="1" a="1"/>
  <c r="A1246" i="2" s="1"/>
  <c r="E1246" i="2" l="1" a="1"/>
  <c r="E1246" i="2" s="1"/>
  <c r="A1247" i="2" s="1" a="1"/>
  <c r="A1247" i="2" s="1"/>
  <c r="C1245" i="2" a="1"/>
  <c r="C1245" i="2" s="1"/>
  <c r="B1245" i="2" a="1"/>
  <c r="B1245" i="2" s="1"/>
  <c r="D1245" i="2" a="1"/>
  <c r="D1245" i="2" s="1"/>
  <c r="E1247" i="2" l="1" a="1"/>
  <c r="E1247" i="2" s="1"/>
  <c r="A1248" i="2" s="1" a="1"/>
  <c r="A1248" i="2" s="1"/>
  <c r="B1246" i="2" a="1"/>
  <c r="B1246" i="2" s="1"/>
  <c r="D1246" i="2" a="1"/>
  <c r="D1246" i="2" s="1"/>
  <c r="C1246" i="2" a="1"/>
  <c r="C1246" i="2" s="1"/>
  <c r="E1248" i="2" l="1" a="1"/>
  <c r="E1248" i="2" s="1"/>
  <c r="D1247" i="2" a="1"/>
  <c r="D1247" i="2" s="1"/>
  <c r="B1247" i="2" a="1"/>
  <c r="B1247" i="2" s="1"/>
  <c r="C1247" i="2" a="1"/>
  <c r="C1247" i="2" s="1"/>
  <c r="C1248" i="2" l="1" a="1"/>
  <c r="C1248" i="2" s="1"/>
  <c r="B1248" i="2" a="1"/>
  <c r="B1248" i="2" s="1"/>
  <c r="D1248" i="2" a="1"/>
  <c r="D1248" i="2" s="1"/>
  <c r="A1249" i="2" a="1"/>
  <c r="A1249" i="2" s="1"/>
  <c r="E1249" i="2" s="1" a="1"/>
  <c r="E1249" i="2" s="1"/>
  <c r="A1250" i="2" l="1" a="1"/>
  <c r="A1250" i="2" s="1"/>
  <c r="D1249" i="2" a="1"/>
  <c r="D1249" i="2" s="1"/>
  <c r="C1249" i="2" a="1"/>
  <c r="C1249" i="2" s="1"/>
  <c r="B1249" i="2" a="1"/>
  <c r="B1249" i="2" s="1"/>
  <c r="E1250" i="2" l="1" a="1"/>
  <c r="E1250" i="2" s="1"/>
  <c r="A1251" i="2" s="1" a="1"/>
  <c r="A1251" i="2" s="1"/>
  <c r="E1251" i="2" s="1" a="1"/>
  <c r="E1251" i="2" s="1"/>
  <c r="A1252" i="2" l="1" a="1"/>
  <c r="A1252" i="2" s="1"/>
  <c r="B1251" i="2" a="1"/>
  <c r="B1251" i="2" s="1"/>
  <c r="D1251" i="2" a="1"/>
  <c r="D1251" i="2" s="1"/>
  <c r="C1251" i="2" a="1"/>
  <c r="C1251" i="2" s="1"/>
  <c r="C1250" i="2" a="1"/>
  <c r="C1250" i="2" s="1"/>
  <c r="B1250" i="2" a="1"/>
  <c r="B1250" i="2" s="1"/>
  <c r="D1250" i="2" a="1"/>
  <c r="D1250" i="2" s="1"/>
  <c r="E1252" i="2" l="1" a="1"/>
  <c r="E1252" i="2" s="1"/>
  <c r="A1253" i="2" s="1" a="1"/>
  <c r="A1253" i="2" s="1"/>
  <c r="E1253" i="2" l="1" a="1"/>
  <c r="E1253" i="2" s="1"/>
  <c r="A1254" i="2" s="1" a="1"/>
  <c r="A1254" i="2" s="1"/>
  <c r="B1252" i="2" a="1"/>
  <c r="B1252" i="2" s="1"/>
  <c r="C1252" i="2" a="1"/>
  <c r="C1252" i="2" s="1"/>
  <c r="D1252" i="2" a="1"/>
  <c r="D1252" i="2" s="1"/>
  <c r="E1254" i="2" l="1" a="1"/>
  <c r="E1254" i="2" s="1"/>
  <c r="A1255" i="2" s="1" a="1"/>
  <c r="A1255" i="2" s="1"/>
  <c r="E1255" i="2" s="1" a="1"/>
  <c r="E1255" i="2" s="1"/>
  <c r="B1253" i="2" a="1"/>
  <c r="B1253" i="2" s="1"/>
  <c r="D1253" i="2" a="1"/>
  <c r="D1253" i="2" s="1"/>
  <c r="C1253" i="2" a="1"/>
  <c r="C1253" i="2" s="1"/>
  <c r="A1256" i="2" l="1" a="1"/>
  <c r="A1256" i="2" s="1"/>
  <c r="E1256" i="2" s="1" a="1"/>
  <c r="E1256" i="2" s="1"/>
  <c r="D1255" i="2" a="1"/>
  <c r="D1255" i="2" s="1"/>
  <c r="B1255" i="2" a="1"/>
  <c r="B1255" i="2" s="1"/>
  <c r="C1255" i="2" a="1"/>
  <c r="C1255" i="2" s="1"/>
  <c r="D1254" i="2" a="1"/>
  <c r="D1254" i="2" s="1"/>
  <c r="B1254" i="2" a="1"/>
  <c r="B1254" i="2" s="1"/>
  <c r="C1254" i="2" a="1"/>
  <c r="C1254" i="2" s="1"/>
  <c r="A1257" i="2" l="1" a="1"/>
  <c r="A1257" i="2" s="1"/>
  <c r="E1257" i="2" s="1" a="1"/>
  <c r="E1257" i="2" s="1"/>
  <c r="B1256" i="2" a="1"/>
  <c r="B1256" i="2" s="1"/>
  <c r="D1256" i="2" a="1"/>
  <c r="D1256" i="2" s="1"/>
  <c r="C1256" i="2" a="1"/>
  <c r="C1256" i="2" s="1"/>
  <c r="A1258" i="2" l="1" a="1"/>
  <c r="A1258" i="2" s="1"/>
  <c r="D1257" i="2" a="1"/>
  <c r="D1257" i="2" s="1"/>
  <c r="B1257" i="2" a="1"/>
  <c r="B1257" i="2" s="1"/>
  <c r="C1257" i="2" a="1"/>
  <c r="C1257" i="2" s="1"/>
  <c r="E1258" i="2" l="1" a="1"/>
  <c r="E1258" i="2" s="1"/>
  <c r="A1259" i="2" s="1" a="1"/>
  <c r="A1259" i="2" s="1"/>
  <c r="E1259" i="2" l="1" a="1"/>
  <c r="E1259" i="2" s="1"/>
  <c r="A1260" i="2" s="1" a="1"/>
  <c r="A1260" i="2" s="1"/>
  <c r="E1260" i="2" s="1" a="1"/>
  <c r="E1260" i="2" s="1"/>
  <c r="C1258" i="2" a="1"/>
  <c r="C1258" i="2" s="1"/>
  <c r="B1258" i="2" a="1"/>
  <c r="B1258" i="2" s="1"/>
  <c r="D1258" i="2" a="1"/>
  <c r="D1258" i="2" s="1"/>
  <c r="A1261" i="2" l="1" a="1"/>
  <c r="A1261" i="2" s="1"/>
  <c r="B1260" i="2" a="1"/>
  <c r="B1260" i="2" s="1"/>
  <c r="C1260" i="2" a="1"/>
  <c r="C1260" i="2" s="1"/>
  <c r="D1260" i="2" a="1"/>
  <c r="D1260" i="2" s="1"/>
  <c r="D1259" i="2" a="1"/>
  <c r="D1259" i="2" s="1"/>
  <c r="C1259" i="2" a="1"/>
  <c r="C1259" i="2" s="1"/>
  <c r="B1259" i="2" a="1"/>
  <c r="B1259" i="2" s="1"/>
  <c r="E1261" i="2" l="1" a="1"/>
  <c r="E1261" i="2" s="1"/>
  <c r="A1262" i="2" s="1" a="1"/>
  <c r="A1262" i="2" s="1"/>
  <c r="E1262" i="2" l="1" a="1"/>
  <c r="E1262" i="2" s="1"/>
  <c r="A1263" i="2" s="1" a="1"/>
  <c r="A1263" i="2" s="1"/>
  <c r="E1263" i="2" s="1" a="1"/>
  <c r="E1263" i="2" s="1"/>
  <c r="B1261" i="2" a="1"/>
  <c r="B1261" i="2" s="1"/>
  <c r="D1261" i="2" a="1"/>
  <c r="D1261" i="2" s="1"/>
  <c r="C1261" i="2" a="1"/>
  <c r="C1261" i="2" s="1"/>
  <c r="A1264" i="2" l="1" a="1"/>
  <c r="A1264" i="2" s="1"/>
  <c r="D1263" i="2" a="1"/>
  <c r="D1263" i="2" s="1"/>
  <c r="C1263" i="2" a="1"/>
  <c r="C1263" i="2" s="1"/>
  <c r="B1263" i="2" a="1"/>
  <c r="B1263" i="2" s="1"/>
  <c r="D1262" i="2" a="1"/>
  <c r="D1262" i="2" s="1"/>
  <c r="B1262" i="2" a="1"/>
  <c r="B1262" i="2" s="1"/>
  <c r="C1262" i="2" a="1"/>
  <c r="C1262" i="2" s="1"/>
  <c r="E1264" i="2" l="1" a="1"/>
  <c r="E1264" i="2" s="1"/>
  <c r="A1265" i="2" s="1" a="1"/>
  <c r="A1265" i="2" s="1"/>
  <c r="E1265" i="2" l="1" a="1"/>
  <c r="E1265" i="2" s="1"/>
  <c r="A1266" i="2" s="1" a="1"/>
  <c r="A1266" i="2" s="1"/>
  <c r="C1264" i="2" a="1"/>
  <c r="C1264" i="2" s="1"/>
  <c r="B1264" i="2" a="1"/>
  <c r="B1264" i="2" s="1"/>
  <c r="D1264" i="2" a="1"/>
  <c r="D1264" i="2" s="1"/>
  <c r="E1266" i="2" l="1" a="1"/>
  <c r="E1266" i="2" s="1"/>
  <c r="A1267" i="2" s="1" a="1"/>
  <c r="A1267" i="2" s="1"/>
  <c r="D1265" i="2" a="1"/>
  <c r="D1265" i="2" s="1"/>
  <c r="B1265" i="2" a="1"/>
  <c r="B1265" i="2" s="1"/>
  <c r="C1265" i="2" a="1"/>
  <c r="C1265" i="2" s="1"/>
  <c r="E1267" i="2" l="1" a="1"/>
  <c r="E1267" i="2" s="1"/>
  <c r="A1268" i="2" s="1" a="1"/>
  <c r="A1268" i="2" s="1"/>
  <c r="E1268" i="2" s="1" a="1"/>
  <c r="E1268" i="2" s="1"/>
  <c r="B1266" i="2" a="1"/>
  <c r="B1266" i="2" s="1"/>
  <c r="D1266" i="2" a="1"/>
  <c r="D1266" i="2" s="1"/>
  <c r="C1266" i="2" a="1"/>
  <c r="C1266" i="2" s="1"/>
  <c r="A1269" i="2" l="1" a="1"/>
  <c r="A1269" i="2" s="1"/>
  <c r="D1268" i="2" a="1"/>
  <c r="D1268" i="2" s="1"/>
  <c r="C1268" i="2" a="1"/>
  <c r="C1268" i="2" s="1"/>
  <c r="B1268" i="2" a="1"/>
  <c r="B1268" i="2" s="1"/>
  <c r="C1267" i="2" a="1"/>
  <c r="C1267" i="2" s="1"/>
  <c r="D1267" i="2" a="1"/>
  <c r="D1267" i="2" s="1"/>
  <c r="B1267" i="2" a="1"/>
  <c r="B1267" i="2" s="1"/>
  <c r="E1269" i="2" l="1" a="1"/>
  <c r="E1269" i="2" s="1"/>
  <c r="A1270" i="2" s="1" a="1"/>
  <c r="A1270" i="2" s="1"/>
  <c r="E1270" i="2" l="1" a="1"/>
  <c r="E1270" i="2" s="1"/>
  <c r="A1271" i="2" s="1" a="1"/>
  <c r="A1271" i="2" s="1"/>
  <c r="D1269" i="2" a="1"/>
  <c r="D1269" i="2" s="1"/>
  <c r="C1269" i="2" a="1"/>
  <c r="C1269" i="2" s="1"/>
  <c r="B1269" i="2" a="1"/>
  <c r="B1269" i="2" s="1"/>
  <c r="E1271" i="2" l="1" a="1"/>
  <c r="E1271" i="2" s="1"/>
  <c r="A1272" i="2" s="1" a="1"/>
  <c r="A1272" i="2" s="1"/>
  <c r="E1272" i="2" s="1" a="1"/>
  <c r="E1272" i="2" s="1"/>
  <c r="B1270" i="2" a="1"/>
  <c r="B1270" i="2" s="1"/>
  <c r="C1270" i="2" a="1"/>
  <c r="C1270" i="2" s="1"/>
  <c r="D1270" i="2" a="1"/>
  <c r="D1270" i="2" s="1"/>
  <c r="A1273" i="2" l="1" a="1"/>
  <c r="A1273" i="2" s="1"/>
  <c r="E1273" i="2" s="1" a="1"/>
  <c r="E1273" i="2" s="1"/>
  <c r="C1272" i="2" a="1"/>
  <c r="C1272" i="2" s="1"/>
  <c r="D1272" i="2" a="1"/>
  <c r="D1272" i="2" s="1"/>
  <c r="B1272" i="2" a="1"/>
  <c r="B1272" i="2" s="1"/>
  <c r="C1271" i="2" a="1"/>
  <c r="C1271" i="2" s="1"/>
  <c r="B1271" i="2" a="1"/>
  <c r="B1271" i="2" s="1"/>
  <c r="D1271" i="2" a="1"/>
  <c r="D1271" i="2" s="1"/>
  <c r="A1274" i="2" l="1" a="1"/>
  <c r="A1274" i="2" s="1"/>
  <c r="D1273" i="2" a="1"/>
  <c r="D1273" i="2" s="1"/>
  <c r="C1273" i="2" a="1"/>
  <c r="C1273" i="2" s="1"/>
  <c r="B1273" i="2" a="1"/>
  <c r="B1273" i="2" s="1"/>
  <c r="E1274" i="2" l="1" a="1"/>
  <c r="E1274" i="2" s="1"/>
  <c r="B1274" i="2" l="1" a="1"/>
  <c r="B1274" i="2" s="1"/>
  <c r="D1274" i="2" a="1"/>
  <c r="D1274" i="2" s="1"/>
  <c r="C1274" i="2" a="1"/>
  <c r="C1274" i="2" s="1"/>
  <c r="A1275" i="2" a="1"/>
  <c r="A1275" i="2" s="1"/>
  <c r="E1275" i="2" l="1" a="1"/>
  <c r="E1275" i="2" s="1"/>
  <c r="A1276" i="2" s="1" a="1"/>
  <c r="A1276" i="2" s="1"/>
  <c r="E1276" i="2" s="1" a="1"/>
  <c r="E1276" i="2" s="1"/>
  <c r="A1277" i="2" l="1" a="1"/>
  <c r="A1277" i="2" s="1"/>
  <c r="C1276" i="2" a="1"/>
  <c r="C1276" i="2" s="1"/>
  <c r="D1276" i="2" a="1"/>
  <c r="D1276" i="2" s="1"/>
  <c r="B1276" i="2" a="1"/>
  <c r="B1276" i="2" s="1"/>
  <c r="C1275" i="2" a="1"/>
  <c r="C1275" i="2" s="1"/>
  <c r="B1275" i="2" a="1"/>
  <c r="B1275" i="2" s="1"/>
  <c r="D1275" i="2" a="1"/>
  <c r="D1275" i="2" s="1"/>
  <c r="E1277" i="2" l="1" a="1"/>
  <c r="E1277" i="2" s="1"/>
  <c r="A1278" i="2" s="1" a="1"/>
  <c r="A1278" i="2" s="1"/>
  <c r="E1278" i="2" l="1" a="1"/>
  <c r="E1278" i="2" s="1"/>
  <c r="A1279" i="2" s="1" a="1"/>
  <c r="A1279" i="2" s="1"/>
  <c r="D1277" i="2" a="1"/>
  <c r="D1277" i="2" s="1"/>
  <c r="B1277" i="2" a="1"/>
  <c r="B1277" i="2" s="1"/>
  <c r="C1277" i="2" a="1"/>
  <c r="C1277" i="2" s="1"/>
  <c r="E1279" i="2" l="1" a="1"/>
  <c r="E1279" i="2" s="1"/>
  <c r="C1278" i="2" a="1"/>
  <c r="C1278" i="2" s="1"/>
  <c r="B1278" i="2" a="1"/>
  <c r="B1278" i="2" s="1"/>
  <c r="D1278" i="2" a="1"/>
  <c r="D1278" i="2" s="1"/>
  <c r="B1279" i="2" l="1" a="1"/>
  <c r="B1279" i="2" s="1"/>
  <c r="D1279" i="2" a="1"/>
  <c r="D1279" i="2" s="1"/>
  <c r="C1279" i="2" a="1"/>
  <c r="C1279" i="2" s="1"/>
  <c r="A1280" i="2" a="1"/>
  <c r="A1280" i="2" s="1"/>
  <c r="E1280" i="2" l="1" a="1"/>
  <c r="E1280" i="2" s="1"/>
  <c r="A1281" i="2" s="1" a="1"/>
  <c r="A1281" i="2" s="1"/>
  <c r="E1281" i="2" l="1" a="1"/>
  <c r="E1281" i="2" s="1"/>
  <c r="A1282" i="2" s="1" a="1"/>
  <c r="A1282" i="2" s="1"/>
  <c r="D1280" i="2" a="1"/>
  <c r="D1280" i="2" s="1"/>
  <c r="B1280" i="2" a="1"/>
  <c r="B1280" i="2" s="1"/>
  <c r="C1280" i="2" a="1"/>
  <c r="C1280" i="2" s="1"/>
  <c r="E1282" i="2" l="1" a="1"/>
  <c r="E1282" i="2" s="1"/>
  <c r="D1281" i="2" a="1"/>
  <c r="D1281" i="2" s="1"/>
  <c r="B1281" i="2" a="1"/>
  <c r="B1281" i="2" s="1"/>
  <c r="C1281" i="2" a="1"/>
  <c r="C1281" i="2" s="1"/>
  <c r="B1282" i="2" l="1" a="1"/>
  <c r="B1282" i="2" s="1"/>
  <c r="C1282" i="2" a="1"/>
  <c r="C1282" i="2" s="1"/>
  <c r="D1282" i="2" a="1"/>
  <c r="D1282" i="2" s="1"/>
  <c r="A1283" i="2" a="1"/>
  <c r="A1283" i="2" s="1"/>
  <c r="E1283" i="2" s="1" a="1"/>
  <c r="E1283" i="2" s="1"/>
  <c r="A1284" i="2" l="1" a="1"/>
  <c r="A1284" i="2" s="1"/>
  <c r="E1284" i="2" s="1" a="1"/>
  <c r="E1284" i="2" s="1"/>
  <c r="C1283" i="2" a="1"/>
  <c r="C1283" i="2" s="1"/>
  <c r="B1283" i="2" a="1"/>
  <c r="B1283" i="2" s="1"/>
  <c r="D1283" i="2" a="1"/>
  <c r="D1283" i="2" s="1"/>
  <c r="A1285" i="2" l="1" a="1"/>
  <c r="A1285" i="2" s="1"/>
  <c r="E1285" i="2" s="1" a="1"/>
  <c r="E1285" i="2" s="1"/>
  <c r="C1284" i="2" a="1"/>
  <c r="C1284" i="2" s="1"/>
  <c r="B1284" i="2" a="1"/>
  <c r="B1284" i="2" s="1"/>
  <c r="D1284" i="2" a="1"/>
  <c r="D1284" i="2" s="1"/>
  <c r="A1286" i="2" l="1" a="1"/>
  <c r="A1286" i="2" s="1"/>
  <c r="E1286" i="2" s="1" a="1"/>
  <c r="E1286" i="2" s="1"/>
  <c r="D1285" i="2" a="1"/>
  <c r="D1285" i="2" s="1"/>
  <c r="B1285" i="2" a="1"/>
  <c r="B1285" i="2" s="1"/>
  <c r="C1285" i="2" a="1"/>
  <c r="C1285" i="2" s="1"/>
  <c r="A1287" i="2" l="1" a="1"/>
  <c r="A1287" i="2" s="1"/>
  <c r="B1286" i="2" a="1"/>
  <c r="B1286" i="2" s="1"/>
  <c r="C1286" i="2" a="1"/>
  <c r="C1286" i="2" s="1"/>
  <c r="D1286" i="2" a="1"/>
  <c r="D1286" i="2" s="1"/>
  <c r="E1287" i="2" l="1" a="1"/>
  <c r="E1287" i="2" s="1"/>
  <c r="A1288" i="2" s="1" a="1"/>
  <c r="A1288" i="2" s="1"/>
  <c r="E1288" i="2" l="1" a="1"/>
  <c r="E1288" i="2" s="1"/>
  <c r="A1289" i="2" s="1" a="1"/>
  <c r="A1289" i="2" s="1"/>
  <c r="E1289" i="2" s="1" a="1"/>
  <c r="E1289" i="2" s="1"/>
  <c r="D1287" i="2" a="1"/>
  <c r="D1287" i="2" s="1"/>
  <c r="B1287" i="2" a="1"/>
  <c r="B1287" i="2" s="1"/>
  <c r="C1287" i="2" a="1"/>
  <c r="C1287" i="2" s="1"/>
  <c r="A1290" i="2" l="1" a="1"/>
  <c r="A1290" i="2" s="1"/>
  <c r="C1289" i="2" a="1"/>
  <c r="C1289" i="2" s="1"/>
  <c r="B1289" i="2" a="1"/>
  <c r="B1289" i="2" s="1"/>
  <c r="D1289" i="2" a="1"/>
  <c r="D1289" i="2" s="1"/>
  <c r="B1288" i="2" a="1"/>
  <c r="B1288" i="2" s="1"/>
  <c r="D1288" i="2" a="1"/>
  <c r="D1288" i="2" s="1"/>
  <c r="C1288" i="2" a="1"/>
  <c r="C1288" i="2" s="1"/>
  <c r="E1290" i="2" l="1" a="1"/>
  <c r="E1290" i="2" s="1"/>
  <c r="A1291" i="2" s="1" a="1"/>
  <c r="A1291" i="2" s="1"/>
  <c r="E1291" i="2" l="1" a="1"/>
  <c r="E1291" i="2" s="1"/>
  <c r="A1292" i="2" s="1" a="1"/>
  <c r="A1292" i="2" s="1"/>
  <c r="C1290" i="2" a="1"/>
  <c r="C1290" i="2" s="1"/>
  <c r="B1290" i="2" a="1"/>
  <c r="B1290" i="2" s="1"/>
  <c r="D1290" i="2" a="1"/>
  <c r="D1290" i="2" s="1"/>
  <c r="E1292" i="2" l="1" a="1"/>
  <c r="E1292" i="2" s="1"/>
  <c r="A1293" i="2" s="1" a="1"/>
  <c r="A1293" i="2" s="1"/>
  <c r="C1291" i="2" a="1"/>
  <c r="C1291" i="2" s="1"/>
  <c r="D1291" i="2" a="1"/>
  <c r="D1291" i="2" s="1"/>
  <c r="B1291" i="2" a="1"/>
  <c r="B1291" i="2" s="1"/>
  <c r="E1293" i="2" l="1" a="1"/>
  <c r="E1293" i="2" s="1"/>
  <c r="A1294" i="2" s="1" a="1"/>
  <c r="A1294" i="2" s="1"/>
  <c r="E1294" i="2" s="1" a="1"/>
  <c r="E1294" i="2" s="1"/>
  <c r="D1292" i="2" a="1"/>
  <c r="D1292" i="2" s="1"/>
  <c r="B1292" i="2" a="1"/>
  <c r="B1292" i="2" s="1"/>
  <c r="C1292" i="2" a="1"/>
  <c r="C1292" i="2" s="1"/>
  <c r="A1295" i="2" l="1" a="1"/>
  <c r="A1295" i="2" s="1"/>
  <c r="C1294" i="2" a="1"/>
  <c r="C1294" i="2" s="1"/>
  <c r="D1294" i="2" a="1"/>
  <c r="D1294" i="2" s="1"/>
  <c r="B1294" i="2" a="1"/>
  <c r="B1294" i="2" s="1"/>
  <c r="C1293" i="2" a="1"/>
  <c r="C1293" i="2" s="1"/>
  <c r="B1293" i="2" a="1"/>
  <c r="B1293" i="2" s="1"/>
  <c r="D1293" i="2" a="1"/>
  <c r="D1293" i="2" s="1"/>
  <c r="E1295" i="2" l="1" a="1"/>
  <c r="E1295" i="2" s="1"/>
  <c r="A1296" i="2" s="1" a="1"/>
  <c r="A1296" i="2" s="1"/>
  <c r="E1296" i="2" s="1" a="1"/>
  <c r="E1296" i="2" s="1"/>
  <c r="A1297" i="2" l="1" a="1"/>
  <c r="A1297" i="2" s="1"/>
  <c r="D1296" i="2" a="1"/>
  <c r="D1296" i="2" s="1"/>
  <c r="B1296" i="2" a="1"/>
  <c r="B1296" i="2" s="1"/>
  <c r="C1296" i="2" a="1"/>
  <c r="C1296" i="2" s="1"/>
  <c r="D1295" i="2" a="1"/>
  <c r="D1295" i="2" s="1"/>
  <c r="B1295" i="2" a="1"/>
  <c r="B1295" i="2" s="1"/>
  <c r="C1295" i="2" a="1"/>
  <c r="C1295" i="2" s="1"/>
  <c r="E1297" i="2" l="1" a="1"/>
  <c r="E1297" i="2" s="1"/>
  <c r="A1298" i="2" s="1" a="1"/>
  <c r="A1298" i="2" s="1"/>
  <c r="E1298" i="2" l="1" a="1"/>
  <c r="E1298" i="2" s="1"/>
  <c r="A1299" i="2" s="1" a="1"/>
  <c r="A1299" i="2" s="1"/>
  <c r="C1297" i="2" a="1"/>
  <c r="C1297" i="2" s="1"/>
  <c r="B1297" i="2" a="1"/>
  <c r="B1297" i="2" s="1"/>
  <c r="D1297" i="2" a="1"/>
  <c r="D1297" i="2" s="1"/>
  <c r="E1299" i="2" l="1" a="1"/>
  <c r="E1299" i="2" s="1"/>
  <c r="A1300" i="2" s="1" a="1"/>
  <c r="A1300" i="2" s="1"/>
  <c r="B1298" i="2" a="1"/>
  <c r="B1298" i="2" s="1"/>
  <c r="C1298" i="2" a="1"/>
  <c r="C1298" i="2" s="1"/>
  <c r="D1298" i="2" a="1"/>
  <c r="D1298" i="2" s="1"/>
  <c r="E1300" i="2" l="1" a="1"/>
  <c r="E1300" i="2" s="1"/>
  <c r="A1301" i="2" s="1" a="1"/>
  <c r="A1301" i="2" s="1"/>
  <c r="C1299" i="2" a="1"/>
  <c r="C1299" i="2" s="1"/>
  <c r="D1299" i="2" a="1"/>
  <c r="D1299" i="2" s="1"/>
  <c r="B1299" i="2" a="1"/>
  <c r="B1299" i="2" s="1"/>
  <c r="E1301" i="2" l="1" a="1"/>
  <c r="E1301" i="2" s="1"/>
  <c r="C1300" i="2" a="1"/>
  <c r="C1300" i="2" s="1"/>
  <c r="B1300" i="2" a="1"/>
  <c r="B1300" i="2" s="1"/>
  <c r="D1300" i="2" a="1"/>
  <c r="D1300" i="2" s="1"/>
  <c r="B1301" i="2" l="1" a="1"/>
  <c r="B1301" i="2" s="1"/>
  <c r="D1301" i="2" a="1"/>
  <c r="D1301" i="2" s="1"/>
  <c r="C1301" i="2" a="1"/>
  <c r="C1301" i="2" s="1"/>
  <c r="A1302" i="2" a="1"/>
  <c r="A1302" i="2" s="1"/>
  <c r="E1302" i="2" s="1" a="1"/>
  <c r="E1302" i="2" s="1"/>
  <c r="A1303" i="2" l="1" a="1"/>
  <c r="A1303" i="2" s="1"/>
  <c r="E1303" i="2" s="1" a="1"/>
  <c r="E1303" i="2" s="1"/>
  <c r="D1302" i="2" a="1"/>
  <c r="D1302" i="2" s="1"/>
  <c r="B1302" i="2" a="1"/>
  <c r="B1302" i="2" s="1"/>
  <c r="C1302" i="2" a="1"/>
  <c r="C1302" i="2" s="1"/>
  <c r="A1304" i="2" l="1" a="1"/>
  <c r="A1304" i="2" s="1"/>
  <c r="D1303" i="2" a="1"/>
  <c r="D1303" i="2" s="1"/>
  <c r="C1303" i="2" a="1"/>
  <c r="C1303" i="2" s="1"/>
  <c r="B1303" i="2" a="1"/>
  <c r="B1303" i="2" s="1"/>
  <c r="E1304" i="2" l="1" a="1"/>
  <c r="E1304" i="2" s="1"/>
  <c r="A1305" i="2" s="1" a="1"/>
  <c r="A1305" i="2" s="1"/>
  <c r="E1305" i="2" l="1" a="1"/>
  <c r="E1305" i="2" s="1"/>
  <c r="A1306" i="2" s="1" a="1"/>
  <c r="A1306" i="2" s="1"/>
  <c r="D1304" i="2" a="1"/>
  <c r="D1304" i="2" s="1"/>
  <c r="B1304" i="2" a="1"/>
  <c r="B1304" i="2" s="1"/>
  <c r="C1304" i="2" a="1"/>
  <c r="C1304" i="2" s="1"/>
  <c r="E1306" i="2" l="1" a="1"/>
  <c r="E1306" i="2" s="1"/>
  <c r="A1307" i="2" s="1" a="1"/>
  <c r="A1307" i="2" s="1"/>
  <c r="B1305" i="2" a="1"/>
  <c r="B1305" i="2" s="1"/>
  <c r="D1305" i="2" a="1"/>
  <c r="D1305" i="2" s="1"/>
  <c r="C1305" i="2" a="1"/>
  <c r="C1305" i="2" s="1"/>
  <c r="E1307" i="2" l="1" a="1"/>
  <c r="E1307" i="2" s="1"/>
  <c r="A1308" i="2" s="1" a="1"/>
  <c r="A1308" i="2" s="1"/>
  <c r="D1306" i="2" a="1"/>
  <c r="D1306" i="2" s="1"/>
  <c r="C1306" i="2" a="1"/>
  <c r="C1306" i="2" s="1"/>
  <c r="B1306" i="2" a="1"/>
  <c r="B1306" i="2" s="1"/>
  <c r="E1308" i="2" l="1" a="1"/>
  <c r="E1308" i="2" s="1"/>
  <c r="A1309" i="2" s="1" a="1"/>
  <c r="A1309" i="2" s="1"/>
  <c r="E1309" i="2" s="1" a="1"/>
  <c r="E1309" i="2" s="1"/>
  <c r="C1307" i="2" a="1"/>
  <c r="C1307" i="2" s="1"/>
  <c r="B1307" i="2" a="1"/>
  <c r="B1307" i="2" s="1"/>
  <c r="D1307" i="2" a="1"/>
  <c r="D1307" i="2" s="1"/>
  <c r="A1310" i="2" l="1" a="1"/>
  <c r="A1310" i="2" s="1"/>
  <c r="C1309" i="2" a="1"/>
  <c r="C1309" i="2" s="1"/>
  <c r="D1309" i="2" a="1"/>
  <c r="D1309" i="2" s="1"/>
  <c r="B1309" i="2" a="1"/>
  <c r="B1309" i="2" s="1"/>
  <c r="C1308" i="2" a="1"/>
  <c r="C1308" i="2" s="1"/>
  <c r="B1308" i="2" a="1"/>
  <c r="B1308" i="2" s="1"/>
  <c r="D1308" i="2" a="1"/>
  <c r="D1308" i="2" s="1"/>
  <c r="E1310" i="2" l="1" a="1"/>
  <c r="E1310" i="2" s="1"/>
  <c r="A1311" i="2" s="1" a="1"/>
  <c r="A1311" i="2" s="1"/>
  <c r="E1311" i="2" l="1" a="1"/>
  <c r="E1311" i="2" s="1"/>
  <c r="C1310" i="2" a="1"/>
  <c r="C1310" i="2" s="1"/>
  <c r="B1310" i="2" a="1"/>
  <c r="B1310" i="2" s="1"/>
  <c r="D1310" i="2" a="1"/>
  <c r="D1310" i="2" s="1"/>
  <c r="B1311" i="2" l="1" a="1"/>
  <c r="B1311" i="2" s="1"/>
  <c r="D1311" i="2" a="1"/>
  <c r="D1311" i="2" s="1"/>
  <c r="C1311" i="2" a="1"/>
  <c r="C1311" i="2" s="1"/>
  <c r="A1312" i="2" a="1"/>
  <c r="A1312" i="2" s="1"/>
  <c r="E1312" i="2" l="1" a="1"/>
  <c r="E1312" i="2" s="1"/>
  <c r="A1313" i="2" s="1" a="1"/>
  <c r="A1313" i="2" s="1"/>
  <c r="E1313" i="2" l="1" a="1"/>
  <c r="E1313" i="2" s="1"/>
  <c r="C1312" i="2" a="1"/>
  <c r="C1312" i="2" s="1"/>
  <c r="B1312" i="2" a="1"/>
  <c r="B1312" i="2" s="1"/>
  <c r="D1312" i="2" a="1"/>
  <c r="D1312" i="2" s="1"/>
  <c r="D1313" i="2" l="1" a="1"/>
  <c r="D1313" i="2" s="1"/>
  <c r="C1313" i="2" a="1"/>
  <c r="C1313" i="2" s="1"/>
  <c r="B1313" i="2" a="1"/>
  <c r="B1313" i="2" s="1"/>
  <c r="A1314" i="2" a="1"/>
  <c r="A1314" i="2" s="1"/>
  <c r="E1314" i="2" s="1" a="1"/>
  <c r="E1314" i="2" s="1"/>
  <c r="A1315" i="2" l="1" a="1"/>
  <c r="A1315" i="2" s="1"/>
  <c r="C1314" i="2" a="1"/>
  <c r="C1314" i="2" s="1"/>
  <c r="B1314" i="2" a="1"/>
  <c r="B1314" i="2" s="1"/>
  <c r="D1314" i="2" a="1"/>
  <c r="D1314" i="2" s="1"/>
  <c r="E1315" i="2" l="1" a="1"/>
  <c r="E1315" i="2" s="1"/>
  <c r="A1316" i="2" s="1" a="1"/>
  <c r="A1316" i="2" s="1"/>
  <c r="E1316" i="2" s="1" a="1"/>
  <c r="E1316" i="2" s="1"/>
  <c r="A1317" i="2" l="1" a="1"/>
  <c r="A1317" i="2" s="1"/>
  <c r="B1316" i="2" a="1"/>
  <c r="B1316" i="2" s="1"/>
  <c r="D1316" i="2" a="1"/>
  <c r="D1316" i="2" s="1"/>
  <c r="C1316" i="2" a="1"/>
  <c r="C1316" i="2" s="1"/>
  <c r="B1315" i="2" a="1"/>
  <c r="B1315" i="2" s="1"/>
  <c r="C1315" i="2" a="1"/>
  <c r="C1315" i="2" s="1"/>
  <c r="D1315" i="2" a="1"/>
  <c r="D1315" i="2" s="1"/>
  <c r="E1317" i="2" l="1" a="1"/>
  <c r="E1317" i="2" s="1"/>
  <c r="C1317" i="2" l="1" a="1"/>
  <c r="C1317" i="2" s="1"/>
  <c r="D1317" i="2" a="1"/>
  <c r="D1317" i="2" s="1"/>
  <c r="B1317" i="2" a="1"/>
  <c r="B1317" i="2" s="1"/>
  <c r="A1318" i="2" a="1"/>
  <c r="A1318" i="2" s="1"/>
  <c r="E1318" i="2" l="1" a="1"/>
  <c r="E1318" i="2" s="1"/>
  <c r="A1319" i="2" s="1" a="1"/>
  <c r="A1319" i="2" s="1"/>
  <c r="E1319" i="2" l="1" a="1"/>
  <c r="E1319" i="2" s="1"/>
  <c r="A1320" i="2" s="1" a="1"/>
  <c r="A1320" i="2" s="1"/>
  <c r="D1318" i="2" a="1"/>
  <c r="D1318" i="2" s="1"/>
  <c r="B1318" i="2" a="1"/>
  <c r="B1318" i="2" s="1"/>
  <c r="C1318" i="2" a="1"/>
  <c r="C1318" i="2" s="1"/>
  <c r="E1320" i="2" l="1" a="1"/>
  <c r="E1320" i="2" s="1"/>
  <c r="A1321" i="2" s="1" a="1"/>
  <c r="A1321" i="2" s="1"/>
  <c r="E1321" i="2" s="1" a="1"/>
  <c r="E1321" i="2" s="1"/>
  <c r="C1319" i="2" a="1"/>
  <c r="C1319" i="2" s="1"/>
  <c r="D1319" i="2" a="1"/>
  <c r="D1319" i="2" s="1"/>
  <c r="B1319" i="2" a="1"/>
  <c r="B1319" i="2" s="1"/>
  <c r="A1322" i="2" l="1" a="1"/>
  <c r="A1322" i="2" s="1"/>
  <c r="C1321" i="2" a="1"/>
  <c r="C1321" i="2" s="1"/>
  <c r="D1321" i="2" a="1"/>
  <c r="D1321" i="2" s="1"/>
  <c r="B1321" i="2" a="1"/>
  <c r="B1321" i="2" s="1"/>
  <c r="D1320" i="2" a="1"/>
  <c r="D1320" i="2" s="1"/>
  <c r="C1320" i="2" a="1"/>
  <c r="C1320" i="2" s="1"/>
  <c r="B1320" i="2" a="1"/>
  <c r="B1320" i="2" s="1"/>
  <c r="E1322" i="2" l="1" a="1"/>
  <c r="E1322" i="2" s="1"/>
  <c r="A1323" i="2" s="1" a="1"/>
  <c r="A1323" i="2" s="1"/>
  <c r="E1323" i="2" l="1" a="1"/>
  <c r="E1323" i="2" s="1"/>
  <c r="A1324" i="2" s="1" a="1"/>
  <c r="A1324" i="2" s="1"/>
  <c r="D1322" i="2" a="1"/>
  <c r="D1322" i="2" s="1"/>
  <c r="C1322" i="2" a="1"/>
  <c r="C1322" i="2" s="1"/>
  <c r="B1322" i="2" a="1"/>
  <c r="B1322" i="2" s="1"/>
  <c r="E1324" i="2" l="1" a="1"/>
  <c r="E1324" i="2" s="1"/>
  <c r="A1325" i="2" s="1" a="1"/>
  <c r="A1325" i="2" s="1"/>
  <c r="E1325" i="2" s="1" a="1"/>
  <c r="E1325" i="2" s="1"/>
  <c r="C1323" i="2" a="1"/>
  <c r="C1323" i="2" s="1"/>
  <c r="B1323" i="2" a="1"/>
  <c r="B1323" i="2" s="1"/>
  <c r="D1323" i="2" a="1"/>
  <c r="D1323" i="2" s="1"/>
  <c r="A1326" i="2" l="1" a="1"/>
  <c r="A1326" i="2" s="1"/>
  <c r="D1325" i="2" a="1"/>
  <c r="D1325" i="2" s="1"/>
  <c r="C1325" i="2" a="1"/>
  <c r="C1325" i="2" s="1"/>
  <c r="B1325" i="2" a="1"/>
  <c r="B1325" i="2" s="1"/>
  <c r="B1324" i="2" a="1"/>
  <c r="B1324" i="2" s="1"/>
  <c r="D1324" i="2" a="1"/>
  <c r="D1324" i="2" s="1"/>
  <c r="C1324" i="2" a="1"/>
  <c r="C1324" i="2" s="1"/>
  <c r="E1326" i="2" l="1" a="1"/>
  <c r="E1326" i="2" s="1"/>
  <c r="A1327" i="2" s="1" a="1"/>
  <c r="A1327" i="2" s="1"/>
  <c r="E1327" i="2" s="1" a="1"/>
  <c r="E1327" i="2" s="1"/>
  <c r="A1328" i="2" l="1" a="1"/>
  <c r="A1328" i="2" s="1"/>
  <c r="D1327" i="2" a="1"/>
  <c r="D1327" i="2" s="1"/>
  <c r="B1327" i="2" a="1"/>
  <c r="B1327" i="2" s="1"/>
  <c r="C1327" i="2" a="1"/>
  <c r="C1327" i="2" s="1"/>
  <c r="C1326" i="2" a="1"/>
  <c r="C1326" i="2" s="1"/>
  <c r="D1326" i="2" a="1"/>
  <c r="D1326" i="2" s="1"/>
  <c r="B1326" i="2" a="1"/>
  <c r="B1326" i="2" s="1"/>
  <c r="E1328" i="2" l="1" a="1"/>
  <c r="E1328" i="2" s="1"/>
  <c r="A1329" i="2" s="1" a="1"/>
  <c r="A1329" i="2" s="1"/>
  <c r="E1329" i="2" l="1" a="1"/>
  <c r="E1329" i="2" s="1"/>
  <c r="A1330" i="2" s="1" a="1"/>
  <c r="A1330" i="2" s="1"/>
  <c r="B1328" i="2" a="1"/>
  <c r="B1328" i="2" s="1"/>
  <c r="D1328" i="2" a="1"/>
  <c r="D1328" i="2" s="1"/>
  <c r="C1328" i="2" a="1"/>
  <c r="C1328" i="2" s="1"/>
  <c r="E1330" i="2" l="1" a="1"/>
  <c r="E1330" i="2" s="1"/>
  <c r="A1331" i="2" s="1" a="1"/>
  <c r="A1331" i="2" s="1"/>
  <c r="C1329" i="2" a="1"/>
  <c r="C1329" i="2" s="1"/>
  <c r="B1329" i="2" a="1"/>
  <c r="B1329" i="2" s="1"/>
  <c r="D1329" i="2" a="1"/>
  <c r="D1329" i="2" s="1"/>
  <c r="E1331" i="2" l="1" a="1"/>
  <c r="E1331" i="2" s="1"/>
  <c r="A1332" i="2" s="1" a="1"/>
  <c r="A1332" i="2" s="1"/>
  <c r="B1330" i="2" a="1"/>
  <c r="B1330" i="2" s="1"/>
  <c r="C1330" i="2" a="1"/>
  <c r="C1330" i="2" s="1"/>
  <c r="D1330" i="2" a="1"/>
  <c r="D1330" i="2" s="1"/>
  <c r="E1332" i="2" l="1" a="1"/>
  <c r="E1332" i="2" s="1"/>
  <c r="A1333" i="2" s="1" a="1"/>
  <c r="A1333" i="2" s="1"/>
  <c r="D1331" i="2" a="1"/>
  <c r="D1331" i="2" s="1"/>
  <c r="C1331" i="2" a="1"/>
  <c r="C1331" i="2" s="1"/>
  <c r="B1331" i="2" a="1"/>
  <c r="B1331" i="2" s="1"/>
  <c r="E1333" i="2" l="1" a="1"/>
  <c r="E1333" i="2" s="1"/>
  <c r="A1334" i="2" s="1" a="1"/>
  <c r="A1334" i="2" s="1"/>
  <c r="C1332" i="2" a="1"/>
  <c r="C1332" i="2" s="1"/>
  <c r="D1332" i="2" a="1"/>
  <c r="D1332" i="2" s="1"/>
  <c r="B1332" i="2" a="1"/>
  <c r="B1332" i="2" s="1"/>
  <c r="E1334" i="2" l="1" a="1"/>
  <c r="E1334" i="2" s="1"/>
  <c r="A1335" i="2" s="1" a="1"/>
  <c r="A1335" i="2" s="1"/>
  <c r="E1335" i="2" s="1" a="1"/>
  <c r="E1335" i="2" s="1"/>
  <c r="B1333" i="2" a="1"/>
  <c r="B1333" i="2" s="1"/>
  <c r="D1333" i="2" a="1"/>
  <c r="D1333" i="2" s="1"/>
  <c r="C1333" i="2" a="1"/>
  <c r="C1333" i="2" s="1"/>
  <c r="A1336" i="2" l="1" a="1"/>
  <c r="A1336" i="2" s="1"/>
  <c r="C1335" i="2" a="1"/>
  <c r="C1335" i="2" s="1"/>
  <c r="B1335" i="2" a="1"/>
  <c r="B1335" i="2" s="1"/>
  <c r="D1335" i="2" a="1"/>
  <c r="D1335" i="2" s="1"/>
  <c r="B1334" i="2" a="1"/>
  <c r="B1334" i="2" s="1"/>
  <c r="D1334" i="2" a="1"/>
  <c r="D1334" i="2" s="1"/>
  <c r="C1334" i="2" a="1"/>
  <c r="C1334" i="2" s="1"/>
  <c r="E1336" i="2" l="1" a="1"/>
  <c r="E1336" i="2" s="1"/>
  <c r="A1337" i="2" s="1" a="1"/>
  <c r="A1337" i="2" s="1"/>
  <c r="E1337" i="2" l="1" a="1"/>
  <c r="E1337" i="2" s="1"/>
  <c r="A1338" i="2" s="1" a="1"/>
  <c r="A1338" i="2" s="1"/>
  <c r="E1338" i="2" s="1" a="1"/>
  <c r="E1338" i="2" s="1"/>
  <c r="B1336" i="2" a="1"/>
  <c r="B1336" i="2" s="1"/>
  <c r="D1336" i="2" a="1"/>
  <c r="D1336" i="2" s="1"/>
  <c r="C1336" i="2" a="1"/>
  <c r="C1336" i="2" s="1"/>
  <c r="A1339" i="2" l="1" a="1"/>
  <c r="A1339" i="2" s="1"/>
  <c r="C1338" i="2" a="1"/>
  <c r="C1338" i="2" s="1"/>
  <c r="B1338" i="2" a="1"/>
  <c r="B1338" i="2" s="1"/>
  <c r="D1338" i="2" a="1"/>
  <c r="D1338" i="2" s="1"/>
  <c r="C1337" i="2" a="1"/>
  <c r="C1337" i="2" s="1"/>
  <c r="B1337" i="2" a="1"/>
  <c r="B1337" i="2" s="1"/>
  <c r="D1337" i="2" a="1"/>
  <c r="D1337" i="2" s="1"/>
  <c r="E1339" i="2" l="1" a="1"/>
  <c r="E1339" i="2" s="1"/>
  <c r="A1340" i="2" s="1" a="1"/>
  <c r="A1340" i="2" s="1"/>
  <c r="E1340" i="2" l="1" a="1"/>
  <c r="E1340" i="2" s="1"/>
  <c r="A1341" i="2" s="1" a="1"/>
  <c r="A1341" i="2" s="1"/>
  <c r="E1341" i="2" s="1" a="1"/>
  <c r="E1341" i="2" s="1"/>
  <c r="B1339" i="2" a="1"/>
  <c r="B1339" i="2" s="1"/>
  <c r="D1339" i="2" a="1"/>
  <c r="D1339" i="2" s="1"/>
  <c r="C1339" i="2" a="1"/>
  <c r="C1339" i="2" s="1"/>
  <c r="A1342" i="2" l="1" a="1"/>
  <c r="A1342" i="2" s="1"/>
  <c r="D1341" i="2" a="1"/>
  <c r="D1341" i="2" s="1"/>
  <c r="C1341" i="2" a="1"/>
  <c r="C1341" i="2" s="1"/>
  <c r="B1341" i="2" a="1"/>
  <c r="B1341" i="2" s="1"/>
  <c r="D1340" i="2" a="1"/>
  <c r="D1340" i="2" s="1"/>
  <c r="B1340" i="2" a="1"/>
  <c r="B1340" i="2" s="1"/>
  <c r="C1340" i="2" a="1"/>
  <c r="C1340" i="2" s="1"/>
  <c r="E1342" i="2" l="1" a="1"/>
  <c r="E1342" i="2" s="1"/>
  <c r="A1343" i="2" s="1" a="1"/>
  <c r="A1343" i="2" s="1"/>
  <c r="E1343" i="2" l="1" a="1"/>
  <c r="E1343" i="2" s="1"/>
  <c r="A1344" i="2" s="1" a="1"/>
  <c r="A1344" i="2" s="1"/>
  <c r="D1342" i="2" a="1"/>
  <c r="D1342" i="2" s="1"/>
  <c r="C1342" i="2" a="1"/>
  <c r="C1342" i="2" s="1"/>
  <c r="B1342" i="2" a="1"/>
  <c r="B1342" i="2" s="1"/>
  <c r="E1344" i="2" l="1" a="1"/>
  <c r="E1344" i="2" s="1"/>
  <c r="A1345" i="2" s="1" a="1"/>
  <c r="A1345" i="2" s="1"/>
  <c r="C1343" i="2" a="1"/>
  <c r="C1343" i="2" s="1"/>
  <c r="D1343" i="2" a="1"/>
  <c r="D1343" i="2" s="1"/>
  <c r="B1343" i="2" a="1"/>
  <c r="B1343" i="2" s="1"/>
  <c r="E1345" i="2" l="1" a="1"/>
  <c r="E1345" i="2" s="1"/>
  <c r="A1346" i="2" s="1" a="1"/>
  <c r="A1346" i="2" s="1"/>
  <c r="E1346" i="2" s="1" a="1"/>
  <c r="E1346" i="2" s="1"/>
  <c r="C1344" i="2" a="1"/>
  <c r="C1344" i="2" s="1"/>
  <c r="B1344" i="2" a="1"/>
  <c r="B1344" i="2" s="1"/>
  <c r="D1344" i="2" a="1"/>
  <c r="D1344" i="2" s="1"/>
  <c r="A1347" i="2" l="1" a="1"/>
  <c r="A1347" i="2" s="1"/>
  <c r="C1346" i="2" a="1"/>
  <c r="C1346" i="2" s="1"/>
  <c r="B1346" i="2" a="1"/>
  <c r="B1346" i="2" s="1"/>
  <c r="D1346" i="2" a="1"/>
  <c r="D1346" i="2" s="1"/>
  <c r="D1345" i="2" a="1"/>
  <c r="D1345" i="2" s="1"/>
  <c r="C1345" i="2" a="1"/>
  <c r="C1345" i="2" s="1"/>
  <c r="B1345" i="2" a="1"/>
  <c r="B1345" i="2" s="1"/>
  <c r="E1347" i="2" l="1" a="1"/>
  <c r="E1347" i="2" s="1"/>
  <c r="A1348" i="2" s="1" a="1"/>
  <c r="A1348" i="2" s="1"/>
  <c r="E1348" i="2" s="1" a="1"/>
  <c r="E1348" i="2" s="1"/>
  <c r="A1349" i="2" l="1" a="1"/>
  <c r="A1349" i="2" s="1"/>
  <c r="E1349" i="2" s="1" a="1"/>
  <c r="E1349" i="2" s="1"/>
  <c r="C1348" i="2" a="1"/>
  <c r="C1348" i="2" s="1"/>
  <c r="B1348" i="2" a="1"/>
  <c r="B1348" i="2" s="1"/>
  <c r="D1348" i="2" a="1"/>
  <c r="D1348" i="2" s="1"/>
  <c r="B1347" i="2" a="1"/>
  <c r="B1347" i="2" s="1"/>
  <c r="C1347" i="2" a="1"/>
  <c r="C1347" i="2" s="1"/>
  <c r="D1347" i="2" a="1"/>
  <c r="D1347" i="2" s="1"/>
  <c r="A1350" i="2" l="1" a="1"/>
  <c r="A1350" i="2" s="1"/>
  <c r="B1349" i="2" a="1"/>
  <c r="B1349" i="2" s="1"/>
  <c r="C1349" i="2" a="1"/>
  <c r="C1349" i="2" s="1"/>
  <c r="D1349" i="2" a="1"/>
  <c r="D1349" i="2" s="1"/>
  <c r="E1350" i="2" l="1" a="1"/>
  <c r="E1350" i="2" s="1"/>
  <c r="A1351" i="2" s="1" a="1"/>
  <c r="A1351" i="2" s="1"/>
  <c r="E1351" i="2" l="1" a="1"/>
  <c r="E1351" i="2" s="1"/>
  <c r="A1352" i="2" s="1" a="1"/>
  <c r="A1352" i="2" s="1"/>
  <c r="E1352" i="2" s="1" a="1"/>
  <c r="E1352" i="2" s="1"/>
  <c r="B1350" i="2" a="1"/>
  <c r="B1350" i="2" s="1"/>
  <c r="C1350" i="2" a="1"/>
  <c r="C1350" i="2" s="1"/>
  <c r="D1350" i="2" a="1"/>
  <c r="D1350" i="2" s="1"/>
  <c r="A1353" i="2" l="1" a="1"/>
  <c r="A1353" i="2" s="1"/>
  <c r="B1352" i="2" a="1"/>
  <c r="B1352" i="2" s="1"/>
  <c r="D1352" i="2" a="1"/>
  <c r="D1352" i="2" s="1"/>
  <c r="C1352" i="2" a="1"/>
  <c r="C1352" i="2" s="1"/>
  <c r="D1351" i="2" a="1"/>
  <c r="D1351" i="2" s="1"/>
  <c r="C1351" i="2" a="1"/>
  <c r="C1351" i="2" s="1"/>
  <c r="B1351" i="2" a="1"/>
  <c r="B1351" i="2" s="1"/>
  <c r="E1353" i="2" l="1" a="1"/>
  <c r="E1353" i="2" s="1"/>
  <c r="A1354" i="2" s="1" a="1"/>
  <c r="A1354" i="2" s="1"/>
  <c r="E1354" i="2" s="1" a="1"/>
  <c r="E1354" i="2" s="1"/>
  <c r="A1355" i="2" l="1" a="1"/>
  <c r="A1355" i="2" s="1"/>
  <c r="C1354" i="2" a="1"/>
  <c r="C1354" i="2" s="1"/>
  <c r="D1354" i="2" a="1"/>
  <c r="D1354" i="2" s="1"/>
  <c r="B1354" i="2" a="1"/>
  <c r="B1354" i="2" s="1"/>
  <c r="C1353" i="2" a="1"/>
  <c r="C1353" i="2" s="1"/>
  <c r="D1353" i="2" a="1"/>
  <c r="D1353" i="2" s="1"/>
  <c r="B1353" i="2" a="1"/>
  <c r="B1353" i="2" s="1"/>
  <c r="E1355" i="2" l="1" a="1"/>
  <c r="E1355" i="2" s="1"/>
  <c r="A1356" i="2" s="1" a="1"/>
  <c r="A1356" i="2" s="1"/>
  <c r="E1356" i="2" s="1" a="1"/>
  <c r="E1356" i="2" s="1"/>
  <c r="A1357" i="2" l="1" a="1"/>
  <c r="A1357" i="2" s="1"/>
  <c r="E1357" i="2" s="1" a="1"/>
  <c r="E1357" i="2" s="1"/>
  <c r="C1356" i="2" a="1"/>
  <c r="C1356" i="2" s="1"/>
  <c r="B1356" i="2" a="1"/>
  <c r="B1356" i="2" s="1"/>
  <c r="D1356" i="2" a="1"/>
  <c r="D1356" i="2" s="1"/>
  <c r="C1355" i="2" a="1"/>
  <c r="C1355" i="2" s="1"/>
  <c r="D1355" i="2" a="1"/>
  <c r="D1355" i="2" s="1"/>
  <c r="B1355" i="2" a="1"/>
  <c r="B1355" i="2" s="1"/>
  <c r="A1358" i="2" l="1" a="1"/>
  <c r="A1358" i="2" s="1"/>
  <c r="E1358" i="2" s="1" a="1"/>
  <c r="E1358" i="2" s="1"/>
  <c r="C1357" i="2" a="1"/>
  <c r="C1357" i="2" s="1"/>
  <c r="D1357" i="2" a="1"/>
  <c r="D1357" i="2" s="1"/>
  <c r="B1357" i="2" a="1"/>
  <c r="B1357" i="2" s="1"/>
  <c r="A1359" i="2" l="1" a="1"/>
  <c r="A1359" i="2" s="1"/>
  <c r="B1358" i="2" a="1"/>
  <c r="B1358" i="2" s="1"/>
  <c r="C1358" i="2" a="1"/>
  <c r="C1358" i="2" s="1"/>
  <c r="D1358" i="2" a="1"/>
  <c r="D1358" i="2" s="1"/>
  <c r="E1359" i="2" l="1" a="1"/>
  <c r="E1359" i="2" s="1"/>
  <c r="A1360" i="2" s="1" a="1"/>
  <c r="A1360" i="2" s="1"/>
  <c r="E1360" i="2" l="1" a="1"/>
  <c r="E1360" i="2" s="1"/>
  <c r="A1361" i="2" s="1" a="1"/>
  <c r="A1361" i="2" s="1"/>
  <c r="D1359" i="2" a="1"/>
  <c r="D1359" i="2" s="1"/>
  <c r="B1359" i="2" a="1"/>
  <c r="B1359" i="2" s="1"/>
  <c r="C1359" i="2" a="1"/>
  <c r="C1359" i="2" s="1"/>
  <c r="E1361" i="2" l="1" a="1"/>
  <c r="E1361" i="2" s="1"/>
  <c r="A1362" i="2" s="1" a="1"/>
  <c r="A1362" i="2" s="1"/>
  <c r="E1362" i="2" s="1" a="1"/>
  <c r="E1362" i="2" s="1"/>
  <c r="C1360" i="2" a="1"/>
  <c r="C1360" i="2" s="1"/>
  <c r="D1360" i="2" a="1"/>
  <c r="D1360" i="2" s="1"/>
  <c r="B1360" i="2" a="1"/>
  <c r="B1360" i="2" s="1"/>
  <c r="A1363" i="2" l="1" a="1"/>
  <c r="A1363" i="2" s="1"/>
  <c r="E1363" i="2" s="1" a="1"/>
  <c r="E1363" i="2" s="1"/>
  <c r="B1362" i="2" a="1"/>
  <c r="B1362" i="2" s="1"/>
  <c r="D1362" i="2" a="1"/>
  <c r="D1362" i="2" s="1"/>
  <c r="C1362" i="2" a="1"/>
  <c r="C1362" i="2" s="1"/>
  <c r="C1361" i="2" a="1"/>
  <c r="C1361" i="2" s="1"/>
  <c r="B1361" i="2" a="1"/>
  <c r="B1361" i="2" s="1"/>
  <c r="D1361" i="2" a="1"/>
  <c r="D1361" i="2" s="1"/>
  <c r="A1364" i="2" l="1" a="1"/>
  <c r="A1364" i="2" s="1"/>
  <c r="E1364" i="2" s="1" a="1"/>
  <c r="E1364" i="2" s="1"/>
  <c r="D1363" i="2" a="1"/>
  <c r="D1363" i="2" s="1"/>
  <c r="B1363" i="2" a="1"/>
  <c r="B1363" i="2" s="1"/>
  <c r="C1363" i="2" a="1"/>
  <c r="C1363" i="2" s="1"/>
  <c r="A1365" i="2" l="1" a="1"/>
  <c r="A1365" i="2" s="1"/>
  <c r="E1365" i="2" s="1" a="1"/>
  <c r="E1365" i="2" s="1"/>
  <c r="D1364" i="2" a="1"/>
  <c r="D1364" i="2" s="1"/>
  <c r="B1364" i="2" a="1"/>
  <c r="B1364" i="2" s="1"/>
  <c r="C1364" i="2" a="1"/>
  <c r="C1364" i="2" s="1"/>
  <c r="A1366" i="2" l="1" a="1"/>
  <c r="A1366" i="2" s="1"/>
  <c r="E1366" i="2" s="1" a="1"/>
  <c r="E1366" i="2" s="1"/>
  <c r="C1365" i="2" a="1"/>
  <c r="C1365" i="2" s="1"/>
  <c r="B1365" i="2" a="1"/>
  <c r="B1365" i="2" s="1"/>
  <c r="D1365" i="2" a="1"/>
  <c r="D1365" i="2" s="1"/>
  <c r="A1367" i="2" l="1" a="1"/>
  <c r="A1367" i="2" s="1"/>
  <c r="C1366" i="2" a="1"/>
  <c r="C1366" i="2" s="1"/>
  <c r="B1366" i="2" a="1"/>
  <c r="B1366" i="2" s="1"/>
  <c r="D1366" i="2" a="1"/>
  <c r="D1366" i="2" s="1"/>
  <c r="E1367" i="2" l="1" a="1"/>
  <c r="E1367" i="2" s="1"/>
  <c r="A1368" i="2" s="1" a="1"/>
  <c r="A1368" i="2" s="1"/>
  <c r="E1368" i="2" l="1" a="1"/>
  <c r="E1368" i="2" s="1"/>
  <c r="A1369" i="2" s="1" a="1"/>
  <c r="A1369" i="2" s="1"/>
  <c r="E1369" i="2" s="1" a="1"/>
  <c r="E1369" i="2" s="1"/>
  <c r="C1367" i="2" a="1"/>
  <c r="C1367" i="2" s="1"/>
  <c r="B1367" i="2" a="1"/>
  <c r="B1367" i="2" s="1"/>
  <c r="D1367" i="2" a="1"/>
  <c r="D1367" i="2" s="1"/>
  <c r="A1370" i="2" l="1" a="1"/>
  <c r="A1370" i="2" s="1"/>
  <c r="E1370" i="2" s="1" a="1"/>
  <c r="E1370" i="2" s="1"/>
  <c r="D1369" i="2" a="1"/>
  <c r="D1369" i="2" s="1"/>
  <c r="C1369" i="2" a="1"/>
  <c r="C1369" i="2" s="1"/>
  <c r="B1369" i="2" a="1"/>
  <c r="B1369" i="2" s="1"/>
  <c r="C1368" i="2" a="1"/>
  <c r="C1368" i="2" s="1"/>
  <c r="D1368" i="2" a="1"/>
  <c r="D1368" i="2" s="1"/>
  <c r="B1368" i="2" a="1"/>
  <c r="B1368" i="2" s="1"/>
  <c r="A1371" i="2" l="1" a="1"/>
  <c r="A1371" i="2" s="1"/>
  <c r="D1370" i="2" a="1"/>
  <c r="D1370" i="2" s="1"/>
  <c r="B1370" i="2" a="1"/>
  <c r="B1370" i="2" s="1"/>
  <c r="C1370" i="2" a="1"/>
  <c r="C1370" i="2" s="1"/>
  <c r="E1371" i="2" l="1" a="1"/>
  <c r="E1371" i="2" s="1"/>
  <c r="A1372" i="2" s="1" a="1"/>
  <c r="A1372" i="2" s="1"/>
  <c r="E1372" i="2" s="1" a="1"/>
  <c r="E1372" i="2" s="1"/>
  <c r="A1373" i="2" l="1" a="1"/>
  <c r="A1373" i="2" s="1"/>
  <c r="C1372" i="2" a="1"/>
  <c r="C1372" i="2" s="1"/>
  <c r="B1372" i="2" a="1"/>
  <c r="B1372" i="2" s="1"/>
  <c r="D1372" i="2" a="1"/>
  <c r="D1372" i="2" s="1"/>
  <c r="D1371" i="2" a="1"/>
  <c r="D1371" i="2" s="1"/>
  <c r="B1371" i="2" a="1"/>
  <c r="B1371" i="2" s="1"/>
  <c r="C1371" i="2" a="1"/>
  <c r="C1371" i="2" s="1"/>
  <c r="E1373" i="2" l="1" a="1"/>
  <c r="E1373" i="2" s="1"/>
  <c r="A1374" i="2" s="1" a="1"/>
  <c r="A1374" i="2" s="1"/>
  <c r="E1374" i="2" s="1" a="1"/>
  <c r="E1374" i="2" s="1"/>
  <c r="A1375" i="2" l="1" a="1"/>
  <c r="A1375" i="2" s="1"/>
  <c r="D1374" i="2" a="1"/>
  <c r="D1374" i="2" s="1"/>
  <c r="B1374" i="2" a="1"/>
  <c r="B1374" i="2" s="1"/>
  <c r="C1374" i="2" a="1"/>
  <c r="C1374" i="2" s="1"/>
  <c r="D1373" i="2" a="1"/>
  <c r="D1373" i="2" s="1"/>
  <c r="B1373" i="2" a="1"/>
  <c r="B1373" i="2" s="1"/>
  <c r="C1373" i="2" a="1"/>
  <c r="C1373" i="2" s="1"/>
  <c r="E1375" i="2" l="1" a="1"/>
  <c r="E1375" i="2" s="1"/>
  <c r="A1376" i="2" s="1" a="1"/>
  <c r="A1376" i="2" s="1"/>
  <c r="E1376" i="2" l="1" a="1"/>
  <c r="E1376" i="2" s="1"/>
  <c r="A1377" i="2" s="1" a="1"/>
  <c r="A1377" i="2" s="1"/>
  <c r="E1377" i="2" s="1" a="1"/>
  <c r="E1377" i="2" s="1"/>
  <c r="C1375" i="2" a="1"/>
  <c r="C1375" i="2" s="1"/>
  <c r="D1375" i="2" a="1"/>
  <c r="D1375" i="2" s="1"/>
  <c r="B1375" i="2" a="1"/>
  <c r="B1375" i="2" s="1"/>
  <c r="A1378" i="2" l="1" a="1"/>
  <c r="A1378" i="2" s="1"/>
  <c r="E1378" i="2" s="1" a="1"/>
  <c r="E1378" i="2" s="1"/>
  <c r="C1377" i="2" a="1"/>
  <c r="C1377" i="2" s="1"/>
  <c r="B1377" i="2" a="1"/>
  <c r="B1377" i="2" s="1"/>
  <c r="D1377" i="2" a="1"/>
  <c r="D1377" i="2" s="1"/>
  <c r="C1376" i="2" a="1"/>
  <c r="C1376" i="2" s="1"/>
  <c r="B1376" i="2" a="1"/>
  <c r="B1376" i="2" s="1"/>
  <c r="D1376" i="2" a="1"/>
  <c r="D1376" i="2" s="1"/>
  <c r="A1379" i="2" l="1" a="1"/>
  <c r="A1379" i="2" s="1"/>
  <c r="E1379" i="2" s="1" a="1"/>
  <c r="E1379" i="2" s="1"/>
  <c r="D1378" i="2" a="1"/>
  <c r="D1378" i="2" s="1"/>
  <c r="C1378" i="2" a="1"/>
  <c r="C1378" i="2" s="1"/>
  <c r="B1378" i="2" a="1"/>
  <c r="B1378" i="2" s="1"/>
  <c r="A1380" i="2" l="1" a="1"/>
  <c r="A1380" i="2" s="1"/>
  <c r="C1379" i="2" a="1"/>
  <c r="C1379" i="2" s="1"/>
  <c r="B1379" i="2" a="1"/>
  <c r="B1379" i="2" s="1"/>
  <c r="D1379" i="2" a="1"/>
  <c r="D1379" i="2" s="1"/>
  <c r="E1380" i="2" l="1" a="1"/>
  <c r="E1380" i="2" s="1"/>
  <c r="A1381" i="2" s="1" a="1"/>
  <c r="A1381" i="2" s="1"/>
  <c r="E1381" i="2" s="1" a="1"/>
  <c r="E1381" i="2" s="1"/>
  <c r="A1382" i="2" l="1" a="1"/>
  <c r="A1382" i="2" s="1"/>
  <c r="B1381" i="2" a="1"/>
  <c r="B1381" i="2" s="1"/>
  <c r="C1381" i="2" a="1"/>
  <c r="C1381" i="2" s="1"/>
  <c r="D1381" i="2" a="1"/>
  <c r="D1381" i="2" s="1"/>
  <c r="B1380" i="2" a="1"/>
  <c r="B1380" i="2" s="1"/>
  <c r="D1380" i="2" a="1"/>
  <c r="D1380" i="2" s="1"/>
  <c r="C1380" i="2" a="1"/>
  <c r="C1380" i="2" s="1"/>
  <c r="E1382" i="2" l="1" a="1"/>
  <c r="E1382" i="2" s="1"/>
  <c r="A1383" i="2" s="1" a="1"/>
  <c r="A1383" i="2" s="1"/>
  <c r="E1383" i="2" s="1" a="1"/>
  <c r="E1383" i="2" s="1"/>
  <c r="A1384" i="2" l="1" a="1"/>
  <c r="A1384" i="2" s="1"/>
  <c r="E1384" i="2" s="1" a="1"/>
  <c r="E1384" i="2" s="1"/>
  <c r="C1383" i="2" a="1"/>
  <c r="C1383" i="2" s="1"/>
  <c r="B1383" i="2" a="1"/>
  <c r="B1383" i="2" s="1"/>
  <c r="D1383" i="2" a="1"/>
  <c r="D1383" i="2" s="1"/>
  <c r="B1382" i="2" a="1"/>
  <c r="B1382" i="2" s="1"/>
  <c r="D1382" i="2" a="1"/>
  <c r="D1382" i="2" s="1"/>
  <c r="C1382" i="2" a="1"/>
  <c r="C1382" i="2" s="1"/>
  <c r="A1385" i="2" l="1" a="1"/>
  <c r="A1385" i="2" s="1"/>
  <c r="E1385" i="2" s="1" a="1"/>
  <c r="E1385" i="2" s="1"/>
  <c r="C1384" i="2" a="1"/>
  <c r="C1384" i="2" s="1"/>
  <c r="D1384" i="2" a="1"/>
  <c r="D1384" i="2" s="1"/>
  <c r="B1384" i="2" a="1"/>
  <c r="B1384" i="2" s="1"/>
  <c r="A1386" i="2" l="1" a="1"/>
  <c r="A1386" i="2" s="1"/>
  <c r="D1385" i="2" a="1"/>
  <c r="D1385" i="2" s="1"/>
  <c r="B1385" i="2" a="1"/>
  <c r="B1385" i="2" s="1"/>
  <c r="C1385" i="2" a="1"/>
  <c r="C1385" i="2" s="1"/>
  <c r="E1386" i="2" l="1" a="1"/>
  <c r="E1386" i="2" s="1"/>
  <c r="A1387" i="2" s="1" a="1"/>
  <c r="A1387" i="2" s="1"/>
  <c r="E1387" i="2" l="1" a="1"/>
  <c r="E1387" i="2" s="1"/>
  <c r="A1388" i="2" s="1" a="1"/>
  <c r="A1388" i="2" s="1"/>
  <c r="E1388" i="2" s="1" a="1"/>
  <c r="E1388" i="2" s="1"/>
  <c r="D1386" i="2" a="1"/>
  <c r="D1386" i="2" s="1"/>
  <c r="C1386" i="2" a="1"/>
  <c r="C1386" i="2" s="1"/>
  <c r="B1386" i="2" a="1"/>
  <c r="B1386" i="2" s="1"/>
  <c r="A1389" i="2" l="1" a="1"/>
  <c r="A1389" i="2" s="1"/>
  <c r="D1388" i="2" a="1"/>
  <c r="D1388" i="2" s="1"/>
  <c r="C1388" i="2" a="1"/>
  <c r="C1388" i="2" s="1"/>
  <c r="B1388" i="2" a="1"/>
  <c r="B1388" i="2" s="1"/>
  <c r="D1387" i="2" a="1"/>
  <c r="D1387" i="2" s="1"/>
  <c r="C1387" i="2" a="1"/>
  <c r="C1387" i="2" s="1"/>
  <c r="B1387" i="2" a="1"/>
  <c r="B1387" i="2" s="1"/>
  <c r="E1389" i="2" l="1" a="1"/>
  <c r="E1389" i="2" s="1"/>
  <c r="A1390" i="2" s="1" a="1"/>
  <c r="A1390" i="2" s="1"/>
  <c r="E1390" i="2" s="1" a="1"/>
  <c r="E1390" i="2" s="1"/>
  <c r="A1391" i="2" l="1" a="1"/>
  <c r="A1391" i="2" s="1"/>
  <c r="C1390" i="2" a="1"/>
  <c r="C1390" i="2" s="1"/>
  <c r="B1390" i="2" a="1"/>
  <c r="B1390" i="2" s="1"/>
  <c r="D1390" i="2" a="1"/>
  <c r="D1390" i="2" s="1"/>
  <c r="D1389" i="2" a="1"/>
  <c r="D1389" i="2" s="1"/>
  <c r="C1389" i="2" a="1"/>
  <c r="C1389" i="2" s="1"/>
  <c r="B1389" i="2" a="1"/>
  <c r="B1389" i="2" s="1"/>
  <c r="E1391" i="2" l="1" a="1"/>
  <c r="E1391" i="2" s="1"/>
  <c r="A1392" i="2" s="1" a="1"/>
  <c r="A1392" i="2" s="1"/>
  <c r="E1392" i="2" s="1" a="1"/>
  <c r="E1392" i="2" s="1"/>
  <c r="A1393" i="2" l="1" a="1"/>
  <c r="A1393" i="2" s="1"/>
  <c r="C1392" i="2" a="1"/>
  <c r="C1392" i="2" s="1"/>
  <c r="B1392" i="2" a="1"/>
  <c r="B1392" i="2" s="1"/>
  <c r="D1392" i="2" a="1"/>
  <c r="D1392" i="2" s="1"/>
  <c r="D1391" i="2" a="1"/>
  <c r="D1391" i="2" s="1"/>
  <c r="B1391" i="2" a="1"/>
  <c r="B1391" i="2" s="1"/>
  <c r="C1391" i="2" a="1"/>
  <c r="C1391" i="2" s="1"/>
  <c r="E1393" i="2" l="1" a="1"/>
  <c r="E1393" i="2" s="1"/>
  <c r="A1394" i="2" s="1" a="1"/>
  <c r="A1394" i="2" s="1"/>
  <c r="E1394" i="2" s="1" a="1"/>
  <c r="E1394" i="2" s="1"/>
  <c r="A1395" i="2" l="1" a="1"/>
  <c r="A1395" i="2" s="1"/>
  <c r="E1395" i="2" s="1" a="1"/>
  <c r="E1395" i="2" s="1"/>
  <c r="D1394" i="2" a="1"/>
  <c r="D1394" i="2" s="1"/>
  <c r="C1394" i="2" a="1"/>
  <c r="C1394" i="2" s="1"/>
  <c r="B1394" i="2" a="1"/>
  <c r="B1394" i="2" s="1"/>
  <c r="B1393" i="2" a="1"/>
  <c r="B1393" i="2" s="1"/>
  <c r="C1393" i="2" a="1"/>
  <c r="C1393" i="2" s="1"/>
  <c r="D1393" i="2" a="1"/>
  <c r="D1393" i="2" s="1"/>
  <c r="A1396" i="2" l="1" a="1"/>
  <c r="A1396" i="2" s="1"/>
  <c r="E1396" i="2" s="1" a="1"/>
  <c r="E1396" i="2" s="1"/>
  <c r="D1395" i="2" a="1"/>
  <c r="D1395" i="2" s="1"/>
  <c r="C1395" i="2" a="1"/>
  <c r="C1395" i="2" s="1"/>
  <c r="B1395" i="2" a="1"/>
  <c r="B1395" i="2" s="1"/>
  <c r="A1397" i="2" l="1" a="1"/>
  <c r="A1397" i="2" s="1"/>
  <c r="E1397" i="2" s="1" a="1"/>
  <c r="E1397" i="2" s="1"/>
  <c r="B1396" i="2" a="1"/>
  <c r="B1396" i="2" s="1"/>
  <c r="D1396" i="2" a="1"/>
  <c r="D1396" i="2" s="1"/>
  <c r="C1396" i="2" a="1"/>
  <c r="C1396" i="2" s="1"/>
  <c r="A1398" i="2" l="1" a="1"/>
  <c r="A1398" i="2" s="1"/>
  <c r="E1398" i="2" s="1" a="1"/>
  <c r="E1398" i="2" s="1"/>
  <c r="C1397" i="2" a="1"/>
  <c r="C1397" i="2" s="1"/>
  <c r="B1397" i="2" a="1"/>
  <c r="B1397" i="2" s="1"/>
  <c r="D1397" i="2" a="1"/>
  <c r="D1397" i="2" s="1"/>
  <c r="A1399" i="2" l="1" a="1"/>
  <c r="A1399" i="2" s="1"/>
  <c r="B1398" i="2" a="1"/>
  <c r="B1398" i="2" s="1"/>
  <c r="D1398" i="2" a="1"/>
  <c r="D1398" i="2" s="1"/>
  <c r="C1398" i="2" a="1"/>
  <c r="C1398" i="2" s="1"/>
  <c r="E1399" i="2" l="1" a="1"/>
  <c r="E1399" i="2" s="1"/>
  <c r="A1400" i="2" s="1" a="1"/>
  <c r="A1400" i="2" s="1"/>
  <c r="E1400" i="2" s="1" a="1"/>
  <c r="E1400" i="2" s="1"/>
  <c r="A1401" i="2" l="1" a="1"/>
  <c r="A1401" i="2" s="1"/>
  <c r="E1401" i="2" s="1" a="1"/>
  <c r="E1401" i="2" s="1"/>
  <c r="D1400" i="2" a="1"/>
  <c r="D1400" i="2" s="1"/>
  <c r="B1400" i="2" a="1"/>
  <c r="B1400" i="2" s="1"/>
  <c r="C1400" i="2" a="1"/>
  <c r="C1400" i="2" s="1"/>
  <c r="B1399" i="2" a="1"/>
  <c r="B1399" i="2" s="1"/>
  <c r="C1399" i="2" a="1"/>
  <c r="C1399" i="2" s="1"/>
  <c r="D1399" i="2" a="1"/>
  <c r="D1399" i="2" s="1"/>
  <c r="A1402" i="2" l="1" a="1"/>
  <c r="A1402" i="2" s="1"/>
  <c r="C1401" i="2" a="1"/>
  <c r="C1401" i="2" s="1"/>
  <c r="B1401" i="2" a="1"/>
  <c r="B1401" i="2" s="1"/>
  <c r="D1401" i="2" a="1"/>
  <c r="D1401" i="2" s="1"/>
  <c r="E1402" i="2" l="1" a="1"/>
  <c r="E1402" i="2" s="1"/>
  <c r="A1403" i="2" s="1" a="1"/>
  <c r="A1403" i="2" s="1"/>
  <c r="E1403" i="2" l="1" a="1"/>
  <c r="E1403" i="2" s="1"/>
  <c r="A1404" i="2" s="1" a="1"/>
  <c r="A1404" i="2" s="1"/>
  <c r="B1402" i="2" a="1"/>
  <c r="B1402" i="2" s="1"/>
  <c r="C1402" i="2" a="1"/>
  <c r="C1402" i="2" s="1"/>
  <c r="D1402" i="2" a="1"/>
  <c r="D1402" i="2" s="1"/>
  <c r="E1404" i="2" l="1" a="1"/>
  <c r="E1404" i="2" s="1"/>
  <c r="A1405" i="2" s="1" a="1"/>
  <c r="A1405" i="2" s="1"/>
  <c r="B1403" i="2" a="1"/>
  <c r="B1403" i="2" s="1"/>
  <c r="C1403" i="2" a="1"/>
  <c r="C1403" i="2" s="1"/>
  <c r="D1403" i="2" a="1"/>
  <c r="D1403" i="2" s="1"/>
  <c r="E1405" i="2" l="1" a="1"/>
  <c r="E1405" i="2" s="1"/>
  <c r="A1406" i="2" s="1" a="1"/>
  <c r="A1406" i="2" s="1"/>
  <c r="E1406" i="2" s="1" a="1"/>
  <c r="E1406" i="2" s="1"/>
  <c r="C1404" i="2" a="1"/>
  <c r="C1404" i="2" s="1"/>
  <c r="B1404" i="2" a="1"/>
  <c r="B1404" i="2" s="1"/>
  <c r="D1404" i="2" a="1"/>
  <c r="D1404" i="2" s="1"/>
  <c r="A1407" i="2" l="1" a="1"/>
  <c r="A1407" i="2" s="1"/>
  <c r="D1406" i="2" a="1"/>
  <c r="D1406" i="2" s="1"/>
  <c r="C1406" i="2" a="1"/>
  <c r="C1406" i="2" s="1"/>
  <c r="B1406" i="2" a="1"/>
  <c r="B1406" i="2" s="1"/>
  <c r="C1405" i="2" a="1"/>
  <c r="C1405" i="2" s="1"/>
  <c r="B1405" i="2" a="1"/>
  <c r="B1405" i="2" s="1"/>
  <c r="D1405" i="2" a="1"/>
  <c r="D1405" i="2" s="1"/>
  <c r="E1407" i="2" l="1" a="1"/>
  <c r="E1407" i="2" s="1"/>
  <c r="A1408" i="2" s="1" a="1"/>
  <c r="A1408" i="2" s="1"/>
  <c r="E1408" i="2" s="1" a="1"/>
  <c r="E1408" i="2" s="1"/>
  <c r="A1409" i="2" l="1" a="1"/>
  <c r="A1409" i="2" s="1"/>
  <c r="E1409" i="2" s="1" a="1"/>
  <c r="E1409" i="2" s="1"/>
  <c r="C1408" i="2" a="1"/>
  <c r="C1408" i="2" s="1"/>
  <c r="D1408" i="2" a="1"/>
  <c r="D1408" i="2" s="1"/>
  <c r="B1408" i="2" a="1"/>
  <c r="B1408" i="2" s="1"/>
  <c r="C1407" i="2" a="1"/>
  <c r="C1407" i="2" s="1"/>
  <c r="B1407" i="2" a="1"/>
  <c r="B1407" i="2" s="1"/>
  <c r="D1407" i="2" a="1"/>
  <c r="D1407" i="2" s="1"/>
  <c r="A1410" i="2" l="1" a="1"/>
  <c r="A1410" i="2" s="1"/>
  <c r="C1409" i="2" a="1"/>
  <c r="C1409" i="2" s="1"/>
  <c r="B1409" i="2" a="1"/>
  <c r="B1409" i="2" s="1"/>
  <c r="D1409" i="2" a="1"/>
  <c r="D1409" i="2" s="1"/>
  <c r="E1410" i="2" l="1" a="1"/>
  <c r="E1410" i="2" s="1"/>
  <c r="A1411" i="2" s="1" a="1"/>
  <c r="A1411" i="2" s="1"/>
  <c r="E1411" i="2" l="1" a="1"/>
  <c r="E1411" i="2" s="1"/>
  <c r="A1412" i="2" s="1" a="1"/>
  <c r="A1412" i="2" s="1"/>
  <c r="C1410" i="2" a="1"/>
  <c r="C1410" i="2" s="1"/>
  <c r="B1410" i="2" a="1"/>
  <c r="B1410" i="2" s="1"/>
  <c r="D1410" i="2" a="1"/>
  <c r="D1410" i="2" s="1"/>
  <c r="E1412" i="2" l="1" a="1"/>
  <c r="E1412" i="2" s="1"/>
  <c r="A1413" i="2" s="1" a="1"/>
  <c r="A1413" i="2" s="1"/>
  <c r="D1411" i="2" a="1"/>
  <c r="D1411" i="2" s="1"/>
  <c r="C1411" i="2" a="1"/>
  <c r="C1411" i="2" s="1"/>
  <c r="B1411" i="2" a="1"/>
  <c r="B1411" i="2" s="1"/>
  <c r="E1413" i="2" l="1" a="1"/>
  <c r="E1413" i="2" s="1"/>
  <c r="A1414" i="2" s="1" a="1"/>
  <c r="A1414" i="2" s="1"/>
  <c r="E1414" i="2" s="1" a="1"/>
  <c r="E1414" i="2" s="1"/>
  <c r="D1412" i="2" a="1"/>
  <c r="D1412" i="2" s="1"/>
  <c r="C1412" i="2" a="1"/>
  <c r="C1412" i="2" s="1"/>
  <c r="B1412" i="2" a="1"/>
  <c r="B1412" i="2" s="1"/>
  <c r="A1415" i="2" l="1" a="1"/>
  <c r="A1415" i="2" s="1"/>
  <c r="E1415" i="2" s="1" a="1"/>
  <c r="E1415" i="2" s="1"/>
  <c r="D1414" i="2" a="1"/>
  <c r="D1414" i="2" s="1"/>
  <c r="B1414" i="2" a="1"/>
  <c r="B1414" i="2" s="1"/>
  <c r="C1414" i="2" a="1"/>
  <c r="C1414" i="2" s="1"/>
  <c r="D1413" i="2" a="1"/>
  <c r="D1413" i="2" s="1"/>
  <c r="B1413" i="2" a="1"/>
  <c r="B1413" i="2" s="1"/>
  <c r="C1413" i="2" a="1"/>
  <c r="C1413" i="2" s="1"/>
  <c r="A1416" i="2" l="1" a="1"/>
  <c r="A1416" i="2" s="1"/>
  <c r="D1415" i="2" a="1"/>
  <c r="D1415" i="2" s="1"/>
  <c r="B1415" i="2" a="1"/>
  <c r="B1415" i="2" s="1"/>
  <c r="C1415" i="2" a="1"/>
  <c r="C1415" i="2" s="1"/>
  <c r="E1416" i="2" l="1" a="1"/>
  <c r="E1416" i="2" s="1"/>
  <c r="A1417" i="2" s="1" a="1"/>
  <c r="A1417" i="2" s="1"/>
  <c r="E1417" i="2" l="1" a="1"/>
  <c r="E1417" i="2" s="1"/>
  <c r="A1418" i="2" s="1" a="1"/>
  <c r="A1418" i="2" s="1"/>
  <c r="D1416" i="2" a="1"/>
  <c r="D1416" i="2" s="1"/>
  <c r="C1416" i="2" a="1"/>
  <c r="C1416" i="2" s="1"/>
  <c r="B1416" i="2" a="1"/>
  <c r="B1416" i="2" s="1"/>
  <c r="E1418" i="2" l="1" a="1"/>
  <c r="E1418" i="2" s="1"/>
  <c r="A1419" i="2" s="1" a="1"/>
  <c r="A1419" i="2" s="1"/>
  <c r="D1417" i="2" a="1"/>
  <c r="D1417" i="2" s="1"/>
  <c r="C1417" i="2" a="1"/>
  <c r="C1417" i="2" s="1"/>
  <c r="B1417" i="2" a="1"/>
  <c r="B1417" i="2" s="1"/>
  <c r="E1419" i="2" l="1" a="1"/>
  <c r="E1419" i="2" s="1"/>
  <c r="A1420" i="2" s="1" a="1"/>
  <c r="A1420" i="2" s="1"/>
  <c r="E1420" i="2" s="1" a="1"/>
  <c r="E1420" i="2" s="1"/>
  <c r="D1418" i="2" a="1"/>
  <c r="D1418" i="2" s="1"/>
  <c r="B1418" i="2" a="1"/>
  <c r="B1418" i="2" s="1"/>
  <c r="C1418" i="2" a="1"/>
  <c r="C1418" i="2" s="1"/>
  <c r="A1421" i="2" l="1" a="1"/>
  <c r="A1421" i="2" s="1"/>
  <c r="E1421" i="2" s="1" a="1"/>
  <c r="E1421" i="2" s="1"/>
  <c r="D1420" i="2" a="1"/>
  <c r="D1420" i="2" s="1"/>
  <c r="C1420" i="2" a="1"/>
  <c r="C1420" i="2" s="1"/>
  <c r="B1420" i="2" a="1"/>
  <c r="B1420" i="2" s="1"/>
  <c r="D1419" i="2" a="1"/>
  <c r="D1419" i="2" s="1"/>
  <c r="C1419" i="2" a="1"/>
  <c r="C1419" i="2" s="1"/>
  <c r="B1419" i="2" a="1"/>
  <c r="B1419" i="2" s="1"/>
  <c r="A1422" i="2" l="1" a="1"/>
  <c r="A1422" i="2" s="1"/>
  <c r="E1422" i="2" s="1" a="1"/>
  <c r="E1422" i="2" s="1"/>
  <c r="B1421" i="2" a="1"/>
  <c r="B1421" i="2" s="1"/>
  <c r="D1421" i="2" a="1"/>
  <c r="D1421" i="2" s="1"/>
  <c r="C1421" i="2" a="1"/>
  <c r="C1421" i="2" s="1"/>
  <c r="A1423" i="2" l="1" a="1"/>
  <c r="A1423" i="2" s="1"/>
  <c r="E1423" i="2" s="1" a="1"/>
  <c r="E1423" i="2" s="1"/>
  <c r="D1422" i="2" a="1"/>
  <c r="D1422" i="2" s="1"/>
  <c r="C1422" i="2" a="1"/>
  <c r="C1422" i="2" s="1"/>
  <c r="B1422" i="2" a="1"/>
  <c r="B1422" i="2" s="1"/>
  <c r="A1424" i="2" l="1" a="1"/>
  <c r="A1424" i="2" s="1"/>
  <c r="D1423" i="2" a="1"/>
  <c r="D1423" i="2" s="1"/>
  <c r="C1423" i="2" a="1"/>
  <c r="C1423" i="2" s="1"/>
  <c r="B1423" i="2" a="1"/>
  <c r="B1423" i="2" s="1"/>
  <c r="E1424" i="2" l="1" a="1"/>
  <c r="E1424" i="2" s="1"/>
  <c r="A1425" i="2" s="1" a="1"/>
  <c r="A1425" i="2" s="1"/>
  <c r="E1425" i="2" l="1" a="1"/>
  <c r="E1425" i="2" s="1"/>
  <c r="A1426" i="2" s="1" a="1"/>
  <c r="A1426" i="2" s="1"/>
  <c r="E1426" i="2" s="1" a="1"/>
  <c r="E1426" i="2" s="1"/>
  <c r="B1424" i="2" a="1"/>
  <c r="B1424" i="2" s="1"/>
  <c r="C1424" i="2" a="1"/>
  <c r="C1424" i="2" s="1"/>
  <c r="D1424" i="2" a="1"/>
  <c r="D1424" i="2" s="1"/>
  <c r="A1427" i="2" l="1" a="1"/>
  <c r="A1427" i="2" s="1"/>
  <c r="E1427" i="2" s="1" a="1"/>
  <c r="E1427" i="2" s="1"/>
  <c r="B1426" i="2" a="1"/>
  <c r="B1426" i="2" s="1"/>
  <c r="C1426" i="2" a="1"/>
  <c r="C1426" i="2" s="1"/>
  <c r="D1426" i="2" a="1"/>
  <c r="D1426" i="2" s="1"/>
  <c r="D1425" i="2" a="1"/>
  <c r="D1425" i="2" s="1"/>
  <c r="B1425" i="2" a="1"/>
  <c r="B1425" i="2" s="1"/>
  <c r="C1425" i="2" a="1"/>
  <c r="C1425" i="2" s="1"/>
  <c r="A1428" i="2" l="1" a="1"/>
  <c r="A1428" i="2" s="1"/>
  <c r="D1427" i="2" a="1"/>
  <c r="D1427" i="2" s="1"/>
  <c r="B1427" i="2" a="1"/>
  <c r="B1427" i="2" s="1"/>
  <c r="C1427" i="2" a="1"/>
  <c r="C1427" i="2" s="1"/>
  <c r="E1428" i="2" l="1" a="1"/>
  <c r="E1428" i="2" s="1"/>
  <c r="A1429" i="2" s="1" a="1"/>
  <c r="A1429" i="2" s="1"/>
  <c r="E1429" i="2" l="1" a="1"/>
  <c r="E1429" i="2" s="1"/>
  <c r="A1430" i="2" s="1" a="1"/>
  <c r="A1430" i="2" s="1"/>
  <c r="C1428" i="2" a="1"/>
  <c r="C1428" i="2" s="1"/>
  <c r="B1428" i="2" a="1"/>
  <c r="B1428" i="2" s="1"/>
  <c r="D1428" i="2" a="1"/>
  <c r="D1428" i="2" s="1"/>
  <c r="E1430" i="2" l="1" a="1"/>
  <c r="E1430" i="2" s="1"/>
  <c r="A1431" i="2" s="1" a="1"/>
  <c r="A1431" i="2" s="1"/>
  <c r="E1431" i="2" s="1" a="1"/>
  <c r="E1431" i="2" s="1"/>
  <c r="B1429" i="2" a="1"/>
  <c r="B1429" i="2" s="1"/>
  <c r="D1429" i="2" a="1"/>
  <c r="D1429" i="2" s="1"/>
  <c r="C1429" i="2" a="1"/>
  <c r="C1429" i="2" s="1"/>
  <c r="A1432" i="2" l="1" a="1"/>
  <c r="A1432" i="2" s="1"/>
  <c r="C1431" i="2" a="1"/>
  <c r="C1431" i="2" s="1"/>
  <c r="D1431" i="2" a="1"/>
  <c r="D1431" i="2" s="1"/>
  <c r="B1431" i="2" a="1"/>
  <c r="B1431" i="2" s="1"/>
  <c r="D1430" i="2" a="1"/>
  <c r="D1430" i="2" s="1"/>
  <c r="C1430" i="2" a="1"/>
  <c r="C1430" i="2" s="1"/>
  <c r="B1430" i="2" a="1"/>
  <c r="B1430" i="2" s="1"/>
  <c r="E1432" i="2" l="1" a="1"/>
  <c r="E1432" i="2" s="1"/>
  <c r="A1433" i="2" s="1" a="1"/>
  <c r="A1433" i="2" s="1"/>
  <c r="E1433" i="2" s="1" a="1"/>
  <c r="E1433" i="2" s="1"/>
  <c r="A1434" i="2" l="1" a="1"/>
  <c r="A1434" i="2" s="1"/>
  <c r="E1434" i="2" s="1" a="1"/>
  <c r="E1434" i="2" s="1"/>
  <c r="C1433" i="2" a="1"/>
  <c r="C1433" i="2" s="1"/>
  <c r="D1433" i="2" a="1"/>
  <c r="D1433" i="2" s="1"/>
  <c r="B1433" i="2" a="1"/>
  <c r="B1433" i="2" s="1"/>
  <c r="B1432" i="2" a="1"/>
  <c r="B1432" i="2" s="1"/>
  <c r="D1432" i="2" a="1"/>
  <c r="D1432" i="2" s="1"/>
  <c r="C1432" i="2" a="1"/>
  <c r="C1432" i="2" s="1"/>
  <c r="A1435" i="2" l="1" a="1"/>
  <c r="A1435" i="2" s="1"/>
  <c r="E1435" i="2" s="1" a="1"/>
  <c r="E1435" i="2" s="1"/>
  <c r="D1434" i="2" a="1"/>
  <c r="D1434" i="2" s="1"/>
  <c r="B1434" i="2" a="1"/>
  <c r="B1434" i="2" s="1"/>
  <c r="C1434" i="2" a="1"/>
  <c r="C1434" i="2" s="1"/>
  <c r="A1436" i="2" l="1" a="1"/>
  <c r="A1436" i="2" s="1"/>
  <c r="E1436" i="2" s="1" a="1"/>
  <c r="E1436" i="2" s="1"/>
  <c r="C1435" i="2" a="1"/>
  <c r="C1435" i="2" s="1"/>
  <c r="B1435" i="2" a="1"/>
  <c r="B1435" i="2" s="1"/>
  <c r="D1435" i="2" a="1"/>
  <c r="D1435" i="2" s="1"/>
  <c r="A1437" i="2" l="1" a="1"/>
  <c r="A1437" i="2" s="1"/>
  <c r="C1436" i="2" a="1"/>
  <c r="C1436" i="2" s="1"/>
  <c r="B1436" i="2" a="1"/>
  <c r="B1436" i="2" s="1"/>
  <c r="D1436" i="2" a="1"/>
  <c r="D1436" i="2" s="1"/>
  <c r="E1437" i="2" l="1" a="1"/>
  <c r="E1437" i="2" s="1"/>
  <c r="A1438" i="2" s="1" a="1"/>
  <c r="A1438" i="2" s="1"/>
  <c r="E1438" i="2" l="1" a="1"/>
  <c r="E1438" i="2" s="1"/>
  <c r="A1439" i="2" s="1" a="1"/>
  <c r="A1439" i="2" s="1"/>
  <c r="E1439" i="2" s="1" a="1"/>
  <c r="E1439" i="2" s="1"/>
  <c r="B1437" i="2" a="1"/>
  <c r="B1437" i="2" s="1"/>
  <c r="D1437" i="2" a="1"/>
  <c r="D1437" i="2" s="1"/>
  <c r="C1437" i="2" a="1"/>
  <c r="C1437" i="2" s="1"/>
  <c r="A1440" i="2" l="1" a="1"/>
  <c r="A1440" i="2" s="1"/>
  <c r="E1440" i="2" s="1" a="1"/>
  <c r="E1440" i="2" s="1"/>
  <c r="C1439" i="2" a="1"/>
  <c r="C1439" i="2" s="1"/>
  <c r="B1439" i="2" a="1"/>
  <c r="B1439" i="2" s="1"/>
  <c r="D1439" i="2" a="1"/>
  <c r="D1439" i="2" s="1"/>
  <c r="D1438" i="2" a="1"/>
  <c r="D1438" i="2" s="1"/>
  <c r="C1438" i="2" a="1"/>
  <c r="C1438" i="2" s="1"/>
  <c r="B1438" i="2" a="1"/>
  <c r="B1438" i="2" s="1"/>
  <c r="A1441" i="2" l="1" a="1"/>
  <c r="A1441" i="2" s="1"/>
  <c r="C1440" i="2" a="1"/>
  <c r="C1440" i="2" s="1"/>
  <c r="B1440" i="2" a="1"/>
  <c r="B1440" i="2" s="1"/>
  <c r="D1440" i="2" a="1"/>
  <c r="D1440" i="2" s="1"/>
  <c r="E1441" i="2" l="1" a="1"/>
  <c r="E1441" i="2" s="1"/>
  <c r="A1442" i="2" s="1" a="1"/>
  <c r="A1442" i="2" s="1"/>
  <c r="E1442" i="2" s="1" a="1"/>
  <c r="E1442" i="2" s="1"/>
  <c r="A1443" i="2" l="1" a="1"/>
  <c r="A1443" i="2" s="1"/>
  <c r="D1442" i="2" a="1"/>
  <c r="D1442" i="2" s="1"/>
  <c r="B1442" i="2" a="1"/>
  <c r="B1442" i="2" s="1"/>
  <c r="C1442" i="2" a="1"/>
  <c r="C1442" i="2" s="1"/>
  <c r="D1441" i="2" a="1"/>
  <c r="D1441" i="2" s="1"/>
  <c r="C1441" i="2" a="1"/>
  <c r="C1441" i="2" s="1"/>
  <c r="B1441" i="2" a="1"/>
  <c r="B1441" i="2" s="1"/>
  <c r="E1443" i="2" l="1" a="1"/>
  <c r="E1443" i="2" s="1"/>
  <c r="A1444" i="2" s="1" a="1"/>
  <c r="A1444" i="2" s="1"/>
  <c r="E1444" i="2" l="1" a="1"/>
  <c r="E1444" i="2" s="1"/>
  <c r="A1445" i="2" s="1" a="1"/>
  <c r="A1445" i="2" s="1"/>
  <c r="E1445" i="2" s="1" a="1"/>
  <c r="E1445" i="2" s="1"/>
  <c r="B1443" i="2" a="1"/>
  <c r="B1443" i="2" s="1"/>
  <c r="C1443" i="2" a="1"/>
  <c r="C1443" i="2" s="1"/>
  <c r="D1443" i="2" a="1"/>
  <c r="D1443" i="2" s="1"/>
  <c r="A1446" i="2" l="1" a="1"/>
  <c r="A1446" i="2" s="1"/>
  <c r="E1446" i="2" s="1" a="1"/>
  <c r="E1446" i="2" s="1"/>
  <c r="D1445" i="2" a="1"/>
  <c r="D1445" i="2" s="1"/>
  <c r="C1445" i="2" a="1"/>
  <c r="C1445" i="2" s="1"/>
  <c r="B1445" i="2" a="1"/>
  <c r="B1445" i="2" s="1"/>
  <c r="B1444" i="2" a="1"/>
  <c r="B1444" i="2" s="1"/>
  <c r="C1444" i="2" a="1"/>
  <c r="C1444" i="2" s="1"/>
  <c r="D1444" i="2" a="1"/>
  <c r="D1444" i="2" s="1"/>
  <c r="A1447" i="2" l="1" a="1"/>
  <c r="A1447" i="2" s="1"/>
  <c r="E1447" i="2" s="1" a="1"/>
  <c r="E1447" i="2" s="1"/>
  <c r="C1446" i="2" a="1"/>
  <c r="C1446" i="2" s="1"/>
  <c r="D1446" i="2" a="1"/>
  <c r="D1446" i="2" s="1"/>
  <c r="B1446" i="2" a="1"/>
  <c r="B1446" i="2" s="1"/>
  <c r="A1448" i="2" l="1" a="1"/>
  <c r="A1448" i="2" s="1"/>
  <c r="E1448" i="2" s="1" a="1"/>
  <c r="E1448" i="2" s="1"/>
  <c r="C1447" i="2" a="1"/>
  <c r="C1447" i="2" s="1"/>
  <c r="B1447" i="2" a="1"/>
  <c r="B1447" i="2" s="1"/>
  <c r="D1447" i="2" a="1"/>
  <c r="D1447" i="2" s="1"/>
  <c r="A1449" i="2" l="1" a="1"/>
  <c r="A1449" i="2" s="1"/>
  <c r="E1449" i="2" s="1" a="1"/>
  <c r="E1449" i="2" s="1"/>
  <c r="B1448" i="2" a="1"/>
  <c r="B1448" i="2" s="1"/>
  <c r="D1448" i="2" a="1"/>
  <c r="D1448" i="2" s="1"/>
  <c r="C1448" i="2" a="1"/>
  <c r="C1448" i="2" s="1"/>
  <c r="A1450" i="2" l="1" a="1"/>
  <c r="A1450" i="2" s="1"/>
  <c r="D1449" i="2" a="1"/>
  <c r="D1449" i="2" s="1"/>
  <c r="C1449" i="2" a="1"/>
  <c r="C1449" i="2" s="1"/>
  <c r="B1449" i="2" a="1"/>
  <c r="B1449" i="2" s="1"/>
  <c r="E1450" i="2" l="1" a="1"/>
  <c r="E1450" i="2" s="1"/>
  <c r="A1451" i="2" s="1" a="1"/>
  <c r="A1451" i="2" s="1"/>
  <c r="E1451" i="2" s="1" a="1"/>
  <c r="E1451" i="2" s="1"/>
  <c r="A1452" i="2" l="1" a="1"/>
  <c r="A1452" i="2" s="1"/>
  <c r="C1451" i="2" a="1"/>
  <c r="C1451" i="2" s="1"/>
  <c r="B1451" i="2" a="1"/>
  <c r="B1451" i="2" s="1"/>
  <c r="D1451" i="2" a="1"/>
  <c r="D1451" i="2" s="1"/>
  <c r="B1450" i="2" a="1"/>
  <c r="B1450" i="2" s="1"/>
  <c r="D1450" i="2" a="1"/>
  <c r="D1450" i="2" s="1"/>
  <c r="C1450" i="2" a="1"/>
  <c r="C1450" i="2" s="1"/>
  <c r="E1452" i="2" l="1" a="1"/>
  <c r="E1452" i="2" s="1"/>
  <c r="A1453" i="2" s="1" a="1"/>
  <c r="A1453" i="2" s="1"/>
  <c r="E1453" i="2" l="1" a="1"/>
  <c r="E1453" i="2" s="1"/>
  <c r="A1454" i="2" s="1" a="1"/>
  <c r="A1454" i="2" s="1"/>
  <c r="C1452" i="2" a="1"/>
  <c r="C1452" i="2" s="1"/>
  <c r="B1452" i="2" a="1"/>
  <c r="B1452" i="2" s="1"/>
  <c r="D1452" i="2" a="1"/>
  <c r="D1452" i="2" s="1"/>
  <c r="E1454" i="2" l="1" a="1"/>
  <c r="E1454" i="2" s="1"/>
  <c r="A1455" i="2" s="1" a="1"/>
  <c r="A1455" i="2" s="1"/>
  <c r="C1453" i="2" a="1"/>
  <c r="C1453" i="2" s="1"/>
  <c r="B1453" i="2" a="1"/>
  <c r="B1453" i="2" s="1"/>
  <c r="D1453" i="2" a="1"/>
  <c r="D1453" i="2" s="1"/>
  <c r="E1455" i="2" l="1" a="1"/>
  <c r="E1455" i="2" s="1"/>
  <c r="A1456" i="2" s="1" a="1"/>
  <c r="A1456" i="2" s="1"/>
  <c r="C1454" i="2" a="1"/>
  <c r="C1454" i="2" s="1"/>
  <c r="B1454" i="2" a="1"/>
  <c r="B1454" i="2" s="1"/>
  <c r="D1454" i="2" a="1"/>
  <c r="D1454" i="2" s="1"/>
  <c r="E1456" i="2" l="1" a="1"/>
  <c r="E1456" i="2" s="1"/>
  <c r="A1457" i="2" s="1" a="1"/>
  <c r="A1457" i="2" s="1"/>
  <c r="C1455" i="2" a="1"/>
  <c r="C1455" i="2" s="1"/>
  <c r="B1455" i="2" a="1"/>
  <c r="B1455" i="2" s="1"/>
  <c r="D1455" i="2" a="1"/>
  <c r="D1455" i="2" s="1"/>
  <c r="E1457" i="2" l="1" a="1"/>
  <c r="E1457" i="2" s="1"/>
  <c r="A1458" i="2" s="1" a="1"/>
  <c r="A1458" i="2" s="1"/>
  <c r="E1458" i="2" s="1" a="1"/>
  <c r="E1458" i="2" s="1"/>
  <c r="C1456" i="2" a="1"/>
  <c r="C1456" i="2" s="1"/>
  <c r="D1456" i="2" a="1"/>
  <c r="D1456" i="2" s="1"/>
  <c r="B1456" i="2" a="1"/>
  <c r="B1456" i="2" s="1"/>
  <c r="A1459" i="2" l="1" a="1"/>
  <c r="A1459" i="2" s="1"/>
  <c r="B1458" i="2" a="1"/>
  <c r="B1458" i="2" s="1"/>
  <c r="C1458" i="2" a="1"/>
  <c r="C1458" i="2" s="1"/>
  <c r="D1458" i="2" a="1"/>
  <c r="D1458" i="2" s="1"/>
  <c r="C1457" i="2" a="1"/>
  <c r="C1457" i="2" s="1"/>
  <c r="D1457" i="2" a="1"/>
  <c r="D1457" i="2" s="1"/>
  <c r="B1457" i="2" a="1"/>
  <c r="B1457" i="2" s="1"/>
  <c r="E1459" i="2" l="1" a="1"/>
  <c r="E1459" i="2" s="1"/>
  <c r="A1460" i="2" s="1" a="1"/>
  <c r="A1460" i="2" s="1"/>
  <c r="E1460" i="2" s="1" a="1"/>
  <c r="E1460" i="2" s="1"/>
  <c r="A1461" i="2" l="1" a="1"/>
  <c r="A1461" i="2" s="1"/>
  <c r="D1460" i="2" a="1"/>
  <c r="D1460" i="2" s="1"/>
  <c r="C1460" i="2" a="1"/>
  <c r="C1460" i="2" s="1"/>
  <c r="B1460" i="2" a="1"/>
  <c r="B1460" i="2" s="1"/>
  <c r="C1459" i="2" a="1"/>
  <c r="C1459" i="2" s="1"/>
  <c r="D1459" i="2" a="1"/>
  <c r="D1459" i="2" s="1"/>
  <c r="B1459" i="2" a="1"/>
  <c r="B1459" i="2" s="1"/>
  <c r="E1461" i="2" l="1" a="1"/>
  <c r="E1461" i="2" s="1"/>
  <c r="A1462" i="2" s="1" a="1"/>
  <c r="A1462" i="2" s="1"/>
  <c r="E1462" i="2" s="1" a="1"/>
  <c r="E1462" i="2" s="1"/>
  <c r="A1463" i="2" l="1" a="1"/>
  <c r="A1463" i="2" s="1"/>
  <c r="E1463" i="2" s="1" a="1"/>
  <c r="E1463" i="2" s="1"/>
  <c r="D1462" i="2" a="1"/>
  <c r="D1462" i="2" s="1"/>
  <c r="C1462" i="2" a="1"/>
  <c r="C1462" i="2" s="1"/>
  <c r="B1462" i="2" a="1"/>
  <c r="B1462" i="2" s="1"/>
  <c r="C1461" i="2" a="1"/>
  <c r="C1461" i="2" s="1"/>
  <c r="B1461" i="2" a="1"/>
  <c r="B1461" i="2" s="1"/>
  <c r="D1461" i="2" a="1"/>
  <c r="D1461" i="2" s="1"/>
  <c r="A1464" i="2" l="1" a="1"/>
  <c r="A1464" i="2" s="1"/>
  <c r="E1464" i="2" s="1" a="1"/>
  <c r="E1464" i="2" s="1"/>
  <c r="D1463" i="2" a="1"/>
  <c r="D1463" i="2" s="1"/>
  <c r="C1463" i="2" a="1"/>
  <c r="C1463" i="2" s="1"/>
  <c r="B1463" i="2" a="1"/>
  <c r="B1463" i="2" s="1"/>
  <c r="A1465" i="2" l="1" a="1"/>
  <c r="A1465" i="2" s="1"/>
  <c r="D1464" i="2" a="1"/>
  <c r="D1464" i="2" s="1"/>
  <c r="B1464" i="2" a="1"/>
  <c r="B1464" i="2" s="1"/>
  <c r="C1464" i="2" a="1"/>
  <c r="C1464" i="2" s="1"/>
  <c r="E1465" i="2" l="1" a="1"/>
  <c r="E1465" i="2" s="1"/>
  <c r="A1466" i="2" s="1" a="1"/>
  <c r="A1466" i="2" s="1"/>
  <c r="E1466" i="2" s="1" a="1"/>
  <c r="E1466" i="2" s="1"/>
  <c r="A1467" i="2" l="1" a="1"/>
  <c r="A1467" i="2" s="1"/>
  <c r="D1466" i="2" a="1"/>
  <c r="D1466" i="2" s="1"/>
  <c r="B1466" i="2" a="1"/>
  <c r="B1466" i="2" s="1"/>
  <c r="C1466" i="2" a="1"/>
  <c r="C1466" i="2" s="1"/>
  <c r="D1465" i="2" a="1"/>
  <c r="D1465" i="2" s="1"/>
  <c r="C1465" i="2" a="1"/>
  <c r="C1465" i="2" s="1"/>
  <c r="B1465" i="2" a="1"/>
  <c r="B1465" i="2" s="1"/>
  <c r="E1467" i="2" l="1" a="1"/>
  <c r="E1467" i="2" s="1"/>
  <c r="A1468" i="2" s="1" a="1"/>
  <c r="A1468" i="2" s="1"/>
  <c r="E1468" i="2" s="1" a="1"/>
  <c r="E1468" i="2" s="1"/>
  <c r="A1469" i="2" l="1" a="1"/>
  <c r="A1469" i="2" s="1"/>
  <c r="E1469" i="2" s="1" a="1"/>
  <c r="E1469" i="2" s="1"/>
  <c r="D1468" i="2" a="1"/>
  <c r="D1468" i="2" s="1"/>
  <c r="C1468" i="2" a="1"/>
  <c r="C1468" i="2" s="1"/>
  <c r="B1468" i="2" a="1"/>
  <c r="B1468" i="2" s="1"/>
  <c r="D1467" i="2" a="1"/>
  <c r="D1467" i="2" s="1"/>
  <c r="C1467" i="2" a="1"/>
  <c r="C1467" i="2" s="1"/>
  <c r="B1467" i="2" a="1"/>
  <c r="B1467" i="2" s="1"/>
  <c r="A1470" i="2" l="1" a="1"/>
  <c r="A1470" i="2" s="1"/>
  <c r="D1469" i="2" a="1"/>
  <c r="D1469" i="2" s="1"/>
  <c r="B1469" i="2" a="1"/>
  <c r="B1469" i="2" s="1"/>
  <c r="C1469" i="2" a="1"/>
  <c r="C1469" i="2" s="1"/>
  <c r="E1470" i="2" l="1" a="1"/>
  <c r="E1470" i="2" s="1"/>
  <c r="A1471" i="2" s="1" a="1"/>
  <c r="A1471" i="2" s="1"/>
  <c r="E1471" i="2" l="1" a="1"/>
  <c r="E1471" i="2" s="1"/>
  <c r="A1472" i="2" s="1" a="1"/>
  <c r="A1472" i="2" s="1"/>
  <c r="E1472" i="2" s="1" a="1"/>
  <c r="E1472" i="2" s="1"/>
  <c r="B1470" i="2" a="1"/>
  <c r="B1470" i="2" s="1"/>
  <c r="D1470" i="2" a="1"/>
  <c r="D1470" i="2" s="1"/>
  <c r="C1470" i="2" a="1"/>
  <c r="C1470" i="2" s="1"/>
  <c r="A1473" i="2" l="1" a="1"/>
  <c r="A1473" i="2" s="1"/>
  <c r="E1473" i="2" s="1" a="1"/>
  <c r="E1473" i="2" s="1"/>
  <c r="C1472" i="2" a="1"/>
  <c r="C1472" i="2" s="1"/>
  <c r="D1472" i="2" a="1"/>
  <c r="D1472" i="2" s="1"/>
  <c r="B1472" i="2" a="1"/>
  <c r="B1472" i="2" s="1"/>
  <c r="C1471" i="2" a="1"/>
  <c r="C1471" i="2" s="1"/>
  <c r="D1471" i="2" a="1"/>
  <c r="D1471" i="2" s="1"/>
  <c r="B1471" i="2" a="1"/>
  <c r="B1471" i="2" s="1"/>
  <c r="A1474" i="2" l="1" a="1"/>
  <c r="A1474" i="2" s="1"/>
  <c r="B1473" i="2" a="1"/>
  <c r="B1473" i="2" s="1"/>
  <c r="C1473" i="2" a="1"/>
  <c r="C1473" i="2" s="1"/>
  <c r="D1473" i="2" a="1"/>
  <c r="D1473" i="2" s="1"/>
  <c r="E1474" i="2" l="1" a="1"/>
  <c r="E1474" i="2" s="1"/>
  <c r="A1475" i="2" s="1" a="1"/>
  <c r="A1475" i="2" s="1"/>
  <c r="E1475" i="2" s="1" a="1"/>
  <c r="E1475" i="2" s="1"/>
  <c r="A1476" i="2" l="1" a="1"/>
  <c r="A1476" i="2" s="1"/>
  <c r="B1475" i="2" a="1"/>
  <c r="B1475" i="2" s="1"/>
  <c r="D1475" i="2" a="1"/>
  <c r="D1475" i="2" s="1"/>
  <c r="C1475" i="2" a="1"/>
  <c r="C1475" i="2" s="1"/>
  <c r="D1474" i="2" a="1"/>
  <c r="D1474" i="2" s="1"/>
  <c r="B1474" i="2" a="1"/>
  <c r="B1474" i="2" s="1"/>
  <c r="C1474" i="2" a="1"/>
  <c r="C1474" i="2" s="1"/>
  <c r="E1476" i="2" l="1" a="1"/>
  <c r="E1476" i="2" s="1"/>
  <c r="A1477" i="2" s="1" a="1"/>
  <c r="A1477" i="2" s="1"/>
  <c r="E1477" i="2" l="1" a="1"/>
  <c r="E1477" i="2" s="1"/>
  <c r="A1478" i="2" s="1" a="1"/>
  <c r="A1478" i="2" s="1"/>
  <c r="B1476" i="2" a="1"/>
  <c r="B1476" i="2" s="1"/>
  <c r="D1476" i="2" a="1"/>
  <c r="D1476" i="2" s="1"/>
  <c r="C1476" i="2" a="1"/>
  <c r="C1476" i="2" s="1"/>
  <c r="E1478" i="2" l="1" a="1"/>
  <c r="E1478" i="2" s="1"/>
  <c r="A1479" i="2" s="1" a="1"/>
  <c r="A1479" i="2" s="1"/>
  <c r="D1477" i="2" a="1"/>
  <c r="D1477" i="2" s="1"/>
  <c r="B1477" i="2" a="1"/>
  <c r="B1477" i="2" s="1"/>
  <c r="C1477" i="2" a="1"/>
  <c r="C1477" i="2" s="1"/>
  <c r="E1479" i="2" l="1" a="1"/>
  <c r="E1479" i="2" s="1"/>
  <c r="A1480" i="2" s="1" a="1"/>
  <c r="A1480" i="2" s="1"/>
  <c r="C1478" i="2" a="1"/>
  <c r="C1478" i="2" s="1"/>
  <c r="B1478" i="2" a="1"/>
  <c r="B1478" i="2" s="1"/>
  <c r="D1478" i="2" a="1"/>
  <c r="D1478" i="2" s="1"/>
  <c r="E1480" i="2" l="1" a="1"/>
  <c r="E1480" i="2" s="1"/>
  <c r="A1481" i="2" s="1" a="1"/>
  <c r="A1481" i="2" s="1"/>
  <c r="D1479" i="2" a="1"/>
  <c r="D1479" i="2" s="1"/>
  <c r="C1479" i="2" a="1"/>
  <c r="C1479" i="2" s="1"/>
  <c r="B1479" i="2" a="1"/>
  <c r="B1479" i="2" s="1"/>
  <c r="E1481" i="2" l="1" a="1"/>
  <c r="E1481" i="2" s="1"/>
  <c r="A1482" i="2" s="1" a="1"/>
  <c r="A1482" i="2" s="1"/>
  <c r="D1480" i="2" a="1"/>
  <c r="D1480" i="2" s="1"/>
  <c r="B1480" i="2" a="1"/>
  <c r="B1480" i="2" s="1"/>
  <c r="C1480" i="2" a="1"/>
  <c r="C1480" i="2" s="1"/>
  <c r="E1482" i="2" l="1" a="1"/>
  <c r="E1482" i="2" s="1"/>
  <c r="A1483" i="2" s="1" a="1"/>
  <c r="A1483" i="2" s="1"/>
  <c r="E1483" i="2" s="1" a="1"/>
  <c r="E1483" i="2" s="1"/>
  <c r="D1481" i="2" a="1"/>
  <c r="D1481" i="2" s="1"/>
  <c r="B1481" i="2" a="1"/>
  <c r="B1481" i="2" s="1"/>
  <c r="C1481" i="2" a="1"/>
  <c r="C1481" i="2" s="1"/>
  <c r="A1484" i="2" l="1" a="1"/>
  <c r="A1484" i="2" s="1"/>
  <c r="B1483" i="2" a="1"/>
  <c r="B1483" i="2" s="1"/>
  <c r="D1483" i="2" a="1"/>
  <c r="D1483" i="2" s="1"/>
  <c r="C1483" i="2" a="1"/>
  <c r="C1483" i="2" s="1"/>
  <c r="D1482" i="2" a="1"/>
  <c r="D1482" i="2" s="1"/>
  <c r="C1482" i="2" a="1"/>
  <c r="C1482" i="2" s="1"/>
  <c r="B1482" i="2" a="1"/>
  <c r="B1482" i="2" s="1"/>
  <c r="E1484" i="2" l="1" a="1"/>
  <c r="E1484" i="2" s="1"/>
  <c r="A1485" i="2" s="1" a="1"/>
  <c r="A1485" i="2" s="1"/>
  <c r="E1485" i="2" s="1" a="1"/>
  <c r="E1485" i="2" s="1"/>
  <c r="A1486" i="2" l="1" a="1"/>
  <c r="A1486" i="2" s="1"/>
  <c r="D1485" i="2" a="1"/>
  <c r="D1485" i="2" s="1"/>
  <c r="B1485" i="2" a="1"/>
  <c r="B1485" i="2" s="1"/>
  <c r="C1485" i="2" a="1"/>
  <c r="C1485" i="2" s="1"/>
  <c r="B1484" i="2" a="1"/>
  <c r="B1484" i="2" s="1"/>
  <c r="D1484" i="2" a="1"/>
  <c r="D1484" i="2" s="1"/>
  <c r="C1484" i="2" a="1"/>
  <c r="C1484" i="2" s="1"/>
  <c r="E1486" i="2" l="1" a="1"/>
  <c r="E1486" i="2" s="1"/>
  <c r="A1487" i="2" s="1" a="1"/>
  <c r="A1487" i="2" s="1"/>
  <c r="E1487" i="2" s="1" a="1"/>
  <c r="E1487" i="2" s="1"/>
  <c r="A1488" i="2" l="1" a="1"/>
  <c r="A1488" i="2" s="1"/>
  <c r="E1488" i="2" s="1" a="1"/>
  <c r="E1488" i="2" s="1"/>
  <c r="C1487" i="2" a="1"/>
  <c r="C1487" i="2" s="1"/>
  <c r="B1487" i="2" a="1"/>
  <c r="B1487" i="2" s="1"/>
  <c r="D1487" i="2" a="1"/>
  <c r="D1487" i="2" s="1"/>
  <c r="B1486" i="2" a="1"/>
  <c r="B1486" i="2" s="1"/>
  <c r="C1486" i="2" a="1"/>
  <c r="C1486" i="2" s="1"/>
  <c r="D1486" i="2" a="1"/>
  <c r="D1486" i="2" s="1"/>
  <c r="A1489" i="2" l="1" a="1"/>
  <c r="A1489" i="2" s="1"/>
  <c r="E1489" i="2" s="1" a="1"/>
  <c r="E1489" i="2" s="1"/>
  <c r="C1488" i="2" a="1"/>
  <c r="C1488" i="2" s="1"/>
  <c r="B1488" i="2" a="1"/>
  <c r="B1488" i="2" s="1"/>
  <c r="D1488" i="2" a="1"/>
  <c r="D1488" i="2" s="1"/>
  <c r="A1490" i="2" l="1" a="1"/>
  <c r="A1490" i="2" s="1"/>
  <c r="E1490" i="2" s="1" a="1"/>
  <c r="E1490" i="2" s="1"/>
  <c r="D1489" i="2" a="1"/>
  <c r="D1489" i="2" s="1"/>
  <c r="C1489" i="2" a="1"/>
  <c r="C1489" i="2" s="1"/>
  <c r="B1489" i="2" a="1"/>
  <c r="B1489" i="2" s="1"/>
  <c r="A1491" i="2" l="1" a="1"/>
  <c r="A1491" i="2" s="1"/>
  <c r="B1490" i="2" a="1"/>
  <c r="B1490" i="2" s="1"/>
  <c r="C1490" i="2" a="1"/>
  <c r="C1490" i="2" s="1"/>
  <c r="D1490" i="2" a="1"/>
  <c r="D1490" i="2" s="1"/>
  <c r="E1491" i="2" l="1" a="1"/>
  <c r="E1491" i="2" s="1"/>
  <c r="A1492" i="2" s="1" a="1"/>
  <c r="A1492" i="2" s="1"/>
  <c r="E1492" i="2" l="1" a="1"/>
  <c r="E1492" i="2" s="1"/>
  <c r="A1493" i="2" s="1" a="1"/>
  <c r="A1493" i="2" s="1"/>
  <c r="D1491" i="2" a="1"/>
  <c r="D1491" i="2" s="1"/>
  <c r="C1491" i="2" a="1"/>
  <c r="C1491" i="2" s="1"/>
  <c r="B1491" i="2" a="1"/>
  <c r="B1491" i="2" s="1"/>
  <c r="E1493" i="2" l="1" a="1"/>
  <c r="E1493" i="2" s="1"/>
  <c r="A1494" i="2" s="1" a="1"/>
  <c r="A1494" i="2" s="1"/>
  <c r="C1492" i="2" a="1"/>
  <c r="C1492" i="2" s="1"/>
  <c r="B1492" i="2" a="1"/>
  <c r="B1492" i="2" s="1"/>
  <c r="D1492" i="2" a="1"/>
  <c r="D1492" i="2" s="1"/>
  <c r="E1494" i="2" l="1" a="1"/>
  <c r="E1494" i="2" s="1"/>
  <c r="A1495" i="2" s="1" a="1"/>
  <c r="A1495" i="2" s="1"/>
  <c r="C1493" i="2" a="1"/>
  <c r="C1493" i="2" s="1"/>
  <c r="D1493" i="2" a="1"/>
  <c r="D1493" i="2" s="1"/>
  <c r="B1493" i="2" a="1"/>
  <c r="B1493" i="2" s="1"/>
  <c r="E1495" i="2" l="1" a="1"/>
  <c r="E1495" i="2" s="1"/>
  <c r="A1496" i="2" s="1" a="1"/>
  <c r="A1496" i="2" s="1"/>
  <c r="D1494" i="2" a="1"/>
  <c r="D1494" i="2" s="1"/>
  <c r="C1494" i="2" a="1"/>
  <c r="C1494" i="2" s="1"/>
  <c r="B1494" i="2" a="1"/>
  <c r="B1494" i="2" s="1"/>
  <c r="E1496" i="2" l="1" a="1"/>
  <c r="E1496" i="2" s="1"/>
  <c r="A1497" i="2" s="1" a="1"/>
  <c r="A1497" i="2" s="1"/>
  <c r="E1497" i="2" s="1" a="1"/>
  <c r="E1497" i="2" s="1"/>
  <c r="B1495" i="2" a="1"/>
  <c r="B1495" i="2" s="1"/>
  <c r="D1495" i="2" a="1"/>
  <c r="D1495" i="2" s="1"/>
  <c r="C1495" i="2" a="1"/>
  <c r="C1495" i="2" s="1"/>
  <c r="A1498" i="2" l="1" a="1"/>
  <c r="A1498" i="2" s="1"/>
  <c r="D1497" i="2" a="1"/>
  <c r="D1497" i="2" s="1"/>
  <c r="C1497" i="2" a="1"/>
  <c r="C1497" i="2" s="1"/>
  <c r="B1497" i="2" a="1"/>
  <c r="B1497" i="2" s="1"/>
  <c r="B1496" i="2" a="1"/>
  <c r="B1496" i="2" s="1"/>
  <c r="D1496" i="2" a="1"/>
  <c r="D1496" i="2" s="1"/>
  <c r="C1496" i="2" a="1"/>
  <c r="C1496" i="2" s="1"/>
  <c r="E1498" i="2" l="1" a="1"/>
  <c r="E1498" i="2" s="1"/>
  <c r="A1499" i="2" s="1" a="1"/>
  <c r="A1499" i="2" s="1"/>
  <c r="E1499" i="2" l="1" a="1"/>
  <c r="E1499" i="2" s="1"/>
  <c r="A1500" i="2" s="1" a="1"/>
  <c r="A1500" i="2" s="1"/>
  <c r="E1500" i="2" s="1" a="1"/>
  <c r="E1500" i="2" s="1"/>
  <c r="C1498" i="2" a="1"/>
  <c r="C1498" i="2" s="1"/>
  <c r="B1498" i="2" a="1"/>
  <c r="B1498" i="2" s="1"/>
  <c r="D1498" i="2" a="1"/>
  <c r="D1498" i="2" s="1"/>
  <c r="B1500" i="2" l="1" a="1"/>
  <c r="B1500" i="2" s="1"/>
  <c r="C1500" i="2" a="1"/>
  <c r="C1500" i="2" s="1"/>
  <c r="D1500" i="2" a="1"/>
  <c r="D1500" i="2" s="1"/>
  <c r="B1499" i="2" a="1"/>
  <c r="B1499" i="2" s="1"/>
  <c r="C1499" i="2" a="1"/>
  <c r="C1499" i="2" s="1"/>
  <c r="D1499" i="2" a="1"/>
  <c r="D1499" i="2" s="1"/>
  <c r="A1501" i="2" l="1" a="1"/>
  <c r="A1501" i="2" s="1"/>
  <c r="E1501" i="2" s="1" a="1"/>
  <c r="E1501" i="2" s="1"/>
  <c r="D1501" i="2" l="1" a="1"/>
  <c r="D1501" i="2" s="1"/>
  <c r="C1501" i="2" a="1"/>
  <c r="C1501" i="2" s="1"/>
  <c r="T3" i="2" s="1"/>
  <c r="B1501" i="2" a="1"/>
  <c r="B1501" i="2" s="1"/>
  <c r="T6" i="2" s="1" a="1"/>
  <c r="T6" i="2" s="1"/>
  <c r="T5" i="2" l="1"/>
  <c r="T4" i="2"/>
  <c r="T7" i="2" a="1"/>
  <c r="T7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<sst xmlns="http://schemas.openxmlformats.org/spreadsheetml/2006/main" count="128" uniqueCount="66">
  <si>
    <t>x</t>
  </si>
  <si>
    <t>#</t>
  </si>
  <si>
    <t>deduction from npv based beginning or end</t>
  </si>
  <si>
    <t>payment_numbers</t>
  </si>
  <si>
    <t>payment_dates</t>
  </si>
  <si>
    <t>year_ends</t>
  </si>
  <si>
    <t>subsequent_options</t>
  </si>
  <si>
    <t>payments</t>
  </si>
  <si>
    <t>payment_years</t>
  </si>
  <si>
    <t>payment_frequency_options</t>
  </si>
  <si>
    <t>payment_timing_options</t>
  </si>
  <si>
    <t>include_year_ends_options</t>
  </si>
  <si>
    <t>DR</t>
  </si>
  <si>
    <t>Posting accounts</t>
  </si>
  <si>
    <t>Initial recognition</t>
  </si>
  <si>
    <t>check</t>
  </si>
  <si>
    <t>starts on endofmonth</t>
  </si>
  <si>
    <t>starts on endofyear</t>
  </si>
  <si>
    <t>mixed_dates_annual_ll</t>
  </si>
  <si>
    <t>mixed_dates_monthly_ll</t>
  </si>
  <si>
    <t>mixed_dates_monthly_rou</t>
  </si>
  <si>
    <t>mixed_dates_annual_rou</t>
  </si>
  <si>
    <t>rou_dates</t>
  </si>
  <si>
    <t>Dəyişməz qalır</t>
  </si>
  <si>
    <t>İllik artım, faiz olaraq</t>
  </si>
  <si>
    <t>Aşağıdakı kimi dəyişir</t>
  </si>
  <si>
    <t>İstifadə hüququ - İlkin dəyər</t>
  </si>
  <si>
    <t>İstifadə hüququ - Yığılmış amortizasiya</t>
  </si>
  <si>
    <t>Lizinq öhdəliyi</t>
  </si>
  <si>
    <t>Amortizasiya xərci</t>
  </si>
  <si>
    <t>Faiz xərci</t>
  </si>
  <si>
    <t>Pul vəsaitləri/Kreditor borcları</t>
  </si>
  <si>
    <t>Dövrün əvvəlində</t>
  </si>
  <si>
    <t>Dövrün sonunda</t>
  </si>
  <si>
    <t>İllik</t>
  </si>
  <si>
    <t>Aylıq</t>
  </si>
  <si>
    <t>Hə</t>
  </si>
  <si>
    <t>Yox</t>
  </si>
  <si>
    <t>İLKİN MƏLUMATLAR</t>
  </si>
  <si>
    <t>İCARƏ HAQQININ SONRADAN DƏYİŞMƏSİ</t>
  </si>
  <si>
    <t>Başlama tarixi</t>
  </si>
  <si>
    <t>Ödənişlərin tezliyi</t>
  </si>
  <si>
    <t>Borclanma faizi</t>
  </si>
  <si>
    <t>Ödənişlərin vaxtı</t>
  </si>
  <si>
    <t>Il sonları daxil</t>
  </si>
  <si>
    <t>MÜHABİRLƏŞMƏLƏR</t>
  </si>
  <si>
    <t>Tarix</t>
  </si>
  <si>
    <t>KR</t>
  </si>
  <si>
    <t>Məbləğ</t>
  </si>
  <si>
    <t>Açıqlama</t>
  </si>
  <si>
    <t>Əvvəlki və cari tarixlər arası faiz xərci</t>
  </si>
  <si>
    <t>Ödəniş</t>
  </si>
  <si>
    <t>Lizinq öhdəliyinin qalığı</t>
  </si>
  <si>
    <t>İstifadə hüququnun qalığı</t>
  </si>
  <si>
    <t>İSTİFADƏ HÜQUQU</t>
  </si>
  <si>
    <t>LİZİNQ ÖHDƏLİYİ</t>
  </si>
  <si>
    <t>HƏRƏKƏTLƏR</t>
  </si>
  <si>
    <t>Əvvəlki və cari tarixlər arası amortizasiya xərci</t>
  </si>
  <si>
    <t>İl</t>
  </si>
  <si>
    <t>İLLİK MALİYYƏ HESABATLARINDA ƏKS OLUNMA</t>
  </si>
  <si>
    <t>BALANS</t>
  </si>
  <si>
    <t>MƏNFƏƏT ZƏRƏR</t>
  </si>
  <si>
    <t>İstifadə hüququnun balans dəyəri</t>
  </si>
  <si>
    <t>Lizinq öhdəliyinin balans dəyəri</t>
  </si>
  <si>
    <t>İllik amortizasiya xərci</t>
  </si>
  <si>
    <t>İllik faiz xərci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</si>
</sst>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[$-409]d/mmm/yyyy;@"/>
    <numFmt numFmtId="166" formatCode="[$-409]dd/mmm/yy;@"/>
    <numFmt numFmtId="167" formatCode="0.0000%"/>
    <numFmt numFmtId="168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Palatino Linotype"/>
      <family val="1"/>
    </font>
    <font>
      <b/>
      <sz val="10"/>
      <color theme="1"/>
      <name val="Palatino Linotype"/>
      <family val="1"/>
    </font>
    <font>
      <b/>
      <sz val="10"/>
      <color theme="0"/>
      <name val="Palatino Linotype"/>
      <family val="1"/>
    </font>
    <font>
      <sz val="10"/>
      <name val="Palatino Linotype"/>
      <family val="1"/>
    </font>
    <font>
      <sz val="10"/>
      <color rgb="FFFF0000"/>
      <name val="Palatino Linotype"/>
      <family val="1"/>
    </font>
    <font>
      <sz val="10"/>
      <color theme="0"/>
      <name val="Palatino Linotype"/>
      <family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8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3" fillId="0" borderId="0" xfId="0" applyFont="1" applyAlignment="1">
      <alignment horizontal="center" vertical="center" wrapText="1"/>
    </xf>
    <xf numFmtId="43" fontId="2" fillId="0" borderId="0" xfId="1" applyFont="1"/>
    <xf numFmtId="14" fontId="2" fillId="0" borderId="0" xfId="0" applyNumberFormat="1" applyFont="1"/>
    <xf numFmtId="0" fontId="2" fillId="0" borderId="4" xfId="0" applyFont="1" applyBorder="1"/>
    <xf numFmtId="0" fontId="2" fillId="0" borderId="5" xfId="0" applyFont="1" applyBorder="1"/>
    <xf numFmtId="166" fontId="2" fillId="0" borderId="0" xfId="0" applyNumberFormat="1" applyFont="1"/>
    <xf numFmtId="9" fontId="2" fillId="0" borderId="0" xfId="2" applyFont="1" applyFill="1" applyBorder="1"/>
    <xf numFmtId="0" fontId="3" fillId="0" borderId="0" xfId="0" applyFont="1"/>
    <xf numFmtId="164" fontId="2" fillId="0" borderId="0" xfId="1" applyNumberFormat="1" applyFont="1" applyFill="1"/>
    <xf numFmtId="0" fontId="4" fillId="0" borderId="5" xfId="0" applyFont="1" applyBorder="1" applyAlignment="1">
      <alignment horizontal="center"/>
    </xf>
    <xf numFmtId="165" fontId="2" fillId="0" borderId="4" xfId="0" applyNumberFormat="1" applyFont="1" applyBorder="1"/>
    <xf numFmtId="43" fontId="2" fillId="0" borderId="0" xfId="1" applyFont="1" applyBorder="1"/>
    <xf numFmtId="43" fontId="2" fillId="0" borderId="5" xfId="1" applyFont="1" applyBorder="1"/>
    <xf numFmtId="165" fontId="2" fillId="0" borderId="6" xfId="0" applyNumberFormat="1" applyFont="1" applyBorder="1"/>
    <xf numFmtId="0" fontId="3" fillId="0" borderId="9" xfId="0" applyFont="1" applyBorder="1" applyAlignment="1">
      <alignment horizontal="center" vertical="center" wrapText="1"/>
    </xf>
    <xf numFmtId="166" fontId="3" fillId="0" borderId="9" xfId="0" applyNumberFormat="1" applyFont="1" applyBorder="1" applyAlignment="1">
      <alignment horizontal="center" vertical="center" wrapText="1"/>
    </xf>
    <xf numFmtId="164" fontId="2" fillId="0" borderId="4" xfId="1" applyNumberFormat="1" applyFont="1" applyFill="1" applyBorder="1"/>
    <xf numFmtId="14" fontId="3" fillId="0" borderId="10" xfId="0" applyNumberFormat="1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2" fillId="0" borderId="4" xfId="1" applyNumberFormat="1" applyFont="1" applyBorder="1"/>
    <xf numFmtId="14" fontId="3" fillId="4" borderId="10" xfId="0" applyNumberFormat="1" applyFont="1" applyFill="1" applyBorder="1"/>
    <xf numFmtId="166" fontId="5" fillId="0" borderId="0" xfId="0" applyNumberFormat="1" applyFont="1"/>
    <xf numFmtId="0" fontId="5" fillId="0" borderId="0" xfId="0" applyFont="1"/>
    <xf numFmtId="14" fontId="5" fillId="0" borderId="0" xfId="0" applyNumberFormat="1" applyFont="1"/>
    <xf numFmtId="164" fontId="5" fillId="0" borderId="0" xfId="1" applyNumberFormat="1" applyFont="1" applyFill="1"/>
    <xf numFmtId="164" fontId="5" fillId="0" borderId="0" xfId="0" applyNumberFormat="1" applyFont="1"/>
    <xf numFmtId="0" fontId="6" fillId="0" borderId="0" xfId="0" applyFont="1"/>
    <xf numFmtId="14" fontId="6" fillId="0" borderId="0" xfId="0" applyNumberFormat="1" applyFont="1"/>
    <xf numFmtId="43" fontId="3" fillId="0" borderId="9" xfId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65" fontId="4" fillId="0" borderId="0" xfId="0" applyNumberFormat="1" applyFont="1" applyAlignment="1">
      <alignment vertical="center"/>
    </xf>
    <xf numFmtId="164" fontId="7" fillId="0" borderId="0" xfId="1" applyNumberFormat="1" applyFont="1" applyFill="1" applyBorder="1" applyProtection="1">
      <protection locked="0"/>
    </xf>
    <xf numFmtId="43" fontId="7" fillId="0" borderId="5" xfId="1" applyFont="1" applyFill="1" applyBorder="1" applyProtection="1">
      <protection locked="0"/>
    </xf>
    <xf numFmtId="164" fontId="7" fillId="0" borderId="7" xfId="1" applyNumberFormat="1" applyFont="1" applyFill="1" applyBorder="1" applyProtection="1">
      <protection locked="0"/>
    </xf>
    <xf numFmtId="43" fontId="7" fillId="0" borderId="8" xfId="1" applyFont="1" applyFill="1" applyBorder="1" applyProtection="1">
      <protection locked="0"/>
    </xf>
    <xf numFmtId="165" fontId="2" fillId="2" borderId="19" xfId="0" applyNumberFormat="1" applyFont="1" applyFill="1" applyBorder="1" applyProtection="1">
      <protection locked="0"/>
    </xf>
    <xf numFmtId="165" fontId="2" fillId="2" borderId="20" xfId="0" applyNumberFormat="1" applyFont="1" applyFill="1" applyBorder="1" applyAlignment="1" applyProtection="1">
      <alignment horizontal="center"/>
      <protection locked="0"/>
    </xf>
    <xf numFmtId="164" fontId="2" fillId="2" borderId="20" xfId="1" applyNumberFormat="1" applyFont="1" applyFill="1" applyBorder="1" applyProtection="1">
      <protection locked="0"/>
    </xf>
    <xf numFmtId="43" fontId="2" fillId="2" borderId="20" xfId="1" applyFont="1" applyFill="1" applyBorder="1" applyProtection="1">
      <protection locked="0"/>
    </xf>
    <xf numFmtId="0" fontId="2" fillId="2" borderId="21" xfId="0" applyFont="1" applyFill="1" applyBorder="1" applyAlignment="1" applyProtection="1">
      <alignment horizontal="center"/>
      <protection locked="0"/>
    </xf>
    <xf numFmtId="0" fontId="2" fillId="2" borderId="13" xfId="0" applyFont="1" applyFill="1" applyBorder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9" fontId="7" fillId="0" borderId="5" xfId="2" applyFont="1" applyFill="1" applyBorder="1" applyProtection="1">
      <protection locked="0"/>
    </xf>
    <xf numFmtId="0" fontId="6" fillId="0" borderId="0" xfId="0" applyFont="1" applyAlignment="1">
      <alignment horizontal="right"/>
    </xf>
    <xf numFmtId="43" fontId="6" fillId="0" borderId="0" xfId="1" applyFont="1" applyFill="1"/>
    <xf numFmtId="43" fontId="6" fillId="0" borderId="0" xfId="0" applyNumberFormat="1" applyFont="1"/>
    <xf numFmtId="43" fontId="6" fillId="0" borderId="0" xfId="1" applyFont="1"/>
    <xf numFmtId="168" fontId="2" fillId="2" borderId="20" xfId="2" applyNumberFormat="1" applyFont="1" applyFill="1" applyBorder="1" applyProtection="1">
      <protection locked="0"/>
    </xf>
    <xf numFmtId="0" fontId="7" fillId="0" borderId="0" xfId="0" applyFont="1"/>
    <xf numFmtId="0" fontId="4" fillId="0" borderId="0" xfId="0" applyFont="1" applyAlignment="1">
      <alignment horizontal="center" vertical="center" wrapText="1"/>
    </xf>
    <xf numFmtId="0" fontId="2" fillId="0" borderId="24" xfId="0" applyFont="1" applyBorder="1" applyAlignment="1">
      <alignment horizontal="left"/>
    </xf>
    <xf numFmtId="0" fontId="2" fillId="0" borderId="7" xfId="0" applyFont="1" applyBorder="1"/>
    <xf numFmtId="0" fontId="2" fillId="0" borderId="8" xfId="0" applyFont="1" applyBorder="1"/>
    <xf numFmtId="0" fontId="4" fillId="0" borderId="0" xfId="0" applyFont="1" applyAlignment="1">
      <alignment horizontal="center"/>
    </xf>
    <xf numFmtId="43" fontId="2" fillId="0" borderId="0" xfId="0" applyNumberFormat="1" applyFont="1"/>
    <xf numFmtId="166" fontId="2" fillId="0" borderId="7" xfId="0" applyNumberFormat="1" applyFont="1" applyBorder="1"/>
    <xf numFmtId="14" fontId="2" fillId="0" borderId="4" xfId="0" applyNumberFormat="1" applyFont="1" applyBorder="1"/>
    <xf numFmtId="14" fontId="2" fillId="0" borderId="6" xfId="0" applyNumberFormat="1" applyFont="1" applyBorder="1"/>
    <xf numFmtId="166" fontId="6" fillId="0" borderId="0" xfId="0" applyNumberFormat="1" applyFont="1"/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164" fontId="7" fillId="0" borderId="0" xfId="1" applyNumberFormat="1" applyFont="1" applyFill="1"/>
    <xf numFmtId="14" fontId="7" fillId="0" borderId="0" xfId="0" applyNumberFormat="1" applyFont="1"/>
    <xf numFmtId="166" fontId="7" fillId="0" borderId="0" xfId="0" applyNumberFormat="1" applyFont="1"/>
    <xf numFmtId="166" fontId="7" fillId="0" borderId="0" xfId="1" applyNumberFormat="1" applyFont="1" applyFill="1"/>
    <xf numFmtId="43" fontId="7" fillId="0" borderId="0" xfId="1" applyFont="1" applyFill="1"/>
    <xf numFmtId="43" fontId="7" fillId="0" borderId="0" xfId="0" applyNumberFormat="1" applyFont="1"/>
    <xf numFmtId="164" fontId="4" fillId="0" borderId="0" xfId="1" applyNumberFormat="1" applyFont="1" applyFill="1" applyBorder="1" applyAlignment="1">
      <alignment horizontal="center" vertical="center" wrapText="1"/>
    </xf>
    <xf numFmtId="43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4" fontId="7" fillId="0" borderId="0" xfId="1" applyNumberFormat="1" applyFont="1" applyFill="1" applyBorder="1"/>
    <xf numFmtId="0" fontId="7" fillId="0" borderId="0" xfId="0" applyFont="1" applyAlignment="1">
      <alignment horizontal="center"/>
    </xf>
    <xf numFmtId="165" fontId="7" fillId="0" borderId="0" xfId="1" applyNumberFormat="1" applyFont="1" applyFill="1" applyBorder="1"/>
    <xf numFmtId="0" fontId="7" fillId="0" borderId="0" xfId="1" applyNumberFormat="1" applyFont="1" applyFill="1" applyBorder="1"/>
    <xf numFmtId="167" fontId="7" fillId="0" borderId="0" xfId="2" applyNumberFormat="1" applyFont="1" applyFill="1"/>
    <xf numFmtId="165" fontId="4" fillId="5" borderId="12" xfId="0" applyNumberFormat="1" applyFont="1" applyFill="1" applyBorder="1" applyAlignment="1">
      <alignment horizontal="center" vertical="center"/>
    </xf>
    <xf numFmtId="165" fontId="4" fillId="5" borderId="13" xfId="0" applyNumberFormat="1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/>
    </xf>
    <xf numFmtId="0" fontId="4" fillId="6" borderId="15" xfId="0" applyFont="1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164" fontId="4" fillId="7" borderId="1" xfId="1" applyNumberFormat="1" applyFont="1" applyFill="1" applyBorder="1" applyAlignment="1">
      <alignment horizontal="center" wrapText="1"/>
    </xf>
    <xf numFmtId="164" fontId="4" fillId="7" borderId="2" xfId="1" applyNumberFormat="1" applyFont="1" applyFill="1" applyBorder="1" applyAlignment="1">
      <alignment horizontal="center" wrapText="1"/>
    </xf>
    <xf numFmtId="164" fontId="4" fillId="7" borderId="3" xfId="1" applyNumberFormat="1" applyFont="1" applyFill="1" applyBorder="1" applyAlignment="1">
      <alignment horizontal="center" wrapText="1"/>
    </xf>
    <xf numFmtId="0" fontId="3" fillId="3" borderId="10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14" fontId="3" fillId="4" borderId="12" xfId="0" applyNumberFormat="1" applyFont="1" applyFill="1" applyBorder="1" applyAlignment="1">
      <alignment horizontal="center"/>
    </xf>
    <xf numFmtId="14" fontId="3" fillId="4" borderId="13" xfId="0" applyNumberFormat="1" applyFont="1" applyFill="1" applyBorder="1" applyAlignment="1">
      <alignment horizontal="center"/>
    </xf>
    <xf numFmtId="14" fontId="3" fillId="4" borderId="14" xfId="0" applyNumberFormat="1" applyFont="1" applyFill="1" applyBorder="1" applyAlignment="1">
      <alignment horizontal="center"/>
    </xf>
    <xf numFmtId="164" fontId="4" fillId="8" borderId="1" xfId="1" applyNumberFormat="1" applyFont="1" applyFill="1" applyBorder="1" applyAlignment="1">
      <alignment horizontal="center" wrapText="1"/>
    </xf>
    <xf numFmtId="164" fontId="4" fillId="8" borderId="2" xfId="1" applyNumberFormat="1" applyFont="1" applyFill="1" applyBorder="1" applyAlignment="1">
      <alignment horizontal="center" wrapText="1"/>
    </xf>
    <xf numFmtId="164" fontId="4" fillId="8" borderId="15" xfId="1" applyNumberFormat="1" applyFont="1" applyFill="1" applyBorder="1" applyAlignment="1">
      <alignment horizontal="center" wrapText="1"/>
    </xf>
    <xf numFmtId="164" fontId="4" fillId="8" borderId="16" xfId="1" applyNumberFormat="1" applyFont="1" applyFill="1" applyBorder="1" applyAlignment="1">
      <alignment horizontal="center" wrapText="1"/>
    </xf>
    <xf numFmtId="165" fontId="4" fillId="5" borderId="18" xfId="0" applyNumberFormat="1" applyFont="1" applyFill="1" applyBorder="1" applyAlignment="1">
      <alignment horizontal="center" vertical="center" wrapText="1"/>
    </xf>
    <xf numFmtId="165" fontId="4" fillId="5" borderId="13" xfId="0" applyNumberFormat="1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5"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8369</xdr:colOff>
      <xdr:row>0</xdr:row>
      <xdr:rowOff>2702</xdr:rowOff>
    </xdr:from>
    <xdr:ext cx="812934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49F70C0-3863-8BD8-2AE4-B6ED3A501FBF}"/>
            </a:ext>
          </a:extLst>
        </xdr:cNvPr>
        <xdr:cNvSpPr/>
      </xdr:nvSpPr>
      <xdr:spPr>
        <a:xfrm>
          <a:off x="7994301" y="2702"/>
          <a:ext cx="81293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www.davudmamedov.com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8EDD1-97A0-4E53-9E4B-B46035E34CD7}">
  <dimension ref="A1:BC1502"/>
  <sheetViews>
    <sheetView showGridLines="0" tabSelected="1" zoomScale="50" zoomScaleNormal="50" workbookViewId="0">
      <selection sqref="A1:B1"/>
    </sheetView>
  </sheetViews>
  <sheetFormatPr defaultRowHeight="14.5" x14ac:dyDescent="0.4"/>
  <cols>
    <col min="1" max="1" width="23.90625" style="1" customWidth="1"/>
    <col min="2" max="2" width="23.1796875" style="1" customWidth="1"/>
    <col min="3" max="3" width="25.7265625" style="1" customWidth="1"/>
    <col min="4" max="4" width="17.6328125" style="1" customWidth="1"/>
    <col min="5" max="5" width="18.90625" style="1" customWidth="1"/>
    <col min="6" max="6" width="5.6328125" style="1" customWidth="1"/>
    <col min="7" max="7" width="14.6328125" style="2" customWidth="1"/>
    <col min="8" max="10" width="16.6328125" style="1" customWidth="1"/>
    <col min="11" max="11" width="6.6328125" style="1" customWidth="1"/>
    <col min="12" max="12" width="14.6328125" style="8" customWidth="1"/>
    <col min="13" max="14" width="16.6328125" style="1" customWidth="1"/>
    <col min="15" max="15" width="5.6328125" style="1" customWidth="1"/>
    <col min="16" max="16" width="8.6328125" style="5" customWidth="1"/>
    <col min="17" max="20" width="16.6328125" style="1" customWidth="1"/>
    <col min="21" max="21" width="4.1796875" style="1" customWidth="1"/>
    <col min="22" max="22" width="6.453125" style="64" customWidth="1"/>
    <col min="23" max="23" width="12.26953125" style="51" customWidth="1"/>
    <col min="24" max="24" width="15.7265625" style="51" customWidth="1"/>
    <col min="25" max="30" width="14.6328125" style="51" customWidth="1"/>
    <col min="31" max="31" width="12.54296875" style="51" customWidth="1"/>
    <col min="32" max="32" width="13.36328125" style="51" customWidth="1"/>
    <col min="33" max="33" width="10.1796875" style="51" bestFit="1" customWidth="1"/>
    <col min="34" max="34" width="9.54296875" style="51" customWidth="1"/>
    <col min="35" max="35" width="17.6328125" style="51" customWidth="1"/>
    <col min="36" max="36" width="8.7265625" style="51"/>
    <col min="37" max="37" width="10" style="51" bestFit="1" customWidth="1"/>
    <col min="38" max="38" width="8.7265625" style="51"/>
    <col min="39" max="39" width="17.36328125" style="51" customWidth="1"/>
    <col min="40" max="47" width="8.7265625" style="51"/>
    <col min="48" max="16384" width="8.7265625" style="1"/>
  </cols>
  <sheetData>
    <row r="1" spans="1:47" ht="32.5" customHeight="1" x14ac:dyDescent="0.4">
      <c r="A1" s="78" t="s">
        <v>38</v>
      </c>
      <c r="B1" s="79"/>
      <c r="C1" s="96" t="s">
        <v>39</v>
      </c>
      <c r="D1" s="97"/>
      <c r="E1" s="33"/>
      <c r="L1" s="24"/>
      <c r="M1" s="25"/>
      <c r="N1" s="25"/>
      <c r="O1" s="25"/>
      <c r="P1" s="26"/>
      <c r="Q1" s="25"/>
      <c r="R1" s="29"/>
      <c r="S1" s="29"/>
      <c r="T1" s="29"/>
      <c r="U1" s="29"/>
    </row>
    <row r="2" spans="1:47" ht="16" customHeight="1" x14ac:dyDescent="0.4">
      <c r="A2" s="6" t="s">
        <v>40</v>
      </c>
      <c r="B2" s="38">
        <v>44699</v>
      </c>
      <c r="C2" s="44" t="s">
        <v>23</v>
      </c>
      <c r="D2" s="45"/>
      <c r="E2" s="10"/>
      <c r="L2" s="24"/>
      <c r="P2" s="26"/>
      <c r="Q2" s="25"/>
      <c r="R2" s="29"/>
      <c r="S2" s="30"/>
      <c r="T2" s="30"/>
      <c r="U2" s="30"/>
      <c r="W2" s="65"/>
      <c r="X2" s="65"/>
      <c r="Y2" s="64"/>
      <c r="Z2" s="65"/>
      <c r="AA2" s="65"/>
      <c r="AB2" s="65"/>
      <c r="AC2" s="65"/>
      <c r="AD2" s="65"/>
    </row>
    <row r="3" spans="1:47" ht="16" customHeight="1" x14ac:dyDescent="0.4">
      <c r="A3" s="6" t="s">
        <v>41</v>
      </c>
      <c r="B3" s="39" t="s">
        <v>35</v>
      </c>
      <c r="C3" s="62" t="str">
        <f>IF(C2="Aşağıdakı kimi dəyişir", "Ödənişin nömrəsi", "")</f>
        <v/>
      </c>
      <c r="D3" s="63" t="str">
        <f>IF(C2="Aşağıdakı kimi dəyişir", "Yeni məbləğ", "")</f>
        <v/>
      </c>
      <c r="L3" s="24"/>
      <c r="P3" s="25"/>
      <c r="Q3" s="25"/>
      <c r="R3" s="29"/>
      <c r="S3" s="46" t="s">
        <v>15</v>
      </c>
      <c r="T3" s="47">
        <f ca="1">SUM(I14:I1501) + SUM(N14:N1501)- SUM(payments) + SUMIFS($D$13:$D$1501, $C$13:$C$1501, "Pul vəsaitləri/Kreditor borcları") - SUM(payments)</f>
        <v>-9.3360079714329913E-2</v>
      </c>
      <c r="U3" s="29"/>
      <c r="W3" s="66"/>
      <c r="X3" s="67"/>
      <c r="Y3" s="68"/>
      <c r="AO3" s="66"/>
    </row>
    <row r="4" spans="1:47" ht="16" customHeight="1" x14ac:dyDescent="0.4">
      <c r="A4" s="6" t="str">
        <f>IF(B3="İllik", "İcarə müddəti, il sayı", "İcarə müddəti, ay sayı")</f>
        <v>İcarə müddəti, ay sayı</v>
      </c>
      <c r="B4" s="40">
        <v>48</v>
      </c>
      <c r="C4" s="34"/>
      <c r="D4" s="35"/>
      <c r="L4" s="24"/>
      <c r="O4" s="25"/>
      <c r="P4" s="25"/>
      <c r="Q4" s="25"/>
      <c r="R4" s="61"/>
      <c r="S4" s="46" t="s">
        <v>15</v>
      </c>
      <c r="T4" s="48">
        <f ca="1">SUM(T14:T1501)-SUM(I14:I1501) + SUMIFS($D$13:$D$1501, $B$13:$B$1501, "Faiz xərci") -SUM(I14:I1501)</f>
        <v>1.9341882027219981E-2</v>
      </c>
      <c r="U4" s="29"/>
      <c r="X4" s="67"/>
      <c r="Y4" s="68"/>
      <c r="Z4" s="68"/>
      <c r="AA4" s="68"/>
      <c r="AB4" s="68"/>
      <c r="AC4" s="68"/>
      <c r="AD4" s="68"/>
      <c r="AO4" s="66"/>
    </row>
    <row r="5" spans="1:47" ht="16" customHeight="1" x14ac:dyDescent="0.4">
      <c r="A5" s="6" t="str">
        <f>IF(B3="İllik", "İllik icarə haqqı", "Aylıq icarə haqqı")</f>
        <v>Aylıq icarə haqqı</v>
      </c>
      <c r="B5" s="41">
        <v>3400</v>
      </c>
      <c r="C5" s="34"/>
      <c r="D5" s="35"/>
      <c r="L5" s="24"/>
      <c r="M5" s="25"/>
      <c r="N5" s="27"/>
      <c r="O5" s="25"/>
      <c r="P5" s="25"/>
      <c r="Q5" s="24"/>
      <c r="R5" s="61"/>
      <c r="S5" s="46" t="s">
        <v>15</v>
      </c>
      <c r="T5" s="48">
        <f ca="1">SUM(S14:S1501) - SUM(N14:N1501) + SUMIFS($D$13:$D$1501, $B$13:$B$1501, "Amortizasiya xərci") - SUM(N14:N1501)</f>
        <v>0.14401819765043911</v>
      </c>
      <c r="U5" s="29"/>
      <c r="X5" s="67"/>
      <c r="Y5" s="68"/>
      <c r="Z5" s="68"/>
      <c r="AA5" s="68"/>
      <c r="AB5" s="68"/>
      <c r="AC5" s="68"/>
      <c r="AD5" s="68"/>
      <c r="AO5" s="66"/>
    </row>
    <row r="6" spans="1:47" ht="16" customHeight="1" x14ac:dyDescent="0.4">
      <c r="A6" s="6" t="s">
        <v>42</v>
      </c>
      <c r="B6" s="50">
        <v>0.121</v>
      </c>
      <c r="C6" s="34"/>
      <c r="D6" s="35"/>
      <c r="L6" s="24"/>
      <c r="M6" s="25"/>
      <c r="N6" s="27"/>
      <c r="O6" s="25"/>
      <c r="P6" s="28"/>
      <c r="Q6" s="24"/>
      <c r="R6" s="61"/>
      <c r="S6" s="46" t="s">
        <v>15</v>
      </c>
      <c r="T6" s="49" cm="1">
        <f t="array" aca="1" ref="T6" ca="1">INDEX(lease_table_balances, COUNT(lease_table_balances)) + SUMIFS($D$13:$D$1501, $B$13:$B$1501, "Lizinq öhdəliyi") - SUMIFS($D$13:$D$1501, $C$13:$C$1501, "Lizinq öhdəliyi")</f>
        <v>1.9341882027219981E-2</v>
      </c>
      <c r="U6" s="29"/>
      <c r="W6" s="66"/>
      <c r="X6" s="67"/>
      <c r="Y6" s="68"/>
      <c r="Z6" s="68"/>
      <c r="AA6" s="68"/>
      <c r="AB6" s="68"/>
      <c r="AC6" s="68"/>
      <c r="AD6" s="68"/>
      <c r="AO6" s="66"/>
    </row>
    <row r="7" spans="1:47" ht="16" customHeight="1" thickBot="1" x14ac:dyDescent="0.45">
      <c r="A7" s="16" t="s">
        <v>43</v>
      </c>
      <c r="B7" s="42" t="s">
        <v>33</v>
      </c>
      <c r="C7" s="36"/>
      <c r="D7" s="37"/>
      <c r="L7" s="24"/>
      <c r="M7" s="25"/>
      <c r="N7" s="24"/>
      <c r="O7" s="25"/>
      <c r="P7" s="27"/>
      <c r="Q7" s="25"/>
      <c r="R7" s="29"/>
      <c r="S7" s="46" t="s">
        <v>15</v>
      </c>
      <c r="T7" s="49" cm="1">
        <f t="array" aca="1" ref="T7" ca="1">INDEX(rou_table_nbvs, COUNT(rou_table_nbvs)) + SUMIFS($D$13:$D$1501, $B$13:$B$1501, "Right-of-use asset - Cost") - SUMIFS($D$13:$D$1501, $C$13:$C$1501, "Right-of-use asset - Accumulated depreciation")</f>
        <v>0</v>
      </c>
      <c r="U7" s="29"/>
      <c r="X7" s="67"/>
      <c r="Y7" s="68"/>
      <c r="Z7" s="68"/>
      <c r="AA7" s="68"/>
      <c r="AB7" s="68"/>
      <c r="AC7" s="68"/>
      <c r="AD7" s="68"/>
      <c r="AK7" s="66"/>
      <c r="AO7" s="66"/>
    </row>
    <row r="8" spans="1:47" x14ac:dyDescent="0.4">
      <c r="G8" s="1"/>
      <c r="H8" s="9"/>
      <c r="L8" s="24"/>
      <c r="M8" s="25"/>
      <c r="N8" s="25"/>
      <c r="O8" s="24"/>
      <c r="P8" s="27"/>
      <c r="Q8" s="25"/>
      <c r="R8" s="29"/>
      <c r="S8" s="29"/>
      <c r="T8" s="29"/>
      <c r="U8" s="29"/>
      <c r="Z8" s="68"/>
      <c r="AA8" s="68"/>
      <c r="AB8" s="68"/>
      <c r="AC8" s="68"/>
      <c r="AD8" s="68"/>
      <c r="AK8" s="66"/>
      <c r="AO8" s="66"/>
    </row>
    <row r="9" spans="1:47" ht="15" thickBot="1" x14ac:dyDescent="0.45">
      <c r="G9" s="1"/>
      <c r="H9" s="9"/>
      <c r="O9" s="8"/>
      <c r="P9" s="11"/>
      <c r="AK9" s="66"/>
      <c r="AO9" s="66"/>
    </row>
    <row r="10" spans="1:47" ht="15" thickBot="1" x14ac:dyDescent="0.45">
      <c r="A10" s="92" t="s">
        <v>45</v>
      </c>
      <c r="B10" s="93"/>
      <c r="C10" s="94"/>
      <c r="D10" s="94"/>
      <c r="E10" s="95"/>
      <c r="G10" s="80" t="s">
        <v>56</v>
      </c>
      <c r="H10" s="81"/>
      <c r="I10" s="81"/>
      <c r="J10" s="81"/>
      <c r="K10" s="81"/>
      <c r="L10" s="81"/>
      <c r="M10" s="81"/>
      <c r="N10" s="82"/>
      <c r="O10" s="8"/>
      <c r="P10" s="83" t="s">
        <v>59</v>
      </c>
      <c r="Q10" s="84"/>
      <c r="R10" s="84"/>
      <c r="S10" s="84"/>
      <c r="T10" s="85"/>
      <c r="AF10" s="69"/>
      <c r="AK10" s="66"/>
      <c r="AO10" s="66"/>
    </row>
    <row r="11" spans="1:47" x14ac:dyDescent="0.4">
      <c r="A11" s="53" t="s">
        <v>44</v>
      </c>
      <c r="B11" s="43" t="s">
        <v>36</v>
      </c>
      <c r="E11" s="7"/>
      <c r="G11" s="13"/>
      <c r="I11" s="56"/>
      <c r="J11" s="56"/>
      <c r="K11" s="56"/>
      <c r="L11" s="56"/>
      <c r="M11" s="56"/>
      <c r="N11" s="12"/>
      <c r="O11" s="8"/>
      <c r="P11" s="19"/>
      <c r="T11" s="7"/>
      <c r="AE11" s="69"/>
      <c r="AK11" s="66"/>
      <c r="AO11" s="66"/>
    </row>
    <row r="12" spans="1:47" ht="15" customHeight="1" x14ac:dyDescent="0.4">
      <c r="A12" s="6"/>
      <c r="E12" s="7"/>
      <c r="G12" s="86" t="s">
        <v>55</v>
      </c>
      <c r="H12" s="87"/>
      <c r="I12" s="87"/>
      <c r="J12" s="87"/>
      <c r="L12" s="87" t="s">
        <v>54</v>
      </c>
      <c r="M12" s="87"/>
      <c r="N12" s="88"/>
      <c r="O12" s="10"/>
      <c r="P12" s="23"/>
      <c r="Q12" s="89" t="s">
        <v>60</v>
      </c>
      <c r="R12" s="90"/>
      <c r="S12" s="89" t="s">
        <v>61</v>
      </c>
      <c r="T12" s="91"/>
      <c r="AK12" s="66"/>
      <c r="AO12" s="66"/>
    </row>
    <row r="13" spans="1:47" s="3" customFormat="1" ht="72.5" x14ac:dyDescent="0.35">
      <c r="A13" s="32" t="s">
        <v>46</v>
      </c>
      <c r="B13" s="17" t="s">
        <v>12</v>
      </c>
      <c r="C13" s="17" t="s">
        <v>47</v>
      </c>
      <c r="D13" s="31" t="s">
        <v>48</v>
      </c>
      <c r="E13" s="21" t="s">
        <v>49</v>
      </c>
      <c r="G13" s="32" t="s">
        <v>46</v>
      </c>
      <c r="H13" s="17" t="s">
        <v>52</v>
      </c>
      <c r="I13" s="17" t="s">
        <v>50</v>
      </c>
      <c r="J13" s="17" t="s">
        <v>51</v>
      </c>
      <c r="L13" s="17" t="s">
        <v>46</v>
      </c>
      <c r="M13" s="18" t="s">
        <v>53</v>
      </c>
      <c r="N13" s="21" t="s">
        <v>57</v>
      </c>
      <c r="P13" s="20" t="s">
        <v>58</v>
      </c>
      <c r="Q13" s="17" t="s">
        <v>62</v>
      </c>
      <c r="R13" s="17" t="s">
        <v>63</v>
      </c>
      <c r="S13" s="21" t="s">
        <v>64</v>
      </c>
      <c r="T13" s="21" t="s">
        <v>65</v>
      </c>
      <c r="V13" s="70" t="s">
        <v>1</v>
      </c>
      <c r="W13" s="52" t="s">
        <v>3</v>
      </c>
      <c r="X13" s="52" t="s">
        <v>4</v>
      </c>
      <c r="Y13" s="52" t="s">
        <v>5</v>
      </c>
      <c r="Z13" s="52" t="s">
        <v>18</v>
      </c>
      <c r="AA13" s="52" t="s">
        <v>19</v>
      </c>
      <c r="AB13" s="52" t="s">
        <v>22</v>
      </c>
      <c r="AC13" s="52" t="s">
        <v>21</v>
      </c>
      <c r="AD13" s="52" t="s">
        <v>20</v>
      </c>
      <c r="AE13" s="71" t="s">
        <v>7</v>
      </c>
      <c r="AF13" s="52" t="s">
        <v>8</v>
      </c>
      <c r="AG13" s="52" t="s">
        <v>2</v>
      </c>
      <c r="AH13" s="52" t="s">
        <v>16</v>
      </c>
      <c r="AI13" s="52" t="s">
        <v>6</v>
      </c>
      <c r="AJ13" s="52" t="s">
        <v>9</v>
      </c>
      <c r="AK13" s="72" t="s">
        <v>10</v>
      </c>
      <c r="AL13" s="52" t="s">
        <v>11</v>
      </c>
      <c r="AM13" s="52" t="s">
        <v>13</v>
      </c>
      <c r="AN13" s="52" t="s">
        <v>17</v>
      </c>
      <c r="AO13" s="52"/>
      <c r="AP13" s="52"/>
      <c r="AQ13" s="52"/>
      <c r="AR13" s="52"/>
      <c r="AS13" s="52"/>
      <c r="AT13" s="52"/>
      <c r="AU13" s="52"/>
    </row>
    <row r="14" spans="1:47" x14ac:dyDescent="0.4">
      <c r="A14" s="13">
        <f>$L$14</f>
        <v>44699</v>
      </c>
      <c r="B14" s="1" t="str">
        <f>$AM$14</f>
        <v>İstifadə hüququ - İlkin dəyər</v>
      </c>
      <c r="C14" s="1" t="str">
        <f>$AM$15</f>
        <v>Lizinq öhdəliyi</v>
      </c>
      <c r="D14" s="14">
        <f ca="1">H14</f>
        <v>130323.67401819771</v>
      </c>
      <c r="E14" s="7" t="s">
        <v>14</v>
      </c>
      <c r="G14" s="13" cm="1">
        <f t="array" ref="G14">_xlfn.IFS(
AND($B$11="Hə", $B$3="İllik"), Z14,
AND($B$11="Hə", $B$3="Aylıq"), AA14,
$B$11="Yox", X14)</f>
        <v>44699</v>
      </c>
      <c r="H14" s="14" cm="1">
        <f t="array" aca="1" ref="H14" ca="1">_xlfn.IFS(
$B$7="Dövrün əvvəlində", XNPV(B6, payments, payment_dates)-$B$5,
$B$7="Dövrün sonunda", XNPV(B6, payments, payment_dates)
)</f>
        <v>130323.67401819771</v>
      </c>
      <c r="I14" s="14">
        <v>0</v>
      </c>
      <c r="J14" s="14" cm="1">
        <f t="array" aca="1" ref="J14" ca="1">_xlfn.IFS(G14="", "",
TRUE, _xlfn.XLOOKUP(G14,  payment_dates, payments,0,0)
)</f>
        <v>0</v>
      </c>
      <c r="K14" s="57"/>
      <c r="L14" s="2" cm="1">
        <f t="array" ref="L14">_xlfn.IFS(
AND($B$11="Hə", $B$3="İllik"), AC14,
AND($B$11="Hə", $B$3="Aylıq"), AD14,
$B$11="Yox", AB14)</f>
        <v>44699</v>
      </c>
      <c r="M14" s="14">
        <f ca="1">H14+J14</f>
        <v>130323.67401819771</v>
      </c>
      <c r="N14" s="15">
        <v>0</v>
      </c>
      <c r="P14" s="22">
        <f>IF(Y14="", "", YEAR(Y14) )</f>
        <v>2022</v>
      </c>
      <c r="Q14" s="14" cm="1">
        <f t="array" aca="1" ref="Q14" ca="1">_xlfn.IFS(P14="","",
$B$11="Hə", _xlfn.XLOOKUP(DATE(P14, 12, 31), rou_table_dates, rou_table_nbvs,0, 0),
TRUE,  MAX(0, ROUND($M$14 - $M$14/ (last_rou_date - $B$2) * (DATE(P14,12,31) - $B$2), 2) )
)</f>
        <v>110074.9040181977</v>
      </c>
      <c r="R14" s="57" cm="1">
        <f t="array" aca="1" ref="R14" ca="1">_xlfn.IFS(P14="","",
$B$11="Hə", _xlfn.XLOOKUP(DATE(P14, 12, 31), lease_table_dates, lease_table_balances,0, 0),
TRUE, IFERROR( XNPV($B$6, IF(payment_dates &gt;DATE(P14, 12, 31), payments,  0),  IF(payment_dates &gt;DATE(P14, 12, 31), payment_dates,  DATE(P14, 12, 31))    ),0)
)</f>
        <v>115323</v>
      </c>
      <c r="S14" s="14" cm="1">
        <f t="array" aca="1" ref="S14" ca="1">_xlfn.IFS(P14="","",
TRUE,  MIN( MIN(Q13, $M$14), ROUND($M$14/ (last_rou_date - $B$2) * (DATE(P14,12,31) - MAX($B$2, DATE(P14-1, 12, 31))), 2) )
)</f>
        <v>20248.78</v>
      </c>
      <c r="T14" s="15" cm="1">
        <f t="array" aca="1" ref="T14" ca="1">_xlfn.IFS(P14="", "",
ISTEXT(R13), R14- (H14 - SUMIFS( lease_table_payments, lease_table_years, P14) -$AG$14 ),
AND(ISNUMBER(R13), R14&lt;&gt;""),   R14- (R13 - SUMIFS( lease_table_payments, lease_table_years, P14) )
)</f>
        <v>8799.3259818022925</v>
      </c>
      <c r="U14" s="14"/>
      <c r="V14" s="73">
        <v>1</v>
      </c>
      <c r="W14" s="74">
        <f>IF($B$7="Dövrün sonunda", 0, 1)</f>
        <v>0</v>
      </c>
      <c r="X14" s="75">
        <f>B2</f>
        <v>44699</v>
      </c>
      <c r="Y14" s="75">
        <f>DATE(YEAR(X14), 12, 31)</f>
        <v>44926</v>
      </c>
      <c r="Z14" s="75">
        <f>B2</f>
        <v>44699</v>
      </c>
      <c r="AA14" s="75">
        <f>B2</f>
        <v>44699</v>
      </c>
      <c r="AB14" s="75">
        <f>B2</f>
        <v>44699</v>
      </c>
      <c r="AC14" s="75">
        <f>B2</f>
        <v>44699</v>
      </c>
      <c r="AD14" s="75">
        <f>B2</f>
        <v>44699</v>
      </c>
      <c r="AE14" s="68" cm="1">
        <f t="array" ref="AE14">_xlfn.IFS(W14="", "",
AND(W14&gt;0, W14&lt;=$B$4), $B$5,
TRUE,0 )</f>
        <v>0</v>
      </c>
      <c r="AF14" s="76">
        <f>IF(G14="","",YEAR(G14))</f>
        <v>2022</v>
      </c>
      <c r="AG14" s="68">
        <f>IF(B7="Dövrün əvvəlində", -B5, 0)</f>
        <v>0</v>
      </c>
      <c r="AH14" s="68" t="str">
        <f>IF(EOMONTH(B2,0) = B2, "End", "Not end")</f>
        <v>Not end</v>
      </c>
      <c r="AI14" s="51" t="s">
        <v>23</v>
      </c>
      <c r="AJ14" s="51" t="s">
        <v>34</v>
      </c>
      <c r="AK14" s="51" t="s">
        <v>32</v>
      </c>
      <c r="AL14" s="51" t="s">
        <v>36</v>
      </c>
      <c r="AM14" s="51" t="s">
        <v>26</v>
      </c>
      <c r="AN14" s="51" t="str">
        <f>IF(  AND(MONTH(B2)=12, DAY(B2)=31), "Year_end", "Not year_end")</f>
        <v>Not year_end</v>
      </c>
    </row>
    <row r="15" spans="1:47" x14ac:dyDescent="0.4">
      <c r="A15" s="13" cm="1">
        <f t="array" aca="1" ref="A15" ca="1">_xlfn.IFS(
AND(SUMIFS(lease_table_interest_accruals, lease_table_dates, A14)&gt;0, COUNTIFS($E$14:E14, "Interest accrual", $A$14:A14, A14)=0),  A14,
AND(SUMIFS(lease_table_payments, lease_table_dates, A14)&gt;0, COUNTIFS($E$14:E14, "Payment", $A$14:A14, A14)=0),  A14,
AND(SUMIFS(rou_table_deprs, rou_table_dates, A14)&gt;0, COUNTIFS($E$14:E14, "Depreciation", $A$14:A14, A14)=0),  A14,
TRUE,  IFERROR(INDEX(rou_table_dates,  MATCH(A14, rou_table_dates)+1, ), "")
)</f>
        <v>44730</v>
      </c>
      <c r="B15" s="1" t="str" cm="1">
        <f t="array" aca="1" ref="B15" ca="1">_xlfn.IFS(
AND(E15="Payment", A15=$B$2), $AM$14,
E15="Payment", $AM$15,
E15="Interest accrual", $AM$18,
E15="Depreciation", $AM$17,
TRUE, "")</f>
        <v>Faiz xərci</v>
      </c>
      <c r="C15" s="1" t="str" cm="1">
        <f t="array" aca="1" ref="C15" ca="1">_xlfn.IFS(
E15="Payment", $AM$19,
E15="Interest accrual", $AM$15,
E15="Depreciation", $AM$16,
TRUE, "")</f>
        <v>Lizinq öhdəliyi</v>
      </c>
      <c r="D15" s="14" cm="1">
        <f t="array" aca="1" ref="D15" ca="1">_xlfn.IFS(
E15="Payment", _xlfn.XLOOKUP(A15, lease_table_dates, lease_table_payments, 0, 0),
E15="Interest accrual", _xlfn.XLOOKUP(A15, lease_table_dates, lease_table_interest_accruals, 0, 0),
E15="Depreciation", _xlfn.XLOOKUP(A15, rou_table_dates, rou_table_deprs, 0, 0),
TRUE, ""
)</f>
        <v>1270.4187442089169</v>
      </c>
      <c r="E15" s="7" t="str" cm="1">
        <f t="array" aca="1" ref="E15" ca="1">_xlfn.IFS(
AND(SUMIFS(lease_table_interest_accruals, lease_table_dates, A15)&gt;0, COUNTIFS($E$14:E14, "Interest accrual", $A$14:A14, A15)=0), "Interest accrual",
AND(SUMIFS(lease_table_payments, lease_table_dates, A15)&gt;0, COUNTIFS($E$14:E14, "Payment", $A$14:A14, A15)=0), "Payment",
AND(SUMIFS(rou_table_deprs, rou_table_dates, A15)&gt;0, COUNTIFS($E$14:E14, "Depreciation", $A$14:A14, A15)=0), "Depreciation",
TRUE,  ""
)</f>
        <v>Interest accrual</v>
      </c>
      <c r="G15" s="13" cm="1">
        <f t="array" aca="1" ref="G15" ca="1">_xlfn.IFS(
AND($B$11="Hə", $B$3="İllik"), Z15,
AND($B$11="Hə", $B$3="Aylıq"), AA15,
$B$11="Yox", X15)</f>
        <v>44730</v>
      </c>
      <c r="H15" s="14" cm="1">
        <f t="array" aca="1" ref="H15" ca="1">_xlfn.IFS( G15="", "",
TRUE, ROUND( H14+I15-J15, 2) )</f>
        <v>128194.09</v>
      </c>
      <c r="I15" s="14" cm="1">
        <f t="array" aca="1" ref="I15" ca="1">_xlfn.IFS(G15="", "",
G15=last_payment_date, (J15-H14),
 TRUE,  -  (H14- H14* (1+$B$6)^ (_xlfn.DAYS(G15,G14)/365) )
)</f>
        <v>1270.4187442089169</v>
      </c>
      <c r="J15" s="14" cm="1">
        <f t="array" aca="1" ref="J15" ca="1">_xlfn.IFS(G15="", "",
TRUE, _xlfn.XLOOKUP(G15,  payment_dates, payments,0,0)
)</f>
        <v>3400</v>
      </c>
      <c r="L15" s="2" cm="1">
        <f t="array" aca="1" ref="L15" ca="1">_xlfn.IFS(
AND($B$11="Hə", $B$3="İllik"), AC15,
AND($B$11="Hə", $B$3="Aylıq"), AD15,
$B$11="Yox", AB15)</f>
        <v>44730</v>
      </c>
      <c r="M15" s="14" cm="1">
        <f t="array" aca="1" ref="M15" ca="1">_xlfn.IFS( L15="", "",
(M14-N15)&lt;=0.5, 0,
TRUE,  M14-N15)</f>
        <v>127558.42401819771</v>
      </c>
      <c r="N15" s="15" cm="1">
        <f t="array" aca="1" ref="N15" ca="1">_xlfn.IFS(
L15="", "",
TRUE, MIN(M14, ROUND($M$14/ (last_rou_date - $B$2) * (L15-L14), 2) )
)</f>
        <v>2765.25</v>
      </c>
      <c r="P15" s="22">
        <f t="shared" ref="P15:P78" ca="1" si="0">IF(Y15="", "", YEAR(Y15) )</f>
        <v>2023</v>
      </c>
      <c r="Q15" s="14" cm="1">
        <f t="array" aca="1" ref="Q15" ca="1">_xlfn.IFS(P15="","",
$B$11="Hə", _xlfn.XLOOKUP(DATE(P15, 12, 31), rou_table_dates, rou_table_nbvs,0, 0),
TRUE,  MAX(0, ROUND($M$14 - $M$14/ (last_rou_date - $B$2) * (DATE(P15,12,31) - $B$2), 2) )
)</f>
        <v>77516.304018197698</v>
      </c>
      <c r="R15" s="57" cm="1">
        <f t="array" aca="1" ref="R15" ca="1">_xlfn.IFS(P15="","",
$B$11="Hə", _xlfn.XLOOKUP(DATE(P15, 12, 31), lease_table_dates, lease_table_balances,0, 0),
TRUE, IFERROR( XNPV($B$6, IF(payment_dates &gt;DATE(P15, 12, 31), payments,  0),  IF(payment_dates &gt;DATE(P15, 12, 31), payment_dates,  DATE(P15, 12, 31))    ),0)
)</f>
        <v>86082.89</v>
      </c>
      <c r="S15" s="14" cm="1">
        <f t="array" aca="1" ref="S15" ca="1">_xlfn.IFS(P15="","",
TRUE,  MIN( MIN(Q14, $M$14), ROUND($M$14/ (last_rou_date - $B$2) * (DATE(P15,12,31) - MAX($B$2, DATE(P15-1, 12, 31))), 2) )
)</f>
        <v>32558.62</v>
      </c>
      <c r="T15" s="15" cm="1">
        <f t="array" aca="1" ref="T15" ca="1">_xlfn.IFS(P15="", "",
ISTEXT(R14), R15- (H15 - SUMIFS( lease_table_payments, lease_table_years, P15) -$AG$14 ),
AND(ISNUMBER(R14), R15&lt;&gt;""),   R15- (R14 - SUMIFS( lease_table_payments, lease_table_years, P15) )
)</f>
        <v>11559.89</v>
      </c>
      <c r="U15" s="14"/>
      <c r="V15" s="73">
        <f>V14+1</f>
        <v>2</v>
      </c>
      <c r="W15" s="74" cm="1">
        <f t="array" ref="W15">_xlfn.IFS(
OR(W14=$B$4, W14=""),"",
TRUE,W14+1
)</f>
        <v>1</v>
      </c>
      <c r="X15" s="75" cm="1">
        <f t="array" ref="X15">_xlfn.IFS(X14="","",
W15="", "",
AND($B$3="İllik"),DATE(YEAR(X14)+1,MONTH(X14),DAY(X14) ),
AND($B$3="Aylıq", $AH$14="Not end"), EDATE(X14,1),
AND($B$3="Aylıq", $AH$14="End"), EOMONTH(X14,1)
)</f>
        <v>44730</v>
      </c>
      <c r="Y15" s="75" cm="1">
        <f t="array" aca="1" ref="Y15" ca="1">_xlfn.IFS(
AND($B$7="Dövrün əvvəlində", Y14&lt;=last_rou_date), DATE(YEAR(Y14)+1, 12, 31),
AND($B$7="Dövrün sonunda", Y14&lt;=last_payment_date), DATE(YEAR(Y14)+1, 12, 31),
TRUE, ""
)</f>
        <v>45291</v>
      </c>
      <c r="Z15" s="75" cm="1">
        <f t="array" aca="1" ref="Z15" ca="1">_xlfn.IFS(
AND($AN$14="Not year_end", Z14&gt;last_payment_date), "",
AND($AN$14="Year_end", Z14&gt;=last_payment_date), "",
AND($AN$14="Year_end"), DATE(YEAR(Z14+1), 12, 31),
AND($AN$14="Not year_end", MONTH(Z14)=12, DAY(Z14)=31), DATE(YEAR(Z13)+1, MONTH(Z13), DAY(Z13)),
AND($AN$14="Not year_end", OR(MONTH(Z14)&lt;&gt;12, DAY(Z14)&lt;&gt;31) ), DATE(YEAR(Z14), 12, 31)
)</f>
        <v>44926</v>
      </c>
      <c r="AA15" s="75" cm="1">
        <f t="array" aca="1" ref="AA15" ca="1">_xlfn.IFS(AA14="", "",
AND(AA14=last_payment_date, OR(MONTH(AA14)&lt;&gt;12, DAY(AA14)&lt;&gt;31) ), DATE(YEAR(AA14), 12, 31),
AND(MONTH(AA14)=12, DAY(AA14)=31, AA14&gt;=last_payment_date), "",
AND(MONTH(AA14)=12, DAY(AA14)&lt;&gt;31),  EOMONTH(AA14,0),
AND(MONTH(AA14)=12, DAY(AA14)=31, $AH$14="Not end"),  EDATE(AA13,1),
AND($AH$14="Not end"), EDATE(AA14, 1),
AND($AH$14="End"), EOMONTH(AA14, 1)
)</f>
        <v>44730</v>
      </c>
      <c r="AB15" s="75" cm="1">
        <f t="array" aca="1" ref="AB15" ca="1">_xlfn.IFS(AB14="","",
AND(AB14=last_rou_date), "",
AND($B$3="İllik"),DATE(YEAR(AB14)+1,MONTH(AB14),DAY(AB14) ),
AND($B$3="Aylıq", $AH$14="Not end"), EDATE(AB14,1),
AND($B$3="Aylıq", $AH$14="End"), EOMONTH(AB14,1)
)</f>
        <v>44730</v>
      </c>
      <c r="AC15" s="75" cm="1">
        <f t="array" aca="1" ref="AC15" ca="1">_xlfn.IFS(
AND($AN$14="Not year_end", AC14&gt;last_rou_date), "",
AND($AN$14="Year_end", AC14&gt;=last_rou_date), "",
AND($AN$14="Year_end"), DATE(YEAR(AC14+1), 12, 31),
AND($AN$14="Not year_end", MONTH(AC14)=12, DAY(AC14)=31), DATE(YEAR(AC13)+1, MONTH(AC13), DAY(AC13)),
AND($AN$14="Not year_end", OR(MONTH(AC14)&lt;&gt;12, DAY(AC14)&lt;&gt;31) ), DATE(YEAR(AC14), 12, 31)
)</f>
        <v>44926</v>
      </c>
      <c r="AD15" s="75" cm="1">
        <f t="array" aca="1" ref="AD15" ca="1">_xlfn.IFS(AD14="", "",
AND(AD14=last_rou_date, OR(MONTH(AD14)&lt;&gt;12, DAY(AD14)&lt;&gt;31) ), DATE(YEAR(AD14), 12, 31),
AND(MONTH(AD14)=12, DAY(AD14)=31, AD14&gt;=last_rou_date), "",
AND(MONTH(AD14)=12, DAY(AD14)&lt;&gt;31),  EOMONTH(AD14,0),
AND(MONTH(AD14)=12, DAY(AD14)=31, $AH$14="Not end"),  EDATE(AD13,1),
AND($AH$14="Not end"), EDATE(AD14, 1),
AND($AH$14="End"), EOMONTH(AD14, 1)
)</f>
        <v>44730</v>
      </c>
      <c r="AE15" s="68" cm="1">
        <f t="array" ref="AE15">_xlfn.IFS(W15="", "",
AND(W15&gt;0, W15&lt;=$B$4, $C$2="İllik artım, faiz olaraq", $D$2&gt;0, $B$3="İllik"), $B$5*((1+$D$2)^(W15-1)),
AND(W15&gt;0, W15&lt;=$B$4, $C$2="İllik artım, faiz olaraq", $D$2&gt;0, $B$3="Aylıq"), $B$5*((1+$D$2)^ROUNDDOWN((W15-1)/12,0)),
AND(W15=1, $C$2="Aşağıdakı kimi dəyişir", ), $B$5,
AND(W15&gt;1, W15&lt;=$B$4, $C$2="Aşağıdakı kimi dəyişir"), IFERROR(VLOOKUP(W15, $C$4:$D$7, 2, FALSE), AE14),
AND(W15&gt;0, W15&lt;=$B$4), $B$5,
TRUE,0 )</f>
        <v>3400</v>
      </c>
      <c r="AF15" s="76">
        <f t="shared" ref="AF15:AF78" ca="1" si="1">IF(G15="","",YEAR(G15))</f>
        <v>2022</v>
      </c>
      <c r="AI15" s="51" t="s">
        <v>24</v>
      </c>
      <c r="AJ15" s="51" t="s">
        <v>35</v>
      </c>
      <c r="AK15" s="51" t="s">
        <v>33</v>
      </c>
      <c r="AL15" s="51" t="s">
        <v>37</v>
      </c>
      <c r="AM15" s="51" t="s">
        <v>28</v>
      </c>
    </row>
    <row r="16" spans="1:47" x14ac:dyDescent="0.4">
      <c r="A16" s="13" cm="1">
        <f t="array" aca="1" ref="A16" ca="1">_xlfn.IFS(
AND(SUMIFS(lease_table_interest_accruals, lease_table_dates, A15)&gt;0, COUNTIFS($E$14:E15, "Interest accrual", $A$14:A15, A15)=0),  A15,
AND(SUMIFS(lease_table_payments, lease_table_dates, A15)&gt;0, COUNTIFS($E$14:E15, "Payment", $A$14:A15, A15)=0),  A15,
AND(SUMIFS(rou_table_deprs, rou_table_dates, A15)&gt;0, COUNTIFS($E$14:E15, "Depreciation", $A$14:A15, A15)=0),  A15,
TRUE,  IFERROR(INDEX(rou_table_dates,  MATCH(A15, rou_table_dates)+1, ), "")
)</f>
        <v>44730</v>
      </c>
      <c r="B16" s="1" t="str" cm="1">
        <f t="array" aca="1" ref="B16" ca="1">_xlfn.IFS(
AND(E16="Payment", A16=$B$2), $AM$14,
E16="Payment", $AM$15,
E16="Interest accrual", $AM$18,
E16="Depreciation", $AM$17,
TRUE, "")</f>
        <v>Lizinq öhdəliyi</v>
      </c>
      <c r="C16" s="1" t="str" cm="1">
        <f t="array" aca="1" ref="C16" ca="1">_xlfn.IFS(
E16="Payment", $AM$19,
E16="Interest accrual", $AM$15,
E16="Depreciation", $AM$16,
TRUE, "")</f>
        <v>Pul vəsaitləri/Kreditor borcları</v>
      </c>
      <c r="D16" s="14" cm="1">
        <f t="array" aca="1" ref="D16" ca="1">_xlfn.IFS(
E16="Payment", _xlfn.XLOOKUP(A16, lease_table_dates, lease_table_payments, 0, 0),
E16="Interest accrual", _xlfn.XLOOKUP(A16, lease_table_dates, lease_table_interest_accruals, 0, 0),
E16="Depreciation", _xlfn.XLOOKUP(A16, rou_table_dates, rou_table_deprs, 0, 0),
TRUE, ""
)</f>
        <v>3400</v>
      </c>
      <c r="E16" s="7" t="str" cm="1">
        <f t="array" aca="1" ref="E16" ca="1">_xlfn.IFS(
AND(SUMIFS(lease_table_interest_accruals, lease_table_dates, A16)&gt;0, COUNTIFS($E$14:E15, "Interest accrual", $A$14:A15, A16)=0), "Interest accrual",
AND(SUMIFS(lease_table_payments, lease_table_dates, A16)&gt;0, COUNTIFS($E$14:E15, "Payment", $A$14:A15, A16)=0), "Payment",
AND(SUMIFS(rou_table_deprs, rou_table_dates, A16)&gt;0, COUNTIFS($E$14:E15, "Depreciation", $A$14:A15, A16)=0), "Depreciation",
TRUE,  ""
)</f>
        <v>Payment</v>
      </c>
      <c r="G16" s="13" cm="1">
        <f t="array" aca="1" ref="G16" ca="1">_xlfn.IFS(
AND($B$11="Hə", $B$3="İllik"), Z16,
AND($B$11="Hə", $B$3="Aylıq"), AA16,
$B$11="Yox", X16)</f>
        <v>44760</v>
      </c>
      <c r="H16" s="14" cm="1">
        <f t="array" aca="1" ref="H16" ca="1">_xlfn.IFS( G16="", "",
TRUE, ROUND( H15+I16-J16, 2) )</f>
        <v>126003.25</v>
      </c>
      <c r="I16" s="14" cm="1">
        <f t="array" aca="1" ref="I16" ca="1">_xlfn.IFS(G16="", "",
G16=last_payment_date, (J16-H15),
 TRUE,  -  (H15- H15* (1+$B$6)^ (_xlfn.DAYS(G16,G15)/365) )
)</f>
        <v>1209.1580782571109</v>
      </c>
      <c r="J16" s="14" cm="1">
        <f t="array" aca="1" ref="J16" ca="1">_xlfn.IFS(G16="", "",
TRUE, _xlfn.XLOOKUP(G16,  payment_dates, payments,0,0)
)</f>
        <v>3400</v>
      </c>
      <c r="L16" s="2" cm="1">
        <f t="array" aca="1" ref="L16" ca="1">_xlfn.IFS(
AND($B$11="Hə", $B$3="İllik"), AC16,
AND($B$11="Hə", $B$3="Aylıq"), AD16,
$B$11="Yox", AB16)</f>
        <v>44760</v>
      </c>
      <c r="M16" s="14" cm="1">
        <f t="array" aca="1" ref="M16" ca="1">_xlfn.IFS( L16="", "",
(M15-N16)&lt;=0.5, 0,
TRUE,  M15-N16)</f>
        <v>124882.3740181977</v>
      </c>
      <c r="N16" s="15" cm="1">
        <f t="array" aca="1" ref="N16" ca="1">_xlfn.IFS(
L16="", "",
TRUE, MIN(M15, ROUND($M$14/ (last_rou_date - $B$2) * (L16-L15), 2) )
)</f>
        <v>2676.05</v>
      </c>
      <c r="P16" s="22">
        <f t="shared" ca="1" si="0"/>
        <v>2024</v>
      </c>
      <c r="Q16" s="14" cm="1">
        <f t="array" aca="1" ref="Q16" ca="1">_xlfn.IFS(P16="","",
$B$11="Hə", _xlfn.XLOOKUP(DATE(P16, 12, 31), rou_table_dates, rou_table_nbvs,0, 0),
TRUE,  MAX(0, ROUND($M$14 - $M$14/ (last_rou_date - $B$2) * (DATE(P16,12,31) - $B$2), 2) )
)</f>
        <v>44868.504018197673</v>
      </c>
      <c r="R16" s="57" cm="1">
        <f t="array" aca="1" ref="R16" ca="1">_xlfn.IFS(P16="","",
$B$11="Hə", _xlfn.XLOOKUP(DATE(P16, 12, 31), lease_table_dates, lease_table_balances,0, 0),
TRUE, IFERROR( XNPV($B$6, IF(payment_dates &gt;DATE(P16, 12, 31), payments,  0),  IF(payment_dates &gt;DATE(P16, 12, 31), payment_dates,  DATE(P16, 12, 31))    ),0)
)</f>
        <v>53332.54</v>
      </c>
      <c r="S16" s="14" cm="1">
        <f t="array" aca="1" ref="S16" ca="1">_xlfn.IFS(P16="","",
TRUE,  MIN( MIN(Q15, $M$14), ROUND($M$14/ (last_rou_date - $B$2) * (DATE(P16,12,31) - MAX($B$2, DATE(P16-1, 12, 31))), 2) )
)</f>
        <v>32647.82</v>
      </c>
      <c r="T16" s="15" cm="1">
        <f t="array" aca="1" ref="T16" ca="1">_xlfn.IFS(P16="", "",
ISTEXT(R15), R16- (H16 - SUMIFS( lease_table_payments, lease_table_years, P16) -$AG$14 ),
AND(ISNUMBER(R15), R16&lt;&gt;""),   R16- (R15 - SUMIFS( lease_table_payments, lease_table_years, P16) )
)</f>
        <v>8049.6500000000015</v>
      </c>
      <c r="U16" s="14"/>
      <c r="V16" s="73">
        <f t="shared" ref="V16:V79" si="2">V15+1</f>
        <v>3</v>
      </c>
      <c r="W16" s="74" cm="1">
        <f t="array" ref="W16">_xlfn.IFS(
OR(W15=$B$4, W15=""),"",
TRUE,W15+1
)</f>
        <v>2</v>
      </c>
      <c r="X16" s="75" cm="1">
        <f t="array" ref="X16">_xlfn.IFS(X15="","",
W16="", "",
AND($B$3="İllik"),DATE(YEAR(X15)+1,MONTH(X15),DAY(X15) ),
AND($B$3="Aylıq", $AH$14="Not end"), EDATE(X15,1),
AND($B$3="Aylıq", $AH$14="End"), EOMONTH(X15,1)
)</f>
        <v>44760</v>
      </c>
      <c r="Y16" s="75" cm="1">
        <f t="array" aca="1" ref="Y16" ca="1">_xlfn.IFS(
AND($B$7="Dövrün əvvəlində", Y15&lt;=last_rou_date), DATE(YEAR(Y15)+1, 12, 31),
AND($B$7="Dövrün sonunda", Y15&lt;=last_payment_date), DATE(YEAR(Y15)+1, 12, 31),
TRUE, ""
)</f>
        <v>45657</v>
      </c>
      <c r="Z16" s="75" cm="1">
        <f t="array" aca="1" ref="Z16" ca="1">_xlfn.IFS(
AND($AN$14="Not year_end", Z15&gt;last_payment_date), "",
AND($AN$14="Year_end", Z15&gt;=last_payment_date), "",
AND($AN$14="Year_end"), DATE(YEAR(Z15+1), 12, 31),
AND($AN$14="Not year_end", MONTH(Z15)=12, DAY(Z15)=31), DATE(YEAR(Z14)+1, MONTH(Z14), DAY(Z14)),
AND($AN$14="Not year_end", OR(MONTH(Z15)&lt;&gt;12, DAY(Z15)&lt;&gt;31) ), DATE(YEAR(Z15), 12, 31)
)</f>
        <v>45064</v>
      </c>
      <c r="AA16" s="75" cm="1">
        <f t="array" aca="1" ref="AA16" ca="1">_xlfn.IFS(AA15="", "",
AND(AA15=last_payment_date, OR(MONTH(AA15)&lt;&gt;12, DAY(AA15)&lt;&gt;31) ), DATE(YEAR(AA15), 12, 31),
AND(MONTH(AA15)=12, DAY(AA15)=31, AA15&gt;=last_payment_date), "",
AND(MONTH(AA15)=12, DAY(AA15)&lt;&gt;31),  EOMONTH(AA15,0),
AND(MONTH(AA15)=12, DAY(AA15)=31, $AH$14="Not end"),  EDATE(AA14,1),
AND($AH$14="Not end"), EDATE(AA15, 1),
AND($AH$14="End"), EOMONTH(AA15, 1)
)</f>
        <v>44760</v>
      </c>
      <c r="AB16" s="75" cm="1">
        <f t="array" aca="1" ref="AB16" ca="1">_xlfn.IFS(AB15="","",
AND(AB15=last_rou_date), "",
AND($B$3="İllik"),DATE(YEAR(AB15)+1,MONTH(AB15),DAY(AB15) ),
AND($B$3="Aylıq", $AH$14="Not end"), EDATE(AB15,1),
AND($B$3="Aylıq", $AH$14="End"), EOMONTH(AB15,1)
)</f>
        <v>44760</v>
      </c>
      <c r="AC16" s="75" cm="1">
        <f t="array" aca="1" ref="AC16" ca="1">_xlfn.IFS(
AND($AN$14="Not year_end", AC15&gt;last_rou_date), "",
AND($AN$14="Year_end", AC15&gt;=last_rou_date), "",
AND($AN$14="Year_end"), DATE(YEAR(AC15+1), 12, 31),
AND($AN$14="Not year_end", MONTH(AC15)=12, DAY(AC15)=31), DATE(YEAR(AC14)+1, MONTH(AC14), DAY(AC14)),
AND($AN$14="Not year_end", OR(MONTH(AC15)&lt;&gt;12, DAY(AC15)&lt;&gt;31) ), DATE(YEAR(AC15), 12, 31)
)</f>
        <v>45064</v>
      </c>
      <c r="AD16" s="75" cm="1">
        <f t="array" aca="1" ref="AD16" ca="1">_xlfn.IFS(AD15="", "",
AND(AD15=last_rou_date, OR(MONTH(AD15)&lt;&gt;12, DAY(AD15)&lt;&gt;31) ), DATE(YEAR(AD15), 12, 31),
AND(MONTH(AD15)=12, DAY(AD15)=31, AD15&gt;=last_rou_date), "",
AND(MONTH(AD15)=12, DAY(AD15)&lt;&gt;31),  EOMONTH(AD15,0),
AND(MONTH(AD15)=12, DAY(AD15)=31, $AH$14="Not end"),  EDATE(AD14,1),
AND($AH$14="Not end"), EDATE(AD15, 1),
AND($AH$14="End"), EOMONTH(AD15, 1)
)</f>
        <v>44760</v>
      </c>
      <c r="AE16" s="68" cm="1">
        <f t="array" ref="AE16">_xlfn.IFS(W16="", "",
AND(W16&gt;0, W16&lt;=$B$4, $C$2="İllik artım, faiz olaraq", $D$2&gt;0, $B$3="İllik"), $B$5*((1+$D$2)^(W16-1)),
AND(W16&gt;0, W16&lt;=$B$4, $C$2="İllik artım, faiz olaraq", $D$2&gt;0, $B$3="Aylıq"), $B$5*((1+$D$2)^ROUNDDOWN((W16-1)/12,0)),
AND(W16=1, $C$2="Aşağıdakı kimi dəyişir", ), $B$5,
AND(W16&gt;1, W16&lt;=$B$4, $C$2="Aşağıdakı kimi dəyişir"), IFERROR(VLOOKUP(W16, $C$4:$D$7, 2, FALSE), AE15),
AND(W16&gt;0, W16&lt;=$B$4), $B$5,
TRUE,0 )</f>
        <v>3400</v>
      </c>
      <c r="AF16" s="76">
        <f t="shared" ca="1" si="1"/>
        <v>2022</v>
      </c>
      <c r="AI16" s="51" t="s">
        <v>25</v>
      </c>
      <c r="AK16" s="66"/>
      <c r="AM16" s="51" t="s">
        <v>27</v>
      </c>
    </row>
    <row r="17" spans="1:39" x14ac:dyDescent="0.4">
      <c r="A17" s="13" cm="1">
        <f t="array" aca="1" ref="A17" ca="1">_xlfn.IFS(
AND(SUMIFS(lease_table_interest_accruals, lease_table_dates, A16)&gt;0, COUNTIFS($E$14:E16, "Interest accrual", $A$14:A16, A16)=0),  A16,
AND(SUMIFS(lease_table_payments, lease_table_dates, A16)&gt;0, COUNTIFS($E$14:E16, "Payment", $A$14:A16, A16)=0),  A16,
AND(SUMIFS(rou_table_deprs, rou_table_dates, A16)&gt;0, COUNTIFS($E$14:E16, "Depreciation", $A$14:A16, A16)=0),  A16,
TRUE,  IFERROR(INDEX(rou_table_dates,  MATCH(A16, rou_table_dates)+1, ), "")
)</f>
        <v>44730</v>
      </c>
      <c r="B17" s="1" t="str" cm="1">
        <f t="array" aca="1" ref="B17" ca="1">_xlfn.IFS(
AND(E17="Payment", A17=$B$2), $AM$14,
E17="Payment", $AM$15,
E17="Interest accrual", $AM$18,
E17="Depreciation", $AM$17,
TRUE, "")</f>
        <v>Amortizasiya xərci</v>
      </c>
      <c r="C17" s="1" t="str" cm="1">
        <f t="array" aca="1" ref="C17" ca="1">_xlfn.IFS(
E17="Payment", $AM$19,
E17="Interest accrual", $AM$15,
E17="Depreciation", $AM$16,
TRUE, "")</f>
        <v>İstifadə hüququ - Yığılmış amortizasiya</v>
      </c>
      <c r="D17" s="14" cm="1">
        <f t="array" aca="1" ref="D17" ca="1">_xlfn.IFS(
E17="Payment", _xlfn.XLOOKUP(A17, lease_table_dates, lease_table_payments, 0, 0),
E17="Interest accrual", _xlfn.XLOOKUP(A17, lease_table_dates, lease_table_interest_accruals, 0, 0),
E17="Depreciation", _xlfn.XLOOKUP(A17, rou_table_dates, rou_table_deprs, 0, 0),
TRUE, ""
)</f>
        <v>2765.25</v>
      </c>
      <c r="E17" s="7" t="str" cm="1">
        <f t="array" aca="1" ref="E17" ca="1">_xlfn.IFS(
AND(SUMIFS(lease_table_interest_accruals, lease_table_dates, A17)&gt;0, COUNTIFS($E$14:E16, "Interest accrual", $A$14:A16, A17)=0), "Interest accrual",
AND(SUMIFS(lease_table_payments, lease_table_dates, A17)&gt;0, COUNTIFS($E$14:E16, "Payment", $A$14:A16, A17)=0), "Payment",
AND(SUMIFS(rou_table_deprs, rou_table_dates, A17)&gt;0, COUNTIFS($E$14:E16, "Depreciation", $A$14:A16, A17)=0), "Depreciation",
TRUE,  ""
)</f>
        <v>Depreciation</v>
      </c>
      <c r="G17" s="13" cm="1">
        <f t="array" aca="1" ref="G17" ca="1">_xlfn.IFS(
AND($B$11="Hə", $B$3="İllik"), Z17,
AND($B$11="Hə", $B$3="Aylıq"), AA17,
$B$11="Yox", X17)</f>
        <v>44791</v>
      </c>
      <c r="H17" s="14" cm="1">
        <f t="array" aca="1" ref="H17" ca="1">_xlfn.IFS( G17="", "",
TRUE, ROUND( H16+I17-J17, 2) )</f>
        <v>123831.55</v>
      </c>
      <c r="I17" s="14" cm="1">
        <f t="array" aca="1" ref="I17" ca="1">_xlfn.IFS(G17="", "",
G17=last_payment_date, (J17-H16),
 TRUE,  -  (H16- H16* (1+$B$6)^ (_xlfn.DAYS(G17,G16)/365) )
)</f>
        <v>1228.3024695029017</v>
      </c>
      <c r="J17" s="14" cm="1">
        <f t="array" aca="1" ref="J17" ca="1">_xlfn.IFS(G17="", "",
TRUE, _xlfn.XLOOKUP(G17,  payment_dates, payments,0,0)
)</f>
        <v>3400</v>
      </c>
      <c r="L17" s="2" cm="1">
        <f t="array" aca="1" ref="L17" ca="1">_xlfn.IFS(
AND($B$11="Hə", $B$3="İllik"), AC17,
AND($B$11="Hə", $B$3="Aylıq"), AD17,
$B$11="Yox", AB17)</f>
        <v>44791</v>
      </c>
      <c r="M17" s="14" cm="1">
        <f t="array" aca="1" ref="M17" ca="1">_xlfn.IFS( L17="", "",
(M16-N17)&lt;=0.5, 0,
TRUE,  M16-N17)</f>
        <v>122117.1240181977</v>
      </c>
      <c r="N17" s="15" cm="1">
        <f t="array" aca="1" ref="N17" ca="1">_xlfn.IFS(
L17="", "",
TRUE, MIN(M16, ROUND($M$14/ (last_rou_date - $B$2) * (L17-L16), 2) )
)</f>
        <v>2765.25</v>
      </c>
      <c r="P17" s="22">
        <f t="shared" ca="1" si="0"/>
        <v>2025</v>
      </c>
      <c r="Q17" s="14" cm="1">
        <f t="array" aca="1" ref="Q17" ca="1">_xlfn.IFS(P17="","",
$B$11="Hə", _xlfn.XLOOKUP(DATE(P17, 12, 31), rou_table_dates, rou_table_nbvs,0, 0),
TRUE,  MAX(0, ROUND($M$14 - $M$14/ (last_rou_date - $B$2) * (DATE(P17,12,31) - $B$2), 2) )
)</f>
        <v>12309.904018197678</v>
      </c>
      <c r="R17" s="57" cm="1">
        <f t="array" aca="1" ref="R17" ca="1">_xlfn.IFS(P17="","",
$B$11="Hə", _xlfn.XLOOKUP(DATE(P17, 12, 31), lease_table_dates, lease_table_balances,0, 0),
TRUE, IFERROR( XNPV($B$6, IF(payment_dates &gt;DATE(P17, 12, 31), payments,  0),  IF(payment_dates &gt;DATE(P17, 12, 31), payment_dates,  DATE(P17, 12, 31))    ),0)
)</f>
        <v>16591.55</v>
      </c>
      <c r="S17" s="14" cm="1">
        <f t="array" aca="1" ref="S17" ca="1">_xlfn.IFS(P17="","",
TRUE,  MIN( MIN(Q16, $M$14), ROUND($M$14/ (last_rou_date - $B$2) * (DATE(P17,12,31) - MAX($B$2, DATE(P17-1, 12, 31))), 2) )
)</f>
        <v>32558.62</v>
      </c>
      <c r="T17" s="15" cm="1">
        <f t="array" aca="1" ref="T17" ca="1">_xlfn.IFS(P17="", "",
ISTEXT(R16), R17- (H17 - SUMIFS( lease_table_payments, lease_table_years, P17) -$AG$14 ),
AND(ISNUMBER(R16), R17&lt;&gt;""),   R17- (R16 - SUMIFS( lease_table_payments, lease_table_years, P17) )
)</f>
        <v>4059.0099999999984</v>
      </c>
      <c r="U17" s="14"/>
      <c r="V17" s="73">
        <f t="shared" si="2"/>
        <v>4</v>
      </c>
      <c r="W17" s="74" cm="1">
        <f t="array" ref="W17">_xlfn.IFS(
OR(W16=$B$4, W16=""),"",
TRUE,W16+1
)</f>
        <v>3</v>
      </c>
      <c r="X17" s="75" cm="1">
        <f t="array" ref="X17">_xlfn.IFS(X16="","",
W17="", "",
AND($B$3="İllik"),DATE(YEAR(X16)+1,MONTH(X16),DAY(X16) ),
AND($B$3="Aylıq", $AH$14="Not end"), EDATE(X16,1),
AND($B$3="Aylıq", $AH$14="End"), EOMONTH(X16,1)
)</f>
        <v>44791</v>
      </c>
      <c r="Y17" s="75" cm="1">
        <f t="array" aca="1" ref="Y17" ca="1">_xlfn.IFS(
AND($B$7="Dövrün əvvəlində", Y16&lt;=last_rou_date), DATE(YEAR(Y16)+1, 12, 31),
AND($B$7="Dövrün sonunda", Y16&lt;=last_payment_date), DATE(YEAR(Y16)+1, 12, 31),
TRUE, ""
)</f>
        <v>46022</v>
      </c>
      <c r="Z17" s="75" cm="1">
        <f t="array" aca="1" ref="Z17" ca="1">_xlfn.IFS(
AND($AN$14="Not year_end", Z16&gt;last_payment_date), "",
AND($AN$14="Year_end", Z16&gt;=last_payment_date), "",
AND($AN$14="Year_end"), DATE(YEAR(Z16+1), 12, 31),
AND($AN$14="Not year_end", MONTH(Z16)=12, DAY(Z16)=31), DATE(YEAR(Z15)+1, MONTH(Z15), DAY(Z15)),
AND($AN$14="Not year_end", OR(MONTH(Z16)&lt;&gt;12, DAY(Z16)&lt;&gt;31) ), DATE(YEAR(Z16), 12, 31)
)</f>
        <v>45291</v>
      </c>
      <c r="AA17" s="75" cm="1">
        <f t="array" aca="1" ref="AA17" ca="1">_xlfn.IFS(AA16="", "",
AND(AA16=last_payment_date, OR(MONTH(AA16)&lt;&gt;12, DAY(AA16)&lt;&gt;31) ), DATE(YEAR(AA16), 12, 31),
AND(MONTH(AA16)=12, DAY(AA16)=31, AA16&gt;=last_payment_date), "",
AND(MONTH(AA16)=12, DAY(AA16)&lt;&gt;31),  EOMONTH(AA16,0),
AND(MONTH(AA16)=12, DAY(AA16)=31, $AH$14="Not end"),  EDATE(AA15,1),
AND($AH$14="Not end"), EDATE(AA16, 1),
AND($AH$14="End"), EOMONTH(AA16, 1)
)</f>
        <v>44791</v>
      </c>
      <c r="AB17" s="75" cm="1">
        <f t="array" aca="1" ref="AB17" ca="1">_xlfn.IFS(AB16="","",
AND(AB16=last_rou_date), "",
AND($B$3="İllik"),DATE(YEAR(AB16)+1,MONTH(AB16),DAY(AB16) ),
AND($B$3="Aylıq", $AH$14="Not end"), EDATE(AB16,1),
AND($B$3="Aylıq", $AH$14="End"), EOMONTH(AB16,1)
)</f>
        <v>44791</v>
      </c>
      <c r="AC17" s="75" cm="1">
        <f t="array" aca="1" ref="AC17" ca="1">_xlfn.IFS(
AND($AN$14="Not year_end", AC16&gt;last_rou_date), "",
AND($AN$14="Year_end", AC16&gt;=last_rou_date), "",
AND($AN$14="Year_end"), DATE(YEAR(AC16+1), 12, 31),
AND($AN$14="Not year_end", MONTH(AC16)=12, DAY(AC16)=31), DATE(YEAR(AC15)+1, MONTH(AC15), DAY(AC15)),
AND($AN$14="Not year_end", OR(MONTH(AC16)&lt;&gt;12, DAY(AC16)&lt;&gt;31) ), DATE(YEAR(AC16), 12, 31)
)</f>
        <v>45291</v>
      </c>
      <c r="AD17" s="75" cm="1">
        <f t="array" aca="1" ref="AD17" ca="1">_xlfn.IFS(AD16="", "",
AND(AD16=last_rou_date, OR(MONTH(AD16)&lt;&gt;12, DAY(AD16)&lt;&gt;31) ), DATE(YEAR(AD16), 12, 31),
AND(MONTH(AD16)=12, DAY(AD16)=31, AD16&gt;=last_rou_date), "",
AND(MONTH(AD16)=12, DAY(AD16)&lt;&gt;31),  EOMONTH(AD16,0),
AND(MONTH(AD16)=12, DAY(AD16)=31, $AH$14="Not end"),  EDATE(AD15,1),
AND($AH$14="Not end"), EDATE(AD16, 1),
AND($AH$14="End"), EOMONTH(AD16, 1)
)</f>
        <v>44791</v>
      </c>
      <c r="AE17" s="68" cm="1">
        <f t="array" ref="AE17">_xlfn.IFS(W17="", "",
AND(W17&gt;0, W17&lt;=$B$4, $C$2="İllik artım, faiz olaraq", $D$2&gt;0, $B$3="İllik"), $B$5*((1+$D$2)^(W17-1)),
AND(W17&gt;0, W17&lt;=$B$4, $C$2="İllik artım, faiz olaraq", $D$2&gt;0, $B$3="Aylıq"), $B$5*((1+$D$2)^ROUNDDOWN((W17-1)/12,0)),
AND(W17=1, $C$2="Aşağıdakı kimi dəyişir", ), $B$5,
AND(W17&gt;1, W17&lt;=$B$4, $C$2="Aşağıdakı kimi dəyişir"), IFERROR(VLOOKUP(W17, $C$4:$D$7, 2, FALSE), AE16),
AND(W17&gt;0, W17&lt;=$B$4), $B$5,
TRUE,0 )</f>
        <v>3400</v>
      </c>
      <c r="AF17" s="76">
        <f t="shared" ca="1" si="1"/>
        <v>2022</v>
      </c>
      <c r="AK17" s="66"/>
      <c r="AM17" s="51" t="s">
        <v>29</v>
      </c>
    </row>
    <row r="18" spans="1:39" x14ac:dyDescent="0.4">
      <c r="A18" s="13" cm="1">
        <f t="array" aca="1" ref="A18" ca="1">_xlfn.IFS(
AND(SUMIFS(lease_table_interest_accruals, lease_table_dates, A17)&gt;0, COUNTIFS($E$14:E17, "Interest accrual", $A$14:A17, A17)=0),  A17,
AND(SUMIFS(lease_table_payments, lease_table_dates, A17)&gt;0, COUNTIFS($E$14:E17, "Payment", $A$14:A17, A17)=0),  A17,
AND(SUMIFS(rou_table_deprs, rou_table_dates, A17)&gt;0, COUNTIFS($E$14:E17, "Depreciation", $A$14:A17, A17)=0),  A17,
TRUE,  IFERROR(INDEX(rou_table_dates,  MATCH(A17, rou_table_dates)+1, ), "")
)</f>
        <v>44760</v>
      </c>
      <c r="B18" s="1" t="str" cm="1">
        <f t="array" aca="1" ref="B18" ca="1">_xlfn.IFS(
AND(E18="Payment", A18=$B$2), $AM$14,
E18="Payment", $AM$15,
E18="Interest accrual", $AM$18,
E18="Depreciation", $AM$17,
TRUE, "")</f>
        <v>Faiz xərci</v>
      </c>
      <c r="C18" s="1" t="str" cm="1">
        <f t="array" aca="1" ref="C18" ca="1">_xlfn.IFS(
E18="Payment", $AM$19,
E18="Interest accrual", $AM$15,
E18="Depreciation", $AM$16,
TRUE, "")</f>
        <v>Lizinq öhdəliyi</v>
      </c>
      <c r="D18" s="14" cm="1">
        <f t="array" aca="1" ref="D18" ca="1">_xlfn.IFS(
E18="Payment", _xlfn.XLOOKUP(A18, lease_table_dates, lease_table_payments, 0, 0),
E18="Interest accrual", _xlfn.XLOOKUP(A18, lease_table_dates, lease_table_interest_accruals, 0, 0),
E18="Depreciation", _xlfn.XLOOKUP(A18, rou_table_dates, rou_table_deprs, 0, 0),
TRUE, ""
)</f>
        <v>1209.1580782571109</v>
      </c>
      <c r="E18" s="7" t="str" cm="1">
        <f t="array" aca="1" ref="E18" ca="1">_xlfn.IFS(
AND(SUMIFS(lease_table_interest_accruals, lease_table_dates, A18)&gt;0, COUNTIFS($E$14:E17, "Interest accrual", $A$14:A17, A18)=0), "Interest accrual",
AND(SUMIFS(lease_table_payments, lease_table_dates, A18)&gt;0, COUNTIFS($E$14:E17, "Payment", $A$14:A17, A18)=0), "Payment",
AND(SUMIFS(rou_table_deprs, rou_table_dates, A18)&gt;0, COUNTIFS($E$14:E17, "Depreciation", $A$14:A17, A18)=0), "Depreciation",
TRUE,  ""
)</f>
        <v>Interest accrual</v>
      </c>
      <c r="G18" s="13" cm="1">
        <f t="array" aca="1" ref="G18" ca="1">_xlfn.IFS(
AND($B$11="Hə", $B$3="İllik"), Z18,
AND($B$11="Hə", $B$3="Aylıq"), AA18,
$B$11="Yox", X18)</f>
        <v>44822</v>
      </c>
      <c r="H18" s="14" cm="1">
        <f t="array" aca="1" ref="H18" ca="1">_xlfn.IFS( G18="", "",
TRUE, ROUND( H17+I18-J18, 2) )</f>
        <v>121638.68</v>
      </c>
      <c r="I18" s="14" cm="1">
        <f t="array" aca="1" ref="I18" ca="1">_xlfn.IFS(G18="", "",
G18=last_payment_date, (J18-H17),
 TRUE,  -  (H17- H17* (1+$B$6)^ (_xlfn.DAYS(G18,G17)/365) )
)</f>
        <v>1207.1323451369099</v>
      </c>
      <c r="J18" s="14" cm="1">
        <f t="array" aca="1" ref="J18" ca="1">_xlfn.IFS(G18="", "",
TRUE, _xlfn.XLOOKUP(G18,  payment_dates, payments,0,0)
)</f>
        <v>3400</v>
      </c>
      <c r="L18" s="2" cm="1">
        <f t="array" aca="1" ref="L18" ca="1">_xlfn.IFS(
AND($B$11="Hə", $B$3="İllik"), AC18,
AND($B$11="Hə", $B$3="Aylıq"), AD18,
$B$11="Yox", AB18)</f>
        <v>44822</v>
      </c>
      <c r="M18" s="14" cm="1">
        <f t="array" aca="1" ref="M18" ca="1">_xlfn.IFS( L18="", "",
(M17-N18)&lt;=0.5, 0,
TRUE,  M17-N18)</f>
        <v>119351.8740181977</v>
      </c>
      <c r="N18" s="15" cm="1">
        <f t="array" aca="1" ref="N18" ca="1">_xlfn.IFS(
L18="", "",
TRUE, MIN(M17, ROUND($M$14/ (last_rou_date - $B$2) * (L18-L17), 2) )
)</f>
        <v>2765.25</v>
      </c>
      <c r="P18" s="22">
        <f t="shared" ca="1" si="0"/>
        <v>2026</v>
      </c>
      <c r="Q18" s="14" cm="1">
        <f t="array" aca="1" ref="Q18" ca="1">_xlfn.IFS(P18="","",
$B$11="Hə", _xlfn.XLOOKUP(DATE(P18, 12, 31), rou_table_dates, rou_table_nbvs,0, 0),
TRUE,  MAX(0, ROUND($M$14 - $M$14/ (last_rou_date - $B$2) * (DATE(P18,12,31) - $B$2), 2) )
)</f>
        <v>0</v>
      </c>
      <c r="R18" s="57" cm="1">
        <f t="array" aca="1" ref="R18" ca="1">_xlfn.IFS(P18="","",
$B$11="Hə", _xlfn.XLOOKUP(DATE(P18, 12, 31), lease_table_dates, lease_table_balances,0, 0),
TRUE, IFERROR( XNPV($B$6, IF(payment_dates &gt;DATE(P18, 12, 31), payments,  0),  IF(payment_dates &gt;DATE(P18, 12, 31), payment_dates,  DATE(P18, 12, 31))    ),0)
)</f>
        <v>0</v>
      </c>
      <c r="S18" s="14" cm="1">
        <f t="array" aca="1" ref="S18" ca="1">_xlfn.IFS(P18="","",
TRUE,  MIN( MIN(Q17, $M$14), ROUND($M$14/ (last_rou_date - $B$2) * (DATE(P18,12,31) - MAX($B$2, DATE(P18-1, 12, 31))), 2) )
)</f>
        <v>12309.904018197678</v>
      </c>
      <c r="T18" s="15" cm="1">
        <f t="array" aca="1" ref="T18" ca="1">_xlfn.IFS(P18="", "",
ISTEXT(R17), R18- (H18 - SUMIFS( lease_table_payments, lease_table_years, P18) -$AG$14 ),
AND(ISNUMBER(R17), R18&lt;&gt;""),   R18- (R17 - SUMIFS( lease_table_payments, lease_table_years, P18) )
)</f>
        <v>408.45000000000073</v>
      </c>
      <c r="U18" s="14"/>
      <c r="V18" s="73">
        <f t="shared" si="2"/>
        <v>5</v>
      </c>
      <c r="W18" s="74" cm="1">
        <f t="array" ref="W18">_xlfn.IFS(
OR(W17=$B$4, W17=""),"",
TRUE,W17+1
)</f>
        <v>4</v>
      </c>
      <c r="X18" s="75" cm="1">
        <f t="array" ref="X18">_xlfn.IFS(X17="","",
W18="", "",
AND($B$3="İllik"),DATE(YEAR(X17)+1,MONTH(X17),DAY(X17) ),
AND($B$3="Aylıq", $AH$14="Not end"), EDATE(X17,1),
AND($B$3="Aylıq", $AH$14="End"), EOMONTH(X17,1)
)</f>
        <v>44822</v>
      </c>
      <c r="Y18" s="75" cm="1">
        <f t="array" aca="1" ref="Y18" ca="1">_xlfn.IFS(
AND($B$7="Dövrün əvvəlində", Y17&lt;=last_rou_date), DATE(YEAR(Y17)+1, 12, 31),
AND($B$7="Dövrün sonunda", Y17&lt;=last_payment_date), DATE(YEAR(Y17)+1, 12, 31),
TRUE, ""
)</f>
        <v>46387</v>
      </c>
      <c r="Z18" s="75" cm="1">
        <f t="array" aca="1" ref="Z18" ca="1">_xlfn.IFS(
AND($AN$14="Not year_end", Z17&gt;last_payment_date), "",
AND($AN$14="Year_end", Z17&gt;=last_payment_date), "",
AND($AN$14="Year_end"), DATE(YEAR(Z17+1), 12, 31),
AND($AN$14="Not year_end", MONTH(Z17)=12, DAY(Z17)=31), DATE(YEAR(Z16)+1, MONTH(Z16), DAY(Z16)),
AND($AN$14="Not year_end", OR(MONTH(Z17)&lt;&gt;12, DAY(Z17)&lt;&gt;31) ), DATE(YEAR(Z17), 12, 31)
)</f>
        <v>45430</v>
      </c>
      <c r="AA18" s="75" cm="1">
        <f t="array" aca="1" ref="AA18" ca="1">_xlfn.IFS(AA17="", "",
AND(AA17=last_payment_date, OR(MONTH(AA17)&lt;&gt;12, DAY(AA17)&lt;&gt;31) ), DATE(YEAR(AA17), 12, 31),
AND(MONTH(AA17)=12, DAY(AA17)=31, AA17&gt;=last_payment_date), "",
AND(MONTH(AA17)=12, DAY(AA17)&lt;&gt;31),  EOMONTH(AA17,0),
AND(MONTH(AA17)=12, DAY(AA17)=31, $AH$14="Not end"),  EDATE(AA16,1),
AND($AH$14="Not end"), EDATE(AA17, 1),
AND($AH$14="End"), EOMONTH(AA17, 1)
)</f>
        <v>44822</v>
      </c>
      <c r="AB18" s="75" cm="1">
        <f t="array" aca="1" ref="AB18" ca="1">_xlfn.IFS(AB17="","",
AND(AB17=last_rou_date), "",
AND($B$3="İllik"),DATE(YEAR(AB17)+1,MONTH(AB17),DAY(AB17) ),
AND($B$3="Aylıq", $AH$14="Not end"), EDATE(AB17,1),
AND($B$3="Aylıq", $AH$14="End"), EOMONTH(AB17,1)
)</f>
        <v>44822</v>
      </c>
      <c r="AC18" s="75" cm="1">
        <f t="array" aca="1" ref="AC18" ca="1">_xlfn.IFS(
AND($AN$14="Not year_end", AC17&gt;last_rou_date), "",
AND($AN$14="Year_end", AC17&gt;=last_rou_date), "",
AND($AN$14="Year_end"), DATE(YEAR(AC17+1), 12, 31),
AND($AN$14="Not year_end", MONTH(AC17)=12, DAY(AC17)=31), DATE(YEAR(AC16)+1, MONTH(AC16), DAY(AC16)),
AND($AN$14="Not year_end", OR(MONTH(AC17)&lt;&gt;12, DAY(AC17)&lt;&gt;31) ), DATE(YEAR(AC17), 12, 31)
)</f>
        <v>45430</v>
      </c>
      <c r="AD18" s="75" cm="1">
        <f t="array" aca="1" ref="AD18" ca="1">_xlfn.IFS(AD17="", "",
AND(AD17=last_rou_date, OR(MONTH(AD17)&lt;&gt;12, DAY(AD17)&lt;&gt;31) ), DATE(YEAR(AD17), 12, 31),
AND(MONTH(AD17)=12, DAY(AD17)=31, AD17&gt;=last_rou_date), "",
AND(MONTH(AD17)=12, DAY(AD17)&lt;&gt;31),  EOMONTH(AD17,0),
AND(MONTH(AD17)=12, DAY(AD17)=31, $AH$14="Not end"),  EDATE(AD16,1),
AND($AH$14="Not end"), EDATE(AD17, 1),
AND($AH$14="End"), EOMONTH(AD17, 1)
)</f>
        <v>44822</v>
      </c>
      <c r="AE18" s="68" cm="1">
        <f t="array" ref="AE18">_xlfn.IFS(W18="", "",
AND(W18&gt;0, W18&lt;=$B$4, $C$2="İllik artım, faiz olaraq", $D$2&gt;0, $B$3="İllik"), $B$5*((1+$D$2)^(W18-1)),
AND(W18&gt;0, W18&lt;=$B$4, $C$2="İllik artım, faiz olaraq", $D$2&gt;0, $B$3="Aylıq"), $B$5*((1+$D$2)^ROUNDDOWN((W18-1)/12,0)),
AND(W18=1, $C$2="Aşağıdakı kimi dəyişir", ), $B$5,
AND(W18&gt;1, W18&lt;=$B$4, $C$2="Aşağıdakı kimi dəyişir"), IFERROR(VLOOKUP(W18, $C$4:$D$7, 2, FALSE), AE17),
AND(W18&gt;0, W18&lt;=$B$4), $B$5,
TRUE,0 )</f>
        <v>3400</v>
      </c>
      <c r="AF18" s="76">
        <f t="shared" ca="1" si="1"/>
        <v>2022</v>
      </c>
      <c r="AM18" s="51" t="s">
        <v>30</v>
      </c>
    </row>
    <row r="19" spans="1:39" x14ac:dyDescent="0.4">
      <c r="A19" s="13" cm="1">
        <f t="array" aca="1" ref="A19" ca="1">_xlfn.IFS(
AND(SUMIFS(lease_table_interest_accruals, lease_table_dates, A18)&gt;0, COUNTIFS($E$14:E18, "Interest accrual", $A$14:A18, A18)=0),  A18,
AND(SUMIFS(lease_table_payments, lease_table_dates, A18)&gt;0, COUNTIFS($E$14:E18, "Payment", $A$14:A18, A18)=0),  A18,
AND(SUMIFS(rou_table_deprs, rou_table_dates, A18)&gt;0, COUNTIFS($E$14:E18, "Depreciation", $A$14:A18, A18)=0),  A18,
TRUE,  IFERROR(INDEX(rou_table_dates,  MATCH(A18, rou_table_dates)+1, ), "")
)</f>
        <v>44760</v>
      </c>
      <c r="B19" s="1" t="str" cm="1">
        <f t="array" aca="1" ref="B19" ca="1">_xlfn.IFS(
AND(E19="Payment", A19=$B$2), $AM$14,
E19="Payment", $AM$15,
E19="Interest accrual", $AM$18,
E19="Depreciation", $AM$17,
TRUE, "")</f>
        <v>Lizinq öhdəliyi</v>
      </c>
      <c r="C19" s="1" t="str" cm="1">
        <f t="array" aca="1" ref="C19" ca="1">_xlfn.IFS(
E19="Payment", $AM$19,
E19="Interest accrual", $AM$15,
E19="Depreciation", $AM$16,
TRUE, "")</f>
        <v>Pul vəsaitləri/Kreditor borcları</v>
      </c>
      <c r="D19" s="14" cm="1">
        <f t="array" aca="1" ref="D19" ca="1">_xlfn.IFS(
E19="Payment", _xlfn.XLOOKUP(A19, lease_table_dates, lease_table_payments, 0, 0),
E19="Interest accrual", _xlfn.XLOOKUP(A19, lease_table_dates, lease_table_interest_accruals, 0, 0),
E19="Depreciation", _xlfn.XLOOKUP(A19, rou_table_dates, rou_table_deprs, 0, 0),
TRUE, ""
)</f>
        <v>3400</v>
      </c>
      <c r="E19" s="7" t="str" cm="1">
        <f t="array" aca="1" ref="E19" ca="1">_xlfn.IFS(
AND(SUMIFS(lease_table_interest_accruals, lease_table_dates, A19)&gt;0, COUNTIFS($E$14:E18, "Interest accrual", $A$14:A18, A19)=0), "Interest accrual",
AND(SUMIFS(lease_table_payments, lease_table_dates, A19)&gt;0, COUNTIFS($E$14:E18, "Payment", $A$14:A18, A19)=0), "Payment",
AND(SUMIFS(rou_table_deprs, rou_table_dates, A19)&gt;0, COUNTIFS($E$14:E18, "Depreciation", $A$14:A18, A19)=0), "Depreciation",
TRUE,  ""
)</f>
        <v>Payment</v>
      </c>
      <c r="G19" s="13" cm="1">
        <f t="array" aca="1" ref="G19" ca="1">_xlfn.IFS(
AND($B$11="Hə", $B$3="İllik"), Z19,
AND($B$11="Hə", $B$3="Aylıq"), AA19,
$B$11="Yox", X19)</f>
        <v>44852</v>
      </c>
      <c r="H19" s="14" cm="1">
        <f t="array" aca="1" ref="H19" ca="1">_xlfn.IFS( G19="", "",
TRUE, ROUND( H18+I19-J19, 2) )</f>
        <v>119386.01</v>
      </c>
      <c r="I19" s="14" cm="1">
        <f t="array" aca="1" ref="I19" ca="1">_xlfn.IFS(G19="", "",
G19=last_payment_date, (J19-H18),
 TRUE,  -  (H18- H18* (1+$B$6)^ (_xlfn.DAYS(G19,G18)/365) )
)</f>
        <v>1147.3258443546947</v>
      </c>
      <c r="J19" s="14" cm="1">
        <f t="array" aca="1" ref="J19" ca="1">_xlfn.IFS(G19="", "",
TRUE, _xlfn.XLOOKUP(G19,  payment_dates, payments,0,0)
)</f>
        <v>3400</v>
      </c>
      <c r="L19" s="2" cm="1">
        <f t="array" aca="1" ref="L19" ca="1">_xlfn.IFS(
AND($B$11="Hə", $B$3="İllik"), AC19,
AND($B$11="Hə", $B$3="Aylıq"), AD19,
$B$11="Yox", AB19)</f>
        <v>44852</v>
      </c>
      <c r="M19" s="14" cm="1">
        <f t="array" aca="1" ref="M19" ca="1">_xlfn.IFS( L19="", "",
(M18-N19)&lt;=0.5, 0,
TRUE,  M18-N19)</f>
        <v>116675.8240181977</v>
      </c>
      <c r="N19" s="15" cm="1">
        <f t="array" aca="1" ref="N19" ca="1">_xlfn.IFS(
L19="", "",
TRUE, MIN(M18, ROUND($M$14/ (last_rou_date - $B$2) * (L19-L18), 2) )
)</f>
        <v>2676.05</v>
      </c>
      <c r="P19" s="22" t="str">
        <f t="shared" ca="1" si="0"/>
        <v/>
      </c>
      <c r="Q19" s="14" t="str" cm="1">
        <f t="array" aca="1" ref="Q19" ca="1">_xlfn.IFS(P19="","",
$B$11="Hə", _xlfn.XLOOKUP(DATE(P19, 12, 31), rou_table_dates, rou_table_nbvs,0, 0),
TRUE,  MAX(0, ROUND($M$14 - $M$14/ (last_rou_date - $B$2) * (DATE(P19,12,31) - $B$2), 2) )
)</f>
        <v/>
      </c>
      <c r="R19" s="57" t="str" cm="1">
        <f t="array" aca="1" ref="R19" ca="1">_xlfn.IFS(P19="","",
$B$11="Hə", _xlfn.XLOOKUP(DATE(P19, 12, 31), lease_table_dates, lease_table_balances,0, 0),
TRUE, IFERROR( XNPV($B$6, IF(payment_dates &gt;DATE(P19, 12, 31), payments,  0),  IF(payment_dates &gt;DATE(P19, 12, 31), payment_dates,  DATE(P19, 12, 31))    ),0)
)</f>
        <v/>
      </c>
      <c r="S19" s="14" t="str" cm="1">
        <f t="array" aca="1" ref="S19" ca="1">_xlfn.IFS(P19="","",
TRUE,  MIN( MIN(Q18, $M$14), ROUND($M$14/ (last_rou_date - $B$2) * (DATE(P19,12,31) - MAX($B$2, DATE(P19-1, 12, 31))), 2) )
)</f>
        <v/>
      </c>
      <c r="T19" s="15" t="str" cm="1">
        <f t="array" aca="1" ref="T19" ca="1">_xlfn.IFS(P19="", "",
ISTEXT(R18), R19- (H19 - SUMIFS( lease_table_payments, lease_table_years, P19) -$AG$14 ),
AND(ISNUMBER(R18), R19&lt;&gt;""),   R19- (R18 - SUMIFS( lease_table_payments, lease_table_years, P19) )
)</f>
        <v/>
      </c>
      <c r="U19" s="14"/>
      <c r="V19" s="73">
        <f t="shared" si="2"/>
        <v>6</v>
      </c>
      <c r="W19" s="74" cm="1">
        <f t="array" ref="W19">_xlfn.IFS(
OR(W18=$B$4, W18=""),"",
TRUE,W18+1
)</f>
        <v>5</v>
      </c>
      <c r="X19" s="75" cm="1">
        <f t="array" ref="X19">_xlfn.IFS(X18="","",
W19="", "",
AND($B$3="İllik"),DATE(YEAR(X18)+1,MONTH(X18),DAY(X18) ),
AND($B$3="Aylıq", $AH$14="Not end"), EDATE(X18,1),
AND($B$3="Aylıq", $AH$14="End"), EOMONTH(X18,1)
)</f>
        <v>44852</v>
      </c>
      <c r="Y19" s="75" t="str" cm="1">
        <f t="array" aca="1" ref="Y19" ca="1">_xlfn.IFS(
AND($B$7="Dövrün əvvəlində", Y18&lt;=last_rou_date), DATE(YEAR(Y18)+1, 12, 31),
AND($B$7="Dövrün sonunda", Y18&lt;=last_payment_date), DATE(YEAR(Y18)+1, 12, 31),
TRUE, ""
)</f>
        <v/>
      </c>
      <c r="Z19" s="75" cm="1">
        <f t="array" aca="1" ref="Z19" ca="1">_xlfn.IFS(
AND($AN$14="Not year_end", Z18&gt;last_payment_date), "",
AND($AN$14="Year_end", Z18&gt;=last_payment_date), "",
AND($AN$14="Year_end"), DATE(YEAR(Z18+1), 12, 31),
AND($AN$14="Not year_end", MONTH(Z18)=12, DAY(Z18)=31), DATE(YEAR(Z17)+1, MONTH(Z17), DAY(Z17)),
AND($AN$14="Not year_end", OR(MONTH(Z18)&lt;&gt;12, DAY(Z18)&lt;&gt;31) ), DATE(YEAR(Z18), 12, 31)
)</f>
        <v>45657</v>
      </c>
      <c r="AA19" s="75" cm="1">
        <f t="array" aca="1" ref="AA19" ca="1">_xlfn.IFS(AA18="", "",
AND(AA18=last_payment_date, OR(MONTH(AA18)&lt;&gt;12, DAY(AA18)&lt;&gt;31) ), DATE(YEAR(AA18), 12, 31),
AND(MONTH(AA18)=12, DAY(AA18)=31, AA18&gt;=last_payment_date), "",
AND(MONTH(AA18)=12, DAY(AA18)&lt;&gt;31),  EOMONTH(AA18,0),
AND(MONTH(AA18)=12, DAY(AA18)=31, $AH$14="Not end"),  EDATE(AA17,1),
AND($AH$14="Not end"), EDATE(AA18, 1),
AND($AH$14="End"), EOMONTH(AA18, 1)
)</f>
        <v>44852</v>
      </c>
      <c r="AB19" s="75" cm="1">
        <f t="array" aca="1" ref="AB19" ca="1">_xlfn.IFS(AB18="","",
AND(AB18=last_rou_date), "",
AND($B$3="İllik"),DATE(YEAR(AB18)+1,MONTH(AB18),DAY(AB18) ),
AND($B$3="Aylıq", $AH$14="Not end"), EDATE(AB18,1),
AND($B$3="Aylıq", $AH$14="End"), EOMONTH(AB18,1)
)</f>
        <v>44852</v>
      </c>
      <c r="AC19" s="75" cm="1">
        <f t="array" aca="1" ref="AC19" ca="1">_xlfn.IFS(
AND($AN$14="Not year_end", AC18&gt;last_rou_date), "",
AND($AN$14="Year_end", AC18&gt;=last_rou_date), "",
AND($AN$14="Year_end"), DATE(YEAR(AC18+1), 12, 31),
AND($AN$14="Not year_end", MONTH(AC18)=12, DAY(AC18)=31), DATE(YEAR(AC17)+1, MONTH(AC17), DAY(AC17)),
AND($AN$14="Not year_end", OR(MONTH(AC18)&lt;&gt;12, DAY(AC18)&lt;&gt;31) ), DATE(YEAR(AC18), 12, 31)
)</f>
        <v>45657</v>
      </c>
      <c r="AD19" s="75" cm="1">
        <f t="array" aca="1" ref="AD19" ca="1">_xlfn.IFS(AD18="", "",
AND(AD18=last_rou_date, OR(MONTH(AD18)&lt;&gt;12, DAY(AD18)&lt;&gt;31) ), DATE(YEAR(AD18), 12, 31),
AND(MONTH(AD18)=12, DAY(AD18)=31, AD18&gt;=last_rou_date), "",
AND(MONTH(AD18)=12, DAY(AD18)&lt;&gt;31),  EOMONTH(AD18,0),
AND(MONTH(AD18)=12, DAY(AD18)=31, $AH$14="Not end"),  EDATE(AD17,1),
AND($AH$14="Not end"), EDATE(AD18, 1),
AND($AH$14="End"), EOMONTH(AD18, 1)
)</f>
        <v>44852</v>
      </c>
      <c r="AE19" s="68" cm="1">
        <f t="array" ref="AE19">_xlfn.IFS(W19="", "",
AND(W19&gt;0, W19&lt;=$B$4, $C$2="İllik artım, faiz olaraq", $D$2&gt;0, $B$3="İllik"), $B$5*((1+$D$2)^(W19-1)),
AND(W19&gt;0, W19&lt;=$B$4, $C$2="İllik artım, faiz olaraq", $D$2&gt;0, $B$3="Aylıq"), $B$5*((1+$D$2)^ROUNDDOWN((W19-1)/12,0)),
AND(W19=1, $C$2="Aşağıdakı kimi dəyişir", ), $B$5,
AND(W19&gt;1, W19&lt;=$B$4, $C$2="Aşağıdakı kimi dəyişir"), IFERROR(VLOOKUP(W19, $C$4:$D$7, 2, FALSE), AE18),
AND(W19&gt;0, W19&lt;=$B$4), $B$5,
TRUE,0 )</f>
        <v>3400</v>
      </c>
      <c r="AF19" s="76">
        <f t="shared" ca="1" si="1"/>
        <v>2022</v>
      </c>
      <c r="AM19" s="51" t="s">
        <v>31</v>
      </c>
    </row>
    <row r="20" spans="1:39" x14ac:dyDescent="0.4">
      <c r="A20" s="13" cm="1">
        <f t="array" aca="1" ref="A20" ca="1">_xlfn.IFS(
AND(SUMIFS(lease_table_interest_accruals, lease_table_dates, A19)&gt;0, COUNTIFS($E$14:E19, "Interest accrual", $A$14:A19, A19)=0),  A19,
AND(SUMIFS(lease_table_payments, lease_table_dates, A19)&gt;0, COUNTIFS($E$14:E19, "Payment", $A$14:A19, A19)=0),  A19,
AND(SUMIFS(rou_table_deprs, rou_table_dates, A19)&gt;0, COUNTIFS($E$14:E19, "Depreciation", $A$14:A19, A19)=0),  A19,
TRUE,  IFERROR(INDEX(rou_table_dates,  MATCH(A19, rou_table_dates)+1, ), "")
)</f>
        <v>44760</v>
      </c>
      <c r="B20" s="1" t="str" cm="1">
        <f t="array" aca="1" ref="B20" ca="1">_xlfn.IFS(
AND(E20="Payment", A20=$B$2), $AM$14,
E20="Payment", $AM$15,
E20="Interest accrual", $AM$18,
E20="Depreciation", $AM$17,
TRUE, "")</f>
        <v>Amortizasiya xərci</v>
      </c>
      <c r="C20" s="1" t="str" cm="1">
        <f t="array" aca="1" ref="C20" ca="1">_xlfn.IFS(
E20="Payment", $AM$19,
E20="Interest accrual", $AM$15,
E20="Depreciation", $AM$16,
TRUE, "")</f>
        <v>İstifadə hüququ - Yığılmış amortizasiya</v>
      </c>
      <c r="D20" s="14" cm="1">
        <f t="array" aca="1" ref="D20" ca="1">_xlfn.IFS(
E20="Payment", _xlfn.XLOOKUP(A20, lease_table_dates, lease_table_payments, 0, 0),
E20="Interest accrual", _xlfn.XLOOKUP(A20, lease_table_dates, lease_table_interest_accruals, 0, 0),
E20="Depreciation", _xlfn.XLOOKUP(A20, rou_table_dates, rou_table_deprs, 0, 0),
TRUE, ""
)</f>
        <v>2676.05</v>
      </c>
      <c r="E20" s="7" t="str" cm="1">
        <f t="array" aca="1" ref="E20" ca="1">_xlfn.IFS(
AND(SUMIFS(lease_table_interest_accruals, lease_table_dates, A20)&gt;0, COUNTIFS($E$14:E19, "Interest accrual", $A$14:A19, A20)=0), "Interest accrual",
AND(SUMIFS(lease_table_payments, lease_table_dates, A20)&gt;0, COUNTIFS($E$14:E19, "Payment", $A$14:A19, A20)=0), "Payment",
AND(SUMIFS(rou_table_deprs, rou_table_dates, A20)&gt;0, COUNTIFS($E$14:E19, "Depreciation", $A$14:A19, A20)=0), "Depreciation",
TRUE,  ""
)</f>
        <v>Depreciation</v>
      </c>
      <c r="G20" s="13" cm="1">
        <f t="array" aca="1" ref="G20" ca="1">_xlfn.IFS(
AND($B$11="Hə", $B$3="İllik"), Z20,
AND($B$11="Hə", $B$3="Aylıq"), AA20,
$B$11="Yox", X20)</f>
        <v>44883</v>
      </c>
      <c r="H20" s="14" cm="1">
        <f t="array" aca="1" ref="H20" ca="1">_xlfn.IFS( G20="", "",
TRUE, ROUND( H19+I20-J20, 2) )</f>
        <v>117149.81</v>
      </c>
      <c r="I20" s="14" cm="1">
        <f t="array" aca="1" ref="I20" ca="1">_xlfn.IFS(G20="", "",
G20=last_payment_date, (J20-H19),
 TRUE,  -  (H19- H19* (1+$B$6)^ (_xlfn.DAYS(G20,G19)/365) )
)</f>
        <v>1163.7964172122447</v>
      </c>
      <c r="J20" s="14" cm="1">
        <f t="array" aca="1" ref="J20" ca="1">_xlfn.IFS(G20="", "",
TRUE, _xlfn.XLOOKUP(G20,  payment_dates, payments,0,0)
)</f>
        <v>3400</v>
      </c>
      <c r="L20" s="2" cm="1">
        <f t="array" aca="1" ref="L20" ca="1">_xlfn.IFS(
AND($B$11="Hə", $B$3="İllik"), AC20,
AND($B$11="Hə", $B$3="Aylıq"), AD20,
$B$11="Yox", AB20)</f>
        <v>44883</v>
      </c>
      <c r="M20" s="14" cm="1">
        <f t="array" aca="1" ref="M20" ca="1">_xlfn.IFS( L20="", "",
(M19-N20)&lt;=0.5, 0,
TRUE,  M19-N20)</f>
        <v>113910.5740181977</v>
      </c>
      <c r="N20" s="15" cm="1">
        <f t="array" aca="1" ref="N20" ca="1">_xlfn.IFS(
L20="", "",
TRUE, MIN(M19, ROUND($M$14/ (last_rou_date - $B$2) * (L20-L19), 2) )
)</f>
        <v>2765.25</v>
      </c>
      <c r="P20" s="22" t="str">
        <f t="shared" ca="1" si="0"/>
        <v/>
      </c>
      <c r="Q20" s="14" t="str" cm="1">
        <f t="array" aca="1" ref="Q20" ca="1">_xlfn.IFS(P20="","",
$B$11="Hə", _xlfn.XLOOKUP(DATE(P20, 12, 31), rou_table_dates, rou_table_nbvs,0, 0),
TRUE,  MAX(0, ROUND($M$14 - $M$14/ (last_rou_date - $B$2) * (DATE(P20,12,31) - $B$2), 2) )
)</f>
        <v/>
      </c>
      <c r="R20" s="57" t="str" cm="1">
        <f t="array" aca="1" ref="R20" ca="1">_xlfn.IFS(P20="","",
$B$11="Hə", _xlfn.XLOOKUP(DATE(P20, 12, 31), lease_table_dates, lease_table_balances,0, 0),
TRUE, IFERROR( XNPV($B$6, IF(payment_dates &gt;DATE(P20, 12, 31), payments,  0),  IF(payment_dates &gt;DATE(P20, 12, 31), payment_dates,  DATE(P20, 12, 31))    ),0)
)</f>
        <v/>
      </c>
      <c r="S20" s="14" t="str" cm="1">
        <f t="array" aca="1" ref="S20" ca="1">_xlfn.IFS(P20="","",
TRUE,  MIN( MIN(Q19, $M$14), ROUND($M$14/ (last_rou_date - $B$2) * (DATE(P20,12,31) - MAX($B$2, DATE(P20-1, 12, 31))), 2) )
)</f>
        <v/>
      </c>
      <c r="T20" s="15" t="str" cm="1">
        <f t="array" aca="1" ref="T20" ca="1">_xlfn.IFS(P20="", "",
ISTEXT(R19), R20- (H20 - SUMIFS( lease_table_payments, lease_table_years, P20) -$AG$14 ),
AND(ISNUMBER(R19), R20&lt;&gt;""),   R20- (R19 - SUMIFS( lease_table_payments, lease_table_years, P20) )
)</f>
        <v/>
      </c>
      <c r="U20" s="14"/>
      <c r="V20" s="73">
        <f t="shared" si="2"/>
        <v>7</v>
      </c>
      <c r="W20" s="74" cm="1">
        <f t="array" ref="W20">_xlfn.IFS(
OR(W19=$B$4, W19=""),"",
TRUE,W19+1
)</f>
        <v>6</v>
      </c>
      <c r="X20" s="75" cm="1">
        <f t="array" ref="X20">_xlfn.IFS(X19="","",
W20="", "",
AND($B$3="İllik"),DATE(YEAR(X19)+1,MONTH(X19),DAY(X19) ),
AND($B$3="Aylıq", $AH$14="Not end"), EDATE(X19,1),
AND($B$3="Aylıq", $AH$14="End"), EOMONTH(X19,1)
)</f>
        <v>44883</v>
      </c>
      <c r="Y20" s="75" t="str" cm="1">
        <f t="array" aca="1" ref="Y20" ca="1">_xlfn.IFS(
AND($B$7="Dövrün əvvəlində", Y19&lt;=last_rou_date), DATE(YEAR(Y19)+1, 12, 31),
AND($B$7="Dövrün sonunda", Y19&lt;=last_payment_date), DATE(YEAR(Y19)+1, 12, 31),
TRUE, ""
)</f>
        <v/>
      </c>
      <c r="Z20" s="75" cm="1">
        <f t="array" aca="1" ref="Z20" ca="1">_xlfn.IFS(
AND($AN$14="Not year_end", Z19&gt;last_payment_date), "",
AND($AN$14="Year_end", Z19&gt;=last_payment_date), "",
AND($AN$14="Year_end"), DATE(YEAR(Z19+1), 12, 31),
AND($AN$14="Not year_end", MONTH(Z19)=12, DAY(Z19)=31), DATE(YEAR(Z18)+1, MONTH(Z18), DAY(Z18)),
AND($AN$14="Not year_end", OR(MONTH(Z19)&lt;&gt;12, DAY(Z19)&lt;&gt;31) ), DATE(YEAR(Z19), 12, 31)
)</f>
        <v>45795</v>
      </c>
      <c r="AA20" s="75" cm="1">
        <f t="array" aca="1" ref="AA20" ca="1">_xlfn.IFS(AA19="", "",
AND(AA19=last_payment_date, OR(MONTH(AA19)&lt;&gt;12, DAY(AA19)&lt;&gt;31) ), DATE(YEAR(AA19), 12, 31),
AND(MONTH(AA19)=12, DAY(AA19)=31, AA19&gt;=last_payment_date), "",
AND(MONTH(AA19)=12, DAY(AA19)&lt;&gt;31),  EOMONTH(AA19,0),
AND(MONTH(AA19)=12, DAY(AA19)=31, $AH$14="Not end"),  EDATE(AA18,1),
AND($AH$14="Not end"), EDATE(AA19, 1),
AND($AH$14="End"), EOMONTH(AA19, 1)
)</f>
        <v>44883</v>
      </c>
      <c r="AB20" s="75" cm="1">
        <f t="array" aca="1" ref="AB20" ca="1">_xlfn.IFS(AB19="","",
AND(AB19=last_rou_date), "",
AND($B$3="İllik"),DATE(YEAR(AB19)+1,MONTH(AB19),DAY(AB19) ),
AND($B$3="Aylıq", $AH$14="Not end"), EDATE(AB19,1),
AND($B$3="Aylıq", $AH$14="End"), EOMONTH(AB19,1)
)</f>
        <v>44883</v>
      </c>
      <c r="AC20" s="75" cm="1">
        <f t="array" aca="1" ref="AC20" ca="1">_xlfn.IFS(
AND($AN$14="Not year_end", AC19&gt;last_rou_date), "",
AND($AN$14="Year_end", AC19&gt;=last_rou_date), "",
AND($AN$14="Year_end"), DATE(YEAR(AC19+1), 12, 31),
AND($AN$14="Not year_end", MONTH(AC19)=12, DAY(AC19)=31), DATE(YEAR(AC18)+1, MONTH(AC18), DAY(AC18)),
AND($AN$14="Not year_end", OR(MONTH(AC19)&lt;&gt;12, DAY(AC19)&lt;&gt;31) ), DATE(YEAR(AC19), 12, 31)
)</f>
        <v>45795</v>
      </c>
      <c r="AD20" s="75" cm="1">
        <f t="array" aca="1" ref="AD20" ca="1">_xlfn.IFS(AD19="", "",
AND(AD19=last_rou_date, OR(MONTH(AD19)&lt;&gt;12, DAY(AD19)&lt;&gt;31) ), DATE(YEAR(AD19), 12, 31),
AND(MONTH(AD19)=12, DAY(AD19)=31, AD19&gt;=last_rou_date), "",
AND(MONTH(AD19)=12, DAY(AD19)&lt;&gt;31),  EOMONTH(AD19,0),
AND(MONTH(AD19)=12, DAY(AD19)=31, $AH$14="Not end"),  EDATE(AD18,1),
AND($AH$14="Not end"), EDATE(AD19, 1),
AND($AH$14="End"), EOMONTH(AD19, 1)
)</f>
        <v>44883</v>
      </c>
      <c r="AE20" s="68" cm="1">
        <f t="array" ref="AE20">_xlfn.IFS(W20="", "",
AND(W20&gt;0, W20&lt;=$B$4, $C$2="İllik artım, faiz olaraq", $D$2&gt;0, $B$3="İllik"), $B$5*((1+$D$2)^(W20-1)),
AND(W20&gt;0, W20&lt;=$B$4, $C$2="İllik artım, faiz olaraq", $D$2&gt;0, $B$3="Aylıq"), $B$5*((1+$D$2)^ROUNDDOWN((W20-1)/12,0)),
AND(W20=1, $C$2="Aşağıdakı kimi dəyişir", ), $B$5,
AND(W20&gt;1, W20&lt;=$B$4, $C$2="Aşağıdakı kimi dəyişir"), IFERROR(VLOOKUP(W20, $C$4:$D$7, 2, FALSE), AE19),
AND(W20&gt;0, W20&lt;=$B$4), $B$5,
TRUE,0 )</f>
        <v>3400</v>
      </c>
      <c r="AF20" s="76">
        <f t="shared" ca="1" si="1"/>
        <v>2022</v>
      </c>
      <c r="AG20" s="77"/>
      <c r="AH20" s="77"/>
    </row>
    <row r="21" spans="1:39" x14ac:dyDescent="0.4">
      <c r="A21" s="13" cm="1">
        <f t="array" aca="1" ref="A21" ca="1">_xlfn.IFS(
AND(SUMIFS(lease_table_interest_accruals, lease_table_dates, A20)&gt;0, COUNTIFS($E$14:E20, "Interest accrual", $A$14:A20, A20)=0),  A20,
AND(SUMIFS(lease_table_payments, lease_table_dates, A20)&gt;0, COUNTIFS($E$14:E20, "Payment", $A$14:A20, A20)=0),  A20,
AND(SUMIFS(rou_table_deprs, rou_table_dates, A20)&gt;0, COUNTIFS($E$14:E20, "Depreciation", $A$14:A20, A20)=0),  A20,
TRUE,  IFERROR(INDEX(rou_table_dates,  MATCH(A20, rou_table_dates)+1, ), "")
)</f>
        <v>44791</v>
      </c>
      <c r="B21" s="1" t="str" cm="1">
        <f t="array" aca="1" ref="B21" ca="1">_xlfn.IFS(
AND(E21="Payment", A21=$B$2), $AM$14,
E21="Payment", $AM$15,
E21="Interest accrual", $AM$18,
E21="Depreciation", $AM$17,
TRUE, "")</f>
        <v>Faiz xərci</v>
      </c>
      <c r="C21" s="1" t="str" cm="1">
        <f t="array" aca="1" ref="C21" ca="1">_xlfn.IFS(
E21="Payment", $AM$19,
E21="Interest accrual", $AM$15,
E21="Depreciation", $AM$16,
TRUE, "")</f>
        <v>Lizinq öhdəliyi</v>
      </c>
      <c r="D21" s="14" cm="1">
        <f t="array" aca="1" ref="D21" ca="1">_xlfn.IFS(
E21="Payment", _xlfn.XLOOKUP(A21, lease_table_dates, lease_table_payments, 0, 0),
E21="Interest accrual", _xlfn.XLOOKUP(A21, lease_table_dates, lease_table_interest_accruals, 0, 0),
E21="Depreciation", _xlfn.XLOOKUP(A21, rou_table_dates, rou_table_deprs, 0, 0),
TRUE, ""
)</f>
        <v>1228.3024695029017</v>
      </c>
      <c r="E21" s="7" t="str" cm="1">
        <f t="array" aca="1" ref="E21" ca="1">_xlfn.IFS(
AND(SUMIFS(lease_table_interest_accruals, lease_table_dates, A21)&gt;0, COUNTIFS($E$14:E20, "Interest accrual", $A$14:A20, A21)=0), "Interest accrual",
AND(SUMIFS(lease_table_payments, lease_table_dates, A21)&gt;0, COUNTIFS($E$14:E20, "Payment", $A$14:A20, A21)=0), "Payment",
AND(SUMIFS(rou_table_deprs, rou_table_dates, A21)&gt;0, COUNTIFS($E$14:E20, "Depreciation", $A$14:A20, A21)=0), "Depreciation",
TRUE,  ""
)</f>
        <v>Interest accrual</v>
      </c>
      <c r="G21" s="13" cm="1">
        <f t="array" aca="1" ref="G21" ca="1">_xlfn.IFS(
AND($B$11="Hə", $B$3="İllik"), Z21,
AND($B$11="Hə", $B$3="Aylıq"), AA21,
$B$11="Yox", X21)</f>
        <v>44913</v>
      </c>
      <c r="H21" s="14" cm="1">
        <f t="array" aca="1" ref="H21" ca="1">_xlfn.IFS( G21="", "",
TRUE, ROUND( H20+I21-J21, 2) )</f>
        <v>114854.8</v>
      </c>
      <c r="I21" s="14" cm="1">
        <f t="array" aca="1" ref="I21" ca="1">_xlfn.IFS(G21="", "",
G21=last_payment_date, (J21-H20),
 TRUE,  -  (H20- H20* (1+$B$6)^ (_xlfn.DAYS(G21,G20)/365) )
)</f>
        <v>1104.9857222574501</v>
      </c>
      <c r="J21" s="14" cm="1">
        <f t="array" aca="1" ref="J21" ca="1">_xlfn.IFS(G21="", "",
TRUE, _xlfn.XLOOKUP(G21,  payment_dates, payments,0,0)
)</f>
        <v>3400</v>
      </c>
      <c r="L21" s="2" cm="1">
        <f t="array" aca="1" ref="L21" ca="1">_xlfn.IFS(
AND($B$11="Hə", $B$3="İllik"), AC21,
AND($B$11="Hə", $B$3="Aylıq"), AD21,
$B$11="Yox", AB21)</f>
        <v>44913</v>
      </c>
      <c r="M21" s="14" cm="1">
        <f t="array" aca="1" ref="M21" ca="1">_xlfn.IFS( L21="", "",
(M20-N21)&lt;=0.5, 0,
TRUE,  M20-N21)</f>
        <v>111234.5240181977</v>
      </c>
      <c r="N21" s="15" cm="1">
        <f t="array" aca="1" ref="N21" ca="1">_xlfn.IFS(
L21="", "",
TRUE, MIN(M20, ROUND($M$14/ (last_rou_date - $B$2) * (L21-L20), 2) )
)</f>
        <v>2676.05</v>
      </c>
      <c r="P21" s="22" t="str">
        <f t="shared" ca="1" si="0"/>
        <v/>
      </c>
      <c r="Q21" s="14" t="str" cm="1">
        <f t="array" aca="1" ref="Q21" ca="1">_xlfn.IFS(P21="","",
$B$11="Hə", _xlfn.XLOOKUP(DATE(P21, 12, 31), rou_table_dates, rou_table_nbvs,0, 0),
TRUE,  MAX(0, ROUND($M$14 - $M$14/ (last_rou_date - $B$2) * (DATE(P21,12,31) - $B$2), 2) )
)</f>
        <v/>
      </c>
      <c r="R21" s="57" t="str" cm="1">
        <f t="array" aca="1" ref="R21" ca="1">_xlfn.IFS(P21="","",
$B$11="Hə", _xlfn.XLOOKUP(DATE(P21, 12, 31), lease_table_dates, lease_table_balances,0, 0),
TRUE, IFERROR( XNPV($B$6, IF(payment_dates &gt;DATE(P21, 12, 31), payments,  0),  IF(payment_dates &gt;DATE(P21, 12, 31), payment_dates,  DATE(P21, 12, 31))    ),0)
)</f>
        <v/>
      </c>
      <c r="S21" s="14" t="str" cm="1">
        <f t="array" aca="1" ref="S21" ca="1">_xlfn.IFS(P21="","",
TRUE,  MIN( MIN(Q20, $M$14), ROUND($M$14/ (last_rou_date - $B$2) * (DATE(P21,12,31) - MAX($B$2, DATE(P21-1, 12, 31))), 2) )
)</f>
        <v/>
      </c>
      <c r="T21" s="15" t="str" cm="1">
        <f t="array" aca="1" ref="T21" ca="1">_xlfn.IFS(P21="", "",
ISTEXT(R20), R21- (H21 - SUMIFS( lease_table_payments, lease_table_years, P21) -$AG$14 ),
AND(ISNUMBER(R20), R21&lt;&gt;""),   R21- (R20 - SUMIFS( lease_table_payments, lease_table_years, P21) )
)</f>
        <v/>
      </c>
      <c r="U21" s="14"/>
      <c r="V21" s="73">
        <f t="shared" si="2"/>
        <v>8</v>
      </c>
      <c r="W21" s="74" cm="1">
        <f t="array" ref="W21">_xlfn.IFS(
OR(W20=$B$4, W20=""),"",
TRUE,W20+1
)</f>
        <v>7</v>
      </c>
      <c r="X21" s="75" cm="1">
        <f t="array" ref="X21">_xlfn.IFS(X20="","",
W21="", "",
AND($B$3="İllik"),DATE(YEAR(X20)+1,MONTH(X20),DAY(X20) ),
AND($B$3="Aylıq", $AH$14="Not end"), EDATE(X20,1),
AND($B$3="Aylıq", $AH$14="End"), EOMONTH(X20,1)
)</f>
        <v>44913</v>
      </c>
      <c r="Y21" s="75" t="str" cm="1">
        <f t="array" aca="1" ref="Y21" ca="1">_xlfn.IFS(
AND($B$7="Dövrün əvvəlində", Y20&lt;=last_rou_date), DATE(YEAR(Y20)+1, 12, 31),
AND($B$7="Dövrün sonunda", Y20&lt;=last_payment_date), DATE(YEAR(Y20)+1, 12, 31),
TRUE, ""
)</f>
        <v/>
      </c>
      <c r="Z21" s="75" cm="1">
        <f t="array" aca="1" ref="Z21" ca="1">_xlfn.IFS(
AND($AN$14="Not year_end", Z20&gt;last_payment_date), "",
AND($AN$14="Year_end", Z20&gt;=last_payment_date), "",
AND($AN$14="Year_end"), DATE(YEAR(Z20+1), 12, 31),
AND($AN$14="Not year_end", MONTH(Z20)=12, DAY(Z20)=31), DATE(YEAR(Z19)+1, MONTH(Z19), DAY(Z19)),
AND($AN$14="Not year_end", OR(MONTH(Z20)&lt;&gt;12, DAY(Z20)&lt;&gt;31) ), DATE(YEAR(Z20), 12, 31)
)</f>
        <v>46022</v>
      </c>
      <c r="AA21" s="75" cm="1">
        <f t="array" aca="1" ref="AA21" ca="1">_xlfn.IFS(AA20="", "",
AND(AA20=last_payment_date, OR(MONTH(AA20)&lt;&gt;12, DAY(AA20)&lt;&gt;31) ), DATE(YEAR(AA20), 12, 31),
AND(MONTH(AA20)=12, DAY(AA20)=31, AA20&gt;=last_payment_date), "",
AND(MONTH(AA20)=12, DAY(AA20)&lt;&gt;31),  EOMONTH(AA20,0),
AND(MONTH(AA20)=12, DAY(AA20)=31, $AH$14="Not end"),  EDATE(AA19,1),
AND($AH$14="Not end"), EDATE(AA20, 1),
AND($AH$14="End"), EOMONTH(AA20, 1)
)</f>
        <v>44913</v>
      </c>
      <c r="AB21" s="75" cm="1">
        <f t="array" aca="1" ref="AB21" ca="1">_xlfn.IFS(AB20="","",
AND(AB20=last_rou_date), "",
AND($B$3="İllik"),DATE(YEAR(AB20)+1,MONTH(AB20),DAY(AB20) ),
AND($B$3="Aylıq", $AH$14="Not end"), EDATE(AB20,1),
AND($B$3="Aylıq", $AH$14="End"), EOMONTH(AB20,1)
)</f>
        <v>44913</v>
      </c>
      <c r="AC21" s="75" cm="1">
        <f t="array" aca="1" ref="AC21" ca="1">_xlfn.IFS(
AND($AN$14="Not year_end", AC20&gt;last_rou_date), "",
AND($AN$14="Year_end", AC20&gt;=last_rou_date), "",
AND($AN$14="Year_end"), DATE(YEAR(AC20+1), 12, 31),
AND($AN$14="Not year_end", MONTH(AC20)=12, DAY(AC20)=31), DATE(YEAR(AC19)+1, MONTH(AC19), DAY(AC19)),
AND($AN$14="Not year_end", OR(MONTH(AC20)&lt;&gt;12, DAY(AC20)&lt;&gt;31) ), DATE(YEAR(AC20), 12, 31)
)</f>
        <v>46022</v>
      </c>
      <c r="AD21" s="75" cm="1">
        <f t="array" aca="1" ref="AD21" ca="1">_xlfn.IFS(AD20="", "",
AND(AD20=last_rou_date, OR(MONTH(AD20)&lt;&gt;12, DAY(AD20)&lt;&gt;31) ), DATE(YEAR(AD20), 12, 31),
AND(MONTH(AD20)=12, DAY(AD20)=31, AD20&gt;=last_rou_date), "",
AND(MONTH(AD20)=12, DAY(AD20)&lt;&gt;31),  EOMONTH(AD20,0),
AND(MONTH(AD20)=12, DAY(AD20)=31, $AH$14="Not end"),  EDATE(AD19,1),
AND($AH$14="Not end"), EDATE(AD20, 1),
AND($AH$14="End"), EOMONTH(AD20, 1)
)</f>
        <v>44913</v>
      </c>
      <c r="AE21" s="68" cm="1">
        <f t="array" ref="AE21">_xlfn.IFS(W21="", "",
AND(W21&gt;0, W21&lt;=$B$4, $C$2="İllik artım, faiz olaraq", $D$2&gt;0, $B$3="İllik"), $B$5*((1+$D$2)^(W21-1)),
AND(W21&gt;0, W21&lt;=$B$4, $C$2="İllik artım, faiz olaraq", $D$2&gt;0, $B$3="Aylıq"), $B$5*((1+$D$2)^ROUNDDOWN((W21-1)/12,0)),
AND(W21=1, $C$2="Aşağıdakı kimi dəyişir", ), $B$5,
AND(W21&gt;1, W21&lt;=$B$4, $C$2="Aşağıdakı kimi dəyişir"), IFERROR(VLOOKUP(W21, $C$4:$D$7, 2, FALSE), AE20),
AND(W21&gt;0, W21&lt;=$B$4), $B$5,
TRUE,0 )</f>
        <v>3400</v>
      </c>
      <c r="AF21" s="76">
        <f t="shared" ca="1" si="1"/>
        <v>2022</v>
      </c>
    </row>
    <row r="22" spans="1:39" x14ac:dyDescent="0.4">
      <c r="A22" s="13" cm="1">
        <f t="array" aca="1" ref="A22" ca="1">_xlfn.IFS(
AND(SUMIFS(lease_table_interest_accruals, lease_table_dates, A21)&gt;0, COUNTIFS($E$14:E21, "Interest accrual", $A$14:A21, A21)=0),  A21,
AND(SUMIFS(lease_table_payments, lease_table_dates, A21)&gt;0, COUNTIFS($E$14:E21, "Payment", $A$14:A21, A21)=0),  A21,
AND(SUMIFS(rou_table_deprs, rou_table_dates, A21)&gt;0, COUNTIFS($E$14:E21, "Depreciation", $A$14:A21, A21)=0),  A21,
TRUE,  IFERROR(INDEX(rou_table_dates,  MATCH(A21, rou_table_dates)+1, ), "")
)</f>
        <v>44791</v>
      </c>
      <c r="B22" s="1" t="str" cm="1">
        <f t="array" aca="1" ref="B22" ca="1">_xlfn.IFS(
AND(E22="Payment", A22=$B$2), $AM$14,
E22="Payment", $AM$15,
E22="Interest accrual", $AM$18,
E22="Depreciation", $AM$17,
TRUE, "")</f>
        <v>Lizinq öhdəliyi</v>
      </c>
      <c r="C22" s="1" t="str" cm="1">
        <f t="array" aca="1" ref="C22" ca="1">_xlfn.IFS(
E22="Payment", $AM$19,
E22="Interest accrual", $AM$15,
E22="Depreciation", $AM$16,
TRUE, "")</f>
        <v>Pul vəsaitləri/Kreditor borcları</v>
      </c>
      <c r="D22" s="14" cm="1">
        <f t="array" aca="1" ref="D22" ca="1">_xlfn.IFS(
E22="Payment", _xlfn.XLOOKUP(A22, lease_table_dates, lease_table_payments, 0, 0),
E22="Interest accrual", _xlfn.XLOOKUP(A22, lease_table_dates, lease_table_interest_accruals, 0, 0),
E22="Depreciation", _xlfn.XLOOKUP(A22, rou_table_dates, rou_table_deprs, 0, 0),
TRUE, ""
)</f>
        <v>3400</v>
      </c>
      <c r="E22" s="7" t="str" cm="1">
        <f t="array" aca="1" ref="E22" ca="1">_xlfn.IFS(
AND(SUMIFS(lease_table_interest_accruals, lease_table_dates, A22)&gt;0, COUNTIFS($E$14:E21, "Interest accrual", $A$14:A21, A22)=0), "Interest accrual",
AND(SUMIFS(lease_table_payments, lease_table_dates, A22)&gt;0, COUNTIFS($E$14:E21, "Payment", $A$14:A21, A22)=0), "Payment",
AND(SUMIFS(rou_table_deprs, rou_table_dates, A22)&gt;0, COUNTIFS($E$14:E21, "Depreciation", $A$14:A21, A22)=0), "Depreciation",
TRUE,  ""
)</f>
        <v>Payment</v>
      </c>
      <c r="G22" s="13" cm="1">
        <f t="array" aca="1" ref="G22" ca="1">_xlfn.IFS(
AND($B$11="Hə", $B$3="İllik"), Z22,
AND($B$11="Hə", $B$3="Aylıq"), AA22,
$B$11="Yox", X22)</f>
        <v>44926</v>
      </c>
      <c r="H22" s="14" cm="1">
        <f t="array" aca="1" ref="H22" ca="1">_xlfn.IFS( G22="", "",
TRUE, ROUND( H21+I22-J22, 2) )</f>
        <v>115323</v>
      </c>
      <c r="I22" s="14" cm="1">
        <f t="array" aca="1" ref="I22" ca="1">_xlfn.IFS(G22="", "",
G22=last_payment_date, (J22-H21),
 TRUE,  -  (H21- H21* (1+$B$6)^ (_xlfn.DAYS(G22,G21)/365) )
)</f>
        <v>468.19829819312145</v>
      </c>
      <c r="J22" s="14" cm="1">
        <f t="array" aca="1" ref="J22" ca="1">_xlfn.IFS(G22="", "",
TRUE, _xlfn.XLOOKUP(G22,  payment_dates, payments,0,0)
)</f>
        <v>0</v>
      </c>
      <c r="L22" s="2" cm="1">
        <f t="array" aca="1" ref="L22" ca="1">_xlfn.IFS(
AND($B$11="Hə", $B$3="İllik"), AC22,
AND($B$11="Hə", $B$3="Aylıq"), AD22,
$B$11="Yox", AB22)</f>
        <v>44926</v>
      </c>
      <c r="M22" s="14" cm="1">
        <f t="array" aca="1" ref="M22" ca="1">_xlfn.IFS( L22="", "",
(M21-N22)&lt;=0.5, 0,
TRUE,  M21-N22)</f>
        <v>110074.9040181977</v>
      </c>
      <c r="N22" s="15" cm="1">
        <f t="array" aca="1" ref="N22" ca="1">_xlfn.IFS(
L22="", "",
TRUE, MIN(M21, ROUND($M$14/ (last_rou_date - $B$2) * (L22-L21), 2) )
)</f>
        <v>1159.6199999999999</v>
      </c>
      <c r="P22" s="22" t="str">
        <f t="shared" ca="1" si="0"/>
        <v/>
      </c>
      <c r="Q22" s="14" t="str" cm="1">
        <f t="array" aca="1" ref="Q22" ca="1">_xlfn.IFS(P22="","",
$B$11="Hə", _xlfn.XLOOKUP(DATE(P22, 12, 31), rou_table_dates, rou_table_nbvs,0, 0),
TRUE,  MAX(0, ROUND($M$14 - $M$14/ (last_rou_date - $B$2) * (DATE(P22,12,31) - $B$2), 2) )
)</f>
        <v/>
      </c>
      <c r="R22" s="57" t="str" cm="1">
        <f t="array" aca="1" ref="R22" ca="1">_xlfn.IFS(P22="","",
$B$11="Hə", _xlfn.XLOOKUP(DATE(P22, 12, 31), lease_table_dates, lease_table_balances,0, 0),
TRUE, IFERROR( XNPV($B$6, IF(payment_dates &gt;DATE(P22, 12, 31), payments,  0),  IF(payment_dates &gt;DATE(P22, 12, 31), payment_dates,  DATE(P22, 12, 31))    ),0)
)</f>
        <v/>
      </c>
      <c r="S22" s="14" t="str" cm="1">
        <f t="array" aca="1" ref="S22" ca="1">_xlfn.IFS(P22="","",
TRUE,  MIN( MIN(Q21, $M$14), ROUND($M$14/ (last_rou_date - $B$2) * (DATE(P22,12,31) - MAX($B$2, DATE(P22-1, 12, 31))), 2) )
)</f>
        <v/>
      </c>
      <c r="T22" s="15" t="str" cm="1">
        <f t="array" aca="1" ref="T22" ca="1">_xlfn.IFS(P22="", "",
ISTEXT(R21), R22- (H22 - SUMIFS( lease_table_payments, lease_table_years, P22) -$AG$14 ),
AND(ISNUMBER(R21), R22&lt;&gt;""),   R22- (R21 - SUMIFS( lease_table_payments, lease_table_years, P22) )
)</f>
        <v/>
      </c>
      <c r="U22" s="14"/>
      <c r="V22" s="73">
        <f t="shared" si="2"/>
        <v>9</v>
      </c>
      <c r="W22" s="74" cm="1">
        <f t="array" ref="W22">_xlfn.IFS(
OR(W21=$B$4, W21=""),"",
TRUE,W21+1
)</f>
        <v>8</v>
      </c>
      <c r="X22" s="75" cm="1">
        <f t="array" ref="X22">_xlfn.IFS(X21="","",
W22="", "",
AND($B$3="İllik"),DATE(YEAR(X21)+1,MONTH(X21),DAY(X21) ),
AND($B$3="Aylıq", $AH$14="Not end"), EDATE(X21,1),
AND($B$3="Aylıq", $AH$14="End"), EOMONTH(X21,1)
)</f>
        <v>44944</v>
      </c>
      <c r="Y22" s="75" t="str" cm="1">
        <f t="array" aca="1" ref="Y22" ca="1">_xlfn.IFS(
AND($B$7="Dövrün əvvəlində", Y21&lt;=last_rou_date), DATE(YEAR(Y21)+1, 12, 31),
AND($B$7="Dövrün sonunda", Y21&lt;=last_payment_date), DATE(YEAR(Y21)+1, 12, 31),
TRUE, ""
)</f>
        <v/>
      </c>
      <c r="Z22" s="75" cm="1">
        <f t="array" aca="1" ref="Z22" ca="1">_xlfn.IFS(
AND($AN$14="Not year_end", Z21&gt;last_payment_date), "",
AND($AN$14="Year_end", Z21&gt;=last_payment_date), "",
AND($AN$14="Year_end"), DATE(YEAR(Z21+1), 12, 31),
AND($AN$14="Not year_end", MONTH(Z21)=12, DAY(Z21)=31), DATE(YEAR(Z20)+1, MONTH(Z20), DAY(Z20)),
AND($AN$14="Not year_end", OR(MONTH(Z21)&lt;&gt;12, DAY(Z21)&lt;&gt;31) ), DATE(YEAR(Z21), 12, 31)
)</f>
        <v>46160</v>
      </c>
      <c r="AA22" s="75" cm="1">
        <f t="array" aca="1" ref="AA22" ca="1">_xlfn.IFS(AA21="", "",
AND(AA21=last_payment_date, OR(MONTH(AA21)&lt;&gt;12, DAY(AA21)&lt;&gt;31) ), DATE(YEAR(AA21), 12, 31),
AND(MONTH(AA21)=12, DAY(AA21)=31, AA21&gt;=last_payment_date), "",
AND(MONTH(AA21)=12, DAY(AA21)&lt;&gt;31),  EOMONTH(AA21,0),
AND(MONTH(AA21)=12, DAY(AA21)=31, $AH$14="Not end"),  EDATE(AA20,1),
AND($AH$14="Not end"), EDATE(AA21, 1),
AND($AH$14="End"), EOMONTH(AA21, 1)
)</f>
        <v>44926</v>
      </c>
      <c r="AB22" s="75" cm="1">
        <f t="array" aca="1" ref="AB22" ca="1">_xlfn.IFS(AB21="","",
AND(AB21=last_rou_date), "",
AND($B$3="İllik"),DATE(YEAR(AB21)+1,MONTH(AB21),DAY(AB21) ),
AND($B$3="Aylıq", $AH$14="Not end"), EDATE(AB21,1),
AND($B$3="Aylıq", $AH$14="End"), EOMONTH(AB21,1)
)</f>
        <v>44944</v>
      </c>
      <c r="AC22" s="75" cm="1">
        <f t="array" aca="1" ref="AC22" ca="1">_xlfn.IFS(
AND($AN$14="Not year_end", AC21&gt;last_rou_date), "",
AND($AN$14="Year_end", AC21&gt;=last_rou_date), "",
AND($AN$14="Year_end"), DATE(YEAR(AC21+1), 12, 31),
AND($AN$14="Not year_end", MONTH(AC21)=12, DAY(AC21)=31), DATE(YEAR(AC20)+1, MONTH(AC20), DAY(AC20)),
AND($AN$14="Not year_end", OR(MONTH(AC21)&lt;&gt;12, DAY(AC21)&lt;&gt;31) ), DATE(YEAR(AC21), 12, 31)
)</f>
        <v>46160</v>
      </c>
      <c r="AD22" s="75" cm="1">
        <f t="array" aca="1" ref="AD22" ca="1">_xlfn.IFS(AD21="", "",
AND(AD21=last_rou_date, OR(MONTH(AD21)&lt;&gt;12, DAY(AD21)&lt;&gt;31) ), DATE(YEAR(AD21), 12, 31),
AND(MONTH(AD21)=12, DAY(AD21)=31, AD21&gt;=last_rou_date), "",
AND(MONTH(AD21)=12, DAY(AD21)&lt;&gt;31),  EOMONTH(AD21,0),
AND(MONTH(AD21)=12, DAY(AD21)=31, $AH$14="Not end"),  EDATE(AD20,1),
AND($AH$14="Not end"), EDATE(AD21, 1),
AND($AH$14="End"), EOMONTH(AD21, 1)
)</f>
        <v>44926</v>
      </c>
      <c r="AE22" s="68" cm="1">
        <f t="array" ref="AE22">_xlfn.IFS(W22="", "",
AND(W22&gt;0, W22&lt;=$B$4, $C$2="İllik artım, faiz olaraq", $D$2&gt;0, $B$3="İllik"), $B$5*((1+$D$2)^(W22-1)),
AND(W22&gt;0, W22&lt;=$B$4, $C$2="İllik artım, faiz olaraq", $D$2&gt;0, $B$3="Aylıq"), $B$5*((1+$D$2)^ROUNDDOWN((W22-1)/12,0)),
AND(W22=1, $C$2="Aşağıdakı kimi dəyişir", ), $B$5,
AND(W22&gt;1, W22&lt;=$B$4, $C$2="Aşağıdakı kimi dəyişir"), IFERROR(VLOOKUP(W22, $C$4:$D$7, 2, FALSE), AE21),
AND(W22&gt;0, W22&lt;=$B$4), $B$5,
TRUE,0 )</f>
        <v>3400</v>
      </c>
      <c r="AF22" s="76">
        <f t="shared" ca="1" si="1"/>
        <v>2022</v>
      </c>
    </row>
    <row r="23" spans="1:39" x14ac:dyDescent="0.4">
      <c r="A23" s="13" cm="1">
        <f t="array" aca="1" ref="A23" ca="1">_xlfn.IFS(
AND(SUMIFS(lease_table_interest_accruals, lease_table_dates, A22)&gt;0, COUNTIFS($E$14:E22, "Interest accrual", $A$14:A22, A22)=0),  A22,
AND(SUMIFS(lease_table_payments, lease_table_dates, A22)&gt;0, COUNTIFS($E$14:E22, "Payment", $A$14:A22, A22)=0),  A22,
AND(SUMIFS(rou_table_deprs, rou_table_dates, A22)&gt;0, COUNTIFS($E$14:E22, "Depreciation", $A$14:A22, A22)=0),  A22,
TRUE,  IFERROR(INDEX(rou_table_dates,  MATCH(A22, rou_table_dates)+1, ), "")
)</f>
        <v>44791</v>
      </c>
      <c r="B23" s="1" t="str" cm="1">
        <f t="array" aca="1" ref="B23" ca="1">_xlfn.IFS(
AND(E23="Payment", A23=$B$2), $AM$14,
E23="Payment", $AM$15,
E23="Interest accrual", $AM$18,
E23="Depreciation", $AM$17,
TRUE, "")</f>
        <v>Amortizasiya xərci</v>
      </c>
      <c r="C23" s="1" t="str" cm="1">
        <f t="array" aca="1" ref="C23" ca="1">_xlfn.IFS(
E23="Payment", $AM$19,
E23="Interest accrual", $AM$15,
E23="Depreciation", $AM$16,
TRUE, "")</f>
        <v>İstifadə hüququ - Yığılmış amortizasiya</v>
      </c>
      <c r="D23" s="14" cm="1">
        <f t="array" aca="1" ref="D23" ca="1">_xlfn.IFS(
E23="Payment", _xlfn.XLOOKUP(A23, lease_table_dates, lease_table_payments, 0, 0),
E23="Interest accrual", _xlfn.XLOOKUP(A23, lease_table_dates, lease_table_interest_accruals, 0, 0),
E23="Depreciation", _xlfn.XLOOKUP(A23, rou_table_dates, rou_table_deprs, 0, 0),
TRUE, ""
)</f>
        <v>2765.25</v>
      </c>
      <c r="E23" s="7" t="str" cm="1">
        <f t="array" aca="1" ref="E23" ca="1">_xlfn.IFS(
AND(SUMIFS(lease_table_interest_accruals, lease_table_dates, A23)&gt;0, COUNTIFS($E$14:E22, "Interest accrual", $A$14:A22, A23)=0), "Interest accrual",
AND(SUMIFS(lease_table_payments, lease_table_dates, A23)&gt;0, COUNTIFS($E$14:E22, "Payment", $A$14:A22, A23)=0), "Payment",
AND(SUMIFS(rou_table_deprs, rou_table_dates, A23)&gt;0, COUNTIFS($E$14:E22, "Depreciation", $A$14:A22, A23)=0), "Depreciation",
TRUE,  ""
)</f>
        <v>Depreciation</v>
      </c>
      <c r="G23" s="13" cm="1">
        <f t="array" aca="1" ref="G23" ca="1">_xlfn.IFS(
AND($B$11="Hə", $B$3="İllik"), Z23,
AND($B$11="Hə", $B$3="Aylıq"), AA23,
$B$11="Yox", X23)</f>
        <v>44944</v>
      </c>
      <c r="H23" s="14" cm="1">
        <f t="array" aca="1" ref="H23" ca="1">_xlfn.IFS( G23="", "",
TRUE, ROUND( H22+I23-J23, 2) )</f>
        <v>112574.43</v>
      </c>
      <c r="I23" s="14" cm="1">
        <f t="array" aca="1" ref="I23" ca="1">_xlfn.IFS(G23="", "",
G23=last_payment_date, (J23-H22),
 TRUE,  -  (H22- H22* (1+$B$6)^ (_xlfn.DAYS(G23,G22)/365) )
)</f>
        <v>651.42707405349938</v>
      </c>
      <c r="J23" s="14" cm="1">
        <f t="array" aca="1" ref="J23" ca="1">_xlfn.IFS(G23="", "",
TRUE, _xlfn.XLOOKUP(G23,  payment_dates, payments,0,0)
)</f>
        <v>3400</v>
      </c>
      <c r="L23" s="2" cm="1">
        <f t="array" aca="1" ref="L23" ca="1">_xlfn.IFS(
AND($B$11="Hə", $B$3="İllik"), AC23,
AND($B$11="Hə", $B$3="Aylıq"), AD23,
$B$11="Yox", AB23)</f>
        <v>44944</v>
      </c>
      <c r="M23" s="14" cm="1">
        <f t="array" aca="1" ref="M23" ca="1">_xlfn.IFS( L23="", "",
(M22-N23)&lt;=0.5, 0,
TRUE,  M22-N23)</f>
        <v>108469.2740181977</v>
      </c>
      <c r="N23" s="15" cm="1">
        <f t="array" aca="1" ref="N23" ca="1">_xlfn.IFS(
L23="", "",
TRUE, MIN(M22, ROUND($M$14/ (last_rou_date - $B$2) * (L23-L22), 2) )
)</f>
        <v>1605.63</v>
      </c>
      <c r="P23" s="22" t="str">
        <f t="shared" ca="1" si="0"/>
        <v/>
      </c>
      <c r="Q23" s="14" t="str" cm="1">
        <f t="array" aca="1" ref="Q23" ca="1">_xlfn.IFS(P23="","",
$B$11="Hə", _xlfn.XLOOKUP(DATE(P23, 12, 31), rou_table_dates, rou_table_nbvs,0, 0),
TRUE,  MAX(0, ROUND($M$14 - $M$14/ (last_rou_date - $B$2) * (DATE(P23,12,31) - $B$2), 2) )
)</f>
        <v/>
      </c>
      <c r="R23" s="57" t="str" cm="1">
        <f t="array" aca="1" ref="R23" ca="1">_xlfn.IFS(P23="","",
$B$11="Hə", _xlfn.XLOOKUP(DATE(P23, 12, 31), lease_table_dates, lease_table_balances,0, 0),
TRUE, IFERROR( XNPV($B$6, IF(payment_dates &gt;DATE(P23, 12, 31), payments,  0),  IF(payment_dates &gt;DATE(P23, 12, 31), payment_dates,  DATE(P23, 12, 31))    ),0)
)</f>
        <v/>
      </c>
      <c r="S23" s="14" t="str" cm="1">
        <f t="array" aca="1" ref="S23" ca="1">_xlfn.IFS(P23="","",
TRUE,  MIN( MIN(Q22, $M$14), ROUND($M$14/ (last_rou_date - $B$2) * (DATE(P23,12,31) - MAX($B$2, DATE(P23-1, 12, 31))), 2) )
)</f>
        <v/>
      </c>
      <c r="T23" s="15" t="str" cm="1">
        <f t="array" aca="1" ref="T23" ca="1">_xlfn.IFS(P23="", "",
ISTEXT(R22), R23- (H23 - SUMIFS( lease_table_payments, lease_table_years, P23) -$AG$14 ),
AND(ISNUMBER(R22), R23&lt;&gt;""),   R23- (R22 - SUMIFS( lease_table_payments, lease_table_years, P23) )
)</f>
        <v/>
      </c>
      <c r="U23" s="14"/>
      <c r="V23" s="73">
        <f t="shared" si="2"/>
        <v>10</v>
      </c>
      <c r="W23" s="74" cm="1">
        <f t="array" ref="W23">_xlfn.IFS(
OR(W22=$B$4, W22=""),"",
TRUE,W22+1
)</f>
        <v>9</v>
      </c>
      <c r="X23" s="75" cm="1">
        <f t="array" ref="X23">_xlfn.IFS(X22="","",
W23="", "",
AND($B$3="İllik"),DATE(YEAR(X22)+1,MONTH(X22),DAY(X22) ),
AND($B$3="Aylıq", $AH$14="Not end"), EDATE(X22,1),
AND($B$3="Aylıq", $AH$14="End"), EOMONTH(X22,1)
)</f>
        <v>44975</v>
      </c>
      <c r="Y23" s="75" t="str" cm="1">
        <f t="array" aca="1" ref="Y23" ca="1">_xlfn.IFS(
AND($B$7="Dövrün əvvəlində", Y22&lt;=last_rou_date), DATE(YEAR(Y22)+1, 12, 31),
AND($B$7="Dövrün sonunda", Y22&lt;=last_payment_date), DATE(YEAR(Y22)+1, 12, 31),
TRUE, ""
)</f>
        <v/>
      </c>
      <c r="Z23" s="75" cm="1">
        <f t="array" aca="1" ref="Z23" ca="1">_xlfn.IFS(
AND($AN$14="Not year_end", Z22&gt;last_payment_date), "",
AND($AN$14="Year_end", Z22&gt;=last_payment_date), "",
AND($AN$14="Year_end"), DATE(YEAR(Z22+1), 12, 31),
AND($AN$14="Not year_end", MONTH(Z22)=12, DAY(Z22)=31), DATE(YEAR(Z21)+1, MONTH(Z21), DAY(Z21)),
AND($AN$14="Not year_end", OR(MONTH(Z22)&lt;&gt;12, DAY(Z22)&lt;&gt;31) ), DATE(YEAR(Z22), 12, 31)
)</f>
        <v>46387</v>
      </c>
      <c r="AA23" s="75" cm="1">
        <f t="array" aca="1" ref="AA23" ca="1">_xlfn.IFS(AA22="", "",
AND(AA22=last_payment_date, OR(MONTH(AA22)&lt;&gt;12, DAY(AA22)&lt;&gt;31) ), DATE(YEAR(AA22), 12, 31),
AND(MONTH(AA22)=12, DAY(AA22)=31, AA22&gt;=last_payment_date), "",
AND(MONTH(AA22)=12, DAY(AA22)&lt;&gt;31),  EOMONTH(AA22,0),
AND(MONTH(AA22)=12, DAY(AA22)=31, $AH$14="Not end"),  EDATE(AA21,1),
AND($AH$14="Not end"), EDATE(AA22, 1),
AND($AH$14="End"), EOMONTH(AA22, 1)
)</f>
        <v>44944</v>
      </c>
      <c r="AB23" s="75" cm="1">
        <f t="array" aca="1" ref="AB23" ca="1">_xlfn.IFS(AB22="","",
AND(AB22=last_rou_date), "",
AND($B$3="İllik"),DATE(YEAR(AB22)+1,MONTH(AB22),DAY(AB22) ),
AND($B$3="Aylıq", $AH$14="Not end"), EDATE(AB22,1),
AND($B$3="Aylıq", $AH$14="End"), EOMONTH(AB22,1)
)</f>
        <v>44975</v>
      </c>
      <c r="AC23" s="75" cm="1">
        <f t="array" aca="1" ref="AC23" ca="1">_xlfn.IFS(
AND($AN$14="Not year_end", AC22&gt;last_rou_date), "",
AND($AN$14="Year_end", AC22&gt;=last_rou_date), "",
AND($AN$14="Year_end"), DATE(YEAR(AC22+1), 12, 31),
AND($AN$14="Not year_end", MONTH(AC22)=12, DAY(AC22)=31), DATE(YEAR(AC21)+1, MONTH(AC21), DAY(AC21)),
AND($AN$14="Not year_end", OR(MONTH(AC22)&lt;&gt;12, DAY(AC22)&lt;&gt;31) ), DATE(YEAR(AC22), 12, 31)
)</f>
        <v>46387</v>
      </c>
      <c r="AD23" s="75" cm="1">
        <f t="array" aca="1" ref="AD23" ca="1">_xlfn.IFS(AD22="", "",
AND(AD22=last_rou_date, OR(MONTH(AD22)&lt;&gt;12, DAY(AD22)&lt;&gt;31) ), DATE(YEAR(AD22), 12, 31),
AND(MONTH(AD22)=12, DAY(AD22)=31, AD22&gt;=last_rou_date), "",
AND(MONTH(AD22)=12, DAY(AD22)&lt;&gt;31),  EOMONTH(AD22,0),
AND(MONTH(AD22)=12, DAY(AD22)=31, $AH$14="Not end"),  EDATE(AD21,1),
AND($AH$14="Not end"), EDATE(AD22, 1),
AND($AH$14="End"), EOMONTH(AD22, 1)
)</f>
        <v>44944</v>
      </c>
      <c r="AE23" s="68" cm="1">
        <f t="array" ref="AE23">_xlfn.IFS(W23="", "",
AND(W23&gt;0, W23&lt;=$B$4, $C$2="İllik artım, faiz olaraq", $D$2&gt;0, $B$3="İllik"), $B$5*((1+$D$2)^(W23-1)),
AND(W23&gt;0, W23&lt;=$B$4, $C$2="İllik artım, faiz olaraq", $D$2&gt;0, $B$3="Aylıq"), $B$5*((1+$D$2)^ROUNDDOWN((W23-1)/12,0)),
AND(W23=1, $C$2="Aşağıdakı kimi dəyişir", ), $B$5,
AND(W23&gt;1, W23&lt;=$B$4, $C$2="Aşağıdakı kimi dəyişir"), IFERROR(VLOOKUP(W23, $C$4:$D$7, 2, FALSE), AE22),
AND(W23&gt;0, W23&lt;=$B$4), $B$5,
TRUE,0 )</f>
        <v>3400</v>
      </c>
      <c r="AF23" s="76">
        <f t="shared" ca="1" si="1"/>
        <v>2023</v>
      </c>
    </row>
    <row r="24" spans="1:39" x14ac:dyDescent="0.4">
      <c r="A24" s="13" cm="1">
        <f t="array" aca="1" ref="A24" ca="1">_xlfn.IFS(
AND(SUMIFS(lease_table_interest_accruals, lease_table_dates, A23)&gt;0, COUNTIFS($E$14:E23, "Interest accrual", $A$14:A23, A23)=0),  A23,
AND(SUMIFS(lease_table_payments, lease_table_dates, A23)&gt;0, COUNTIFS($E$14:E23, "Payment", $A$14:A23, A23)=0),  A23,
AND(SUMIFS(rou_table_deprs, rou_table_dates, A23)&gt;0, COUNTIFS($E$14:E23, "Depreciation", $A$14:A23, A23)=0),  A23,
TRUE,  IFERROR(INDEX(rou_table_dates,  MATCH(A23, rou_table_dates)+1, ), "")
)</f>
        <v>44822</v>
      </c>
      <c r="B24" s="1" t="str" cm="1">
        <f t="array" aca="1" ref="B24" ca="1">_xlfn.IFS(
AND(E24="Payment", A24=$B$2), $AM$14,
E24="Payment", $AM$15,
E24="Interest accrual", $AM$18,
E24="Depreciation", $AM$17,
TRUE, "")</f>
        <v>Faiz xərci</v>
      </c>
      <c r="C24" s="1" t="str" cm="1">
        <f t="array" aca="1" ref="C24" ca="1">_xlfn.IFS(
E24="Payment", $AM$19,
E24="Interest accrual", $AM$15,
E24="Depreciation", $AM$16,
TRUE, "")</f>
        <v>Lizinq öhdəliyi</v>
      </c>
      <c r="D24" s="14" cm="1">
        <f t="array" aca="1" ref="D24" ca="1">_xlfn.IFS(
E24="Payment", _xlfn.XLOOKUP(A24, lease_table_dates, lease_table_payments, 0, 0),
E24="Interest accrual", _xlfn.XLOOKUP(A24, lease_table_dates, lease_table_interest_accruals, 0, 0),
E24="Depreciation", _xlfn.XLOOKUP(A24, rou_table_dates, rou_table_deprs, 0, 0),
TRUE, ""
)</f>
        <v>1207.1323451369099</v>
      </c>
      <c r="E24" s="7" t="str" cm="1">
        <f t="array" aca="1" ref="E24" ca="1">_xlfn.IFS(
AND(SUMIFS(lease_table_interest_accruals, lease_table_dates, A24)&gt;0, COUNTIFS($E$14:E23, "Interest accrual", $A$14:A23, A24)=0), "Interest accrual",
AND(SUMIFS(lease_table_payments, lease_table_dates, A24)&gt;0, COUNTIFS($E$14:E23, "Payment", $A$14:A23, A24)=0), "Payment",
AND(SUMIFS(rou_table_deprs, rou_table_dates, A24)&gt;0, COUNTIFS($E$14:E23, "Depreciation", $A$14:A23, A24)=0), "Depreciation",
TRUE,  ""
)</f>
        <v>Interest accrual</v>
      </c>
      <c r="G24" s="13" cm="1">
        <f t="array" aca="1" ref="G24" ca="1">_xlfn.IFS(
AND($B$11="Hə", $B$3="İllik"), Z24,
AND($B$11="Hə", $B$3="Aylıq"), AA24,
$B$11="Yox", X24)</f>
        <v>44975</v>
      </c>
      <c r="H24" s="14" cm="1">
        <f t="array" aca="1" ref="H24" ca="1">_xlfn.IFS( G24="", "",
TRUE, ROUND( H23+I24-J24, 2) )</f>
        <v>110271.83</v>
      </c>
      <c r="I24" s="14" cm="1">
        <f t="array" aca="1" ref="I24" ca="1">_xlfn.IFS(G24="", "",
G24=last_payment_date, (J24-H23),
 TRUE,  -  (H23- H23* (1+$B$6)^ (_xlfn.DAYS(G24,G23)/365) )
)</f>
        <v>1097.3959034539293</v>
      </c>
      <c r="J24" s="14" cm="1">
        <f t="array" aca="1" ref="J24" ca="1">_xlfn.IFS(G24="", "",
TRUE, _xlfn.XLOOKUP(G24,  payment_dates, payments,0,0)
)</f>
        <v>3400</v>
      </c>
      <c r="L24" s="2" cm="1">
        <f t="array" aca="1" ref="L24" ca="1">_xlfn.IFS(
AND($B$11="Hə", $B$3="İllik"), AC24,
AND($B$11="Hə", $B$3="Aylıq"), AD24,
$B$11="Yox", AB24)</f>
        <v>44975</v>
      </c>
      <c r="M24" s="14" cm="1">
        <f t="array" aca="1" ref="M24" ca="1">_xlfn.IFS( L24="", "",
(M23-N24)&lt;=0.5, 0,
TRUE,  M23-N24)</f>
        <v>105704.0240181977</v>
      </c>
      <c r="N24" s="15" cm="1">
        <f t="array" aca="1" ref="N24" ca="1">_xlfn.IFS(
L24="", "",
TRUE, MIN(M23, ROUND($M$14/ (last_rou_date - $B$2) * (L24-L23), 2) )
)</f>
        <v>2765.25</v>
      </c>
      <c r="P24" s="22" t="str">
        <f t="shared" ca="1" si="0"/>
        <v/>
      </c>
      <c r="Q24" s="14" t="str" cm="1">
        <f t="array" aca="1" ref="Q24" ca="1">_xlfn.IFS(P24="","",
$B$11="Hə", _xlfn.XLOOKUP(DATE(P24, 12, 31), rou_table_dates, rou_table_nbvs,0, 0),
TRUE,  MAX(0, ROUND($M$14 - $M$14/ (last_rou_date - $B$2) * (DATE(P24,12,31) - $B$2), 2) )
)</f>
        <v/>
      </c>
      <c r="R24" s="57" t="str" cm="1">
        <f t="array" aca="1" ref="R24" ca="1">_xlfn.IFS(P24="","",
$B$11="Hə", _xlfn.XLOOKUP(DATE(P24, 12, 31), lease_table_dates, lease_table_balances,0, 0),
TRUE, IFERROR( XNPV($B$6, IF(payment_dates &gt;DATE(P24, 12, 31), payments,  0),  IF(payment_dates &gt;DATE(P24, 12, 31), payment_dates,  DATE(P24, 12, 31))    ),0)
)</f>
        <v/>
      </c>
      <c r="S24" s="14" t="str" cm="1">
        <f t="array" aca="1" ref="S24" ca="1">_xlfn.IFS(P24="","",
TRUE,  MIN( MIN(Q23, $M$14), ROUND($M$14/ (last_rou_date - $B$2) * (DATE(P24,12,31) - MAX($B$2, DATE(P24-1, 12, 31))), 2) )
)</f>
        <v/>
      </c>
      <c r="T24" s="15" t="str" cm="1">
        <f t="array" aca="1" ref="T24" ca="1">_xlfn.IFS(P24="", "",
ISTEXT(R23), R24- (H24 - SUMIFS( lease_table_payments, lease_table_years, P24) -$AG$14 ),
AND(ISNUMBER(R23), R24&lt;&gt;""),   R24- (R23 - SUMIFS( lease_table_payments, lease_table_years, P24) )
)</f>
        <v/>
      </c>
      <c r="U24" s="14"/>
      <c r="V24" s="73">
        <f t="shared" si="2"/>
        <v>11</v>
      </c>
      <c r="W24" s="74" cm="1">
        <f t="array" ref="W24">_xlfn.IFS(
OR(W23=$B$4, W23=""),"",
TRUE,W23+1
)</f>
        <v>10</v>
      </c>
      <c r="X24" s="75" cm="1">
        <f t="array" ref="X24">_xlfn.IFS(X23="","",
W24="", "",
AND($B$3="İllik"),DATE(YEAR(X23)+1,MONTH(X23),DAY(X23) ),
AND($B$3="Aylıq", $AH$14="Not end"), EDATE(X23,1),
AND($B$3="Aylıq", $AH$14="End"), EOMONTH(X23,1)
)</f>
        <v>45003</v>
      </c>
      <c r="Y24" s="75" t="str" cm="1">
        <f t="array" aca="1" ref="Y24" ca="1">_xlfn.IFS(
AND($B$7="Dövrün əvvəlində", Y23&lt;=last_rou_date), DATE(YEAR(Y23)+1, 12, 31),
AND($B$7="Dövrün sonunda", Y23&lt;=last_payment_date), DATE(YEAR(Y23)+1, 12, 31),
TRUE, ""
)</f>
        <v/>
      </c>
      <c r="Z24" s="75" t="str" cm="1">
        <f t="array" aca="1" ref="Z24" ca="1">_xlfn.IFS(
AND($AN$14="Not year_end", Z23&gt;last_payment_date), "",
AND($AN$14="Year_end", Z23&gt;=last_payment_date), "",
AND($AN$14="Year_end"), DATE(YEAR(Z23+1), 12, 31),
AND($AN$14="Not year_end", MONTH(Z23)=12, DAY(Z23)=31), DATE(YEAR(Z22)+1, MONTH(Z22), DAY(Z22)),
AND($AN$14="Not year_end", OR(MONTH(Z23)&lt;&gt;12, DAY(Z23)&lt;&gt;31) ), DATE(YEAR(Z23), 12, 31)
)</f>
        <v/>
      </c>
      <c r="AA24" s="75" cm="1">
        <f t="array" aca="1" ref="AA24" ca="1">_xlfn.IFS(AA23="", "",
AND(AA23=last_payment_date, OR(MONTH(AA23)&lt;&gt;12, DAY(AA23)&lt;&gt;31) ), DATE(YEAR(AA23), 12, 31),
AND(MONTH(AA23)=12, DAY(AA23)=31, AA23&gt;=last_payment_date), "",
AND(MONTH(AA23)=12, DAY(AA23)&lt;&gt;31),  EOMONTH(AA23,0),
AND(MONTH(AA23)=12, DAY(AA23)=31, $AH$14="Not end"),  EDATE(AA22,1),
AND($AH$14="Not end"), EDATE(AA23, 1),
AND($AH$14="End"), EOMONTH(AA23, 1)
)</f>
        <v>44975</v>
      </c>
      <c r="AB24" s="75" cm="1">
        <f t="array" aca="1" ref="AB24" ca="1">_xlfn.IFS(AB23="","",
AND(AB23=last_rou_date), "",
AND($B$3="İllik"),DATE(YEAR(AB23)+1,MONTH(AB23),DAY(AB23) ),
AND($B$3="Aylıq", $AH$14="Not end"), EDATE(AB23,1),
AND($B$3="Aylıq", $AH$14="End"), EOMONTH(AB23,1)
)</f>
        <v>45003</v>
      </c>
      <c r="AC24" s="75" t="str" cm="1">
        <f t="array" aca="1" ref="AC24" ca="1">_xlfn.IFS(
AND($AN$14="Not year_end", AC23&gt;last_rou_date), "",
AND($AN$14="Year_end", AC23&gt;=last_rou_date), "",
AND($AN$14="Year_end"), DATE(YEAR(AC23+1), 12, 31),
AND($AN$14="Not year_end", MONTH(AC23)=12, DAY(AC23)=31), DATE(YEAR(AC22)+1, MONTH(AC22), DAY(AC22)),
AND($AN$14="Not year_end", OR(MONTH(AC23)&lt;&gt;12, DAY(AC23)&lt;&gt;31) ), DATE(YEAR(AC23), 12, 31)
)</f>
        <v/>
      </c>
      <c r="AD24" s="75" cm="1">
        <f t="array" aca="1" ref="AD24" ca="1">_xlfn.IFS(AD23="", "",
AND(AD23=last_rou_date, OR(MONTH(AD23)&lt;&gt;12, DAY(AD23)&lt;&gt;31) ), DATE(YEAR(AD23), 12, 31),
AND(MONTH(AD23)=12, DAY(AD23)=31, AD23&gt;=last_rou_date), "",
AND(MONTH(AD23)=12, DAY(AD23)&lt;&gt;31),  EOMONTH(AD23,0),
AND(MONTH(AD23)=12, DAY(AD23)=31, $AH$14="Not end"),  EDATE(AD22,1),
AND($AH$14="Not end"), EDATE(AD23, 1),
AND($AH$14="End"), EOMONTH(AD23, 1)
)</f>
        <v>44975</v>
      </c>
      <c r="AE24" s="68" cm="1">
        <f t="array" ref="AE24">_xlfn.IFS(W24="", "",
AND(W24&gt;0, W24&lt;=$B$4, $C$2="İllik artım, faiz olaraq", $D$2&gt;0, $B$3="İllik"), $B$5*((1+$D$2)^(W24-1)),
AND(W24&gt;0, W24&lt;=$B$4, $C$2="İllik artım, faiz olaraq", $D$2&gt;0, $B$3="Aylıq"), $B$5*((1+$D$2)^ROUNDDOWN((W24-1)/12,0)),
AND(W24=1, $C$2="Aşağıdakı kimi dəyişir", ), $B$5,
AND(W24&gt;1, W24&lt;=$B$4, $C$2="Aşağıdakı kimi dəyişir"), IFERROR(VLOOKUP(W24, $C$4:$D$7, 2, FALSE), AE23),
AND(W24&gt;0, W24&lt;=$B$4), $B$5,
TRUE,0 )</f>
        <v>3400</v>
      </c>
      <c r="AF24" s="76">
        <f t="shared" ca="1" si="1"/>
        <v>2023</v>
      </c>
    </row>
    <row r="25" spans="1:39" x14ac:dyDescent="0.4">
      <c r="A25" s="13" cm="1">
        <f t="array" aca="1" ref="A25" ca="1">_xlfn.IFS(
AND(SUMIFS(lease_table_interest_accruals, lease_table_dates, A24)&gt;0, COUNTIFS($E$14:E24, "Interest accrual", $A$14:A24, A24)=0),  A24,
AND(SUMIFS(lease_table_payments, lease_table_dates, A24)&gt;0, COUNTIFS($E$14:E24, "Payment", $A$14:A24, A24)=0),  A24,
AND(SUMIFS(rou_table_deprs, rou_table_dates, A24)&gt;0, COUNTIFS($E$14:E24, "Depreciation", $A$14:A24, A24)=0),  A24,
TRUE,  IFERROR(INDEX(rou_table_dates,  MATCH(A24, rou_table_dates)+1, ), "")
)</f>
        <v>44822</v>
      </c>
      <c r="B25" s="1" t="str" cm="1">
        <f t="array" aca="1" ref="B25" ca="1">_xlfn.IFS(
AND(E25="Payment", A25=$B$2), $AM$14,
E25="Payment", $AM$15,
E25="Interest accrual", $AM$18,
E25="Depreciation", $AM$17,
TRUE, "")</f>
        <v>Lizinq öhdəliyi</v>
      </c>
      <c r="C25" s="1" t="str" cm="1">
        <f t="array" aca="1" ref="C25" ca="1">_xlfn.IFS(
E25="Payment", $AM$19,
E25="Interest accrual", $AM$15,
E25="Depreciation", $AM$16,
TRUE, "")</f>
        <v>Pul vəsaitləri/Kreditor borcları</v>
      </c>
      <c r="D25" s="14" cm="1">
        <f t="array" aca="1" ref="D25" ca="1">_xlfn.IFS(
E25="Payment", _xlfn.XLOOKUP(A25, lease_table_dates, lease_table_payments, 0, 0),
E25="Interest accrual", _xlfn.XLOOKUP(A25, lease_table_dates, lease_table_interest_accruals, 0, 0),
E25="Depreciation", _xlfn.XLOOKUP(A25, rou_table_dates, rou_table_deprs, 0, 0),
TRUE, ""
)</f>
        <v>3400</v>
      </c>
      <c r="E25" s="7" t="str" cm="1">
        <f t="array" aca="1" ref="E25" ca="1">_xlfn.IFS(
AND(SUMIFS(lease_table_interest_accruals, lease_table_dates, A25)&gt;0, COUNTIFS($E$14:E24, "Interest accrual", $A$14:A24, A25)=0), "Interest accrual",
AND(SUMIFS(lease_table_payments, lease_table_dates, A25)&gt;0, COUNTIFS($E$14:E24, "Payment", $A$14:A24, A25)=0), "Payment",
AND(SUMIFS(rou_table_deprs, rou_table_dates, A25)&gt;0, COUNTIFS($E$14:E24, "Depreciation", $A$14:A24, A25)=0), "Depreciation",
TRUE,  ""
)</f>
        <v>Payment</v>
      </c>
      <c r="G25" s="13" cm="1">
        <f t="array" aca="1" ref="G25" ca="1">_xlfn.IFS(
AND($B$11="Hə", $B$3="İllik"), Z25,
AND($B$11="Hə", $B$3="Aylıq"), AA25,
$B$11="Yox", X25)</f>
        <v>45003</v>
      </c>
      <c r="H25" s="14" cm="1">
        <f t="array" aca="1" ref="H25" ca="1">_xlfn.IFS( G25="", "",
TRUE, ROUND( H24+I25-J25, 2) )</f>
        <v>107842.3</v>
      </c>
      <c r="I25" s="14" cm="1">
        <f t="array" aca="1" ref="I25" ca="1">_xlfn.IFS(G25="", "",
G25=last_payment_date, (J25-H24),
 TRUE,  -  (H24- H24* (1+$B$6)^ (_xlfn.DAYS(G25,G24)/365) )
)</f>
        <v>970.46600101103832</v>
      </c>
      <c r="J25" s="14" cm="1">
        <f t="array" aca="1" ref="J25" ca="1">_xlfn.IFS(G25="", "",
TRUE, _xlfn.XLOOKUP(G25,  payment_dates, payments,0,0)
)</f>
        <v>3400</v>
      </c>
      <c r="L25" s="2" cm="1">
        <f t="array" aca="1" ref="L25" ca="1">_xlfn.IFS(
AND($B$11="Hə", $B$3="İllik"), AC25,
AND($B$11="Hə", $B$3="Aylıq"), AD25,
$B$11="Yox", AB25)</f>
        <v>45003</v>
      </c>
      <c r="M25" s="14" cm="1">
        <f t="array" aca="1" ref="M25" ca="1">_xlfn.IFS( L25="", "",
(M24-N25)&lt;=0.5, 0,
TRUE,  M24-N25)</f>
        <v>103206.3740181977</v>
      </c>
      <c r="N25" s="15" cm="1">
        <f t="array" aca="1" ref="N25" ca="1">_xlfn.IFS(
L25="", "",
TRUE, MIN(M24, ROUND($M$14/ (last_rou_date - $B$2) * (L25-L24), 2) )
)</f>
        <v>2497.65</v>
      </c>
      <c r="P25" s="22" t="str">
        <f t="shared" ca="1" si="0"/>
        <v/>
      </c>
      <c r="Q25" s="14" t="str" cm="1">
        <f t="array" aca="1" ref="Q25" ca="1">_xlfn.IFS(P25="","",
$B$11="Hə", _xlfn.XLOOKUP(DATE(P25, 12, 31), rou_table_dates, rou_table_nbvs,0, 0),
TRUE,  MAX(0, ROUND($M$14 - $M$14/ (last_rou_date - $B$2) * (DATE(P25,12,31) - $B$2), 2) )
)</f>
        <v/>
      </c>
      <c r="R25" s="57" t="str" cm="1">
        <f t="array" aca="1" ref="R25" ca="1">_xlfn.IFS(P25="","",
$B$11="Hə", _xlfn.XLOOKUP(DATE(P25, 12, 31), lease_table_dates, lease_table_balances,0, 0),
TRUE, IFERROR( XNPV($B$6, IF(payment_dates &gt;DATE(P25, 12, 31), payments,  0),  IF(payment_dates &gt;DATE(P25, 12, 31), payment_dates,  DATE(P25, 12, 31))    ),0)
)</f>
        <v/>
      </c>
      <c r="S25" s="14" t="str" cm="1">
        <f t="array" aca="1" ref="S25" ca="1">_xlfn.IFS(P25="","",
TRUE,  MIN( MIN(Q24, $M$14), ROUND($M$14/ (last_rou_date - $B$2) * (DATE(P25,12,31) - MAX($B$2, DATE(P25-1, 12, 31))), 2) )
)</f>
        <v/>
      </c>
      <c r="T25" s="15" t="str" cm="1">
        <f t="array" aca="1" ref="T25" ca="1">_xlfn.IFS(P25="", "",
ISTEXT(R24), R25- (H25 - SUMIFS( lease_table_payments, lease_table_years, P25) -$AG$14 ),
AND(ISNUMBER(R24), R25&lt;&gt;""),   R25- (R24 - SUMIFS( lease_table_payments, lease_table_years, P25) )
)</f>
        <v/>
      </c>
      <c r="U25" s="14"/>
      <c r="V25" s="73">
        <f t="shared" si="2"/>
        <v>12</v>
      </c>
      <c r="W25" s="74" cm="1">
        <f t="array" ref="W25">_xlfn.IFS(
OR(W24=$B$4, W24=""),"",
TRUE,W24+1
)</f>
        <v>11</v>
      </c>
      <c r="X25" s="75" cm="1">
        <f t="array" ref="X25">_xlfn.IFS(X24="","",
W25="", "",
AND($B$3="İllik"),DATE(YEAR(X24)+1,MONTH(X24),DAY(X24) ),
AND($B$3="Aylıq", $AH$14="Not end"), EDATE(X24,1),
AND($B$3="Aylıq", $AH$14="End"), EOMONTH(X24,1)
)</f>
        <v>45034</v>
      </c>
      <c r="Y25" s="75" t="str" cm="1">
        <f t="array" aca="1" ref="Y25" ca="1">_xlfn.IFS(
AND($B$7="Dövrün əvvəlində", Y24&lt;=last_rou_date), DATE(YEAR(Y24)+1, 12, 31),
AND($B$7="Dövrün sonunda", Y24&lt;=last_payment_date), DATE(YEAR(Y24)+1, 12, 31),
TRUE, ""
)</f>
        <v/>
      </c>
      <c r="Z25" s="75" t="str" cm="1">
        <f t="array" aca="1" ref="Z25" ca="1">_xlfn.IFS(
AND($AN$14="Not year_end", Z24&gt;last_payment_date), "",
AND($AN$14="Year_end", Z24&gt;=last_payment_date), "",
AND($AN$14="Year_end"), DATE(YEAR(Z24+1), 12, 31),
AND($AN$14="Not year_end", MONTH(Z24)=12, DAY(Z24)=31), DATE(YEAR(Z23)+1, MONTH(Z23), DAY(Z23)),
AND($AN$14="Not year_end", OR(MONTH(Z24)&lt;&gt;12, DAY(Z24)&lt;&gt;31) ), DATE(YEAR(Z24), 12, 31)
)</f>
        <v/>
      </c>
      <c r="AA25" s="75" cm="1">
        <f t="array" aca="1" ref="AA25" ca="1">_xlfn.IFS(AA24="", "",
AND(AA24=last_payment_date, OR(MONTH(AA24)&lt;&gt;12, DAY(AA24)&lt;&gt;31) ), DATE(YEAR(AA24), 12, 31),
AND(MONTH(AA24)=12, DAY(AA24)=31, AA24&gt;=last_payment_date), "",
AND(MONTH(AA24)=12, DAY(AA24)&lt;&gt;31),  EOMONTH(AA24,0),
AND(MONTH(AA24)=12, DAY(AA24)=31, $AH$14="Not end"),  EDATE(AA23,1),
AND($AH$14="Not end"), EDATE(AA24, 1),
AND($AH$14="End"), EOMONTH(AA24, 1)
)</f>
        <v>45003</v>
      </c>
      <c r="AB25" s="75" cm="1">
        <f t="array" aca="1" ref="AB25" ca="1">_xlfn.IFS(AB24="","",
AND(AB24=last_rou_date), "",
AND($B$3="İllik"),DATE(YEAR(AB24)+1,MONTH(AB24),DAY(AB24) ),
AND($B$3="Aylıq", $AH$14="Not end"), EDATE(AB24,1),
AND($B$3="Aylıq", $AH$14="End"), EOMONTH(AB24,1)
)</f>
        <v>45034</v>
      </c>
      <c r="AC25" s="75" t="str" cm="1">
        <f t="array" aca="1" ref="AC25" ca="1">_xlfn.IFS(
AND($AN$14="Not year_end", AC24&gt;last_rou_date), "",
AND($AN$14="Year_end", AC24&gt;=last_rou_date), "",
AND($AN$14="Year_end"), DATE(YEAR(AC24+1), 12, 31),
AND($AN$14="Not year_end", MONTH(AC24)=12, DAY(AC24)=31), DATE(YEAR(AC23)+1, MONTH(AC23), DAY(AC23)),
AND($AN$14="Not year_end", OR(MONTH(AC24)&lt;&gt;12, DAY(AC24)&lt;&gt;31) ), DATE(YEAR(AC24), 12, 31)
)</f>
        <v/>
      </c>
      <c r="AD25" s="75" cm="1">
        <f t="array" aca="1" ref="AD25" ca="1">_xlfn.IFS(AD24="", "",
AND(AD24=last_rou_date, OR(MONTH(AD24)&lt;&gt;12, DAY(AD24)&lt;&gt;31) ), DATE(YEAR(AD24), 12, 31),
AND(MONTH(AD24)=12, DAY(AD24)=31, AD24&gt;=last_rou_date), "",
AND(MONTH(AD24)=12, DAY(AD24)&lt;&gt;31),  EOMONTH(AD24,0),
AND(MONTH(AD24)=12, DAY(AD24)=31, $AH$14="Not end"),  EDATE(AD23,1),
AND($AH$14="Not end"), EDATE(AD24, 1),
AND($AH$14="End"), EOMONTH(AD24, 1)
)</f>
        <v>45003</v>
      </c>
      <c r="AE25" s="68" cm="1">
        <f t="array" ref="AE25">_xlfn.IFS(W25="", "",
AND(W25&gt;0, W25&lt;=$B$4, $C$2="İllik artım, faiz olaraq", $D$2&gt;0, $B$3="İllik"), $B$5*((1+$D$2)^(W25-1)),
AND(W25&gt;0, W25&lt;=$B$4, $C$2="İllik artım, faiz olaraq", $D$2&gt;0, $B$3="Aylıq"), $B$5*((1+$D$2)^ROUNDDOWN((W25-1)/12,0)),
AND(W25=1, $C$2="Aşağıdakı kimi dəyişir", ), $B$5,
AND(W25&gt;1, W25&lt;=$B$4, $C$2="Aşağıdakı kimi dəyişir"), IFERROR(VLOOKUP(W25, $C$4:$D$7, 2, FALSE), AE24),
AND(W25&gt;0, W25&lt;=$B$4), $B$5,
TRUE,0 )</f>
        <v>3400</v>
      </c>
      <c r="AF25" s="76">
        <f t="shared" ca="1" si="1"/>
        <v>2023</v>
      </c>
    </row>
    <row r="26" spans="1:39" x14ac:dyDescent="0.4">
      <c r="A26" s="13" cm="1">
        <f t="array" aca="1" ref="A26" ca="1">_xlfn.IFS(
AND(SUMIFS(lease_table_interest_accruals, lease_table_dates, A25)&gt;0, COUNTIFS($E$14:E25, "Interest accrual", $A$14:A25, A25)=0),  A25,
AND(SUMIFS(lease_table_payments, lease_table_dates, A25)&gt;0, COUNTIFS($E$14:E25, "Payment", $A$14:A25, A25)=0),  A25,
AND(SUMIFS(rou_table_deprs, rou_table_dates, A25)&gt;0, COUNTIFS($E$14:E25, "Depreciation", $A$14:A25, A25)=0),  A25,
TRUE,  IFERROR(INDEX(rou_table_dates,  MATCH(A25, rou_table_dates)+1, ), "")
)</f>
        <v>44822</v>
      </c>
      <c r="B26" s="1" t="str" cm="1">
        <f t="array" aca="1" ref="B26" ca="1">_xlfn.IFS(
AND(E26="Payment", A26=$B$2), $AM$14,
E26="Payment", $AM$15,
E26="Interest accrual", $AM$18,
E26="Depreciation", $AM$17,
TRUE, "")</f>
        <v>Amortizasiya xərci</v>
      </c>
      <c r="C26" s="1" t="str" cm="1">
        <f t="array" aca="1" ref="C26" ca="1">_xlfn.IFS(
E26="Payment", $AM$19,
E26="Interest accrual", $AM$15,
E26="Depreciation", $AM$16,
TRUE, "")</f>
        <v>İstifadə hüququ - Yığılmış amortizasiya</v>
      </c>
      <c r="D26" s="14" cm="1">
        <f t="array" aca="1" ref="D26" ca="1">_xlfn.IFS(
E26="Payment", _xlfn.XLOOKUP(A26, lease_table_dates, lease_table_payments, 0, 0),
E26="Interest accrual", _xlfn.XLOOKUP(A26, lease_table_dates, lease_table_interest_accruals, 0, 0),
E26="Depreciation", _xlfn.XLOOKUP(A26, rou_table_dates, rou_table_deprs, 0, 0),
TRUE, ""
)</f>
        <v>2765.25</v>
      </c>
      <c r="E26" s="7" t="str" cm="1">
        <f t="array" aca="1" ref="E26" ca="1">_xlfn.IFS(
AND(SUMIFS(lease_table_interest_accruals, lease_table_dates, A26)&gt;0, COUNTIFS($E$14:E25, "Interest accrual", $A$14:A25, A26)=0), "Interest accrual",
AND(SUMIFS(lease_table_payments, lease_table_dates, A26)&gt;0, COUNTIFS($E$14:E25, "Payment", $A$14:A25, A26)=0), "Payment",
AND(SUMIFS(rou_table_deprs, rou_table_dates, A26)&gt;0, COUNTIFS($E$14:E25, "Depreciation", $A$14:A25, A26)=0), "Depreciation",
TRUE,  ""
)</f>
        <v>Depreciation</v>
      </c>
      <c r="G26" s="13" cm="1">
        <f t="array" aca="1" ref="G26" ca="1">_xlfn.IFS(
AND($B$11="Hə", $B$3="İllik"), Z26,
AND($B$11="Hə", $B$3="Aylıq"), AA26,
$B$11="Yox", X26)</f>
        <v>45034</v>
      </c>
      <c r="H26" s="14" cm="1">
        <f t="array" aca="1" ref="H26" ca="1">_xlfn.IFS( G26="", "",
TRUE, ROUND( H25+I26-J26, 2) )</f>
        <v>105493.57</v>
      </c>
      <c r="I26" s="14" cm="1">
        <f t="array" aca="1" ref="I26" ca="1">_xlfn.IFS(G26="", "",
G26=last_payment_date, (J26-H25),
 TRUE,  -  (H25- H25* (1+$B$6)^ (_xlfn.DAYS(G26,G25)/365) )
)</f>
        <v>1051.2662443776062</v>
      </c>
      <c r="J26" s="14" cm="1">
        <f t="array" aca="1" ref="J26" ca="1">_xlfn.IFS(G26="", "",
TRUE, _xlfn.XLOOKUP(G26,  payment_dates, payments,0,0)
)</f>
        <v>3400</v>
      </c>
      <c r="L26" s="2" cm="1">
        <f t="array" aca="1" ref="L26" ca="1">_xlfn.IFS(
AND($B$11="Hə", $B$3="İllik"), AC26,
AND($B$11="Hə", $B$3="Aylıq"), AD26,
$B$11="Yox", AB26)</f>
        <v>45034</v>
      </c>
      <c r="M26" s="14" cm="1">
        <f t="array" aca="1" ref="M26" ca="1">_xlfn.IFS( L26="", "",
(M25-N26)&lt;=0.5, 0,
TRUE,  M25-N26)</f>
        <v>100441.1240181977</v>
      </c>
      <c r="N26" s="15" cm="1">
        <f t="array" aca="1" ref="N26" ca="1">_xlfn.IFS(
L26="", "",
TRUE, MIN(M25, ROUND($M$14/ (last_rou_date - $B$2) * (L26-L25), 2) )
)</f>
        <v>2765.25</v>
      </c>
      <c r="P26" s="22" t="str">
        <f t="shared" ca="1" si="0"/>
        <v/>
      </c>
      <c r="Q26" s="14" t="str" cm="1">
        <f t="array" aca="1" ref="Q26" ca="1">_xlfn.IFS(P26="","",
$B$11="Hə", _xlfn.XLOOKUP(DATE(P26, 12, 31), rou_table_dates, rou_table_nbvs,0, 0),
TRUE,  MAX(0, ROUND($M$14 - $M$14/ (last_rou_date - $B$2) * (DATE(P26,12,31) - $B$2), 2) )
)</f>
        <v/>
      </c>
      <c r="R26" s="57" t="str" cm="1">
        <f t="array" aca="1" ref="R26" ca="1">_xlfn.IFS(P26="","",
$B$11="Hə", _xlfn.XLOOKUP(DATE(P26, 12, 31), lease_table_dates, lease_table_balances,0, 0),
TRUE, IFERROR( XNPV($B$6, IF(payment_dates &gt;DATE(P26, 12, 31), payments,  0),  IF(payment_dates &gt;DATE(P26, 12, 31), payment_dates,  DATE(P26, 12, 31))    ),0)
)</f>
        <v/>
      </c>
      <c r="S26" s="14" t="str" cm="1">
        <f t="array" aca="1" ref="S26" ca="1">_xlfn.IFS(P26="","",
TRUE,  MIN( MIN(Q25, $M$14), ROUND($M$14/ (last_rou_date - $B$2) * (DATE(P26,12,31) - MAX($B$2, DATE(P26-1, 12, 31))), 2) )
)</f>
        <v/>
      </c>
      <c r="T26" s="15" t="str" cm="1">
        <f t="array" aca="1" ref="T26" ca="1">_xlfn.IFS(P26="", "",
ISTEXT(R25), R26- (H26 - SUMIFS( lease_table_payments, lease_table_years, P26) -$AG$14 ),
AND(ISNUMBER(R25), R26&lt;&gt;""),   R26- (R25 - SUMIFS( lease_table_payments, lease_table_years, P26) )
)</f>
        <v/>
      </c>
      <c r="U26" s="14"/>
      <c r="V26" s="73">
        <f t="shared" si="2"/>
        <v>13</v>
      </c>
      <c r="W26" s="74" cm="1">
        <f t="array" ref="W26">_xlfn.IFS(
OR(W25=$B$4, W25=""),"",
TRUE,W25+1
)</f>
        <v>12</v>
      </c>
      <c r="X26" s="75" cm="1">
        <f t="array" ref="X26">_xlfn.IFS(X25="","",
W26="", "",
AND($B$3="İllik"),DATE(YEAR(X25)+1,MONTH(X25),DAY(X25) ),
AND($B$3="Aylıq", $AH$14="Not end"), EDATE(X25,1),
AND($B$3="Aylıq", $AH$14="End"), EOMONTH(X25,1)
)</f>
        <v>45064</v>
      </c>
      <c r="Y26" s="75" t="str" cm="1">
        <f t="array" aca="1" ref="Y26" ca="1">_xlfn.IFS(
AND($B$7="Dövrün əvvəlində", Y25&lt;=last_rou_date), DATE(YEAR(Y25)+1, 12, 31),
AND($B$7="Dövrün sonunda", Y25&lt;=last_payment_date), DATE(YEAR(Y25)+1, 12, 31),
TRUE, ""
)</f>
        <v/>
      </c>
      <c r="Z26" s="75" t="str" cm="1">
        <f t="array" aca="1" ref="Z26" ca="1">_xlfn.IFS(
AND($AN$14="Not year_end", Z25&gt;last_payment_date), "",
AND($AN$14="Year_end", Z25&gt;=last_payment_date), "",
AND($AN$14="Year_end"), DATE(YEAR(Z25+1), 12, 31),
AND($AN$14="Not year_end", MONTH(Z25)=12, DAY(Z25)=31), DATE(YEAR(Z24)+1, MONTH(Z24), DAY(Z24)),
AND($AN$14="Not year_end", OR(MONTH(Z25)&lt;&gt;12, DAY(Z25)&lt;&gt;31) ), DATE(YEAR(Z25), 12, 31)
)</f>
        <v/>
      </c>
      <c r="AA26" s="75" cm="1">
        <f t="array" aca="1" ref="AA26" ca="1">_xlfn.IFS(AA25="", "",
AND(AA25=last_payment_date, OR(MONTH(AA25)&lt;&gt;12, DAY(AA25)&lt;&gt;31) ), DATE(YEAR(AA25), 12, 31),
AND(MONTH(AA25)=12, DAY(AA25)=31, AA25&gt;=last_payment_date), "",
AND(MONTH(AA25)=12, DAY(AA25)&lt;&gt;31),  EOMONTH(AA25,0),
AND(MONTH(AA25)=12, DAY(AA25)=31, $AH$14="Not end"),  EDATE(AA24,1),
AND($AH$14="Not end"), EDATE(AA25, 1),
AND($AH$14="End"), EOMONTH(AA25, 1)
)</f>
        <v>45034</v>
      </c>
      <c r="AB26" s="75" cm="1">
        <f t="array" aca="1" ref="AB26" ca="1">_xlfn.IFS(AB25="","",
AND(AB25=last_rou_date), "",
AND($B$3="İllik"),DATE(YEAR(AB25)+1,MONTH(AB25),DAY(AB25) ),
AND($B$3="Aylıq", $AH$14="Not end"), EDATE(AB25,1),
AND($B$3="Aylıq", $AH$14="End"), EOMONTH(AB25,1)
)</f>
        <v>45064</v>
      </c>
      <c r="AC26" s="75" t="str" cm="1">
        <f t="array" aca="1" ref="AC26" ca="1">_xlfn.IFS(
AND($AN$14="Not year_end", AC25&gt;last_rou_date), "",
AND($AN$14="Year_end", AC25&gt;=last_rou_date), "",
AND($AN$14="Year_end"), DATE(YEAR(AC25+1), 12, 31),
AND($AN$14="Not year_end", MONTH(AC25)=12, DAY(AC25)=31), DATE(YEAR(AC24)+1, MONTH(AC24), DAY(AC24)),
AND($AN$14="Not year_end", OR(MONTH(AC25)&lt;&gt;12, DAY(AC25)&lt;&gt;31) ), DATE(YEAR(AC25), 12, 31)
)</f>
        <v/>
      </c>
      <c r="AD26" s="75" cm="1">
        <f t="array" aca="1" ref="AD26" ca="1">_xlfn.IFS(AD25="", "",
AND(AD25=last_rou_date, OR(MONTH(AD25)&lt;&gt;12, DAY(AD25)&lt;&gt;31) ), DATE(YEAR(AD25), 12, 31),
AND(MONTH(AD25)=12, DAY(AD25)=31, AD25&gt;=last_rou_date), "",
AND(MONTH(AD25)=12, DAY(AD25)&lt;&gt;31),  EOMONTH(AD25,0),
AND(MONTH(AD25)=12, DAY(AD25)=31, $AH$14="Not end"),  EDATE(AD24,1),
AND($AH$14="Not end"), EDATE(AD25, 1),
AND($AH$14="End"), EOMONTH(AD25, 1)
)</f>
        <v>45034</v>
      </c>
      <c r="AE26" s="68" cm="1">
        <f t="array" ref="AE26">_xlfn.IFS(W26="", "",
AND(W26&gt;0, W26&lt;=$B$4, $C$2="İllik artım, faiz olaraq", $D$2&gt;0, $B$3="İllik"), $B$5*((1+$D$2)^(W26-1)),
AND(W26&gt;0, W26&lt;=$B$4, $C$2="İllik artım, faiz olaraq", $D$2&gt;0, $B$3="Aylıq"), $B$5*((1+$D$2)^ROUNDDOWN((W26-1)/12,0)),
AND(W26=1, $C$2="Aşağıdakı kimi dəyişir", ), $B$5,
AND(W26&gt;1, W26&lt;=$B$4, $C$2="Aşağıdakı kimi dəyişir"), IFERROR(VLOOKUP(W26, $C$4:$D$7, 2, FALSE), AE25),
AND(W26&gt;0, W26&lt;=$B$4), $B$5,
TRUE,0 )</f>
        <v>3400</v>
      </c>
      <c r="AF26" s="76">
        <f t="shared" ca="1" si="1"/>
        <v>2023</v>
      </c>
    </row>
    <row r="27" spans="1:39" x14ac:dyDescent="0.4">
      <c r="A27" s="13" cm="1">
        <f t="array" aca="1" ref="A27" ca="1">_xlfn.IFS(
AND(SUMIFS(lease_table_interest_accruals, lease_table_dates, A26)&gt;0, COUNTIFS($E$14:E26, "Interest accrual", $A$14:A26, A26)=0),  A26,
AND(SUMIFS(lease_table_payments, lease_table_dates, A26)&gt;0, COUNTIFS($E$14:E26, "Payment", $A$14:A26, A26)=0),  A26,
AND(SUMIFS(rou_table_deprs, rou_table_dates, A26)&gt;0, COUNTIFS($E$14:E26, "Depreciation", $A$14:A26, A26)=0),  A26,
TRUE,  IFERROR(INDEX(rou_table_dates,  MATCH(A26, rou_table_dates)+1, ), "")
)</f>
        <v>44852</v>
      </c>
      <c r="B27" s="1" t="str" cm="1">
        <f t="array" aca="1" ref="B27" ca="1">_xlfn.IFS(
AND(E27="Payment", A27=$B$2), $AM$14,
E27="Payment", $AM$15,
E27="Interest accrual", $AM$18,
E27="Depreciation", $AM$17,
TRUE, "")</f>
        <v>Faiz xərci</v>
      </c>
      <c r="C27" s="1" t="str" cm="1">
        <f t="array" aca="1" ref="C27" ca="1">_xlfn.IFS(
E27="Payment", $AM$19,
E27="Interest accrual", $AM$15,
E27="Depreciation", $AM$16,
TRUE, "")</f>
        <v>Lizinq öhdəliyi</v>
      </c>
      <c r="D27" s="14" cm="1">
        <f t="array" aca="1" ref="D27" ca="1">_xlfn.IFS(
E27="Payment", _xlfn.XLOOKUP(A27, lease_table_dates, lease_table_payments, 0, 0),
E27="Interest accrual", _xlfn.XLOOKUP(A27, lease_table_dates, lease_table_interest_accruals, 0, 0),
E27="Depreciation", _xlfn.XLOOKUP(A27, rou_table_dates, rou_table_deprs, 0, 0),
TRUE, ""
)</f>
        <v>1147.3258443546947</v>
      </c>
      <c r="E27" s="7" t="str" cm="1">
        <f t="array" aca="1" ref="E27" ca="1">_xlfn.IFS(
AND(SUMIFS(lease_table_interest_accruals, lease_table_dates, A27)&gt;0, COUNTIFS($E$14:E26, "Interest accrual", $A$14:A26, A27)=0), "Interest accrual",
AND(SUMIFS(lease_table_payments, lease_table_dates, A27)&gt;0, COUNTIFS($E$14:E26, "Payment", $A$14:A26, A27)=0), "Payment",
AND(SUMIFS(rou_table_deprs, rou_table_dates, A27)&gt;0, COUNTIFS($E$14:E26, "Depreciation", $A$14:A26, A27)=0), "Depreciation",
TRUE,  ""
)</f>
        <v>Interest accrual</v>
      </c>
      <c r="G27" s="13" cm="1">
        <f t="array" aca="1" ref="G27" ca="1">_xlfn.IFS(
AND($B$11="Hə", $B$3="İllik"), Z27,
AND($B$11="Hə", $B$3="Aylıq"), AA27,
$B$11="Yox", X27)</f>
        <v>45064</v>
      </c>
      <c r="H27" s="14" cm="1">
        <f t="array" aca="1" ref="H27" ca="1">_xlfn.IFS( G27="", "",
TRUE, ROUND( H26+I27-J27, 2) )</f>
        <v>103088.61</v>
      </c>
      <c r="I27" s="14" cm="1">
        <f t="array" aca="1" ref="I27" ca="1">_xlfn.IFS(G27="", "",
G27=last_payment_date, (J27-H26),
 TRUE,  -  (H26- H26* (1+$B$6)^ (_xlfn.DAYS(G27,G26)/365) )
)</f>
        <v>995.04120954158134</v>
      </c>
      <c r="J27" s="14" cm="1">
        <f t="array" aca="1" ref="J27" ca="1">_xlfn.IFS(G27="", "",
TRUE, _xlfn.XLOOKUP(G27,  payment_dates, payments,0,0)
)</f>
        <v>3400</v>
      </c>
      <c r="L27" s="2" cm="1">
        <f t="array" aca="1" ref="L27" ca="1">_xlfn.IFS(
AND($B$11="Hə", $B$3="İllik"), AC27,
AND($B$11="Hə", $B$3="Aylıq"), AD27,
$B$11="Yox", AB27)</f>
        <v>45064</v>
      </c>
      <c r="M27" s="14" cm="1">
        <f t="array" aca="1" ref="M27" ca="1">_xlfn.IFS( L27="", "",
(M26-N27)&lt;=0.5, 0,
TRUE,  M26-N27)</f>
        <v>97765.074018197702</v>
      </c>
      <c r="N27" s="15" cm="1">
        <f t="array" aca="1" ref="N27" ca="1">_xlfn.IFS(
L27="", "",
TRUE, MIN(M26, ROUND($M$14/ (last_rou_date - $B$2) * (L27-L26), 2) )
)</f>
        <v>2676.05</v>
      </c>
      <c r="P27" s="22" t="str">
        <f t="shared" ca="1" si="0"/>
        <v/>
      </c>
      <c r="Q27" s="14" t="str" cm="1">
        <f t="array" aca="1" ref="Q27" ca="1">_xlfn.IFS(P27="","",
$B$11="Hə", _xlfn.XLOOKUP(DATE(P27, 12, 31), rou_table_dates, rou_table_nbvs,0, 0),
TRUE,  MAX(0, ROUND($M$14 - $M$14/ (last_rou_date - $B$2) * (DATE(P27,12,31) - $B$2), 2) )
)</f>
        <v/>
      </c>
      <c r="R27" s="57" t="str" cm="1">
        <f t="array" aca="1" ref="R27" ca="1">_xlfn.IFS(P27="","",
$B$11="Hə", _xlfn.XLOOKUP(DATE(P27, 12, 31), lease_table_dates, lease_table_balances,0, 0),
TRUE, IFERROR( XNPV($B$6, IF(payment_dates &gt;DATE(P27, 12, 31), payments,  0),  IF(payment_dates &gt;DATE(P27, 12, 31), payment_dates,  DATE(P27, 12, 31))    ),0)
)</f>
        <v/>
      </c>
      <c r="S27" s="14" t="str" cm="1">
        <f t="array" aca="1" ref="S27" ca="1">_xlfn.IFS(P27="","",
TRUE,  MIN( MIN(Q26, $M$14), ROUND($M$14/ (last_rou_date - $B$2) * (DATE(P27,12,31) - MAX($B$2, DATE(P27-1, 12, 31))), 2) )
)</f>
        <v/>
      </c>
      <c r="T27" s="15" t="str" cm="1">
        <f t="array" aca="1" ref="T27" ca="1">_xlfn.IFS(P27="", "",
ISTEXT(R26), R27- (H27 - SUMIFS( lease_table_payments, lease_table_years, P27) -$AG$14 ),
AND(ISNUMBER(R26), R27&lt;&gt;""),   R27- (R26 - SUMIFS( lease_table_payments, lease_table_years, P27) )
)</f>
        <v/>
      </c>
      <c r="U27" s="14"/>
      <c r="V27" s="73">
        <f t="shared" si="2"/>
        <v>14</v>
      </c>
      <c r="W27" s="74" cm="1">
        <f t="array" ref="W27">_xlfn.IFS(
OR(W26=$B$4, W26=""),"",
TRUE,W26+1
)</f>
        <v>13</v>
      </c>
      <c r="X27" s="75" cm="1">
        <f t="array" ref="X27">_xlfn.IFS(X26="","",
W27="", "",
AND($B$3="İllik"),DATE(YEAR(X26)+1,MONTH(X26),DAY(X26) ),
AND($B$3="Aylıq", $AH$14="Not end"), EDATE(X26,1),
AND($B$3="Aylıq", $AH$14="End"), EOMONTH(X26,1)
)</f>
        <v>45095</v>
      </c>
      <c r="Y27" s="75" t="str" cm="1">
        <f t="array" aca="1" ref="Y27" ca="1">_xlfn.IFS(
AND($B$7="Dövrün əvvəlində", Y26&lt;=last_rou_date), DATE(YEAR(Y26)+1, 12, 31),
AND($B$7="Dövrün sonunda", Y26&lt;=last_payment_date), DATE(YEAR(Y26)+1, 12, 31),
TRUE, ""
)</f>
        <v/>
      </c>
      <c r="Z27" s="75" t="str" cm="1">
        <f t="array" aca="1" ref="Z27" ca="1">_xlfn.IFS(
AND($AN$14="Not year_end", Z26&gt;last_payment_date), "",
AND($AN$14="Year_end", Z26&gt;=last_payment_date), "",
AND($AN$14="Year_end"), DATE(YEAR(Z26+1), 12, 31),
AND($AN$14="Not year_end", MONTH(Z26)=12, DAY(Z26)=31), DATE(YEAR(Z25)+1, MONTH(Z25), DAY(Z25)),
AND($AN$14="Not year_end", OR(MONTH(Z26)&lt;&gt;12, DAY(Z26)&lt;&gt;31) ), DATE(YEAR(Z26), 12, 31)
)</f>
        <v/>
      </c>
      <c r="AA27" s="75" cm="1">
        <f t="array" aca="1" ref="AA27" ca="1">_xlfn.IFS(AA26="", "",
AND(AA26=last_payment_date, OR(MONTH(AA26)&lt;&gt;12, DAY(AA26)&lt;&gt;31) ), DATE(YEAR(AA26), 12, 31),
AND(MONTH(AA26)=12, DAY(AA26)=31, AA26&gt;=last_payment_date), "",
AND(MONTH(AA26)=12, DAY(AA26)&lt;&gt;31),  EOMONTH(AA26,0),
AND(MONTH(AA26)=12, DAY(AA26)=31, $AH$14="Not end"),  EDATE(AA25,1),
AND($AH$14="Not end"), EDATE(AA26, 1),
AND($AH$14="End"), EOMONTH(AA26, 1)
)</f>
        <v>45064</v>
      </c>
      <c r="AB27" s="75" cm="1">
        <f t="array" aca="1" ref="AB27" ca="1">_xlfn.IFS(AB26="","",
AND(AB26=last_rou_date), "",
AND($B$3="İllik"),DATE(YEAR(AB26)+1,MONTH(AB26),DAY(AB26) ),
AND($B$3="Aylıq", $AH$14="Not end"), EDATE(AB26,1),
AND($B$3="Aylıq", $AH$14="End"), EOMONTH(AB26,1)
)</f>
        <v>45095</v>
      </c>
      <c r="AC27" s="75" t="str" cm="1">
        <f t="array" aca="1" ref="AC27" ca="1">_xlfn.IFS(
AND($AN$14="Not year_end", AC26&gt;last_rou_date), "",
AND($AN$14="Year_end", AC26&gt;=last_rou_date), "",
AND($AN$14="Year_end"), DATE(YEAR(AC26+1), 12, 31),
AND($AN$14="Not year_end", MONTH(AC26)=12, DAY(AC26)=31), DATE(YEAR(AC25)+1, MONTH(AC25), DAY(AC25)),
AND($AN$14="Not year_end", OR(MONTH(AC26)&lt;&gt;12, DAY(AC26)&lt;&gt;31) ), DATE(YEAR(AC26), 12, 31)
)</f>
        <v/>
      </c>
      <c r="AD27" s="75" cm="1">
        <f t="array" aca="1" ref="AD27" ca="1">_xlfn.IFS(AD26="", "",
AND(AD26=last_rou_date, OR(MONTH(AD26)&lt;&gt;12, DAY(AD26)&lt;&gt;31) ), DATE(YEAR(AD26), 12, 31),
AND(MONTH(AD26)=12, DAY(AD26)=31, AD26&gt;=last_rou_date), "",
AND(MONTH(AD26)=12, DAY(AD26)&lt;&gt;31),  EOMONTH(AD26,0),
AND(MONTH(AD26)=12, DAY(AD26)=31, $AH$14="Not end"),  EDATE(AD25,1),
AND($AH$14="Not end"), EDATE(AD26, 1),
AND($AH$14="End"), EOMONTH(AD26, 1)
)</f>
        <v>45064</v>
      </c>
      <c r="AE27" s="68" cm="1">
        <f t="array" ref="AE27">_xlfn.IFS(W27="", "",
AND(W27&gt;0, W27&lt;=$B$4, $C$2="İllik artım, faiz olaraq", $D$2&gt;0, $B$3="İllik"), $B$5*((1+$D$2)^(W27-1)),
AND(W27&gt;0, W27&lt;=$B$4, $C$2="İllik artım, faiz olaraq", $D$2&gt;0, $B$3="Aylıq"), $B$5*((1+$D$2)^ROUNDDOWN((W27-1)/12,0)),
AND(W27=1, $C$2="Aşağıdakı kimi dəyişir", ), $B$5,
AND(W27&gt;1, W27&lt;=$B$4, $C$2="Aşağıdakı kimi dəyişir"), IFERROR(VLOOKUP(W27, $C$4:$D$7, 2, FALSE), AE26),
AND(W27&gt;0, W27&lt;=$B$4), $B$5,
TRUE,0 )</f>
        <v>3400</v>
      </c>
      <c r="AF27" s="76">
        <f t="shared" ca="1" si="1"/>
        <v>2023</v>
      </c>
    </row>
    <row r="28" spans="1:39" x14ac:dyDescent="0.4">
      <c r="A28" s="13" cm="1">
        <f t="array" aca="1" ref="A28" ca="1">_xlfn.IFS(
AND(SUMIFS(lease_table_interest_accruals, lease_table_dates, A27)&gt;0, COUNTIFS($E$14:E27, "Interest accrual", $A$14:A27, A27)=0),  A27,
AND(SUMIFS(lease_table_payments, lease_table_dates, A27)&gt;0, COUNTIFS($E$14:E27, "Payment", $A$14:A27, A27)=0),  A27,
AND(SUMIFS(rou_table_deprs, rou_table_dates, A27)&gt;0, COUNTIFS($E$14:E27, "Depreciation", $A$14:A27, A27)=0),  A27,
TRUE,  IFERROR(INDEX(rou_table_dates,  MATCH(A27, rou_table_dates)+1, ), "")
)</f>
        <v>44852</v>
      </c>
      <c r="B28" s="1" t="str" cm="1">
        <f t="array" aca="1" ref="B28" ca="1">_xlfn.IFS(
AND(E28="Payment", A28=$B$2), $AM$14,
E28="Payment", $AM$15,
E28="Interest accrual", $AM$18,
E28="Depreciation", $AM$17,
TRUE, "")</f>
        <v>Lizinq öhdəliyi</v>
      </c>
      <c r="C28" s="1" t="str" cm="1">
        <f t="array" aca="1" ref="C28" ca="1">_xlfn.IFS(
E28="Payment", $AM$19,
E28="Interest accrual", $AM$15,
E28="Depreciation", $AM$16,
TRUE, "")</f>
        <v>Pul vəsaitləri/Kreditor borcları</v>
      </c>
      <c r="D28" s="14" cm="1">
        <f t="array" aca="1" ref="D28" ca="1">_xlfn.IFS(
E28="Payment", _xlfn.XLOOKUP(A28, lease_table_dates, lease_table_payments, 0, 0),
E28="Interest accrual", _xlfn.XLOOKUP(A28, lease_table_dates, lease_table_interest_accruals, 0, 0),
E28="Depreciation", _xlfn.XLOOKUP(A28, rou_table_dates, rou_table_deprs, 0, 0),
TRUE, ""
)</f>
        <v>3400</v>
      </c>
      <c r="E28" s="7" t="str" cm="1">
        <f t="array" aca="1" ref="E28" ca="1">_xlfn.IFS(
AND(SUMIFS(lease_table_interest_accruals, lease_table_dates, A28)&gt;0, COUNTIFS($E$14:E27, "Interest accrual", $A$14:A27, A28)=0), "Interest accrual",
AND(SUMIFS(lease_table_payments, lease_table_dates, A28)&gt;0, COUNTIFS($E$14:E27, "Payment", $A$14:A27, A28)=0), "Payment",
AND(SUMIFS(rou_table_deprs, rou_table_dates, A28)&gt;0, COUNTIFS($E$14:E27, "Depreciation", $A$14:A27, A28)=0), "Depreciation",
TRUE,  ""
)</f>
        <v>Payment</v>
      </c>
      <c r="G28" s="13" cm="1">
        <f t="array" aca="1" ref="G28" ca="1">_xlfn.IFS(
AND($B$11="Hə", $B$3="İllik"), Z28,
AND($B$11="Hə", $B$3="Aylıq"), AA28,
$B$11="Yox", X28)</f>
        <v>45095</v>
      </c>
      <c r="H28" s="14" cm="1">
        <f t="array" aca="1" ref="H28" ca="1">_xlfn.IFS( G28="", "",
TRUE, ROUND( H27+I28-J28, 2) )</f>
        <v>100693.54</v>
      </c>
      <c r="I28" s="14" cm="1">
        <f t="array" aca="1" ref="I28" ca="1">_xlfn.IFS(G28="", "",
G28=last_payment_date, (J28-H27),
 TRUE,  -  (H27- H27* (1+$B$6)^ (_xlfn.DAYS(G28,G27)/365) )
)</f>
        <v>1004.9264145220222</v>
      </c>
      <c r="J28" s="14" cm="1">
        <f t="array" aca="1" ref="J28" ca="1">_xlfn.IFS(G28="", "",
TRUE, _xlfn.XLOOKUP(G28,  payment_dates, payments,0,0)
)</f>
        <v>3400</v>
      </c>
      <c r="L28" s="2" cm="1">
        <f t="array" aca="1" ref="L28" ca="1">_xlfn.IFS(
AND($B$11="Hə", $B$3="İllik"), AC28,
AND($B$11="Hə", $B$3="Aylıq"), AD28,
$B$11="Yox", AB28)</f>
        <v>45095</v>
      </c>
      <c r="M28" s="14" cm="1">
        <f t="array" aca="1" ref="M28" ca="1">_xlfn.IFS( L28="", "",
(M27-N28)&lt;=0.5, 0,
TRUE,  M27-N28)</f>
        <v>94999.824018197702</v>
      </c>
      <c r="N28" s="15" cm="1">
        <f t="array" aca="1" ref="N28" ca="1">_xlfn.IFS(
L28="", "",
TRUE, MIN(M27, ROUND($M$14/ (last_rou_date - $B$2) * (L28-L27), 2) )
)</f>
        <v>2765.25</v>
      </c>
      <c r="P28" s="22" t="str">
        <f t="shared" ca="1" si="0"/>
        <v/>
      </c>
      <c r="Q28" s="14" t="str" cm="1">
        <f t="array" aca="1" ref="Q28" ca="1">_xlfn.IFS(P28="","",
$B$11="Hə", _xlfn.XLOOKUP(DATE(P28, 12, 31), rou_table_dates, rou_table_nbvs,0, 0),
TRUE,  MAX(0, ROUND($M$14 - $M$14/ (last_rou_date - $B$2) * (DATE(P28,12,31) - $B$2), 2) )
)</f>
        <v/>
      </c>
      <c r="R28" s="57" t="str" cm="1">
        <f t="array" aca="1" ref="R28" ca="1">_xlfn.IFS(P28="","",
$B$11="Hə", _xlfn.XLOOKUP(DATE(P28, 12, 31), lease_table_dates, lease_table_balances,0, 0),
TRUE, IFERROR( XNPV($B$6, IF(payment_dates &gt;DATE(P28, 12, 31), payments,  0),  IF(payment_dates &gt;DATE(P28, 12, 31), payment_dates,  DATE(P28, 12, 31))    ),0)
)</f>
        <v/>
      </c>
      <c r="S28" s="14" t="str" cm="1">
        <f t="array" aca="1" ref="S28" ca="1">_xlfn.IFS(P28="","",
TRUE,  MIN( MIN(Q27, $M$14), ROUND($M$14/ (last_rou_date - $B$2) * (DATE(P28,12,31) - MAX($B$2, DATE(P28-1, 12, 31))), 2) )
)</f>
        <v/>
      </c>
      <c r="T28" s="15" t="str" cm="1">
        <f t="array" aca="1" ref="T28" ca="1">_xlfn.IFS(P28="", "",
ISTEXT(R27), R28- (H28 - SUMIFS( lease_table_payments, lease_table_years, P28) -$AG$14 ),
AND(ISNUMBER(R27), R28&lt;&gt;""),   R28- (R27 - SUMIFS( lease_table_payments, lease_table_years, P28) )
)</f>
        <v/>
      </c>
      <c r="U28" s="14"/>
      <c r="V28" s="73">
        <f t="shared" si="2"/>
        <v>15</v>
      </c>
      <c r="W28" s="74" cm="1">
        <f t="array" ref="W28">_xlfn.IFS(
OR(W27=$B$4, W27=""),"",
TRUE,W27+1
)</f>
        <v>14</v>
      </c>
      <c r="X28" s="75" cm="1">
        <f t="array" ref="X28">_xlfn.IFS(X27="","",
W28="", "",
AND($B$3="İllik"),DATE(YEAR(X27)+1,MONTH(X27),DAY(X27) ),
AND($B$3="Aylıq", $AH$14="Not end"), EDATE(X27,1),
AND($B$3="Aylıq", $AH$14="End"), EOMONTH(X27,1)
)</f>
        <v>45125</v>
      </c>
      <c r="Y28" s="75" t="str" cm="1">
        <f t="array" aca="1" ref="Y28" ca="1">_xlfn.IFS(
AND($B$7="Dövrün əvvəlində", Y27&lt;=last_rou_date), DATE(YEAR(Y27)+1, 12, 31),
AND($B$7="Dövrün sonunda", Y27&lt;=last_payment_date), DATE(YEAR(Y27)+1, 12, 31),
TRUE, ""
)</f>
        <v/>
      </c>
      <c r="Z28" s="75" t="str" cm="1">
        <f t="array" aca="1" ref="Z28" ca="1">_xlfn.IFS(
AND($AN$14="Not year_end", Z27&gt;last_payment_date), "",
AND($AN$14="Year_end", Z27&gt;=last_payment_date), "",
AND($AN$14="Year_end"), DATE(YEAR(Z27+1), 12, 31),
AND($AN$14="Not year_end", MONTH(Z27)=12, DAY(Z27)=31), DATE(YEAR(Z26)+1, MONTH(Z26), DAY(Z26)),
AND($AN$14="Not year_end", OR(MONTH(Z27)&lt;&gt;12, DAY(Z27)&lt;&gt;31) ), DATE(YEAR(Z27), 12, 31)
)</f>
        <v/>
      </c>
      <c r="AA28" s="75" cm="1">
        <f t="array" aca="1" ref="AA28" ca="1">_xlfn.IFS(AA27="", "",
AND(AA27=last_payment_date, OR(MONTH(AA27)&lt;&gt;12, DAY(AA27)&lt;&gt;31) ), DATE(YEAR(AA27), 12, 31),
AND(MONTH(AA27)=12, DAY(AA27)=31, AA27&gt;=last_payment_date), "",
AND(MONTH(AA27)=12, DAY(AA27)&lt;&gt;31),  EOMONTH(AA27,0),
AND(MONTH(AA27)=12, DAY(AA27)=31, $AH$14="Not end"),  EDATE(AA26,1),
AND($AH$14="Not end"), EDATE(AA27, 1),
AND($AH$14="End"), EOMONTH(AA27, 1)
)</f>
        <v>45095</v>
      </c>
      <c r="AB28" s="75" cm="1">
        <f t="array" aca="1" ref="AB28" ca="1">_xlfn.IFS(AB27="","",
AND(AB27=last_rou_date), "",
AND($B$3="İllik"),DATE(YEAR(AB27)+1,MONTH(AB27),DAY(AB27) ),
AND($B$3="Aylıq", $AH$14="Not end"), EDATE(AB27,1),
AND($B$3="Aylıq", $AH$14="End"), EOMONTH(AB27,1)
)</f>
        <v>45125</v>
      </c>
      <c r="AC28" s="75" t="str" cm="1">
        <f t="array" aca="1" ref="AC28" ca="1">_xlfn.IFS(
AND($AN$14="Not year_end", AC27&gt;last_rou_date), "",
AND($AN$14="Year_end", AC27&gt;=last_rou_date), "",
AND($AN$14="Year_end"), DATE(YEAR(AC27+1), 12, 31),
AND($AN$14="Not year_end", MONTH(AC27)=12, DAY(AC27)=31), DATE(YEAR(AC26)+1, MONTH(AC26), DAY(AC26)),
AND($AN$14="Not year_end", OR(MONTH(AC27)&lt;&gt;12, DAY(AC27)&lt;&gt;31) ), DATE(YEAR(AC27), 12, 31)
)</f>
        <v/>
      </c>
      <c r="AD28" s="75" cm="1">
        <f t="array" aca="1" ref="AD28" ca="1">_xlfn.IFS(AD27="", "",
AND(AD27=last_rou_date, OR(MONTH(AD27)&lt;&gt;12, DAY(AD27)&lt;&gt;31) ), DATE(YEAR(AD27), 12, 31),
AND(MONTH(AD27)=12, DAY(AD27)=31, AD27&gt;=last_rou_date), "",
AND(MONTH(AD27)=12, DAY(AD27)&lt;&gt;31),  EOMONTH(AD27,0),
AND(MONTH(AD27)=12, DAY(AD27)=31, $AH$14="Not end"),  EDATE(AD26,1),
AND($AH$14="Not end"), EDATE(AD27, 1),
AND($AH$14="End"), EOMONTH(AD27, 1)
)</f>
        <v>45095</v>
      </c>
      <c r="AE28" s="68" cm="1">
        <f t="array" ref="AE28">_xlfn.IFS(W28="", "",
AND(W28&gt;0, W28&lt;=$B$4, $C$2="İllik artım, faiz olaraq", $D$2&gt;0, $B$3="İllik"), $B$5*((1+$D$2)^(W28-1)),
AND(W28&gt;0, W28&lt;=$B$4, $C$2="İllik artım, faiz olaraq", $D$2&gt;0, $B$3="Aylıq"), $B$5*((1+$D$2)^ROUNDDOWN((W28-1)/12,0)),
AND(W28=1, $C$2="Aşağıdakı kimi dəyişir", ), $B$5,
AND(W28&gt;1, W28&lt;=$B$4, $C$2="Aşağıdakı kimi dəyişir"), IFERROR(VLOOKUP(W28, $C$4:$D$7, 2, FALSE), AE27),
AND(W28&gt;0, W28&lt;=$B$4), $B$5,
TRUE,0 )</f>
        <v>3400</v>
      </c>
      <c r="AF28" s="76">
        <f t="shared" ca="1" si="1"/>
        <v>2023</v>
      </c>
    </row>
    <row r="29" spans="1:39" x14ac:dyDescent="0.4">
      <c r="A29" s="13" cm="1">
        <f t="array" aca="1" ref="A29" ca="1">_xlfn.IFS(
AND(SUMIFS(lease_table_interest_accruals, lease_table_dates, A28)&gt;0, COUNTIFS($E$14:E28, "Interest accrual", $A$14:A28, A28)=0),  A28,
AND(SUMIFS(lease_table_payments, lease_table_dates, A28)&gt;0, COUNTIFS($E$14:E28, "Payment", $A$14:A28, A28)=0),  A28,
AND(SUMIFS(rou_table_deprs, rou_table_dates, A28)&gt;0, COUNTIFS($E$14:E28, "Depreciation", $A$14:A28, A28)=0),  A28,
TRUE,  IFERROR(INDEX(rou_table_dates,  MATCH(A28, rou_table_dates)+1, ), "")
)</f>
        <v>44852</v>
      </c>
      <c r="B29" s="1" t="str" cm="1">
        <f t="array" aca="1" ref="B29" ca="1">_xlfn.IFS(
AND(E29="Payment", A29=$B$2), $AM$14,
E29="Payment", $AM$15,
E29="Interest accrual", $AM$18,
E29="Depreciation", $AM$17,
TRUE, "")</f>
        <v>Amortizasiya xərci</v>
      </c>
      <c r="C29" s="1" t="str" cm="1">
        <f t="array" aca="1" ref="C29" ca="1">_xlfn.IFS(
E29="Payment", $AM$19,
E29="Interest accrual", $AM$15,
E29="Depreciation", $AM$16,
TRUE, "")</f>
        <v>İstifadə hüququ - Yığılmış amortizasiya</v>
      </c>
      <c r="D29" s="14" cm="1">
        <f t="array" aca="1" ref="D29" ca="1">_xlfn.IFS(
E29="Payment", _xlfn.XLOOKUP(A29, lease_table_dates, lease_table_payments, 0, 0),
E29="Interest accrual", _xlfn.XLOOKUP(A29, lease_table_dates, lease_table_interest_accruals, 0, 0),
E29="Depreciation", _xlfn.XLOOKUP(A29, rou_table_dates, rou_table_deprs, 0, 0),
TRUE, ""
)</f>
        <v>2676.05</v>
      </c>
      <c r="E29" s="7" t="str" cm="1">
        <f t="array" aca="1" ref="E29" ca="1">_xlfn.IFS(
AND(SUMIFS(lease_table_interest_accruals, lease_table_dates, A29)&gt;0, COUNTIFS($E$14:E28, "Interest accrual", $A$14:A28, A29)=0), "Interest accrual",
AND(SUMIFS(lease_table_payments, lease_table_dates, A29)&gt;0, COUNTIFS($E$14:E28, "Payment", $A$14:A28, A29)=0), "Payment",
AND(SUMIFS(rou_table_deprs, rou_table_dates, A29)&gt;0, COUNTIFS($E$14:E28, "Depreciation", $A$14:A28, A29)=0), "Depreciation",
TRUE,  ""
)</f>
        <v>Depreciation</v>
      </c>
      <c r="G29" s="13" cm="1">
        <f t="array" aca="1" ref="G29" ca="1">_xlfn.IFS(
AND($B$11="Hə", $B$3="İllik"), Z29,
AND($B$11="Hə", $B$3="Aylıq"), AA29,
$B$11="Yox", X29)</f>
        <v>45125</v>
      </c>
      <c r="H29" s="14" cm="1">
        <f t="array" aca="1" ref="H29" ca="1">_xlfn.IFS( G29="", "",
TRUE, ROUND( H28+I29-J29, 2) )</f>
        <v>98243.31</v>
      </c>
      <c r="I29" s="14" cm="1">
        <f t="array" aca="1" ref="I29" ca="1">_xlfn.IFS(G29="", "",
G29=last_payment_date, (J29-H28),
 TRUE,  -  (H28- H28* (1+$B$6)^ (_xlfn.DAYS(G29,G28)/365) )
)</f>
        <v>949.76615005657368</v>
      </c>
      <c r="J29" s="14" cm="1">
        <f t="array" aca="1" ref="J29" ca="1">_xlfn.IFS(G29="", "",
TRUE, _xlfn.XLOOKUP(G29,  payment_dates, payments,0,0)
)</f>
        <v>3400</v>
      </c>
      <c r="L29" s="2" cm="1">
        <f t="array" aca="1" ref="L29" ca="1">_xlfn.IFS(
AND($B$11="Hə", $B$3="İllik"), AC29,
AND($B$11="Hə", $B$3="Aylıq"), AD29,
$B$11="Yox", AB29)</f>
        <v>45125</v>
      </c>
      <c r="M29" s="14" cm="1">
        <f t="array" aca="1" ref="M29" ca="1">_xlfn.IFS( L29="", "",
(M28-N29)&lt;=0.5, 0,
TRUE,  M28-N29)</f>
        <v>92323.774018197699</v>
      </c>
      <c r="N29" s="15" cm="1">
        <f t="array" aca="1" ref="N29" ca="1">_xlfn.IFS(
L29="", "",
TRUE, MIN(M28, ROUND($M$14/ (last_rou_date - $B$2) * (L29-L28), 2) )
)</f>
        <v>2676.05</v>
      </c>
      <c r="P29" s="22" t="str">
        <f t="shared" ca="1" si="0"/>
        <v/>
      </c>
      <c r="Q29" s="14" t="str" cm="1">
        <f t="array" aca="1" ref="Q29" ca="1">_xlfn.IFS(P29="","",
$B$11="Hə", _xlfn.XLOOKUP(DATE(P29, 12, 31), rou_table_dates, rou_table_nbvs,0, 0),
TRUE,  MAX(0, ROUND($M$14 - $M$14/ (last_rou_date - $B$2) * (DATE(P29,12,31) - $B$2), 2) )
)</f>
        <v/>
      </c>
      <c r="R29" s="57" t="str" cm="1">
        <f t="array" aca="1" ref="R29" ca="1">_xlfn.IFS(P29="","",
$B$11="Hə", _xlfn.XLOOKUP(DATE(P29, 12, 31), lease_table_dates, lease_table_balances,0, 0),
TRUE, IFERROR( XNPV($B$6, IF(payment_dates &gt;DATE(P29, 12, 31), payments,  0),  IF(payment_dates &gt;DATE(P29, 12, 31), payment_dates,  DATE(P29, 12, 31))    ),0)
)</f>
        <v/>
      </c>
      <c r="S29" s="14" t="str" cm="1">
        <f t="array" aca="1" ref="S29" ca="1">_xlfn.IFS(P29="","",
TRUE,  MIN( MIN(Q28, $M$14), ROUND($M$14/ (last_rou_date - $B$2) * (DATE(P29,12,31) - MAX($B$2, DATE(P29-1, 12, 31))), 2) )
)</f>
        <v/>
      </c>
      <c r="T29" s="15" t="str" cm="1">
        <f t="array" aca="1" ref="T29" ca="1">_xlfn.IFS(P29="", "",
ISTEXT(R28), R29- (H29 - SUMIFS( lease_table_payments, lease_table_years, P29) -$AG$14 ),
AND(ISNUMBER(R28), R29&lt;&gt;""),   R29- (R28 - SUMIFS( lease_table_payments, lease_table_years, P29) )
)</f>
        <v/>
      </c>
      <c r="U29" s="14"/>
      <c r="V29" s="73">
        <f t="shared" si="2"/>
        <v>16</v>
      </c>
      <c r="W29" s="74" cm="1">
        <f t="array" ref="W29">_xlfn.IFS(
OR(W28=$B$4, W28=""),"",
TRUE,W28+1
)</f>
        <v>15</v>
      </c>
      <c r="X29" s="75" cm="1">
        <f t="array" ref="X29">_xlfn.IFS(X28="","",
W29="", "",
AND($B$3="İllik"),DATE(YEAR(X28)+1,MONTH(X28),DAY(X28) ),
AND($B$3="Aylıq", $AH$14="Not end"), EDATE(X28,1),
AND($B$3="Aylıq", $AH$14="End"), EOMONTH(X28,1)
)</f>
        <v>45156</v>
      </c>
      <c r="Y29" s="75" t="str" cm="1">
        <f t="array" aca="1" ref="Y29" ca="1">_xlfn.IFS(
AND($B$7="Dövrün əvvəlində", Y28&lt;=last_rou_date), DATE(YEAR(Y28)+1, 12, 31),
AND($B$7="Dövrün sonunda", Y28&lt;=last_payment_date), DATE(YEAR(Y28)+1, 12, 31),
TRUE, ""
)</f>
        <v/>
      </c>
      <c r="Z29" s="75" t="str" cm="1">
        <f t="array" aca="1" ref="Z29" ca="1">_xlfn.IFS(
AND($AN$14="Not year_end", Z28&gt;last_payment_date), "",
AND($AN$14="Year_end", Z28&gt;=last_payment_date), "",
AND($AN$14="Year_end"), DATE(YEAR(Z28+1), 12, 31),
AND($AN$14="Not year_end", MONTH(Z28)=12, DAY(Z28)=31), DATE(YEAR(Z27)+1, MONTH(Z27), DAY(Z27)),
AND($AN$14="Not year_end", OR(MONTH(Z28)&lt;&gt;12, DAY(Z28)&lt;&gt;31) ), DATE(YEAR(Z28), 12, 31)
)</f>
        <v/>
      </c>
      <c r="AA29" s="75" cm="1">
        <f t="array" aca="1" ref="AA29" ca="1">_xlfn.IFS(AA28="", "",
AND(AA28=last_payment_date, OR(MONTH(AA28)&lt;&gt;12, DAY(AA28)&lt;&gt;31) ), DATE(YEAR(AA28), 12, 31),
AND(MONTH(AA28)=12, DAY(AA28)=31, AA28&gt;=last_payment_date), "",
AND(MONTH(AA28)=12, DAY(AA28)&lt;&gt;31),  EOMONTH(AA28,0),
AND(MONTH(AA28)=12, DAY(AA28)=31, $AH$14="Not end"),  EDATE(AA27,1),
AND($AH$14="Not end"), EDATE(AA28, 1),
AND($AH$14="End"), EOMONTH(AA28, 1)
)</f>
        <v>45125</v>
      </c>
      <c r="AB29" s="75" cm="1">
        <f t="array" aca="1" ref="AB29" ca="1">_xlfn.IFS(AB28="","",
AND(AB28=last_rou_date), "",
AND($B$3="İllik"),DATE(YEAR(AB28)+1,MONTH(AB28),DAY(AB28) ),
AND($B$3="Aylıq", $AH$14="Not end"), EDATE(AB28,1),
AND($B$3="Aylıq", $AH$14="End"), EOMONTH(AB28,1)
)</f>
        <v>45156</v>
      </c>
      <c r="AC29" s="75" t="str" cm="1">
        <f t="array" aca="1" ref="AC29" ca="1">_xlfn.IFS(
AND($AN$14="Not year_end", AC28&gt;last_rou_date), "",
AND($AN$14="Year_end", AC28&gt;=last_rou_date), "",
AND($AN$14="Year_end"), DATE(YEAR(AC28+1), 12, 31),
AND($AN$14="Not year_end", MONTH(AC28)=12, DAY(AC28)=31), DATE(YEAR(AC27)+1, MONTH(AC27), DAY(AC27)),
AND($AN$14="Not year_end", OR(MONTH(AC28)&lt;&gt;12, DAY(AC28)&lt;&gt;31) ), DATE(YEAR(AC28), 12, 31)
)</f>
        <v/>
      </c>
      <c r="AD29" s="75" cm="1">
        <f t="array" aca="1" ref="AD29" ca="1">_xlfn.IFS(AD28="", "",
AND(AD28=last_rou_date, OR(MONTH(AD28)&lt;&gt;12, DAY(AD28)&lt;&gt;31) ), DATE(YEAR(AD28), 12, 31),
AND(MONTH(AD28)=12, DAY(AD28)=31, AD28&gt;=last_rou_date), "",
AND(MONTH(AD28)=12, DAY(AD28)&lt;&gt;31),  EOMONTH(AD28,0),
AND(MONTH(AD28)=12, DAY(AD28)=31, $AH$14="Not end"),  EDATE(AD27,1),
AND($AH$14="Not end"), EDATE(AD28, 1),
AND($AH$14="End"), EOMONTH(AD28, 1)
)</f>
        <v>45125</v>
      </c>
      <c r="AE29" s="68" cm="1">
        <f t="array" ref="AE29">_xlfn.IFS(W29="", "",
AND(W29&gt;0, W29&lt;=$B$4, $C$2="İllik artım, faiz olaraq", $D$2&gt;0, $B$3="İllik"), $B$5*((1+$D$2)^(W29-1)),
AND(W29&gt;0, W29&lt;=$B$4, $C$2="İllik artım, faiz olaraq", $D$2&gt;0, $B$3="Aylıq"), $B$5*((1+$D$2)^ROUNDDOWN((W29-1)/12,0)),
AND(W29=1, $C$2="Aşağıdakı kimi dəyişir", ), $B$5,
AND(W29&gt;1, W29&lt;=$B$4, $C$2="Aşağıdakı kimi dəyişir"), IFERROR(VLOOKUP(W29, $C$4:$D$7, 2, FALSE), AE28),
AND(W29&gt;0, W29&lt;=$B$4), $B$5,
TRUE,0 )</f>
        <v>3400</v>
      </c>
      <c r="AF29" s="76">
        <f t="shared" ca="1" si="1"/>
        <v>2023</v>
      </c>
    </row>
    <row r="30" spans="1:39" x14ac:dyDescent="0.4">
      <c r="A30" s="13" cm="1">
        <f t="array" aca="1" ref="A30" ca="1">_xlfn.IFS(
AND(SUMIFS(lease_table_interest_accruals, lease_table_dates, A29)&gt;0, COUNTIFS($E$14:E29, "Interest accrual", $A$14:A29, A29)=0),  A29,
AND(SUMIFS(lease_table_payments, lease_table_dates, A29)&gt;0, COUNTIFS($E$14:E29, "Payment", $A$14:A29, A29)=0),  A29,
AND(SUMIFS(rou_table_deprs, rou_table_dates, A29)&gt;0, COUNTIFS($E$14:E29, "Depreciation", $A$14:A29, A29)=0),  A29,
TRUE,  IFERROR(INDEX(rou_table_dates,  MATCH(A29, rou_table_dates)+1, ), "")
)</f>
        <v>44883</v>
      </c>
      <c r="B30" s="1" t="str" cm="1">
        <f t="array" aca="1" ref="B30" ca="1">_xlfn.IFS(
AND(E30="Payment", A30=$B$2), $AM$14,
E30="Payment", $AM$15,
E30="Interest accrual", $AM$18,
E30="Depreciation", $AM$17,
TRUE, "")</f>
        <v>Faiz xərci</v>
      </c>
      <c r="C30" s="1" t="str" cm="1">
        <f t="array" aca="1" ref="C30" ca="1">_xlfn.IFS(
E30="Payment", $AM$19,
E30="Interest accrual", $AM$15,
E30="Depreciation", $AM$16,
TRUE, "")</f>
        <v>Lizinq öhdəliyi</v>
      </c>
      <c r="D30" s="14" cm="1">
        <f t="array" aca="1" ref="D30" ca="1">_xlfn.IFS(
E30="Payment", _xlfn.XLOOKUP(A30, lease_table_dates, lease_table_payments, 0, 0),
E30="Interest accrual", _xlfn.XLOOKUP(A30, lease_table_dates, lease_table_interest_accruals, 0, 0),
E30="Depreciation", _xlfn.XLOOKUP(A30, rou_table_dates, rou_table_deprs, 0, 0),
TRUE, ""
)</f>
        <v>1163.7964172122447</v>
      </c>
      <c r="E30" s="7" t="str" cm="1">
        <f t="array" aca="1" ref="E30" ca="1">_xlfn.IFS(
AND(SUMIFS(lease_table_interest_accruals, lease_table_dates, A30)&gt;0, COUNTIFS($E$14:E29, "Interest accrual", $A$14:A29, A30)=0), "Interest accrual",
AND(SUMIFS(lease_table_payments, lease_table_dates, A30)&gt;0, COUNTIFS($E$14:E29, "Payment", $A$14:A29, A30)=0), "Payment",
AND(SUMIFS(rou_table_deprs, rou_table_dates, A30)&gt;0, COUNTIFS($E$14:E29, "Depreciation", $A$14:A29, A30)=0), "Depreciation",
TRUE,  ""
)</f>
        <v>Interest accrual</v>
      </c>
      <c r="G30" s="13" cm="1">
        <f t="array" aca="1" ref="G30" ca="1">_xlfn.IFS(
AND($B$11="Hə", $B$3="İllik"), Z30,
AND($B$11="Hə", $B$3="Aylıq"), AA30,
$B$11="Yox", X30)</f>
        <v>45156</v>
      </c>
      <c r="H30" s="14" cm="1">
        <f t="array" aca="1" ref="H30" ca="1">_xlfn.IFS( G30="", "",
TRUE, ROUND( H29+I30-J30, 2) )</f>
        <v>95801</v>
      </c>
      <c r="I30" s="14" cm="1">
        <f t="array" aca="1" ref="I30" ca="1">_xlfn.IFS(G30="", "",
G30=last_payment_date, (J30-H29),
 TRUE,  -  (H29- H29* (1+$B$6)^ (_xlfn.DAYS(G30,G29)/365) )
)</f>
        <v>957.69355381817149</v>
      </c>
      <c r="J30" s="14" cm="1">
        <f t="array" aca="1" ref="J30" ca="1">_xlfn.IFS(G30="", "",
TRUE, _xlfn.XLOOKUP(G30,  payment_dates, payments,0,0)
)</f>
        <v>3400</v>
      </c>
      <c r="L30" s="2" cm="1">
        <f t="array" aca="1" ref="L30" ca="1">_xlfn.IFS(
AND($B$11="Hə", $B$3="İllik"), AC30,
AND($B$11="Hə", $B$3="Aylıq"), AD30,
$B$11="Yox", AB30)</f>
        <v>45156</v>
      </c>
      <c r="M30" s="14" cm="1">
        <f t="array" aca="1" ref="M30" ca="1">_xlfn.IFS( L30="", "",
(M29-N30)&lt;=0.5, 0,
TRUE,  M29-N30)</f>
        <v>89558.524018197699</v>
      </c>
      <c r="N30" s="15" cm="1">
        <f t="array" aca="1" ref="N30" ca="1">_xlfn.IFS(
L30="", "",
TRUE, MIN(M29, ROUND($M$14/ (last_rou_date - $B$2) * (L30-L29), 2) )
)</f>
        <v>2765.25</v>
      </c>
      <c r="P30" s="22" t="str">
        <f t="shared" ca="1" si="0"/>
        <v/>
      </c>
      <c r="Q30" s="14" t="str" cm="1">
        <f t="array" aca="1" ref="Q30" ca="1">_xlfn.IFS(P30="","",
$B$11="Hə", _xlfn.XLOOKUP(DATE(P30, 12, 31), rou_table_dates, rou_table_nbvs,0, 0),
TRUE,  MAX(0, ROUND($M$14 - $M$14/ (last_rou_date - $B$2) * (DATE(P30,12,31) - $B$2), 2) )
)</f>
        <v/>
      </c>
      <c r="R30" s="57" t="str" cm="1">
        <f t="array" aca="1" ref="R30" ca="1">_xlfn.IFS(P30="","",
$B$11="Hə", _xlfn.XLOOKUP(DATE(P30, 12, 31), lease_table_dates, lease_table_balances,0, 0),
TRUE, IFERROR( XNPV($B$6, IF(payment_dates &gt;DATE(P30, 12, 31), payments,  0),  IF(payment_dates &gt;DATE(P30, 12, 31), payment_dates,  DATE(P30, 12, 31))    ),0)
)</f>
        <v/>
      </c>
      <c r="S30" s="14" t="str" cm="1">
        <f t="array" aca="1" ref="S30" ca="1">_xlfn.IFS(P30="","",
TRUE,  MIN( MIN(Q29, $M$14), ROUND($M$14/ (last_rou_date - $B$2) * (DATE(P30,12,31) - MAX($B$2, DATE(P30-1, 12, 31))), 2) )
)</f>
        <v/>
      </c>
      <c r="T30" s="15" t="str" cm="1">
        <f t="array" aca="1" ref="T30" ca="1">_xlfn.IFS(P30="", "",
ISTEXT(R29), R30- (H30 - SUMIFS( lease_table_payments, lease_table_years, P30) -$AG$14 ),
AND(ISNUMBER(R29), R30&lt;&gt;""),   R30- (R29 - SUMIFS( lease_table_payments, lease_table_years, P30) )
)</f>
        <v/>
      </c>
      <c r="U30" s="14"/>
      <c r="V30" s="73">
        <f t="shared" si="2"/>
        <v>17</v>
      </c>
      <c r="W30" s="74" cm="1">
        <f t="array" ref="W30">_xlfn.IFS(
OR(W29=$B$4, W29=""),"",
TRUE,W29+1
)</f>
        <v>16</v>
      </c>
      <c r="X30" s="75" cm="1">
        <f t="array" ref="X30">_xlfn.IFS(X29="","",
W30="", "",
AND($B$3="İllik"),DATE(YEAR(X29)+1,MONTH(X29),DAY(X29) ),
AND($B$3="Aylıq", $AH$14="Not end"), EDATE(X29,1),
AND($B$3="Aylıq", $AH$14="End"), EOMONTH(X29,1)
)</f>
        <v>45187</v>
      </c>
      <c r="Y30" s="75" t="str" cm="1">
        <f t="array" aca="1" ref="Y30" ca="1">_xlfn.IFS(
AND($B$7="Dövrün əvvəlində", Y29&lt;=last_rou_date), DATE(YEAR(Y29)+1, 12, 31),
AND($B$7="Dövrün sonunda", Y29&lt;=last_payment_date), DATE(YEAR(Y29)+1, 12, 31),
TRUE, ""
)</f>
        <v/>
      </c>
      <c r="Z30" s="75" t="str" cm="1">
        <f t="array" aca="1" ref="Z30" ca="1">_xlfn.IFS(
AND($AN$14="Not year_end", Z29&gt;last_payment_date), "",
AND($AN$14="Year_end", Z29&gt;=last_payment_date), "",
AND($AN$14="Year_end"), DATE(YEAR(Z29+1), 12, 31),
AND($AN$14="Not year_end", MONTH(Z29)=12, DAY(Z29)=31), DATE(YEAR(Z28)+1, MONTH(Z28), DAY(Z28)),
AND($AN$14="Not year_end", OR(MONTH(Z29)&lt;&gt;12, DAY(Z29)&lt;&gt;31) ), DATE(YEAR(Z29), 12, 31)
)</f>
        <v/>
      </c>
      <c r="AA30" s="75" cm="1">
        <f t="array" aca="1" ref="AA30" ca="1">_xlfn.IFS(AA29="", "",
AND(AA29=last_payment_date, OR(MONTH(AA29)&lt;&gt;12, DAY(AA29)&lt;&gt;31) ), DATE(YEAR(AA29), 12, 31),
AND(MONTH(AA29)=12, DAY(AA29)=31, AA29&gt;=last_payment_date), "",
AND(MONTH(AA29)=12, DAY(AA29)&lt;&gt;31),  EOMONTH(AA29,0),
AND(MONTH(AA29)=12, DAY(AA29)=31, $AH$14="Not end"),  EDATE(AA28,1),
AND($AH$14="Not end"), EDATE(AA29, 1),
AND($AH$14="End"), EOMONTH(AA29, 1)
)</f>
        <v>45156</v>
      </c>
      <c r="AB30" s="75" cm="1">
        <f t="array" aca="1" ref="AB30" ca="1">_xlfn.IFS(AB29="","",
AND(AB29=last_rou_date), "",
AND($B$3="İllik"),DATE(YEAR(AB29)+1,MONTH(AB29),DAY(AB29) ),
AND($B$3="Aylıq", $AH$14="Not end"), EDATE(AB29,1),
AND($B$3="Aylıq", $AH$14="End"), EOMONTH(AB29,1)
)</f>
        <v>45187</v>
      </c>
      <c r="AC30" s="75" t="str" cm="1">
        <f t="array" aca="1" ref="AC30" ca="1">_xlfn.IFS(
AND($AN$14="Not year_end", AC29&gt;last_rou_date), "",
AND($AN$14="Year_end", AC29&gt;=last_rou_date), "",
AND($AN$14="Year_end"), DATE(YEAR(AC29+1), 12, 31),
AND($AN$14="Not year_end", MONTH(AC29)=12, DAY(AC29)=31), DATE(YEAR(AC28)+1, MONTH(AC28), DAY(AC28)),
AND($AN$14="Not year_end", OR(MONTH(AC29)&lt;&gt;12, DAY(AC29)&lt;&gt;31) ), DATE(YEAR(AC29), 12, 31)
)</f>
        <v/>
      </c>
      <c r="AD30" s="75" cm="1">
        <f t="array" aca="1" ref="AD30" ca="1">_xlfn.IFS(AD29="", "",
AND(AD29=last_rou_date, OR(MONTH(AD29)&lt;&gt;12, DAY(AD29)&lt;&gt;31) ), DATE(YEAR(AD29), 12, 31),
AND(MONTH(AD29)=12, DAY(AD29)=31, AD29&gt;=last_rou_date), "",
AND(MONTH(AD29)=12, DAY(AD29)&lt;&gt;31),  EOMONTH(AD29,0),
AND(MONTH(AD29)=12, DAY(AD29)=31, $AH$14="Not end"),  EDATE(AD28,1),
AND($AH$14="Not end"), EDATE(AD29, 1),
AND($AH$14="End"), EOMONTH(AD29, 1)
)</f>
        <v>45156</v>
      </c>
      <c r="AE30" s="68" cm="1">
        <f t="array" ref="AE30">_xlfn.IFS(W30="", "",
AND(W30&gt;0, W30&lt;=$B$4, $C$2="İllik artım, faiz olaraq", $D$2&gt;0, $B$3="İllik"), $B$5*((1+$D$2)^(W30-1)),
AND(W30&gt;0, W30&lt;=$B$4, $C$2="İllik artım, faiz olaraq", $D$2&gt;0, $B$3="Aylıq"), $B$5*((1+$D$2)^ROUNDDOWN((W30-1)/12,0)),
AND(W30=1, $C$2="Aşağıdakı kimi dəyişir", ), $B$5,
AND(W30&gt;1, W30&lt;=$B$4, $C$2="Aşağıdakı kimi dəyişir"), IFERROR(VLOOKUP(W30, $C$4:$D$7, 2, FALSE), AE29),
AND(W30&gt;0, W30&lt;=$B$4), $B$5,
TRUE,0 )</f>
        <v>3400</v>
      </c>
      <c r="AF30" s="76">
        <f t="shared" ca="1" si="1"/>
        <v>2023</v>
      </c>
    </row>
    <row r="31" spans="1:39" x14ac:dyDescent="0.4">
      <c r="A31" s="13" cm="1">
        <f t="array" aca="1" ref="A31" ca="1">_xlfn.IFS(
AND(SUMIFS(lease_table_interest_accruals, lease_table_dates, A30)&gt;0, COUNTIFS($E$14:E30, "Interest accrual", $A$14:A30, A30)=0),  A30,
AND(SUMIFS(lease_table_payments, lease_table_dates, A30)&gt;0, COUNTIFS($E$14:E30, "Payment", $A$14:A30, A30)=0),  A30,
AND(SUMIFS(rou_table_deprs, rou_table_dates, A30)&gt;0, COUNTIFS($E$14:E30, "Depreciation", $A$14:A30, A30)=0),  A30,
TRUE,  IFERROR(INDEX(rou_table_dates,  MATCH(A30, rou_table_dates)+1, ), "")
)</f>
        <v>44883</v>
      </c>
      <c r="B31" s="1" t="str" cm="1">
        <f t="array" aca="1" ref="B31" ca="1">_xlfn.IFS(
AND(E31="Payment", A31=$B$2), $AM$14,
E31="Payment", $AM$15,
E31="Interest accrual", $AM$18,
E31="Depreciation", $AM$17,
TRUE, "")</f>
        <v>Lizinq öhdəliyi</v>
      </c>
      <c r="C31" s="1" t="str" cm="1">
        <f t="array" aca="1" ref="C31" ca="1">_xlfn.IFS(
E31="Payment", $AM$19,
E31="Interest accrual", $AM$15,
E31="Depreciation", $AM$16,
TRUE, "")</f>
        <v>Pul vəsaitləri/Kreditor borcları</v>
      </c>
      <c r="D31" s="14" cm="1">
        <f t="array" aca="1" ref="D31" ca="1">_xlfn.IFS(
E31="Payment", _xlfn.XLOOKUP(A31, lease_table_dates, lease_table_payments, 0, 0),
E31="Interest accrual", _xlfn.XLOOKUP(A31, lease_table_dates, lease_table_interest_accruals, 0, 0),
E31="Depreciation", _xlfn.XLOOKUP(A31, rou_table_dates, rou_table_deprs, 0, 0),
TRUE, ""
)</f>
        <v>3400</v>
      </c>
      <c r="E31" s="7" t="str" cm="1">
        <f t="array" aca="1" ref="E31" ca="1">_xlfn.IFS(
AND(SUMIFS(lease_table_interest_accruals, lease_table_dates, A31)&gt;0, COUNTIFS($E$14:E30, "Interest accrual", $A$14:A30, A31)=0), "Interest accrual",
AND(SUMIFS(lease_table_payments, lease_table_dates, A31)&gt;0, COUNTIFS($E$14:E30, "Payment", $A$14:A30, A31)=0), "Payment",
AND(SUMIFS(rou_table_deprs, rou_table_dates, A31)&gt;0, COUNTIFS($E$14:E30, "Depreciation", $A$14:A30, A31)=0), "Depreciation",
TRUE,  ""
)</f>
        <v>Payment</v>
      </c>
      <c r="G31" s="13" cm="1">
        <f t="array" aca="1" ref="G31" ca="1">_xlfn.IFS(
AND($B$11="Hə", $B$3="İllik"), Z31,
AND($B$11="Hə", $B$3="Aylıq"), AA31,
$B$11="Yox", X31)</f>
        <v>45187</v>
      </c>
      <c r="H31" s="14" cm="1">
        <f t="array" aca="1" ref="H31" ca="1">_xlfn.IFS( G31="", "",
TRUE, ROUND( H30+I31-J31, 2) )</f>
        <v>93334.89</v>
      </c>
      <c r="I31" s="14" cm="1">
        <f t="array" aca="1" ref="I31" ca="1">_xlfn.IFS(G31="", "",
G31=last_payment_date, (J31-H30),
 TRUE,  -  (H30- H30* (1+$B$6)^ (_xlfn.DAYS(G31,G30)/365) )
)</f>
        <v>933.88547423061391</v>
      </c>
      <c r="J31" s="14" cm="1">
        <f t="array" aca="1" ref="J31" ca="1">_xlfn.IFS(G31="", "",
TRUE, _xlfn.XLOOKUP(G31,  payment_dates, payments,0,0)
)</f>
        <v>3400</v>
      </c>
      <c r="L31" s="2" cm="1">
        <f t="array" aca="1" ref="L31" ca="1">_xlfn.IFS(
AND($B$11="Hə", $B$3="İllik"), AC31,
AND($B$11="Hə", $B$3="Aylıq"), AD31,
$B$11="Yox", AB31)</f>
        <v>45187</v>
      </c>
      <c r="M31" s="14" cm="1">
        <f t="array" aca="1" ref="M31" ca="1">_xlfn.IFS( L31="", "",
(M30-N31)&lt;=0.5, 0,
TRUE,  M30-N31)</f>
        <v>86793.274018197699</v>
      </c>
      <c r="N31" s="15" cm="1">
        <f t="array" aca="1" ref="N31" ca="1">_xlfn.IFS(
L31="", "",
TRUE, MIN(M30, ROUND($M$14/ (last_rou_date - $B$2) * (L31-L30), 2) )
)</f>
        <v>2765.25</v>
      </c>
      <c r="O31" s="4"/>
      <c r="P31" s="22" t="str">
        <f t="shared" ca="1" si="0"/>
        <v/>
      </c>
      <c r="Q31" s="14" t="str" cm="1">
        <f t="array" aca="1" ref="Q31" ca="1">_xlfn.IFS(P31="","",
$B$11="Hə", _xlfn.XLOOKUP(DATE(P31, 12, 31), rou_table_dates, rou_table_nbvs,0, 0),
TRUE,  MAX(0, ROUND($M$14 - $M$14/ (last_rou_date - $B$2) * (DATE(P31,12,31) - $B$2), 2) )
)</f>
        <v/>
      </c>
      <c r="R31" s="57" t="str" cm="1">
        <f t="array" aca="1" ref="R31" ca="1">_xlfn.IFS(P31="","",
$B$11="Hə", _xlfn.XLOOKUP(DATE(P31, 12, 31), lease_table_dates, lease_table_balances,0, 0),
TRUE, IFERROR( XNPV($B$6, IF(payment_dates &gt;DATE(P31, 12, 31), payments,  0),  IF(payment_dates &gt;DATE(P31, 12, 31), payment_dates,  DATE(P31, 12, 31))    ),0)
)</f>
        <v/>
      </c>
      <c r="S31" s="14" t="str" cm="1">
        <f t="array" aca="1" ref="S31" ca="1">_xlfn.IFS(P31="","",
TRUE,  MIN( MIN(Q30, $M$14), ROUND($M$14/ (last_rou_date - $B$2) * (DATE(P31,12,31) - MAX($B$2, DATE(P31-1, 12, 31))), 2) )
)</f>
        <v/>
      </c>
      <c r="T31" s="15" t="str" cm="1">
        <f t="array" aca="1" ref="T31" ca="1">_xlfn.IFS(P31="", "",
ISTEXT(R30), R31- (H31 - SUMIFS( lease_table_payments, lease_table_years, P31) -$AG$14 ),
AND(ISNUMBER(R30), R31&lt;&gt;""),   R31- (R30 - SUMIFS( lease_table_payments, lease_table_years, P31) )
)</f>
        <v/>
      </c>
      <c r="U31" s="14"/>
      <c r="V31" s="73">
        <f t="shared" si="2"/>
        <v>18</v>
      </c>
      <c r="W31" s="74" cm="1">
        <f t="array" ref="W31">_xlfn.IFS(
OR(W30=$B$4, W30=""),"",
TRUE,W30+1
)</f>
        <v>17</v>
      </c>
      <c r="X31" s="75" cm="1">
        <f t="array" ref="X31">_xlfn.IFS(X30="","",
W31="", "",
AND($B$3="İllik"),DATE(YEAR(X30)+1,MONTH(X30),DAY(X30) ),
AND($B$3="Aylıq", $AH$14="Not end"), EDATE(X30,1),
AND($B$3="Aylıq", $AH$14="End"), EOMONTH(X30,1)
)</f>
        <v>45217</v>
      </c>
      <c r="Y31" s="75" t="str" cm="1">
        <f t="array" aca="1" ref="Y31" ca="1">_xlfn.IFS(
AND($B$7="Dövrün əvvəlində", Y30&lt;=last_rou_date), DATE(YEAR(Y30)+1, 12, 31),
AND($B$7="Dövrün sonunda", Y30&lt;=last_payment_date), DATE(YEAR(Y30)+1, 12, 31),
TRUE, ""
)</f>
        <v/>
      </c>
      <c r="Z31" s="75" t="str" cm="1">
        <f t="array" aca="1" ref="Z31" ca="1">_xlfn.IFS(
AND($AN$14="Not year_end", Z30&gt;last_payment_date), "",
AND($AN$14="Year_end", Z30&gt;=last_payment_date), "",
AND($AN$14="Year_end"), DATE(YEAR(Z30+1), 12, 31),
AND($AN$14="Not year_end", MONTH(Z30)=12, DAY(Z30)=31), DATE(YEAR(Z29)+1, MONTH(Z29), DAY(Z29)),
AND($AN$14="Not year_end", OR(MONTH(Z30)&lt;&gt;12, DAY(Z30)&lt;&gt;31) ), DATE(YEAR(Z30), 12, 31)
)</f>
        <v/>
      </c>
      <c r="AA31" s="75" cm="1">
        <f t="array" aca="1" ref="AA31" ca="1">_xlfn.IFS(AA30="", "",
AND(AA30=last_payment_date, OR(MONTH(AA30)&lt;&gt;12, DAY(AA30)&lt;&gt;31) ), DATE(YEAR(AA30), 12, 31),
AND(MONTH(AA30)=12, DAY(AA30)=31, AA30&gt;=last_payment_date), "",
AND(MONTH(AA30)=12, DAY(AA30)&lt;&gt;31),  EOMONTH(AA30,0),
AND(MONTH(AA30)=12, DAY(AA30)=31, $AH$14="Not end"),  EDATE(AA29,1),
AND($AH$14="Not end"), EDATE(AA30, 1),
AND($AH$14="End"), EOMONTH(AA30, 1)
)</f>
        <v>45187</v>
      </c>
      <c r="AB31" s="75" cm="1">
        <f t="array" aca="1" ref="AB31" ca="1">_xlfn.IFS(AB30="","",
AND(AB30=last_rou_date), "",
AND($B$3="İllik"),DATE(YEAR(AB30)+1,MONTH(AB30),DAY(AB30) ),
AND($B$3="Aylıq", $AH$14="Not end"), EDATE(AB30,1),
AND($B$3="Aylıq", $AH$14="End"), EOMONTH(AB30,1)
)</f>
        <v>45217</v>
      </c>
      <c r="AC31" s="75" t="str" cm="1">
        <f t="array" aca="1" ref="AC31" ca="1">_xlfn.IFS(
AND($AN$14="Not year_end", AC30&gt;last_rou_date), "",
AND($AN$14="Year_end", AC30&gt;=last_rou_date), "",
AND($AN$14="Year_end"), DATE(YEAR(AC30+1), 12, 31),
AND($AN$14="Not year_end", MONTH(AC30)=12, DAY(AC30)=31), DATE(YEAR(AC29)+1, MONTH(AC29), DAY(AC29)),
AND($AN$14="Not year_end", OR(MONTH(AC30)&lt;&gt;12, DAY(AC30)&lt;&gt;31) ), DATE(YEAR(AC30), 12, 31)
)</f>
        <v/>
      </c>
      <c r="AD31" s="75" cm="1">
        <f t="array" aca="1" ref="AD31" ca="1">_xlfn.IFS(AD30="", "",
AND(AD30=last_rou_date, OR(MONTH(AD30)&lt;&gt;12, DAY(AD30)&lt;&gt;31) ), DATE(YEAR(AD30), 12, 31),
AND(MONTH(AD30)=12, DAY(AD30)=31, AD30&gt;=last_rou_date), "",
AND(MONTH(AD30)=12, DAY(AD30)&lt;&gt;31),  EOMONTH(AD30,0),
AND(MONTH(AD30)=12, DAY(AD30)=31, $AH$14="Not end"),  EDATE(AD29,1),
AND($AH$14="Not end"), EDATE(AD30, 1),
AND($AH$14="End"), EOMONTH(AD30, 1)
)</f>
        <v>45187</v>
      </c>
      <c r="AE31" s="68" cm="1">
        <f t="array" ref="AE31">_xlfn.IFS(W31="", "",
AND(W31&gt;0, W31&lt;=$B$4, $C$2="İllik artım, faiz olaraq", $D$2&gt;0, $B$3="İllik"), $B$5*((1+$D$2)^(W31-1)),
AND(W31&gt;0, W31&lt;=$B$4, $C$2="İllik artım, faiz olaraq", $D$2&gt;0, $B$3="Aylıq"), $B$5*((1+$D$2)^ROUNDDOWN((W31-1)/12,0)),
AND(W31=1, $C$2="Aşağıdakı kimi dəyişir", ), $B$5,
AND(W31&gt;1, W31&lt;=$B$4, $C$2="Aşağıdakı kimi dəyişir"), IFERROR(VLOOKUP(W31, $C$4:$D$7, 2, FALSE), AE30),
AND(W31&gt;0, W31&lt;=$B$4), $B$5,
TRUE,0 )</f>
        <v>3400</v>
      </c>
      <c r="AF31" s="76">
        <f t="shared" ca="1" si="1"/>
        <v>2023</v>
      </c>
    </row>
    <row r="32" spans="1:39" x14ac:dyDescent="0.4">
      <c r="A32" s="13" cm="1">
        <f t="array" aca="1" ref="A32" ca="1">_xlfn.IFS(
AND(SUMIFS(lease_table_interest_accruals, lease_table_dates, A31)&gt;0, COUNTIFS($E$14:E31, "Interest accrual", $A$14:A31, A31)=0),  A31,
AND(SUMIFS(lease_table_payments, lease_table_dates, A31)&gt;0, COUNTIFS($E$14:E31, "Payment", $A$14:A31, A31)=0),  A31,
AND(SUMIFS(rou_table_deprs, rou_table_dates, A31)&gt;0, COUNTIFS($E$14:E31, "Depreciation", $A$14:A31, A31)=0),  A31,
TRUE,  IFERROR(INDEX(rou_table_dates,  MATCH(A31, rou_table_dates)+1, ), "")
)</f>
        <v>44883</v>
      </c>
      <c r="B32" s="1" t="str" cm="1">
        <f t="array" aca="1" ref="B32" ca="1">_xlfn.IFS(
AND(E32="Payment", A32=$B$2), $AM$14,
E32="Payment", $AM$15,
E32="Interest accrual", $AM$18,
E32="Depreciation", $AM$17,
TRUE, "")</f>
        <v>Amortizasiya xərci</v>
      </c>
      <c r="C32" s="1" t="str" cm="1">
        <f t="array" aca="1" ref="C32" ca="1">_xlfn.IFS(
E32="Payment", $AM$19,
E32="Interest accrual", $AM$15,
E32="Depreciation", $AM$16,
TRUE, "")</f>
        <v>İstifadə hüququ - Yığılmış amortizasiya</v>
      </c>
      <c r="D32" s="14" cm="1">
        <f t="array" aca="1" ref="D32" ca="1">_xlfn.IFS(
E32="Payment", _xlfn.XLOOKUP(A32, lease_table_dates, lease_table_payments, 0, 0),
E32="Interest accrual", _xlfn.XLOOKUP(A32, lease_table_dates, lease_table_interest_accruals, 0, 0),
E32="Depreciation", _xlfn.XLOOKUP(A32, rou_table_dates, rou_table_deprs, 0, 0),
TRUE, ""
)</f>
        <v>2765.25</v>
      </c>
      <c r="E32" s="7" t="str" cm="1">
        <f t="array" aca="1" ref="E32" ca="1">_xlfn.IFS(
AND(SUMIFS(lease_table_interest_accruals, lease_table_dates, A32)&gt;0, COUNTIFS($E$14:E31, "Interest accrual", $A$14:A31, A32)=0), "Interest accrual",
AND(SUMIFS(lease_table_payments, lease_table_dates, A32)&gt;0, COUNTIFS($E$14:E31, "Payment", $A$14:A31, A32)=0), "Payment",
AND(SUMIFS(rou_table_deprs, rou_table_dates, A32)&gt;0, COUNTIFS($E$14:E31, "Depreciation", $A$14:A31, A32)=0), "Depreciation",
TRUE,  ""
)</f>
        <v>Depreciation</v>
      </c>
      <c r="G32" s="13" cm="1">
        <f t="array" aca="1" ref="G32" ca="1">_xlfn.IFS(
AND($B$11="Hə", $B$3="İllik"), Z32,
AND($B$11="Hə", $B$3="Aylıq"), AA32,
$B$11="Yox", X32)</f>
        <v>45217</v>
      </c>
      <c r="H32" s="14" cm="1">
        <f t="array" aca="1" ref="H32" ca="1">_xlfn.IFS( G32="", "",
TRUE, ROUND( H31+I32-J32, 2) )</f>
        <v>90815.25</v>
      </c>
      <c r="I32" s="14" cm="1">
        <f t="array" aca="1" ref="I32" ca="1">_xlfn.IFS(G32="", "",
G32=last_payment_date, (J32-H31),
 TRUE,  -  (H31- H31* (1+$B$6)^ (_xlfn.DAYS(G32,G31)/365) )
)</f>
        <v>880.35755959372909</v>
      </c>
      <c r="J32" s="14" cm="1">
        <f t="array" aca="1" ref="J32" ca="1">_xlfn.IFS(G32="", "",
TRUE, _xlfn.XLOOKUP(G32,  payment_dates, payments,0,0)
)</f>
        <v>3400</v>
      </c>
      <c r="L32" s="2" cm="1">
        <f t="array" aca="1" ref="L32" ca="1">_xlfn.IFS(
AND($B$11="Hə", $B$3="İllik"), AC32,
AND($B$11="Hə", $B$3="Aylıq"), AD32,
$B$11="Yox", AB32)</f>
        <v>45217</v>
      </c>
      <c r="M32" s="14" cm="1">
        <f t="array" aca="1" ref="M32" ca="1">_xlfn.IFS( L32="", "",
(M31-N32)&lt;=0.5, 0,
TRUE,  M31-N32)</f>
        <v>84117.224018197696</v>
      </c>
      <c r="N32" s="15" cm="1">
        <f t="array" aca="1" ref="N32" ca="1">_xlfn.IFS(
L32="", "",
TRUE, MIN(M31, ROUND($M$14/ (last_rou_date - $B$2) * (L32-L31), 2) )
)</f>
        <v>2676.05</v>
      </c>
      <c r="P32" s="22" t="str">
        <f t="shared" ca="1" si="0"/>
        <v/>
      </c>
      <c r="Q32" s="14" t="str" cm="1">
        <f t="array" aca="1" ref="Q32" ca="1">_xlfn.IFS(P32="","",
$B$11="Hə", _xlfn.XLOOKUP(DATE(P32, 12, 31), rou_table_dates, rou_table_nbvs,0, 0),
TRUE,  MAX(0, ROUND($M$14 - $M$14/ (last_rou_date - $B$2) * (DATE(P32,12,31) - $B$2), 2) )
)</f>
        <v/>
      </c>
      <c r="R32" s="57" t="str" cm="1">
        <f t="array" aca="1" ref="R32" ca="1">_xlfn.IFS(P32="","",
$B$11="Hə", _xlfn.XLOOKUP(DATE(P32, 12, 31), lease_table_dates, lease_table_balances,0, 0),
TRUE, IFERROR( XNPV($B$6, IF(payment_dates &gt;DATE(P32, 12, 31), payments,  0),  IF(payment_dates &gt;DATE(P32, 12, 31), payment_dates,  DATE(P32, 12, 31))    ),0)
)</f>
        <v/>
      </c>
      <c r="S32" s="14" t="str" cm="1">
        <f t="array" aca="1" ref="S32" ca="1">_xlfn.IFS(P32="","",
TRUE,  MIN( MIN(Q31, $M$14), ROUND($M$14/ (last_rou_date - $B$2) * (DATE(P32,12,31) - MAX($B$2, DATE(P32-1, 12, 31))), 2) )
)</f>
        <v/>
      </c>
      <c r="T32" s="15" t="str" cm="1">
        <f t="array" aca="1" ref="T32" ca="1">_xlfn.IFS(P32="", "",
ISTEXT(R31), R32- (H32 - SUMIFS( lease_table_payments, lease_table_years, P32) -$AG$14 ),
AND(ISNUMBER(R31), R32&lt;&gt;""),   R32- (R31 - SUMIFS( lease_table_payments, lease_table_years, P32) )
)</f>
        <v/>
      </c>
      <c r="U32" s="14"/>
      <c r="V32" s="73">
        <f t="shared" si="2"/>
        <v>19</v>
      </c>
      <c r="W32" s="74" cm="1">
        <f t="array" ref="W32">_xlfn.IFS(
OR(W31=$B$4, W31=""),"",
TRUE,W31+1
)</f>
        <v>18</v>
      </c>
      <c r="X32" s="75" cm="1">
        <f t="array" ref="X32">_xlfn.IFS(X31="","",
W32="", "",
AND($B$3="İllik"),DATE(YEAR(X31)+1,MONTH(X31),DAY(X31) ),
AND($B$3="Aylıq", $AH$14="Not end"), EDATE(X31,1),
AND($B$3="Aylıq", $AH$14="End"), EOMONTH(X31,1)
)</f>
        <v>45248</v>
      </c>
      <c r="Y32" s="75" t="str" cm="1">
        <f t="array" aca="1" ref="Y32" ca="1">_xlfn.IFS(
AND($B$7="Dövrün əvvəlində", Y31&lt;=last_rou_date), DATE(YEAR(Y31)+1, 12, 31),
AND($B$7="Dövrün sonunda", Y31&lt;=last_payment_date), DATE(YEAR(Y31)+1, 12, 31),
TRUE, ""
)</f>
        <v/>
      </c>
      <c r="Z32" s="75" t="str" cm="1">
        <f t="array" aca="1" ref="Z32" ca="1">_xlfn.IFS(
AND($AN$14="Not year_end", Z31&gt;last_payment_date), "",
AND($AN$14="Year_end", Z31&gt;=last_payment_date), "",
AND($AN$14="Year_end"), DATE(YEAR(Z31+1), 12, 31),
AND($AN$14="Not year_end", MONTH(Z31)=12, DAY(Z31)=31), DATE(YEAR(Z30)+1, MONTH(Z30), DAY(Z30)),
AND($AN$14="Not year_end", OR(MONTH(Z31)&lt;&gt;12, DAY(Z31)&lt;&gt;31) ), DATE(YEAR(Z31), 12, 31)
)</f>
        <v/>
      </c>
      <c r="AA32" s="75" cm="1">
        <f t="array" aca="1" ref="AA32" ca="1">_xlfn.IFS(AA31="", "",
AND(AA31=last_payment_date, OR(MONTH(AA31)&lt;&gt;12, DAY(AA31)&lt;&gt;31) ), DATE(YEAR(AA31), 12, 31),
AND(MONTH(AA31)=12, DAY(AA31)=31, AA31&gt;=last_payment_date), "",
AND(MONTH(AA31)=12, DAY(AA31)&lt;&gt;31),  EOMONTH(AA31,0),
AND(MONTH(AA31)=12, DAY(AA31)=31, $AH$14="Not end"),  EDATE(AA30,1),
AND($AH$14="Not end"), EDATE(AA31, 1),
AND($AH$14="End"), EOMONTH(AA31, 1)
)</f>
        <v>45217</v>
      </c>
      <c r="AB32" s="75" cm="1">
        <f t="array" aca="1" ref="AB32" ca="1">_xlfn.IFS(AB31="","",
AND(AB31=last_rou_date), "",
AND($B$3="İllik"),DATE(YEAR(AB31)+1,MONTH(AB31),DAY(AB31) ),
AND($B$3="Aylıq", $AH$14="Not end"), EDATE(AB31,1),
AND($B$3="Aylıq", $AH$14="End"), EOMONTH(AB31,1)
)</f>
        <v>45248</v>
      </c>
      <c r="AC32" s="75" t="str" cm="1">
        <f t="array" aca="1" ref="AC32" ca="1">_xlfn.IFS(
AND($AN$14="Not year_end", AC31&gt;last_rou_date), "",
AND($AN$14="Year_end", AC31&gt;=last_rou_date), "",
AND($AN$14="Year_end"), DATE(YEAR(AC31+1), 12, 31),
AND($AN$14="Not year_end", MONTH(AC31)=12, DAY(AC31)=31), DATE(YEAR(AC30)+1, MONTH(AC30), DAY(AC30)),
AND($AN$14="Not year_end", OR(MONTH(AC31)&lt;&gt;12, DAY(AC31)&lt;&gt;31) ), DATE(YEAR(AC31), 12, 31)
)</f>
        <v/>
      </c>
      <c r="AD32" s="75" cm="1">
        <f t="array" aca="1" ref="AD32" ca="1">_xlfn.IFS(AD31="", "",
AND(AD31=last_rou_date, OR(MONTH(AD31)&lt;&gt;12, DAY(AD31)&lt;&gt;31) ), DATE(YEAR(AD31), 12, 31),
AND(MONTH(AD31)=12, DAY(AD31)=31, AD31&gt;=last_rou_date), "",
AND(MONTH(AD31)=12, DAY(AD31)&lt;&gt;31),  EOMONTH(AD31,0),
AND(MONTH(AD31)=12, DAY(AD31)=31, $AH$14="Not end"),  EDATE(AD30,1),
AND($AH$14="Not end"), EDATE(AD31, 1),
AND($AH$14="End"), EOMONTH(AD31, 1)
)</f>
        <v>45217</v>
      </c>
      <c r="AE32" s="68" cm="1">
        <f t="array" ref="AE32">_xlfn.IFS(W32="", "",
AND(W32&gt;0, W32&lt;=$B$4, $C$2="İllik artım, faiz olaraq", $D$2&gt;0, $B$3="İllik"), $B$5*((1+$D$2)^(W32-1)),
AND(W32&gt;0, W32&lt;=$B$4, $C$2="İllik artım, faiz olaraq", $D$2&gt;0, $B$3="Aylıq"), $B$5*((1+$D$2)^ROUNDDOWN((W32-1)/12,0)),
AND(W32=1, $C$2="Aşağıdakı kimi dəyişir", ), $B$5,
AND(W32&gt;1, W32&lt;=$B$4, $C$2="Aşağıdakı kimi dəyişir"), IFERROR(VLOOKUP(W32, $C$4:$D$7, 2, FALSE), AE31),
AND(W32&gt;0, W32&lt;=$B$4), $B$5,
TRUE,0 )</f>
        <v>3400</v>
      </c>
      <c r="AF32" s="76">
        <f t="shared" ca="1" si="1"/>
        <v>2023</v>
      </c>
    </row>
    <row r="33" spans="1:32" x14ac:dyDescent="0.4">
      <c r="A33" s="13" cm="1">
        <f t="array" aca="1" ref="A33" ca="1">_xlfn.IFS(
AND(SUMIFS(lease_table_interest_accruals, lease_table_dates, A32)&gt;0, COUNTIFS($E$14:E32, "Interest accrual", $A$14:A32, A32)=0),  A32,
AND(SUMIFS(lease_table_payments, lease_table_dates, A32)&gt;0, COUNTIFS($E$14:E32, "Payment", $A$14:A32, A32)=0),  A32,
AND(SUMIFS(rou_table_deprs, rou_table_dates, A32)&gt;0, COUNTIFS($E$14:E32, "Depreciation", $A$14:A32, A32)=0),  A32,
TRUE,  IFERROR(INDEX(rou_table_dates,  MATCH(A32, rou_table_dates)+1, ), "")
)</f>
        <v>44913</v>
      </c>
      <c r="B33" s="1" t="str" cm="1">
        <f t="array" aca="1" ref="B33" ca="1">_xlfn.IFS(
AND(E33="Payment", A33=$B$2), $AM$14,
E33="Payment", $AM$15,
E33="Interest accrual", $AM$18,
E33="Depreciation", $AM$17,
TRUE, "")</f>
        <v>Faiz xərci</v>
      </c>
      <c r="C33" s="1" t="str" cm="1">
        <f t="array" aca="1" ref="C33" ca="1">_xlfn.IFS(
E33="Payment", $AM$19,
E33="Interest accrual", $AM$15,
E33="Depreciation", $AM$16,
TRUE, "")</f>
        <v>Lizinq öhdəliyi</v>
      </c>
      <c r="D33" s="14" cm="1">
        <f t="array" aca="1" ref="D33" ca="1">_xlfn.IFS(
E33="Payment", _xlfn.XLOOKUP(A33, lease_table_dates, lease_table_payments, 0, 0),
E33="Interest accrual", _xlfn.XLOOKUP(A33, lease_table_dates, lease_table_interest_accruals, 0, 0),
E33="Depreciation", _xlfn.XLOOKUP(A33, rou_table_dates, rou_table_deprs, 0, 0),
TRUE, ""
)</f>
        <v>1104.9857222574501</v>
      </c>
      <c r="E33" s="7" t="str" cm="1">
        <f t="array" aca="1" ref="E33" ca="1">_xlfn.IFS(
AND(SUMIFS(lease_table_interest_accruals, lease_table_dates, A33)&gt;0, COUNTIFS($E$14:E32, "Interest accrual", $A$14:A32, A33)=0), "Interest accrual",
AND(SUMIFS(lease_table_payments, lease_table_dates, A33)&gt;0, COUNTIFS($E$14:E32, "Payment", $A$14:A32, A33)=0), "Payment",
AND(SUMIFS(rou_table_deprs, rou_table_dates, A33)&gt;0, COUNTIFS($E$14:E32, "Depreciation", $A$14:A32, A33)=0), "Depreciation",
TRUE,  ""
)</f>
        <v>Interest accrual</v>
      </c>
      <c r="G33" s="13" cm="1">
        <f t="array" aca="1" ref="G33" ca="1">_xlfn.IFS(
AND($B$11="Hə", $B$3="İllik"), Z33,
AND($B$11="Hə", $B$3="Aylıq"), AA33,
$B$11="Yox", X33)</f>
        <v>45248</v>
      </c>
      <c r="H33" s="14" cm="1">
        <f t="array" aca="1" ref="H33" ca="1">_xlfn.IFS( G33="", "",
TRUE, ROUND( H32+I33-J33, 2) )</f>
        <v>88300.53</v>
      </c>
      <c r="I33" s="14" cm="1">
        <f t="array" aca="1" ref="I33" ca="1">_xlfn.IFS(G33="", "",
G33=last_payment_date, (J33-H32),
 TRUE,  -  (H32- H32* (1+$B$6)^ (_xlfn.DAYS(G33,G32)/365) )
)</f>
        <v>885.28348152546096</v>
      </c>
      <c r="J33" s="14" cm="1">
        <f t="array" aca="1" ref="J33" ca="1">_xlfn.IFS(G33="", "",
TRUE, _xlfn.XLOOKUP(G33,  payment_dates, payments,0,0)
)</f>
        <v>3400</v>
      </c>
      <c r="L33" s="2" cm="1">
        <f t="array" aca="1" ref="L33" ca="1">_xlfn.IFS(
AND($B$11="Hə", $B$3="İllik"), AC33,
AND($B$11="Hə", $B$3="Aylıq"), AD33,
$B$11="Yox", AB33)</f>
        <v>45248</v>
      </c>
      <c r="M33" s="14" cm="1">
        <f t="array" aca="1" ref="M33" ca="1">_xlfn.IFS( L33="", "",
(M32-N33)&lt;=0.5, 0,
TRUE,  M32-N33)</f>
        <v>81351.974018197696</v>
      </c>
      <c r="N33" s="15" cm="1">
        <f t="array" aca="1" ref="N33" ca="1">_xlfn.IFS(
L33="", "",
TRUE, MIN(M32, ROUND($M$14/ (last_rou_date - $B$2) * (L33-L32), 2) )
)</f>
        <v>2765.25</v>
      </c>
      <c r="P33" s="22" t="str">
        <f t="shared" ca="1" si="0"/>
        <v/>
      </c>
      <c r="Q33" s="14" t="str" cm="1">
        <f t="array" aca="1" ref="Q33" ca="1">_xlfn.IFS(P33="","",
$B$11="Hə", _xlfn.XLOOKUP(DATE(P33, 12, 31), rou_table_dates, rou_table_nbvs,0, 0),
TRUE,  MAX(0, ROUND($M$14 - $M$14/ (last_rou_date - $B$2) * (DATE(P33,12,31) - $B$2), 2) )
)</f>
        <v/>
      </c>
      <c r="R33" s="57" t="str" cm="1">
        <f t="array" aca="1" ref="R33" ca="1">_xlfn.IFS(P33="","",
$B$11="Hə", _xlfn.XLOOKUP(DATE(P33, 12, 31), lease_table_dates, lease_table_balances,0, 0),
TRUE, IFERROR( XNPV($B$6, IF(payment_dates &gt;DATE(P33, 12, 31), payments,  0),  IF(payment_dates &gt;DATE(P33, 12, 31), payment_dates,  DATE(P33, 12, 31))    ),0)
)</f>
        <v/>
      </c>
      <c r="S33" s="14" t="str" cm="1">
        <f t="array" aca="1" ref="S33" ca="1">_xlfn.IFS(P33="","",
TRUE,  MIN( MIN(Q32, $M$14), ROUND($M$14/ (last_rou_date - $B$2) * (DATE(P33,12,31) - MAX($B$2, DATE(P33-1, 12, 31))), 2) )
)</f>
        <v/>
      </c>
      <c r="T33" s="15" t="str" cm="1">
        <f t="array" aca="1" ref="T33" ca="1">_xlfn.IFS(P33="", "",
ISTEXT(R32), R33- (H33 - SUMIFS( lease_table_payments, lease_table_years, P33) -$AG$14 ),
AND(ISNUMBER(R32), R33&lt;&gt;""),   R33- (R32 - SUMIFS( lease_table_payments, lease_table_years, P33) )
)</f>
        <v/>
      </c>
      <c r="U33" s="14"/>
      <c r="V33" s="73">
        <f t="shared" si="2"/>
        <v>20</v>
      </c>
      <c r="W33" s="74" cm="1">
        <f t="array" ref="W33">_xlfn.IFS(
OR(W32=$B$4, W32=""),"",
TRUE,W32+1
)</f>
        <v>19</v>
      </c>
      <c r="X33" s="75" cm="1">
        <f t="array" ref="X33">_xlfn.IFS(X32="","",
W33="", "",
AND($B$3="İllik"),DATE(YEAR(X32)+1,MONTH(X32),DAY(X32) ),
AND($B$3="Aylıq", $AH$14="Not end"), EDATE(X32,1),
AND($B$3="Aylıq", $AH$14="End"), EOMONTH(X32,1)
)</f>
        <v>45278</v>
      </c>
      <c r="Y33" s="75" t="str" cm="1">
        <f t="array" aca="1" ref="Y33" ca="1">_xlfn.IFS(
AND($B$7="Dövrün əvvəlində", Y32&lt;=last_rou_date), DATE(YEAR(Y32)+1, 12, 31),
AND($B$7="Dövrün sonunda", Y32&lt;=last_payment_date), DATE(YEAR(Y32)+1, 12, 31),
TRUE, ""
)</f>
        <v/>
      </c>
      <c r="Z33" s="75" t="str" cm="1">
        <f t="array" aca="1" ref="Z33" ca="1">_xlfn.IFS(
AND($AN$14="Not year_end", Z32&gt;last_payment_date), "",
AND($AN$14="Year_end", Z32&gt;=last_payment_date), "",
AND($AN$14="Year_end"), DATE(YEAR(Z32+1), 12, 31),
AND($AN$14="Not year_end", MONTH(Z32)=12, DAY(Z32)=31), DATE(YEAR(Z31)+1, MONTH(Z31), DAY(Z31)),
AND($AN$14="Not year_end", OR(MONTH(Z32)&lt;&gt;12, DAY(Z32)&lt;&gt;31) ), DATE(YEAR(Z32), 12, 31)
)</f>
        <v/>
      </c>
      <c r="AA33" s="75" cm="1">
        <f t="array" aca="1" ref="AA33" ca="1">_xlfn.IFS(AA32="", "",
AND(AA32=last_payment_date, OR(MONTH(AA32)&lt;&gt;12, DAY(AA32)&lt;&gt;31) ), DATE(YEAR(AA32), 12, 31),
AND(MONTH(AA32)=12, DAY(AA32)=31, AA32&gt;=last_payment_date), "",
AND(MONTH(AA32)=12, DAY(AA32)&lt;&gt;31),  EOMONTH(AA32,0),
AND(MONTH(AA32)=12, DAY(AA32)=31, $AH$14="Not end"),  EDATE(AA31,1),
AND($AH$14="Not end"), EDATE(AA32, 1),
AND($AH$14="End"), EOMONTH(AA32, 1)
)</f>
        <v>45248</v>
      </c>
      <c r="AB33" s="75" cm="1">
        <f t="array" aca="1" ref="AB33" ca="1">_xlfn.IFS(AB32="","",
AND(AB32=last_rou_date), "",
AND($B$3="İllik"),DATE(YEAR(AB32)+1,MONTH(AB32),DAY(AB32) ),
AND($B$3="Aylıq", $AH$14="Not end"), EDATE(AB32,1),
AND($B$3="Aylıq", $AH$14="End"), EOMONTH(AB32,1)
)</f>
        <v>45278</v>
      </c>
      <c r="AC33" s="75" t="str" cm="1">
        <f t="array" aca="1" ref="AC33" ca="1">_xlfn.IFS(
AND($AN$14="Not year_end", AC32&gt;last_rou_date), "",
AND($AN$14="Year_end", AC32&gt;=last_rou_date), "",
AND($AN$14="Year_end"), DATE(YEAR(AC32+1), 12, 31),
AND($AN$14="Not year_end", MONTH(AC32)=12, DAY(AC32)=31), DATE(YEAR(AC31)+1, MONTH(AC31), DAY(AC31)),
AND($AN$14="Not year_end", OR(MONTH(AC32)&lt;&gt;12, DAY(AC32)&lt;&gt;31) ), DATE(YEAR(AC32), 12, 31)
)</f>
        <v/>
      </c>
      <c r="AD33" s="75" cm="1">
        <f t="array" aca="1" ref="AD33" ca="1">_xlfn.IFS(AD32="", "",
AND(AD32=last_rou_date, OR(MONTH(AD32)&lt;&gt;12, DAY(AD32)&lt;&gt;31) ), DATE(YEAR(AD32), 12, 31),
AND(MONTH(AD32)=12, DAY(AD32)=31, AD32&gt;=last_rou_date), "",
AND(MONTH(AD32)=12, DAY(AD32)&lt;&gt;31),  EOMONTH(AD32,0),
AND(MONTH(AD32)=12, DAY(AD32)=31, $AH$14="Not end"),  EDATE(AD31,1),
AND($AH$14="Not end"), EDATE(AD32, 1),
AND($AH$14="End"), EOMONTH(AD32, 1)
)</f>
        <v>45248</v>
      </c>
      <c r="AE33" s="68" cm="1">
        <f t="array" ref="AE33">_xlfn.IFS(W33="", "",
AND(W33&gt;0, W33&lt;=$B$4, $C$2="İllik artım, faiz olaraq", $D$2&gt;0, $B$3="İllik"), $B$5*((1+$D$2)^(W33-1)),
AND(W33&gt;0, W33&lt;=$B$4, $C$2="İllik artım, faiz olaraq", $D$2&gt;0, $B$3="Aylıq"), $B$5*((1+$D$2)^ROUNDDOWN((W33-1)/12,0)),
AND(W33=1, $C$2="Aşağıdakı kimi dəyişir", ), $B$5,
AND(W33&gt;1, W33&lt;=$B$4, $C$2="Aşağıdakı kimi dəyişir"), IFERROR(VLOOKUP(W33, $C$4:$D$7, 2, FALSE), AE32),
AND(W33&gt;0, W33&lt;=$B$4), $B$5,
TRUE,0 )</f>
        <v>3400</v>
      </c>
      <c r="AF33" s="76">
        <f t="shared" ca="1" si="1"/>
        <v>2023</v>
      </c>
    </row>
    <row r="34" spans="1:32" x14ac:dyDescent="0.4">
      <c r="A34" s="13" cm="1">
        <f t="array" aca="1" ref="A34" ca="1">_xlfn.IFS(
AND(SUMIFS(lease_table_interest_accruals, lease_table_dates, A33)&gt;0, COUNTIFS($E$14:E33, "Interest accrual", $A$14:A33, A33)=0),  A33,
AND(SUMIFS(lease_table_payments, lease_table_dates, A33)&gt;0, COUNTIFS($E$14:E33, "Payment", $A$14:A33, A33)=0),  A33,
AND(SUMIFS(rou_table_deprs, rou_table_dates, A33)&gt;0, COUNTIFS($E$14:E33, "Depreciation", $A$14:A33, A33)=0),  A33,
TRUE,  IFERROR(INDEX(rou_table_dates,  MATCH(A33, rou_table_dates)+1, ), "")
)</f>
        <v>44913</v>
      </c>
      <c r="B34" s="1" t="str" cm="1">
        <f t="array" aca="1" ref="B34" ca="1">_xlfn.IFS(
AND(E34="Payment", A34=$B$2), $AM$14,
E34="Payment", $AM$15,
E34="Interest accrual", $AM$18,
E34="Depreciation", $AM$17,
TRUE, "")</f>
        <v>Lizinq öhdəliyi</v>
      </c>
      <c r="C34" s="1" t="str" cm="1">
        <f t="array" aca="1" ref="C34" ca="1">_xlfn.IFS(
E34="Payment", $AM$19,
E34="Interest accrual", $AM$15,
E34="Depreciation", $AM$16,
TRUE, "")</f>
        <v>Pul vəsaitləri/Kreditor borcları</v>
      </c>
      <c r="D34" s="14" cm="1">
        <f t="array" aca="1" ref="D34" ca="1">_xlfn.IFS(
E34="Payment", _xlfn.XLOOKUP(A34, lease_table_dates, lease_table_payments, 0, 0),
E34="Interest accrual", _xlfn.XLOOKUP(A34, lease_table_dates, lease_table_interest_accruals, 0, 0),
E34="Depreciation", _xlfn.XLOOKUP(A34, rou_table_dates, rou_table_deprs, 0, 0),
TRUE, ""
)</f>
        <v>3400</v>
      </c>
      <c r="E34" s="7" t="str" cm="1">
        <f t="array" aca="1" ref="E34" ca="1">_xlfn.IFS(
AND(SUMIFS(lease_table_interest_accruals, lease_table_dates, A34)&gt;0, COUNTIFS($E$14:E33, "Interest accrual", $A$14:A33, A34)=0), "Interest accrual",
AND(SUMIFS(lease_table_payments, lease_table_dates, A34)&gt;0, COUNTIFS($E$14:E33, "Payment", $A$14:A33, A34)=0), "Payment",
AND(SUMIFS(rou_table_deprs, rou_table_dates, A34)&gt;0, COUNTIFS($E$14:E33, "Depreciation", $A$14:A33, A34)=0), "Depreciation",
TRUE,  ""
)</f>
        <v>Payment</v>
      </c>
      <c r="G34" s="13" cm="1">
        <f t="array" aca="1" ref="G34" ca="1">_xlfn.IFS(
AND($B$11="Hə", $B$3="İllik"), Z34,
AND($B$11="Hə", $B$3="Aylıq"), AA34,
$B$11="Yox", X34)</f>
        <v>45278</v>
      </c>
      <c r="H34" s="14" cm="1">
        <f t="array" aca="1" ref="H34" ca="1">_xlfn.IFS( G34="", "",
TRUE, ROUND( H33+I34-J34, 2) )</f>
        <v>85733.4</v>
      </c>
      <c r="I34" s="14" cm="1">
        <f t="array" aca="1" ref="I34" ca="1">_xlfn.IFS(G34="", "",
G34=last_payment_date, (J34-H33),
 TRUE,  -  (H33- H33* (1+$B$6)^ (_xlfn.DAYS(G34,G33)/365) )
)</f>
        <v>832.87224211260036</v>
      </c>
      <c r="J34" s="14" cm="1">
        <f t="array" aca="1" ref="J34" ca="1">_xlfn.IFS(G34="", "",
TRUE, _xlfn.XLOOKUP(G34,  payment_dates, payments,0,0)
)</f>
        <v>3400</v>
      </c>
      <c r="L34" s="2" cm="1">
        <f t="array" aca="1" ref="L34" ca="1">_xlfn.IFS(
AND($B$11="Hə", $B$3="İllik"), AC34,
AND($B$11="Hə", $B$3="Aylıq"), AD34,
$B$11="Yox", AB34)</f>
        <v>45278</v>
      </c>
      <c r="M34" s="14" cm="1">
        <f t="array" aca="1" ref="M34" ca="1">_xlfn.IFS( L34="", "",
(M33-N34)&lt;=0.5, 0,
TRUE,  M33-N34)</f>
        <v>78675.924018197693</v>
      </c>
      <c r="N34" s="15" cm="1">
        <f t="array" aca="1" ref="N34" ca="1">_xlfn.IFS(
L34="", "",
TRUE, MIN(M33, ROUND($M$14/ (last_rou_date - $B$2) * (L34-L33), 2) )
)</f>
        <v>2676.05</v>
      </c>
      <c r="P34" s="22" t="str">
        <f t="shared" ca="1" si="0"/>
        <v/>
      </c>
      <c r="Q34" s="14" t="str" cm="1">
        <f t="array" aca="1" ref="Q34" ca="1">_xlfn.IFS(P34="","",
$B$11="Hə", _xlfn.XLOOKUP(DATE(P34, 12, 31), rou_table_dates, rou_table_nbvs,0, 0),
TRUE,  MAX(0, ROUND($M$14 - $M$14/ (last_rou_date - $B$2) * (DATE(P34,12,31) - $B$2), 2) )
)</f>
        <v/>
      </c>
      <c r="R34" s="57" t="str" cm="1">
        <f t="array" aca="1" ref="R34" ca="1">_xlfn.IFS(P34="","",
$B$11="Hə", _xlfn.XLOOKUP(DATE(P34, 12, 31), lease_table_dates, lease_table_balances,0, 0),
TRUE, IFERROR( XNPV($B$6, IF(payment_dates &gt;DATE(P34, 12, 31), payments,  0),  IF(payment_dates &gt;DATE(P34, 12, 31), payment_dates,  DATE(P34, 12, 31))    ),0)
)</f>
        <v/>
      </c>
      <c r="S34" s="14" t="str" cm="1">
        <f t="array" aca="1" ref="S34" ca="1">_xlfn.IFS(P34="","",
TRUE,  MIN( MIN(Q33, $M$14), ROUND($M$14/ (last_rou_date - $B$2) * (DATE(P34,12,31) - MAX($B$2, DATE(P34-1, 12, 31))), 2) )
)</f>
        <v/>
      </c>
      <c r="T34" s="15" t="str" cm="1">
        <f t="array" aca="1" ref="T34" ca="1">_xlfn.IFS(P34="", "",
ISTEXT(R33), R34- (H34 - SUMIFS( lease_table_payments, lease_table_years, P34) -$AG$14 ),
AND(ISNUMBER(R33), R34&lt;&gt;""),   R34- (R33 - SUMIFS( lease_table_payments, lease_table_years, P34) )
)</f>
        <v/>
      </c>
      <c r="U34" s="14"/>
      <c r="V34" s="73">
        <f t="shared" si="2"/>
        <v>21</v>
      </c>
      <c r="W34" s="74" cm="1">
        <f t="array" ref="W34">_xlfn.IFS(
OR(W33=$B$4, W33=""),"",
TRUE,W33+1
)</f>
        <v>20</v>
      </c>
      <c r="X34" s="75" cm="1">
        <f t="array" ref="X34">_xlfn.IFS(X33="","",
W34="", "",
AND($B$3="İllik"),DATE(YEAR(X33)+1,MONTH(X33),DAY(X33) ),
AND($B$3="Aylıq", $AH$14="Not end"), EDATE(X33,1),
AND($B$3="Aylıq", $AH$14="End"), EOMONTH(X33,1)
)</f>
        <v>45309</v>
      </c>
      <c r="Y34" s="75" t="str" cm="1">
        <f t="array" aca="1" ref="Y34" ca="1">_xlfn.IFS(
AND($B$7="Dövrün əvvəlində", Y33&lt;=last_rou_date), DATE(YEAR(Y33)+1, 12, 31),
AND($B$7="Dövrün sonunda", Y33&lt;=last_payment_date), DATE(YEAR(Y33)+1, 12, 31),
TRUE, ""
)</f>
        <v/>
      </c>
      <c r="Z34" s="75" t="str" cm="1">
        <f t="array" aca="1" ref="Z34" ca="1">_xlfn.IFS(
AND($AN$14="Not year_end", Z33&gt;last_payment_date), "",
AND($AN$14="Year_end", Z33&gt;=last_payment_date), "",
AND($AN$14="Year_end"), DATE(YEAR(Z33+1), 12, 31),
AND($AN$14="Not year_end", MONTH(Z33)=12, DAY(Z33)=31), DATE(YEAR(Z32)+1, MONTH(Z32), DAY(Z32)),
AND($AN$14="Not year_end", OR(MONTH(Z33)&lt;&gt;12, DAY(Z33)&lt;&gt;31) ), DATE(YEAR(Z33), 12, 31)
)</f>
        <v/>
      </c>
      <c r="AA34" s="75" cm="1">
        <f t="array" aca="1" ref="AA34" ca="1">_xlfn.IFS(AA33="", "",
AND(AA33=last_payment_date, OR(MONTH(AA33)&lt;&gt;12, DAY(AA33)&lt;&gt;31) ), DATE(YEAR(AA33), 12, 31),
AND(MONTH(AA33)=12, DAY(AA33)=31, AA33&gt;=last_payment_date), "",
AND(MONTH(AA33)=12, DAY(AA33)&lt;&gt;31),  EOMONTH(AA33,0),
AND(MONTH(AA33)=12, DAY(AA33)=31, $AH$14="Not end"),  EDATE(AA32,1),
AND($AH$14="Not end"), EDATE(AA33, 1),
AND($AH$14="End"), EOMONTH(AA33, 1)
)</f>
        <v>45278</v>
      </c>
      <c r="AB34" s="75" cm="1">
        <f t="array" aca="1" ref="AB34" ca="1">_xlfn.IFS(AB33="","",
AND(AB33=last_rou_date), "",
AND($B$3="İllik"),DATE(YEAR(AB33)+1,MONTH(AB33),DAY(AB33) ),
AND($B$3="Aylıq", $AH$14="Not end"), EDATE(AB33,1),
AND($B$3="Aylıq", $AH$14="End"), EOMONTH(AB33,1)
)</f>
        <v>45309</v>
      </c>
      <c r="AC34" s="75" t="str" cm="1">
        <f t="array" aca="1" ref="AC34" ca="1">_xlfn.IFS(
AND($AN$14="Not year_end", AC33&gt;last_rou_date), "",
AND($AN$14="Year_end", AC33&gt;=last_rou_date), "",
AND($AN$14="Year_end"), DATE(YEAR(AC33+1), 12, 31),
AND($AN$14="Not year_end", MONTH(AC33)=12, DAY(AC33)=31), DATE(YEAR(AC32)+1, MONTH(AC32), DAY(AC32)),
AND($AN$14="Not year_end", OR(MONTH(AC33)&lt;&gt;12, DAY(AC33)&lt;&gt;31) ), DATE(YEAR(AC33), 12, 31)
)</f>
        <v/>
      </c>
      <c r="AD34" s="75" cm="1">
        <f t="array" aca="1" ref="AD34" ca="1">_xlfn.IFS(AD33="", "",
AND(AD33=last_rou_date, OR(MONTH(AD33)&lt;&gt;12, DAY(AD33)&lt;&gt;31) ), DATE(YEAR(AD33), 12, 31),
AND(MONTH(AD33)=12, DAY(AD33)=31, AD33&gt;=last_rou_date), "",
AND(MONTH(AD33)=12, DAY(AD33)&lt;&gt;31),  EOMONTH(AD33,0),
AND(MONTH(AD33)=12, DAY(AD33)=31, $AH$14="Not end"),  EDATE(AD32,1),
AND($AH$14="Not end"), EDATE(AD33, 1),
AND($AH$14="End"), EOMONTH(AD33, 1)
)</f>
        <v>45278</v>
      </c>
      <c r="AE34" s="68" cm="1">
        <f t="array" ref="AE34">_xlfn.IFS(W34="", "",
AND(W34&gt;0, W34&lt;=$B$4, $C$2="İllik artım, faiz olaraq", $D$2&gt;0, $B$3="İllik"), $B$5*((1+$D$2)^(W34-1)),
AND(W34&gt;0, W34&lt;=$B$4, $C$2="İllik artım, faiz olaraq", $D$2&gt;0, $B$3="Aylıq"), $B$5*((1+$D$2)^ROUNDDOWN((W34-1)/12,0)),
AND(W34=1, $C$2="Aşağıdakı kimi dəyişir", ), $B$5,
AND(W34&gt;1, W34&lt;=$B$4, $C$2="Aşağıdakı kimi dəyişir"), IFERROR(VLOOKUP(W34, $C$4:$D$7, 2, FALSE), AE33),
AND(W34&gt;0, W34&lt;=$B$4), $B$5,
TRUE,0 )</f>
        <v>3400</v>
      </c>
      <c r="AF34" s="76">
        <f t="shared" ca="1" si="1"/>
        <v>2023</v>
      </c>
    </row>
    <row r="35" spans="1:32" x14ac:dyDescent="0.4">
      <c r="A35" s="13" cm="1">
        <f t="array" aca="1" ref="A35" ca="1">_xlfn.IFS(
AND(SUMIFS(lease_table_interest_accruals, lease_table_dates, A34)&gt;0, COUNTIFS($E$14:E34, "Interest accrual", $A$14:A34, A34)=0),  A34,
AND(SUMIFS(lease_table_payments, lease_table_dates, A34)&gt;0, COUNTIFS($E$14:E34, "Payment", $A$14:A34, A34)=0),  A34,
AND(SUMIFS(rou_table_deprs, rou_table_dates, A34)&gt;0, COUNTIFS($E$14:E34, "Depreciation", $A$14:A34, A34)=0),  A34,
TRUE,  IFERROR(INDEX(rou_table_dates,  MATCH(A34, rou_table_dates)+1, ), "")
)</f>
        <v>44913</v>
      </c>
      <c r="B35" s="1" t="str" cm="1">
        <f t="array" aca="1" ref="B35" ca="1">_xlfn.IFS(
AND(E35="Payment", A35=$B$2), $AM$14,
E35="Payment", $AM$15,
E35="Interest accrual", $AM$18,
E35="Depreciation", $AM$17,
TRUE, "")</f>
        <v>Amortizasiya xərci</v>
      </c>
      <c r="C35" s="1" t="str" cm="1">
        <f t="array" aca="1" ref="C35" ca="1">_xlfn.IFS(
E35="Payment", $AM$19,
E35="Interest accrual", $AM$15,
E35="Depreciation", $AM$16,
TRUE, "")</f>
        <v>İstifadə hüququ - Yığılmış amortizasiya</v>
      </c>
      <c r="D35" s="14" cm="1">
        <f t="array" aca="1" ref="D35" ca="1">_xlfn.IFS(
E35="Payment", _xlfn.XLOOKUP(A35, lease_table_dates, lease_table_payments, 0, 0),
E35="Interest accrual", _xlfn.XLOOKUP(A35, lease_table_dates, lease_table_interest_accruals, 0, 0),
E35="Depreciation", _xlfn.XLOOKUP(A35, rou_table_dates, rou_table_deprs, 0, 0),
TRUE, ""
)</f>
        <v>2676.05</v>
      </c>
      <c r="E35" s="7" t="str" cm="1">
        <f t="array" aca="1" ref="E35" ca="1">_xlfn.IFS(
AND(SUMIFS(lease_table_interest_accruals, lease_table_dates, A35)&gt;0, COUNTIFS($E$14:E34, "Interest accrual", $A$14:A34, A35)=0), "Interest accrual",
AND(SUMIFS(lease_table_payments, lease_table_dates, A35)&gt;0, COUNTIFS($E$14:E34, "Payment", $A$14:A34, A35)=0), "Payment",
AND(SUMIFS(rou_table_deprs, rou_table_dates, A35)&gt;0, COUNTIFS($E$14:E34, "Depreciation", $A$14:A34, A35)=0), "Depreciation",
TRUE,  ""
)</f>
        <v>Depreciation</v>
      </c>
      <c r="G35" s="13" cm="1">
        <f t="array" aca="1" ref="G35" ca="1">_xlfn.IFS(
AND($B$11="Hə", $B$3="İllik"), Z35,
AND($B$11="Hə", $B$3="Aylıq"), AA35,
$B$11="Yox", X35)</f>
        <v>45291</v>
      </c>
      <c r="H35" s="14" cm="1">
        <f t="array" aca="1" ref="H35" ca="1">_xlfn.IFS( G35="", "",
TRUE, ROUND( H34+I35-J35, 2) )</f>
        <v>86082.89</v>
      </c>
      <c r="I35" s="14" cm="1">
        <f t="array" aca="1" ref="I35" ca="1">_xlfn.IFS(G35="", "",
G35=last_payment_date, (J35-H34),
 TRUE,  -  (H34- H34* (1+$B$6)^ (_xlfn.DAYS(G35,G34)/365) )
)</f>
        <v>349.48676048636844</v>
      </c>
      <c r="J35" s="14" cm="1">
        <f t="array" aca="1" ref="J35" ca="1">_xlfn.IFS(G35="", "",
TRUE, _xlfn.XLOOKUP(G35,  payment_dates, payments,0,0)
)</f>
        <v>0</v>
      </c>
      <c r="L35" s="2" cm="1">
        <f t="array" aca="1" ref="L35" ca="1">_xlfn.IFS(
AND($B$11="Hə", $B$3="İllik"), AC35,
AND($B$11="Hə", $B$3="Aylıq"), AD35,
$B$11="Yox", AB35)</f>
        <v>45291</v>
      </c>
      <c r="M35" s="14" cm="1">
        <f t="array" aca="1" ref="M35" ca="1">_xlfn.IFS( L35="", "",
(M34-N35)&lt;=0.5, 0,
TRUE,  M34-N35)</f>
        <v>77516.304018197698</v>
      </c>
      <c r="N35" s="15" cm="1">
        <f t="array" aca="1" ref="N35" ca="1">_xlfn.IFS(
L35="", "",
TRUE, MIN(M34, ROUND($M$14/ (last_rou_date - $B$2) * (L35-L34), 2) )
)</f>
        <v>1159.6199999999999</v>
      </c>
      <c r="P35" s="22" t="str">
        <f t="shared" ca="1" si="0"/>
        <v/>
      </c>
      <c r="Q35" s="14" t="str" cm="1">
        <f t="array" aca="1" ref="Q35" ca="1">_xlfn.IFS(P35="","",
$B$11="Hə", _xlfn.XLOOKUP(DATE(P35, 12, 31), rou_table_dates, rou_table_nbvs,0, 0),
TRUE,  MAX(0, ROUND($M$14 - $M$14/ (last_rou_date - $B$2) * (DATE(P35,12,31) - $B$2), 2) )
)</f>
        <v/>
      </c>
      <c r="R35" s="57" t="str" cm="1">
        <f t="array" aca="1" ref="R35" ca="1">_xlfn.IFS(P35="","",
$B$11="Hə", _xlfn.XLOOKUP(DATE(P35, 12, 31), lease_table_dates, lease_table_balances,0, 0),
TRUE, IFERROR( XNPV($B$6, IF(payment_dates &gt;DATE(P35, 12, 31), payments,  0),  IF(payment_dates &gt;DATE(P35, 12, 31), payment_dates,  DATE(P35, 12, 31))    ),0)
)</f>
        <v/>
      </c>
      <c r="S35" s="14" t="str" cm="1">
        <f t="array" aca="1" ref="S35" ca="1">_xlfn.IFS(P35="","",
TRUE,  MIN( MIN(Q34, $M$14), ROUND($M$14/ (last_rou_date - $B$2) * (DATE(P35,12,31) - MAX($B$2, DATE(P35-1, 12, 31))), 2) )
)</f>
        <v/>
      </c>
      <c r="T35" s="15" t="str" cm="1">
        <f t="array" aca="1" ref="T35" ca="1">_xlfn.IFS(P35="", "",
ISTEXT(R34), R35- (H35 - SUMIFS( lease_table_payments, lease_table_years, P35) -$AG$14 ),
AND(ISNUMBER(R34), R35&lt;&gt;""),   R35- (R34 - SUMIFS( lease_table_payments, lease_table_years, P35) )
)</f>
        <v/>
      </c>
      <c r="U35" s="14"/>
      <c r="V35" s="73">
        <f t="shared" si="2"/>
        <v>22</v>
      </c>
      <c r="W35" s="74" cm="1">
        <f t="array" ref="W35">_xlfn.IFS(
OR(W34=$B$4, W34=""),"",
TRUE,W34+1
)</f>
        <v>21</v>
      </c>
      <c r="X35" s="75" cm="1">
        <f t="array" ref="X35">_xlfn.IFS(X34="","",
W35="", "",
AND($B$3="İllik"),DATE(YEAR(X34)+1,MONTH(X34),DAY(X34) ),
AND($B$3="Aylıq", $AH$14="Not end"), EDATE(X34,1),
AND($B$3="Aylıq", $AH$14="End"), EOMONTH(X34,1)
)</f>
        <v>45340</v>
      </c>
      <c r="Y35" s="75" t="str" cm="1">
        <f t="array" aca="1" ref="Y35" ca="1">_xlfn.IFS(
AND($B$7="Dövrün əvvəlində", Y34&lt;=last_rou_date), DATE(YEAR(Y34)+1, 12, 31),
AND($B$7="Dövrün sonunda", Y34&lt;=last_payment_date), DATE(YEAR(Y34)+1, 12, 31),
TRUE, ""
)</f>
        <v/>
      </c>
      <c r="Z35" s="75" t="str" cm="1">
        <f t="array" aca="1" ref="Z35" ca="1">_xlfn.IFS(
AND($AN$14="Not year_end", Z34&gt;last_payment_date), "",
AND($AN$14="Year_end", Z34&gt;=last_payment_date), "",
AND($AN$14="Year_end"), DATE(YEAR(Z34+1), 12, 31),
AND($AN$14="Not year_end", MONTH(Z34)=12, DAY(Z34)=31), DATE(YEAR(Z33)+1, MONTH(Z33), DAY(Z33)),
AND($AN$14="Not year_end", OR(MONTH(Z34)&lt;&gt;12, DAY(Z34)&lt;&gt;31) ), DATE(YEAR(Z34), 12, 31)
)</f>
        <v/>
      </c>
      <c r="AA35" s="75" cm="1">
        <f t="array" aca="1" ref="AA35" ca="1">_xlfn.IFS(AA34="", "",
AND(AA34=last_payment_date, OR(MONTH(AA34)&lt;&gt;12, DAY(AA34)&lt;&gt;31) ), DATE(YEAR(AA34), 12, 31),
AND(MONTH(AA34)=12, DAY(AA34)=31, AA34&gt;=last_payment_date), "",
AND(MONTH(AA34)=12, DAY(AA34)&lt;&gt;31),  EOMONTH(AA34,0),
AND(MONTH(AA34)=12, DAY(AA34)=31, $AH$14="Not end"),  EDATE(AA33,1),
AND($AH$14="Not end"), EDATE(AA34, 1),
AND($AH$14="End"), EOMONTH(AA34, 1)
)</f>
        <v>45291</v>
      </c>
      <c r="AB35" s="75" cm="1">
        <f t="array" aca="1" ref="AB35" ca="1">_xlfn.IFS(AB34="","",
AND(AB34=last_rou_date), "",
AND($B$3="İllik"),DATE(YEAR(AB34)+1,MONTH(AB34),DAY(AB34) ),
AND($B$3="Aylıq", $AH$14="Not end"), EDATE(AB34,1),
AND($B$3="Aylıq", $AH$14="End"), EOMONTH(AB34,1)
)</f>
        <v>45340</v>
      </c>
      <c r="AC35" s="75" t="str" cm="1">
        <f t="array" aca="1" ref="AC35" ca="1">_xlfn.IFS(
AND($AN$14="Not year_end", AC34&gt;last_rou_date), "",
AND($AN$14="Year_end", AC34&gt;=last_rou_date), "",
AND($AN$14="Year_end"), DATE(YEAR(AC34+1), 12, 31),
AND($AN$14="Not year_end", MONTH(AC34)=12, DAY(AC34)=31), DATE(YEAR(AC33)+1, MONTH(AC33), DAY(AC33)),
AND($AN$14="Not year_end", OR(MONTH(AC34)&lt;&gt;12, DAY(AC34)&lt;&gt;31) ), DATE(YEAR(AC34), 12, 31)
)</f>
        <v/>
      </c>
      <c r="AD35" s="75" cm="1">
        <f t="array" aca="1" ref="AD35" ca="1">_xlfn.IFS(AD34="", "",
AND(AD34=last_rou_date, OR(MONTH(AD34)&lt;&gt;12, DAY(AD34)&lt;&gt;31) ), DATE(YEAR(AD34), 12, 31),
AND(MONTH(AD34)=12, DAY(AD34)=31, AD34&gt;=last_rou_date), "",
AND(MONTH(AD34)=12, DAY(AD34)&lt;&gt;31),  EOMONTH(AD34,0),
AND(MONTH(AD34)=12, DAY(AD34)=31, $AH$14="Not end"),  EDATE(AD33,1),
AND($AH$14="Not end"), EDATE(AD34, 1),
AND($AH$14="End"), EOMONTH(AD34, 1)
)</f>
        <v>45291</v>
      </c>
      <c r="AE35" s="68" cm="1">
        <f t="array" ref="AE35">_xlfn.IFS(W35="", "",
AND(W35&gt;0, W35&lt;=$B$4, $C$2="İllik artım, faiz olaraq", $D$2&gt;0, $B$3="İllik"), $B$5*((1+$D$2)^(W35-1)),
AND(W35&gt;0, W35&lt;=$B$4, $C$2="İllik artım, faiz olaraq", $D$2&gt;0, $B$3="Aylıq"), $B$5*((1+$D$2)^ROUNDDOWN((W35-1)/12,0)),
AND(W35=1, $C$2="Aşağıdakı kimi dəyişir", ), $B$5,
AND(W35&gt;1, W35&lt;=$B$4, $C$2="Aşağıdakı kimi dəyişir"), IFERROR(VLOOKUP(W35, $C$4:$D$7, 2, FALSE), AE34),
AND(W35&gt;0, W35&lt;=$B$4), $B$5,
TRUE,0 )</f>
        <v>3400</v>
      </c>
      <c r="AF35" s="76">
        <f t="shared" ca="1" si="1"/>
        <v>2023</v>
      </c>
    </row>
    <row r="36" spans="1:32" x14ac:dyDescent="0.4">
      <c r="A36" s="13" cm="1">
        <f t="array" aca="1" ref="A36" ca="1">_xlfn.IFS(
AND(SUMIFS(lease_table_interest_accruals, lease_table_dates, A35)&gt;0, COUNTIFS($E$14:E35, "Interest accrual", $A$14:A35, A35)=0),  A35,
AND(SUMIFS(lease_table_payments, lease_table_dates, A35)&gt;0, COUNTIFS($E$14:E35, "Payment", $A$14:A35, A35)=0),  A35,
AND(SUMIFS(rou_table_deprs, rou_table_dates, A35)&gt;0, COUNTIFS($E$14:E35, "Depreciation", $A$14:A35, A35)=0),  A35,
TRUE,  IFERROR(INDEX(rou_table_dates,  MATCH(A35, rou_table_dates)+1, ), "")
)</f>
        <v>44926</v>
      </c>
      <c r="B36" s="1" t="str" cm="1">
        <f t="array" aca="1" ref="B36" ca="1">_xlfn.IFS(
AND(E36="Payment", A36=$B$2), $AM$14,
E36="Payment", $AM$15,
E36="Interest accrual", $AM$18,
E36="Depreciation", $AM$17,
TRUE, "")</f>
        <v>Faiz xərci</v>
      </c>
      <c r="C36" s="1" t="str" cm="1">
        <f t="array" aca="1" ref="C36" ca="1">_xlfn.IFS(
E36="Payment", $AM$19,
E36="Interest accrual", $AM$15,
E36="Depreciation", $AM$16,
TRUE, "")</f>
        <v>Lizinq öhdəliyi</v>
      </c>
      <c r="D36" s="14" cm="1">
        <f t="array" aca="1" ref="D36" ca="1">_xlfn.IFS(
E36="Payment", _xlfn.XLOOKUP(A36, lease_table_dates, lease_table_payments, 0, 0),
E36="Interest accrual", _xlfn.XLOOKUP(A36, lease_table_dates, lease_table_interest_accruals, 0, 0),
E36="Depreciation", _xlfn.XLOOKUP(A36, rou_table_dates, rou_table_deprs, 0, 0),
TRUE, ""
)</f>
        <v>468.19829819312145</v>
      </c>
      <c r="E36" s="7" t="str" cm="1">
        <f t="array" aca="1" ref="E36" ca="1">_xlfn.IFS(
AND(SUMIFS(lease_table_interest_accruals, lease_table_dates, A36)&gt;0, COUNTIFS($E$14:E35, "Interest accrual", $A$14:A35, A36)=0), "Interest accrual",
AND(SUMIFS(lease_table_payments, lease_table_dates, A36)&gt;0, COUNTIFS($E$14:E35, "Payment", $A$14:A35, A36)=0), "Payment",
AND(SUMIFS(rou_table_deprs, rou_table_dates, A36)&gt;0, COUNTIFS($E$14:E35, "Depreciation", $A$14:A35, A36)=0), "Depreciation",
TRUE,  ""
)</f>
        <v>Interest accrual</v>
      </c>
      <c r="G36" s="13" cm="1">
        <f t="array" aca="1" ref="G36" ca="1">_xlfn.IFS(
AND($B$11="Hə", $B$3="İllik"), Z36,
AND($B$11="Hə", $B$3="Aylıq"), AA36,
$B$11="Yox", X36)</f>
        <v>45309</v>
      </c>
      <c r="H36" s="14" cm="1">
        <f t="array" aca="1" ref="H36" ca="1">_xlfn.IFS( G36="", "",
TRUE, ROUND( H35+I36-J36, 2) )</f>
        <v>83169.149999999994</v>
      </c>
      <c r="I36" s="14" cm="1">
        <f t="array" aca="1" ref="I36" ca="1">_xlfn.IFS(G36="", "",
G36=last_payment_date, (J36-H35),
 TRUE,  -  (H35- H35* (1+$B$6)^ (_xlfn.DAYS(G36,G35)/365) )
)</f>
        <v>486.25794645273709</v>
      </c>
      <c r="J36" s="14" cm="1">
        <f t="array" aca="1" ref="J36" ca="1">_xlfn.IFS(G36="", "",
TRUE, _xlfn.XLOOKUP(G36,  payment_dates, payments,0,0)
)</f>
        <v>3400</v>
      </c>
      <c r="L36" s="2" cm="1">
        <f t="array" aca="1" ref="L36" ca="1">_xlfn.IFS(
AND($B$11="Hə", $B$3="İllik"), AC36,
AND($B$11="Hə", $B$3="Aylıq"), AD36,
$B$11="Yox", AB36)</f>
        <v>45309</v>
      </c>
      <c r="M36" s="14" cm="1">
        <f t="array" aca="1" ref="M36" ca="1">_xlfn.IFS( L36="", "",
(M35-N36)&lt;=0.5, 0,
TRUE,  M35-N36)</f>
        <v>75910.674018197693</v>
      </c>
      <c r="N36" s="15" cm="1">
        <f t="array" aca="1" ref="N36" ca="1">_xlfn.IFS(
L36="", "",
TRUE, MIN(M35, ROUND($M$14/ (last_rou_date - $B$2) * (L36-L35), 2) )
)</f>
        <v>1605.63</v>
      </c>
      <c r="P36" s="22" t="str">
        <f t="shared" ca="1" si="0"/>
        <v/>
      </c>
      <c r="Q36" s="14" t="str" cm="1">
        <f t="array" aca="1" ref="Q36" ca="1">_xlfn.IFS(P36="","",
$B$11="Hə", _xlfn.XLOOKUP(DATE(P36, 12, 31), rou_table_dates, rou_table_nbvs,0, 0),
TRUE,  MAX(0, ROUND($M$14 - $M$14/ (last_rou_date - $B$2) * (DATE(P36,12,31) - $B$2), 2) )
)</f>
        <v/>
      </c>
      <c r="R36" s="57" t="str" cm="1">
        <f t="array" aca="1" ref="R36" ca="1">_xlfn.IFS(P36="","",
$B$11="Hə", _xlfn.XLOOKUP(DATE(P36, 12, 31), lease_table_dates, lease_table_balances,0, 0),
TRUE, IFERROR( XNPV($B$6, IF(payment_dates &gt;DATE(P36, 12, 31), payments,  0),  IF(payment_dates &gt;DATE(P36, 12, 31), payment_dates,  DATE(P36, 12, 31))    ),0)
)</f>
        <v/>
      </c>
      <c r="S36" s="14" t="str" cm="1">
        <f t="array" aca="1" ref="S36" ca="1">_xlfn.IFS(P36="","",
TRUE,  MIN( MIN(Q35, $M$14), ROUND($M$14/ (last_rou_date - $B$2) * (DATE(P36,12,31) - MAX($B$2, DATE(P36-1, 12, 31))), 2) )
)</f>
        <v/>
      </c>
      <c r="T36" s="15" t="str" cm="1">
        <f t="array" aca="1" ref="T36" ca="1">_xlfn.IFS(P36="", "",
ISTEXT(R35), R36- (H36 - SUMIFS( lease_table_payments, lease_table_years, P36) -$AG$14 ),
AND(ISNUMBER(R35), R36&lt;&gt;""),   R36- (R35 - SUMIFS( lease_table_payments, lease_table_years, P36) )
)</f>
        <v/>
      </c>
      <c r="U36" s="14"/>
      <c r="V36" s="73">
        <f t="shared" si="2"/>
        <v>23</v>
      </c>
      <c r="W36" s="74" cm="1">
        <f t="array" ref="W36">_xlfn.IFS(
OR(W35=$B$4, W35=""),"",
TRUE,W35+1
)</f>
        <v>22</v>
      </c>
      <c r="X36" s="75" cm="1">
        <f t="array" ref="X36">_xlfn.IFS(X35="","",
W36="", "",
AND($B$3="İllik"),DATE(YEAR(X35)+1,MONTH(X35),DAY(X35) ),
AND($B$3="Aylıq", $AH$14="Not end"), EDATE(X35,1),
AND($B$3="Aylıq", $AH$14="End"), EOMONTH(X35,1)
)</f>
        <v>45369</v>
      </c>
      <c r="Y36" s="75" t="str" cm="1">
        <f t="array" aca="1" ref="Y36" ca="1">_xlfn.IFS(
AND($B$7="Dövrün əvvəlində", Y35&lt;=last_rou_date), DATE(YEAR(Y35)+1, 12, 31),
AND($B$7="Dövrün sonunda", Y35&lt;=last_payment_date), DATE(YEAR(Y35)+1, 12, 31),
TRUE, ""
)</f>
        <v/>
      </c>
      <c r="Z36" s="75" t="str" cm="1">
        <f t="array" aca="1" ref="Z36" ca="1">_xlfn.IFS(
AND($AN$14="Not year_end", Z35&gt;last_payment_date), "",
AND($AN$14="Year_end", Z35&gt;=last_payment_date), "",
AND($AN$14="Year_end"), DATE(YEAR(Z35+1), 12, 31),
AND($AN$14="Not year_end", MONTH(Z35)=12, DAY(Z35)=31), DATE(YEAR(Z34)+1, MONTH(Z34), DAY(Z34)),
AND($AN$14="Not year_end", OR(MONTH(Z35)&lt;&gt;12, DAY(Z35)&lt;&gt;31) ), DATE(YEAR(Z35), 12, 31)
)</f>
        <v/>
      </c>
      <c r="AA36" s="75" cm="1">
        <f t="array" aca="1" ref="AA36" ca="1">_xlfn.IFS(AA35="", "",
AND(AA35=last_payment_date, OR(MONTH(AA35)&lt;&gt;12, DAY(AA35)&lt;&gt;31) ), DATE(YEAR(AA35), 12, 31),
AND(MONTH(AA35)=12, DAY(AA35)=31, AA35&gt;=last_payment_date), "",
AND(MONTH(AA35)=12, DAY(AA35)&lt;&gt;31),  EOMONTH(AA35,0),
AND(MONTH(AA35)=12, DAY(AA35)=31, $AH$14="Not end"),  EDATE(AA34,1),
AND($AH$14="Not end"), EDATE(AA35, 1),
AND($AH$14="End"), EOMONTH(AA35, 1)
)</f>
        <v>45309</v>
      </c>
      <c r="AB36" s="75" cm="1">
        <f t="array" aca="1" ref="AB36" ca="1">_xlfn.IFS(AB35="","",
AND(AB35=last_rou_date), "",
AND($B$3="İllik"),DATE(YEAR(AB35)+1,MONTH(AB35),DAY(AB35) ),
AND($B$3="Aylıq", $AH$14="Not end"), EDATE(AB35,1),
AND($B$3="Aylıq", $AH$14="End"), EOMONTH(AB35,1)
)</f>
        <v>45369</v>
      </c>
      <c r="AC36" s="75" t="str" cm="1">
        <f t="array" aca="1" ref="AC36" ca="1">_xlfn.IFS(
AND($AN$14="Not year_end", AC35&gt;last_rou_date), "",
AND($AN$14="Year_end", AC35&gt;=last_rou_date), "",
AND($AN$14="Year_end"), DATE(YEAR(AC35+1), 12, 31),
AND($AN$14="Not year_end", MONTH(AC35)=12, DAY(AC35)=31), DATE(YEAR(AC34)+1, MONTH(AC34), DAY(AC34)),
AND($AN$14="Not year_end", OR(MONTH(AC35)&lt;&gt;12, DAY(AC35)&lt;&gt;31) ), DATE(YEAR(AC35), 12, 31)
)</f>
        <v/>
      </c>
      <c r="AD36" s="75" cm="1">
        <f t="array" aca="1" ref="AD36" ca="1">_xlfn.IFS(AD35="", "",
AND(AD35=last_rou_date, OR(MONTH(AD35)&lt;&gt;12, DAY(AD35)&lt;&gt;31) ), DATE(YEAR(AD35), 12, 31),
AND(MONTH(AD35)=12, DAY(AD35)=31, AD35&gt;=last_rou_date), "",
AND(MONTH(AD35)=12, DAY(AD35)&lt;&gt;31),  EOMONTH(AD35,0),
AND(MONTH(AD35)=12, DAY(AD35)=31, $AH$14="Not end"),  EDATE(AD34,1),
AND($AH$14="Not end"), EDATE(AD35, 1),
AND($AH$14="End"), EOMONTH(AD35, 1)
)</f>
        <v>45309</v>
      </c>
      <c r="AE36" s="68" cm="1">
        <f t="array" ref="AE36">_xlfn.IFS(W36="", "",
AND(W36&gt;0, W36&lt;=$B$4, $C$2="İllik artım, faiz olaraq", $D$2&gt;0, $B$3="İllik"), $B$5*((1+$D$2)^(W36-1)),
AND(W36&gt;0, W36&lt;=$B$4, $C$2="İllik artım, faiz olaraq", $D$2&gt;0, $B$3="Aylıq"), $B$5*((1+$D$2)^ROUNDDOWN((W36-1)/12,0)),
AND(W36=1, $C$2="Aşağıdakı kimi dəyişir", ), $B$5,
AND(W36&gt;1, W36&lt;=$B$4, $C$2="Aşağıdakı kimi dəyişir"), IFERROR(VLOOKUP(W36, $C$4:$D$7, 2, FALSE), AE35),
AND(W36&gt;0, W36&lt;=$B$4), $B$5,
TRUE,0 )</f>
        <v>3400</v>
      </c>
      <c r="AF36" s="76">
        <f t="shared" ca="1" si="1"/>
        <v>2024</v>
      </c>
    </row>
    <row r="37" spans="1:32" x14ac:dyDescent="0.4">
      <c r="A37" s="13" cm="1">
        <f t="array" aca="1" ref="A37" ca="1">_xlfn.IFS(
AND(SUMIFS(lease_table_interest_accruals, lease_table_dates, A36)&gt;0, COUNTIFS($E$14:E36, "Interest accrual", $A$14:A36, A36)=0),  A36,
AND(SUMIFS(lease_table_payments, lease_table_dates, A36)&gt;0, COUNTIFS($E$14:E36, "Payment", $A$14:A36, A36)=0),  A36,
AND(SUMIFS(rou_table_deprs, rou_table_dates, A36)&gt;0, COUNTIFS($E$14:E36, "Depreciation", $A$14:A36, A36)=0),  A36,
TRUE,  IFERROR(INDEX(rou_table_dates,  MATCH(A36, rou_table_dates)+1, ), "")
)</f>
        <v>44926</v>
      </c>
      <c r="B37" s="1" t="str" cm="1">
        <f t="array" aca="1" ref="B37" ca="1">_xlfn.IFS(
AND(E37="Payment", A37=$B$2), $AM$14,
E37="Payment", $AM$15,
E37="Interest accrual", $AM$18,
E37="Depreciation", $AM$17,
TRUE, "")</f>
        <v>Amortizasiya xərci</v>
      </c>
      <c r="C37" s="1" t="str" cm="1">
        <f t="array" aca="1" ref="C37" ca="1">_xlfn.IFS(
E37="Payment", $AM$19,
E37="Interest accrual", $AM$15,
E37="Depreciation", $AM$16,
TRUE, "")</f>
        <v>İstifadə hüququ - Yığılmış amortizasiya</v>
      </c>
      <c r="D37" s="14" cm="1">
        <f t="array" aca="1" ref="D37" ca="1">_xlfn.IFS(
E37="Payment", _xlfn.XLOOKUP(A37, lease_table_dates, lease_table_payments, 0, 0),
E37="Interest accrual", _xlfn.XLOOKUP(A37, lease_table_dates, lease_table_interest_accruals, 0, 0),
E37="Depreciation", _xlfn.XLOOKUP(A37, rou_table_dates, rou_table_deprs, 0, 0),
TRUE, ""
)</f>
        <v>1159.6199999999999</v>
      </c>
      <c r="E37" s="7" t="str" cm="1">
        <f t="array" aca="1" ref="E37" ca="1">_xlfn.IFS(
AND(SUMIFS(lease_table_interest_accruals, lease_table_dates, A37)&gt;0, COUNTIFS($E$14:E36, "Interest accrual", $A$14:A36, A37)=0), "Interest accrual",
AND(SUMIFS(lease_table_payments, lease_table_dates, A37)&gt;0, COUNTIFS($E$14:E36, "Payment", $A$14:A36, A37)=0), "Payment",
AND(SUMIFS(rou_table_deprs, rou_table_dates, A37)&gt;0, COUNTIFS($E$14:E36, "Depreciation", $A$14:A36, A37)=0), "Depreciation",
TRUE,  ""
)</f>
        <v>Depreciation</v>
      </c>
      <c r="G37" s="13" cm="1">
        <f t="array" aca="1" ref="G37" ca="1">_xlfn.IFS(
AND($B$11="Hə", $B$3="İllik"), Z37,
AND($B$11="Hə", $B$3="Aylıq"), AA37,
$B$11="Yox", X37)</f>
        <v>45340</v>
      </c>
      <c r="H37" s="14" cm="1">
        <f t="array" aca="1" ref="H37" ca="1">_xlfn.IFS( G37="", "",
TRUE, ROUND( H36+I37-J37, 2) )</f>
        <v>80579.899999999994</v>
      </c>
      <c r="I37" s="14" cm="1">
        <f t="array" aca="1" ref="I37" ca="1">_xlfn.IFS(G37="", "",
G37=last_payment_date, (J37-H36),
 TRUE,  -  (H36- H36* (1+$B$6)^ (_xlfn.DAYS(G37,G36)/365) )
)</f>
        <v>810.74791587881919</v>
      </c>
      <c r="J37" s="14" cm="1">
        <f t="array" aca="1" ref="J37" ca="1">_xlfn.IFS(G37="", "",
TRUE, _xlfn.XLOOKUP(G37,  payment_dates, payments,0,0)
)</f>
        <v>3400</v>
      </c>
      <c r="L37" s="2" cm="1">
        <f t="array" aca="1" ref="L37" ca="1">_xlfn.IFS(
AND($B$11="Hə", $B$3="İllik"), AC37,
AND($B$11="Hə", $B$3="Aylıq"), AD37,
$B$11="Yox", AB37)</f>
        <v>45340</v>
      </c>
      <c r="M37" s="14" cm="1">
        <f t="array" aca="1" ref="M37" ca="1">_xlfn.IFS( L37="", "",
(M36-N37)&lt;=0.5, 0,
TRUE,  M36-N37)</f>
        <v>73145.424018197693</v>
      </c>
      <c r="N37" s="15" cm="1">
        <f t="array" aca="1" ref="N37" ca="1">_xlfn.IFS(
L37="", "",
TRUE, MIN(M36, ROUND($M$14/ (last_rou_date - $B$2) * (L37-L36), 2) )
)</f>
        <v>2765.25</v>
      </c>
      <c r="P37" s="22" t="str">
        <f t="shared" ca="1" si="0"/>
        <v/>
      </c>
      <c r="Q37" s="14" t="str" cm="1">
        <f t="array" aca="1" ref="Q37" ca="1">_xlfn.IFS(P37="","",
$B$11="Hə", _xlfn.XLOOKUP(DATE(P37, 12, 31), rou_table_dates, rou_table_nbvs,0, 0),
TRUE,  MAX(0, ROUND($M$14 - $M$14/ (last_rou_date - $B$2) * (DATE(P37,12,31) - $B$2), 2) )
)</f>
        <v/>
      </c>
      <c r="R37" s="57" t="str" cm="1">
        <f t="array" aca="1" ref="R37" ca="1">_xlfn.IFS(P37="","",
$B$11="Hə", _xlfn.XLOOKUP(DATE(P37, 12, 31), lease_table_dates, lease_table_balances,0, 0),
TRUE, IFERROR( XNPV($B$6, IF(payment_dates &gt;DATE(P37, 12, 31), payments,  0),  IF(payment_dates &gt;DATE(P37, 12, 31), payment_dates,  DATE(P37, 12, 31))    ),0)
)</f>
        <v/>
      </c>
      <c r="S37" s="14" t="str" cm="1">
        <f t="array" aca="1" ref="S37" ca="1">_xlfn.IFS(P37="","",
TRUE,  MIN( MIN(Q36, $M$14), ROUND($M$14/ (last_rou_date - $B$2) * (DATE(P37,12,31) - MAX($B$2, DATE(P37-1, 12, 31))), 2) )
)</f>
        <v/>
      </c>
      <c r="T37" s="15" t="str" cm="1">
        <f t="array" aca="1" ref="T37" ca="1">_xlfn.IFS(P37="", "",
ISTEXT(R36), R37- (H37 - SUMIFS( lease_table_payments, lease_table_years, P37) -$AG$14 ),
AND(ISNUMBER(R36), R37&lt;&gt;""),   R37- (R36 - SUMIFS( lease_table_payments, lease_table_years, P37) )
)</f>
        <v/>
      </c>
      <c r="U37" s="14"/>
      <c r="V37" s="73">
        <f t="shared" si="2"/>
        <v>24</v>
      </c>
      <c r="W37" s="74" cm="1">
        <f t="array" ref="W37">_xlfn.IFS(
OR(W36=$B$4, W36=""),"",
TRUE,W36+1
)</f>
        <v>23</v>
      </c>
      <c r="X37" s="75" cm="1">
        <f t="array" ref="X37">_xlfn.IFS(X36="","",
W37="", "",
AND($B$3="İllik"),DATE(YEAR(X36)+1,MONTH(X36),DAY(X36) ),
AND($B$3="Aylıq", $AH$14="Not end"), EDATE(X36,1),
AND($B$3="Aylıq", $AH$14="End"), EOMONTH(X36,1)
)</f>
        <v>45400</v>
      </c>
      <c r="Y37" s="75" t="str" cm="1">
        <f t="array" aca="1" ref="Y37" ca="1">_xlfn.IFS(
AND($B$7="Dövrün əvvəlində", Y36&lt;=last_rou_date), DATE(YEAR(Y36)+1, 12, 31),
AND($B$7="Dövrün sonunda", Y36&lt;=last_payment_date), DATE(YEAR(Y36)+1, 12, 31),
TRUE, ""
)</f>
        <v/>
      </c>
      <c r="Z37" s="75" t="str" cm="1">
        <f t="array" aca="1" ref="Z37" ca="1">_xlfn.IFS(
AND($AN$14="Not year_end", Z36&gt;last_payment_date), "",
AND($AN$14="Year_end", Z36&gt;=last_payment_date), "",
AND($AN$14="Year_end"), DATE(YEAR(Z36+1), 12, 31),
AND($AN$14="Not year_end", MONTH(Z36)=12, DAY(Z36)=31), DATE(YEAR(Z35)+1, MONTH(Z35), DAY(Z35)),
AND($AN$14="Not year_end", OR(MONTH(Z36)&lt;&gt;12, DAY(Z36)&lt;&gt;31) ), DATE(YEAR(Z36), 12, 31)
)</f>
        <v/>
      </c>
      <c r="AA37" s="75" cm="1">
        <f t="array" aca="1" ref="AA37" ca="1">_xlfn.IFS(AA36="", "",
AND(AA36=last_payment_date, OR(MONTH(AA36)&lt;&gt;12, DAY(AA36)&lt;&gt;31) ), DATE(YEAR(AA36), 12, 31),
AND(MONTH(AA36)=12, DAY(AA36)=31, AA36&gt;=last_payment_date), "",
AND(MONTH(AA36)=12, DAY(AA36)&lt;&gt;31),  EOMONTH(AA36,0),
AND(MONTH(AA36)=12, DAY(AA36)=31, $AH$14="Not end"),  EDATE(AA35,1),
AND($AH$14="Not end"), EDATE(AA36, 1),
AND($AH$14="End"), EOMONTH(AA36, 1)
)</f>
        <v>45340</v>
      </c>
      <c r="AB37" s="75" cm="1">
        <f t="array" aca="1" ref="AB37" ca="1">_xlfn.IFS(AB36="","",
AND(AB36=last_rou_date), "",
AND($B$3="İllik"),DATE(YEAR(AB36)+1,MONTH(AB36),DAY(AB36) ),
AND($B$3="Aylıq", $AH$14="Not end"), EDATE(AB36,1),
AND($B$3="Aylıq", $AH$14="End"), EOMONTH(AB36,1)
)</f>
        <v>45400</v>
      </c>
      <c r="AC37" s="75" t="str" cm="1">
        <f t="array" aca="1" ref="AC37" ca="1">_xlfn.IFS(
AND($AN$14="Not year_end", AC36&gt;last_rou_date), "",
AND($AN$14="Year_end", AC36&gt;=last_rou_date), "",
AND($AN$14="Year_end"), DATE(YEAR(AC36+1), 12, 31),
AND($AN$14="Not year_end", MONTH(AC36)=12, DAY(AC36)=31), DATE(YEAR(AC35)+1, MONTH(AC35), DAY(AC35)),
AND($AN$14="Not year_end", OR(MONTH(AC36)&lt;&gt;12, DAY(AC36)&lt;&gt;31) ), DATE(YEAR(AC36), 12, 31)
)</f>
        <v/>
      </c>
      <c r="AD37" s="75" cm="1">
        <f t="array" aca="1" ref="AD37" ca="1">_xlfn.IFS(AD36="", "",
AND(AD36=last_rou_date, OR(MONTH(AD36)&lt;&gt;12, DAY(AD36)&lt;&gt;31) ), DATE(YEAR(AD36), 12, 31),
AND(MONTH(AD36)=12, DAY(AD36)=31, AD36&gt;=last_rou_date), "",
AND(MONTH(AD36)=12, DAY(AD36)&lt;&gt;31),  EOMONTH(AD36,0),
AND(MONTH(AD36)=12, DAY(AD36)=31, $AH$14="Not end"),  EDATE(AD35,1),
AND($AH$14="Not end"), EDATE(AD36, 1),
AND($AH$14="End"), EOMONTH(AD36, 1)
)</f>
        <v>45340</v>
      </c>
      <c r="AE37" s="68" cm="1">
        <f t="array" ref="AE37">_xlfn.IFS(W37="", "",
AND(W37&gt;0, W37&lt;=$B$4, $C$2="İllik artım, faiz olaraq", $D$2&gt;0, $B$3="İllik"), $B$5*((1+$D$2)^(W37-1)),
AND(W37&gt;0, W37&lt;=$B$4, $C$2="İllik artım, faiz olaraq", $D$2&gt;0, $B$3="Aylıq"), $B$5*((1+$D$2)^ROUNDDOWN((W37-1)/12,0)),
AND(W37=1, $C$2="Aşağıdakı kimi dəyişir", ), $B$5,
AND(W37&gt;1, W37&lt;=$B$4, $C$2="Aşağıdakı kimi dəyişir"), IFERROR(VLOOKUP(W37, $C$4:$D$7, 2, FALSE), AE36),
AND(W37&gt;0, W37&lt;=$B$4), $B$5,
TRUE,0 )</f>
        <v>3400</v>
      </c>
      <c r="AF37" s="76">
        <f t="shared" ca="1" si="1"/>
        <v>2024</v>
      </c>
    </row>
    <row r="38" spans="1:32" x14ac:dyDescent="0.4">
      <c r="A38" s="13" cm="1">
        <f t="array" aca="1" ref="A38" ca="1">_xlfn.IFS(
AND(SUMIFS(lease_table_interest_accruals, lease_table_dates, A37)&gt;0, COUNTIFS($E$14:E37, "Interest accrual", $A$14:A37, A37)=0),  A37,
AND(SUMIFS(lease_table_payments, lease_table_dates, A37)&gt;0, COUNTIFS($E$14:E37, "Payment", $A$14:A37, A37)=0),  A37,
AND(SUMIFS(rou_table_deprs, rou_table_dates, A37)&gt;0, COUNTIFS($E$14:E37, "Depreciation", $A$14:A37, A37)=0),  A37,
TRUE,  IFERROR(INDEX(rou_table_dates,  MATCH(A37, rou_table_dates)+1, ), "")
)</f>
        <v>44944</v>
      </c>
      <c r="B38" s="1" t="str" cm="1">
        <f t="array" aca="1" ref="B38" ca="1">_xlfn.IFS(
AND(E38="Payment", A38=$B$2), $AM$14,
E38="Payment", $AM$15,
E38="Interest accrual", $AM$18,
E38="Depreciation", $AM$17,
TRUE, "")</f>
        <v>Faiz xərci</v>
      </c>
      <c r="C38" s="1" t="str" cm="1">
        <f t="array" aca="1" ref="C38" ca="1">_xlfn.IFS(
E38="Payment", $AM$19,
E38="Interest accrual", $AM$15,
E38="Depreciation", $AM$16,
TRUE, "")</f>
        <v>Lizinq öhdəliyi</v>
      </c>
      <c r="D38" s="14" cm="1">
        <f t="array" aca="1" ref="D38" ca="1">_xlfn.IFS(
E38="Payment", _xlfn.XLOOKUP(A38, lease_table_dates, lease_table_payments, 0, 0),
E38="Interest accrual", _xlfn.XLOOKUP(A38, lease_table_dates, lease_table_interest_accruals, 0, 0),
E38="Depreciation", _xlfn.XLOOKUP(A38, rou_table_dates, rou_table_deprs, 0, 0),
TRUE, ""
)</f>
        <v>651.42707405349938</v>
      </c>
      <c r="E38" s="7" t="str" cm="1">
        <f t="array" aca="1" ref="E38" ca="1">_xlfn.IFS(
AND(SUMIFS(lease_table_interest_accruals, lease_table_dates, A38)&gt;0, COUNTIFS($E$14:E37, "Interest accrual", $A$14:A37, A38)=0), "Interest accrual",
AND(SUMIFS(lease_table_payments, lease_table_dates, A38)&gt;0, COUNTIFS($E$14:E37, "Payment", $A$14:A37, A38)=0), "Payment",
AND(SUMIFS(rou_table_deprs, rou_table_dates, A38)&gt;0, COUNTIFS($E$14:E37, "Depreciation", $A$14:A37, A38)=0), "Depreciation",
TRUE,  ""
)</f>
        <v>Interest accrual</v>
      </c>
      <c r="G38" s="13" cm="1">
        <f t="array" aca="1" ref="G38" ca="1">_xlfn.IFS(
AND($B$11="Hə", $B$3="İllik"), Z38,
AND($B$11="Hə", $B$3="Aylıq"), AA38,
$B$11="Yox", X38)</f>
        <v>45369</v>
      </c>
      <c r="H38" s="14" cm="1">
        <f t="array" aca="1" ref="H38" ca="1">_xlfn.IFS( G38="", "",
TRUE, ROUND( H37+I38-J38, 2) )</f>
        <v>77914.5</v>
      </c>
      <c r="I38" s="14" cm="1">
        <f t="array" aca="1" ref="I38" ca="1">_xlfn.IFS(G38="", "",
G38=last_payment_date, (J38-H37),
 TRUE,  -  (H37- H37* (1+$B$6)^ (_xlfn.DAYS(G38,G37)/365) )
)</f>
        <v>734.59926200099289</v>
      </c>
      <c r="J38" s="14" cm="1">
        <f t="array" aca="1" ref="J38" ca="1">_xlfn.IFS(G38="", "",
TRUE, _xlfn.XLOOKUP(G38,  payment_dates, payments,0,0)
)</f>
        <v>3400</v>
      </c>
      <c r="L38" s="2" cm="1">
        <f t="array" aca="1" ref="L38" ca="1">_xlfn.IFS(
AND($B$11="Hə", $B$3="İllik"), AC38,
AND($B$11="Hə", $B$3="Aylıq"), AD38,
$B$11="Yox", AB38)</f>
        <v>45369</v>
      </c>
      <c r="M38" s="14" cm="1">
        <f t="array" aca="1" ref="M38" ca="1">_xlfn.IFS( L38="", "",
(M37-N38)&lt;=0.5, 0,
TRUE,  M37-N38)</f>
        <v>70558.574018197687</v>
      </c>
      <c r="N38" s="15" cm="1">
        <f t="array" aca="1" ref="N38" ca="1">_xlfn.IFS(
L38="", "",
TRUE, MIN(M37, ROUND($M$14/ (last_rou_date - $B$2) * (L38-L37), 2) )
)</f>
        <v>2586.85</v>
      </c>
      <c r="P38" s="22" t="str">
        <f t="shared" ca="1" si="0"/>
        <v/>
      </c>
      <c r="Q38" s="14" t="str" cm="1">
        <f t="array" aca="1" ref="Q38" ca="1">_xlfn.IFS(P38="","",
$B$11="Hə", _xlfn.XLOOKUP(DATE(P38, 12, 31), rou_table_dates, rou_table_nbvs,0, 0),
TRUE,  MAX(0, ROUND($M$14 - $M$14/ (last_rou_date - $B$2) * (DATE(P38,12,31) - $B$2), 2) )
)</f>
        <v/>
      </c>
      <c r="R38" s="57" t="str" cm="1">
        <f t="array" aca="1" ref="R38" ca="1">_xlfn.IFS(P38="","",
$B$11="Hə", _xlfn.XLOOKUP(DATE(P38, 12, 31), lease_table_dates, lease_table_balances,0, 0),
TRUE, IFERROR( XNPV($B$6, IF(payment_dates &gt;DATE(P38, 12, 31), payments,  0),  IF(payment_dates &gt;DATE(P38, 12, 31), payment_dates,  DATE(P38, 12, 31))    ),0)
)</f>
        <v/>
      </c>
      <c r="S38" s="14" t="str" cm="1">
        <f t="array" aca="1" ref="S38" ca="1">_xlfn.IFS(P38="","",
TRUE,  MIN( MIN(Q37, $M$14), ROUND($M$14/ (last_rou_date - $B$2) * (DATE(P38,12,31) - MAX($B$2, DATE(P38-1, 12, 31))), 2) )
)</f>
        <v/>
      </c>
      <c r="T38" s="15" t="str" cm="1">
        <f t="array" aca="1" ref="T38" ca="1">_xlfn.IFS(P38="", "",
ISTEXT(R37), R38- (H38 - SUMIFS( lease_table_payments, lease_table_years, P38) -$AG$14 ),
AND(ISNUMBER(R37), R38&lt;&gt;""),   R38- (R37 - SUMIFS( lease_table_payments, lease_table_years, P38) )
)</f>
        <v/>
      </c>
      <c r="U38" s="14"/>
      <c r="V38" s="73">
        <f t="shared" si="2"/>
        <v>25</v>
      </c>
      <c r="W38" s="74" cm="1">
        <f t="array" ref="W38">_xlfn.IFS(
OR(W37=$B$4, W37=""),"",
TRUE,W37+1
)</f>
        <v>24</v>
      </c>
      <c r="X38" s="75" cm="1">
        <f t="array" ref="X38">_xlfn.IFS(X37="","",
W38="", "",
AND($B$3="İllik"),DATE(YEAR(X37)+1,MONTH(X37),DAY(X37) ),
AND($B$3="Aylıq", $AH$14="Not end"), EDATE(X37,1),
AND($B$3="Aylıq", $AH$14="End"), EOMONTH(X37,1)
)</f>
        <v>45430</v>
      </c>
      <c r="Y38" s="75" t="str" cm="1">
        <f t="array" aca="1" ref="Y38" ca="1">_xlfn.IFS(
AND($B$7="Dövrün əvvəlində", Y37&lt;=last_rou_date), DATE(YEAR(Y37)+1, 12, 31),
AND($B$7="Dövrün sonunda", Y37&lt;=last_payment_date), DATE(YEAR(Y37)+1, 12, 31),
TRUE, ""
)</f>
        <v/>
      </c>
      <c r="Z38" s="75" t="str" cm="1">
        <f t="array" aca="1" ref="Z38" ca="1">_xlfn.IFS(
AND($AN$14="Not year_end", Z37&gt;last_payment_date), "",
AND($AN$14="Year_end", Z37&gt;=last_payment_date), "",
AND($AN$14="Year_end"), DATE(YEAR(Z37+1), 12, 31),
AND($AN$14="Not year_end", MONTH(Z37)=12, DAY(Z37)=31), DATE(YEAR(Z36)+1, MONTH(Z36), DAY(Z36)),
AND($AN$14="Not year_end", OR(MONTH(Z37)&lt;&gt;12, DAY(Z37)&lt;&gt;31) ), DATE(YEAR(Z37), 12, 31)
)</f>
        <v/>
      </c>
      <c r="AA38" s="75" cm="1">
        <f t="array" aca="1" ref="AA38" ca="1">_xlfn.IFS(AA37="", "",
AND(AA37=last_payment_date, OR(MONTH(AA37)&lt;&gt;12, DAY(AA37)&lt;&gt;31) ), DATE(YEAR(AA37), 12, 31),
AND(MONTH(AA37)=12, DAY(AA37)=31, AA37&gt;=last_payment_date), "",
AND(MONTH(AA37)=12, DAY(AA37)&lt;&gt;31),  EOMONTH(AA37,0),
AND(MONTH(AA37)=12, DAY(AA37)=31, $AH$14="Not end"),  EDATE(AA36,1),
AND($AH$14="Not end"), EDATE(AA37, 1),
AND($AH$14="End"), EOMONTH(AA37, 1)
)</f>
        <v>45369</v>
      </c>
      <c r="AB38" s="75" cm="1">
        <f t="array" aca="1" ref="AB38" ca="1">_xlfn.IFS(AB37="","",
AND(AB37=last_rou_date), "",
AND($B$3="İllik"),DATE(YEAR(AB37)+1,MONTH(AB37),DAY(AB37) ),
AND($B$3="Aylıq", $AH$14="Not end"), EDATE(AB37,1),
AND($B$3="Aylıq", $AH$14="End"), EOMONTH(AB37,1)
)</f>
        <v>45430</v>
      </c>
      <c r="AC38" s="75" t="str" cm="1">
        <f t="array" aca="1" ref="AC38" ca="1">_xlfn.IFS(
AND($AN$14="Not year_end", AC37&gt;last_rou_date), "",
AND($AN$14="Year_end", AC37&gt;=last_rou_date), "",
AND($AN$14="Year_end"), DATE(YEAR(AC37+1), 12, 31),
AND($AN$14="Not year_end", MONTH(AC37)=12, DAY(AC37)=31), DATE(YEAR(AC36)+1, MONTH(AC36), DAY(AC36)),
AND($AN$14="Not year_end", OR(MONTH(AC37)&lt;&gt;12, DAY(AC37)&lt;&gt;31) ), DATE(YEAR(AC37), 12, 31)
)</f>
        <v/>
      </c>
      <c r="AD38" s="75" cm="1">
        <f t="array" aca="1" ref="AD38" ca="1">_xlfn.IFS(AD37="", "",
AND(AD37=last_rou_date, OR(MONTH(AD37)&lt;&gt;12, DAY(AD37)&lt;&gt;31) ), DATE(YEAR(AD37), 12, 31),
AND(MONTH(AD37)=12, DAY(AD37)=31, AD37&gt;=last_rou_date), "",
AND(MONTH(AD37)=12, DAY(AD37)&lt;&gt;31),  EOMONTH(AD37,0),
AND(MONTH(AD37)=12, DAY(AD37)=31, $AH$14="Not end"),  EDATE(AD36,1),
AND($AH$14="Not end"), EDATE(AD37, 1),
AND($AH$14="End"), EOMONTH(AD37, 1)
)</f>
        <v>45369</v>
      </c>
      <c r="AE38" s="68" cm="1">
        <f t="array" ref="AE38">_xlfn.IFS(W38="", "",
AND(W38&gt;0, W38&lt;=$B$4, $C$2="İllik artım, faiz olaraq", $D$2&gt;0, $B$3="İllik"), $B$5*((1+$D$2)^(W38-1)),
AND(W38&gt;0, W38&lt;=$B$4, $C$2="İllik artım, faiz olaraq", $D$2&gt;0, $B$3="Aylıq"), $B$5*((1+$D$2)^ROUNDDOWN((W38-1)/12,0)),
AND(W38=1, $C$2="Aşağıdakı kimi dəyişir", ), $B$5,
AND(W38&gt;1, W38&lt;=$B$4, $C$2="Aşağıdakı kimi dəyişir"), IFERROR(VLOOKUP(W38, $C$4:$D$7, 2, FALSE), AE37),
AND(W38&gt;0, W38&lt;=$B$4), $B$5,
TRUE,0 )</f>
        <v>3400</v>
      </c>
      <c r="AF38" s="76">
        <f t="shared" ca="1" si="1"/>
        <v>2024</v>
      </c>
    </row>
    <row r="39" spans="1:32" x14ac:dyDescent="0.4">
      <c r="A39" s="13" cm="1">
        <f t="array" aca="1" ref="A39" ca="1">_xlfn.IFS(
AND(SUMIFS(lease_table_interest_accruals, lease_table_dates, A38)&gt;0, COUNTIFS($E$14:E38, "Interest accrual", $A$14:A38, A38)=0),  A38,
AND(SUMIFS(lease_table_payments, lease_table_dates, A38)&gt;0, COUNTIFS($E$14:E38, "Payment", $A$14:A38, A38)=0),  A38,
AND(SUMIFS(rou_table_deprs, rou_table_dates, A38)&gt;0, COUNTIFS($E$14:E38, "Depreciation", $A$14:A38, A38)=0),  A38,
TRUE,  IFERROR(INDEX(rou_table_dates,  MATCH(A38, rou_table_dates)+1, ), "")
)</f>
        <v>44944</v>
      </c>
      <c r="B39" s="1" t="str" cm="1">
        <f t="array" aca="1" ref="B39" ca="1">_xlfn.IFS(
AND(E39="Payment", A39=$B$2), $AM$14,
E39="Payment", $AM$15,
E39="Interest accrual", $AM$18,
E39="Depreciation", $AM$17,
TRUE, "")</f>
        <v>Lizinq öhdəliyi</v>
      </c>
      <c r="C39" s="1" t="str" cm="1">
        <f t="array" aca="1" ref="C39" ca="1">_xlfn.IFS(
E39="Payment", $AM$19,
E39="Interest accrual", $AM$15,
E39="Depreciation", $AM$16,
TRUE, "")</f>
        <v>Pul vəsaitləri/Kreditor borcları</v>
      </c>
      <c r="D39" s="14" cm="1">
        <f t="array" aca="1" ref="D39" ca="1">_xlfn.IFS(
E39="Payment", _xlfn.XLOOKUP(A39, lease_table_dates, lease_table_payments, 0, 0),
E39="Interest accrual", _xlfn.XLOOKUP(A39, lease_table_dates, lease_table_interest_accruals, 0, 0),
E39="Depreciation", _xlfn.XLOOKUP(A39, rou_table_dates, rou_table_deprs, 0, 0),
TRUE, ""
)</f>
        <v>3400</v>
      </c>
      <c r="E39" s="7" t="str" cm="1">
        <f t="array" aca="1" ref="E39" ca="1">_xlfn.IFS(
AND(SUMIFS(lease_table_interest_accruals, lease_table_dates, A39)&gt;0, COUNTIFS($E$14:E38, "Interest accrual", $A$14:A38, A39)=0), "Interest accrual",
AND(SUMIFS(lease_table_payments, lease_table_dates, A39)&gt;0, COUNTIFS($E$14:E38, "Payment", $A$14:A38, A39)=0), "Payment",
AND(SUMIFS(rou_table_deprs, rou_table_dates, A39)&gt;0, COUNTIFS($E$14:E38, "Depreciation", $A$14:A38, A39)=0), "Depreciation",
TRUE,  ""
)</f>
        <v>Payment</v>
      </c>
      <c r="G39" s="13" cm="1">
        <f t="array" aca="1" ref="G39" ca="1">_xlfn.IFS(
AND($B$11="Hə", $B$3="İllik"), Z39,
AND($B$11="Hə", $B$3="Aylıq"), AA39,
$B$11="Yox", X39)</f>
        <v>45400</v>
      </c>
      <c r="H39" s="14" cm="1">
        <f t="array" aca="1" ref="H39" ca="1">_xlfn.IFS( G39="", "",
TRUE, ROUND( H38+I39-J39, 2) )</f>
        <v>75274.02</v>
      </c>
      <c r="I39" s="14" cm="1">
        <f t="array" aca="1" ref="I39" ca="1">_xlfn.IFS(G39="", "",
G39=last_payment_date, (J39-H38),
 TRUE,  -  (H38- H38* (1+$B$6)^ (_xlfn.DAYS(G39,G38)/365) )
)</f>
        <v>759.52463734136836</v>
      </c>
      <c r="J39" s="14" cm="1">
        <f t="array" aca="1" ref="J39" ca="1">_xlfn.IFS(G39="", "",
TRUE, _xlfn.XLOOKUP(G39,  payment_dates, payments,0,0)
)</f>
        <v>3400</v>
      </c>
      <c r="L39" s="2" cm="1">
        <f t="array" aca="1" ref="L39" ca="1">_xlfn.IFS(
AND($B$11="Hə", $B$3="İllik"), AC39,
AND($B$11="Hə", $B$3="Aylıq"), AD39,
$B$11="Yox", AB39)</f>
        <v>45400</v>
      </c>
      <c r="M39" s="14" cm="1">
        <f t="array" aca="1" ref="M39" ca="1">_xlfn.IFS( L39="", "",
(M38-N39)&lt;=0.5, 0,
TRUE,  M38-N39)</f>
        <v>67793.324018197687</v>
      </c>
      <c r="N39" s="15" cm="1">
        <f t="array" aca="1" ref="N39" ca="1">_xlfn.IFS(
L39="", "",
TRUE, MIN(M38, ROUND($M$14/ (last_rou_date - $B$2) * (L39-L38), 2) )
)</f>
        <v>2765.25</v>
      </c>
      <c r="P39" s="22" t="str">
        <f t="shared" ca="1" si="0"/>
        <v/>
      </c>
      <c r="Q39" s="14" t="str" cm="1">
        <f t="array" aca="1" ref="Q39" ca="1">_xlfn.IFS(P39="","",
$B$11="Hə", _xlfn.XLOOKUP(DATE(P39, 12, 31), rou_table_dates, rou_table_nbvs,0, 0),
TRUE,  MAX(0, ROUND($M$14 - $M$14/ (last_rou_date - $B$2) * (DATE(P39,12,31) - $B$2), 2) )
)</f>
        <v/>
      </c>
      <c r="R39" s="57" t="str" cm="1">
        <f t="array" aca="1" ref="R39" ca="1">_xlfn.IFS(P39="","",
$B$11="Hə", _xlfn.XLOOKUP(DATE(P39, 12, 31), lease_table_dates, lease_table_balances,0, 0),
TRUE, IFERROR( XNPV($B$6, IF(payment_dates &gt;DATE(P39, 12, 31), payments,  0),  IF(payment_dates &gt;DATE(P39, 12, 31), payment_dates,  DATE(P39, 12, 31))    ),0)
)</f>
        <v/>
      </c>
      <c r="S39" s="14" t="str" cm="1">
        <f t="array" aca="1" ref="S39" ca="1">_xlfn.IFS(P39="","",
TRUE,  MIN( MIN(Q38, $M$14), ROUND($M$14/ (last_rou_date - $B$2) * (DATE(P39,12,31) - MAX($B$2, DATE(P39-1, 12, 31))), 2) )
)</f>
        <v/>
      </c>
      <c r="T39" s="15" t="str" cm="1">
        <f t="array" aca="1" ref="T39" ca="1">_xlfn.IFS(P39="", "",
ISTEXT(R38), R39- (H39 - SUMIFS( lease_table_payments, lease_table_years, P39) -$AG$14 ),
AND(ISNUMBER(R38), R39&lt;&gt;""),   R39- (R38 - SUMIFS( lease_table_payments, lease_table_years, P39) )
)</f>
        <v/>
      </c>
      <c r="U39" s="14"/>
      <c r="V39" s="73">
        <f t="shared" si="2"/>
        <v>26</v>
      </c>
      <c r="W39" s="74" cm="1">
        <f t="array" ref="W39">_xlfn.IFS(
OR(W38=$B$4, W38=""),"",
TRUE,W38+1
)</f>
        <v>25</v>
      </c>
      <c r="X39" s="75" cm="1">
        <f t="array" ref="X39">_xlfn.IFS(X38="","",
W39="", "",
AND($B$3="İllik"),DATE(YEAR(X38)+1,MONTH(X38),DAY(X38) ),
AND($B$3="Aylıq", $AH$14="Not end"), EDATE(X38,1),
AND($B$3="Aylıq", $AH$14="End"), EOMONTH(X38,1)
)</f>
        <v>45461</v>
      </c>
      <c r="Y39" s="75" t="str" cm="1">
        <f t="array" aca="1" ref="Y39" ca="1">_xlfn.IFS(
AND($B$7="Dövrün əvvəlində", Y38&lt;=last_rou_date), DATE(YEAR(Y38)+1, 12, 31),
AND($B$7="Dövrün sonunda", Y38&lt;=last_payment_date), DATE(YEAR(Y38)+1, 12, 31),
TRUE, ""
)</f>
        <v/>
      </c>
      <c r="Z39" s="75" t="str" cm="1">
        <f t="array" aca="1" ref="Z39" ca="1">_xlfn.IFS(
AND($AN$14="Not year_end", Z38&gt;last_payment_date), "",
AND($AN$14="Year_end", Z38&gt;=last_payment_date), "",
AND($AN$14="Year_end"), DATE(YEAR(Z38+1), 12, 31),
AND($AN$14="Not year_end", MONTH(Z38)=12, DAY(Z38)=31), DATE(YEAR(Z37)+1, MONTH(Z37), DAY(Z37)),
AND($AN$14="Not year_end", OR(MONTH(Z38)&lt;&gt;12, DAY(Z38)&lt;&gt;31) ), DATE(YEAR(Z38), 12, 31)
)</f>
        <v/>
      </c>
      <c r="AA39" s="75" cm="1">
        <f t="array" aca="1" ref="AA39" ca="1">_xlfn.IFS(AA38="", "",
AND(AA38=last_payment_date, OR(MONTH(AA38)&lt;&gt;12, DAY(AA38)&lt;&gt;31) ), DATE(YEAR(AA38), 12, 31),
AND(MONTH(AA38)=12, DAY(AA38)=31, AA38&gt;=last_payment_date), "",
AND(MONTH(AA38)=12, DAY(AA38)&lt;&gt;31),  EOMONTH(AA38,0),
AND(MONTH(AA38)=12, DAY(AA38)=31, $AH$14="Not end"),  EDATE(AA37,1),
AND($AH$14="Not end"), EDATE(AA38, 1),
AND($AH$14="End"), EOMONTH(AA38, 1)
)</f>
        <v>45400</v>
      </c>
      <c r="AB39" s="75" cm="1">
        <f t="array" aca="1" ref="AB39" ca="1">_xlfn.IFS(AB38="","",
AND(AB38=last_rou_date), "",
AND($B$3="İllik"),DATE(YEAR(AB38)+1,MONTH(AB38),DAY(AB38) ),
AND($B$3="Aylıq", $AH$14="Not end"), EDATE(AB38,1),
AND($B$3="Aylıq", $AH$14="End"), EOMONTH(AB38,1)
)</f>
        <v>45461</v>
      </c>
      <c r="AC39" s="75" t="str" cm="1">
        <f t="array" aca="1" ref="AC39" ca="1">_xlfn.IFS(
AND($AN$14="Not year_end", AC38&gt;last_rou_date), "",
AND($AN$14="Year_end", AC38&gt;=last_rou_date), "",
AND($AN$14="Year_end"), DATE(YEAR(AC38+1), 12, 31),
AND($AN$14="Not year_end", MONTH(AC38)=12, DAY(AC38)=31), DATE(YEAR(AC37)+1, MONTH(AC37), DAY(AC37)),
AND($AN$14="Not year_end", OR(MONTH(AC38)&lt;&gt;12, DAY(AC38)&lt;&gt;31) ), DATE(YEAR(AC38), 12, 31)
)</f>
        <v/>
      </c>
      <c r="AD39" s="75" cm="1">
        <f t="array" aca="1" ref="AD39" ca="1">_xlfn.IFS(AD38="", "",
AND(AD38=last_rou_date, OR(MONTH(AD38)&lt;&gt;12, DAY(AD38)&lt;&gt;31) ), DATE(YEAR(AD38), 12, 31),
AND(MONTH(AD38)=12, DAY(AD38)=31, AD38&gt;=last_rou_date), "",
AND(MONTH(AD38)=12, DAY(AD38)&lt;&gt;31),  EOMONTH(AD38,0),
AND(MONTH(AD38)=12, DAY(AD38)=31, $AH$14="Not end"),  EDATE(AD37,1),
AND($AH$14="Not end"), EDATE(AD38, 1),
AND($AH$14="End"), EOMONTH(AD38, 1)
)</f>
        <v>45400</v>
      </c>
      <c r="AE39" s="68" cm="1">
        <f t="array" ref="AE39">_xlfn.IFS(W39="", "",
AND(W39&gt;0, W39&lt;=$B$4, $C$2="İllik artım, faiz olaraq", $D$2&gt;0, $B$3="İllik"), $B$5*((1+$D$2)^(W39-1)),
AND(W39&gt;0, W39&lt;=$B$4, $C$2="İllik artım, faiz olaraq", $D$2&gt;0, $B$3="Aylıq"), $B$5*((1+$D$2)^ROUNDDOWN((W39-1)/12,0)),
AND(W39=1, $C$2="Aşağıdakı kimi dəyişir", ), $B$5,
AND(W39&gt;1, W39&lt;=$B$4, $C$2="Aşağıdakı kimi dəyişir"), IFERROR(VLOOKUP(W39, $C$4:$D$7, 2, FALSE), AE38),
AND(W39&gt;0, W39&lt;=$B$4), $B$5,
TRUE,0 )</f>
        <v>3400</v>
      </c>
      <c r="AF39" s="76">
        <f t="shared" ca="1" si="1"/>
        <v>2024</v>
      </c>
    </row>
    <row r="40" spans="1:32" x14ac:dyDescent="0.4">
      <c r="A40" s="13" cm="1">
        <f t="array" aca="1" ref="A40" ca="1">_xlfn.IFS(
AND(SUMIFS(lease_table_interest_accruals, lease_table_dates, A39)&gt;0, COUNTIFS($E$14:E39, "Interest accrual", $A$14:A39, A39)=0),  A39,
AND(SUMIFS(lease_table_payments, lease_table_dates, A39)&gt;0, COUNTIFS($E$14:E39, "Payment", $A$14:A39, A39)=0),  A39,
AND(SUMIFS(rou_table_deprs, rou_table_dates, A39)&gt;0, COUNTIFS($E$14:E39, "Depreciation", $A$14:A39, A39)=0),  A39,
TRUE,  IFERROR(INDEX(rou_table_dates,  MATCH(A39, rou_table_dates)+1, ), "")
)</f>
        <v>44944</v>
      </c>
      <c r="B40" s="1" t="str" cm="1">
        <f t="array" aca="1" ref="B40" ca="1">_xlfn.IFS(
AND(E40="Payment", A40=$B$2), $AM$14,
E40="Payment", $AM$15,
E40="Interest accrual", $AM$18,
E40="Depreciation", $AM$17,
TRUE, "")</f>
        <v>Amortizasiya xərci</v>
      </c>
      <c r="C40" s="1" t="str" cm="1">
        <f t="array" aca="1" ref="C40" ca="1">_xlfn.IFS(
E40="Payment", $AM$19,
E40="Interest accrual", $AM$15,
E40="Depreciation", $AM$16,
TRUE, "")</f>
        <v>İstifadə hüququ - Yığılmış amortizasiya</v>
      </c>
      <c r="D40" s="14" cm="1">
        <f t="array" aca="1" ref="D40" ca="1">_xlfn.IFS(
E40="Payment", _xlfn.XLOOKUP(A40, lease_table_dates, lease_table_payments, 0, 0),
E40="Interest accrual", _xlfn.XLOOKUP(A40, lease_table_dates, lease_table_interest_accruals, 0, 0),
E40="Depreciation", _xlfn.XLOOKUP(A40, rou_table_dates, rou_table_deprs, 0, 0),
TRUE, ""
)</f>
        <v>1605.63</v>
      </c>
      <c r="E40" s="7" t="str" cm="1">
        <f t="array" aca="1" ref="E40" ca="1">_xlfn.IFS(
AND(SUMIFS(lease_table_interest_accruals, lease_table_dates, A40)&gt;0, COUNTIFS($E$14:E39, "Interest accrual", $A$14:A39, A40)=0), "Interest accrual",
AND(SUMIFS(lease_table_payments, lease_table_dates, A40)&gt;0, COUNTIFS($E$14:E39, "Payment", $A$14:A39, A40)=0), "Payment",
AND(SUMIFS(rou_table_deprs, rou_table_dates, A40)&gt;0, COUNTIFS($E$14:E39, "Depreciation", $A$14:A39, A40)=0), "Depreciation",
TRUE,  ""
)</f>
        <v>Depreciation</v>
      </c>
      <c r="G40" s="13" cm="1">
        <f t="array" aca="1" ref="G40" ca="1">_xlfn.IFS(
AND($B$11="Hə", $B$3="İllik"), Z40,
AND($B$11="Hə", $B$3="Aylıq"), AA40,
$B$11="Yox", X40)</f>
        <v>45430</v>
      </c>
      <c r="H40" s="14" cm="1">
        <f t="array" aca="1" ref="H40" ca="1">_xlfn.IFS( G40="", "",
TRUE, ROUND( H39+I40-J40, 2) )</f>
        <v>72584.02</v>
      </c>
      <c r="I40" s="14" cm="1">
        <f t="array" aca="1" ref="I40" ca="1">_xlfn.IFS(G40="", "",
G40=last_payment_date, (J40-H39),
 TRUE,  -  (H39- H39* (1+$B$6)^ (_xlfn.DAYS(G40,G39)/365) )
)</f>
        <v>710.00300689281721</v>
      </c>
      <c r="J40" s="14" cm="1">
        <f t="array" aca="1" ref="J40" ca="1">_xlfn.IFS(G40="", "",
TRUE, _xlfn.XLOOKUP(G40,  payment_dates, payments,0,0)
)</f>
        <v>3400</v>
      </c>
      <c r="L40" s="2" cm="1">
        <f t="array" aca="1" ref="L40" ca="1">_xlfn.IFS(
AND($B$11="Hə", $B$3="İllik"), AC40,
AND($B$11="Hə", $B$3="Aylıq"), AD40,
$B$11="Yox", AB40)</f>
        <v>45430</v>
      </c>
      <c r="M40" s="14" cm="1">
        <f t="array" aca="1" ref="M40" ca="1">_xlfn.IFS( L40="", "",
(M39-N40)&lt;=0.5, 0,
TRUE,  M39-N40)</f>
        <v>65117.274018197684</v>
      </c>
      <c r="N40" s="15" cm="1">
        <f t="array" aca="1" ref="N40" ca="1">_xlfn.IFS(
L40="", "",
TRUE, MIN(M39, ROUND($M$14/ (last_rou_date - $B$2) * (L40-L39), 2) )
)</f>
        <v>2676.05</v>
      </c>
      <c r="P40" s="22" t="str">
        <f t="shared" ca="1" si="0"/>
        <v/>
      </c>
      <c r="Q40" s="14" t="str" cm="1">
        <f t="array" aca="1" ref="Q40" ca="1">_xlfn.IFS(P40="","",
$B$11="Hə", _xlfn.XLOOKUP(DATE(P40, 12, 31), rou_table_dates, rou_table_nbvs,0, 0),
TRUE,  MAX(0, ROUND($M$14 - $M$14/ (last_rou_date - $B$2) * (DATE(P40,12,31) - $B$2), 2) )
)</f>
        <v/>
      </c>
      <c r="R40" s="57" t="str" cm="1">
        <f t="array" aca="1" ref="R40" ca="1">_xlfn.IFS(P40="","",
$B$11="Hə", _xlfn.XLOOKUP(DATE(P40, 12, 31), lease_table_dates, lease_table_balances,0, 0),
TRUE, IFERROR( XNPV($B$6, IF(payment_dates &gt;DATE(P40, 12, 31), payments,  0),  IF(payment_dates &gt;DATE(P40, 12, 31), payment_dates,  DATE(P40, 12, 31))    ),0)
)</f>
        <v/>
      </c>
      <c r="S40" s="14" t="str" cm="1">
        <f t="array" aca="1" ref="S40" ca="1">_xlfn.IFS(P40="","",
TRUE,  MIN( MIN(Q39, $M$14), ROUND($M$14/ (last_rou_date - $B$2) * (DATE(P40,12,31) - MAX($B$2, DATE(P40-1, 12, 31))), 2) )
)</f>
        <v/>
      </c>
      <c r="T40" s="15" t="str" cm="1">
        <f t="array" aca="1" ref="T40" ca="1">_xlfn.IFS(P40="", "",
ISTEXT(R39), R40- (H40 - SUMIFS( lease_table_payments, lease_table_years, P40) -$AG$14 ),
AND(ISNUMBER(R39), R40&lt;&gt;""),   R40- (R39 - SUMIFS( lease_table_payments, lease_table_years, P40) )
)</f>
        <v/>
      </c>
      <c r="U40" s="14"/>
      <c r="V40" s="73">
        <f t="shared" si="2"/>
        <v>27</v>
      </c>
      <c r="W40" s="74" cm="1">
        <f t="array" ref="W40">_xlfn.IFS(
OR(W39=$B$4, W39=""),"",
TRUE,W39+1
)</f>
        <v>26</v>
      </c>
      <c r="X40" s="75" cm="1">
        <f t="array" ref="X40">_xlfn.IFS(X39="","",
W40="", "",
AND($B$3="İllik"),DATE(YEAR(X39)+1,MONTH(X39),DAY(X39) ),
AND($B$3="Aylıq", $AH$14="Not end"), EDATE(X39,1),
AND($B$3="Aylıq", $AH$14="End"), EOMONTH(X39,1)
)</f>
        <v>45491</v>
      </c>
      <c r="Y40" s="75" t="str" cm="1">
        <f t="array" aca="1" ref="Y40" ca="1">_xlfn.IFS(
AND($B$7="Dövrün əvvəlində", Y39&lt;=last_rou_date), DATE(YEAR(Y39)+1, 12, 31),
AND($B$7="Dövrün sonunda", Y39&lt;=last_payment_date), DATE(YEAR(Y39)+1, 12, 31),
TRUE, ""
)</f>
        <v/>
      </c>
      <c r="Z40" s="75" t="str" cm="1">
        <f t="array" aca="1" ref="Z40" ca="1">_xlfn.IFS(
AND($AN$14="Not year_end", Z39&gt;last_payment_date), "",
AND($AN$14="Year_end", Z39&gt;=last_payment_date), "",
AND($AN$14="Year_end"), DATE(YEAR(Z39+1), 12, 31),
AND($AN$14="Not year_end", MONTH(Z39)=12, DAY(Z39)=31), DATE(YEAR(Z38)+1, MONTH(Z38), DAY(Z38)),
AND($AN$14="Not year_end", OR(MONTH(Z39)&lt;&gt;12, DAY(Z39)&lt;&gt;31) ), DATE(YEAR(Z39), 12, 31)
)</f>
        <v/>
      </c>
      <c r="AA40" s="75" cm="1">
        <f t="array" aca="1" ref="AA40" ca="1">_xlfn.IFS(AA39="", "",
AND(AA39=last_payment_date, OR(MONTH(AA39)&lt;&gt;12, DAY(AA39)&lt;&gt;31) ), DATE(YEAR(AA39), 12, 31),
AND(MONTH(AA39)=12, DAY(AA39)=31, AA39&gt;=last_payment_date), "",
AND(MONTH(AA39)=12, DAY(AA39)&lt;&gt;31),  EOMONTH(AA39,0),
AND(MONTH(AA39)=12, DAY(AA39)=31, $AH$14="Not end"),  EDATE(AA38,1),
AND($AH$14="Not end"), EDATE(AA39, 1),
AND($AH$14="End"), EOMONTH(AA39, 1)
)</f>
        <v>45430</v>
      </c>
      <c r="AB40" s="75" cm="1">
        <f t="array" aca="1" ref="AB40" ca="1">_xlfn.IFS(AB39="","",
AND(AB39=last_rou_date), "",
AND($B$3="İllik"),DATE(YEAR(AB39)+1,MONTH(AB39),DAY(AB39) ),
AND($B$3="Aylıq", $AH$14="Not end"), EDATE(AB39,1),
AND($B$3="Aylıq", $AH$14="End"), EOMONTH(AB39,1)
)</f>
        <v>45491</v>
      </c>
      <c r="AC40" s="75" t="str" cm="1">
        <f t="array" aca="1" ref="AC40" ca="1">_xlfn.IFS(
AND($AN$14="Not year_end", AC39&gt;last_rou_date), "",
AND($AN$14="Year_end", AC39&gt;=last_rou_date), "",
AND($AN$14="Year_end"), DATE(YEAR(AC39+1), 12, 31),
AND($AN$14="Not year_end", MONTH(AC39)=12, DAY(AC39)=31), DATE(YEAR(AC38)+1, MONTH(AC38), DAY(AC38)),
AND($AN$14="Not year_end", OR(MONTH(AC39)&lt;&gt;12, DAY(AC39)&lt;&gt;31) ), DATE(YEAR(AC39), 12, 31)
)</f>
        <v/>
      </c>
      <c r="AD40" s="75" cm="1">
        <f t="array" aca="1" ref="AD40" ca="1">_xlfn.IFS(AD39="", "",
AND(AD39=last_rou_date, OR(MONTH(AD39)&lt;&gt;12, DAY(AD39)&lt;&gt;31) ), DATE(YEAR(AD39), 12, 31),
AND(MONTH(AD39)=12, DAY(AD39)=31, AD39&gt;=last_rou_date), "",
AND(MONTH(AD39)=12, DAY(AD39)&lt;&gt;31),  EOMONTH(AD39,0),
AND(MONTH(AD39)=12, DAY(AD39)=31, $AH$14="Not end"),  EDATE(AD38,1),
AND($AH$14="Not end"), EDATE(AD39, 1),
AND($AH$14="End"), EOMONTH(AD39, 1)
)</f>
        <v>45430</v>
      </c>
      <c r="AE40" s="68" cm="1">
        <f t="array" ref="AE40">_xlfn.IFS(W40="", "",
AND(W40&gt;0, W40&lt;=$B$4, $C$2="İllik artım, faiz olaraq", $D$2&gt;0, $B$3="İllik"), $B$5*((1+$D$2)^(W40-1)),
AND(W40&gt;0, W40&lt;=$B$4, $C$2="İllik artım, faiz olaraq", $D$2&gt;0, $B$3="Aylıq"), $B$5*((1+$D$2)^ROUNDDOWN((W40-1)/12,0)),
AND(W40=1, $C$2="Aşağıdakı kimi dəyişir", ), $B$5,
AND(W40&gt;1, W40&lt;=$B$4, $C$2="Aşağıdakı kimi dəyişir"), IFERROR(VLOOKUP(W40, $C$4:$D$7, 2, FALSE), AE39),
AND(W40&gt;0, W40&lt;=$B$4), $B$5,
TRUE,0 )</f>
        <v>3400</v>
      </c>
      <c r="AF40" s="76">
        <f t="shared" ca="1" si="1"/>
        <v>2024</v>
      </c>
    </row>
    <row r="41" spans="1:32" x14ac:dyDescent="0.4">
      <c r="A41" s="13" cm="1">
        <f t="array" aca="1" ref="A41" ca="1">_xlfn.IFS(
AND(SUMIFS(lease_table_interest_accruals, lease_table_dates, A40)&gt;0, COUNTIFS($E$14:E40, "Interest accrual", $A$14:A40, A40)=0),  A40,
AND(SUMIFS(lease_table_payments, lease_table_dates, A40)&gt;0, COUNTIFS($E$14:E40, "Payment", $A$14:A40, A40)=0),  A40,
AND(SUMIFS(rou_table_deprs, rou_table_dates, A40)&gt;0, COUNTIFS($E$14:E40, "Depreciation", $A$14:A40, A40)=0),  A40,
TRUE,  IFERROR(INDEX(rou_table_dates,  MATCH(A40, rou_table_dates)+1, ), "")
)</f>
        <v>44975</v>
      </c>
      <c r="B41" s="1" t="str" cm="1">
        <f t="array" aca="1" ref="B41" ca="1">_xlfn.IFS(
AND(E41="Payment", A41=$B$2), $AM$14,
E41="Payment", $AM$15,
E41="Interest accrual", $AM$18,
E41="Depreciation", $AM$17,
TRUE, "")</f>
        <v>Faiz xərci</v>
      </c>
      <c r="C41" s="1" t="str" cm="1">
        <f t="array" aca="1" ref="C41" ca="1">_xlfn.IFS(
E41="Payment", $AM$19,
E41="Interest accrual", $AM$15,
E41="Depreciation", $AM$16,
TRUE, "")</f>
        <v>Lizinq öhdəliyi</v>
      </c>
      <c r="D41" s="14" cm="1">
        <f t="array" aca="1" ref="D41" ca="1">_xlfn.IFS(
E41="Payment", _xlfn.XLOOKUP(A41, lease_table_dates, lease_table_payments, 0, 0),
E41="Interest accrual", _xlfn.XLOOKUP(A41, lease_table_dates, lease_table_interest_accruals, 0, 0),
E41="Depreciation", _xlfn.XLOOKUP(A41, rou_table_dates, rou_table_deprs, 0, 0),
TRUE, ""
)</f>
        <v>1097.3959034539293</v>
      </c>
      <c r="E41" s="7" t="str" cm="1">
        <f t="array" aca="1" ref="E41" ca="1">_xlfn.IFS(
AND(SUMIFS(lease_table_interest_accruals, lease_table_dates, A41)&gt;0, COUNTIFS($E$14:E40, "Interest accrual", $A$14:A40, A41)=0), "Interest accrual",
AND(SUMIFS(lease_table_payments, lease_table_dates, A41)&gt;0, COUNTIFS($E$14:E40, "Payment", $A$14:A40, A41)=0), "Payment",
AND(SUMIFS(rou_table_deprs, rou_table_dates, A41)&gt;0, COUNTIFS($E$14:E40, "Depreciation", $A$14:A40, A41)=0), "Depreciation",
TRUE,  ""
)</f>
        <v>Interest accrual</v>
      </c>
      <c r="G41" s="13" cm="1">
        <f t="array" aca="1" ref="G41" ca="1">_xlfn.IFS(
AND($B$11="Hə", $B$3="İllik"), Z41,
AND($B$11="Hə", $B$3="Aylıq"), AA41,
$B$11="Yox", X41)</f>
        <v>45461</v>
      </c>
      <c r="H41" s="14" cm="1">
        <f t="array" aca="1" ref="H41" ca="1">_xlfn.IFS( G41="", "",
TRUE, ROUND( H40+I41-J41, 2) )</f>
        <v>69891.58</v>
      </c>
      <c r="I41" s="14" cm="1">
        <f t="array" aca="1" ref="I41" ca="1">_xlfn.IFS(G41="", "",
G41=last_payment_date, (J41-H40),
 TRUE,  -  (H40- H40* (1+$B$6)^ (_xlfn.DAYS(G41,G40)/365) )
)</f>
        <v>707.56215424957918</v>
      </c>
      <c r="J41" s="14" cm="1">
        <f t="array" aca="1" ref="J41" ca="1">_xlfn.IFS(G41="", "",
TRUE, _xlfn.XLOOKUP(G41,  payment_dates, payments,0,0)
)</f>
        <v>3400</v>
      </c>
      <c r="L41" s="2" cm="1">
        <f t="array" aca="1" ref="L41" ca="1">_xlfn.IFS(
AND($B$11="Hə", $B$3="İllik"), AC41,
AND($B$11="Hə", $B$3="Aylıq"), AD41,
$B$11="Yox", AB41)</f>
        <v>45461</v>
      </c>
      <c r="M41" s="14" cm="1">
        <f t="array" aca="1" ref="M41" ca="1">_xlfn.IFS( L41="", "",
(M40-N41)&lt;=0.5, 0,
TRUE,  M40-N41)</f>
        <v>62352.024018197684</v>
      </c>
      <c r="N41" s="15" cm="1">
        <f t="array" aca="1" ref="N41" ca="1">_xlfn.IFS(
L41="", "",
TRUE, MIN(M40, ROUND($M$14/ (last_rou_date - $B$2) * (L41-L40), 2) )
)</f>
        <v>2765.25</v>
      </c>
      <c r="P41" s="22" t="str">
        <f t="shared" ca="1" si="0"/>
        <v/>
      </c>
      <c r="Q41" s="14" t="str" cm="1">
        <f t="array" aca="1" ref="Q41" ca="1">_xlfn.IFS(P41="","",
$B$11="Hə", _xlfn.XLOOKUP(DATE(P41, 12, 31), rou_table_dates, rou_table_nbvs,0, 0),
TRUE,  MAX(0, ROUND($M$14 - $M$14/ (last_rou_date - $B$2) * (DATE(P41,12,31) - $B$2), 2) )
)</f>
        <v/>
      </c>
      <c r="R41" s="57" t="str" cm="1">
        <f t="array" aca="1" ref="R41" ca="1">_xlfn.IFS(P41="","",
$B$11="Hə", _xlfn.XLOOKUP(DATE(P41, 12, 31), lease_table_dates, lease_table_balances,0, 0),
TRUE, IFERROR( XNPV($B$6, IF(payment_dates &gt;DATE(P41, 12, 31), payments,  0),  IF(payment_dates &gt;DATE(P41, 12, 31), payment_dates,  DATE(P41, 12, 31))    ),0)
)</f>
        <v/>
      </c>
      <c r="S41" s="14" t="str" cm="1">
        <f t="array" aca="1" ref="S41" ca="1">_xlfn.IFS(P41="","",
TRUE,  MIN( MIN(Q40, $M$14), ROUND($M$14/ (last_rou_date - $B$2) * (DATE(P41,12,31) - MAX($B$2, DATE(P41-1, 12, 31))), 2) )
)</f>
        <v/>
      </c>
      <c r="T41" s="15" t="str" cm="1">
        <f t="array" aca="1" ref="T41" ca="1">_xlfn.IFS(P41="", "",
ISTEXT(R40), R41- (H41 - SUMIFS( lease_table_payments, lease_table_years, P41) -$AG$14 ),
AND(ISNUMBER(R40), R41&lt;&gt;""),   R41- (R40 - SUMIFS( lease_table_payments, lease_table_years, P41) )
)</f>
        <v/>
      </c>
      <c r="U41" s="14"/>
      <c r="V41" s="73">
        <f t="shared" si="2"/>
        <v>28</v>
      </c>
      <c r="W41" s="74" cm="1">
        <f t="array" ref="W41">_xlfn.IFS(
OR(W40=$B$4, W40=""),"",
TRUE,W40+1
)</f>
        <v>27</v>
      </c>
      <c r="X41" s="75" cm="1">
        <f t="array" ref="X41">_xlfn.IFS(X40="","",
W41="", "",
AND($B$3="İllik"),DATE(YEAR(X40)+1,MONTH(X40),DAY(X40) ),
AND($B$3="Aylıq", $AH$14="Not end"), EDATE(X40,1),
AND($B$3="Aylıq", $AH$14="End"), EOMONTH(X40,1)
)</f>
        <v>45522</v>
      </c>
      <c r="Y41" s="75" t="str" cm="1">
        <f t="array" aca="1" ref="Y41" ca="1">_xlfn.IFS(
AND($B$7="Dövrün əvvəlində", Y40&lt;=last_rou_date), DATE(YEAR(Y40)+1, 12, 31),
AND($B$7="Dövrün sonunda", Y40&lt;=last_payment_date), DATE(YEAR(Y40)+1, 12, 31),
TRUE, ""
)</f>
        <v/>
      </c>
      <c r="Z41" s="75" t="str" cm="1">
        <f t="array" aca="1" ref="Z41" ca="1">_xlfn.IFS(
AND($AN$14="Not year_end", Z40&gt;last_payment_date), "",
AND($AN$14="Year_end", Z40&gt;=last_payment_date), "",
AND($AN$14="Year_end"), DATE(YEAR(Z40+1), 12, 31),
AND($AN$14="Not year_end", MONTH(Z40)=12, DAY(Z40)=31), DATE(YEAR(Z39)+1, MONTH(Z39), DAY(Z39)),
AND($AN$14="Not year_end", OR(MONTH(Z40)&lt;&gt;12, DAY(Z40)&lt;&gt;31) ), DATE(YEAR(Z40), 12, 31)
)</f>
        <v/>
      </c>
      <c r="AA41" s="75" cm="1">
        <f t="array" aca="1" ref="AA41" ca="1">_xlfn.IFS(AA40="", "",
AND(AA40=last_payment_date, OR(MONTH(AA40)&lt;&gt;12, DAY(AA40)&lt;&gt;31) ), DATE(YEAR(AA40), 12, 31),
AND(MONTH(AA40)=12, DAY(AA40)=31, AA40&gt;=last_payment_date), "",
AND(MONTH(AA40)=12, DAY(AA40)&lt;&gt;31),  EOMONTH(AA40,0),
AND(MONTH(AA40)=12, DAY(AA40)=31, $AH$14="Not end"),  EDATE(AA39,1),
AND($AH$14="Not end"), EDATE(AA40, 1),
AND($AH$14="End"), EOMONTH(AA40, 1)
)</f>
        <v>45461</v>
      </c>
      <c r="AB41" s="75" cm="1">
        <f t="array" aca="1" ref="AB41" ca="1">_xlfn.IFS(AB40="","",
AND(AB40=last_rou_date), "",
AND($B$3="İllik"),DATE(YEAR(AB40)+1,MONTH(AB40),DAY(AB40) ),
AND($B$3="Aylıq", $AH$14="Not end"), EDATE(AB40,1),
AND($B$3="Aylıq", $AH$14="End"), EOMONTH(AB40,1)
)</f>
        <v>45522</v>
      </c>
      <c r="AC41" s="75" t="str" cm="1">
        <f t="array" aca="1" ref="AC41" ca="1">_xlfn.IFS(
AND($AN$14="Not year_end", AC40&gt;last_rou_date), "",
AND($AN$14="Year_end", AC40&gt;=last_rou_date), "",
AND($AN$14="Year_end"), DATE(YEAR(AC40+1), 12, 31),
AND($AN$14="Not year_end", MONTH(AC40)=12, DAY(AC40)=31), DATE(YEAR(AC39)+1, MONTH(AC39), DAY(AC39)),
AND($AN$14="Not year_end", OR(MONTH(AC40)&lt;&gt;12, DAY(AC40)&lt;&gt;31) ), DATE(YEAR(AC40), 12, 31)
)</f>
        <v/>
      </c>
      <c r="AD41" s="75" cm="1">
        <f t="array" aca="1" ref="AD41" ca="1">_xlfn.IFS(AD40="", "",
AND(AD40=last_rou_date, OR(MONTH(AD40)&lt;&gt;12, DAY(AD40)&lt;&gt;31) ), DATE(YEAR(AD40), 12, 31),
AND(MONTH(AD40)=12, DAY(AD40)=31, AD40&gt;=last_rou_date), "",
AND(MONTH(AD40)=12, DAY(AD40)&lt;&gt;31),  EOMONTH(AD40,0),
AND(MONTH(AD40)=12, DAY(AD40)=31, $AH$14="Not end"),  EDATE(AD39,1),
AND($AH$14="Not end"), EDATE(AD40, 1),
AND($AH$14="End"), EOMONTH(AD40, 1)
)</f>
        <v>45461</v>
      </c>
      <c r="AE41" s="68" cm="1">
        <f t="array" ref="AE41">_xlfn.IFS(W41="", "",
AND(W41&gt;0, W41&lt;=$B$4, $C$2="İllik artım, faiz olaraq", $D$2&gt;0, $B$3="İllik"), $B$5*((1+$D$2)^(W41-1)),
AND(W41&gt;0, W41&lt;=$B$4, $C$2="İllik artım, faiz olaraq", $D$2&gt;0, $B$3="Aylıq"), $B$5*((1+$D$2)^ROUNDDOWN((W41-1)/12,0)),
AND(W41=1, $C$2="Aşağıdakı kimi dəyişir", ), $B$5,
AND(W41&gt;1, W41&lt;=$B$4, $C$2="Aşağıdakı kimi dəyişir"), IFERROR(VLOOKUP(W41, $C$4:$D$7, 2, FALSE), AE40),
AND(W41&gt;0, W41&lt;=$B$4), $B$5,
TRUE,0 )</f>
        <v>3400</v>
      </c>
      <c r="AF41" s="76">
        <f t="shared" ca="1" si="1"/>
        <v>2024</v>
      </c>
    </row>
    <row r="42" spans="1:32" x14ac:dyDescent="0.4">
      <c r="A42" s="13" cm="1">
        <f t="array" aca="1" ref="A42" ca="1">_xlfn.IFS(
AND(SUMIFS(lease_table_interest_accruals, lease_table_dates, A41)&gt;0, COUNTIFS($E$14:E41, "Interest accrual", $A$14:A41, A41)=0),  A41,
AND(SUMIFS(lease_table_payments, lease_table_dates, A41)&gt;0, COUNTIFS($E$14:E41, "Payment", $A$14:A41, A41)=0),  A41,
AND(SUMIFS(rou_table_deprs, rou_table_dates, A41)&gt;0, COUNTIFS($E$14:E41, "Depreciation", $A$14:A41, A41)=0),  A41,
TRUE,  IFERROR(INDEX(rou_table_dates,  MATCH(A41, rou_table_dates)+1, ), "")
)</f>
        <v>44975</v>
      </c>
      <c r="B42" s="1" t="str" cm="1">
        <f t="array" aca="1" ref="B42" ca="1">_xlfn.IFS(
AND(E42="Payment", A42=$B$2), $AM$14,
E42="Payment", $AM$15,
E42="Interest accrual", $AM$18,
E42="Depreciation", $AM$17,
TRUE, "")</f>
        <v>Lizinq öhdəliyi</v>
      </c>
      <c r="C42" s="1" t="str" cm="1">
        <f t="array" aca="1" ref="C42" ca="1">_xlfn.IFS(
E42="Payment", $AM$19,
E42="Interest accrual", $AM$15,
E42="Depreciation", $AM$16,
TRUE, "")</f>
        <v>Pul vəsaitləri/Kreditor borcları</v>
      </c>
      <c r="D42" s="14" cm="1">
        <f t="array" aca="1" ref="D42" ca="1">_xlfn.IFS(
E42="Payment", _xlfn.XLOOKUP(A42, lease_table_dates, lease_table_payments, 0, 0),
E42="Interest accrual", _xlfn.XLOOKUP(A42, lease_table_dates, lease_table_interest_accruals, 0, 0),
E42="Depreciation", _xlfn.XLOOKUP(A42, rou_table_dates, rou_table_deprs, 0, 0),
TRUE, ""
)</f>
        <v>3400</v>
      </c>
      <c r="E42" s="7" t="str" cm="1">
        <f t="array" aca="1" ref="E42" ca="1">_xlfn.IFS(
AND(SUMIFS(lease_table_interest_accruals, lease_table_dates, A42)&gt;0, COUNTIFS($E$14:E41, "Interest accrual", $A$14:A41, A42)=0), "Interest accrual",
AND(SUMIFS(lease_table_payments, lease_table_dates, A42)&gt;0, COUNTIFS($E$14:E41, "Payment", $A$14:A41, A42)=0), "Payment",
AND(SUMIFS(rou_table_deprs, rou_table_dates, A42)&gt;0, COUNTIFS($E$14:E41, "Depreciation", $A$14:A41, A42)=0), "Depreciation",
TRUE,  ""
)</f>
        <v>Payment</v>
      </c>
      <c r="G42" s="13" cm="1">
        <f t="array" aca="1" ref="G42" ca="1">_xlfn.IFS(
AND($B$11="Hə", $B$3="İllik"), Z42,
AND($B$11="Hə", $B$3="Aylıq"), AA42,
$B$11="Yox", X42)</f>
        <v>45491</v>
      </c>
      <c r="H42" s="14" cm="1">
        <f t="array" aca="1" ref="H42" ca="1">_xlfn.IFS( G42="", "",
TRUE, ROUND( H41+I42-J42, 2) )</f>
        <v>67150.81</v>
      </c>
      <c r="I42" s="14" cm="1">
        <f t="array" aca="1" ref="I42" ca="1">_xlfn.IFS(G42="", "",
G42=last_payment_date, (J42-H41),
 TRUE,  -  (H41- H41* (1+$B$6)^ (_xlfn.DAYS(G42,G41)/365) )
)</f>
        <v>659.23451353453856</v>
      </c>
      <c r="J42" s="14" cm="1">
        <f t="array" aca="1" ref="J42" ca="1">_xlfn.IFS(G42="", "",
TRUE, _xlfn.XLOOKUP(G42,  payment_dates, payments,0,0)
)</f>
        <v>3400</v>
      </c>
      <c r="L42" s="2" cm="1">
        <f t="array" aca="1" ref="L42" ca="1">_xlfn.IFS(
AND($B$11="Hə", $B$3="İllik"), AC42,
AND($B$11="Hə", $B$3="Aylıq"), AD42,
$B$11="Yox", AB42)</f>
        <v>45491</v>
      </c>
      <c r="M42" s="14" cm="1">
        <f t="array" aca="1" ref="M42" ca="1">_xlfn.IFS( L42="", "",
(M41-N42)&lt;=0.5, 0,
TRUE,  M41-N42)</f>
        <v>59675.974018197681</v>
      </c>
      <c r="N42" s="15" cm="1">
        <f t="array" aca="1" ref="N42" ca="1">_xlfn.IFS(
L42="", "",
TRUE, MIN(M41, ROUND($M$14/ (last_rou_date - $B$2) * (L42-L41), 2) )
)</f>
        <v>2676.05</v>
      </c>
      <c r="P42" s="22" t="str">
        <f t="shared" ca="1" si="0"/>
        <v/>
      </c>
      <c r="Q42" s="14" t="str" cm="1">
        <f t="array" aca="1" ref="Q42" ca="1">_xlfn.IFS(P42="","",
$B$11="Hə", _xlfn.XLOOKUP(DATE(P42, 12, 31), rou_table_dates, rou_table_nbvs,0, 0),
TRUE,  MAX(0, ROUND($M$14 - $M$14/ (last_rou_date - $B$2) * (DATE(P42,12,31) - $B$2), 2) )
)</f>
        <v/>
      </c>
      <c r="R42" s="57" t="str" cm="1">
        <f t="array" aca="1" ref="R42" ca="1">_xlfn.IFS(P42="","",
$B$11="Hə", _xlfn.XLOOKUP(DATE(P42, 12, 31), lease_table_dates, lease_table_balances,0, 0),
TRUE, IFERROR( XNPV($B$6, IF(payment_dates &gt;DATE(P42, 12, 31), payments,  0),  IF(payment_dates &gt;DATE(P42, 12, 31), payment_dates,  DATE(P42, 12, 31))    ),0)
)</f>
        <v/>
      </c>
      <c r="S42" s="14" t="str" cm="1">
        <f t="array" aca="1" ref="S42" ca="1">_xlfn.IFS(P42="","",
TRUE,  MIN( MIN(Q41, $M$14), ROUND($M$14/ (last_rou_date - $B$2) * (DATE(P42,12,31) - MAX($B$2, DATE(P42-1, 12, 31))), 2) )
)</f>
        <v/>
      </c>
      <c r="T42" s="15" t="str" cm="1">
        <f t="array" aca="1" ref="T42" ca="1">_xlfn.IFS(P42="", "",
ISTEXT(R41), R42- (H42 - SUMIFS( lease_table_payments, lease_table_years, P42) -$AG$14 ),
AND(ISNUMBER(R41), R42&lt;&gt;""),   R42- (R41 - SUMIFS( lease_table_payments, lease_table_years, P42) )
)</f>
        <v/>
      </c>
      <c r="U42" s="14"/>
      <c r="V42" s="73">
        <f t="shared" si="2"/>
        <v>29</v>
      </c>
      <c r="W42" s="74" cm="1">
        <f t="array" ref="W42">_xlfn.IFS(
OR(W41=$B$4, W41=""),"",
TRUE,W41+1
)</f>
        <v>28</v>
      </c>
      <c r="X42" s="75" cm="1">
        <f t="array" ref="X42">_xlfn.IFS(X41="","",
W42="", "",
AND($B$3="İllik"),DATE(YEAR(X41)+1,MONTH(X41),DAY(X41) ),
AND($B$3="Aylıq", $AH$14="Not end"), EDATE(X41,1),
AND($B$3="Aylıq", $AH$14="End"), EOMONTH(X41,1)
)</f>
        <v>45553</v>
      </c>
      <c r="Y42" s="75" t="str" cm="1">
        <f t="array" aca="1" ref="Y42" ca="1">_xlfn.IFS(
AND($B$7="Dövrün əvvəlində", Y41&lt;=last_rou_date), DATE(YEAR(Y41)+1, 12, 31),
AND($B$7="Dövrün sonunda", Y41&lt;=last_payment_date), DATE(YEAR(Y41)+1, 12, 31),
TRUE, ""
)</f>
        <v/>
      </c>
      <c r="Z42" s="75" t="str" cm="1">
        <f t="array" aca="1" ref="Z42" ca="1">_xlfn.IFS(
AND($AN$14="Not year_end", Z41&gt;last_payment_date), "",
AND($AN$14="Year_end", Z41&gt;=last_payment_date), "",
AND($AN$14="Year_end"), DATE(YEAR(Z41+1), 12, 31),
AND($AN$14="Not year_end", MONTH(Z41)=12, DAY(Z41)=31), DATE(YEAR(Z40)+1, MONTH(Z40), DAY(Z40)),
AND($AN$14="Not year_end", OR(MONTH(Z41)&lt;&gt;12, DAY(Z41)&lt;&gt;31) ), DATE(YEAR(Z41), 12, 31)
)</f>
        <v/>
      </c>
      <c r="AA42" s="75" cm="1">
        <f t="array" aca="1" ref="AA42" ca="1">_xlfn.IFS(AA41="", "",
AND(AA41=last_payment_date, OR(MONTH(AA41)&lt;&gt;12, DAY(AA41)&lt;&gt;31) ), DATE(YEAR(AA41), 12, 31),
AND(MONTH(AA41)=12, DAY(AA41)=31, AA41&gt;=last_payment_date), "",
AND(MONTH(AA41)=12, DAY(AA41)&lt;&gt;31),  EOMONTH(AA41,0),
AND(MONTH(AA41)=12, DAY(AA41)=31, $AH$14="Not end"),  EDATE(AA40,1),
AND($AH$14="Not end"), EDATE(AA41, 1),
AND($AH$14="End"), EOMONTH(AA41, 1)
)</f>
        <v>45491</v>
      </c>
      <c r="AB42" s="75" cm="1">
        <f t="array" aca="1" ref="AB42" ca="1">_xlfn.IFS(AB41="","",
AND(AB41=last_rou_date), "",
AND($B$3="İllik"),DATE(YEAR(AB41)+1,MONTH(AB41),DAY(AB41) ),
AND($B$3="Aylıq", $AH$14="Not end"), EDATE(AB41,1),
AND($B$3="Aylıq", $AH$14="End"), EOMONTH(AB41,1)
)</f>
        <v>45553</v>
      </c>
      <c r="AC42" s="75" t="str" cm="1">
        <f t="array" aca="1" ref="AC42" ca="1">_xlfn.IFS(
AND($AN$14="Not year_end", AC41&gt;last_rou_date), "",
AND($AN$14="Year_end", AC41&gt;=last_rou_date), "",
AND($AN$14="Year_end"), DATE(YEAR(AC41+1), 12, 31),
AND($AN$14="Not year_end", MONTH(AC41)=12, DAY(AC41)=31), DATE(YEAR(AC40)+1, MONTH(AC40), DAY(AC40)),
AND($AN$14="Not year_end", OR(MONTH(AC41)&lt;&gt;12, DAY(AC41)&lt;&gt;31) ), DATE(YEAR(AC41), 12, 31)
)</f>
        <v/>
      </c>
      <c r="AD42" s="75" cm="1">
        <f t="array" aca="1" ref="AD42" ca="1">_xlfn.IFS(AD41="", "",
AND(AD41=last_rou_date, OR(MONTH(AD41)&lt;&gt;12, DAY(AD41)&lt;&gt;31) ), DATE(YEAR(AD41), 12, 31),
AND(MONTH(AD41)=12, DAY(AD41)=31, AD41&gt;=last_rou_date), "",
AND(MONTH(AD41)=12, DAY(AD41)&lt;&gt;31),  EOMONTH(AD41,0),
AND(MONTH(AD41)=12, DAY(AD41)=31, $AH$14="Not end"),  EDATE(AD40,1),
AND($AH$14="Not end"), EDATE(AD41, 1),
AND($AH$14="End"), EOMONTH(AD41, 1)
)</f>
        <v>45491</v>
      </c>
      <c r="AE42" s="68" cm="1">
        <f t="array" ref="AE42">_xlfn.IFS(W42="", "",
AND(W42&gt;0, W42&lt;=$B$4, $C$2="İllik artım, faiz olaraq", $D$2&gt;0, $B$3="İllik"), $B$5*((1+$D$2)^(W42-1)),
AND(W42&gt;0, W42&lt;=$B$4, $C$2="İllik artım, faiz olaraq", $D$2&gt;0, $B$3="Aylıq"), $B$5*((1+$D$2)^ROUNDDOWN((W42-1)/12,0)),
AND(W42=1, $C$2="Aşağıdakı kimi dəyişir", ), $B$5,
AND(W42&gt;1, W42&lt;=$B$4, $C$2="Aşağıdakı kimi dəyişir"), IFERROR(VLOOKUP(W42, $C$4:$D$7, 2, FALSE), AE41),
AND(W42&gt;0, W42&lt;=$B$4), $B$5,
TRUE,0 )</f>
        <v>3400</v>
      </c>
      <c r="AF42" s="76">
        <f t="shared" ca="1" si="1"/>
        <v>2024</v>
      </c>
    </row>
    <row r="43" spans="1:32" x14ac:dyDescent="0.4">
      <c r="A43" s="13" cm="1">
        <f t="array" aca="1" ref="A43" ca="1">_xlfn.IFS(
AND(SUMIFS(lease_table_interest_accruals, lease_table_dates, A42)&gt;0, COUNTIFS($E$14:E42, "Interest accrual", $A$14:A42, A42)=0),  A42,
AND(SUMIFS(lease_table_payments, lease_table_dates, A42)&gt;0, COUNTIFS($E$14:E42, "Payment", $A$14:A42, A42)=0),  A42,
AND(SUMIFS(rou_table_deprs, rou_table_dates, A42)&gt;0, COUNTIFS($E$14:E42, "Depreciation", $A$14:A42, A42)=0),  A42,
TRUE,  IFERROR(INDEX(rou_table_dates,  MATCH(A42, rou_table_dates)+1, ), "")
)</f>
        <v>44975</v>
      </c>
      <c r="B43" s="1" t="str" cm="1">
        <f t="array" aca="1" ref="B43" ca="1">_xlfn.IFS(
AND(E43="Payment", A43=$B$2), $AM$14,
E43="Payment", $AM$15,
E43="Interest accrual", $AM$18,
E43="Depreciation", $AM$17,
TRUE, "")</f>
        <v>Amortizasiya xərci</v>
      </c>
      <c r="C43" s="1" t="str" cm="1">
        <f t="array" aca="1" ref="C43" ca="1">_xlfn.IFS(
E43="Payment", $AM$19,
E43="Interest accrual", $AM$15,
E43="Depreciation", $AM$16,
TRUE, "")</f>
        <v>İstifadə hüququ - Yığılmış amortizasiya</v>
      </c>
      <c r="D43" s="14" cm="1">
        <f t="array" aca="1" ref="D43" ca="1">_xlfn.IFS(
E43="Payment", _xlfn.XLOOKUP(A43, lease_table_dates, lease_table_payments, 0, 0),
E43="Interest accrual", _xlfn.XLOOKUP(A43, lease_table_dates, lease_table_interest_accruals, 0, 0),
E43="Depreciation", _xlfn.XLOOKUP(A43, rou_table_dates, rou_table_deprs, 0, 0),
TRUE, ""
)</f>
        <v>2765.25</v>
      </c>
      <c r="E43" s="7" t="str" cm="1">
        <f t="array" aca="1" ref="E43" ca="1">_xlfn.IFS(
AND(SUMIFS(lease_table_interest_accruals, lease_table_dates, A43)&gt;0, COUNTIFS($E$14:E42, "Interest accrual", $A$14:A42, A43)=0), "Interest accrual",
AND(SUMIFS(lease_table_payments, lease_table_dates, A43)&gt;0, COUNTIFS($E$14:E42, "Payment", $A$14:A42, A43)=0), "Payment",
AND(SUMIFS(rou_table_deprs, rou_table_dates, A43)&gt;0, COUNTIFS($E$14:E42, "Depreciation", $A$14:A42, A43)=0), "Depreciation",
TRUE,  ""
)</f>
        <v>Depreciation</v>
      </c>
      <c r="G43" s="13" cm="1">
        <f t="array" aca="1" ref="G43" ca="1">_xlfn.IFS(
AND($B$11="Hə", $B$3="İllik"), Z43,
AND($B$11="Hə", $B$3="Aylıq"), AA43,
$B$11="Yox", X43)</f>
        <v>45522</v>
      </c>
      <c r="H43" s="14" cm="1">
        <f t="array" aca="1" ref="H43" ca="1">_xlfn.IFS( G43="", "",
TRUE, ROUND( H42+I43-J43, 2) )</f>
        <v>64405.41</v>
      </c>
      <c r="I43" s="14" cm="1">
        <f t="array" aca="1" ref="I43" ca="1">_xlfn.IFS(G43="", "",
G43=last_payment_date, (J43-H42),
 TRUE,  -  (H42- H42* (1+$B$6)^ (_xlfn.DAYS(G43,G42)/365) )
)</f>
        <v>654.59824053839839</v>
      </c>
      <c r="J43" s="14" cm="1">
        <f t="array" aca="1" ref="J43" ca="1">_xlfn.IFS(G43="", "",
TRUE, _xlfn.XLOOKUP(G43,  payment_dates, payments,0,0)
)</f>
        <v>3400</v>
      </c>
      <c r="L43" s="2" cm="1">
        <f t="array" aca="1" ref="L43" ca="1">_xlfn.IFS(
AND($B$11="Hə", $B$3="İllik"), AC43,
AND($B$11="Hə", $B$3="Aylıq"), AD43,
$B$11="Yox", AB43)</f>
        <v>45522</v>
      </c>
      <c r="M43" s="14" cm="1">
        <f t="array" aca="1" ref="M43" ca="1">_xlfn.IFS( L43="", "",
(M42-N43)&lt;=0.5, 0,
TRUE,  M42-N43)</f>
        <v>56910.724018197681</v>
      </c>
      <c r="N43" s="15" cm="1">
        <f t="array" aca="1" ref="N43" ca="1">_xlfn.IFS(
L43="", "",
TRUE, MIN(M42, ROUND($M$14/ (last_rou_date - $B$2) * (L43-L42), 2) )
)</f>
        <v>2765.25</v>
      </c>
      <c r="P43" s="22" t="str">
        <f t="shared" ca="1" si="0"/>
        <v/>
      </c>
      <c r="Q43" s="14" t="str" cm="1">
        <f t="array" aca="1" ref="Q43" ca="1">_xlfn.IFS(P43="","",
$B$11="Hə", _xlfn.XLOOKUP(DATE(P43, 12, 31), rou_table_dates, rou_table_nbvs,0, 0),
TRUE,  MAX(0, ROUND($M$14 - $M$14/ (last_rou_date - $B$2) * (DATE(P43,12,31) - $B$2), 2) )
)</f>
        <v/>
      </c>
      <c r="R43" s="57" t="str" cm="1">
        <f t="array" aca="1" ref="R43" ca="1">_xlfn.IFS(P43="","",
$B$11="Hə", _xlfn.XLOOKUP(DATE(P43, 12, 31), lease_table_dates, lease_table_balances,0, 0),
TRUE, IFERROR( XNPV($B$6, IF(payment_dates &gt;DATE(P43, 12, 31), payments,  0),  IF(payment_dates &gt;DATE(P43, 12, 31), payment_dates,  DATE(P43, 12, 31))    ),0)
)</f>
        <v/>
      </c>
      <c r="S43" s="14" t="str" cm="1">
        <f t="array" aca="1" ref="S43" ca="1">_xlfn.IFS(P43="","",
TRUE,  MIN( MIN(Q42, $M$14), ROUND($M$14/ (last_rou_date - $B$2) * (DATE(P43,12,31) - MAX($B$2, DATE(P43-1, 12, 31))), 2) )
)</f>
        <v/>
      </c>
      <c r="T43" s="15" t="str" cm="1">
        <f t="array" aca="1" ref="T43" ca="1">_xlfn.IFS(P43="", "",
ISTEXT(R42), R43- (H43 - SUMIFS( lease_table_payments, lease_table_years, P43) -$AG$14 ),
AND(ISNUMBER(R42), R43&lt;&gt;""),   R43- (R42 - SUMIFS( lease_table_payments, lease_table_years, P43) )
)</f>
        <v/>
      </c>
      <c r="U43" s="14"/>
      <c r="V43" s="73">
        <f t="shared" si="2"/>
        <v>30</v>
      </c>
      <c r="W43" s="74" cm="1">
        <f t="array" ref="W43">_xlfn.IFS(
OR(W42=$B$4, W42=""),"",
TRUE,W42+1
)</f>
        <v>29</v>
      </c>
      <c r="X43" s="75" cm="1">
        <f t="array" ref="X43">_xlfn.IFS(X42="","",
W43="", "",
AND($B$3="İllik"),DATE(YEAR(X42)+1,MONTH(X42),DAY(X42) ),
AND($B$3="Aylıq", $AH$14="Not end"), EDATE(X42,1),
AND($B$3="Aylıq", $AH$14="End"), EOMONTH(X42,1)
)</f>
        <v>45583</v>
      </c>
      <c r="Y43" s="75" t="str" cm="1">
        <f t="array" aca="1" ref="Y43" ca="1">_xlfn.IFS(
AND($B$7="Dövrün əvvəlində", Y42&lt;=last_rou_date), DATE(YEAR(Y42)+1, 12, 31),
AND($B$7="Dövrün sonunda", Y42&lt;=last_payment_date), DATE(YEAR(Y42)+1, 12, 31),
TRUE, ""
)</f>
        <v/>
      </c>
      <c r="Z43" s="75" t="str" cm="1">
        <f t="array" aca="1" ref="Z43" ca="1">_xlfn.IFS(
AND($AN$14="Not year_end", Z42&gt;last_payment_date), "",
AND($AN$14="Year_end", Z42&gt;=last_payment_date), "",
AND($AN$14="Year_end"), DATE(YEAR(Z42+1), 12, 31),
AND($AN$14="Not year_end", MONTH(Z42)=12, DAY(Z42)=31), DATE(YEAR(Z41)+1, MONTH(Z41), DAY(Z41)),
AND($AN$14="Not year_end", OR(MONTH(Z42)&lt;&gt;12, DAY(Z42)&lt;&gt;31) ), DATE(YEAR(Z42), 12, 31)
)</f>
        <v/>
      </c>
      <c r="AA43" s="75" cm="1">
        <f t="array" aca="1" ref="AA43" ca="1">_xlfn.IFS(AA42="", "",
AND(AA42=last_payment_date, OR(MONTH(AA42)&lt;&gt;12, DAY(AA42)&lt;&gt;31) ), DATE(YEAR(AA42), 12, 31),
AND(MONTH(AA42)=12, DAY(AA42)=31, AA42&gt;=last_payment_date), "",
AND(MONTH(AA42)=12, DAY(AA42)&lt;&gt;31),  EOMONTH(AA42,0),
AND(MONTH(AA42)=12, DAY(AA42)=31, $AH$14="Not end"),  EDATE(AA41,1),
AND($AH$14="Not end"), EDATE(AA42, 1),
AND($AH$14="End"), EOMONTH(AA42, 1)
)</f>
        <v>45522</v>
      </c>
      <c r="AB43" s="75" cm="1">
        <f t="array" aca="1" ref="AB43" ca="1">_xlfn.IFS(AB42="","",
AND(AB42=last_rou_date), "",
AND($B$3="İllik"),DATE(YEAR(AB42)+1,MONTH(AB42),DAY(AB42) ),
AND($B$3="Aylıq", $AH$14="Not end"), EDATE(AB42,1),
AND($B$3="Aylıq", $AH$14="End"), EOMONTH(AB42,1)
)</f>
        <v>45583</v>
      </c>
      <c r="AC43" s="75" t="str" cm="1">
        <f t="array" aca="1" ref="AC43" ca="1">_xlfn.IFS(
AND($AN$14="Not year_end", AC42&gt;last_rou_date), "",
AND($AN$14="Year_end", AC42&gt;=last_rou_date), "",
AND($AN$14="Year_end"), DATE(YEAR(AC42+1), 12, 31),
AND($AN$14="Not year_end", MONTH(AC42)=12, DAY(AC42)=31), DATE(YEAR(AC41)+1, MONTH(AC41), DAY(AC41)),
AND($AN$14="Not year_end", OR(MONTH(AC42)&lt;&gt;12, DAY(AC42)&lt;&gt;31) ), DATE(YEAR(AC42), 12, 31)
)</f>
        <v/>
      </c>
      <c r="AD43" s="75" cm="1">
        <f t="array" aca="1" ref="AD43" ca="1">_xlfn.IFS(AD42="", "",
AND(AD42=last_rou_date, OR(MONTH(AD42)&lt;&gt;12, DAY(AD42)&lt;&gt;31) ), DATE(YEAR(AD42), 12, 31),
AND(MONTH(AD42)=12, DAY(AD42)=31, AD42&gt;=last_rou_date), "",
AND(MONTH(AD42)=12, DAY(AD42)&lt;&gt;31),  EOMONTH(AD42,0),
AND(MONTH(AD42)=12, DAY(AD42)=31, $AH$14="Not end"),  EDATE(AD41,1),
AND($AH$14="Not end"), EDATE(AD42, 1),
AND($AH$14="End"), EOMONTH(AD42, 1)
)</f>
        <v>45522</v>
      </c>
      <c r="AE43" s="68" cm="1">
        <f t="array" ref="AE43">_xlfn.IFS(W43="", "",
AND(W43&gt;0, W43&lt;=$B$4, $C$2="İllik artım, faiz olaraq", $D$2&gt;0, $B$3="İllik"), $B$5*((1+$D$2)^(W43-1)),
AND(W43&gt;0, W43&lt;=$B$4, $C$2="İllik artım, faiz olaraq", $D$2&gt;0, $B$3="Aylıq"), $B$5*((1+$D$2)^ROUNDDOWN((W43-1)/12,0)),
AND(W43=1, $C$2="Aşağıdakı kimi dəyişir", ), $B$5,
AND(W43&gt;1, W43&lt;=$B$4, $C$2="Aşağıdakı kimi dəyişir"), IFERROR(VLOOKUP(W43, $C$4:$D$7, 2, FALSE), AE42),
AND(W43&gt;0, W43&lt;=$B$4), $B$5,
TRUE,0 )</f>
        <v>3400</v>
      </c>
      <c r="AF43" s="76">
        <f t="shared" ca="1" si="1"/>
        <v>2024</v>
      </c>
    </row>
    <row r="44" spans="1:32" x14ac:dyDescent="0.4">
      <c r="A44" s="13" cm="1">
        <f t="array" aca="1" ref="A44" ca="1">_xlfn.IFS(
AND(SUMIFS(lease_table_interest_accruals, lease_table_dates, A43)&gt;0, COUNTIFS($E$14:E43, "Interest accrual", $A$14:A43, A43)=0),  A43,
AND(SUMIFS(lease_table_payments, lease_table_dates, A43)&gt;0, COUNTIFS($E$14:E43, "Payment", $A$14:A43, A43)=0),  A43,
AND(SUMIFS(rou_table_deprs, rou_table_dates, A43)&gt;0, COUNTIFS($E$14:E43, "Depreciation", $A$14:A43, A43)=0),  A43,
TRUE,  IFERROR(INDEX(rou_table_dates,  MATCH(A43, rou_table_dates)+1, ), "")
)</f>
        <v>45003</v>
      </c>
      <c r="B44" s="1" t="str" cm="1">
        <f t="array" aca="1" ref="B44" ca="1">_xlfn.IFS(
AND(E44="Payment", A44=$B$2), $AM$14,
E44="Payment", $AM$15,
E44="Interest accrual", $AM$18,
E44="Depreciation", $AM$17,
TRUE, "")</f>
        <v>Faiz xərci</v>
      </c>
      <c r="C44" s="1" t="str" cm="1">
        <f t="array" aca="1" ref="C44" ca="1">_xlfn.IFS(
E44="Payment", $AM$19,
E44="Interest accrual", $AM$15,
E44="Depreciation", $AM$16,
TRUE, "")</f>
        <v>Lizinq öhdəliyi</v>
      </c>
      <c r="D44" s="14" cm="1">
        <f t="array" aca="1" ref="D44" ca="1">_xlfn.IFS(
E44="Payment", _xlfn.XLOOKUP(A44, lease_table_dates, lease_table_payments, 0, 0),
E44="Interest accrual", _xlfn.XLOOKUP(A44, lease_table_dates, lease_table_interest_accruals, 0, 0),
E44="Depreciation", _xlfn.XLOOKUP(A44, rou_table_dates, rou_table_deprs, 0, 0),
TRUE, ""
)</f>
        <v>970.46600101103832</v>
      </c>
      <c r="E44" s="7" t="str" cm="1">
        <f t="array" aca="1" ref="E44" ca="1">_xlfn.IFS(
AND(SUMIFS(lease_table_interest_accruals, lease_table_dates, A44)&gt;0, COUNTIFS($E$14:E43, "Interest accrual", $A$14:A43, A44)=0), "Interest accrual",
AND(SUMIFS(lease_table_payments, lease_table_dates, A44)&gt;0, COUNTIFS($E$14:E43, "Payment", $A$14:A43, A44)=0), "Payment",
AND(SUMIFS(rou_table_deprs, rou_table_dates, A44)&gt;0, COUNTIFS($E$14:E43, "Depreciation", $A$14:A43, A44)=0), "Depreciation",
TRUE,  ""
)</f>
        <v>Interest accrual</v>
      </c>
      <c r="G44" s="13" cm="1">
        <f t="array" aca="1" ref="G44" ca="1">_xlfn.IFS(
AND($B$11="Hə", $B$3="İllik"), Z44,
AND($B$11="Hə", $B$3="Aylıq"), AA44,
$B$11="Yox", X44)</f>
        <v>45553</v>
      </c>
      <c r="H44" s="14" cm="1">
        <f t="array" aca="1" ref="H44" ca="1">_xlfn.IFS( G44="", "",
TRUE, ROUND( H43+I44-J44, 2) )</f>
        <v>61633.25</v>
      </c>
      <c r="I44" s="14" cm="1">
        <f t="array" aca="1" ref="I44" ca="1">_xlfn.IFS(G44="", "",
G44=last_payment_date, (J44-H43),
 TRUE,  -  (H43- H43* (1+$B$6)^ (_xlfn.DAYS(G44,G43)/365) )
)</f>
        <v>627.83558481505315</v>
      </c>
      <c r="J44" s="14" cm="1">
        <f t="array" aca="1" ref="J44" ca="1">_xlfn.IFS(G44="", "",
TRUE, _xlfn.XLOOKUP(G44,  payment_dates, payments,0,0)
)</f>
        <v>3400</v>
      </c>
      <c r="L44" s="2" cm="1">
        <f t="array" aca="1" ref="L44" ca="1">_xlfn.IFS(
AND($B$11="Hə", $B$3="İllik"), AC44,
AND($B$11="Hə", $B$3="Aylıq"), AD44,
$B$11="Yox", AB44)</f>
        <v>45553</v>
      </c>
      <c r="M44" s="14" cm="1">
        <f t="array" aca="1" ref="M44" ca="1">_xlfn.IFS( L44="", "",
(M43-N44)&lt;=0.5, 0,
TRUE,  M43-N44)</f>
        <v>54145.474018197681</v>
      </c>
      <c r="N44" s="15" cm="1">
        <f t="array" aca="1" ref="N44" ca="1">_xlfn.IFS(
L44="", "",
TRUE, MIN(M43, ROUND($M$14/ (last_rou_date - $B$2) * (L44-L43), 2) )
)</f>
        <v>2765.25</v>
      </c>
      <c r="P44" s="22" t="str">
        <f t="shared" ca="1" si="0"/>
        <v/>
      </c>
      <c r="Q44" s="14" t="str" cm="1">
        <f t="array" aca="1" ref="Q44" ca="1">_xlfn.IFS(P44="","",
$B$11="Hə", _xlfn.XLOOKUP(DATE(P44, 12, 31), rou_table_dates, rou_table_nbvs,0, 0),
TRUE,  MAX(0, ROUND($M$14 - $M$14/ (last_rou_date - $B$2) * (DATE(P44,12,31) - $B$2), 2) )
)</f>
        <v/>
      </c>
      <c r="R44" s="57" t="str" cm="1">
        <f t="array" aca="1" ref="R44" ca="1">_xlfn.IFS(P44="","",
$B$11="Hə", _xlfn.XLOOKUP(DATE(P44, 12, 31), lease_table_dates, lease_table_balances,0, 0),
TRUE, IFERROR( XNPV($B$6, IF(payment_dates &gt;DATE(P44, 12, 31), payments,  0),  IF(payment_dates &gt;DATE(P44, 12, 31), payment_dates,  DATE(P44, 12, 31))    ),0)
)</f>
        <v/>
      </c>
      <c r="S44" s="14" t="str" cm="1">
        <f t="array" aca="1" ref="S44" ca="1">_xlfn.IFS(P44="","",
TRUE,  MIN( MIN(Q43, $M$14), ROUND($M$14/ (last_rou_date - $B$2) * (DATE(P44,12,31) - MAX($B$2, DATE(P44-1, 12, 31))), 2) )
)</f>
        <v/>
      </c>
      <c r="T44" s="15" t="str" cm="1">
        <f t="array" aca="1" ref="T44" ca="1">_xlfn.IFS(P44="", "",
ISTEXT(R43), R44- (H44 - SUMIFS( lease_table_payments, lease_table_years, P44) -$AG$14 ),
AND(ISNUMBER(R43), R44&lt;&gt;""),   R44- (R43 - SUMIFS( lease_table_payments, lease_table_years, P44) )
)</f>
        <v/>
      </c>
      <c r="U44" s="14"/>
      <c r="V44" s="73">
        <f t="shared" si="2"/>
        <v>31</v>
      </c>
      <c r="W44" s="74" cm="1">
        <f t="array" ref="W44">_xlfn.IFS(
OR(W43=$B$4, W43=""),"",
TRUE,W43+1
)</f>
        <v>30</v>
      </c>
      <c r="X44" s="75" cm="1">
        <f t="array" ref="X44">_xlfn.IFS(X43="","",
W44="", "",
AND($B$3="İllik"),DATE(YEAR(X43)+1,MONTH(X43),DAY(X43) ),
AND($B$3="Aylıq", $AH$14="Not end"), EDATE(X43,1),
AND($B$3="Aylıq", $AH$14="End"), EOMONTH(X43,1)
)</f>
        <v>45614</v>
      </c>
      <c r="Y44" s="75" t="str" cm="1">
        <f t="array" aca="1" ref="Y44" ca="1">_xlfn.IFS(
AND($B$7="Dövrün əvvəlində", Y43&lt;=last_rou_date), DATE(YEAR(Y43)+1, 12, 31),
AND($B$7="Dövrün sonunda", Y43&lt;=last_payment_date), DATE(YEAR(Y43)+1, 12, 31),
TRUE, ""
)</f>
        <v/>
      </c>
      <c r="Z44" s="75" t="str" cm="1">
        <f t="array" aca="1" ref="Z44" ca="1">_xlfn.IFS(
AND($AN$14="Not year_end", Z43&gt;last_payment_date), "",
AND($AN$14="Year_end", Z43&gt;=last_payment_date), "",
AND($AN$14="Year_end"), DATE(YEAR(Z43+1), 12, 31),
AND($AN$14="Not year_end", MONTH(Z43)=12, DAY(Z43)=31), DATE(YEAR(Z42)+1, MONTH(Z42), DAY(Z42)),
AND($AN$14="Not year_end", OR(MONTH(Z43)&lt;&gt;12, DAY(Z43)&lt;&gt;31) ), DATE(YEAR(Z43), 12, 31)
)</f>
        <v/>
      </c>
      <c r="AA44" s="75" cm="1">
        <f t="array" aca="1" ref="AA44" ca="1">_xlfn.IFS(AA43="", "",
AND(AA43=last_payment_date, OR(MONTH(AA43)&lt;&gt;12, DAY(AA43)&lt;&gt;31) ), DATE(YEAR(AA43), 12, 31),
AND(MONTH(AA43)=12, DAY(AA43)=31, AA43&gt;=last_payment_date), "",
AND(MONTH(AA43)=12, DAY(AA43)&lt;&gt;31),  EOMONTH(AA43,0),
AND(MONTH(AA43)=12, DAY(AA43)=31, $AH$14="Not end"),  EDATE(AA42,1),
AND($AH$14="Not end"), EDATE(AA43, 1),
AND($AH$14="End"), EOMONTH(AA43, 1)
)</f>
        <v>45553</v>
      </c>
      <c r="AB44" s="75" cm="1">
        <f t="array" aca="1" ref="AB44" ca="1">_xlfn.IFS(AB43="","",
AND(AB43=last_rou_date), "",
AND($B$3="İllik"),DATE(YEAR(AB43)+1,MONTH(AB43),DAY(AB43) ),
AND($B$3="Aylıq", $AH$14="Not end"), EDATE(AB43,1),
AND($B$3="Aylıq", $AH$14="End"), EOMONTH(AB43,1)
)</f>
        <v>45614</v>
      </c>
      <c r="AC44" s="75" t="str" cm="1">
        <f t="array" aca="1" ref="AC44" ca="1">_xlfn.IFS(
AND($AN$14="Not year_end", AC43&gt;last_rou_date), "",
AND($AN$14="Year_end", AC43&gt;=last_rou_date), "",
AND($AN$14="Year_end"), DATE(YEAR(AC43+1), 12, 31),
AND($AN$14="Not year_end", MONTH(AC43)=12, DAY(AC43)=31), DATE(YEAR(AC42)+1, MONTH(AC42), DAY(AC42)),
AND($AN$14="Not year_end", OR(MONTH(AC43)&lt;&gt;12, DAY(AC43)&lt;&gt;31) ), DATE(YEAR(AC43), 12, 31)
)</f>
        <v/>
      </c>
      <c r="AD44" s="75" cm="1">
        <f t="array" aca="1" ref="AD44" ca="1">_xlfn.IFS(AD43="", "",
AND(AD43=last_rou_date, OR(MONTH(AD43)&lt;&gt;12, DAY(AD43)&lt;&gt;31) ), DATE(YEAR(AD43), 12, 31),
AND(MONTH(AD43)=12, DAY(AD43)=31, AD43&gt;=last_rou_date), "",
AND(MONTH(AD43)=12, DAY(AD43)&lt;&gt;31),  EOMONTH(AD43,0),
AND(MONTH(AD43)=12, DAY(AD43)=31, $AH$14="Not end"),  EDATE(AD42,1),
AND($AH$14="Not end"), EDATE(AD43, 1),
AND($AH$14="End"), EOMONTH(AD43, 1)
)</f>
        <v>45553</v>
      </c>
      <c r="AE44" s="68" cm="1">
        <f t="array" ref="AE44">_xlfn.IFS(W44="", "",
AND(W44&gt;0, W44&lt;=$B$4, $C$2="İllik artım, faiz olaraq", $D$2&gt;0, $B$3="İllik"), $B$5*((1+$D$2)^(W44-1)),
AND(W44&gt;0, W44&lt;=$B$4, $C$2="İllik artım, faiz olaraq", $D$2&gt;0, $B$3="Aylıq"), $B$5*((1+$D$2)^ROUNDDOWN((W44-1)/12,0)),
AND(W44=1, $C$2="Aşağıdakı kimi dəyişir", ), $B$5,
AND(W44&gt;1, W44&lt;=$B$4, $C$2="Aşağıdakı kimi dəyişir"), IFERROR(VLOOKUP(W44, $C$4:$D$7, 2, FALSE), AE43),
AND(W44&gt;0, W44&lt;=$B$4), $B$5,
TRUE,0 )</f>
        <v>3400</v>
      </c>
      <c r="AF44" s="76">
        <f t="shared" ca="1" si="1"/>
        <v>2024</v>
      </c>
    </row>
    <row r="45" spans="1:32" x14ac:dyDescent="0.4">
      <c r="A45" s="13" cm="1">
        <f t="array" aca="1" ref="A45" ca="1">_xlfn.IFS(
AND(SUMIFS(lease_table_interest_accruals, lease_table_dates, A44)&gt;0, COUNTIFS($E$14:E44, "Interest accrual", $A$14:A44, A44)=0),  A44,
AND(SUMIFS(lease_table_payments, lease_table_dates, A44)&gt;0, COUNTIFS($E$14:E44, "Payment", $A$14:A44, A44)=0),  A44,
AND(SUMIFS(rou_table_deprs, rou_table_dates, A44)&gt;0, COUNTIFS($E$14:E44, "Depreciation", $A$14:A44, A44)=0),  A44,
TRUE,  IFERROR(INDEX(rou_table_dates,  MATCH(A44, rou_table_dates)+1, ), "")
)</f>
        <v>45003</v>
      </c>
      <c r="B45" s="1" t="str" cm="1">
        <f t="array" aca="1" ref="B45" ca="1">_xlfn.IFS(
AND(E45="Payment", A45=$B$2), $AM$14,
E45="Payment", $AM$15,
E45="Interest accrual", $AM$18,
E45="Depreciation", $AM$17,
TRUE, "")</f>
        <v>Lizinq öhdəliyi</v>
      </c>
      <c r="C45" s="1" t="str" cm="1">
        <f t="array" aca="1" ref="C45" ca="1">_xlfn.IFS(
E45="Payment", $AM$19,
E45="Interest accrual", $AM$15,
E45="Depreciation", $AM$16,
TRUE, "")</f>
        <v>Pul vəsaitləri/Kreditor borcları</v>
      </c>
      <c r="D45" s="14" cm="1">
        <f t="array" aca="1" ref="D45" ca="1">_xlfn.IFS(
E45="Payment", _xlfn.XLOOKUP(A45, lease_table_dates, lease_table_payments, 0, 0),
E45="Interest accrual", _xlfn.XLOOKUP(A45, lease_table_dates, lease_table_interest_accruals, 0, 0),
E45="Depreciation", _xlfn.XLOOKUP(A45, rou_table_dates, rou_table_deprs, 0, 0),
TRUE, ""
)</f>
        <v>3400</v>
      </c>
      <c r="E45" s="7" t="str" cm="1">
        <f t="array" aca="1" ref="E45" ca="1">_xlfn.IFS(
AND(SUMIFS(lease_table_interest_accruals, lease_table_dates, A45)&gt;0, COUNTIFS($E$14:E44, "Interest accrual", $A$14:A44, A45)=0), "Interest accrual",
AND(SUMIFS(lease_table_payments, lease_table_dates, A45)&gt;0, COUNTIFS($E$14:E44, "Payment", $A$14:A44, A45)=0), "Payment",
AND(SUMIFS(rou_table_deprs, rou_table_dates, A45)&gt;0, COUNTIFS($E$14:E44, "Depreciation", $A$14:A44, A45)=0), "Depreciation",
TRUE,  ""
)</f>
        <v>Payment</v>
      </c>
      <c r="G45" s="13" cm="1">
        <f t="array" aca="1" ref="G45" ca="1">_xlfn.IFS(
AND($B$11="Hə", $B$3="İllik"), Z45,
AND($B$11="Hə", $B$3="Aylıq"), AA45,
$B$11="Yox", X45)</f>
        <v>45583</v>
      </c>
      <c r="H45" s="14" cm="1">
        <f t="array" aca="1" ref="H45" ca="1">_xlfn.IFS( G45="", "",
TRUE, ROUND( H44+I45-J45, 2) )</f>
        <v>58814.59</v>
      </c>
      <c r="I45" s="14" cm="1">
        <f t="array" aca="1" ref="I45" ca="1">_xlfn.IFS(G45="", "",
G45=last_payment_date, (J45-H44),
 TRUE,  -  (H44- H44* (1+$B$6)^ (_xlfn.DAYS(G45,G44)/365) )
)</f>
        <v>581.33992079307791</v>
      </c>
      <c r="J45" s="14" cm="1">
        <f t="array" aca="1" ref="J45" ca="1">_xlfn.IFS(G45="", "",
TRUE, _xlfn.XLOOKUP(G45,  payment_dates, payments,0,0)
)</f>
        <v>3400</v>
      </c>
      <c r="L45" s="2" cm="1">
        <f t="array" aca="1" ref="L45" ca="1">_xlfn.IFS(
AND($B$11="Hə", $B$3="İllik"), AC45,
AND($B$11="Hə", $B$3="Aylıq"), AD45,
$B$11="Yox", AB45)</f>
        <v>45583</v>
      </c>
      <c r="M45" s="14" cm="1">
        <f t="array" aca="1" ref="M45" ca="1">_xlfn.IFS( L45="", "",
(M44-N45)&lt;=0.5, 0,
TRUE,  M44-N45)</f>
        <v>51469.424018197678</v>
      </c>
      <c r="N45" s="15" cm="1">
        <f t="array" aca="1" ref="N45" ca="1">_xlfn.IFS(
L45="", "",
TRUE, MIN(M44, ROUND($M$14/ (last_rou_date - $B$2) * (L45-L44), 2) )
)</f>
        <v>2676.05</v>
      </c>
      <c r="P45" s="22" t="str">
        <f t="shared" ca="1" si="0"/>
        <v/>
      </c>
      <c r="Q45" s="14" t="str" cm="1">
        <f t="array" aca="1" ref="Q45" ca="1">_xlfn.IFS(P45="","",
$B$11="Hə", _xlfn.XLOOKUP(DATE(P45, 12, 31), rou_table_dates, rou_table_nbvs,0, 0),
TRUE,  MAX(0, ROUND($M$14 - $M$14/ (last_rou_date - $B$2) * (DATE(P45,12,31) - $B$2), 2) )
)</f>
        <v/>
      </c>
      <c r="R45" s="57" t="str" cm="1">
        <f t="array" aca="1" ref="R45" ca="1">_xlfn.IFS(P45="","",
$B$11="Hə", _xlfn.XLOOKUP(DATE(P45, 12, 31), lease_table_dates, lease_table_balances,0, 0),
TRUE, IFERROR( XNPV($B$6, IF(payment_dates &gt;DATE(P45, 12, 31), payments,  0),  IF(payment_dates &gt;DATE(P45, 12, 31), payment_dates,  DATE(P45, 12, 31))    ),0)
)</f>
        <v/>
      </c>
      <c r="S45" s="14" t="str" cm="1">
        <f t="array" aca="1" ref="S45" ca="1">_xlfn.IFS(P45="","",
TRUE,  MIN( MIN(Q44, $M$14), ROUND($M$14/ (last_rou_date - $B$2) * (DATE(P45,12,31) - MAX($B$2, DATE(P45-1, 12, 31))), 2) )
)</f>
        <v/>
      </c>
      <c r="T45" s="15" t="str" cm="1">
        <f t="array" aca="1" ref="T45" ca="1">_xlfn.IFS(P45="", "",
ISTEXT(R44), R45- (H45 - SUMIFS( lease_table_payments, lease_table_years, P45) -$AG$14 ),
AND(ISNUMBER(R44), R45&lt;&gt;""),   R45- (R44 - SUMIFS( lease_table_payments, lease_table_years, P45) )
)</f>
        <v/>
      </c>
      <c r="U45" s="14"/>
      <c r="V45" s="73">
        <f t="shared" si="2"/>
        <v>32</v>
      </c>
      <c r="W45" s="74" cm="1">
        <f t="array" ref="W45">_xlfn.IFS(
OR(W44=$B$4, W44=""),"",
TRUE,W44+1
)</f>
        <v>31</v>
      </c>
      <c r="X45" s="75" cm="1">
        <f t="array" ref="X45">_xlfn.IFS(X44="","",
W45="", "",
AND($B$3="İllik"),DATE(YEAR(X44)+1,MONTH(X44),DAY(X44) ),
AND($B$3="Aylıq", $AH$14="Not end"), EDATE(X44,1),
AND($B$3="Aylıq", $AH$14="End"), EOMONTH(X44,1)
)</f>
        <v>45644</v>
      </c>
      <c r="Y45" s="75" t="str" cm="1">
        <f t="array" aca="1" ref="Y45" ca="1">_xlfn.IFS(
AND($B$7="Dövrün əvvəlində", Y44&lt;=last_rou_date), DATE(YEAR(Y44)+1, 12, 31),
AND($B$7="Dövrün sonunda", Y44&lt;=last_payment_date), DATE(YEAR(Y44)+1, 12, 31),
TRUE, ""
)</f>
        <v/>
      </c>
      <c r="Z45" s="75" t="str" cm="1">
        <f t="array" aca="1" ref="Z45" ca="1">_xlfn.IFS(
AND($AN$14="Not year_end", Z44&gt;last_payment_date), "",
AND($AN$14="Year_end", Z44&gt;=last_payment_date), "",
AND($AN$14="Year_end"), DATE(YEAR(Z44+1), 12, 31),
AND($AN$14="Not year_end", MONTH(Z44)=12, DAY(Z44)=31), DATE(YEAR(Z43)+1, MONTH(Z43), DAY(Z43)),
AND($AN$14="Not year_end", OR(MONTH(Z44)&lt;&gt;12, DAY(Z44)&lt;&gt;31) ), DATE(YEAR(Z44), 12, 31)
)</f>
        <v/>
      </c>
      <c r="AA45" s="75" cm="1">
        <f t="array" aca="1" ref="AA45" ca="1">_xlfn.IFS(AA44="", "",
AND(AA44=last_payment_date, OR(MONTH(AA44)&lt;&gt;12, DAY(AA44)&lt;&gt;31) ), DATE(YEAR(AA44), 12, 31),
AND(MONTH(AA44)=12, DAY(AA44)=31, AA44&gt;=last_payment_date), "",
AND(MONTH(AA44)=12, DAY(AA44)&lt;&gt;31),  EOMONTH(AA44,0),
AND(MONTH(AA44)=12, DAY(AA44)=31, $AH$14="Not end"),  EDATE(AA43,1),
AND($AH$14="Not end"), EDATE(AA44, 1),
AND($AH$14="End"), EOMONTH(AA44, 1)
)</f>
        <v>45583</v>
      </c>
      <c r="AB45" s="75" cm="1">
        <f t="array" aca="1" ref="AB45" ca="1">_xlfn.IFS(AB44="","",
AND(AB44=last_rou_date), "",
AND($B$3="İllik"),DATE(YEAR(AB44)+1,MONTH(AB44),DAY(AB44) ),
AND($B$3="Aylıq", $AH$14="Not end"), EDATE(AB44,1),
AND($B$3="Aylıq", $AH$14="End"), EOMONTH(AB44,1)
)</f>
        <v>45644</v>
      </c>
      <c r="AC45" s="75" t="str" cm="1">
        <f t="array" aca="1" ref="AC45" ca="1">_xlfn.IFS(
AND($AN$14="Not year_end", AC44&gt;last_rou_date), "",
AND($AN$14="Year_end", AC44&gt;=last_rou_date), "",
AND($AN$14="Year_end"), DATE(YEAR(AC44+1), 12, 31),
AND($AN$14="Not year_end", MONTH(AC44)=12, DAY(AC44)=31), DATE(YEAR(AC43)+1, MONTH(AC43), DAY(AC43)),
AND($AN$14="Not year_end", OR(MONTH(AC44)&lt;&gt;12, DAY(AC44)&lt;&gt;31) ), DATE(YEAR(AC44), 12, 31)
)</f>
        <v/>
      </c>
      <c r="AD45" s="75" cm="1">
        <f t="array" aca="1" ref="AD45" ca="1">_xlfn.IFS(AD44="", "",
AND(AD44=last_rou_date, OR(MONTH(AD44)&lt;&gt;12, DAY(AD44)&lt;&gt;31) ), DATE(YEAR(AD44), 12, 31),
AND(MONTH(AD44)=12, DAY(AD44)=31, AD44&gt;=last_rou_date), "",
AND(MONTH(AD44)=12, DAY(AD44)&lt;&gt;31),  EOMONTH(AD44,0),
AND(MONTH(AD44)=12, DAY(AD44)=31, $AH$14="Not end"),  EDATE(AD43,1),
AND($AH$14="Not end"), EDATE(AD44, 1),
AND($AH$14="End"), EOMONTH(AD44, 1)
)</f>
        <v>45583</v>
      </c>
      <c r="AE45" s="68" cm="1">
        <f t="array" ref="AE45">_xlfn.IFS(W45="", "",
AND(W45&gt;0, W45&lt;=$B$4, $C$2="İllik artım, faiz olaraq", $D$2&gt;0, $B$3="İllik"), $B$5*((1+$D$2)^(W45-1)),
AND(W45&gt;0, W45&lt;=$B$4, $C$2="İllik artım, faiz olaraq", $D$2&gt;0, $B$3="Aylıq"), $B$5*((1+$D$2)^ROUNDDOWN((W45-1)/12,0)),
AND(W45=1, $C$2="Aşağıdakı kimi dəyişir", ), $B$5,
AND(W45&gt;1, W45&lt;=$B$4, $C$2="Aşağıdakı kimi dəyişir"), IFERROR(VLOOKUP(W45, $C$4:$D$7, 2, FALSE), AE44),
AND(W45&gt;0, W45&lt;=$B$4), $B$5,
TRUE,0 )</f>
        <v>3400</v>
      </c>
      <c r="AF45" s="76">
        <f t="shared" ca="1" si="1"/>
        <v>2024</v>
      </c>
    </row>
    <row r="46" spans="1:32" x14ac:dyDescent="0.4">
      <c r="A46" s="13" cm="1">
        <f t="array" aca="1" ref="A46" ca="1">_xlfn.IFS(
AND(SUMIFS(lease_table_interest_accruals, lease_table_dates, A45)&gt;0, COUNTIFS($E$14:E45, "Interest accrual", $A$14:A45, A45)=0),  A45,
AND(SUMIFS(lease_table_payments, lease_table_dates, A45)&gt;0, COUNTIFS($E$14:E45, "Payment", $A$14:A45, A45)=0),  A45,
AND(SUMIFS(rou_table_deprs, rou_table_dates, A45)&gt;0, COUNTIFS($E$14:E45, "Depreciation", $A$14:A45, A45)=0),  A45,
TRUE,  IFERROR(INDEX(rou_table_dates,  MATCH(A45, rou_table_dates)+1, ), "")
)</f>
        <v>45003</v>
      </c>
      <c r="B46" s="1" t="str" cm="1">
        <f t="array" aca="1" ref="B46" ca="1">_xlfn.IFS(
AND(E46="Payment", A46=$B$2), $AM$14,
E46="Payment", $AM$15,
E46="Interest accrual", $AM$18,
E46="Depreciation", $AM$17,
TRUE, "")</f>
        <v>Amortizasiya xərci</v>
      </c>
      <c r="C46" s="1" t="str" cm="1">
        <f t="array" aca="1" ref="C46" ca="1">_xlfn.IFS(
E46="Payment", $AM$19,
E46="Interest accrual", $AM$15,
E46="Depreciation", $AM$16,
TRUE, "")</f>
        <v>İstifadə hüququ - Yığılmış amortizasiya</v>
      </c>
      <c r="D46" s="14" cm="1">
        <f t="array" aca="1" ref="D46" ca="1">_xlfn.IFS(
E46="Payment", _xlfn.XLOOKUP(A46, lease_table_dates, lease_table_payments, 0, 0),
E46="Interest accrual", _xlfn.XLOOKUP(A46, lease_table_dates, lease_table_interest_accruals, 0, 0),
E46="Depreciation", _xlfn.XLOOKUP(A46, rou_table_dates, rou_table_deprs, 0, 0),
TRUE, ""
)</f>
        <v>2497.65</v>
      </c>
      <c r="E46" s="7" t="str" cm="1">
        <f t="array" aca="1" ref="E46" ca="1">_xlfn.IFS(
AND(SUMIFS(lease_table_interest_accruals, lease_table_dates, A46)&gt;0, COUNTIFS($E$14:E45, "Interest accrual", $A$14:A45, A46)=0), "Interest accrual",
AND(SUMIFS(lease_table_payments, lease_table_dates, A46)&gt;0, COUNTIFS($E$14:E45, "Payment", $A$14:A45, A46)=0), "Payment",
AND(SUMIFS(rou_table_deprs, rou_table_dates, A46)&gt;0, COUNTIFS($E$14:E45, "Depreciation", $A$14:A45, A46)=0), "Depreciation",
TRUE,  ""
)</f>
        <v>Depreciation</v>
      </c>
      <c r="G46" s="13" cm="1">
        <f t="array" aca="1" ref="G46" ca="1">_xlfn.IFS(
AND($B$11="Hə", $B$3="İllik"), Z46,
AND($B$11="Hə", $B$3="Aylıq"), AA46,
$B$11="Yox", X46)</f>
        <v>45614</v>
      </c>
      <c r="H46" s="14" cm="1">
        <f t="array" aca="1" ref="H46" ca="1">_xlfn.IFS( G46="", "",
TRUE, ROUND( H45+I46-J46, 2) )</f>
        <v>55987.93</v>
      </c>
      <c r="I46" s="14" cm="1">
        <f t="array" aca="1" ref="I46" ca="1">_xlfn.IFS(G46="", "",
G46=last_payment_date, (J46-H45),
 TRUE,  -  (H45- H45* (1+$B$6)^ (_xlfn.DAYS(G46,G45)/365) )
)</f>
        <v>573.33526031908696</v>
      </c>
      <c r="J46" s="14" cm="1">
        <f t="array" aca="1" ref="J46" ca="1">_xlfn.IFS(G46="", "",
TRUE, _xlfn.XLOOKUP(G46,  payment_dates, payments,0,0)
)</f>
        <v>3400</v>
      </c>
      <c r="L46" s="2" cm="1">
        <f t="array" aca="1" ref="L46" ca="1">_xlfn.IFS(
AND($B$11="Hə", $B$3="İllik"), AC46,
AND($B$11="Hə", $B$3="Aylıq"), AD46,
$B$11="Yox", AB46)</f>
        <v>45614</v>
      </c>
      <c r="M46" s="14" cm="1">
        <f t="array" aca="1" ref="M46" ca="1">_xlfn.IFS( L46="", "",
(M45-N46)&lt;=0.5, 0,
TRUE,  M45-N46)</f>
        <v>48704.174018197678</v>
      </c>
      <c r="N46" s="15" cm="1">
        <f t="array" aca="1" ref="N46" ca="1">_xlfn.IFS(
L46="", "",
TRUE, MIN(M45, ROUND($M$14/ (last_rou_date - $B$2) * (L46-L45), 2) )
)</f>
        <v>2765.25</v>
      </c>
      <c r="P46" s="22" t="str">
        <f t="shared" ca="1" si="0"/>
        <v/>
      </c>
      <c r="Q46" s="14" t="str" cm="1">
        <f t="array" aca="1" ref="Q46" ca="1">_xlfn.IFS(P46="","",
$B$11="Hə", _xlfn.XLOOKUP(DATE(P46, 12, 31), rou_table_dates, rou_table_nbvs,0, 0),
TRUE,  MAX(0, ROUND($M$14 - $M$14/ (last_rou_date - $B$2) * (DATE(P46,12,31) - $B$2), 2) )
)</f>
        <v/>
      </c>
      <c r="R46" s="57" t="str" cm="1">
        <f t="array" aca="1" ref="R46" ca="1">_xlfn.IFS(P46="","",
$B$11="Hə", _xlfn.XLOOKUP(DATE(P46, 12, 31), lease_table_dates, lease_table_balances,0, 0),
TRUE, IFERROR( XNPV($B$6, IF(payment_dates &gt;DATE(P46, 12, 31), payments,  0),  IF(payment_dates &gt;DATE(P46, 12, 31), payment_dates,  DATE(P46, 12, 31))    ),0)
)</f>
        <v/>
      </c>
      <c r="S46" s="14" t="str" cm="1">
        <f t="array" aca="1" ref="S46" ca="1">_xlfn.IFS(P46="","",
TRUE,  MIN( MIN(Q45, $M$14), ROUND($M$14/ (last_rou_date - $B$2) * (DATE(P46,12,31) - MAX($B$2, DATE(P46-1, 12, 31))), 2) )
)</f>
        <v/>
      </c>
      <c r="T46" s="15" t="str" cm="1">
        <f t="array" aca="1" ref="T46" ca="1">_xlfn.IFS(P46="", "",
ISTEXT(R45), R46- (H46 - SUMIFS( lease_table_payments, lease_table_years, P46) -$AG$14 ),
AND(ISNUMBER(R45), R46&lt;&gt;""),   R46- (R45 - SUMIFS( lease_table_payments, lease_table_years, P46) )
)</f>
        <v/>
      </c>
      <c r="U46" s="14"/>
      <c r="V46" s="73">
        <f t="shared" si="2"/>
        <v>33</v>
      </c>
      <c r="W46" s="74" cm="1">
        <f t="array" ref="W46">_xlfn.IFS(
OR(W45=$B$4, W45=""),"",
TRUE,W45+1
)</f>
        <v>32</v>
      </c>
      <c r="X46" s="75" cm="1">
        <f t="array" ref="X46">_xlfn.IFS(X45="","",
W46="", "",
AND($B$3="İllik"),DATE(YEAR(X45)+1,MONTH(X45),DAY(X45) ),
AND($B$3="Aylıq", $AH$14="Not end"), EDATE(X45,1),
AND($B$3="Aylıq", $AH$14="End"), EOMONTH(X45,1)
)</f>
        <v>45675</v>
      </c>
      <c r="Y46" s="75" t="str" cm="1">
        <f t="array" aca="1" ref="Y46" ca="1">_xlfn.IFS(
AND($B$7="Dövrün əvvəlində", Y45&lt;=last_rou_date), DATE(YEAR(Y45)+1, 12, 31),
AND($B$7="Dövrün sonunda", Y45&lt;=last_payment_date), DATE(YEAR(Y45)+1, 12, 31),
TRUE, ""
)</f>
        <v/>
      </c>
      <c r="Z46" s="75" t="str" cm="1">
        <f t="array" aca="1" ref="Z46" ca="1">_xlfn.IFS(
AND($AN$14="Not year_end", Z45&gt;last_payment_date), "",
AND($AN$14="Year_end", Z45&gt;=last_payment_date), "",
AND($AN$14="Year_end"), DATE(YEAR(Z45+1), 12, 31),
AND($AN$14="Not year_end", MONTH(Z45)=12, DAY(Z45)=31), DATE(YEAR(Z44)+1, MONTH(Z44), DAY(Z44)),
AND($AN$14="Not year_end", OR(MONTH(Z45)&lt;&gt;12, DAY(Z45)&lt;&gt;31) ), DATE(YEAR(Z45), 12, 31)
)</f>
        <v/>
      </c>
      <c r="AA46" s="75" cm="1">
        <f t="array" aca="1" ref="AA46" ca="1">_xlfn.IFS(AA45="", "",
AND(AA45=last_payment_date, OR(MONTH(AA45)&lt;&gt;12, DAY(AA45)&lt;&gt;31) ), DATE(YEAR(AA45), 12, 31),
AND(MONTH(AA45)=12, DAY(AA45)=31, AA45&gt;=last_payment_date), "",
AND(MONTH(AA45)=12, DAY(AA45)&lt;&gt;31),  EOMONTH(AA45,0),
AND(MONTH(AA45)=12, DAY(AA45)=31, $AH$14="Not end"),  EDATE(AA44,1),
AND($AH$14="Not end"), EDATE(AA45, 1),
AND($AH$14="End"), EOMONTH(AA45, 1)
)</f>
        <v>45614</v>
      </c>
      <c r="AB46" s="75" cm="1">
        <f t="array" aca="1" ref="AB46" ca="1">_xlfn.IFS(AB45="","",
AND(AB45=last_rou_date), "",
AND($B$3="İllik"),DATE(YEAR(AB45)+1,MONTH(AB45),DAY(AB45) ),
AND($B$3="Aylıq", $AH$14="Not end"), EDATE(AB45,1),
AND($B$3="Aylıq", $AH$14="End"), EOMONTH(AB45,1)
)</f>
        <v>45675</v>
      </c>
      <c r="AC46" s="75" t="str" cm="1">
        <f t="array" aca="1" ref="AC46" ca="1">_xlfn.IFS(
AND($AN$14="Not year_end", AC45&gt;last_rou_date), "",
AND($AN$14="Year_end", AC45&gt;=last_rou_date), "",
AND($AN$14="Year_end"), DATE(YEAR(AC45+1), 12, 31),
AND($AN$14="Not year_end", MONTH(AC45)=12, DAY(AC45)=31), DATE(YEAR(AC44)+1, MONTH(AC44), DAY(AC44)),
AND($AN$14="Not year_end", OR(MONTH(AC45)&lt;&gt;12, DAY(AC45)&lt;&gt;31) ), DATE(YEAR(AC45), 12, 31)
)</f>
        <v/>
      </c>
      <c r="AD46" s="75" cm="1">
        <f t="array" aca="1" ref="AD46" ca="1">_xlfn.IFS(AD45="", "",
AND(AD45=last_rou_date, OR(MONTH(AD45)&lt;&gt;12, DAY(AD45)&lt;&gt;31) ), DATE(YEAR(AD45), 12, 31),
AND(MONTH(AD45)=12, DAY(AD45)=31, AD45&gt;=last_rou_date), "",
AND(MONTH(AD45)=12, DAY(AD45)&lt;&gt;31),  EOMONTH(AD45,0),
AND(MONTH(AD45)=12, DAY(AD45)=31, $AH$14="Not end"),  EDATE(AD44,1),
AND($AH$14="Not end"), EDATE(AD45, 1),
AND($AH$14="End"), EOMONTH(AD45, 1)
)</f>
        <v>45614</v>
      </c>
      <c r="AE46" s="68" cm="1">
        <f t="array" ref="AE46">_xlfn.IFS(W46="", "",
AND(W46&gt;0, W46&lt;=$B$4, $C$2="İllik artım, faiz olaraq", $D$2&gt;0, $B$3="İllik"), $B$5*((1+$D$2)^(W46-1)),
AND(W46&gt;0, W46&lt;=$B$4, $C$2="İllik artım, faiz olaraq", $D$2&gt;0, $B$3="Aylıq"), $B$5*((1+$D$2)^ROUNDDOWN((W46-1)/12,0)),
AND(W46=1, $C$2="Aşağıdakı kimi dəyişir", ), $B$5,
AND(W46&gt;1, W46&lt;=$B$4, $C$2="Aşağıdakı kimi dəyişir"), IFERROR(VLOOKUP(W46, $C$4:$D$7, 2, FALSE), AE45),
AND(W46&gt;0, W46&lt;=$B$4), $B$5,
TRUE,0 )</f>
        <v>3400</v>
      </c>
      <c r="AF46" s="76">
        <f t="shared" ca="1" si="1"/>
        <v>2024</v>
      </c>
    </row>
    <row r="47" spans="1:32" x14ac:dyDescent="0.4">
      <c r="A47" s="13" cm="1">
        <f t="array" aca="1" ref="A47" ca="1">_xlfn.IFS(
AND(SUMIFS(lease_table_interest_accruals, lease_table_dates, A46)&gt;0, COUNTIFS($E$14:E46, "Interest accrual", $A$14:A46, A46)=0),  A46,
AND(SUMIFS(lease_table_payments, lease_table_dates, A46)&gt;0, COUNTIFS($E$14:E46, "Payment", $A$14:A46, A46)=0),  A46,
AND(SUMIFS(rou_table_deprs, rou_table_dates, A46)&gt;0, COUNTIFS($E$14:E46, "Depreciation", $A$14:A46, A46)=0),  A46,
TRUE,  IFERROR(INDEX(rou_table_dates,  MATCH(A46, rou_table_dates)+1, ), "")
)</f>
        <v>45034</v>
      </c>
      <c r="B47" s="1" t="str" cm="1">
        <f t="array" aca="1" ref="B47" ca="1">_xlfn.IFS(
AND(E47="Payment", A47=$B$2), $AM$14,
E47="Payment", $AM$15,
E47="Interest accrual", $AM$18,
E47="Depreciation", $AM$17,
TRUE, "")</f>
        <v>Faiz xərci</v>
      </c>
      <c r="C47" s="1" t="str" cm="1">
        <f t="array" aca="1" ref="C47" ca="1">_xlfn.IFS(
E47="Payment", $AM$19,
E47="Interest accrual", $AM$15,
E47="Depreciation", $AM$16,
TRUE, "")</f>
        <v>Lizinq öhdəliyi</v>
      </c>
      <c r="D47" s="14" cm="1">
        <f t="array" aca="1" ref="D47" ca="1">_xlfn.IFS(
E47="Payment", _xlfn.XLOOKUP(A47, lease_table_dates, lease_table_payments, 0, 0),
E47="Interest accrual", _xlfn.XLOOKUP(A47, lease_table_dates, lease_table_interest_accruals, 0, 0),
E47="Depreciation", _xlfn.XLOOKUP(A47, rou_table_dates, rou_table_deprs, 0, 0),
TRUE, ""
)</f>
        <v>1051.2662443776062</v>
      </c>
      <c r="E47" s="7" t="str" cm="1">
        <f t="array" aca="1" ref="E47" ca="1">_xlfn.IFS(
AND(SUMIFS(lease_table_interest_accruals, lease_table_dates, A47)&gt;0, COUNTIFS($E$14:E46, "Interest accrual", $A$14:A46, A47)=0), "Interest accrual",
AND(SUMIFS(lease_table_payments, lease_table_dates, A47)&gt;0, COUNTIFS($E$14:E46, "Payment", $A$14:A46, A47)=0), "Payment",
AND(SUMIFS(rou_table_deprs, rou_table_dates, A47)&gt;0, COUNTIFS($E$14:E46, "Depreciation", $A$14:A46, A47)=0), "Depreciation",
TRUE,  ""
)</f>
        <v>Interest accrual</v>
      </c>
      <c r="G47" s="13" cm="1">
        <f t="array" aca="1" ref="G47" ca="1">_xlfn.IFS(
AND($B$11="Hə", $B$3="İllik"), Z47,
AND($B$11="Hə", $B$3="Aylıq"), AA47,
$B$11="Yox", X47)</f>
        <v>45644</v>
      </c>
      <c r="H47" s="14" cm="1">
        <f t="array" aca="1" ref="H47" ca="1">_xlfn.IFS( G47="", "",
TRUE, ROUND( H46+I47-J47, 2) )</f>
        <v>53116.02</v>
      </c>
      <c r="I47" s="14" cm="1">
        <f t="array" aca="1" ref="I47" ca="1">_xlfn.IFS(G47="", "",
G47=last_payment_date, (J47-H46),
 TRUE,  -  (H46- H46* (1+$B$6)^ (_xlfn.DAYS(G47,G46)/365) )
)</f>
        <v>528.09187884085986</v>
      </c>
      <c r="J47" s="14" cm="1">
        <f t="array" aca="1" ref="J47" ca="1">_xlfn.IFS(G47="", "",
TRUE, _xlfn.XLOOKUP(G47,  payment_dates, payments,0,0)
)</f>
        <v>3400</v>
      </c>
      <c r="L47" s="2" cm="1">
        <f t="array" aca="1" ref="L47" ca="1">_xlfn.IFS(
AND($B$11="Hə", $B$3="İllik"), AC47,
AND($B$11="Hə", $B$3="Aylıq"), AD47,
$B$11="Yox", AB47)</f>
        <v>45644</v>
      </c>
      <c r="M47" s="14" cm="1">
        <f t="array" aca="1" ref="M47" ca="1">_xlfn.IFS( L47="", "",
(M46-N47)&lt;=0.5, 0,
TRUE,  M46-N47)</f>
        <v>46028.124018197675</v>
      </c>
      <c r="N47" s="15" cm="1">
        <f t="array" aca="1" ref="N47" ca="1">_xlfn.IFS(
L47="", "",
TRUE, MIN(M46, ROUND($M$14/ (last_rou_date - $B$2) * (L47-L46), 2) )
)</f>
        <v>2676.05</v>
      </c>
      <c r="P47" s="22" t="str">
        <f t="shared" ca="1" si="0"/>
        <v/>
      </c>
      <c r="Q47" s="14" t="str" cm="1">
        <f t="array" aca="1" ref="Q47" ca="1">_xlfn.IFS(P47="","",
$B$11="Hə", _xlfn.XLOOKUP(DATE(P47, 12, 31), rou_table_dates, rou_table_nbvs,0, 0),
TRUE,  MAX(0, ROUND($M$14 - $M$14/ (last_rou_date - $B$2) * (DATE(P47,12,31) - $B$2), 2) )
)</f>
        <v/>
      </c>
      <c r="R47" s="57" t="str" cm="1">
        <f t="array" aca="1" ref="R47" ca="1">_xlfn.IFS(P47="","",
$B$11="Hə", _xlfn.XLOOKUP(DATE(P47, 12, 31), lease_table_dates, lease_table_balances,0, 0),
TRUE, IFERROR( XNPV($B$6, IF(payment_dates &gt;DATE(P47, 12, 31), payments,  0),  IF(payment_dates &gt;DATE(P47, 12, 31), payment_dates,  DATE(P47, 12, 31))    ),0)
)</f>
        <v/>
      </c>
      <c r="S47" s="14" t="str" cm="1">
        <f t="array" aca="1" ref="S47" ca="1">_xlfn.IFS(P47="","",
TRUE,  MIN( MIN(Q46, $M$14), ROUND($M$14/ (last_rou_date - $B$2) * (DATE(P47,12,31) - MAX($B$2, DATE(P47-1, 12, 31))), 2) )
)</f>
        <v/>
      </c>
      <c r="T47" s="15" t="str" cm="1">
        <f t="array" aca="1" ref="T47" ca="1">_xlfn.IFS(P47="", "",
ISTEXT(R46), R47- (H47 - SUMIFS( lease_table_payments, lease_table_years, P47) -$AG$14 ),
AND(ISNUMBER(R46), R47&lt;&gt;""),   R47- (R46 - SUMIFS( lease_table_payments, lease_table_years, P47) )
)</f>
        <v/>
      </c>
      <c r="U47" s="14"/>
      <c r="V47" s="73">
        <f t="shared" si="2"/>
        <v>34</v>
      </c>
      <c r="W47" s="74" cm="1">
        <f t="array" ref="W47">_xlfn.IFS(
OR(W46=$B$4, W46=""),"",
TRUE,W46+1
)</f>
        <v>33</v>
      </c>
      <c r="X47" s="75" cm="1">
        <f t="array" ref="X47">_xlfn.IFS(X46="","",
W47="", "",
AND($B$3="İllik"),DATE(YEAR(X46)+1,MONTH(X46),DAY(X46) ),
AND($B$3="Aylıq", $AH$14="Not end"), EDATE(X46,1),
AND($B$3="Aylıq", $AH$14="End"), EOMONTH(X46,1)
)</f>
        <v>45706</v>
      </c>
      <c r="Y47" s="75" t="str" cm="1">
        <f t="array" aca="1" ref="Y47" ca="1">_xlfn.IFS(
AND($B$7="Dövrün əvvəlində", Y46&lt;=last_rou_date), DATE(YEAR(Y46)+1, 12, 31),
AND($B$7="Dövrün sonunda", Y46&lt;=last_payment_date), DATE(YEAR(Y46)+1, 12, 31),
TRUE, ""
)</f>
        <v/>
      </c>
      <c r="Z47" s="75" t="str" cm="1">
        <f t="array" aca="1" ref="Z47" ca="1">_xlfn.IFS(
AND($AN$14="Not year_end", Z46&gt;last_payment_date), "",
AND($AN$14="Year_end", Z46&gt;=last_payment_date), "",
AND($AN$14="Year_end"), DATE(YEAR(Z46+1), 12, 31),
AND($AN$14="Not year_end", MONTH(Z46)=12, DAY(Z46)=31), DATE(YEAR(Z45)+1, MONTH(Z45), DAY(Z45)),
AND($AN$14="Not year_end", OR(MONTH(Z46)&lt;&gt;12, DAY(Z46)&lt;&gt;31) ), DATE(YEAR(Z46), 12, 31)
)</f>
        <v/>
      </c>
      <c r="AA47" s="75" cm="1">
        <f t="array" aca="1" ref="AA47" ca="1">_xlfn.IFS(AA46="", "",
AND(AA46=last_payment_date, OR(MONTH(AA46)&lt;&gt;12, DAY(AA46)&lt;&gt;31) ), DATE(YEAR(AA46), 12, 31),
AND(MONTH(AA46)=12, DAY(AA46)=31, AA46&gt;=last_payment_date), "",
AND(MONTH(AA46)=12, DAY(AA46)&lt;&gt;31),  EOMONTH(AA46,0),
AND(MONTH(AA46)=12, DAY(AA46)=31, $AH$14="Not end"),  EDATE(AA45,1),
AND($AH$14="Not end"), EDATE(AA46, 1),
AND($AH$14="End"), EOMONTH(AA46, 1)
)</f>
        <v>45644</v>
      </c>
      <c r="AB47" s="75" cm="1">
        <f t="array" aca="1" ref="AB47" ca="1">_xlfn.IFS(AB46="","",
AND(AB46=last_rou_date), "",
AND($B$3="İllik"),DATE(YEAR(AB46)+1,MONTH(AB46),DAY(AB46) ),
AND($B$3="Aylıq", $AH$14="Not end"), EDATE(AB46,1),
AND($B$3="Aylıq", $AH$14="End"), EOMONTH(AB46,1)
)</f>
        <v>45706</v>
      </c>
      <c r="AC47" s="75" t="str" cm="1">
        <f t="array" aca="1" ref="AC47" ca="1">_xlfn.IFS(
AND($AN$14="Not year_end", AC46&gt;last_rou_date), "",
AND($AN$14="Year_end", AC46&gt;=last_rou_date), "",
AND($AN$14="Year_end"), DATE(YEAR(AC46+1), 12, 31),
AND($AN$14="Not year_end", MONTH(AC46)=12, DAY(AC46)=31), DATE(YEAR(AC45)+1, MONTH(AC45), DAY(AC45)),
AND($AN$14="Not year_end", OR(MONTH(AC46)&lt;&gt;12, DAY(AC46)&lt;&gt;31) ), DATE(YEAR(AC46), 12, 31)
)</f>
        <v/>
      </c>
      <c r="AD47" s="75" cm="1">
        <f t="array" aca="1" ref="AD47" ca="1">_xlfn.IFS(AD46="", "",
AND(AD46=last_rou_date, OR(MONTH(AD46)&lt;&gt;12, DAY(AD46)&lt;&gt;31) ), DATE(YEAR(AD46), 12, 31),
AND(MONTH(AD46)=12, DAY(AD46)=31, AD46&gt;=last_rou_date), "",
AND(MONTH(AD46)=12, DAY(AD46)&lt;&gt;31),  EOMONTH(AD46,0),
AND(MONTH(AD46)=12, DAY(AD46)=31, $AH$14="Not end"),  EDATE(AD45,1),
AND($AH$14="Not end"), EDATE(AD46, 1),
AND($AH$14="End"), EOMONTH(AD46, 1)
)</f>
        <v>45644</v>
      </c>
      <c r="AE47" s="68" cm="1">
        <f t="array" ref="AE47">_xlfn.IFS(W47="", "",
AND(W47&gt;0, W47&lt;=$B$4, $C$2="İllik artım, faiz olaraq", $D$2&gt;0, $B$3="İllik"), $B$5*((1+$D$2)^(W47-1)),
AND(W47&gt;0, W47&lt;=$B$4, $C$2="İllik artım, faiz olaraq", $D$2&gt;0, $B$3="Aylıq"), $B$5*((1+$D$2)^ROUNDDOWN((W47-1)/12,0)),
AND(W47=1, $C$2="Aşağıdakı kimi dəyişir", ), $B$5,
AND(W47&gt;1, W47&lt;=$B$4, $C$2="Aşağıdakı kimi dəyişir"), IFERROR(VLOOKUP(W47, $C$4:$D$7, 2, FALSE), AE46),
AND(W47&gt;0, W47&lt;=$B$4), $B$5,
TRUE,0 )</f>
        <v>3400</v>
      </c>
      <c r="AF47" s="76">
        <f t="shared" ca="1" si="1"/>
        <v>2024</v>
      </c>
    </row>
    <row r="48" spans="1:32" x14ac:dyDescent="0.4">
      <c r="A48" s="13" cm="1">
        <f t="array" aca="1" ref="A48" ca="1">_xlfn.IFS(
AND(SUMIFS(lease_table_interest_accruals, lease_table_dates, A47)&gt;0, COUNTIFS($E$14:E47, "Interest accrual", $A$14:A47, A47)=0),  A47,
AND(SUMIFS(lease_table_payments, lease_table_dates, A47)&gt;0, COUNTIFS($E$14:E47, "Payment", $A$14:A47, A47)=0),  A47,
AND(SUMIFS(rou_table_deprs, rou_table_dates, A47)&gt;0, COUNTIFS($E$14:E47, "Depreciation", $A$14:A47, A47)=0),  A47,
TRUE,  IFERROR(INDEX(rou_table_dates,  MATCH(A47, rou_table_dates)+1, ), "")
)</f>
        <v>45034</v>
      </c>
      <c r="B48" s="1" t="str" cm="1">
        <f t="array" aca="1" ref="B48" ca="1">_xlfn.IFS(
AND(E48="Payment", A48=$B$2), $AM$14,
E48="Payment", $AM$15,
E48="Interest accrual", $AM$18,
E48="Depreciation", $AM$17,
TRUE, "")</f>
        <v>Lizinq öhdəliyi</v>
      </c>
      <c r="C48" s="1" t="str" cm="1">
        <f t="array" aca="1" ref="C48" ca="1">_xlfn.IFS(
E48="Payment", $AM$19,
E48="Interest accrual", $AM$15,
E48="Depreciation", $AM$16,
TRUE, "")</f>
        <v>Pul vəsaitləri/Kreditor borcları</v>
      </c>
      <c r="D48" s="14" cm="1">
        <f t="array" aca="1" ref="D48" ca="1">_xlfn.IFS(
E48="Payment", _xlfn.XLOOKUP(A48, lease_table_dates, lease_table_payments, 0, 0),
E48="Interest accrual", _xlfn.XLOOKUP(A48, lease_table_dates, lease_table_interest_accruals, 0, 0),
E48="Depreciation", _xlfn.XLOOKUP(A48, rou_table_dates, rou_table_deprs, 0, 0),
TRUE, ""
)</f>
        <v>3400</v>
      </c>
      <c r="E48" s="7" t="str" cm="1">
        <f t="array" aca="1" ref="E48" ca="1">_xlfn.IFS(
AND(SUMIFS(lease_table_interest_accruals, lease_table_dates, A48)&gt;0, COUNTIFS($E$14:E47, "Interest accrual", $A$14:A47, A48)=0), "Interest accrual",
AND(SUMIFS(lease_table_payments, lease_table_dates, A48)&gt;0, COUNTIFS($E$14:E47, "Payment", $A$14:A47, A48)=0), "Payment",
AND(SUMIFS(rou_table_deprs, rou_table_dates, A48)&gt;0, COUNTIFS($E$14:E47, "Depreciation", $A$14:A47, A48)=0), "Depreciation",
TRUE,  ""
)</f>
        <v>Payment</v>
      </c>
      <c r="G48" s="13" cm="1">
        <f t="array" aca="1" ref="G48" ca="1">_xlfn.IFS(
AND($B$11="Hə", $B$3="İllik"), Z48,
AND($B$11="Hə", $B$3="Aylıq"), AA48,
$B$11="Yox", X48)</f>
        <v>45657</v>
      </c>
      <c r="H48" s="14" cm="1">
        <f t="array" aca="1" ref="H48" ca="1">_xlfn.IFS( G48="", "",
TRUE, ROUND( H47+I48-J48, 2) )</f>
        <v>53332.54</v>
      </c>
      <c r="I48" s="14" cm="1">
        <f t="array" aca="1" ref="I48" ca="1">_xlfn.IFS(G48="", "",
G48=last_payment_date, (J48-H47),
 TRUE,  -  (H47- H47* (1+$B$6)^ (_xlfn.DAYS(G48,G47)/365) )
)</f>
        <v>216.52408232648304</v>
      </c>
      <c r="J48" s="14" cm="1">
        <f t="array" aca="1" ref="J48" ca="1">_xlfn.IFS(G48="", "",
TRUE, _xlfn.XLOOKUP(G48,  payment_dates, payments,0,0)
)</f>
        <v>0</v>
      </c>
      <c r="L48" s="2" cm="1">
        <f t="array" aca="1" ref="L48" ca="1">_xlfn.IFS(
AND($B$11="Hə", $B$3="İllik"), AC48,
AND($B$11="Hə", $B$3="Aylıq"), AD48,
$B$11="Yox", AB48)</f>
        <v>45657</v>
      </c>
      <c r="M48" s="14" cm="1">
        <f t="array" aca="1" ref="M48" ca="1">_xlfn.IFS( L48="", "",
(M47-N48)&lt;=0.5, 0,
TRUE,  M47-N48)</f>
        <v>44868.504018197673</v>
      </c>
      <c r="N48" s="15" cm="1">
        <f t="array" aca="1" ref="N48" ca="1">_xlfn.IFS(
L48="", "",
TRUE, MIN(M47, ROUND($M$14/ (last_rou_date - $B$2) * (L48-L47), 2) )
)</f>
        <v>1159.6199999999999</v>
      </c>
      <c r="P48" s="22" t="str">
        <f t="shared" ca="1" si="0"/>
        <v/>
      </c>
      <c r="Q48" s="14" t="str" cm="1">
        <f t="array" aca="1" ref="Q48" ca="1">_xlfn.IFS(P48="","",
$B$11="Hə", _xlfn.XLOOKUP(DATE(P48, 12, 31), rou_table_dates, rou_table_nbvs,0, 0),
TRUE,  MAX(0, ROUND($M$14 - $M$14/ (last_rou_date - $B$2) * (DATE(P48,12,31) - $B$2), 2) )
)</f>
        <v/>
      </c>
      <c r="R48" s="57" t="str" cm="1">
        <f t="array" aca="1" ref="R48" ca="1">_xlfn.IFS(P48="","",
$B$11="Hə", _xlfn.XLOOKUP(DATE(P48, 12, 31), lease_table_dates, lease_table_balances,0, 0),
TRUE, IFERROR( XNPV($B$6, IF(payment_dates &gt;DATE(P48, 12, 31), payments,  0),  IF(payment_dates &gt;DATE(P48, 12, 31), payment_dates,  DATE(P48, 12, 31))    ),0)
)</f>
        <v/>
      </c>
      <c r="S48" s="14" t="str" cm="1">
        <f t="array" aca="1" ref="S48" ca="1">_xlfn.IFS(P48="","",
TRUE,  MIN( MIN(Q47, $M$14), ROUND($M$14/ (last_rou_date - $B$2) * (DATE(P48,12,31) - MAX($B$2, DATE(P48-1, 12, 31))), 2) )
)</f>
        <v/>
      </c>
      <c r="T48" s="15" t="str" cm="1">
        <f t="array" aca="1" ref="T48" ca="1">_xlfn.IFS(P48="", "",
ISTEXT(R47), R48- (H48 - SUMIFS( lease_table_payments, lease_table_years, P48) -$AG$14 ),
AND(ISNUMBER(R47), R48&lt;&gt;""),   R48- (R47 - SUMIFS( lease_table_payments, lease_table_years, P48) )
)</f>
        <v/>
      </c>
      <c r="U48" s="14"/>
      <c r="V48" s="73">
        <f t="shared" si="2"/>
        <v>35</v>
      </c>
      <c r="W48" s="74" cm="1">
        <f t="array" ref="W48">_xlfn.IFS(
OR(W47=$B$4, W47=""),"",
TRUE,W47+1
)</f>
        <v>34</v>
      </c>
      <c r="X48" s="75" cm="1">
        <f t="array" ref="X48">_xlfn.IFS(X47="","",
W48="", "",
AND($B$3="İllik"),DATE(YEAR(X47)+1,MONTH(X47),DAY(X47) ),
AND($B$3="Aylıq", $AH$14="Not end"), EDATE(X47,1),
AND($B$3="Aylıq", $AH$14="End"), EOMONTH(X47,1)
)</f>
        <v>45734</v>
      </c>
      <c r="Y48" s="75" t="str" cm="1">
        <f t="array" aca="1" ref="Y48" ca="1">_xlfn.IFS(
AND($B$7="Dövrün əvvəlində", Y47&lt;=last_rou_date), DATE(YEAR(Y47)+1, 12, 31),
AND($B$7="Dövrün sonunda", Y47&lt;=last_payment_date), DATE(YEAR(Y47)+1, 12, 31),
TRUE, ""
)</f>
        <v/>
      </c>
      <c r="Z48" s="75" t="str" cm="1">
        <f t="array" aca="1" ref="Z48" ca="1">_xlfn.IFS(
AND($AN$14="Not year_end", Z47&gt;last_payment_date), "",
AND($AN$14="Year_end", Z47&gt;=last_payment_date), "",
AND($AN$14="Year_end"), DATE(YEAR(Z47+1), 12, 31),
AND($AN$14="Not year_end", MONTH(Z47)=12, DAY(Z47)=31), DATE(YEAR(Z46)+1, MONTH(Z46), DAY(Z46)),
AND($AN$14="Not year_end", OR(MONTH(Z47)&lt;&gt;12, DAY(Z47)&lt;&gt;31) ), DATE(YEAR(Z47), 12, 31)
)</f>
        <v/>
      </c>
      <c r="AA48" s="75" cm="1">
        <f t="array" aca="1" ref="AA48" ca="1">_xlfn.IFS(AA47="", "",
AND(AA47=last_payment_date, OR(MONTH(AA47)&lt;&gt;12, DAY(AA47)&lt;&gt;31) ), DATE(YEAR(AA47), 12, 31),
AND(MONTH(AA47)=12, DAY(AA47)=31, AA47&gt;=last_payment_date), "",
AND(MONTH(AA47)=12, DAY(AA47)&lt;&gt;31),  EOMONTH(AA47,0),
AND(MONTH(AA47)=12, DAY(AA47)=31, $AH$14="Not end"),  EDATE(AA46,1),
AND($AH$14="Not end"), EDATE(AA47, 1),
AND($AH$14="End"), EOMONTH(AA47, 1)
)</f>
        <v>45657</v>
      </c>
      <c r="AB48" s="75" cm="1">
        <f t="array" aca="1" ref="AB48" ca="1">_xlfn.IFS(AB47="","",
AND(AB47=last_rou_date), "",
AND($B$3="İllik"),DATE(YEAR(AB47)+1,MONTH(AB47),DAY(AB47) ),
AND($B$3="Aylıq", $AH$14="Not end"), EDATE(AB47,1),
AND($B$3="Aylıq", $AH$14="End"), EOMONTH(AB47,1)
)</f>
        <v>45734</v>
      </c>
      <c r="AC48" s="75" t="str" cm="1">
        <f t="array" aca="1" ref="AC48" ca="1">_xlfn.IFS(
AND($AN$14="Not year_end", AC47&gt;last_rou_date), "",
AND($AN$14="Year_end", AC47&gt;=last_rou_date), "",
AND($AN$14="Year_end"), DATE(YEAR(AC47+1), 12, 31),
AND($AN$14="Not year_end", MONTH(AC47)=12, DAY(AC47)=31), DATE(YEAR(AC46)+1, MONTH(AC46), DAY(AC46)),
AND($AN$14="Not year_end", OR(MONTH(AC47)&lt;&gt;12, DAY(AC47)&lt;&gt;31) ), DATE(YEAR(AC47), 12, 31)
)</f>
        <v/>
      </c>
      <c r="AD48" s="75" cm="1">
        <f t="array" aca="1" ref="AD48" ca="1">_xlfn.IFS(AD47="", "",
AND(AD47=last_rou_date, OR(MONTH(AD47)&lt;&gt;12, DAY(AD47)&lt;&gt;31) ), DATE(YEAR(AD47), 12, 31),
AND(MONTH(AD47)=12, DAY(AD47)=31, AD47&gt;=last_rou_date), "",
AND(MONTH(AD47)=12, DAY(AD47)&lt;&gt;31),  EOMONTH(AD47,0),
AND(MONTH(AD47)=12, DAY(AD47)=31, $AH$14="Not end"),  EDATE(AD46,1),
AND($AH$14="Not end"), EDATE(AD47, 1),
AND($AH$14="End"), EOMONTH(AD47, 1)
)</f>
        <v>45657</v>
      </c>
      <c r="AE48" s="68" cm="1">
        <f t="array" ref="AE48">_xlfn.IFS(W48="", "",
AND(W48&gt;0, W48&lt;=$B$4, $C$2="İllik artım, faiz olaraq", $D$2&gt;0, $B$3="İllik"), $B$5*((1+$D$2)^(W48-1)),
AND(W48&gt;0, W48&lt;=$B$4, $C$2="İllik artım, faiz olaraq", $D$2&gt;0, $B$3="Aylıq"), $B$5*((1+$D$2)^ROUNDDOWN((W48-1)/12,0)),
AND(W48=1, $C$2="Aşağıdakı kimi dəyişir", ), $B$5,
AND(W48&gt;1, W48&lt;=$B$4, $C$2="Aşağıdakı kimi dəyişir"), IFERROR(VLOOKUP(W48, $C$4:$D$7, 2, FALSE), AE47),
AND(W48&gt;0, W48&lt;=$B$4), $B$5,
TRUE,0 )</f>
        <v>3400</v>
      </c>
      <c r="AF48" s="76">
        <f t="shared" ca="1" si="1"/>
        <v>2024</v>
      </c>
    </row>
    <row r="49" spans="1:32" x14ac:dyDescent="0.4">
      <c r="A49" s="13" cm="1">
        <f t="array" aca="1" ref="A49" ca="1">_xlfn.IFS(
AND(SUMIFS(lease_table_interest_accruals, lease_table_dates, A48)&gt;0, COUNTIFS($E$14:E48, "Interest accrual", $A$14:A48, A48)=0),  A48,
AND(SUMIFS(lease_table_payments, lease_table_dates, A48)&gt;0, COUNTIFS($E$14:E48, "Payment", $A$14:A48, A48)=0),  A48,
AND(SUMIFS(rou_table_deprs, rou_table_dates, A48)&gt;0, COUNTIFS($E$14:E48, "Depreciation", $A$14:A48, A48)=0),  A48,
TRUE,  IFERROR(INDEX(rou_table_dates,  MATCH(A48, rou_table_dates)+1, ), "")
)</f>
        <v>45034</v>
      </c>
      <c r="B49" s="1" t="str" cm="1">
        <f t="array" aca="1" ref="B49" ca="1">_xlfn.IFS(
AND(E49="Payment", A49=$B$2), $AM$14,
E49="Payment", $AM$15,
E49="Interest accrual", $AM$18,
E49="Depreciation", $AM$17,
TRUE, "")</f>
        <v>Amortizasiya xərci</v>
      </c>
      <c r="C49" s="1" t="str" cm="1">
        <f t="array" aca="1" ref="C49" ca="1">_xlfn.IFS(
E49="Payment", $AM$19,
E49="Interest accrual", $AM$15,
E49="Depreciation", $AM$16,
TRUE, "")</f>
        <v>İstifadə hüququ - Yığılmış amortizasiya</v>
      </c>
      <c r="D49" s="14" cm="1">
        <f t="array" aca="1" ref="D49" ca="1">_xlfn.IFS(
E49="Payment", _xlfn.XLOOKUP(A49, lease_table_dates, lease_table_payments, 0, 0),
E49="Interest accrual", _xlfn.XLOOKUP(A49, lease_table_dates, lease_table_interest_accruals, 0, 0),
E49="Depreciation", _xlfn.XLOOKUP(A49, rou_table_dates, rou_table_deprs, 0, 0),
TRUE, ""
)</f>
        <v>2765.25</v>
      </c>
      <c r="E49" s="7" t="str" cm="1">
        <f t="array" aca="1" ref="E49" ca="1">_xlfn.IFS(
AND(SUMIFS(lease_table_interest_accruals, lease_table_dates, A49)&gt;0, COUNTIFS($E$14:E48, "Interest accrual", $A$14:A48, A49)=0), "Interest accrual",
AND(SUMIFS(lease_table_payments, lease_table_dates, A49)&gt;0, COUNTIFS($E$14:E48, "Payment", $A$14:A48, A49)=0), "Payment",
AND(SUMIFS(rou_table_deprs, rou_table_dates, A49)&gt;0, COUNTIFS($E$14:E48, "Depreciation", $A$14:A48, A49)=0), "Depreciation",
TRUE,  ""
)</f>
        <v>Depreciation</v>
      </c>
      <c r="G49" s="13" cm="1">
        <f t="array" aca="1" ref="G49" ca="1">_xlfn.IFS(
AND($B$11="Hə", $B$3="İllik"), Z49,
AND($B$11="Hə", $B$3="Aylıq"), AA49,
$B$11="Yox", X49)</f>
        <v>45675</v>
      </c>
      <c r="H49" s="14" cm="1">
        <f t="array" aca="1" ref="H49" ca="1">_xlfn.IFS( G49="", "",
TRUE, ROUND( H48+I49-J49, 2) )</f>
        <v>50233.8</v>
      </c>
      <c r="I49" s="14" cm="1">
        <f t="array" aca="1" ref="I49" ca="1">_xlfn.IFS(G49="", "",
G49=last_payment_date, (J49-H48),
 TRUE,  -  (H48- H48* (1+$B$6)^ (_xlfn.DAYS(G49,G48)/365) )
)</f>
        <v>301.26046394943842</v>
      </c>
      <c r="J49" s="14" cm="1">
        <f t="array" aca="1" ref="J49" ca="1">_xlfn.IFS(G49="", "",
TRUE, _xlfn.XLOOKUP(G49,  payment_dates, payments,0,0)
)</f>
        <v>3400</v>
      </c>
      <c r="L49" s="2" cm="1">
        <f t="array" aca="1" ref="L49" ca="1">_xlfn.IFS(
AND($B$11="Hə", $B$3="İllik"), AC49,
AND($B$11="Hə", $B$3="Aylıq"), AD49,
$B$11="Yox", AB49)</f>
        <v>45675</v>
      </c>
      <c r="M49" s="14" cm="1">
        <f t="array" aca="1" ref="M49" ca="1">_xlfn.IFS( L49="", "",
(M48-N49)&lt;=0.5, 0,
TRUE,  M48-N49)</f>
        <v>43262.874018197675</v>
      </c>
      <c r="N49" s="15" cm="1">
        <f t="array" aca="1" ref="N49" ca="1">_xlfn.IFS(
L49="", "",
TRUE, MIN(M48, ROUND($M$14/ (last_rou_date - $B$2) * (L49-L48), 2) )
)</f>
        <v>1605.63</v>
      </c>
      <c r="P49" s="22" t="str">
        <f t="shared" ca="1" si="0"/>
        <v/>
      </c>
      <c r="Q49" s="14" t="str" cm="1">
        <f t="array" aca="1" ref="Q49" ca="1">_xlfn.IFS(P49="","",
$B$11="Hə", _xlfn.XLOOKUP(DATE(P49, 12, 31), rou_table_dates, rou_table_nbvs,0, 0),
TRUE,  MAX(0, ROUND($M$14 - $M$14/ (last_rou_date - $B$2) * (DATE(P49,12,31) - $B$2), 2) )
)</f>
        <v/>
      </c>
      <c r="R49" s="57" t="str" cm="1">
        <f t="array" aca="1" ref="R49" ca="1">_xlfn.IFS(P49="","",
$B$11="Hə", _xlfn.XLOOKUP(DATE(P49, 12, 31), lease_table_dates, lease_table_balances,0, 0),
TRUE, IFERROR( XNPV($B$6, IF(payment_dates &gt;DATE(P49, 12, 31), payments,  0),  IF(payment_dates &gt;DATE(P49, 12, 31), payment_dates,  DATE(P49, 12, 31))    ),0)
)</f>
        <v/>
      </c>
      <c r="S49" s="14" t="str" cm="1">
        <f t="array" aca="1" ref="S49" ca="1">_xlfn.IFS(P49="","",
TRUE,  MIN( MIN(Q48, $M$14), ROUND($M$14/ (last_rou_date - $B$2) * (DATE(P49,12,31) - MAX($B$2, DATE(P49-1, 12, 31))), 2) )
)</f>
        <v/>
      </c>
      <c r="T49" s="15" t="str" cm="1">
        <f t="array" aca="1" ref="T49" ca="1">_xlfn.IFS(P49="", "",
ISTEXT(R48), R49- (H49 - SUMIFS( lease_table_payments, lease_table_years, P49) -$AG$14 ),
AND(ISNUMBER(R48), R49&lt;&gt;""),   R49- (R48 - SUMIFS( lease_table_payments, lease_table_years, P49) )
)</f>
        <v/>
      </c>
      <c r="U49" s="14"/>
      <c r="V49" s="73">
        <f t="shared" si="2"/>
        <v>36</v>
      </c>
      <c r="W49" s="74" cm="1">
        <f t="array" ref="W49">_xlfn.IFS(
OR(W48=$B$4, W48=""),"",
TRUE,W48+1
)</f>
        <v>35</v>
      </c>
      <c r="X49" s="75" cm="1">
        <f t="array" ref="X49">_xlfn.IFS(X48="","",
W49="", "",
AND($B$3="İllik"),DATE(YEAR(X48)+1,MONTH(X48),DAY(X48) ),
AND($B$3="Aylıq", $AH$14="Not end"), EDATE(X48,1),
AND($B$3="Aylıq", $AH$14="End"), EOMONTH(X48,1)
)</f>
        <v>45765</v>
      </c>
      <c r="Y49" s="75" t="str" cm="1">
        <f t="array" aca="1" ref="Y49" ca="1">_xlfn.IFS(
AND($B$7="Dövrün əvvəlində", Y48&lt;=last_rou_date), DATE(YEAR(Y48)+1, 12, 31),
AND($B$7="Dövrün sonunda", Y48&lt;=last_payment_date), DATE(YEAR(Y48)+1, 12, 31),
TRUE, ""
)</f>
        <v/>
      </c>
      <c r="Z49" s="75" t="str" cm="1">
        <f t="array" aca="1" ref="Z49" ca="1">_xlfn.IFS(
AND($AN$14="Not year_end", Z48&gt;last_payment_date), "",
AND($AN$14="Year_end", Z48&gt;=last_payment_date), "",
AND($AN$14="Year_end"), DATE(YEAR(Z48+1), 12, 31),
AND($AN$14="Not year_end", MONTH(Z48)=12, DAY(Z48)=31), DATE(YEAR(Z47)+1, MONTH(Z47), DAY(Z47)),
AND($AN$14="Not year_end", OR(MONTH(Z48)&lt;&gt;12, DAY(Z48)&lt;&gt;31) ), DATE(YEAR(Z48), 12, 31)
)</f>
        <v/>
      </c>
      <c r="AA49" s="75" cm="1">
        <f t="array" aca="1" ref="AA49" ca="1">_xlfn.IFS(AA48="", "",
AND(AA48=last_payment_date, OR(MONTH(AA48)&lt;&gt;12, DAY(AA48)&lt;&gt;31) ), DATE(YEAR(AA48), 12, 31),
AND(MONTH(AA48)=12, DAY(AA48)=31, AA48&gt;=last_payment_date), "",
AND(MONTH(AA48)=12, DAY(AA48)&lt;&gt;31),  EOMONTH(AA48,0),
AND(MONTH(AA48)=12, DAY(AA48)=31, $AH$14="Not end"),  EDATE(AA47,1),
AND($AH$14="Not end"), EDATE(AA48, 1),
AND($AH$14="End"), EOMONTH(AA48, 1)
)</f>
        <v>45675</v>
      </c>
      <c r="AB49" s="75" cm="1">
        <f t="array" aca="1" ref="AB49" ca="1">_xlfn.IFS(AB48="","",
AND(AB48=last_rou_date), "",
AND($B$3="İllik"),DATE(YEAR(AB48)+1,MONTH(AB48),DAY(AB48) ),
AND($B$3="Aylıq", $AH$14="Not end"), EDATE(AB48,1),
AND($B$3="Aylıq", $AH$14="End"), EOMONTH(AB48,1)
)</f>
        <v>45765</v>
      </c>
      <c r="AC49" s="75" t="str" cm="1">
        <f t="array" aca="1" ref="AC49" ca="1">_xlfn.IFS(
AND($AN$14="Not year_end", AC48&gt;last_rou_date), "",
AND($AN$14="Year_end", AC48&gt;=last_rou_date), "",
AND($AN$14="Year_end"), DATE(YEAR(AC48+1), 12, 31),
AND($AN$14="Not year_end", MONTH(AC48)=12, DAY(AC48)=31), DATE(YEAR(AC47)+1, MONTH(AC47), DAY(AC47)),
AND($AN$14="Not year_end", OR(MONTH(AC48)&lt;&gt;12, DAY(AC48)&lt;&gt;31) ), DATE(YEAR(AC48), 12, 31)
)</f>
        <v/>
      </c>
      <c r="AD49" s="75" cm="1">
        <f t="array" aca="1" ref="AD49" ca="1">_xlfn.IFS(AD48="", "",
AND(AD48=last_rou_date, OR(MONTH(AD48)&lt;&gt;12, DAY(AD48)&lt;&gt;31) ), DATE(YEAR(AD48), 12, 31),
AND(MONTH(AD48)=12, DAY(AD48)=31, AD48&gt;=last_rou_date), "",
AND(MONTH(AD48)=12, DAY(AD48)&lt;&gt;31),  EOMONTH(AD48,0),
AND(MONTH(AD48)=12, DAY(AD48)=31, $AH$14="Not end"),  EDATE(AD47,1),
AND($AH$14="Not end"), EDATE(AD48, 1),
AND($AH$14="End"), EOMONTH(AD48, 1)
)</f>
        <v>45675</v>
      </c>
      <c r="AE49" s="68" cm="1">
        <f t="array" ref="AE49">_xlfn.IFS(W49="", "",
AND(W49&gt;0, W49&lt;=$B$4, $C$2="İllik artım, faiz olaraq", $D$2&gt;0, $B$3="İllik"), $B$5*((1+$D$2)^(W49-1)),
AND(W49&gt;0, W49&lt;=$B$4, $C$2="İllik artım, faiz olaraq", $D$2&gt;0, $B$3="Aylıq"), $B$5*((1+$D$2)^ROUNDDOWN((W49-1)/12,0)),
AND(W49=1, $C$2="Aşağıdakı kimi dəyişir", ), $B$5,
AND(W49&gt;1, W49&lt;=$B$4, $C$2="Aşağıdakı kimi dəyişir"), IFERROR(VLOOKUP(W49, $C$4:$D$7, 2, FALSE), AE48),
AND(W49&gt;0, W49&lt;=$B$4), $B$5,
TRUE,0 )</f>
        <v>3400</v>
      </c>
      <c r="AF49" s="76">
        <f t="shared" ca="1" si="1"/>
        <v>2025</v>
      </c>
    </row>
    <row r="50" spans="1:32" x14ac:dyDescent="0.4">
      <c r="A50" s="13" cm="1">
        <f t="array" aca="1" ref="A50" ca="1">_xlfn.IFS(
AND(SUMIFS(lease_table_interest_accruals, lease_table_dates, A49)&gt;0, COUNTIFS($E$14:E49, "Interest accrual", $A$14:A49, A49)=0),  A49,
AND(SUMIFS(lease_table_payments, lease_table_dates, A49)&gt;0, COUNTIFS($E$14:E49, "Payment", $A$14:A49, A49)=0),  A49,
AND(SUMIFS(rou_table_deprs, rou_table_dates, A49)&gt;0, COUNTIFS($E$14:E49, "Depreciation", $A$14:A49, A49)=0),  A49,
TRUE,  IFERROR(INDEX(rou_table_dates,  MATCH(A49, rou_table_dates)+1, ), "")
)</f>
        <v>45064</v>
      </c>
      <c r="B50" s="1" t="str" cm="1">
        <f t="array" aca="1" ref="B50" ca="1">_xlfn.IFS(
AND(E50="Payment", A50=$B$2), $AM$14,
E50="Payment", $AM$15,
E50="Interest accrual", $AM$18,
E50="Depreciation", $AM$17,
TRUE, "")</f>
        <v>Faiz xərci</v>
      </c>
      <c r="C50" s="1" t="str" cm="1">
        <f t="array" aca="1" ref="C50" ca="1">_xlfn.IFS(
E50="Payment", $AM$19,
E50="Interest accrual", $AM$15,
E50="Depreciation", $AM$16,
TRUE, "")</f>
        <v>Lizinq öhdəliyi</v>
      </c>
      <c r="D50" s="14" cm="1">
        <f t="array" aca="1" ref="D50" ca="1">_xlfn.IFS(
E50="Payment", _xlfn.XLOOKUP(A50, lease_table_dates, lease_table_payments, 0, 0),
E50="Interest accrual", _xlfn.XLOOKUP(A50, lease_table_dates, lease_table_interest_accruals, 0, 0),
E50="Depreciation", _xlfn.XLOOKUP(A50, rou_table_dates, rou_table_deprs, 0, 0),
TRUE, ""
)</f>
        <v>995.04120954158134</v>
      </c>
      <c r="E50" s="7" t="str" cm="1">
        <f t="array" aca="1" ref="E50" ca="1">_xlfn.IFS(
AND(SUMIFS(lease_table_interest_accruals, lease_table_dates, A50)&gt;0, COUNTIFS($E$14:E49, "Interest accrual", $A$14:A49, A50)=0), "Interest accrual",
AND(SUMIFS(lease_table_payments, lease_table_dates, A50)&gt;0, COUNTIFS($E$14:E49, "Payment", $A$14:A49, A50)=0), "Payment",
AND(SUMIFS(rou_table_deprs, rou_table_dates, A50)&gt;0, COUNTIFS($E$14:E49, "Depreciation", $A$14:A49, A50)=0), "Depreciation",
TRUE,  ""
)</f>
        <v>Interest accrual</v>
      </c>
      <c r="G50" s="13" cm="1">
        <f t="array" aca="1" ref="G50" ca="1">_xlfn.IFS(
AND($B$11="Hə", $B$3="İllik"), Z50,
AND($B$11="Hə", $B$3="Aylıq"), AA50,
$B$11="Yox", X50)</f>
        <v>45706</v>
      </c>
      <c r="H50" s="14" cm="1">
        <f t="array" aca="1" ref="H50" ca="1">_xlfn.IFS( G50="", "",
TRUE, ROUND( H49+I50-J50, 2) )</f>
        <v>47323.49</v>
      </c>
      <c r="I50" s="14" cm="1">
        <f t="array" aca="1" ref="I50" ca="1">_xlfn.IFS(G50="", "",
G50=last_payment_date, (J50-H49),
 TRUE,  -  (H49- H49* (1+$B$6)^ (_xlfn.DAYS(G50,G49)/365) )
)</f>
        <v>489.68816750770202</v>
      </c>
      <c r="J50" s="14" cm="1">
        <f t="array" aca="1" ref="J50" ca="1">_xlfn.IFS(G50="", "",
TRUE, _xlfn.XLOOKUP(G50,  payment_dates, payments,0,0)
)</f>
        <v>3400</v>
      </c>
      <c r="L50" s="2" cm="1">
        <f t="array" aca="1" ref="L50" ca="1">_xlfn.IFS(
AND($B$11="Hə", $B$3="İllik"), AC50,
AND($B$11="Hə", $B$3="Aylıq"), AD50,
$B$11="Yox", AB50)</f>
        <v>45706</v>
      </c>
      <c r="M50" s="14" cm="1">
        <f t="array" aca="1" ref="M50" ca="1">_xlfn.IFS( L50="", "",
(M49-N50)&lt;=0.5, 0,
TRUE,  M49-N50)</f>
        <v>40497.624018197675</v>
      </c>
      <c r="N50" s="15" cm="1">
        <f t="array" aca="1" ref="N50" ca="1">_xlfn.IFS(
L50="", "",
TRUE, MIN(M49, ROUND($M$14/ (last_rou_date - $B$2) * (L50-L49), 2) )
)</f>
        <v>2765.25</v>
      </c>
      <c r="P50" s="22" t="str">
        <f t="shared" ca="1" si="0"/>
        <v/>
      </c>
      <c r="Q50" s="14" t="str" cm="1">
        <f t="array" aca="1" ref="Q50" ca="1">_xlfn.IFS(P50="","",
$B$11="Hə", _xlfn.XLOOKUP(DATE(P50, 12, 31), rou_table_dates, rou_table_nbvs,0, 0),
TRUE,  MAX(0, ROUND($M$14 - $M$14/ (last_rou_date - $B$2) * (DATE(P50,12,31) - $B$2), 2) )
)</f>
        <v/>
      </c>
      <c r="R50" s="57" t="str" cm="1">
        <f t="array" aca="1" ref="R50" ca="1">_xlfn.IFS(P50="","",
$B$11="Hə", _xlfn.XLOOKUP(DATE(P50, 12, 31), lease_table_dates, lease_table_balances,0, 0),
TRUE, IFERROR( XNPV($B$6, IF(payment_dates &gt;DATE(P50, 12, 31), payments,  0),  IF(payment_dates &gt;DATE(P50, 12, 31), payment_dates,  DATE(P50, 12, 31))    ),0)
)</f>
        <v/>
      </c>
      <c r="S50" s="14" t="str" cm="1">
        <f t="array" aca="1" ref="S50" ca="1">_xlfn.IFS(P50="","",
TRUE,  MIN( MIN(Q49, $M$14), ROUND($M$14/ (last_rou_date - $B$2) * (DATE(P50,12,31) - MAX($B$2, DATE(P50-1, 12, 31))), 2) )
)</f>
        <v/>
      </c>
      <c r="T50" s="15" t="str" cm="1">
        <f t="array" aca="1" ref="T50" ca="1">_xlfn.IFS(P50="", "",
ISTEXT(R49), R50- (H50 - SUMIFS( lease_table_payments, lease_table_years, P50) -$AG$14 ),
AND(ISNUMBER(R49), R50&lt;&gt;""),   R50- (R49 - SUMIFS( lease_table_payments, lease_table_years, P50) )
)</f>
        <v/>
      </c>
      <c r="U50" s="14"/>
      <c r="V50" s="73">
        <f t="shared" si="2"/>
        <v>37</v>
      </c>
      <c r="W50" s="74" cm="1">
        <f t="array" ref="W50">_xlfn.IFS(
OR(W49=$B$4, W49=""),"",
TRUE,W49+1
)</f>
        <v>36</v>
      </c>
      <c r="X50" s="75" cm="1">
        <f t="array" ref="X50">_xlfn.IFS(X49="","",
W50="", "",
AND($B$3="İllik"),DATE(YEAR(X49)+1,MONTH(X49),DAY(X49) ),
AND($B$3="Aylıq", $AH$14="Not end"), EDATE(X49,1),
AND($B$3="Aylıq", $AH$14="End"), EOMONTH(X49,1)
)</f>
        <v>45795</v>
      </c>
      <c r="Y50" s="75" t="str" cm="1">
        <f t="array" aca="1" ref="Y50" ca="1">_xlfn.IFS(
AND($B$7="Dövrün əvvəlində", Y49&lt;=last_rou_date), DATE(YEAR(Y49)+1, 12, 31),
AND($B$7="Dövrün sonunda", Y49&lt;=last_payment_date), DATE(YEAR(Y49)+1, 12, 31),
TRUE, ""
)</f>
        <v/>
      </c>
      <c r="Z50" s="75" t="str" cm="1">
        <f t="array" aca="1" ref="Z50" ca="1">_xlfn.IFS(
AND($AN$14="Not year_end", Z49&gt;last_payment_date), "",
AND($AN$14="Year_end", Z49&gt;=last_payment_date), "",
AND($AN$14="Year_end"), DATE(YEAR(Z49+1), 12, 31),
AND($AN$14="Not year_end", MONTH(Z49)=12, DAY(Z49)=31), DATE(YEAR(Z48)+1, MONTH(Z48), DAY(Z48)),
AND($AN$14="Not year_end", OR(MONTH(Z49)&lt;&gt;12, DAY(Z49)&lt;&gt;31) ), DATE(YEAR(Z49), 12, 31)
)</f>
        <v/>
      </c>
      <c r="AA50" s="75" cm="1">
        <f t="array" aca="1" ref="AA50" ca="1">_xlfn.IFS(AA49="", "",
AND(AA49=last_payment_date, OR(MONTH(AA49)&lt;&gt;12, DAY(AA49)&lt;&gt;31) ), DATE(YEAR(AA49), 12, 31),
AND(MONTH(AA49)=12, DAY(AA49)=31, AA49&gt;=last_payment_date), "",
AND(MONTH(AA49)=12, DAY(AA49)&lt;&gt;31),  EOMONTH(AA49,0),
AND(MONTH(AA49)=12, DAY(AA49)=31, $AH$14="Not end"),  EDATE(AA48,1),
AND($AH$14="Not end"), EDATE(AA49, 1),
AND($AH$14="End"), EOMONTH(AA49, 1)
)</f>
        <v>45706</v>
      </c>
      <c r="AB50" s="75" cm="1">
        <f t="array" aca="1" ref="AB50" ca="1">_xlfn.IFS(AB49="","",
AND(AB49=last_rou_date), "",
AND($B$3="İllik"),DATE(YEAR(AB49)+1,MONTH(AB49),DAY(AB49) ),
AND($B$3="Aylıq", $AH$14="Not end"), EDATE(AB49,1),
AND($B$3="Aylıq", $AH$14="End"), EOMONTH(AB49,1)
)</f>
        <v>45795</v>
      </c>
      <c r="AC50" s="75" t="str" cm="1">
        <f t="array" aca="1" ref="AC50" ca="1">_xlfn.IFS(
AND($AN$14="Not year_end", AC49&gt;last_rou_date), "",
AND($AN$14="Year_end", AC49&gt;=last_rou_date), "",
AND($AN$14="Year_end"), DATE(YEAR(AC49+1), 12, 31),
AND($AN$14="Not year_end", MONTH(AC49)=12, DAY(AC49)=31), DATE(YEAR(AC48)+1, MONTH(AC48), DAY(AC48)),
AND($AN$14="Not year_end", OR(MONTH(AC49)&lt;&gt;12, DAY(AC49)&lt;&gt;31) ), DATE(YEAR(AC49), 12, 31)
)</f>
        <v/>
      </c>
      <c r="AD50" s="75" cm="1">
        <f t="array" aca="1" ref="AD50" ca="1">_xlfn.IFS(AD49="", "",
AND(AD49=last_rou_date, OR(MONTH(AD49)&lt;&gt;12, DAY(AD49)&lt;&gt;31) ), DATE(YEAR(AD49), 12, 31),
AND(MONTH(AD49)=12, DAY(AD49)=31, AD49&gt;=last_rou_date), "",
AND(MONTH(AD49)=12, DAY(AD49)&lt;&gt;31),  EOMONTH(AD49,0),
AND(MONTH(AD49)=12, DAY(AD49)=31, $AH$14="Not end"),  EDATE(AD48,1),
AND($AH$14="Not end"), EDATE(AD49, 1),
AND($AH$14="End"), EOMONTH(AD49, 1)
)</f>
        <v>45706</v>
      </c>
      <c r="AE50" s="68" cm="1">
        <f t="array" ref="AE50">_xlfn.IFS(W50="", "",
AND(W50&gt;0, W50&lt;=$B$4, $C$2="İllik artım, faiz olaraq", $D$2&gt;0, $B$3="İllik"), $B$5*((1+$D$2)^(W50-1)),
AND(W50&gt;0, W50&lt;=$B$4, $C$2="İllik artım, faiz olaraq", $D$2&gt;0, $B$3="Aylıq"), $B$5*((1+$D$2)^ROUNDDOWN((W50-1)/12,0)),
AND(W50=1, $C$2="Aşağıdakı kimi dəyişir", ), $B$5,
AND(W50&gt;1, W50&lt;=$B$4, $C$2="Aşağıdakı kimi dəyişir"), IFERROR(VLOOKUP(W50, $C$4:$D$7, 2, FALSE), AE49),
AND(W50&gt;0, W50&lt;=$B$4), $B$5,
TRUE,0 )</f>
        <v>3400</v>
      </c>
      <c r="AF50" s="76">
        <f t="shared" ca="1" si="1"/>
        <v>2025</v>
      </c>
    </row>
    <row r="51" spans="1:32" x14ac:dyDescent="0.4">
      <c r="A51" s="13" cm="1">
        <f t="array" aca="1" ref="A51" ca="1">_xlfn.IFS(
AND(SUMIFS(lease_table_interest_accruals, lease_table_dates, A50)&gt;0, COUNTIFS($E$14:E50, "Interest accrual", $A$14:A50, A50)=0),  A50,
AND(SUMIFS(lease_table_payments, lease_table_dates, A50)&gt;0, COUNTIFS($E$14:E50, "Payment", $A$14:A50, A50)=0),  A50,
AND(SUMIFS(rou_table_deprs, rou_table_dates, A50)&gt;0, COUNTIFS($E$14:E50, "Depreciation", $A$14:A50, A50)=0),  A50,
TRUE,  IFERROR(INDEX(rou_table_dates,  MATCH(A50, rou_table_dates)+1, ), "")
)</f>
        <v>45064</v>
      </c>
      <c r="B51" s="1" t="str" cm="1">
        <f t="array" aca="1" ref="B51" ca="1">_xlfn.IFS(
AND(E51="Payment", A51=$B$2), $AM$14,
E51="Payment", $AM$15,
E51="Interest accrual", $AM$18,
E51="Depreciation", $AM$17,
TRUE, "")</f>
        <v>Lizinq öhdəliyi</v>
      </c>
      <c r="C51" s="1" t="str" cm="1">
        <f t="array" aca="1" ref="C51" ca="1">_xlfn.IFS(
E51="Payment", $AM$19,
E51="Interest accrual", $AM$15,
E51="Depreciation", $AM$16,
TRUE, "")</f>
        <v>Pul vəsaitləri/Kreditor borcları</v>
      </c>
      <c r="D51" s="14" cm="1">
        <f t="array" aca="1" ref="D51" ca="1">_xlfn.IFS(
E51="Payment", _xlfn.XLOOKUP(A51, lease_table_dates, lease_table_payments, 0, 0),
E51="Interest accrual", _xlfn.XLOOKUP(A51, lease_table_dates, lease_table_interest_accruals, 0, 0),
E51="Depreciation", _xlfn.XLOOKUP(A51, rou_table_dates, rou_table_deprs, 0, 0),
TRUE, ""
)</f>
        <v>3400</v>
      </c>
      <c r="E51" s="7" t="str" cm="1">
        <f t="array" aca="1" ref="E51" ca="1">_xlfn.IFS(
AND(SUMIFS(lease_table_interest_accruals, lease_table_dates, A51)&gt;0, COUNTIFS($E$14:E50, "Interest accrual", $A$14:A50, A51)=0), "Interest accrual",
AND(SUMIFS(lease_table_payments, lease_table_dates, A51)&gt;0, COUNTIFS($E$14:E50, "Payment", $A$14:A50, A51)=0), "Payment",
AND(SUMIFS(rou_table_deprs, rou_table_dates, A51)&gt;0, COUNTIFS($E$14:E50, "Depreciation", $A$14:A50, A51)=0), "Depreciation",
TRUE,  ""
)</f>
        <v>Payment</v>
      </c>
      <c r="G51" s="13" cm="1">
        <f t="array" aca="1" ref="G51" ca="1">_xlfn.IFS(
AND($B$11="Hə", $B$3="İllik"), Z51,
AND($B$11="Hə", $B$3="Aylıq"), AA51,
$B$11="Yox", X51)</f>
        <v>45734</v>
      </c>
      <c r="H51" s="14" cm="1">
        <f t="array" aca="1" ref="H51" ca="1">_xlfn.IFS( G51="", "",
TRUE, ROUND( H50+I51-J51, 2) )</f>
        <v>44339.97</v>
      </c>
      <c r="I51" s="14" cm="1">
        <f t="array" aca="1" ref="I51" ca="1">_xlfn.IFS(G51="", "",
G51=last_payment_date, (J51-H50),
 TRUE,  -  (H50- H50* (1+$B$6)^ (_xlfn.DAYS(G51,G50)/365) )
)</f>
        <v>416.47842512621719</v>
      </c>
      <c r="J51" s="14" cm="1">
        <f t="array" aca="1" ref="J51" ca="1">_xlfn.IFS(G51="", "",
TRUE, _xlfn.XLOOKUP(G51,  payment_dates, payments,0,0)
)</f>
        <v>3400</v>
      </c>
      <c r="L51" s="2" cm="1">
        <f t="array" aca="1" ref="L51" ca="1">_xlfn.IFS(
AND($B$11="Hə", $B$3="İllik"), AC51,
AND($B$11="Hə", $B$3="Aylıq"), AD51,
$B$11="Yox", AB51)</f>
        <v>45734</v>
      </c>
      <c r="M51" s="14" cm="1">
        <f t="array" aca="1" ref="M51" ca="1">_xlfn.IFS( L51="", "",
(M50-N51)&lt;=0.5, 0,
TRUE,  M50-N51)</f>
        <v>37999.974018197674</v>
      </c>
      <c r="N51" s="15" cm="1">
        <f t="array" aca="1" ref="N51" ca="1">_xlfn.IFS(
L51="", "",
TRUE, MIN(M50, ROUND($M$14/ (last_rou_date - $B$2) * (L51-L50), 2) )
)</f>
        <v>2497.65</v>
      </c>
      <c r="P51" s="22" t="str">
        <f t="shared" ca="1" si="0"/>
        <v/>
      </c>
      <c r="Q51" s="14" t="str" cm="1">
        <f t="array" aca="1" ref="Q51" ca="1">_xlfn.IFS(P51="","",
$B$11="Hə", _xlfn.XLOOKUP(DATE(P51, 12, 31), rou_table_dates, rou_table_nbvs,0, 0),
TRUE,  MAX(0, ROUND($M$14 - $M$14/ (last_rou_date - $B$2) * (DATE(P51,12,31) - $B$2), 2) )
)</f>
        <v/>
      </c>
      <c r="R51" s="57" t="str" cm="1">
        <f t="array" aca="1" ref="R51" ca="1">_xlfn.IFS(P51="","",
$B$11="Hə", _xlfn.XLOOKUP(DATE(P51, 12, 31), lease_table_dates, lease_table_balances,0, 0),
TRUE, IFERROR( XNPV($B$6, IF(payment_dates &gt;DATE(P51, 12, 31), payments,  0),  IF(payment_dates &gt;DATE(P51, 12, 31), payment_dates,  DATE(P51, 12, 31))    ),0)
)</f>
        <v/>
      </c>
      <c r="S51" s="14" t="str" cm="1">
        <f t="array" aca="1" ref="S51" ca="1">_xlfn.IFS(P51="","",
TRUE,  MIN( MIN(Q50, $M$14), ROUND($M$14/ (last_rou_date - $B$2) * (DATE(P51,12,31) - MAX($B$2, DATE(P51-1, 12, 31))), 2) )
)</f>
        <v/>
      </c>
      <c r="T51" s="15" t="str" cm="1">
        <f t="array" aca="1" ref="T51" ca="1">_xlfn.IFS(P51="", "",
ISTEXT(R50), R51- (H51 - SUMIFS( lease_table_payments, lease_table_years, P51) -$AG$14 ),
AND(ISNUMBER(R50), R51&lt;&gt;""),   R51- (R50 - SUMIFS( lease_table_payments, lease_table_years, P51) )
)</f>
        <v/>
      </c>
      <c r="U51" s="14"/>
      <c r="V51" s="73">
        <f t="shared" si="2"/>
        <v>38</v>
      </c>
      <c r="W51" s="74" cm="1">
        <f t="array" ref="W51">_xlfn.IFS(
OR(W50=$B$4, W50=""),"",
TRUE,W50+1
)</f>
        <v>37</v>
      </c>
      <c r="X51" s="75" cm="1">
        <f t="array" ref="X51">_xlfn.IFS(X50="","",
W51="", "",
AND($B$3="İllik"),DATE(YEAR(X50)+1,MONTH(X50),DAY(X50) ),
AND($B$3="Aylıq", $AH$14="Not end"), EDATE(X50,1),
AND($B$3="Aylıq", $AH$14="End"), EOMONTH(X50,1)
)</f>
        <v>45826</v>
      </c>
      <c r="Y51" s="75" t="str" cm="1">
        <f t="array" aca="1" ref="Y51" ca="1">_xlfn.IFS(
AND($B$7="Dövrün əvvəlində", Y50&lt;=last_rou_date), DATE(YEAR(Y50)+1, 12, 31),
AND($B$7="Dövrün sonunda", Y50&lt;=last_payment_date), DATE(YEAR(Y50)+1, 12, 31),
TRUE, ""
)</f>
        <v/>
      </c>
      <c r="Z51" s="75" t="str" cm="1">
        <f t="array" aca="1" ref="Z51" ca="1">_xlfn.IFS(
AND($AN$14="Not year_end", Z50&gt;last_payment_date), "",
AND($AN$14="Year_end", Z50&gt;=last_payment_date), "",
AND($AN$14="Year_end"), DATE(YEAR(Z50+1), 12, 31),
AND($AN$14="Not year_end", MONTH(Z50)=12, DAY(Z50)=31), DATE(YEAR(Z49)+1, MONTH(Z49), DAY(Z49)),
AND($AN$14="Not year_end", OR(MONTH(Z50)&lt;&gt;12, DAY(Z50)&lt;&gt;31) ), DATE(YEAR(Z50), 12, 31)
)</f>
        <v/>
      </c>
      <c r="AA51" s="75" cm="1">
        <f t="array" aca="1" ref="AA51" ca="1">_xlfn.IFS(AA50="", "",
AND(AA50=last_payment_date, OR(MONTH(AA50)&lt;&gt;12, DAY(AA50)&lt;&gt;31) ), DATE(YEAR(AA50), 12, 31),
AND(MONTH(AA50)=12, DAY(AA50)=31, AA50&gt;=last_payment_date), "",
AND(MONTH(AA50)=12, DAY(AA50)&lt;&gt;31),  EOMONTH(AA50,0),
AND(MONTH(AA50)=12, DAY(AA50)=31, $AH$14="Not end"),  EDATE(AA49,1),
AND($AH$14="Not end"), EDATE(AA50, 1),
AND($AH$14="End"), EOMONTH(AA50, 1)
)</f>
        <v>45734</v>
      </c>
      <c r="AB51" s="75" cm="1">
        <f t="array" aca="1" ref="AB51" ca="1">_xlfn.IFS(AB50="","",
AND(AB50=last_rou_date), "",
AND($B$3="İllik"),DATE(YEAR(AB50)+1,MONTH(AB50),DAY(AB50) ),
AND($B$3="Aylıq", $AH$14="Not end"), EDATE(AB50,1),
AND($B$3="Aylıq", $AH$14="End"), EOMONTH(AB50,1)
)</f>
        <v>45826</v>
      </c>
      <c r="AC51" s="75" t="str" cm="1">
        <f t="array" aca="1" ref="AC51" ca="1">_xlfn.IFS(
AND($AN$14="Not year_end", AC50&gt;last_rou_date), "",
AND($AN$14="Year_end", AC50&gt;=last_rou_date), "",
AND($AN$14="Year_end"), DATE(YEAR(AC50+1), 12, 31),
AND($AN$14="Not year_end", MONTH(AC50)=12, DAY(AC50)=31), DATE(YEAR(AC49)+1, MONTH(AC49), DAY(AC49)),
AND($AN$14="Not year_end", OR(MONTH(AC50)&lt;&gt;12, DAY(AC50)&lt;&gt;31) ), DATE(YEAR(AC50), 12, 31)
)</f>
        <v/>
      </c>
      <c r="AD51" s="75" cm="1">
        <f t="array" aca="1" ref="AD51" ca="1">_xlfn.IFS(AD50="", "",
AND(AD50=last_rou_date, OR(MONTH(AD50)&lt;&gt;12, DAY(AD50)&lt;&gt;31) ), DATE(YEAR(AD50), 12, 31),
AND(MONTH(AD50)=12, DAY(AD50)=31, AD50&gt;=last_rou_date), "",
AND(MONTH(AD50)=12, DAY(AD50)&lt;&gt;31),  EOMONTH(AD50,0),
AND(MONTH(AD50)=12, DAY(AD50)=31, $AH$14="Not end"),  EDATE(AD49,1),
AND($AH$14="Not end"), EDATE(AD50, 1),
AND($AH$14="End"), EOMONTH(AD50, 1)
)</f>
        <v>45734</v>
      </c>
      <c r="AE51" s="68" cm="1">
        <f t="array" ref="AE51">_xlfn.IFS(W51="", "",
AND(W51&gt;0, W51&lt;=$B$4, $C$2="İllik artım, faiz olaraq", $D$2&gt;0, $B$3="İllik"), $B$5*((1+$D$2)^(W51-1)),
AND(W51&gt;0, W51&lt;=$B$4, $C$2="İllik artım, faiz olaraq", $D$2&gt;0, $B$3="Aylıq"), $B$5*((1+$D$2)^ROUNDDOWN((W51-1)/12,0)),
AND(W51=1, $C$2="Aşağıdakı kimi dəyişir", ), $B$5,
AND(W51&gt;1, W51&lt;=$B$4, $C$2="Aşağıdakı kimi dəyişir"), IFERROR(VLOOKUP(W51, $C$4:$D$7, 2, FALSE), AE50),
AND(W51&gt;0, W51&lt;=$B$4), $B$5,
TRUE,0 )</f>
        <v>3400</v>
      </c>
      <c r="AF51" s="76">
        <f t="shared" ca="1" si="1"/>
        <v>2025</v>
      </c>
    </row>
    <row r="52" spans="1:32" x14ac:dyDescent="0.4">
      <c r="A52" s="13" cm="1">
        <f t="array" aca="1" ref="A52" ca="1">_xlfn.IFS(
AND(SUMIFS(lease_table_interest_accruals, lease_table_dates, A51)&gt;0, COUNTIFS($E$14:E51, "Interest accrual", $A$14:A51, A51)=0),  A51,
AND(SUMIFS(lease_table_payments, lease_table_dates, A51)&gt;0, COUNTIFS($E$14:E51, "Payment", $A$14:A51, A51)=0),  A51,
AND(SUMIFS(rou_table_deprs, rou_table_dates, A51)&gt;0, COUNTIFS($E$14:E51, "Depreciation", $A$14:A51, A51)=0),  A51,
TRUE,  IFERROR(INDEX(rou_table_dates,  MATCH(A51, rou_table_dates)+1, ), "")
)</f>
        <v>45064</v>
      </c>
      <c r="B52" s="1" t="str" cm="1">
        <f t="array" aca="1" ref="B52" ca="1">_xlfn.IFS(
AND(E52="Payment", A52=$B$2), $AM$14,
E52="Payment", $AM$15,
E52="Interest accrual", $AM$18,
E52="Depreciation", $AM$17,
TRUE, "")</f>
        <v>Amortizasiya xərci</v>
      </c>
      <c r="C52" s="1" t="str" cm="1">
        <f t="array" aca="1" ref="C52" ca="1">_xlfn.IFS(
E52="Payment", $AM$19,
E52="Interest accrual", $AM$15,
E52="Depreciation", $AM$16,
TRUE, "")</f>
        <v>İstifadə hüququ - Yığılmış amortizasiya</v>
      </c>
      <c r="D52" s="14" cm="1">
        <f t="array" aca="1" ref="D52" ca="1">_xlfn.IFS(
E52="Payment", _xlfn.XLOOKUP(A52, lease_table_dates, lease_table_payments, 0, 0),
E52="Interest accrual", _xlfn.XLOOKUP(A52, lease_table_dates, lease_table_interest_accruals, 0, 0),
E52="Depreciation", _xlfn.XLOOKUP(A52, rou_table_dates, rou_table_deprs, 0, 0),
TRUE, ""
)</f>
        <v>2676.05</v>
      </c>
      <c r="E52" s="7" t="str" cm="1">
        <f t="array" aca="1" ref="E52" ca="1">_xlfn.IFS(
AND(SUMIFS(lease_table_interest_accruals, lease_table_dates, A52)&gt;0, COUNTIFS($E$14:E51, "Interest accrual", $A$14:A51, A52)=0), "Interest accrual",
AND(SUMIFS(lease_table_payments, lease_table_dates, A52)&gt;0, COUNTIFS($E$14:E51, "Payment", $A$14:A51, A52)=0), "Payment",
AND(SUMIFS(rou_table_deprs, rou_table_dates, A52)&gt;0, COUNTIFS($E$14:E51, "Depreciation", $A$14:A51, A52)=0), "Depreciation",
TRUE,  ""
)</f>
        <v>Depreciation</v>
      </c>
      <c r="G52" s="13" cm="1">
        <f t="array" aca="1" ref="G52" ca="1">_xlfn.IFS(
AND($B$11="Hə", $B$3="İllik"), Z52,
AND($B$11="Hə", $B$3="Aylıq"), AA52,
$B$11="Yox", X52)</f>
        <v>45765</v>
      </c>
      <c r="H52" s="14" cm="1">
        <f t="array" aca="1" ref="H52" ca="1">_xlfn.IFS( G52="", "",
TRUE, ROUND( H51+I52-J52, 2) )</f>
        <v>41372.199999999997</v>
      </c>
      <c r="I52" s="14" cm="1">
        <f t="array" aca="1" ref="I52" ca="1">_xlfn.IFS(G52="", "",
G52=last_payment_date, (J52-H51),
 TRUE,  -  (H51- H51* (1+$B$6)^ (_xlfn.DAYS(G52,G51)/365) )
)</f>
        <v>432.23404673041659</v>
      </c>
      <c r="J52" s="14" cm="1">
        <f t="array" aca="1" ref="J52" ca="1">_xlfn.IFS(G52="", "",
TRUE, _xlfn.XLOOKUP(G52,  payment_dates, payments,0,0)
)</f>
        <v>3400</v>
      </c>
      <c r="L52" s="2" cm="1">
        <f t="array" aca="1" ref="L52" ca="1">_xlfn.IFS(
AND($B$11="Hə", $B$3="İllik"), AC52,
AND($B$11="Hə", $B$3="Aylıq"), AD52,
$B$11="Yox", AB52)</f>
        <v>45765</v>
      </c>
      <c r="M52" s="14" cm="1">
        <f t="array" aca="1" ref="M52" ca="1">_xlfn.IFS( L52="", "",
(M51-N52)&lt;=0.5, 0,
TRUE,  M51-N52)</f>
        <v>35234.724018197674</v>
      </c>
      <c r="N52" s="15" cm="1">
        <f t="array" aca="1" ref="N52" ca="1">_xlfn.IFS(
L52="", "",
TRUE, MIN(M51, ROUND($M$14/ (last_rou_date - $B$2) * (L52-L51), 2) )
)</f>
        <v>2765.25</v>
      </c>
      <c r="P52" s="22" t="str">
        <f t="shared" ca="1" si="0"/>
        <v/>
      </c>
      <c r="Q52" s="14" t="str" cm="1">
        <f t="array" aca="1" ref="Q52" ca="1">_xlfn.IFS(P52="","",
$B$11="Hə", _xlfn.XLOOKUP(DATE(P52, 12, 31), rou_table_dates, rou_table_nbvs,0, 0),
TRUE,  MAX(0, ROUND($M$14 - $M$14/ (last_rou_date - $B$2) * (DATE(P52,12,31) - $B$2), 2) )
)</f>
        <v/>
      </c>
      <c r="R52" s="57" t="str" cm="1">
        <f t="array" aca="1" ref="R52" ca="1">_xlfn.IFS(P52="","",
$B$11="Hə", _xlfn.XLOOKUP(DATE(P52, 12, 31), lease_table_dates, lease_table_balances,0, 0),
TRUE, IFERROR( XNPV($B$6, IF(payment_dates &gt;DATE(P52, 12, 31), payments,  0),  IF(payment_dates &gt;DATE(P52, 12, 31), payment_dates,  DATE(P52, 12, 31))    ),0)
)</f>
        <v/>
      </c>
      <c r="S52" s="14" t="str" cm="1">
        <f t="array" aca="1" ref="S52" ca="1">_xlfn.IFS(P52="","",
TRUE,  MIN( MIN(Q51, $M$14), ROUND($M$14/ (last_rou_date - $B$2) * (DATE(P52,12,31) - MAX($B$2, DATE(P52-1, 12, 31))), 2) )
)</f>
        <v/>
      </c>
      <c r="T52" s="15" t="str" cm="1">
        <f t="array" aca="1" ref="T52" ca="1">_xlfn.IFS(P52="", "",
ISTEXT(R51), R52- (H52 - SUMIFS( lease_table_payments, lease_table_years, P52) -$AG$14 ),
AND(ISNUMBER(R51), R52&lt;&gt;""),   R52- (R51 - SUMIFS( lease_table_payments, lease_table_years, P52) )
)</f>
        <v/>
      </c>
      <c r="U52" s="14"/>
      <c r="V52" s="73">
        <f t="shared" si="2"/>
        <v>39</v>
      </c>
      <c r="W52" s="74" cm="1">
        <f t="array" ref="W52">_xlfn.IFS(
OR(W51=$B$4, W51=""),"",
TRUE,W51+1
)</f>
        <v>38</v>
      </c>
      <c r="X52" s="75" cm="1">
        <f t="array" ref="X52">_xlfn.IFS(X51="","",
W52="", "",
AND($B$3="İllik"),DATE(YEAR(X51)+1,MONTH(X51),DAY(X51) ),
AND($B$3="Aylıq", $AH$14="Not end"), EDATE(X51,1),
AND($B$3="Aylıq", $AH$14="End"), EOMONTH(X51,1)
)</f>
        <v>45856</v>
      </c>
      <c r="Y52" s="75" t="str" cm="1">
        <f t="array" aca="1" ref="Y52" ca="1">_xlfn.IFS(
AND($B$7="Dövrün əvvəlində", Y51&lt;=last_rou_date), DATE(YEAR(Y51)+1, 12, 31),
AND($B$7="Dövrün sonunda", Y51&lt;=last_payment_date), DATE(YEAR(Y51)+1, 12, 31),
TRUE, ""
)</f>
        <v/>
      </c>
      <c r="Z52" s="75" t="str" cm="1">
        <f t="array" aca="1" ref="Z52" ca="1">_xlfn.IFS(
AND($AN$14="Not year_end", Z51&gt;last_payment_date), "",
AND($AN$14="Year_end", Z51&gt;=last_payment_date), "",
AND($AN$14="Year_end"), DATE(YEAR(Z51+1), 12, 31),
AND($AN$14="Not year_end", MONTH(Z51)=12, DAY(Z51)=31), DATE(YEAR(Z50)+1, MONTH(Z50), DAY(Z50)),
AND($AN$14="Not year_end", OR(MONTH(Z51)&lt;&gt;12, DAY(Z51)&lt;&gt;31) ), DATE(YEAR(Z51), 12, 31)
)</f>
        <v/>
      </c>
      <c r="AA52" s="75" cm="1">
        <f t="array" aca="1" ref="AA52" ca="1">_xlfn.IFS(AA51="", "",
AND(AA51=last_payment_date, OR(MONTH(AA51)&lt;&gt;12, DAY(AA51)&lt;&gt;31) ), DATE(YEAR(AA51), 12, 31),
AND(MONTH(AA51)=12, DAY(AA51)=31, AA51&gt;=last_payment_date), "",
AND(MONTH(AA51)=12, DAY(AA51)&lt;&gt;31),  EOMONTH(AA51,0),
AND(MONTH(AA51)=12, DAY(AA51)=31, $AH$14="Not end"),  EDATE(AA50,1),
AND($AH$14="Not end"), EDATE(AA51, 1),
AND($AH$14="End"), EOMONTH(AA51, 1)
)</f>
        <v>45765</v>
      </c>
      <c r="AB52" s="75" cm="1">
        <f t="array" aca="1" ref="AB52" ca="1">_xlfn.IFS(AB51="","",
AND(AB51=last_rou_date), "",
AND($B$3="İllik"),DATE(YEAR(AB51)+1,MONTH(AB51),DAY(AB51) ),
AND($B$3="Aylıq", $AH$14="Not end"), EDATE(AB51,1),
AND($B$3="Aylıq", $AH$14="End"), EOMONTH(AB51,1)
)</f>
        <v>45856</v>
      </c>
      <c r="AC52" s="75" t="str" cm="1">
        <f t="array" aca="1" ref="AC52" ca="1">_xlfn.IFS(
AND($AN$14="Not year_end", AC51&gt;last_rou_date), "",
AND($AN$14="Year_end", AC51&gt;=last_rou_date), "",
AND($AN$14="Year_end"), DATE(YEAR(AC51+1), 12, 31),
AND($AN$14="Not year_end", MONTH(AC51)=12, DAY(AC51)=31), DATE(YEAR(AC50)+1, MONTH(AC50), DAY(AC50)),
AND($AN$14="Not year_end", OR(MONTH(AC51)&lt;&gt;12, DAY(AC51)&lt;&gt;31) ), DATE(YEAR(AC51), 12, 31)
)</f>
        <v/>
      </c>
      <c r="AD52" s="75" cm="1">
        <f t="array" aca="1" ref="AD52" ca="1">_xlfn.IFS(AD51="", "",
AND(AD51=last_rou_date, OR(MONTH(AD51)&lt;&gt;12, DAY(AD51)&lt;&gt;31) ), DATE(YEAR(AD51), 12, 31),
AND(MONTH(AD51)=12, DAY(AD51)=31, AD51&gt;=last_rou_date), "",
AND(MONTH(AD51)=12, DAY(AD51)&lt;&gt;31),  EOMONTH(AD51,0),
AND(MONTH(AD51)=12, DAY(AD51)=31, $AH$14="Not end"),  EDATE(AD50,1),
AND($AH$14="Not end"), EDATE(AD51, 1),
AND($AH$14="End"), EOMONTH(AD51, 1)
)</f>
        <v>45765</v>
      </c>
      <c r="AE52" s="68" cm="1">
        <f t="array" ref="AE52">_xlfn.IFS(W52="", "",
AND(W52&gt;0, W52&lt;=$B$4, $C$2="İllik artım, faiz olaraq", $D$2&gt;0, $B$3="İllik"), $B$5*((1+$D$2)^(W52-1)),
AND(W52&gt;0, W52&lt;=$B$4, $C$2="İllik artım, faiz olaraq", $D$2&gt;0, $B$3="Aylıq"), $B$5*((1+$D$2)^ROUNDDOWN((W52-1)/12,0)),
AND(W52=1, $C$2="Aşağıdakı kimi dəyişir", ), $B$5,
AND(W52&gt;1, W52&lt;=$B$4, $C$2="Aşağıdakı kimi dəyişir"), IFERROR(VLOOKUP(W52, $C$4:$D$7, 2, FALSE), AE51),
AND(W52&gt;0, W52&lt;=$B$4), $B$5,
TRUE,0 )</f>
        <v>3400</v>
      </c>
      <c r="AF52" s="76">
        <f t="shared" ca="1" si="1"/>
        <v>2025</v>
      </c>
    </row>
    <row r="53" spans="1:32" x14ac:dyDescent="0.4">
      <c r="A53" s="13" cm="1">
        <f t="array" aca="1" ref="A53" ca="1">_xlfn.IFS(
AND(SUMIFS(lease_table_interest_accruals, lease_table_dates, A52)&gt;0, COUNTIFS($E$14:E52, "Interest accrual", $A$14:A52, A52)=0),  A52,
AND(SUMIFS(lease_table_payments, lease_table_dates, A52)&gt;0, COUNTIFS($E$14:E52, "Payment", $A$14:A52, A52)=0),  A52,
AND(SUMIFS(rou_table_deprs, rou_table_dates, A52)&gt;0, COUNTIFS($E$14:E52, "Depreciation", $A$14:A52, A52)=0),  A52,
TRUE,  IFERROR(INDEX(rou_table_dates,  MATCH(A52, rou_table_dates)+1, ), "")
)</f>
        <v>45095</v>
      </c>
      <c r="B53" s="1" t="str" cm="1">
        <f t="array" aca="1" ref="B53" ca="1">_xlfn.IFS(
AND(E53="Payment", A53=$B$2), $AM$14,
E53="Payment", $AM$15,
E53="Interest accrual", $AM$18,
E53="Depreciation", $AM$17,
TRUE, "")</f>
        <v>Faiz xərci</v>
      </c>
      <c r="C53" s="1" t="str" cm="1">
        <f t="array" aca="1" ref="C53" ca="1">_xlfn.IFS(
E53="Payment", $AM$19,
E53="Interest accrual", $AM$15,
E53="Depreciation", $AM$16,
TRUE, "")</f>
        <v>Lizinq öhdəliyi</v>
      </c>
      <c r="D53" s="14" cm="1">
        <f t="array" aca="1" ref="D53" ca="1">_xlfn.IFS(
E53="Payment", _xlfn.XLOOKUP(A53, lease_table_dates, lease_table_payments, 0, 0),
E53="Interest accrual", _xlfn.XLOOKUP(A53, lease_table_dates, lease_table_interest_accruals, 0, 0),
E53="Depreciation", _xlfn.XLOOKUP(A53, rou_table_dates, rou_table_deprs, 0, 0),
TRUE, ""
)</f>
        <v>1004.9264145220222</v>
      </c>
      <c r="E53" s="7" t="str" cm="1">
        <f t="array" aca="1" ref="E53" ca="1">_xlfn.IFS(
AND(SUMIFS(lease_table_interest_accruals, lease_table_dates, A53)&gt;0, COUNTIFS($E$14:E52, "Interest accrual", $A$14:A52, A53)=0), "Interest accrual",
AND(SUMIFS(lease_table_payments, lease_table_dates, A53)&gt;0, COUNTIFS($E$14:E52, "Payment", $A$14:A52, A53)=0), "Payment",
AND(SUMIFS(rou_table_deprs, rou_table_dates, A53)&gt;0, COUNTIFS($E$14:E52, "Depreciation", $A$14:A52, A53)=0), "Depreciation",
TRUE,  ""
)</f>
        <v>Interest accrual</v>
      </c>
      <c r="G53" s="13" cm="1">
        <f t="array" aca="1" ref="G53" ca="1">_xlfn.IFS(
AND($B$11="Hə", $B$3="İllik"), Z53,
AND($B$11="Hə", $B$3="Aylıq"), AA53,
$B$11="Yox", X53)</f>
        <v>45795</v>
      </c>
      <c r="H53" s="14" cm="1">
        <f t="array" aca="1" ref="H53" ca="1">_xlfn.IFS( G53="", "",
TRUE, ROUND( H52+I53-J53, 2) )</f>
        <v>38362.43</v>
      </c>
      <c r="I53" s="14" cm="1">
        <f t="array" aca="1" ref="I53" ca="1">_xlfn.IFS(G53="", "",
G53=last_payment_date, (J53-H52),
 TRUE,  -  (H52- H52* (1+$B$6)^ (_xlfn.DAYS(G53,G52)/365) )
)</f>
        <v>390.23273105077533</v>
      </c>
      <c r="J53" s="14" cm="1">
        <f t="array" aca="1" ref="J53" ca="1">_xlfn.IFS(G53="", "",
TRUE, _xlfn.XLOOKUP(G53,  payment_dates, payments,0,0)
)</f>
        <v>3400</v>
      </c>
      <c r="L53" s="2" cm="1">
        <f t="array" aca="1" ref="L53" ca="1">_xlfn.IFS(
AND($B$11="Hə", $B$3="İllik"), AC53,
AND($B$11="Hə", $B$3="Aylıq"), AD53,
$B$11="Yox", AB53)</f>
        <v>45795</v>
      </c>
      <c r="M53" s="14" cm="1">
        <f t="array" aca="1" ref="M53" ca="1">_xlfn.IFS( L53="", "",
(M52-N53)&lt;=0.5, 0,
TRUE,  M52-N53)</f>
        <v>32558.674018197675</v>
      </c>
      <c r="N53" s="15" cm="1">
        <f t="array" aca="1" ref="N53" ca="1">_xlfn.IFS(
L53="", "",
TRUE, MIN(M52, ROUND($M$14/ (last_rou_date - $B$2) * (L53-L52), 2) )
)</f>
        <v>2676.05</v>
      </c>
      <c r="P53" s="22" t="str">
        <f t="shared" ca="1" si="0"/>
        <v/>
      </c>
      <c r="Q53" s="14" t="str" cm="1">
        <f t="array" aca="1" ref="Q53" ca="1">_xlfn.IFS(P53="","",
$B$11="Hə", _xlfn.XLOOKUP(DATE(P53, 12, 31), rou_table_dates, rou_table_nbvs,0, 0),
TRUE,  MAX(0, ROUND($M$14 - $M$14/ (last_rou_date - $B$2) * (DATE(P53,12,31) - $B$2), 2) )
)</f>
        <v/>
      </c>
      <c r="R53" s="57" t="str" cm="1">
        <f t="array" aca="1" ref="R53" ca="1">_xlfn.IFS(P53="","",
$B$11="Hə", _xlfn.XLOOKUP(DATE(P53, 12, 31), lease_table_dates, lease_table_balances,0, 0),
TRUE, IFERROR( XNPV($B$6, IF(payment_dates &gt;DATE(P53, 12, 31), payments,  0),  IF(payment_dates &gt;DATE(P53, 12, 31), payment_dates,  DATE(P53, 12, 31))    ),0)
)</f>
        <v/>
      </c>
      <c r="S53" s="14" t="str" cm="1">
        <f t="array" aca="1" ref="S53" ca="1">_xlfn.IFS(P53="","",
TRUE,  MIN( MIN(Q52, $M$14), ROUND($M$14/ (last_rou_date - $B$2) * (DATE(P53,12,31) - MAX($B$2, DATE(P53-1, 12, 31))), 2) )
)</f>
        <v/>
      </c>
      <c r="T53" s="15" t="str" cm="1">
        <f t="array" aca="1" ref="T53" ca="1">_xlfn.IFS(P53="", "",
ISTEXT(R52), R53- (H53 - SUMIFS( lease_table_payments, lease_table_years, P53) -$AG$14 ),
AND(ISNUMBER(R52), R53&lt;&gt;""),   R53- (R52 - SUMIFS( lease_table_payments, lease_table_years, P53) )
)</f>
        <v/>
      </c>
      <c r="U53" s="14"/>
      <c r="V53" s="73">
        <f t="shared" si="2"/>
        <v>40</v>
      </c>
      <c r="W53" s="74" cm="1">
        <f t="array" ref="W53">_xlfn.IFS(
OR(W52=$B$4, W52=""),"",
TRUE,W52+1
)</f>
        <v>39</v>
      </c>
      <c r="X53" s="75" cm="1">
        <f t="array" ref="X53">_xlfn.IFS(X52="","",
W53="", "",
AND($B$3="İllik"),DATE(YEAR(X52)+1,MONTH(X52),DAY(X52) ),
AND($B$3="Aylıq", $AH$14="Not end"), EDATE(X52,1),
AND($B$3="Aylıq", $AH$14="End"), EOMONTH(X52,1)
)</f>
        <v>45887</v>
      </c>
      <c r="Y53" s="75" t="str" cm="1">
        <f t="array" aca="1" ref="Y53" ca="1">_xlfn.IFS(
AND($B$7="Dövrün əvvəlində", Y52&lt;=last_rou_date), DATE(YEAR(Y52)+1, 12, 31),
AND($B$7="Dövrün sonunda", Y52&lt;=last_payment_date), DATE(YEAR(Y52)+1, 12, 31),
TRUE, ""
)</f>
        <v/>
      </c>
      <c r="Z53" s="75" t="str" cm="1">
        <f t="array" aca="1" ref="Z53" ca="1">_xlfn.IFS(
AND($AN$14="Not year_end", Z52&gt;last_payment_date), "",
AND($AN$14="Year_end", Z52&gt;=last_payment_date), "",
AND($AN$14="Year_end"), DATE(YEAR(Z52+1), 12, 31),
AND($AN$14="Not year_end", MONTH(Z52)=12, DAY(Z52)=31), DATE(YEAR(Z51)+1, MONTH(Z51), DAY(Z51)),
AND($AN$14="Not year_end", OR(MONTH(Z52)&lt;&gt;12, DAY(Z52)&lt;&gt;31) ), DATE(YEAR(Z52), 12, 31)
)</f>
        <v/>
      </c>
      <c r="AA53" s="75" cm="1">
        <f t="array" aca="1" ref="AA53" ca="1">_xlfn.IFS(AA52="", "",
AND(AA52=last_payment_date, OR(MONTH(AA52)&lt;&gt;12, DAY(AA52)&lt;&gt;31) ), DATE(YEAR(AA52), 12, 31),
AND(MONTH(AA52)=12, DAY(AA52)=31, AA52&gt;=last_payment_date), "",
AND(MONTH(AA52)=12, DAY(AA52)&lt;&gt;31),  EOMONTH(AA52,0),
AND(MONTH(AA52)=12, DAY(AA52)=31, $AH$14="Not end"),  EDATE(AA51,1),
AND($AH$14="Not end"), EDATE(AA52, 1),
AND($AH$14="End"), EOMONTH(AA52, 1)
)</f>
        <v>45795</v>
      </c>
      <c r="AB53" s="75" cm="1">
        <f t="array" aca="1" ref="AB53" ca="1">_xlfn.IFS(AB52="","",
AND(AB52=last_rou_date), "",
AND($B$3="İllik"),DATE(YEAR(AB52)+1,MONTH(AB52),DAY(AB52) ),
AND($B$3="Aylıq", $AH$14="Not end"), EDATE(AB52,1),
AND($B$3="Aylıq", $AH$14="End"), EOMONTH(AB52,1)
)</f>
        <v>45887</v>
      </c>
      <c r="AC53" s="75" t="str" cm="1">
        <f t="array" aca="1" ref="AC53" ca="1">_xlfn.IFS(
AND($AN$14="Not year_end", AC52&gt;last_rou_date), "",
AND($AN$14="Year_end", AC52&gt;=last_rou_date), "",
AND($AN$14="Year_end"), DATE(YEAR(AC52+1), 12, 31),
AND($AN$14="Not year_end", MONTH(AC52)=12, DAY(AC52)=31), DATE(YEAR(AC51)+1, MONTH(AC51), DAY(AC51)),
AND($AN$14="Not year_end", OR(MONTH(AC52)&lt;&gt;12, DAY(AC52)&lt;&gt;31) ), DATE(YEAR(AC52), 12, 31)
)</f>
        <v/>
      </c>
      <c r="AD53" s="75" cm="1">
        <f t="array" aca="1" ref="AD53" ca="1">_xlfn.IFS(AD52="", "",
AND(AD52=last_rou_date, OR(MONTH(AD52)&lt;&gt;12, DAY(AD52)&lt;&gt;31) ), DATE(YEAR(AD52), 12, 31),
AND(MONTH(AD52)=12, DAY(AD52)=31, AD52&gt;=last_rou_date), "",
AND(MONTH(AD52)=12, DAY(AD52)&lt;&gt;31),  EOMONTH(AD52,0),
AND(MONTH(AD52)=12, DAY(AD52)=31, $AH$14="Not end"),  EDATE(AD51,1),
AND($AH$14="Not end"), EDATE(AD52, 1),
AND($AH$14="End"), EOMONTH(AD52, 1)
)</f>
        <v>45795</v>
      </c>
      <c r="AE53" s="68" cm="1">
        <f t="array" ref="AE53">_xlfn.IFS(W53="", "",
AND(W53&gt;0, W53&lt;=$B$4, $C$2="İllik artım, faiz olaraq", $D$2&gt;0, $B$3="İllik"), $B$5*((1+$D$2)^(W53-1)),
AND(W53&gt;0, W53&lt;=$B$4, $C$2="İllik artım, faiz olaraq", $D$2&gt;0, $B$3="Aylıq"), $B$5*((1+$D$2)^ROUNDDOWN((W53-1)/12,0)),
AND(W53=1, $C$2="Aşağıdakı kimi dəyişir", ), $B$5,
AND(W53&gt;1, W53&lt;=$B$4, $C$2="Aşağıdakı kimi dəyişir"), IFERROR(VLOOKUP(W53, $C$4:$D$7, 2, FALSE), AE52),
AND(W53&gt;0, W53&lt;=$B$4), $B$5,
TRUE,0 )</f>
        <v>3400</v>
      </c>
      <c r="AF53" s="76">
        <f t="shared" ca="1" si="1"/>
        <v>2025</v>
      </c>
    </row>
    <row r="54" spans="1:32" x14ac:dyDescent="0.4">
      <c r="A54" s="13" cm="1">
        <f t="array" aca="1" ref="A54" ca="1">_xlfn.IFS(
AND(SUMIFS(lease_table_interest_accruals, lease_table_dates, A53)&gt;0, COUNTIFS($E$14:E53, "Interest accrual", $A$14:A53, A53)=0),  A53,
AND(SUMIFS(lease_table_payments, lease_table_dates, A53)&gt;0, COUNTIFS($E$14:E53, "Payment", $A$14:A53, A53)=0),  A53,
AND(SUMIFS(rou_table_deprs, rou_table_dates, A53)&gt;0, COUNTIFS($E$14:E53, "Depreciation", $A$14:A53, A53)=0),  A53,
TRUE,  IFERROR(INDEX(rou_table_dates,  MATCH(A53, rou_table_dates)+1, ), "")
)</f>
        <v>45095</v>
      </c>
      <c r="B54" s="1" t="str" cm="1">
        <f t="array" aca="1" ref="B54" ca="1">_xlfn.IFS(
AND(E54="Payment", A54=$B$2), $AM$14,
E54="Payment", $AM$15,
E54="Interest accrual", $AM$18,
E54="Depreciation", $AM$17,
TRUE, "")</f>
        <v>Lizinq öhdəliyi</v>
      </c>
      <c r="C54" s="1" t="str" cm="1">
        <f t="array" aca="1" ref="C54" ca="1">_xlfn.IFS(
E54="Payment", $AM$19,
E54="Interest accrual", $AM$15,
E54="Depreciation", $AM$16,
TRUE, "")</f>
        <v>Pul vəsaitləri/Kreditor borcları</v>
      </c>
      <c r="D54" s="14" cm="1">
        <f t="array" aca="1" ref="D54" ca="1">_xlfn.IFS(
E54="Payment", _xlfn.XLOOKUP(A54, lease_table_dates, lease_table_payments, 0, 0),
E54="Interest accrual", _xlfn.XLOOKUP(A54, lease_table_dates, lease_table_interest_accruals, 0, 0),
E54="Depreciation", _xlfn.XLOOKUP(A54, rou_table_dates, rou_table_deprs, 0, 0),
TRUE, ""
)</f>
        <v>3400</v>
      </c>
      <c r="E54" s="7" t="str" cm="1">
        <f t="array" aca="1" ref="E54" ca="1">_xlfn.IFS(
AND(SUMIFS(lease_table_interest_accruals, lease_table_dates, A54)&gt;0, COUNTIFS($E$14:E53, "Interest accrual", $A$14:A53, A54)=0), "Interest accrual",
AND(SUMIFS(lease_table_payments, lease_table_dates, A54)&gt;0, COUNTIFS($E$14:E53, "Payment", $A$14:A53, A54)=0), "Payment",
AND(SUMIFS(rou_table_deprs, rou_table_dates, A54)&gt;0, COUNTIFS($E$14:E53, "Depreciation", $A$14:A53, A54)=0), "Depreciation",
TRUE,  ""
)</f>
        <v>Payment</v>
      </c>
      <c r="G54" s="13" cm="1">
        <f t="array" aca="1" ref="G54" ca="1">_xlfn.IFS(
AND($B$11="Hə", $B$3="İllik"), Z54,
AND($B$11="Hə", $B$3="Aylıq"), AA54,
$B$11="Yox", X54)</f>
        <v>45826</v>
      </c>
      <c r="H54" s="14" cm="1">
        <f t="array" aca="1" ref="H54" ca="1">_xlfn.IFS( G54="", "",
TRUE, ROUND( H53+I54-J54, 2) )</f>
        <v>35336.39</v>
      </c>
      <c r="I54" s="14" cm="1">
        <f t="array" aca="1" ref="I54" ca="1">_xlfn.IFS(G54="", "",
G54=last_payment_date, (J54-H53),
 TRUE,  -  (H53- H53* (1+$B$6)^ (_xlfn.DAYS(G54,G53)/365) )
)</f>
        <v>373.96390573363897</v>
      </c>
      <c r="J54" s="14" cm="1">
        <f t="array" aca="1" ref="J54" ca="1">_xlfn.IFS(G54="", "",
TRUE, _xlfn.XLOOKUP(G54,  payment_dates, payments,0,0)
)</f>
        <v>3400</v>
      </c>
      <c r="L54" s="2" cm="1">
        <f t="array" aca="1" ref="L54" ca="1">_xlfn.IFS(
AND($B$11="Hə", $B$3="İllik"), AC54,
AND($B$11="Hə", $B$3="Aylıq"), AD54,
$B$11="Yox", AB54)</f>
        <v>45826</v>
      </c>
      <c r="M54" s="14" cm="1">
        <f t="array" aca="1" ref="M54" ca="1">_xlfn.IFS( L54="", "",
(M53-N54)&lt;=0.5, 0,
TRUE,  M53-N54)</f>
        <v>29793.424018197675</v>
      </c>
      <c r="N54" s="15" cm="1">
        <f t="array" aca="1" ref="N54" ca="1">_xlfn.IFS(
L54="", "",
TRUE, MIN(M53, ROUND($M$14/ (last_rou_date - $B$2) * (L54-L53), 2) )
)</f>
        <v>2765.25</v>
      </c>
      <c r="P54" s="22" t="str">
        <f t="shared" ca="1" si="0"/>
        <v/>
      </c>
      <c r="Q54" s="14" t="str" cm="1">
        <f t="array" aca="1" ref="Q54" ca="1">_xlfn.IFS(P54="","",
$B$11="Hə", _xlfn.XLOOKUP(DATE(P54, 12, 31), rou_table_dates, rou_table_nbvs,0, 0),
TRUE,  MAX(0, ROUND($M$14 - $M$14/ (last_rou_date - $B$2) * (DATE(P54,12,31) - $B$2), 2) )
)</f>
        <v/>
      </c>
      <c r="R54" s="57" t="str" cm="1">
        <f t="array" aca="1" ref="R54" ca="1">_xlfn.IFS(P54="","",
$B$11="Hə", _xlfn.XLOOKUP(DATE(P54, 12, 31), lease_table_dates, lease_table_balances,0, 0),
TRUE, IFERROR( XNPV($B$6, IF(payment_dates &gt;DATE(P54, 12, 31), payments,  0),  IF(payment_dates &gt;DATE(P54, 12, 31), payment_dates,  DATE(P54, 12, 31))    ),0)
)</f>
        <v/>
      </c>
      <c r="S54" s="14" t="str" cm="1">
        <f t="array" aca="1" ref="S54" ca="1">_xlfn.IFS(P54="","",
TRUE,  MIN( MIN(Q53, $M$14), ROUND($M$14/ (last_rou_date - $B$2) * (DATE(P54,12,31) - MAX($B$2, DATE(P54-1, 12, 31))), 2) )
)</f>
        <v/>
      </c>
      <c r="T54" s="15" t="str" cm="1">
        <f t="array" aca="1" ref="T54" ca="1">_xlfn.IFS(P54="", "",
ISTEXT(R53), R54- (H54 - SUMIFS( lease_table_payments, lease_table_years, P54) -$AG$14 ),
AND(ISNUMBER(R53), R54&lt;&gt;""),   R54- (R53 - SUMIFS( lease_table_payments, lease_table_years, P54) )
)</f>
        <v/>
      </c>
      <c r="U54" s="14"/>
      <c r="V54" s="73">
        <f t="shared" si="2"/>
        <v>41</v>
      </c>
      <c r="W54" s="74" cm="1">
        <f t="array" ref="W54">_xlfn.IFS(
OR(W53=$B$4, W53=""),"",
TRUE,W53+1
)</f>
        <v>40</v>
      </c>
      <c r="X54" s="75" cm="1">
        <f t="array" ref="X54">_xlfn.IFS(X53="","",
W54="", "",
AND($B$3="İllik"),DATE(YEAR(X53)+1,MONTH(X53),DAY(X53) ),
AND($B$3="Aylıq", $AH$14="Not end"), EDATE(X53,1),
AND($B$3="Aylıq", $AH$14="End"), EOMONTH(X53,1)
)</f>
        <v>45918</v>
      </c>
      <c r="Y54" s="75" t="str" cm="1">
        <f t="array" aca="1" ref="Y54" ca="1">_xlfn.IFS(
AND($B$7="Dövrün əvvəlində", Y53&lt;=last_rou_date), DATE(YEAR(Y53)+1, 12, 31),
AND($B$7="Dövrün sonunda", Y53&lt;=last_payment_date), DATE(YEAR(Y53)+1, 12, 31),
TRUE, ""
)</f>
        <v/>
      </c>
      <c r="Z54" s="75" t="str" cm="1">
        <f t="array" aca="1" ref="Z54" ca="1">_xlfn.IFS(
AND($AN$14="Not year_end", Z53&gt;last_payment_date), "",
AND($AN$14="Year_end", Z53&gt;=last_payment_date), "",
AND($AN$14="Year_end"), DATE(YEAR(Z53+1), 12, 31),
AND($AN$14="Not year_end", MONTH(Z53)=12, DAY(Z53)=31), DATE(YEAR(Z52)+1, MONTH(Z52), DAY(Z52)),
AND($AN$14="Not year_end", OR(MONTH(Z53)&lt;&gt;12, DAY(Z53)&lt;&gt;31) ), DATE(YEAR(Z53), 12, 31)
)</f>
        <v/>
      </c>
      <c r="AA54" s="75" cm="1">
        <f t="array" aca="1" ref="AA54" ca="1">_xlfn.IFS(AA53="", "",
AND(AA53=last_payment_date, OR(MONTH(AA53)&lt;&gt;12, DAY(AA53)&lt;&gt;31) ), DATE(YEAR(AA53), 12, 31),
AND(MONTH(AA53)=12, DAY(AA53)=31, AA53&gt;=last_payment_date), "",
AND(MONTH(AA53)=12, DAY(AA53)&lt;&gt;31),  EOMONTH(AA53,0),
AND(MONTH(AA53)=12, DAY(AA53)=31, $AH$14="Not end"),  EDATE(AA52,1),
AND($AH$14="Not end"), EDATE(AA53, 1),
AND($AH$14="End"), EOMONTH(AA53, 1)
)</f>
        <v>45826</v>
      </c>
      <c r="AB54" s="75" cm="1">
        <f t="array" aca="1" ref="AB54" ca="1">_xlfn.IFS(AB53="","",
AND(AB53=last_rou_date), "",
AND($B$3="İllik"),DATE(YEAR(AB53)+1,MONTH(AB53),DAY(AB53) ),
AND($B$3="Aylıq", $AH$14="Not end"), EDATE(AB53,1),
AND($B$3="Aylıq", $AH$14="End"), EOMONTH(AB53,1)
)</f>
        <v>45918</v>
      </c>
      <c r="AC54" s="75" t="str" cm="1">
        <f t="array" aca="1" ref="AC54" ca="1">_xlfn.IFS(
AND($AN$14="Not year_end", AC53&gt;last_rou_date), "",
AND($AN$14="Year_end", AC53&gt;=last_rou_date), "",
AND($AN$14="Year_end"), DATE(YEAR(AC53+1), 12, 31),
AND($AN$14="Not year_end", MONTH(AC53)=12, DAY(AC53)=31), DATE(YEAR(AC52)+1, MONTH(AC52), DAY(AC52)),
AND($AN$14="Not year_end", OR(MONTH(AC53)&lt;&gt;12, DAY(AC53)&lt;&gt;31) ), DATE(YEAR(AC53), 12, 31)
)</f>
        <v/>
      </c>
      <c r="AD54" s="75" cm="1">
        <f t="array" aca="1" ref="AD54" ca="1">_xlfn.IFS(AD53="", "",
AND(AD53=last_rou_date, OR(MONTH(AD53)&lt;&gt;12, DAY(AD53)&lt;&gt;31) ), DATE(YEAR(AD53), 12, 31),
AND(MONTH(AD53)=12, DAY(AD53)=31, AD53&gt;=last_rou_date), "",
AND(MONTH(AD53)=12, DAY(AD53)&lt;&gt;31),  EOMONTH(AD53,0),
AND(MONTH(AD53)=12, DAY(AD53)=31, $AH$14="Not end"),  EDATE(AD52,1),
AND($AH$14="Not end"), EDATE(AD53, 1),
AND($AH$14="End"), EOMONTH(AD53, 1)
)</f>
        <v>45826</v>
      </c>
      <c r="AE54" s="68" cm="1">
        <f t="array" ref="AE54">_xlfn.IFS(W54="", "",
AND(W54&gt;0, W54&lt;=$B$4, $C$2="İllik artım, faiz olaraq", $D$2&gt;0, $B$3="İllik"), $B$5*((1+$D$2)^(W54-1)),
AND(W54&gt;0, W54&lt;=$B$4, $C$2="İllik artım, faiz olaraq", $D$2&gt;0, $B$3="Aylıq"), $B$5*((1+$D$2)^ROUNDDOWN((W54-1)/12,0)),
AND(W54=1, $C$2="Aşağıdakı kimi dəyişir", ), $B$5,
AND(W54&gt;1, W54&lt;=$B$4, $C$2="Aşağıdakı kimi dəyişir"), IFERROR(VLOOKUP(W54, $C$4:$D$7, 2, FALSE), AE53),
AND(W54&gt;0, W54&lt;=$B$4), $B$5,
TRUE,0 )</f>
        <v>3400</v>
      </c>
      <c r="AF54" s="76">
        <f t="shared" ca="1" si="1"/>
        <v>2025</v>
      </c>
    </row>
    <row r="55" spans="1:32" x14ac:dyDescent="0.4">
      <c r="A55" s="13" cm="1">
        <f t="array" aca="1" ref="A55" ca="1">_xlfn.IFS(
AND(SUMIFS(lease_table_interest_accruals, lease_table_dates, A54)&gt;0, COUNTIFS($E$14:E54, "Interest accrual", $A$14:A54, A54)=0),  A54,
AND(SUMIFS(lease_table_payments, lease_table_dates, A54)&gt;0, COUNTIFS($E$14:E54, "Payment", $A$14:A54, A54)=0),  A54,
AND(SUMIFS(rou_table_deprs, rou_table_dates, A54)&gt;0, COUNTIFS($E$14:E54, "Depreciation", $A$14:A54, A54)=0),  A54,
TRUE,  IFERROR(INDEX(rou_table_dates,  MATCH(A54, rou_table_dates)+1, ), "")
)</f>
        <v>45095</v>
      </c>
      <c r="B55" s="1" t="str" cm="1">
        <f t="array" aca="1" ref="B55" ca="1">_xlfn.IFS(
AND(E55="Payment", A55=$B$2), $AM$14,
E55="Payment", $AM$15,
E55="Interest accrual", $AM$18,
E55="Depreciation", $AM$17,
TRUE, "")</f>
        <v>Amortizasiya xərci</v>
      </c>
      <c r="C55" s="1" t="str" cm="1">
        <f t="array" aca="1" ref="C55" ca="1">_xlfn.IFS(
E55="Payment", $AM$19,
E55="Interest accrual", $AM$15,
E55="Depreciation", $AM$16,
TRUE, "")</f>
        <v>İstifadə hüququ - Yığılmış amortizasiya</v>
      </c>
      <c r="D55" s="14" cm="1">
        <f t="array" aca="1" ref="D55" ca="1">_xlfn.IFS(
E55="Payment", _xlfn.XLOOKUP(A55, lease_table_dates, lease_table_payments, 0, 0),
E55="Interest accrual", _xlfn.XLOOKUP(A55, lease_table_dates, lease_table_interest_accruals, 0, 0),
E55="Depreciation", _xlfn.XLOOKUP(A55, rou_table_dates, rou_table_deprs, 0, 0),
TRUE, ""
)</f>
        <v>2765.25</v>
      </c>
      <c r="E55" s="7" t="str" cm="1">
        <f t="array" aca="1" ref="E55" ca="1">_xlfn.IFS(
AND(SUMIFS(lease_table_interest_accruals, lease_table_dates, A55)&gt;0, COUNTIFS($E$14:E54, "Interest accrual", $A$14:A54, A55)=0), "Interest accrual",
AND(SUMIFS(lease_table_payments, lease_table_dates, A55)&gt;0, COUNTIFS($E$14:E54, "Payment", $A$14:A54, A55)=0), "Payment",
AND(SUMIFS(rou_table_deprs, rou_table_dates, A55)&gt;0, COUNTIFS($E$14:E54, "Depreciation", $A$14:A54, A55)=0), "Depreciation",
TRUE,  ""
)</f>
        <v>Depreciation</v>
      </c>
      <c r="G55" s="13" cm="1">
        <f t="array" aca="1" ref="G55" ca="1">_xlfn.IFS(
AND($B$11="Hə", $B$3="İllik"), Z55,
AND($B$11="Hə", $B$3="Aylıq"), AA55,
$B$11="Yox", X55)</f>
        <v>45856</v>
      </c>
      <c r="H55" s="14" cm="1">
        <f t="array" aca="1" ref="H55" ca="1">_xlfn.IFS( G55="", "",
TRUE, ROUND( H54+I55-J55, 2) )</f>
        <v>32269.69</v>
      </c>
      <c r="I55" s="14" cm="1">
        <f t="array" aca="1" ref="I55" ca="1">_xlfn.IFS(G55="", "",
G55=last_payment_date, (J55-H54),
 TRUE,  -  (H54- H54* (1+$B$6)^ (_xlfn.DAYS(G55,G54)/365) )
)</f>
        <v>333.30149170639925</v>
      </c>
      <c r="J55" s="14" cm="1">
        <f t="array" aca="1" ref="J55" ca="1">_xlfn.IFS(G55="", "",
TRUE, _xlfn.XLOOKUP(G55,  payment_dates, payments,0,0)
)</f>
        <v>3400</v>
      </c>
      <c r="L55" s="2" cm="1">
        <f t="array" aca="1" ref="L55" ca="1">_xlfn.IFS(
AND($B$11="Hə", $B$3="İllik"), AC55,
AND($B$11="Hə", $B$3="Aylıq"), AD55,
$B$11="Yox", AB55)</f>
        <v>45856</v>
      </c>
      <c r="M55" s="14" cm="1">
        <f t="array" aca="1" ref="M55" ca="1">_xlfn.IFS( L55="", "",
(M54-N55)&lt;=0.5, 0,
TRUE,  M54-N55)</f>
        <v>27117.374018197675</v>
      </c>
      <c r="N55" s="15" cm="1">
        <f t="array" aca="1" ref="N55" ca="1">_xlfn.IFS(
L55="", "",
TRUE, MIN(M54, ROUND($M$14/ (last_rou_date - $B$2) * (L55-L54), 2) )
)</f>
        <v>2676.05</v>
      </c>
      <c r="P55" s="22" t="str">
        <f t="shared" ca="1" si="0"/>
        <v/>
      </c>
      <c r="Q55" s="14" t="str" cm="1">
        <f t="array" aca="1" ref="Q55" ca="1">_xlfn.IFS(P55="","",
$B$11="Hə", _xlfn.XLOOKUP(DATE(P55, 12, 31), rou_table_dates, rou_table_nbvs,0, 0),
TRUE,  MAX(0, ROUND($M$14 - $M$14/ (last_rou_date - $B$2) * (DATE(P55,12,31) - $B$2), 2) )
)</f>
        <v/>
      </c>
      <c r="R55" s="57" t="str" cm="1">
        <f t="array" aca="1" ref="R55" ca="1">_xlfn.IFS(P55="","",
$B$11="Hə", _xlfn.XLOOKUP(DATE(P55, 12, 31), lease_table_dates, lease_table_balances,0, 0),
TRUE, IFERROR( XNPV($B$6, IF(payment_dates &gt;DATE(P55, 12, 31), payments,  0),  IF(payment_dates &gt;DATE(P55, 12, 31), payment_dates,  DATE(P55, 12, 31))    ),0)
)</f>
        <v/>
      </c>
      <c r="S55" s="14" t="str" cm="1">
        <f t="array" aca="1" ref="S55" ca="1">_xlfn.IFS(P55="","",
TRUE,  MIN( MIN(Q54, $M$14), ROUND($M$14/ (last_rou_date - $B$2) * (DATE(P55,12,31) - MAX($B$2, DATE(P55-1, 12, 31))), 2) )
)</f>
        <v/>
      </c>
      <c r="T55" s="15" t="str" cm="1">
        <f t="array" aca="1" ref="T55" ca="1">_xlfn.IFS(P55="", "",
ISTEXT(R54), R55- (H55 - SUMIFS( lease_table_payments, lease_table_years, P55) -$AG$14 ),
AND(ISNUMBER(R54), R55&lt;&gt;""),   R55- (R54 - SUMIFS( lease_table_payments, lease_table_years, P55) )
)</f>
        <v/>
      </c>
      <c r="U55" s="14"/>
      <c r="V55" s="73">
        <f t="shared" si="2"/>
        <v>42</v>
      </c>
      <c r="W55" s="74" cm="1">
        <f t="array" ref="W55">_xlfn.IFS(
OR(W54=$B$4, W54=""),"",
TRUE,W54+1
)</f>
        <v>41</v>
      </c>
      <c r="X55" s="75" cm="1">
        <f t="array" ref="X55">_xlfn.IFS(X54="","",
W55="", "",
AND($B$3="İllik"),DATE(YEAR(X54)+1,MONTH(X54),DAY(X54) ),
AND($B$3="Aylıq", $AH$14="Not end"), EDATE(X54,1),
AND($B$3="Aylıq", $AH$14="End"), EOMONTH(X54,1)
)</f>
        <v>45948</v>
      </c>
      <c r="Y55" s="75" t="str" cm="1">
        <f t="array" aca="1" ref="Y55" ca="1">_xlfn.IFS(
AND($B$7="Dövrün əvvəlində", Y54&lt;=last_rou_date), DATE(YEAR(Y54)+1, 12, 31),
AND($B$7="Dövrün sonunda", Y54&lt;=last_payment_date), DATE(YEAR(Y54)+1, 12, 31),
TRUE, ""
)</f>
        <v/>
      </c>
      <c r="Z55" s="75" t="str" cm="1">
        <f t="array" aca="1" ref="Z55" ca="1">_xlfn.IFS(
AND($AN$14="Not year_end", Z54&gt;last_payment_date), "",
AND($AN$14="Year_end", Z54&gt;=last_payment_date), "",
AND($AN$14="Year_end"), DATE(YEAR(Z54+1), 12, 31),
AND($AN$14="Not year_end", MONTH(Z54)=12, DAY(Z54)=31), DATE(YEAR(Z53)+1, MONTH(Z53), DAY(Z53)),
AND($AN$14="Not year_end", OR(MONTH(Z54)&lt;&gt;12, DAY(Z54)&lt;&gt;31) ), DATE(YEAR(Z54), 12, 31)
)</f>
        <v/>
      </c>
      <c r="AA55" s="75" cm="1">
        <f t="array" aca="1" ref="AA55" ca="1">_xlfn.IFS(AA54="", "",
AND(AA54=last_payment_date, OR(MONTH(AA54)&lt;&gt;12, DAY(AA54)&lt;&gt;31) ), DATE(YEAR(AA54), 12, 31),
AND(MONTH(AA54)=12, DAY(AA54)=31, AA54&gt;=last_payment_date), "",
AND(MONTH(AA54)=12, DAY(AA54)&lt;&gt;31),  EOMONTH(AA54,0),
AND(MONTH(AA54)=12, DAY(AA54)=31, $AH$14="Not end"),  EDATE(AA53,1),
AND($AH$14="Not end"), EDATE(AA54, 1),
AND($AH$14="End"), EOMONTH(AA54, 1)
)</f>
        <v>45856</v>
      </c>
      <c r="AB55" s="75" cm="1">
        <f t="array" aca="1" ref="AB55" ca="1">_xlfn.IFS(AB54="","",
AND(AB54=last_rou_date), "",
AND($B$3="İllik"),DATE(YEAR(AB54)+1,MONTH(AB54),DAY(AB54) ),
AND($B$3="Aylıq", $AH$14="Not end"), EDATE(AB54,1),
AND($B$3="Aylıq", $AH$14="End"), EOMONTH(AB54,1)
)</f>
        <v>45948</v>
      </c>
      <c r="AC55" s="75" t="str" cm="1">
        <f t="array" aca="1" ref="AC55" ca="1">_xlfn.IFS(
AND($AN$14="Not year_end", AC54&gt;last_rou_date), "",
AND($AN$14="Year_end", AC54&gt;=last_rou_date), "",
AND($AN$14="Year_end"), DATE(YEAR(AC54+1), 12, 31),
AND($AN$14="Not year_end", MONTH(AC54)=12, DAY(AC54)=31), DATE(YEAR(AC53)+1, MONTH(AC53), DAY(AC53)),
AND($AN$14="Not year_end", OR(MONTH(AC54)&lt;&gt;12, DAY(AC54)&lt;&gt;31) ), DATE(YEAR(AC54), 12, 31)
)</f>
        <v/>
      </c>
      <c r="AD55" s="75" cm="1">
        <f t="array" aca="1" ref="AD55" ca="1">_xlfn.IFS(AD54="", "",
AND(AD54=last_rou_date, OR(MONTH(AD54)&lt;&gt;12, DAY(AD54)&lt;&gt;31) ), DATE(YEAR(AD54), 12, 31),
AND(MONTH(AD54)=12, DAY(AD54)=31, AD54&gt;=last_rou_date), "",
AND(MONTH(AD54)=12, DAY(AD54)&lt;&gt;31),  EOMONTH(AD54,0),
AND(MONTH(AD54)=12, DAY(AD54)=31, $AH$14="Not end"),  EDATE(AD53,1),
AND($AH$14="Not end"), EDATE(AD54, 1),
AND($AH$14="End"), EOMONTH(AD54, 1)
)</f>
        <v>45856</v>
      </c>
      <c r="AE55" s="68" cm="1">
        <f t="array" ref="AE55">_xlfn.IFS(W55="", "",
AND(W55&gt;0, W55&lt;=$B$4, $C$2="İllik artım, faiz olaraq", $D$2&gt;0, $B$3="İllik"), $B$5*((1+$D$2)^(W55-1)),
AND(W55&gt;0, W55&lt;=$B$4, $C$2="İllik artım, faiz olaraq", $D$2&gt;0, $B$3="Aylıq"), $B$5*((1+$D$2)^ROUNDDOWN((W55-1)/12,0)),
AND(W55=1, $C$2="Aşağıdakı kimi dəyişir", ), $B$5,
AND(W55&gt;1, W55&lt;=$B$4, $C$2="Aşağıdakı kimi dəyişir"), IFERROR(VLOOKUP(W55, $C$4:$D$7, 2, FALSE), AE54),
AND(W55&gt;0, W55&lt;=$B$4), $B$5,
TRUE,0 )</f>
        <v>3400</v>
      </c>
      <c r="AF55" s="76">
        <f t="shared" ca="1" si="1"/>
        <v>2025</v>
      </c>
    </row>
    <row r="56" spans="1:32" x14ac:dyDescent="0.4">
      <c r="A56" s="13" cm="1">
        <f t="array" aca="1" ref="A56" ca="1">_xlfn.IFS(
AND(SUMIFS(lease_table_interest_accruals, lease_table_dates, A55)&gt;0, COUNTIFS($E$14:E55, "Interest accrual", $A$14:A55, A55)=0),  A55,
AND(SUMIFS(lease_table_payments, lease_table_dates, A55)&gt;0, COUNTIFS($E$14:E55, "Payment", $A$14:A55, A55)=0),  A55,
AND(SUMIFS(rou_table_deprs, rou_table_dates, A55)&gt;0, COUNTIFS($E$14:E55, "Depreciation", $A$14:A55, A55)=0),  A55,
TRUE,  IFERROR(INDEX(rou_table_dates,  MATCH(A55, rou_table_dates)+1, ), "")
)</f>
        <v>45125</v>
      </c>
      <c r="B56" s="1" t="str" cm="1">
        <f t="array" aca="1" ref="B56" ca="1">_xlfn.IFS(
AND(E56="Payment", A56=$B$2), $AM$14,
E56="Payment", $AM$15,
E56="Interest accrual", $AM$18,
E56="Depreciation", $AM$17,
TRUE, "")</f>
        <v>Faiz xərci</v>
      </c>
      <c r="C56" s="1" t="str" cm="1">
        <f t="array" aca="1" ref="C56" ca="1">_xlfn.IFS(
E56="Payment", $AM$19,
E56="Interest accrual", $AM$15,
E56="Depreciation", $AM$16,
TRUE, "")</f>
        <v>Lizinq öhdəliyi</v>
      </c>
      <c r="D56" s="14" cm="1">
        <f t="array" aca="1" ref="D56" ca="1">_xlfn.IFS(
E56="Payment", _xlfn.XLOOKUP(A56, lease_table_dates, lease_table_payments, 0, 0),
E56="Interest accrual", _xlfn.XLOOKUP(A56, lease_table_dates, lease_table_interest_accruals, 0, 0),
E56="Depreciation", _xlfn.XLOOKUP(A56, rou_table_dates, rou_table_deprs, 0, 0),
TRUE, ""
)</f>
        <v>949.76615005657368</v>
      </c>
      <c r="E56" s="7" t="str" cm="1">
        <f t="array" aca="1" ref="E56" ca="1">_xlfn.IFS(
AND(SUMIFS(lease_table_interest_accruals, lease_table_dates, A56)&gt;0, COUNTIFS($E$14:E55, "Interest accrual", $A$14:A55, A56)=0), "Interest accrual",
AND(SUMIFS(lease_table_payments, lease_table_dates, A56)&gt;0, COUNTIFS($E$14:E55, "Payment", $A$14:A55, A56)=0), "Payment",
AND(SUMIFS(rou_table_deprs, rou_table_dates, A56)&gt;0, COUNTIFS($E$14:E55, "Depreciation", $A$14:A55, A56)=0), "Depreciation",
TRUE,  ""
)</f>
        <v>Interest accrual</v>
      </c>
      <c r="G56" s="13" cm="1">
        <f t="array" aca="1" ref="G56" ca="1">_xlfn.IFS(
AND($B$11="Hə", $B$3="İllik"), Z56,
AND($B$11="Hə", $B$3="Aylıq"), AA56,
$B$11="Yox", X56)</f>
        <v>45887</v>
      </c>
      <c r="H56" s="14" cm="1">
        <f t="array" aca="1" ref="H56" ca="1">_xlfn.IFS( G56="", "",
TRUE, ROUND( H55+I56-J56, 2) )</f>
        <v>29184.26</v>
      </c>
      <c r="I56" s="14" cm="1">
        <f t="array" aca="1" ref="I56" ca="1">_xlfn.IFS(G56="", "",
G56=last_payment_date, (J56-H55),
 TRUE,  -  (H55- H55* (1+$B$6)^ (_xlfn.DAYS(G56,G55)/365) )
)</f>
        <v>314.57077430219579</v>
      </c>
      <c r="J56" s="14" cm="1">
        <f t="array" aca="1" ref="J56" ca="1">_xlfn.IFS(G56="", "",
TRUE, _xlfn.XLOOKUP(G56,  payment_dates, payments,0,0)
)</f>
        <v>3400</v>
      </c>
      <c r="L56" s="2" cm="1">
        <f t="array" aca="1" ref="L56" ca="1">_xlfn.IFS(
AND($B$11="Hə", $B$3="İllik"), AC56,
AND($B$11="Hə", $B$3="Aylıq"), AD56,
$B$11="Yox", AB56)</f>
        <v>45887</v>
      </c>
      <c r="M56" s="14" cm="1">
        <f t="array" aca="1" ref="M56" ca="1">_xlfn.IFS( L56="", "",
(M55-N56)&lt;=0.5, 0,
TRUE,  M55-N56)</f>
        <v>24352.124018197675</v>
      </c>
      <c r="N56" s="15" cm="1">
        <f t="array" aca="1" ref="N56" ca="1">_xlfn.IFS(
L56="", "",
TRUE, MIN(M55, ROUND($M$14/ (last_rou_date - $B$2) * (L56-L55), 2) )
)</f>
        <v>2765.25</v>
      </c>
      <c r="P56" s="22" t="str">
        <f t="shared" ca="1" si="0"/>
        <v/>
      </c>
      <c r="Q56" s="14" t="str" cm="1">
        <f t="array" aca="1" ref="Q56" ca="1">_xlfn.IFS(P56="","",
$B$11="Hə", _xlfn.XLOOKUP(DATE(P56, 12, 31), rou_table_dates, rou_table_nbvs,0, 0),
TRUE,  MAX(0, ROUND($M$14 - $M$14/ (last_rou_date - $B$2) * (DATE(P56,12,31) - $B$2), 2) )
)</f>
        <v/>
      </c>
      <c r="R56" s="57" t="str" cm="1">
        <f t="array" aca="1" ref="R56" ca="1">_xlfn.IFS(P56="","",
$B$11="Hə", _xlfn.XLOOKUP(DATE(P56, 12, 31), lease_table_dates, lease_table_balances,0, 0),
TRUE, IFERROR( XNPV($B$6, IF(payment_dates &gt;DATE(P56, 12, 31), payments,  0),  IF(payment_dates &gt;DATE(P56, 12, 31), payment_dates,  DATE(P56, 12, 31))    ),0)
)</f>
        <v/>
      </c>
      <c r="S56" s="14" t="str" cm="1">
        <f t="array" aca="1" ref="S56" ca="1">_xlfn.IFS(P56="","",
TRUE,  MIN( MIN(Q55, $M$14), ROUND($M$14/ (last_rou_date - $B$2) * (DATE(P56,12,31) - MAX($B$2, DATE(P56-1, 12, 31))), 2) )
)</f>
        <v/>
      </c>
      <c r="T56" s="15" t="str" cm="1">
        <f t="array" aca="1" ref="T56" ca="1">_xlfn.IFS(P56="", "",
ISTEXT(R55), R56- (H56 - SUMIFS( lease_table_payments, lease_table_years, P56) -$AG$14 ),
AND(ISNUMBER(R55), R56&lt;&gt;""),   R56- (R55 - SUMIFS( lease_table_payments, lease_table_years, P56) )
)</f>
        <v/>
      </c>
      <c r="U56" s="14"/>
      <c r="V56" s="73">
        <f t="shared" si="2"/>
        <v>43</v>
      </c>
      <c r="W56" s="74" cm="1">
        <f t="array" ref="W56">_xlfn.IFS(
OR(W55=$B$4, W55=""),"",
TRUE,W55+1
)</f>
        <v>42</v>
      </c>
      <c r="X56" s="75" cm="1">
        <f t="array" ref="X56">_xlfn.IFS(X55="","",
W56="", "",
AND($B$3="İllik"),DATE(YEAR(X55)+1,MONTH(X55),DAY(X55) ),
AND($B$3="Aylıq", $AH$14="Not end"), EDATE(X55,1),
AND($B$3="Aylıq", $AH$14="End"), EOMONTH(X55,1)
)</f>
        <v>45979</v>
      </c>
      <c r="Y56" s="75" t="str" cm="1">
        <f t="array" aca="1" ref="Y56" ca="1">_xlfn.IFS(
AND($B$7="Dövrün əvvəlində", Y55&lt;=last_rou_date), DATE(YEAR(Y55)+1, 12, 31),
AND($B$7="Dövrün sonunda", Y55&lt;=last_payment_date), DATE(YEAR(Y55)+1, 12, 31),
TRUE, ""
)</f>
        <v/>
      </c>
      <c r="Z56" s="75" t="str" cm="1">
        <f t="array" aca="1" ref="Z56" ca="1">_xlfn.IFS(
AND($AN$14="Not year_end", Z55&gt;last_payment_date), "",
AND($AN$14="Year_end", Z55&gt;=last_payment_date), "",
AND($AN$14="Year_end"), DATE(YEAR(Z55+1), 12, 31),
AND($AN$14="Not year_end", MONTH(Z55)=12, DAY(Z55)=31), DATE(YEAR(Z54)+1, MONTH(Z54), DAY(Z54)),
AND($AN$14="Not year_end", OR(MONTH(Z55)&lt;&gt;12, DAY(Z55)&lt;&gt;31) ), DATE(YEAR(Z55), 12, 31)
)</f>
        <v/>
      </c>
      <c r="AA56" s="75" cm="1">
        <f t="array" aca="1" ref="AA56" ca="1">_xlfn.IFS(AA55="", "",
AND(AA55=last_payment_date, OR(MONTH(AA55)&lt;&gt;12, DAY(AA55)&lt;&gt;31) ), DATE(YEAR(AA55), 12, 31),
AND(MONTH(AA55)=12, DAY(AA55)=31, AA55&gt;=last_payment_date), "",
AND(MONTH(AA55)=12, DAY(AA55)&lt;&gt;31),  EOMONTH(AA55,0),
AND(MONTH(AA55)=12, DAY(AA55)=31, $AH$14="Not end"),  EDATE(AA54,1),
AND($AH$14="Not end"), EDATE(AA55, 1),
AND($AH$14="End"), EOMONTH(AA55, 1)
)</f>
        <v>45887</v>
      </c>
      <c r="AB56" s="75" cm="1">
        <f t="array" aca="1" ref="AB56" ca="1">_xlfn.IFS(AB55="","",
AND(AB55=last_rou_date), "",
AND($B$3="İllik"),DATE(YEAR(AB55)+1,MONTH(AB55),DAY(AB55) ),
AND($B$3="Aylıq", $AH$14="Not end"), EDATE(AB55,1),
AND($B$3="Aylıq", $AH$14="End"), EOMONTH(AB55,1)
)</f>
        <v>45979</v>
      </c>
      <c r="AC56" s="75" t="str" cm="1">
        <f t="array" aca="1" ref="AC56" ca="1">_xlfn.IFS(
AND($AN$14="Not year_end", AC55&gt;last_rou_date), "",
AND($AN$14="Year_end", AC55&gt;=last_rou_date), "",
AND($AN$14="Year_end"), DATE(YEAR(AC55+1), 12, 31),
AND($AN$14="Not year_end", MONTH(AC55)=12, DAY(AC55)=31), DATE(YEAR(AC54)+1, MONTH(AC54), DAY(AC54)),
AND($AN$14="Not year_end", OR(MONTH(AC55)&lt;&gt;12, DAY(AC55)&lt;&gt;31) ), DATE(YEAR(AC55), 12, 31)
)</f>
        <v/>
      </c>
      <c r="AD56" s="75" cm="1">
        <f t="array" aca="1" ref="AD56" ca="1">_xlfn.IFS(AD55="", "",
AND(AD55=last_rou_date, OR(MONTH(AD55)&lt;&gt;12, DAY(AD55)&lt;&gt;31) ), DATE(YEAR(AD55), 12, 31),
AND(MONTH(AD55)=12, DAY(AD55)=31, AD55&gt;=last_rou_date), "",
AND(MONTH(AD55)=12, DAY(AD55)&lt;&gt;31),  EOMONTH(AD55,0),
AND(MONTH(AD55)=12, DAY(AD55)=31, $AH$14="Not end"),  EDATE(AD54,1),
AND($AH$14="Not end"), EDATE(AD55, 1),
AND($AH$14="End"), EOMONTH(AD55, 1)
)</f>
        <v>45887</v>
      </c>
      <c r="AE56" s="68" cm="1">
        <f t="array" ref="AE56">_xlfn.IFS(W56="", "",
AND(W56&gt;0, W56&lt;=$B$4, $C$2="İllik artım, faiz olaraq", $D$2&gt;0, $B$3="İllik"), $B$5*((1+$D$2)^(W56-1)),
AND(W56&gt;0, W56&lt;=$B$4, $C$2="İllik artım, faiz olaraq", $D$2&gt;0, $B$3="Aylıq"), $B$5*((1+$D$2)^ROUNDDOWN((W56-1)/12,0)),
AND(W56=1, $C$2="Aşağıdakı kimi dəyişir", ), $B$5,
AND(W56&gt;1, W56&lt;=$B$4, $C$2="Aşağıdakı kimi dəyişir"), IFERROR(VLOOKUP(W56, $C$4:$D$7, 2, FALSE), AE55),
AND(W56&gt;0, W56&lt;=$B$4), $B$5,
TRUE,0 )</f>
        <v>3400</v>
      </c>
      <c r="AF56" s="76">
        <f t="shared" ca="1" si="1"/>
        <v>2025</v>
      </c>
    </row>
    <row r="57" spans="1:32" x14ac:dyDescent="0.4">
      <c r="A57" s="13" cm="1">
        <f t="array" aca="1" ref="A57" ca="1">_xlfn.IFS(
AND(SUMIFS(lease_table_interest_accruals, lease_table_dates, A56)&gt;0, COUNTIFS($E$14:E56, "Interest accrual", $A$14:A56, A56)=0),  A56,
AND(SUMIFS(lease_table_payments, lease_table_dates, A56)&gt;0, COUNTIFS($E$14:E56, "Payment", $A$14:A56, A56)=0),  A56,
AND(SUMIFS(rou_table_deprs, rou_table_dates, A56)&gt;0, COUNTIFS($E$14:E56, "Depreciation", $A$14:A56, A56)=0),  A56,
TRUE,  IFERROR(INDEX(rou_table_dates,  MATCH(A56, rou_table_dates)+1, ), "")
)</f>
        <v>45125</v>
      </c>
      <c r="B57" s="1" t="str" cm="1">
        <f t="array" aca="1" ref="B57" ca="1">_xlfn.IFS(
AND(E57="Payment", A57=$B$2), $AM$14,
E57="Payment", $AM$15,
E57="Interest accrual", $AM$18,
E57="Depreciation", $AM$17,
TRUE, "")</f>
        <v>Lizinq öhdəliyi</v>
      </c>
      <c r="C57" s="1" t="str" cm="1">
        <f t="array" aca="1" ref="C57" ca="1">_xlfn.IFS(
E57="Payment", $AM$19,
E57="Interest accrual", $AM$15,
E57="Depreciation", $AM$16,
TRUE, "")</f>
        <v>Pul vəsaitləri/Kreditor borcları</v>
      </c>
      <c r="D57" s="14" cm="1">
        <f t="array" aca="1" ref="D57" ca="1">_xlfn.IFS(
E57="Payment", _xlfn.XLOOKUP(A57, lease_table_dates, lease_table_payments, 0, 0),
E57="Interest accrual", _xlfn.XLOOKUP(A57, lease_table_dates, lease_table_interest_accruals, 0, 0),
E57="Depreciation", _xlfn.XLOOKUP(A57, rou_table_dates, rou_table_deprs, 0, 0),
TRUE, ""
)</f>
        <v>3400</v>
      </c>
      <c r="E57" s="7" t="str" cm="1">
        <f t="array" aca="1" ref="E57" ca="1">_xlfn.IFS(
AND(SUMIFS(lease_table_interest_accruals, lease_table_dates, A57)&gt;0, COUNTIFS($E$14:E56, "Interest accrual", $A$14:A56, A57)=0), "Interest accrual",
AND(SUMIFS(lease_table_payments, lease_table_dates, A57)&gt;0, COUNTIFS($E$14:E56, "Payment", $A$14:A56, A57)=0), "Payment",
AND(SUMIFS(rou_table_deprs, rou_table_dates, A57)&gt;0, COUNTIFS($E$14:E56, "Depreciation", $A$14:A56, A57)=0), "Depreciation",
TRUE,  ""
)</f>
        <v>Payment</v>
      </c>
      <c r="G57" s="13" cm="1">
        <f t="array" aca="1" ref="G57" ca="1">_xlfn.IFS(
AND($B$11="Hə", $B$3="İllik"), Z57,
AND($B$11="Hə", $B$3="Aylıq"), AA57,
$B$11="Yox", X57)</f>
        <v>45918</v>
      </c>
      <c r="H57" s="14" cm="1">
        <f t="array" aca="1" ref="H57" ca="1">_xlfn.IFS( G57="", "",
TRUE, ROUND( H56+I57-J57, 2) )</f>
        <v>26068.75</v>
      </c>
      <c r="I57" s="14" cm="1">
        <f t="array" aca="1" ref="I57" ca="1">_xlfn.IFS(G57="", "",
G57=last_payment_date, (J57-H56),
 TRUE,  -  (H56- H56* (1+$B$6)^ (_xlfn.DAYS(G57,G56)/365) )
)</f>
        <v>284.4934446422194</v>
      </c>
      <c r="J57" s="14" cm="1">
        <f t="array" aca="1" ref="J57" ca="1">_xlfn.IFS(G57="", "",
TRUE, _xlfn.XLOOKUP(G57,  payment_dates, payments,0,0)
)</f>
        <v>3400</v>
      </c>
      <c r="L57" s="2" cm="1">
        <f t="array" aca="1" ref="L57" ca="1">_xlfn.IFS(
AND($B$11="Hə", $B$3="İllik"), AC57,
AND($B$11="Hə", $B$3="Aylıq"), AD57,
$B$11="Yox", AB57)</f>
        <v>45918</v>
      </c>
      <c r="M57" s="14" cm="1">
        <f t="array" aca="1" ref="M57" ca="1">_xlfn.IFS( L57="", "",
(M56-N57)&lt;=0.5, 0,
TRUE,  M56-N57)</f>
        <v>21586.874018197675</v>
      </c>
      <c r="N57" s="15" cm="1">
        <f t="array" aca="1" ref="N57" ca="1">_xlfn.IFS(
L57="", "",
TRUE, MIN(M56, ROUND($M$14/ (last_rou_date - $B$2) * (L57-L56), 2) )
)</f>
        <v>2765.25</v>
      </c>
      <c r="P57" s="22" t="str">
        <f t="shared" ca="1" si="0"/>
        <v/>
      </c>
      <c r="Q57" s="14" t="str" cm="1">
        <f t="array" aca="1" ref="Q57" ca="1">_xlfn.IFS(P57="","",
$B$11="Hə", _xlfn.XLOOKUP(DATE(P57, 12, 31), rou_table_dates, rou_table_nbvs,0, 0),
TRUE,  MAX(0, ROUND($M$14 - $M$14/ (last_rou_date - $B$2) * (DATE(P57,12,31) - $B$2), 2) )
)</f>
        <v/>
      </c>
      <c r="R57" s="57" t="str" cm="1">
        <f t="array" aca="1" ref="R57" ca="1">_xlfn.IFS(P57="","",
$B$11="Hə", _xlfn.XLOOKUP(DATE(P57, 12, 31), lease_table_dates, lease_table_balances,0, 0),
TRUE, IFERROR( XNPV($B$6, IF(payment_dates &gt;DATE(P57, 12, 31), payments,  0),  IF(payment_dates &gt;DATE(P57, 12, 31), payment_dates,  DATE(P57, 12, 31))    ),0)
)</f>
        <v/>
      </c>
      <c r="S57" s="14" t="str" cm="1">
        <f t="array" aca="1" ref="S57" ca="1">_xlfn.IFS(P57="","",
TRUE,  MIN( MIN(Q56, $M$14), ROUND($M$14/ (last_rou_date - $B$2) * (DATE(P57,12,31) - MAX($B$2, DATE(P57-1, 12, 31))), 2) )
)</f>
        <v/>
      </c>
      <c r="T57" s="15" t="str" cm="1">
        <f t="array" aca="1" ref="T57" ca="1">_xlfn.IFS(P57="", "",
ISTEXT(R56), R57- (H57 - SUMIFS( lease_table_payments, lease_table_years, P57) -$AG$14 ),
AND(ISNUMBER(R56), R57&lt;&gt;""),   R57- (R56 - SUMIFS( lease_table_payments, lease_table_years, P57) )
)</f>
        <v/>
      </c>
      <c r="U57" s="14"/>
      <c r="V57" s="73">
        <f t="shared" si="2"/>
        <v>44</v>
      </c>
      <c r="W57" s="74" cm="1">
        <f t="array" ref="W57">_xlfn.IFS(
OR(W56=$B$4, W56=""),"",
TRUE,W56+1
)</f>
        <v>43</v>
      </c>
      <c r="X57" s="75" cm="1">
        <f t="array" ref="X57">_xlfn.IFS(X56="","",
W57="", "",
AND($B$3="İllik"),DATE(YEAR(X56)+1,MONTH(X56),DAY(X56) ),
AND($B$3="Aylıq", $AH$14="Not end"), EDATE(X56,1),
AND($B$3="Aylıq", $AH$14="End"), EOMONTH(X56,1)
)</f>
        <v>46009</v>
      </c>
      <c r="Y57" s="75" t="str" cm="1">
        <f t="array" aca="1" ref="Y57" ca="1">_xlfn.IFS(
AND($B$7="Dövrün əvvəlində", Y56&lt;=last_rou_date), DATE(YEAR(Y56)+1, 12, 31),
AND($B$7="Dövrün sonunda", Y56&lt;=last_payment_date), DATE(YEAR(Y56)+1, 12, 31),
TRUE, ""
)</f>
        <v/>
      </c>
      <c r="Z57" s="75" t="str" cm="1">
        <f t="array" aca="1" ref="Z57" ca="1">_xlfn.IFS(
AND($AN$14="Not year_end", Z56&gt;last_payment_date), "",
AND($AN$14="Year_end", Z56&gt;=last_payment_date), "",
AND($AN$14="Year_end"), DATE(YEAR(Z56+1), 12, 31),
AND($AN$14="Not year_end", MONTH(Z56)=12, DAY(Z56)=31), DATE(YEAR(Z55)+1, MONTH(Z55), DAY(Z55)),
AND($AN$14="Not year_end", OR(MONTH(Z56)&lt;&gt;12, DAY(Z56)&lt;&gt;31) ), DATE(YEAR(Z56), 12, 31)
)</f>
        <v/>
      </c>
      <c r="AA57" s="75" cm="1">
        <f t="array" aca="1" ref="AA57" ca="1">_xlfn.IFS(AA56="", "",
AND(AA56=last_payment_date, OR(MONTH(AA56)&lt;&gt;12, DAY(AA56)&lt;&gt;31) ), DATE(YEAR(AA56), 12, 31),
AND(MONTH(AA56)=12, DAY(AA56)=31, AA56&gt;=last_payment_date), "",
AND(MONTH(AA56)=12, DAY(AA56)&lt;&gt;31),  EOMONTH(AA56,0),
AND(MONTH(AA56)=12, DAY(AA56)=31, $AH$14="Not end"),  EDATE(AA55,1),
AND($AH$14="Not end"), EDATE(AA56, 1),
AND($AH$14="End"), EOMONTH(AA56, 1)
)</f>
        <v>45918</v>
      </c>
      <c r="AB57" s="75" cm="1">
        <f t="array" aca="1" ref="AB57" ca="1">_xlfn.IFS(AB56="","",
AND(AB56=last_rou_date), "",
AND($B$3="İllik"),DATE(YEAR(AB56)+1,MONTH(AB56),DAY(AB56) ),
AND($B$3="Aylıq", $AH$14="Not end"), EDATE(AB56,1),
AND($B$3="Aylıq", $AH$14="End"), EOMONTH(AB56,1)
)</f>
        <v>46009</v>
      </c>
      <c r="AC57" s="75" t="str" cm="1">
        <f t="array" aca="1" ref="AC57" ca="1">_xlfn.IFS(
AND($AN$14="Not year_end", AC56&gt;last_rou_date), "",
AND($AN$14="Year_end", AC56&gt;=last_rou_date), "",
AND($AN$14="Year_end"), DATE(YEAR(AC56+1), 12, 31),
AND($AN$14="Not year_end", MONTH(AC56)=12, DAY(AC56)=31), DATE(YEAR(AC55)+1, MONTH(AC55), DAY(AC55)),
AND($AN$14="Not year_end", OR(MONTH(AC56)&lt;&gt;12, DAY(AC56)&lt;&gt;31) ), DATE(YEAR(AC56), 12, 31)
)</f>
        <v/>
      </c>
      <c r="AD57" s="75" cm="1">
        <f t="array" aca="1" ref="AD57" ca="1">_xlfn.IFS(AD56="", "",
AND(AD56=last_rou_date, OR(MONTH(AD56)&lt;&gt;12, DAY(AD56)&lt;&gt;31) ), DATE(YEAR(AD56), 12, 31),
AND(MONTH(AD56)=12, DAY(AD56)=31, AD56&gt;=last_rou_date), "",
AND(MONTH(AD56)=12, DAY(AD56)&lt;&gt;31),  EOMONTH(AD56,0),
AND(MONTH(AD56)=12, DAY(AD56)=31, $AH$14="Not end"),  EDATE(AD55,1),
AND($AH$14="Not end"), EDATE(AD56, 1),
AND($AH$14="End"), EOMONTH(AD56, 1)
)</f>
        <v>45918</v>
      </c>
      <c r="AE57" s="68" cm="1">
        <f t="array" ref="AE57">_xlfn.IFS(W57="", "",
AND(W57&gt;0, W57&lt;=$B$4, $C$2="İllik artım, faiz olaraq", $D$2&gt;0, $B$3="İllik"), $B$5*((1+$D$2)^(W57-1)),
AND(W57&gt;0, W57&lt;=$B$4, $C$2="İllik artım, faiz olaraq", $D$2&gt;0, $B$3="Aylıq"), $B$5*((1+$D$2)^ROUNDDOWN((W57-1)/12,0)),
AND(W57=1, $C$2="Aşağıdakı kimi dəyişir", ), $B$5,
AND(W57&gt;1, W57&lt;=$B$4, $C$2="Aşağıdakı kimi dəyişir"), IFERROR(VLOOKUP(W57, $C$4:$D$7, 2, FALSE), AE56),
AND(W57&gt;0, W57&lt;=$B$4), $B$5,
TRUE,0 )</f>
        <v>3400</v>
      </c>
      <c r="AF57" s="76">
        <f t="shared" ca="1" si="1"/>
        <v>2025</v>
      </c>
    </row>
    <row r="58" spans="1:32" x14ac:dyDescent="0.4">
      <c r="A58" s="13" cm="1">
        <f t="array" aca="1" ref="A58" ca="1">_xlfn.IFS(
AND(SUMIFS(lease_table_interest_accruals, lease_table_dates, A57)&gt;0, COUNTIFS($E$14:E57, "Interest accrual", $A$14:A57, A57)=0),  A57,
AND(SUMIFS(lease_table_payments, lease_table_dates, A57)&gt;0, COUNTIFS($E$14:E57, "Payment", $A$14:A57, A57)=0),  A57,
AND(SUMIFS(rou_table_deprs, rou_table_dates, A57)&gt;0, COUNTIFS($E$14:E57, "Depreciation", $A$14:A57, A57)=0),  A57,
TRUE,  IFERROR(INDEX(rou_table_dates,  MATCH(A57, rou_table_dates)+1, ), "")
)</f>
        <v>45125</v>
      </c>
      <c r="B58" s="1" t="str" cm="1">
        <f t="array" aca="1" ref="B58" ca="1">_xlfn.IFS(
AND(E58="Payment", A58=$B$2), $AM$14,
E58="Payment", $AM$15,
E58="Interest accrual", $AM$18,
E58="Depreciation", $AM$17,
TRUE, "")</f>
        <v>Amortizasiya xərci</v>
      </c>
      <c r="C58" s="1" t="str" cm="1">
        <f t="array" aca="1" ref="C58" ca="1">_xlfn.IFS(
E58="Payment", $AM$19,
E58="Interest accrual", $AM$15,
E58="Depreciation", $AM$16,
TRUE, "")</f>
        <v>İstifadə hüququ - Yığılmış amortizasiya</v>
      </c>
      <c r="D58" s="14" cm="1">
        <f t="array" aca="1" ref="D58" ca="1">_xlfn.IFS(
E58="Payment", _xlfn.XLOOKUP(A58, lease_table_dates, lease_table_payments, 0, 0),
E58="Interest accrual", _xlfn.XLOOKUP(A58, lease_table_dates, lease_table_interest_accruals, 0, 0),
E58="Depreciation", _xlfn.XLOOKUP(A58, rou_table_dates, rou_table_deprs, 0, 0),
TRUE, ""
)</f>
        <v>2676.05</v>
      </c>
      <c r="E58" s="7" t="str" cm="1">
        <f t="array" aca="1" ref="E58" ca="1">_xlfn.IFS(
AND(SUMIFS(lease_table_interest_accruals, lease_table_dates, A58)&gt;0, COUNTIFS($E$14:E57, "Interest accrual", $A$14:A57, A58)=0), "Interest accrual",
AND(SUMIFS(lease_table_payments, lease_table_dates, A58)&gt;0, COUNTIFS($E$14:E57, "Payment", $A$14:A57, A58)=0), "Payment",
AND(SUMIFS(rou_table_deprs, rou_table_dates, A58)&gt;0, COUNTIFS($E$14:E57, "Depreciation", $A$14:A57, A58)=0), "Depreciation",
TRUE,  ""
)</f>
        <v>Depreciation</v>
      </c>
      <c r="G58" s="13" cm="1">
        <f t="array" aca="1" ref="G58" ca="1">_xlfn.IFS(
AND($B$11="Hə", $B$3="İllik"), Z58,
AND($B$11="Hə", $B$3="Aylıq"), AA58,
$B$11="Yox", X58)</f>
        <v>45948</v>
      </c>
      <c r="H58" s="14" cm="1">
        <f t="array" aca="1" ref="H58" ca="1">_xlfn.IFS( G58="", "",
TRUE, ROUND( H57+I58-J58, 2) )</f>
        <v>22914.639999999999</v>
      </c>
      <c r="I58" s="14" cm="1">
        <f t="array" aca="1" ref="I58" ca="1">_xlfn.IFS(G58="", "",
G58=last_payment_date, (J58-H57),
 TRUE,  -  (H57- H57* (1+$B$6)^ (_xlfn.DAYS(G58,G57)/365) )
)</f>
        <v>245.88683965512973</v>
      </c>
      <c r="J58" s="14" cm="1">
        <f t="array" aca="1" ref="J58" ca="1">_xlfn.IFS(G58="", "",
TRUE, _xlfn.XLOOKUP(G58,  payment_dates, payments,0,0)
)</f>
        <v>3400</v>
      </c>
      <c r="L58" s="2" cm="1">
        <f t="array" aca="1" ref="L58" ca="1">_xlfn.IFS(
AND($B$11="Hə", $B$3="İllik"), AC58,
AND($B$11="Hə", $B$3="Aylıq"), AD58,
$B$11="Yox", AB58)</f>
        <v>45948</v>
      </c>
      <c r="M58" s="14" cm="1">
        <f t="array" aca="1" ref="M58" ca="1">_xlfn.IFS( L58="", "",
(M57-N58)&lt;=0.5, 0,
TRUE,  M57-N58)</f>
        <v>18910.824018197676</v>
      </c>
      <c r="N58" s="15" cm="1">
        <f t="array" aca="1" ref="N58" ca="1">_xlfn.IFS(
L58="", "",
TRUE, MIN(M57, ROUND($M$14/ (last_rou_date - $B$2) * (L58-L57), 2) )
)</f>
        <v>2676.05</v>
      </c>
      <c r="P58" s="22" t="str">
        <f t="shared" ca="1" si="0"/>
        <v/>
      </c>
      <c r="Q58" s="14" t="str" cm="1">
        <f t="array" aca="1" ref="Q58" ca="1">_xlfn.IFS(P58="","",
$B$11="Hə", _xlfn.XLOOKUP(DATE(P58, 12, 31), rou_table_dates, rou_table_nbvs,0, 0),
TRUE,  MAX(0, ROUND($M$14 - $M$14/ (last_rou_date - $B$2) * (DATE(P58,12,31) - $B$2), 2) )
)</f>
        <v/>
      </c>
      <c r="R58" s="57" t="str" cm="1">
        <f t="array" aca="1" ref="R58" ca="1">_xlfn.IFS(P58="","",
$B$11="Hə", _xlfn.XLOOKUP(DATE(P58, 12, 31), lease_table_dates, lease_table_balances,0, 0),
TRUE, IFERROR( XNPV($B$6, IF(payment_dates &gt;DATE(P58, 12, 31), payments,  0),  IF(payment_dates &gt;DATE(P58, 12, 31), payment_dates,  DATE(P58, 12, 31))    ),0)
)</f>
        <v/>
      </c>
      <c r="S58" s="14" t="str" cm="1">
        <f t="array" aca="1" ref="S58" ca="1">_xlfn.IFS(P58="","",
TRUE,  MIN( MIN(Q57, $M$14), ROUND($M$14/ (last_rou_date - $B$2) * (DATE(P58,12,31) - MAX($B$2, DATE(P58-1, 12, 31))), 2) )
)</f>
        <v/>
      </c>
      <c r="T58" s="15" t="str" cm="1">
        <f t="array" aca="1" ref="T58" ca="1">_xlfn.IFS(P58="", "",
ISTEXT(R57), R58- (H58 - SUMIFS( lease_table_payments, lease_table_years, P58) -$AG$14 ),
AND(ISNUMBER(R57), R58&lt;&gt;""),   R58- (R57 - SUMIFS( lease_table_payments, lease_table_years, P58) )
)</f>
        <v/>
      </c>
      <c r="U58" s="14"/>
      <c r="V58" s="73">
        <f t="shared" si="2"/>
        <v>45</v>
      </c>
      <c r="W58" s="74" cm="1">
        <f t="array" ref="W58">_xlfn.IFS(
OR(W57=$B$4, W57=""),"",
TRUE,W57+1
)</f>
        <v>44</v>
      </c>
      <c r="X58" s="75" cm="1">
        <f t="array" ref="X58">_xlfn.IFS(X57="","",
W58="", "",
AND($B$3="İllik"),DATE(YEAR(X57)+1,MONTH(X57),DAY(X57) ),
AND($B$3="Aylıq", $AH$14="Not end"), EDATE(X57,1),
AND($B$3="Aylıq", $AH$14="End"), EOMONTH(X57,1)
)</f>
        <v>46040</v>
      </c>
      <c r="Y58" s="75" t="str" cm="1">
        <f t="array" aca="1" ref="Y58" ca="1">_xlfn.IFS(
AND($B$7="Dövrün əvvəlində", Y57&lt;=last_rou_date), DATE(YEAR(Y57)+1, 12, 31),
AND($B$7="Dövrün sonunda", Y57&lt;=last_payment_date), DATE(YEAR(Y57)+1, 12, 31),
TRUE, ""
)</f>
        <v/>
      </c>
      <c r="Z58" s="75" t="str" cm="1">
        <f t="array" aca="1" ref="Z58" ca="1">_xlfn.IFS(
AND($AN$14="Not year_end", Z57&gt;last_payment_date), "",
AND($AN$14="Year_end", Z57&gt;=last_payment_date), "",
AND($AN$14="Year_end"), DATE(YEAR(Z57+1), 12, 31),
AND($AN$14="Not year_end", MONTH(Z57)=12, DAY(Z57)=31), DATE(YEAR(Z56)+1, MONTH(Z56), DAY(Z56)),
AND($AN$14="Not year_end", OR(MONTH(Z57)&lt;&gt;12, DAY(Z57)&lt;&gt;31) ), DATE(YEAR(Z57), 12, 31)
)</f>
        <v/>
      </c>
      <c r="AA58" s="75" cm="1">
        <f t="array" aca="1" ref="AA58" ca="1">_xlfn.IFS(AA57="", "",
AND(AA57=last_payment_date, OR(MONTH(AA57)&lt;&gt;12, DAY(AA57)&lt;&gt;31) ), DATE(YEAR(AA57), 12, 31),
AND(MONTH(AA57)=12, DAY(AA57)=31, AA57&gt;=last_payment_date), "",
AND(MONTH(AA57)=12, DAY(AA57)&lt;&gt;31),  EOMONTH(AA57,0),
AND(MONTH(AA57)=12, DAY(AA57)=31, $AH$14="Not end"),  EDATE(AA56,1),
AND($AH$14="Not end"), EDATE(AA57, 1),
AND($AH$14="End"), EOMONTH(AA57, 1)
)</f>
        <v>45948</v>
      </c>
      <c r="AB58" s="75" cm="1">
        <f t="array" aca="1" ref="AB58" ca="1">_xlfn.IFS(AB57="","",
AND(AB57=last_rou_date), "",
AND($B$3="İllik"),DATE(YEAR(AB57)+1,MONTH(AB57),DAY(AB57) ),
AND($B$3="Aylıq", $AH$14="Not end"), EDATE(AB57,1),
AND($B$3="Aylıq", $AH$14="End"), EOMONTH(AB57,1)
)</f>
        <v>46040</v>
      </c>
      <c r="AC58" s="75" t="str" cm="1">
        <f t="array" aca="1" ref="AC58" ca="1">_xlfn.IFS(
AND($AN$14="Not year_end", AC57&gt;last_rou_date), "",
AND($AN$14="Year_end", AC57&gt;=last_rou_date), "",
AND($AN$14="Year_end"), DATE(YEAR(AC57+1), 12, 31),
AND($AN$14="Not year_end", MONTH(AC57)=12, DAY(AC57)=31), DATE(YEAR(AC56)+1, MONTH(AC56), DAY(AC56)),
AND($AN$14="Not year_end", OR(MONTH(AC57)&lt;&gt;12, DAY(AC57)&lt;&gt;31) ), DATE(YEAR(AC57), 12, 31)
)</f>
        <v/>
      </c>
      <c r="AD58" s="75" cm="1">
        <f t="array" aca="1" ref="AD58" ca="1">_xlfn.IFS(AD57="", "",
AND(AD57=last_rou_date, OR(MONTH(AD57)&lt;&gt;12, DAY(AD57)&lt;&gt;31) ), DATE(YEAR(AD57), 12, 31),
AND(MONTH(AD57)=12, DAY(AD57)=31, AD57&gt;=last_rou_date), "",
AND(MONTH(AD57)=12, DAY(AD57)&lt;&gt;31),  EOMONTH(AD57,0),
AND(MONTH(AD57)=12, DAY(AD57)=31, $AH$14="Not end"),  EDATE(AD56,1),
AND($AH$14="Not end"), EDATE(AD57, 1),
AND($AH$14="End"), EOMONTH(AD57, 1)
)</f>
        <v>45948</v>
      </c>
      <c r="AE58" s="68" cm="1">
        <f t="array" ref="AE58">_xlfn.IFS(W58="", "",
AND(W58&gt;0, W58&lt;=$B$4, $C$2="İllik artım, faiz olaraq", $D$2&gt;0, $B$3="İllik"), $B$5*((1+$D$2)^(W58-1)),
AND(W58&gt;0, W58&lt;=$B$4, $C$2="İllik artım, faiz olaraq", $D$2&gt;0, $B$3="Aylıq"), $B$5*((1+$D$2)^ROUNDDOWN((W58-1)/12,0)),
AND(W58=1, $C$2="Aşağıdakı kimi dəyişir", ), $B$5,
AND(W58&gt;1, W58&lt;=$B$4, $C$2="Aşağıdakı kimi dəyişir"), IFERROR(VLOOKUP(W58, $C$4:$D$7, 2, FALSE), AE57),
AND(W58&gt;0, W58&lt;=$B$4), $B$5,
TRUE,0 )</f>
        <v>3400</v>
      </c>
      <c r="AF58" s="76">
        <f t="shared" ca="1" si="1"/>
        <v>2025</v>
      </c>
    </row>
    <row r="59" spans="1:32" x14ac:dyDescent="0.4">
      <c r="A59" s="13" cm="1">
        <f t="array" aca="1" ref="A59" ca="1">_xlfn.IFS(
AND(SUMIFS(lease_table_interest_accruals, lease_table_dates, A58)&gt;0, COUNTIFS($E$14:E58, "Interest accrual", $A$14:A58, A58)=0),  A58,
AND(SUMIFS(lease_table_payments, lease_table_dates, A58)&gt;0, COUNTIFS($E$14:E58, "Payment", $A$14:A58, A58)=0),  A58,
AND(SUMIFS(rou_table_deprs, rou_table_dates, A58)&gt;0, COUNTIFS($E$14:E58, "Depreciation", $A$14:A58, A58)=0),  A58,
TRUE,  IFERROR(INDEX(rou_table_dates,  MATCH(A58, rou_table_dates)+1, ), "")
)</f>
        <v>45156</v>
      </c>
      <c r="B59" s="1" t="str" cm="1">
        <f t="array" aca="1" ref="B59" ca="1">_xlfn.IFS(
AND(E59="Payment", A59=$B$2), $AM$14,
E59="Payment", $AM$15,
E59="Interest accrual", $AM$18,
E59="Depreciation", $AM$17,
TRUE, "")</f>
        <v>Faiz xərci</v>
      </c>
      <c r="C59" s="1" t="str" cm="1">
        <f t="array" aca="1" ref="C59" ca="1">_xlfn.IFS(
E59="Payment", $AM$19,
E59="Interest accrual", $AM$15,
E59="Depreciation", $AM$16,
TRUE, "")</f>
        <v>Lizinq öhdəliyi</v>
      </c>
      <c r="D59" s="14" cm="1">
        <f t="array" aca="1" ref="D59" ca="1">_xlfn.IFS(
E59="Payment", _xlfn.XLOOKUP(A59, lease_table_dates, lease_table_payments, 0, 0),
E59="Interest accrual", _xlfn.XLOOKUP(A59, lease_table_dates, lease_table_interest_accruals, 0, 0),
E59="Depreciation", _xlfn.XLOOKUP(A59, rou_table_dates, rou_table_deprs, 0, 0),
TRUE, ""
)</f>
        <v>957.69355381817149</v>
      </c>
      <c r="E59" s="7" t="str" cm="1">
        <f t="array" aca="1" ref="E59" ca="1">_xlfn.IFS(
AND(SUMIFS(lease_table_interest_accruals, lease_table_dates, A59)&gt;0, COUNTIFS($E$14:E58, "Interest accrual", $A$14:A58, A59)=0), "Interest accrual",
AND(SUMIFS(lease_table_payments, lease_table_dates, A59)&gt;0, COUNTIFS($E$14:E58, "Payment", $A$14:A58, A59)=0), "Payment",
AND(SUMIFS(rou_table_deprs, rou_table_dates, A59)&gt;0, COUNTIFS($E$14:E58, "Depreciation", $A$14:A58, A59)=0), "Depreciation",
TRUE,  ""
)</f>
        <v>Interest accrual</v>
      </c>
      <c r="G59" s="13" cm="1">
        <f t="array" aca="1" ref="G59" ca="1">_xlfn.IFS(
AND($B$11="Hə", $B$3="İllik"), Z59,
AND($B$11="Hə", $B$3="Aylıq"), AA59,
$B$11="Yox", X59)</f>
        <v>45979</v>
      </c>
      <c r="H59" s="14" cm="1">
        <f t="array" aca="1" ref="H59" ca="1">_xlfn.IFS( G59="", "",
TRUE, ROUND( H58+I59-J59, 2) )</f>
        <v>19738.02</v>
      </c>
      <c r="I59" s="14" cm="1">
        <f t="array" aca="1" ref="I59" ca="1">_xlfn.IFS(G59="", "",
G59=last_payment_date, (J59-H58),
 TRUE,  -  (H58- H58* (1+$B$6)^ (_xlfn.DAYS(G59,G58)/365) )
)</f>
        <v>223.37605498088305</v>
      </c>
      <c r="J59" s="14" cm="1">
        <f t="array" aca="1" ref="J59" ca="1">_xlfn.IFS(G59="", "",
TRUE, _xlfn.XLOOKUP(G59,  payment_dates, payments,0,0)
)</f>
        <v>3400</v>
      </c>
      <c r="L59" s="2" cm="1">
        <f t="array" aca="1" ref="L59" ca="1">_xlfn.IFS(
AND($B$11="Hə", $B$3="İllik"), AC59,
AND($B$11="Hə", $B$3="Aylıq"), AD59,
$B$11="Yox", AB59)</f>
        <v>45979</v>
      </c>
      <c r="M59" s="14" cm="1">
        <f t="array" aca="1" ref="M59" ca="1">_xlfn.IFS( L59="", "",
(M58-N59)&lt;=0.5, 0,
TRUE,  M58-N59)</f>
        <v>16145.574018197676</v>
      </c>
      <c r="N59" s="15" cm="1">
        <f t="array" aca="1" ref="N59" ca="1">_xlfn.IFS(
L59="", "",
TRUE, MIN(M58, ROUND($M$14/ (last_rou_date - $B$2) * (L59-L58), 2) )
)</f>
        <v>2765.25</v>
      </c>
      <c r="P59" s="22" t="str">
        <f t="shared" ca="1" si="0"/>
        <v/>
      </c>
      <c r="Q59" s="14" t="str" cm="1">
        <f t="array" aca="1" ref="Q59" ca="1">_xlfn.IFS(P59="","",
$B$11="Hə", _xlfn.XLOOKUP(DATE(P59, 12, 31), rou_table_dates, rou_table_nbvs,0, 0),
TRUE,  MAX(0, ROUND($M$14 - $M$14/ (last_rou_date - $B$2) * (DATE(P59,12,31) - $B$2), 2) )
)</f>
        <v/>
      </c>
      <c r="R59" s="57" t="str" cm="1">
        <f t="array" aca="1" ref="R59" ca="1">_xlfn.IFS(P59="","",
$B$11="Hə", _xlfn.XLOOKUP(DATE(P59, 12, 31), lease_table_dates, lease_table_balances,0, 0),
TRUE, IFERROR( XNPV($B$6, IF(payment_dates &gt;DATE(P59, 12, 31), payments,  0),  IF(payment_dates &gt;DATE(P59, 12, 31), payment_dates,  DATE(P59, 12, 31))    ),0)
)</f>
        <v/>
      </c>
      <c r="S59" s="14" t="str" cm="1">
        <f t="array" aca="1" ref="S59" ca="1">_xlfn.IFS(P59="","",
TRUE,  MIN( MIN(Q58, $M$14), ROUND($M$14/ (last_rou_date - $B$2) * (DATE(P59,12,31) - MAX($B$2, DATE(P59-1, 12, 31))), 2) )
)</f>
        <v/>
      </c>
      <c r="T59" s="15" t="str" cm="1">
        <f t="array" aca="1" ref="T59" ca="1">_xlfn.IFS(P59="", "",
ISTEXT(R58), R59- (H59 - SUMIFS( lease_table_payments, lease_table_years, P59) -$AG$14 ),
AND(ISNUMBER(R58), R59&lt;&gt;""),   R59- (R58 - SUMIFS( lease_table_payments, lease_table_years, P59) )
)</f>
        <v/>
      </c>
      <c r="U59" s="14"/>
      <c r="V59" s="73">
        <f t="shared" si="2"/>
        <v>46</v>
      </c>
      <c r="W59" s="74" cm="1">
        <f t="array" ref="W59">_xlfn.IFS(
OR(W58=$B$4, W58=""),"",
TRUE,W58+1
)</f>
        <v>45</v>
      </c>
      <c r="X59" s="75" cm="1">
        <f t="array" ref="X59">_xlfn.IFS(X58="","",
W59="", "",
AND($B$3="İllik"),DATE(YEAR(X58)+1,MONTH(X58),DAY(X58) ),
AND($B$3="Aylıq", $AH$14="Not end"), EDATE(X58,1),
AND($B$3="Aylıq", $AH$14="End"), EOMONTH(X58,1)
)</f>
        <v>46071</v>
      </c>
      <c r="Y59" s="75" t="str" cm="1">
        <f t="array" aca="1" ref="Y59" ca="1">_xlfn.IFS(
AND($B$7="Dövrün əvvəlində", Y58&lt;=last_rou_date), DATE(YEAR(Y58)+1, 12, 31),
AND($B$7="Dövrün sonunda", Y58&lt;=last_payment_date), DATE(YEAR(Y58)+1, 12, 31),
TRUE, ""
)</f>
        <v/>
      </c>
      <c r="Z59" s="75" t="str" cm="1">
        <f t="array" aca="1" ref="Z59" ca="1">_xlfn.IFS(
AND($AN$14="Not year_end", Z58&gt;last_payment_date), "",
AND($AN$14="Year_end", Z58&gt;=last_payment_date), "",
AND($AN$14="Year_end"), DATE(YEAR(Z58+1), 12, 31),
AND($AN$14="Not year_end", MONTH(Z58)=12, DAY(Z58)=31), DATE(YEAR(Z57)+1, MONTH(Z57), DAY(Z57)),
AND($AN$14="Not year_end", OR(MONTH(Z58)&lt;&gt;12, DAY(Z58)&lt;&gt;31) ), DATE(YEAR(Z58), 12, 31)
)</f>
        <v/>
      </c>
      <c r="AA59" s="75" cm="1">
        <f t="array" aca="1" ref="AA59" ca="1">_xlfn.IFS(AA58="", "",
AND(AA58=last_payment_date, OR(MONTH(AA58)&lt;&gt;12, DAY(AA58)&lt;&gt;31) ), DATE(YEAR(AA58), 12, 31),
AND(MONTH(AA58)=12, DAY(AA58)=31, AA58&gt;=last_payment_date), "",
AND(MONTH(AA58)=12, DAY(AA58)&lt;&gt;31),  EOMONTH(AA58,0),
AND(MONTH(AA58)=12, DAY(AA58)=31, $AH$14="Not end"),  EDATE(AA57,1),
AND($AH$14="Not end"), EDATE(AA58, 1),
AND($AH$14="End"), EOMONTH(AA58, 1)
)</f>
        <v>45979</v>
      </c>
      <c r="AB59" s="75" cm="1">
        <f t="array" aca="1" ref="AB59" ca="1">_xlfn.IFS(AB58="","",
AND(AB58=last_rou_date), "",
AND($B$3="İllik"),DATE(YEAR(AB58)+1,MONTH(AB58),DAY(AB58) ),
AND($B$3="Aylıq", $AH$14="Not end"), EDATE(AB58,1),
AND($B$3="Aylıq", $AH$14="End"), EOMONTH(AB58,1)
)</f>
        <v>46071</v>
      </c>
      <c r="AC59" s="75" t="str" cm="1">
        <f t="array" aca="1" ref="AC59" ca="1">_xlfn.IFS(
AND($AN$14="Not year_end", AC58&gt;last_rou_date), "",
AND($AN$14="Year_end", AC58&gt;=last_rou_date), "",
AND($AN$14="Year_end"), DATE(YEAR(AC58+1), 12, 31),
AND($AN$14="Not year_end", MONTH(AC58)=12, DAY(AC58)=31), DATE(YEAR(AC57)+1, MONTH(AC57), DAY(AC57)),
AND($AN$14="Not year_end", OR(MONTH(AC58)&lt;&gt;12, DAY(AC58)&lt;&gt;31) ), DATE(YEAR(AC58), 12, 31)
)</f>
        <v/>
      </c>
      <c r="AD59" s="75" cm="1">
        <f t="array" aca="1" ref="AD59" ca="1">_xlfn.IFS(AD58="", "",
AND(AD58=last_rou_date, OR(MONTH(AD58)&lt;&gt;12, DAY(AD58)&lt;&gt;31) ), DATE(YEAR(AD58), 12, 31),
AND(MONTH(AD58)=12, DAY(AD58)=31, AD58&gt;=last_rou_date), "",
AND(MONTH(AD58)=12, DAY(AD58)&lt;&gt;31),  EOMONTH(AD58,0),
AND(MONTH(AD58)=12, DAY(AD58)=31, $AH$14="Not end"),  EDATE(AD57,1),
AND($AH$14="Not end"), EDATE(AD58, 1),
AND($AH$14="End"), EOMONTH(AD58, 1)
)</f>
        <v>45979</v>
      </c>
      <c r="AE59" s="68" cm="1">
        <f t="array" ref="AE59">_xlfn.IFS(W59="", "",
AND(W59&gt;0, W59&lt;=$B$4, $C$2="İllik artım, faiz olaraq", $D$2&gt;0, $B$3="İllik"), $B$5*((1+$D$2)^(W59-1)),
AND(W59&gt;0, W59&lt;=$B$4, $C$2="İllik artım, faiz olaraq", $D$2&gt;0, $B$3="Aylıq"), $B$5*((1+$D$2)^ROUNDDOWN((W59-1)/12,0)),
AND(W59=1, $C$2="Aşağıdakı kimi dəyişir", ), $B$5,
AND(W59&gt;1, W59&lt;=$B$4, $C$2="Aşağıdakı kimi dəyişir"), IFERROR(VLOOKUP(W59, $C$4:$D$7, 2, FALSE), AE58),
AND(W59&gt;0, W59&lt;=$B$4), $B$5,
TRUE,0 )</f>
        <v>3400</v>
      </c>
      <c r="AF59" s="76">
        <f t="shared" ca="1" si="1"/>
        <v>2025</v>
      </c>
    </row>
    <row r="60" spans="1:32" x14ac:dyDescent="0.4">
      <c r="A60" s="13" cm="1">
        <f t="array" aca="1" ref="A60" ca="1">_xlfn.IFS(
AND(SUMIFS(lease_table_interest_accruals, lease_table_dates, A59)&gt;0, COUNTIFS($E$14:E59, "Interest accrual", $A$14:A59, A59)=0),  A59,
AND(SUMIFS(lease_table_payments, lease_table_dates, A59)&gt;0, COUNTIFS($E$14:E59, "Payment", $A$14:A59, A59)=0),  A59,
AND(SUMIFS(rou_table_deprs, rou_table_dates, A59)&gt;0, COUNTIFS($E$14:E59, "Depreciation", $A$14:A59, A59)=0),  A59,
TRUE,  IFERROR(INDEX(rou_table_dates,  MATCH(A59, rou_table_dates)+1, ), "")
)</f>
        <v>45156</v>
      </c>
      <c r="B60" s="1" t="str" cm="1">
        <f t="array" aca="1" ref="B60" ca="1">_xlfn.IFS(
AND(E60="Payment", A60=$B$2), $AM$14,
E60="Payment", $AM$15,
E60="Interest accrual", $AM$18,
E60="Depreciation", $AM$17,
TRUE, "")</f>
        <v>Lizinq öhdəliyi</v>
      </c>
      <c r="C60" s="1" t="str" cm="1">
        <f t="array" aca="1" ref="C60" ca="1">_xlfn.IFS(
E60="Payment", $AM$19,
E60="Interest accrual", $AM$15,
E60="Depreciation", $AM$16,
TRUE, "")</f>
        <v>Pul vəsaitləri/Kreditor borcları</v>
      </c>
      <c r="D60" s="14" cm="1">
        <f t="array" aca="1" ref="D60" ca="1">_xlfn.IFS(
E60="Payment", _xlfn.XLOOKUP(A60, lease_table_dates, lease_table_payments, 0, 0),
E60="Interest accrual", _xlfn.XLOOKUP(A60, lease_table_dates, lease_table_interest_accruals, 0, 0),
E60="Depreciation", _xlfn.XLOOKUP(A60, rou_table_dates, rou_table_deprs, 0, 0),
TRUE, ""
)</f>
        <v>3400</v>
      </c>
      <c r="E60" s="7" t="str" cm="1">
        <f t="array" aca="1" ref="E60" ca="1">_xlfn.IFS(
AND(SUMIFS(lease_table_interest_accruals, lease_table_dates, A60)&gt;0, COUNTIFS($E$14:E59, "Interest accrual", $A$14:A59, A60)=0), "Interest accrual",
AND(SUMIFS(lease_table_payments, lease_table_dates, A60)&gt;0, COUNTIFS($E$14:E59, "Payment", $A$14:A59, A60)=0), "Payment",
AND(SUMIFS(rou_table_deprs, rou_table_dates, A60)&gt;0, COUNTIFS($E$14:E59, "Depreciation", $A$14:A59, A60)=0), "Depreciation",
TRUE,  ""
)</f>
        <v>Payment</v>
      </c>
      <c r="G60" s="13" cm="1">
        <f t="array" aca="1" ref="G60" ca="1">_xlfn.IFS(
AND($B$11="Hə", $B$3="İllik"), Z60,
AND($B$11="Hə", $B$3="Aylıq"), AA60,
$B$11="Yox", X60)</f>
        <v>46009</v>
      </c>
      <c r="H60" s="14" cm="1">
        <f t="array" aca="1" ref="H60" ca="1">_xlfn.IFS( G60="", "",
TRUE, ROUND( H59+I60-J60, 2) )</f>
        <v>16524.189999999999</v>
      </c>
      <c r="I60" s="14" cm="1">
        <f t="array" aca="1" ref="I60" ca="1">_xlfn.IFS(G60="", "",
G60=last_payment_date, (J60-H59),
 TRUE,  -  (H59- H59* (1+$B$6)^ (_xlfn.DAYS(G60,G59)/365) )
)</f>
        <v>186.17384258354286</v>
      </c>
      <c r="J60" s="14" cm="1">
        <f t="array" aca="1" ref="J60" ca="1">_xlfn.IFS(G60="", "",
TRUE, _xlfn.XLOOKUP(G60,  payment_dates, payments,0,0)
)</f>
        <v>3400</v>
      </c>
      <c r="L60" s="2" cm="1">
        <f t="array" aca="1" ref="L60" ca="1">_xlfn.IFS(
AND($B$11="Hə", $B$3="İllik"), AC60,
AND($B$11="Hə", $B$3="Aylıq"), AD60,
$B$11="Yox", AB60)</f>
        <v>46009</v>
      </c>
      <c r="M60" s="14" cm="1">
        <f t="array" aca="1" ref="M60" ca="1">_xlfn.IFS( L60="", "",
(M59-N60)&lt;=0.5, 0,
TRUE,  M59-N60)</f>
        <v>13469.524018197677</v>
      </c>
      <c r="N60" s="15" cm="1">
        <f t="array" aca="1" ref="N60" ca="1">_xlfn.IFS(
L60="", "",
TRUE, MIN(M59, ROUND($M$14/ (last_rou_date - $B$2) * (L60-L59), 2) )
)</f>
        <v>2676.05</v>
      </c>
      <c r="P60" s="22" t="str">
        <f t="shared" ca="1" si="0"/>
        <v/>
      </c>
      <c r="Q60" s="14" t="str" cm="1">
        <f t="array" aca="1" ref="Q60" ca="1">_xlfn.IFS(P60="","",
$B$11="Hə", _xlfn.XLOOKUP(DATE(P60, 12, 31), rou_table_dates, rou_table_nbvs,0, 0),
TRUE,  MAX(0, ROUND($M$14 - $M$14/ (last_rou_date - $B$2) * (DATE(P60,12,31) - $B$2), 2) )
)</f>
        <v/>
      </c>
      <c r="R60" s="57" t="str" cm="1">
        <f t="array" aca="1" ref="R60" ca="1">_xlfn.IFS(P60="","",
$B$11="Hə", _xlfn.XLOOKUP(DATE(P60, 12, 31), lease_table_dates, lease_table_balances,0, 0),
TRUE, IFERROR( XNPV($B$6, IF(payment_dates &gt;DATE(P60, 12, 31), payments,  0),  IF(payment_dates &gt;DATE(P60, 12, 31), payment_dates,  DATE(P60, 12, 31))    ),0)
)</f>
        <v/>
      </c>
      <c r="S60" s="14" t="str" cm="1">
        <f t="array" aca="1" ref="S60" ca="1">_xlfn.IFS(P60="","",
TRUE,  MIN( MIN(Q59, $M$14), ROUND($M$14/ (last_rou_date - $B$2) * (DATE(P60,12,31) - MAX($B$2, DATE(P60-1, 12, 31))), 2) )
)</f>
        <v/>
      </c>
      <c r="T60" s="15" t="str" cm="1">
        <f t="array" aca="1" ref="T60" ca="1">_xlfn.IFS(P60="", "",
ISTEXT(R59), R60- (H60 - SUMIFS( lease_table_payments, lease_table_years, P60) -$AG$14 ),
AND(ISNUMBER(R59), R60&lt;&gt;""),   R60- (R59 - SUMIFS( lease_table_payments, lease_table_years, P60) )
)</f>
        <v/>
      </c>
      <c r="U60" s="14"/>
      <c r="V60" s="73">
        <f t="shared" si="2"/>
        <v>47</v>
      </c>
      <c r="W60" s="74" cm="1">
        <f t="array" ref="W60">_xlfn.IFS(
OR(W59=$B$4, W59=""),"",
TRUE,W59+1
)</f>
        <v>46</v>
      </c>
      <c r="X60" s="75" cm="1">
        <f t="array" ref="X60">_xlfn.IFS(X59="","",
W60="", "",
AND($B$3="İllik"),DATE(YEAR(X59)+1,MONTH(X59),DAY(X59) ),
AND($B$3="Aylıq", $AH$14="Not end"), EDATE(X59,1),
AND($B$3="Aylıq", $AH$14="End"), EOMONTH(X59,1)
)</f>
        <v>46099</v>
      </c>
      <c r="Y60" s="75" t="str" cm="1">
        <f t="array" aca="1" ref="Y60" ca="1">_xlfn.IFS(
AND($B$7="Dövrün əvvəlində", Y59&lt;=last_rou_date), DATE(YEAR(Y59)+1, 12, 31),
AND($B$7="Dövrün sonunda", Y59&lt;=last_payment_date), DATE(YEAR(Y59)+1, 12, 31),
TRUE, ""
)</f>
        <v/>
      </c>
      <c r="Z60" s="75" t="str" cm="1">
        <f t="array" aca="1" ref="Z60" ca="1">_xlfn.IFS(
AND($AN$14="Not year_end", Z59&gt;last_payment_date), "",
AND($AN$14="Year_end", Z59&gt;=last_payment_date), "",
AND($AN$14="Year_end"), DATE(YEAR(Z59+1), 12, 31),
AND($AN$14="Not year_end", MONTH(Z59)=12, DAY(Z59)=31), DATE(YEAR(Z58)+1, MONTH(Z58), DAY(Z58)),
AND($AN$14="Not year_end", OR(MONTH(Z59)&lt;&gt;12, DAY(Z59)&lt;&gt;31) ), DATE(YEAR(Z59), 12, 31)
)</f>
        <v/>
      </c>
      <c r="AA60" s="75" cm="1">
        <f t="array" aca="1" ref="AA60" ca="1">_xlfn.IFS(AA59="", "",
AND(AA59=last_payment_date, OR(MONTH(AA59)&lt;&gt;12, DAY(AA59)&lt;&gt;31) ), DATE(YEAR(AA59), 12, 31),
AND(MONTH(AA59)=12, DAY(AA59)=31, AA59&gt;=last_payment_date), "",
AND(MONTH(AA59)=12, DAY(AA59)&lt;&gt;31),  EOMONTH(AA59,0),
AND(MONTH(AA59)=12, DAY(AA59)=31, $AH$14="Not end"),  EDATE(AA58,1),
AND($AH$14="Not end"), EDATE(AA59, 1),
AND($AH$14="End"), EOMONTH(AA59, 1)
)</f>
        <v>46009</v>
      </c>
      <c r="AB60" s="75" cm="1">
        <f t="array" aca="1" ref="AB60" ca="1">_xlfn.IFS(AB59="","",
AND(AB59=last_rou_date), "",
AND($B$3="İllik"),DATE(YEAR(AB59)+1,MONTH(AB59),DAY(AB59) ),
AND($B$3="Aylıq", $AH$14="Not end"), EDATE(AB59,1),
AND($B$3="Aylıq", $AH$14="End"), EOMONTH(AB59,1)
)</f>
        <v>46099</v>
      </c>
      <c r="AC60" s="75" t="str" cm="1">
        <f t="array" aca="1" ref="AC60" ca="1">_xlfn.IFS(
AND($AN$14="Not year_end", AC59&gt;last_rou_date), "",
AND($AN$14="Year_end", AC59&gt;=last_rou_date), "",
AND($AN$14="Year_end"), DATE(YEAR(AC59+1), 12, 31),
AND($AN$14="Not year_end", MONTH(AC59)=12, DAY(AC59)=31), DATE(YEAR(AC58)+1, MONTH(AC58), DAY(AC58)),
AND($AN$14="Not year_end", OR(MONTH(AC59)&lt;&gt;12, DAY(AC59)&lt;&gt;31) ), DATE(YEAR(AC59), 12, 31)
)</f>
        <v/>
      </c>
      <c r="AD60" s="75" cm="1">
        <f t="array" aca="1" ref="AD60" ca="1">_xlfn.IFS(AD59="", "",
AND(AD59=last_rou_date, OR(MONTH(AD59)&lt;&gt;12, DAY(AD59)&lt;&gt;31) ), DATE(YEAR(AD59), 12, 31),
AND(MONTH(AD59)=12, DAY(AD59)=31, AD59&gt;=last_rou_date), "",
AND(MONTH(AD59)=12, DAY(AD59)&lt;&gt;31),  EOMONTH(AD59,0),
AND(MONTH(AD59)=12, DAY(AD59)=31, $AH$14="Not end"),  EDATE(AD58,1),
AND($AH$14="Not end"), EDATE(AD59, 1),
AND($AH$14="End"), EOMONTH(AD59, 1)
)</f>
        <v>46009</v>
      </c>
      <c r="AE60" s="68" cm="1">
        <f t="array" ref="AE60">_xlfn.IFS(W60="", "",
AND(W60&gt;0, W60&lt;=$B$4, $C$2="İllik artım, faiz olaraq", $D$2&gt;0, $B$3="İllik"), $B$5*((1+$D$2)^(W60-1)),
AND(W60&gt;0, W60&lt;=$B$4, $C$2="İllik artım, faiz olaraq", $D$2&gt;0, $B$3="Aylıq"), $B$5*((1+$D$2)^ROUNDDOWN((W60-1)/12,0)),
AND(W60=1, $C$2="Aşağıdakı kimi dəyişir", ), $B$5,
AND(W60&gt;1, W60&lt;=$B$4, $C$2="Aşağıdakı kimi dəyişir"), IFERROR(VLOOKUP(W60, $C$4:$D$7, 2, FALSE), AE59),
AND(W60&gt;0, W60&lt;=$B$4), $B$5,
TRUE,0 )</f>
        <v>3400</v>
      </c>
      <c r="AF60" s="76">
        <f t="shared" ca="1" si="1"/>
        <v>2025</v>
      </c>
    </row>
    <row r="61" spans="1:32" x14ac:dyDescent="0.4">
      <c r="A61" s="13" cm="1">
        <f t="array" aca="1" ref="A61" ca="1">_xlfn.IFS(
AND(SUMIFS(lease_table_interest_accruals, lease_table_dates, A60)&gt;0, COUNTIFS($E$14:E60, "Interest accrual", $A$14:A60, A60)=0),  A60,
AND(SUMIFS(lease_table_payments, lease_table_dates, A60)&gt;0, COUNTIFS($E$14:E60, "Payment", $A$14:A60, A60)=0),  A60,
AND(SUMIFS(rou_table_deprs, rou_table_dates, A60)&gt;0, COUNTIFS($E$14:E60, "Depreciation", $A$14:A60, A60)=0),  A60,
TRUE,  IFERROR(INDEX(rou_table_dates,  MATCH(A60, rou_table_dates)+1, ), "")
)</f>
        <v>45156</v>
      </c>
      <c r="B61" s="1" t="str" cm="1">
        <f t="array" aca="1" ref="B61" ca="1">_xlfn.IFS(
AND(E61="Payment", A61=$B$2), $AM$14,
E61="Payment", $AM$15,
E61="Interest accrual", $AM$18,
E61="Depreciation", $AM$17,
TRUE, "")</f>
        <v>Amortizasiya xərci</v>
      </c>
      <c r="C61" s="1" t="str" cm="1">
        <f t="array" aca="1" ref="C61" ca="1">_xlfn.IFS(
E61="Payment", $AM$19,
E61="Interest accrual", $AM$15,
E61="Depreciation", $AM$16,
TRUE, "")</f>
        <v>İstifadə hüququ - Yığılmış amortizasiya</v>
      </c>
      <c r="D61" s="14" cm="1">
        <f t="array" aca="1" ref="D61" ca="1">_xlfn.IFS(
E61="Payment", _xlfn.XLOOKUP(A61, lease_table_dates, lease_table_payments, 0, 0),
E61="Interest accrual", _xlfn.XLOOKUP(A61, lease_table_dates, lease_table_interest_accruals, 0, 0),
E61="Depreciation", _xlfn.XLOOKUP(A61, rou_table_dates, rou_table_deprs, 0, 0),
TRUE, ""
)</f>
        <v>2765.25</v>
      </c>
      <c r="E61" s="7" t="str" cm="1">
        <f t="array" aca="1" ref="E61" ca="1">_xlfn.IFS(
AND(SUMIFS(lease_table_interest_accruals, lease_table_dates, A61)&gt;0, COUNTIFS($E$14:E60, "Interest accrual", $A$14:A60, A61)=0), "Interest accrual",
AND(SUMIFS(lease_table_payments, lease_table_dates, A61)&gt;0, COUNTIFS($E$14:E60, "Payment", $A$14:A60, A61)=0), "Payment",
AND(SUMIFS(rou_table_deprs, rou_table_dates, A61)&gt;0, COUNTIFS($E$14:E60, "Depreciation", $A$14:A60, A61)=0), "Depreciation",
TRUE,  ""
)</f>
        <v>Depreciation</v>
      </c>
      <c r="G61" s="13" cm="1">
        <f t="array" aca="1" ref="G61" ca="1">_xlfn.IFS(
AND($B$11="Hə", $B$3="İllik"), Z61,
AND($B$11="Hə", $B$3="Aylıq"), AA61,
$B$11="Yox", X61)</f>
        <v>46022</v>
      </c>
      <c r="H61" s="14" cm="1">
        <f t="array" aca="1" ref="H61" ca="1">_xlfn.IFS( G61="", "",
TRUE, ROUND( H60+I61-J61, 2) )</f>
        <v>16591.55</v>
      </c>
      <c r="I61" s="14" cm="1">
        <f t="array" aca="1" ref="I61" ca="1">_xlfn.IFS(G61="", "",
G61=last_payment_date, (J61-H60),
 TRUE,  -  (H60- H60* (1+$B$6)^ (_xlfn.DAYS(G61,G60)/365) )
)</f>
        <v>67.359811144331616</v>
      </c>
      <c r="J61" s="14" cm="1">
        <f t="array" aca="1" ref="J61" ca="1">_xlfn.IFS(G61="", "",
TRUE, _xlfn.XLOOKUP(G61,  payment_dates, payments,0,0)
)</f>
        <v>0</v>
      </c>
      <c r="L61" s="2" cm="1">
        <f t="array" aca="1" ref="L61" ca="1">_xlfn.IFS(
AND($B$11="Hə", $B$3="İllik"), AC61,
AND($B$11="Hə", $B$3="Aylıq"), AD61,
$B$11="Yox", AB61)</f>
        <v>46022</v>
      </c>
      <c r="M61" s="14" cm="1">
        <f t="array" aca="1" ref="M61" ca="1">_xlfn.IFS( L61="", "",
(M60-N61)&lt;=0.5, 0,
TRUE,  M60-N61)</f>
        <v>12309.904018197678</v>
      </c>
      <c r="N61" s="15" cm="1">
        <f t="array" aca="1" ref="N61" ca="1">_xlfn.IFS(
L61="", "",
TRUE, MIN(M60, ROUND($M$14/ (last_rou_date - $B$2) * (L61-L60), 2) )
)</f>
        <v>1159.6199999999999</v>
      </c>
      <c r="P61" s="22" t="str">
        <f t="shared" ca="1" si="0"/>
        <v/>
      </c>
      <c r="Q61" s="14" t="str" cm="1">
        <f t="array" aca="1" ref="Q61" ca="1">_xlfn.IFS(P61="","",
$B$11="Hə", _xlfn.XLOOKUP(DATE(P61, 12, 31), rou_table_dates, rou_table_nbvs,0, 0),
TRUE,  MAX(0, ROUND($M$14 - $M$14/ (last_rou_date - $B$2) * (DATE(P61,12,31) - $B$2), 2) )
)</f>
        <v/>
      </c>
      <c r="R61" s="57" t="str" cm="1">
        <f t="array" aca="1" ref="R61" ca="1">_xlfn.IFS(P61="","",
$B$11="Hə", _xlfn.XLOOKUP(DATE(P61, 12, 31), lease_table_dates, lease_table_balances,0, 0),
TRUE, IFERROR( XNPV($B$6, IF(payment_dates &gt;DATE(P61, 12, 31), payments,  0),  IF(payment_dates &gt;DATE(P61, 12, 31), payment_dates,  DATE(P61, 12, 31))    ),0)
)</f>
        <v/>
      </c>
      <c r="S61" s="14" t="str" cm="1">
        <f t="array" aca="1" ref="S61" ca="1">_xlfn.IFS(P61="","",
TRUE,  MIN( MIN(Q60, $M$14), ROUND($M$14/ (last_rou_date - $B$2) * (DATE(P61,12,31) - MAX($B$2, DATE(P61-1, 12, 31))), 2) )
)</f>
        <v/>
      </c>
      <c r="T61" s="15" t="str" cm="1">
        <f t="array" aca="1" ref="T61" ca="1">_xlfn.IFS(P61="", "",
ISTEXT(R60), R61- (H61 - SUMIFS( lease_table_payments, lease_table_years, P61) -$AG$14 ),
AND(ISNUMBER(R60), R61&lt;&gt;""),   R61- (R60 - SUMIFS( lease_table_payments, lease_table_years, P61) )
)</f>
        <v/>
      </c>
      <c r="U61" s="14"/>
      <c r="V61" s="73">
        <f t="shared" si="2"/>
        <v>48</v>
      </c>
      <c r="W61" s="74" cm="1">
        <f t="array" ref="W61">_xlfn.IFS(
OR(W60=$B$4, W60=""),"",
TRUE,W60+1
)</f>
        <v>47</v>
      </c>
      <c r="X61" s="75" cm="1">
        <f t="array" ref="X61">_xlfn.IFS(X60="","",
W61="", "",
AND($B$3="İllik"),DATE(YEAR(X60)+1,MONTH(X60),DAY(X60) ),
AND($B$3="Aylıq", $AH$14="Not end"), EDATE(X60,1),
AND($B$3="Aylıq", $AH$14="End"), EOMONTH(X60,1)
)</f>
        <v>46130</v>
      </c>
      <c r="Y61" s="75" t="str" cm="1">
        <f t="array" aca="1" ref="Y61" ca="1">_xlfn.IFS(
AND($B$7="Dövrün əvvəlində", Y60&lt;=last_rou_date), DATE(YEAR(Y60)+1, 12, 31),
AND($B$7="Dövrün sonunda", Y60&lt;=last_payment_date), DATE(YEAR(Y60)+1, 12, 31),
TRUE, ""
)</f>
        <v/>
      </c>
      <c r="Z61" s="75" t="str" cm="1">
        <f t="array" aca="1" ref="Z61" ca="1">_xlfn.IFS(
AND($AN$14="Not year_end", Z60&gt;last_payment_date), "",
AND($AN$14="Year_end", Z60&gt;=last_payment_date), "",
AND($AN$14="Year_end"), DATE(YEAR(Z60+1), 12, 31),
AND($AN$14="Not year_end", MONTH(Z60)=12, DAY(Z60)=31), DATE(YEAR(Z59)+1, MONTH(Z59), DAY(Z59)),
AND($AN$14="Not year_end", OR(MONTH(Z60)&lt;&gt;12, DAY(Z60)&lt;&gt;31) ), DATE(YEAR(Z60), 12, 31)
)</f>
        <v/>
      </c>
      <c r="AA61" s="75" cm="1">
        <f t="array" aca="1" ref="AA61" ca="1">_xlfn.IFS(AA60="", "",
AND(AA60=last_payment_date, OR(MONTH(AA60)&lt;&gt;12, DAY(AA60)&lt;&gt;31) ), DATE(YEAR(AA60), 12, 31),
AND(MONTH(AA60)=12, DAY(AA60)=31, AA60&gt;=last_payment_date), "",
AND(MONTH(AA60)=12, DAY(AA60)&lt;&gt;31),  EOMONTH(AA60,0),
AND(MONTH(AA60)=12, DAY(AA60)=31, $AH$14="Not end"),  EDATE(AA59,1),
AND($AH$14="Not end"), EDATE(AA60, 1),
AND($AH$14="End"), EOMONTH(AA60, 1)
)</f>
        <v>46022</v>
      </c>
      <c r="AB61" s="75" cm="1">
        <f t="array" aca="1" ref="AB61" ca="1">_xlfn.IFS(AB60="","",
AND(AB60=last_rou_date), "",
AND($B$3="İllik"),DATE(YEAR(AB60)+1,MONTH(AB60),DAY(AB60) ),
AND($B$3="Aylıq", $AH$14="Not end"), EDATE(AB60,1),
AND($B$3="Aylıq", $AH$14="End"), EOMONTH(AB60,1)
)</f>
        <v>46130</v>
      </c>
      <c r="AC61" s="75" t="str" cm="1">
        <f t="array" aca="1" ref="AC61" ca="1">_xlfn.IFS(
AND($AN$14="Not year_end", AC60&gt;last_rou_date), "",
AND($AN$14="Year_end", AC60&gt;=last_rou_date), "",
AND($AN$14="Year_end"), DATE(YEAR(AC60+1), 12, 31),
AND($AN$14="Not year_end", MONTH(AC60)=12, DAY(AC60)=31), DATE(YEAR(AC59)+1, MONTH(AC59), DAY(AC59)),
AND($AN$14="Not year_end", OR(MONTH(AC60)&lt;&gt;12, DAY(AC60)&lt;&gt;31) ), DATE(YEAR(AC60), 12, 31)
)</f>
        <v/>
      </c>
      <c r="AD61" s="75" cm="1">
        <f t="array" aca="1" ref="AD61" ca="1">_xlfn.IFS(AD60="", "",
AND(AD60=last_rou_date, OR(MONTH(AD60)&lt;&gt;12, DAY(AD60)&lt;&gt;31) ), DATE(YEAR(AD60), 12, 31),
AND(MONTH(AD60)=12, DAY(AD60)=31, AD60&gt;=last_rou_date), "",
AND(MONTH(AD60)=12, DAY(AD60)&lt;&gt;31),  EOMONTH(AD60,0),
AND(MONTH(AD60)=12, DAY(AD60)=31, $AH$14="Not end"),  EDATE(AD59,1),
AND($AH$14="Not end"), EDATE(AD60, 1),
AND($AH$14="End"), EOMONTH(AD60, 1)
)</f>
        <v>46022</v>
      </c>
      <c r="AE61" s="68" cm="1">
        <f t="array" ref="AE61">_xlfn.IFS(W61="", "",
AND(W61&gt;0, W61&lt;=$B$4, $C$2="İllik artım, faiz olaraq", $D$2&gt;0, $B$3="İllik"), $B$5*((1+$D$2)^(W61-1)),
AND(W61&gt;0, W61&lt;=$B$4, $C$2="İllik artım, faiz olaraq", $D$2&gt;0, $B$3="Aylıq"), $B$5*((1+$D$2)^ROUNDDOWN((W61-1)/12,0)),
AND(W61=1, $C$2="Aşağıdakı kimi dəyişir", ), $B$5,
AND(W61&gt;1, W61&lt;=$B$4, $C$2="Aşağıdakı kimi dəyişir"), IFERROR(VLOOKUP(W61, $C$4:$D$7, 2, FALSE), AE60),
AND(W61&gt;0, W61&lt;=$B$4), $B$5,
TRUE,0 )</f>
        <v>3400</v>
      </c>
      <c r="AF61" s="76">
        <f t="shared" ca="1" si="1"/>
        <v>2025</v>
      </c>
    </row>
    <row r="62" spans="1:32" x14ac:dyDescent="0.4">
      <c r="A62" s="13" cm="1">
        <f t="array" aca="1" ref="A62" ca="1">_xlfn.IFS(
AND(SUMIFS(lease_table_interest_accruals, lease_table_dates, A61)&gt;0, COUNTIFS($E$14:E61, "Interest accrual", $A$14:A61, A61)=0),  A61,
AND(SUMIFS(lease_table_payments, lease_table_dates, A61)&gt;0, COUNTIFS($E$14:E61, "Payment", $A$14:A61, A61)=0),  A61,
AND(SUMIFS(rou_table_deprs, rou_table_dates, A61)&gt;0, COUNTIFS($E$14:E61, "Depreciation", $A$14:A61, A61)=0),  A61,
TRUE,  IFERROR(INDEX(rou_table_dates,  MATCH(A61, rou_table_dates)+1, ), "")
)</f>
        <v>45187</v>
      </c>
      <c r="B62" s="1" t="str" cm="1">
        <f t="array" aca="1" ref="B62" ca="1">_xlfn.IFS(
AND(E62="Payment", A62=$B$2), $AM$14,
E62="Payment", $AM$15,
E62="Interest accrual", $AM$18,
E62="Depreciation", $AM$17,
TRUE, "")</f>
        <v>Faiz xərci</v>
      </c>
      <c r="C62" s="1" t="str" cm="1">
        <f t="array" aca="1" ref="C62" ca="1">_xlfn.IFS(
E62="Payment", $AM$19,
E62="Interest accrual", $AM$15,
E62="Depreciation", $AM$16,
TRUE, "")</f>
        <v>Lizinq öhdəliyi</v>
      </c>
      <c r="D62" s="14" cm="1">
        <f t="array" aca="1" ref="D62" ca="1">_xlfn.IFS(
E62="Payment", _xlfn.XLOOKUP(A62, lease_table_dates, lease_table_payments, 0, 0),
E62="Interest accrual", _xlfn.XLOOKUP(A62, lease_table_dates, lease_table_interest_accruals, 0, 0),
E62="Depreciation", _xlfn.XLOOKUP(A62, rou_table_dates, rou_table_deprs, 0, 0),
TRUE, ""
)</f>
        <v>933.88547423061391</v>
      </c>
      <c r="E62" s="7" t="str" cm="1">
        <f t="array" aca="1" ref="E62" ca="1">_xlfn.IFS(
AND(SUMIFS(lease_table_interest_accruals, lease_table_dates, A62)&gt;0, COUNTIFS($E$14:E61, "Interest accrual", $A$14:A61, A62)=0), "Interest accrual",
AND(SUMIFS(lease_table_payments, lease_table_dates, A62)&gt;0, COUNTIFS($E$14:E61, "Payment", $A$14:A61, A62)=0), "Payment",
AND(SUMIFS(rou_table_deprs, rou_table_dates, A62)&gt;0, COUNTIFS($E$14:E61, "Depreciation", $A$14:A61, A62)=0), "Depreciation",
TRUE,  ""
)</f>
        <v>Interest accrual</v>
      </c>
      <c r="G62" s="13" cm="1">
        <f t="array" aca="1" ref="G62" ca="1">_xlfn.IFS(
AND($B$11="Hə", $B$3="İllik"), Z62,
AND($B$11="Hə", $B$3="Aylıq"), AA62,
$B$11="Yox", X62)</f>
        <v>46040</v>
      </c>
      <c r="H62" s="14" cm="1">
        <f t="array" aca="1" ref="H62" ca="1">_xlfn.IFS( G62="", "",
TRUE, ROUND( H61+I62-J62, 2) )</f>
        <v>13285.27</v>
      </c>
      <c r="I62" s="14" cm="1">
        <f t="array" aca="1" ref="I62" ca="1">_xlfn.IFS(G62="", "",
G62=last_payment_date, (J62-H61),
 TRUE,  -  (H61- H61* (1+$B$6)^ (_xlfn.DAYS(G62,G61)/365) )
)</f>
        <v>93.720982549122709</v>
      </c>
      <c r="J62" s="14" cm="1">
        <f t="array" aca="1" ref="J62" ca="1">_xlfn.IFS(G62="", "",
TRUE, _xlfn.XLOOKUP(G62,  payment_dates, payments,0,0)
)</f>
        <v>3400</v>
      </c>
      <c r="L62" s="2" cm="1">
        <f t="array" aca="1" ref="L62" ca="1">_xlfn.IFS(
AND($B$11="Hə", $B$3="İllik"), AC62,
AND($B$11="Hə", $B$3="Aylıq"), AD62,
$B$11="Yox", AB62)</f>
        <v>46040</v>
      </c>
      <c r="M62" s="14" cm="1">
        <f t="array" aca="1" ref="M62" ca="1">_xlfn.IFS( L62="", "",
(M61-N62)&lt;=0.5, 0,
TRUE,  M61-N62)</f>
        <v>10704.274018197677</v>
      </c>
      <c r="N62" s="15" cm="1">
        <f t="array" aca="1" ref="N62" ca="1">_xlfn.IFS(
L62="", "",
TRUE, MIN(M61, ROUND($M$14/ (last_rou_date - $B$2) * (L62-L61), 2) )
)</f>
        <v>1605.63</v>
      </c>
      <c r="P62" s="22" t="str">
        <f t="shared" ca="1" si="0"/>
        <v/>
      </c>
      <c r="Q62" s="14" t="str" cm="1">
        <f t="array" aca="1" ref="Q62" ca="1">_xlfn.IFS(P62="","",
$B$11="Hə", _xlfn.XLOOKUP(DATE(P62, 12, 31), rou_table_dates, rou_table_nbvs,0, 0),
TRUE,  MAX(0, ROUND($M$14 - $M$14/ (last_rou_date - $B$2) * (DATE(P62,12,31) - $B$2), 2) )
)</f>
        <v/>
      </c>
      <c r="R62" s="57" t="str" cm="1">
        <f t="array" aca="1" ref="R62" ca="1">_xlfn.IFS(P62="","",
$B$11="Hə", _xlfn.XLOOKUP(DATE(P62, 12, 31), lease_table_dates, lease_table_balances,0, 0),
TRUE, IFERROR( XNPV($B$6, IF(payment_dates &gt;DATE(P62, 12, 31), payments,  0),  IF(payment_dates &gt;DATE(P62, 12, 31), payment_dates,  DATE(P62, 12, 31))    ),0)
)</f>
        <v/>
      </c>
      <c r="S62" s="14" t="str" cm="1">
        <f t="array" aca="1" ref="S62" ca="1">_xlfn.IFS(P62="","",
TRUE,  MIN( MIN(Q61, $M$14), ROUND($M$14/ (last_rou_date - $B$2) * (DATE(P62,12,31) - MAX($B$2, DATE(P62-1, 12, 31))), 2) )
)</f>
        <v/>
      </c>
      <c r="T62" s="15" t="str" cm="1">
        <f t="array" aca="1" ref="T62" ca="1">_xlfn.IFS(P62="", "",
ISTEXT(R61), R62- (H62 - SUMIFS( lease_table_payments, lease_table_years, P62) -$AG$14 ),
AND(ISNUMBER(R61), R62&lt;&gt;""),   R62- (R61 - SUMIFS( lease_table_payments, lease_table_years, P62) )
)</f>
        <v/>
      </c>
      <c r="U62" s="14"/>
      <c r="V62" s="73">
        <f t="shared" si="2"/>
        <v>49</v>
      </c>
      <c r="W62" s="74" cm="1">
        <f t="array" ref="W62">_xlfn.IFS(
OR(W61=$B$4, W61=""),"",
TRUE,W61+1
)</f>
        <v>48</v>
      </c>
      <c r="X62" s="75" cm="1">
        <f t="array" ref="X62">_xlfn.IFS(X61="","",
W62="", "",
AND($B$3="İllik"),DATE(YEAR(X61)+1,MONTH(X61),DAY(X61) ),
AND($B$3="Aylıq", $AH$14="Not end"), EDATE(X61,1),
AND($B$3="Aylıq", $AH$14="End"), EOMONTH(X61,1)
)</f>
        <v>46160</v>
      </c>
      <c r="Y62" s="75" t="str" cm="1">
        <f t="array" aca="1" ref="Y62" ca="1">_xlfn.IFS(
AND($B$7="Dövrün əvvəlində", Y61&lt;=last_rou_date), DATE(YEAR(Y61)+1, 12, 31),
AND($B$7="Dövrün sonunda", Y61&lt;=last_payment_date), DATE(YEAR(Y61)+1, 12, 31),
TRUE, ""
)</f>
        <v/>
      </c>
      <c r="Z62" s="75" t="str" cm="1">
        <f t="array" aca="1" ref="Z62" ca="1">_xlfn.IFS(
AND($AN$14="Not year_end", Z61&gt;last_payment_date), "",
AND($AN$14="Year_end", Z61&gt;=last_payment_date), "",
AND($AN$14="Year_end"), DATE(YEAR(Z61+1), 12, 31),
AND($AN$14="Not year_end", MONTH(Z61)=12, DAY(Z61)=31), DATE(YEAR(Z60)+1, MONTH(Z60), DAY(Z60)),
AND($AN$14="Not year_end", OR(MONTH(Z61)&lt;&gt;12, DAY(Z61)&lt;&gt;31) ), DATE(YEAR(Z61), 12, 31)
)</f>
        <v/>
      </c>
      <c r="AA62" s="75" cm="1">
        <f t="array" aca="1" ref="AA62" ca="1">_xlfn.IFS(AA61="", "",
AND(AA61=last_payment_date, OR(MONTH(AA61)&lt;&gt;12, DAY(AA61)&lt;&gt;31) ), DATE(YEAR(AA61), 12, 31),
AND(MONTH(AA61)=12, DAY(AA61)=31, AA61&gt;=last_payment_date), "",
AND(MONTH(AA61)=12, DAY(AA61)&lt;&gt;31),  EOMONTH(AA61,0),
AND(MONTH(AA61)=12, DAY(AA61)=31, $AH$14="Not end"),  EDATE(AA60,1),
AND($AH$14="Not end"), EDATE(AA61, 1),
AND($AH$14="End"), EOMONTH(AA61, 1)
)</f>
        <v>46040</v>
      </c>
      <c r="AB62" s="75" cm="1">
        <f t="array" aca="1" ref="AB62" ca="1">_xlfn.IFS(AB61="","",
AND(AB61=last_rou_date), "",
AND($B$3="İllik"),DATE(YEAR(AB61)+1,MONTH(AB61),DAY(AB61) ),
AND($B$3="Aylıq", $AH$14="Not end"), EDATE(AB61,1),
AND($B$3="Aylıq", $AH$14="End"), EOMONTH(AB61,1)
)</f>
        <v>46160</v>
      </c>
      <c r="AC62" s="75" t="str" cm="1">
        <f t="array" aca="1" ref="AC62" ca="1">_xlfn.IFS(
AND($AN$14="Not year_end", AC61&gt;last_rou_date), "",
AND($AN$14="Year_end", AC61&gt;=last_rou_date), "",
AND($AN$14="Year_end"), DATE(YEAR(AC61+1), 12, 31),
AND($AN$14="Not year_end", MONTH(AC61)=12, DAY(AC61)=31), DATE(YEAR(AC60)+1, MONTH(AC60), DAY(AC60)),
AND($AN$14="Not year_end", OR(MONTH(AC61)&lt;&gt;12, DAY(AC61)&lt;&gt;31) ), DATE(YEAR(AC61), 12, 31)
)</f>
        <v/>
      </c>
      <c r="AD62" s="75" cm="1">
        <f t="array" aca="1" ref="AD62" ca="1">_xlfn.IFS(AD61="", "",
AND(AD61=last_rou_date, OR(MONTH(AD61)&lt;&gt;12, DAY(AD61)&lt;&gt;31) ), DATE(YEAR(AD61), 12, 31),
AND(MONTH(AD61)=12, DAY(AD61)=31, AD61&gt;=last_rou_date), "",
AND(MONTH(AD61)=12, DAY(AD61)&lt;&gt;31),  EOMONTH(AD61,0),
AND(MONTH(AD61)=12, DAY(AD61)=31, $AH$14="Not end"),  EDATE(AD60,1),
AND($AH$14="Not end"), EDATE(AD61, 1),
AND($AH$14="End"), EOMONTH(AD61, 1)
)</f>
        <v>46040</v>
      </c>
      <c r="AE62" s="68" cm="1">
        <f t="array" ref="AE62">_xlfn.IFS(W62="", "",
AND(W62&gt;0, W62&lt;=$B$4, $C$2="İllik artım, faiz olaraq", $D$2&gt;0, $B$3="İllik"), $B$5*((1+$D$2)^(W62-1)),
AND(W62&gt;0, W62&lt;=$B$4, $C$2="İllik artım, faiz olaraq", $D$2&gt;0, $B$3="Aylıq"), $B$5*((1+$D$2)^ROUNDDOWN((W62-1)/12,0)),
AND(W62=1, $C$2="Aşağıdakı kimi dəyişir", ), $B$5,
AND(W62&gt;1, W62&lt;=$B$4, $C$2="Aşağıdakı kimi dəyişir"), IFERROR(VLOOKUP(W62, $C$4:$D$7, 2, FALSE), AE61),
AND(W62&gt;0, W62&lt;=$B$4), $B$5,
TRUE,0 )</f>
        <v>3400</v>
      </c>
      <c r="AF62" s="76">
        <f t="shared" ca="1" si="1"/>
        <v>2026</v>
      </c>
    </row>
    <row r="63" spans="1:32" x14ac:dyDescent="0.4">
      <c r="A63" s="13" cm="1">
        <f t="array" aca="1" ref="A63" ca="1">_xlfn.IFS(
AND(SUMIFS(lease_table_interest_accruals, lease_table_dates, A62)&gt;0, COUNTIFS($E$14:E62, "Interest accrual", $A$14:A62, A62)=0),  A62,
AND(SUMIFS(lease_table_payments, lease_table_dates, A62)&gt;0, COUNTIFS($E$14:E62, "Payment", $A$14:A62, A62)=0),  A62,
AND(SUMIFS(rou_table_deprs, rou_table_dates, A62)&gt;0, COUNTIFS($E$14:E62, "Depreciation", $A$14:A62, A62)=0),  A62,
TRUE,  IFERROR(INDEX(rou_table_dates,  MATCH(A62, rou_table_dates)+1, ), "")
)</f>
        <v>45187</v>
      </c>
      <c r="B63" s="1" t="str" cm="1">
        <f t="array" aca="1" ref="B63" ca="1">_xlfn.IFS(
AND(E63="Payment", A63=$B$2), $AM$14,
E63="Payment", $AM$15,
E63="Interest accrual", $AM$18,
E63="Depreciation", $AM$17,
TRUE, "")</f>
        <v>Lizinq öhdəliyi</v>
      </c>
      <c r="C63" s="1" t="str" cm="1">
        <f t="array" aca="1" ref="C63" ca="1">_xlfn.IFS(
E63="Payment", $AM$19,
E63="Interest accrual", $AM$15,
E63="Depreciation", $AM$16,
TRUE, "")</f>
        <v>Pul vəsaitləri/Kreditor borcları</v>
      </c>
      <c r="D63" s="14" cm="1">
        <f t="array" aca="1" ref="D63" ca="1">_xlfn.IFS(
E63="Payment", _xlfn.XLOOKUP(A63, lease_table_dates, lease_table_payments, 0, 0),
E63="Interest accrual", _xlfn.XLOOKUP(A63, lease_table_dates, lease_table_interest_accruals, 0, 0),
E63="Depreciation", _xlfn.XLOOKUP(A63, rou_table_dates, rou_table_deprs, 0, 0),
TRUE, ""
)</f>
        <v>3400</v>
      </c>
      <c r="E63" s="7" t="str" cm="1">
        <f t="array" aca="1" ref="E63" ca="1">_xlfn.IFS(
AND(SUMIFS(lease_table_interest_accruals, lease_table_dates, A63)&gt;0, COUNTIFS($E$14:E62, "Interest accrual", $A$14:A62, A63)=0), "Interest accrual",
AND(SUMIFS(lease_table_payments, lease_table_dates, A63)&gt;0, COUNTIFS($E$14:E62, "Payment", $A$14:A62, A63)=0), "Payment",
AND(SUMIFS(rou_table_deprs, rou_table_dates, A63)&gt;0, COUNTIFS($E$14:E62, "Depreciation", $A$14:A62, A63)=0), "Depreciation",
TRUE,  ""
)</f>
        <v>Payment</v>
      </c>
      <c r="G63" s="13" cm="1">
        <f t="array" aca="1" ref="G63" ca="1">_xlfn.IFS(
AND($B$11="Hə", $B$3="İllik"), Z63,
AND($B$11="Hə", $B$3="Aylıq"), AA63,
$B$11="Yox", X63)</f>
        <v>46071</v>
      </c>
      <c r="H63" s="14" cm="1">
        <f t="array" aca="1" ref="H63" ca="1">_xlfn.IFS( G63="", "",
TRUE, ROUND( H62+I63-J63, 2) )</f>
        <v>10014.780000000001</v>
      </c>
      <c r="I63" s="14" cm="1">
        <f t="array" aca="1" ref="I63" ca="1">_xlfn.IFS(G63="", "",
G63=last_payment_date, (J63-H62),
 TRUE,  -  (H62- H62* (1+$B$6)^ (_xlfn.DAYS(G63,G62)/365) )
)</f>
        <v>129.50721468702432</v>
      </c>
      <c r="J63" s="14" cm="1">
        <f t="array" aca="1" ref="J63" ca="1">_xlfn.IFS(G63="", "",
TRUE, _xlfn.XLOOKUP(G63,  payment_dates, payments,0,0)
)</f>
        <v>3400</v>
      </c>
      <c r="L63" s="2" cm="1">
        <f t="array" aca="1" ref="L63" ca="1">_xlfn.IFS(
AND($B$11="Hə", $B$3="İllik"), AC63,
AND($B$11="Hə", $B$3="Aylıq"), AD63,
$B$11="Yox", AB63)</f>
        <v>46071</v>
      </c>
      <c r="M63" s="14" cm="1">
        <f t="array" aca="1" ref="M63" ca="1">_xlfn.IFS( L63="", "",
(M62-N63)&lt;=0.5, 0,
TRUE,  M62-N63)</f>
        <v>7939.0240181976769</v>
      </c>
      <c r="N63" s="15" cm="1">
        <f t="array" aca="1" ref="N63" ca="1">_xlfn.IFS(
L63="", "",
TRUE, MIN(M62, ROUND($M$14/ (last_rou_date - $B$2) * (L63-L62), 2) )
)</f>
        <v>2765.25</v>
      </c>
      <c r="P63" s="22" t="str">
        <f t="shared" ca="1" si="0"/>
        <v/>
      </c>
      <c r="Q63" s="14" t="str" cm="1">
        <f t="array" aca="1" ref="Q63" ca="1">_xlfn.IFS(P63="","",
$B$11="Hə", _xlfn.XLOOKUP(DATE(P63, 12, 31), rou_table_dates, rou_table_nbvs,0, 0),
TRUE,  MAX(0, ROUND($M$14 - $M$14/ (last_rou_date - $B$2) * (DATE(P63,12,31) - $B$2), 2) )
)</f>
        <v/>
      </c>
      <c r="R63" s="57" t="str" cm="1">
        <f t="array" aca="1" ref="R63" ca="1">_xlfn.IFS(P63="","",
$B$11="Hə", _xlfn.XLOOKUP(DATE(P63, 12, 31), lease_table_dates, lease_table_balances,0, 0),
TRUE, IFERROR( XNPV($B$6, IF(payment_dates &gt;DATE(P63, 12, 31), payments,  0),  IF(payment_dates &gt;DATE(P63, 12, 31), payment_dates,  DATE(P63, 12, 31))    ),0)
)</f>
        <v/>
      </c>
      <c r="S63" s="14" t="str" cm="1">
        <f t="array" aca="1" ref="S63" ca="1">_xlfn.IFS(P63="","",
TRUE,  MIN( MIN(Q62, $M$14), ROUND($M$14/ (last_rou_date - $B$2) * (DATE(P63,12,31) - MAX($B$2, DATE(P63-1, 12, 31))), 2) )
)</f>
        <v/>
      </c>
      <c r="T63" s="15" t="str" cm="1">
        <f t="array" aca="1" ref="T63" ca="1">_xlfn.IFS(P63="", "",
ISTEXT(R62), R63- (H63 - SUMIFS( lease_table_payments, lease_table_years, P63) -$AG$14 ),
AND(ISNUMBER(R62), R63&lt;&gt;""),   R63- (R62 - SUMIFS( lease_table_payments, lease_table_years, P63) )
)</f>
        <v/>
      </c>
      <c r="U63" s="14"/>
      <c r="V63" s="73">
        <f t="shared" si="2"/>
        <v>50</v>
      </c>
      <c r="W63" s="74" t="str" cm="1">
        <f t="array" ref="W63">_xlfn.IFS(
OR(W62=$B$4, W62=""),"",
TRUE,W62+1
)</f>
        <v/>
      </c>
      <c r="X63" s="75" t="str" cm="1">
        <f t="array" ref="X63">_xlfn.IFS(X62="","",
W63="", "",
AND($B$3="İllik"),DATE(YEAR(X62)+1,MONTH(X62),DAY(X62) ),
AND($B$3="Aylıq", $AH$14="Not end"), EDATE(X62,1),
AND($B$3="Aylıq", $AH$14="End"), EOMONTH(X62,1)
)</f>
        <v/>
      </c>
      <c r="Y63" s="75" t="str" cm="1">
        <f t="array" aca="1" ref="Y63" ca="1">_xlfn.IFS(
AND($B$7="Dövrün əvvəlində", Y62&lt;=last_rou_date), DATE(YEAR(Y62)+1, 12, 31),
AND($B$7="Dövrün sonunda", Y62&lt;=last_payment_date), DATE(YEAR(Y62)+1, 12, 31),
TRUE, ""
)</f>
        <v/>
      </c>
      <c r="Z63" s="75" t="str" cm="1">
        <f t="array" aca="1" ref="Z63" ca="1">_xlfn.IFS(
AND($AN$14="Not year_end", Z62&gt;last_payment_date), "",
AND($AN$14="Year_end", Z62&gt;=last_payment_date), "",
AND($AN$14="Year_end"), DATE(YEAR(Z62+1), 12, 31),
AND($AN$14="Not year_end", MONTH(Z62)=12, DAY(Z62)=31), DATE(YEAR(Z61)+1, MONTH(Z61), DAY(Z61)),
AND($AN$14="Not year_end", OR(MONTH(Z62)&lt;&gt;12, DAY(Z62)&lt;&gt;31) ), DATE(YEAR(Z62), 12, 31)
)</f>
        <v/>
      </c>
      <c r="AA63" s="75" cm="1">
        <f t="array" aca="1" ref="AA63" ca="1">_xlfn.IFS(AA62="", "",
AND(AA62=last_payment_date, OR(MONTH(AA62)&lt;&gt;12, DAY(AA62)&lt;&gt;31) ), DATE(YEAR(AA62), 12, 31),
AND(MONTH(AA62)=12, DAY(AA62)=31, AA62&gt;=last_payment_date), "",
AND(MONTH(AA62)=12, DAY(AA62)&lt;&gt;31),  EOMONTH(AA62,0),
AND(MONTH(AA62)=12, DAY(AA62)=31, $AH$14="Not end"),  EDATE(AA61,1),
AND($AH$14="Not end"), EDATE(AA62, 1),
AND($AH$14="End"), EOMONTH(AA62, 1)
)</f>
        <v>46071</v>
      </c>
      <c r="AB63" s="75" t="str" cm="1">
        <f t="array" aca="1" ref="AB63" ca="1">_xlfn.IFS(AB62="","",
AND(AB62=last_rou_date), "",
AND($B$3="İllik"),DATE(YEAR(AB62)+1,MONTH(AB62),DAY(AB62) ),
AND($B$3="Aylıq", $AH$14="Not end"), EDATE(AB62,1),
AND($B$3="Aylıq", $AH$14="End"), EOMONTH(AB62,1)
)</f>
        <v/>
      </c>
      <c r="AC63" s="75" t="str" cm="1">
        <f t="array" aca="1" ref="AC63" ca="1">_xlfn.IFS(
AND($AN$14="Not year_end", AC62&gt;last_rou_date), "",
AND($AN$14="Year_end", AC62&gt;=last_rou_date), "",
AND($AN$14="Year_end"), DATE(YEAR(AC62+1), 12, 31),
AND($AN$14="Not year_end", MONTH(AC62)=12, DAY(AC62)=31), DATE(YEAR(AC61)+1, MONTH(AC61), DAY(AC61)),
AND($AN$14="Not year_end", OR(MONTH(AC62)&lt;&gt;12, DAY(AC62)&lt;&gt;31) ), DATE(YEAR(AC62), 12, 31)
)</f>
        <v/>
      </c>
      <c r="AD63" s="75" cm="1">
        <f t="array" aca="1" ref="AD63" ca="1">_xlfn.IFS(AD62="", "",
AND(AD62=last_rou_date, OR(MONTH(AD62)&lt;&gt;12, DAY(AD62)&lt;&gt;31) ), DATE(YEAR(AD62), 12, 31),
AND(MONTH(AD62)=12, DAY(AD62)=31, AD62&gt;=last_rou_date), "",
AND(MONTH(AD62)=12, DAY(AD62)&lt;&gt;31),  EOMONTH(AD62,0),
AND(MONTH(AD62)=12, DAY(AD62)=31, $AH$14="Not end"),  EDATE(AD61,1),
AND($AH$14="Not end"), EDATE(AD62, 1),
AND($AH$14="End"), EOMONTH(AD62, 1)
)</f>
        <v>46071</v>
      </c>
      <c r="AE63" s="68" t="str" cm="1">
        <f t="array" ref="AE63">_xlfn.IFS(W63="", "",
AND(W63&gt;0, W63&lt;=$B$4, $C$2="İllik artım, faiz olaraq", $D$2&gt;0, $B$3="İllik"), $B$5*((1+$D$2)^(W63-1)),
AND(W63&gt;0, W63&lt;=$B$4, $C$2="İllik artım, faiz olaraq", $D$2&gt;0, $B$3="Aylıq"), $B$5*((1+$D$2)^ROUNDDOWN((W63-1)/12,0)),
AND(W63=1, $C$2="Aşağıdakı kimi dəyişir", ), $B$5,
AND(W63&gt;1, W63&lt;=$B$4, $C$2="Aşağıdakı kimi dəyişir"), IFERROR(VLOOKUP(W63, $C$4:$D$7, 2, FALSE), AE62),
AND(W63&gt;0, W63&lt;=$B$4), $B$5,
TRUE,0 )</f>
        <v/>
      </c>
      <c r="AF63" s="76">
        <f t="shared" ca="1" si="1"/>
        <v>2026</v>
      </c>
    </row>
    <row r="64" spans="1:32" x14ac:dyDescent="0.4">
      <c r="A64" s="13" cm="1">
        <f t="array" aca="1" ref="A64" ca="1">_xlfn.IFS(
AND(SUMIFS(lease_table_interest_accruals, lease_table_dates, A63)&gt;0, COUNTIFS($E$14:E63, "Interest accrual", $A$14:A63, A63)=0),  A63,
AND(SUMIFS(lease_table_payments, lease_table_dates, A63)&gt;0, COUNTIFS($E$14:E63, "Payment", $A$14:A63, A63)=0),  A63,
AND(SUMIFS(rou_table_deprs, rou_table_dates, A63)&gt;0, COUNTIFS($E$14:E63, "Depreciation", $A$14:A63, A63)=0),  A63,
TRUE,  IFERROR(INDEX(rou_table_dates,  MATCH(A63, rou_table_dates)+1, ), "")
)</f>
        <v>45187</v>
      </c>
      <c r="B64" s="1" t="str" cm="1">
        <f t="array" aca="1" ref="B64" ca="1">_xlfn.IFS(
AND(E64="Payment", A64=$B$2), $AM$14,
E64="Payment", $AM$15,
E64="Interest accrual", $AM$18,
E64="Depreciation", $AM$17,
TRUE, "")</f>
        <v>Amortizasiya xərci</v>
      </c>
      <c r="C64" s="1" t="str" cm="1">
        <f t="array" aca="1" ref="C64" ca="1">_xlfn.IFS(
E64="Payment", $AM$19,
E64="Interest accrual", $AM$15,
E64="Depreciation", $AM$16,
TRUE, "")</f>
        <v>İstifadə hüququ - Yığılmış amortizasiya</v>
      </c>
      <c r="D64" s="14" cm="1">
        <f t="array" aca="1" ref="D64" ca="1">_xlfn.IFS(
E64="Payment", _xlfn.XLOOKUP(A64, lease_table_dates, lease_table_payments, 0, 0),
E64="Interest accrual", _xlfn.XLOOKUP(A64, lease_table_dates, lease_table_interest_accruals, 0, 0),
E64="Depreciation", _xlfn.XLOOKUP(A64, rou_table_dates, rou_table_deprs, 0, 0),
TRUE, ""
)</f>
        <v>2765.25</v>
      </c>
      <c r="E64" s="7" t="str" cm="1">
        <f t="array" aca="1" ref="E64" ca="1">_xlfn.IFS(
AND(SUMIFS(lease_table_interest_accruals, lease_table_dates, A64)&gt;0, COUNTIFS($E$14:E63, "Interest accrual", $A$14:A63, A64)=0), "Interest accrual",
AND(SUMIFS(lease_table_payments, lease_table_dates, A64)&gt;0, COUNTIFS($E$14:E63, "Payment", $A$14:A63, A64)=0), "Payment",
AND(SUMIFS(rou_table_deprs, rou_table_dates, A64)&gt;0, COUNTIFS($E$14:E63, "Depreciation", $A$14:A63, A64)=0), "Depreciation",
TRUE,  ""
)</f>
        <v>Depreciation</v>
      </c>
      <c r="G64" s="13" cm="1">
        <f t="array" aca="1" ref="G64" ca="1">_xlfn.IFS(
AND($B$11="Hə", $B$3="İllik"), Z64,
AND($B$11="Hə", $B$3="Aylıq"), AA64,
$B$11="Yox", X64)</f>
        <v>46099</v>
      </c>
      <c r="H64" s="14" cm="1">
        <f t="array" aca="1" ref="H64" ca="1">_xlfn.IFS( G64="", "",
TRUE, ROUND( H63+I64-J64, 2) )</f>
        <v>6702.92</v>
      </c>
      <c r="I64" s="14" cm="1">
        <f t="array" aca="1" ref="I64" ca="1">_xlfn.IFS(G64="", "",
G64=last_payment_date, (J64-H63),
 TRUE,  -  (H63- H63* (1+$B$6)^ (_xlfn.DAYS(G64,G63)/365) )
)</f>
        <v>88.136775254435634</v>
      </c>
      <c r="J64" s="14" cm="1">
        <f t="array" aca="1" ref="J64" ca="1">_xlfn.IFS(G64="", "",
TRUE, _xlfn.XLOOKUP(G64,  payment_dates, payments,0,0)
)</f>
        <v>3400</v>
      </c>
      <c r="L64" s="2" cm="1">
        <f t="array" aca="1" ref="L64" ca="1">_xlfn.IFS(
AND($B$11="Hə", $B$3="İllik"), AC64,
AND($B$11="Hə", $B$3="Aylıq"), AD64,
$B$11="Yox", AB64)</f>
        <v>46099</v>
      </c>
      <c r="M64" s="14" cm="1">
        <f t="array" aca="1" ref="M64" ca="1">_xlfn.IFS( L64="", "",
(M63-N64)&lt;=0.5, 0,
TRUE,  M63-N64)</f>
        <v>5441.3740181976773</v>
      </c>
      <c r="N64" s="15" cm="1">
        <f t="array" aca="1" ref="N64" ca="1">_xlfn.IFS(
L64="", "",
TRUE, MIN(M63, ROUND($M$14/ (last_rou_date - $B$2) * (L64-L63), 2) )
)</f>
        <v>2497.65</v>
      </c>
      <c r="P64" s="22" t="str">
        <f t="shared" ca="1" si="0"/>
        <v/>
      </c>
      <c r="Q64" s="14" t="str" cm="1">
        <f t="array" aca="1" ref="Q64" ca="1">_xlfn.IFS(P64="","",
$B$11="Hə", _xlfn.XLOOKUP(DATE(P64, 12, 31), rou_table_dates, rou_table_nbvs,0, 0),
TRUE,  MAX(0, ROUND($M$14 - $M$14/ (last_rou_date - $B$2) * (DATE(P64,12,31) - $B$2), 2) )
)</f>
        <v/>
      </c>
      <c r="R64" s="57" t="str" cm="1">
        <f t="array" aca="1" ref="R64" ca="1">_xlfn.IFS(P64="","",
$B$11="Hə", _xlfn.XLOOKUP(DATE(P64, 12, 31), lease_table_dates, lease_table_balances,0, 0),
TRUE, IFERROR( XNPV($B$6, IF(payment_dates &gt;DATE(P64, 12, 31), payments,  0),  IF(payment_dates &gt;DATE(P64, 12, 31), payment_dates,  DATE(P64, 12, 31))    ),0)
)</f>
        <v/>
      </c>
      <c r="S64" s="14" t="str" cm="1">
        <f t="array" aca="1" ref="S64" ca="1">_xlfn.IFS(P64="","",
TRUE,  MIN( MIN(Q63, $M$14), ROUND($M$14/ (last_rou_date - $B$2) * (DATE(P64,12,31) - MAX($B$2, DATE(P64-1, 12, 31))), 2) )
)</f>
        <v/>
      </c>
      <c r="T64" s="15" t="str" cm="1">
        <f t="array" aca="1" ref="T64" ca="1">_xlfn.IFS(P64="", "",
ISTEXT(R63), R64- (H64 - SUMIFS( lease_table_payments, lease_table_years, P64) -$AG$14 ),
AND(ISNUMBER(R63), R64&lt;&gt;""),   R64- (R63 - SUMIFS( lease_table_payments, lease_table_years, P64) )
)</f>
        <v/>
      </c>
      <c r="U64" s="14"/>
      <c r="V64" s="73">
        <f t="shared" si="2"/>
        <v>51</v>
      </c>
      <c r="W64" s="74" t="str" cm="1">
        <f t="array" ref="W64">_xlfn.IFS(
OR(W63=$B$4, W63=""),"",
TRUE,W63+1
)</f>
        <v/>
      </c>
      <c r="X64" s="75" t="str" cm="1">
        <f t="array" ref="X64">_xlfn.IFS(X63="","",
W64="", "",
AND($B$3="İllik"),DATE(YEAR(X63)+1,MONTH(X63),DAY(X63) ),
AND($B$3="Aylıq", $AH$14="Not end"), EDATE(X63,1),
AND($B$3="Aylıq", $AH$14="End"), EOMONTH(X63,1)
)</f>
        <v/>
      </c>
      <c r="Y64" s="75" t="str" cm="1">
        <f t="array" aca="1" ref="Y64" ca="1">_xlfn.IFS(
AND($B$7="Dövrün əvvəlində", Y63&lt;=last_rou_date), DATE(YEAR(Y63)+1, 12, 31),
AND($B$7="Dövrün sonunda", Y63&lt;=last_payment_date), DATE(YEAR(Y63)+1, 12, 31),
TRUE, ""
)</f>
        <v/>
      </c>
      <c r="Z64" s="75" t="str" cm="1">
        <f t="array" aca="1" ref="Z64" ca="1">_xlfn.IFS(
AND($AN$14="Not year_end", Z63&gt;last_payment_date), "",
AND($AN$14="Year_end", Z63&gt;=last_payment_date), "",
AND($AN$14="Year_end"), DATE(YEAR(Z63+1), 12, 31),
AND($AN$14="Not year_end", MONTH(Z63)=12, DAY(Z63)=31), DATE(YEAR(Z62)+1, MONTH(Z62), DAY(Z62)),
AND($AN$14="Not year_end", OR(MONTH(Z63)&lt;&gt;12, DAY(Z63)&lt;&gt;31) ), DATE(YEAR(Z63), 12, 31)
)</f>
        <v/>
      </c>
      <c r="AA64" s="75" cm="1">
        <f t="array" aca="1" ref="AA64" ca="1">_xlfn.IFS(AA63="", "",
AND(AA63=last_payment_date, OR(MONTH(AA63)&lt;&gt;12, DAY(AA63)&lt;&gt;31) ), DATE(YEAR(AA63), 12, 31),
AND(MONTH(AA63)=12, DAY(AA63)=31, AA63&gt;=last_payment_date), "",
AND(MONTH(AA63)=12, DAY(AA63)&lt;&gt;31),  EOMONTH(AA63,0),
AND(MONTH(AA63)=12, DAY(AA63)=31, $AH$14="Not end"),  EDATE(AA62,1),
AND($AH$14="Not end"), EDATE(AA63, 1),
AND($AH$14="End"), EOMONTH(AA63, 1)
)</f>
        <v>46099</v>
      </c>
      <c r="AB64" s="75" t="str" cm="1">
        <f t="array" aca="1" ref="AB64" ca="1">_xlfn.IFS(AB63="","",
AND(AB63=last_rou_date), "",
AND($B$3="İllik"),DATE(YEAR(AB63)+1,MONTH(AB63),DAY(AB63) ),
AND($B$3="Aylıq", $AH$14="Not end"), EDATE(AB63,1),
AND($B$3="Aylıq", $AH$14="End"), EOMONTH(AB63,1)
)</f>
        <v/>
      </c>
      <c r="AC64" s="75" t="str" cm="1">
        <f t="array" aca="1" ref="AC64" ca="1">_xlfn.IFS(
AND($AN$14="Not year_end", AC63&gt;last_rou_date), "",
AND($AN$14="Year_end", AC63&gt;=last_rou_date), "",
AND($AN$14="Year_end"), DATE(YEAR(AC63+1), 12, 31),
AND($AN$14="Not year_end", MONTH(AC63)=12, DAY(AC63)=31), DATE(YEAR(AC62)+1, MONTH(AC62), DAY(AC62)),
AND($AN$14="Not year_end", OR(MONTH(AC63)&lt;&gt;12, DAY(AC63)&lt;&gt;31) ), DATE(YEAR(AC63), 12, 31)
)</f>
        <v/>
      </c>
      <c r="AD64" s="75" cm="1">
        <f t="array" aca="1" ref="AD64" ca="1">_xlfn.IFS(AD63="", "",
AND(AD63=last_rou_date, OR(MONTH(AD63)&lt;&gt;12, DAY(AD63)&lt;&gt;31) ), DATE(YEAR(AD63), 12, 31),
AND(MONTH(AD63)=12, DAY(AD63)=31, AD63&gt;=last_rou_date), "",
AND(MONTH(AD63)=12, DAY(AD63)&lt;&gt;31),  EOMONTH(AD63,0),
AND(MONTH(AD63)=12, DAY(AD63)=31, $AH$14="Not end"),  EDATE(AD62,1),
AND($AH$14="Not end"), EDATE(AD63, 1),
AND($AH$14="End"), EOMONTH(AD63, 1)
)</f>
        <v>46099</v>
      </c>
      <c r="AE64" s="68" t="str" cm="1">
        <f t="array" ref="AE64">_xlfn.IFS(W64="", "",
AND(W64&gt;0, W64&lt;=$B$4, $C$2="İllik artım, faiz olaraq", $D$2&gt;0, $B$3="İllik"), $B$5*((1+$D$2)^(W64-1)),
AND(W64&gt;0, W64&lt;=$B$4, $C$2="İllik artım, faiz olaraq", $D$2&gt;0, $B$3="Aylıq"), $B$5*((1+$D$2)^ROUNDDOWN((W64-1)/12,0)),
AND(W64=1, $C$2="Aşağıdakı kimi dəyişir", ), $B$5,
AND(W64&gt;1, W64&lt;=$B$4, $C$2="Aşağıdakı kimi dəyişir"), IFERROR(VLOOKUP(W64, $C$4:$D$7, 2, FALSE), AE63),
AND(W64&gt;0, W64&lt;=$B$4), $B$5,
TRUE,0 )</f>
        <v/>
      </c>
      <c r="AF64" s="76">
        <f t="shared" ca="1" si="1"/>
        <v>2026</v>
      </c>
    </row>
    <row r="65" spans="1:32" x14ac:dyDescent="0.4">
      <c r="A65" s="13" cm="1">
        <f t="array" aca="1" ref="A65" ca="1">_xlfn.IFS(
AND(SUMIFS(lease_table_interest_accruals, lease_table_dates, A64)&gt;0, COUNTIFS($E$14:E64, "Interest accrual", $A$14:A64, A64)=0),  A64,
AND(SUMIFS(lease_table_payments, lease_table_dates, A64)&gt;0, COUNTIFS($E$14:E64, "Payment", $A$14:A64, A64)=0),  A64,
AND(SUMIFS(rou_table_deprs, rou_table_dates, A64)&gt;0, COUNTIFS($E$14:E64, "Depreciation", $A$14:A64, A64)=0),  A64,
TRUE,  IFERROR(INDEX(rou_table_dates,  MATCH(A64, rou_table_dates)+1, ), "")
)</f>
        <v>45217</v>
      </c>
      <c r="B65" s="1" t="str" cm="1">
        <f t="array" aca="1" ref="B65" ca="1">_xlfn.IFS(
AND(E65="Payment", A65=$B$2), $AM$14,
E65="Payment", $AM$15,
E65="Interest accrual", $AM$18,
E65="Depreciation", $AM$17,
TRUE, "")</f>
        <v>Faiz xərci</v>
      </c>
      <c r="C65" s="1" t="str" cm="1">
        <f t="array" aca="1" ref="C65" ca="1">_xlfn.IFS(
E65="Payment", $AM$19,
E65="Interest accrual", $AM$15,
E65="Depreciation", $AM$16,
TRUE, "")</f>
        <v>Lizinq öhdəliyi</v>
      </c>
      <c r="D65" s="14" cm="1">
        <f t="array" aca="1" ref="D65" ca="1">_xlfn.IFS(
E65="Payment", _xlfn.XLOOKUP(A65, lease_table_dates, lease_table_payments, 0, 0),
E65="Interest accrual", _xlfn.XLOOKUP(A65, lease_table_dates, lease_table_interest_accruals, 0, 0),
E65="Depreciation", _xlfn.XLOOKUP(A65, rou_table_dates, rou_table_deprs, 0, 0),
TRUE, ""
)</f>
        <v>880.35755959372909</v>
      </c>
      <c r="E65" s="7" t="str" cm="1">
        <f t="array" aca="1" ref="E65" ca="1">_xlfn.IFS(
AND(SUMIFS(lease_table_interest_accruals, lease_table_dates, A65)&gt;0, COUNTIFS($E$14:E64, "Interest accrual", $A$14:A64, A65)=0), "Interest accrual",
AND(SUMIFS(lease_table_payments, lease_table_dates, A65)&gt;0, COUNTIFS($E$14:E64, "Payment", $A$14:A64, A65)=0), "Payment",
AND(SUMIFS(rou_table_deprs, rou_table_dates, A65)&gt;0, COUNTIFS($E$14:E64, "Depreciation", $A$14:A64, A65)=0), "Depreciation",
TRUE,  ""
)</f>
        <v>Interest accrual</v>
      </c>
      <c r="G65" s="13" cm="1">
        <f t="array" aca="1" ref="G65" ca="1">_xlfn.IFS(
AND($B$11="Hə", $B$3="İllik"), Z65,
AND($B$11="Hə", $B$3="Aylıq"), AA65,
$B$11="Yox", X65)</f>
        <v>46130</v>
      </c>
      <c r="H65" s="14" cm="1">
        <f t="array" aca="1" ref="H65" ca="1">_xlfn.IFS( G65="", "",
TRUE, ROUND( H64+I65-J65, 2) )</f>
        <v>3368.26</v>
      </c>
      <c r="I65" s="14" cm="1">
        <f t="array" aca="1" ref="I65" ca="1">_xlfn.IFS(G65="", "",
G65=last_payment_date, (J65-H64),
 TRUE,  -  (H64- H64* (1+$B$6)^ (_xlfn.DAYS(G65,G64)/365) )
)</f>
        <v>65.341276426444892</v>
      </c>
      <c r="J65" s="14" cm="1">
        <f t="array" aca="1" ref="J65" ca="1">_xlfn.IFS(G65="", "",
TRUE, _xlfn.XLOOKUP(G65,  payment_dates, payments,0,0)
)</f>
        <v>3400</v>
      </c>
      <c r="L65" s="2" cm="1">
        <f t="array" aca="1" ref="L65" ca="1">_xlfn.IFS(
AND($B$11="Hə", $B$3="İllik"), AC65,
AND($B$11="Hə", $B$3="Aylıq"), AD65,
$B$11="Yox", AB65)</f>
        <v>46130</v>
      </c>
      <c r="M65" s="14" cm="1">
        <f t="array" aca="1" ref="M65" ca="1">_xlfn.IFS( L65="", "",
(M64-N65)&lt;=0.5, 0,
TRUE,  M64-N65)</f>
        <v>2676.1240181976773</v>
      </c>
      <c r="N65" s="15" cm="1">
        <f t="array" aca="1" ref="N65" ca="1">_xlfn.IFS(
L65="", "",
TRUE, MIN(M64, ROUND($M$14/ (last_rou_date - $B$2) * (L65-L64), 2) )
)</f>
        <v>2765.25</v>
      </c>
      <c r="P65" s="22" t="str">
        <f t="shared" ca="1" si="0"/>
        <v/>
      </c>
      <c r="Q65" s="14" t="str" cm="1">
        <f t="array" aca="1" ref="Q65" ca="1">_xlfn.IFS(P65="","",
$B$11="Hə", _xlfn.XLOOKUP(DATE(P65, 12, 31), rou_table_dates, rou_table_nbvs,0, 0),
TRUE,  MAX(0, ROUND($M$14 - $M$14/ (last_rou_date - $B$2) * (DATE(P65,12,31) - $B$2), 2) )
)</f>
        <v/>
      </c>
      <c r="R65" s="57" t="str" cm="1">
        <f t="array" aca="1" ref="R65" ca="1">_xlfn.IFS(P65="","",
$B$11="Hə", _xlfn.XLOOKUP(DATE(P65, 12, 31), lease_table_dates, lease_table_balances,0, 0),
TRUE, IFERROR( XNPV($B$6, IF(payment_dates &gt;DATE(P65, 12, 31), payments,  0),  IF(payment_dates &gt;DATE(P65, 12, 31), payment_dates,  DATE(P65, 12, 31))    ),0)
)</f>
        <v/>
      </c>
      <c r="S65" s="14" t="str" cm="1">
        <f t="array" aca="1" ref="S65" ca="1">_xlfn.IFS(P65="","",
TRUE,  MIN( MIN(Q64, $M$14), ROUND($M$14/ (last_rou_date - $B$2) * (DATE(P65,12,31) - MAX($B$2, DATE(P65-1, 12, 31))), 2) )
)</f>
        <v/>
      </c>
      <c r="T65" s="15" t="str" cm="1">
        <f t="array" aca="1" ref="T65" ca="1">_xlfn.IFS(P65="", "",
ISTEXT(R64), R65- (H65 - SUMIFS( lease_table_payments, lease_table_years, P65) -$AG$14 ),
AND(ISNUMBER(R64), R65&lt;&gt;""),   R65- (R64 - SUMIFS( lease_table_payments, lease_table_years, P65) )
)</f>
        <v/>
      </c>
      <c r="U65" s="14"/>
      <c r="V65" s="73">
        <f t="shared" si="2"/>
        <v>52</v>
      </c>
      <c r="W65" s="74" t="str" cm="1">
        <f t="array" ref="W65">_xlfn.IFS(
OR(W64=$B$4, W64=""),"",
TRUE,W64+1
)</f>
        <v/>
      </c>
      <c r="X65" s="75" t="str" cm="1">
        <f t="array" ref="X65">_xlfn.IFS(X64="","",
W65="", "",
AND($B$3="İllik"),DATE(YEAR(X64)+1,MONTH(X64),DAY(X64) ),
AND($B$3="Aylıq", $AH$14="Not end"), EDATE(X64,1),
AND($B$3="Aylıq", $AH$14="End"), EOMONTH(X64,1)
)</f>
        <v/>
      </c>
      <c r="Y65" s="75" t="str" cm="1">
        <f t="array" aca="1" ref="Y65" ca="1">_xlfn.IFS(
AND($B$7="Dövrün əvvəlində", Y64&lt;=last_rou_date), DATE(YEAR(Y64)+1, 12, 31),
AND($B$7="Dövrün sonunda", Y64&lt;=last_payment_date), DATE(YEAR(Y64)+1, 12, 31),
TRUE, ""
)</f>
        <v/>
      </c>
      <c r="Z65" s="75" t="str" cm="1">
        <f t="array" aca="1" ref="Z65" ca="1">_xlfn.IFS(
AND($AN$14="Not year_end", Z64&gt;last_payment_date), "",
AND($AN$14="Year_end", Z64&gt;=last_payment_date), "",
AND($AN$14="Year_end"), DATE(YEAR(Z64+1), 12, 31),
AND($AN$14="Not year_end", MONTH(Z64)=12, DAY(Z64)=31), DATE(YEAR(Z63)+1, MONTH(Z63), DAY(Z63)),
AND($AN$14="Not year_end", OR(MONTH(Z64)&lt;&gt;12, DAY(Z64)&lt;&gt;31) ), DATE(YEAR(Z64), 12, 31)
)</f>
        <v/>
      </c>
      <c r="AA65" s="75" cm="1">
        <f t="array" aca="1" ref="AA65" ca="1">_xlfn.IFS(AA64="", "",
AND(AA64=last_payment_date, OR(MONTH(AA64)&lt;&gt;12, DAY(AA64)&lt;&gt;31) ), DATE(YEAR(AA64), 12, 31),
AND(MONTH(AA64)=12, DAY(AA64)=31, AA64&gt;=last_payment_date), "",
AND(MONTH(AA64)=12, DAY(AA64)&lt;&gt;31),  EOMONTH(AA64,0),
AND(MONTH(AA64)=12, DAY(AA64)=31, $AH$14="Not end"),  EDATE(AA63,1),
AND($AH$14="Not end"), EDATE(AA64, 1),
AND($AH$14="End"), EOMONTH(AA64, 1)
)</f>
        <v>46130</v>
      </c>
      <c r="AB65" s="75" t="str" cm="1">
        <f t="array" aca="1" ref="AB65" ca="1">_xlfn.IFS(AB64="","",
AND(AB64=last_rou_date), "",
AND($B$3="İllik"),DATE(YEAR(AB64)+1,MONTH(AB64),DAY(AB64) ),
AND($B$3="Aylıq", $AH$14="Not end"), EDATE(AB64,1),
AND($B$3="Aylıq", $AH$14="End"), EOMONTH(AB64,1)
)</f>
        <v/>
      </c>
      <c r="AC65" s="75" t="str" cm="1">
        <f t="array" aca="1" ref="AC65" ca="1">_xlfn.IFS(
AND($AN$14="Not year_end", AC64&gt;last_rou_date), "",
AND($AN$14="Year_end", AC64&gt;=last_rou_date), "",
AND($AN$14="Year_end"), DATE(YEAR(AC64+1), 12, 31),
AND($AN$14="Not year_end", MONTH(AC64)=12, DAY(AC64)=31), DATE(YEAR(AC63)+1, MONTH(AC63), DAY(AC63)),
AND($AN$14="Not year_end", OR(MONTH(AC64)&lt;&gt;12, DAY(AC64)&lt;&gt;31) ), DATE(YEAR(AC64), 12, 31)
)</f>
        <v/>
      </c>
      <c r="AD65" s="75" cm="1">
        <f t="array" aca="1" ref="AD65" ca="1">_xlfn.IFS(AD64="", "",
AND(AD64=last_rou_date, OR(MONTH(AD64)&lt;&gt;12, DAY(AD64)&lt;&gt;31) ), DATE(YEAR(AD64), 12, 31),
AND(MONTH(AD64)=12, DAY(AD64)=31, AD64&gt;=last_rou_date), "",
AND(MONTH(AD64)=12, DAY(AD64)&lt;&gt;31),  EOMONTH(AD64,0),
AND(MONTH(AD64)=12, DAY(AD64)=31, $AH$14="Not end"),  EDATE(AD63,1),
AND($AH$14="Not end"), EDATE(AD64, 1),
AND($AH$14="End"), EOMONTH(AD64, 1)
)</f>
        <v>46130</v>
      </c>
      <c r="AE65" s="68" t="str" cm="1">
        <f t="array" ref="AE65">_xlfn.IFS(W65="", "",
AND(W65&gt;0, W65&lt;=$B$4, $C$2="İllik artım, faiz olaraq", $D$2&gt;0, $B$3="İllik"), $B$5*((1+$D$2)^(W65-1)),
AND(W65&gt;0, W65&lt;=$B$4, $C$2="İllik artım, faiz olaraq", $D$2&gt;0, $B$3="Aylıq"), $B$5*((1+$D$2)^ROUNDDOWN((W65-1)/12,0)),
AND(W65=1, $C$2="Aşağıdakı kimi dəyişir", ), $B$5,
AND(W65&gt;1, W65&lt;=$B$4, $C$2="Aşağıdakı kimi dəyişir"), IFERROR(VLOOKUP(W65, $C$4:$D$7, 2, FALSE), AE64),
AND(W65&gt;0, W65&lt;=$B$4), $B$5,
TRUE,0 )</f>
        <v/>
      </c>
      <c r="AF65" s="76">
        <f t="shared" ca="1" si="1"/>
        <v>2026</v>
      </c>
    </row>
    <row r="66" spans="1:32" x14ac:dyDescent="0.4">
      <c r="A66" s="13" cm="1">
        <f t="array" aca="1" ref="A66" ca="1">_xlfn.IFS(
AND(SUMIFS(lease_table_interest_accruals, lease_table_dates, A65)&gt;0, COUNTIFS($E$14:E65, "Interest accrual", $A$14:A65, A65)=0),  A65,
AND(SUMIFS(lease_table_payments, lease_table_dates, A65)&gt;0, COUNTIFS($E$14:E65, "Payment", $A$14:A65, A65)=0),  A65,
AND(SUMIFS(rou_table_deprs, rou_table_dates, A65)&gt;0, COUNTIFS($E$14:E65, "Depreciation", $A$14:A65, A65)=0),  A65,
TRUE,  IFERROR(INDEX(rou_table_dates,  MATCH(A65, rou_table_dates)+1, ), "")
)</f>
        <v>45217</v>
      </c>
      <c r="B66" s="1" t="str" cm="1">
        <f t="array" aca="1" ref="B66" ca="1">_xlfn.IFS(
AND(E66="Payment", A66=$B$2), $AM$14,
E66="Payment", $AM$15,
E66="Interest accrual", $AM$18,
E66="Depreciation", $AM$17,
TRUE, "")</f>
        <v>Lizinq öhdəliyi</v>
      </c>
      <c r="C66" s="1" t="str" cm="1">
        <f t="array" aca="1" ref="C66" ca="1">_xlfn.IFS(
E66="Payment", $AM$19,
E66="Interest accrual", $AM$15,
E66="Depreciation", $AM$16,
TRUE, "")</f>
        <v>Pul vəsaitləri/Kreditor borcları</v>
      </c>
      <c r="D66" s="14" cm="1">
        <f t="array" aca="1" ref="D66" ca="1">_xlfn.IFS(
E66="Payment", _xlfn.XLOOKUP(A66, lease_table_dates, lease_table_payments, 0, 0),
E66="Interest accrual", _xlfn.XLOOKUP(A66, lease_table_dates, lease_table_interest_accruals, 0, 0),
E66="Depreciation", _xlfn.XLOOKUP(A66, rou_table_dates, rou_table_deprs, 0, 0),
TRUE, ""
)</f>
        <v>3400</v>
      </c>
      <c r="E66" s="7" t="str" cm="1">
        <f t="array" aca="1" ref="E66" ca="1">_xlfn.IFS(
AND(SUMIFS(lease_table_interest_accruals, lease_table_dates, A66)&gt;0, COUNTIFS($E$14:E65, "Interest accrual", $A$14:A65, A66)=0), "Interest accrual",
AND(SUMIFS(lease_table_payments, lease_table_dates, A66)&gt;0, COUNTIFS($E$14:E65, "Payment", $A$14:A65, A66)=0), "Payment",
AND(SUMIFS(rou_table_deprs, rou_table_dates, A66)&gt;0, COUNTIFS($E$14:E65, "Depreciation", $A$14:A65, A66)=0), "Depreciation",
TRUE,  ""
)</f>
        <v>Payment</v>
      </c>
      <c r="G66" s="13" cm="1">
        <f t="array" aca="1" ref="G66" ca="1">_xlfn.IFS(
AND($B$11="Hə", $B$3="İllik"), Z66,
AND($B$11="Hə", $B$3="Aylıq"), AA66,
$B$11="Yox", X66)</f>
        <v>46160</v>
      </c>
      <c r="H66" s="14" cm="1">
        <f t="array" aca="1" ref="H66" ca="1">_xlfn.IFS( G66="", "",
TRUE, ROUND( H65+I66-J66, 2) )</f>
        <v>0</v>
      </c>
      <c r="I66" s="14" cm="1">
        <f t="array" aca="1" ref="I66" ca="1">_xlfn.IFS(G66="", "",
G66=last_payment_date, (J66-H65),
 TRUE,  -  (H65- H65* (1+$B$6)^ (_xlfn.DAYS(G66,G65)/365) )
)</f>
        <v>31.739999999999782</v>
      </c>
      <c r="J66" s="14" cm="1">
        <f t="array" aca="1" ref="J66" ca="1">_xlfn.IFS(G66="", "",
TRUE, _xlfn.XLOOKUP(G66,  payment_dates, payments,0,0)
)</f>
        <v>3400</v>
      </c>
      <c r="L66" s="2" cm="1">
        <f t="array" aca="1" ref="L66" ca="1">_xlfn.IFS(
AND($B$11="Hə", $B$3="İllik"), AC66,
AND($B$11="Hə", $B$3="Aylıq"), AD66,
$B$11="Yox", AB66)</f>
        <v>46160</v>
      </c>
      <c r="M66" s="14" cm="1">
        <f t="array" aca="1" ref="M66" ca="1">_xlfn.IFS( L66="", "",
(M65-N66)&lt;=0.5, 0,
TRUE,  M65-N66)</f>
        <v>0</v>
      </c>
      <c r="N66" s="15" cm="1">
        <f t="array" aca="1" ref="N66" ca="1">_xlfn.IFS(
L66="", "",
TRUE, MIN(M65, ROUND($M$14/ (last_rou_date - $B$2) * (L66-L65), 2) )
)</f>
        <v>2676.05</v>
      </c>
      <c r="P66" s="22" t="str">
        <f t="shared" ca="1" si="0"/>
        <v/>
      </c>
      <c r="Q66" s="14" t="str" cm="1">
        <f t="array" aca="1" ref="Q66" ca="1">_xlfn.IFS(P66="","",
$B$11="Hə", _xlfn.XLOOKUP(DATE(P66, 12, 31), rou_table_dates, rou_table_nbvs,0, 0),
TRUE,  MAX(0, ROUND($M$14 - $M$14/ (last_rou_date - $B$2) * (DATE(P66,12,31) - $B$2), 2) )
)</f>
        <v/>
      </c>
      <c r="R66" s="57" t="str" cm="1">
        <f t="array" aca="1" ref="R66" ca="1">_xlfn.IFS(P66="","",
$B$11="Hə", _xlfn.XLOOKUP(DATE(P66, 12, 31), lease_table_dates, lease_table_balances,0, 0),
TRUE, IFERROR( XNPV($B$6, IF(payment_dates &gt;DATE(P66, 12, 31), payments,  0),  IF(payment_dates &gt;DATE(P66, 12, 31), payment_dates,  DATE(P66, 12, 31))    ),0)
)</f>
        <v/>
      </c>
      <c r="S66" s="14" t="str" cm="1">
        <f t="array" aca="1" ref="S66" ca="1">_xlfn.IFS(P66="","",
TRUE,  MIN( MIN(Q65, $M$14), ROUND($M$14/ (last_rou_date - $B$2) * (DATE(P66,12,31) - MAX($B$2, DATE(P66-1, 12, 31))), 2) )
)</f>
        <v/>
      </c>
      <c r="T66" s="15" t="str" cm="1">
        <f t="array" aca="1" ref="T66" ca="1">_xlfn.IFS(P66="", "",
ISTEXT(R65), R66- (H66 - SUMIFS( lease_table_payments, lease_table_years, P66) -$AG$14 ),
AND(ISNUMBER(R65), R66&lt;&gt;""),   R66- (R65 - SUMIFS( lease_table_payments, lease_table_years, P66) )
)</f>
        <v/>
      </c>
      <c r="U66" s="14"/>
      <c r="V66" s="73">
        <f t="shared" si="2"/>
        <v>53</v>
      </c>
      <c r="W66" s="74" t="str" cm="1">
        <f t="array" ref="W66">_xlfn.IFS(
OR(W65=$B$4, W65=""),"",
TRUE,W65+1
)</f>
        <v/>
      </c>
      <c r="X66" s="75" t="str" cm="1">
        <f t="array" ref="X66">_xlfn.IFS(X65="","",
W66="", "",
AND($B$3="İllik"),DATE(YEAR(X65)+1,MONTH(X65),DAY(X65) ),
AND($B$3="Aylıq", $AH$14="Not end"), EDATE(X65,1),
AND($B$3="Aylıq", $AH$14="End"), EOMONTH(X65,1)
)</f>
        <v/>
      </c>
      <c r="Y66" s="75" t="str" cm="1">
        <f t="array" aca="1" ref="Y66" ca="1">_xlfn.IFS(
AND($B$7="Dövrün əvvəlində", Y65&lt;=last_rou_date), DATE(YEAR(Y65)+1, 12, 31),
AND($B$7="Dövrün sonunda", Y65&lt;=last_payment_date), DATE(YEAR(Y65)+1, 12, 31),
TRUE, ""
)</f>
        <v/>
      </c>
      <c r="Z66" s="75" t="str" cm="1">
        <f t="array" aca="1" ref="Z66" ca="1">_xlfn.IFS(
AND($AN$14="Not year_end", Z65&gt;last_payment_date), "",
AND($AN$14="Year_end", Z65&gt;=last_payment_date), "",
AND($AN$14="Year_end"), DATE(YEAR(Z65+1), 12, 31),
AND($AN$14="Not year_end", MONTH(Z65)=12, DAY(Z65)=31), DATE(YEAR(Z64)+1, MONTH(Z64), DAY(Z64)),
AND($AN$14="Not year_end", OR(MONTH(Z65)&lt;&gt;12, DAY(Z65)&lt;&gt;31) ), DATE(YEAR(Z65), 12, 31)
)</f>
        <v/>
      </c>
      <c r="AA66" s="75" cm="1">
        <f t="array" aca="1" ref="AA66" ca="1">_xlfn.IFS(AA65="", "",
AND(AA65=last_payment_date, OR(MONTH(AA65)&lt;&gt;12, DAY(AA65)&lt;&gt;31) ), DATE(YEAR(AA65), 12, 31),
AND(MONTH(AA65)=12, DAY(AA65)=31, AA65&gt;=last_payment_date), "",
AND(MONTH(AA65)=12, DAY(AA65)&lt;&gt;31),  EOMONTH(AA65,0),
AND(MONTH(AA65)=12, DAY(AA65)=31, $AH$14="Not end"),  EDATE(AA64,1),
AND($AH$14="Not end"), EDATE(AA65, 1),
AND($AH$14="End"), EOMONTH(AA65, 1)
)</f>
        <v>46160</v>
      </c>
      <c r="AB66" s="75" t="str" cm="1">
        <f t="array" aca="1" ref="AB66" ca="1">_xlfn.IFS(AB65="","",
AND(AB65=last_rou_date), "",
AND($B$3="İllik"),DATE(YEAR(AB65)+1,MONTH(AB65),DAY(AB65) ),
AND($B$3="Aylıq", $AH$14="Not end"), EDATE(AB65,1),
AND($B$3="Aylıq", $AH$14="End"), EOMONTH(AB65,1)
)</f>
        <v/>
      </c>
      <c r="AC66" s="75" t="str" cm="1">
        <f t="array" aca="1" ref="AC66" ca="1">_xlfn.IFS(
AND($AN$14="Not year_end", AC65&gt;last_rou_date), "",
AND($AN$14="Year_end", AC65&gt;=last_rou_date), "",
AND($AN$14="Year_end"), DATE(YEAR(AC65+1), 12, 31),
AND($AN$14="Not year_end", MONTH(AC65)=12, DAY(AC65)=31), DATE(YEAR(AC64)+1, MONTH(AC64), DAY(AC64)),
AND($AN$14="Not year_end", OR(MONTH(AC65)&lt;&gt;12, DAY(AC65)&lt;&gt;31) ), DATE(YEAR(AC65), 12, 31)
)</f>
        <v/>
      </c>
      <c r="AD66" s="75" cm="1">
        <f t="array" aca="1" ref="AD66" ca="1">_xlfn.IFS(AD65="", "",
AND(AD65=last_rou_date, OR(MONTH(AD65)&lt;&gt;12, DAY(AD65)&lt;&gt;31) ), DATE(YEAR(AD65), 12, 31),
AND(MONTH(AD65)=12, DAY(AD65)=31, AD65&gt;=last_rou_date), "",
AND(MONTH(AD65)=12, DAY(AD65)&lt;&gt;31),  EOMONTH(AD65,0),
AND(MONTH(AD65)=12, DAY(AD65)=31, $AH$14="Not end"),  EDATE(AD64,1),
AND($AH$14="Not end"), EDATE(AD65, 1),
AND($AH$14="End"), EOMONTH(AD65, 1)
)</f>
        <v>46160</v>
      </c>
      <c r="AE66" s="68" t="str" cm="1">
        <f t="array" ref="AE66">_xlfn.IFS(W66="", "",
AND(W66&gt;0, W66&lt;=$B$4, $C$2="İllik artım, faiz olaraq", $D$2&gt;0, $B$3="İllik"), $B$5*((1+$D$2)^(W66-1)),
AND(W66&gt;0, W66&lt;=$B$4, $C$2="İllik artım, faiz olaraq", $D$2&gt;0, $B$3="Aylıq"), $B$5*((1+$D$2)^ROUNDDOWN((W66-1)/12,0)),
AND(W66=1, $C$2="Aşağıdakı kimi dəyişir", ), $B$5,
AND(W66&gt;1, W66&lt;=$B$4, $C$2="Aşağıdakı kimi dəyişir"), IFERROR(VLOOKUP(W66, $C$4:$D$7, 2, FALSE), AE65),
AND(W66&gt;0, W66&lt;=$B$4), $B$5,
TRUE,0 )</f>
        <v/>
      </c>
      <c r="AF66" s="76">
        <f t="shared" ca="1" si="1"/>
        <v>2026</v>
      </c>
    </row>
    <row r="67" spans="1:32" x14ac:dyDescent="0.4">
      <c r="A67" s="13" cm="1">
        <f t="array" aca="1" ref="A67" ca="1">_xlfn.IFS(
AND(SUMIFS(lease_table_interest_accruals, lease_table_dates, A66)&gt;0, COUNTIFS($E$14:E66, "Interest accrual", $A$14:A66, A66)=0),  A66,
AND(SUMIFS(lease_table_payments, lease_table_dates, A66)&gt;0, COUNTIFS($E$14:E66, "Payment", $A$14:A66, A66)=0),  A66,
AND(SUMIFS(rou_table_deprs, rou_table_dates, A66)&gt;0, COUNTIFS($E$14:E66, "Depreciation", $A$14:A66, A66)=0),  A66,
TRUE,  IFERROR(INDEX(rou_table_dates,  MATCH(A66, rou_table_dates)+1, ), "")
)</f>
        <v>45217</v>
      </c>
      <c r="B67" s="1" t="str" cm="1">
        <f t="array" aca="1" ref="B67" ca="1">_xlfn.IFS(
AND(E67="Payment", A67=$B$2), $AM$14,
E67="Payment", $AM$15,
E67="Interest accrual", $AM$18,
E67="Depreciation", $AM$17,
TRUE, "")</f>
        <v>Amortizasiya xərci</v>
      </c>
      <c r="C67" s="1" t="str" cm="1">
        <f t="array" aca="1" ref="C67" ca="1">_xlfn.IFS(
E67="Payment", $AM$19,
E67="Interest accrual", $AM$15,
E67="Depreciation", $AM$16,
TRUE, "")</f>
        <v>İstifadə hüququ - Yığılmış amortizasiya</v>
      </c>
      <c r="D67" s="14" cm="1">
        <f t="array" aca="1" ref="D67" ca="1">_xlfn.IFS(
E67="Payment", _xlfn.XLOOKUP(A67, lease_table_dates, lease_table_payments, 0, 0),
E67="Interest accrual", _xlfn.XLOOKUP(A67, lease_table_dates, lease_table_interest_accruals, 0, 0),
E67="Depreciation", _xlfn.XLOOKUP(A67, rou_table_dates, rou_table_deprs, 0, 0),
TRUE, ""
)</f>
        <v>2676.05</v>
      </c>
      <c r="E67" s="7" t="str" cm="1">
        <f t="array" aca="1" ref="E67" ca="1">_xlfn.IFS(
AND(SUMIFS(lease_table_interest_accruals, lease_table_dates, A67)&gt;0, COUNTIFS($E$14:E66, "Interest accrual", $A$14:A66, A67)=0), "Interest accrual",
AND(SUMIFS(lease_table_payments, lease_table_dates, A67)&gt;0, COUNTIFS($E$14:E66, "Payment", $A$14:A66, A67)=0), "Payment",
AND(SUMIFS(rou_table_deprs, rou_table_dates, A67)&gt;0, COUNTIFS($E$14:E66, "Depreciation", $A$14:A66, A67)=0), "Depreciation",
TRUE,  ""
)</f>
        <v>Depreciation</v>
      </c>
      <c r="G67" s="13" cm="1">
        <f t="array" aca="1" ref="G67" ca="1">_xlfn.IFS(
AND($B$11="Hə", $B$3="İllik"), Z67,
AND($B$11="Hə", $B$3="Aylıq"), AA67,
$B$11="Yox", X67)</f>
        <v>46387</v>
      </c>
      <c r="H67" s="14" cm="1">
        <f t="array" aca="1" ref="H67" ca="1">_xlfn.IFS( G67="", "",
TRUE, ROUND( H66+I67-J67, 2) )</f>
        <v>0</v>
      </c>
      <c r="I67" s="14" cm="1">
        <f t="array" aca="1" ref="I67" ca="1">_xlfn.IFS(G67="", "",
G67=last_payment_date, (J67-H66),
 TRUE,  -  (H66- H66* (1+$B$6)^ (_xlfn.DAYS(G67,G66)/365) )
)</f>
        <v>0</v>
      </c>
      <c r="J67" s="14" cm="1">
        <f t="array" aca="1" ref="J67" ca="1">_xlfn.IFS(G67="", "",
TRUE, _xlfn.XLOOKUP(G67,  payment_dates, payments,0,0)
)</f>
        <v>0</v>
      </c>
      <c r="L67" s="2" cm="1">
        <f t="array" aca="1" ref="L67" ca="1">_xlfn.IFS(
AND($B$11="Hə", $B$3="İllik"), AC67,
AND($B$11="Hə", $B$3="Aylıq"), AD67,
$B$11="Yox", AB67)</f>
        <v>46387</v>
      </c>
      <c r="M67" s="14" cm="1">
        <f t="array" aca="1" ref="M67" ca="1">_xlfn.IFS( L67="", "",
(M66-N67)&lt;=0.5, 0,
TRUE,  M66-N67)</f>
        <v>0</v>
      </c>
      <c r="N67" s="15" cm="1">
        <f t="array" aca="1" ref="N67" ca="1">_xlfn.IFS(
L67="", "",
TRUE, MIN(M66, ROUND($M$14/ (last_rou_date - $B$2) * (L67-L66), 2) )
)</f>
        <v>0</v>
      </c>
      <c r="P67" s="22" t="str">
        <f t="shared" ca="1" si="0"/>
        <v/>
      </c>
      <c r="Q67" s="14" t="str" cm="1">
        <f t="array" aca="1" ref="Q67" ca="1">_xlfn.IFS(P67="","",
$B$11="Hə", _xlfn.XLOOKUP(DATE(P67, 12, 31), rou_table_dates, rou_table_nbvs,0, 0),
TRUE,  MAX(0, ROUND($M$14 - $M$14/ (last_rou_date - $B$2) * (DATE(P67,12,31) - $B$2), 2) )
)</f>
        <v/>
      </c>
      <c r="R67" s="57" t="str" cm="1">
        <f t="array" aca="1" ref="R67" ca="1">_xlfn.IFS(P67="","",
$B$11="Hə", _xlfn.XLOOKUP(DATE(P67, 12, 31), lease_table_dates, lease_table_balances,0, 0),
TRUE, IFERROR( XNPV($B$6, IF(payment_dates &gt;DATE(P67, 12, 31), payments,  0),  IF(payment_dates &gt;DATE(P67, 12, 31), payment_dates,  DATE(P67, 12, 31))    ),0)
)</f>
        <v/>
      </c>
      <c r="S67" s="14" t="str" cm="1">
        <f t="array" aca="1" ref="S67" ca="1">_xlfn.IFS(P67="","",
TRUE,  MIN( MIN(Q66, $M$14), ROUND($M$14/ (last_rou_date - $B$2) * (DATE(P67,12,31) - MAX($B$2, DATE(P67-1, 12, 31))), 2) )
)</f>
        <v/>
      </c>
      <c r="T67" s="15" t="str" cm="1">
        <f t="array" aca="1" ref="T67" ca="1">_xlfn.IFS(P67="", "",
ISTEXT(R66), R67- (H67 - SUMIFS( lease_table_payments, lease_table_years, P67) -$AG$14 ),
AND(ISNUMBER(R66), R67&lt;&gt;""),   R67- (R66 - SUMIFS( lease_table_payments, lease_table_years, P67) )
)</f>
        <v/>
      </c>
      <c r="U67" s="14"/>
      <c r="V67" s="73">
        <f t="shared" si="2"/>
        <v>54</v>
      </c>
      <c r="W67" s="74" t="str" cm="1">
        <f t="array" ref="W67">_xlfn.IFS(
OR(W66=$B$4, W66=""),"",
TRUE,W66+1
)</f>
        <v/>
      </c>
      <c r="X67" s="75" t="str" cm="1">
        <f t="array" ref="X67">_xlfn.IFS(X66="","",
W67="", "",
AND($B$3="İllik"),DATE(YEAR(X66)+1,MONTH(X66),DAY(X66) ),
AND($B$3="Aylıq", $AH$14="Not end"), EDATE(X66,1),
AND($B$3="Aylıq", $AH$14="End"), EOMONTH(X66,1)
)</f>
        <v/>
      </c>
      <c r="Y67" s="75" t="str" cm="1">
        <f t="array" aca="1" ref="Y67" ca="1">_xlfn.IFS(
AND($B$7="Dövrün əvvəlində", Y66&lt;=last_rou_date), DATE(YEAR(Y66)+1, 12, 31),
AND($B$7="Dövrün sonunda", Y66&lt;=last_payment_date), DATE(YEAR(Y66)+1, 12, 31),
TRUE, ""
)</f>
        <v/>
      </c>
      <c r="Z67" s="75" t="str" cm="1">
        <f t="array" aca="1" ref="Z67" ca="1">_xlfn.IFS(
AND($AN$14="Not year_end", Z66&gt;last_payment_date), "",
AND($AN$14="Year_end", Z66&gt;=last_payment_date), "",
AND($AN$14="Year_end"), DATE(YEAR(Z66+1), 12, 31),
AND($AN$14="Not year_end", MONTH(Z66)=12, DAY(Z66)=31), DATE(YEAR(Z65)+1, MONTH(Z65), DAY(Z65)),
AND($AN$14="Not year_end", OR(MONTH(Z66)&lt;&gt;12, DAY(Z66)&lt;&gt;31) ), DATE(YEAR(Z66), 12, 31)
)</f>
        <v/>
      </c>
      <c r="AA67" s="75" cm="1">
        <f t="array" aca="1" ref="AA67" ca="1">_xlfn.IFS(AA66="", "",
AND(AA66=last_payment_date, OR(MONTH(AA66)&lt;&gt;12, DAY(AA66)&lt;&gt;31) ), DATE(YEAR(AA66), 12, 31),
AND(MONTH(AA66)=12, DAY(AA66)=31, AA66&gt;=last_payment_date), "",
AND(MONTH(AA66)=12, DAY(AA66)&lt;&gt;31),  EOMONTH(AA66,0),
AND(MONTH(AA66)=12, DAY(AA66)=31, $AH$14="Not end"),  EDATE(AA65,1),
AND($AH$14="Not end"), EDATE(AA66, 1),
AND($AH$14="End"), EOMONTH(AA66, 1)
)</f>
        <v>46387</v>
      </c>
      <c r="AB67" s="75" t="str" cm="1">
        <f t="array" aca="1" ref="AB67" ca="1">_xlfn.IFS(AB66="","",
AND(AB66=last_rou_date), "",
AND($B$3="İllik"),DATE(YEAR(AB66)+1,MONTH(AB66),DAY(AB66) ),
AND($B$3="Aylıq", $AH$14="Not end"), EDATE(AB66,1),
AND($B$3="Aylıq", $AH$14="End"), EOMONTH(AB66,1)
)</f>
        <v/>
      </c>
      <c r="AC67" s="75" t="str" cm="1">
        <f t="array" aca="1" ref="AC67" ca="1">_xlfn.IFS(
AND($AN$14="Not year_end", AC66&gt;last_rou_date), "",
AND($AN$14="Year_end", AC66&gt;=last_rou_date), "",
AND($AN$14="Year_end"), DATE(YEAR(AC66+1), 12, 31),
AND($AN$14="Not year_end", MONTH(AC66)=12, DAY(AC66)=31), DATE(YEAR(AC65)+1, MONTH(AC65), DAY(AC65)),
AND($AN$14="Not year_end", OR(MONTH(AC66)&lt;&gt;12, DAY(AC66)&lt;&gt;31) ), DATE(YEAR(AC66), 12, 31)
)</f>
        <v/>
      </c>
      <c r="AD67" s="75" cm="1">
        <f t="array" aca="1" ref="AD67" ca="1">_xlfn.IFS(AD66="", "",
AND(AD66=last_rou_date, OR(MONTH(AD66)&lt;&gt;12, DAY(AD66)&lt;&gt;31) ), DATE(YEAR(AD66), 12, 31),
AND(MONTH(AD66)=12, DAY(AD66)=31, AD66&gt;=last_rou_date), "",
AND(MONTH(AD66)=12, DAY(AD66)&lt;&gt;31),  EOMONTH(AD66,0),
AND(MONTH(AD66)=12, DAY(AD66)=31, $AH$14="Not end"),  EDATE(AD65,1),
AND($AH$14="Not end"), EDATE(AD66, 1),
AND($AH$14="End"), EOMONTH(AD66, 1)
)</f>
        <v>46387</v>
      </c>
      <c r="AE67" s="68" t="str" cm="1">
        <f t="array" ref="AE67">_xlfn.IFS(W67="", "",
AND(W67&gt;0, W67&lt;=$B$4, $C$2="İllik artım, faiz olaraq", $D$2&gt;0, $B$3="İllik"), $B$5*((1+$D$2)^(W67-1)),
AND(W67&gt;0, W67&lt;=$B$4, $C$2="İllik artım, faiz olaraq", $D$2&gt;0, $B$3="Aylıq"), $B$5*((1+$D$2)^ROUNDDOWN((W67-1)/12,0)),
AND(W67=1, $C$2="Aşağıdakı kimi dəyişir", ), $B$5,
AND(W67&gt;1, W67&lt;=$B$4, $C$2="Aşağıdakı kimi dəyişir"), IFERROR(VLOOKUP(W67, $C$4:$D$7, 2, FALSE), AE66),
AND(W67&gt;0, W67&lt;=$B$4), $B$5,
TRUE,0 )</f>
        <v/>
      </c>
      <c r="AF67" s="76">
        <f t="shared" ca="1" si="1"/>
        <v>2026</v>
      </c>
    </row>
    <row r="68" spans="1:32" x14ac:dyDescent="0.4">
      <c r="A68" s="13" cm="1">
        <f t="array" aca="1" ref="A68" ca="1">_xlfn.IFS(
AND(SUMIFS(lease_table_interest_accruals, lease_table_dates, A67)&gt;0, COUNTIFS($E$14:E67, "Interest accrual", $A$14:A67, A67)=0),  A67,
AND(SUMIFS(lease_table_payments, lease_table_dates, A67)&gt;0, COUNTIFS($E$14:E67, "Payment", $A$14:A67, A67)=0),  A67,
AND(SUMIFS(rou_table_deprs, rou_table_dates, A67)&gt;0, COUNTIFS($E$14:E67, "Depreciation", $A$14:A67, A67)=0),  A67,
TRUE,  IFERROR(INDEX(rou_table_dates,  MATCH(A67, rou_table_dates)+1, ), "")
)</f>
        <v>45248</v>
      </c>
      <c r="B68" s="1" t="str" cm="1">
        <f t="array" aca="1" ref="B68" ca="1">_xlfn.IFS(
AND(E68="Payment", A68=$B$2), $AM$14,
E68="Payment", $AM$15,
E68="Interest accrual", $AM$18,
E68="Depreciation", $AM$17,
TRUE, "")</f>
        <v>Faiz xərci</v>
      </c>
      <c r="C68" s="1" t="str" cm="1">
        <f t="array" aca="1" ref="C68" ca="1">_xlfn.IFS(
E68="Payment", $AM$19,
E68="Interest accrual", $AM$15,
E68="Depreciation", $AM$16,
TRUE, "")</f>
        <v>Lizinq öhdəliyi</v>
      </c>
      <c r="D68" s="14" cm="1">
        <f t="array" aca="1" ref="D68" ca="1">_xlfn.IFS(
E68="Payment", _xlfn.XLOOKUP(A68, lease_table_dates, lease_table_payments, 0, 0),
E68="Interest accrual", _xlfn.XLOOKUP(A68, lease_table_dates, lease_table_interest_accruals, 0, 0),
E68="Depreciation", _xlfn.XLOOKUP(A68, rou_table_dates, rou_table_deprs, 0, 0),
TRUE, ""
)</f>
        <v>885.28348152546096</v>
      </c>
      <c r="E68" s="7" t="str" cm="1">
        <f t="array" aca="1" ref="E68" ca="1">_xlfn.IFS(
AND(SUMIFS(lease_table_interest_accruals, lease_table_dates, A68)&gt;0, COUNTIFS($E$14:E67, "Interest accrual", $A$14:A67, A68)=0), "Interest accrual",
AND(SUMIFS(lease_table_payments, lease_table_dates, A68)&gt;0, COUNTIFS($E$14:E67, "Payment", $A$14:A67, A68)=0), "Payment",
AND(SUMIFS(rou_table_deprs, rou_table_dates, A68)&gt;0, COUNTIFS($E$14:E67, "Depreciation", $A$14:A67, A68)=0), "Depreciation",
TRUE,  ""
)</f>
        <v>Interest accrual</v>
      </c>
      <c r="G68" s="13" t="str" cm="1">
        <f t="array" aca="1" ref="G68" ca="1">_xlfn.IFS(
AND($B$11="Hə", $B$3="İllik"), Z68,
AND($B$11="Hə", $B$3="Aylıq"), AA68,
$B$11="Yox", X68)</f>
        <v/>
      </c>
      <c r="H68" s="14" t="str" cm="1">
        <f t="array" aca="1" ref="H68" ca="1">_xlfn.IFS( G68="", "",
TRUE, ROUND( H67+I68-J68, 2) )</f>
        <v/>
      </c>
      <c r="I68" s="14" t="str" cm="1">
        <f t="array" aca="1" ref="I68" ca="1">_xlfn.IFS(G68="", "",
G68=last_payment_date, (J68-H67),
 TRUE,  -  (H67- H67* (1+$B$6)^ (_xlfn.DAYS(G68,G67)/365) )
)</f>
        <v/>
      </c>
      <c r="J68" s="14" t="str" cm="1">
        <f t="array" aca="1" ref="J68" ca="1">_xlfn.IFS(G68="", "",
TRUE, _xlfn.XLOOKUP(G68,  payment_dates, payments,0,0)
)</f>
        <v/>
      </c>
      <c r="L68" s="2" t="str" cm="1">
        <f t="array" aca="1" ref="L68" ca="1">_xlfn.IFS(
AND($B$11="Hə", $B$3="İllik"), AC68,
AND($B$11="Hə", $B$3="Aylıq"), AD68,
$B$11="Yox", AB68)</f>
        <v/>
      </c>
      <c r="M68" s="14" t="str" cm="1">
        <f t="array" aca="1" ref="M68" ca="1">_xlfn.IFS( L68="", "",
(M67-N68)&lt;=0.5, 0,
TRUE,  M67-N68)</f>
        <v/>
      </c>
      <c r="N68" s="15" t="str" cm="1">
        <f t="array" aca="1" ref="N68" ca="1">_xlfn.IFS(
L68="", "",
TRUE, MIN(M67, ROUND($M$14/ (last_rou_date - $B$2) * (L68-L67), 2) )
)</f>
        <v/>
      </c>
      <c r="P68" s="22" t="str">
        <f t="shared" ca="1" si="0"/>
        <v/>
      </c>
      <c r="Q68" s="14" t="str" cm="1">
        <f t="array" aca="1" ref="Q68" ca="1">_xlfn.IFS(P68="","",
$B$11="Hə", _xlfn.XLOOKUP(DATE(P68, 12, 31), rou_table_dates, rou_table_nbvs,0, 0),
TRUE,  MAX(0, ROUND($M$14 - $M$14/ (last_rou_date - $B$2) * (DATE(P68,12,31) - $B$2), 2) )
)</f>
        <v/>
      </c>
      <c r="R68" s="57" t="str" cm="1">
        <f t="array" aca="1" ref="R68" ca="1">_xlfn.IFS(P68="","",
$B$11="Hə", _xlfn.XLOOKUP(DATE(P68, 12, 31), lease_table_dates, lease_table_balances,0, 0),
TRUE, IFERROR( XNPV($B$6, IF(payment_dates &gt;DATE(P68, 12, 31), payments,  0),  IF(payment_dates &gt;DATE(P68, 12, 31), payment_dates,  DATE(P68, 12, 31))    ),0)
)</f>
        <v/>
      </c>
      <c r="S68" s="14" t="str" cm="1">
        <f t="array" aca="1" ref="S68" ca="1">_xlfn.IFS(P68="","",
TRUE,  MIN( MIN(Q67, $M$14), ROUND($M$14/ (last_rou_date - $B$2) * (DATE(P68,12,31) - MAX($B$2, DATE(P68-1, 12, 31))), 2) )
)</f>
        <v/>
      </c>
      <c r="T68" s="15" t="str" cm="1">
        <f t="array" aca="1" ref="T68" ca="1">_xlfn.IFS(P68="", "",
ISTEXT(R67), R68- (H68 - SUMIFS( lease_table_payments, lease_table_years, P68) -$AG$14 ),
AND(ISNUMBER(R67), R68&lt;&gt;""),   R68- (R67 - SUMIFS( lease_table_payments, lease_table_years, P68) )
)</f>
        <v/>
      </c>
      <c r="U68" s="14"/>
      <c r="V68" s="73">
        <f t="shared" si="2"/>
        <v>55</v>
      </c>
      <c r="W68" s="74" t="str" cm="1">
        <f t="array" ref="W68">_xlfn.IFS(
OR(W67=$B$4, W67=""),"",
TRUE,W67+1
)</f>
        <v/>
      </c>
      <c r="X68" s="75" t="str" cm="1">
        <f t="array" ref="X68">_xlfn.IFS(X67="","",
W68="", "",
AND($B$3="İllik"),DATE(YEAR(X67)+1,MONTH(X67),DAY(X67) ),
AND($B$3="Aylıq", $AH$14="Not end"), EDATE(X67,1),
AND($B$3="Aylıq", $AH$14="End"), EOMONTH(X67,1)
)</f>
        <v/>
      </c>
      <c r="Y68" s="75" t="str" cm="1">
        <f t="array" aca="1" ref="Y68" ca="1">_xlfn.IFS(
AND($B$7="Dövrün əvvəlində", Y67&lt;=last_rou_date), DATE(YEAR(Y67)+1, 12, 31),
AND($B$7="Dövrün sonunda", Y67&lt;=last_payment_date), DATE(YEAR(Y67)+1, 12, 31),
TRUE, ""
)</f>
        <v/>
      </c>
      <c r="Z68" s="75" t="str" cm="1">
        <f t="array" aca="1" ref="Z68" ca="1">_xlfn.IFS(
AND($AN$14="Not year_end", Z67&gt;last_payment_date), "",
AND($AN$14="Year_end", Z67&gt;=last_payment_date), "",
AND($AN$14="Year_end"), DATE(YEAR(Z67+1), 12, 31),
AND($AN$14="Not year_end", MONTH(Z67)=12, DAY(Z67)=31), DATE(YEAR(Z66)+1, MONTH(Z66), DAY(Z66)),
AND($AN$14="Not year_end", OR(MONTH(Z67)&lt;&gt;12, DAY(Z67)&lt;&gt;31) ), DATE(YEAR(Z67), 12, 31)
)</f>
        <v/>
      </c>
      <c r="AA68" s="75" t="str" cm="1">
        <f t="array" aca="1" ref="AA68" ca="1">_xlfn.IFS(AA67="", "",
AND(AA67=last_payment_date, OR(MONTH(AA67)&lt;&gt;12, DAY(AA67)&lt;&gt;31) ), DATE(YEAR(AA67), 12, 31),
AND(MONTH(AA67)=12, DAY(AA67)=31, AA67&gt;=last_payment_date), "",
AND(MONTH(AA67)=12, DAY(AA67)&lt;&gt;31),  EOMONTH(AA67,0),
AND(MONTH(AA67)=12, DAY(AA67)=31, $AH$14="Not end"),  EDATE(AA66,1),
AND($AH$14="Not end"), EDATE(AA67, 1),
AND($AH$14="End"), EOMONTH(AA67, 1)
)</f>
        <v/>
      </c>
      <c r="AB68" s="75" t="str" cm="1">
        <f t="array" aca="1" ref="AB68" ca="1">_xlfn.IFS(AB67="","",
AND(AB67=last_rou_date), "",
AND($B$3="İllik"),DATE(YEAR(AB67)+1,MONTH(AB67),DAY(AB67) ),
AND($B$3="Aylıq", $AH$14="Not end"), EDATE(AB67,1),
AND($B$3="Aylıq", $AH$14="End"), EOMONTH(AB67,1)
)</f>
        <v/>
      </c>
      <c r="AC68" s="75" t="str" cm="1">
        <f t="array" aca="1" ref="AC68" ca="1">_xlfn.IFS(
AND($AN$14="Not year_end", AC67&gt;last_rou_date), "",
AND($AN$14="Year_end", AC67&gt;=last_rou_date), "",
AND($AN$14="Year_end"), DATE(YEAR(AC67+1), 12, 31),
AND($AN$14="Not year_end", MONTH(AC67)=12, DAY(AC67)=31), DATE(YEAR(AC66)+1, MONTH(AC66), DAY(AC66)),
AND($AN$14="Not year_end", OR(MONTH(AC67)&lt;&gt;12, DAY(AC67)&lt;&gt;31) ), DATE(YEAR(AC67), 12, 31)
)</f>
        <v/>
      </c>
      <c r="AD68" s="75" t="str" cm="1">
        <f t="array" aca="1" ref="AD68" ca="1">_xlfn.IFS(AD67="", "",
AND(AD67=last_rou_date, OR(MONTH(AD67)&lt;&gt;12, DAY(AD67)&lt;&gt;31) ), DATE(YEAR(AD67), 12, 31),
AND(MONTH(AD67)=12, DAY(AD67)=31, AD67&gt;=last_rou_date), "",
AND(MONTH(AD67)=12, DAY(AD67)&lt;&gt;31),  EOMONTH(AD67,0),
AND(MONTH(AD67)=12, DAY(AD67)=31, $AH$14="Not end"),  EDATE(AD66,1),
AND($AH$14="Not end"), EDATE(AD67, 1),
AND($AH$14="End"), EOMONTH(AD67, 1)
)</f>
        <v/>
      </c>
      <c r="AE68" s="68" t="str" cm="1">
        <f t="array" ref="AE68">_xlfn.IFS(W68="", "",
AND(W68&gt;0, W68&lt;=$B$4, $C$2="İllik artım, faiz olaraq", $D$2&gt;0, $B$3="İllik"), $B$5*((1+$D$2)^(W68-1)),
AND(W68&gt;0, W68&lt;=$B$4, $C$2="İllik artım, faiz olaraq", $D$2&gt;0, $B$3="Aylıq"), $B$5*((1+$D$2)^ROUNDDOWN((W68-1)/12,0)),
AND(W68=1, $C$2="Aşağıdakı kimi dəyişir", ), $B$5,
AND(W68&gt;1, W68&lt;=$B$4, $C$2="Aşağıdakı kimi dəyişir"), IFERROR(VLOOKUP(W68, $C$4:$D$7, 2, FALSE), AE67),
AND(W68&gt;0, W68&lt;=$B$4), $B$5,
TRUE,0 )</f>
        <v/>
      </c>
      <c r="AF68" s="76" t="str">
        <f t="shared" ca="1" si="1"/>
        <v/>
      </c>
    </row>
    <row r="69" spans="1:32" x14ac:dyDescent="0.4">
      <c r="A69" s="13" cm="1">
        <f t="array" aca="1" ref="A69" ca="1">_xlfn.IFS(
AND(SUMIFS(lease_table_interest_accruals, lease_table_dates, A68)&gt;0, COUNTIFS($E$14:E68, "Interest accrual", $A$14:A68, A68)=0),  A68,
AND(SUMIFS(lease_table_payments, lease_table_dates, A68)&gt;0, COUNTIFS($E$14:E68, "Payment", $A$14:A68, A68)=0),  A68,
AND(SUMIFS(rou_table_deprs, rou_table_dates, A68)&gt;0, COUNTIFS($E$14:E68, "Depreciation", $A$14:A68, A68)=0),  A68,
TRUE,  IFERROR(INDEX(rou_table_dates,  MATCH(A68, rou_table_dates)+1, ), "")
)</f>
        <v>45248</v>
      </c>
      <c r="B69" s="1" t="str" cm="1">
        <f t="array" aca="1" ref="B69" ca="1">_xlfn.IFS(
AND(E69="Payment", A69=$B$2), $AM$14,
E69="Payment", $AM$15,
E69="Interest accrual", $AM$18,
E69="Depreciation", $AM$17,
TRUE, "")</f>
        <v>Lizinq öhdəliyi</v>
      </c>
      <c r="C69" s="1" t="str" cm="1">
        <f t="array" aca="1" ref="C69" ca="1">_xlfn.IFS(
E69="Payment", $AM$19,
E69="Interest accrual", $AM$15,
E69="Depreciation", $AM$16,
TRUE, "")</f>
        <v>Pul vəsaitləri/Kreditor borcları</v>
      </c>
      <c r="D69" s="14" cm="1">
        <f t="array" aca="1" ref="D69" ca="1">_xlfn.IFS(
E69="Payment", _xlfn.XLOOKUP(A69, lease_table_dates, lease_table_payments, 0, 0),
E69="Interest accrual", _xlfn.XLOOKUP(A69, lease_table_dates, lease_table_interest_accruals, 0, 0),
E69="Depreciation", _xlfn.XLOOKUP(A69, rou_table_dates, rou_table_deprs, 0, 0),
TRUE, ""
)</f>
        <v>3400</v>
      </c>
      <c r="E69" s="7" t="str" cm="1">
        <f t="array" aca="1" ref="E69" ca="1">_xlfn.IFS(
AND(SUMIFS(lease_table_interest_accruals, lease_table_dates, A69)&gt;0, COUNTIFS($E$14:E68, "Interest accrual", $A$14:A68, A69)=0), "Interest accrual",
AND(SUMIFS(lease_table_payments, lease_table_dates, A69)&gt;0, COUNTIFS($E$14:E68, "Payment", $A$14:A68, A69)=0), "Payment",
AND(SUMIFS(rou_table_deprs, rou_table_dates, A69)&gt;0, COUNTIFS($E$14:E68, "Depreciation", $A$14:A68, A69)=0), "Depreciation",
TRUE,  ""
)</f>
        <v>Payment</v>
      </c>
      <c r="G69" s="13" t="str" cm="1">
        <f t="array" aca="1" ref="G69" ca="1">_xlfn.IFS(
AND($B$11="Hə", $B$3="İllik"), Z69,
AND($B$11="Hə", $B$3="Aylıq"), AA69,
$B$11="Yox", X69)</f>
        <v/>
      </c>
      <c r="H69" s="14" t="str" cm="1">
        <f t="array" aca="1" ref="H69" ca="1">_xlfn.IFS( G69="", "",
TRUE, ROUND( H68+I69-J69, 2) )</f>
        <v/>
      </c>
      <c r="I69" s="14" t="str" cm="1">
        <f t="array" aca="1" ref="I69" ca="1">_xlfn.IFS(G69="", "",
G69=last_payment_date, (J69-H68),
 TRUE,  -  (H68- H68* (1+$B$6)^ (_xlfn.DAYS(G69,G68)/365) )
)</f>
        <v/>
      </c>
      <c r="J69" s="14" t="str" cm="1">
        <f t="array" aca="1" ref="J69" ca="1">_xlfn.IFS(G69="", "",
TRUE, _xlfn.XLOOKUP(G69,  payment_dates, payments,0,0)
)</f>
        <v/>
      </c>
      <c r="L69" s="2" t="str" cm="1">
        <f t="array" aca="1" ref="L69" ca="1">_xlfn.IFS(
AND($B$11="Hə", $B$3="İllik"), AC69,
AND($B$11="Hə", $B$3="Aylıq"), AD69,
$B$11="Yox", AB69)</f>
        <v/>
      </c>
      <c r="M69" s="14" t="str" cm="1">
        <f t="array" aca="1" ref="M69" ca="1">_xlfn.IFS( L69="", "",
(M68-N69)&lt;=0.5, 0,
TRUE,  M68-N69)</f>
        <v/>
      </c>
      <c r="N69" s="15" t="str" cm="1">
        <f t="array" aca="1" ref="N69" ca="1">_xlfn.IFS(
L69="", "",
TRUE, MIN(M68, ROUND($M$14/ (last_rou_date - $B$2) * (L69-L68), 2) )
)</f>
        <v/>
      </c>
      <c r="P69" s="22" t="str">
        <f t="shared" ca="1" si="0"/>
        <v/>
      </c>
      <c r="Q69" s="14" t="str" cm="1">
        <f t="array" aca="1" ref="Q69" ca="1">_xlfn.IFS(P69="","",
$B$11="Hə", _xlfn.XLOOKUP(DATE(P69, 12, 31), rou_table_dates, rou_table_nbvs,0, 0),
TRUE,  MAX(0, ROUND($M$14 - $M$14/ (last_rou_date - $B$2) * (DATE(P69,12,31) - $B$2), 2) )
)</f>
        <v/>
      </c>
      <c r="R69" s="57" t="str" cm="1">
        <f t="array" aca="1" ref="R69" ca="1">_xlfn.IFS(P69="","",
$B$11="Hə", _xlfn.XLOOKUP(DATE(P69, 12, 31), lease_table_dates, lease_table_balances,0, 0),
TRUE, IFERROR( XNPV($B$6, IF(payment_dates &gt;DATE(P69, 12, 31), payments,  0),  IF(payment_dates &gt;DATE(P69, 12, 31), payment_dates,  DATE(P69, 12, 31))    ),0)
)</f>
        <v/>
      </c>
      <c r="S69" s="14" t="str" cm="1">
        <f t="array" aca="1" ref="S69" ca="1">_xlfn.IFS(P69="","",
TRUE,  MIN( MIN(Q68, $M$14), ROUND($M$14/ (last_rou_date - $B$2) * (DATE(P69,12,31) - MAX($B$2, DATE(P69-1, 12, 31))), 2) )
)</f>
        <v/>
      </c>
      <c r="T69" s="15" t="str" cm="1">
        <f t="array" aca="1" ref="T69" ca="1">_xlfn.IFS(P69="", "",
ISTEXT(R68), R69- (H69 - SUMIFS( lease_table_payments, lease_table_years, P69) -$AG$14 ),
AND(ISNUMBER(R68), R69&lt;&gt;""),   R69- (R68 - SUMIFS( lease_table_payments, lease_table_years, P69) )
)</f>
        <v/>
      </c>
      <c r="U69" s="14"/>
      <c r="V69" s="73">
        <f t="shared" si="2"/>
        <v>56</v>
      </c>
      <c r="W69" s="74" t="str" cm="1">
        <f t="array" ref="W69">_xlfn.IFS(
OR(W68=$B$4, W68=""),"",
TRUE,W68+1
)</f>
        <v/>
      </c>
      <c r="X69" s="75" t="str" cm="1">
        <f t="array" ref="X69">_xlfn.IFS(X68="","",
W69="", "",
AND($B$3="İllik"),DATE(YEAR(X68)+1,MONTH(X68),DAY(X68) ),
AND($B$3="Aylıq", $AH$14="Not end"), EDATE(X68,1),
AND($B$3="Aylıq", $AH$14="End"), EOMONTH(X68,1)
)</f>
        <v/>
      </c>
      <c r="Y69" s="75" t="str" cm="1">
        <f t="array" aca="1" ref="Y69" ca="1">_xlfn.IFS(
AND($B$7="Dövrün əvvəlində", Y68&lt;=last_rou_date), DATE(YEAR(Y68)+1, 12, 31),
AND($B$7="Dövrün sonunda", Y68&lt;=last_payment_date), DATE(YEAR(Y68)+1, 12, 31),
TRUE, ""
)</f>
        <v/>
      </c>
      <c r="Z69" s="75" t="str" cm="1">
        <f t="array" aca="1" ref="Z69" ca="1">_xlfn.IFS(
AND($AN$14="Not year_end", Z68&gt;last_payment_date), "",
AND($AN$14="Year_end", Z68&gt;=last_payment_date), "",
AND($AN$14="Year_end"), DATE(YEAR(Z68+1), 12, 31),
AND($AN$14="Not year_end", MONTH(Z68)=12, DAY(Z68)=31), DATE(YEAR(Z67)+1, MONTH(Z67), DAY(Z67)),
AND($AN$14="Not year_end", OR(MONTH(Z68)&lt;&gt;12, DAY(Z68)&lt;&gt;31) ), DATE(YEAR(Z68), 12, 31)
)</f>
        <v/>
      </c>
      <c r="AA69" s="75" t="str" cm="1">
        <f t="array" aca="1" ref="AA69" ca="1">_xlfn.IFS(AA68="", "",
AND(AA68=last_payment_date, OR(MONTH(AA68)&lt;&gt;12, DAY(AA68)&lt;&gt;31) ), DATE(YEAR(AA68), 12, 31),
AND(MONTH(AA68)=12, DAY(AA68)=31, AA68&gt;=last_payment_date), "",
AND(MONTH(AA68)=12, DAY(AA68)&lt;&gt;31),  EOMONTH(AA68,0),
AND(MONTH(AA68)=12, DAY(AA68)=31, $AH$14="Not end"),  EDATE(AA67,1),
AND($AH$14="Not end"), EDATE(AA68, 1),
AND($AH$14="End"), EOMONTH(AA68, 1)
)</f>
        <v/>
      </c>
      <c r="AB69" s="75" t="str" cm="1">
        <f t="array" aca="1" ref="AB69" ca="1">_xlfn.IFS(AB68="","",
AND(AB68=last_rou_date), "",
AND($B$3="İllik"),DATE(YEAR(AB68)+1,MONTH(AB68),DAY(AB68) ),
AND($B$3="Aylıq", $AH$14="Not end"), EDATE(AB68,1),
AND($B$3="Aylıq", $AH$14="End"), EOMONTH(AB68,1)
)</f>
        <v/>
      </c>
      <c r="AC69" s="75" t="str" cm="1">
        <f t="array" aca="1" ref="AC69" ca="1">_xlfn.IFS(
AND($AN$14="Not year_end", AC68&gt;last_rou_date), "",
AND($AN$14="Year_end", AC68&gt;=last_rou_date), "",
AND($AN$14="Year_end"), DATE(YEAR(AC68+1), 12, 31),
AND($AN$14="Not year_end", MONTH(AC68)=12, DAY(AC68)=31), DATE(YEAR(AC67)+1, MONTH(AC67), DAY(AC67)),
AND($AN$14="Not year_end", OR(MONTH(AC68)&lt;&gt;12, DAY(AC68)&lt;&gt;31) ), DATE(YEAR(AC68), 12, 31)
)</f>
        <v/>
      </c>
      <c r="AD69" s="75" t="str" cm="1">
        <f t="array" aca="1" ref="AD69" ca="1">_xlfn.IFS(AD68="", "",
AND(AD68=last_rou_date, OR(MONTH(AD68)&lt;&gt;12, DAY(AD68)&lt;&gt;31) ), DATE(YEAR(AD68), 12, 31),
AND(MONTH(AD68)=12, DAY(AD68)=31, AD68&gt;=last_rou_date), "",
AND(MONTH(AD68)=12, DAY(AD68)&lt;&gt;31),  EOMONTH(AD68,0),
AND(MONTH(AD68)=12, DAY(AD68)=31, $AH$14="Not end"),  EDATE(AD67,1),
AND($AH$14="Not end"), EDATE(AD68, 1),
AND($AH$14="End"), EOMONTH(AD68, 1)
)</f>
        <v/>
      </c>
      <c r="AE69" s="68" t="str" cm="1">
        <f t="array" ref="AE69">_xlfn.IFS(W69="", "",
AND(W69&gt;0, W69&lt;=$B$4, $C$2="İllik artım, faiz olaraq", $D$2&gt;0, $B$3="İllik"), $B$5*((1+$D$2)^(W69-1)),
AND(W69&gt;0, W69&lt;=$B$4, $C$2="İllik artım, faiz olaraq", $D$2&gt;0, $B$3="Aylıq"), $B$5*((1+$D$2)^ROUNDDOWN((W69-1)/12,0)),
AND(W69=1, $C$2="Aşağıdakı kimi dəyişir", ), $B$5,
AND(W69&gt;1, W69&lt;=$B$4, $C$2="Aşağıdakı kimi dəyişir"), IFERROR(VLOOKUP(W69, $C$4:$D$7, 2, FALSE), AE68),
AND(W69&gt;0, W69&lt;=$B$4), $B$5,
TRUE,0 )</f>
        <v/>
      </c>
      <c r="AF69" s="76" t="str">
        <f t="shared" ca="1" si="1"/>
        <v/>
      </c>
    </row>
    <row r="70" spans="1:32" x14ac:dyDescent="0.4">
      <c r="A70" s="13" cm="1">
        <f t="array" aca="1" ref="A70" ca="1">_xlfn.IFS(
AND(SUMIFS(lease_table_interest_accruals, lease_table_dates, A69)&gt;0, COUNTIFS($E$14:E69, "Interest accrual", $A$14:A69, A69)=0),  A69,
AND(SUMIFS(lease_table_payments, lease_table_dates, A69)&gt;0, COUNTIFS($E$14:E69, "Payment", $A$14:A69, A69)=0),  A69,
AND(SUMIFS(rou_table_deprs, rou_table_dates, A69)&gt;0, COUNTIFS($E$14:E69, "Depreciation", $A$14:A69, A69)=0),  A69,
TRUE,  IFERROR(INDEX(rou_table_dates,  MATCH(A69, rou_table_dates)+1, ), "")
)</f>
        <v>45248</v>
      </c>
      <c r="B70" s="1" t="str" cm="1">
        <f t="array" aca="1" ref="B70" ca="1">_xlfn.IFS(
AND(E70="Payment", A70=$B$2), $AM$14,
E70="Payment", $AM$15,
E70="Interest accrual", $AM$18,
E70="Depreciation", $AM$17,
TRUE, "")</f>
        <v>Amortizasiya xərci</v>
      </c>
      <c r="C70" s="1" t="str" cm="1">
        <f t="array" aca="1" ref="C70" ca="1">_xlfn.IFS(
E70="Payment", $AM$19,
E70="Interest accrual", $AM$15,
E70="Depreciation", $AM$16,
TRUE, "")</f>
        <v>İstifadə hüququ - Yığılmış amortizasiya</v>
      </c>
      <c r="D70" s="14" cm="1">
        <f t="array" aca="1" ref="D70" ca="1">_xlfn.IFS(
E70="Payment", _xlfn.XLOOKUP(A70, lease_table_dates, lease_table_payments, 0, 0),
E70="Interest accrual", _xlfn.XLOOKUP(A70, lease_table_dates, lease_table_interest_accruals, 0, 0),
E70="Depreciation", _xlfn.XLOOKUP(A70, rou_table_dates, rou_table_deprs, 0, 0),
TRUE, ""
)</f>
        <v>2765.25</v>
      </c>
      <c r="E70" s="7" t="str" cm="1">
        <f t="array" aca="1" ref="E70" ca="1">_xlfn.IFS(
AND(SUMIFS(lease_table_interest_accruals, lease_table_dates, A70)&gt;0, COUNTIFS($E$14:E69, "Interest accrual", $A$14:A69, A70)=0), "Interest accrual",
AND(SUMIFS(lease_table_payments, lease_table_dates, A70)&gt;0, COUNTIFS($E$14:E69, "Payment", $A$14:A69, A70)=0), "Payment",
AND(SUMIFS(rou_table_deprs, rou_table_dates, A70)&gt;0, COUNTIFS($E$14:E69, "Depreciation", $A$14:A69, A70)=0), "Depreciation",
TRUE,  ""
)</f>
        <v>Depreciation</v>
      </c>
      <c r="G70" s="13" t="str" cm="1">
        <f t="array" aca="1" ref="G70" ca="1">_xlfn.IFS(
AND($B$11="Hə", $B$3="İllik"), Z70,
AND($B$11="Hə", $B$3="Aylıq"), AA70,
$B$11="Yox", X70)</f>
        <v/>
      </c>
      <c r="H70" s="14" t="str" cm="1">
        <f t="array" aca="1" ref="H70" ca="1">_xlfn.IFS( G70="", "",
TRUE, ROUND( H69+I70-J70, 2) )</f>
        <v/>
      </c>
      <c r="I70" s="14" t="str" cm="1">
        <f t="array" aca="1" ref="I70" ca="1">_xlfn.IFS(G70="", "",
G70=last_payment_date, (J70-H69),
 TRUE,  -  (H69- H69* (1+$B$6)^ (_xlfn.DAYS(G70,G69)/365) )
)</f>
        <v/>
      </c>
      <c r="J70" s="14" t="str" cm="1">
        <f t="array" aca="1" ref="J70" ca="1">_xlfn.IFS(G70="", "",
TRUE, _xlfn.XLOOKUP(G70,  payment_dates, payments,0,0)
)</f>
        <v/>
      </c>
      <c r="L70" s="2" t="str" cm="1">
        <f t="array" aca="1" ref="L70" ca="1">_xlfn.IFS(
AND($B$11="Hə", $B$3="İllik"), AC70,
AND($B$11="Hə", $B$3="Aylıq"), AD70,
$B$11="Yox", AB70)</f>
        <v/>
      </c>
      <c r="M70" s="14" t="str" cm="1">
        <f t="array" aca="1" ref="M70" ca="1">_xlfn.IFS( L70="", "",
(M69-N70)&lt;=0.5, 0,
TRUE,  M69-N70)</f>
        <v/>
      </c>
      <c r="N70" s="15" t="str" cm="1">
        <f t="array" aca="1" ref="N70" ca="1">_xlfn.IFS(
L70="", "",
TRUE, MIN(M69, ROUND($M$14/ (last_rou_date - $B$2) * (L70-L69), 2) )
)</f>
        <v/>
      </c>
      <c r="P70" s="22" t="str">
        <f t="shared" ca="1" si="0"/>
        <v/>
      </c>
      <c r="Q70" s="14" t="str" cm="1">
        <f t="array" aca="1" ref="Q70" ca="1">_xlfn.IFS(P70="","",
$B$11="Hə", _xlfn.XLOOKUP(DATE(P70, 12, 31), rou_table_dates, rou_table_nbvs,0, 0),
TRUE,  MAX(0, ROUND($M$14 - $M$14/ (last_rou_date - $B$2) * (DATE(P70,12,31) - $B$2), 2) )
)</f>
        <v/>
      </c>
      <c r="R70" s="57" t="str" cm="1">
        <f t="array" aca="1" ref="R70" ca="1">_xlfn.IFS(P70="","",
$B$11="Hə", _xlfn.XLOOKUP(DATE(P70, 12, 31), lease_table_dates, lease_table_balances,0, 0),
TRUE, IFERROR( XNPV($B$6, IF(payment_dates &gt;DATE(P70, 12, 31), payments,  0),  IF(payment_dates &gt;DATE(P70, 12, 31), payment_dates,  DATE(P70, 12, 31))    ),0)
)</f>
        <v/>
      </c>
      <c r="S70" s="14" t="str" cm="1">
        <f t="array" aca="1" ref="S70" ca="1">_xlfn.IFS(P70="","",
TRUE,  MIN( MIN(Q69, $M$14), ROUND($M$14/ (last_rou_date - $B$2) * (DATE(P70,12,31) - MAX($B$2, DATE(P70-1, 12, 31))), 2) )
)</f>
        <v/>
      </c>
      <c r="T70" s="15" t="str" cm="1">
        <f t="array" aca="1" ref="T70" ca="1">_xlfn.IFS(P70="", "",
ISTEXT(R69), R70- (H70 - SUMIFS( lease_table_payments, lease_table_years, P70) -$AG$14 ),
AND(ISNUMBER(R69), R70&lt;&gt;""),   R70- (R69 - SUMIFS( lease_table_payments, lease_table_years, P70) )
)</f>
        <v/>
      </c>
      <c r="U70" s="14"/>
      <c r="V70" s="73">
        <f t="shared" si="2"/>
        <v>57</v>
      </c>
      <c r="W70" s="74" t="str" cm="1">
        <f t="array" ref="W70">_xlfn.IFS(
OR(W69=$B$4, W69=""),"",
TRUE,W69+1
)</f>
        <v/>
      </c>
      <c r="X70" s="75" t="str" cm="1">
        <f t="array" ref="X70">_xlfn.IFS(X69="","",
W70="", "",
AND($B$3="İllik"),DATE(YEAR(X69)+1,MONTH(X69),DAY(X69) ),
AND($B$3="Aylıq", $AH$14="Not end"), EDATE(X69,1),
AND($B$3="Aylıq", $AH$14="End"), EOMONTH(X69,1)
)</f>
        <v/>
      </c>
      <c r="Y70" s="75" t="str" cm="1">
        <f t="array" aca="1" ref="Y70" ca="1">_xlfn.IFS(
AND($B$7="Dövrün əvvəlində", Y69&lt;=last_rou_date), DATE(YEAR(Y69)+1, 12, 31),
AND($B$7="Dövrün sonunda", Y69&lt;=last_payment_date), DATE(YEAR(Y69)+1, 12, 31),
TRUE, ""
)</f>
        <v/>
      </c>
      <c r="Z70" s="75" t="str" cm="1">
        <f t="array" aca="1" ref="Z70" ca="1">_xlfn.IFS(
AND($AN$14="Not year_end", Z69&gt;last_payment_date), "",
AND($AN$14="Year_end", Z69&gt;=last_payment_date), "",
AND($AN$14="Year_end"), DATE(YEAR(Z69+1), 12, 31),
AND($AN$14="Not year_end", MONTH(Z69)=12, DAY(Z69)=31), DATE(YEAR(Z68)+1, MONTH(Z68), DAY(Z68)),
AND($AN$14="Not year_end", OR(MONTH(Z69)&lt;&gt;12, DAY(Z69)&lt;&gt;31) ), DATE(YEAR(Z69), 12, 31)
)</f>
        <v/>
      </c>
      <c r="AA70" s="75" t="str" cm="1">
        <f t="array" aca="1" ref="AA70" ca="1">_xlfn.IFS(AA69="", "",
AND(AA69=last_payment_date, OR(MONTH(AA69)&lt;&gt;12, DAY(AA69)&lt;&gt;31) ), DATE(YEAR(AA69), 12, 31),
AND(MONTH(AA69)=12, DAY(AA69)=31, AA69&gt;=last_payment_date), "",
AND(MONTH(AA69)=12, DAY(AA69)&lt;&gt;31),  EOMONTH(AA69,0),
AND(MONTH(AA69)=12, DAY(AA69)=31, $AH$14="Not end"),  EDATE(AA68,1),
AND($AH$14="Not end"), EDATE(AA69, 1),
AND($AH$14="End"), EOMONTH(AA69, 1)
)</f>
        <v/>
      </c>
      <c r="AB70" s="75" t="str" cm="1">
        <f t="array" aca="1" ref="AB70" ca="1">_xlfn.IFS(AB69="","",
AND(AB69=last_rou_date), "",
AND($B$3="İllik"),DATE(YEAR(AB69)+1,MONTH(AB69),DAY(AB69) ),
AND($B$3="Aylıq", $AH$14="Not end"), EDATE(AB69,1),
AND($B$3="Aylıq", $AH$14="End"), EOMONTH(AB69,1)
)</f>
        <v/>
      </c>
      <c r="AC70" s="75" t="str" cm="1">
        <f t="array" aca="1" ref="AC70" ca="1">_xlfn.IFS(
AND($AN$14="Not year_end", AC69&gt;last_rou_date), "",
AND($AN$14="Year_end", AC69&gt;=last_rou_date), "",
AND($AN$14="Year_end"), DATE(YEAR(AC69+1), 12, 31),
AND($AN$14="Not year_end", MONTH(AC69)=12, DAY(AC69)=31), DATE(YEAR(AC68)+1, MONTH(AC68), DAY(AC68)),
AND($AN$14="Not year_end", OR(MONTH(AC69)&lt;&gt;12, DAY(AC69)&lt;&gt;31) ), DATE(YEAR(AC69), 12, 31)
)</f>
        <v/>
      </c>
      <c r="AD70" s="75" t="str" cm="1">
        <f t="array" aca="1" ref="AD70" ca="1">_xlfn.IFS(AD69="", "",
AND(AD69=last_rou_date, OR(MONTH(AD69)&lt;&gt;12, DAY(AD69)&lt;&gt;31) ), DATE(YEAR(AD69), 12, 31),
AND(MONTH(AD69)=12, DAY(AD69)=31, AD69&gt;=last_rou_date), "",
AND(MONTH(AD69)=12, DAY(AD69)&lt;&gt;31),  EOMONTH(AD69,0),
AND(MONTH(AD69)=12, DAY(AD69)=31, $AH$14="Not end"),  EDATE(AD68,1),
AND($AH$14="Not end"), EDATE(AD69, 1),
AND($AH$14="End"), EOMONTH(AD69, 1)
)</f>
        <v/>
      </c>
      <c r="AE70" s="68" t="str" cm="1">
        <f t="array" ref="AE70">_xlfn.IFS(W70="", "",
AND(W70&gt;0, W70&lt;=$B$4, $C$2="İllik artım, faiz olaraq", $D$2&gt;0, $B$3="İllik"), $B$5*((1+$D$2)^(W70-1)),
AND(W70&gt;0, W70&lt;=$B$4, $C$2="İllik artım, faiz olaraq", $D$2&gt;0, $B$3="Aylıq"), $B$5*((1+$D$2)^ROUNDDOWN((W70-1)/12,0)),
AND(W70=1, $C$2="Aşağıdakı kimi dəyişir", ), $B$5,
AND(W70&gt;1, W70&lt;=$B$4, $C$2="Aşağıdakı kimi dəyişir"), IFERROR(VLOOKUP(W70, $C$4:$D$7, 2, FALSE), AE69),
AND(W70&gt;0, W70&lt;=$B$4), $B$5,
TRUE,0 )</f>
        <v/>
      </c>
      <c r="AF70" s="76" t="str">
        <f t="shared" ca="1" si="1"/>
        <v/>
      </c>
    </row>
    <row r="71" spans="1:32" x14ac:dyDescent="0.4">
      <c r="A71" s="13" cm="1">
        <f t="array" aca="1" ref="A71" ca="1">_xlfn.IFS(
AND(SUMIFS(lease_table_interest_accruals, lease_table_dates, A70)&gt;0, COUNTIFS($E$14:E70, "Interest accrual", $A$14:A70, A70)=0),  A70,
AND(SUMIFS(lease_table_payments, lease_table_dates, A70)&gt;0, COUNTIFS($E$14:E70, "Payment", $A$14:A70, A70)=0),  A70,
AND(SUMIFS(rou_table_deprs, rou_table_dates, A70)&gt;0, COUNTIFS($E$14:E70, "Depreciation", $A$14:A70, A70)=0),  A70,
TRUE,  IFERROR(INDEX(rou_table_dates,  MATCH(A70, rou_table_dates)+1, ), "")
)</f>
        <v>45278</v>
      </c>
      <c r="B71" s="1" t="str" cm="1">
        <f t="array" aca="1" ref="B71" ca="1">_xlfn.IFS(
AND(E71="Payment", A71=$B$2), $AM$14,
E71="Payment", $AM$15,
E71="Interest accrual", $AM$18,
E71="Depreciation", $AM$17,
TRUE, "")</f>
        <v>Faiz xərci</v>
      </c>
      <c r="C71" s="1" t="str" cm="1">
        <f t="array" aca="1" ref="C71" ca="1">_xlfn.IFS(
E71="Payment", $AM$19,
E71="Interest accrual", $AM$15,
E71="Depreciation", $AM$16,
TRUE, "")</f>
        <v>Lizinq öhdəliyi</v>
      </c>
      <c r="D71" s="14" cm="1">
        <f t="array" aca="1" ref="D71" ca="1">_xlfn.IFS(
E71="Payment", _xlfn.XLOOKUP(A71, lease_table_dates, lease_table_payments, 0, 0),
E71="Interest accrual", _xlfn.XLOOKUP(A71, lease_table_dates, lease_table_interest_accruals, 0, 0),
E71="Depreciation", _xlfn.XLOOKUP(A71, rou_table_dates, rou_table_deprs, 0, 0),
TRUE, ""
)</f>
        <v>832.87224211260036</v>
      </c>
      <c r="E71" s="7" t="str" cm="1">
        <f t="array" aca="1" ref="E71" ca="1">_xlfn.IFS(
AND(SUMIFS(lease_table_interest_accruals, lease_table_dates, A71)&gt;0, COUNTIFS($E$14:E70, "Interest accrual", $A$14:A70, A71)=0), "Interest accrual",
AND(SUMIFS(lease_table_payments, lease_table_dates, A71)&gt;0, COUNTIFS($E$14:E70, "Payment", $A$14:A70, A71)=0), "Payment",
AND(SUMIFS(rou_table_deprs, rou_table_dates, A71)&gt;0, COUNTIFS($E$14:E70, "Depreciation", $A$14:A70, A71)=0), "Depreciation",
TRUE,  ""
)</f>
        <v>Interest accrual</v>
      </c>
      <c r="G71" s="13" t="str" cm="1">
        <f t="array" aca="1" ref="G71" ca="1">_xlfn.IFS(
AND($B$11="Hə", $B$3="İllik"), Z71,
AND($B$11="Hə", $B$3="Aylıq"), AA71,
$B$11="Yox", X71)</f>
        <v/>
      </c>
      <c r="H71" s="14" t="str" cm="1">
        <f t="array" aca="1" ref="H71" ca="1">_xlfn.IFS( G71="", "",
TRUE, ROUND( H70+I71-J71, 2) )</f>
        <v/>
      </c>
      <c r="I71" s="14" t="str" cm="1">
        <f t="array" aca="1" ref="I71" ca="1">_xlfn.IFS(G71="", "",
G71=last_payment_date, (J71-H70),
 TRUE,  -  (H70- H70* (1+$B$6)^ (_xlfn.DAYS(G71,G70)/365) )
)</f>
        <v/>
      </c>
      <c r="J71" s="14" t="str" cm="1">
        <f t="array" aca="1" ref="J71" ca="1">_xlfn.IFS(G71="", "",
TRUE, _xlfn.XLOOKUP(G71,  payment_dates, payments,0,0)
)</f>
        <v/>
      </c>
      <c r="L71" s="2" t="str" cm="1">
        <f t="array" aca="1" ref="L71" ca="1">_xlfn.IFS(
AND($B$11="Hə", $B$3="İllik"), AC71,
AND($B$11="Hə", $B$3="Aylıq"), AD71,
$B$11="Yox", AB71)</f>
        <v/>
      </c>
      <c r="M71" s="14" t="str" cm="1">
        <f t="array" aca="1" ref="M71" ca="1">_xlfn.IFS( L71="", "",
(M70-N71)&lt;=0.5, 0,
TRUE,  M70-N71)</f>
        <v/>
      </c>
      <c r="N71" s="15" t="str" cm="1">
        <f t="array" aca="1" ref="N71" ca="1">_xlfn.IFS(
L71="", "",
TRUE, MIN(M70, ROUND($M$14/ (last_rou_date - $B$2) * (L71-L70), 2) )
)</f>
        <v/>
      </c>
      <c r="P71" s="22" t="str">
        <f t="shared" ca="1" si="0"/>
        <v/>
      </c>
      <c r="Q71" s="14" t="str" cm="1">
        <f t="array" aca="1" ref="Q71" ca="1">_xlfn.IFS(P71="","",
$B$11="Hə", _xlfn.XLOOKUP(DATE(P71, 12, 31), rou_table_dates, rou_table_nbvs,0, 0),
TRUE,  MAX(0, ROUND($M$14 - $M$14/ (last_rou_date - $B$2) * (DATE(P71,12,31) - $B$2), 2) )
)</f>
        <v/>
      </c>
      <c r="R71" s="57" t="str" cm="1">
        <f t="array" aca="1" ref="R71" ca="1">_xlfn.IFS(P71="","",
$B$11="Hə", _xlfn.XLOOKUP(DATE(P71, 12, 31), lease_table_dates, lease_table_balances,0, 0),
TRUE, IFERROR( XNPV($B$6, IF(payment_dates &gt;DATE(P71, 12, 31), payments,  0),  IF(payment_dates &gt;DATE(P71, 12, 31), payment_dates,  DATE(P71, 12, 31))    ),0)
)</f>
        <v/>
      </c>
      <c r="S71" s="14" t="str" cm="1">
        <f t="array" aca="1" ref="S71" ca="1">_xlfn.IFS(P71="","",
TRUE,  MIN( MIN(Q70, $M$14), ROUND($M$14/ (last_rou_date - $B$2) * (DATE(P71,12,31) - MAX($B$2, DATE(P71-1, 12, 31))), 2) )
)</f>
        <v/>
      </c>
      <c r="T71" s="15" t="str" cm="1">
        <f t="array" aca="1" ref="T71" ca="1">_xlfn.IFS(P71="", "",
ISTEXT(R70), R71- (H71 - SUMIFS( lease_table_payments, lease_table_years, P71) -$AG$14 ),
AND(ISNUMBER(R70), R71&lt;&gt;""),   R71- (R70 - SUMIFS( lease_table_payments, lease_table_years, P71) )
)</f>
        <v/>
      </c>
      <c r="U71" s="14"/>
      <c r="V71" s="73">
        <f t="shared" si="2"/>
        <v>58</v>
      </c>
      <c r="W71" s="74" t="str" cm="1">
        <f t="array" ref="W71">_xlfn.IFS(
OR(W70=$B$4, W70=""),"",
TRUE,W70+1
)</f>
        <v/>
      </c>
      <c r="X71" s="75" t="str" cm="1">
        <f t="array" ref="X71">_xlfn.IFS(X70="","",
W71="", "",
AND($B$3="İllik"),DATE(YEAR(X70)+1,MONTH(X70),DAY(X70) ),
AND($B$3="Aylıq", $AH$14="Not end"), EDATE(X70,1),
AND($B$3="Aylıq", $AH$14="End"), EOMONTH(X70,1)
)</f>
        <v/>
      </c>
      <c r="Y71" s="75" t="str" cm="1">
        <f t="array" aca="1" ref="Y71" ca="1">_xlfn.IFS(
AND($B$7="Dövrün əvvəlində", Y70&lt;=last_rou_date), DATE(YEAR(Y70)+1, 12, 31),
AND($B$7="Dövrün sonunda", Y70&lt;=last_payment_date), DATE(YEAR(Y70)+1, 12, 31),
TRUE, ""
)</f>
        <v/>
      </c>
      <c r="Z71" s="75" t="str" cm="1">
        <f t="array" aca="1" ref="Z71" ca="1">_xlfn.IFS(
AND($AN$14="Not year_end", Z70&gt;last_payment_date), "",
AND($AN$14="Year_end", Z70&gt;=last_payment_date), "",
AND($AN$14="Year_end"), DATE(YEAR(Z70+1), 12, 31),
AND($AN$14="Not year_end", MONTH(Z70)=12, DAY(Z70)=31), DATE(YEAR(Z69)+1, MONTH(Z69), DAY(Z69)),
AND($AN$14="Not year_end", OR(MONTH(Z70)&lt;&gt;12, DAY(Z70)&lt;&gt;31) ), DATE(YEAR(Z70), 12, 31)
)</f>
        <v/>
      </c>
      <c r="AA71" s="75" t="str" cm="1">
        <f t="array" aca="1" ref="AA71" ca="1">_xlfn.IFS(AA70="", "",
AND(AA70=last_payment_date, OR(MONTH(AA70)&lt;&gt;12, DAY(AA70)&lt;&gt;31) ), DATE(YEAR(AA70), 12, 31),
AND(MONTH(AA70)=12, DAY(AA70)=31, AA70&gt;=last_payment_date), "",
AND(MONTH(AA70)=12, DAY(AA70)&lt;&gt;31),  EOMONTH(AA70,0),
AND(MONTH(AA70)=12, DAY(AA70)=31, $AH$14="Not end"),  EDATE(AA69,1),
AND($AH$14="Not end"), EDATE(AA70, 1),
AND($AH$14="End"), EOMONTH(AA70, 1)
)</f>
        <v/>
      </c>
      <c r="AB71" s="75" t="str" cm="1">
        <f t="array" aca="1" ref="AB71" ca="1">_xlfn.IFS(AB70="","",
AND(AB70=last_rou_date), "",
AND($B$3="İllik"),DATE(YEAR(AB70)+1,MONTH(AB70),DAY(AB70) ),
AND($B$3="Aylıq", $AH$14="Not end"), EDATE(AB70,1),
AND($B$3="Aylıq", $AH$14="End"), EOMONTH(AB70,1)
)</f>
        <v/>
      </c>
      <c r="AC71" s="75" t="str" cm="1">
        <f t="array" aca="1" ref="AC71" ca="1">_xlfn.IFS(
AND($AN$14="Not year_end", AC70&gt;last_rou_date), "",
AND($AN$14="Year_end", AC70&gt;=last_rou_date), "",
AND($AN$14="Year_end"), DATE(YEAR(AC70+1), 12, 31),
AND($AN$14="Not year_end", MONTH(AC70)=12, DAY(AC70)=31), DATE(YEAR(AC69)+1, MONTH(AC69), DAY(AC69)),
AND($AN$14="Not year_end", OR(MONTH(AC70)&lt;&gt;12, DAY(AC70)&lt;&gt;31) ), DATE(YEAR(AC70), 12, 31)
)</f>
        <v/>
      </c>
      <c r="AD71" s="75" t="str" cm="1">
        <f t="array" aca="1" ref="AD71" ca="1">_xlfn.IFS(AD70="", "",
AND(AD70=last_rou_date, OR(MONTH(AD70)&lt;&gt;12, DAY(AD70)&lt;&gt;31) ), DATE(YEAR(AD70), 12, 31),
AND(MONTH(AD70)=12, DAY(AD70)=31, AD70&gt;=last_rou_date), "",
AND(MONTH(AD70)=12, DAY(AD70)&lt;&gt;31),  EOMONTH(AD70,0),
AND(MONTH(AD70)=12, DAY(AD70)=31, $AH$14="Not end"),  EDATE(AD69,1),
AND($AH$14="Not end"), EDATE(AD70, 1),
AND($AH$14="End"), EOMONTH(AD70, 1)
)</f>
        <v/>
      </c>
      <c r="AE71" s="68" t="str" cm="1">
        <f t="array" ref="AE71">_xlfn.IFS(W71="", "",
AND(W71&gt;0, W71&lt;=$B$4, $C$2="İllik artım, faiz olaraq", $D$2&gt;0, $B$3="İllik"), $B$5*((1+$D$2)^(W71-1)),
AND(W71&gt;0, W71&lt;=$B$4, $C$2="İllik artım, faiz olaraq", $D$2&gt;0, $B$3="Aylıq"), $B$5*((1+$D$2)^ROUNDDOWN((W71-1)/12,0)),
AND(W71=1, $C$2="Aşağıdakı kimi dəyişir", ), $B$5,
AND(W71&gt;1, W71&lt;=$B$4, $C$2="Aşağıdakı kimi dəyişir"), IFERROR(VLOOKUP(W71, $C$4:$D$7, 2, FALSE), AE70),
AND(W71&gt;0, W71&lt;=$B$4), $B$5,
TRUE,0 )</f>
        <v/>
      </c>
      <c r="AF71" s="76" t="str">
        <f t="shared" ca="1" si="1"/>
        <v/>
      </c>
    </row>
    <row r="72" spans="1:32" x14ac:dyDescent="0.4">
      <c r="A72" s="13" cm="1">
        <f t="array" aca="1" ref="A72" ca="1">_xlfn.IFS(
AND(SUMIFS(lease_table_interest_accruals, lease_table_dates, A71)&gt;0, COUNTIFS($E$14:E71, "Interest accrual", $A$14:A71, A71)=0),  A71,
AND(SUMIFS(lease_table_payments, lease_table_dates, A71)&gt;0, COUNTIFS($E$14:E71, "Payment", $A$14:A71, A71)=0),  A71,
AND(SUMIFS(rou_table_deprs, rou_table_dates, A71)&gt;0, COUNTIFS($E$14:E71, "Depreciation", $A$14:A71, A71)=0),  A71,
TRUE,  IFERROR(INDEX(rou_table_dates,  MATCH(A71, rou_table_dates)+1, ), "")
)</f>
        <v>45278</v>
      </c>
      <c r="B72" s="1" t="str" cm="1">
        <f t="array" aca="1" ref="B72" ca="1">_xlfn.IFS(
AND(E72="Payment", A72=$B$2), $AM$14,
E72="Payment", $AM$15,
E72="Interest accrual", $AM$18,
E72="Depreciation", $AM$17,
TRUE, "")</f>
        <v>Lizinq öhdəliyi</v>
      </c>
      <c r="C72" s="1" t="str" cm="1">
        <f t="array" aca="1" ref="C72" ca="1">_xlfn.IFS(
E72="Payment", $AM$19,
E72="Interest accrual", $AM$15,
E72="Depreciation", $AM$16,
TRUE, "")</f>
        <v>Pul vəsaitləri/Kreditor borcları</v>
      </c>
      <c r="D72" s="14" cm="1">
        <f t="array" aca="1" ref="D72" ca="1">_xlfn.IFS(
E72="Payment", _xlfn.XLOOKUP(A72, lease_table_dates, lease_table_payments, 0, 0),
E72="Interest accrual", _xlfn.XLOOKUP(A72, lease_table_dates, lease_table_interest_accruals, 0, 0),
E72="Depreciation", _xlfn.XLOOKUP(A72, rou_table_dates, rou_table_deprs, 0, 0),
TRUE, ""
)</f>
        <v>3400</v>
      </c>
      <c r="E72" s="7" t="str" cm="1">
        <f t="array" aca="1" ref="E72" ca="1">_xlfn.IFS(
AND(SUMIFS(lease_table_interest_accruals, lease_table_dates, A72)&gt;0, COUNTIFS($E$14:E71, "Interest accrual", $A$14:A71, A72)=0), "Interest accrual",
AND(SUMIFS(lease_table_payments, lease_table_dates, A72)&gt;0, COUNTIFS($E$14:E71, "Payment", $A$14:A71, A72)=0), "Payment",
AND(SUMIFS(rou_table_deprs, rou_table_dates, A72)&gt;0, COUNTIFS($E$14:E71, "Depreciation", $A$14:A71, A72)=0), "Depreciation",
TRUE,  ""
)</f>
        <v>Payment</v>
      </c>
      <c r="G72" s="13" t="str" cm="1">
        <f t="array" aca="1" ref="G72" ca="1">_xlfn.IFS(
AND($B$11="Hə", $B$3="İllik"), Z72,
AND($B$11="Hə", $B$3="Aylıq"), AA72,
$B$11="Yox", X72)</f>
        <v/>
      </c>
      <c r="H72" s="14" t="str" cm="1">
        <f t="array" aca="1" ref="H72" ca="1">_xlfn.IFS( G72="", "",
TRUE, ROUND( H71+I72-J72, 2) )</f>
        <v/>
      </c>
      <c r="I72" s="14" t="str" cm="1">
        <f t="array" aca="1" ref="I72" ca="1">_xlfn.IFS(G72="", "",
G72=last_payment_date, (J72-H71),
 TRUE,  -  (H71- H71* (1+$B$6)^ (_xlfn.DAYS(G72,G71)/365) )
)</f>
        <v/>
      </c>
      <c r="J72" s="14" t="str" cm="1">
        <f t="array" aca="1" ref="J72" ca="1">_xlfn.IFS(G72="", "",
TRUE, _xlfn.XLOOKUP(G72,  payment_dates, payments,0,0)
)</f>
        <v/>
      </c>
      <c r="L72" s="2" t="str" cm="1">
        <f t="array" aca="1" ref="L72" ca="1">_xlfn.IFS(
AND($B$11="Hə", $B$3="İllik"), AC72,
AND($B$11="Hə", $B$3="Aylıq"), AD72,
$B$11="Yox", AB72)</f>
        <v/>
      </c>
      <c r="M72" s="14" t="str" cm="1">
        <f t="array" aca="1" ref="M72" ca="1">_xlfn.IFS( L72="", "",
(M71-N72)&lt;=0.5, 0,
TRUE,  M71-N72)</f>
        <v/>
      </c>
      <c r="N72" s="15" t="str" cm="1">
        <f t="array" aca="1" ref="N72" ca="1">_xlfn.IFS(
L72="", "",
TRUE, MIN(M71, ROUND($M$14/ (last_rou_date - $B$2) * (L72-L71), 2) )
)</f>
        <v/>
      </c>
      <c r="P72" s="22" t="str">
        <f t="shared" ca="1" si="0"/>
        <v/>
      </c>
      <c r="Q72" s="14" t="str" cm="1">
        <f t="array" aca="1" ref="Q72" ca="1">_xlfn.IFS(P72="","",
$B$11="Hə", _xlfn.XLOOKUP(DATE(P72, 12, 31), rou_table_dates, rou_table_nbvs,0, 0),
TRUE,  MAX(0, ROUND($M$14 - $M$14/ (last_rou_date - $B$2) * (DATE(P72,12,31) - $B$2), 2) )
)</f>
        <v/>
      </c>
      <c r="R72" s="57" t="str" cm="1">
        <f t="array" aca="1" ref="R72" ca="1">_xlfn.IFS(P72="","",
$B$11="Hə", _xlfn.XLOOKUP(DATE(P72, 12, 31), lease_table_dates, lease_table_balances,0, 0),
TRUE, IFERROR( XNPV($B$6, IF(payment_dates &gt;DATE(P72, 12, 31), payments,  0),  IF(payment_dates &gt;DATE(P72, 12, 31), payment_dates,  DATE(P72, 12, 31))    ),0)
)</f>
        <v/>
      </c>
      <c r="S72" s="14" t="str" cm="1">
        <f t="array" aca="1" ref="S72" ca="1">_xlfn.IFS(P72="","",
TRUE,  MIN( MIN(Q71, $M$14), ROUND($M$14/ (last_rou_date - $B$2) * (DATE(P72,12,31) - MAX($B$2, DATE(P72-1, 12, 31))), 2) )
)</f>
        <v/>
      </c>
      <c r="T72" s="15" t="str" cm="1">
        <f t="array" aca="1" ref="T72" ca="1">_xlfn.IFS(P72="", "",
ISTEXT(R71), R72- (H72 - SUMIFS( lease_table_payments, lease_table_years, P72) -$AG$14 ),
AND(ISNUMBER(R71), R72&lt;&gt;""),   R72- (R71 - SUMIFS( lease_table_payments, lease_table_years, P72) )
)</f>
        <v/>
      </c>
      <c r="U72" s="14"/>
      <c r="V72" s="73">
        <f t="shared" si="2"/>
        <v>59</v>
      </c>
      <c r="W72" s="74" t="str" cm="1">
        <f t="array" ref="W72">_xlfn.IFS(
OR(W71=$B$4, W71=""),"",
TRUE,W71+1
)</f>
        <v/>
      </c>
      <c r="X72" s="75" t="str" cm="1">
        <f t="array" ref="X72">_xlfn.IFS(X71="","",
W72="", "",
AND($B$3="İllik"),DATE(YEAR(X71)+1,MONTH(X71),DAY(X71) ),
AND($B$3="Aylıq", $AH$14="Not end"), EDATE(X71,1),
AND($B$3="Aylıq", $AH$14="End"), EOMONTH(X71,1)
)</f>
        <v/>
      </c>
      <c r="Y72" s="75" t="str" cm="1">
        <f t="array" aca="1" ref="Y72" ca="1">_xlfn.IFS(
AND($B$7="Dövrün əvvəlində", Y71&lt;=last_rou_date), DATE(YEAR(Y71)+1, 12, 31),
AND($B$7="Dövrün sonunda", Y71&lt;=last_payment_date), DATE(YEAR(Y71)+1, 12, 31),
TRUE, ""
)</f>
        <v/>
      </c>
      <c r="Z72" s="75" t="str" cm="1">
        <f t="array" aca="1" ref="Z72" ca="1">_xlfn.IFS(
AND($AN$14="Not year_end", Z71&gt;last_payment_date), "",
AND($AN$14="Year_end", Z71&gt;=last_payment_date), "",
AND($AN$14="Year_end"), DATE(YEAR(Z71+1), 12, 31),
AND($AN$14="Not year_end", MONTH(Z71)=12, DAY(Z71)=31), DATE(YEAR(Z70)+1, MONTH(Z70), DAY(Z70)),
AND($AN$14="Not year_end", OR(MONTH(Z71)&lt;&gt;12, DAY(Z71)&lt;&gt;31) ), DATE(YEAR(Z71), 12, 31)
)</f>
        <v/>
      </c>
      <c r="AA72" s="75" t="str" cm="1">
        <f t="array" aca="1" ref="AA72" ca="1">_xlfn.IFS(AA71="", "",
AND(AA71=last_payment_date, OR(MONTH(AA71)&lt;&gt;12, DAY(AA71)&lt;&gt;31) ), DATE(YEAR(AA71), 12, 31),
AND(MONTH(AA71)=12, DAY(AA71)=31, AA71&gt;=last_payment_date), "",
AND(MONTH(AA71)=12, DAY(AA71)&lt;&gt;31),  EOMONTH(AA71,0),
AND(MONTH(AA71)=12, DAY(AA71)=31, $AH$14="Not end"),  EDATE(AA70,1),
AND($AH$14="Not end"), EDATE(AA71, 1),
AND($AH$14="End"), EOMONTH(AA71, 1)
)</f>
        <v/>
      </c>
      <c r="AB72" s="75" t="str" cm="1">
        <f t="array" aca="1" ref="AB72" ca="1">_xlfn.IFS(AB71="","",
AND(AB71=last_rou_date), "",
AND($B$3="İllik"),DATE(YEAR(AB71)+1,MONTH(AB71),DAY(AB71) ),
AND($B$3="Aylıq", $AH$14="Not end"), EDATE(AB71,1),
AND($B$3="Aylıq", $AH$14="End"), EOMONTH(AB71,1)
)</f>
        <v/>
      </c>
      <c r="AC72" s="75" t="str" cm="1">
        <f t="array" aca="1" ref="AC72" ca="1">_xlfn.IFS(
AND($AN$14="Not year_end", AC71&gt;last_rou_date), "",
AND($AN$14="Year_end", AC71&gt;=last_rou_date), "",
AND($AN$14="Year_end"), DATE(YEAR(AC71+1), 12, 31),
AND($AN$14="Not year_end", MONTH(AC71)=12, DAY(AC71)=31), DATE(YEAR(AC70)+1, MONTH(AC70), DAY(AC70)),
AND($AN$14="Not year_end", OR(MONTH(AC71)&lt;&gt;12, DAY(AC71)&lt;&gt;31) ), DATE(YEAR(AC71), 12, 31)
)</f>
        <v/>
      </c>
      <c r="AD72" s="75" t="str" cm="1">
        <f t="array" aca="1" ref="AD72" ca="1">_xlfn.IFS(AD71="", "",
AND(AD71=last_rou_date, OR(MONTH(AD71)&lt;&gt;12, DAY(AD71)&lt;&gt;31) ), DATE(YEAR(AD71), 12, 31),
AND(MONTH(AD71)=12, DAY(AD71)=31, AD71&gt;=last_rou_date), "",
AND(MONTH(AD71)=12, DAY(AD71)&lt;&gt;31),  EOMONTH(AD71,0),
AND(MONTH(AD71)=12, DAY(AD71)=31, $AH$14="Not end"),  EDATE(AD70,1),
AND($AH$14="Not end"), EDATE(AD71, 1),
AND($AH$14="End"), EOMONTH(AD71, 1)
)</f>
        <v/>
      </c>
      <c r="AE72" s="68" t="str" cm="1">
        <f t="array" ref="AE72">_xlfn.IFS(W72="", "",
AND(W72&gt;0, W72&lt;=$B$4, $C$2="İllik artım, faiz olaraq", $D$2&gt;0, $B$3="İllik"), $B$5*((1+$D$2)^(W72-1)),
AND(W72&gt;0, W72&lt;=$B$4, $C$2="İllik artım, faiz olaraq", $D$2&gt;0, $B$3="Aylıq"), $B$5*((1+$D$2)^ROUNDDOWN((W72-1)/12,0)),
AND(W72=1, $C$2="Aşağıdakı kimi dəyişir", ), $B$5,
AND(W72&gt;1, W72&lt;=$B$4, $C$2="Aşağıdakı kimi dəyişir"), IFERROR(VLOOKUP(W72, $C$4:$D$7, 2, FALSE), AE71),
AND(W72&gt;0, W72&lt;=$B$4), $B$5,
TRUE,0 )</f>
        <v/>
      </c>
      <c r="AF72" s="76" t="str">
        <f t="shared" ca="1" si="1"/>
        <v/>
      </c>
    </row>
    <row r="73" spans="1:32" x14ac:dyDescent="0.4">
      <c r="A73" s="13" cm="1">
        <f t="array" aca="1" ref="A73" ca="1">_xlfn.IFS(
AND(SUMIFS(lease_table_interest_accruals, lease_table_dates, A72)&gt;0, COUNTIFS($E$14:E72, "Interest accrual", $A$14:A72, A72)=0),  A72,
AND(SUMIFS(lease_table_payments, lease_table_dates, A72)&gt;0, COUNTIFS($E$14:E72, "Payment", $A$14:A72, A72)=0),  A72,
AND(SUMIFS(rou_table_deprs, rou_table_dates, A72)&gt;0, COUNTIFS($E$14:E72, "Depreciation", $A$14:A72, A72)=0),  A72,
TRUE,  IFERROR(INDEX(rou_table_dates,  MATCH(A72, rou_table_dates)+1, ), "")
)</f>
        <v>45278</v>
      </c>
      <c r="B73" s="1" t="str" cm="1">
        <f t="array" aca="1" ref="B73" ca="1">_xlfn.IFS(
AND(E73="Payment", A73=$B$2), $AM$14,
E73="Payment", $AM$15,
E73="Interest accrual", $AM$18,
E73="Depreciation", $AM$17,
TRUE, "")</f>
        <v>Amortizasiya xərci</v>
      </c>
      <c r="C73" s="1" t="str" cm="1">
        <f t="array" aca="1" ref="C73" ca="1">_xlfn.IFS(
E73="Payment", $AM$19,
E73="Interest accrual", $AM$15,
E73="Depreciation", $AM$16,
TRUE, "")</f>
        <v>İstifadə hüququ - Yığılmış amortizasiya</v>
      </c>
      <c r="D73" s="14" cm="1">
        <f t="array" aca="1" ref="D73" ca="1">_xlfn.IFS(
E73="Payment", _xlfn.XLOOKUP(A73, lease_table_dates, lease_table_payments, 0, 0),
E73="Interest accrual", _xlfn.XLOOKUP(A73, lease_table_dates, lease_table_interest_accruals, 0, 0),
E73="Depreciation", _xlfn.XLOOKUP(A73, rou_table_dates, rou_table_deprs, 0, 0),
TRUE, ""
)</f>
        <v>2676.05</v>
      </c>
      <c r="E73" s="7" t="str" cm="1">
        <f t="array" aca="1" ref="E73" ca="1">_xlfn.IFS(
AND(SUMIFS(lease_table_interest_accruals, lease_table_dates, A73)&gt;0, COUNTIFS($E$14:E72, "Interest accrual", $A$14:A72, A73)=0), "Interest accrual",
AND(SUMIFS(lease_table_payments, lease_table_dates, A73)&gt;0, COUNTIFS($E$14:E72, "Payment", $A$14:A72, A73)=0), "Payment",
AND(SUMIFS(rou_table_deprs, rou_table_dates, A73)&gt;0, COUNTIFS($E$14:E72, "Depreciation", $A$14:A72, A73)=0), "Depreciation",
TRUE,  ""
)</f>
        <v>Depreciation</v>
      </c>
      <c r="G73" s="13" t="str" cm="1">
        <f t="array" aca="1" ref="G73" ca="1">_xlfn.IFS(
AND($B$11="Hə", $B$3="İllik"), Z73,
AND($B$11="Hə", $B$3="Aylıq"), AA73,
$B$11="Yox", X73)</f>
        <v/>
      </c>
      <c r="H73" s="14" t="str" cm="1">
        <f t="array" aca="1" ref="H73" ca="1">_xlfn.IFS( G73="", "",
TRUE, ROUND( H72+I73-J73, 2) )</f>
        <v/>
      </c>
      <c r="I73" s="14" t="str" cm="1">
        <f t="array" aca="1" ref="I73" ca="1">_xlfn.IFS(G73="", "",
G73=last_payment_date, (J73-H72),
 TRUE,  -  (H72- H72* (1+$B$6)^ (_xlfn.DAYS(G73,G72)/365) )
)</f>
        <v/>
      </c>
      <c r="J73" s="14" t="str" cm="1">
        <f t="array" aca="1" ref="J73" ca="1">_xlfn.IFS(G73="", "",
TRUE, _xlfn.XLOOKUP(G73,  payment_dates, payments,0,0)
)</f>
        <v/>
      </c>
      <c r="L73" s="2" t="str" cm="1">
        <f t="array" aca="1" ref="L73" ca="1">_xlfn.IFS(
AND($B$11="Hə", $B$3="İllik"), AC73,
AND($B$11="Hə", $B$3="Aylıq"), AD73,
$B$11="Yox", AB73)</f>
        <v/>
      </c>
      <c r="M73" s="14" t="str" cm="1">
        <f t="array" aca="1" ref="M73" ca="1">_xlfn.IFS( L73="", "",
(M72-N73)&lt;=0.5, 0,
TRUE,  M72-N73)</f>
        <v/>
      </c>
      <c r="N73" s="15" t="str" cm="1">
        <f t="array" aca="1" ref="N73" ca="1">_xlfn.IFS(
L73="", "",
TRUE, MIN(M72, ROUND($M$14/ (last_rou_date - $B$2) * (L73-L72), 2) )
)</f>
        <v/>
      </c>
      <c r="P73" s="22" t="str">
        <f t="shared" ca="1" si="0"/>
        <v/>
      </c>
      <c r="Q73" s="14" t="str" cm="1">
        <f t="array" aca="1" ref="Q73" ca="1">_xlfn.IFS(P73="","",
$B$11="Hə", _xlfn.XLOOKUP(DATE(P73, 12, 31), rou_table_dates, rou_table_nbvs,0, 0),
TRUE,  MAX(0, ROUND($M$14 - $M$14/ (last_rou_date - $B$2) * (DATE(P73,12,31) - $B$2), 2) )
)</f>
        <v/>
      </c>
      <c r="R73" s="57" t="str" cm="1">
        <f t="array" aca="1" ref="R73" ca="1">_xlfn.IFS(P73="","",
$B$11="Hə", _xlfn.XLOOKUP(DATE(P73, 12, 31), lease_table_dates, lease_table_balances,0, 0),
TRUE, IFERROR( XNPV($B$6, IF(payment_dates &gt;DATE(P73, 12, 31), payments,  0),  IF(payment_dates &gt;DATE(P73, 12, 31), payment_dates,  DATE(P73, 12, 31))    ),0)
)</f>
        <v/>
      </c>
      <c r="S73" s="14" t="str" cm="1">
        <f t="array" aca="1" ref="S73" ca="1">_xlfn.IFS(P73="","",
TRUE,  MIN( MIN(Q72, $M$14), ROUND($M$14/ (last_rou_date - $B$2) * (DATE(P73,12,31) - MAX($B$2, DATE(P73-1, 12, 31))), 2) )
)</f>
        <v/>
      </c>
      <c r="T73" s="15" t="str" cm="1">
        <f t="array" aca="1" ref="T73" ca="1">_xlfn.IFS(P73="", "",
ISTEXT(R72), R73- (H73 - SUMIFS( lease_table_payments, lease_table_years, P73) -$AG$14 ),
AND(ISNUMBER(R72), R73&lt;&gt;""),   R73- (R72 - SUMIFS( lease_table_payments, lease_table_years, P73) )
)</f>
        <v/>
      </c>
      <c r="U73" s="14"/>
      <c r="V73" s="73">
        <f t="shared" si="2"/>
        <v>60</v>
      </c>
      <c r="W73" s="74" t="str" cm="1">
        <f t="array" ref="W73">_xlfn.IFS(
OR(W72=$B$4, W72=""),"",
TRUE,W72+1
)</f>
        <v/>
      </c>
      <c r="X73" s="75" t="str" cm="1">
        <f t="array" ref="X73">_xlfn.IFS(X72="","",
W73="", "",
AND($B$3="İllik"),DATE(YEAR(X72)+1,MONTH(X72),DAY(X72) ),
AND($B$3="Aylıq", $AH$14="Not end"), EDATE(X72,1),
AND($B$3="Aylıq", $AH$14="End"), EOMONTH(X72,1)
)</f>
        <v/>
      </c>
      <c r="Y73" s="75" t="str" cm="1">
        <f t="array" aca="1" ref="Y73" ca="1">_xlfn.IFS(
AND($B$7="Dövrün əvvəlində", Y72&lt;=last_rou_date), DATE(YEAR(Y72)+1, 12, 31),
AND($B$7="Dövrün sonunda", Y72&lt;=last_payment_date), DATE(YEAR(Y72)+1, 12, 31),
TRUE, ""
)</f>
        <v/>
      </c>
      <c r="Z73" s="75" t="str" cm="1">
        <f t="array" aca="1" ref="Z73" ca="1">_xlfn.IFS(
AND($AN$14="Not year_end", Z72&gt;last_payment_date), "",
AND($AN$14="Year_end", Z72&gt;=last_payment_date), "",
AND($AN$14="Year_end"), DATE(YEAR(Z72+1), 12, 31),
AND($AN$14="Not year_end", MONTH(Z72)=12, DAY(Z72)=31), DATE(YEAR(Z71)+1, MONTH(Z71), DAY(Z71)),
AND($AN$14="Not year_end", OR(MONTH(Z72)&lt;&gt;12, DAY(Z72)&lt;&gt;31) ), DATE(YEAR(Z72), 12, 31)
)</f>
        <v/>
      </c>
      <c r="AA73" s="75" t="str" cm="1">
        <f t="array" aca="1" ref="AA73" ca="1">_xlfn.IFS(AA72="", "",
AND(AA72=last_payment_date, OR(MONTH(AA72)&lt;&gt;12, DAY(AA72)&lt;&gt;31) ), DATE(YEAR(AA72), 12, 31),
AND(MONTH(AA72)=12, DAY(AA72)=31, AA72&gt;=last_payment_date), "",
AND(MONTH(AA72)=12, DAY(AA72)&lt;&gt;31),  EOMONTH(AA72,0),
AND(MONTH(AA72)=12, DAY(AA72)=31, $AH$14="Not end"),  EDATE(AA71,1),
AND($AH$14="Not end"), EDATE(AA72, 1),
AND($AH$14="End"), EOMONTH(AA72, 1)
)</f>
        <v/>
      </c>
      <c r="AB73" s="75" t="str" cm="1">
        <f t="array" aca="1" ref="AB73" ca="1">_xlfn.IFS(AB72="","",
AND(AB72=last_rou_date), "",
AND($B$3="İllik"),DATE(YEAR(AB72)+1,MONTH(AB72),DAY(AB72) ),
AND($B$3="Aylıq", $AH$14="Not end"), EDATE(AB72,1),
AND($B$3="Aylıq", $AH$14="End"), EOMONTH(AB72,1)
)</f>
        <v/>
      </c>
      <c r="AC73" s="75" t="str" cm="1">
        <f t="array" aca="1" ref="AC73" ca="1">_xlfn.IFS(
AND($AN$14="Not year_end", AC72&gt;last_rou_date), "",
AND($AN$14="Year_end", AC72&gt;=last_rou_date), "",
AND($AN$14="Year_end"), DATE(YEAR(AC72+1), 12, 31),
AND($AN$14="Not year_end", MONTH(AC72)=12, DAY(AC72)=31), DATE(YEAR(AC71)+1, MONTH(AC71), DAY(AC71)),
AND($AN$14="Not year_end", OR(MONTH(AC72)&lt;&gt;12, DAY(AC72)&lt;&gt;31) ), DATE(YEAR(AC72), 12, 31)
)</f>
        <v/>
      </c>
      <c r="AD73" s="75" t="str" cm="1">
        <f t="array" aca="1" ref="AD73" ca="1">_xlfn.IFS(AD72="", "",
AND(AD72=last_rou_date, OR(MONTH(AD72)&lt;&gt;12, DAY(AD72)&lt;&gt;31) ), DATE(YEAR(AD72), 12, 31),
AND(MONTH(AD72)=12, DAY(AD72)=31, AD72&gt;=last_rou_date), "",
AND(MONTH(AD72)=12, DAY(AD72)&lt;&gt;31),  EOMONTH(AD72,0),
AND(MONTH(AD72)=12, DAY(AD72)=31, $AH$14="Not end"),  EDATE(AD71,1),
AND($AH$14="Not end"), EDATE(AD72, 1),
AND($AH$14="End"), EOMONTH(AD72, 1)
)</f>
        <v/>
      </c>
      <c r="AE73" s="68" t="str" cm="1">
        <f t="array" ref="AE73">_xlfn.IFS(W73="", "",
AND(W73&gt;0, W73&lt;=$B$4, $C$2="İllik artım, faiz olaraq", $D$2&gt;0, $B$3="İllik"), $B$5*((1+$D$2)^(W73-1)),
AND(W73&gt;0, W73&lt;=$B$4, $C$2="İllik artım, faiz olaraq", $D$2&gt;0, $B$3="Aylıq"), $B$5*((1+$D$2)^ROUNDDOWN((W73-1)/12,0)),
AND(W73=1, $C$2="Aşağıdakı kimi dəyişir", ), $B$5,
AND(W73&gt;1, W73&lt;=$B$4, $C$2="Aşağıdakı kimi dəyişir"), IFERROR(VLOOKUP(W73, $C$4:$D$7, 2, FALSE), AE72),
AND(W73&gt;0, W73&lt;=$B$4), $B$5,
TRUE,0 )</f>
        <v/>
      </c>
      <c r="AF73" s="76" t="str">
        <f t="shared" ca="1" si="1"/>
        <v/>
      </c>
    </row>
    <row r="74" spans="1:32" x14ac:dyDescent="0.4">
      <c r="A74" s="13" cm="1">
        <f t="array" aca="1" ref="A74" ca="1">_xlfn.IFS(
AND(SUMIFS(lease_table_interest_accruals, lease_table_dates, A73)&gt;0, COUNTIFS($E$14:E73, "Interest accrual", $A$14:A73, A73)=0),  A73,
AND(SUMIFS(lease_table_payments, lease_table_dates, A73)&gt;0, COUNTIFS($E$14:E73, "Payment", $A$14:A73, A73)=0),  A73,
AND(SUMIFS(rou_table_deprs, rou_table_dates, A73)&gt;0, COUNTIFS($E$14:E73, "Depreciation", $A$14:A73, A73)=0),  A73,
TRUE,  IFERROR(INDEX(rou_table_dates,  MATCH(A73, rou_table_dates)+1, ), "")
)</f>
        <v>45291</v>
      </c>
      <c r="B74" s="1" t="str" cm="1">
        <f t="array" aca="1" ref="B74" ca="1">_xlfn.IFS(
AND(E74="Payment", A74=$B$2), $AM$14,
E74="Payment", $AM$15,
E74="Interest accrual", $AM$18,
E74="Depreciation", $AM$17,
TRUE, "")</f>
        <v>Faiz xərci</v>
      </c>
      <c r="C74" s="1" t="str" cm="1">
        <f t="array" aca="1" ref="C74" ca="1">_xlfn.IFS(
E74="Payment", $AM$19,
E74="Interest accrual", $AM$15,
E74="Depreciation", $AM$16,
TRUE, "")</f>
        <v>Lizinq öhdəliyi</v>
      </c>
      <c r="D74" s="14" cm="1">
        <f t="array" aca="1" ref="D74" ca="1">_xlfn.IFS(
E74="Payment", _xlfn.XLOOKUP(A74, lease_table_dates, lease_table_payments, 0, 0),
E74="Interest accrual", _xlfn.XLOOKUP(A74, lease_table_dates, lease_table_interest_accruals, 0, 0),
E74="Depreciation", _xlfn.XLOOKUP(A74, rou_table_dates, rou_table_deprs, 0, 0),
TRUE, ""
)</f>
        <v>349.48676048636844</v>
      </c>
      <c r="E74" s="7" t="str" cm="1">
        <f t="array" aca="1" ref="E74" ca="1">_xlfn.IFS(
AND(SUMIFS(lease_table_interest_accruals, lease_table_dates, A74)&gt;0, COUNTIFS($E$14:E73, "Interest accrual", $A$14:A73, A74)=0), "Interest accrual",
AND(SUMIFS(lease_table_payments, lease_table_dates, A74)&gt;0, COUNTIFS($E$14:E73, "Payment", $A$14:A73, A74)=0), "Payment",
AND(SUMIFS(rou_table_deprs, rou_table_dates, A74)&gt;0, COUNTIFS($E$14:E73, "Depreciation", $A$14:A73, A74)=0), "Depreciation",
TRUE,  ""
)</f>
        <v>Interest accrual</v>
      </c>
      <c r="G74" s="13" t="str" cm="1">
        <f t="array" aca="1" ref="G74" ca="1">_xlfn.IFS(
AND($B$11="Hə", $B$3="İllik"), Z74,
AND($B$11="Hə", $B$3="Aylıq"), AA74,
$B$11="Yox", X74)</f>
        <v/>
      </c>
      <c r="H74" s="14" t="str" cm="1">
        <f t="array" aca="1" ref="H74" ca="1">_xlfn.IFS( G74="", "",
TRUE, ROUND( H73+I74-J74, 2) )</f>
        <v/>
      </c>
      <c r="I74" s="14" t="str" cm="1">
        <f t="array" aca="1" ref="I74" ca="1">_xlfn.IFS(G74="", "",
G74=last_payment_date, (J74-H73),
 TRUE,  -  (H73- H73* (1+$B$6)^ (_xlfn.DAYS(G74,G73)/365) )
)</f>
        <v/>
      </c>
      <c r="J74" s="14" t="str" cm="1">
        <f t="array" aca="1" ref="J74" ca="1">_xlfn.IFS(G74="", "",
TRUE, _xlfn.XLOOKUP(G74,  payment_dates, payments,0,0)
)</f>
        <v/>
      </c>
      <c r="L74" s="2" t="str" cm="1">
        <f t="array" aca="1" ref="L74" ca="1">_xlfn.IFS(
AND($B$11="Hə", $B$3="İllik"), AC74,
AND($B$11="Hə", $B$3="Aylıq"), AD74,
$B$11="Yox", AB74)</f>
        <v/>
      </c>
      <c r="M74" s="14" t="str" cm="1">
        <f t="array" aca="1" ref="M74" ca="1">_xlfn.IFS( L74="", "",
(M73-N74)&lt;=0.5, 0,
TRUE,  M73-N74)</f>
        <v/>
      </c>
      <c r="N74" s="15" t="str" cm="1">
        <f t="array" aca="1" ref="N74" ca="1">_xlfn.IFS(
L74="", "",
TRUE, MIN(M73, ROUND($M$14/ (last_rou_date - $B$2) * (L74-L73), 2) )
)</f>
        <v/>
      </c>
      <c r="P74" s="22" t="str">
        <f t="shared" ca="1" si="0"/>
        <v/>
      </c>
      <c r="Q74" s="14" t="str" cm="1">
        <f t="array" aca="1" ref="Q74" ca="1">_xlfn.IFS(P74="","",
$B$11="Hə", _xlfn.XLOOKUP(DATE(P74, 12, 31), rou_table_dates, rou_table_nbvs,0, 0),
TRUE,  MAX(0, ROUND($M$14 - $M$14/ (last_rou_date - $B$2) * (DATE(P74,12,31) - $B$2), 2) )
)</f>
        <v/>
      </c>
      <c r="R74" s="57" t="str" cm="1">
        <f t="array" aca="1" ref="R74" ca="1">_xlfn.IFS(P74="","",
$B$11="Hə", _xlfn.XLOOKUP(DATE(P74, 12, 31), lease_table_dates, lease_table_balances,0, 0),
TRUE, IFERROR( XNPV($B$6, IF(payment_dates &gt;DATE(P74, 12, 31), payments,  0),  IF(payment_dates &gt;DATE(P74, 12, 31), payment_dates,  DATE(P74, 12, 31))    ),0)
)</f>
        <v/>
      </c>
      <c r="S74" s="14" t="str" cm="1">
        <f t="array" aca="1" ref="S74" ca="1">_xlfn.IFS(P74="","",
TRUE,  MIN( MIN(Q73, $M$14), ROUND($M$14/ (last_rou_date - $B$2) * (DATE(P74,12,31) - MAX($B$2, DATE(P74-1, 12, 31))), 2) )
)</f>
        <v/>
      </c>
      <c r="T74" s="15" t="str" cm="1">
        <f t="array" aca="1" ref="T74" ca="1">_xlfn.IFS(P74="", "",
ISTEXT(R73), R74- (H74 - SUMIFS( lease_table_payments, lease_table_years, P74) -$AG$14 ),
AND(ISNUMBER(R73), R74&lt;&gt;""),   R74- (R73 - SUMIFS( lease_table_payments, lease_table_years, P74) )
)</f>
        <v/>
      </c>
      <c r="U74" s="14"/>
      <c r="V74" s="73">
        <f t="shared" si="2"/>
        <v>61</v>
      </c>
      <c r="W74" s="74" t="str" cm="1">
        <f t="array" ref="W74">_xlfn.IFS(
OR(W73=$B$4, W73=""),"",
TRUE,W73+1
)</f>
        <v/>
      </c>
      <c r="X74" s="75" t="str" cm="1">
        <f t="array" ref="X74">_xlfn.IFS(X73="","",
W74="", "",
AND($B$3="İllik"),DATE(YEAR(X73)+1,MONTH(X73),DAY(X73) ),
AND($B$3="Aylıq", $AH$14="Not end"), EDATE(X73,1),
AND($B$3="Aylıq", $AH$14="End"), EOMONTH(X73,1)
)</f>
        <v/>
      </c>
      <c r="Y74" s="75" t="str" cm="1">
        <f t="array" aca="1" ref="Y74" ca="1">_xlfn.IFS(
AND($B$7="Dövrün əvvəlində", Y73&lt;=last_rou_date), DATE(YEAR(Y73)+1, 12, 31),
AND($B$7="Dövrün sonunda", Y73&lt;=last_payment_date), DATE(YEAR(Y73)+1, 12, 31),
TRUE, ""
)</f>
        <v/>
      </c>
      <c r="Z74" s="75" t="str" cm="1">
        <f t="array" aca="1" ref="Z74" ca="1">_xlfn.IFS(
AND($AN$14="Not year_end", Z73&gt;last_payment_date), "",
AND($AN$14="Year_end", Z73&gt;=last_payment_date), "",
AND($AN$14="Year_end"), DATE(YEAR(Z73+1), 12, 31),
AND($AN$14="Not year_end", MONTH(Z73)=12, DAY(Z73)=31), DATE(YEAR(Z72)+1, MONTH(Z72), DAY(Z72)),
AND($AN$14="Not year_end", OR(MONTH(Z73)&lt;&gt;12, DAY(Z73)&lt;&gt;31) ), DATE(YEAR(Z73), 12, 31)
)</f>
        <v/>
      </c>
      <c r="AA74" s="75" t="str" cm="1">
        <f t="array" aca="1" ref="AA74" ca="1">_xlfn.IFS(AA73="", "",
AND(AA73=last_payment_date, OR(MONTH(AA73)&lt;&gt;12, DAY(AA73)&lt;&gt;31) ), DATE(YEAR(AA73), 12, 31),
AND(MONTH(AA73)=12, DAY(AA73)=31, AA73&gt;=last_payment_date), "",
AND(MONTH(AA73)=12, DAY(AA73)&lt;&gt;31),  EOMONTH(AA73,0),
AND(MONTH(AA73)=12, DAY(AA73)=31, $AH$14="Not end"),  EDATE(AA72,1),
AND($AH$14="Not end"), EDATE(AA73, 1),
AND($AH$14="End"), EOMONTH(AA73, 1)
)</f>
        <v/>
      </c>
      <c r="AB74" s="75" t="str" cm="1">
        <f t="array" aca="1" ref="AB74" ca="1">_xlfn.IFS(AB73="","",
AND(AB73=last_rou_date), "",
AND($B$3="İllik"),DATE(YEAR(AB73)+1,MONTH(AB73),DAY(AB73) ),
AND($B$3="Aylıq", $AH$14="Not end"), EDATE(AB73,1),
AND($B$3="Aylıq", $AH$14="End"), EOMONTH(AB73,1)
)</f>
        <v/>
      </c>
      <c r="AC74" s="75" t="str" cm="1">
        <f t="array" aca="1" ref="AC74" ca="1">_xlfn.IFS(
AND($AN$14="Not year_end", AC73&gt;last_rou_date), "",
AND($AN$14="Year_end", AC73&gt;=last_rou_date), "",
AND($AN$14="Year_end"), DATE(YEAR(AC73+1), 12, 31),
AND($AN$14="Not year_end", MONTH(AC73)=12, DAY(AC73)=31), DATE(YEAR(AC72)+1, MONTH(AC72), DAY(AC72)),
AND($AN$14="Not year_end", OR(MONTH(AC73)&lt;&gt;12, DAY(AC73)&lt;&gt;31) ), DATE(YEAR(AC73), 12, 31)
)</f>
        <v/>
      </c>
      <c r="AD74" s="75" t="str" cm="1">
        <f t="array" aca="1" ref="AD74" ca="1">_xlfn.IFS(AD73="", "",
AND(AD73=last_rou_date, OR(MONTH(AD73)&lt;&gt;12, DAY(AD73)&lt;&gt;31) ), DATE(YEAR(AD73), 12, 31),
AND(MONTH(AD73)=12, DAY(AD73)=31, AD73&gt;=last_rou_date), "",
AND(MONTH(AD73)=12, DAY(AD73)&lt;&gt;31),  EOMONTH(AD73,0),
AND(MONTH(AD73)=12, DAY(AD73)=31, $AH$14="Not end"),  EDATE(AD72,1),
AND($AH$14="Not end"), EDATE(AD73, 1),
AND($AH$14="End"), EOMONTH(AD73, 1)
)</f>
        <v/>
      </c>
      <c r="AE74" s="68" t="str" cm="1">
        <f t="array" ref="AE74">_xlfn.IFS(W74="", "",
AND(W74&gt;0, W74&lt;=$B$4, $C$2="İllik artım, faiz olaraq", $D$2&gt;0, $B$3="İllik"), $B$5*((1+$D$2)^(W74-1)),
AND(W74&gt;0, W74&lt;=$B$4, $C$2="İllik artım, faiz olaraq", $D$2&gt;0, $B$3="Aylıq"), $B$5*((1+$D$2)^ROUNDDOWN((W74-1)/12,0)),
AND(W74=1, $C$2="Aşağıdakı kimi dəyişir", ), $B$5,
AND(W74&gt;1, W74&lt;=$B$4, $C$2="Aşağıdakı kimi dəyişir"), IFERROR(VLOOKUP(W74, $C$4:$D$7, 2, FALSE), AE73),
AND(W74&gt;0, W74&lt;=$B$4), $B$5,
TRUE,0 )</f>
        <v/>
      </c>
      <c r="AF74" s="76" t="str">
        <f t="shared" ca="1" si="1"/>
        <v/>
      </c>
    </row>
    <row r="75" spans="1:32" x14ac:dyDescent="0.4">
      <c r="A75" s="13" cm="1">
        <f t="array" aca="1" ref="A75" ca="1">_xlfn.IFS(
AND(SUMIFS(lease_table_interest_accruals, lease_table_dates, A74)&gt;0, COUNTIFS($E$14:E74, "Interest accrual", $A$14:A74, A74)=0),  A74,
AND(SUMIFS(lease_table_payments, lease_table_dates, A74)&gt;0, COUNTIFS($E$14:E74, "Payment", $A$14:A74, A74)=0),  A74,
AND(SUMIFS(rou_table_deprs, rou_table_dates, A74)&gt;0, COUNTIFS($E$14:E74, "Depreciation", $A$14:A74, A74)=0),  A74,
TRUE,  IFERROR(INDEX(rou_table_dates,  MATCH(A74, rou_table_dates)+1, ), "")
)</f>
        <v>45291</v>
      </c>
      <c r="B75" s="1" t="str" cm="1">
        <f t="array" aca="1" ref="B75" ca="1">_xlfn.IFS(
AND(E75="Payment", A75=$B$2), $AM$14,
E75="Payment", $AM$15,
E75="Interest accrual", $AM$18,
E75="Depreciation", $AM$17,
TRUE, "")</f>
        <v>Amortizasiya xərci</v>
      </c>
      <c r="C75" s="1" t="str" cm="1">
        <f t="array" aca="1" ref="C75" ca="1">_xlfn.IFS(
E75="Payment", $AM$19,
E75="Interest accrual", $AM$15,
E75="Depreciation", $AM$16,
TRUE, "")</f>
        <v>İstifadə hüququ - Yığılmış amortizasiya</v>
      </c>
      <c r="D75" s="14" cm="1">
        <f t="array" aca="1" ref="D75" ca="1">_xlfn.IFS(
E75="Payment", _xlfn.XLOOKUP(A75, lease_table_dates, lease_table_payments, 0, 0),
E75="Interest accrual", _xlfn.XLOOKUP(A75, lease_table_dates, lease_table_interest_accruals, 0, 0),
E75="Depreciation", _xlfn.XLOOKUP(A75, rou_table_dates, rou_table_deprs, 0, 0),
TRUE, ""
)</f>
        <v>1159.6199999999999</v>
      </c>
      <c r="E75" s="7" t="str" cm="1">
        <f t="array" aca="1" ref="E75" ca="1">_xlfn.IFS(
AND(SUMIFS(lease_table_interest_accruals, lease_table_dates, A75)&gt;0, COUNTIFS($E$14:E74, "Interest accrual", $A$14:A74, A75)=0), "Interest accrual",
AND(SUMIFS(lease_table_payments, lease_table_dates, A75)&gt;0, COUNTIFS($E$14:E74, "Payment", $A$14:A74, A75)=0), "Payment",
AND(SUMIFS(rou_table_deprs, rou_table_dates, A75)&gt;0, COUNTIFS($E$14:E74, "Depreciation", $A$14:A74, A75)=0), "Depreciation",
TRUE,  ""
)</f>
        <v>Depreciation</v>
      </c>
      <c r="G75" s="13" t="str" cm="1">
        <f t="array" aca="1" ref="G75" ca="1">_xlfn.IFS(
AND($B$11="Hə", $B$3="İllik"), Z75,
AND($B$11="Hə", $B$3="Aylıq"), AA75,
$B$11="Yox", X75)</f>
        <v/>
      </c>
      <c r="H75" s="14" t="str" cm="1">
        <f t="array" aca="1" ref="H75" ca="1">_xlfn.IFS( G75="", "",
TRUE, ROUND( H74+I75-J75, 2) )</f>
        <v/>
      </c>
      <c r="I75" s="14" t="str" cm="1">
        <f t="array" aca="1" ref="I75" ca="1">_xlfn.IFS(G75="", "",
G75=last_payment_date, (J75-H74),
 TRUE,  -  (H74- H74* (1+$B$6)^ (_xlfn.DAYS(G75,G74)/365) )
)</f>
        <v/>
      </c>
      <c r="J75" s="14" t="str" cm="1">
        <f t="array" aca="1" ref="J75" ca="1">_xlfn.IFS(G75="", "",
TRUE, _xlfn.XLOOKUP(G75,  payment_dates, payments,0,0)
)</f>
        <v/>
      </c>
      <c r="L75" s="2" t="str" cm="1">
        <f t="array" aca="1" ref="L75" ca="1">_xlfn.IFS(
AND($B$11="Hə", $B$3="İllik"), AC75,
AND($B$11="Hə", $B$3="Aylıq"), AD75,
$B$11="Yox", AB75)</f>
        <v/>
      </c>
      <c r="M75" s="14" t="str" cm="1">
        <f t="array" aca="1" ref="M75" ca="1">_xlfn.IFS( L75="", "",
(M74-N75)&lt;=0.5, 0,
TRUE,  M74-N75)</f>
        <v/>
      </c>
      <c r="N75" s="15" t="str" cm="1">
        <f t="array" aca="1" ref="N75" ca="1">_xlfn.IFS(
L75="", "",
TRUE, MIN(M74, ROUND($M$14/ (last_rou_date - $B$2) * (L75-L74), 2) )
)</f>
        <v/>
      </c>
      <c r="P75" s="22" t="str">
        <f t="shared" ca="1" si="0"/>
        <v/>
      </c>
      <c r="Q75" s="14" t="str" cm="1">
        <f t="array" aca="1" ref="Q75" ca="1">_xlfn.IFS(P75="","",
$B$11="Hə", _xlfn.XLOOKUP(DATE(P75, 12, 31), rou_table_dates, rou_table_nbvs,0, 0),
TRUE,  MAX(0, ROUND($M$14 - $M$14/ (last_rou_date - $B$2) * (DATE(P75,12,31) - $B$2), 2) )
)</f>
        <v/>
      </c>
      <c r="R75" s="57" t="str" cm="1">
        <f t="array" aca="1" ref="R75" ca="1">_xlfn.IFS(P75="","",
$B$11="Hə", _xlfn.XLOOKUP(DATE(P75, 12, 31), lease_table_dates, lease_table_balances,0, 0),
TRUE, IFERROR( XNPV($B$6, IF(payment_dates &gt;DATE(P75, 12, 31), payments,  0),  IF(payment_dates &gt;DATE(P75, 12, 31), payment_dates,  DATE(P75, 12, 31))    ),0)
)</f>
        <v/>
      </c>
      <c r="S75" s="14" t="str" cm="1">
        <f t="array" aca="1" ref="S75" ca="1">_xlfn.IFS(P75="","",
TRUE,  MIN( MIN(Q74, $M$14), ROUND($M$14/ (last_rou_date - $B$2) * (DATE(P75,12,31) - MAX($B$2, DATE(P75-1, 12, 31))), 2) )
)</f>
        <v/>
      </c>
      <c r="T75" s="15" t="str" cm="1">
        <f t="array" aca="1" ref="T75" ca="1">_xlfn.IFS(P75="", "",
ISTEXT(R74), R75- (H75 - SUMIFS( lease_table_payments, lease_table_years, P75) -$AG$14 ),
AND(ISNUMBER(R74), R75&lt;&gt;""),   R75- (R74 - SUMIFS( lease_table_payments, lease_table_years, P75) )
)</f>
        <v/>
      </c>
      <c r="U75" s="14"/>
      <c r="V75" s="73">
        <f t="shared" si="2"/>
        <v>62</v>
      </c>
      <c r="W75" s="74" t="str" cm="1">
        <f t="array" ref="W75">_xlfn.IFS(
OR(W74=$B$4, W74=""),"",
TRUE,W74+1
)</f>
        <v/>
      </c>
      <c r="X75" s="75" t="str" cm="1">
        <f t="array" ref="X75">_xlfn.IFS(X74="","",
W75="", "",
AND($B$3="İllik"),DATE(YEAR(X74)+1,MONTH(X74),DAY(X74) ),
AND($B$3="Aylıq", $AH$14="Not end"), EDATE(X74,1),
AND($B$3="Aylıq", $AH$14="End"), EOMONTH(X74,1)
)</f>
        <v/>
      </c>
      <c r="Y75" s="75" t="str" cm="1">
        <f t="array" aca="1" ref="Y75" ca="1">_xlfn.IFS(
AND($B$7="Dövrün əvvəlində", Y74&lt;=last_rou_date), DATE(YEAR(Y74)+1, 12, 31),
AND($B$7="Dövrün sonunda", Y74&lt;=last_payment_date), DATE(YEAR(Y74)+1, 12, 31),
TRUE, ""
)</f>
        <v/>
      </c>
      <c r="Z75" s="75" t="str" cm="1">
        <f t="array" aca="1" ref="Z75" ca="1">_xlfn.IFS(
AND($AN$14="Not year_end", Z74&gt;last_payment_date), "",
AND($AN$14="Year_end", Z74&gt;=last_payment_date), "",
AND($AN$14="Year_end"), DATE(YEAR(Z74+1), 12, 31),
AND($AN$14="Not year_end", MONTH(Z74)=12, DAY(Z74)=31), DATE(YEAR(Z73)+1, MONTH(Z73), DAY(Z73)),
AND($AN$14="Not year_end", OR(MONTH(Z74)&lt;&gt;12, DAY(Z74)&lt;&gt;31) ), DATE(YEAR(Z74), 12, 31)
)</f>
        <v/>
      </c>
      <c r="AA75" s="75" t="str" cm="1">
        <f t="array" aca="1" ref="AA75" ca="1">_xlfn.IFS(AA74="", "",
AND(AA74=last_payment_date, OR(MONTH(AA74)&lt;&gt;12, DAY(AA74)&lt;&gt;31) ), DATE(YEAR(AA74), 12, 31),
AND(MONTH(AA74)=12, DAY(AA74)=31, AA74&gt;=last_payment_date), "",
AND(MONTH(AA74)=12, DAY(AA74)&lt;&gt;31),  EOMONTH(AA74,0),
AND(MONTH(AA74)=12, DAY(AA74)=31, $AH$14="Not end"),  EDATE(AA73,1),
AND($AH$14="Not end"), EDATE(AA74, 1),
AND($AH$14="End"), EOMONTH(AA74, 1)
)</f>
        <v/>
      </c>
      <c r="AB75" s="75" t="str" cm="1">
        <f t="array" aca="1" ref="AB75" ca="1">_xlfn.IFS(AB74="","",
AND(AB74=last_rou_date), "",
AND($B$3="İllik"),DATE(YEAR(AB74)+1,MONTH(AB74),DAY(AB74) ),
AND($B$3="Aylıq", $AH$14="Not end"), EDATE(AB74,1),
AND($B$3="Aylıq", $AH$14="End"), EOMONTH(AB74,1)
)</f>
        <v/>
      </c>
      <c r="AC75" s="75" t="str" cm="1">
        <f t="array" aca="1" ref="AC75" ca="1">_xlfn.IFS(
AND($AN$14="Not year_end", AC74&gt;last_rou_date), "",
AND($AN$14="Year_end", AC74&gt;=last_rou_date), "",
AND($AN$14="Year_end"), DATE(YEAR(AC74+1), 12, 31),
AND($AN$14="Not year_end", MONTH(AC74)=12, DAY(AC74)=31), DATE(YEAR(AC73)+1, MONTH(AC73), DAY(AC73)),
AND($AN$14="Not year_end", OR(MONTH(AC74)&lt;&gt;12, DAY(AC74)&lt;&gt;31) ), DATE(YEAR(AC74), 12, 31)
)</f>
        <v/>
      </c>
      <c r="AD75" s="75" t="str" cm="1">
        <f t="array" aca="1" ref="AD75" ca="1">_xlfn.IFS(AD74="", "",
AND(AD74=last_rou_date, OR(MONTH(AD74)&lt;&gt;12, DAY(AD74)&lt;&gt;31) ), DATE(YEAR(AD74), 12, 31),
AND(MONTH(AD74)=12, DAY(AD74)=31, AD74&gt;=last_rou_date), "",
AND(MONTH(AD74)=12, DAY(AD74)&lt;&gt;31),  EOMONTH(AD74,0),
AND(MONTH(AD74)=12, DAY(AD74)=31, $AH$14="Not end"),  EDATE(AD73,1),
AND($AH$14="Not end"), EDATE(AD74, 1),
AND($AH$14="End"), EOMONTH(AD74, 1)
)</f>
        <v/>
      </c>
      <c r="AE75" s="68" t="str" cm="1">
        <f t="array" ref="AE75">_xlfn.IFS(W75="", "",
AND(W75&gt;0, W75&lt;=$B$4, $C$2="İllik artım, faiz olaraq", $D$2&gt;0, $B$3="İllik"), $B$5*((1+$D$2)^(W75-1)),
AND(W75&gt;0, W75&lt;=$B$4, $C$2="İllik artım, faiz olaraq", $D$2&gt;0, $B$3="Aylıq"), $B$5*((1+$D$2)^ROUNDDOWN((W75-1)/12,0)),
AND(W75=1, $C$2="Aşağıdakı kimi dəyişir", ), $B$5,
AND(W75&gt;1, W75&lt;=$B$4, $C$2="Aşağıdakı kimi dəyişir"), IFERROR(VLOOKUP(W75, $C$4:$D$7, 2, FALSE), AE74),
AND(W75&gt;0, W75&lt;=$B$4), $B$5,
TRUE,0 )</f>
        <v/>
      </c>
      <c r="AF75" s="76" t="str">
        <f t="shared" ca="1" si="1"/>
        <v/>
      </c>
    </row>
    <row r="76" spans="1:32" x14ac:dyDescent="0.4">
      <c r="A76" s="13" cm="1">
        <f t="array" aca="1" ref="A76" ca="1">_xlfn.IFS(
AND(SUMIFS(lease_table_interest_accruals, lease_table_dates, A75)&gt;0, COUNTIFS($E$14:E75, "Interest accrual", $A$14:A75, A75)=0),  A75,
AND(SUMIFS(lease_table_payments, lease_table_dates, A75)&gt;0, COUNTIFS($E$14:E75, "Payment", $A$14:A75, A75)=0),  A75,
AND(SUMIFS(rou_table_deprs, rou_table_dates, A75)&gt;0, COUNTIFS($E$14:E75, "Depreciation", $A$14:A75, A75)=0),  A75,
TRUE,  IFERROR(INDEX(rou_table_dates,  MATCH(A75, rou_table_dates)+1, ), "")
)</f>
        <v>45309</v>
      </c>
      <c r="B76" s="1" t="str" cm="1">
        <f t="array" aca="1" ref="B76" ca="1">_xlfn.IFS(
AND(E76="Payment", A76=$B$2), $AM$14,
E76="Payment", $AM$15,
E76="Interest accrual", $AM$18,
E76="Depreciation", $AM$17,
TRUE, "")</f>
        <v>Faiz xərci</v>
      </c>
      <c r="C76" s="1" t="str" cm="1">
        <f t="array" aca="1" ref="C76" ca="1">_xlfn.IFS(
E76="Payment", $AM$19,
E76="Interest accrual", $AM$15,
E76="Depreciation", $AM$16,
TRUE, "")</f>
        <v>Lizinq öhdəliyi</v>
      </c>
      <c r="D76" s="14" cm="1">
        <f t="array" aca="1" ref="D76" ca="1">_xlfn.IFS(
E76="Payment", _xlfn.XLOOKUP(A76, lease_table_dates, lease_table_payments, 0, 0),
E76="Interest accrual", _xlfn.XLOOKUP(A76, lease_table_dates, lease_table_interest_accruals, 0, 0),
E76="Depreciation", _xlfn.XLOOKUP(A76, rou_table_dates, rou_table_deprs, 0, 0),
TRUE, ""
)</f>
        <v>486.25794645273709</v>
      </c>
      <c r="E76" s="7" t="str" cm="1">
        <f t="array" aca="1" ref="E76" ca="1">_xlfn.IFS(
AND(SUMIFS(lease_table_interest_accruals, lease_table_dates, A76)&gt;0, COUNTIFS($E$14:E75, "Interest accrual", $A$14:A75, A76)=0), "Interest accrual",
AND(SUMIFS(lease_table_payments, lease_table_dates, A76)&gt;0, COUNTIFS($E$14:E75, "Payment", $A$14:A75, A76)=0), "Payment",
AND(SUMIFS(rou_table_deprs, rou_table_dates, A76)&gt;0, COUNTIFS($E$14:E75, "Depreciation", $A$14:A75, A76)=0), "Depreciation",
TRUE,  ""
)</f>
        <v>Interest accrual</v>
      </c>
      <c r="G76" s="13" t="str" cm="1">
        <f t="array" aca="1" ref="G76" ca="1">_xlfn.IFS(
AND($B$11="Hə", $B$3="İllik"), Z76,
AND($B$11="Hə", $B$3="Aylıq"), AA76,
$B$11="Yox", X76)</f>
        <v/>
      </c>
      <c r="H76" s="14" t="str" cm="1">
        <f t="array" aca="1" ref="H76" ca="1">_xlfn.IFS( G76="", "",
TRUE, ROUND( H75+I76-J76, 2) )</f>
        <v/>
      </c>
      <c r="I76" s="14" t="str" cm="1">
        <f t="array" aca="1" ref="I76" ca="1">_xlfn.IFS(G76="", "",
G76=last_payment_date, (J76-H75),
 TRUE,  -  (H75- H75* (1+$B$6)^ (_xlfn.DAYS(G76,G75)/365) )
)</f>
        <v/>
      </c>
      <c r="J76" s="14" t="str" cm="1">
        <f t="array" aca="1" ref="J76" ca="1">_xlfn.IFS(G76="", "",
TRUE, _xlfn.XLOOKUP(G76,  payment_dates, payments,0,0)
)</f>
        <v/>
      </c>
      <c r="L76" s="2" t="str" cm="1">
        <f t="array" aca="1" ref="L76" ca="1">_xlfn.IFS(
AND($B$11="Hə", $B$3="İllik"), AC76,
AND($B$11="Hə", $B$3="Aylıq"), AD76,
$B$11="Yox", AB76)</f>
        <v/>
      </c>
      <c r="M76" s="14" t="str" cm="1">
        <f t="array" aca="1" ref="M76" ca="1">_xlfn.IFS( L76="", "",
(M75-N76)&lt;=0.5, 0,
TRUE,  M75-N76)</f>
        <v/>
      </c>
      <c r="N76" s="15" t="str" cm="1">
        <f t="array" aca="1" ref="N76" ca="1">_xlfn.IFS(
L76="", "",
TRUE, MIN(M75, ROUND($M$14/ (last_rou_date - $B$2) * (L76-L75), 2) )
)</f>
        <v/>
      </c>
      <c r="P76" s="22" t="str">
        <f t="shared" ca="1" si="0"/>
        <v/>
      </c>
      <c r="Q76" s="14" t="str" cm="1">
        <f t="array" aca="1" ref="Q76" ca="1">_xlfn.IFS(P76="","",
$B$11="Hə", _xlfn.XLOOKUP(DATE(P76, 12, 31), rou_table_dates, rou_table_nbvs,0, 0),
TRUE,  MAX(0, ROUND($M$14 - $M$14/ (last_rou_date - $B$2) * (DATE(P76,12,31) - $B$2), 2) )
)</f>
        <v/>
      </c>
      <c r="R76" s="57" t="str" cm="1">
        <f t="array" aca="1" ref="R76" ca="1">_xlfn.IFS(P76="","",
$B$11="Hə", _xlfn.XLOOKUP(DATE(P76, 12, 31), lease_table_dates, lease_table_balances,0, 0),
TRUE, IFERROR( XNPV($B$6, IF(payment_dates &gt;DATE(P76, 12, 31), payments,  0),  IF(payment_dates &gt;DATE(P76, 12, 31), payment_dates,  DATE(P76, 12, 31))    ),0)
)</f>
        <v/>
      </c>
      <c r="S76" s="14" t="str" cm="1">
        <f t="array" aca="1" ref="S76" ca="1">_xlfn.IFS(P76="","",
TRUE,  MIN( MIN(Q75, $M$14), ROUND($M$14/ (last_rou_date - $B$2) * (DATE(P76,12,31) - MAX($B$2, DATE(P76-1, 12, 31))), 2) )
)</f>
        <v/>
      </c>
      <c r="T76" s="15" t="str" cm="1">
        <f t="array" aca="1" ref="T76" ca="1">_xlfn.IFS(P76="", "",
ISTEXT(R75), R76- (H76 - SUMIFS( lease_table_payments, lease_table_years, P76) -$AG$14 ),
AND(ISNUMBER(R75), R76&lt;&gt;""),   R76- (R75 - SUMIFS( lease_table_payments, lease_table_years, P76) )
)</f>
        <v/>
      </c>
      <c r="U76" s="14"/>
      <c r="V76" s="73">
        <f t="shared" si="2"/>
        <v>63</v>
      </c>
      <c r="W76" s="74" t="str" cm="1">
        <f t="array" ref="W76">_xlfn.IFS(
OR(W75=$B$4, W75=""),"",
TRUE,W75+1
)</f>
        <v/>
      </c>
      <c r="X76" s="75" t="str" cm="1">
        <f t="array" ref="X76">_xlfn.IFS(X75="","",
W76="", "",
AND($B$3="İllik"),DATE(YEAR(X75)+1,MONTH(X75),DAY(X75) ),
AND($B$3="Aylıq", $AH$14="Not end"), EDATE(X75,1),
AND($B$3="Aylıq", $AH$14="End"), EOMONTH(X75,1)
)</f>
        <v/>
      </c>
      <c r="Y76" s="75" t="str" cm="1">
        <f t="array" aca="1" ref="Y76" ca="1">_xlfn.IFS(
AND($B$7="Dövrün əvvəlində", Y75&lt;=last_rou_date), DATE(YEAR(Y75)+1, 12, 31),
AND($B$7="Dövrün sonunda", Y75&lt;=last_payment_date), DATE(YEAR(Y75)+1, 12, 31),
TRUE, ""
)</f>
        <v/>
      </c>
      <c r="Z76" s="75" t="str" cm="1">
        <f t="array" aca="1" ref="Z76" ca="1">_xlfn.IFS(
AND($AN$14="Not year_end", Z75&gt;last_payment_date), "",
AND($AN$14="Year_end", Z75&gt;=last_payment_date), "",
AND($AN$14="Year_end"), DATE(YEAR(Z75+1), 12, 31),
AND($AN$14="Not year_end", MONTH(Z75)=12, DAY(Z75)=31), DATE(YEAR(Z74)+1, MONTH(Z74), DAY(Z74)),
AND($AN$14="Not year_end", OR(MONTH(Z75)&lt;&gt;12, DAY(Z75)&lt;&gt;31) ), DATE(YEAR(Z75), 12, 31)
)</f>
        <v/>
      </c>
      <c r="AA76" s="75" t="str" cm="1">
        <f t="array" aca="1" ref="AA76" ca="1">_xlfn.IFS(AA75="", "",
AND(AA75=last_payment_date, OR(MONTH(AA75)&lt;&gt;12, DAY(AA75)&lt;&gt;31) ), DATE(YEAR(AA75), 12, 31),
AND(MONTH(AA75)=12, DAY(AA75)=31, AA75&gt;=last_payment_date), "",
AND(MONTH(AA75)=12, DAY(AA75)&lt;&gt;31),  EOMONTH(AA75,0),
AND(MONTH(AA75)=12, DAY(AA75)=31, $AH$14="Not end"),  EDATE(AA74,1),
AND($AH$14="Not end"), EDATE(AA75, 1),
AND($AH$14="End"), EOMONTH(AA75, 1)
)</f>
        <v/>
      </c>
      <c r="AB76" s="75" t="str" cm="1">
        <f t="array" aca="1" ref="AB76" ca="1">_xlfn.IFS(AB75="","",
AND(AB75=last_rou_date), "",
AND($B$3="İllik"),DATE(YEAR(AB75)+1,MONTH(AB75),DAY(AB75) ),
AND($B$3="Aylıq", $AH$14="Not end"), EDATE(AB75,1),
AND($B$3="Aylıq", $AH$14="End"), EOMONTH(AB75,1)
)</f>
        <v/>
      </c>
      <c r="AC76" s="75" t="str" cm="1">
        <f t="array" aca="1" ref="AC76" ca="1">_xlfn.IFS(
AND($AN$14="Not year_end", AC75&gt;last_rou_date), "",
AND($AN$14="Year_end", AC75&gt;=last_rou_date), "",
AND($AN$14="Year_end"), DATE(YEAR(AC75+1), 12, 31),
AND($AN$14="Not year_end", MONTH(AC75)=12, DAY(AC75)=31), DATE(YEAR(AC74)+1, MONTH(AC74), DAY(AC74)),
AND($AN$14="Not year_end", OR(MONTH(AC75)&lt;&gt;12, DAY(AC75)&lt;&gt;31) ), DATE(YEAR(AC75), 12, 31)
)</f>
        <v/>
      </c>
      <c r="AD76" s="75" t="str" cm="1">
        <f t="array" aca="1" ref="AD76" ca="1">_xlfn.IFS(AD75="", "",
AND(AD75=last_rou_date, OR(MONTH(AD75)&lt;&gt;12, DAY(AD75)&lt;&gt;31) ), DATE(YEAR(AD75), 12, 31),
AND(MONTH(AD75)=12, DAY(AD75)=31, AD75&gt;=last_rou_date), "",
AND(MONTH(AD75)=12, DAY(AD75)&lt;&gt;31),  EOMONTH(AD75,0),
AND(MONTH(AD75)=12, DAY(AD75)=31, $AH$14="Not end"),  EDATE(AD74,1),
AND($AH$14="Not end"), EDATE(AD75, 1),
AND($AH$14="End"), EOMONTH(AD75, 1)
)</f>
        <v/>
      </c>
      <c r="AE76" s="68" t="str" cm="1">
        <f t="array" ref="AE76">_xlfn.IFS(W76="", "",
AND(W76&gt;0, W76&lt;=$B$4, $C$2="İllik artım, faiz olaraq", $D$2&gt;0, $B$3="İllik"), $B$5*((1+$D$2)^(W76-1)),
AND(W76&gt;0, W76&lt;=$B$4, $C$2="İllik artım, faiz olaraq", $D$2&gt;0, $B$3="Aylıq"), $B$5*((1+$D$2)^ROUNDDOWN((W76-1)/12,0)),
AND(W76=1, $C$2="Aşağıdakı kimi dəyişir", ), $B$5,
AND(W76&gt;1, W76&lt;=$B$4, $C$2="Aşağıdakı kimi dəyişir"), IFERROR(VLOOKUP(W76, $C$4:$D$7, 2, FALSE), AE75),
AND(W76&gt;0, W76&lt;=$B$4), $B$5,
TRUE,0 )</f>
        <v/>
      </c>
      <c r="AF76" s="76" t="str">
        <f t="shared" ca="1" si="1"/>
        <v/>
      </c>
    </row>
    <row r="77" spans="1:32" x14ac:dyDescent="0.4">
      <c r="A77" s="13" cm="1">
        <f t="array" aca="1" ref="A77" ca="1">_xlfn.IFS(
AND(SUMIFS(lease_table_interest_accruals, lease_table_dates, A76)&gt;0, COUNTIFS($E$14:E76, "Interest accrual", $A$14:A76, A76)=0),  A76,
AND(SUMIFS(lease_table_payments, lease_table_dates, A76)&gt;0, COUNTIFS($E$14:E76, "Payment", $A$14:A76, A76)=0),  A76,
AND(SUMIFS(rou_table_deprs, rou_table_dates, A76)&gt;0, COUNTIFS($E$14:E76, "Depreciation", $A$14:A76, A76)=0),  A76,
TRUE,  IFERROR(INDEX(rou_table_dates,  MATCH(A76, rou_table_dates)+1, ), "")
)</f>
        <v>45309</v>
      </c>
      <c r="B77" s="1" t="str" cm="1">
        <f t="array" aca="1" ref="B77" ca="1">_xlfn.IFS(
AND(E77="Payment", A77=$B$2), $AM$14,
E77="Payment", $AM$15,
E77="Interest accrual", $AM$18,
E77="Depreciation", $AM$17,
TRUE, "")</f>
        <v>Lizinq öhdəliyi</v>
      </c>
      <c r="C77" s="1" t="str" cm="1">
        <f t="array" aca="1" ref="C77" ca="1">_xlfn.IFS(
E77="Payment", $AM$19,
E77="Interest accrual", $AM$15,
E77="Depreciation", $AM$16,
TRUE, "")</f>
        <v>Pul vəsaitləri/Kreditor borcları</v>
      </c>
      <c r="D77" s="14" cm="1">
        <f t="array" aca="1" ref="D77" ca="1">_xlfn.IFS(
E77="Payment", _xlfn.XLOOKUP(A77, lease_table_dates, lease_table_payments, 0, 0),
E77="Interest accrual", _xlfn.XLOOKUP(A77, lease_table_dates, lease_table_interest_accruals, 0, 0),
E77="Depreciation", _xlfn.XLOOKUP(A77, rou_table_dates, rou_table_deprs, 0, 0),
TRUE, ""
)</f>
        <v>3400</v>
      </c>
      <c r="E77" s="7" t="str" cm="1">
        <f t="array" aca="1" ref="E77" ca="1">_xlfn.IFS(
AND(SUMIFS(lease_table_interest_accruals, lease_table_dates, A77)&gt;0, COUNTIFS($E$14:E76, "Interest accrual", $A$14:A76, A77)=0), "Interest accrual",
AND(SUMIFS(lease_table_payments, lease_table_dates, A77)&gt;0, COUNTIFS($E$14:E76, "Payment", $A$14:A76, A77)=0), "Payment",
AND(SUMIFS(rou_table_deprs, rou_table_dates, A77)&gt;0, COUNTIFS($E$14:E76, "Depreciation", $A$14:A76, A77)=0), "Depreciation",
TRUE,  ""
)</f>
        <v>Payment</v>
      </c>
      <c r="G77" s="13" t="str" cm="1">
        <f t="array" aca="1" ref="G77" ca="1">_xlfn.IFS(
AND($B$11="Hə", $B$3="İllik"), Z77,
AND($B$11="Hə", $B$3="Aylıq"), AA77,
$B$11="Yox", X77)</f>
        <v/>
      </c>
      <c r="H77" s="14" t="str" cm="1">
        <f t="array" aca="1" ref="H77" ca="1">_xlfn.IFS( G77="", "",
TRUE, ROUND( H76+I77-J77, 2) )</f>
        <v/>
      </c>
      <c r="I77" s="14" t="str" cm="1">
        <f t="array" aca="1" ref="I77" ca="1">_xlfn.IFS(G77="", "",
G77=last_payment_date, (J77-H76),
 TRUE,  -  (H76- H76* (1+$B$6)^ (_xlfn.DAYS(G77,G76)/365) )
)</f>
        <v/>
      </c>
      <c r="J77" s="14" t="str" cm="1">
        <f t="array" aca="1" ref="J77" ca="1">_xlfn.IFS(G77="", "",
TRUE, _xlfn.XLOOKUP(G77,  payment_dates, payments,0,0)
)</f>
        <v/>
      </c>
      <c r="L77" s="2" t="str" cm="1">
        <f t="array" aca="1" ref="L77" ca="1">_xlfn.IFS(
AND($B$11="Hə", $B$3="İllik"), AC77,
AND($B$11="Hə", $B$3="Aylıq"), AD77,
$B$11="Yox", AB77)</f>
        <v/>
      </c>
      <c r="M77" s="14" t="str" cm="1">
        <f t="array" aca="1" ref="M77" ca="1">_xlfn.IFS( L77="", "",
(M76-N77)&lt;=0.5, 0,
TRUE,  M76-N77)</f>
        <v/>
      </c>
      <c r="N77" s="15" t="str" cm="1">
        <f t="array" aca="1" ref="N77" ca="1">_xlfn.IFS(
L77="", "",
TRUE, MIN(M76, ROUND($M$14/ (last_rou_date - $B$2) * (L77-L76), 2) )
)</f>
        <v/>
      </c>
      <c r="P77" s="22" t="str">
        <f t="shared" ca="1" si="0"/>
        <v/>
      </c>
      <c r="Q77" s="14" t="str" cm="1">
        <f t="array" aca="1" ref="Q77" ca="1">_xlfn.IFS(P77="","",
$B$11="Hə", _xlfn.XLOOKUP(DATE(P77, 12, 31), rou_table_dates, rou_table_nbvs,0, 0),
TRUE,  MAX(0, ROUND($M$14 - $M$14/ (last_rou_date - $B$2) * (DATE(P77,12,31) - $B$2), 2) )
)</f>
        <v/>
      </c>
      <c r="R77" s="57" t="str" cm="1">
        <f t="array" aca="1" ref="R77" ca="1">_xlfn.IFS(P77="","",
$B$11="Hə", _xlfn.XLOOKUP(DATE(P77, 12, 31), lease_table_dates, lease_table_balances,0, 0),
TRUE, IFERROR( XNPV($B$6, IF(payment_dates &gt;DATE(P77, 12, 31), payments,  0),  IF(payment_dates &gt;DATE(P77, 12, 31), payment_dates,  DATE(P77, 12, 31))    ),0)
)</f>
        <v/>
      </c>
      <c r="S77" s="14" t="str" cm="1">
        <f t="array" aca="1" ref="S77" ca="1">_xlfn.IFS(P77="","",
TRUE,  MIN( MIN(Q76, $M$14), ROUND($M$14/ (last_rou_date - $B$2) * (DATE(P77,12,31) - MAX($B$2, DATE(P77-1, 12, 31))), 2) )
)</f>
        <v/>
      </c>
      <c r="T77" s="15" t="str" cm="1">
        <f t="array" aca="1" ref="T77" ca="1">_xlfn.IFS(P77="", "",
ISTEXT(R76), R77- (H77 - SUMIFS( lease_table_payments, lease_table_years, P77) -$AG$14 ),
AND(ISNUMBER(R76), R77&lt;&gt;""),   R77- (R76 - SUMIFS( lease_table_payments, lease_table_years, P77) )
)</f>
        <v/>
      </c>
      <c r="U77" s="14"/>
      <c r="V77" s="73">
        <f t="shared" si="2"/>
        <v>64</v>
      </c>
      <c r="W77" s="74" t="str" cm="1">
        <f t="array" ref="W77">_xlfn.IFS(
OR(W76=$B$4, W76=""),"",
TRUE,W76+1
)</f>
        <v/>
      </c>
      <c r="X77" s="75" t="str" cm="1">
        <f t="array" ref="X77">_xlfn.IFS(X76="","",
W77="", "",
AND($B$3="İllik"),DATE(YEAR(X76)+1,MONTH(X76),DAY(X76) ),
AND($B$3="Aylıq", $AH$14="Not end"), EDATE(X76,1),
AND($B$3="Aylıq", $AH$14="End"), EOMONTH(X76,1)
)</f>
        <v/>
      </c>
      <c r="Y77" s="75" t="str" cm="1">
        <f t="array" aca="1" ref="Y77" ca="1">_xlfn.IFS(
AND($B$7="Dövrün əvvəlində", Y76&lt;=last_rou_date), DATE(YEAR(Y76)+1, 12, 31),
AND($B$7="Dövrün sonunda", Y76&lt;=last_payment_date), DATE(YEAR(Y76)+1, 12, 31),
TRUE, ""
)</f>
        <v/>
      </c>
      <c r="Z77" s="75" t="str" cm="1">
        <f t="array" aca="1" ref="Z77" ca="1">_xlfn.IFS(
AND($AN$14="Not year_end", Z76&gt;last_payment_date), "",
AND($AN$14="Year_end", Z76&gt;=last_payment_date), "",
AND($AN$14="Year_end"), DATE(YEAR(Z76+1), 12, 31),
AND($AN$14="Not year_end", MONTH(Z76)=12, DAY(Z76)=31), DATE(YEAR(Z75)+1, MONTH(Z75), DAY(Z75)),
AND($AN$14="Not year_end", OR(MONTH(Z76)&lt;&gt;12, DAY(Z76)&lt;&gt;31) ), DATE(YEAR(Z76), 12, 31)
)</f>
        <v/>
      </c>
      <c r="AA77" s="75" t="str" cm="1">
        <f t="array" aca="1" ref="AA77" ca="1">_xlfn.IFS(AA76="", "",
AND(AA76=last_payment_date, OR(MONTH(AA76)&lt;&gt;12, DAY(AA76)&lt;&gt;31) ), DATE(YEAR(AA76), 12, 31),
AND(MONTH(AA76)=12, DAY(AA76)=31, AA76&gt;=last_payment_date), "",
AND(MONTH(AA76)=12, DAY(AA76)&lt;&gt;31),  EOMONTH(AA76,0),
AND(MONTH(AA76)=12, DAY(AA76)=31, $AH$14="Not end"),  EDATE(AA75,1),
AND($AH$14="Not end"), EDATE(AA76, 1),
AND($AH$14="End"), EOMONTH(AA76, 1)
)</f>
        <v/>
      </c>
      <c r="AB77" s="75" t="str" cm="1">
        <f t="array" aca="1" ref="AB77" ca="1">_xlfn.IFS(AB76="","",
AND(AB76=last_rou_date), "",
AND($B$3="İllik"),DATE(YEAR(AB76)+1,MONTH(AB76),DAY(AB76) ),
AND($B$3="Aylıq", $AH$14="Not end"), EDATE(AB76,1),
AND($B$3="Aylıq", $AH$14="End"), EOMONTH(AB76,1)
)</f>
        <v/>
      </c>
      <c r="AC77" s="75" t="str" cm="1">
        <f t="array" aca="1" ref="AC77" ca="1">_xlfn.IFS(
AND($AN$14="Not year_end", AC76&gt;last_rou_date), "",
AND($AN$14="Year_end", AC76&gt;=last_rou_date), "",
AND($AN$14="Year_end"), DATE(YEAR(AC76+1), 12, 31),
AND($AN$14="Not year_end", MONTH(AC76)=12, DAY(AC76)=31), DATE(YEAR(AC75)+1, MONTH(AC75), DAY(AC75)),
AND($AN$14="Not year_end", OR(MONTH(AC76)&lt;&gt;12, DAY(AC76)&lt;&gt;31) ), DATE(YEAR(AC76), 12, 31)
)</f>
        <v/>
      </c>
      <c r="AD77" s="75" t="str" cm="1">
        <f t="array" aca="1" ref="AD77" ca="1">_xlfn.IFS(AD76="", "",
AND(AD76=last_rou_date, OR(MONTH(AD76)&lt;&gt;12, DAY(AD76)&lt;&gt;31) ), DATE(YEAR(AD76), 12, 31),
AND(MONTH(AD76)=12, DAY(AD76)=31, AD76&gt;=last_rou_date), "",
AND(MONTH(AD76)=12, DAY(AD76)&lt;&gt;31),  EOMONTH(AD76,0),
AND(MONTH(AD76)=12, DAY(AD76)=31, $AH$14="Not end"),  EDATE(AD75,1),
AND($AH$14="Not end"), EDATE(AD76, 1),
AND($AH$14="End"), EOMONTH(AD76, 1)
)</f>
        <v/>
      </c>
      <c r="AE77" s="68" t="str" cm="1">
        <f t="array" ref="AE77">_xlfn.IFS(W77="", "",
AND(W77&gt;0, W77&lt;=$B$4, $C$2="İllik artım, faiz olaraq", $D$2&gt;0, $B$3="İllik"), $B$5*((1+$D$2)^(W77-1)),
AND(W77&gt;0, W77&lt;=$B$4, $C$2="İllik artım, faiz olaraq", $D$2&gt;0, $B$3="Aylıq"), $B$5*((1+$D$2)^ROUNDDOWN((W77-1)/12,0)),
AND(W77=1, $C$2="Aşağıdakı kimi dəyişir", ), $B$5,
AND(W77&gt;1, W77&lt;=$B$4, $C$2="Aşağıdakı kimi dəyişir"), IFERROR(VLOOKUP(W77, $C$4:$D$7, 2, FALSE), AE76),
AND(W77&gt;0, W77&lt;=$B$4), $B$5,
TRUE,0 )</f>
        <v/>
      </c>
      <c r="AF77" s="76" t="str">
        <f t="shared" ca="1" si="1"/>
        <v/>
      </c>
    </row>
    <row r="78" spans="1:32" x14ac:dyDescent="0.4">
      <c r="A78" s="13" cm="1">
        <f t="array" aca="1" ref="A78" ca="1">_xlfn.IFS(
AND(SUMIFS(lease_table_interest_accruals, lease_table_dates, A77)&gt;0, COUNTIFS($E$14:E77, "Interest accrual", $A$14:A77, A77)=0),  A77,
AND(SUMIFS(lease_table_payments, lease_table_dates, A77)&gt;0, COUNTIFS($E$14:E77, "Payment", $A$14:A77, A77)=0),  A77,
AND(SUMIFS(rou_table_deprs, rou_table_dates, A77)&gt;0, COUNTIFS($E$14:E77, "Depreciation", $A$14:A77, A77)=0),  A77,
TRUE,  IFERROR(INDEX(rou_table_dates,  MATCH(A77, rou_table_dates)+1, ), "")
)</f>
        <v>45309</v>
      </c>
      <c r="B78" s="1" t="str" cm="1">
        <f t="array" aca="1" ref="B78" ca="1">_xlfn.IFS(
AND(E78="Payment", A78=$B$2), $AM$14,
E78="Payment", $AM$15,
E78="Interest accrual", $AM$18,
E78="Depreciation", $AM$17,
TRUE, "")</f>
        <v>Amortizasiya xərci</v>
      </c>
      <c r="C78" s="1" t="str" cm="1">
        <f t="array" aca="1" ref="C78" ca="1">_xlfn.IFS(
E78="Payment", $AM$19,
E78="Interest accrual", $AM$15,
E78="Depreciation", $AM$16,
TRUE, "")</f>
        <v>İstifadə hüququ - Yığılmış amortizasiya</v>
      </c>
      <c r="D78" s="14" cm="1">
        <f t="array" aca="1" ref="D78" ca="1">_xlfn.IFS(
E78="Payment", _xlfn.XLOOKUP(A78, lease_table_dates, lease_table_payments, 0, 0),
E78="Interest accrual", _xlfn.XLOOKUP(A78, lease_table_dates, lease_table_interest_accruals, 0, 0),
E78="Depreciation", _xlfn.XLOOKUP(A78, rou_table_dates, rou_table_deprs, 0, 0),
TRUE, ""
)</f>
        <v>1605.63</v>
      </c>
      <c r="E78" s="7" t="str" cm="1">
        <f t="array" aca="1" ref="E78" ca="1">_xlfn.IFS(
AND(SUMIFS(lease_table_interest_accruals, lease_table_dates, A78)&gt;0, COUNTIFS($E$14:E77, "Interest accrual", $A$14:A77, A78)=0), "Interest accrual",
AND(SUMIFS(lease_table_payments, lease_table_dates, A78)&gt;0, COUNTIFS($E$14:E77, "Payment", $A$14:A77, A78)=0), "Payment",
AND(SUMIFS(rou_table_deprs, rou_table_dates, A78)&gt;0, COUNTIFS($E$14:E77, "Depreciation", $A$14:A77, A78)=0), "Depreciation",
TRUE,  ""
)</f>
        <v>Depreciation</v>
      </c>
      <c r="G78" s="13" t="str" cm="1">
        <f t="array" aca="1" ref="G78" ca="1">_xlfn.IFS(
AND($B$11="Hə", $B$3="İllik"), Z78,
AND($B$11="Hə", $B$3="Aylıq"), AA78,
$B$11="Yox", X78)</f>
        <v/>
      </c>
      <c r="H78" s="14" t="str" cm="1">
        <f t="array" aca="1" ref="H78" ca="1">_xlfn.IFS( G78="", "",
TRUE, ROUND( H77+I78-J78, 2) )</f>
        <v/>
      </c>
      <c r="I78" s="14" t="str" cm="1">
        <f t="array" aca="1" ref="I78" ca="1">_xlfn.IFS(G78="", "",
G78=last_payment_date, (J78-H77),
 TRUE,  -  (H77- H77* (1+$B$6)^ (_xlfn.DAYS(G78,G77)/365) )
)</f>
        <v/>
      </c>
      <c r="J78" s="14" t="str" cm="1">
        <f t="array" aca="1" ref="J78" ca="1">_xlfn.IFS(G78="", "",
TRUE, _xlfn.XLOOKUP(G78,  payment_dates, payments,0,0)
)</f>
        <v/>
      </c>
      <c r="L78" s="2" t="str" cm="1">
        <f t="array" aca="1" ref="L78" ca="1">_xlfn.IFS(
AND($B$11="Hə", $B$3="İllik"), AC78,
AND($B$11="Hə", $B$3="Aylıq"), AD78,
$B$11="Yox", AB78)</f>
        <v/>
      </c>
      <c r="M78" s="14" t="str" cm="1">
        <f t="array" aca="1" ref="M78" ca="1">_xlfn.IFS( L78="", "",
(M77-N78)&lt;=0.5, 0,
TRUE,  M77-N78)</f>
        <v/>
      </c>
      <c r="N78" s="15" t="str" cm="1">
        <f t="array" aca="1" ref="N78" ca="1">_xlfn.IFS(
L78="", "",
TRUE, MIN(M77, ROUND($M$14/ (last_rou_date - $B$2) * (L78-L77), 2) )
)</f>
        <v/>
      </c>
      <c r="P78" s="22" t="str">
        <f t="shared" ca="1" si="0"/>
        <v/>
      </c>
      <c r="Q78" s="14" t="str" cm="1">
        <f t="array" aca="1" ref="Q78" ca="1">_xlfn.IFS(P78="","",
$B$11="Hə", _xlfn.XLOOKUP(DATE(P78, 12, 31), rou_table_dates, rou_table_nbvs,0, 0),
TRUE,  MAX(0, ROUND($M$14 - $M$14/ (last_rou_date - $B$2) * (DATE(P78,12,31) - $B$2), 2) )
)</f>
        <v/>
      </c>
      <c r="R78" s="57" t="str" cm="1">
        <f t="array" aca="1" ref="R78" ca="1">_xlfn.IFS(P78="","",
$B$11="Hə", _xlfn.XLOOKUP(DATE(P78, 12, 31), lease_table_dates, lease_table_balances,0, 0),
TRUE, IFERROR( XNPV($B$6, IF(payment_dates &gt;DATE(P78, 12, 31), payments,  0),  IF(payment_dates &gt;DATE(P78, 12, 31), payment_dates,  DATE(P78, 12, 31))    ),0)
)</f>
        <v/>
      </c>
      <c r="S78" s="14" t="str" cm="1">
        <f t="array" aca="1" ref="S78" ca="1">_xlfn.IFS(P78="","",
TRUE,  MIN( MIN(Q77, $M$14), ROUND($M$14/ (last_rou_date - $B$2) * (DATE(P78,12,31) - MAX($B$2, DATE(P78-1, 12, 31))), 2) )
)</f>
        <v/>
      </c>
      <c r="T78" s="15" t="str" cm="1">
        <f t="array" aca="1" ref="T78" ca="1">_xlfn.IFS(P78="", "",
ISTEXT(R77), R78- (H78 - SUMIFS( lease_table_payments, lease_table_years, P78) -$AG$14 ),
AND(ISNUMBER(R77), R78&lt;&gt;""),   R78- (R77 - SUMIFS( lease_table_payments, lease_table_years, P78) )
)</f>
        <v/>
      </c>
      <c r="U78" s="14"/>
      <c r="V78" s="73">
        <f t="shared" si="2"/>
        <v>65</v>
      </c>
      <c r="W78" s="74" t="str" cm="1">
        <f t="array" ref="W78">_xlfn.IFS(
OR(W77=$B$4, W77=""),"",
TRUE,W77+1
)</f>
        <v/>
      </c>
      <c r="X78" s="75" t="str" cm="1">
        <f t="array" ref="X78">_xlfn.IFS(X77="","",
W78="", "",
AND($B$3="İllik"),DATE(YEAR(X77)+1,MONTH(X77),DAY(X77) ),
AND($B$3="Aylıq", $AH$14="Not end"), EDATE(X77,1),
AND($B$3="Aylıq", $AH$14="End"), EOMONTH(X77,1)
)</f>
        <v/>
      </c>
      <c r="Y78" s="75" t="str" cm="1">
        <f t="array" aca="1" ref="Y78" ca="1">_xlfn.IFS(
AND($B$7="Dövrün əvvəlində", Y77&lt;=last_rou_date), DATE(YEAR(Y77)+1, 12, 31),
AND($B$7="Dövrün sonunda", Y77&lt;=last_payment_date), DATE(YEAR(Y77)+1, 12, 31),
TRUE, ""
)</f>
        <v/>
      </c>
      <c r="Z78" s="75" t="str" cm="1">
        <f t="array" aca="1" ref="Z78" ca="1">_xlfn.IFS(
AND($AN$14="Not year_end", Z77&gt;last_payment_date), "",
AND($AN$14="Year_end", Z77&gt;=last_payment_date), "",
AND($AN$14="Year_end"), DATE(YEAR(Z77+1), 12, 31),
AND($AN$14="Not year_end", MONTH(Z77)=12, DAY(Z77)=31), DATE(YEAR(Z76)+1, MONTH(Z76), DAY(Z76)),
AND($AN$14="Not year_end", OR(MONTH(Z77)&lt;&gt;12, DAY(Z77)&lt;&gt;31) ), DATE(YEAR(Z77), 12, 31)
)</f>
        <v/>
      </c>
      <c r="AA78" s="75" t="str" cm="1">
        <f t="array" aca="1" ref="AA78" ca="1">_xlfn.IFS(AA77="", "",
AND(AA77=last_payment_date, OR(MONTH(AA77)&lt;&gt;12, DAY(AA77)&lt;&gt;31) ), DATE(YEAR(AA77), 12, 31),
AND(MONTH(AA77)=12, DAY(AA77)=31, AA77&gt;=last_payment_date), "",
AND(MONTH(AA77)=12, DAY(AA77)&lt;&gt;31),  EOMONTH(AA77,0),
AND(MONTH(AA77)=12, DAY(AA77)=31, $AH$14="Not end"),  EDATE(AA76,1),
AND($AH$14="Not end"), EDATE(AA77, 1),
AND($AH$14="End"), EOMONTH(AA77, 1)
)</f>
        <v/>
      </c>
      <c r="AB78" s="75" t="str" cm="1">
        <f t="array" aca="1" ref="AB78" ca="1">_xlfn.IFS(AB77="","",
AND(AB77=last_rou_date), "",
AND($B$3="İllik"),DATE(YEAR(AB77)+1,MONTH(AB77),DAY(AB77) ),
AND($B$3="Aylıq", $AH$14="Not end"), EDATE(AB77,1),
AND($B$3="Aylıq", $AH$14="End"), EOMONTH(AB77,1)
)</f>
        <v/>
      </c>
      <c r="AC78" s="75" t="str" cm="1">
        <f t="array" aca="1" ref="AC78" ca="1">_xlfn.IFS(
AND($AN$14="Not year_end", AC77&gt;last_rou_date), "",
AND($AN$14="Year_end", AC77&gt;=last_rou_date), "",
AND($AN$14="Year_end"), DATE(YEAR(AC77+1), 12, 31),
AND($AN$14="Not year_end", MONTH(AC77)=12, DAY(AC77)=31), DATE(YEAR(AC76)+1, MONTH(AC76), DAY(AC76)),
AND($AN$14="Not year_end", OR(MONTH(AC77)&lt;&gt;12, DAY(AC77)&lt;&gt;31) ), DATE(YEAR(AC77), 12, 31)
)</f>
        <v/>
      </c>
      <c r="AD78" s="75" t="str" cm="1">
        <f t="array" aca="1" ref="AD78" ca="1">_xlfn.IFS(AD77="", "",
AND(AD77=last_rou_date, OR(MONTH(AD77)&lt;&gt;12, DAY(AD77)&lt;&gt;31) ), DATE(YEAR(AD77), 12, 31),
AND(MONTH(AD77)=12, DAY(AD77)=31, AD77&gt;=last_rou_date), "",
AND(MONTH(AD77)=12, DAY(AD77)&lt;&gt;31),  EOMONTH(AD77,0),
AND(MONTH(AD77)=12, DAY(AD77)=31, $AH$14="Not end"),  EDATE(AD76,1),
AND($AH$14="Not end"), EDATE(AD77, 1),
AND($AH$14="End"), EOMONTH(AD77, 1)
)</f>
        <v/>
      </c>
      <c r="AE78" s="68" t="str" cm="1">
        <f t="array" ref="AE78">_xlfn.IFS(W78="", "",
AND(W78&gt;0, W78&lt;=$B$4, $C$2="İllik artım, faiz olaraq", $D$2&gt;0, $B$3="İllik"), $B$5*((1+$D$2)^(W78-1)),
AND(W78&gt;0, W78&lt;=$B$4, $C$2="İllik artım, faiz olaraq", $D$2&gt;0, $B$3="Aylıq"), $B$5*((1+$D$2)^ROUNDDOWN((W78-1)/12,0)),
AND(W78=1, $C$2="Aşağıdakı kimi dəyişir", ), $B$5,
AND(W78&gt;1, W78&lt;=$B$4, $C$2="Aşağıdakı kimi dəyişir"), IFERROR(VLOOKUP(W78, $C$4:$D$7, 2, FALSE), AE77),
AND(W78&gt;0, W78&lt;=$B$4), $B$5,
TRUE,0 )</f>
        <v/>
      </c>
      <c r="AF78" s="76" t="str">
        <f t="shared" ca="1" si="1"/>
        <v/>
      </c>
    </row>
    <row r="79" spans="1:32" x14ac:dyDescent="0.4">
      <c r="A79" s="13" cm="1">
        <f t="array" aca="1" ref="A79" ca="1">_xlfn.IFS(
AND(SUMIFS(lease_table_interest_accruals, lease_table_dates, A78)&gt;0, COUNTIFS($E$14:E78, "Interest accrual", $A$14:A78, A78)=0),  A78,
AND(SUMIFS(lease_table_payments, lease_table_dates, A78)&gt;0, COUNTIFS($E$14:E78, "Payment", $A$14:A78, A78)=0),  A78,
AND(SUMIFS(rou_table_deprs, rou_table_dates, A78)&gt;0, COUNTIFS($E$14:E78, "Depreciation", $A$14:A78, A78)=0),  A78,
TRUE,  IFERROR(INDEX(rou_table_dates,  MATCH(A78, rou_table_dates)+1, ), "")
)</f>
        <v>45340</v>
      </c>
      <c r="B79" s="1" t="str" cm="1">
        <f t="array" aca="1" ref="B79" ca="1">_xlfn.IFS(
AND(E79="Payment", A79=$B$2), $AM$14,
E79="Payment", $AM$15,
E79="Interest accrual", $AM$18,
E79="Depreciation", $AM$17,
TRUE, "")</f>
        <v>Faiz xərci</v>
      </c>
      <c r="C79" s="1" t="str" cm="1">
        <f t="array" aca="1" ref="C79" ca="1">_xlfn.IFS(
E79="Payment", $AM$19,
E79="Interest accrual", $AM$15,
E79="Depreciation", $AM$16,
TRUE, "")</f>
        <v>Lizinq öhdəliyi</v>
      </c>
      <c r="D79" s="14" cm="1">
        <f t="array" aca="1" ref="D79" ca="1">_xlfn.IFS(
E79="Payment", _xlfn.XLOOKUP(A79, lease_table_dates, lease_table_payments, 0, 0),
E79="Interest accrual", _xlfn.XLOOKUP(A79, lease_table_dates, lease_table_interest_accruals, 0, 0),
E79="Depreciation", _xlfn.XLOOKUP(A79, rou_table_dates, rou_table_deprs, 0, 0),
TRUE, ""
)</f>
        <v>810.74791587881919</v>
      </c>
      <c r="E79" s="7" t="str" cm="1">
        <f t="array" aca="1" ref="E79" ca="1">_xlfn.IFS(
AND(SUMIFS(lease_table_interest_accruals, lease_table_dates, A79)&gt;0, COUNTIFS($E$14:E78, "Interest accrual", $A$14:A78, A79)=0), "Interest accrual",
AND(SUMIFS(lease_table_payments, lease_table_dates, A79)&gt;0, COUNTIFS($E$14:E78, "Payment", $A$14:A78, A79)=0), "Payment",
AND(SUMIFS(rou_table_deprs, rou_table_dates, A79)&gt;0, COUNTIFS($E$14:E78, "Depreciation", $A$14:A78, A79)=0), "Depreciation",
TRUE,  ""
)</f>
        <v>Interest accrual</v>
      </c>
      <c r="G79" s="13" t="str" cm="1">
        <f t="array" aca="1" ref="G79" ca="1">_xlfn.IFS(
AND($B$11="Hə", $B$3="İllik"), Z79,
AND($B$11="Hə", $B$3="Aylıq"), AA79,
$B$11="Yox", X79)</f>
        <v/>
      </c>
      <c r="H79" s="14" t="str" cm="1">
        <f t="array" aca="1" ref="H79" ca="1">_xlfn.IFS( G79="", "",
TRUE, ROUND( H78+I79-J79, 2) )</f>
        <v/>
      </c>
      <c r="I79" s="14" t="str" cm="1">
        <f t="array" aca="1" ref="I79" ca="1">_xlfn.IFS(G79="", "",
G79=last_payment_date, (J79-H78),
 TRUE,  -  (H78- H78* (1+$B$6)^ (_xlfn.DAYS(G79,G78)/365) )
)</f>
        <v/>
      </c>
      <c r="J79" s="14" t="str" cm="1">
        <f t="array" aca="1" ref="J79" ca="1">_xlfn.IFS(G79="", "",
TRUE, _xlfn.XLOOKUP(G79,  payment_dates, payments,0,0)
)</f>
        <v/>
      </c>
      <c r="L79" s="2" t="str" cm="1">
        <f t="array" aca="1" ref="L79" ca="1">_xlfn.IFS(
AND($B$11="Hə", $B$3="İllik"), AC79,
AND($B$11="Hə", $B$3="Aylıq"), AD79,
$B$11="Yox", AB79)</f>
        <v/>
      </c>
      <c r="M79" s="14" t="str" cm="1">
        <f t="array" aca="1" ref="M79" ca="1">_xlfn.IFS( L79="", "",
(M78-N79)&lt;=0.5, 0,
TRUE,  M78-N79)</f>
        <v/>
      </c>
      <c r="N79" s="15" t="str" cm="1">
        <f t="array" aca="1" ref="N79" ca="1">_xlfn.IFS(
L79="", "",
TRUE, MIN(M78, ROUND($M$14/ (last_rou_date - $B$2) * (L79-L78), 2) )
)</f>
        <v/>
      </c>
      <c r="P79" s="22" t="str">
        <f t="shared" ref="P79:P142" ca="1" si="3">IF(Y79="", "", YEAR(Y79) )</f>
        <v/>
      </c>
      <c r="Q79" s="14" t="str" cm="1">
        <f t="array" aca="1" ref="Q79" ca="1">_xlfn.IFS(P79="","",
$B$11="Hə", _xlfn.XLOOKUP(DATE(P79, 12, 31), rou_table_dates, rou_table_nbvs,0, 0),
TRUE,  MAX(0, ROUND($M$14 - $M$14/ (last_rou_date - $B$2) * (DATE(P79,12,31) - $B$2), 2) )
)</f>
        <v/>
      </c>
      <c r="R79" s="57" t="str" cm="1">
        <f t="array" aca="1" ref="R79" ca="1">_xlfn.IFS(P79="","",
$B$11="Hə", _xlfn.XLOOKUP(DATE(P79, 12, 31), lease_table_dates, lease_table_balances,0, 0),
TRUE, IFERROR( XNPV($B$6, IF(payment_dates &gt;DATE(P79, 12, 31), payments,  0),  IF(payment_dates &gt;DATE(P79, 12, 31), payment_dates,  DATE(P79, 12, 31))    ),0)
)</f>
        <v/>
      </c>
      <c r="S79" s="14" t="str" cm="1">
        <f t="array" aca="1" ref="S79" ca="1">_xlfn.IFS(P79="","",
TRUE,  MIN( MIN(Q78, $M$14), ROUND($M$14/ (last_rou_date - $B$2) * (DATE(P79,12,31) - MAX($B$2, DATE(P79-1, 12, 31))), 2) )
)</f>
        <v/>
      </c>
      <c r="T79" s="15" t="str" cm="1">
        <f t="array" aca="1" ref="T79" ca="1">_xlfn.IFS(P79="", "",
ISTEXT(R78), R79- (H79 - SUMIFS( lease_table_payments, lease_table_years, P79) -$AG$14 ),
AND(ISNUMBER(R78), R79&lt;&gt;""),   R79- (R78 - SUMIFS( lease_table_payments, lease_table_years, P79) )
)</f>
        <v/>
      </c>
      <c r="U79" s="14"/>
      <c r="V79" s="73">
        <f t="shared" si="2"/>
        <v>66</v>
      </c>
      <c r="W79" s="74" t="str" cm="1">
        <f t="array" ref="W79">_xlfn.IFS(
OR(W78=$B$4, W78=""),"",
TRUE,W78+1
)</f>
        <v/>
      </c>
      <c r="X79" s="75" t="str" cm="1">
        <f t="array" ref="X79">_xlfn.IFS(X78="","",
W79="", "",
AND($B$3="İllik"),DATE(YEAR(X78)+1,MONTH(X78),DAY(X78) ),
AND($B$3="Aylıq", $AH$14="Not end"), EDATE(X78,1),
AND($B$3="Aylıq", $AH$14="End"), EOMONTH(X78,1)
)</f>
        <v/>
      </c>
      <c r="Y79" s="75" t="str" cm="1">
        <f t="array" aca="1" ref="Y79" ca="1">_xlfn.IFS(
AND($B$7="Dövrün əvvəlində", Y78&lt;=last_rou_date), DATE(YEAR(Y78)+1, 12, 31),
AND($B$7="Dövrün sonunda", Y78&lt;=last_payment_date), DATE(YEAR(Y78)+1, 12, 31),
TRUE, ""
)</f>
        <v/>
      </c>
      <c r="Z79" s="75" t="str" cm="1">
        <f t="array" aca="1" ref="Z79" ca="1">_xlfn.IFS(
AND($AN$14="Not year_end", Z78&gt;last_payment_date), "",
AND($AN$14="Year_end", Z78&gt;=last_payment_date), "",
AND($AN$14="Year_end"), DATE(YEAR(Z78+1), 12, 31),
AND($AN$14="Not year_end", MONTH(Z78)=12, DAY(Z78)=31), DATE(YEAR(Z77)+1, MONTH(Z77), DAY(Z77)),
AND($AN$14="Not year_end", OR(MONTH(Z78)&lt;&gt;12, DAY(Z78)&lt;&gt;31) ), DATE(YEAR(Z78), 12, 31)
)</f>
        <v/>
      </c>
      <c r="AA79" s="75" t="str" cm="1">
        <f t="array" aca="1" ref="AA79" ca="1">_xlfn.IFS(AA78="", "",
AND(AA78=last_payment_date, OR(MONTH(AA78)&lt;&gt;12, DAY(AA78)&lt;&gt;31) ), DATE(YEAR(AA78), 12, 31),
AND(MONTH(AA78)=12, DAY(AA78)=31, AA78&gt;=last_payment_date), "",
AND(MONTH(AA78)=12, DAY(AA78)&lt;&gt;31),  EOMONTH(AA78,0),
AND(MONTH(AA78)=12, DAY(AA78)=31, $AH$14="Not end"),  EDATE(AA77,1),
AND($AH$14="Not end"), EDATE(AA78, 1),
AND($AH$14="End"), EOMONTH(AA78, 1)
)</f>
        <v/>
      </c>
      <c r="AB79" s="75" t="str" cm="1">
        <f t="array" aca="1" ref="AB79" ca="1">_xlfn.IFS(AB78="","",
AND(AB78=last_rou_date), "",
AND($B$3="İllik"),DATE(YEAR(AB78)+1,MONTH(AB78),DAY(AB78) ),
AND($B$3="Aylıq", $AH$14="Not end"), EDATE(AB78,1),
AND($B$3="Aylıq", $AH$14="End"), EOMONTH(AB78,1)
)</f>
        <v/>
      </c>
      <c r="AC79" s="75" t="str" cm="1">
        <f t="array" aca="1" ref="AC79" ca="1">_xlfn.IFS(
AND($AN$14="Not year_end", AC78&gt;last_rou_date), "",
AND($AN$14="Year_end", AC78&gt;=last_rou_date), "",
AND($AN$14="Year_end"), DATE(YEAR(AC78+1), 12, 31),
AND($AN$14="Not year_end", MONTH(AC78)=12, DAY(AC78)=31), DATE(YEAR(AC77)+1, MONTH(AC77), DAY(AC77)),
AND($AN$14="Not year_end", OR(MONTH(AC78)&lt;&gt;12, DAY(AC78)&lt;&gt;31) ), DATE(YEAR(AC78), 12, 31)
)</f>
        <v/>
      </c>
      <c r="AD79" s="75" t="str" cm="1">
        <f t="array" aca="1" ref="AD79" ca="1">_xlfn.IFS(AD78="", "",
AND(AD78=last_rou_date, OR(MONTH(AD78)&lt;&gt;12, DAY(AD78)&lt;&gt;31) ), DATE(YEAR(AD78), 12, 31),
AND(MONTH(AD78)=12, DAY(AD78)=31, AD78&gt;=last_rou_date), "",
AND(MONTH(AD78)=12, DAY(AD78)&lt;&gt;31),  EOMONTH(AD78,0),
AND(MONTH(AD78)=12, DAY(AD78)=31, $AH$14="Not end"),  EDATE(AD77,1),
AND($AH$14="Not end"), EDATE(AD78, 1),
AND($AH$14="End"), EOMONTH(AD78, 1)
)</f>
        <v/>
      </c>
      <c r="AE79" s="68" t="str" cm="1">
        <f t="array" ref="AE79">_xlfn.IFS(W79="", "",
AND(W79&gt;0, W79&lt;=$B$4, $C$2="İllik artım, faiz olaraq", $D$2&gt;0, $B$3="İllik"), $B$5*((1+$D$2)^(W79-1)),
AND(W79&gt;0, W79&lt;=$B$4, $C$2="İllik artım, faiz olaraq", $D$2&gt;0, $B$3="Aylıq"), $B$5*((1+$D$2)^ROUNDDOWN((W79-1)/12,0)),
AND(W79=1, $C$2="Aşağıdakı kimi dəyişir", ), $B$5,
AND(W79&gt;1, W79&lt;=$B$4, $C$2="Aşağıdakı kimi dəyişir"), IFERROR(VLOOKUP(W79, $C$4:$D$7, 2, FALSE), AE78),
AND(W79&gt;0, W79&lt;=$B$4), $B$5,
TRUE,0 )</f>
        <v/>
      </c>
      <c r="AF79" s="76" t="str">
        <f t="shared" ref="AF79:AF142" ca="1" si="4">IF(G79="","",YEAR(G79))</f>
        <v/>
      </c>
    </row>
    <row r="80" spans="1:32" x14ac:dyDescent="0.4">
      <c r="A80" s="13" cm="1">
        <f t="array" aca="1" ref="A80" ca="1">_xlfn.IFS(
AND(SUMIFS(lease_table_interest_accruals, lease_table_dates, A79)&gt;0, COUNTIFS($E$14:E79, "Interest accrual", $A$14:A79, A79)=0),  A79,
AND(SUMIFS(lease_table_payments, lease_table_dates, A79)&gt;0, COUNTIFS($E$14:E79, "Payment", $A$14:A79, A79)=0),  A79,
AND(SUMIFS(rou_table_deprs, rou_table_dates, A79)&gt;0, COUNTIFS($E$14:E79, "Depreciation", $A$14:A79, A79)=0),  A79,
TRUE,  IFERROR(INDEX(rou_table_dates,  MATCH(A79, rou_table_dates)+1, ), "")
)</f>
        <v>45340</v>
      </c>
      <c r="B80" s="1" t="str" cm="1">
        <f t="array" aca="1" ref="B80" ca="1">_xlfn.IFS(
AND(E80="Payment", A80=$B$2), $AM$14,
E80="Payment", $AM$15,
E80="Interest accrual", $AM$18,
E80="Depreciation", $AM$17,
TRUE, "")</f>
        <v>Lizinq öhdəliyi</v>
      </c>
      <c r="C80" s="1" t="str" cm="1">
        <f t="array" aca="1" ref="C80" ca="1">_xlfn.IFS(
E80="Payment", $AM$19,
E80="Interest accrual", $AM$15,
E80="Depreciation", $AM$16,
TRUE, "")</f>
        <v>Pul vəsaitləri/Kreditor borcları</v>
      </c>
      <c r="D80" s="14" cm="1">
        <f t="array" aca="1" ref="D80" ca="1">_xlfn.IFS(
E80="Payment", _xlfn.XLOOKUP(A80, lease_table_dates, lease_table_payments, 0, 0),
E80="Interest accrual", _xlfn.XLOOKUP(A80, lease_table_dates, lease_table_interest_accruals, 0, 0),
E80="Depreciation", _xlfn.XLOOKUP(A80, rou_table_dates, rou_table_deprs, 0, 0),
TRUE, ""
)</f>
        <v>3400</v>
      </c>
      <c r="E80" s="7" t="str" cm="1">
        <f t="array" aca="1" ref="E80" ca="1">_xlfn.IFS(
AND(SUMIFS(lease_table_interest_accruals, lease_table_dates, A80)&gt;0, COUNTIFS($E$14:E79, "Interest accrual", $A$14:A79, A80)=0), "Interest accrual",
AND(SUMIFS(lease_table_payments, lease_table_dates, A80)&gt;0, COUNTIFS($E$14:E79, "Payment", $A$14:A79, A80)=0), "Payment",
AND(SUMIFS(rou_table_deprs, rou_table_dates, A80)&gt;0, COUNTIFS($E$14:E79, "Depreciation", $A$14:A79, A80)=0), "Depreciation",
TRUE,  ""
)</f>
        <v>Payment</v>
      </c>
      <c r="G80" s="13" t="str" cm="1">
        <f t="array" aca="1" ref="G80" ca="1">_xlfn.IFS(
AND($B$11="Hə", $B$3="İllik"), Z80,
AND($B$11="Hə", $B$3="Aylıq"), AA80,
$B$11="Yox", X80)</f>
        <v/>
      </c>
      <c r="H80" s="14" t="str" cm="1">
        <f t="array" aca="1" ref="H80" ca="1">_xlfn.IFS( G80="", "",
TRUE, ROUND( H79+I80-J80, 2) )</f>
        <v/>
      </c>
      <c r="I80" s="14" t="str" cm="1">
        <f t="array" aca="1" ref="I80" ca="1">_xlfn.IFS(G80="", "",
G80=last_payment_date, (J80-H79),
 TRUE,  -  (H79- H79* (1+$B$6)^ (_xlfn.DAYS(G80,G79)/365) )
)</f>
        <v/>
      </c>
      <c r="J80" s="14" t="str" cm="1">
        <f t="array" aca="1" ref="J80" ca="1">_xlfn.IFS(G80="", "",
TRUE, _xlfn.XLOOKUP(G80,  payment_dates, payments,0,0)
)</f>
        <v/>
      </c>
      <c r="L80" s="2" t="str" cm="1">
        <f t="array" aca="1" ref="L80" ca="1">_xlfn.IFS(
AND($B$11="Hə", $B$3="İllik"), AC80,
AND($B$11="Hə", $B$3="Aylıq"), AD80,
$B$11="Yox", AB80)</f>
        <v/>
      </c>
      <c r="M80" s="14" t="str" cm="1">
        <f t="array" aca="1" ref="M80" ca="1">_xlfn.IFS( L80="", "",
(M79-N80)&lt;=0.5, 0,
TRUE,  M79-N80)</f>
        <v/>
      </c>
      <c r="N80" s="15" t="str" cm="1">
        <f t="array" aca="1" ref="N80" ca="1">_xlfn.IFS(
L80="", "",
TRUE, MIN(M79, ROUND($M$14/ (last_rou_date - $B$2) * (L80-L79), 2) )
)</f>
        <v/>
      </c>
      <c r="P80" s="22" t="str">
        <f t="shared" ca="1" si="3"/>
        <v/>
      </c>
      <c r="Q80" s="14" t="str" cm="1">
        <f t="array" aca="1" ref="Q80" ca="1">_xlfn.IFS(P80="","",
$B$11="Hə", _xlfn.XLOOKUP(DATE(P80, 12, 31), rou_table_dates, rou_table_nbvs,0, 0),
TRUE,  MAX(0, ROUND($M$14 - $M$14/ (last_rou_date - $B$2) * (DATE(P80,12,31) - $B$2), 2) )
)</f>
        <v/>
      </c>
      <c r="R80" s="57" t="str" cm="1">
        <f t="array" aca="1" ref="R80" ca="1">_xlfn.IFS(P80="","",
$B$11="Hə", _xlfn.XLOOKUP(DATE(P80, 12, 31), lease_table_dates, lease_table_balances,0, 0),
TRUE, IFERROR( XNPV($B$6, IF(payment_dates &gt;DATE(P80, 12, 31), payments,  0),  IF(payment_dates &gt;DATE(P80, 12, 31), payment_dates,  DATE(P80, 12, 31))    ),0)
)</f>
        <v/>
      </c>
      <c r="S80" s="14" t="str" cm="1">
        <f t="array" aca="1" ref="S80" ca="1">_xlfn.IFS(P80="","",
TRUE,  MIN( MIN(Q79, $M$14), ROUND($M$14/ (last_rou_date - $B$2) * (DATE(P80,12,31) - MAX($B$2, DATE(P80-1, 12, 31))), 2) )
)</f>
        <v/>
      </c>
      <c r="T80" s="15" t="str" cm="1">
        <f t="array" aca="1" ref="T80" ca="1">_xlfn.IFS(P80="", "",
ISTEXT(R79), R80- (H80 - SUMIFS( lease_table_payments, lease_table_years, P80) -$AG$14 ),
AND(ISNUMBER(R79), R80&lt;&gt;""),   R80- (R79 - SUMIFS( lease_table_payments, lease_table_years, P80) )
)</f>
        <v/>
      </c>
      <c r="U80" s="14"/>
      <c r="V80" s="73">
        <f t="shared" ref="V80:V143" si="5">V79+1</f>
        <v>67</v>
      </c>
      <c r="W80" s="74" t="str" cm="1">
        <f t="array" ref="W80">_xlfn.IFS(
OR(W79=$B$4, W79=""),"",
TRUE,W79+1
)</f>
        <v/>
      </c>
      <c r="X80" s="75" t="str" cm="1">
        <f t="array" ref="X80">_xlfn.IFS(X79="","",
W80="", "",
AND($B$3="İllik"),DATE(YEAR(X79)+1,MONTH(X79),DAY(X79) ),
AND($B$3="Aylıq", $AH$14="Not end"), EDATE(X79,1),
AND($B$3="Aylıq", $AH$14="End"), EOMONTH(X79,1)
)</f>
        <v/>
      </c>
      <c r="Y80" s="75" t="str" cm="1">
        <f t="array" aca="1" ref="Y80" ca="1">_xlfn.IFS(
AND($B$7="Dövrün əvvəlində", Y79&lt;=last_rou_date), DATE(YEAR(Y79)+1, 12, 31),
AND($B$7="Dövrün sonunda", Y79&lt;=last_payment_date), DATE(YEAR(Y79)+1, 12, 31),
TRUE, ""
)</f>
        <v/>
      </c>
      <c r="Z80" s="75" t="str" cm="1">
        <f t="array" aca="1" ref="Z80" ca="1">_xlfn.IFS(
AND($AN$14="Not year_end", Z79&gt;last_payment_date), "",
AND($AN$14="Year_end", Z79&gt;=last_payment_date), "",
AND($AN$14="Year_end"), DATE(YEAR(Z79+1), 12, 31),
AND($AN$14="Not year_end", MONTH(Z79)=12, DAY(Z79)=31), DATE(YEAR(Z78)+1, MONTH(Z78), DAY(Z78)),
AND($AN$14="Not year_end", OR(MONTH(Z79)&lt;&gt;12, DAY(Z79)&lt;&gt;31) ), DATE(YEAR(Z79), 12, 31)
)</f>
        <v/>
      </c>
      <c r="AA80" s="75" t="str" cm="1">
        <f t="array" aca="1" ref="AA80" ca="1">_xlfn.IFS(AA79="", "",
AND(AA79=last_payment_date, OR(MONTH(AA79)&lt;&gt;12, DAY(AA79)&lt;&gt;31) ), DATE(YEAR(AA79), 12, 31),
AND(MONTH(AA79)=12, DAY(AA79)=31, AA79&gt;=last_payment_date), "",
AND(MONTH(AA79)=12, DAY(AA79)&lt;&gt;31),  EOMONTH(AA79,0),
AND(MONTH(AA79)=12, DAY(AA79)=31, $AH$14="Not end"),  EDATE(AA78,1),
AND($AH$14="Not end"), EDATE(AA79, 1),
AND($AH$14="End"), EOMONTH(AA79, 1)
)</f>
        <v/>
      </c>
      <c r="AB80" s="75" t="str" cm="1">
        <f t="array" aca="1" ref="AB80" ca="1">_xlfn.IFS(AB79="","",
AND(AB79=last_rou_date), "",
AND($B$3="İllik"),DATE(YEAR(AB79)+1,MONTH(AB79),DAY(AB79) ),
AND($B$3="Aylıq", $AH$14="Not end"), EDATE(AB79,1),
AND($B$3="Aylıq", $AH$14="End"), EOMONTH(AB79,1)
)</f>
        <v/>
      </c>
      <c r="AC80" s="75" t="str" cm="1">
        <f t="array" aca="1" ref="AC80" ca="1">_xlfn.IFS(
AND($AN$14="Not year_end", AC79&gt;last_rou_date), "",
AND($AN$14="Year_end", AC79&gt;=last_rou_date), "",
AND($AN$14="Year_end"), DATE(YEAR(AC79+1), 12, 31),
AND($AN$14="Not year_end", MONTH(AC79)=12, DAY(AC79)=31), DATE(YEAR(AC78)+1, MONTH(AC78), DAY(AC78)),
AND($AN$14="Not year_end", OR(MONTH(AC79)&lt;&gt;12, DAY(AC79)&lt;&gt;31) ), DATE(YEAR(AC79), 12, 31)
)</f>
        <v/>
      </c>
      <c r="AD80" s="75" t="str" cm="1">
        <f t="array" aca="1" ref="AD80" ca="1">_xlfn.IFS(AD79="", "",
AND(AD79=last_rou_date, OR(MONTH(AD79)&lt;&gt;12, DAY(AD79)&lt;&gt;31) ), DATE(YEAR(AD79), 12, 31),
AND(MONTH(AD79)=12, DAY(AD79)=31, AD79&gt;=last_rou_date), "",
AND(MONTH(AD79)=12, DAY(AD79)&lt;&gt;31),  EOMONTH(AD79,0),
AND(MONTH(AD79)=12, DAY(AD79)=31, $AH$14="Not end"),  EDATE(AD78,1),
AND($AH$14="Not end"), EDATE(AD79, 1),
AND($AH$14="End"), EOMONTH(AD79, 1)
)</f>
        <v/>
      </c>
      <c r="AE80" s="68" t="str" cm="1">
        <f t="array" ref="AE80">_xlfn.IFS(W80="", "",
AND(W80&gt;0, W80&lt;=$B$4, $C$2="İllik artım, faiz olaraq", $D$2&gt;0, $B$3="İllik"), $B$5*((1+$D$2)^(W80-1)),
AND(W80&gt;0, W80&lt;=$B$4, $C$2="İllik artım, faiz olaraq", $D$2&gt;0, $B$3="Aylıq"), $B$5*((1+$D$2)^ROUNDDOWN((W80-1)/12,0)),
AND(W80=1, $C$2="Aşağıdakı kimi dəyişir", ), $B$5,
AND(W80&gt;1, W80&lt;=$B$4, $C$2="Aşağıdakı kimi dəyişir"), IFERROR(VLOOKUP(W80, $C$4:$D$7, 2, FALSE), AE79),
AND(W80&gt;0, W80&lt;=$B$4), $B$5,
TRUE,0 )</f>
        <v/>
      </c>
      <c r="AF80" s="76" t="str">
        <f t="shared" ca="1" si="4"/>
        <v/>
      </c>
    </row>
    <row r="81" spans="1:32" x14ac:dyDescent="0.4">
      <c r="A81" s="13" cm="1">
        <f t="array" aca="1" ref="A81" ca="1">_xlfn.IFS(
AND(SUMIFS(lease_table_interest_accruals, lease_table_dates, A80)&gt;0, COUNTIFS($E$14:E80, "Interest accrual", $A$14:A80, A80)=0),  A80,
AND(SUMIFS(lease_table_payments, lease_table_dates, A80)&gt;0, COUNTIFS($E$14:E80, "Payment", $A$14:A80, A80)=0),  A80,
AND(SUMIFS(rou_table_deprs, rou_table_dates, A80)&gt;0, COUNTIFS($E$14:E80, "Depreciation", $A$14:A80, A80)=0),  A80,
TRUE,  IFERROR(INDEX(rou_table_dates,  MATCH(A80, rou_table_dates)+1, ), "")
)</f>
        <v>45340</v>
      </c>
      <c r="B81" s="1" t="str" cm="1">
        <f t="array" aca="1" ref="B81" ca="1">_xlfn.IFS(
AND(E81="Payment", A81=$B$2), $AM$14,
E81="Payment", $AM$15,
E81="Interest accrual", $AM$18,
E81="Depreciation", $AM$17,
TRUE, "")</f>
        <v>Amortizasiya xərci</v>
      </c>
      <c r="C81" s="1" t="str" cm="1">
        <f t="array" aca="1" ref="C81" ca="1">_xlfn.IFS(
E81="Payment", $AM$19,
E81="Interest accrual", $AM$15,
E81="Depreciation", $AM$16,
TRUE, "")</f>
        <v>İstifadə hüququ - Yığılmış amortizasiya</v>
      </c>
      <c r="D81" s="14" cm="1">
        <f t="array" aca="1" ref="D81" ca="1">_xlfn.IFS(
E81="Payment", _xlfn.XLOOKUP(A81, lease_table_dates, lease_table_payments, 0, 0),
E81="Interest accrual", _xlfn.XLOOKUP(A81, lease_table_dates, lease_table_interest_accruals, 0, 0),
E81="Depreciation", _xlfn.XLOOKUP(A81, rou_table_dates, rou_table_deprs, 0, 0),
TRUE, ""
)</f>
        <v>2765.25</v>
      </c>
      <c r="E81" s="7" t="str" cm="1">
        <f t="array" aca="1" ref="E81" ca="1">_xlfn.IFS(
AND(SUMIFS(lease_table_interest_accruals, lease_table_dates, A81)&gt;0, COUNTIFS($E$14:E80, "Interest accrual", $A$14:A80, A81)=0), "Interest accrual",
AND(SUMIFS(lease_table_payments, lease_table_dates, A81)&gt;0, COUNTIFS($E$14:E80, "Payment", $A$14:A80, A81)=0), "Payment",
AND(SUMIFS(rou_table_deprs, rou_table_dates, A81)&gt;0, COUNTIFS($E$14:E80, "Depreciation", $A$14:A80, A81)=0), "Depreciation",
TRUE,  ""
)</f>
        <v>Depreciation</v>
      </c>
      <c r="G81" s="13" t="str" cm="1">
        <f t="array" aca="1" ref="G81" ca="1">_xlfn.IFS(
AND($B$11="Hə", $B$3="İllik"), Z81,
AND($B$11="Hə", $B$3="Aylıq"), AA81,
$B$11="Yox", X81)</f>
        <v/>
      </c>
      <c r="H81" s="14" t="str" cm="1">
        <f t="array" aca="1" ref="H81" ca="1">_xlfn.IFS( G81="", "",
TRUE, ROUND( H80+I81-J81, 2) )</f>
        <v/>
      </c>
      <c r="I81" s="14" t="str" cm="1">
        <f t="array" aca="1" ref="I81" ca="1">_xlfn.IFS(G81="", "",
G81=last_payment_date, (J81-H80),
 TRUE,  -  (H80- H80* (1+$B$6)^ (_xlfn.DAYS(G81,G80)/365) )
)</f>
        <v/>
      </c>
      <c r="J81" s="14" t="str" cm="1">
        <f t="array" aca="1" ref="J81" ca="1">_xlfn.IFS(G81="", "",
TRUE, _xlfn.XLOOKUP(G81,  payment_dates, payments,0,0)
)</f>
        <v/>
      </c>
      <c r="L81" s="2" t="str" cm="1">
        <f t="array" aca="1" ref="L81" ca="1">_xlfn.IFS(
AND($B$11="Hə", $B$3="İllik"), AC81,
AND($B$11="Hə", $B$3="Aylıq"), AD81,
$B$11="Yox", AB81)</f>
        <v/>
      </c>
      <c r="M81" s="14" t="str" cm="1">
        <f t="array" aca="1" ref="M81" ca="1">_xlfn.IFS( L81="", "",
(M80-N81)&lt;=0.5, 0,
TRUE,  M80-N81)</f>
        <v/>
      </c>
      <c r="N81" s="15" t="str" cm="1">
        <f t="array" aca="1" ref="N81" ca="1">_xlfn.IFS(
L81="", "",
TRUE, MIN(M80, ROUND($M$14/ (last_rou_date - $B$2) * (L81-L80), 2) )
)</f>
        <v/>
      </c>
      <c r="P81" s="22" t="str">
        <f t="shared" ca="1" si="3"/>
        <v/>
      </c>
      <c r="Q81" s="14" t="str" cm="1">
        <f t="array" aca="1" ref="Q81" ca="1">_xlfn.IFS(P81="","",
$B$11="Hə", _xlfn.XLOOKUP(DATE(P81, 12, 31), rou_table_dates, rou_table_nbvs,0, 0),
TRUE,  MAX(0, ROUND($M$14 - $M$14/ (last_rou_date - $B$2) * (DATE(P81,12,31) - $B$2), 2) )
)</f>
        <v/>
      </c>
      <c r="R81" s="57" t="str" cm="1">
        <f t="array" aca="1" ref="R81" ca="1">_xlfn.IFS(P81="","",
$B$11="Hə", _xlfn.XLOOKUP(DATE(P81, 12, 31), lease_table_dates, lease_table_balances,0, 0),
TRUE, IFERROR( XNPV($B$6, IF(payment_dates &gt;DATE(P81, 12, 31), payments,  0),  IF(payment_dates &gt;DATE(P81, 12, 31), payment_dates,  DATE(P81, 12, 31))    ),0)
)</f>
        <v/>
      </c>
      <c r="S81" s="14" t="str" cm="1">
        <f t="array" aca="1" ref="S81" ca="1">_xlfn.IFS(P81="","",
TRUE,  MIN( MIN(Q80, $M$14), ROUND($M$14/ (last_rou_date - $B$2) * (DATE(P81,12,31) - MAX($B$2, DATE(P81-1, 12, 31))), 2) )
)</f>
        <v/>
      </c>
      <c r="T81" s="15" t="str" cm="1">
        <f t="array" aca="1" ref="T81" ca="1">_xlfn.IFS(P81="", "",
ISTEXT(R80), R81- (H81 - SUMIFS( lease_table_payments, lease_table_years, P81) -$AG$14 ),
AND(ISNUMBER(R80), R81&lt;&gt;""),   R81- (R80 - SUMIFS( lease_table_payments, lease_table_years, P81) )
)</f>
        <v/>
      </c>
      <c r="U81" s="14"/>
      <c r="V81" s="73">
        <f t="shared" si="5"/>
        <v>68</v>
      </c>
      <c r="W81" s="74" t="str" cm="1">
        <f t="array" ref="W81">_xlfn.IFS(
OR(W80=$B$4, W80=""),"",
TRUE,W80+1
)</f>
        <v/>
      </c>
      <c r="X81" s="75" t="str" cm="1">
        <f t="array" ref="X81">_xlfn.IFS(X80="","",
W81="", "",
AND($B$3="İllik"),DATE(YEAR(X80)+1,MONTH(X80),DAY(X80) ),
AND($B$3="Aylıq", $AH$14="Not end"), EDATE(X80,1),
AND($B$3="Aylıq", $AH$14="End"), EOMONTH(X80,1)
)</f>
        <v/>
      </c>
      <c r="Y81" s="75" t="str" cm="1">
        <f t="array" aca="1" ref="Y81" ca="1">_xlfn.IFS(
AND($B$7="Dövrün əvvəlində", Y80&lt;=last_rou_date), DATE(YEAR(Y80)+1, 12, 31),
AND($B$7="Dövrün sonunda", Y80&lt;=last_payment_date), DATE(YEAR(Y80)+1, 12, 31),
TRUE, ""
)</f>
        <v/>
      </c>
      <c r="Z81" s="75" t="str" cm="1">
        <f t="array" aca="1" ref="Z81" ca="1">_xlfn.IFS(
AND($AN$14="Not year_end", Z80&gt;last_payment_date), "",
AND($AN$14="Year_end", Z80&gt;=last_payment_date), "",
AND($AN$14="Year_end"), DATE(YEAR(Z80+1), 12, 31),
AND($AN$14="Not year_end", MONTH(Z80)=12, DAY(Z80)=31), DATE(YEAR(Z79)+1, MONTH(Z79), DAY(Z79)),
AND($AN$14="Not year_end", OR(MONTH(Z80)&lt;&gt;12, DAY(Z80)&lt;&gt;31) ), DATE(YEAR(Z80), 12, 31)
)</f>
        <v/>
      </c>
      <c r="AA81" s="75" t="str" cm="1">
        <f t="array" aca="1" ref="AA81" ca="1">_xlfn.IFS(AA80="", "",
AND(AA80=last_payment_date, OR(MONTH(AA80)&lt;&gt;12, DAY(AA80)&lt;&gt;31) ), DATE(YEAR(AA80), 12, 31),
AND(MONTH(AA80)=12, DAY(AA80)=31, AA80&gt;=last_payment_date), "",
AND(MONTH(AA80)=12, DAY(AA80)&lt;&gt;31),  EOMONTH(AA80,0),
AND(MONTH(AA80)=12, DAY(AA80)=31, $AH$14="Not end"),  EDATE(AA79,1),
AND($AH$14="Not end"), EDATE(AA80, 1),
AND($AH$14="End"), EOMONTH(AA80, 1)
)</f>
        <v/>
      </c>
      <c r="AB81" s="75" t="str" cm="1">
        <f t="array" aca="1" ref="AB81" ca="1">_xlfn.IFS(AB80="","",
AND(AB80=last_rou_date), "",
AND($B$3="İllik"),DATE(YEAR(AB80)+1,MONTH(AB80),DAY(AB80) ),
AND($B$3="Aylıq", $AH$14="Not end"), EDATE(AB80,1),
AND($B$3="Aylıq", $AH$14="End"), EOMONTH(AB80,1)
)</f>
        <v/>
      </c>
      <c r="AC81" s="75" t="str" cm="1">
        <f t="array" aca="1" ref="AC81" ca="1">_xlfn.IFS(
AND($AN$14="Not year_end", AC80&gt;last_rou_date), "",
AND($AN$14="Year_end", AC80&gt;=last_rou_date), "",
AND($AN$14="Year_end"), DATE(YEAR(AC80+1), 12, 31),
AND($AN$14="Not year_end", MONTH(AC80)=12, DAY(AC80)=31), DATE(YEAR(AC79)+1, MONTH(AC79), DAY(AC79)),
AND($AN$14="Not year_end", OR(MONTH(AC80)&lt;&gt;12, DAY(AC80)&lt;&gt;31) ), DATE(YEAR(AC80), 12, 31)
)</f>
        <v/>
      </c>
      <c r="AD81" s="75" t="str" cm="1">
        <f t="array" aca="1" ref="AD81" ca="1">_xlfn.IFS(AD80="", "",
AND(AD80=last_rou_date, OR(MONTH(AD80)&lt;&gt;12, DAY(AD80)&lt;&gt;31) ), DATE(YEAR(AD80), 12, 31),
AND(MONTH(AD80)=12, DAY(AD80)=31, AD80&gt;=last_rou_date), "",
AND(MONTH(AD80)=12, DAY(AD80)&lt;&gt;31),  EOMONTH(AD80,0),
AND(MONTH(AD80)=12, DAY(AD80)=31, $AH$14="Not end"),  EDATE(AD79,1),
AND($AH$14="Not end"), EDATE(AD80, 1),
AND($AH$14="End"), EOMONTH(AD80, 1)
)</f>
        <v/>
      </c>
      <c r="AE81" s="68" t="str" cm="1">
        <f t="array" ref="AE81">_xlfn.IFS(W81="", "",
AND(W81&gt;0, W81&lt;=$B$4, $C$2="İllik artım, faiz olaraq", $D$2&gt;0, $B$3="İllik"), $B$5*((1+$D$2)^(W81-1)),
AND(W81&gt;0, W81&lt;=$B$4, $C$2="İllik artım, faiz olaraq", $D$2&gt;0, $B$3="Aylıq"), $B$5*((1+$D$2)^ROUNDDOWN((W81-1)/12,0)),
AND(W81=1, $C$2="Aşağıdakı kimi dəyişir", ), $B$5,
AND(W81&gt;1, W81&lt;=$B$4, $C$2="Aşağıdakı kimi dəyişir"), IFERROR(VLOOKUP(W81, $C$4:$D$7, 2, FALSE), AE80),
AND(W81&gt;0, W81&lt;=$B$4), $B$5,
TRUE,0 )</f>
        <v/>
      </c>
      <c r="AF81" s="76" t="str">
        <f t="shared" ca="1" si="4"/>
        <v/>
      </c>
    </row>
    <row r="82" spans="1:32" x14ac:dyDescent="0.4">
      <c r="A82" s="13" cm="1">
        <f t="array" aca="1" ref="A82" ca="1">_xlfn.IFS(
AND(SUMIFS(lease_table_interest_accruals, lease_table_dates, A81)&gt;0, COUNTIFS($E$14:E81, "Interest accrual", $A$14:A81, A81)=0),  A81,
AND(SUMIFS(lease_table_payments, lease_table_dates, A81)&gt;0, COUNTIFS($E$14:E81, "Payment", $A$14:A81, A81)=0),  A81,
AND(SUMIFS(rou_table_deprs, rou_table_dates, A81)&gt;0, COUNTIFS($E$14:E81, "Depreciation", $A$14:A81, A81)=0),  A81,
TRUE,  IFERROR(INDEX(rou_table_dates,  MATCH(A81, rou_table_dates)+1, ), "")
)</f>
        <v>45369</v>
      </c>
      <c r="B82" s="1" t="str" cm="1">
        <f t="array" aca="1" ref="B82" ca="1">_xlfn.IFS(
AND(E82="Payment", A82=$B$2), $AM$14,
E82="Payment", $AM$15,
E82="Interest accrual", $AM$18,
E82="Depreciation", $AM$17,
TRUE, "")</f>
        <v>Faiz xərci</v>
      </c>
      <c r="C82" s="1" t="str" cm="1">
        <f t="array" aca="1" ref="C82" ca="1">_xlfn.IFS(
E82="Payment", $AM$19,
E82="Interest accrual", $AM$15,
E82="Depreciation", $AM$16,
TRUE, "")</f>
        <v>Lizinq öhdəliyi</v>
      </c>
      <c r="D82" s="14" cm="1">
        <f t="array" aca="1" ref="D82" ca="1">_xlfn.IFS(
E82="Payment", _xlfn.XLOOKUP(A82, lease_table_dates, lease_table_payments, 0, 0),
E82="Interest accrual", _xlfn.XLOOKUP(A82, lease_table_dates, lease_table_interest_accruals, 0, 0),
E82="Depreciation", _xlfn.XLOOKUP(A82, rou_table_dates, rou_table_deprs, 0, 0),
TRUE, ""
)</f>
        <v>734.59926200099289</v>
      </c>
      <c r="E82" s="7" t="str" cm="1">
        <f t="array" aca="1" ref="E82" ca="1">_xlfn.IFS(
AND(SUMIFS(lease_table_interest_accruals, lease_table_dates, A82)&gt;0, COUNTIFS($E$14:E81, "Interest accrual", $A$14:A81, A82)=0), "Interest accrual",
AND(SUMIFS(lease_table_payments, lease_table_dates, A82)&gt;0, COUNTIFS($E$14:E81, "Payment", $A$14:A81, A82)=0), "Payment",
AND(SUMIFS(rou_table_deprs, rou_table_dates, A82)&gt;0, COUNTIFS($E$14:E81, "Depreciation", $A$14:A81, A82)=0), "Depreciation",
TRUE,  ""
)</f>
        <v>Interest accrual</v>
      </c>
      <c r="G82" s="13" t="str" cm="1">
        <f t="array" aca="1" ref="G82" ca="1">_xlfn.IFS(
AND($B$11="Hə", $B$3="İllik"), Z82,
AND($B$11="Hə", $B$3="Aylıq"), AA82,
$B$11="Yox", X82)</f>
        <v/>
      </c>
      <c r="H82" s="14" t="str" cm="1">
        <f t="array" aca="1" ref="H82" ca="1">_xlfn.IFS( G82="", "",
TRUE, ROUND( H81+I82-J82, 2) )</f>
        <v/>
      </c>
      <c r="I82" s="14" t="str" cm="1">
        <f t="array" aca="1" ref="I82" ca="1">_xlfn.IFS(G82="", "",
G82=last_payment_date, (J82-H81),
 TRUE,  -  (H81- H81* (1+$B$6)^ (_xlfn.DAYS(G82,G81)/365) )
)</f>
        <v/>
      </c>
      <c r="J82" s="14" t="str" cm="1">
        <f t="array" aca="1" ref="J82" ca="1">_xlfn.IFS(G82="", "",
TRUE, _xlfn.XLOOKUP(G82,  payment_dates, payments,0,0)
)</f>
        <v/>
      </c>
      <c r="L82" s="2" t="str" cm="1">
        <f t="array" aca="1" ref="L82" ca="1">_xlfn.IFS(
AND($B$11="Hə", $B$3="İllik"), AC82,
AND($B$11="Hə", $B$3="Aylıq"), AD82,
$B$11="Yox", AB82)</f>
        <v/>
      </c>
      <c r="M82" s="14" t="str" cm="1">
        <f t="array" aca="1" ref="M82" ca="1">_xlfn.IFS( L82="", "",
(M81-N82)&lt;=0.5, 0,
TRUE,  M81-N82)</f>
        <v/>
      </c>
      <c r="N82" s="15" t="str" cm="1">
        <f t="array" aca="1" ref="N82" ca="1">_xlfn.IFS(
L82="", "",
TRUE, MIN(M81, ROUND($M$14/ (last_rou_date - $B$2) * (L82-L81), 2) )
)</f>
        <v/>
      </c>
      <c r="P82" s="22" t="str">
        <f t="shared" ca="1" si="3"/>
        <v/>
      </c>
      <c r="Q82" s="14" t="str" cm="1">
        <f t="array" aca="1" ref="Q82" ca="1">_xlfn.IFS(P82="","",
$B$11="Hə", _xlfn.XLOOKUP(DATE(P82, 12, 31), rou_table_dates, rou_table_nbvs,0, 0),
TRUE,  MAX(0, ROUND($M$14 - $M$14/ (last_rou_date - $B$2) * (DATE(P82,12,31) - $B$2), 2) )
)</f>
        <v/>
      </c>
      <c r="R82" s="57" t="str" cm="1">
        <f t="array" aca="1" ref="R82" ca="1">_xlfn.IFS(P82="","",
$B$11="Hə", _xlfn.XLOOKUP(DATE(P82, 12, 31), lease_table_dates, lease_table_balances,0, 0),
TRUE, IFERROR( XNPV($B$6, IF(payment_dates &gt;DATE(P82, 12, 31), payments,  0),  IF(payment_dates &gt;DATE(P82, 12, 31), payment_dates,  DATE(P82, 12, 31))    ),0)
)</f>
        <v/>
      </c>
      <c r="S82" s="14" t="str" cm="1">
        <f t="array" aca="1" ref="S82" ca="1">_xlfn.IFS(P82="","",
TRUE,  MIN( MIN(Q81, $M$14), ROUND($M$14/ (last_rou_date - $B$2) * (DATE(P82,12,31) - MAX($B$2, DATE(P82-1, 12, 31))), 2) )
)</f>
        <v/>
      </c>
      <c r="T82" s="15" t="str" cm="1">
        <f t="array" aca="1" ref="T82" ca="1">_xlfn.IFS(P82="", "",
ISTEXT(R81), R82- (H82 - SUMIFS( lease_table_payments, lease_table_years, P82) -$AG$14 ),
AND(ISNUMBER(R81), R82&lt;&gt;""),   R82- (R81 - SUMIFS( lease_table_payments, lease_table_years, P82) )
)</f>
        <v/>
      </c>
      <c r="U82" s="14"/>
      <c r="V82" s="73">
        <f t="shared" si="5"/>
        <v>69</v>
      </c>
      <c r="W82" s="74" t="str" cm="1">
        <f t="array" ref="W82">_xlfn.IFS(
OR(W81=$B$4, W81=""),"",
TRUE,W81+1
)</f>
        <v/>
      </c>
      <c r="X82" s="75" t="str" cm="1">
        <f t="array" ref="X82">_xlfn.IFS(X81="","",
W82="", "",
AND($B$3="İllik"),DATE(YEAR(X81)+1,MONTH(X81),DAY(X81) ),
AND($B$3="Aylıq", $AH$14="Not end"), EDATE(X81,1),
AND($B$3="Aylıq", $AH$14="End"), EOMONTH(X81,1)
)</f>
        <v/>
      </c>
      <c r="Y82" s="75" t="str" cm="1">
        <f t="array" aca="1" ref="Y82" ca="1">_xlfn.IFS(
AND($B$7="Dövrün əvvəlində", Y81&lt;=last_rou_date), DATE(YEAR(Y81)+1, 12, 31),
AND($B$7="Dövrün sonunda", Y81&lt;=last_payment_date), DATE(YEAR(Y81)+1, 12, 31),
TRUE, ""
)</f>
        <v/>
      </c>
      <c r="Z82" s="75" t="str" cm="1">
        <f t="array" aca="1" ref="Z82" ca="1">_xlfn.IFS(
AND($AN$14="Not year_end", Z81&gt;last_payment_date), "",
AND($AN$14="Year_end", Z81&gt;=last_payment_date), "",
AND($AN$14="Year_end"), DATE(YEAR(Z81+1), 12, 31),
AND($AN$14="Not year_end", MONTH(Z81)=12, DAY(Z81)=31), DATE(YEAR(Z80)+1, MONTH(Z80), DAY(Z80)),
AND($AN$14="Not year_end", OR(MONTH(Z81)&lt;&gt;12, DAY(Z81)&lt;&gt;31) ), DATE(YEAR(Z81), 12, 31)
)</f>
        <v/>
      </c>
      <c r="AA82" s="75" t="str" cm="1">
        <f t="array" aca="1" ref="AA82" ca="1">_xlfn.IFS(AA81="", "",
AND(AA81=last_payment_date, OR(MONTH(AA81)&lt;&gt;12, DAY(AA81)&lt;&gt;31) ), DATE(YEAR(AA81), 12, 31),
AND(MONTH(AA81)=12, DAY(AA81)=31, AA81&gt;=last_payment_date), "",
AND(MONTH(AA81)=12, DAY(AA81)&lt;&gt;31),  EOMONTH(AA81,0),
AND(MONTH(AA81)=12, DAY(AA81)=31, $AH$14="Not end"),  EDATE(AA80,1),
AND($AH$14="Not end"), EDATE(AA81, 1),
AND($AH$14="End"), EOMONTH(AA81, 1)
)</f>
        <v/>
      </c>
      <c r="AB82" s="75" t="str" cm="1">
        <f t="array" aca="1" ref="AB82" ca="1">_xlfn.IFS(AB81="","",
AND(AB81=last_rou_date), "",
AND($B$3="İllik"),DATE(YEAR(AB81)+1,MONTH(AB81),DAY(AB81) ),
AND($B$3="Aylıq", $AH$14="Not end"), EDATE(AB81,1),
AND($B$3="Aylıq", $AH$14="End"), EOMONTH(AB81,1)
)</f>
        <v/>
      </c>
      <c r="AC82" s="75" t="str" cm="1">
        <f t="array" aca="1" ref="AC82" ca="1">_xlfn.IFS(
AND($AN$14="Not year_end", AC81&gt;last_rou_date), "",
AND($AN$14="Year_end", AC81&gt;=last_rou_date), "",
AND($AN$14="Year_end"), DATE(YEAR(AC81+1), 12, 31),
AND($AN$14="Not year_end", MONTH(AC81)=12, DAY(AC81)=31), DATE(YEAR(AC80)+1, MONTH(AC80), DAY(AC80)),
AND($AN$14="Not year_end", OR(MONTH(AC81)&lt;&gt;12, DAY(AC81)&lt;&gt;31) ), DATE(YEAR(AC81), 12, 31)
)</f>
        <v/>
      </c>
      <c r="AD82" s="75" t="str" cm="1">
        <f t="array" aca="1" ref="AD82" ca="1">_xlfn.IFS(AD81="", "",
AND(AD81=last_rou_date, OR(MONTH(AD81)&lt;&gt;12, DAY(AD81)&lt;&gt;31) ), DATE(YEAR(AD81), 12, 31),
AND(MONTH(AD81)=12, DAY(AD81)=31, AD81&gt;=last_rou_date), "",
AND(MONTH(AD81)=12, DAY(AD81)&lt;&gt;31),  EOMONTH(AD81,0),
AND(MONTH(AD81)=12, DAY(AD81)=31, $AH$14="Not end"),  EDATE(AD80,1),
AND($AH$14="Not end"), EDATE(AD81, 1),
AND($AH$14="End"), EOMONTH(AD81, 1)
)</f>
        <v/>
      </c>
      <c r="AE82" s="68" t="str" cm="1">
        <f t="array" ref="AE82">_xlfn.IFS(W82="", "",
AND(W82&gt;0, W82&lt;=$B$4, $C$2="İllik artım, faiz olaraq", $D$2&gt;0, $B$3="İllik"), $B$5*((1+$D$2)^(W82-1)),
AND(W82&gt;0, W82&lt;=$B$4, $C$2="İllik artım, faiz olaraq", $D$2&gt;0, $B$3="Aylıq"), $B$5*((1+$D$2)^ROUNDDOWN((W82-1)/12,0)),
AND(W82=1, $C$2="Aşağıdakı kimi dəyişir", ), $B$5,
AND(W82&gt;1, W82&lt;=$B$4, $C$2="Aşağıdakı kimi dəyişir"), IFERROR(VLOOKUP(W82, $C$4:$D$7, 2, FALSE), AE81),
AND(W82&gt;0, W82&lt;=$B$4), $B$5,
TRUE,0 )</f>
        <v/>
      </c>
      <c r="AF82" s="76" t="str">
        <f t="shared" ca="1" si="4"/>
        <v/>
      </c>
    </row>
    <row r="83" spans="1:32" x14ac:dyDescent="0.4">
      <c r="A83" s="13" cm="1">
        <f t="array" aca="1" ref="A83" ca="1">_xlfn.IFS(
AND(SUMIFS(lease_table_interest_accruals, lease_table_dates, A82)&gt;0, COUNTIFS($E$14:E82, "Interest accrual", $A$14:A82, A82)=0),  A82,
AND(SUMIFS(lease_table_payments, lease_table_dates, A82)&gt;0, COUNTIFS($E$14:E82, "Payment", $A$14:A82, A82)=0),  A82,
AND(SUMIFS(rou_table_deprs, rou_table_dates, A82)&gt;0, COUNTIFS($E$14:E82, "Depreciation", $A$14:A82, A82)=0),  A82,
TRUE,  IFERROR(INDEX(rou_table_dates,  MATCH(A82, rou_table_dates)+1, ), "")
)</f>
        <v>45369</v>
      </c>
      <c r="B83" s="1" t="str" cm="1">
        <f t="array" aca="1" ref="B83" ca="1">_xlfn.IFS(
AND(E83="Payment", A83=$B$2), $AM$14,
E83="Payment", $AM$15,
E83="Interest accrual", $AM$18,
E83="Depreciation", $AM$17,
TRUE, "")</f>
        <v>Lizinq öhdəliyi</v>
      </c>
      <c r="C83" s="1" t="str" cm="1">
        <f t="array" aca="1" ref="C83" ca="1">_xlfn.IFS(
E83="Payment", $AM$19,
E83="Interest accrual", $AM$15,
E83="Depreciation", $AM$16,
TRUE, "")</f>
        <v>Pul vəsaitləri/Kreditor borcları</v>
      </c>
      <c r="D83" s="14" cm="1">
        <f t="array" aca="1" ref="D83" ca="1">_xlfn.IFS(
E83="Payment", _xlfn.XLOOKUP(A83, lease_table_dates, lease_table_payments, 0, 0),
E83="Interest accrual", _xlfn.XLOOKUP(A83, lease_table_dates, lease_table_interest_accruals, 0, 0),
E83="Depreciation", _xlfn.XLOOKUP(A83, rou_table_dates, rou_table_deprs, 0, 0),
TRUE, ""
)</f>
        <v>3400</v>
      </c>
      <c r="E83" s="7" t="str" cm="1">
        <f t="array" aca="1" ref="E83" ca="1">_xlfn.IFS(
AND(SUMIFS(lease_table_interest_accruals, lease_table_dates, A83)&gt;0, COUNTIFS($E$14:E82, "Interest accrual", $A$14:A82, A83)=0), "Interest accrual",
AND(SUMIFS(lease_table_payments, lease_table_dates, A83)&gt;0, COUNTIFS($E$14:E82, "Payment", $A$14:A82, A83)=0), "Payment",
AND(SUMIFS(rou_table_deprs, rou_table_dates, A83)&gt;0, COUNTIFS($E$14:E82, "Depreciation", $A$14:A82, A83)=0), "Depreciation",
TRUE,  ""
)</f>
        <v>Payment</v>
      </c>
      <c r="G83" s="13" t="str" cm="1">
        <f t="array" aca="1" ref="G83" ca="1">_xlfn.IFS(
AND($B$11="Hə", $B$3="İllik"), Z83,
AND($B$11="Hə", $B$3="Aylıq"), AA83,
$B$11="Yox", X83)</f>
        <v/>
      </c>
      <c r="H83" s="14" t="str" cm="1">
        <f t="array" aca="1" ref="H83" ca="1">_xlfn.IFS( G83="", "",
TRUE, ROUND( H82+I83-J83, 2) )</f>
        <v/>
      </c>
      <c r="I83" s="14" t="str" cm="1">
        <f t="array" aca="1" ref="I83" ca="1">_xlfn.IFS(G83="", "",
G83=last_payment_date, (J83-H82),
 TRUE,  -  (H82- H82* (1+$B$6)^ (_xlfn.DAYS(G83,G82)/365) )
)</f>
        <v/>
      </c>
      <c r="J83" s="14" t="str" cm="1">
        <f t="array" aca="1" ref="J83" ca="1">_xlfn.IFS(G83="", "",
TRUE, _xlfn.XLOOKUP(G83,  payment_dates, payments,0,0)
)</f>
        <v/>
      </c>
      <c r="L83" s="2" t="str" cm="1">
        <f t="array" aca="1" ref="L83" ca="1">_xlfn.IFS(
AND($B$11="Hə", $B$3="İllik"), AC83,
AND($B$11="Hə", $B$3="Aylıq"), AD83,
$B$11="Yox", AB83)</f>
        <v/>
      </c>
      <c r="M83" s="14" t="str" cm="1">
        <f t="array" aca="1" ref="M83" ca="1">_xlfn.IFS( L83="", "",
(M82-N83)&lt;=0.5, 0,
TRUE,  M82-N83)</f>
        <v/>
      </c>
      <c r="N83" s="15" t="str" cm="1">
        <f t="array" aca="1" ref="N83" ca="1">_xlfn.IFS(
L83="", "",
TRUE, MIN(M82, ROUND($M$14/ (last_rou_date - $B$2) * (L83-L82), 2) )
)</f>
        <v/>
      </c>
      <c r="P83" s="22" t="str">
        <f t="shared" ca="1" si="3"/>
        <v/>
      </c>
      <c r="Q83" s="14" t="str" cm="1">
        <f t="array" aca="1" ref="Q83" ca="1">_xlfn.IFS(P83="","",
$B$11="Hə", _xlfn.XLOOKUP(DATE(P83, 12, 31), rou_table_dates, rou_table_nbvs,0, 0),
TRUE,  MAX(0, ROUND($M$14 - $M$14/ (last_rou_date - $B$2) * (DATE(P83,12,31) - $B$2), 2) )
)</f>
        <v/>
      </c>
      <c r="R83" s="57" t="str" cm="1">
        <f t="array" aca="1" ref="R83" ca="1">_xlfn.IFS(P83="","",
$B$11="Hə", _xlfn.XLOOKUP(DATE(P83, 12, 31), lease_table_dates, lease_table_balances,0, 0),
TRUE, IFERROR( XNPV($B$6, IF(payment_dates &gt;DATE(P83, 12, 31), payments,  0),  IF(payment_dates &gt;DATE(P83, 12, 31), payment_dates,  DATE(P83, 12, 31))    ),0)
)</f>
        <v/>
      </c>
      <c r="S83" s="14" t="str" cm="1">
        <f t="array" aca="1" ref="S83" ca="1">_xlfn.IFS(P83="","",
TRUE,  MIN( MIN(Q82, $M$14), ROUND($M$14/ (last_rou_date - $B$2) * (DATE(P83,12,31) - MAX($B$2, DATE(P83-1, 12, 31))), 2) )
)</f>
        <v/>
      </c>
      <c r="T83" s="15" t="str" cm="1">
        <f t="array" aca="1" ref="T83" ca="1">_xlfn.IFS(P83="", "",
ISTEXT(R82), R83- (H83 - SUMIFS( lease_table_payments, lease_table_years, P83) -$AG$14 ),
AND(ISNUMBER(R82), R83&lt;&gt;""),   R83- (R82 - SUMIFS( lease_table_payments, lease_table_years, P83) )
)</f>
        <v/>
      </c>
      <c r="U83" s="14"/>
      <c r="V83" s="73">
        <f t="shared" si="5"/>
        <v>70</v>
      </c>
      <c r="W83" s="74" t="str" cm="1">
        <f t="array" ref="W83">_xlfn.IFS(
OR(W82=$B$4, W82=""),"",
TRUE,W82+1
)</f>
        <v/>
      </c>
      <c r="X83" s="75" t="str" cm="1">
        <f t="array" ref="X83">_xlfn.IFS(X82="","",
W83="", "",
AND($B$3="İllik"),DATE(YEAR(X82)+1,MONTH(X82),DAY(X82) ),
AND($B$3="Aylıq", $AH$14="Not end"), EDATE(X82,1),
AND($B$3="Aylıq", $AH$14="End"), EOMONTH(X82,1)
)</f>
        <v/>
      </c>
      <c r="Y83" s="75" t="str" cm="1">
        <f t="array" aca="1" ref="Y83" ca="1">_xlfn.IFS(
AND($B$7="Dövrün əvvəlində", Y82&lt;=last_rou_date), DATE(YEAR(Y82)+1, 12, 31),
AND($B$7="Dövrün sonunda", Y82&lt;=last_payment_date), DATE(YEAR(Y82)+1, 12, 31),
TRUE, ""
)</f>
        <v/>
      </c>
      <c r="Z83" s="75" t="str" cm="1">
        <f t="array" aca="1" ref="Z83" ca="1">_xlfn.IFS(
AND($AN$14="Not year_end", Z82&gt;last_payment_date), "",
AND($AN$14="Year_end", Z82&gt;=last_payment_date), "",
AND($AN$14="Year_end"), DATE(YEAR(Z82+1), 12, 31),
AND($AN$14="Not year_end", MONTH(Z82)=12, DAY(Z82)=31), DATE(YEAR(Z81)+1, MONTH(Z81), DAY(Z81)),
AND($AN$14="Not year_end", OR(MONTH(Z82)&lt;&gt;12, DAY(Z82)&lt;&gt;31) ), DATE(YEAR(Z82), 12, 31)
)</f>
        <v/>
      </c>
      <c r="AA83" s="75" t="str" cm="1">
        <f t="array" aca="1" ref="AA83" ca="1">_xlfn.IFS(AA82="", "",
AND(AA82=last_payment_date, OR(MONTH(AA82)&lt;&gt;12, DAY(AA82)&lt;&gt;31) ), DATE(YEAR(AA82), 12, 31),
AND(MONTH(AA82)=12, DAY(AA82)=31, AA82&gt;=last_payment_date), "",
AND(MONTH(AA82)=12, DAY(AA82)&lt;&gt;31),  EOMONTH(AA82,0),
AND(MONTH(AA82)=12, DAY(AA82)=31, $AH$14="Not end"),  EDATE(AA81,1),
AND($AH$14="Not end"), EDATE(AA82, 1),
AND($AH$14="End"), EOMONTH(AA82, 1)
)</f>
        <v/>
      </c>
      <c r="AB83" s="75" t="str" cm="1">
        <f t="array" aca="1" ref="AB83" ca="1">_xlfn.IFS(AB82="","",
AND(AB82=last_rou_date), "",
AND($B$3="İllik"),DATE(YEAR(AB82)+1,MONTH(AB82),DAY(AB82) ),
AND($B$3="Aylıq", $AH$14="Not end"), EDATE(AB82,1),
AND($B$3="Aylıq", $AH$14="End"), EOMONTH(AB82,1)
)</f>
        <v/>
      </c>
      <c r="AC83" s="75" t="str" cm="1">
        <f t="array" aca="1" ref="AC83" ca="1">_xlfn.IFS(
AND($AN$14="Not year_end", AC82&gt;last_rou_date), "",
AND($AN$14="Year_end", AC82&gt;=last_rou_date), "",
AND($AN$14="Year_end"), DATE(YEAR(AC82+1), 12, 31),
AND($AN$14="Not year_end", MONTH(AC82)=12, DAY(AC82)=31), DATE(YEAR(AC81)+1, MONTH(AC81), DAY(AC81)),
AND($AN$14="Not year_end", OR(MONTH(AC82)&lt;&gt;12, DAY(AC82)&lt;&gt;31) ), DATE(YEAR(AC82), 12, 31)
)</f>
        <v/>
      </c>
      <c r="AD83" s="75" t="str" cm="1">
        <f t="array" aca="1" ref="AD83" ca="1">_xlfn.IFS(AD82="", "",
AND(AD82=last_rou_date, OR(MONTH(AD82)&lt;&gt;12, DAY(AD82)&lt;&gt;31) ), DATE(YEAR(AD82), 12, 31),
AND(MONTH(AD82)=12, DAY(AD82)=31, AD82&gt;=last_rou_date), "",
AND(MONTH(AD82)=12, DAY(AD82)&lt;&gt;31),  EOMONTH(AD82,0),
AND(MONTH(AD82)=12, DAY(AD82)=31, $AH$14="Not end"),  EDATE(AD81,1),
AND($AH$14="Not end"), EDATE(AD82, 1),
AND($AH$14="End"), EOMONTH(AD82, 1)
)</f>
        <v/>
      </c>
      <c r="AE83" s="68" t="str" cm="1">
        <f t="array" ref="AE83">_xlfn.IFS(W83="", "",
AND(W83&gt;0, W83&lt;=$B$4, $C$2="İllik artım, faiz olaraq", $D$2&gt;0, $B$3="İllik"), $B$5*((1+$D$2)^(W83-1)),
AND(W83&gt;0, W83&lt;=$B$4, $C$2="İllik artım, faiz olaraq", $D$2&gt;0, $B$3="Aylıq"), $B$5*((1+$D$2)^ROUNDDOWN((W83-1)/12,0)),
AND(W83=1, $C$2="Aşağıdakı kimi dəyişir", ), $B$5,
AND(W83&gt;1, W83&lt;=$B$4, $C$2="Aşağıdakı kimi dəyişir"), IFERROR(VLOOKUP(W83, $C$4:$D$7, 2, FALSE), AE82),
AND(W83&gt;0, W83&lt;=$B$4), $B$5,
TRUE,0 )</f>
        <v/>
      </c>
      <c r="AF83" s="76" t="str">
        <f t="shared" ca="1" si="4"/>
        <v/>
      </c>
    </row>
    <row r="84" spans="1:32" x14ac:dyDescent="0.4">
      <c r="A84" s="13" cm="1">
        <f t="array" aca="1" ref="A84" ca="1">_xlfn.IFS(
AND(SUMIFS(lease_table_interest_accruals, lease_table_dates, A83)&gt;0, COUNTIFS($E$14:E83, "Interest accrual", $A$14:A83, A83)=0),  A83,
AND(SUMIFS(lease_table_payments, lease_table_dates, A83)&gt;0, COUNTIFS($E$14:E83, "Payment", $A$14:A83, A83)=0),  A83,
AND(SUMIFS(rou_table_deprs, rou_table_dates, A83)&gt;0, COUNTIFS($E$14:E83, "Depreciation", $A$14:A83, A83)=0),  A83,
TRUE,  IFERROR(INDEX(rou_table_dates,  MATCH(A83, rou_table_dates)+1, ), "")
)</f>
        <v>45369</v>
      </c>
      <c r="B84" s="1" t="str" cm="1">
        <f t="array" aca="1" ref="B84" ca="1">_xlfn.IFS(
AND(E84="Payment", A84=$B$2), $AM$14,
E84="Payment", $AM$15,
E84="Interest accrual", $AM$18,
E84="Depreciation", $AM$17,
TRUE, "")</f>
        <v>Amortizasiya xərci</v>
      </c>
      <c r="C84" s="1" t="str" cm="1">
        <f t="array" aca="1" ref="C84" ca="1">_xlfn.IFS(
E84="Payment", $AM$19,
E84="Interest accrual", $AM$15,
E84="Depreciation", $AM$16,
TRUE, "")</f>
        <v>İstifadə hüququ - Yığılmış amortizasiya</v>
      </c>
      <c r="D84" s="14" cm="1">
        <f t="array" aca="1" ref="D84" ca="1">_xlfn.IFS(
E84="Payment", _xlfn.XLOOKUP(A84, lease_table_dates, lease_table_payments, 0, 0),
E84="Interest accrual", _xlfn.XLOOKUP(A84, lease_table_dates, lease_table_interest_accruals, 0, 0),
E84="Depreciation", _xlfn.XLOOKUP(A84, rou_table_dates, rou_table_deprs, 0, 0),
TRUE, ""
)</f>
        <v>2586.85</v>
      </c>
      <c r="E84" s="7" t="str" cm="1">
        <f t="array" aca="1" ref="E84" ca="1">_xlfn.IFS(
AND(SUMIFS(lease_table_interest_accruals, lease_table_dates, A84)&gt;0, COUNTIFS($E$14:E83, "Interest accrual", $A$14:A83, A84)=0), "Interest accrual",
AND(SUMIFS(lease_table_payments, lease_table_dates, A84)&gt;0, COUNTIFS($E$14:E83, "Payment", $A$14:A83, A84)=0), "Payment",
AND(SUMIFS(rou_table_deprs, rou_table_dates, A84)&gt;0, COUNTIFS($E$14:E83, "Depreciation", $A$14:A83, A84)=0), "Depreciation",
TRUE,  ""
)</f>
        <v>Depreciation</v>
      </c>
      <c r="G84" s="13" t="str" cm="1">
        <f t="array" aca="1" ref="G84" ca="1">_xlfn.IFS(
AND($B$11="Hə", $B$3="İllik"), Z84,
AND($B$11="Hə", $B$3="Aylıq"), AA84,
$B$11="Yox", X84)</f>
        <v/>
      </c>
      <c r="H84" s="14" t="str" cm="1">
        <f t="array" aca="1" ref="H84" ca="1">_xlfn.IFS( G84="", "",
TRUE, ROUND( H83+I84-J84, 2) )</f>
        <v/>
      </c>
      <c r="I84" s="14" t="str" cm="1">
        <f t="array" aca="1" ref="I84" ca="1">_xlfn.IFS(G84="", "",
G84=last_payment_date, (J84-H83),
 TRUE,  -  (H83- H83* (1+$B$6)^ (_xlfn.DAYS(G84,G83)/365) )
)</f>
        <v/>
      </c>
      <c r="J84" s="14" t="str" cm="1">
        <f t="array" aca="1" ref="J84" ca="1">_xlfn.IFS(G84="", "",
TRUE, _xlfn.XLOOKUP(G84,  payment_dates, payments,0,0)
)</f>
        <v/>
      </c>
      <c r="L84" s="2" t="str" cm="1">
        <f t="array" aca="1" ref="L84" ca="1">_xlfn.IFS(
AND($B$11="Hə", $B$3="İllik"), AC84,
AND($B$11="Hə", $B$3="Aylıq"), AD84,
$B$11="Yox", AB84)</f>
        <v/>
      </c>
      <c r="M84" s="14" t="str" cm="1">
        <f t="array" aca="1" ref="M84" ca="1">_xlfn.IFS( L84="", "",
(M83-N84)&lt;=0.5, 0,
TRUE,  M83-N84)</f>
        <v/>
      </c>
      <c r="N84" s="15" t="str" cm="1">
        <f t="array" aca="1" ref="N84" ca="1">_xlfn.IFS(
L84="", "",
TRUE, MIN(M83, ROUND($M$14/ (last_rou_date - $B$2) * (L84-L83), 2) )
)</f>
        <v/>
      </c>
      <c r="P84" s="22" t="str">
        <f t="shared" ca="1" si="3"/>
        <v/>
      </c>
      <c r="Q84" s="14" t="str" cm="1">
        <f t="array" aca="1" ref="Q84" ca="1">_xlfn.IFS(P84="","",
$B$11="Hə", _xlfn.XLOOKUP(DATE(P84, 12, 31), rou_table_dates, rou_table_nbvs,0, 0),
TRUE,  MAX(0, ROUND($M$14 - $M$14/ (last_rou_date - $B$2) * (DATE(P84,12,31) - $B$2), 2) )
)</f>
        <v/>
      </c>
      <c r="R84" s="57" t="str" cm="1">
        <f t="array" aca="1" ref="R84" ca="1">_xlfn.IFS(P84="","",
$B$11="Hə", _xlfn.XLOOKUP(DATE(P84, 12, 31), lease_table_dates, lease_table_balances,0, 0),
TRUE, IFERROR( XNPV($B$6, IF(payment_dates &gt;DATE(P84, 12, 31), payments,  0),  IF(payment_dates &gt;DATE(P84, 12, 31), payment_dates,  DATE(P84, 12, 31))    ),0)
)</f>
        <v/>
      </c>
      <c r="S84" s="14" t="str" cm="1">
        <f t="array" aca="1" ref="S84" ca="1">_xlfn.IFS(P84="","",
TRUE,  MIN( MIN(Q83, $M$14), ROUND($M$14/ (last_rou_date - $B$2) * (DATE(P84,12,31) - MAX($B$2, DATE(P84-1, 12, 31))), 2) )
)</f>
        <v/>
      </c>
      <c r="T84" s="15" t="str" cm="1">
        <f t="array" aca="1" ref="T84" ca="1">_xlfn.IFS(P84="", "",
ISTEXT(R83), R84- (H84 - SUMIFS( lease_table_payments, lease_table_years, P84) -$AG$14 ),
AND(ISNUMBER(R83), R84&lt;&gt;""),   R84- (R83 - SUMIFS( lease_table_payments, lease_table_years, P84) )
)</f>
        <v/>
      </c>
      <c r="U84" s="14"/>
      <c r="V84" s="73">
        <f t="shared" si="5"/>
        <v>71</v>
      </c>
      <c r="W84" s="74" t="str" cm="1">
        <f t="array" ref="W84">_xlfn.IFS(
OR(W83=$B$4, W83=""),"",
TRUE,W83+1
)</f>
        <v/>
      </c>
      <c r="X84" s="75" t="str" cm="1">
        <f t="array" ref="X84">_xlfn.IFS(X83="","",
W84="", "",
AND($B$3="İllik"),DATE(YEAR(X83)+1,MONTH(X83),DAY(X83) ),
AND($B$3="Aylıq", $AH$14="Not end"), EDATE(X83,1),
AND($B$3="Aylıq", $AH$14="End"), EOMONTH(X83,1)
)</f>
        <v/>
      </c>
      <c r="Y84" s="75" t="str" cm="1">
        <f t="array" aca="1" ref="Y84" ca="1">_xlfn.IFS(
AND($B$7="Dövrün əvvəlində", Y83&lt;=last_rou_date), DATE(YEAR(Y83)+1, 12, 31),
AND($B$7="Dövrün sonunda", Y83&lt;=last_payment_date), DATE(YEAR(Y83)+1, 12, 31),
TRUE, ""
)</f>
        <v/>
      </c>
      <c r="Z84" s="75" t="str" cm="1">
        <f t="array" aca="1" ref="Z84" ca="1">_xlfn.IFS(
AND($AN$14="Not year_end", Z83&gt;last_payment_date), "",
AND($AN$14="Year_end", Z83&gt;=last_payment_date), "",
AND($AN$14="Year_end"), DATE(YEAR(Z83+1), 12, 31),
AND($AN$14="Not year_end", MONTH(Z83)=12, DAY(Z83)=31), DATE(YEAR(Z82)+1, MONTH(Z82), DAY(Z82)),
AND($AN$14="Not year_end", OR(MONTH(Z83)&lt;&gt;12, DAY(Z83)&lt;&gt;31) ), DATE(YEAR(Z83), 12, 31)
)</f>
        <v/>
      </c>
      <c r="AA84" s="75" t="str" cm="1">
        <f t="array" aca="1" ref="AA84" ca="1">_xlfn.IFS(AA83="", "",
AND(AA83=last_payment_date, OR(MONTH(AA83)&lt;&gt;12, DAY(AA83)&lt;&gt;31) ), DATE(YEAR(AA83), 12, 31),
AND(MONTH(AA83)=12, DAY(AA83)=31, AA83&gt;=last_payment_date), "",
AND(MONTH(AA83)=12, DAY(AA83)&lt;&gt;31),  EOMONTH(AA83,0),
AND(MONTH(AA83)=12, DAY(AA83)=31, $AH$14="Not end"),  EDATE(AA82,1),
AND($AH$14="Not end"), EDATE(AA83, 1),
AND($AH$14="End"), EOMONTH(AA83, 1)
)</f>
        <v/>
      </c>
      <c r="AB84" s="75" t="str" cm="1">
        <f t="array" aca="1" ref="AB84" ca="1">_xlfn.IFS(AB83="","",
AND(AB83=last_rou_date), "",
AND($B$3="İllik"),DATE(YEAR(AB83)+1,MONTH(AB83),DAY(AB83) ),
AND($B$3="Aylıq", $AH$14="Not end"), EDATE(AB83,1),
AND($B$3="Aylıq", $AH$14="End"), EOMONTH(AB83,1)
)</f>
        <v/>
      </c>
      <c r="AC84" s="75" t="str" cm="1">
        <f t="array" aca="1" ref="AC84" ca="1">_xlfn.IFS(
AND($AN$14="Not year_end", AC83&gt;last_rou_date), "",
AND($AN$14="Year_end", AC83&gt;=last_rou_date), "",
AND($AN$14="Year_end"), DATE(YEAR(AC83+1), 12, 31),
AND($AN$14="Not year_end", MONTH(AC83)=12, DAY(AC83)=31), DATE(YEAR(AC82)+1, MONTH(AC82), DAY(AC82)),
AND($AN$14="Not year_end", OR(MONTH(AC83)&lt;&gt;12, DAY(AC83)&lt;&gt;31) ), DATE(YEAR(AC83), 12, 31)
)</f>
        <v/>
      </c>
      <c r="AD84" s="75" t="str" cm="1">
        <f t="array" aca="1" ref="AD84" ca="1">_xlfn.IFS(AD83="", "",
AND(AD83=last_rou_date, OR(MONTH(AD83)&lt;&gt;12, DAY(AD83)&lt;&gt;31) ), DATE(YEAR(AD83), 12, 31),
AND(MONTH(AD83)=12, DAY(AD83)=31, AD83&gt;=last_rou_date), "",
AND(MONTH(AD83)=12, DAY(AD83)&lt;&gt;31),  EOMONTH(AD83,0),
AND(MONTH(AD83)=12, DAY(AD83)=31, $AH$14="Not end"),  EDATE(AD82,1),
AND($AH$14="Not end"), EDATE(AD83, 1),
AND($AH$14="End"), EOMONTH(AD83, 1)
)</f>
        <v/>
      </c>
      <c r="AE84" s="68" t="str" cm="1">
        <f t="array" ref="AE84">_xlfn.IFS(W84="", "",
AND(W84&gt;0, W84&lt;=$B$4, $C$2="İllik artım, faiz olaraq", $D$2&gt;0, $B$3="İllik"), $B$5*((1+$D$2)^(W84-1)),
AND(W84&gt;0, W84&lt;=$B$4, $C$2="İllik artım, faiz olaraq", $D$2&gt;0, $B$3="Aylıq"), $B$5*((1+$D$2)^ROUNDDOWN((W84-1)/12,0)),
AND(W84=1, $C$2="Aşağıdakı kimi dəyişir", ), $B$5,
AND(W84&gt;1, W84&lt;=$B$4, $C$2="Aşağıdakı kimi dəyişir"), IFERROR(VLOOKUP(W84, $C$4:$D$7, 2, FALSE), AE83),
AND(W84&gt;0, W84&lt;=$B$4), $B$5,
TRUE,0 )</f>
        <v/>
      </c>
      <c r="AF84" s="76" t="str">
        <f t="shared" ca="1" si="4"/>
        <v/>
      </c>
    </row>
    <row r="85" spans="1:32" x14ac:dyDescent="0.4">
      <c r="A85" s="13" cm="1">
        <f t="array" aca="1" ref="A85" ca="1">_xlfn.IFS(
AND(SUMIFS(lease_table_interest_accruals, lease_table_dates, A84)&gt;0, COUNTIFS($E$14:E84, "Interest accrual", $A$14:A84, A84)=0),  A84,
AND(SUMIFS(lease_table_payments, lease_table_dates, A84)&gt;0, COUNTIFS($E$14:E84, "Payment", $A$14:A84, A84)=0),  A84,
AND(SUMIFS(rou_table_deprs, rou_table_dates, A84)&gt;0, COUNTIFS($E$14:E84, "Depreciation", $A$14:A84, A84)=0),  A84,
TRUE,  IFERROR(INDEX(rou_table_dates,  MATCH(A84, rou_table_dates)+1, ), "")
)</f>
        <v>45400</v>
      </c>
      <c r="B85" s="1" t="str" cm="1">
        <f t="array" aca="1" ref="B85" ca="1">_xlfn.IFS(
AND(E85="Payment", A85=$B$2), $AM$14,
E85="Payment", $AM$15,
E85="Interest accrual", $AM$18,
E85="Depreciation", $AM$17,
TRUE, "")</f>
        <v>Faiz xərci</v>
      </c>
      <c r="C85" s="1" t="str" cm="1">
        <f t="array" aca="1" ref="C85" ca="1">_xlfn.IFS(
E85="Payment", $AM$19,
E85="Interest accrual", $AM$15,
E85="Depreciation", $AM$16,
TRUE, "")</f>
        <v>Lizinq öhdəliyi</v>
      </c>
      <c r="D85" s="14" cm="1">
        <f t="array" aca="1" ref="D85" ca="1">_xlfn.IFS(
E85="Payment", _xlfn.XLOOKUP(A85, lease_table_dates, lease_table_payments, 0, 0),
E85="Interest accrual", _xlfn.XLOOKUP(A85, lease_table_dates, lease_table_interest_accruals, 0, 0),
E85="Depreciation", _xlfn.XLOOKUP(A85, rou_table_dates, rou_table_deprs, 0, 0),
TRUE, ""
)</f>
        <v>759.52463734136836</v>
      </c>
      <c r="E85" s="7" t="str" cm="1">
        <f t="array" aca="1" ref="E85" ca="1">_xlfn.IFS(
AND(SUMIFS(lease_table_interest_accruals, lease_table_dates, A85)&gt;0, COUNTIFS($E$14:E84, "Interest accrual", $A$14:A84, A85)=0), "Interest accrual",
AND(SUMIFS(lease_table_payments, lease_table_dates, A85)&gt;0, COUNTIFS($E$14:E84, "Payment", $A$14:A84, A85)=0), "Payment",
AND(SUMIFS(rou_table_deprs, rou_table_dates, A85)&gt;0, COUNTIFS($E$14:E84, "Depreciation", $A$14:A84, A85)=0), "Depreciation",
TRUE,  ""
)</f>
        <v>Interest accrual</v>
      </c>
      <c r="G85" s="13" t="str" cm="1">
        <f t="array" aca="1" ref="G85" ca="1">_xlfn.IFS(
AND($B$11="Hə", $B$3="İllik"), Z85,
AND($B$11="Hə", $B$3="Aylıq"), AA85,
$B$11="Yox", X85)</f>
        <v/>
      </c>
      <c r="H85" s="14" t="str" cm="1">
        <f t="array" aca="1" ref="H85" ca="1">_xlfn.IFS( G85="", "",
TRUE, ROUND( H84+I85-J85, 2) )</f>
        <v/>
      </c>
      <c r="I85" s="14" t="str" cm="1">
        <f t="array" aca="1" ref="I85" ca="1">_xlfn.IFS(G85="", "",
G85=last_payment_date, (J85-H84),
 TRUE,  -  (H84- H84* (1+$B$6)^ (_xlfn.DAYS(G85,G84)/365) )
)</f>
        <v/>
      </c>
      <c r="J85" s="14" t="str" cm="1">
        <f t="array" aca="1" ref="J85" ca="1">_xlfn.IFS(G85="", "",
TRUE, _xlfn.XLOOKUP(G85,  payment_dates, payments,0,0)
)</f>
        <v/>
      </c>
      <c r="L85" s="2" t="str" cm="1">
        <f t="array" aca="1" ref="L85" ca="1">_xlfn.IFS(
AND($B$11="Hə", $B$3="İllik"), AC85,
AND($B$11="Hə", $B$3="Aylıq"), AD85,
$B$11="Yox", AB85)</f>
        <v/>
      </c>
      <c r="M85" s="14" t="str" cm="1">
        <f t="array" aca="1" ref="M85" ca="1">_xlfn.IFS( L85="", "",
(M84-N85)&lt;=0.5, 0,
TRUE,  M84-N85)</f>
        <v/>
      </c>
      <c r="N85" s="15" t="str" cm="1">
        <f t="array" aca="1" ref="N85" ca="1">_xlfn.IFS(
L85="", "",
TRUE, MIN(M84, ROUND($M$14/ (last_rou_date - $B$2) * (L85-L84), 2) )
)</f>
        <v/>
      </c>
      <c r="P85" s="22" t="str">
        <f t="shared" ca="1" si="3"/>
        <v/>
      </c>
      <c r="Q85" s="14" t="str" cm="1">
        <f t="array" aca="1" ref="Q85" ca="1">_xlfn.IFS(P85="","",
$B$11="Hə", _xlfn.XLOOKUP(DATE(P85, 12, 31), rou_table_dates, rou_table_nbvs,0, 0),
TRUE,  MAX(0, ROUND($M$14 - $M$14/ (last_rou_date - $B$2) * (DATE(P85,12,31) - $B$2), 2) )
)</f>
        <v/>
      </c>
      <c r="R85" s="57" t="str" cm="1">
        <f t="array" aca="1" ref="R85" ca="1">_xlfn.IFS(P85="","",
$B$11="Hə", _xlfn.XLOOKUP(DATE(P85, 12, 31), lease_table_dates, lease_table_balances,0, 0),
TRUE, IFERROR( XNPV($B$6, IF(payment_dates &gt;DATE(P85, 12, 31), payments,  0),  IF(payment_dates &gt;DATE(P85, 12, 31), payment_dates,  DATE(P85, 12, 31))    ),0)
)</f>
        <v/>
      </c>
      <c r="S85" s="14" t="str" cm="1">
        <f t="array" aca="1" ref="S85" ca="1">_xlfn.IFS(P85="","",
TRUE,  MIN( MIN(Q84, $M$14), ROUND($M$14/ (last_rou_date - $B$2) * (DATE(P85,12,31) - MAX($B$2, DATE(P85-1, 12, 31))), 2) )
)</f>
        <v/>
      </c>
      <c r="T85" s="15" t="str" cm="1">
        <f t="array" aca="1" ref="T85" ca="1">_xlfn.IFS(P85="", "",
ISTEXT(R84), R85- (H85 - SUMIFS( lease_table_payments, lease_table_years, P85) -$AG$14 ),
AND(ISNUMBER(R84), R85&lt;&gt;""),   R85- (R84 - SUMIFS( lease_table_payments, lease_table_years, P85) )
)</f>
        <v/>
      </c>
      <c r="U85" s="14"/>
      <c r="V85" s="73">
        <f t="shared" si="5"/>
        <v>72</v>
      </c>
      <c r="W85" s="74" t="str" cm="1">
        <f t="array" ref="W85">_xlfn.IFS(
OR(W84=$B$4, W84=""),"",
TRUE,W84+1
)</f>
        <v/>
      </c>
      <c r="X85" s="75" t="str" cm="1">
        <f t="array" ref="X85">_xlfn.IFS(X84="","",
W85="", "",
AND($B$3="İllik"),DATE(YEAR(X84)+1,MONTH(X84),DAY(X84) ),
AND($B$3="Aylıq", $AH$14="Not end"), EDATE(X84,1),
AND($B$3="Aylıq", $AH$14="End"), EOMONTH(X84,1)
)</f>
        <v/>
      </c>
      <c r="Y85" s="75" t="str" cm="1">
        <f t="array" aca="1" ref="Y85" ca="1">_xlfn.IFS(
AND($B$7="Dövrün əvvəlində", Y84&lt;=last_rou_date), DATE(YEAR(Y84)+1, 12, 31),
AND($B$7="Dövrün sonunda", Y84&lt;=last_payment_date), DATE(YEAR(Y84)+1, 12, 31),
TRUE, ""
)</f>
        <v/>
      </c>
      <c r="Z85" s="75" t="str" cm="1">
        <f t="array" aca="1" ref="Z85" ca="1">_xlfn.IFS(
AND($AN$14="Not year_end", Z84&gt;last_payment_date), "",
AND($AN$14="Year_end", Z84&gt;=last_payment_date), "",
AND($AN$14="Year_end"), DATE(YEAR(Z84+1), 12, 31),
AND($AN$14="Not year_end", MONTH(Z84)=12, DAY(Z84)=31), DATE(YEAR(Z83)+1, MONTH(Z83), DAY(Z83)),
AND($AN$14="Not year_end", OR(MONTH(Z84)&lt;&gt;12, DAY(Z84)&lt;&gt;31) ), DATE(YEAR(Z84), 12, 31)
)</f>
        <v/>
      </c>
      <c r="AA85" s="75" t="str" cm="1">
        <f t="array" aca="1" ref="AA85" ca="1">_xlfn.IFS(AA84="", "",
AND(AA84=last_payment_date, OR(MONTH(AA84)&lt;&gt;12, DAY(AA84)&lt;&gt;31) ), DATE(YEAR(AA84), 12, 31),
AND(MONTH(AA84)=12, DAY(AA84)=31, AA84&gt;=last_payment_date), "",
AND(MONTH(AA84)=12, DAY(AA84)&lt;&gt;31),  EOMONTH(AA84,0),
AND(MONTH(AA84)=12, DAY(AA84)=31, $AH$14="Not end"),  EDATE(AA83,1),
AND($AH$14="Not end"), EDATE(AA84, 1),
AND($AH$14="End"), EOMONTH(AA84, 1)
)</f>
        <v/>
      </c>
      <c r="AB85" s="75" t="str" cm="1">
        <f t="array" aca="1" ref="AB85" ca="1">_xlfn.IFS(AB84="","",
AND(AB84=last_rou_date), "",
AND($B$3="İllik"),DATE(YEAR(AB84)+1,MONTH(AB84),DAY(AB84) ),
AND($B$3="Aylıq", $AH$14="Not end"), EDATE(AB84,1),
AND($B$3="Aylıq", $AH$14="End"), EOMONTH(AB84,1)
)</f>
        <v/>
      </c>
      <c r="AC85" s="75" t="str" cm="1">
        <f t="array" aca="1" ref="AC85" ca="1">_xlfn.IFS(
AND($AN$14="Not year_end", AC84&gt;last_rou_date), "",
AND($AN$14="Year_end", AC84&gt;=last_rou_date), "",
AND($AN$14="Year_end"), DATE(YEAR(AC84+1), 12, 31),
AND($AN$14="Not year_end", MONTH(AC84)=12, DAY(AC84)=31), DATE(YEAR(AC83)+1, MONTH(AC83), DAY(AC83)),
AND($AN$14="Not year_end", OR(MONTH(AC84)&lt;&gt;12, DAY(AC84)&lt;&gt;31) ), DATE(YEAR(AC84), 12, 31)
)</f>
        <v/>
      </c>
      <c r="AD85" s="75" t="str" cm="1">
        <f t="array" aca="1" ref="AD85" ca="1">_xlfn.IFS(AD84="", "",
AND(AD84=last_rou_date, OR(MONTH(AD84)&lt;&gt;12, DAY(AD84)&lt;&gt;31) ), DATE(YEAR(AD84), 12, 31),
AND(MONTH(AD84)=12, DAY(AD84)=31, AD84&gt;=last_rou_date), "",
AND(MONTH(AD84)=12, DAY(AD84)&lt;&gt;31),  EOMONTH(AD84,0),
AND(MONTH(AD84)=12, DAY(AD84)=31, $AH$14="Not end"),  EDATE(AD83,1),
AND($AH$14="Not end"), EDATE(AD84, 1),
AND($AH$14="End"), EOMONTH(AD84, 1)
)</f>
        <v/>
      </c>
      <c r="AE85" s="68" t="str" cm="1">
        <f t="array" ref="AE85">_xlfn.IFS(W85="", "",
AND(W85&gt;0, W85&lt;=$B$4, $C$2="İllik artım, faiz olaraq", $D$2&gt;0, $B$3="İllik"), $B$5*((1+$D$2)^(W85-1)),
AND(W85&gt;0, W85&lt;=$B$4, $C$2="İllik artım, faiz olaraq", $D$2&gt;0, $B$3="Aylıq"), $B$5*((1+$D$2)^ROUNDDOWN((W85-1)/12,0)),
AND(W85=1, $C$2="Aşağıdakı kimi dəyişir", ), $B$5,
AND(W85&gt;1, W85&lt;=$B$4, $C$2="Aşağıdakı kimi dəyişir"), IFERROR(VLOOKUP(W85, $C$4:$D$7, 2, FALSE), AE84),
AND(W85&gt;0, W85&lt;=$B$4), $B$5,
TRUE,0 )</f>
        <v/>
      </c>
      <c r="AF85" s="76" t="str">
        <f t="shared" ca="1" si="4"/>
        <v/>
      </c>
    </row>
    <row r="86" spans="1:32" x14ac:dyDescent="0.4">
      <c r="A86" s="13" cm="1">
        <f t="array" aca="1" ref="A86" ca="1">_xlfn.IFS(
AND(SUMIFS(lease_table_interest_accruals, lease_table_dates, A85)&gt;0, COUNTIFS($E$14:E85, "Interest accrual", $A$14:A85, A85)=0),  A85,
AND(SUMIFS(lease_table_payments, lease_table_dates, A85)&gt;0, COUNTIFS($E$14:E85, "Payment", $A$14:A85, A85)=0),  A85,
AND(SUMIFS(rou_table_deprs, rou_table_dates, A85)&gt;0, COUNTIFS($E$14:E85, "Depreciation", $A$14:A85, A85)=0),  A85,
TRUE,  IFERROR(INDEX(rou_table_dates,  MATCH(A85, rou_table_dates)+1, ), "")
)</f>
        <v>45400</v>
      </c>
      <c r="B86" s="1" t="str" cm="1">
        <f t="array" aca="1" ref="B86" ca="1">_xlfn.IFS(
AND(E86="Payment", A86=$B$2), $AM$14,
E86="Payment", $AM$15,
E86="Interest accrual", $AM$18,
E86="Depreciation", $AM$17,
TRUE, "")</f>
        <v>Lizinq öhdəliyi</v>
      </c>
      <c r="C86" s="1" t="str" cm="1">
        <f t="array" aca="1" ref="C86" ca="1">_xlfn.IFS(
E86="Payment", $AM$19,
E86="Interest accrual", $AM$15,
E86="Depreciation", $AM$16,
TRUE, "")</f>
        <v>Pul vəsaitləri/Kreditor borcları</v>
      </c>
      <c r="D86" s="14" cm="1">
        <f t="array" aca="1" ref="D86" ca="1">_xlfn.IFS(
E86="Payment", _xlfn.XLOOKUP(A86, lease_table_dates, lease_table_payments, 0, 0),
E86="Interest accrual", _xlfn.XLOOKUP(A86, lease_table_dates, lease_table_interest_accruals, 0, 0),
E86="Depreciation", _xlfn.XLOOKUP(A86, rou_table_dates, rou_table_deprs, 0, 0),
TRUE, ""
)</f>
        <v>3400</v>
      </c>
      <c r="E86" s="7" t="str" cm="1">
        <f t="array" aca="1" ref="E86" ca="1">_xlfn.IFS(
AND(SUMIFS(lease_table_interest_accruals, lease_table_dates, A86)&gt;0, COUNTIFS($E$14:E85, "Interest accrual", $A$14:A85, A86)=0), "Interest accrual",
AND(SUMIFS(lease_table_payments, lease_table_dates, A86)&gt;0, COUNTIFS($E$14:E85, "Payment", $A$14:A85, A86)=0), "Payment",
AND(SUMIFS(rou_table_deprs, rou_table_dates, A86)&gt;0, COUNTIFS($E$14:E85, "Depreciation", $A$14:A85, A86)=0), "Depreciation",
TRUE,  ""
)</f>
        <v>Payment</v>
      </c>
      <c r="G86" s="13" t="str" cm="1">
        <f t="array" aca="1" ref="G86" ca="1">_xlfn.IFS(
AND($B$11="Hə", $B$3="İllik"), Z86,
AND($B$11="Hə", $B$3="Aylıq"), AA86,
$B$11="Yox", X86)</f>
        <v/>
      </c>
      <c r="H86" s="14" t="str" cm="1">
        <f t="array" aca="1" ref="H86" ca="1">_xlfn.IFS( G86="", "",
TRUE, ROUND( H85+I86-J86, 2) )</f>
        <v/>
      </c>
      <c r="I86" s="14" t="str" cm="1">
        <f t="array" aca="1" ref="I86" ca="1">_xlfn.IFS(G86="", "",
G86=last_payment_date, (J86-H85),
 TRUE,  -  (H85- H85* (1+$B$6)^ (_xlfn.DAYS(G86,G85)/365) )
)</f>
        <v/>
      </c>
      <c r="J86" s="14" t="str" cm="1">
        <f t="array" aca="1" ref="J86" ca="1">_xlfn.IFS(G86="", "",
TRUE, _xlfn.XLOOKUP(G86,  payment_dates, payments,0,0)
)</f>
        <v/>
      </c>
      <c r="L86" s="2" t="str" cm="1">
        <f t="array" aca="1" ref="L86" ca="1">_xlfn.IFS(
AND($B$11="Hə", $B$3="İllik"), AC86,
AND($B$11="Hə", $B$3="Aylıq"), AD86,
$B$11="Yox", AB86)</f>
        <v/>
      </c>
      <c r="M86" s="14" t="str" cm="1">
        <f t="array" aca="1" ref="M86" ca="1">_xlfn.IFS( L86="", "",
(M85-N86)&lt;=0.5, 0,
TRUE,  M85-N86)</f>
        <v/>
      </c>
      <c r="N86" s="15" t="str" cm="1">
        <f t="array" aca="1" ref="N86" ca="1">_xlfn.IFS(
L86="", "",
TRUE, MIN(M85, ROUND($M$14/ (last_rou_date - $B$2) * (L86-L85), 2) )
)</f>
        <v/>
      </c>
      <c r="P86" s="22" t="str">
        <f t="shared" ca="1" si="3"/>
        <v/>
      </c>
      <c r="Q86" s="14" t="str" cm="1">
        <f t="array" aca="1" ref="Q86" ca="1">_xlfn.IFS(P86="","",
$B$11="Hə", _xlfn.XLOOKUP(DATE(P86, 12, 31), rou_table_dates, rou_table_nbvs,0, 0),
TRUE,  MAX(0, ROUND($M$14 - $M$14/ (last_rou_date - $B$2) * (DATE(P86,12,31) - $B$2), 2) )
)</f>
        <v/>
      </c>
      <c r="R86" s="57" t="str" cm="1">
        <f t="array" aca="1" ref="R86" ca="1">_xlfn.IFS(P86="","",
$B$11="Hə", _xlfn.XLOOKUP(DATE(P86, 12, 31), lease_table_dates, lease_table_balances,0, 0),
TRUE, IFERROR( XNPV($B$6, IF(payment_dates &gt;DATE(P86, 12, 31), payments,  0),  IF(payment_dates &gt;DATE(P86, 12, 31), payment_dates,  DATE(P86, 12, 31))    ),0)
)</f>
        <v/>
      </c>
      <c r="S86" s="14" t="str" cm="1">
        <f t="array" aca="1" ref="S86" ca="1">_xlfn.IFS(P86="","",
TRUE,  MIN( MIN(Q85, $M$14), ROUND($M$14/ (last_rou_date - $B$2) * (DATE(P86,12,31) - MAX($B$2, DATE(P86-1, 12, 31))), 2) )
)</f>
        <v/>
      </c>
      <c r="T86" s="15" t="str" cm="1">
        <f t="array" aca="1" ref="T86" ca="1">_xlfn.IFS(P86="", "",
ISTEXT(R85), R86- (H86 - SUMIFS( lease_table_payments, lease_table_years, P86) -$AG$14 ),
AND(ISNUMBER(R85), R86&lt;&gt;""),   R86- (R85 - SUMIFS( lease_table_payments, lease_table_years, P86) )
)</f>
        <v/>
      </c>
      <c r="U86" s="14"/>
      <c r="V86" s="73">
        <f t="shared" si="5"/>
        <v>73</v>
      </c>
      <c r="W86" s="74" t="str" cm="1">
        <f t="array" ref="W86">_xlfn.IFS(
OR(W85=$B$4, W85=""),"",
TRUE,W85+1
)</f>
        <v/>
      </c>
      <c r="X86" s="75" t="str" cm="1">
        <f t="array" ref="X86">_xlfn.IFS(X85="","",
W86="", "",
AND($B$3="İllik"),DATE(YEAR(X85)+1,MONTH(X85),DAY(X85) ),
AND($B$3="Aylıq", $AH$14="Not end"), EDATE(X85,1),
AND($B$3="Aylıq", $AH$14="End"), EOMONTH(X85,1)
)</f>
        <v/>
      </c>
      <c r="Y86" s="75" t="str" cm="1">
        <f t="array" aca="1" ref="Y86" ca="1">_xlfn.IFS(
AND($B$7="Dövrün əvvəlində", Y85&lt;=last_rou_date), DATE(YEAR(Y85)+1, 12, 31),
AND($B$7="Dövrün sonunda", Y85&lt;=last_payment_date), DATE(YEAR(Y85)+1, 12, 31),
TRUE, ""
)</f>
        <v/>
      </c>
      <c r="Z86" s="75" t="str" cm="1">
        <f t="array" aca="1" ref="Z86" ca="1">_xlfn.IFS(
AND($AN$14="Not year_end", Z85&gt;last_payment_date), "",
AND($AN$14="Year_end", Z85&gt;=last_payment_date), "",
AND($AN$14="Year_end"), DATE(YEAR(Z85+1), 12, 31),
AND($AN$14="Not year_end", MONTH(Z85)=12, DAY(Z85)=31), DATE(YEAR(Z84)+1, MONTH(Z84), DAY(Z84)),
AND($AN$14="Not year_end", OR(MONTH(Z85)&lt;&gt;12, DAY(Z85)&lt;&gt;31) ), DATE(YEAR(Z85), 12, 31)
)</f>
        <v/>
      </c>
      <c r="AA86" s="75" t="str" cm="1">
        <f t="array" aca="1" ref="AA86" ca="1">_xlfn.IFS(AA85="", "",
AND(AA85=last_payment_date, OR(MONTH(AA85)&lt;&gt;12, DAY(AA85)&lt;&gt;31) ), DATE(YEAR(AA85), 12, 31),
AND(MONTH(AA85)=12, DAY(AA85)=31, AA85&gt;=last_payment_date), "",
AND(MONTH(AA85)=12, DAY(AA85)&lt;&gt;31),  EOMONTH(AA85,0),
AND(MONTH(AA85)=12, DAY(AA85)=31, $AH$14="Not end"),  EDATE(AA84,1),
AND($AH$14="Not end"), EDATE(AA85, 1),
AND($AH$14="End"), EOMONTH(AA85, 1)
)</f>
        <v/>
      </c>
      <c r="AB86" s="75" t="str" cm="1">
        <f t="array" aca="1" ref="AB86" ca="1">_xlfn.IFS(AB85="","",
AND(AB85=last_rou_date), "",
AND($B$3="İllik"),DATE(YEAR(AB85)+1,MONTH(AB85),DAY(AB85) ),
AND($B$3="Aylıq", $AH$14="Not end"), EDATE(AB85,1),
AND($B$3="Aylıq", $AH$14="End"), EOMONTH(AB85,1)
)</f>
        <v/>
      </c>
      <c r="AC86" s="75" t="str" cm="1">
        <f t="array" aca="1" ref="AC86" ca="1">_xlfn.IFS(
AND($AN$14="Not year_end", AC85&gt;last_rou_date), "",
AND($AN$14="Year_end", AC85&gt;=last_rou_date), "",
AND($AN$14="Year_end"), DATE(YEAR(AC85+1), 12, 31),
AND($AN$14="Not year_end", MONTH(AC85)=12, DAY(AC85)=31), DATE(YEAR(AC84)+1, MONTH(AC84), DAY(AC84)),
AND($AN$14="Not year_end", OR(MONTH(AC85)&lt;&gt;12, DAY(AC85)&lt;&gt;31) ), DATE(YEAR(AC85), 12, 31)
)</f>
        <v/>
      </c>
      <c r="AD86" s="75" t="str" cm="1">
        <f t="array" aca="1" ref="AD86" ca="1">_xlfn.IFS(AD85="", "",
AND(AD85=last_rou_date, OR(MONTH(AD85)&lt;&gt;12, DAY(AD85)&lt;&gt;31) ), DATE(YEAR(AD85), 12, 31),
AND(MONTH(AD85)=12, DAY(AD85)=31, AD85&gt;=last_rou_date), "",
AND(MONTH(AD85)=12, DAY(AD85)&lt;&gt;31),  EOMONTH(AD85,0),
AND(MONTH(AD85)=12, DAY(AD85)=31, $AH$14="Not end"),  EDATE(AD84,1),
AND($AH$14="Not end"), EDATE(AD85, 1),
AND($AH$14="End"), EOMONTH(AD85, 1)
)</f>
        <v/>
      </c>
      <c r="AE86" s="68" t="str" cm="1">
        <f t="array" ref="AE86">_xlfn.IFS(W86="", "",
AND(W86&gt;0, W86&lt;=$B$4, $C$2="İllik artım, faiz olaraq", $D$2&gt;0, $B$3="İllik"), $B$5*((1+$D$2)^(W86-1)),
AND(W86&gt;0, W86&lt;=$B$4, $C$2="İllik artım, faiz olaraq", $D$2&gt;0, $B$3="Aylıq"), $B$5*((1+$D$2)^ROUNDDOWN((W86-1)/12,0)),
AND(W86=1, $C$2="Aşağıdakı kimi dəyişir", ), $B$5,
AND(W86&gt;1, W86&lt;=$B$4, $C$2="Aşağıdakı kimi dəyişir"), IFERROR(VLOOKUP(W86, $C$4:$D$7, 2, FALSE), AE85),
AND(W86&gt;0, W86&lt;=$B$4), $B$5,
TRUE,0 )</f>
        <v/>
      </c>
      <c r="AF86" s="76" t="str">
        <f t="shared" ca="1" si="4"/>
        <v/>
      </c>
    </row>
    <row r="87" spans="1:32" x14ac:dyDescent="0.4">
      <c r="A87" s="13" cm="1">
        <f t="array" aca="1" ref="A87" ca="1">_xlfn.IFS(
AND(SUMIFS(lease_table_interest_accruals, lease_table_dates, A86)&gt;0, COUNTIFS($E$14:E86, "Interest accrual", $A$14:A86, A86)=0),  A86,
AND(SUMIFS(lease_table_payments, lease_table_dates, A86)&gt;0, COUNTIFS($E$14:E86, "Payment", $A$14:A86, A86)=0),  A86,
AND(SUMIFS(rou_table_deprs, rou_table_dates, A86)&gt;0, COUNTIFS($E$14:E86, "Depreciation", $A$14:A86, A86)=0),  A86,
TRUE,  IFERROR(INDEX(rou_table_dates,  MATCH(A86, rou_table_dates)+1, ), "")
)</f>
        <v>45400</v>
      </c>
      <c r="B87" s="1" t="str" cm="1">
        <f t="array" aca="1" ref="B87" ca="1">_xlfn.IFS(
AND(E87="Payment", A87=$B$2), $AM$14,
E87="Payment", $AM$15,
E87="Interest accrual", $AM$18,
E87="Depreciation", $AM$17,
TRUE, "")</f>
        <v>Amortizasiya xərci</v>
      </c>
      <c r="C87" s="1" t="str" cm="1">
        <f t="array" aca="1" ref="C87" ca="1">_xlfn.IFS(
E87="Payment", $AM$19,
E87="Interest accrual", $AM$15,
E87="Depreciation", $AM$16,
TRUE, "")</f>
        <v>İstifadə hüququ - Yığılmış amortizasiya</v>
      </c>
      <c r="D87" s="14" cm="1">
        <f t="array" aca="1" ref="D87" ca="1">_xlfn.IFS(
E87="Payment", _xlfn.XLOOKUP(A87, lease_table_dates, lease_table_payments, 0, 0),
E87="Interest accrual", _xlfn.XLOOKUP(A87, lease_table_dates, lease_table_interest_accruals, 0, 0),
E87="Depreciation", _xlfn.XLOOKUP(A87, rou_table_dates, rou_table_deprs, 0, 0),
TRUE, ""
)</f>
        <v>2765.25</v>
      </c>
      <c r="E87" s="7" t="str" cm="1">
        <f t="array" aca="1" ref="E87" ca="1">_xlfn.IFS(
AND(SUMIFS(lease_table_interest_accruals, lease_table_dates, A87)&gt;0, COUNTIFS($E$14:E86, "Interest accrual", $A$14:A86, A87)=0), "Interest accrual",
AND(SUMIFS(lease_table_payments, lease_table_dates, A87)&gt;0, COUNTIFS($E$14:E86, "Payment", $A$14:A86, A87)=0), "Payment",
AND(SUMIFS(rou_table_deprs, rou_table_dates, A87)&gt;0, COUNTIFS($E$14:E86, "Depreciation", $A$14:A86, A87)=0), "Depreciation",
TRUE,  ""
)</f>
        <v>Depreciation</v>
      </c>
      <c r="G87" s="13" t="str" cm="1">
        <f t="array" aca="1" ref="G87" ca="1">_xlfn.IFS(
AND($B$11="Hə", $B$3="İllik"), Z87,
AND($B$11="Hə", $B$3="Aylıq"), AA87,
$B$11="Yox", X87)</f>
        <v/>
      </c>
      <c r="H87" s="14" t="str" cm="1">
        <f t="array" aca="1" ref="H87" ca="1">_xlfn.IFS( G87="", "",
TRUE, ROUND( H86+I87-J87, 2) )</f>
        <v/>
      </c>
      <c r="I87" s="14" t="str" cm="1">
        <f t="array" aca="1" ref="I87" ca="1">_xlfn.IFS(G87="", "",
G87=last_payment_date, (J87-H86),
 TRUE,  -  (H86- H86* (1+$B$6)^ (_xlfn.DAYS(G87,G86)/365) )
)</f>
        <v/>
      </c>
      <c r="J87" s="14" t="str" cm="1">
        <f t="array" aca="1" ref="J87" ca="1">_xlfn.IFS(G87="", "",
TRUE, _xlfn.XLOOKUP(G87,  payment_dates, payments,0,0)
)</f>
        <v/>
      </c>
      <c r="L87" s="2" t="str" cm="1">
        <f t="array" aca="1" ref="L87" ca="1">_xlfn.IFS(
AND($B$11="Hə", $B$3="İllik"), AC87,
AND($B$11="Hə", $B$3="Aylıq"), AD87,
$B$11="Yox", AB87)</f>
        <v/>
      </c>
      <c r="M87" s="14" t="str" cm="1">
        <f t="array" aca="1" ref="M87" ca="1">_xlfn.IFS( L87="", "",
(M86-N87)&lt;=0.5, 0,
TRUE,  M86-N87)</f>
        <v/>
      </c>
      <c r="N87" s="15" t="str" cm="1">
        <f t="array" aca="1" ref="N87" ca="1">_xlfn.IFS(
L87="", "",
TRUE, MIN(M86, ROUND($M$14/ (last_rou_date - $B$2) * (L87-L86), 2) )
)</f>
        <v/>
      </c>
      <c r="P87" s="22" t="str">
        <f t="shared" ca="1" si="3"/>
        <v/>
      </c>
      <c r="Q87" s="14" t="str" cm="1">
        <f t="array" aca="1" ref="Q87" ca="1">_xlfn.IFS(P87="","",
$B$11="Hə", _xlfn.XLOOKUP(DATE(P87, 12, 31), rou_table_dates, rou_table_nbvs,0, 0),
TRUE,  MAX(0, ROUND($M$14 - $M$14/ (last_rou_date - $B$2) * (DATE(P87,12,31) - $B$2), 2) )
)</f>
        <v/>
      </c>
      <c r="R87" s="57" t="str" cm="1">
        <f t="array" aca="1" ref="R87" ca="1">_xlfn.IFS(P87="","",
$B$11="Hə", _xlfn.XLOOKUP(DATE(P87, 12, 31), lease_table_dates, lease_table_balances,0, 0),
TRUE, IFERROR( XNPV($B$6, IF(payment_dates &gt;DATE(P87, 12, 31), payments,  0),  IF(payment_dates &gt;DATE(P87, 12, 31), payment_dates,  DATE(P87, 12, 31))    ),0)
)</f>
        <v/>
      </c>
      <c r="S87" s="14" t="str" cm="1">
        <f t="array" aca="1" ref="S87" ca="1">_xlfn.IFS(P87="","",
TRUE,  MIN( MIN(Q86, $M$14), ROUND($M$14/ (last_rou_date - $B$2) * (DATE(P87,12,31) - MAX($B$2, DATE(P87-1, 12, 31))), 2) )
)</f>
        <v/>
      </c>
      <c r="T87" s="15" t="str" cm="1">
        <f t="array" aca="1" ref="T87" ca="1">_xlfn.IFS(P87="", "",
ISTEXT(R86), R87- (H87 - SUMIFS( lease_table_payments, lease_table_years, P87) -$AG$14 ),
AND(ISNUMBER(R86), R87&lt;&gt;""),   R87- (R86 - SUMIFS( lease_table_payments, lease_table_years, P87) )
)</f>
        <v/>
      </c>
      <c r="U87" s="14"/>
      <c r="V87" s="73">
        <f t="shared" si="5"/>
        <v>74</v>
      </c>
      <c r="W87" s="74" t="str" cm="1">
        <f t="array" ref="W87">_xlfn.IFS(
OR(W86=$B$4, W86=""),"",
TRUE,W86+1
)</f>
        <v/>
      </c>
      <c r="X87" s="75" t="str" cm="1">
        <f t="array" ref="X87">_xlfn.IFS(X86="","",
W87="", "",
AND($B$3="İllik"),DATE(YEAR(X86)+1,MONTH(X86),DAY(X86) ),
AND($B$3="Aylıq", $AH$14="Not end"), EDATE(X86,1),
AND($B$3="Aylıq", $AH$14="End"), EOMONTH(X86,1)
)</f>
        <v/>
      </c>
      <c r="Y87" s="75" t="str" cm="1">
        <f t="array" aca="1" ref="Y87" ca="1">_xlfn.IFS(
AND($B$7="Dövrün əvvəlində", Y86&lt;=last_rou_date), DATE(YEAR(Y86)+1, 12, 31),
AND($B$7="Dövrün sonunda", Y86&lt;=last_payment_date), DATE(YEAR(Y86)+1, 12, 31),
TRUE, ""
)</f>
        <v/>
      </c>
      <c r="Z87" s="75" t="str" cm="1">
        <f t="array" aca="1" ref="Z87" ca="1">_xlfn.IFS(
AND($AN$14="Not year_end", Z86&gt;last_payment_date), "",
AND($AN$14="Year_end", Z86&gt;=last_payment_date), "",
AND($AN$14="Year_end"), DATE(YEAR(Z86+1), 12, 31),
AND($AN$14="Not year_end", MONTH(Z86)=12, DAY(Z86)=31), DATE(YEAR(Z85)+1, MONTH(Z85), DAY(Z85)),
AND($AN$14="Not year_end", OR(MONTH(Z86)&lt;&gt;12, DAY(Z86)&lt;&gt;31) ), DATE(YEAR(Z86), 12, 31)
)</f>
        <v/>
      </c>
      <c r="AA87" s="75" t="str" cm="1">
        <f t="array" aca="1" ref="AA87" ca="1">_xlfn.IFS(AA86="", "",
AND(AA86=last_payment_date, OR(MONTH(AA86)&lt;&gt;12, DAY(AA86)&lt;&gt;31) ), DATE(YEAR(AA86), 12, 31),
AND(MONTH(AA86)=12, DAY(AA86)=31, AA86&gt;=last_payment_date), "",
AND(MONTH(AA86)=12, DAY(AA86)&lt;&gt;31),  EOMONTH(AA86,0),
AND(MONTH(AA86)=12, DAY(AA86)=31, $AH$14="Not end"),  EDATE(AA85,1),
AND($AH$14="Not end"), EDATE(AA86, 1),
AND($AH$14="End"), EOMONTH(AA86, 1)
)</f>
        <v/>
      </c>
      <c r="AB87" s="75" t="str" cm="1">
        <f t="array" aca="1" ref="AB87" ca="1">_xlfn.IFS(AB86="","",
AND(AB86=last_rou_date), "",
AND($B$3="İllik"),DATE(YEAR(AB86)+1,MONTH(AB86),DAY(AB86) ),
AND($B$3="Aylıq", $AH$14="Not end"), EDATE(AB86,1),
AND($B$3="Aylıq", $AH$14="End"), EOMONTH(AB86,1)
)</f>
        <v/>
      </c>
      <c r="AC87" s="75" t="str" cm="1">
        <f t="array" aca="1" ref="AC87" ca="1">_xlfn.IFS(
AND($AN$14="Not year_end", AC86&gt;last_rou_date), "",
AND($AN$14="Year_end", AC86&gt;=last_rou_date), "",
AND($AN$14="Year_end"), DATE(YEAR(AC86+1), 12, 31),
AND($AN$14="Not year_end", MONTH(AC86)=12, DAY(AC86)=31), DATE(YEAR(AC85)+1, MONTH(AC85), DAY(AC85)),
AND($AN$14="Not year_end", OR(MONTH(AC86)&lt;&gt;12, DAY(AC86)&lt;&gt;31) ), DATE(YEAR(AC86), 12, 31)
)</f>
        <v/>
      </c>
      <c r="AD87" s="75" t="str" cm="1">
        <f t="array" aca="1" ref="AD87" ca="1">_xlfn.IFS(AD86="", "",
AND(AD86=last_rou_date, OR(MONTH(AD86)&lt;&gt;12, DAY(AD86)&lt;&gt;31) ), DATE(YEAR(AD86), 12, 31),
AND(MONTH(AD86)=12, DAY(AD86)=31, AD86&gt;=last_rou_date), "",
AND(MONTH(AD86)=12, DAY(AD86)&lt;&gt;31),  EOMONTH(AD86,0),
AND(MONTH(AD86)=12, DAY(AD86)=31, $AH$14="Not end"),  EDATE(AD85,1),
AND($AH$14="Not end"), EDATE(AD86, 1),
AND($AH$14="End"), EOMONTH(AD86, 1)
)</f>
        <v/>
      </c>
      <c r="AE87" s="68" t="str" cm="1">
        <f t="array" ref="AE87">_xlfn.IFS(W87="", "",
AND(W87&gt;0, W87&lt;=$B$4, $C$2="İllik artım, faiz olaraq", $D$2&gt;0, $B$3="İllik"), $B$5*((1+$D$2)^(W87-1)),
AND(W87&gt;0, W87&lt;=$B$4, $C$2="İllik artım, faiz olaraq", $D$2&gt;0, $B$3="Aylıq"), $B$5*((1+$D$2)^ROUNDDOWN((W87-1)/12,0)),
AND(W87=1, $C$2="Aşağıdakı kimi dəyişir", ), $B$5,
AND(W87&gt;1, W87&lt;=$B$4, $C$2="Aşağıdakı kimi dəyişir"), IFERROR(VLOOKUP(W87, $C$4:$D$7, 2, FALSE), AE86),
AND(W87&gt;0, W87&lt;=$B$4), $B$5,
TRUE,0 )</f>
        <v/>
      </c>
      <c r="AF87" s="76" t="str">
        <f t="shared" ca="1" si="4"/>
        <v/>
      </c>
    </row>
    <row r="88" spans="1:32" x14ac:dyDescent="0.4">
      <c r="A88" s="13" cm="1">
        <f t="array" aca="1" ref="A88" ca="1">_xlfn.IFS(
AND(SUMIFS(lease_table_interest_accruals, lease_table_dates, A87)&gt;0, COUNTIFS($E$14:E87, "Interest accrual", $A$14:A87, A87)=0),  A87,
AND(SUMIFS(lease_table_payments, lease_table_dates, A87)&gt;0, COUNTIFS($E$14:E87, "Payment", $A$14:A87, A87)=0),  A87,
AND(SUMIFS(rou_table_deprs, rou_table_dates, A87)&gt;0, COUNTIFS($E$14:E87, "Depreciation", $A$14:A87, A87)=0),  A87,
TRUE,  IFERROR(INDEX(rou_table_dates,  MATCH(A87, rou_table_dates)+1, ), "")
)</f>
        <v>45430</v>
      </c>
      <c r="B88" s="1" t="str" cm="1">
        <f t="array" aca="1" ref="B88" ca="1">_xlfn.IFS(
AND(E88="Payment", A88=$B$2), $AM$14,
E88="Payment", $AM$15,
E88="Interest accrual", $AM$18,
E88="Depreciation", $AM$17,
TRUE, "")</f>
        <v>Faiz xərci</v>
      </c>
      <c r="C88" s="1" t="str" cm="1">
        <f t="array" aca="1" ref="C88" ca="1">_xlfn.IFS(
E88="Payment", $AM$19,
E88="Interest accrual", $AM$15,
E88="Depreciation", $AM$16,
TRUE, "")</f>
        <v>Lizinq öhdəliyi</v>
      </c>
      <c r="D88" s="14" cm="1">
        <f t="array" aca="1" ref="D88" ca="1">_xlfn.IFS(
E88="Payment", _xlfn.XLOOKUP(A88, lease_table_dates, lease_table_payments, 0, 0),
E88="Interest accrual", _xlfn.XLOOKUP(A88, lease_table_dates, lease_table_interest_accruals, 0, 0),
E88="Depreciation", _xlfn.XLOOKUP(A88, rou_table_dates, rou_table_deprs, 0, 0),
TRUE, ""
)</f>
        <v>710.00300689281721</v>
      </c>
      <c r="E88" s="7" t="str" cm="1">
        <f t="array" aca="1" ref="E88" ca="1">_xlfn.IFS(
AND(SUMIFS(lease_table_interest_accruals, lease_table_dates, A88)&gt;0, COUNTIFS($E$14:E87, "Interest accrual", $A$14:A87, A88)=0), "Interest accrual",
AND(SUMIFS(lease_table_payments, lease_table_dates, A88)&gt;0, COUNTIFS($E$14:E87, "Payment", $A$14:A87, A88)=0), "Payment",
AND(SUMIFS(rou_table_deprs, rou_table_dates, A88)&gt;0, COUNTIFS($E$14:E87, "Depreciation", $A$14:A87, A88)=0), "Depreciation",
TRUE,  ""
)</f>
        <v>Interest accrual</v>
      </c>
      <c r="G88" s="13" t="str" cm="1">
        <f t="array" aca="1" ref="G88" ca="1">_xlfn.IFS(
AND($B$11="Hə", $B$3="İllik"), Z88,
AND($B$11="Hə", $B$3="Aylıq"), AA88,
$B$11="Yox", X88)</f>
        <v/>
      </c>
      <c r="H88" s="14" t="str" cm="1">
        <f t="array" aca="1" ref="H88" ca="1">_xlfn.IFS( G88="", "",
TRUE, ROUND( H87+I88-J88, 2) )</f>
        <v/>
      </c>
      <c r="I88" s="14" t="str" cm="1">
        <f t="array" aca="1" ref="I88" ca="1">_xlfn.IFS(G88="", "",
G88=last_payment_date, (J88-H87),
 TRUE,  -  (H87- H87* (1+$B$6)^ (_xlfn.DAYS(G88,G87)/365) )
)</f>
        <v/>
      </c>
      <c r="J88" s="14" t="str" cm="1">
        <f t="array" aca="1" ref="J88" ca="1">_xlfn.IFS(G88="", "",
TRUE, _xlfn.XLOOKUP(G88,  payment_dates, payments,0,0)
)</f>
        <v/>
      </c>
      <c r="L88" s="2" t="str" cm="1">
        <f t="array" aca="1" ref="L88" ca="1">_xlfn.IFS(
AND($B$11="Hə", $B$3="İllik"), AC88,
AND($B$11="Hə", $B$3="Aylıq"), AD88,
$B$11="Yox", AB88)</f>
        <v/>
      </c>
      <c r="M88" s="14" t="str" cm="1">
        <f t="array" aca="1" ref="M88" ca="1">_xlfn.IFS( L88="", "",
(M87-N88)&lt;=0.5, 0,
TRUE,  M87-N88)</f>
        <v/>
      </c>
      <c r="N88" s="15" t="str" cm="1">
        <f t="array" aca="1" ref="N88" ca="1">_xlfn.IFS(
L88="", "",
TRUE, MIN(M87, ROUND($M$14/ (last_rou_date - $B$2) * (L88-L87), 2) )
)</f>
        <v/>
      </c>
      <c r="P88" s="22" t="str">
        <f t="shared" ca="1" si="3"/>
        <v/>
      </c>
      <c r="Q88" s="14" t="str" cm="1">
        <f t="array" aca="1" ref="Q88" ca="1">_xlfn.IFS(P88="","",
$B$11="Hə", _xlfn.XLOOKUP(DATE(P88, 12, 31), rou_table_dates, rou_table_nbvs,0, 0),
TRUE,  MAX(0, ROUND($M$14 - $M$14/ (last_rou_date - $B$2) * (DATE(P88,12,31) - $B$2), 2) )
)</f>
        <v/>
      </c>
      <c r="R88" s="57" t="str" cm="1">
        <f t="array" aca="1" ref="R88" ca="1">_xlfn.IFS(P88="","",
$B$11="Hə", _xlfn.XLOOKUP(DATE(P88, 12, 31), lease_table_dates, lease_table_balances,0, 0),
TRUE, IFERROR( XNPV($B$6, IF(payment_dates &gt;DATE(P88, 12, 31), payments,  0),  IF(payment_dates &gt;DATE(P88, 12, 31), payment_dates,  DATE(P88, 12, 31))    ),0)
)</f>
        <v/>
      </c>
      <c r="S88" s="14" t="str" cm="1">
        <f t="array" aca="1" ref="S88" ca="1">_xlfn.IFS(P88="","",
TRUE,  MIN( MIN(Q87, $M$14), ROUND($M$14/ (last_rou_date - $B$2) * (DATE(P88,12,31) - MAX($B$2, DATE(P88-1, 12, 31))), 2) )
)</f>
        <v/>
      </c>
      <c r="T88" s="15" t="str" cm="1">
        <f t="array" aca="1" ref="T88" ca="1">_xlfn.IFS(P88="", "",
ISTEXT(R87), R88- (H88 - SUMIFS( lease_table_payments, lease_table_years, P88) -$AG$14 ),
AND(ISNUMBER(R87), R88&lt;&gt;""),   R88- (R87 - SUMIFS( lease_table_payments, lease_table_years, P88) )
)</f>
        <v/>
      </c>
      <c r="U88" s="14"/>
      <c r="V88" s="73">
        <f t="shared" si="5"/>
        <v>75</v>
      </c>
      <c r="W88" s="74" t="str" cm="1">
        <f t="array" ref="W88">_xlfn.IFS(
OR(W87=$B$4, W87=""),"",
TRUE,W87+1
)</f>
        <v/>
      </c>
      <c r="X88" s="75" t="str" cm="1">
        <f t="array" ref="X88">_xlfn.IFS(X87="","",
W88="", "",
AND($B$3="İllik"),DATE(YEAR(X87)+1,MONTH(X87),DAY(X87) ),
AND($B$3="Aylıq", $AH$14="Not end"), EDATE(X87,1),
AND($B$3="Aylıq", $AH$14="End"), EOMONTH(X87,1)
)</f>
        <v/>
      </c>
      <c r="Y88" s="75" t="str" cm="1">
        <f t="array" aca="1" ref="Y88" ca="1">_xlfn.IFS(
AND($B$7="Dövrün əvvəlində", Y87&lt;=last_rou_date), DATE(YEAR(Y87)+1, 12, 31),
AND($B$7="Dövrün sonunda", Y87&lt;=last_payment_date), DATE(YEAR(Y87)+1, 12, 31),
TRUE, ""
)</f>
        <v/>
      </c>
      <c r="Z88" s="75" t="str" cm="1">
        <f t="array" aca="1" ref="Z88" ca="1">_xlfn.IFS(
AND($AN$14="Not year_end", Z87&gt;last_payment_date), "",
AND($AN$14="Year_end", Z87&gt;=last_payment_date), "",
AND($AN$14="Year_end"), DATE(YEAR(Z87+1), 12, 31),
AND($AN$14="Not year_end", MONTH(Z87)=12, DAY(Z87)=31), DATE(YEAR(Z86)+1, MONTH(Z86), DAY(Z86)),
AND($AN$14="Not year_end", OR(MONTH(Z87)&lt;&gt;12, DAY(Z87)&lt;&gt;31) ), DATE(YEAR(Z87), 12, 31)
)</f>
        <v/>
      </c>
      <c r="AA88" s="75" t="str" cm="1">
        <f t="array" aca="1" ref="AA88" ca="1">_xlfn.IFS(AA87="", "",
AND(AA87=last_payment_date, OR(MONTH(AA87)&lt;&gt;12, DAY(AA87)&lt;&gt;31) ), DATE(YEAR(AA87), 12, 31),
AND(MONTH(AA87)=12, DAY(AA87)=31, AA87&gt;=last_payment_date), "",
AND(MONTH(AA87)=12, DAY(AA87)&lt;&gt;31),  EOMONTH(AA87,0),
AND(MONTH(AA87)=12, DAY(AA87)=31, $AH$14="Not end"),  EDATE(AA86,1),
AND($AH$14="Not end"), EDATE(AA87, 1),
AND($AH$14="End"), EOMONTH(AA87, 1)
)</f>
        <v/>
      </c>
      <c r="AB88" s="75" t="str" cm="1">
        <f t="array" aca="1" ref="AB88" ca="1">_xlfn.IFS(AB87="","",
AND(AB87=last_rou_date), "",
AND($B$3="İllik"),DATE(YEAR(AB87)+1,MONTH(AB87),DAY(AB87) ),
AND($B$3="Aylıq", $AH$14="Not end"), EDATE(AB87,1),
AND($B$3="Aylıq", $AH$14="End"), EOMONTH(AB87,1)
)</f>
        <v/>
      </c>
      <c r="AC88" s="75" t="str" cm="1">
        <f t="array" aca="1" ref="AC88" ca="1">_xlfn.IFS(
AND($AN$14="Not year_end", AC87&gt;last_rou_date), "",
AND($AN$14="Year_end", AC87&gt;=last_rou_date), "",
AND($AN$14="Year_end"), DATE(YEAR(AC87+1), 12, 31),
AND($AN$14="Not year_end", MONTH(AC87)=12, DAY(AC87)=31), DATE(YEAR(AC86)+1, MONTH(AC86), DAY(AC86)),
AND($AN$14="Not year_end", OR(MONTH(AC87)&lt;&gt;12, DAY(AC87)&lt;&gt;31) ), DATE(YEAR(AC87), 12, 31)
)</f>
        <v/>
      </c>
      <c r="AD88" s="75" t="str" cm="1">
        <f t="array" aca="1" ref="AD88" ca="1">_xlfn.IFS(AD87="", "",
AND(AD87=last_rou_date, OR(MONTH(AD87)&lt;&gt;12, DAY(AD87)&lt;&gt;31) ), DATE(YEAR(AD87), 12, 31),
AND(MONTH(AD87)=12, DAY(AD87)=31, AD87&gt;=last_rou_date), "",
AND(MONTH(AD87)=12, DAY(AD87)&lt;&gt;31),  EOMONTH(AD87,0),
AND(MONTH(AD87)=12, DAY(AD87)=31, $AH$14="Not end"),  EDATE(AD86,1),
AND($AH$14="Not end"), EDATE(AD87, 1),
AND($AH$14="End"), EOMONTH(AD87, 1)
)</f>
        <v/>
      </c>
      <c r="AE88" s="68" t="str" cm="1">
        <f t="array" ref="AE88">_xlfn.IFS(W88="", "",
AND(W88&gt;0, W88&lt;=$B$4, $C$2="İllik artım, faiz olaraq", $D$2&gt;0, $B$3="İllik"), $B$5*((1+$D$2)^(W88-1)),
AND(W88&gt;0, W88&lt;=$B$4, $C$2="İllik artım, faiz olaraq", $D$2&gt;0, $B$3="Aylıq"), $B$5*((1+$D$2)^ROUNDDOWN((W88-1)/12,0)),
AND(W88=1, $C$2="Aşağıdakı kimi dəyişir", ), $B$5,
AND(W88&gt;1, W88&lt;=$B$4, $C$2="Aşağıdakı kimi dəyişir"), IFERROR(VLOOKUP(W88, $C$4:$D$7, 2, FALSE), AE87),
AND(W88&gt;0, W88&lt;=$B$4), $B$5,
TRUE,0 )</f>
        <v/>
      </c>
      <c r="AF88" s="76" t="str">
        <f t="shared" ca="1" si="4"/>
        <v/>
      </c>
    </row>
    <row r="89" spans="1:32" x14ac:dyDescent="0.4">
      <c r="A89" s="13" cm="1">
        <f t="array" aca="1" ref="A89" ca="1">_xlfn.IFS(
AND(SUMIFS(lease_table_interest_accruals, lease_table_dates, A88)&gt;0, COUNTIFS($E$14:E88, "Interest accrual", $A$14:A88, A88)=0),  A88,
AND(SUMIFS(lease_table_payments, lease_table_dates, A88)&gt;0, COUNTIFS($E$14:E88, "Payment", $A$14:A88, A88)=0),  A88,
AND(SUMIFS(rou_table_deprs, rou_table_dates, A88)&gt;0, COUNTIFS($E$14:E88, "Depreciation", $A$14:A88, A88)=0),  A88,
TRUE,  IFERROR(INDEX(rou_table_dates,  MATCH(A88, rou_table_dates)+1, ), "")
)</f>
        <v>45430</v>
      </c>
      <c r="B89" s="1" t="str" cm="1">
        <f t="array" aca="1" ref="B89" ca="1">_xlfn.IFS(
AND(E89="Payment", A89=$B$2), $AM$14,
E89="Payment", $AM$15,
E89="Interest accrual", $AM$18,
E89="Depreciation", $AM$17,
TRUE, "")</f>
        <v>Lizinq öhdəliyi</v>
      </c>
      <c r="C89" s="1" t="str" cm="1">
        <f t="array" aca="1" ref="C89" ca="1">_xlfn.IFS(
E89="Payment", $AM$19,
E89="Interest accrual", $AM$15,
E89="Depreciation", $AM$16,
TRUE, "")</f>
        <v>Pul vəsaitləri/Kreditor borcları</v>
      </c>
      <c r="D89" s="14" cm="1">
        <f t="array" aca="1" ref="D89" ca="1">_xlfn.IFS(
E89="Payment", _xlfn.XLOOKUP(A89, lease_table_dates, lease_table_payments, 0, 0),
E89="Interest accrual", _xlfn.XLOOKUP(A89, lease_table_dates, lease_table_interest_accruals, 0, 0),
E89="Depreciation", _xlfn.XLOOKUP(A89, rou_table_dates, rou_table_deprs, 0, 0),
TRUE, ""
)</f>
        <v>3400</v>
      </c>
      <c r="E89" s="7" t="str" cm="1">
        <f t="array" aca="1" ref="E89" ca="1">_xlfn.IFS(
AND(SUMIFS(lease_table_interest_accruals, lease_table_dates, A89)&gt;0, COUNTIFS($E$14:E88, "Interest accrual", $A$14:A88, A89)=0), "Interest accrual",
AND(SUMIFS(lease_table_payments, lease_table_dates, A89)&gt;0, COUNTIFS($E$14:E88, "Payment", $A$14:A88, A89)=0), "Payment",
AND(SUMIFS(rou_table_deprs, rou_table_dates, A89)&gt;0, COUNTIFS($E$14:E88, "Depreciation", $A$14:A88, A89)=0), "Depreciation",
TRUE,  ""
)</f>
        <v>Payment</v>
      </c>
      <c r="G89" s="13" t="str" cm="1">
        <f t="array" aca="1" ref="G89" ca="1">_xlfn.IFS(
AND($B$11="Hə", $B$3="İllik"), Z89,
AND($B$11="Hə", $B$3="Aylıq"), AA89,
$B$11="Yox", X89)</f>
        <v/>
      </c>
      <c r="H89" s="14" t="str" cm="1">
        <f t="array" aca="1" ref="H89" ca="1">_xlfn.IFS( G89="", "",
TRUE, ROUND( H88+I89-J89, 2) )</f>
        <v/>
      </c>
      <c r="I89" s="14" t="str" cm="1">
        <f t="array" aca="1" ref="I89" ca="1">_xlfn.IFS(G89="", "",
G89=last_payment_date, (J89-H88),
 TRUE,  -  (H88- H88* (1+$B$6)^ (_xlfn.DAYS(G89,G88)/365) )
)</f>
        <v/>
      </c>
      <c r="J89" s="14" t="str" cm="1">
        <f t="array" aca="1" ref="J89" ca="1">_xlfn.IFS(G89="", "",
TRUE, _xlfn.XLOOKUP(G89,  payment_dates, payments,0,0)
)</f>
        <v/>
      </c>
      <c r="L89" s="2" t="str" cm="1">
        <f t="array" aca="1" ref="L89" ca="1">_xlfn.IFS(
AND($B$11="Hə", $B$3="İllik"), AC89,
AND($B$11="Hə", $B$3="Aylıq"), AD89,
$B$11="Yox", AB89)</f>
        <v/>
      </c>
      <c r="M89" s="14" t="str" cm="1">
        <f t="array" aca="1" ref="M89" ca="1">_xlfn.IFS( L89="", "",
(M88-N89)&lt;=0.5, 0,
TRUE,  M88-N89)</f>
        <v/>
      </c>
      <c r="N89" s="15" t="str" cm="1">
        <f t="array" aca="1" ref="N89" ca="1">_xlfn.IFS(
L89="", "",
TRUE, MIN(M88, ROUND($M$14/ (last_rou_date - $B$2) * (L89-L88), 2) )
)</f>
        <v/>
      </c>
      <c r="P89" s="22" t="str">
        <f t="shared" ca="1" si="3"/>
        <v/>
      </c>
      <c r="Q89" s="14" t="str" cm="1">
        <f t="array" aca="1" ref="Q89" ca="1">_xlfn.IFS(P89="","",
$B$11="Hə", _xlfn.XLOOKUP(DATE(P89, 12, 31), rou_table_dates, rou_table_nbvs,0, 0),
TRUE,  MAX(0, ROUND($M$14 - $M$14/ (last_rou_date - $B$2) * (DATE(P89,12,31) - $B$2), 2) )
)</f>
        <v/>
      </c>
      <c r="R89" s="57" t="str" cm="1">
        <f t="array" aca="1" ref="R89" ca="1">_xlfn.IFS(P89="","",
$B$11="Hə", _xlfn.XLOOKUP(DATE(P89, 12, 31), lease_table_dates, lease_table_balances,0, 0),
TRUE, IFERROR( XNPV($B$6, IF(payment_dates &gt;DATE(P89, 12, 31), payments,  0),  IF(payment_dates &gt;DATE(P89, 12, 31), payment_dates,  DATE(P89, 12, 31))    ),0)
)</f>
        <v/>
      </c>
      <c r="S89" s="14" t="str" cm="1">
        <f t="array" aca="1" ref="S89" ca="1">_xlfn.IFS(P89="","",
TRUE,  MIN( MIN(Q88, $M$14), ROUND($M$14/ (last_rou_date - $B$2) * (DATE(P89,12,31) - MAX($B$2, DATE(P89-1, 12, 31))), 2) )
)</f>
        <v/>
      </c>
      <c r="T89" s="15" t="str" cm="1">
        <f t="array" aca="1" ref="T89" ca="1">_xlfn.IFS(P89="", "",
ISTEXT(R88), R89- (H89 - SUMIFS( lease_table_payments, lease_table_years, P89) -$AG$14 ),
AND(ISNUMBER(R88), R89&lt;&gt;""),   R89- (R88 - SUMIFS( lease_table_payments, lease_table_years, P89) )
)</f>
        <v/>
      </c>
      <c r="U89" s="14"/>
      <c r="V89" s="73">
        <f t="shared" si="5"/>
        <v>76</v>
      </c>
      <c r="W89" s="74" t="str" cm="1">
        <f t="array" ref="W89">_xlfn.IFS(
OR(W88=$B$4, W88=""),"",
TRUE,W88+1
)</f>
        <v/>
      </c>
      <c r="X89" s="75" t="str" cm="1">
        <f t="array" ref="X89">_xlfn.IFS(X88="","",
W89="", "",
AND($B$3="İllik"),DATE(YEAR(X88)+1,MONTH(X88),DAY(X88) ),
AND($B$3="Aylıq", $AH$14="Not end"), EDATE(X88,1),
AND($B$3="Aylıq", $AH$14="End"), EOMONTH(X88,1)
)</f>
        <v/>
      </c>
      <c r="Y89" s="75" t="str" cm="1">
        <f t="array" aca="1" ref="Y89" ca="1">_xlfn.IFS(
AND($B$7="Dövrün əvvəlində", Y88&lt;=last_rou_date), DATE(YEAR(Y88)+1, 12, 31),
AND($B$7="Dövrün sonunda", Y88&lt;=last_payment_date), DATE(YEAR(Y88)+1, 12, 31),
TRUE, ""
)</f>
        <v/>
      </c>
      <c r="Z89" s="75" t="str" cm="1">
        <f t="array" aca="1" ref="Z89" ca="1">_xlfn.IFS(
AND($AN$14="Not year_end", Z88&gt;last_payment_date), "",
AND($AN$14="Year_end", Z88&gt;=last_payment_date), "",
AND($AN$14="Year_end"), DATE(YEAR(Z88+1), 12, 31),
AND($AN$14="Not year_end", MONTH(Z88)=12, DAY(Z88)=31), DATE(YEAR(Z87)+1, MONTH(Z87), DAY(Z87)),
AND($AN$14="Not year_end", OR(MONTH(Z88)&lt;&gt;12, DAY(Z88)&lt;&gt;31) ), DATE(YEAR(Z88), 12, 31)
)</f>
        <v/>
      </c>
      <c r="AA89" s="75" t="str" cm="1">
        <f t="array" aca="1" ref="AA89" ca="1">_xlfn.IFS(AA88="", "",
AND(AA88=last_payment_date, OR(MONTH(AA88)&lt;&gt;12, DAY(AA88)&lt;&gt;31) ), DATE(YEAR(AA88), 12, 31),
AND(MONTH(AA88)=12, DAY(AA88)=31, AA88&gt;=last_payment_date), "",
AND(MONTH(AA88)=12, DAY(AA88)&lt;&gt;31),  EOMONTH(AA88,0),
AND(MONTH(AA88)=12, DAY(AA88)=31, $AH$14="Not end"),  EDATE(AA87,1),
AND($AH$14="Not end"), EDATE(AA88, 1),
AND($AH$14="End"), EOMONTH(AA88, 1)
)</f>
        <v/>
      </c>
      <c r="AB89" s="75" t="str" cm="1">
        <f t="array" aca="1" ref="AB89" ca="1">_xlfn.IFS(AB88="","",
AND(AB88=last_rou_date), "",
AND($B$3="İllik"),DATE(YEAR(AB88)+1,MONTH(AB88),DAY(AB88) ),
AND($B$3="Aylıq", $AH$14="Not end"), EDATE(AB88,1),
AND($B$3="Aylıq", $AH$14="End"), EOMONTH(AB88,1)
)</f>
        <v/>
      </c>
      <c r="AC89" s="75" t="str" cm="1">
        <f t="array" aca="1" ref="AC89" ca="1">_xlfn.IFS(
AND($AN$14="Not year_end", AC88&gt;last_rou_date), "",
AND($AN$14="Year_end", AC88&gt;=last_rou_date), "",
AND($AN$14="Year_end"), DATE(YEAR(AC88+1), 12, 31),
AND($AN$14="Not year_end", MONTH(AC88)=12, DAY(AC88)=31), DATE(YEAR(AC87)+1, MONTH(AC87), DAY(AC87)),
AND($AN$14="Not year_end", OR(MONTH(AC88)&lt;&gt;12, DAY(AC88)&lt;&gt;31) ), DATE(YEAR(AC88), 12, 31)
)</f>
        <v/>
      </c>
      <c r="AD89" s="75" t="str" cm="1">
        <f t="array" aca="1" ref="AD89" ca="1">_xlfn.IFS(AD88="", "",
AND(AD88=last_rou_date, OR(MONTH(AD88)&lt;&gt;12, DAY(AD88)&lt;&gt;31) ), DATE(YEAR(AD88), 12, 31),
AND(MONTH(AD88)=12, DAY(AD88)=31, AD88&gt;=last_rou_date), "",
AND(MONTH(AD88)=12, DAY(AD88)&lt;&gt;31),  EOMONTH(AD88,0),
AND(MONTH(AD88)=12, DAY(AD88)=31, $AH$14="Not end"),  EDATE(AD87,1),
AND($AH$14="Not end"), EDATE(AD88, 1),
AND($AH$14="End"), EOMONTH(AD88, 1)
)</f>
        <v/>
      </c>
      <c r="AE89" s="68" t="str" cm="1">
        <f t="array" ref="AE89">_xlfn.IFS(W89="", "",
AND(W89&gt;0, W89&lt;=$B$4, $C$2="İllik artım, faiz olaraq", $D$2&gt;0, $B$3="İllik"), $B$5*((1+$D$2)^(W89-1)),
AND(W89&gt;0, W89&lt;=$B$4, $C$2="İllik artım, faiz olaraq", $D$2&gt;0, $B$3="Aylıq"), $B$5*((1+$D$2)^ROUNDDOWN((W89-1)/12,0)),
AND(W89=1, $C$2="Aşağıdakı kimi dəyişir", ), $B$5,
AND(W89&gt;1, W89&lt;=$B$4, $C$2="Aşağıdakı kimi dəyişir"), IFERROR(VLOOKUP(W89, $C$4:$D$7, 2, FALSE), AE88),
AND(W89&gt;0, W89&lt;=$B$4), $B$5,
TRUE,0 )</f>
        <v/>
      </c>
      <c r="AF89" s="76" t="str">
        <f t="shared" ca="1" si="4"/>
        <v/>
      </c>
    </row>
    <row r="90" spans="1:32" x14ac:dyDescent="0.4">
      <c r="A90" s="13" cm="1">
        <f t="array" aca="1" ref="A90" ca="1">_xlfn.IFS(
AND(SUMIFS(lease_table_interest_accruals, lease_table_dates, A89)&gt;0, COUNTIFS($E$14:E89, "Interest accrual", $A$14:A89, A89)=0),  A89,
AND(SUMIFS(lease_table_payments, lease_table_dates, A89)&gt;0, COUNTIFS($E$14:E89, "Payment", $A$14:A89, A89)=0),  A89,
AND(SUMIFS(rou_table_deprs, rou_table_dates, A89)&gt;0, COUNTIFS($E$14:E89, "Depreciation", $A$14:A89, A89)=0),  A89,
TRUE,  IFERROR(INDEX(rou_table_dates,  MATCH(A89, rou_table_dates)+1, ), "")
)</f>
        <v>45430</v>
      </c>
      <c r="B90" s="1" t="str" cm="1">
        <f t="array" aca="1" ref="B90" ca="1">_xlfn.IFS(
AND(E90="Payment", A90=$B$2), $AM$14,
E90="Payment", $AM$15,
E90="Interest accrual", $AM$18,
E90="Depreciation", $AM$17,
TRUE, "")</f>
        <v>Amortizasiya xərci</v>
      </c>
      <c r="C90" s="1" t="str" cm="1">
        <f t="array" aca="1" ref="C90" ca="1">_xlfn.IFS(
E90="Payment", $AM$19,
E90="Interest accrual", $AM$15,
E90="Depreciation", $AM$16,
TRUE, "")</f>
        <v>İstifadə hüququ - Yığılmış amortizasiya</v>
      </c>
      <c r="D90" s="14" cm="1">
        <f t="array" aca="1" ref="D90" ca="1">_xlfn.IFS(
E90="Payment", _xlfn.XLOOKUP(A90, lease_table_dates, lease_table_payments, 0, 0),
E90="Interest accrual", _xlfn.XLOOKUP(A90, lease_table_dates, lease_table_interest_accruals, 0, 0),
E90="Depreciation", _xlfn.XLOOKUP(A90, rou_table_dates, rou_table_deprs, 0, 0),
TRUE, ""
)</f>
        <v>2676.05</v>
      </c>
      <c r="E90" s="7" t="str" cm="1">
        <f t="array" aca="1" ref="E90" ca="1">_xlfn.IFS(
AND(SUMIFS(lease_table_interest_accruals, lease_table_dates, A90)&gt;0, COUNTIFS($E$14:E89, "Interest accrual", $A$14:A89, A90)=0), "Interest accrual",
AND(SUMIFS(lease_table_payments, lease_table_dates, A90)&gt;0, COUNTIFS($E$14:E89, "Payment", $A$14:A89, A90)=0), "Payment",
AND(SUMIFS(rou_table_deprs, rou_table_dates, A90)&gt;0, COUNTIFS($E$14:E89, "Depreciation", $A$14:A89, A90)=0), "Depreciation",
TRUE,  ""
)</f>
        <v>Depreciation</v>
      </c>
      <c r="G90" s="13" t="str" cm="1">
        <f t="array" aca="1" ref="G90" ca="1">_xlfn.IFS(
AND($B$11="Hə", $B$3="İllik"), Z90,
AND($B$11="Hə", $B$3="Aylıq"), AA90,
$B$11="Yox", X90)</f>
        <v/>
      </c>
      <c r="H90" s="14" t="str" cm="1">
        <f t="array" aca="1" ref="H90" ca="1">_xlfn.IFS( G90="", "",
TRUE, ROUND( H89+I90-J90, 2) )</f>
        <v/>
      </c>
      <c r="I90" s="14" t="str" cm="1">
        <f t="array" aca="1" ref="I90" ca="1">_xlfn.IFS(G90="", "",
G90=last_payment_date, (J90-H89),
 TRUE,  -  (H89- H89* (1+$B$6)^ (_xlfn.DAYS(G90,G89)/365) )
)</f>
        <v/>
      </c>
      <c r="J90" s="14" t="str" cm="1">
        <f t="array" aca="1" ref="J90" ca="1">_xlfn.IFS(G90="", "",
TRUE, _xlfn.XLOOKUP(G90,  payment_dates, payments,0,0)
)</f>
        <v/>
      </c>
      <c r="L90" s="2" t="str" cm="1">
        <f t="array" aca="1" ref="L90" ca="1">_xlfn.IFS(
AND($B$11="Hə", $B$3="İllik"), AC90,
AND($B$11="Hə", $B$3="Aylıq"), AD90,
$B$11="Yox", AB90)</f>
        <v/>
      </c>
      <c r="M90" s="14" t="str" cm="1">
        <f t="array" aca="1" ref="M90" ca="1">_xlfn.IFS( L90="", "",
(M89-N90)&lt;=0.5, 0,
TRUE,  M89-N90)</f>
        <v/>
      </c>
      <c r="N90" s="15" t="str" cm="1">
        <f t="array" aca="1" ref="N90" ca="1">_xlfn.IFS(
L90="", "",
TRUE, MIN(M89, ROUND($M$14/ (last_rou_date - $B$2) * (L90-L89), 2) )
)</f>
        <v/>
      </c>
      <c r="P90" s="22" t="str">
        <f t="shared" ca="1" si="3"/>
        <v/>
      </c>
      <c r="Q90" s="14" t="str" cm="1">
        <f t="array" aca="1" ref="Q90" ca="1">_xlfn.IFS(P90="","",
$B$11="Hə", _xlfn.XLOOKUP(DATE(P90, 12, 31), rou_table_dates, rou_table_nbvs,0, 0),
TRUE,  MAX(0, ROUND($M$14 - $M$14/ (last_rou_date - $B$2) * (DATE(P90,12,31) - $B$2), 2) )
)</f>
        <v/>
      </c>
      <c r="R90" s="57" t="str" cm="1">
        <f t="array" aca="1" ref="R90" ca="1">_xlfn.IFS(P90="","",
$B$11="Hə", _xlfn.XLOOKUP(DATE(P90, 12, 31), lease_table_dates, lease_table_balances,0, 0),
TRUE, IFERROR( XNPV($B$6, IF(payment_dates &gt;DATE(P90, 12, 31), payments,  0),  IF(payment_dates &gt;DATE(P90, 12, 31), payment_dates,  DATE(P90, 12, 31))    ),0)
)</f>
        <v/>
      </c>
      <c r="S90" s="14" t="str" cm="1">
        <f t="array" aca="1" ref="S90" ca="1">_xlfn.IFS(P90="","",
TRUE,  MIN( MIN(Q89, $M$14), ROUND($M$14/ (last_rou_date - $B$2) * (DATE(P90,12,31) - MAX($B$2, DATE(P90-1, 12, 31))), 2) )
)</f>
        <v/>
      </c>
      <c r="T90" s="15" t="str" cm="1">
        <f t="array" aca="1" ref="T90" ca="1">_xlfn.IFS(P90="", "",
ISTEXT(R89), R90- (H90 - SUMIFS( lease_table_payments, lease_table_years, P90) -$AG$14 ),
AND(ISNUMBER(R89), R90&lt;&gt;""),   R90- (R89 - SUMIFS( lease_table_payments, lease_table_years, P90) )
)</f>
        <v/>
      </c>
      <c r="U90" s="14"/>
      <c r="V90" s="73">
        <f t="shared" si="5"/>
        <v>77</v>
      </c>
      <c r="W90" s="74" t="str" cm="1">
        <f t="array" ref="W90">_xlfn.IFS(
OR(W89=$B$4, W89=""),"",
TRUE,W89+1
)</f>
        <v/>
      </c>
      <c r="X90" s="75" t="str" cm="1">
        <f t="array" ref="X90">_xlfn.IFS(X89="","",
W90="", "",
AND($B$3="İllik"),DATE(YEAR(X89)+1,MONTH(X89),DAY(X89) ),
AND($B$3="Aylıq", $AH$14="Not end"), EDATE(X89,1),
AND($B$3="Aylıq", $AH$14="End"), EOMONTH(X89,1)
)</f>
        <v/>
      </c>
      <c r="Y90" s="75" t="str" cm="1">
        <f t="array" aca="1" ref="Y90" ca="1">_xlfn.IFS(
AND($B$7="Dövrün əvvəlində", Y89&lt;=last_rou_date), DATE(YEAR(Y89)+1, 12, 31),
AND($B$7="Dövrün sonunda", Y89&lt;=last_payment_date), DATE(YEAR(Y89)+1, 12, 31),
TRUE, ""
)</f>
        <v/>
      </c>
      <c r="Z90" s="75" t="str" cm="1">
        <f t="array" aca="1" ref="Z90" ca="1">_xlfn.IFS(
AND($AN$14="Not year_end", Z89&gt;last_payment_date), "",
AND($AN$14="Year_end", Z89&gt;=last_payment_date), "",
AND($AN$14="Year_end"), DATE(YEAR(Z89+1), 12, 31),
AND($AN$14="Not year_end", MONTH(Z89)=12, DAY(Z89)=31), DATE(YEAR(Z88)+1, MONTH(Z88), DAY(Z88)),
AND($AN$14="Not year_end", OR(MONTH(Z89)&lt;&gt;12, DAY(Z89)&lt;&gt;31) ), DATE(YEAR(Z89), 12, 31)
)</f>
        <v/>
      </c>
      <c r="AA90" s="75" t="str" cm="1">
        <f t="array" aca="1" ref="AA90" ca="1">_xlfn.IFS(AA89="", "",
AND(AA89=last_payment_date, OR(MONTH(AA89)&lt;&gt;12, DAY(AA89)&lt;&gt;31) ), DATE(YEAR(AA89), 12, 31),
AND(MONTH(AA89)=12, DAY(AA89)=31, AA89&gt;=last_payment_date), "",
AND(MONTH(AA89)=12, DAY(AA89)&lt;&gt;31),  EOMONTH(AA89,0),
AND(MONTH(AA89)=12, DAY(AA89)=31, $AH$14="Not end"),  EDATE(AA88,1),
AND($AH$14="Not end"), EDATE(AA89, 1),
AND($AH$14="End"), EOMONTH(AA89, 1)
)</f>
        <v/>
      </c>
      <c r="AB90" s="75" t="str" cm="1">
        <f t="array" aca="1" ref="AB90" ca="1">_xlfn.IFS(AB89="","",
AND(AB89=last_rou_date), "",
AND($B$3="İllik"),DATE(YEAR(AB89)+1,MONTH(AB89),DAY(AB89) ),
AND($B$3="Aylıq", $AH$14="Not end"), EDATE(AB89,1),
AND($B$3="Aylıq", $AH$14="End"), EOMONTH(AB89,1)
)</f>
        <v/>
      </c>
      <c r="AC90" s="75" t="str" cm="1">
        <f t="array" aca="1" ref="AC90" ca="1">_xlfn.IFS(
AND($AN$14="Not year_end", AC89&gt;last_rou_date), "",
AND($AN$14="Year_end", AC89&gt;=last_rou_date), "",
AND($AN$14="Year_end"), DATE(YEAR(AC89+1), 12, 31),
AND($AN$14="Not year_end", MONTH(AC89)=12, DAY(AC89)=31), DATE(YEAR(AC88)+1, MONTH(AC88), DAY(AC88)),
AND($AN$14="Not year_end", OR(MONTH(AC89)&lt;&gt;12, DAY(AC89)&lt;&gt;31) ), DATE(YEAR(AC89), 12, 31)
)</f>
        <v/>
      </c>
      <c r="AD90" s="75" t="str" cm="1">
        <f t="array" aca="1" ref="AD90" ca="1">_xlfn.IFS(AD89="", "",
AND(AD89=last_rou_date, OR(MONTH(AD89)&lt;&gt;12, DAY(AD89)&lt;&gt;31) ), DATE(YEAR(AD89), 12, 31),
AND(MONTH(AD89)=12, DAY(AD89)=31, AD89&gt;=last_rou_date), "",
AND(MONTH(AD89)=12, DAY(AD89)&lt;&gt;31),  EOMONTH(AD89,0),
AND(MONTH(AD89)=12, DAY(AD89)=31, $AH$14="Not end"),  EDATE(AD88,1),
AND($AH$14="Not end"), EDATE(AD89, 1),
AND($AH$14="End"), EOMONTH(AD89, 1)
)</f>
        <v/>
      </c>
      <c r="AE90" s="68" t="str" cm="1">
        <f t="array" ref="AE90">_xlfn.IFS(W90="", "",
AND(W90&gt;0, W90&lt;=$B$4, $C$2="İllik artım, faiz olaraq", $D$2&gt;0, $B$3="İllik"), $B$5*((1+$D$2)^(W90-1)),
AND(W90&gt;0, W90&lt;=$B$4, $C$2="İllik artım, faiz olaraq", $D$2&gt;0, $B$3="Aylıq"), $B$5*((1+$D$2)^ROUNDDOWN((W90-1)/12,0)),
AND(W90=1, $C$2="Aşağıdakı kimi dəyişir", ), $B$5,
AND(W90&gt;1, W90&lt;=$B$4, $C$2="Aşağıdakı kimi dəyişir"), IFERROR(VLOOKUP(W90, $C$4:$D$7, 2, FALSE), AE89),
AND(W90&gt;0, W90&lt;=$B$4), $B$5,
TRUE,0 )</f>
        <v/>
      </c>
      <c r="AF90" s="76" t="str">
        <f t="shared" ca="1" si="4"/>
        <v/>
      </c>
    </row>
    <row r="91" spans="1:32" x14ac:dyDescent="0.4">
      <c r="A91" s="13" cm="1">
        <f t="array" aca="1" ref="A91" ca="1">_xlfn.IFS(
AND(SUMIFS(lease_table_interest_accruals, lease_table_dates, A90)&gt;0, COUNTIFS($E$14:E90, "Interest accrual", $A$14:A90, A90)=0),  A90,
AND(SUMIFS(lease_table_payments, lease_table_dates, A90)&gt;0, COUNTIFS($E$14:E90, "Payment", $A$14:A90, A90)=0),  A90,
AND(SUMIFS(rou_table_deprs, rou_table_dates, A90)&gt;0, COUNTIFS($E$14:E90, "Depreciation", $A$14:A90, A90)=0),  A90,
TRUE,  IFERROR(INDEX(rou_table_dates,  MATCH(A90, rou_table_dates)+1, ), "")
)</f>
        <v>45461</v>
      </c>
      <c r="B91" s="1" t="str" cm="1">
        <f t="array" aca="1" ref="B91" ca="1">_xlfn.IFS(
AND(E91="Payment", A91=$B$2), $AM$14,
E91="Payment", $AM$15,
E91="Interest accrual", $AM$18,
E91="Depreciation", $AM$17,
TRUE, "")</f>
        <v>Faiz xərci</v>
      </c>
      <c r="C91" s="1" t="str" cm="1">
        <f t="array" aca="1" ref="C91" ca="1">_xlfn.IFS(
E91="Payment", $AM$19,
E91="Interest accrual", $AM$15,
E91="Depreciation", $AM$16,
TRUE, "")</f>
        <v>Lizinq öhdəliyi</v>
      </c>
      <c r="D91" s="14" cm="1">
        <f t="array" aca="1" ref="D91" ca="1">_xlfn.IFS(
E91="Payment", _xlfn.XLOOKUP(A91, lease_table_dates, lease_table_payments, 0, 0),
E91="Interest accrual", _xlfn.XLOOKUP(A91, lease_table_dates, lease_table_interest_accruals, 0, 0),
E91="Depreciation", _xlfn.XLOOKUP(A91, rou_table_dates, rou_table_deprs, 0, 0),
TRUE, ""
)</f>
        <v>707.56215424957918</v>
      </c>
      <c r="E91" s="7" t="str" cm="1">
        <f t="array" aca="1" ref="E91" ca="1">_xlfn.IFS(
AND(SUMIFS(lease_table_interest_accruals, lease_table_dates, A91)&gt;0, COUNTIFS($E$14:E90, "Interest accrual", $A$14:A90, A91)=0), "Interest accrual",
AND(SUMIFS(lease_table_payments, lease_table_dates, A91)&gt;0, COUNTIFS($E$14:E90, "Payment", $A$14:A90, A91)=0), "Payment",
AND(SUMIFS(rou_table_deprs, rou_table_dates, A91)&gt;0, COUNTIFS($E$14:E90, "Depreciation", $A$14:A90, A91)=0), "Depreciation",
TRUE,  ""
)</f>
        <v>Interest accrual</v>
      </c>
      <c r="G91" s="13" t="str" cm="1">
        <f t="array" aca="1" ref="G91" ca="1">_xlfn.IFS(
AND($B$11="Hə", $B$3="İllik"), Z91,
AND($B$11="Hə", $B$3="Aylıq"), AA91,
$B$11="Yox", X91)</f>
        <v/>
      </c>
      <c r="H91" s="14" t="str" cm="1">
        <f t="array" aca="1" ref="H91" ca="1">_xlfn.IFS( G91="", "",
TRUE, ROUND( H90+I91-J91, 2) )</f>
        <v/>
      </c>
      <c r="I91" s="14" t="str" cm="1">
        <f t="array" aca="1" ref="I91" ca="1">_xlfn.IFS(G91="", "",
G91=last_payment_date, (J91-H90),
 TRUE,  -  (H90- H90* (1+$B$6)^ (_xlfn.DAYS(G91,G90)/365) )
)</f>
        <v/>
      </c>
      <c r="J91" s="14" t="str" cm="1">
        <f t="array" aca="1" ref="J91" ca="1">_xlfn.IFS(G91="", "",
TRUE, _xlfn.XLOOKUP(G91,  payment_dates, payments,0,0)
)</f>
        <v/>
      </c>
      <c r="L91" s="2" t="str" cm="1">
        <f t="array" aca="1" ref="L91" ca="1">_xlfn.IFS(
AND($B$11="Hə", $B$3="İllik"), AC91,
AND($B$11="Hə", $B$3="Aylıq"), AD91,
$B$11="Yox", AB91)</f>
        <v/>
      </c>
      <c r="M91" s="14" t="str" cm="1">
        <f t="array" aca="1" ref="M91" ca="1">_xlfn.IFS( L91="", "",
(M90-N91)&lt;=0.5, 0,
TRUE,  M90-N91)</f>
        <v/>
      </c>
      <c r="N91" s="15" t="str" cm="1">
        <f t="array" aca="1" ref="N91" ca="1">_xlfn.IFS(
L91="", "",
TRUE, MIN(M90, ROUND($M$14/ (last_rou_date - $B$2) * (L91-L90), 2) )
)</f>
        <v/>
      </c>
      <c r="P91" s="22" t="str">
        <f t="shared" ca="1" si="3"/>
        <v/>
      </c>
      <c r="Q91" s="14" t="str" cm="1">
        <f t="array" aca="1" ref="Q91" ca="1">_xlfn.IFS(P91="","",
$B$11="Hə", _xlfn.XLOOKUP(DATE(P91, 12, 31), rou_table_dates, rou_table_nbvs,0, 0),
TRUE,  MAX(0, ROUND($M$14 - $M$14/ (last_rou_date - $B$2) * (DATE(P91,12,31) - $B$2), 2) )
)</f>
        <v/>
      </c>
      <c r="R91" s="57" t="str" cm="1">
        <f t="array" aca="1" ref="R91" ca="1">_xlfn.IFS(P91="","",
$B$11="Hə", _xlfn.XLOOKUP(DATE(P91, 12, 31), lease_table_dates, lease_table_balances,0, 0),
TRUE, IFERROR( XNPV($B$6, IF(payment_dates &gt;DATE(P91, 12, 31), payments,  0),  IF(payment_dates &gt;DATE(P91, 12, 31), payment_dates,  DATE(P91, 12, 31))    ),0)
)</f>
        <v/>
      </c>
      <c r="S91" s="14" t="str" cm="1">
        <f t="array" aca="1" ref="S91" ca="1">_xlfn.IFS(P91="","",
TRUE,  MIN( MIN(Q90, $M$14), ROUND($M$14/ (last_rou_date - $B$2) * (DATE(P91,12,31) - MAX($B$2, DATE(P91-1, 12, 31))), 2) )
)</f>
        <v/>
      </c>
      <c r="T91" s="15" t="str" cm="1">
        <f t="array" aca="1" ref="T91" ca="1">_xlfn.IFS(P91="", "",
ISTEXT(R90), R91- (H91 - SUMIFS( lease_table_payments, lease_table_years, P91) -$AG$14 ),
AND(ISNUMBER(R90), R91&lt;&gt;""),   R91- (R90 - SUMIFS( lease_table_payments, lease_table_years, P91) )
)</f>
        <v/>
      </c>
      <c r="U91" s="14"/>
      <c r="V91" s="73">
        <f t="shared" si="5"/>
        <v>78</v>
      </c>
      <c r="W91" s="74" t="str" cm="1">
        <f t="array" ref="W91">_xlfn.IFS(
OR(W90=$B$4, W90=""),"",
TRUE,W90+1
)</f>
        <v/>
      </c>
      <c r="X91" s="75" t="str" cm="1">
        <f t="array" ref="X91">_xlfn.IFS(X90="","",
W91="", "",
AND($B$3="İllik"),DATE(YEAR(X90)+1,MONTH(X90),DAY(X90) ),
AND($B$3="Aylıq", $AH$14="Not end"), EDATE(X90,1),
AND($B$3="Aylıq", $AH$14="End"), EOMONTH(X90,1)
)</f>
        <v/>
      </c>
      <c r="Y91" s="75" t="str" cm="1">
        <f t="array" aca="1" ref="Y91" ca="1">_xlfn.IFS(
AND($B$7="Dövrün əvvəlində", Y90&lt;=last_rou_date), DATE(YEAR(Y90)+1, 12, 31),
AND($B$7="Dövrün sonunda", Y90&lt;=last_payment_date), DATE(YEAR(Y90)+1, 12, 31),
TRUE, ""
)</f>
        <v/>
      </c>
      <c r="Z91" s="75" t="str" cm="1">
        <f t="array" aca="1" ref="Z91" ca="1">_xlfn.IFS(
AND($AN$14="Not year_end", Z90&gt;last_payment_date), "",
AND($AN$14="Year_end", Z90&gt;=last_payment_date), "",
AND($AN$14="Year_end"), DATE(YEAR(Z90+1), 12, 31),
AND($AN$14="Not year_end", MONTH(Z90)=12, DAY(Z90)=31), DATE(YEAR(Z89)+1, MONTH(Z89), DAY(Z89)),
AND($AN$14="Not year_end", OR(MONTH(Z90)&lt;&gt;12, DAY(Z90)&lt;&gt;31) ), DATE(YEAR(Z90), 12, 31)
)</f>
        <v/>
      </c>
      <c r="AA91" s="75" t="str" cm="1">
        <f t="array" aca="1" ref="AA91" ca="1">_xlfn.IFS(AA90="", "",
AND(AA90=last_payment_date, OR(MONTH(AA90)&lt;&gt;12, DAY(AA90)&lt;&gt;31) ), DATE(YEAR(AA90), 12, 31),
AND(MONTH(AA90)=12, DAY(AA90)=31, AA90&gt;=last_payment_date), "",
AND(MONTH(AA90)=12, DAY(AA90)&lt;&gt;31),  EOMONTH(AA90,0),
AND(MONTH(AA90)=12, DAY(AA90)=31, $AH$14="Not end"),  EDATE(AA89,1),
AND($AH$14="Not end"), EDATE(AA90, 1),
AND($AH$14="End"), EOMONTH(AA90, 1)
)</f>
        <v/>
      </c>
      <c r="AB91" s="75" t="str" cm="1">
        <f t="array" aca="1" ref="AB91" ca="1">_xlfn.IFS(AB90="","",
AND(AB90=last_rou_date), "",
AND($B$3="İllik"),DATE(YEAR(AB90)+1,MONTH(AB90),DAY(AB90) ),
AND($B$3="Aylıq", $AH$14="Not end"), EDATE(AB90,1),
AND($B$3="Aylıq", $AH$14="End"), EOMONTH(AB90,1)
)</f>
        <v/>
      </c>
      <c r="AC91" s="75" t="str" cm="1">
        <f t="array" aca="1" ref="AC91" ca="1">_xlfn.IFS(
AND($AN$14="Not year_end", AC90&gt;last_rou_date), "",
AND($AN$14="Year_end", AC90&gt;=last_rou_date), "",
AND($AN$14="Year_end"), DATE(YEAR(AC90+1), 12, 31),
AND($AN$14="Not year_end", MONTH(AC90)=12, DAY(AC90)=31), DATE(YEAR(AC89)+1, MONTH(AC89), DAY(AC89)),
AND($AN$14="Not year_end", OR(MONTH(AC90)&lt;&gt;12, DAY(AC90)&lt;&gt;31) ), DATE(YEAR(AC90), 12, 31)
)</f>
        <v/>
      </c>
      <c r="AD91" s="75" t="str" cm="1">
        <f t="array" aca="1" ref="AD91" ca="1">_xlfn.IFS(AD90="", "",
AND(AD90=last_rou_date, OR(MONTH(AD90)&lt;&gt;12, DAY(AD90)&lt;&gt;31) ), DATE(YEAR(AD90), 12, 31),
AND(MONTH(AD90)=12, DAY(AD90)=31, AD90&gt;=last_rou_date), "",
AND(MONTH(AD90)=12, DAY(AD90)&lt;&gt;31),  EOMONTH(AD90,0),
AND(MONTH(AD90)=12, DAY(AD90)=31, $AH$14="Not end"),  EDATE(AD89,1),
AND($AH$14="Not end"), EDATE(AD90, 1),
AND($AH$14="End"), EOMONTH(AD90, 1)
)</f>
        <v/>
      </c>
      <c r="AE91" s="68" t="str" cm="1">
        <f t="array" ref="AE91">_xlfn.IFS(W91="", "",
AND(W91&gt;0, W91&lt;=$B$4, $C$2="İllik artım, faiz olaraq", $D$2&gt;0, $B$3="İllik"), $B$5*((1+$D$2)^(W91-1)),
AND(W91&gt;0, W91&lt;=$B$4, $C$2="İllik artım, faiz olaraq", $D$2&gt;0, $B$3="Aylıq"), $B$5*((1+$D$2)^ROUNDDOWN((W91-1)/12,0)),
AND(W91=1, $C$2="Aşağıdakı kimi dəyişir", ), $B$5,
AND(W91&gt;1, W91&lt;=$B$4, $C$2="Aşağıdakı kimi dəyişir"), IFERROR(VLOOKUP(W91, $C$4:$D$7, 2, FALSE), AE90),
AND(W91&gt;0, W91&lt;=$B$4), $B$5,
TRUE,0 )</f>
        <v/>
      </c>
      <c r="AF91" s="76" t="str">
        <f t="shared" ca="1" si="4"/>
        <v/>
      </c>
    </row>
    <row r="92" spans="1:32" x14ac:dyDescent="0.4">
      <c r="A92" s="13" cm="1">
        <f t="array" aca="1" ref="A92" ca="1">_xlfn.IFS(
AND(SUMIFS(lease_table_interest_accruals, lease_table_dates, A91)&gt;0, COUNTIFS($E$14:E91, "Interest accrual", $A$14:A91, A91)=0),  A91,
AND(SUMIFS(lease_table_payments, lease_table_dates, A91)&gt;0, COUNTIFS($E$14:E91, "Payment", $A$14:A91, A91)=0),  A91,
AND(SUMIFS(rou_table_deprs, rou_table_dates, A91)&gt;0, COUNTIFS($E$14:E91, "Depreciation", $A$14:A91, A91)=0),  A91,
TRUE,  IFERROR(INDEX(rou_table_dates,  MATCH(A91, rou_table_dates)+1, ), "")
)</f>
        <v>45461</v>
      </c>
      <c r="B92" s="1" t="str" cm="1">
        <f t="array" aca="1" ref="B92" ca="1">_xlfn.IFS(
AND(E92="Payment", A92=$B$2), $AM$14,
E92="Payment", $AM$15,
E92="Interest accrual", $AM$18,
E92="Depreciation", $AM$17,
TRUE, "")</f>
        <v>Lizinq öhdəliyi</v>
      </c>
      <c r="C92" s="1" t="str" cm="1">
        <f t="array" aca="1" ref="C92" ca="1">_xlfn.IFS(
E92="Payment", $AM$19,
E92="Interest accrual", $AM$15,
E92="Depreciation", $AM$16,
TRUE, "")</f>
        <v>Pul vəsaitləri/Kreditor borcları</v>
      </c>
      <c r="D92" s="14" cm="1">
        <f t="array" aca="1" ref="D92" ca="1">_xlfn.IFS(
E92="Payment", _xlfn.XLOOKUP(A92, lease_table_dates, lease_table_payments, 0, 0),
E92="Interest accrual", _xlfn.XLOOKUP(A92, lease_table_dates, lease_table_interest_accruals, 0, 0),
E92="Depreciation", _xlfn.XLOOKUP(A92, rou_table_dates, rou_table_deprs, 0, 0),
TRUE, ""
)</f>
        <v>3400</v>
      </c>
      <c r="E92" s="7" t="str" cm="1">
        <f t="array" aca="1" ref="E92" ca="1">_xlfn.IFS(
AND(SUMIFS(lease_table_interest_accruals, lease_table_dates, A92)&gt;0, COUNTIFS($E$14:E91, "Interest accrual", $A$14:A91, A92)=0), "Interest accrual",
AND(SUMIFS(lease_table_payments, lease_table_dates, A92)&gt;0, COUNTIFS($E$14:E91, "Payment", $A$14:A91, A92)=0), "Payment",
AND(SUMIFS(rou_table_deprs, rou_table_dates, A92)&gt;0, COUNTIFS($E$14:E91, "Depreciation", $A$14:A91, A92)=0), "Depreciation",
TRUE,  ""
)</f>
        <v>Payment</v>
      </c>
      <c r="G92" s="13" t="str" cm="1">
        <f t="array" aca="1" ref="G92" ca="1">_xlfn.IFS(
AND($B$11="Hə", $B$3="İllik"), Z92,
AND($B$11="Hə", $B$3="Aylıq"), AA92,
$B$11="Yox", X92)</f>
        <v/>
      </c>
      <c r="H92" s="14" t="str" cm="1">
        <f t="array" aca="1" ref="H92" ca="1">_xlfn.IFS( G92="", "",
TRUE, ROUND( H91+I92-J92, 2) )</f>
        <v/>
      </c>
      <c r="I92" s="14" t="str" cm="1">
        <f t="array" aca="1" ref="I92" ca="1">_xlfn.IFS(G92="", "",
G92=last_payment_date, (J92-H91),
 TRUE,  -  (H91- H91* (1+$B$6)^ (_xlfn.DAYS(G92,G91)/365) )
)</f>
        <v/>
      </c>
      <c r="J92" s="14" t="str" cm="1">
        <f t="array" aca="1" ref="J92" ca="1">_xlfn.IFS(G92="", "",
TRUE, _xlfn.XLOOKUP(G92,  payment_dates, payments,0,0)
)</f>
        <v/>
      </c>
      <c r="L92" s="2" t="str" cm="1">
        <f t="array" aca="1" ref="L92" ca="1">_xlfn.IFS(
AND($B$11="Hə", $B$3="İllik"), AC92,
AND($B$11="Hə", $B$3="Aylıq"), AD92,
$B$11="Yox", AB92)</f>
        <v/>
      </c>
      <c r="M92" s="14" t="str" cm="1">
        <f t="array" aca="1" ref="M92" ca="1">_xlfn.IFS( L92="", "",
(M91-N92)&lt;=0.5, 0,
TRUE,  M91-N92)</f>
        <v/>
      </c>
      <c r="N92" s="15" t="str" cm="1">
        <f t="array" aca="1" ref="N92" ca="1">_xlfn.IFS(
L92="", "",
TRUE, MIN(M91, ROUND($M$14/ (last_rou_date - $B$2) * (L92-L91), 2) )
)</f>
        <v/>
      </c>
      <c r="P92" s="22" t="str">
        <f t="shared" ca="1" si="3"/>
        <v/>
      </c>
      <c r="Q92" s="14" t="str" cm="1">
        <f t="array" aca="1" ref="Q92" ca="1">_xlfn.IFS(P92="","",
$B$11="Hə", _xlfn.XLOOKUP(DATE(P92, 12, 31), rou_table_dates, rou_table_nbvs,0, 0),
TRUE,  MAX(0, ROUND($M$14 - $M$14/ (last_rou_date - $B$2) * (DATE(P92,12,31) - $B$2), 2) )
)</f>
        <v/>
      </c>
      <c r="R92" s="57" t="str" cm="1">
        <f t="array" aca="1" ref="R92" ca="1">_xlfn.IFS(P92="","",
$B$11="Hə", _xlfn.XLOOKUP(DATE(P92, 12, 31), lease_table_dates, lease_table_balances,0, 0),
TRUE, IFERROR( XNPV($B$6, IF(payment_dates &gt;DATE(P92, 12, 31), payments,  0),  IF(payment_dates &gt;DATE(P92, 12, 31), payment_dates,  DATE(P92, 12, 31))    ),0)
)</f>
        <v/>
      </c>
      <c r="S92" s="14" t="str" cm="1">
        <f t="array" aca="1" ref="S92" ca="1">_xlfn.IFS(P92="","",
TRUE,  MIN( MIN(Q91, $M$14), ROUND($M$14/ (last_rou_date - $B$2) * (DATE(P92,12,31) - MAX($B$2, DATE(P92-1, 12, 31))), 2) )
)</f>
        <v/>
      </c>
      <c r="T92" s="15" t="str" cm="1">
        <f t="array" aca="1" ref="T92" ca="1">_xlfn.IFS(P92="", "",
ISTEXT(R91), R92- (H92 - SUMIFS( lease_table_payments, lease_table_years, P92) -$AG$14 ),
AND(ISNUMBER(R91), R92&lt;&gt;""),   R92- (R91 - SUMIFS( lease_table_payments, lease_table_years, P92) )
)</f>
        <v/>
      </c>
      <c r="U92" s="14"/>
      <c r="V92" s="73">
        <f t="shared" si="5"/>
        <v>79</v>
      </c>
      <c r="W92" s="74" t="str" cm="1">
        <f t="array" ref="W92">_xlfn.IFS(
OR(W91=$B$4, W91=""),"",
TRUE,W91+1
)</f>
        <v/>
      </c>
      <c r="X92" s="75" t="str" cm="1">
        <f t="array" ref="X92">_xlfn.IFS(X91="","",
W92="", "",
AND($B$3="İllik"),DATE(YEAR(X91)+1,MONTH(X91),DAY(X91) ),
AND($B$3="Aylıq", $AH$14="Not end"), EDATE(X91,1),
AND($B$3="Aylıq", $AH$14="End"), EOMONTH(X91,1)
)</f>
        <v/>
      </c>
      <c r="Y92" s="75" t="str" cm="1">
        <f t="array" aca="1" ref="Y92" ca="1">_xlfn.IFS(
AND($B$7="Dövrün əvvəlində", Y91&lt;=last_rou_date), DATE(YEAR(Y91)+1, 12, 31),
AND($B$7="Dövrün sonunda", Y91&lt;=last_payment_date), DATE(YEAR(Y91)+1, 12, 31),
TRUE, ""
)</f>
        <v/>
      </c>
      <c r="Z92" s="75" t="str" cm="1">
        <f t="array" aca="1" ref="Z92" ca="1">_xlfn.IFS(
AND($AN$14="Not year_end", Z91&gt;last_payment_date), "",
AND($AN$14="Year_end", Z91&gt;=last_payment_date), "",
AND($AN$14="Year_end"), DATE(YEAR(Z91+1), 12, 31),
AND($AN$14="Not year_end", MONTH(Z91)=12, DAY(Z91)=31), DATE(YEAR(Z90)+1, MONTH(Z90), DAY(Z90)),
AND($AN$14="Not year_end", OR(MONTH(Z91)&lt;&gt;12, DAY(Z91)&lt;&gt;31) ), DATE(YEAR(Z91), 12, 31)
)</f>
        <v/>
      </c>
      <c r="AA92" s="75" t="str" cm="1">
        <f t="array" aca="1" ref="AA92" ca="1">_xlfn.IFS(AA91="", "",
AND(AA91=last_payment_date, OR(MONTH(AA91)&lt;&gt;12, DAY(AA91)&lt;&gt;31) ), DATE(YEAR(AA91), 12, 31),
AND(MONTH(AA91)=12, DAY(AA91)=31, AA91&gt;=last_payment_date), "",
AND(MONTH(AA91)=12, DAY(AA91)&lt;&gt;31),  EOMONTH(AA91,0),
AND(MONTH(AA91)=12, DAY(AA91)=31, $AH$14="Not end"),  EDATE(AA90,1),
AND($AH$14="Not end"), EDATE(AA91, 1),
AND($AH$14="End"), EOMONTH(AA91, 1)
)</f>
        <v/>
      </c>
      <c r="AB92" s="75" t="str" cm="1">
        <f t="array" aca="1" ref="AB92" ca="1">_xlfn.IFS(AB91="","",
AND(AB91=last_rou_date), "",
AND($B$3="İllik"),DATE(YEAR(AB91)+1,MONTH(AB91),DAY(AB91) ),
AND($B$3="Aylıq", $AH$14="Not end"), EDATE(AB91,1),
AND($B$3="Aylıq", $AH$14="End"), EOMONTH(AB91,1)
)</f>
        <v/>
      </c>
      <c r="AC92" s="75" t="str" cm="1">
        <f t="array" aca="1" ref="AC92" ca="1">_xlfn.IFS(
AND($AN$14="Not year_end", AC91&gt;last_rou_date), "",
AND($AN$14="Year_end", AC91&gt;=last_rou_date), "",
AND($AN$14="Year_end"), DATE(YEAR(AC91+1), 12, 31),
AND($AN$14="Not year_end", MONTH(AC91)=12, DAY(AC91)=31), DATE(YEAR(AC90)+1, MONTH(AC90), DAY(AC90)),
AND($AN$14="Not year_end", OR(MONTH(AC91)&lt;&gt;12, DAY(AC91)&lt;&gt;31) ), DATE(YEAR(AC91), 12, 31)
)</f>
        <v/>
      </c>
      <c r="AD92" s="75" t="str" cm="1">
        <f t="array" aca="1" ref="AD92" ca="1">_xlfn.IFS(AD91="", "",
AND(AD91=last_rou_date, OR(MONTH(AD91)&lt;&gt;12, DAY(AD91)&lt;&gt;31) ), DATE(YEAR(AD91), 12, 31),
AND(MONTH(AD91)=12, DAY(AD91)=31, AD91&gt;=last_rou_date), "",
AND(MONTH(AD91)=12, DAY(AD91)&lt;&gt;31),  EOMONTH(AD91,0),
AND(MONTH(AD91)=12, DAY(AD91)=31, $AH$14="Not end"),  EDATE(AD90,1),
AND($AH$14="Not end"), EDATE(AD91, 1),
AND($AH$14="End"), EOMONTH(AD91, 1)
)</f>
        <v/>
      </c>
      <c r="AE92" s="68" t="str" cm="1">
        <f t="array" ref="AE92">_xlfn.IFS(W92="", "",
AND(W92&gt;0, W92&lt;=$B$4, $C$2="İllik artım, faiz olaraq", $D$2&gt;0, $B$3="İllik"), $B$5*((1+$D$2)^(W92-1)),
AND(W92&gt;0, W92&lt;=$B$4, $C$2="İllik artım, faiz olaraq", $D$2&gt;0, $B$3="Aylıq"), $B$5*((1+$D$2)^ROUNDDOWN((W92-1)/12,0)),
AND(W92=1, $C$2="Aşağıdakı kimi dəyişir", ), $B$5,
AND(W92&gt;1, W92&lt;=$B$4, $C$2="Aşağıdakı kimi dəyişir"), IFERROR(VLOOKUP(W92, $C$4:$D$7, 2, FALSE), AE91),
AND(W92&gt;0, W92&lt;=$B$4), $B$5,
TRUE,0 )</f>
        <v/>
      </c>
      <c r="AF92" s="76" t="str">
        <f t="shared" ca="1" si="4"/>
        <v/>
      </c>
    </row>
    <row r="93" spans="1:32" x14ac:dyDescent="0.4">
      <c r="A93" s="13" cm="1">
        <f t="array" aca="1" ref="A93" ca="1">_xlfn.IFS(
AND(SUMIFS(lease_table_interest_accruals, lease_table_dates, A92)&gt;0, COUNTIFS($E$14:E92, "Interest accrual", $A$14:A92, A92)=0),  A92,
AND(SUMIFS(lease_table_payments, lease_table_dates, A92)&gt;0, COUNTIFS($E$14:E92, "Payment", $A$14:A92, A92)=0),  A92,
AND(SUMIFS(rou_table_deprs, rou_table_dates, A92)&gt;0, COUNTIFS($E$14:E92, "Depreciation", $A$14:A92, A92)=0),  A92,
TRUE,  IFERROR(INDEX(rou_table_dates,  MATCH(A92, rou_table_dates)+1, ), "")
)</f>
        <v>45461</v>
      </c>
      <c r="B93" s="1" t="str" cm="1">
        <f t="array" aca="1" ref="B93" ca="1">_xlfn.IFS(
AND(E93="Payment", A93=$B$2), $AM$14,
E93="Payment", $AM$15,
E93="Interest accrual", $AM$18,
E93="Depreciation", $AM$17,
TRUE, "")</f>
        <v>Amortizasiya xərci</v>
      </c>
      <c r="C93" s="1" t="str" cm="1">
        <f t="array" aca="1" ref="C93" ca="1">_xlfn.IFS(
E93="Payment", $AM$19,
E93="Interest accrual", $AM$15,
E93="Depreciation", $AM$16,
TRUE, "")</f>
        <v>İstifadə hüququ - Yığılmış amortizasiya</v>
      </c>
      <c r="D93" s="14" cm="1">
        <f t="array" aca="1" ref="D93" ca="1">_xlfn.IFS(
E93="Payment", _xlfn.XLOOKUP(A93, lease_table_dates, lease_table_payments, 0, 0),
E93="Interest accrual", _xlfn.XLOOKUP(A93, lease_table_dates, lease_table_interest_accruals, 0, 0),
E93="Depreciation", _xlfn.XLOOKUP(A93, rou_table_dates, rou_table_deprs, 0, 0),
TRUE, ""
)</f>
        <v>2765.25</v>
      </c>
      <c r="E93" s="7" t="str" cm="1">
        <f t="array" aca="1" ref="E93" ca="1">_xlfn.IFS(
AND(SUMIFS(lease_table_interest_accruals, lease_table_dates, A93)&gt;0, COUNTIFS($E$14:E92, "Interest accrual", $A$14:A92, A93)=0), "Interest accrual",
AND(SUMIFS(lease_table_payments, lease_table_dates, A93)&gt;0, COUNTIFS($E$14:E92, "Payment", $A$14:A92, A93)=0), "Payment",
AND(SUMIFS(rou_table_deprs, rou_table_dates, A93)&gt;0, COUNTIFS($E$14:E92, "Depreciation", $A$14:A92, A93)=0), "Depreciation",
TRUE,  ""
)</f>
        <v>Depreciation</v>
      </c>
      <c r="G93" s="13" t="str" cm="1">
        <f t="array" aca="1" ref="G93" ca="1">_xlfn.IFS(
AND($B$11="Hə", $B$3="İllik"), Z93,
AND($B$11="Hə", $B$3="Aylıq"), AA93,
$B$11="Yox", X93)</f>
        <v/>
      </c>
      <c r="H93" s="14" t="str" cm="1">
        <f t="array" aca="1" ref="H93" ca="1">_xlfn.IFS( G93="", "",
TRUE, ROUND( H92+I93-J93, 2) )</f>
        <v/>
      </c>
      <c r="I93" s="14" t="str" cm="1">
        <f t="array" aca="1" ref="I93" ca="1">_xlfn.IFS(G93="", "",
G93=last_payment_date, (J93-H92),
 TRUE,  -  (H92- H92* (1+$B$6)^ (_xlfn.DAYS(G93,G92)/365) )
)</f>
        <v/>
      </c>
      <c r="J93" s="14" t="str" cm="1">
        <f t="array" aca="1" ref="J93" ca="1">_xlfn.IFS(G93="", "",
TRUE, _xlfn.XLOOKUP(G93,  payment_dates, payments,0,0)
)</f>
        <v/>
      </c>
      <c r="L93" s="2" t="str" cm="1">
        <f t="array" aca="1" ref="L93" ca="1">_xlfn.IFS(
AND($B$11="Hə", $B$3="İllik"), AC93,
AND($B$11="Hə", $B$3="Aylıq"), AD93,
$B$11="Yox", AB93)</f>
        <v/>
      </c>
      <c r="M93" s="14" t="str" cm="1">
        <f t="array" aca="1" ref="M93" ca="1">_xlfn.IFS( L93="", "",
(M92-N93)&lt;=0.5, 0,
TRUE,  M92-N93)</f>
        <v/>
      </c>
      <c r="N93" s="15" t="str" cm="1">
        <f t="array" aca="1" ref="N93" ca="1">_xlfn.IFS(
L93="", "",
TRUE, MIN(M92, ROUND($M$14/ (last_rou_date - $B$2) * (L93-L92), 2) )
)</f>
        <v/>
      </c>
      <c r="P93" s="22" t="str">
        <f t="shared" ca="1" si="3"/>
        <v/>
      </c>
      <c r="Q93" s="14" t="str" cm="1">
        <f t="array" aca="1" ref="Q93" ca="1">_xlfn.IFS(P93="","",
$B$11="Hə", _xlfn.XLOOKUP(DATE(P93, 12, 31), rou_table_dates, rou_table_nbvs,0, 0),
TRUE,  MAX(0, ROUND($M$14 - $M$14/ (last_rou_date - $B$2) * (DATE(P93,12,31) - $B$2), 2) )
)</f>
        <v/>
      </c>
      <c r="R93" s="57" t="str" cm="1">
        <f t="array" aca="1" ref="R93" ca="1">_xlfn.IFS(P93="","",
$B$11="Hə", _xlfn.XLOOKUP(DATE(P93, 12, 31), lease_table_dates, lease_table_balances,0, 0),
TRUE, IFERROR( XNPV($B$6, IF(payment_dates &gt;DATE(P93, 12, 31), payments,  0),  IF(payment_dates &gt;DATE(P93, 12, 31), payment_dates,  DATE(P93, 12, 31))    ),0)
)</f>
        <v/>
      </c>
      <c r="S93" s="14" t="str" cm="1">
        <f t="array" aca="1" ref="S93" ca="1">_xlfn.IFS(P93="","",
TRUE,  MIN( MIN(Q92, $M$14), ROUND($M$14/ (last_rou_date - $B$2) * (DATE(P93,12,31) - MAX($B$2, DATE(P93-1, 12, 31))), 2) )
)</f>
        <v/>
      </c>
      <c r="T93" s="15" t="str" cm="1">
        <f t="array" aca="1" ref="T93" ca="1">_xlfn.IFS(P93="", "",
ISTEXT(R92), R93- (H93 - SUMIFS( lease_table_payments, lease_table_years, P93) -$AG$14 ),
AND(ISNUMBER(R92), R93&lt;&gt;""),   R93- (R92 - SUMIFS( lease_table_payments, lease_table_years, P93) )
)</f>
        <v/>
      </c>
      <c r="U93" s="14"/>
      <c r="V93" s="73">
        <f t="shared" si="5"/>
        <v>80</v>
      </c>
      <c r="W93" s="74" t="str" cm="1">
        <f t="array" ref="W93">_xlfn.IFS(
OR(W92=$B$4, W92=""),"",
TRUE,W92+1
)</f>
        <v/>
      </c>
      <c r="X93" s="75" t="str" cm="1">
        <f t="array" ref="X93">_xlfn.IFS(X92="","",
W93="", "",
AND($B$3="İllik"),DATE(YEAR(X92)+1,MONTH(X92),DAY(X92) ),
AND($B$3="Aylıq", $AH$14="Not end"), EDATE(X92,1),
AND($B$3="Aylıq", $AH$14="End"), EOMONTH(X92,1)
)</f>
        <v/>
      </c>
      <c r="Y93" s="75" t="str" cm="1">
        <f t="array" aca="1" ref="Y93" ca="1">_xlfn.IFS(
AND($B$7="Dövrün əvvəlində", Y92&lt;=last_rou_date), DATE(YEAR(Y92)+1, 12, 31),
AND($B$7="Dövrün sonunda", Y92&lt;=last_payment_date), DATE(YEAR(Y92)+1, 12, 31),
TRUE, ""
)</f>
        <v/>
      </c>
      <c r="Z93" s="75" t="str" cm="1">
        <f t="array" aca="1" ref="Z93" ca="1">_xlfn.IFS(
AND($AN$14="Not year_end", Z92&gt;last_payment_date), "",
AND($AN$14="Year_end", Z92&gt;=last_payment_date), "",
AND($AN$14="Year_end"), DATE(YEAR(Z92+1), 12, 31),
AND($AN$14="Not year_end", MONTH(Z92)=12, DAY(Z92)=31), DATE(YEAR(Z91)+1, MONTH(Z91), DAY(Z91)),
AND($AN$14="Not year_end", OR(MONTH(Z92)&lt;&gt;12, DAY(Z92)&lt;&gt;31) ), DATE(YEAR(Z92), 12, 31)
)</f>
        <v/>
      </c>
      <c r="AA93" s="75" t="str" cm="1">
        <f t="array" aca="1" ref="AA93" ca="1">_xlfn.IFS(AA92="", "",
AND(AA92=last_payment_date, OR(MONTH(AA92)&lt;&gt;12, DAY(AA92)&lt;&gt;31) ), DATE(YEAR(AA92), 12, 31),
AND(MONTH(AA92)=12, DAY(AA92)=31, AA92&gt;=last_payment_date), "",
AND(MONTH(AA92)=12, DAY(AA92)&lt;&gt;31),  EOMONTH(AA92,0),
AND(MONTH(AA92)=12, DAY(AA92)=31, $AH$14="Not end"),  EDATE(AA91,1),
AND($AH$14="Not end"), EDATE(AA92, 1),
AND($AH$14="End"), EOMONTH(AA92, 1)
)</f>
        <v/>
      </c>
      <c r="AB93" s="75" t="str" cm="1">
        <f t="array" aca="1" ref="AB93" ca="1">_xlfn.IFS(AB92="","",
AND(AB92=last_rou_date), "",
AND($B$3="İllik"),DATE(YEAR(AB92)+1,MONTH(AB92),DAY(AB92) ),
AND($B$3="Aylıq", $AH$14="Not end"), EDATE(AB92,1),
AND($B$3="Aylıq", $AH$14="End"), EOMONTH(AB92,1)
)</f>
        <v/>
      </c>
      <c r="AC93" s="75" t="str" cm="1">
        <f t="array" aca="1" ref="AC93" ca="1">_xlfn.IFS(
AND($AN$14="Not year_end", AC92&gt;last_rou_date), "",
AND($AN$14="Year_end", AC92&gt;=last_rou_date), "",
AND($AN$14="Year_end"), DATE(YEAR(AC92+1), 12, 31),
AND($AN$14="Not year_end", MONTH(AC92)=12, DAY(AC92)=31), DATE(YEAR(AC91)+1, MONTH(AC91), DAY(AC91)),
AND($AN$14="Not year_end", OR(MONTH(AC92)&lt;&gt;12, DAY(AC92)&lt;&gt;31) ), DATE(YEAR(AC92), 12, 31)
)</f>
        <v/>
      </c>
      <c r="AD93" s="75" t="str" cm="1">
        <f t="array" aca="1" ref="AD93" ca="1">_xlfn.IFS(AD92="", "",
AND(AD92=last_rou_date, OR(MONTH(AD92)&lt;&gt;12, DAY(AD92)&lt;&gt;31) ), DATE(YEAR(AD92), 12, 31),
AND(MONTH(AD92)=12, DAY(AD92)=31, AD92&gt;=last_rou_date), "",
AND(MONTH(AD92)=12, DAY(AD92)&lt;&gt;31),  EOMONTH(AD92,0),
AND(MONTH(AD92)=12, DAY(AD92)=31, $AH$14="Not end"),  EDATE(AD91,1),
AND($AH$14="Not end"), EDATE(AD92, 1),
AND($AH$14="End"), EOMONTH(AD92, 1)
)</f>
        <v/>
      </c>
      <c r="AE93" s="68" t="str" cm="1">
        <f t="array" ref="AE93">_xlfn.IFS(W93="", "",
AND(W93&gt;0, W93&lt;=$B$4, $C$2="İllik artım, faiz olaraq", $D$2&gt;0, $B$3="İllik"), $B$5*((1+$D$2)^(W93-1)),
AND(W93&gt;0, W93&lt;=$B$4, $C$2="İllik artım, faiz olaraq", $D$2&gt;0, $B$3="Aylıq"), $B$5*((1+$D$2)^ROUNDDOWN((W93-1)/12,0)),
AND(W93=1, $C$2="Aşağıdakı kimi dəyişir", ), $B$5,
AND(W93&gt;1, W93&lt;=$B$4, $C$2="Aşağıdakı kimi dəyişir"), IFERROR(VLOOKUP(W93, $C$4:$D$7, 2, FALSE), AE92),
AND(W93&gt;0, W93&lt;=$B$4), $B$5,
TRUE,0 )</f>
        <v/>
      </c>
      <c r="AF93" s="76" t="str">
        <f t="shared" ca="1" si="4"/>
        <v/>
      </c>
    </row>
    <row r="94" spans="1:32" x14ac:dyDescent="0.4">
      <c r="A94" s="13" cm="1">
        <f t="array" aca="1" ref="A94" ca="1">_xlfn.IFS(
AND(SUMIFS(lease_table_interest_accruals, lease_table_dates, A93)&gt;0, COUNTIFS($E$14:E93, "Interest accrual", $A$14:A93, A93)=0),  A93,
AND(SUMIFS(lease_table_payments, lease_table_dates, A93)&gt;0, COUNTIFS($E$14:E93, "Payment", $A$14:A93, A93)=0),  A93,
AND(SUMIFS(rou_table_deprs, rou_table_dates, A93)&gt;0, COUNTIFS($E$14:E93, "Depreciation", $A$14:A93, A93)=0),  A93,
TRUE,  IFERROR(INDEX(rou_table_dates,  MATCH(A93, rou_table_dates)+1, ), "")
)</f>
        <v>45491</v>
      </c>
      <c r="B94" s="1" t="str" cm="1">
        <f t="array" aca="1" ref="B94" ca="1">_xlfn.IFS(
AND(E94="Payment", A94=$B$2), $AM$14,
E94="Payment", $AM$15,
E94="Interest accrual", $AM$18,
E94="Depreciation", $AM$17,
TRUE, "")</f>
        <v>Faiz xərci</v>
      </c>
      <c r="C94" s="1" t="str" cm="1">
        <f t="array" aca="1" ref="C94" ca="1">_xlfn.IFS(
E94="Payment", $AM$19,
E94="Interest accrual", $AM$15,
E94="Depreciation", $AM$16,
TRUE, "")</f>
        <v>Lizinq öhdəliyi</v>
      </c>
      <c r="D94" s="14" cm="1">
        <f t="array" aca="1" ref="D94" ca="1">_xlfn.IFS(
E94="Payment", _xlfn.XLOOKUP(A94, lease_table_dates, lease_table_payments, 0, 0),
E94="Interest accrual", _xlfn.XLOOKUP(A94, lease_table_dates, lease_table_interest_accruals, 0, 0),
E94="Depreciation", _xlfn.XLOOKUP(A94, rou_table_dates, rou_table_deprs, 0, 0),
TRUE, ""
)</f>
        <v>659.23451353453856</v>
      </c>
      <c r="E94" s="7" t="str" cm="1">
        <f t="array" aca="1" ref="E94" ca="1">_xlfn.IFS(
AND(SUMIFS(lease_table_interest_accruals, lease_table_dates, A94)&gt;0, COUNTIFS($E$14:E93, "Interest accrual", $A$14:A93, A94)=0), "Interest accrual",
AND(SUMIFS(lease_table_payments, lease_table_dates, A94)&gt;0, COUNTIFS($E$14:E93, "Payment", $A$14:A93, A94)=0), "Payment",
AND(SUMIFS(rou_table_deprs, rou_table_dates, A94)&gt;0, COUNTIFS($E$14:E93, "Depreciation", $A$14:A93, A94)=0), "Depreciation",
TRUE,  ""
)</f>
        <v>Interest accrual</v>
      </c>
      <c r="G94" s="13" t="str" cm="1">
        <f t="array" aca="1" ref="G94" ca="1">_xlfn.IFS(
AND($B$11="Hə", $B$3="İllik"), Z94,
AND($B$11="Hə", $B$3="Aylıq"), AA94,
$B$11="Yox", X94)</f>
        <v/>
      </c>
      <c r="H94" s="14" t="str" cm="1">
        <f t="array" aca="1" ref="H94" ca="1">_xlfn.IFS( G94="", "",
TRUE, ROUND( H93+I94-J94, 2) )</f>
        <v/>
      </c>
      <c r="I94" s="14" t="str" cm="1">
        <f t="array" aca="1" ref="I94" ca="1">_xlfn.IFS(G94="", "",
G94=last_payment_date, (J94-H93),
 TRUE,  -  (H93- H93* (1+$B$6)^ (_xlfn.DAYS(G94,G93)/365) )
)</f>
        <v/>
      </c>
      <c r="J94" s="14" t="str" cm="1">
        <f t="array" aca="1" ref="J94" ca="1">_xlfn.IFS(G94="", "",
TRUE, _xlfn.XLOOKUP(G94,  payment_dates, payments,0,0)
)</f>
        <v/>
      </c>
      <c r="L94" s="2" t="str" cm="1">
        <f t="array" aca="1" ref="L94" ca="1">_xlfn.IFS(
AND($B$11="Hə", $B$3="İllik"), AC94,
AND($B$11="Hə", $B$3="Aylıq"), AD94,
$B$11="Yox", AB94)</f>
        <v/>
      </c>
      <c r="M94" s="14" t="str" cm="1">
        <f t="array" aca="1" ref="M94" ca="1">_xlfn.IFS( L94="", "",
(M93-N94)&lt;=0.5, 0,
TRUE,  M93-N94)</f>
        <v/>
      </c>
      <c r="N94" s="15" t="str" cm="1">
        <f t="array" aca="1" ref="N94" ca="1">_xlfn.IFS(
L94="", "",
TRUE, MIN(M93, ROUND($M$14/ (last_rou_date - $B$2) * (L94-L93), 2) )
)</f>
        <v/>
      </c>
      <c r="P94" s="22" t="str">
        <f t="shared" ca="1" si="3"/>
        <v/>
      </c>
      <c r="Q94" s="14" t="str" cm="1">
        <f t="array" aca="1" ref="Q94" ca="1">_xlfn.IFS(P94="","",
$B$11="Hə", _xlfn.XLOOKUP(DATE(P94, 12, 31), rou_table_dates, rou_table_nbvs,0, 0),
TRUE,  MAX(0, ROUND($M$14 - $M$14/ (last_rou_date - $B$2) * (DATE(P94,12,31) - $B$2), 2) )
)</f>
        <v/>
      </c>
      <c r="R94" s="57" t="str" cm="1">
        <f t="array" aca="1" ref="R94" ca="1">_xlfn.IFS(P94="","",
$B$11="Hə", _xlfn.XLOOKUP(DATE(P94, 12, 31), lease_table_dates, lease_table_balances,0, 0),
TRUE, IFERROR( XNPV($B$6, IF(payment_dates &gt;DATE(P94, 12, 31), payments,  0),  IF(payment_dates &gt;DATE(P94, 12, 31), payment_dates,  DATE(P94, 12, 31))    ),0)
)</f>
        <v/>
      </c>
      <c r="S94" s="14" t="str" cm="1">
        <f t="array" aca="1" ref="S94" ca="1">_xlfn.IFS(P94="","",
TRUE,  MIN( MIN(Q93, $M$14), ROUND($M$14/ (last_rou_date - $B$2) * (DATE(P94,12,31) - MAX($B$2, DATE(P94-1, 12, 31))), 2) )
)</f>
        <v/>
      </c>
      <c r="T94" s="15" t="str" cm="1">
        <f t="array" aca="1" ref="T94" ca="1">_xlfn.IFS(P94="", "",
ISTEXT(R93), R94- (H94 - SUMIFS( lease_table_payments, lease_table_years, P94) -$AG$14 ),
AND(ISNUMBER(R93), R94&lt;&gt;""),   R94- (R93 - SUMIFS( lease_table_payments, lease_table_years, P94) )
)</f>
        <v/>
      </c>
      <c r="U94" s="14"/>
      <c r="V94" s="73">
        <f t="shared" si="5"/>
        <v>81</v>
      </c>
      <c r="W94" s="74" t="str" cm="1">
        <f t="array" ref="W94">_xlfn.IFS(
OR(W93=$B$4, W93=""),"",
TRUE,W93+1
)</f>
        <v/>
      </c>
      <c r="X94" s="75" t="str" cm="1">
        <f t="array" ref="X94">_xlfn.IFS(X93="","",
W94="", "",
AND($B$3="İllik"),DATE(YEAR(X93)+1,MONTH(X93),DAY(X93) ),
AND($B$3="Aylıq", $AH$14="Not end"), EDATE(X93,1),
AND($B$3="Aylıq", $AH$14="End"), EOMONTH(X93,1)
)</f>
        <v/>
      </c>
      <c r="Y94" s="75" t="str" cm="1">
        <f t="array" aca="1" ref="Y94" ca="1">_xlfn.IFS(
AND($B$7="Dövrün əvvəlində", Y93&lt;=last_rou_date), DATE(YEAR(Y93)+1, 12, 31),
AND($B$7="Dövrün sonunda", Y93&lt;=last_payment_date), DATE(YEAR(Y93)+1, 12, 31),
TRUE, ""
)</f>
        <v/>
      </c>
      <c r="Z94" s="75" t="str" cm="1">
        <f t="array" aca="1" ref="Z94" ca="1">_xlfn.IFS(
AND($AN$14="Not year_end", Z93&gt;last_payment_date), "",
AND($AN$14="Year_end", Z93&gt;=last_payment_date), "",
AND($AN$14="Year_end"), DATE(YEAR(Z93+1), 12, 31),
AND($AN$14="Not year_end", MONTH(Z93)=12, DAY(Z93)=31), DATE(YEAR(Z92)+1, MONTH(Z92), DAY(Z92)),
AND($AN$14="Not year_end", OR(MONTH(Z93)&lt;&gt;12, DAY(Z93)&lt;&gt;31) ), DATE(YEAR(Z93), 12, 31)
)</f>
        <v/>
      </c>
      <c r="AA94" s="75" t="str" cm="1">
        <f t="array" aca="1" ref="AA94" ca="1">_xlfn.IFS(AA93="", "",
AND(AA93=last_payment_date, OR(MONTH(AA93)&lt;&gt;12, DAY(AA93)&lt;&gt;31) ), DATE(YEAR(AA93), 12, 31),
AND(MONTH(AA93)=12, DAY(AA93)=31, AA93&gt;=last_payment_date), "",
AND(MONTH(AA93)=12, DAY(AA93)&lt;&gt;31),  EOMONTH(AA93,0),
AND(MONTH(AA93)=12, DAY(AA93)=31, $AH$14="Not end"),  EDATE(AA92,1),
AND($AH$14="Not end"), EDATE(AA93, 1),
AND($AH$14="End"), EOMONTH(AA93, 1)
)</f>
        <v/>
      </c>
      <c r="AB94" s="75" t="str" cm="1">
        <f t="array" aca="1" ref="AB94" ca="1">_xlfn.IFS(AB93="","",
AND(AB93=last_rou_date), "",
AND($B$3="İllik"),DATE(YEAR(AB93)+1,MONTH(AB93),DAY(AB93) ),
AND($B$3="Aylıq", $AH$14="Not end"), EDATE(AB93,1),
AND($B$3="Aylıq", $AH$14="End"), EOMONTH(AB93,1)
)</f>
        <v/>
      </c>
      <c r="AC94" s="75" t="str" cm="1">
        <f t="array" aca="1" ref="AC94" ca="1">_xlfn.IFS(
AND($AN$14="Not year_end", AC93&gt;last_rou_date), "",
AND($AN$14="Year_end", AC93&gt;=last_rou_date), "",
AND($AN$14="Year_end"), DATE(YEAR(AC93+1), 12, 31),
AND($AN$14="Not year_end", MONTH(AC93)=12, DAY(AC93)=31), DATE(YEAR(AC92)+1, MONTH(AC92), DAY(AC92)),
AND($AN$14="Not year_end", OR(MONTH(AC93)&lt;&gt;12, DAY(AC93)&lt;&gt;31) ), DATE(YEAR(AC93), 12, 31)
)</f>
        <v/>
      </c>
      <c r="AD94" s="75" t="str" cm="1">
        <f t="array" aca="1" ref="AD94" ca="1">_xlfn.IFS(AD93="", "",
AND(AD93=last_rou_date, OR(MONTH(AD93)&lt;&gt;12, DAY(AD93)&lt;&gt;31) ), DATE(YEAR(AD93), 12, 31),
AND(MONTH(AD93)=12, DAY(AD93)=31, AD93&gt;=last_rou_date), "",
AND(MONTH(AD93)=12, DAY(AD93)&lt;&gt;31),  EOMONTH(AD93,0),
AND(MONTH(AD93)=12, DAY(AD93)=31, $AH$14="Not end"),  EDATE(AD92,1),
AND($AH$14="Not end"), EDATE(AD93, 1),
AND($AH$14="End"), EOMONTH(AD93, 1)
)</f>
        <v/>
      </c>
      <c r="AE94" s="68" t="str" cm="1">
        <f t="array" ref="AE94">_xlfn.IFS(W94="", "",
AND(W94&gt;0, W94&lt;=$B$4, $C$2="İllik artım, faiz olaraq", $D$2&gt;0, $B$3="İllik"), $B$5*((1+$D$2)^(W94-1)),
AND(W94&gt;0, W94&lt;=$B$4, $C$2="İllik artım, faiz olaraq", $D$2&gt;0, $B$3="Aylıq"), $B$5*((1+$D$2)^ROUNDDOWN((W94-1)/12,0)),
AND(W94=1, $C$2="Aşağıdakı kimi dəyişir", ), $B$5,
AND(W94&gt;1, W94&lt;=$B$4, $C$2="Aşağıdakı kimi dəyişir"), IFERROR(VLOOKUP(W94, $C$4:$D$7, 2, FALSE), AE93),
AND(W94&gt;0, W94&lt;=$B$4), $B$5,
TRUE,0 )</f>
        <v/>
      </c>
      <c r="AF94" s="76" t="str">
        <f t="shared" ca="1" si="4"/>
        <v/>
      </c>
    </row>
    <row r="95" spans="1:32" x14ac:dyDescent="0.4">
      <c r="A95" s="13" cm="1">
        <f t="array" aca="1" ref="A95" ca="1">_xlfn.IFS(
AND(SUMIFS(lease_table_interest_accruals, lease_table_dates, A94)&gt;0, COUNTIFS($E$14:E94, "Interest accrual", $A$14:A94, A94)=0),  A94,
AND(SUMIFS(lease_table_payments, lease_table_dates, A94)&gt;0, COUNTIFS($E$14:E94, "Payment", $A$14:A94, A94)=0),  A94,
AND(SUMIFS(rou_table_deprs, rou_table_dates, A94)&gt;0, COUNTIFS($E$14:E94, "Depreciation", $A$14:A94, A94)=0),  A94,
TRUE,  IFERROR(INDEX(rou_table_dates,  MATCH(A94, rou_table_dates)+1, ), "")
)</f>
        <v>45491</v>
      </c>
      <c r="B95" s="1" t="str" cm="1">
        <f t="array" aca="1" ref="B95" ca="1">_xlfn.IFS(
AND(E95="Payment", A95=$B$2), $AM$14,
E95="Payment", $AM$15,
E95="Interest accrual", $AM$18,
E95="Depreciation", $AM$17,
TRUE, "")</f>
        <v>Lizinq öhdəliyi</v>
      </c>
      <c r="C95" s="1" t="str" cm="1">
        <f t="array" aca="1" ref="C95" ca="1">_xlfn.IFS(
E95="Payment", $AM$19,
E95="Interest accrual", $AM$15,
E95="Depreciation", $AM$16,
TRUE, "")</f>
        <v>Pul vəsaitləri/Kreditor borcları</v>
      </c>
      <c r="D95" s="14" cm="1">
        <f t="array" aca="1" ref="D95" ca="1">_xlfn.IFS(
E95="Payment", _xlfn.XLOOKUP(A95, lease_table_dates, lease_table_payments, 0, 0),
E95="Interest accrual", _xlfn.XLOOKUP(A95, lease_table_dates, lease_table_interest_accruals, 0, 0),
E95="Depreciation", _xlfn.XLOOKUP(A95, rou_table_dates, rou_table_deprs, 0, 0),
TRUE, ""
)</f>
        <v>3400</v>
      </c>
      <c r="E95" s="7" t="str" cm="1">
        <f t="array" aca="1" ref="E95" ca="1">_xlfn.IFS(
AND(SUMIFS(lease_table_interest_accruals, lease_table_dates, A95)&gt;0, COUNTIFS($E$14:E94, "Interest accrual", $A$14:A94, A95)=0), "Interest accrual",
AND(SUMIFS(lease_table_payments, lease_table_dates, A95)&gt;0, COUNTIFS($E$14:E94, "Payment", $A$14:A94, A95)=0), "Payment",
AND(SUMIFS(rou_table_deprs, rou_table_dates, A95)&gt;0, COUNTIFS($E$14:E94, "Depreciation", $A$14:A94, A95)=0), "Depreciation",
TRUE,  ""
)</f>
        <v>Payment</v>
      </c>
      <c r="G95" s="13" t="str" cm="1">
        <f t="array" aca="1" ref="G95" ca="1">_xlfn.IFS(
AND($B$11="Hə", $B$3="İllik"), Z95,
AND($B$11="Hə", $B$3="Aylıq"), AA95,
$B$11="Yox", X95)</f>
        <v/>
      </c>
      <c r="H95" s="14" t="str" cm="1">
        <f t="array" aca="1" ref="H95" ca="1">_xlfn.IFS( G95="", "",
TRUE, ROUND( H94+I95-J95, 2) )</f>
        <v/>
      </c>
      <c r="I95" s="14" t="str" cm="1">
        <f t="array" aca="1" ref="I95" ca="1">_xlfn.IFS(G95="", "",
G95=last_payment_date, (J95-H94),
 TRUE,  -  (H94- H94* (1+$B$6)^ (_xlfn.DAYS(G95,G94)/365) )
)</f>
        <v/>
      </c>
      <c r="J95" s="14" t="str" cm="1">
        <f t="array" aca="1" ref="J95" ca="1">_xlfn.IFS(G95="", "",
TRUE, _xlfn.XLOOKUP(G95,  payment_dates, payments,0,0)
)</f>
        <v/>
      </c>
      <c r="L95" s="2" t="str" cm="1">
        <f t="array" aca="1" ref="L95" ca="1">_xlfn.IFS(
AND($B$11="Hə", $B$3="İllik"), AC95,
AND($B$11="Hə", $B$3="Aylıq"), AD95,
$B$11="Yox", AB95)</f>
        <v/>
      </c>
      <c r="M95" s="14" t="str" cm="1">
        <f t="array" aca="1" ref="M95" ca="1">_xlfn.IFS( L95="", "",
(M94-N95)&lt;=0.5, 0,
TRUE,  M94-N95)</f>
        <v/>
      </c>
      <c r="N95" s="15" t="str" cm="1">
        <f t="array" aca="1" ref="N95" ca="1">_xlfn.IFS(
L95="", "",
TRUE, MIN(M94, ROUND($M$14/ (last_rou_date - $B$2) * (L95-L94), 2) )
)</f>
        <v/>
      </c>
      <c r="P95" s="22" t="str">
        <f t="shared" ca="1" si="3"/>
        <v/>
      </c>
      <c r="Q95" s="14" t="str" cm="1">
        <f t="array" aca="1" ref="Q95" ca="1">_xlfn.IFS(P95="","",
$B$11="Hə", _xlfn.XLOOKUP(DATE(P95, 12, 31), rou_table_dates, rou_table_nbvs,0, 0),
TRUE,  MAX(0, ROUND($M$14 - $M$14/ (last_rou_date - $B$2) * (DATE(P95,12,31) - $B$2), 2) )
)</f>
        <v/>
      </c>
      <c r="R95" s="57" t="str" cm="1">
        <f t="array" aca="1" ref="R95" ca="1">_xlfn.IFS(P95="","",
$B$11="Hə", _xlfn.XLOOKUP(DATE(P95, 12, 31), lease_table_dates, lease_table_balances,0, 0),
TRUE, IFERROR( XNPV($B$6, IF(payment_dates &gt;DATE(P95, 12, 31), payments,  0),  IF(payment_dates &gt;DATE(P95, 12, 31), payment_dates,  DATE(P95, 12, 31))    ),0)
)</f>
        <v/>
      </c>
      <c r="S95" s="14" t="str" cm="1">
        <f t="array" aca="1" ref="S95" ca="1">_xlfn.IFS(P95="","",
TRUE,  MIN( MIN(Q94, $M$14), ROUND($M$14/ (last_rou_date - $B$2) * (DATE(P95,12,31) - MAX($B$2, DATE(P95-1, 12, 31))), 2) )
)</f>
        <v/>
      </c>
      <c r="T95" s="15" t="str" cm="1">
        <f t="array" aca="1" ref="T95" ca="1">_xlfn.IFS(P95="", "",
ISTEXT(R94), R95- (H95 - SUMIFS( lease_table_payments, lease_table_years, P95) -$AG$14 ),
AND(ISNUMBER(R94), R95&lt;&gt;""),   R95- (R94 - SUMIFS( lease_table_payments, lease_table_years, P95) )
)</f>
        <v/>
      </c>
      <c r="U95" s="14"/>
      <c r="V95" s="73">
        <f t="shared" si="5"/>
        <v>82</v>
      </c>
      <c r="W95" s="74" t="str" cm="1">
        <f t="array" ref="W95">_xlfn.IFS(
OR(W94=$B$4, W94=""),"",
TRUE,W94+1
)</f>
        <v/>
      </c>
      <c r="X95" s="75" t="str" cm="1">
        <f t="array" ref="X95">_xlfn.IFS(X94="","",
W95="", "",
AND($B$3="İllik"),DATE(YEAR(X94)+1,MONTH(X94),DAY(X94) ),
AND($B$3="Aylıq", $AH$14="Not end"), EDATE(X94,1),
AND($B$3="Aylıq", $AH$14="End"), EOMONTH(X94,1)
)</f>
        <v/>
      </c>
      <c r="Y95" s="75" t="str" cm="1">
        <f t="array" aca="1" ref="Y95" ca="1">_xlfn.IFS(
AND($B$7="Dövrün əvvəlində", Y94&lt;=last_rou_date), DATE(YEAR(Y94)+1, 12, 31),
AND($B$7="Dövrün sonunda", Y94&lt;=last_payment_date), DATE(YEAR(Y94)+1, 12, 31),
TRUE, ""
)</f>
        <v/>
      </c>
      <c r="Z95" s="75" t="str" cm="1">
        <f t="array" aca="1" ref="Z95" ca="1">_xlfn.IFS(
AND($AN$14="Not year_end", Z94&gt;last_payment_date), "",
AND($AN$14="Year_end", Z94&gt;=last_payment_date), "",
AND($AN$14="Year_end"), DATE(YEAR(Z94+1), 12, 31),
AND($AN$14="Not year_end", MONTH(Z94)=12, DAY(Z94)=31), DATE(YEAR(Z93)+1, MONTH(Z93), DAY(Z93)),
AND($AN$14="Not year_end", OR(MONTH(Z94)&lt;&gt;12, DAY(Z94)&lt;&gt;31) ), DATE(YEAR(Z94), 12, 31)
)</f>
        <v/>
      </c>
      <c r="AA95" s="75" t="str" cm="1">
        <f t="array" aca="1" ref="AA95" ca="1">_xlfn.IFS(AA94="", "",
AND(AA94=last_payment_date, OR(MONTH(AA94)&lt;&gt;12, DAY(AA94)&lt;&gt;31) ), DATE(YEAR(AA94), 12, 31),
AND(MONTH(AA94)=12, DAY(AA94)=31, AA94&gt;=last_payment_date), "",
AND(MONTH(AA94)=12, DAY(AA94)&lt;&gt;31),  EOMONTH(AA94,0),
AND(MONTH(AA94)=12, DAY(AA94)=31, $AH$14="Not end"),  EDATE(AA93,1),
AND($AH$14="Not end"), EDATE(AA94, 1),
AND($AH$14="End"), EOMONTH(AA94, 1)
)</f>
        <v/>
      </c>
      <c r="AB95" s="75" t="str" cm="1">
        <f t="array" aca="1" ref="AB95" ca="1">_xlfn.IFS(AB94="","",
AND(AB94=last_rou_date), "",
AND($B$3="İllik"),DATE(YEAR(AB94)+1,MONTH(AB94),DAY(AB94) ),
AND($B$3="Aylıq", $AH$14="Not end"), EDATE(AB94,1),
AND($B$3="Aylıq", $AH$14="End"), EOMONTH(AB94,1)
)</f>
        <v/>
      </c>
      <c r="AC95" s="75" t="str" cm="1">
        <f t="array" aca="1" ref="AC95" ca="1">_xlfn.IFS(
AND($AN$14="Not year_end", AC94&gt;last_rou_date), "",
AND($AN$14="Year_end", AC94&gt;=last_rou_date), "",
AND($AN$14="Year_end"), DATE(YEAR(AC94+1), 12, 31),
AND($AN$14="Not year_end", MONTH(AC94)=12, DAY(AC94)=31), DATE(YEAR(AC93)+1, MONTH(AC93), DAY(AC93)),
AND($AN$14="Not year_end", OR(MONTH(AC94)&lt;&gt;12, DAY(AC94)&lt;&gt;31) ), DATE(YEAR(AC94), 12, 31)
)</f>
        <v/>
      </c>
      <c r="AD95" s="75" t="str" cm="1">
        <f t="array" aca="1" ref="AD95" ca="1">_xlfn.IFS(AD94="", "",
AND(AD94=last_rou_date, OR(MONTH(AD94)&lt;&gt;12, DAY(AD94)&lt;&gt;31) ), DATE(YEAR(AD94), 12, 31),
AND(MONTH(AD94)=12, DAY(AD94)=31, AD94&gt;=last_rou_date), "",
AND(MONTH(AD94)=12, DAY(AD94)&lt;&gt;31),  EOMONTH(AD94,0),
AND(MONTH(AD94)=12, DAY(AD94)=31, $AH$14="Not end"),  EDATE(AD93,1),
AND($AH$14="Not end"), EDATE(AD94, 1),
AND($AH$14="End"), EOMONTH(AD94, 1)
)</f>
        <v/>
      </c>
      <c r="AE95" s="68" t="str" cm="1">
        <f t="array" ref="AE95">_xlfn.IFS(W95="", "",
AND(W95&gt;0, W95&lt;=$B$4, $C$2="İllik artım, faiz olaraq", $D$2&gt;0, $B$3="İllik"), $B$5*((1+$D$2)^(W95-1)),
AND(W95&gt;0, W95&lt;=$B$4, $C$2="İllik artım, faiz olaraq", $D$2&gt;0, $B$3="Aylıq"), $B$5*((1+$D$2)^ROUNDDOWN((W95-1)/12,0)),
AND(W95=1, $C$2="Aşağıdakı kimi dəyişir", ), $B$5,
AND(W95&gt;1, W95&lt;=$B$4, $C$2="Aşağıdakı kimi dəyişir"), IFERROR(VLOOKUP(W95, $C$4:$D$7, 2, FALSE), AE94),
AND(W95&gt;0, W95&lt;=$B$4), $B$5,
TRUE,0 )</f>
        <v/>
      </c>
      <c r="AF95" s="76" t="str">
        <f t="shared" ca="1" si="4"/>
        <v/>
      </c>
    </row>
    <row r="96" spans="1:32" x14ac:dyDescent="0.4">
      <c r="A96" s="13" cm="1">
        <f t="array" aca="1" ref="A96" ca="1">_xlfn.IFS(
AND(SUMIFS(lease_table_interest_accruals, lease_table_dates, A95)&gt;0, COUNTIFS($E$14:E95, "Interest accrual", $A$14:A95, A95)=0),  A95,
AND(SUMIFS(lease_table_payments, lease_table_dates, A95)&gt;0, COUNTIFS($E$14:E95, "Payment", $A$14:A95, A95)=0),  A95,
AND(SUMIFS(rou_table_deprs, rou_table_dates, A95)&gt;0, COUNTIFS($E$14:E95, "Depreciation", $A$14:A95, A95)=0),  A95,
TRUE,  IFERROR(INDEX(rou_table_dates,  MATCH(A95, rou_table_dates)+1, ), "")
)</f>
        <v>45491</v>
      </c>
      <c r="B96" s="1" t="str" cm="1">
        <f t="array" aca="1" ref="B96" ca="1">_xlfn.IFS(
AND(E96="Payment", A96=$B$2), $AM$14,
E96="Payment", $AM$15,
E96="Interest accrual", $AM$18,
E96="Depreciation", $AM$17,
TRUE, "")</f>
        <v>Amortizasiya xərci</v>
      </c>
      <c r="C96" s="1" t="str" cm="1">
        <f t="array" aca="1" ref="C96" ca="1">_xlfn.IFS(
E96="Payment", $AM$19,
E96="Interest accrual", $AM$15,
E96="Depreciation", $AM$16,
TRUE, "")</f>
        <v>İstifadə hüququ - Yığılmış amortizasiya</v>
      </c>
      <c r="D96" s="14" cm="1">
        <f t="array" aca="1" ref="D96" ca="1">_xlfn.IFS(
E96="Payment", _xlfn.XLOOKUP(A96, lease_table_dates, lease_table_payments, 0, 0),
E96="Interest accrual", _xlfn.XLOOKUP(A96, lease_table_dates, lease_table_interest_accruals, 0, 0),
E96="Depreciation", _xlfn.XLOOKUP(A96, rou_table_dates, rou_table_deprs, 0, 0),
TRUE, ""
)</f>
        <v>2676.05</v>
      </c>
      <c r="E96" s="7" t="str" cm="1">
        <f t="array" aca="1" ref="E96" ca="1">_xlfn.IFS(
AND(SUMIFS(lease_table_interest_accruals, lease_table_dates, A96)&gt;0, COUNTIFS($E$14:E95, "Interest accrual", $A$14:A95, A96)=0), "Interest accrual",
AND(SUMIFS(lease_table_payments, lease_table_dates, A96)&gt;0, COUNTIFS($E$14:E95, "Payment", $A$14:A95, A96)=0), "Payment",
AND(SUMIFS(rou_table_deprs, rou_table_dates, A96)&gt;0, COUNTIFS($E$14:E95, "Depreciation", $A$14:A95, A96)=0), "Depreciation",
TRUE,  ""
)</f>
        <v>Depreciation</v>
      </c>
      <c r="G96" s="13" t="str" cm="1">
        <f t="array" aca="1" ref="G96" ca="1">_xlfn.IFS(
AND($B$11="Hə", $B$3="İllik"), Z96,
AND($B$11="Hə", $B$3="Aylıq"), AA96,
$B$11="Yox", X96)</f>
        <v/>
      </c>
      <c r="H96" s="14" t="str" cm="1">
        <f t="array" aca="1" ref="H96" ca="1">_xlfn.IFS( G96="", "",
TRUE, ROUND( H95+I96-J96, 2) )</f>
        <v/>
      </c>
      <c r="I96" s="14" t="str" cm="1">
        <f t="array" aca="1" ref="I96" ca="1">_xlfn.IFS(G96="", "",
G96=last_payment_date, (J96-H95),
 TRUE,  -  (H95- H95* (1+$B$6)^ (_xlfn.DAYS(G96,G95)/365) )
)</f>
        <v/>
      </c>
      <c r="J96" s="14" t="str" cm="1">
        <f t="array" aca="1" ref="J96" ca="1">_xlfn.IFS(G96="", "",
TRUE, _xlfn.XLOOKUP(G96,  payment_dates, payments,0,0)
)</f>
        <v/>
      </c>
      <c r="L96" s="2" t="str" cm="1">
        <f t="array" aca="1" ref="L96" ca="1">_xlfn.IFS(
AND($B$11="Hə", $B$3="İllik"), AC96,
AND($B$11="Hə", $B$3="Aylıq"), AD96,
$B$11="Yox", AB96)</f>
        <v/>
      </c>
      <c r="M96" s="14" t="str" cm="1">
        <f t="array" aca="1" ref="M96" ca="1">_xlfn.IFS( L96="", "",
(M95-N96)&lt;=0.5, 0,
TRUE,  M95-N96)</f>
        <v/>
      </c>
      <c r="N96" s="15" t="str" cm="1">
        <f t="array" aca="1" ref="N96" ca="1">_xlfn.IFS(
L96="", "",
TRUE, MIN(M95, ROUND($M$14/ (last_rou_date - $B$2) * (L96-L95), 2) )
)</f>
        <v/>
      </c>
      <c r="P96" s="22" t="str">
        <f t="shared" ca="1" si="3"/>
        <v/>
      </c>
      <c r="Q96" s="14" t="str" cm="1">
        <f t="array" aca="1" ref="Q96" ca="1">_xlfn.IFS(P96="","",
$B$11="Hə", _xlfn.XLOOKUP(DATE(P96, 12, 31), rou_table_dates, rou_table_nbvs,0, 0),
TRUE,  MAX(0, ROUND($M$14 - $M$14/ (last_rou_date - $B$2) * (DATE(P96,12,31) - $B$2), 2) )
)</f>
        <v/>
      </c>
      <c r="R96" s="57" t="str" cm="1">
        <f t="array" aca="1" ref="R96" ca="1">_xlfn.IFS(P96="","",
$B$11="Hə", _xlfn.XLOOKUP(DATE(P96, 12, 31), lease_table_dates, lease_table_balances,0, 0),
TRUE, IFERROR( XNPV($B$6, IF(payment_dates &gt;DATE(P96, 12, 31), payments,  0),  IF(payment_dates &gt;DATE(P96, 12, 31), payment_dates,  DATE(P96, 12, 31))    ),0)
)</f>
        <v/>
      </c>
      <c r="S96" s="14" t="str" cm="1">
        <f t="array" aca="1" ref="S96" ca="1">_xlfn.IFS(P96="","",
TRUE,  MIN( MIN(Q95, $M$14), ROUND($M$14/ (last_rou_date - $B$2) * (DATE(P96,12,31) - MAX($B$2, DATE(P96-1, 12, 31))), 2) )
)</f>
        <v/>
      </c>
      <c r="T96" s="15" t="str" cm="1">
        <f t="array" aca="1" ref="T96" ca="1">_xlfn.IFS(P96="", "",
ISTEXT(R95), R96- (H96 - SUMIFS( lease_table_payments, lease_table_years, P96) -$AG$14 ),
AND(ISNUMBER(R95), R96&lt;&gt;""),   R96- (R95 - SUMIFS( lease_table_payments, lease_table_years, P96) )
)</f>
        <v/>
      </c>
      <c r="U96" s="14"/>
      <c r="V96" s="73">
        <f t="shared" si="5"/>
        <v>83</v>
      </c>
      <c r="W96" s="74" t="str" cm="1">
        <f t="array" ref="W96">_xlfn.IFS(
OR(W95=$B$4, W95=""),"",
TRUE,W95+1
)</f>
        <v/>
      </c>
      <c r="X96" s="75" t="str" cm="1">
        <f t="array" ref="X96">_xlfn.IFS(X95="","",
W96="", "",
AND($B$3="İllik"),DATE(YEAR(X95)+1,MONTH(X95),DAY(X95) ),
AND($B$3="Aylıq", $AH$14="Not end"), EDATE(X95,1),
AND($B$3="Aylıq", $AH$14="End"), EOMONTH(X95,1)
)</f>
        <v/>
      </c>
      <c r="Y96" s="75" t="str" cm="1">
        <f t="array" aca="1" ref="Y96" ca="1">_xlfn.IFS(
AND($B$7="Dövrün əvvəlində", Y95&lt;=last_rou_date), DATE(YEAR(Y95)+1, 12, 31),
AND($B$7="Dövrün sonunda", Y95&lt;=last_payment_date), DATE(YEAR(Y95)+1, 12, 31),
TRUE, ""
)</f>
        <v/>
      </c>
      <c r="Z96" s="75" t="str" cm="1">
        <f t="array" aca="1" ref="Z96" ca="1">_xlfn.IFS(
AND($AN$14="Not year_end", Z95&gt;last_payment_date), "",
AND($AN$14="Year_end", Z95&gt;=last_payment_date), "",
AND($AN$14="Year_end"), DATE(YEAR(Z95+1), 12, 31),
AND($AN$14="Not year_end", MONTH(Z95)=12, DAY(Z95)=31), DATE(YEAR(Z94)+1, MONTH(Z94), DAY(Z94)),
AND($AN$14="Not year_end", OR(MONTH(Z95)&lt;&gt;12, DAY(Z95)&lt;&gt;31) ), DATE(YEAR(Z95), 12, 31)
)</f>
        <v/>
      </c>
      <c r="AA96" s="75" t="str" cm="1">
        <f t="array" aca="1" ref="AA96" ca="1">_xlfn.IFS(AA95="", "",
AND(AA95=last_payment_date, OR(MONTH(AA95)&lt;&gt;12, DAY(AA95)&lt;&gt;31) ), DATE(YEAR(AA95), 12, 31),
AND(MONTH(AA95)=12, DAY(AA95)=31, AA95&gt;=last_payment_date), "",
AND(MONTH(AA95)=12, DAY(AA95)&lt;&gt;31),  EOMONTH(AA95,0),
AND(MONTH(AA95)=12, DAY(AA95)=31, $AH$14="Not end"),  EDATE(AA94,1),
AND($AH$14="Not end"), EDATE(AA95, 1),
AND($AH$14="End"), EOMONTH(AA95, 1)
)</f>
        <v/>
      </c>
      <c r="AB96" s="75" t="str" cm="1">
        <f t="array" aca="1" ref="AB96" ca="1">_xlfn.IFS(AB95="","",
AND(AB95=last_rou_date), "",
AND($B$3="İllik"),DATE(YEAR(AB95)+1,MONTH(AB95),DAY(AB95) ),
AND($B$3="Aylıq", $AH$14="Not end"), EDATE(AB95,1),
AND($B$3="Aylıq", $AH$14="End"), EOMONTH(AB95,1)
)</f>
        <v/>
      </c>
      <c r="AC96" s="75" t="str" cm="1">
        <f t="array" aca="1" ref="AC96" ca="1">_xlfn.IFS(
AND($AN$14="Not year_end", AC95&gt;last_rou_date), "",
AND($AN$14="Year_end", AC95&gt;=last_rou_date), "",
AND($AN$14="Year_end"), DATE(YEAR(AC95+1), 12, 31),
AND($AN$14="Not year_end", MONTH(AC95)=12, DAY(AC95)=31), DATE(YEAR(AC94)+1, MONTH(AC94), DAY(AC94)),
AND($AN$14="Not year_end", OR(MONTH(AC95)&lt;&gt;12, DAY(AC95)&lt;&gt;31) ), DATE(YEAR(AC95), 12, 31)
)</f>
        <v/>
      </c>
      <c r="AD96" s="75" t="str" cm="1">
        <f t="array" aca="1" ref="AD96" ca="1">_xlfn.IFS(AD95="", "",
AND(AD95=last_rou_date, OR(MONTH(AD95)&lt;&gt;12, DAY(AD95)&lt;&gt;31) ), DATE(YEAR(AD95), 12, 31),
AND(MONTH(AD95)=12, DAY(AD95)=31, AD95&gt;=last_rou_date), "",
AND(MONTH(AD95)=12, DAY(AD95)&lt;&gt;31),  EOMONTH(AD95,0),
AND(MONTH(AD95)=12, DAY(AD95)=31, $AH$14="Not end"),  EDATE(AD94,1),
AND($AH$14="Not end"), EDATE(AD95, 1),
AND($AH$14="End"), EOMONTH(AD95, 1)
)</f>
        <v/>
      </c>
      <c r="AE96" s="68" t="str" cm="1">
        <f t="array" ref="AE96">_xlfn.IFS(W96="", "",
AND(W96&gt;0, W96&lt;=$B$4, $C$2="İllik artım, faiz olaraq", $D$2&gt;0, $B$3="İllik"), $B$5*((1+$D$2)^(W96-1)),
AND(W96&gt;0, W96&lt;=$B$4, $C$2="İllik artım, faiz olaraq", $D$2&gt;0, $B$3="Aylıq"), $B$5*((1+$D$2)^ROUNDDOWN((W96-1)/12,0)),
AND(W96=1, $C$2="Aşağıdakı kimi dəyişir", ), $B$5,
AND(W96&gt;1, W96&lt;=$B$4, $C$2="Aşağıdakı kimi dəyişir"), IFERROR(VLOOKUP(W96, $C$4:$D$7, 2, FALSE), AE95),
AND(W96&gt;0, W96&lt;=$B$4), $B$5,
TRUE,0 )</f>
        <v/>
      </c>
      <c r="AF96" s="76" t="str">
        <f t="shared" ca="1" si="4"/>
        <v/>
      </c>
    </row>
    <row r="97" spans="1:32" x14ac:dyDescent="0.4">
      <c r="A97" s="13" cm="1">
        <f t="array" aca="1" ref="A97" ca="1">_xlfn.IFS(
AND(SUMIFS(lease_table_interest_accruals, lease_table_dates, A96)&gt;0, COUNTIFS($E$14:E96, "Interest accrual", $A$14:A96, A96)=0),  A96,
AND(SUMIFS(lease_table_payments, lease_table_dates, A96)&gt;0, COUNTIFS($E$14:E96, "Payment", $A$14:A96, A96)=0),  A96,
AND(SUMIFS(rou_table_deprs, rou_table_dates, A96)&gt;0, COUNTIFS($E$14:E96, "Depreciation", $A$14:A96, A96)=0),  A96,
TRUE,  IFERROR(INDEX(rou_table_dates,  MATCH(A96, rou_table_dates)+1, ), "")
)</f>
        <v>45522</v>
      </c>
      <c r="B97" s="1" t="str" cm="1">
        <f t="array" aca="1" ref="B97" ca="1">_xlfn.IFS(
AND(E97="Payment", A97=$B$2), $AM$14,
E97="Payment", $AM$15,
E97="Interest accrual", $AM$18,
E97="Depreciation", $AM$17,
TRUE, "")</f>
        <v>Faiz xərci</v>
      </c>
      <c r="C97" s="1" t="str" cm="1">
        <f t="array" aca="1" ref="C97" ca="1">_xlfn.IFS(
E97="Payment", $AM$19,
E97="Interest accrual", $AM$15,
E97="Depreciation", $AM$16,
TRUE, "")</f>
        <v>Lizinq öhdəliyi</v>
      </c>
      <c r="D97" s="14" cm="1">
        <f t="array" aca="1" ref="D97" ca="1">_xlfn.IFS(
E97="Payment", _xlfn.XLOOKUP(A97, lease_table_dates, lease_table_payments, 0, 0),
E97="Interest accrual", _xlfn.XLOOKUP(A97, lease_table_dates, lease_table_interest_accruals, 0, 0),
E97="Depreciation", _xlfn.XLOOKUP(A97, rou_table_dates, rou_table_deprs, 0, 0),
TRUE, ""
)</f>
        <v>654.59824053839839</v>
      </c>
      <c r="E97" s="7" t="str" cm="1">
        <f t="array" aca="1" ref="E97" ca="1">_xlfn.IFS(
AND(SUMIFS(lease_table_interest_accruals, lease_table_dates, A97)&gt;0, COUNTIFS($E$14:E96, "Interest accrual", $A$14:A96, A97)=0), "Interest accrual",
AND(SUMIFS(lease_table_payments, lease_table_dates, A97)&gt;0, COUNTIFS($E$14:E96, "Payment", $A$14:A96, A97)=0), "Payment",
AND(SUMIFS(rou_table_deprs, rou_table_dates, A97)&gt;0, COUNTIFS($E$14:E96, "Depreciation", $A$14:A96, A97)=0), "Depreciation",
TRUE,  ""
)</f>
        <v>Interest accrual</v>
      </c>
      <c r="G97" s="13" t="str" cm="1">
        <f t="array" aca="1" ref="G97" ca="1">_xlfn.IFS(
AND($B$11="Hə", $B$3="İllik"), Z97,
AND($B$11="Hə", $B$3="Aylıq"), AA97,
$B$11="Yox", X97)</f>
        <v/>
      </c>
      <c r="H97" s="14" t="str" cm="1">
        <f t="array" aca="1" ref="H97" ca="1">_xlfn.IFS( G97="", "",
TRUE, ROUND( H96+I97-J97, 2) )</f>
        <v/>
      </c>
      <c r="I97" s="14" t="str" cm="1">
        <f t="array" aca="1" ref="I97" ca="1">_xlfn.IFS(G97="", "",
G97=last_payment_date, (J97-H96),
 TRUE,  -  (H96- H96* (1+$B$6)^ (_xlfn.DAYS(G97,G96)/365) )
)</f>
        <v/>
      </c>
      <c r="J97" s="14" t="str" cm="1">
        <f t="array" aca="1" ref="J97" ca="1">_xlfn.IFS(G97="", "",
TRUE, _xlfn.XLOOKUP(G97,  payment_dates, payments,0,0)
)</f>
        <v/>
      </c>
      <c r="L97" s="2" t="str" cm="1">
        <f t="array" aca="1" ref="L97" ca="1">_xlfn.IFS(
AND($B$11="Hə", $B$3="İllik"), AC97,
AND($B$11="Hə", $B$3="Aylıq"), AD97,
$B$11="Yox", AB97)</f>
        <v/>
      </c>
      <c r="M97" s="14" t="str" cm="1">
        <f t="array" aca="1" ref="M97" ca="1">_xlfn.IFS( L97="", "",
(M96-N97)&lt;=0.5, 0,
TRUE,  M96-N97)</f>
        <v/>
      </c>
      <c r="N97" s="15" t="str" cm="1">
        <f t="array" aca="1" ref="N97" ca="1">_xlfn.IFS(
L97="", "",
TRUE, MIN(M96, ROUND($M$14/ (last_rou_date - $B$2) * (L97-L96), 2) )
)</f>
        <v/>
      </c>
      <c r="P97" s="22" t="str">
        <f t="shared" ca="1" si="3"/>
        <v/>
      </c>
      <c r="Q97" s="14" t="str" cm="1">
        <f t="array" aca="1" ref="Q97" ca="1">_xlfn.IFS(P97="","",
$B$11="Hə", _xlfn.XLOOKUP(DATE(P97, 12, 31), rou_table_dates, rou_table_nbvs,0, 0),
TRUE,  MAX(0, ROUND($M$14 - $M$14/ (last_rou_date - $B$2) * (DATE(P97,12,31) - $B$2), 2) )
)</f>
        <v/>
      </c>
      <c r="R97" s="57" t="str" cm="1">
        <f t="array" aca="1" ref="R97" ca="1">_xlfn.IFS(P97="","",
$B$11="Hə", _xlfn.XLOOKUP(DATE(P97, 12, 31), lease_table_dates, lease_table_balances,0, 0),
TRUE, IFERROR( XNPV($B$6, IF(payment_dates &gt;DATE(P97, 12, 31), payments,  0),  IF(payment_dates &gt;DATE(P97, 12, 31), payment_dates,  DATE(P97, 12, 31))    ),0)
)</f>
        <v/>
      </c>
      <c r="S97" s="14" t="str" cm="1">
        <f t="array" aca="1" ref="S97" ca="1">_xlfn.IFS(P97="","",
TRUE,  MIN( MIN(Q96, $M$14), ROUND($M$14/ (last_rou_date - $B$2) * (DATE(P97,12,31) - MAX($B$2, DATE(P97-1, 12, 31))), 2) )
)</f>
        <v/>
      </c>
      <c r="T97" s="15" t="str" cm="1">
        <f t="array" aca="1" ref="T97" ca="1">_xlfn.IFS(P97="", "",
ISTEXT(R96), R97- (H97 - SUMIFS( lease_table_payments, lease_table_years, P97) -$AG$14 ),
AND(ISNUMBER(R96), R97&lt;&gt;""),   R97- (R96 - SUMIFS( lease_table_payments, lease_table_years, P97) )
)</f>
        <v/>
      </c>
      <c r="U97" s="14"/>
      <c r="V97" s="73">
        <f t="shared" si="5"/>
        <v>84</v>
      </c>
      <c r="W97" s="74" t="str" cm="1">
        <f t="array" ref="W97">_xlfn.IFS(
OR(W96=$B$4, W96=""),"",
TRUE,W96+1
)</f>
        <v/>
      </c>
      <c r="X97" s="75" t="str" cm="1">
        <f t="array" ref="X97">_xlfn.IFS(X96="","",
W97="", "",
AND($B$3="İllik"),DATE(YEAR(X96)+1,MONTH(X96),DAY(X96) ),
AND($B$3="Aylıq", $AH$14="Not end"), EDATE(X96,1),
AND($B$3="Aylıq", $AH$14="End"), EOMONTH(X96,1)
)</f>
        <v/>
      </c>
      <c r="Y97" s="75" t="str" cm="1">
        <f t="array" aca="1" ref="Y97" ca="1">_xlfn.IFS(
AND($B$7="Dövrün əvvəlində", Y96&lt;=last_rou_date), DATE(YEAR(Y96)+1, 12, 31),
AND($B$7="Dövrün sonunda", Y96&lt;=last_payment_date), DATE(YEAR(Y96)+1, 12, 31),
TRUE, ""
)</f>
        <v/>
      </c>
      <c r="Z97" s="75" t="str" cm="1">
        <f t="array" aca="1" ref="Z97" ca="1">_xlfn.IFS(
AND($AN$14="Not year_end", Z96&gt;last_payment_date), "",
AND($AN$14="Year_end", Z96&gt;=last_payment_date), "",
AND($AN$14="Year_end"), DATE(YEAR(Z96+1), 12, 31),
AND($AN$14="Not year_end", MONTH(Z96)=12, DAY(Z96)=31), DATE(YEAR(Z95)+1, MONTH(Z95), DAY(Z95)),
AND($AN$14="Not year_end", OR(MONTH(Z96)&lt;&gt;12, DAY(Z96)&lt;&gt;31) ), DATE(YEAR(Z96), 12, 31)
)</f>
        <v/>
      </c>
      <c r="AA97" s="75" t="str" cm="1">
        <f t="array" aca="1" ref="AA97" ca="1">_xlfn.IFS(AA96="", "",
AND(AA96=last_payment_date, OR(MONTH(AA96)&lt;&gt;12, DAY(AA96)&lt;&gt;31) ), DATE(YEAR(AA96), 12, 31),
AND(MONTH(AA96)=12, DAY(AA96)=31, AA96&gt;=last_payment_date), "",
AND(MONTH(AA96)=12, DAY(AA96)&lt;&gt;31),  EOMONTH(AA96,0),
AND(MONTH(AA96)=12, DAY(AA96)=31, $AH$14="Not end"),  EDATE(AA95,1),
AND($AH$14="Not end"), EDATE(AA96, 1),
AND($AH$14="End"), EOMONTH(AA96, 1)
)</f>
        <v/>
      </c>
      <c r="AB97" s="75" t="str" cm="1">
        <f t="array" aca="1" ref="AB97" ca="1">_xlfn.IFS(AB96="","",
AND(AB96=last_rou_date), "",
AND($B$3="İllik"),DATE(YEAR(AB96)+1,MONTH(AB96),DAY(AB96) ),
AND($B$3="Aylıq", $AH$14="Not end"), EDATE(AB96,1),
AND($B$3="Aylıq", $AH$14="End"), EOMONTH(AB96,1)
)</f>
        <v/>
      </c>
      <c r="AC97" s="75" t="str" cm="1">
        <f t="array" aca="1" ref="AC97" ca="1">_xlfn.IFS(
AND($AN$14="Not year_end", AC96&gt;last_rou_date), "",
AND($AN$14="Year_end", AC96&gt;=last_rou_date), "",
AND($AN$14="Year_end"), DATE(YEAR(AC96+1), 12, 31),
AND($AN$14="Not year_end", MONTH(AC96)=12, DAY(AC96)=31), DATE(YEAR(AC95)+1, MONTH(AC95), DAY(AC95)),
AND($AN$14="Not year_end", OR(MONTH(AC96)&lt;&gt;12, DAY(AC96)&lt;&gt;31) ), DATE(YEAR(AC96), 12, 31)
)</f>
        <v/>
      </c>
      <c r="AD97" s="75" t="str" cm="1">
        <f t="array" aca="1" ref="AD97" ca="1">_xlfn.IFS(AD96="", "",
AND(AD96=last_rou_date, OR(MONTH(AD96)&lt;&gt;12, DAY(AD96)&lt;&gt;31) ), DATE(YEAR(AD96), 12, 31),
AND(MONTH(AD96)=12, DAY(AD96)=31, AD96&gt;=last_rou_date), "",
AND(MONTH(AD96)=12, DAY(AD96)&lt;&gt;31),  EOMONTH(AD96,0),
AND(MONTH(AD96)=12, DAY(AD96)=31, $AH$14="Not end"),  EDATE(AD95,1),
AND($AH$14="Not end"), EDATE(AD96, 1),
AND($AH$14="End"), EOMONTH(AD96, 1)
)</f>
        <v/>
      </c>
      <c r="AE97" s="68" t="str" cm="1">
        <f t="array" ref="AE97">_xlfn.IFS(W97="", "",
AND(W97&gt;0, W97&lt;=$B$4, $C$2="İllik artım, faiz olaraq", $D$2&gt;0, $B$3="İllik"), $B$5*((1+$D$2)^(W97-1)),
AND(W97&gt;0, W97&lt;=$B$4, $C$2="İllik artım, faiz olaraq", $D$2&gt;0, $B$3="Aylıq"), $B$5*((1+$D$2)^ROUNDDOWN((W97-1)/12,0)),
AND(W97=1, $C$2="Aşağıdakı kimi dəyişir", ), $B$5,
AND(W97&gt;1, W97&lt;=$B$4, $C$2="Aşağıdakı kimi dəyişir"), IFERROR(VLOOKUP(W97, $C$4:$D$7, 2, FALSE), AE96),
AND(W97&gt;0, W97&lt;=$B$4), $B$5,
TRUE,0 )</f>
        <v/>
      </c>
      <c r="AF97" s="76" t="str">
        <f t="shared" ca="1" si="4"/>
        <v/>
      </c>
    </row>
    <row r="98" spans="1:32" x14ac:dyDescent="0.4">
      <c r="A98" s="13" cm="1">
        <f t="array" aca="1" ref="A98" ca="1">_xlfn.IFS(
AND(SUMIFS(lease_table_interest_accruals, lease_table_dates, A97)&gt;0, COUNTIFS($E$14:E97, "Interest accrual", $A$14:A97, A97)=0),  A97,
AND(SUMIFS(lease_table_payments, lease_table_dates, A97)&gt;0, COUNTIFS($E$14:E97, "Payment", $A$14:A97, A97)=0),  A97,
AND(SUMIFS(rou_table_deprs, rou_table_dates, A97)&gt;0, COUNTIFS($E$14:E97, "Depreciation", $A$14:A97, A97)=0),  A97,
TRUE,  IFERROR(INDEX(rou_table_dates,  MATCH(A97, rou_table_dates)+1, ), "")
)</f>
        <v>45522</v>
      </c>
      <c r="B98" s="1" t="str" cm="1">
        <f t="array" aca="1" ref="B98" ca="1">_xlfn.IFS(
AND(E98="Payment", A98=$B$2), $AM$14,
E98="Payment", $AM$15,
E98="Interest accrual", $AM$18,
E98="Depreciation", $AM$17,
TRUE, "")</f>
        <v>Lizinq öhdəliyi</v>
      </c>
      <c r="C98" s="1" t="str" cm="1">
        <f t="array" aca="1" ref="C98" ca="1">_xlfn.IFS(
E98="Payment", $AM$19,
E98="Interest accrual", $AM$15,
E98="Depreciation", $AM$16,
TRUE, "")</f>
        <v>Pul vəsaitləri/Kreditor borcları</v>
      </c>
      <c r="D98" s="14" cm="1">
        <f t="array" aca="1" ref="D98" ca="1">_xlfn.IFS(
E98="Payment", _xlfn.XLOOKUP(A98, lease_table_dates, lease_table_payments, 0, 0),
E98="Interest accrual", _xlfn.XLOOKUP(A98, lease_table_dates, lease_table_interest_accruals, 0, 0),
E98="Depreciation", _xlfn.XLOOKUP(A98, rou_table_dates, rou_table_deprs, 0, 0),
TRUE, ""
)</f>
        <v>3400</v>
      </c>
      <c r="E98" s="7" t="str" cm="1">
        <f t="array" aca="1" ref="E98" ca="1">_xlfn.IFS(
AND(SUMIFS(lease_table_interest_accruals, lease_table_dates, A98)&gt;0, COUNTIFS($E$14:E97, "Interest accrual", $A$14:A97, A98)=0), "Interest accrual",
AND(SUMIFS(lease_table_payments, lease_table_dates, A98)&gt;0, COUNTIFS($E$14:E97, "Payment", $A$14:A97, A98)=0), "Payment",
AND(SUMIFS(rou_table_deprs, rou_table_dates, A98)&gt;0, COUNTIFS($E$14:E97, "Depreciation", $A$14:A97, A98)=0), "Depreciation",
TRUE,  ""
)</f>
        <v>Payment</v>
      </c>
      <c r="G98" s="13" t="str" cm="1">
        <f t="array" aca="1" ref="G98" ca="1">_xlfn.IFS(
AND($B$11="Hə", $B$3="İllik"), Z98,
AND($B$11="Hə", $B$3="Aylıq"), AA98,
$B$11="Yox", X98)</f>
        <v/>
      </c>
      <c r="H98" s="14" t="str" cm="1">
        <f t="array" aca="1" ref="H98" ca="1">_xlfn.IFS( G98="", "",
TRUE, ROUND( H97+I98-J98, 2) )</f>
        <v/>
      </c>
      <c r="I98" s="14" t="str" cm="1">
        <f t="array" aca="1" ref="I98" ca="1">_xlfn.IFS(G98="", "",
G98=last_payment_date, (J98-H97),
 TRUE,  -  (H97- H97* (1+$B$6)^ (_xlfn.DAYS(G98,G97)/365) )
)</f>
        <v/>
      </c>
      <c r="J98" s="14" t="str" cm="1">
        <f t="array" aca="1" ref="J98" ca="1">_xlfn.IFS(G98="", "",
TRUE, _xlfn.XLOOKUP(G98,  payment_dates, payments,0,0)
)</f>
        <v/>
      </c>
      <c r="L98" s="2" t="str" cm="1">
        <f t="array" aca="1" ref="L98" ca="1">_xlfn.IFS(
AND($B$11="Hə", $B$3="İllik"), AC98,
AND($B$11="Hə", $B$3="Aylıq"), AD98,
$B$11="Yox", AB98)</f>
        <v/>
      </c>
      <c r="M98" s="14" t="str" cm="1">
        <f t="array" aca="1" ref="M98" ca="1">_xlfn.IFS( L98="", "",
(M97-N98)&lt;=0.5, 0,
TRUE,  M97-N98)</f>
        <v/>
      </c>
      <c r="N98" s="15" t="str" cm="1">
        <f t="array" aca="1" ref="N98" ca="1">_xlfn.IFS(
L98="", "",
TRUE, MIN(M97, ROUND($M$14/ (last_rou_date - $B$2) * (L98-L97), 2) )
)</f>
        <v/>
      </c>
      <c r="P98" s="22" t="str">
        <f t="shared" ca="1" si="3"/>
        <v/>
      </c>
      <c r="Q98" s="14" t="str" cm="1">
        <f t="array" aca="1" ref="Q98" ca="1">_xlfn.IFS(P98="","",
$B$11="Hə", _xlfn.XLOOKUP(DATE(P98, 12, 31), rou_table_dates, rou_table_nbvs,0, 0),
TRUE,  MAX(0, ROUND($M$14 - $M$14/ (last_rou_date - $B$2) * (DATE(P98,12,31) - $B$2), 2) )
)</f>
        <v/>
      </c>
      <c r="R98" s="57" t="str" cm="1">
        <f t="array" aca="1" ref="R98" ca="1">_xlfn.IFS(P98="","",
$B$11="Hə", _xlfn.XLOOKUP(DATE(P98, 12, 31), lease_table_dates, lease_table_balances,0, 0),
TRUE, IFERROR( XNPV($B$6, IF(payment_dates &gt;DATE(P98, 12, 31), payments,  0),  IF(payment_dates &gt;DATE(P98, 12, 31), payment_dates,  DATE(P98, 12, 31))    ),0)
)</f>
        <v/>
      </c>
      <c r="S98" s="14" t="str" cm="1">
        <f t="array" aca="1" ref="S98" ca="1">_xlfn.IFS(P98="","",
TRUE,  MIN( MIN(Q97, $M$14), ROUND($M$14/ (last_rou_date - $B$2) * (DATE(P98,12,31) - MAX($B$2, DATE(P98-1, 12, 31))), 2) )
)</f>
        <v/>
      </c>
      <c r="T98" s="15" t="str" cm="1">
        <f t="array" aca="1" ref="T98" ca="1">_xlfn.IFS(P98="", "",
ISTEXT(R97), R98- (H98 - SUMIFS( lease_table_payments, lease_table_years, P98) -$AG$14 ),
AND(ISNUMBER(R97), R98&lt;&gt;""),   R98- (R97 - SUMIFS( lease_table_payments, lease_table_years, P98) )
)</f>
        <v/>
      </c>
      <c r="U98" s="14"/>
      <c r="V98" s="73">
        <f t="shared" si="5"/>
        <v>85</v>
      </c>
      <c r="W98" s="74" t="str" cm="1">
        <f t="array" ref="W98">_xlfn.IFS(
OR(W97=$B$4, W97=""),"",
TRUE,W97+1
)</f>
        <v/>
      </c>
      <c r="X98" s="75" t="str" cm="1">
        <f t="array" ref="X98">_xlfn.IFS(X97="","",
W98="", "",
AND($B$3="İllik"),DATE(YEAR(X97)+1,MONTH(X97),DAY(X97) ),
AND($B$3="Aylıq", $AH$14="Not end"), EDATE(X97,1),
AND($B$3="Aylıq", $AH$14="End"), EOMONTH(X97,1)
)</f>
        <v/>
      </c>
      <c r="Y98" s="75" t="str" cm="1">
        <f t="array" aca="1" ref="Y98" ca="1">_xlfn.IFS(
AND($B$7="Dövrün əvvəlində", Y97&lt;=last_rou_date), DATE(YEAR(Y97)+1, 12, 31),
AND($B$7="Dövrün sonunda", Y97&lt;=last_payment_date), DATE(YEAR(Y97)+1, 12, 31),
TRUE, ""
)</f>
        <v/>
      </c>
      <c r="Z98" s="75" t="str" cm="1">
        <f t="array" aca="1" ref="Z98" ca="1">_xlfn.IFS(
AND($AN$14="Not year_end", Z97&gt;last_payment_date), "",
AND($AN$14="Year_end", Z97&gt;=last_payment_date), "",
AND($AN$14="Year_end"), DATE(YEAR(Z97+1), 12, 31),
AND($AN$14="Not year_end", MONTH(Z97)=12, DAY(Z97)=31), DATE(YEAR(Z96)+1, MONTH(Z96), DAY(Z96)),
AND($AN$14="Not year_end", OR(MONTH(Z97)&lt;&gt;12, DAY(Z97)&lt;&gt;31) ), DATE(YEAR(Z97), 12, 31)
)</f>
        <v/>
      </c>
      <c r="AA98" s="75" t="str" cm="1">
        <f t="array" aca="1" ref="AA98" ca="1">_xlfn.IFS(AA97="", "",
AND(AA97=last_payment_date, OR(MONTH(AA97)&lt;&gt;12, DAY(AA97)&lt;&gt;31) ), DATE(YEAR(AA97), 12, 31),
AND(MONTH(AA97)=12, DAY(AA97)=31, AA97&gt;=last_payment_date), "",
AND(MONTH(AA97)=12, DAY(AA97)&lt;&gt;31),  EOMONTH(AA97,0),
AND(MONTH(AA97)=12, DAY(AA97)=31, $AH$14="Not end"),  EDATE(AA96,1),
AND($AH$14="Not end"), EDATE(AA97, 1),
AND($AH$14="End"), EOMONTH(AA97, 1)
)</f>
        <v/>
      </c>
      <c r="AB98" s="75" t="str" cm="1">
        <f t="array" aca="1" ref="AB98" ca="1">_xlfn.IFS(AB97="","",
AND(AB97=last_rou_date), "",
AND($B$3="İllik"),DATE(YEAR(AB97)+1,MONTH(AB97),DAY(AB97) ),
AND($B$3="Aylıq", $AH$14="Not end"), EDATE(AB97,1),
AND($B$3="Aylıq", $AH$14="End"), EOMONTH(AB97,1)
)</f>
        <v/>
      </c>
      <c r="AC98" s="75" t="str" cm="1">
        <f t="array" aca="1" ref="AC98" ca="1">_xlfn.IFS(
AND($AN$14="Not year_end", AC97&gt;last_rou_date), "",
AND($AN$14="Year_end", AC97&gt;=last_rou_date), "",
AND($AN$14="Year_end"), DATE(YEAR(AC97+1), 12, 31),
AND($AN$14="Not year_end", MONTH(AC97)=12, DAY(AC97)=31), DATE(YEAR(AC96)+1, MONTH(AC96), DAY(AC96)),
AND($AN$14="Not year_end", OR(MONTH(AC97)&lt;&gt;12, DAY(AC97)&lt;&gt;31) ), DATE(YEAR(AC97), 12, 31)
)</f>
        <v/>
      </c>
      <c r="AD98" s="75" t="str" cm="1">
        <f t="array" aca="1" ref="AD98" ca="1">_xlfn.IFS(AD97="", "",
AND(AD97=last_rou_date, OR(MONTH(AD97)&lt;&gt;12, DAY(AD97)&lt;&gt;31) ), DATE(YEAR(AD97), 12, 31),
AND(MONTH(AD97)=12, DAY(AD97)=31, AD97&gt;=last_rou_date), "",
AND(MONTH(AD97)=12, DAY(AD97)&lt;&gt;31),  EOMONTH(AD97,0),
AND(MONTH(AD97)=12, DAY(AD97)=31, $AH$14="Not end"),  EDATE(AD96,1),
AND($AH$14="Not end"), EDATE(AD97, 1),
AND($AH$14="End"), EOMONTH(AD97, 1)
)</f>
        <v/>
      </c>
      <c r="AE98" s="68" t="str" cm="1">
        <f t="array" ref="AE98">_xlfn.IFS(W98="", "",
AND(W98&gt;0, W98&lt;=$B$4, $C$2="İllik artım, faiz olaraq", $D$2&gt;0, $B$3="İllik"), $B$5*((1+$D$2)^(W98-1)),
AND(W98&gt;0, W98&lt;=$B$4, $C$2="İllik artım, faiz olaraq", $D$2&gt;0, $B$3="Aylıq"), $B$5*((1+$D$2)^ROUNDDOWN((W98-1)/12,0)),
AND(W98=1, $C$2="Aşağıdakı kimi dəyişir", ), $B$5,
AND(W98&gt;1, W98&lt;=$B$4, $C$2="Aşağıdakı kimi dəyişir"), IFERROR(VLOOKUP(W98, $C$4:$D$7, 2, FALSE), AE97),
AND(W98&gt;0, W98&lt;=$B$4), $B$5,
TRUE,0 )</f>
        <v/>
      </c>
      <c r="AF98" s="76" t="str">
        <f t="shared" ca="1" si="4"/>
        <v/>
      </c>
    </row>
    <row r="99" spans="1:32" x14ac:dyDescent="0.4">
      <c r="A99" s="13" cm="1">
        <f t="array" aca="1" ref="A99" ca="1">_xlfn.IFS(
AND(SUMIFS(lease_table_interest_accruals, lease_table_dates, A98)&gt;0, COUNTIFS($E$14:E98, "Interest accrual", $A$14:A98, A98)=0),  A98,
AND(SUMIFS(lease_table_payments, lease_table_dates, A98)&gt;0, COUNTIFS($E$14:E98, "Payment", $A$14:A98, A98)=0),  A98,
AND(SUMIFS(rou_table_deprs, rou_table_dates, A98)&gt;0, COUNTIFS($E$14:E98, "Depreciation", $A$14:A98, A98)=0),  A98,
TRUE,  IFERROR(INDEX(rou_table_dates,  MATCH(A98, rou_table_dates)+1, ), "")
)</f>
        <v>45522</v>
      </c>
      <c r="B99" s="1" t="str" cm="1">
        <f t="array" aca="1" ref="B99" ca="1">_xlfn.IFS(
AND(E99="Payment", A99=$B$2), $AM$14,
E99="Payment", $AM$15,
E99="Interest accrual", $AM$18,
E99="Depreciation", $AM$17,
TRUE, "")</f>
        <v>Amortizasiya xərci</v>
      </c>
      <c r="C99" s="1" t="str" cm="1">
        <f t="array" aca="1" ref="C99" ca="1">_xlfn.IFS(
E99="Payment", $AM$19,
E99="Interest accrual", $AM$15,
E99="Depreciation", $AM$16,
TRUE, "")</f>
        <v>İstifadə hüququ - Yığılmış amortizasiya</v>
      </c>
      <c r="D99" s="14" cm="1">
        <f t="array" aca="1" ref="D99" ca="1">_xlfn.IFS(
E99="Payment", _xlfn.XLOOKUP(A99, lease_table_dates, lease_table_payments, 0, 0),
E99="Interest accrual", _xlfn.XLOOKUP(A99, lease_table_dates, lease_table_interest_accruals, 0, 0),
E99="Depreciation", _xlfn.XLOOKUP(A99, rou_table_dates, rou_table_deprs, 0, 0),
TRUE, ""
)</f>
        <v>2765.25</v>
      </c>
      <c r="E99" s="7" t="str" cm="1">
        <f t="array" aca="1" ref="E99" ca="1">_xlfn.IFS(
AND(SUMIFS(lease_table_interest_accruals, lease_table_dates, A99)&gt;0, COUNTIFS($E$14:E98, "Interest accrual", $A$14:A98, A99)=0), "Interest accrual",
AND(SUMIFS(lease_table_payments, lease_table_dates, A99)&gt;0, COUNTIFS($E$14:E98, "Payment", $A$14:A98, A99)=0), "Payment",
AND(SUMIFS(rou_table_deprs, rou_table_dates, A99)&gt;0, COUNTIFS($E$14:E98, "Depreciation", $A$14:A98, A99)=0), "Depreciation",
TRUE,  ""
)</f>
        <v>Depreciation</v>
      </c>
      <c r="G99" s="13" t="str" cm="1">
        <f t="array" aca="1" ref="G99" ca="1">_xlfn.IFS(
AND($B$11="Hə", $B$3="İllik"), Z99,
AND($B$11="Hə", $B$3="Aylıq"), AA99,
$B$11="Yox", X99)</f>
        <v/>
      </c>
      <c r="H99" s="14" t="str" cm="1">
        <f t="array" aca="1" ref="H99" ca="1">_xlfn.IFS( G99="", "",
TRUE, ROUND( H98+I99-J99, 2) )</f>
        <v/>
      </c>
      <c r="I99" s="14" t="str" cm="1">
        <f t="array" aca="1" ref="I99" ca="1">_xlfn.IFS(G99="", "",
G99=last_payment_date, (J99-H98),
 TRUE,  -  (H98- H98* (1+$B$6)^ (_xlfn.DAYS(G99,G98)/365) )
)</f>
        <v/>
      </c>
      <c r="J99" s="14" t="str" cm="1">
        <f t="array" aca="1" ref="J99" ca="1">_xlfn.IFS(G99="", "",
TRUE, _xlfn.XLOOKUP(G99,  payment_dates, payments,0,0)
)</f>
        <v/>
      </c>
      <c r="L99" s="2" t="str" cm="1">
        <f t="array" aca="1" ref="L99" ca="1">_xlfn.IFS(
AND($B$11="Hə", $B$3="İllik"), AC99,
AND($B$11="Hə", $B$3="Aylıq"), AD99,
$B$11="Yox", AB99)</f>
        <v/>
      </c>
      <c r="M99" s="14" t="str" cm="1">
        <f t="array" aca="1" ref="M99" ca="1">_xlfn.IFS( L99="", "",
(M98-N99)&lt;=0.5, 0,
TRUE,  M98-N99)</f>
        <v/>
      </c>
      <c r="N99" s="15" t="str" cm="1">
        <f t="array" aca="1" ref="N99" ca="1">_xlfn.IFS(
L99="", "",
TRUE, MIN(M98, ROUND($M$14/ (last_rou_date - $B$2) * (L99-L98), 2) )
)</f>
        <v/>
      </c>
      <c r="P99" s="22" t="str">
        <f t="shared" ca="1" si="3"/>
        <v/>
      </c>
      <c r="Q99" s="14" t="str" cm="1">
        <f t="array" aca="1" ref="Q99" ca="1">_xlfn.IFS(P99="","",
$B$11="Hə", _xlfn.XLOOKUP(DATE(P99, 12, 31), rou_table_dates, rou_table_nbvs,0, 0),
TRUE,  MAX(0, ROUND($M$14 - $M$14/ (last_rou_date - $B$2) * (DATE(P99,12,31) - $B$2), 2) )
)</f>
        <v/>
      </c>
      <c r="R99" s="57" t="str" cm="1">
        <f t="array" aca="1" ref="R99" ca="1">_xlfn.IFS(P99="","",
$B$11="Hə", _xlfn.XLOOKUP(DATE(P99, 12, 31), lease_table_dates, lease_table_balances,0, 0),
TRUE, IFERROR( XNPV($B$6, IF(payment_dates &gt;DATE(P99, 12, 31), payments,  0),  IF(payment_dates &gt;DATE(P99, 12, 31), payment_dates,  DATE(P99, 12, 31))    ),0)
)</f>
        <v/>
      </c>
      <c r="S99" s="14" t="str" cm="1">
        <f t="array" aca="1" ref="S99" ca="1">_xlfn.IFS(P99="","",
TRUE,  MIN( MIN(Q98, $M$14), ROUND($M$14/ (last_rou_date - $B$2) * (DATE(P99,12,31) - MAX($B$2, DATE(P99-1, 12, 31))), 2) )
)</f>
        <v/>
      </c>
      <c r="T99" s="15" t="str" cm="1">
        <f t="array" aca="1" ref="T99" ca="1">_xlfn.IFS(P99="", "",
ISTEXT(R98), R99- (H99 - SUMIFS( lease_table_payments, lease_table_years, P99) -$AG$14 ),
AND(ISNUMBER(R98), R99&lt;&gt;""),   R99- (R98 - SUMIFS( lease_table_payments, lease_table_years, P99) )
)</f>
        <v/>
      </c>
      <c r="U99" s="14"/>
      <c r="V99" s="73">
        <f t="shared" si="5"/>
        <v>86</v>
      </c>
      <c r="W99" s="74" t="str" cm="1">
        <f t="array" ref="W99">_xlfn.IFS(
OR(W98=$B$4, W98=""),"",
TRUE,W98+1
)</f>
        <v/>
      </c>
      <c r="X99" s="75" t="str" cm="1">
        <f t="array" ref="X99">_xlfn.IFS(X98="","",
W99="", "",
AND($B$3="İllik"),DATE(YEAR(X98)+1,MONTH(X98),DAY(X98) ),
AND($B$3="Aylıq", $AH$14="Not end"), EDATE(X98,1),
AND($B$3="Aylıq", $AH$14="End"), EOMONTH(X98,1)
)</f>
        <v/>
      </c>
      <c r="Y99" s="75" t="str" cm="1">
        <f t="array" aca="1" ref="Y99" ca="1">_xlfn.IFS(
AND($B$7="Dövrün əvvəlində", Y98&lt;=last_rou_date), DATE(YEAR(Y98)+1, 12, 31),
AND($B$7="Dövrün sonunda", Y98&lt;=last_payment_date), DATE(YEAR(Y98)+1, 12, 31),
TRUE, ""
)</f>
        <v/>
      </c>
      <c r="Z99" s="75" t="str" cm="1">
        <f t="array" aca="1" ref="Z99" ca="1">_xlfn.IFS(
AND($AN$14="Not year_end", Z98&gt;last_payment_date), "",
AND($AN$14="Year_end", Z98&gt;=last_payment_date), "",
AND($AN$14="Year_end"), DATE(YEAR(Z98+1), 12, 31),
AND($AN$14="Not year_end", MONTH(Z98)=12, DAY(Z98)=31), DATE(YEAR(Z97)+1, MONTH(Z97), DAY(Z97)),
AND($AN$14="Not year_end", OR(MONTH(Z98)&lt;&gt;12, DAY(Z98)&lt;&gt;31) ), DATE(YEAR(Z98), 12, 31)
)</f>
        <v/>
      </c>
      <c r="AA99" s="75" t="str" cm="1">
        <f t="array" aca="1" ref="AA99" ca="1">_xlfn.IFS(AA98="", "",
AND(AA98=last_payment_date, OR(MONTH(AA98)&lt;&gt;12, DAY(AA98)&lt;&gt;31) ), DATE(YEAR(AA98), 12, 31),
AND(MONTH(AA98)=12, DAY(AA98)=31, AA98&gt;=last_payment_date), "",
AND(MONTH(AA98)=12, DAY(AA98)&lt;&gt;31),  EOMONTH(AA98,0),
AND(MONTH(AA98)=12, DAY(AA98)=31, $AH$14="Not end"),  EDATE(AA97,1),
AND($AH$14="Not end"), EDATE(AA98, 1),
AND($AH$14="End"), EOMONTH(AA98, 1)
)</f>
        <v/>
      </c>
      <c r="AB99" s="75" t="str" cm="1">
        <f t="array" aca="1" ref="AB99" ca="1">_xlfn.IFS(AB98="","",
AND(AB98=last_rou_date), "",
AND($B$3="İllik"),DATE(YEAR(AB98)+1,MONTH(AB98),DAY(AB98) ),
AND($B$3="Aylıq", $AH$14="Not end"), EDATE(AB98,1),
AND($B$3="Aylıq", $AH$14="End"), EOMONTH(AB98,1)
)</f>
        <v/>
      </c>
      <c r="AC99" s="75" t="str" cm="1">
        <f t="array" aca="1" ref="AC99" ca="1">_xlfn.IFS(
AND($AN$14="Not year_end", AC98&gt;last_rou_date), "",
AND($AN$14="Year_end", AC98&gt;=last_rou_date), "",
AND($AN$14="Year_end"), DATE(YEAR(AC98+1), 12, 31),
AND($AN$14="Not year_end", MONTH(AC98)=12, DAY(AC98)=31), DATE(YEAR(AC97)+1, MONTH(AC97), DAY(AC97)),
AND($AN$14="Not year_end", OR(MONTH(AC98)&lt;&gt;12, DAY(AC98)&lt;&gt;31) ), DATE(YEAR(AC98), 12, 31)
)</f>
        <v/>
      </c>
      <c r="AD99" s="75" t="str" cm="1">
        <f t="array" aca="1" ref="AD99" ca="1">_xlfn.IFS(AD98="", "",
AND(AD98=last_rou_date, OR(MONTH(AD98)&lt;&gt;12, DAY(AD98)&lt;&gt;31) ), DATE(YEAR(AD98), 12, 31),
AND(MONTH(AD98)=12, DAY(AD98)=31, AD98&gt;=last_rou_date), "",
AND(MONTH(AD98)=12, DAY(AD98)&lt;&gt;31),  EOMONTH(AD98,0),
AND(MONTH(AD98)=12, DAY(AD98)=31, $AH$14="Not end"),  EDATE(AD97,1),
AND($AH$14="Not end"), EDATE(AD98, 1),
AND($AH$14="End"), EOMONTH(AD98, 1)
)</f>
        <v/>
      </c>
      <c r="AE99" s="68" t="str" cm="1">
        <f t="array" ref="AE99">_xlfn.IFS(W99="", "",
AND(W99&gt;0, W99&lt;=$B$4, $C$2="İllik artım, faiz olaraq", $D$2&gt;0, $B$3="İllik"), $B$5*((1+$D$2)^(W99-1)),
AND(W99&gt;0, W99&lt;=$B$4, $C$2="İllik artım, faiz olaraq", $D$2&gt;0, $B$3="Aylıq"), $B$5*((1+$D$2)^ROUNDDOWN((W99-1)/12,0)),
AND(W99=1, $C$2="Aşağıdakı kimi dəyişir", ), $B$5,
AND(W99&gt;1, W99&lt;=$B$4, $C$2="Aşağıdakı kimi dəyişir"), IFERROR(VLOOKUP(W99, $C$4:$D$7, 2, FALSE), AE98),
AND(W99&gt;0, W99&lt;=$B$4), $B$5,
TRUE,0 )</f>
        <v/>
      </c>
      <c r="AF99" s="76" t="str">
        <f t="shared" ca="1" si="4"/>
        <v/>
      </c>
    </row>
    <row r="100" spans="1:32" x14ac:dyDescent="0.4">
      <c r="A100" s="13" cm="1">
        <f t="array" aca="1" ref="A100" ca="1">_xlfn.IFS(
AND(SUMIFS(lease_table_interest_accruals, lease_table_dates, A99)&gt;0, COUNTIFS($E$14:E99, "Interest accrual", $A$14:A99, A99)=0),  A99,
AND(SUMIFS(lease_table_payments, lease_table_dates, A99)&gt;0, COUNTIFS($E$14:E99, "Payment", $A$14:A99, A99)=0),  A99,
AND(SUMIFS(rou_table_deprs, rou_table_dates, A99)&gt;0, COUNTIFS($E$14:E99, "Depreciation", $A$14:A99, A99)=0),  A99,
TRUE,  IFERROR(INDEX(rou_table_dates,  MATCH(A99, rou_table_dates)+1, ), "")
)</f>
        <v>45553</v>
      </c>
      <c r="B100" s="1" t="str" cm="1">
        <f t="array" aca="1" ref="B100" ca="1">_xlfn.IFS(
AND(E100="Payment", A100=$B$2), $AM$14,
E100="Payment", $AM$15,
E100="Interest accrual", $AM$18,
E100="Depreciation", $AM$17,
TRUE, "")</f>
        <v>Faiz xərci</v>
      </c>
      <c r="C100" s="1" t="str" cm="1">
        <f t="array" aca="1" ref="C100" ca="1">_xlfn.IFS(
E100="Payment", $AM$19,
E100="Interest accrual", $AM$15,
E100="Depreciation", $AM$16,
TRUE, "")</f>
        <v>Lizinq öhdəliyi</v>
      </c>
      <c r="D100" s="14" cm="1">
        <f t="array" aca="1" ref="D100" ca="1">_xlfn.IFS(
E100="Payment", _xlfn.XLOOKUP(A100, lease_table_dates, lease_table_payments, 0, 0),
E100="Interest accrual", _xlfn.XLOOKUP(A100, lease_table_dates, lease_table_interest_accruals, 0, 0),
E100="Depreciation", _xlfn.XLOOKUP(A100, rou_table_dates, rou_table_deprs, 0, 0),
TRUE, ""
)</f>
        <v>627.83558481505315</v>
      </c>
      <c r="E100" s="7" t="str" cm="1">
        <f t="array" aca="1" ref="E100" ca="1">_xlfn.IFS(
AND(SUMIFS(lease_table_interest_accruals, lease_table_dates, A100)&gt;0, COUNTIFS($E$14:E99, "Interest accrual", $A$14:A99, A100)=0), "Interest accrual",
AND(SUMIFS(lease_table_payments, lease_table_dates, A100)&gt;0, COUNTIFS($E$14:E99, "Payment", $A$14:A99, A100)=0), "Payment",
AND(SUMIFS(rou_table_deprs, rou_table_dates, A100)&gt;0, COUNTIFS($E$14:E99, "Depreciation", $A$14:A99, A100)=0), "Depreciation",
TRUE,  ""
)</f>
        <v>Interest accrual</v>
      </c>
      <c r="G100" s="13" t="str" cm="1">
        <f t="array" aca="1" ref="G100" ca="1">_xlfn.IFS(
AND($B$11="Hə", $B$3="İllik"), Z100,
AND($B$11="Hə", $B$3="Aylıq"), AA100,
$B$11="Yox", X100)</f>
        <v/>
      </c>
      <c r="H100" s="14" t="str" cm="1">
        <f t="array" aca="1" ref="H100" ca="1">_xlfn.IFS( G100="", "",
TRUE, ROUND( H99+I100-J100, 2) )</f>
        <v/>
      </c>
      <c r="I100" s="14" t="str" cm="1">
        <f t="array" aca="1" ref="I100" ca="1">_xlfn.IFS(G100="", "",
G100=last_payment_date, (J100-H99),
 TRUE,  -  (H99- H99* (1+$B$6)^ (_xlfn.DAYS(G100,G99)/365) )
)</f>
        <v/>
      </c>
      <c r="J100" s="14" t="str" cm="1">
        <f t="array" aca="1" ref="J100" ca="1">_xlfn.IFS(G100="", "",
TRUE, _xlfn.XLOOKUP(G100,  payment_dates, payments,0,0)
)</f>
        <v/>
      </c>
      <c r="L100" s="2" t="str" cm="1">
        <f t="array" aca="1" ref="L100" ca="1">_xlfn.IFS(
AND($B$11="Hə", $B$3="İllik"), AC100,
AND($B$11="Hə", $B$3="Aylıq"), AD100,
$B$11="Yox", AB100)</f>
        <v/>
      </c>
      <c r="M100" s="14" t="str" cm="1">
        <f t="array" aca="1" ref="M100" ca="1">_xlfn.IFS( L100="", "",
(M99-N100)&lt;=0.5, 0,
TRUE,  M99-N100)</f>
        <v/>
      </c>
      <c r="N100" s="15" t="str" cm="1">
        <f t="array" aca="1" ref="N100" ca="1">_xlfn.IFS(
L100="", "",
TRUE, MIN(M99, ROUND($M$14/ (last_rou_date - $B$2) * (L100-L99), 2) )
)</f>
        <v/>
      </c>
      <c r="P100" s="22" t="str">
        <f t="shared" ca="1" si="3"/>
        <v/>
      </c>
      <c r="Q100" s="14" t="str" cm="1">
        <f t="array" aca="1" ref="Q100" ca="1">_xlfn.IFS(P100="","",
$B$11="Hə", _xlfn.XLOOKUP(DATE(P100, 12, 31), rou_table_dates, rou_table_nbvs,0, 0),
TRUE,  MAX(0, ROUND($M$14 - $M$14/ (last_rou_date - $B$2) * (DATE(P100,12,31) - $B$2), 2) )
)</f>
        <v/>
      </c>
      <c r="R100" s="57" t="str" cm="1">
        <f t="array" aca="1" ref="R100" ca="1">_xlfn.IFS(P100="","",
$B$11="Hə", _xlfn.XLOOKUP(DATE(P100, 12, 31), lease_table_dates, lease_table_balances,0, 0),
TRUE, IFERROR( XNPV($B$6, IF(payment_dates &gt;DATE(P100, 12, 31), payments,  0),  IF(payment_dates &gt;DATE(P100, 12, 31), payment_dates,  DATE(P100, 12, 31))    ),0)
)</f>
        <v/>
      </c>
      <c r="S100" s="14" t="str" cm="1">
        <f t="array" aca="1" ref="S100" ca="1">_xlfn.IFS(P100="","",
TRUE,  MIN( MIN(Q99, $M$14), ROUND($M$14/ (last_rou_date - $B$2) * (DATE(P100,12,31) - MAX($B$2, DATE(P100-1, 12, 31))), 2) )
)</f>
        <v/>
      </c>
      <c r="T100" s="15" t="str" cm="1">
        <f t="array" aca="1" ref="T100" ca="1">_xlfn.IFS(P100="", "",
ISTEXT(R99), R100- (H100 - SUMIFS( lease_table_payments, lease_table_years, P100) -$AG$14 ),
AND(ISNUMBER(R99), R100&lt;&gt;""),   R100- (R99 - SUMIFS( lease_table_payments, lease_table_years, P100) )
)</f>
        <v/>
      </c>
      <c r="U100" s="14"/>
      <c r="V100" s="73">
        <f t="shared" si="5"/>
        <v>87</v>
      </c>
      <c r="W100" s="74" t="str" cm="1">
        <f t="array" ref="W100">_xlfn.IFS(
OR(W99=$B$4, W99=""),"",
TRUE,W99+1
)</f>
        <v/>
      </c>
      <c r="X100" s="75" t="str" cm="1">
        <f t="array" ref="X100">_xlfn.IFS(X99="","",
W100="", "",
AND($B$3="İllik"),DATE(YEAR(X99)+1,MONTH(X99),DAY(X99) ),
AND($B$3="Aylıq", $AH$14="Not end"), EDATE(X99,1),
AND($B$3="Aylıq", $AH$14="End"), EOMONTH(X99,1)
)</f>
        <v/>
      </c>
      <c r="Y100" s="75" t="str" cm="1">
        <f t="array" aca="1" ref="Y100" ca="1">_xlfn.IFS(
AND($B$7="Dövrün əvvəlində", Y99&lt;=last_rou_date), DATE(YEAR(Y99)+1, 12, 31),
AND($B$7="Dövrün sonunda", Y99&lt;=last_payment_date), DATE(YEAR(Y99)+1, 12, 31),
TRUE, ""
)</f>
        <v/>
      </c>
      <c r="Z100" s="75" t="str" cm="1">
        <f t="array" aca="1" ref="Z100" ca="1">_xlfn.IFS(
AND($AN$14="Not year_end", Z99&gt;last_payment_date), "",
AND($AN$14="Year_end", Z99&gt;=last_payment_date), "",
AND($AN$14="Year_end"), DATE(YEAR(Z99+1), 12, 31),
AND($AN$14="Not year_end", MONTH(Z99)=12, DAY(Z99)=31), DATE(YEAR(Z98)+1, MONTH(Z98), DAY(Z98)),
AND($AN$14="Not year_end", OR(MONTH(Z99)&lt;&gt;12, DAY(Z99)&lt;&gt;31) ), DATE(YEAR(Z99), 12, 31)
)</f>
        <v/>
      </c>
      <c r="AA100" s="75" t="str" cm="1">
        <f t="array" aca="1" ref="AA100" ca="1">_xlfn.IFS(AA99="", "",
AND(AA99=last_payment_date, OR(MONTH(AA99)&lt;&gt;12, DAY(AA99)&lt;&gt;31) ), DATE(YEAR(AA99), 12, 31),
AND(MONTH(AA99)=12, DAY(AA99)=31, AA99&gt;=last_payment_date), "",
AND(MONTH(AA99)=12, DAY(AA99)&lt;&gt;31),  EOMONTH(AA99,0),
AND(MONTH(AA99)=12, DAY(AA99)=31, $AH$14="Not end"),  EDATE(AA98,1),
AND($AH$14="Not end"), EDATE(AA99, 1),
AND($AH$14="End"), EOMONTH(AA99, 1)
)</f>
        <v/>
      </c>
      <c r="AB100" s="75" t="str" cm="1">
        <f t="array" aca="1" ref="AB100" ca="1">_xlfn.IFS(AB99="","",
AND(AB99=last_rou_date), "",
AND($B$3="İllik"),DATE(YEAR(AB99)+1,MONTH(AB99),DAY(AB99) ),
AND($B$3="Aylıq", $AH$14="Not end"), EDATE(AB99,1),
AND($B$3="Aylıq", $AH$14="End"), EOMONTH(AB99,1)
)</f>
        <v/>
      </c>
      <c r="AC100" s="75" t="str" cm="1">
        <f t="array" aca="1" ref="AC100" ca="1">_xlfn.IFS(
AND($AN$14="Not year_end", AC99&gt;last_rou_date), "",
AND($AN$14="Year_end", AC99&gt;=last_rou_date), "",
AND($AN$14="Year_end"), DATE(YEAR(AC99+1), 12, 31),
AND($AN$14="Not year_end", MONTH(AC99)=12, DAY(AC99)=31), DATE(YEAR(AC98)+1, MONTH(AC98), DAY(AC98)),
AND($AN$14="Not year_end", OR(MONTH(AC99)&lt;&gt;12, DAY(AC99)&lt;&gt;31) ), DATE(YEAR(AC99), 12, 31)
)</f>
        <v/>
      </c>
      <c r="AD100" s="75" t="str" cm="1">
        <f t="array" aca="1" ref="AD100" ca="1">_xlfn.IFS(AD99="", "",
AND(AD99=last_rou_date, OR(MONTH(AD99)&lt;&gt;12, DAY(AD99)&lt;&gt;31) ), DATE(YEAR(AD99), 12, 31),
AND(MONTH(AD99)=12, DAY(AD99)=31, AD99&gt;=last_rou_date), "",
AND(MONTH(AD99)=12, DAY(AD99)&lt;&gt;31),  EOMONTH(AD99,0),
AND(MONTH(AD99)=12, DAY(AD99)=31, $AH$14="Not end"),  EDATE(AD98,1),
AND($AH$14="Not end"), EDATE(AD99, 1),
AND($AH$14="End"), EOMONTH(AD99, 1)
)</f>
        <v/>
      </c>
      <c r="AE100" s="68" t="str" cm="1">
        <f t="array" ref="AE100">_xlfn.IFS(W100="", "",
AND(W100&gt;0, W100&lt;=$B$4, $C$2="İllik artım, faiz olaraq", $D$2&gt;0, $B$3="İllik"), $B$5*((1+$D$2)^(W100-1)),
AND(W100&gt;0, W100&lt;=$B$4, $C$2="İllik artım, faiz olaraq", $D$2&gt;0, $B$3="Aylıq"), $B$5*((1+$D$2)^ROUNDDOWN((W100-1)/12,0)),
AND(W100=1, $C$2="Aşağıdakı kimi dəyişir", ), $B$5,
AND(W100&gt;1, W100&lt;=$B$4, $C$2="Aşağıdakı kimi dəyişir"), IFERROR(VLOOKUP(W100, $C$4:$D$7, 2, FALSE), AE99),
AND(W100&gt;0, W100&lt;=$B$4), $B$5,
TRUE,0 )</f>
        <v/>
      </c>
      <c r="AF100" s="76" t="str">
        <f t="shared" ca="1" si="4"/>
        <v/>
      </c>
    </row>
    <row r="101" spans="1:32" x14ac:dyDescent="0.4">
      <c r="A101" s="13" cm="1">
        <f t="array" aca="1" ref="A101" ca="1">_xlfn.IFS(
AND(SUMIFS(lease_table_interest_accruals, lease_table_dates, A100)&gt;0, COUNTIFS($E$14:E100, "Interest accrual", $A$14:A100, A100)=0),  A100,
AND(SUMIFS(lease_table_payments, lease_table_dates, A100)&gt;0, COUNTIFS($E$14:E100, "Payment", $A$14:A100, A100)=0),  A100,
AND(SUMIFS(rou_table_deprs, rou_table_dates, A100)&gt;0, COUNTIFS($E$14:E100, "Depreciation", $A$14:A100, A100)=0),  A100,
TRUE,  IFERROR(INDEX(rou_table_dates,  MATCH(A100, rou_table_dates)+1, ), "")
)</f>
        <v>45553</v>
      </c>
      <c r="B101" s="1" t="str" cm="1">
        <f t="array" aca="1" ref="B101" ca="1">_xlfn.IFS(
AND(E101="Payment", A101=$B$2), $AM$14,
E101="Payment", $AM$15,
E101="Interest accrual", $AM$18,
E101="Depreciation", $AM$17,
TRUE, "")</f>
        <v>Lizinq öhdəliyi</v>
      </c>
      <c r="C101" s="1" t="str" cm="1">
        <f t="array" aca="1" ref="C101" ca="1">_xlfn.IFS(
E101="Payment", $AM$19,
E101="Interest accrual", $AM$15,
E101="Depreciation", $AM$16,
TRUE, "")</f>
        <v>Pul vəsaitləri/Kreditor borcları</v>
      </c>
      <c r="D101" s="14" cm="1">
        <f t="array" aca="1" ref="D101" ca="1">_xlfn.IFS(
E101="Payment", _xlfn.XLOOKUP(A101, lease_table_dates, lease_table_payments, 0, 0),
E101="Interest accrual", _xlfn.XLOOKUP(A101, lease_table_dates, lease_table_interest_accruals, 0, 0),
E101="Depreciation", _xlfn.XLOOKUP(A101, rou_table_dates, rou_table_deprs, 0, 0),
TRUE, ""
)</f>
        <v>3400</v>
      </c>
      <c r="E101" s="7" t="str" cm="1">
        <f t="array" aca="1" ref="E101" ca="1">_xlfn.IFS(
AND(SUMIFS(lease_table_interest_accruals, lease_table_dates, A101)&gt;0, COUNTIFS($E$14:E100, "Interest accrual", $A$14:A100, A101)=0), "Interest accrual",
AND(SUMIFS(lease_table_payments, lease_table_dates, A101)&gt;0, COUNTIFS($E$14:E100, "Payment", $A$14:A100, A101)=0), "Payment",
AND(SUMIFS(rou_table_deprs, rou_table_dates, A101)&gt;0, COUNTIFS($E$14:E100, "Depreciation", $A$14:A100, A101)=0), "Depreciation",
TRUE,  ""
)</f>
        <v>Payment</v>
      </c>
      <c r="G101" s="13" t="str" cm="1">
        <f t="array" aca="1" ref="G101" ca="1">_xlfn.IFS(
AND($B$11="Hə", $B$3="İllik"), Z101,
AND($B$11="Hə", $B$3="Aylıq"), AA101,
$B$11="Yox", X101)</f>
        <v/>
      </c>
      <c r="H101" s="14" t="str" cm="1">
        <f t="array" aca="1" ref="H101" ca="1">_xlfn.IFS( G101="", "",
TRUE, ROUND( H100+I101-J101, 2) )</f>
        <v/>
      </c>
      <c r="I101" s="14" t="str" cm="1">
        <f t="array" aca="1" ref="I101" ca="1">_xlfn.IFS(G101="", "",
G101=last_payment_date, (J101-H100),
 TRUE,  -  (H100- H100* (1+$B$6)^ (_xlfn.DAYS(G101,G100)/365) )
)</f>
        <v/>
      </c>
      <c r="J101" s="14" t="str" cm="1">
        <f t="array" aca="1" ref="J101" ca="1">_xlfn.IFS(G101="", "",
TRUE, _xlfn.XLOOKUP(G101,  payment_dates, payments,0,0)
)</f>
        <v/>
      </c>
      <c r="L101" s="2" t="str" cm="1">
        <f t="array" aca="1" ref="L101" ca="1">_xlfn.IFS(
AND($B$11="Hə", $B$3="İllik"), AC101,
AND($B$11="Hə", $B$3="Aylıq"), AD101,
$B$11="Yox", AB101)</f>
        <v/>
      </c>
      <c r="M101" s="14" t="str" cm="1">
        <f t="array" aca="1" ref="M101" ca="1">_xlfn.IFS( L101="", "",
(M100-N101)&lt;=0.5, 0,
TRUE,  M100-N101)</f>
        <v/>
      </c>
      <c r="N101" s="15" t="str" cm="1">
        <f t="array" aca="1" ref="N101" ca="1">_xlfn.IFS(
L101="", "",
TRUE, MIN(M100, ROUND($M$14/ (last_rou_date - $B$2) * (L101-L100), 2) )
)</f>
        <v/>
      </c>
      <c r="P101" s="22" t="str">
        <f t="shared" ca="1" si="3"/>
        <v/>
      </c>
      <c r="Q101" s="14" t="str" cm="1">
        <f t="array" aca="1" ref="Q101" ca="1">_xlfn.IFS(P101="","",
$B$11="Hə", _xlfn.XLOOKUP(DATE(P101, 12, 31), rou_table_dates, rou_table_nbvs,0, 0),
TRUE,  MAX(0, ROUND($M$14 - $M$14/ (last_rou_date - $B$2) * (DATE(P101,12,31) - $B$2), 2) )
)</f>
        <v/>
      </c>
      <c r="R101" s="57" t="str" cm="1">
        <f t="array" aca="1" ref="R101" ca="1">_xlfn.IFS(P101="","",
$B$11="Hə", _xlfn.XLOOKUP(DATE(P101, 12, 31), lease_table_dates, lease_table_balances,0, 0),
TRUE, IFERROR( XNPV($B$6, IF(payment_dates &gt;DATE(P101, 12, 31), payments,  0),  IF(payment_dates &gt;DATE(P101, 12, 31), payment_dates,  DATE(P101, 12, 31))    ),0)
)</f>
        <v/>
      </c>
      <c r="S101" s="14" t="str" cm="1">
        <f t="array" aca="1" ref="S101" ca="1">_xlfn.IFS(P101="","",
TRUE,  MIN( MIN(Q100, $M$14), ROUND($M$14/ (last_rou_date - $B$2) * (DATE(P101,12,31) - MAX($B$2, DATE(P101-1, 12, 31))), 2) )
)</f>
        <v/>
      </c>
      <c r="T101" s="15" t="str" cm="1">
        <f t="array" aca="1" ref="T101" ca="1">_xlfn.IFS(P101="", "",
ISTEXT(R100), R101- (H101 - SUMIFS( lease_table_payments, lease_table_years, P101) -$AG$14 ),
AND(ISNUMBER(R100), R101&lt;&gt;""),   R101- (R100 - SUMIFS( lease_table_payments, lease_table_years, P101) )
)</f>
        <v/>
      </c>
      <c r="U101" s="14"/>
      <c r="V101" s="73">
        <f t="shared" si="5"/>
        <v>88</v>
      </c>
      <c r="W101" s="74" t="str" cm="1">
        <f t="array" ref="W101">_xlfn.IFS(
OR(W100=$B$4, W100=""),"",
TRUE,W100+1
)</f>
        <v/>
      </c>
      <c r="X101" s="75" t="str" cm="1">
        <f t="array" ref="X101">_xlfn.IFS(X100="","",
W101="", "",
AND($B$3="İllik"),DATE(YEAR(X100)+1,MONTH(X100),DAY(X100) ),
AND($B$3="Aylıq", $AH$14="Not end"), EDATE(X100,1),
AND($B$3="Aylıq", $AH$14="End"), EOMONTH(X100,1)
)</f>
        <v/>
      </c>
      <c r="Y101" s="75" t="str" cm="1">
        <f t="array" aca="1" ref="Y101" ca="1">_xlfn.IFS(
AND($B$7="Dövrün əvvəlində", Y100&lt;=last_rou_date), DATE(YEAR(Y100)+1, 12, 31),
AND($B$7="Dövrün sonunda", Y100&lt;=last_payment_date), DATE(YEAR(Y100)+1, 12, 31),
TRUE, ""
)</f>
        <v/>
      </c>
      <c r="Z101" s="75" t="str" cm="1">
        <f t="array" aca="1" ref="Z101" ca="1">_xlfn.IFS(
AND($AN$14="Not year_end", Z100&gt;last_payment_date), "",
AND($AN$14="Year_end", Z100&gt;=last_payment_date), "",
AND($AN$14="Year_end"), DATE(YEAR(Z100+1), 12, 31),
AND($AN$14="Not year_end", MONTH(Z100)=12, DAY(Z100)=31), DATE(YEAR(Z99)+1, MONTH(Z99), DAY(Z99)),
AND($AN$14="Not year_end", OR(MONTH(Z100)&lt;&gt;12, DAY(Z100)&lt;&gt;31) ), DATE(YEAR(Z100), 12, 31)
)</f>
        <v/>
      </c>
      <c r="AA101" s="75" t="str" cm="1">
        <f t="array" aca="1" ref="AA101" ca="1">_xlfn.IFS(AA100="", "",
AND(AA100=last_payment_date, OR(MONTH(AA100)&lt;&gt;12, DAY(AA100)&lt;&gt;31) ), DATE(YEAR(AA100), 12, 31),
AND(MONTH(AA100)=12, DAY(AA100)=31, AA100&gt;=last_payment_date), "",
AND(MONTH(AA100)=12, DAY(AA100)&lt;&gt;31),  EOMONTH(AA100,0),
AND(MONTH(AA100)=12, DAY(AA100)=31, $AH$14="Not end"),  EDATE(AA99,1),
AND($AH$14="Not end"), EDATE(AA100, 1),
AND($AH$14="End"), EOMONTH(AA100, 1)
)</f>
        <v/>
      </c>
      <c r="AB101" s="75" t="str" cm="1">
        <f t="array" aca="1" ref="AB101" ca="1">_xlfn.IFS(AB100="","",
AND(AB100=last_rou_date), "",
AND($B$3="İllik"),DATE(YEAR(AB100)+1,MONTH(AB100),DAY(AB100) ),
AND($B$3="Aylıq", $AH$14="Not end"), EDATE(AB100,1),
AND($B$3="Aylıq", $AH$14="End"), EOMONTH(AB100,1)
)</f>
        <v/>
      </c>
      <c r="AC101" s="75" t="str" cm="1">
        <f t="array" aca="1" ref="AC101" ca="1">_xlfn.IFS(
AND($AN$14="Not year_end", AC100&gt;last_rou_date), "",
AND($AN$14="Year_end", AC100&gt;=last_rou_date), "",
AND($AN$14="Year_end"), DATE(YEAR(AC100+1), 12, 31),
AND($AN$14="Not year_end", MONTH(AC100)=12, DAY(AC100)=31), DATE(YEAR(AC99)+1, MONTH(AC99), DAY(AC99)),
AND($AN$14="Not year_end", OR(MONTH(AC100)&lt;&gt;12, DAY(AC100)&lt;&gt;31) ), DATE(YEAR(AC100), 12, 31)
)</f>
        <v/>
      </c>
      <c r="AD101" s="75" t="str" cm="1">
        <f t="array" aca="1" ref="AD101" ca="1">_xlfn.IFS(AD100="", "",
AND(AD100=last_rou_date, OR(MONTH(AD100)&lt;&gt;12, DAY(AD100)&lt;&gt;31) ), DATE(YEAR(AD100), 12, 31),
AND(MONTH(AD100)=12, DAY(AD100)=31, AD100&gt;=last_rou_date), "",
AND(MONTH(AD100)=12, DAY(AD100)&lt;&gt;31),  EOMONTH(AD100,0),
AND(MONTH(AD100)=12, DAY(AD100)=31, $AH$14="Not end"),  EDATE(AD99,1),
AND($AH$14="Not end"), EDATE(AD100, 1),
AND($AH$14="End"), EOMONTH(AD100, 1)
)</f>
        <v/>
      </c>
      <c r="AE101" s="68" t="str" cm="1">
        <f t="array" ref="AE101">_xlfn.IFS(W101="", "",
AND(W101&gt;0, W101&lt;=$B$4, $C$2="İllik artım, faiz olaraq", $D$2&gt;0, $B$3="İllik"), $B$5*((1+$D$2)^(W101-1)),
AND(W101&gt;0, W101&lt;=$B$4, $C$2="İllik artım, faiz olaraq", $D$2&gt;0, $B$3="Aylıq"), $B$5*((1+$D$2)^ROUNDDOWN((W101-1)/12,0)),
AND(W101=1, $C$2="Aşağıdakı kimi dəyişir", ), $B$5,
AND(W101&gt;1, W101&lt;=$B$4, $C$2="Aşağıdakı kimi dəyişir"), IFERROR(VLOOKUP(W101, $C$4:$D$7, 2, FALSE), AE100),
AND(W101&gt;0, W101&lt;=$B$4), $B$5,
TRUE,0 )</f>
        <v/>
      </c>
      <c r="AF101" s="76" t="str">
        <f t="shared" ca="1" si="4"/>
        <v/>
      </c>
    </row>
    <row r="102" spans="1:32" x14ac:dyDescent="0.4">
      <c r="A102" s="13" cm="1">
        <f t="array" aca="1" ref="A102" ca="1">_xlfn.IFS(
AND(SUMIFS(lease_table_interest_accruals, lease_table_dates, A101)&gt;0, COUNTIFS($E$14:E101, "Interest accrual", $A$14:A101, A101)=0),  A101,
AND(SUMIFS(lease_table_payments, lease_table_dates, A101)&gt;0, COUNTIFS($E$14:E101, "Payment", $A$14:A101, A101)=0),  A101,
AND(SUMIFS(rou_table_deprs, rou_table_dates, A101)&gt;0, COUNTIFS($E$14:E101, "Depreciation", $A$14:A101, A101)=0),  A101,
TRUE,  IFERROR(INDEX(rou_table_dates,  MATCH(A101, rou_table_dates)+1, ), "")
)</f>
        <v>45553</v>
      </c>
      <c r="B102" s="1" t="str" cm="1">
        <f t="array" aca="1" ref="B102" ca="1">_xlfn.IFS(
AND(E102="Payment", A102=$B$2), $AM$14,
E102="Payment", $AM$15,
E102="Interest accrual", $AM$18,
E102="Depreciation", $AM$17,
TRUE, "")</f>
        <v>Amortizasiya xərci</v>
      </c>
      <c r="C102" s="1" t="str" cm="1">
        <f t="array" aca="1" ref="C102" ca="1">_xlfn.IFS(
E102="Payment", $AM$19,
E102="Interest accrual", $AM$15,
E102="Depreciation", $AM$16,
TRUE, "")</f>
        <v>İstifadə hüququ - Yığılmış amortizasiya</v>
      </c>
      <c r="D102" s="14" cm="1">
        <f t="array" aca="1" ref="D102" ca="1">_xlfn.IFS(
E102="Payment", _xlfn.XLOOKUP(A102, lease_table_dates, lease_table_payments, 0, 0),
E102="Interest accrual", _xlfn.XLOOKUP(A102, lease_table_dates, lease_table_interest_accruals, 0, 0),
E102="Depreciation", _xlfn.XLOOKUP(A102, rou_table_dates, rou_table_deprs, 0, 0),
TRUE, ""
)</f>
        <v>2765.25</v>
      </c>
      <c r="E102" s="7" t="str" cm="1">
        <f t="array" aca="1" ref="E102" ca="1">_xlfn.IFS(
AND(SUMIFS(lease_table_interest_accruals, lease_table_dates, A102)&gt;0, COUNTIFS($E$14:E101, "Interest accrual", $A$14:A101, A102)=0), "Interest accrual",
AND(SUMIFS(lease_table_payments, lease_table_dates, A102)&gt;0, COUNTIFS($E$14:E101, "Payment", $A$14:A101, A102)=0), "Payment",
AND(SUMIFS(rou_table_deprs, rou_table_dates, A102)&gt;0, COUNTIFS($E$14:E101, "Depreciation", $A$14:A101, A102)=0), "Depreciation",
TRUE,  ""
)</f>
        <v>Depreciation</v>
      </c>
      <c r="G102" s="13" t="str" cm="1">
        <f t="array" aca="1" ref="G102" ca="1">_xlfn.IFS(
AND($B$11="Hə", $B$3="İllik"), Z102,
AND($B$11="Hə", $B$3="Aylıq"), AA102,
$B$11="Yox", X102)</f>
        <v/>
      </c>
      <c r="H102" s="14" t="str" cm="1">
        <f t="array" aca="1" ref="H102" ca="1">_xlfn.IFS( G102="", "",
TRUE, ROUND( H101+I102-J102, 2) )</f>
        <v/>
      </c>
      <c r="I102" s="14" t="str" cm="1">
        <f t="array" aca="1" ref="I102" ca="1">_xlfn.IFS(G102="", "",
G102=last_payment_date, (J102-H101),
 TRUE,  -  (H101- H101* (1+$B$6)^ (_xlfn.DAYS(G102,G101)/365) )
)</f>
        <v/>
      </c>
      <c r="J102" s="14" t="str" cm="1">
        <f t="array" aca="1" ref="J102" ca="1">_xlfn.IFS(G102="", "",
TRUE, _xlfn.XLOOKUP(G102,  payment_dates, payments,0,0)
)</f>
        <v/>
      </c>
      <c r="L102" s="2" t="str" cm="1">
        <f t="array" aca="1" ref="L102" ca="1">_xlfn.IFS(
AND($B$11="Hə", $B$3="İllik"), AC102,
AND($B$11="Hə", $B$3="Aylıq"), AD102,
$B$11="Yox", AB102)</f>
        <v/>
      </c>
      <c r="M102" s="14" t="str" cm="1">
        <f t="array" aca="1" ref="M102" ca="1">_xlfn.IFS( L102="", "",
(M101-N102)&lt;=0.5, 0,
TRUE,  M101-N102)</f>
        <v/>
      </c>
      <c r="N102" s="15" t="str" cm="1">
        <f t="array" aca="1" ref="N102" ca="1">_xlfn.IFS(
L102="", "",
TRUE, MIN(M101, ROUND($M$14/ (last_rou_date - $B$2) * (L102-L101), 2) )
)</f>
        <v/>
      </c>
      <c r="P102" s="22" t="str">
        <f t="shared" ca="1" si="3"/>
        <v/>
      </c>
      <c r="Q102" s="14" t="str" cm="1">
        <f t="array" aca="1" ref="Q102" ca="1">_xlfn.IFS(P102="","",
$B$11="Hə", _xlfn.XLOOKUP(DATE(P102, 12, 31), rou_table_dates, rou_table_nbvs,0, 0),
TRUE,  MAX(0, ROUND($M$14 - $M$14/ (last_rou_date - $B$2) * (DATE(P102,12,31) - $B$2), 2) )
)</f>
        <v/>
      </c>
      <c r="R102" s="57" t="str" cm="1">
        <f t="array" aca="1" ref="R102" ca="1">_xlfn.IFS(P102="","",
$B$11="Hə", _xlfn.XLOOKUP(DATE(P102, 12, 31), lease_table_dates, lease_table_balances,0, 0),
TRUE, IFERROR( XNPV($B$6, IF(payment_dates &gt;DATE(P102, 12, 31), payments,  0),  IF(payment_dates &gt;DATE(P102, 12, 31), payment_dates,  DATE(P102, 12, 31))    ),0)
)</f>
        <v/>
      </c>
      <c r="S102" s="14" t="str" cm="1">
        <f t="array" aca="1" ref="S102" ca="1">_xlfn.IFS(P102="","",
TRUE,  MIN( MIN(Q101, $M$14), ROUND($M$14/ (last_rou_date - $B$2) * (DATE(P102,12,31) - MAX($B$2, DATE(P102-1, 12, 31))), 2) )
)</f>
        <v/>
      </c>
      <c r="T102" s="15" t="str" cm="1">
        <f t="array" aca="1" ref="T102" ca="1">_xlfn.IFS(P102="", "",
ISTEXT(R101), R102- (H102 - SUMIFS( lease_table_payments, lease_table_years, P102) -$AG$14 ),
AND(ISNUMBER(R101), R102&lt;&gt;""),   R102- (R101 - SUMIFS( lease_table_payments, lease_table_years, P102) )
)</f>
        <v/>
      </c>
      <c r="U102" s="14"/>
      <c r="V102" s="73">
        <f t="shared" si="5"/>
        <v>89</v>
      </c>
      <c r="W102" s="74" t="str" cm="1">
        <f t="array" ref="W102">_xlfn.IFS(
OR(W101=$B$4, W101=""),"",
TRUE,W101+1
)</f>
        <v/>
      </c>
      <c r="X102" s="75" t="str" cm="1">
        <f t="array" ref="X102">_xlfn.IFS(X101="","",
W102="", "",
AND($B$3="İllik"),DATE(YEAR(X101)+1,MONTH(X101),DAY(X101) ),
AND($B$3="Aylıq", $AH$14="Not end"), EDATE(X101,1),
AND($B$3="Aylıq", $AH$14="End"), EOMONTH(X101,1)
)</f>
        <v/>
      </c>
      <c r="Y102" s="75" t="str" cm="1">
        <f t="array" aca="1" ref="Y102" ca="1">_xlfn.IFS(
AND($B$7="Dövrün əvvəlində", Y101&lt;=last_rou_date), DATE(YEAR(Y101)+1, 12, 31),
AND($B$7="Dövrün sonunda", Y101&lt;=last_payment_date), DATE(YEAR(Y101)+1, 12, 31),
TRUE, ""
)</f>
        <v/>
      </c>
      <c r="Z102" s="75" t="str" cm="1">
        <f t="array" aca="1" ref="Z102" ca="1">_xlfn.IFS(
AND($AN$14="Not year_end", Z101&gt;last_payment_date), "",
AND($AN$14="Year_end", Z101&gt;=last_payment_date), "",
AND($AN$14="Year_end"), DATE(YEAR(Z101+1), 12, 31),
AND($AN$14="Not year_end", MONTH(Z101)=12, DAY(Z101)=31), DATE(YEAR(Z100)+1, MONTH(Z100), DAY(Z100)),
AND($AN$14="Not year_end", OR(MONTH(Z101)&lt;&gt;12, DAY(Z101)&lt;&gt;31) ), DATE(YEAR(Z101), 12, 31)
)</f>
        <v/>
      </c>
      <c r="AA102" s="75" t="str" cm="1">
        <f t="array" aca="1" ref="AA102" ca="1">_xlfn.IFS(AA101="", "",
AND(AA101=last_payment_date, OR(MONTH(AA101)&lt;&gt;12, DAY(AA101)&lt;&gt;31) ), DATE(YEAR(AA101), 12, 31),
AND(MONTH(AA101)=12, DAY(AA101)=31, AA101&gt;=last_payment_date), "",
AND(MONTH(AA101)=12, DAY(AA101)&lt;&gt;31),  EOMONTH(AA101,0),
AND(MONTH(AA101)=12, DAY(AA101)=31, $AH$14="Not end"),  EDATE(AA100,1),
AND($AH$14="Not end"), EDATE(AA101, 1),
AND($AH$14="End"), EOMONTH(AA101, 1)
)</f>
        <v/>
      </c>
      <c r="AB102" s="75" t="str" cm="1">
        <f t="array" aca="1" ref="AB102" ca="1">_xlfn.IFS(AB101="","",
AND(AB101=last_rou_date), "",
AND($B$3="İllik"),DATE(YEAR(AB101)+1,MONTH(AB101),DAY(AB101) ),
AND($B$3="Aylıq", $AH$14="Not end"), EDATE(AB101,1),
AND($B$3="Aylıq", $AH$14="End"), EOMONTH(AB101,1)
)</f>
        <v/>
      </c>
      <c r="AC102" s="75" t="str" cm="1">
        <f t="array" aca="1" ref="AC102" ca="1">_xlfn.IFS(
AND($AN$14="Not year_end", AC101&gt;last_rou_date), "",
AND($AN$14="Year_end", AC101&gt;=last_rou_date), "",
AND($AN$14="Year_end"), DATE(YEAR(AC101+1), 12, 31),
AND($AN$14="Not year_end", MONTH(AC101)=12, DAY(AC101)=31), DATE(YEAR(AC100)+1, MONTH(AC100), DAY(AC100)),
AND($AN$14="Not year_end", OR(MONTH(AC101)&lt;&gt;12, DAY(AC101)&lt;&gt;31) ), DATE(YEAR(AC101), 12, 31)
)</f>
        <v/>
      </c>
      <c r="AD102" s="75" t="str" cm="1">
        <f t="array" aca="1" ref="AD102" ca="1">_xlfn.IFS(AD101="", "",
AND(AD101=last_rou_date, OR(MONTH(AD101)&lt;&gt;12, DAY(AD101)&lt;&gt;31) ), DATE(YEAR(AD101), 12, 31),
AND(MONTH(AD101)=12, DAY(AD101)=31, AD101&gt;=last_rou_date), "",
AND(MONTH(AD101)=12, DAY(AD101)&lt;&gt;31),  EOMONTH(AD101,0),
AND(MONTH(AD101)=12, DAY(AD101)=31, $AH$14="Not end"),  EDATE(AD100,1),
AND($AH$14="Not end"), EDATE(AD101, 1),
AND($AH$14="End"), EOMONTH(AD101, 1)
)</f>
        <v/>
      </c>
      <c r="AE102" s="68" t="str" cm="1">
        <f t="array" ref="AE102">_xlfn.IFS(W102="", "",
AND(W102&gt;0, W102&lt;=$B$4, $C$2="İllik artım, faiz olaraq", $D$2&gt;0, $B$3="İllik"), $B$5*((1+$D$2)^(W102-1)),
AND(W102&gt;0, W102&lt;=$B$4, $C$2="İllik artım, faiz olaraq", $D$2&gt;0, $B$3="Aylıq"), $B$5*((1+$D$2)^ROUNDDOWN((W102-1)/12,0)),
AND(W102=1, $C$2="Aşağıdakı kimi dəyişir", ), $B$5,
AND(W102&gt;1, W102&lt;=$B$4, $C$2="Aşağıdakı kimi dəyişir"), IFERROR(VLOOKUP(W102, $C$4:$D$7, 2, FALSE), AE101),
AND(W102&gt;0, W102&lt;=$B$4), $B$5,
TRUE,0 )</f>
        <v/>
      </c>
      <c r="AF102" s="76" t="str">
        <f t="shared" ca="1" si="4"/>
        <v/>
      </c>
    </row>
    <row r="103" spans="1:32" x14ac:dyDescent="0.4">
      <c r="A103" s="13" cm="1">
        <f t="array" aca="1" ref="A103" ca="1">_xlfn.IFS(
AND(SUMIFS(lease_table_interest_accruals, lease_table_dates, A102)&gt;0, COUNTIFS($E$14:E102, "Interest accrual", $A$14:A102, A102)=0),  A102,
AND(SUMIFS(lease_table_payments, lease_table_dates, A102)&gt;0, COUNTIFS($E$14:E102, "Payment", $A$14:A102, A102)=0),  A102,
AND(SUMIFS(rou_table_deprs, rou_table_dates, A102)&gt;0, COUNTIFS($E$14:E102, "Depreciation", $A$14:A102, A102)=0),  A102,
TRUE,  IFERROR(INDEX(rou_table_dates,  MATCH(A102, rou_table_dates)+1, ), "")
)</f>
        <v>45583</v>
      </c>
      <c r="B103" s="1" t="str" cm="1">
        <f t="array" aca="1" ref="B103" ca="1">_xlfn.IFS(
AND(E103="Payment", A103=$B$2), $AM$14,
E103="Payment", $AM$15,
E103="Interest accrual", $AM$18,
E103="Depreciation", $AM$17,
TRUE, "")</f>
        <v>Faiz xərci</v>
      </c>
      <c r="C103" s="1" t="str" cm="1">
        <f t="array" aca="1" ref="C103" ca="1">_xlfn.IFS(
E103="Payment", $AM$19,
E103="Interest accrual", $AM$15,
E103="Depreciation", $AM$16,
TRUE, "")</f>
        <v>Lizinq öhdəliyi</v>
      </c>
      <c r="D103" s="14" cm="1">
        <f t="array" aca="1" ref="D103" ca="1">_xlfn.IFS(
E103="Payment", _xlfn.XLOOKUP(A103, lease_table_dates, lease_table_payments, 0, 0),
E103="Interest accrual", _xlfn.XLOOKUP(A103, lease_table_dates, lease_table_interest_accruals, 0, 0),
E103="Depreciation", _xlfn.XLOOKUP(A103, rou_table_dates, rou_table_deprs, 0, 0),
TRUE, ""
)</f>
        <v>581.33992079307791</v>
      </c>
      <c r="E103" s="7" t="str" cm="1">
        <f t="array" aca="1" ref="E103" ca="1">_xlfn.IFS(
AND(SUMIFS(lease_table_interest_accruals, lease_table_dates, A103)&gt;0, COUNTIFS($E$14:E102, "Interest accrual", $A$14:A102, A103)=0), "Interest accrual",
AND(SUMIFS(lease_table_payments, lease_table_dates, A103)&gt;0, COUNTIFS($E$14:E102, "Payment", $A$14:A102, A103)=0), "Payment",
AND(SUMIFS(rou_table_deprs, rou_table_dates, A103)&gt;0, COUNTIFS($E$14:E102, "Depreciation", $A$14:A102, A103)=0), "Depreciation",
TRUE,  ""
)</f>
        <v>Interest accrual</v>
      </c>
      <c r="G103" s="13" t="str" cm="1">
        <f t="array" aca="1" ref="G103" ca="1">_xlfn.IFS(
AND($B$11="Hə", $B$3="İllik"), Z103,
AND($B$11="Hə", $B$3="Aylıq"), AA103,
$B$11="Yox", X103)</f>
        <v/>
      </c>
      <c r="H103" s="14" t="str" cm="1">
        <f t="array" aca="1" ref="H103" ca="1">_xlfn.IFS( G103="", "",
TRUE, ROUND( H102+I103-J103, 2) )</f>
        <v/>
      </c>
      <c r="I103" s="14" t="str" cm="1">
        <f t="array" aca="1" ref="I103" ca="1">_xlfn.IFS(G103="", "",
G103=last_payment_date, (J103-H102),
 TRUE,  -  (H102- H102* (1+$B$6)^ (_xlfn.DAYS(G103,G102)/365) )
)</f>
        <v/>
      </c>
      <c r="J103" s="14" t="str" cm="1">
        <f t="array" aca="1" ref="J103" ca="1">_xlfn.IFS(G103="", "",
TRUE, _xlfn.XLOOKUP(G103,  payment_dates, payments,0,0)
)</f>
        <v/>
      </c>
      <c r="L103" s="2" t="str" cm="1">
        <f t="array" aca="1" ref="L103" ca="1">_xlfn.IFS(
AND($B$11="Hə", $B$3="İllik"), AC103,
AND($B$11="Hə", $B$3="Aylıq"), AD103,
$B$11="Yox", AB103)</f>
        <v/>
      </c>
      <c r="M103" s="14" t="str" cm="1">
        <f t="array" aca="1" ref="M103" ca="1">_xlfn.IFS( L103="", "",
(M102-N103)&lt;=0.5, 0,
TRUE,  M102-N103)</f>
        <v/>
      </c>
      <c r="N103" s="15" t="str" cm="1">
        <f t="array" aca="1" ref="N103" ca="1">_xlfn.IFS(
L103="", "",
TRUE, MIN(M102, ROUND($M$14/ (last_rou_date - $B$2) * (L103-L102), 2) )
)</f>
        <v/>
      </c>
      <c r="P103" s="22" t="str">
        <f t="shared" ca="1" si="3"/>
        <v/>
      </c>
      <c r="Q103" s="14" t="str" cm="1">
        <f t="array" aca="1" ref="Q103" ca="1">_xlfn.IFS(P103="","",
$B$11="Hə", _xlfn.XLOOKUP(DATE(P103, 12, 31), rou_table_dates, rou_table_nbvs,0, 0),
TRUE,  MAX(0, ROUND($M$14 - $M$14/ (last_rou_date - $B$2) * (DATE(P103,12,31) - $B$2), 2) )
)</f>
        <v/>
      </c>
      <c r="R103" s="57" t="str" cm="1">
        <f t="array" aca="1" ref="R103" ca="1">_xlfn.IFS(P103="","",
$B$11="Hə", _xlfn.XLOOKUP(DATE(P103, 12, 31), lease_table_dates, lease_table_balances,0, 0),
TRUE, IFERROR( XNPV($B$6, IF(payment_dates &gt;DATE(P103, 12, 31), payments,  0),  IF(payment_dates &gt;DATE(P103, 12, 31), payment_dates,  DATE(P103, 12, 31))    ),0)
)</f>
        <v/>
      </c>
      <c r="S103" s="14" t="str" cm="1">
        <f t="array" aca="1" ref="S103" ca="1">_xlfn.IFS(P103="","",
TRUE,  MIN( MIN(Q102, $M$14), ROUND($M$14/ (last_rou_date - $B$2) * (DATE(P103,12,31) - MAX($B$2, DATE(P103-1, 12, 31))), 2) )
)</f>
        <v/>
      </c>
      <c r="T103" s="15" t="str" cm="1">
        <f t="array" aca="1" ref="T103" ca="1">_xlfn.IFS(P103="", "",
ISTEXT(R102), R103- (H103 - SUMIFS( lease_table_payments, lease_table_years, P103) -$AG$14 ),
AND(ISNUMBER(R102), R103&lt;&gt;""),   R103- (R102 - SUMIFS( lease_table_payments, lease_table_years, P103) )
)</f>
        <v/>
      </c>
      <c r="U103" s="14"/>
      <c r="V103" s="73">
        <f t="shared" si="5"/>
        <v>90</v>
      </c>
      <c r="W103" s="74" t="str" cm="1">
        <f t="array" ref="W103">_xlfn.IFS(
OR(W102=$B$4, W102=""),"",
TRUE,W102+1
)</f>
        <v/>
      </c>
      <c r="X103" s="75" t="str" cm="1">
        <f t="array" ref="X103">_xlfn.IFS(X102="","",
W103="", "",
AND($B$3="İllik"),DATE(YEAR(X102)+1,MONTH(X102),DAY(X102) ),
AND($B$3="Aylıq", $AH$14="Not end"), EDATE(X102,1),
AND($B$3="Aylıq", $AH$14="End"), EOMONTH(X102,1)
)</f>
        <v/>
      </c>
      <c r="Y103" s="75" t="str" cm="1">
        <f t="array" aca="1" ref="Y103" ca="1">_xlfn.IFS(
AND($B$7="Dövrün əvvəlində", Y102&lt;=last_rou_date), DATE(YEAR(Y102)+1, 12, 31),
AND($B$7="Dövrün sonunda", Y102&lt;=last_payment_date), DATE(YEAR(Y102)+1, 12, 31),
TRUE, ""
)</f>
        <v/>
      </c>
      <c r="Z103" s="75" t="str" cm="1">
        <f t="array" aca="1" ref="Z103" ca="1">_xlfn.IFS(
AND($AN$14="Not year_end", Z102&gt;last_payment_date), "",
AND($AN$14="Year_end", Z102&gt;=last_payment_date), "",
AND($AN$14="Year_end"), DATE(YEAR(Z102+1), 12, 31),
AND($AN$14="Not year_end", MONTH(Z102)=12, DAY(Z102)=31), DATE(YEAR(Z101)+1, MONTH(Z101), DAY(Z101)),
AND($AN$14="Not year_end", OR(MONTH(Z102)&lt;&gt;12, DAY(Z102)&lt;&gt;31) ), DATE(YEAR(Z102), 12, 31)
)</f>
        <v/>
      </c>
      <c r="AA103" s="75" t="str" cm="1">
        <f t="array" aca="1" ref="AA103" ca="1">_xlfn.IFS(AA102="", "",
AND(AA102=last_payment_date, OR(MONTH(AA102)&lt;&gt;12, DAY(AA102)&lt;&gt;31) ), DATE(YEAR(AA102), 12, 31),
AND(MONTH(AA102)=12, DAY(AA102)=31, AA102&gt;=last_payment_date), "",
AND(MONTH(AA102)=12, DAY(AA102)&lt;&gt;31),  EOMONTH(AA102,0),
AND(MONTH(AA102)=12, DAY(AA102)=31, $AH$14="Not end"),  EDATE(AA101,1),
AND($AH$14="Not end"), EDATE(AA102, 1),
AND($AH$14="End"), EOMONTH(AA102, 1)
)</f>
        <v/>
      </c>
      <c r="AB103" s="75" t="str" cm="1">
        <f t="array" aca="1" ref="AB103" ca="1">_xlfn.IFS(AB102="","",
AND(AB102=last_rou_date), "",
AND($B$3="İllik"),DATE(YEAR(AB102)+1,MONTH(AB102),DAY(AB102) ),
AND($B$3="Aylıq", $AH$14="Not end"), EDATE(AB102,1),
AND($B$3="Aylıq", $AH$14="End"), EOMONTH(AB102,1)
)</f>
        <v/>
      </c>
      <c r="AC103" s="75" t="str" cm="1">
        <f t="array" aca="1" ref="AC103" ca="1">_xlfn.IFS(
AND($AN$14="Not year_end", AC102&gt;last_rou_date), "",
AND($AN$14="Year_end", AC102&gt;=last_rou_date), "",
AND($AN$14="Year_end"), DATE(YEAR(AC102+1), 12, 31),
AND($AN$14="Not year_end", MONTH(AC102)=12, DAY(AC102)=31), DATE(YEAR(AC101)+1, MONTH(AC101), DAY(AC101)),
AND($AN$14="Not year_end", OR(MONTH(AC102)&lt;&gt;12, DAY(AC102)&lt;&gt;31) ), DATE(YEAR(AC102), 12, 31)
)</f>
        <v/>
      </c>
      <c r="AD103" s="75" t="str" cm="1">
        <f t="array" aca="1" ref="AD103" ca="1">_xlfn.IFS(AD102="", "",
AND(AD102=last_rou_date, OR(MONTH(AD102)&lt;&gt;12, DAY(AD102)&lt;&gt;31) ), DATE(YEAR(AD102), 12, 31),
AND(MONTH(AD102)=12, DAY(AD102)=31, AD102&gt;=last_rou_date), "",
AND(MONTH(AD102)=12, DAY(AD102)&lt;&gt;31),  EOMONTH(AD102,0),
AND(MONTH(AD102)=12, DAY(AD102)=31, $AH$14="Not end"),  EDATE(AD101,1),
AND($AH$14="Not end"), EDATE(AD102, 1),
AND($AH$14="End"), EOMONTH(AD102, 1)
)</f>
        <v/>
      </c>
      <c r="AE103" s="68" t="str" cm="1">
        <f t="array" ref="AE103">_xlfn.IFS(W103="", "",
AND(W103&gt;0, W103&lt;=$B$4, $C$2="İllik artım, faiz olaraq", $D$2&gt;0, $B$3="İllik"), $B$5*((1+$D$2)^(W103-1)),
AND(W103&gt;0, W103&lt;=$B$4, $C$2="İllik artım, faiz olaraq", $D$2&gt;0, $B$3="Aylıq"), $B$5*((1+$D$2)^ROUNDDOWN((W103-1)/12,0)),
AND(W103=1, $C$2="Aşağıdakı kimi dəyişir", ), $B$5,
AND(W103&gt;1, W103&lt;=$B$4, $C$2="Aşağıdakı kimi dəyişir"), IFERROR(VLOOKUP(W103, $C$4:$D$7, 2, FALSE), AE102),
AND(W103&gt;0, W103&lt;=$B$4), $B$5,
TRUE,0 )</f>
        <v/>
      </c>
      <c r="AF103" s="76" t="str">
        <f t="shared" ca="1" si="4"/>
        <v/>
      </c>
    </row>
    <row r="104" spans="1:32" x14ac:dyDescent="0.4">
      <c r="A104" s="13" cm="1">
        <f t="array" aca="1" ref="A104" ca="1">_xlfn.IFS(
AND(SUMIFS(lease_table_interest_accruals, lease_table_dates, A103)&gt;0, COUNTIFS($E$14:E103, "Interest accrual", $A$14:A103, A103)=0),  A103,
AND(SUMIFS(lease_table_payments, lease_table_dates, A103)&gt;0, COUNTIFS($E$14:E103, "Payment", $A$14:A103, A103)=0),  A103,
AND(SUMIFS(rou_table_deprs, rou_table_dates, A103)&gt;0, COUNTIFS($E$14:E103, "Depreciation", $A$14:A103, A103)=0),  A103,
TRUE,  IFERROR(INDEX(rou_table_dates,  MATCH(A103, rou_table_dates)+1, ), "")
)</f>
        <v>45583</v>
      </c>
      <c r="B104" s="1" t="str" cm="1">
        <f t="array" aca="1" ref="B104" ca="1">_xlfn.IFS(
AND(E104="Payment", A104=$B$2), $AM$14,
E104="Payment", $AM$15,
E104="Interest accrual", $AM$18,
E104="Depreciation", $AM$17,
TRUE, "")</f>
        <v>Lizinq öhdəliyi</v>
      </c>
      <c r="C104" s="1" t="str" cm="1">
        <f t="array" aca="1" ref="C104" ca="1">_xlfn.IFS(
E104="Payment", $AM$19,
E104="Interest accrual", $AM$15,
E104="Depreciation", $AM$16,
TRUE, "")</f>
        <v>Pul vəsaitləri/Kreditor borcları</v>
      </c>
      <c r="D104" s="14" cm="1">
        <f t="array" aca="1" ref="D104" ca="1">_xlfn.IFS(
E104="Payment", _xlfn.XLOOKUP(A104, lease_table_dates, lease_table_payments, 0, 0),
E104="Interest accrual", _xlfn.XLOOKUP(A104, lease_table_dates, lease_table_interest_accruals, 0, 0),
E104="Depreciation", _xlfn.XLOOKUP(A104, rou_table_dates, rou_table_deprs, 0, 0),
TRUE, ""
)</f>
        <v>3400</v>
      </c>
      <c r="E104" s="7" t="str" cm="1">
        <f t="array" aca="1" ref="E104" ca="1">_xlfn.IFS(
AND(SUMIFS(lease_table_interest_accruals, lease_table_dates, A104)&gt;0, COUNTIFS($E$14:E103, "Interest accrual", $A$14:A103, A104)=0), "Interest accrual",
AND(SUMIFS(lease_table_payments, lease_table_dates, A104)&gt;0, COUNTIFS($E$14:E103, "Payment", $A$14:A103, A104)=0), "Payment",
AND(SUMIFS(rou_table_deprs, rou_table_dates, A104)&gt;0, COUNTIFS($E$14:E103, "Depreciation", $A$14:A103, A104)=0), "Depreciation",
TRUE,  ""
)</f>
        <v>Payment</v>
      </c>
      <c r="G104" s="13" t="str" cm="1">
        <f t="array" aca="1" ref="G104" ca="1">_xlfn.IFS(
AND($B$11="Hə", $B$3="İllik"), Z104,
AND($B$11="Hə", $B$3="Aylıq"), AA104,
$B$11="Yox", X104)</f>
        <v/>
      </c>
      <c r="H104" s="14" t="str" cm="1">
        <f t="array" aca="1" ref="H104" ca="1">_xlfn.IFS( G104="", "",
TRUE, ROUND( H103+I104-J104, 2) )</f>
        <v/>
      </c>
      <c r="I104" s="14" t="str" cm="1">
        <f t="array" aca="1" ref="I104" ca="1">_xlfn.IFS(G104="", "",
G104=last_payment_date, (J104-H103),
 TRUE,  -  (H103- H103* (1+$B$6)^ (_xlfn.DAYS(G104,G103)/365) )
)</f>
        <v/>
      </c>
      <c r="J104" s="14" t="str" cm="1">
        <f t="array" aca="1" ref="J104" ca="1">_xlfn.IFS(G104="", "",
TRUE, _xlfn.XLOOKUP(G104,  payment_dates, payments,0,0)
)</f>
        <v/>
      </c>
      <c r="L104" s="2" t="str" cm="1">
        <f t="array" aca="1" ref="L104" ca="1">_xlfn.IFS(
AND($B$11="Hə", $B$3="İllik"), AC104,
AND($B$11="Hə", $B$3="Aylıq"), AD104,
$B$11="Yox", AB104)</f>
        <v/>
      </c>
      <c r="M104" s="14" t="str" cm="1">
        <f t="array" aca="1" ref="M104" ca="1">_xlfn.IFS( L104="", "",
(M103-N104)&lt;=0.5, 0,
TRUE,  M103-N104)</f>
        <v/>
      </c>
      <c r="N104" s="15" t="str" cm="1">
        <f t="array" aca="1" ref="N104" ca="1">_xlfn.IFS(
L104="", "",
TRUE, MIN(M103, ROUND($M$14/ (last_rou_date - $B$2) * (L104-L103), 2) )
)</f>
        <v/>
      </c>
      <c r="P104" s="22" t="str">
        <f t="shared" ca="1" si="3"/>
        <v/>
      </c>
      <c r="Q104" s="14" t="str" cm="1">
        <f t="array" aca="1" ref="Q104" ca="1">_xlfn.IFS(P104="","",
$B$11="Hə", _xlfn.XLOOKUP(DATE(P104, 12, 31), rou_table_dates, rou_table_nbvs,0, 0),
TRUE,  MAX(0, ROUND($M$14 - $M$14/ (last_rou_date - $B$2) * (DATE(P104,12,31) - $B$2), 2) )
)</f>
        <v/>
      </c>
      <c r="R104" s="57" t="str" cm="1">
        <f t="array" aca="1" ref="R104" ca="1">_xlfn.IFS(P104="","",
$B$11="Hə", _xlfn.XLOOKUP(DATE(P104, 12, 31), lease_table_dates, lease_table_balances,0, 0),
TRUE, IFERROR( XNPV($B$6, IF(payment_dates &gt;DATE(P104, 12, 31), payments,  0),  IF(payment_dates &gt;DATE(P104, 12, 31), payment_dates,  DATE(P104, 12, 31))    ),0)
)</f>
        <v/>
      </c>
      <c r="S104" s="14" t="str" cm="1">
        <f t="array" aca="1" ref="S104" ca="1">_xlfn.IFS(P104="","",
TRUE,  MIN( MIN(Q103, $M$14), ROUND($M$14/ (last_rou_date - $B$2) * (DATE(P104,12,31) - MAX($B$2, DATE(P104-1, 12, 31))), 2) )
)</f>
        <v/>
      </c>
      <c r="T104" s="15" t="str" cm="1">
        <f t="array" aca="1" ref="T104" ca="1">_xlfn.IFS(P104="", "",
ISTEXT(R103), R104- (H104 - SUMIFS( lease_table_payments, lease_table_years, P104) -$AG$14 ),
AND(ISNUMBER(R103), R104&lt;&gt;""),   R104- (R103 - SUMIFS( lease_table_payments, lease_table_years, P104) )
)</f>
        <v/>
      </c>
      <c r="U104" s="14"/>
      <c r="V104" s="73">
        <f t="shared" si="5"/>
        <v>91</v>
      </c>
      <c r="W104" s="74" t="str" cm="1">
        <f t="array" ref="W104">_xlfn.IFS(
OR(W103=$B$4, W103=""),"",
TRUE,W103+1
)</f>
        <v/>
      </c>
      <c r="X104" s="75" t="str" cm="1">
        <f t="array" ref="X104">_xlfn.IFS(X103="","",
W104="", "",
AND($B$3="İllik"),DATE(YEAR(X103)+1,MONTH(X103),DAY(X103) ),
AND($B$3="Aylıq", $AH$14="Not end"), EDATE(X103,1),
AND($B$3="Aylıq", $AH$14="End"), EOMONTH(X103,1)
)</f>
        <v/>
      </c>
      <c r="Y104" s="75" t="str" cm="1">
        <f t="array" aca="1" ref="Y104" ca="1">_xlfn.IFS(
AND($B$7="Dövrün əvvəlində", Y103&lt;=last_rou_date), DATE(YEAR(Y103)+1, 12, 31),
AND($B$7="Dövrün sonunda", Y103&lt;=last_payment_date), DATE(YEAR(Y103)+1, 12, 31),
TRUE, ""
)</f>
        <v/>
      </c>
      <c r="Z104" s="75" t="str" cm="1">
        <f t="array" aca="1" ref="Z104" ca="1">_xlfn.IFS(
AND($AN$14="Not year_end", Z103&gt;last_payment_date), "",
AND($AN$14="Year_end", Z103&gt;=last_payment_date), "",
AND($AN$14="Year_end"), DATE(YEAR(Z103+1), 12, 31),
AND($AN$14="Not year_end", MONTH(Z103)=12, DAY(Z103)=31), DATE(YEAR(Z102)+1, MONTH(Z102), DAY(Z102)),
AND($AN$14="Not year_end", OR(MONTH(Z103)&lt;&gt;12, DAY(Z103)&lt;&gt;31) ), DATE(YEAR(Z103), 12, 31)
)</f>
        <v/>
      </c>
      <c r="AA104" s="75" t="str" cm="1">
        <f t="array" aca="1" ref="AA104" ca="1">_xlfn.IFS(AA103="", "",
AND(AA103=last_payment_date, OR(MONTH(AA103)&lt;&gt;12, DAY(AA103)&lt;&gt;31) ), DATE(YEAR(AA103), 12, 31),
AND(MONTH(AA103)=12, DAY(AA103)=31, AA103&gt;=last_payment_date), "",
AND(MONTH(AA103)=12, DAY(AA103)&lt;&gt;31),  EOMONTH(AA103,0),
AND(MONTH(AA103)=12, DAY(AA103)=31, $AH$14="Not end"),  EDATE(AA102,1),
AND($AH$14="Not end"), EDATE(AA103, 1),
AND($AH$14="End"), EOMONTH(AA103, 1)
)</f>
        <v/>
      </c>
      <c r="AB104" s="75" t="str" cm="1">
        <f t="array" aca="1" ref="AB104" ca="1">_xlfn.IFS(AB103="","",
AND(AB103=last_rou_date), "",
AND($B$3="İllik"),DATE(YEAR(AB103)+1,MONTH(AB103),DAY(AB103) ),
AND($B$3="Aylıq", $AH$14="Not end"), EDATE(AB103,1),
AND($B$3="Aylıq", $AH$14="End"), EOMONTH(AB103,1)
)</f>
        <v/>
      </c>
      <c r="AC104" s="75" t="str" cm="1">
        <f t="array" aca="1" ref="AC104" ca="1">_xlfn.IFS(
AND($AN$14="Not year_end", AC103&gt;last_rou_date), "",
AND($AN$14="Year_end", AC103&gt;=last_rou_date), "",
AND($AN$14="Year_end"), DATE(YEAR(AC103+1), 12, 31),
AND($AN$14="Not year_end", MONTH(AC103)=12, DAY(AC103)=31), DATE(YEAR(AC102)+1, MONTH(AC102), DAY(AC102)),
AND($AN$14="Not year_end", OR(MONTH(AC103)&lt;&gt;12, DAY(AC103)&lt;&gt;31) ), DATE(YEAR(AC103), 12, 31)
)</f>
        <v/>
      </c>
      <c r="AD104" s="75" t="str" cm="1">
        <f t="array" aca="1" ref="AD104" ca="1">_xlfn.IFS(AD103="", "",
AND(AD103=last_rou_date, OR(MONTH(AD103)&lt;&gt;12, DAY(AD103)&lt;&gt;31) ), DATE(YEAR(AD103), 12, 31),
AND(MONTH(AD103)=12, DAY(AD103)=31, AD103&gt;=last_rou_date), "",
AND(MONTH(AD103)=12, DAY(AD103)&lt;&gt;31),  EOMONTH(AD103,0),
AND(MONTH(AD103)=12, DAY(AD103)=31, $AH$14="Not end"),  EDATE(AD102,1),
AND($AH$14="Not end"), EDATE(AD103, 1),
AND($AH$14="End"), EOMONTH(AD103, 1)
)</f>
        <v/>
      </c>
      <c r="AE104" s="68" t="str" cm="1">
        <f t="array" ref="AE104">_xlfn.IFS(W104="", "",
AND(W104&gt;0, W104&lt;=$B$4, $C$2="İllik artım, faiz olaraq", $D$2&gt;0, $B$3="İllik"), $B$5*((1+$D$2)^(W104-1)),
AND(W104&gt;0, W104&lt;=$B$4, $C$2="İllik artım, faiz olaraq", $D$2&gt;0, $B$3="Aylıq"), $B$5*((1+$D$2)^ROUNDDOWN((W104-1)/12,0)),
AND(W104=1, $C$2="Aşağıdakı kimi dəyişir", ), $B$5,
AND(W104&gt;1, W104&lt;=$B$4, $C$2="Aşağıdakı kimi dəyişir"), IFERROR(VLOOKUP(W104, $C$4:$D$7, 2, FALSE), AE103),
AND(W104&gt;0, W104&lt;=$B$4), $B$5,
TRUE,0 )</f>
        <v/>
      </c>
      <c r="AF104" s="76" t="str">
        <f t="shared" ca="1" si="4"/>
        <v/>
      </c>
    </row>
    <row r="105" spans="1:32" x14ac:dyDescent="0.4">
      <c r="A105" s="13" cm="1">
        <f t="array" aca="1" ref="A105" ca="1">_xlfn.IFS(
AND(SUMIFS(lease_table_interest_accruals, lease_table_dates, A104)&gt;0, COUNTIFS($E$14:E104, "Interest accrual", $A$14:A104, A104)=0),  A104,
AND(SUMIFS(lease_table_payments, lease_table_dates, A104)&gt;0, COUNTIFS($E$14:E104, "Payment", $A$14:A104, A104)=0),  A104,
AND(SUMIFS(rou_table_deprs, rou_table_dates, A104)&gt;0, COUNTIFS($E$14:E104, "Depreciation", $A$14:A104, A104)=0),  A104,
TRUE,  IFERROR(INDEX(rou_table_dates,  MATCH(A104, rou_table_dates)+1, ), "")
)</f>
        <v>45583</v>
      </c>
      <c r="B105" s="1" t="str" cm="1">
        <f t="array" aca="1" ref="B105" ca="1">_xlfn.IFS(
AND(E105="Payment", A105=$B$2), $AM$14,
E105="Payment", $AM$15,
E105="Interest accrual", $AM$18,
E105="Depreciation", $AM$17,
TRUE, "")</f>
        <v>Amortizasiya xərci</v>
      </c>
      <c r="C105" s="1" t="str" cm="1">
        <f t="array" aca="1" ref="C105" ca="1">_xlfn.IFS(
E105="Payment", $AM$19,
E105="Interest accrual", $AM$15,
E105="Depreciation", $AM$16,
TRUE, "")</f>
        <v>İstifadə hüququ - Yığılmış amortizasiya</v>
      </c>
      <c r="D105" s="14" cm="1">
        <f t="array" aca="1" ref="D105" ca="1">_xlfn.IFS(
E105="Payment", _xlfn.XLOOKUP(A105, lease_table_dates, lease_table_payments, 0, 0),
E105="Interest accrual", _xlfn.XLOOKUP(A105, lease_table_dates, lease_table_interest_accruals, 0, 0),
E105="Depreciation", _xlfn.XLOOKUP(A105, rou_table_dates, rou_table_deprs, 0, 0),
TRUE, ""
)</f>
        <v>2676.05</v>
      </c>
      <c r="E105" s="7" t="str" cm="1">
        <f t="array" aca="1" ref="E105" ca="1">_xlfn.IFS(
AND(SUMIFS(lease_table_interest_accruals, lease_table_dates, A105)&gt;0, COUNTIFS($E$14:E104, "Interest accrual", $A$14:A104, A105)=0), "Interest accrual",
AND(SUMIFS(lease_table_payments, lease_table_dates, A105)&gt;0, COUNTIFS($E$14:E104, "Payment", $A$14:A104, A105)=0), "Payment",
AND(SUMIFS(rou_table_deprs, rou_table_dates, A105)&gt;0, COUNTIFS($E$14:E104, "Depreciation", $A$14:A104, A105)=0), "Depreciation",
TRUE,  ""
)</f>
        <v>Depreciation</v>
      </c>
      <c r="G105" s="13" t="str" cm="1">
        <f t="array" aca="1" ref="G105" ca="1">_xlfn.IFS(
AND($B$11="Hə", $B$3="İllik"), Z105,
AND($B$11="Hə", $B$3="Aylıq"), AA105,
$B$11="Yox", X105)</f>
        <v/>
      </c>
      <c r="H105" s="14" t="str" cm="1">
        <f t="array" aca="1" ref="H105" ca="1">_xlfn.IFS( G105="", "",
TRUE, ROUND( H104+I105-J105, 2) )</f>
        <v/>
      </c>
      <c r="I105" s="14" t="str" cm="1">
        <f t="array" aca="1" ref="I105" ca="1">_xlfn.IFS(G105="", "",
G105=last_payment_date, (J105-H104),
 TRUE,  -  (H104- H104* (1+$B$6)^ (_xlfn.DAYS(G105,G104)/365) )
)</f>
        <v/>
      </c>
      <c r="J105" s="14" t="str" cm="1">
        <f t="array" aca="1" ref="J105" ca="1">_xlfn.IFS(G105="", "",
TRUE, _xlfn.XLOOKUP(G105,  payment_dates, payments,0,0)
)</f>
        <v/>
      </c>
      <c r="L105" s="2" t="str" cm="1">
        <f t="array" aca="1" ref="L105" ca="1">_xlfn.IFS(
AND($B$11="Hə", $B$3="İllik"), AC105,
AND($B$11="Hə", $B$3="Aylıq"), AD105,
$B$11="Yox", AB105)</f>
        <v/>
      </c>
      <c r="M105" s="14" t="str" cm="1">
        <f t="array" aca="1" ref="M105" ca="1">_xlfn.IFS( L105="", "",
(M104-N105)&lt;=0.5, 0,
TRUE,  M104-N105)</f>
        <v/>
      </c>
      <c r="N105" s="15" t="str" cm="1">
        <f t="array" aca="1" ref="N105" ca="1">_xlfn.IFS(
L105="", "",
TRUE, MIN(M104, ROUND($M$14/ (last_rou_date - $B$2) * (L105-L104), 2) )
)</f>
        <v/>
      </c>
      <c r="P105" s="22" t="str">
        <f t="shared" ca="1" si="3"/>
        <v/>
      </c>
      <c r="Q105" s="14" t="str" cm="1">
        <f t="array" aca="1" ref="Q105" ca="1">_xlfn.IFS(P105="","",
$B$11="Hə", _xlfn.XLOOKUP(DATE(P105, 12, 31), rou_table_dates, rou_table_nbvs,0, 0),
TRUE,  MAX(0, ROUND($M$14 - $M$14/ (last_rou_date - $B$2) * (DATE(P105,12,31) - $B$2), 2) )
)</f>
        <v/>
      </c>
      <c r="R105" s="57" t="str" cm="1">
        <f t="array" aca="1" ref="R105" ca="1">_xlfn.IFS(P105="","",
$B$11="Hə", _xlfn.XLOOKUP(DATE(P105, 12, 31), lease_table_dates, lease_table_balances,0, 0),
TRUE, IFERROR( XNPV($B$6, IF(payment_dates &gt;DATE(P105, 12, 31), payments,  0),  IF(payment_dates &gt;DATE(P105, 12, 31), payment_dates,  DATE(P105, 12, 31))    ),0)
)</f>
        <v/>
      </c>
      <c r="S105" s="14" t="str" cm="1">
        <f t="array" aca="1" ref="S105" ca="1">_xlfn.IFS(P105="","",
TRUE,  MIN( MIN(Q104, $M$14), ROUND($M$14/ (last_rou_date - $B$2) * (DATE(P105,12,31) - MAX($B$2, DATE(P105-1, 12, 31))), 2) )
)</f>
        <v/>
      </c>
      <c r="T105" s="15" t="str" cm="1">
        <f t="array" aca="1" ref="T105" ca="1">_xlfn.IFS(P105="", "",
ISTEXT(R104), R105- (H105 - SUMIFS( lease_table_payments, lease_table_years, P105) -$AG$14 ),
AND(ISNUMBER(R104), R105&lt;&gt;""),   R105- (R104 - SUMIFS( lease_table_payments, lease_table_years, P105) )
)</f>
        <v/>
      </c>
      <c r="U105" s="14"/>
      <c r="V105" s="73">
        <f t="shared" si="5"/>
        <v>92</v>
      </c>
      <c r="W105" s="74" t="str" cm="1">
        <f t="array" ref="W105">_xlfn.IFS(
OR(W104=$B$4, W104=""),"",
TRUE,W104+1
)</f>
        <v/>
      </c>
      <c r="X105" s="75" t="str" cm="1">
        <f t="array" ref="X105">_xlfn.IFS(X104="","",
W105="", "",
AND($B$3="İllik"),DATE(YEAR(X104)+1,MONTH(X104),DAY(X104) ),
AND($B$3="Aylıq", $AH$14="Not end"), EDATE(X104,1),
AND($B$3="Aylıq", $AH$14="End"), EOMONTH(X104,1)
)</f>
        <v/>
      </c>
      <c r="Y105" s="75" t="str" cm="1">
        <f t="array" aca="1" ref="Y105" ca="1">_xlfn.IFS(
AND($B$7="Dövrün əvvəlində", Y104&lt;=last_rou_date), DATE(YEAR(Y104)+1, 12, 31),
AND($B$7="Dövrün sonunda", Y104&lt;=last_payment_date), DATE(YEAR(Y104)+1, 12, 31),
TRUE, ""
)</f>
        <v/>
      </c>
      <c r="Z105" s="75" t="str" cm="1">
        <f t="array" aca="1" ref="Z105" ca="1">_xlfn.IFS(
AND($AN$14="Not year_end", Z104&gt;last_payment_date), "",
AND($AN$14="Year_end", Z104&gt;=last_payment_date), "",
AND($AN$14="Year_end"), DATE(YEAR(Z104+1), 12, 31),
AND($AN$14="Not year_end", MONTH(Z104)=12, DAY(Z104)=31), DATE(YEAR(Z103)+1, MONTH(Z103), DAY(Z103)),
AND($AN$14="Not year_end", OR(MONTH(Z104)&lt;&gt;12, DAY(Z104)&lt;&gt;31) ), DATE(YEAR(Z104), 12, 31)
)</f>
        <v/>
      </c>
      <c r="AA105" s="75" t="str" cm="1">
        <f t="array" aca="1" ref="AA105" ca="1">_xlfn.IFS(AA104="", "",
AND(AA104=last_payment_date, OR(MONTH(AA104)&lt;&gt;12, DAY(AA104)&lt;&gt;31) ), DATE(YEAR(AA104), 12, 31),
AND(MONTH(AA104)=12, DAY(AA104)=31, AA104&gt;=last_payment_date), "",
AND(MONTH(AA104)=12, DAY(AA104)&lt;&gt;31),  EOMONTH(AA104,0),
AND(MONTH(AA104)=12, DAY(AA104)=31, $AH$14="Not end"),  EDATE(AA103,1),
AND($AH$14="Not end"), EDATE(AA104, 1),
AND($AH$14="End"), EOMONTH(AA104, 1)
)</f>
        <v/>
      </c>
      <c r="AB105" s="75" t="str" cm="1">
        <f t="array" aca="1" ref="AB105" ca="1">_xlfn.IFS(AB104="","",
AND(AB104=last_rou_date), "",
AND($B$3="İllik"),DATE(YEAR(AB104)+1,MONTH(AB104),DAY(AB104) ),
AND($B$3="Aylıq", $AH$14="Not end"), EDATE(AB104,1),
AND($B$3="Aylıq", $AH$14="End"), EOMONTH(AB104,1)
)</f>
        <v/>
      </c>
      <c r="AC105" s="75" t="str" cm="1">
        <f t="array" aca="1" ref="AC105" ca="1">_xlfn.IFS(
AND($AN$14="Not year_end", AC104&gt;last_rou_date), "",
AND($AN$14="Year_end", AC104&gt;=last_rou_date), "",
AND($AN$14="Year_end"), DATE(YEAR(AC104+1), 12, 31),
AND($AN$14="Not year_end", MONTH(AC104)=12, DAY(AC104)=31), DATE(YEAR(AC103)+1, MONTH(AC103), DAY(AC103)),
AND($AN$14="Not year_end", OR(MONTH(AC104)&lt;&gt;12, DAY(AC104)&lt;&gt;31) ), DATE(YEAR(AC104), 12, 31)
)</f>
        <v/>
      </c>
      <c r="AD105" s="75" t="str" cm="1">
        <f t="array" aca="1" ref="AD105" ca="1">_xlfn.IFS(AD104="", "",
AND(AD104=last_rou_date, OR(MONTH(AD104)&lt;&gt;12, DAY(AD104)&lt;&gt;31) ), DATE(YEAR(AD104), 12, 31),
AND(MONTH(AD104)=12, DAY(AD104)=31, AD104&gt;=last_rou_date), "",
AND(MONTH(AD104)=12, DAY(AD104)&lt;&gt;31),  EOMONTH(AD104,0),
AND(MONTH(AD104)=12, DAY(AD104)=31, $AH$14="Not end"),  EDATE(AD103,1),
AND($AH$14="Not end"), EDATE(AD104, 1),
AND($AH$14="End"), EOMONTH(AD104, 1)
)</f>
        <v/>
      </c>
      <c r="AE105" s="68" t="str" cm="1">
        <f t="array" ref="AE105">_xlfn.IFS(W105="", "",
AND(W105&gt;0, W105&lt;=$B$4, $C$2="İllik artım, faiz olaraq", $D$2&gt;0, $B$3="İllik"), $B$5*((1+$D$2)^(W105-1)),
AND(W105&gt;0, W105&lt;=$B$4, $C$2="İllik artım, faiz olaraq", $D$2&gt;0, $B$3="Aylıq"), $B$5*((1+$D$2)^ROUNDDOWN((W105-1)/12,0)),
AND(W105=1, $C$2="Aşağıdakı kimi dəyişir", ), $B$5,
AND(W105&gt;1, W105&lt;=$B$4, $C$2="Aşağıdakı kimi dəyişir"), IFERROR(VLOOKUP(W105, $C$4:$D$7, 2, FALSE), AE104),
AND(W105&gt;0, W105&lt;=$B$4), $B$5,
TRUE,0 )</f>
        <v/>
      </c>
      <c r="AF105" s="76" t="str">
        <f t="shared" ca="1" si="4"/>
        <v/>
      </c>
    </row>
    <row r="106" spans="1:32" x14ac:dyDescent="0.4">
      <c r="A106" s="13" cm="1">
        <f t="array" aca="1" ref="A106" ca="1">_xlfn.IFS(
AND(SUMIFS(lease_table_interest_accruals, lease_table_dates, A105)&gt;0, COUNTIFS($E$14:E105, "Interest accrual", $A$14:A105, A105)=0),  A105,
AND(SUMIFS(lease_table_payments, lease_table_dates, A105)&gt;0, COUNTIFS($E$14:E105, "Payment", $A$14:A105, A105)=0),  A105,
AND(SUMIFS(rou_table_deprs, rou_table_dates, A105)&gt;0, COUNTIFS($E$14:E105, "Depreciation", $A$14:A105, A105)=0),  A105,
TRUE,  IFERROR(INDEX(rou_table_dates,  MATCH(A105, rou_table_dates)+1, ), "")
)</f>
        <v>45614</v>
      </c>
      <c r="B106" s="1" t="str" cm="1">
        <f t="array" aca="1" ref="B106" ca="1">_xlfn.IFS(
AND(E106="Payment", A106=$B$2), $AM$14,
E106="Payment", $AM$15,
E106="Interest accrual", $AM$18,
E106="Depreciation", $AM$17,
TRUE, "")</f>
        <v>Faiz xərci</v>
      </c>
      <c r="C106" s="1" t="str" cm="1">
        <f t="array" aca="1" ref="C106" ca="1">_xlfn.IFS(
E106="Payment", $AM$19,
E106="Interest accrual", $AM$15,
E106="Depreciation", $AM$16,
TRUE, "")</f>
        <v>Lizinq öhdəliyi</v>
      </c>
      <c r="D106" s="14" cm="1">
        <f t="array" aca="1" ref="D106" ca="1">_xlfn.IFS(
E106="Payment", _xlfn.XLOOKUP(A106, lease_table_dates, lease_table_payments, 0, 0),
E106="Interest accrual", _xlfn.XLOOKUP(A106, lease_table_dates, lease_table_interest_accruals, 0, 0),
E106="Depreciation", _xlfn.XLOOKUP(A106, rou_table_dates, rou_table_deprs, 0, 0),
TRUE, ""
)</f>
        <v>573.33526031908696</v>
      </c>
      <c r="E106" s="7" t="str" cm="1">
        <f t="array" aca="1" ref="E106" ca="1">_xlfn.IFS(
AND(SUMIFS(lease_table_interest_accruals, lease_table_dates, A106)&gt;0, COUNTIFS($E$14:E105, "Interest accrual", $A$14:A105, A106)=0), "Interest accrual",
AND(SUMIFS(lease_table_payments, lease_table_dates, A106)&gt;0, COUNTIFS($E$14:E105, "Payment", $A$14:A105, A106)=0), "Payment",
AND(SUMIFS(rou_table_deprs, rou_table_dates, A106)&gt;0, COUNTIFS($E$14:E105, "Depreciation", $A$14:A105, A106)=0), "Depreciation",
TRUE,  ""
)</f>
        <v>Interest accrual</v>
      </c>
      <c r="G106" s="13" t="str" cm="1">
        <f t="array" aca="1" ref="G106" ca="1">_xlfn.IFS(
AND($B$11="Hə", $B$3="İllik"), Z106,
AND($B$11="Hə", $B$3="Aylıq"), AA106,
$B$11="Yox", X106)</f>
        <v/>
      </c>
      <c r="H106" s="14" t="str" cm="1">
        <f t="array" aca="1" ref="H106" ca="1">_xlfn.IFS( G106="", "",
TRUE, ROUND( H105+I106-J106, 2) )</f>
        <v/>
      </c>
      <c r="I106" s="14" t="str" cm="1">
        <f t="array" aca="1" ref="I106" ca="1">_xlfn.IFS(G106="", "",
G106=last_payment_date, (J106-H105),
 TRUE,  -  (H105- H105* (1+$B$6)^ (_xlfn.DAYS(G106,G105)/365) )
)</f>
        <v/>
      </c>
      <c r="J106" s="14" t="str" cm="1">
        <f t="array" aca="1" ref="J106" ca="1">_xlfn.IFS(G106="", "",
TRUE, _xlfn.XLOOKUP(G106,  payment_dates, payments,0,0)
)</f>
        <v/>
      </c>
      <c r="L106" s="2" t="str" cm="1">
        <f t="array" aca="1" ref="L106" ca="1">_xlfn.IFS(
AND($B$11="Hə", $B$3="İllik"), AC106,
AND($B$11="Hə", $B$3="Aylıq"), AD106,
$B$11="Yox", AB106)</f>
        <v/>
      </c>
      <c r="M106" s="14" t="str" cm="1">
        <f t="array" aca="1" ref="M106" ca="1">_xlfn.IFS( L106="", "",
(M105-N106)&lt;=0.5, 0,
TRUE,  M105-N106)</f>
        <v/>
      </c>
      <c r="N106" s="15" t="str" cm="1">
        <f t="array" aca="1" ref="N106" ca="1">_xlfn.IFS(
L106="", "",
TRUE, MIN(M105, ROUND($M$14/ (last_rou_date - $B$2) * (L106-L105), 2) )
)</f>
        <v/>
      </c>
      <c r="P106" s="22" t="str">
        <f t="shared" ca="1" si="3"/>
        <v/>
      </c>
      <c r="Q106" s="14" t="str" cm="1">
        <f t="array" aca="1" ref="Q106" ca="1">_xlfn.IFS(P106="","",
$B$11="Hə", _xlfn.XLOOKUP(DATE(P106, 12, 31), rou_table_dates, rou_table_nbvs,0, 0),
TRUE,  MAX(0, ROUND($M$14 - $M$14/ (last_rou_date - $B$2) * (DATE(P106,12,31) - $B$2), 2) )
)</f>
        <v/>
      </c>
      <c r="R106" s="57" t="str" cm="1">
        <f t="array" aca="1" ref="R106" ca="1">_xlfn.IFS(P106="","",
$B$11="Hə", _xlfn.XLOOKUP(DATE(P106, 12, 31), lease_table_dates, lease_table_balances,0, 0),
TRUE, IFERROR( XNPV($B$6, IF(payment_dates &gt;DATE(P106, 12, 31), payments,  0),  IF(payment_dates &gt;DATE(P106, 12, 31), payment_dates,  DATE(P106, 12, 31))    ),0)
)</f>
        <v/>
      </c>
      <c r="S106" s="14" t="str" cm="1">
        <f t="array" aca="1" ref="S106" ca="1">_xlfn.IFS(P106="","",
TRUE,  MIN( MIN(Q105, $M$14), ROUND($M$14/ (last_rou_date - $B$2) * (DATE(P106,12,31) - MAX($B$2, DATE(P106-1, 12, 31))), 2) )
)</f>
        <v/>
      </c>
      <c r="T106" s="15" t="str" cm="1">
        <f t="array" aca="1" ref="T106" ca="1">_xlfn.IFS(P106="", "",
ISTEXT(R105), R106- (H106 - SUMIFS( lease_table_payments, lease_table_years, P106) -$AG$14 ),
AND(ISNUMBER(R105), R106&lt;&gt;""),   R106- (R105 - SUMIFS( lease_table_payments, lease_table_years, P106) )
)</f>
        <v/>
      </c>
      <c r="U106" s="14"/>
      <c r="V106" s="73">
        <f t="shared" si="5"/>
        <v>93</v>
      </c>
      <c r="W106" s="74" t="str" cm="1">
        <f t="array" ref="W106">_xlfn.IFS(
OR(W105=$B$4, W105=""),"",
TRUE,W105+1
)</f>
        <v/>
      </c>
      <c r="X106" s="75" t="str" cm="1">
        <f t="array" ref="X106">_xlfn.IFS(X105="","",
W106="", "",
AND($B$3="İllik"),DATE(YEAR(X105)+1,MONTH(X105),DAY(X105) ),
AND($B$3="Aylıq", $AH$14="Not end"), EDATE(X105,1),
AND($B$3="Aylıq", $AH$14="End"), EOMONTH(X105,1)
)</f>
        <v/>
      </c>
      <c r="Y106" s="75" t="str" cm="1">
        <f t="array" aca="1" ref="Y106" ca="1">_xlfn.IFS(
AND($B$7="Dövrün əvvəlində", Y105&lt;=last_rou_date), DATE(YEAR(Y105)+1, 12, 31),
AND($B$7="Dövrün sonunda", Y105&lt;=last_payment_date), DATE(YEAR(Y105)+1, 12, 31),
TRUE, ""
)</f>
        <v/>
      </c>
      <c r="Z106" s="75" t="str" cm="1">
        <f t="array" aca="1" ref="Z106" ca="1">_xlfn.IFS(
AND($AN$14="Not year_end", Z105&gt;last_payment_date), "",
AND($AN$14="Year_end", Z105&gt;=last_payment_date), "",
AND($AN$14="Year_end"), DATE(YEAR(Z105+1), 12, 31),
AND($AN$14="Not year_end", MONTH(Z105)=12, DAY(Z105)=31), DATE(YEAR(Z104)+1, MONTH(Z104), DAY(Z104)),
AND($AN$14="Not year_end", OR(MONTH(Z105)&lt;&gt;12, DAY(Z105)&lt;&gt;31) ), DATE(YEAR(Z105), 12, 31)
)</f>
        <v/>
      </c>
      <c r="AA106" s="75" t="str" cm="1">
        <f t="array" aca="1" ref="AA106" ca="1">_xlfn.IFS(AA105="", "",
AND(AA105=last_payment_date, OR(MONTH(AA105)&lt;&gt;12, DAY(AA105)&lt;&gt;31) ), DATE(YEAR(AA105), 12, 31),
AND(MONTH(AA105)=12, DAY(AA105)=31, AA105&gt;=last_payment_date), "",
AND(MONTH(AA105)=12, DAY(AA105)&lt;&gt;31),  EOMONTH(AA105,0),
AND(MONTH(AA105)=12, DAY(AA105)=31, $AH$14="Not end"),  EDATE(AA104,1),
AND($AH$14="Not end"), EDATE(AA105, 1),
AND($AH$14="End"), EOMONTH(AA105, 1)
)</f>
        <v/>
      </c>
      <c r="AB106" s="75" t="str" cm="1">
        <f t="array" aca="1" ref="AB106" ca="1">_xlfn.IFS(AB105="","",
AND(AB105=last_rou_date), "",
AND($B$3="İllik"),DATE(YEAR(AB105)+1,MONTH(AB105),DAY(AB105) ),
AND($B$3="Aylıq", $AH$14="Not end"), EDATE(AB105,1),
AND($B$3="Aylıq", $AH$14="End"), EOMONTH(AB105,1)
)</f>
        <v/>
      </c>
      <c r="AC106" s="75" t="str" cm="1">
        <f t="array" aca="1" ref="AC106" ca="1">_xlfn.IFS(
AND($AN$14="Not year_end", AC105&gt;last_rou_date), "",
AND($AN$14="Year_end", AC105&gt;=last_rou_date), "",
AND($AN$14="Year_end"), DATE(YEAR(AC105+1), 12, 31),
AND($AN$14="Not year_end", MONTH(AC105)=12, DAY(AC105)=31), DATE(YEAR(AC104)+1, MONTH(AC104), DAY(AC104)),
AND($AN$14="Not year_end", OR(MONTH(AC105)&lt;&gt;12, DAY(AC105)&lt;&gt;31) ), DATE(YEAR(AC105), 12, 31)
)</f>
        <v/>
      </c>
      <c r="AD106" s="75" t="str" cm="1">
        <f t="array" aca="1" ref="AD106" ca="1">_xlfn.IFS(AD105="", "",
AND(AD105=last_rou_date, OR(MONTH(AD105)&lt;&gt;12, DAY(AD105)&lt;&gt;31) ), DATE(YEAR(AD105), 12, 31),
AND(MONTH(AD105)=12, DAY(AD105)=31, AD105&gt;=last_rou_date), "",
AND(MONTH(AD105)=12, DAY(AD105)&lt;&gt;31),  EOMONTH(AD105,0),
AND(MONTH(AD105)=12, DAY(AD105)=31, $AH$14="Not end"),  EDATE(AD104,1),
AND($AH$14="Not end"), EDATE(AD105, 1),
AND($AH$14="End"), EOMONTH(AD105, 1)
)</f>
        <v/>
      </c>
      <c r="AE106" s="68" t="str" cm="1">
        <f t="array" ref="AE106">_xlfn.IFS(W106="", "",
AND(W106&gt;0, W106&lt;=$B$4, $C$2="İllik artım, faiz olaraq", $D$2&gt;0, $B$3="İllik"), $B$5*((1+$D$2)^(W106-1)),
AND(W106&gt;0, W106&lt;=$B$4, $C$2="İllik artım, faiz olaraq", $D$2&gt;0, $B$3="Aylıq"), $B$5*((1+$D$2)^ROUNDDOWN((W106-1)/12,0)),
AND(W106=1, $C$2="Aşağıdakı kimi dəyişir", ), $B$5,
AND(W106&gt;1, W106&lt;=$B$4, $C$2="Aşağıdakı kimi dəyişir"), IFERROR(VLOOKUP(W106, $C$4:$D$7, 2, FALSE), AE105),
AND(W106&gt;0, W106&lt;=$B$4), $B$5,
TRUE,0 )</f>
        <v/>
      </c>
      <c r="AF106" s="76" t="str">
        <f t="shared" ca="1" si="4"/>
        <v/>
      </c>
    </row>
    <row r="107" spans="1:32" x14ac:dyDescent="0.4">
      <c r="A107" s="13" cm="1">
        <f t="array" aca="1" ref="A107" ca="1">_xlfn.IFS(
AND(SUMIFS(lease_table_interest_accruals, lease_table_dates, A106)&gt;0, COUNTIFS($E$14:E106, "Interest accrual", $A$14:A106, A106)=0),  A106,
AND(SUMIFS(lease_table_payments, lease_table_dates, A106)&gt;0, COUNTIFS($E$14:E106, "Payment", $A$14:A106, A106)=0),  A106,
AND(SUMIFS(rou_table_deprs, rou_table_dates, A106)&gt;0, COUNTIFS($E$14:E106, "Depreciation", $A$14:A106, A106)=0),  A106,
TRUE,  IFERROR(INDEX(rou_table_dates,  MATCH(A106, rou_table_dates)+1, ), "")
)</f>
        <v>45614</v>
      </c>
      <c r="B107" s="1" t="str" cm="1">
        <f t="array" aca="1" ref="B107" ca="1">_xlfn.IFS(
AND(E107="Payment", A107=$B$2), $AM$14,
E107="Payment", $AM$15,
E107="Interest accrual", $AM$18,
E107="Depreciation", $AM$17,
TRUE, "")</f>
        <v>Lizinq öhdəliyi</v>
      </c>
      <c r="C107" s="1" t="str" cm="1">
        <f t="array" aca="1" ref="C107" ca="1">_xlfn.IFS(
E107="Payment", $AM$19,
E107="Interest accrual", $AM$15,
E107="Depreciation", $AM$16,
TRUE, "")</f>
        <v>Pul vəsaitləri/Kreditor borcları</v>
      </c>
      <c r="D107" s="14" cm="1">
        <f t="array" aca="1" ref="D107" ca="1">_xlfn.IFS(
E107="Payment", _xlfn.XLOOKUP(A107, lease_table_dates, lease_table_payments, 0, 0),
E107="Interest accrual", _xlfn.XLOOKUP(A107, lease_table_dates, lease_table_interest_accruals, 0, 0),
E107="Depreciation", _xlfn.XLOOKUP(A107, rou_table_dates, rou_table_deprs, 0, 0),
TRUE, ""
)</f>
        <v>3400</v>
      </c>
      <c r="E107" s="7" t="str" cm="1">
        <f t="array" aca="1" ref="E107" ca="1">_xlfn.IFS(
AND(SUMIFS(lease_table_interest_accruals, lease_table_dates, A107)&gt;0, COUNTIFS($E$14:E106, "Interest accrual", $A$14:A106, A107)=0), "Interest accrual",
AND(SUMIFS(lease_table_payments, lease_table_dates, A107)&gt;0, COUNTIFS($E$14:E106, "Payment", $A$14:A106, A107)=0), "Payment",
AND(SUMIFS(rou_table_deprs, rou_table_dates, A107)&gt;0, COUNTIFS($E$14:E106, "Depreciation", $A$14:A106, A107)=0), "Depreciation",
TRUE,  ""
)</f>
        <v>Payment</v>
      </c>
      <c r="G107" s="13" t="str" cm="1">
        <f t="array" aca="1" ref="G107" ca="1">_xlfn.IFS(
AND($B$11="Hə", $B$3="İllik"), Z107,
AND($B$11="Hə", $B$3="Aylıq"), AA107,
$B$11="Yox", X107)</f>
        <v/>
      </c>
      <c r="H107" s="14" t="str" cm="1">
        <f t="array" aca="1" ref="H107" ca="1">_xlfn.IFS( G107="", "",
TRUE, ROUND( H106+I107-J107, 2) )</f>
        <v/>
      </c>
      <c r="I107" s="14" t="str" cm="1">
        <f t="array" aca="1" ref="I107" ca="1">_xlfn.IFS(G107="", "",
G107=last_payment_date, (J107-H106),
 TRUE,  -  (H106- H106* (1+$B$6)^ (_xlfn.DAYS(G107,G106)/365) )
)</f>
        <v/>
      </c>
      <c r="J107" s="14" t="str" cm="1">
        <f t="array" aca="1" ref="J107" ca="1">_xlfn.IFS(G107="", "",
TRUE, _xlfn.XLOOKUP(G107,  payment_dates, payments,0,0)
)</f>
        <v/>
      </c>
      <c r="L107" s="2" t="str" cm="1">
        <f t="array" aca="1" ref="L107" ca="1">_xlfn.IFS(
AND($B$11="Hə", $B$3="İllik"), AC107,
AND($B$11="Hə", $B$3="Aylıq"), AD107,
$B$11="Yox", AB107)</f>
        <v/>
      </c>
      <c r="M107" s="14" t="str" cm="1">
        <f t="array" aca="1" ref="M107" ca="1">_xlfn.IFS( L107="", "",
(M106-N107)&lt;=0.5, 0,
TRUE,  M106-N107)</f>
        <v/>
      </c>
      <c r="N107" s="15" t="str" cm="1">
        <f t="array" aca="1" ref="N107" ca="1">_xlfn.IFS(
L107="", "",
TRUE, MIN(M106, ROUND($M$14/ (last_rou_date - $B$2) * (L107-L106), 2) )
)</f>
        <v/>
      </c>
      <c r="P107" s="22" t="str">
        <f t="shared" ca="1" si="3"/>
        <v/>
      </c>
      <c r="Q107" s="14" t="str" cm="1">
        <f t="array" aca="1" ref="Q107" ca="1">_xlfn.IFS(P107="","",
$B$11="Hə", _xlfn.XLOOKUP(DATE(P107, 12, 31), rou_table_dates, rou_table_nbvs,0, 0),
TRUE,  MAX(0, ROUND($M$14 - $M$14/ (last_rou_date - $B$2) * (DATE(P107,12,31) - $B$2), 2) )
)</f>
        <v/>
      </c>
      <c r="R107" s="57" t="str" cm="1">
        <f t="array" aca="1" ref="R107" ca="1">_xlfn.IFS(P107="","",
$B$11="Hə", _xlfn.XLOOKUP(DATE(P107, 12, 31), lease_table_dates, lease_table_balances,0, 0),
TRUE, IFERROR( XNPV($B$6, IF(payment_dates &gt;DATE(P107, 12, 31), payments,  0),  IF(payment_dates &gt;DATE(P107, 12, 31), payment_dates,  DATE(P107, 12, 31))    ),0)
)</f>
        <v/>
      </c>
      <c r="S107" s="14" t="str" cm="1">
        <f t="array" aca="1" ref="S107" ca="1">_xlfn.IFS(P107="","",
TRUE,  MIN( MIN(Q106, $M$14), ROUND($M$14/ (last_rou_date - $B$2) * (DATE(P107,12,31) - MAX($B$2, DATE(P107-1, 12, 31))), 2) )
)</f>
        <v/>
      </c>
      <c r="T107" s="15" t="str" cm="1">
        <f t="array" aca="1" ref="T107" ca="1">_xlfn.IFS(P107="", "",
ISTEXT(R106), R107- (H107 - SUMIFS( lease_table_payments, lease_table_years, P107) -$AG$14 ),
AND(ISNUMBER(R106), R107&lt;&gt;""),   R107- (R106 - SUMIFS( lease_table_payments, lease_table_years, P107) )
)</f>
        <v/>
      </c>
      <c r="U107" s="14"/>
      <c r="V107" s="73">
        <f t="shared" si="5"/>
        <v>94</v>
      </c>
      <c r="W107" s="74" t="str" cm="1">
        <f t="array" ref="W107">_xlfn.IFS(
OR(W106=$B$4, W106=""),"",
TRUE,W106+1
)</f>
        <v/>
      </c>
      <c r="X107" s="75" t="str" cm="1">
        <f t="array" ref="X107">_xlfn.IFS(X106="","",
W107="", "",
AND($B$3="İllik"),DATE(YEAR(X106)+1,MONTH(X106),DAY(X106) ),
AND($B$3="Aylıq", $AH$14="Not end"), EDATE(X106,1),
AND($B$3="Aylıq", $AH$14="End"), EOMONTH(X106,1)
)</f>
        <v/>
      </c>
      <c r="Y107" s="75" t="str" cm="1">
        <f t="array" aca="1" ref="Y107" ca="1">_xlfn.IFS(
AND($B$7="Dövrün əvvəlində", Y106&lt;=last_rou_date), DATE(YEAR(Y106)+1, 12, 31),
AND($B$7="Dövrün sonunda", Y106&lt;=last_payment_date), DATE(YEAR(Y106)+1, 12, 31),
TRUE, ""
)</f>
        <v/>
      </c>
      <c r="Z107" s="75" t="str" cm="1">
        <f t="array" aca="1" ref="Z107" ca="1">_xlfn.IFS(
AND($AN$14="Not year_end", Z106&gt;last_payment_date), "",
AND($AN$14="Year_end", Z106&gt;=last_payment_date), "",
AND($AN$14="Year_end"), DATE(YEAR(Z106+1), 12, 31),
AND($AN$14="Not year_end", MONTH(Z106)=12, DAY(Z106)=31), DATE(YEAR(Z105)+1, MONTH(Z105), DAY(Z105)),
AND($AN$14="Not year_end", OR(MONTH(Z106)&lt;&gt;12, DAY(Z106)&lt;&gt;31) ), DATE(YEAR(Z106), 12, 31)
)</f>
        <v/>
      </c>
      <c r="AA107" s="75" t="str" cm="1">
        <f t="array" aca="1" ref="AA107" ca="1">_xlfn.IFS(AA106="", "",
AND(AA106=last_payment_date, OR(MONTH(AA106)&lt;&gt;12, DAY(AA106)&lt;&gt;31) ), DATE(YEAR(AA106), 12, 31),
AND(MONTH(AA106)=12, DAY(AA106)=31, AA106&gt;=last_payment_date), "",
AND(MONTH(AA106)=12, DAY(AA106)&lt;&gt;31),  EOMONTH(AA106,0),
AND(MONTH(AA106)=12, DAY(AA106)=31, $AH$14="Not end"),  EDATE(AA105,1),
AND($AH$14="Not end"), EDATE(AA106, 1),
AND($AH$14="End"), EOMONTH(AA106, 1)
)</f>
        <v/>
      </c>
      <c r="AB107" s="75" t="str" cm="1">
        <f t="array" aca="1" ref="AB107" ca="1">_xlfn.IFS(AB106="","",
AND(AB106=last_rou_date), "",
AND($B$3="İllik"),DATE(YEAR(AB106)+1,MONTH(AB106),DAY(AB106) ),
AND($B$3="Aylıq", $AH$14="Not end"), EDATE(AB106,1),
AND($B$3="Aylıq", $AH$14="End"), EOMONTH(AB106,1)
)</f>
        <v/>
      </c>
      <c r="AC107" s="75" t="str" cm="1">
        <f t="array" aca="1" ref="AC107" ca="1">_xlfn.IFS(
AND($AN$14="Not year_end", AC106&gt;last_rou_date), "",
AND($AN$14="Year_end", AC106&gt;=last_rou_date), "",
AND($AN$14="Year_end"), DATE(YEAR(AC106+1), 12, 31),
AND($AN$14="Not year_end", MONTH(AC106)=12, DAY(AC106)=31), DATE(YEAR(AC105)+1, MONTH(AC105), DAY(AC105)),
AND($AN$14="Not year_end", OR(MONTH(AC106)&lt;&gt;12, DAY(AC106)&lt;&gt;31) ), DATE(YEAR(AC106), 12, 31)
)</f>
        <v/>
      </c>
      <c r="AD107" s="75" t="str" cm="1">
        <f t="array" aca="1" ref="AD107" ca="1">_xlfn.IFS(AD106="", "",
AND(AD106=last_rou_date, OR(MONTH(AD106)&lt;&gt;12, DAY(AD106)&lt;&gt;31) ), DATE(YEAR(AD106), 12, 31),
AND(MONTH(AD106)=12, DAY(AD106)=31, AD106&gt;=last_rou_date), "",
AND(MONTH(AD106)=12, DAY(AD106)&lt;&gt;31),  EOMONTH(AD106,0),
AND(MONTH(AD106)=12, DAY(AD106)=31, $AH$14="Not end"),  EDATE(AD105,1),
AND($AH$14="Not end"), EDATE(AD106, 1),
AND($AH$14="End"), EOMONTH(AD106, 1)
)</f>
        <v/>
      </c>
      <c r="AE107" s="68" t="str" cm="1">
        <f t="array" ref="AE107">_xlfn.IFS(W107="", "",
AND(W107&gt;0, W107&lt;=$B$4, $C$2="İllik artım, faiz olaraq", $D$2&gt;0, $B$3="İllik"), $B$5*((1+$D$2)^(W107-1)),
AND(W107&gt;0, W107&lt;=$B$4, $C$2="İllik artım, faiz olaraq", $D$2&gt;0, $B$3="Aylıq"), $B$5*((1+$D$2)^ROUNDDOWN((W107-1)/12,0)),
AND(W107=1, $C$2="Aşağıdakı kimi dəyişir", ), $B$5,
AND(W107&gt;1, W107&lt;=$B$4, $C$2="Aşağıdakı kimi dəyişir"), IFERROR(VLOOKUP(W107, $C$4:$D$7, 2, FALSE), AE106),
AND(W107&gt;0, W107&lt;=$B$4), $B$5,
TRUE,0 )</f>
        <v/>
      </c>
      <c r="AF107" s="76" t="str">
        <f t="shared" ca="1" si="4"/>
        <v/>
      </c>
    </row>
    <row r="108" spans="1:32" x14ac:dyDescent="0.4">
      <c r="A108" s="13" cm="1">
        <f t="array" aca="1" ref="A108" ca="1">_xlfn.IFS(
AND(SUMIFS(lease_table_interest_accruals, lease_table_dates, A107)&gt;0, COUNTIFS($E$14:E107, "Interest accrual", $A$14:A107, A107)=0),  A107,
AND(SUMIFS(lease_table_payments, lease_table_dates, A107)&gt;0, COUNTIFS($E$14:E107, "Payment", $A$14:A107, A107)=0),  A107,
AND(SUMIFS(rou_table_deprs, rou_table_dates, A107)&gt;0, COUNTIFS($E$14:E107, "Depreciation", $A$14:A107, A107)=0),  A107,
TRUE,  IFERROR(INDEX(rou_table_dates,  MATCH(A107, rou_table_dates)+1, ), "")
)</f>
        <v>45614</v>
      </c>
      <c r="B108" s="1" t="str" cm="1">
        <f t="array" aca="1" ref="B108" ca="1">_xlfn.IFS(
AND(E108="Payment", A108=$B$2), $AM$14,
E108="Payment", $AM$15,
E108="Interest accrual", $AM$18,
E108="Depreciation", $AM$17,
TRUE, "")</f>
        <v>Amortizasiya xərci</v>
      </c>
      <c r="C108" s="1" t="str" cm="1">
        <f t="array" aca="1" ref="C108" ca="1">_xlfn.IFS(
E108="Payment", $AM$19,
E108="Interest accrual", $AM$15,
E108="Depreciation", $AM$16,
TRUE, "")</f>
        <v>İstifadə hüququ - Yığılmış amortizasiya</v>
      </c>
      <c r="D108" s="14" cm="1">
        <f t="array" aca="1" ref="D108" ca="1">_xlfn.IFS(
E108="Payment", _xlfn.XLOOKUP(A108, lease_table_dates, lease_table_payments, 0, 0),
E108="Interest accrual", _xlfn.XLOOKUP(A108, lease_table_dates, lease_table_interest_accruals, 0, 0),
E108="Depreciation", _xlfn.XLOOKUP(A108, rou_table_dates, rou_table_deprs, 0, 0),
TRUE, ""
)</f>
        <v>2765.25</v>
      </c>
      <c r="E108" s="7" t="str" cm="1">
        <f t="array" aca="1" ref="E108" ca="1">_xlfn.IFS(
AND(SUMIFS(lease_table_interest_accruals, lease_table_dates, A108)&gt;0, COUNTIFS($E$14:E107, "Interest accrual", $A$14:A107, A108)=0), "Interest accrual",
AND(SUMIFS(lease_table_payments, lease_table_dates, A108)&gt;0, COUNTIFS($E$14:E107, "Payment", $A$14:A107, A108)=0), "Payment",
AND(SUMIFS(rou_table_deprs, rou_table_dates, A108)&gt;0, COUNTIFS($E$14:E107, "Depreciation", $A$14:A107, A108)=0), "Depreciation",
TRUE,  ""
)</f>
        <v>Depreciation</v>
      </c>
      <c r="G108" s="13" t="str" cm="1">
        <f t="array" aca="1" ref="G108" ca="1">_xlfn.IFS(
AND($B$11="Hə", $B$3="İllik"), Z108,
AND($B$11="Hə", $B$3="Aylıq"), AA108,
$B$11="Yox", X108)</f>
        <v/>
      </c>
      <c r="H108" s="14" t="str" cm="1">
        <f t="array" aca="1" ref="H108" ca="1">_xlfn.IFS( G108="", "",
TRUE, ROUND( H107+I108-J108, 2) )</f>
        <v/>
      </c>
      <c r="I108" s="14" t="str" cm="1">
        <f t="array" aca="1" ref="I108" ca="1">_xlfn.IFS(G108="", "",
G108=last_payment_date, (J108-H107),
 TRUE,  -  (H107- H107* (1+$B$6)^ (_xlfn.DAYS(G108,G107)/365) )
)</f>
        <v/>
      </c>
      <c r="J108" s="14" t="str" cm="1">
        <f t="array" aca="1" ref="J108" ca="1">_xlfn.IFS(G108="", "",
TRUE, _xlfn.XLOOKUP(G108,  payment_dates, payments,0,0)
)</f>
        <v/>
      </c>
      <c r="L108" s="2" t="str" cm="1">
        <f t="array" aca="1" ref="L108" ca="1">_xlfn.IFS(
AND($B$11="Hə", $B$3="İllik"), AC108,
AND($B$11="Hə", $B$3="Aylıq"), AD108,
$B$11="Yox", AB108)</f>
        <v/>
      </c>
      <c r="M108" s="14" t="str" cm="1">
        <f t="array" aca="1" ref="M108" ca="1">_xlfn.IFS( L108="", "",
(M107-N108)&lt;=0.5, 0,
TRUE,  M107-N108)</f>
        <v/>
      </c>
      <c r="N108" s="15" t="str" cm="1">
        <f t="array" aca="1" ref="N108" ca="1">_xlfn.IFS(
L108="", "",
TRUE, MIN(M107, ROUND($M$14/ (last_rou_date - $B$2) * (L108-L107), 2) )
)</f>
        <v/>
      </c>
      <c r="P108" s="22" t="str">
        <f t="shared" ca="1" si="3"/>
        <v/>
      </c>
      <c r="Q108" s="14" t="str" cm="1">
        <f t="array" aca="1" ref="Q108" ca="1">_xlfn.IFS(P108="","",
$B$11="Hə", _xlfn.XLOOKUP(DATE(P108, 12, 31), rou_table_dates, rou_table_nbvs,0, 0),
TRUE,  MAX(0, ROUND($M$14 - $M$14/ (last_rou_date - $B$2) * (DATE(P108,12,31) - $B$2), 2) )
)</f>
        <v/>
      </c>
      <c r="R108" s="57" t="str" cm="1">
        <f t="array" aca="1" ref="R108" ca="1">_xlfn.IFS(P108="","",
$B$11="Hə", _xlfn.XLOOKUP(DATE(P108, 12, 31), lease_table_dates, lease_table_balances,0, 0),
TRUE, IFERROR( XNPV($B$6, IF(payment_dates &gt;DATE(P108, 12, 31), payments,  0),  IF(payment_dates &gt;DATE(P108, 12, 31), payment_dates,  DATE(P108, 12, 31))    ),0)
)</f>
        <v/>
      </c>
      <c r="S108" s="14" t="str" cm="1">
        <f t="array" aca="1" ref="S108" ca="1">_xlfn.IFS(P108="","",
TRUE,  MIN( MIN(Q107, $M$14), ROUND($M$14/ (last_rou_date - $B$2) * (DATE(P108,12,31) - MAX($B$2, DATE(P108-1, 12, 31))), 2) )
)</f>
        <v/>
      </c>
      <c r="T108" s="15" t="str" cm="1">
        <f t="array" aca="1" ref="T108" ca="1">_xlfn.IFS(P108="", "",
ISTEXT(R107), R108- (H108 - SUMIFS( lease_table_payments, lease_table_years, P108) -$AG$14 ),
AND(ISNUMBER(R107), R108&lt;&gt;""),   R108- (R107 - SUMIFS( lease_table_payments, lease_table_years, P108) )
)</f>
        <v/>
      </c>
      <c r="U108" s="14"/>
      <c r="V108" s="73">
        <f t="shared" si="5"/>
        <v>95</v>
      </c>
      <c r="W108" s="74" t="str" cm="1">
        <f t="array" ref="W108">_xlfn.IFS(
OR(W107=$B$4, W107=""),"",
TRUE,W107+1
)</f>
        <v/>
      </c>
      <c r="X108" s="75" t="str" cm="1">
        <f t="array" ref="X108">_xlfn.IFS(X107="","",
W108="", "",
AND($B$3="İllik"),DATE(YEAR(X107)+1,MONTH(X107),DAY(X107) ),
AND($B$3="Aylıq", $AH$14="Not end"), EDATE(X107,1),
AND($B$3="Aylıq", $AH$14="End"), EOMONTH(X107,1)
)</f>
        <v/>
      </c>
      <c r="Y108" s="75" t="str" cm="1">
        <f t="array" aca="1" ref="Y108" ca="1">_xlfn.IFS(
AND($B$7="Dövrün əvvəlində", Y107&lt;=last_rou_date), DATE(YEAR(Y107)+1, 12, 31),
AND($B$7="Dövrün sonunda", Y107&lt;=last_payment_date), DATE(YEAR(Y107)+1, 12, 31),
TRUE, ""
)</f>
        <v/>
      </c>
      <c r="Z108" s="75" t="str" cm="1">
        <f t="array" aca="1" ref="Z108" ca="1">_xlfn.IFS(
AND($AN$14="Not year_end", Z107&gt;last_payment_date), "",
AND($AN$14="Year_end", Z107&gt;=last_payment_date), "",
AND($AN$14="Year_end"), DATE(YEAR(Z107+1), 12, 31),
AND($AN$14="Not year_end", MONTH(Z107)=12, DAY(Z107)=31), DATE(YEAR(Z106)+1, MONTH(Z106), DAY(Z106)),
AND($AN$14="Not year_end", OR(MONTH(Z107)&lt;&gt;12, DAY(Z107)&lt;&gt;31) ), DATE(YEAR(Z107), 12, 31)
)</f>
        <v/>
      </c>
      <c r="AA108" s="75" t="str" cm="1">
        <f t="array" aca="1" ref="AA108" ca="1">_xlfn.IFS(AA107="", "",
AND(AA107=last_payment_date, OR(MONTH(AA107)&lt;&gt;12, DAY(AA107)&lt;&gt;31) ), DATE(YEAR(AA107), 12, 31),
AND(MONTH(AA107)=12, DAY(AA107)=31, AA107&gt;=last_payment_date), "",
AND(MONTH(AA107)=12, DAY(AA107)&lt;&gt;31),  EOMONTH(AA107,0),
AND(MONTH(AA107)=12, DAY(AA107)=31, $AH$14="Not end"),  EDATE(AA106,1),
AND($AH$14="Not end"), EDATE(AA107, 1),
AND($AH$14="End"), EOMONTH(AA107, 1)
)</f>
        <v/>
      </c>
      <c r="AB108" s="75" t="str" cm="1">
        <f t="array" aca="1" ref="AB108" ca="1">_xlfn.IFS(AB107="","",
AND(AB107=last_rou_date), "",
AND($B$3="İllik"),DATE(YEAR(AB107)+1,MONTH(AB107),DAY(AB107) ),
AND($B$3="Aylıq", $AH$14="Not end"), EDATE(AB107,1),
AND($B$3="Aylıq", $AH$14="End"), EOMONTH(AB107,1)
)</f>
        <v/>
      </c>
      <c r="AC108" s="75" t="str" cm="1">
        <f t="array" aca="1" ref="AC108" ca="1">_xlfn.IFS(
AND($AN$14="Not year_end", AC107&gt;last_rou_date), "",
AND($AN$14="Year_end", AC107&gt;=last_rou_date), "",
AND($AN$14="Year_end"), DATE(YEAR(AC107+1), 12, 31),
AND($AN$14="Not year_end", MONTH(AC107)=12, DAY(AC107)=31), DATE(YEAR(AC106)+1, MONTH(AC106), DAY(AC106)),
AND($AN$14="Not year_end", OR(MONTH(AC107)&lt;&gt;12, DAY(AC107)&lt;&gt;31) ), DATE(YEAR(AC107), 12, 31)
)</f>
        <v/>
      </c>
      <c r="AD108" s="75" t="str" cm="1">
        <f t="array" aca="1" ref="AD108" ca="1">_xlfn.IFS(AD107="", "",
AND(AD107=last_rou_date, OR(MONTH(AD107)&lt;&gt;12, DAY(AD107)&lt;&gt;31) ), DATE(YEAR(AD107), 12, 31),
AND(MONTH(AD107)=12, DAY(AD107)=31, AD107&gt;=last_rou_date), "",
AND(MONTH(AD107)=12, DAY(AD107)&lt;&gt;31),  EOMONTH(AD107,0),
AND(MONTH(AD107)=12, DAY(AD107)=31, $AH$14="Not end"),  EDATE(AD106,1),
AND($AH$14="Not end"), EDATE(AD107, 1),
AND($AH$14="End"), EOMONTH(AD107, 1)
)</f>
        <v/>
      </c>
      <c r="AE108" s="68" t="str" cm="1">
        <f t="array" ref="AE108">_xlfn.IFS(W108="", "",
AND(W108&gt;0, W108&lt;=$B$4, $C$2="İllik artım, faiz olaraq", $D$2&gt;0, $B$3="İllik"), $B$5*((1+$D$2)^(W108-1)),
AND(W108&gt;0, W108&lt;=$B$4, $C$2="İllik artım, faiz olaraq", $D$2&gt;0, $B$3="Aylıq"), $B$5*((1+$D$2)^ROUNDDOWN((W108-1)/12,0)),
AND(W108=1, $C$2="Aşağıdakı kimi dəyişir", ), $B$5,
AND(W108&gt;1, W108&lt;=$B$4, $C$2="Aşağıdakı kimi dəyişir"), IFERROR(VLOOKUP(W108, $C$4:$D$7, 2, FALSE), AE107),
AND(W108&gt;0, W108&lt;=$B$4), $B$5,
TRUE,0 )</f>
        <v/>
      </c>
      <c r="AF108" s="76" t="str">
        <f t="shared" ca="1" si="4"/>
        <v/>
      </c>
    </row>
    <row r="109" spans="1:32" x14ac:dyDescent="0.4">
      <c r="A109" s="13" cm="1">
        <f t="array" aca="1" ref="A109" ca="1">_xlfn.IFS(
AND(SUMIFS(lease_table_interest_accruals, lease_table_dates, A108)&gt;0, COUNTIFS($E$14:E108, "Interest accrual", $A$14:A108, A108)=0),  A108,
AND(SUMIFS(lease_table_payments, lease_table_dates, A108)&gt;0, COUNTIFS($E$14:E108, "Payment", $A$14:A108, A108)=0),  A108,
AND(SUMIFS(rou_table_deprs, rou_table_dates, A108)&gt;0, COUNTIFS($E$14:E108, "Depreciation", $A$14:A108, A108)=0),  A108,
TRUE,  IFERROR(INDEX(rou_table_dates,  MATCH(A108, rou_table_dates)+1, ), "")
)</f>
        <v>45644</v>
      </c>
      <c r="B109" s="1" t="str" cm="1">
        <f t="array" aca="1" ref="B109" ca="1">_xlfn.IFS(
AND(E109="Payment", A109=$B$2), $AM$14,
E109="Payment", $AM$15,
E109="Interest accrual", $AM$18,
E109="Depreciation", $AM$17,
TRUE, "")</f>
        <v>Faiz xərci</v>
      </c>
      <c r="C109" s="1" t="str" cm="1">
        <f t="array" aca="1" ref="C109" ca="1">_xlfn.IFS(
E109="Payment", $AM$19,
E109="Interest accrual", $AM$15,
E109="Depreciation", $AM$16,
TRUE, "")</f>
        <v>Lizinq öhdəliyi</v>
      </c>
      <c r="D109" s="14" cm="1">
        <f t="array" aca="1" ref="D109" ca="1">_xlfn.IFS(
E109="Payment", _xlfn.XLOOKUP(A109, lease_table_dates, lease_table_payments, 0, 0),
E109="Interest accrual", _xlfn.XLOOKUP(A109, lease_table_dates, lease_table_interest_accruals, 0, 0),
E109="Depreciation", _xlfn.XLOOKUP(A109, rou_table_dates, rou_table_deprs, 0, 0),
TRUE, ""
)</f>
        <v>528.09187884085986</v>
      </c>
      <c r="E109" s="7" t="str" cm="1">
        <f t="array" aca="1" ref="E109" ca="1">_xlfn.IFS(
AND(SUMIFS(lease_table_interest_accruals, lease_table_dates, A109)&gt;0, COUNTIFS($E$14:E108, "Interest accrual", $A$14:A108, A109)=0), "Interest accrual",
AND(SUMIFS(lease_table_payments, lease_table_dates, A109)&gt;0, COUNTIFS($E$14:E108, "Payment", $A$14:A108, A109)=0), "Payment",
AND(SUMIFS(rou_table_deprs, rou_table_dates, A109)&gt;0, COUNTIFS($E$14:E108, "Depreciation", $A$14:A108, A109)=0), "Depreciation",
TRUE,  ""
)</f>
        <v>Interest accrual</v>
      </c>
      <c r="G109" s="13" t="str" cm="1">
        <f t="array" aca="1" ref="G109" ca="1">_xlfn.IFS(
AND($B$11="Hə", $B$3="İllik"), Z109,
AND($B$11="Hə", $B$3="Aylıq"), AA109,
$B$11="Yox", X109)</f>
        <v/>
      </c>
      <c r="H109" s="14" t="str" cm="1">
        <f t="array" aca="1" ref="H109" ca="1">_xlfn.IFS( G109="", "",
TRUE, ROUND( H108+I109-J109, 2) )</f>
        <v/>
      </c>
      <c r="I109" s="14" t="str" cm="1">
        <f t="array" aca="1" ref="I109" ca="1">_xlfn.IFS(G109="", "",
G109=last_payment_date, (J109-H108),
 TRUE,  -  (H108- H108* (1+$B$6)^ (_xlfn.DAYS(G109,G108)/365) )
)</f>
        <v/>
      </c>
      <c r="J109" s="14" t="str" cm="1">
        <f t="array" aca="1" ref="J109" ca="1">_xlfn.IFS(G109="", "",
TRUE, _xlfn.XLOOKUP(G109,  payment_dates, payments,0,0)
)</f>
        <v/>
      </c>
      <c r="L109" s="2" t="str" cm="1">
        <f t="array" aca="1" ref="L109" ca="1">_xlfn.IFS(
AND($B$11="Hə", $B$3="İllik"), AC109,
AND($B$11="Hə", $B$3="Aylıq"), AD109,
$B$11="Yox", AB109)</f>
        <v/>
      </c>
      <c r="M109" s="14" t="str" cm="1">
        <f t="array" aca="1" ref="M109" ca="1">_xlfn.IFS( L109="", "",
(M108-N109)&lt;=0.5, 0,
TRUE,  M108-N109)</f>
        <v/>
      </c>
      <c r="N109" s="15" t="str" cm="1">
        <f t="array" aca="1" ref="N109" ca="1">_xlfn.IFS(
L109="", "",
TRUE, MIN(M108, ROUND($M$14/ (last_rou_date - $B$2) * (L109-L108), 2) )
)</f>
        <v/>
      </c>
      <c r="P109" s="22" t="str">
        <f t="shared" ca="1" si="3"/>
        <v/>
      </c>
      <c r="Q109" s="14" t="str" cm="1">
        <f t="array" aca="1" ref="Q109" ca="1">_xlfn.IFS(P109="","",
$B$11="Hə", _xlfn.XLOOKUP(DATE(P109, 12, 31), rou_table_dates, rou_table_nbvs,0, 0),
TRUE,  MAX(0, ROUND($M$14 - $M$14/ (last_rou_date - $B$2) * (DATE(P109,12,31) - $B$2), 2) )
)</f>
        <v/>
      </c>
      <c r="R109" s="57" t="str" cm="1">
        <f t="array" aca="1" ref="R109" ca="1">_xlfn.IFS(P109="","",
$B$11="Hə", _xlfn.XLOOKUP(DATE(P109, 12, 31), lease_table_dates, lease_table_balances,0, 0),
TRUE, IFERROR( XNPV($B$6, IF(payment_dates &gt;DATE(P109, 12, 31), payments,  0),  IF(payment_dates &gt;DATE(P109, 12, 31), payment_dates,  DATE(P109, 12, 31))    ),0)
)</f>
        <v/>
      </c>
      <c r="S109" s="14" t="str" cm="1">
        <f t="array" aca="1" ref="S109" ca="1">_xlfn.IFS(P109="","",
TRUE,  MIN( MIN(Q108, $M$14), ROUND($M$14/ (last_rou_date - $B$2) * (DATE(P109,12,31) - MAX($B$2, DATE(P109-1, 12, 31))), 2) )
)</f>
        <v/>
      </c>
      <c r="T109" s="15" t="str" cm="1">
        <f t="array" aca="1" ref="T109" ca="1">_xlfn.IFS(P109="", "",
ISTEXT(R108), R109- (H109 - SUMIFS( lease_table_payments, lease_table_years, P109) -$AG$14 ),
AND(ISNUMBER(R108), R109&lt;&gt;""),   R109- (R108 - SUMIFS( lease_table_payments, lease_table_years, P109) )
)</f>
        <v/>
      </c>
      <c r="U109" s="14"/>
      <c r="V109" s="73">
        <f t="shared" si="5"/>
        <v>96</v>
      </c>
      <c r="W109" s="74" t="str" cm="1">
        <f t="array" ref="W109">_xlfn.IFS(
OR(W108=$B$4, W108=""),"",
TRUE,W108+1
)</f>
        <v/>
      </c>
      <c r="X109" s="75" t="str" cm="1">
        <f t="array" ref="X109">_xlfn.IFS(X108="","",
W109="", "",
AND($B$3="İllik"),DATE(YEAR(X108)+1,MONTH(X108),DAY(X108) ),
AND($B$3="Aylıq", $AH$14="Not end"), EDATE(X108,1),
AND($B$3="Aylıq", $AH$14="End"), EOMONTH(X108,1)
)</f>
        <v/>
      </c>
      <c r="Y109" s="75" t="str" cm="1">
        <f t="array" aca="1" ref="Y109" ca="1">_xlfn.IFS(
AND($B$7="Dövrün əvvəlində", Y108&lt;=last_rou_date), DATE(YEAR(Y108)+1, 12, 31),
AND($B$7="Dövrün sonunda", Y108&lt;=last_payment_date), DATE(YEAR(Y108)+1, 12, 31),
TRUE, ""
)</f>
        <v/>
      </c>
      <c r="Z109" s="75" t="str" cm="1">
        <f t="array" aca="1" ref="Z109" ca="1">_xlfn.IFS(
AND($AN$14="Not year_end", Z108&gt;last_payment_date), "",
AND($AN$14="Year_end", Z108&gt;=last_payment_date), "",
AND($AN$14="Year_end"), DATE(YEAR(Z108+1), 12, 31),
AND($AN$14="Not year_end", MONTH(Z108)=12, DAY(Z108)=31), DATE(YEAR(Z107)+1, MONTH(Z107), DAY(Z107)),
AND($AN$14="Not year_end", OR(MONTH(Z108)&lt;&gt;12, DAY(Z108)&lt;&gt;31) ), DATE(YEAR(Z108), 12, 31)
)</f>
        <v/>
      </c>
      <c r="AA109" s="75" t="str" cm="1">
        <f t="array" aca="1" ref="AA109" ca="1">_xlfn.IFS(AA108="", "",
AND(AA108=last_payment_date, OR(MONTH(AA108)&lt;&gt;12, DAY(AA108)&lt;&gt;31) ), DATE(YEAR(AA108), 12, 31),
AND(MONTH(AA108)=12, DAY(AA108)=31, AA108&gt;=last_payment_date), "",
AND(MONTH(AA108)=12, DAY(AA108)&lt;&gt;31),  EOMONTH(AA108,0),
AND(MONTH(AA108)=12, DAY(AA108)=31, $AH$14="Not end"),  EDATE(AA107,1),
AND($AH$14="Not end"), EDATE(AA108, 1),
AND($AH$14="End"), EOMONTH(AA108, 1)
)</f>
        <v/>
      </c>
      <c r="AB109" s="75" t="str" cm="1">
        <f t="array" aca="1" ref="AB109" ca="1">_xlfn.IFS(AB108="","",
AND(AB108=last_rou_date), "",
AND($B$3="İllik"),DATE(YEAR(AB108)+1,MONTH(AB108),DAY(AB108) ),
AND($B$3="Aylıq", $AH$14="Not end"), EDATE(AB108,1),
AND($B$3="Aylıq", $AH$14="End"), EOMONTH(AB108,1)
)</f>
        <v/>
      </c>
      <c r="AC109" s="75" t="str" cm="1">
        <f t="array" aca="1" ref="AC109" ca="1">_xlfn.IFS(
AND($AN$14="Not year_end", AC108&gt;last_rou_date), "",
AND($AN$14="Year_end", AC108&gt;=last_rou_date), "",
AND($AN$14="Year_end"), DATE(YEAR(AC108+1), 12, 31),
AND($AN$14="Not year_end", MONTH(AC108)=12, DAY(AC108)=31), DATE(YEAR(AC107)+1, MONTH(AC107), DAY(AC107)),
AND($AN$14="Not year_end", OR(MONTH(AC108)&lt;&gt;12, DAY(AC108)&lt;&gt;31) ), DATE(YEAR(AC108), 12, 31)
)</f>
        <v/>
      </c>
      <c r="AD109" s="75" t="str" cm="1">
        <f t="array" aca="1" ref="AD109" ca="1">_xlfn.IFS(AD108="", "",
AND(AD108=last_rou_date, OR(MONTH(AD108)&lt;&gt;12, DAY(AD108)&lt;&gt;31) ), DATE(YEAR(AD108), 12, 31),
AND(MONTH(AD108)=12, DAY(AD108)=31, AD108&gt;=last_rou_date), "",
AND(MONTH(AD108)=12, DAY(AD108)&lt;&gt;31),  EOMONTH(AD108,0),
AND(MONTH(AD108)=12, DAY(AD108)=31, $AH$14="Not end"),  EDATE(AD107,1),
AND($AH$14="Not end"), EDATE(AD108, 1),
AND($AH$14="End"), EOMONTH(AD108, 1)
)</f>
        <v/>
      </c>
      <c r="AE109" s="68" t="str" cm="1">
        <f t="array" ref="AE109">_xlfn.IFS(W109="", "",
AND(W109&gt;0, W109&lt;=$B$4, $C$2="İllik artım, faiz olaraq", $D$2&gt;0, $B$3="İllik"), $B$5*((1+$D$2)^(W109-1)),
AND(W109&gt;0, W109&lt;=$B$4, $C$2="İllik artım, faiz olaraq", $D$2&gt;0, $B$3="Aylıq"), $B$5*((1+$D$2)^ROUNDDOWN((W109-1)/12,0)),
AND(W109=1, $C$2="Aşağıdakı kimi dəyişir", ), $B$5,
AND(W109&gt;1, W109&lt;=$B$4, $C$2="Aşağıdakı kimi dəyişir"), IFERROR(VLOOKUP(W109, $C$4:$D$7, 2, FALSE), AE108),
AND(W109&gt;0, W109&lt;=$B$4), $B$5,
TRUE,0 )</f>
        <v/>
      </c>
      <c r="AF109" s="76" t="str">
        <f t="shared" ca="1" si="4"/>
        <v/>
      </c>
    </row>
    <row r="110" spans="1:32" x14ac:dyDescent="0.4">
      <c r="A110" s="13" cm="1">
        <f t="array" aca="1" ref="A110" ca="1">_xlfn.IFS(
AND(SUMIFS(lease_table_interest_accruals, lease_table_dates, A109)&gt;0, COUNTIFS($E$14:E109, "Interest accrual", $A$14:A109, A109)=0),  A109,
AND(SUMIFS(lease_table_payments, lease_table_dates, A109)&gt;0, COUNTIFS($E$14:E109, "Payment", $A$14:A109, A109)=0),  A109,
AND(SUMIFS(rou_table_deprs, rou_table_dates, A109)&gt;0, COUNTIFS($E$14:E109, "Depreciation", $A$14:A109, A109)=0),  A109,
TRUE,  IFERROR(INDEX(rou_table_dates,  MATCH(A109, rou_table_dates)+1, ), "")
)</f>
        <v>45644</v>
      </c>
      <c r="B110" s="1" t="str" cm="1">
        <f t="array" aca="1" ref="B110" ca="1">_xlfn.IFS(
AND(E110="Payment", A110=$B$2), $AM$14,
E110="Payment", $AM$15,
E110="Interest accrual", $AM$18,
E110="Depreciation", $AM$17,
TRUE, "")</f>
        <v>Lizinq öhdəliyi</v>
      </c>
      <c r="C110" s="1" t="str" cm="1">
        <f t="array" aca="1" ref="C110" ca="1">_xlfn.IFS(
E110="Payment", $AM$19,
E110="Interest accrual", $AM$15,
E110="Depreciation", $AM$16,
TRUE, "")</f>
        <v>Pul vəsaitləri/Kreditor borcları</v>
      </c>
      <c r="D110" s="14" cm="1">
        <f t="array" aca="1" ref="D110" ca="1">_xlfn.IFS(
E110="Payment", _xlfn.XLOOKUP(A110, lease_table_dates, lease_table_payments, 0, 0),
E110="Interest accrual", _xlfn.XLOOKUP(A110, lease_table_dates, lease_table_interest_accruals, 0, 0),
E110="Depreciation", _xlfn.XLOOKUP(A110, rou_table_dates, rou_table_deprs, 0, 0),
TRUE, ""
)</f>
        <v>3400</v>
      </c>
      <c r="E110" s="7" t="str" cm="1">
        <f t="array" aca="1" ref="E110" ca="1">_xlfn.IFS(
AND(SUMIFS(lease_table_interest_accruals, lease_table_dates, A110)&gt;0, COUNTIFS($E$14:E109, "Interest accrual", $A$14:A109, A110)=0), "Interest accrual",
AND(SUMIFS(lease_table_payments, lease_table_dates, A110)&gt;0, COUNTIFS($E$14:E109, "Payment", $A$14:A109, A110)=0), "Payment",
AND(SUMIFS(rou_table_deprs, rou_table_dates, A110)&gt;0, COUNTIFS($E$14:E109, "Depreciation", $A$14:A109, A110)=0), "Depreciation",
TRUE,  ""
)</f>
        <v>Payment</v>
      </c>
      <c r="G110" s="13" t="str" cm="1">
        <f t="array" aca="1" ref="G110" ca="1">_xlfn.IFS(
AND($B$11="Hə", $B$3="İllik"), Z110,
AND($B$11="Hə", $B$3="Aylıq"), AA110,
$B$11="Yox", X110)</f>
        <v/>
      </c>
      <c r="H110" s="14" t="str" cm="1">
        <f t="array" aca="1" ref="H110" ca="1">_xlfn.IFS( G110="", "",
TRUE, ROUND( H109+I110-J110, 2) )</f>
        <v/>
      </c>
      <c r="I110" s="14" t="str" cm="1">
        <f t="array" aca="1" ref="I110" ca="1">_xlfn.IFS(G110="", "",
G110=last_payment_date, (J110-H109),
 TRUE,  -  (H109- H109* (1+$B$6)^ (_xlfn.DAYS(G110,G109)/365) )
)</f>
        <v/>
      </c>
      <c r="J110" s="14" t="str" cm="1">
        <f t="array" aca="1" ref="J110" ca="1">_xlfn.IFS(G110="", "",
TRUE, _xlfn.XLOOKUP(G110,  payment_dates, payments,0,0)
)</f>
        <v/>
      </c>
      <c r="L110" s="2" t="str" cm="1">
        <f t="array" aca="1" ref="L110" ca="1">_xlfn.IFS(
AND($B$11="Hə", $B$3="İllik"), AC110,
AND($B$11="Hə", $B$3="Aylıq"), AD110,
$B$11="Yox", AB110)</f>
        <v/>
      </c>
      <c r="M110" s="14" t="str" cm="1">
        <f t="array" aca="1" ref="M110" ca="1">_xlfn.IFS( L110="", "",
(M109-N110)&lt;=0.5, 0,
TRUE,  M109-N110)</f>
        <v/>
      </c>
      <c r="N110" s="15" t="str" cm="1">
        <f t="array" aca="1" ref="N110" ca="1">_xlfn.IFS(
L110="", "",
TRUE, MIN(M109, ROUND($M$14/ (last_rou_date - $B$2) * (L110-L109), 2) )
)</f>
        <v/>
      </c>
      <c r="P110" s="22" t="str">
        <f t="shared" ca="1" si="3"/>
        <v/>
      </c>
      <c r="Q110" s="14" t="str" cm="1">
        <f t="array" aca="1" ref="Q110" ca="1">_xlfn.IFS(P110="","",
$B$11="Hə", _xlfn.XLOOKUP(DATE(P110, 12, 31), rou_table_dates, rou_table_nbvs,0, 0),
TRUE,  MAX(0, ROUND($M$14 - $M$14/ (last_rou_date - $B$2) * (DATE(P110,12,31) - $B$2), 2) )
)</f>
        <v/>
      </c>
      <c r="R110" s="57" t="str" cm="1">
        <f t="array" aca="1" ref="R110" ca="1">_xlfn.IFS(P110="","",
$B$11="Hə", _xlfn.XLOOKUP(DATE(P110, 12, 31), lease_table_dates, lease_table_balances,0, 0),
TRUE, IFERROR( XNPV($B$6, IF(payment_dates &gt;DATE(P110, 12, 31), payments,  0),  IF(payment_dates &gt;DATE(P110, 12, 31), payment_dates,  DATE(P110, 12, 31))    ),0)
)</f>
        <v/>
      </c>
      <c r="S110" s="14" t="str" cm="1">
        <f t="array" aca="1" ref="S110" ca="1">_xlfn.IFS(P110="","",
TRUE,  MIN( MIN(Q109, $M$14), ROUND($M$14/ (last_rou_date - $B$2) * (DATE(P110,12,31) - MAX($B$2, DATE(P110-1, 12, 31))), 2) )
)</f>
        <v/>
      </c>
      <c r="T110" s="15" t="str" cm="1">
        <f t="array" aca="1" ref="T110" ca="1">_xlfn.IFS(P110="", "",
ISTEXT(R109), R110- (H110 - SUMIFS( lease_table_payments, lease_table_years, P110) -$AG$14 ),
AND(ISNUMBER(R109), R110&lt;&gt;""),   R110- (R109 - SUMIFS( lease_table_payments, lease_table_years, P110) )
)</f>
        <v/>
      </c>
      <c r="U110" s="14"/>
      <c r="V110" s="73">
        <f t="shared" si="5"/>
        <v>97</v>
      </c>
      <c r="W110" s="74" t="str" cm="1">
        <f t="array" ref="W110">_xlfn.IFS(
OR(W109=$B$4, W109=""),"",
TRUE,W109+1
)</f>
        <v/>
      </c>
      <c r="X110" s="75" t="str" cm="1">
        <f t="array" ref="X110">_xlfn.IFS(X109="","",
W110="", "",
AND($B$3="İllik"),DATE(YEAR(X109)+1,MONTH(X109),DAY(X109) ),
AND($B$3="Aylıq", $AH$14="Not end"), EDATE(X109,1),
AND($B$3="Aylıq", $AH$14="End"), EOMONTH(X109,1)
)</f>
        <v/>
      </c>
      <c r="Y110" s="75" t="str" cm="1">
        <f t="array" aca="1" ref="Y110" ca="1">_xlfn.IFS(
AND($B$7="Dövrün əvvəlində", Y109&lt;=last_rou_date), DATE(YEAR(Y109)+1, 12, 31),
AND($B$7="Dövrün sonunda", Y109&lt;=last_payment_date), DATE(YEAR(Y109)+1, 12, 31),
TRUE, ""
)</f>
        <v/>
      </c>
      <c r="Z110" s="75" t="str" cm="1">
        <f t="array" aca="1" ref="Z110" ca="1">_xlfn.IFS(
AND($AN$14="Not year_end", Z109&gt;last_payment_date), "",
AND($AN$14="Year_end", Z109&gt;=last_payment_date), "",
AND($AN$14="Year_end"), DATE(YEAR(Z109+1), 12, 31),
AND($AN$14="Not year_end", MONTH(Z109)=12, DAY(Z109)=31), DATE(YEAR(Z108)+1, MONTH(Z108), DAY(Z108)),
AND($AN$14="Not year_end", OR(MONTH(Z109)&lt;&gt;12, DAY(Z109)&lt;&gt;31) ), DATE(YEAR(Z109), 12, 31)
)</f>
        <v/>
      </c>
      <c r="AA110" s="75" t="str" cm="1">
        <f t="array" aca="1" ref="AA110" ca="1">_xlfn.IFS(AA109="", "",
AND(AA109=last_payment_date, OR(MONTH(AA109)&lt;&gt;12, DAY(AA109)&lt;&gt;31) ), DATE(YEAR(AA109), 12, 31),
AND(MONTH(AA109)=12, DAY(AA109)=31, AA109&gt;=last_payment_date), "",
AND(MONTH(AA109)=12, DAY(AA109)&lt;&gt;31),  EOMONTH(AA109,0),
AND(MONTH(AA109)=12, DAY(AA109)=31, $AH$14="Not end"),  EDATE(AA108,1),
AND($AH$14="Not end"), EDATE(AA109, 1),
AND($AH$14="End"), EOMONTH(AA109, 1)
)</f>
        <v/>
      </c>
      <c r="AB110" s="75" t="str" cm="1">
        <f t="array" aca="1" ref="AB110" ca="1">_xlfn.IFS(AB109="","",
AND(AB109=last_rou_date), "",
AND($B$3="İllik"),DATE(YEAR(AB109)+1,MONTH(AB109),DAY(AB109) ),
AND($B$3="Aylıq", $AH$14="Not end"), EDATE(AB109,1),
AND($B$3="Aylıq", $AH$14="End"), EOMONTH(AB109,1)
)</f>
        <v/>
      </c>
      <c r="AC110" s="75" t="str" cm="1">
        <f t="array" aca="1" ref="AC110" ca="1">_xlfn.IFS(
AND($AN$14="Not year_end", AC109&gt;last_rou_date), "",
AND($AN$14="Year_end", AC109&gt;=last_rou_date), "",
AND($AN$14="Year_end"), DATE(YEAR(AC109+1), 12, 31),
AND($AN$14="Not year_end", MONTH(AC109)=12, DAY(AC109)=31), DATE(YEAR(AC108)+1, MONTH(AC108), DAY(AC108)),
AND($AN$14="Not year_end", OR(MONTH(AC109)&lt;&gt;12, DAY(AC109)&lt;&gt;31) ), DATE(YEAR(AC109), 12, 31)
)</f>
        <v/>
      </c>
      <c r="AD110" s="75" t="str" cm="1">
        <f t="array" aca="1" ref="AD110" ca="1">_xlfn.IFS(AD109="", "",
AND(AD109=last_rou_date, OR(MONTH(AD109)&lt;&gt;12, DAY(AD109)&lt;&gt;31) ), DATE(YEAR(AD109), 12, 31),
AND(MONTH(AD109)=12, DAY(AD109)=31, AD109&gt;=last_rou_date), "",
AND(MONTH(AD109)=12, DAY(AD109)&lt;&gt;31),  EOMONTH(AD109,0),
AND(MONTH(AD109)=12, DAY(AD109)=31, $AH$14="Not end"),  EDATE(AD108,1),
AND($AH$14="Not end"), EDATE(AD109, 1),
AND($AH$14="End"), EOMONTH(AD109, 1)
)</f>
        <v/>
      </c>
      <c r="AE110" s="68" t="str" cm="1">
        <f t="array" ref="AE110">_xlfn.IFS(W110="", "",
AND(W110&gt;0, W110&lt;=$B$4, $C$2="İllik artım, faiz olaraq", $D$2&gt;0, $B$3="İllik"), $B$5*((1+$D$2)^(W110-1)),
AND(W110&gt;0, W110&lt;=$B$4, $C$2="İllik artım, faiz olaraq", $D$2&gt;0, $B$3="Aylıq"), $B$5*((1+$D$2)^ROUNDDOWN((W110-1)/12,0)),
AND(W110=1, $C$2="Aşağıdakı kimi dəyişir", ), $B$5,
AND(W110&gt;1, W110&lt;=$B$4, $C$2="Aşağıdakı kimi dəyişir"), IFERROR(VLOOKUP(W110, $C$4:$D$7, 2, FALSE), AE109),
AND(W110&gt;0, W110&lt;=$B$4), $B$5,
TRUE,0 )</f>
        <v/>
      </c>
      <c r="AF110" s="76" t="str">
        <f t="shared" ca="1" si="4"/>
        <v/>
      </c>
    </row>
    <row r="111" spans="1:32" x14ac:dyDescent="0.4">
      <c r="A111" s="13" cm="1">
        <f t="array" aca="1" ref="A111" ca="1">_xlfn.IFS(
AND(SUMIFS(lease_table_interest_accruals, lease_table_dates, A110)&gt;0, COUNTIFS($E$14:E110, "Interest accrual", $A$14:A110, A110)=0),  A110,
AND(SUMIFS(lease_table_payments, lease_table_dates, A110)&gt;0, COUNTIFS($E$14:E110, "Payment", $A$14:A110, A110)=0),  A110,
AND(SUMIFS(rou_table_deprs, rou_table_dates, A110)&gt;0, COUNTIFS($E$14:E110, "Depreciation", $A$14:A110, A110)=0),  A110,
TRUE,  IFERROR(INDEX(rou_table_dates,  MATCH(A110, rou_table_dates)+1, ), "")
)</f>
        <v>45644</v>
      </c>
      <c r="B111" s="1" t="str" cm="1">
        <f t="array" aca="1" ref="B111" ca="1">_xlfn.IFS(
AND(E111="Payment", A111=$B$2), $AM$14,
E111="Payment", $AM$15,
E111="Interest accrual", $AM$18,
E111="Depreciation", $AM$17,
TRUE, "")</f>
        <v>Amortizasiya xərci</v>
      </c>
      <c r="C111" s="1" t="str" cm="1">
        <f t="array" aca="1" ref="C111" ca="1">_xlfn.IFS(
E111="Payment", $AM$19,
E111="Interest accrual", $AM$15,
E111="Depreciation", $AM$16,
TRUE, "")</f>
        <v>İstifadə hüququ - Yığılmış amortizasiya</v>
      </c>
      <c r="D111" s="14" cm="1">
        <f t="array" aca="1" ref="D111" ca="1">_xlfn.IFS(
E111="Payment", _xlfn.XLOOKUP(A111, lease_table_dates, lease_table_payments, 0, 0),
E111="Interest accrual", _xlfn.XLOOKUP(A111, lease_table_dates, lease_table_interest_accruals, 0, 0),
E111="Depreciation", _xlfn.XLOOKUP(A111, rou_table_dates, rou_table_deprs, 0, 0),
TRUE, ""
)</f>
        <v>2676.05</v>
      </c>
      <c r="E111" s="7" t="str" cm="1">
        <f t="array" aca="1" ref="E111" ca="1">_xlfn.IFS(
AND(SUMIFS(lease_table_interest_accruals, lease_table_dates, A111)&gt;0, COUNTIFS($E$14:E110, "Interest accrual", $A$14:A110, A111)=0), "Interest accrual",
AND(SUMIFS(lease_table_payments, lease_table_dates, A111)&gt;0, COUNTIFS($E$14:E110, "Payment", $A$14:A110, A111)=0), "Payment",
AND(SUMIFS(rou_table_deprs, rou_table_dates, A111)&gt;0, COUNTIFS($E$14:E110, "Depreciation", $A$14:A110, A111)=0), "Depreciation",
TRUE,  ""
)</f>
        <v>Depreciation</v>
      </c>
      <c r="G111" s="13" t="str" cm="1">
        <f t="array" aca="1" ref="G111" ca="1">_xlfn.IFS(
AND($B$11="Hə", $B$3="İllik"), Z111,
AND($B$11="Hə", $B$3="Aylıq"), AA111,
$B$11="Yox", X111)</f>
        <v/>
      </c>
      <c r="H111" s="14" t="str" cm="1">
        <f t="array" aca="1" ref="H111" ca="1">_xlfn.IFS( G111="", "",
TRUE, ROUND( H110+I111-J111, 2) )</f>
        <v/>
      </c>
      <c r="I111" s="14" t="str" cm="1">
        <f t="array" aca="1" ref="I111" ca="1">_xlfn.IFS(G111="", "",
G111=last_payment_date, (J111-H110),
 TRUE,  -  (H110- H110* (1+$B$6)^ (_xlfn.DAYS(G111,G110)/365) )
)</f>
        <v/>
      </c>
      <c r="J111" s="14" t="str" cm="1">
        <f t="array" aca="1" ref="J111" ca="1">_xlfn.IFS(G111="", "",
TRUE, _xlfn.XLOOKUP(G111,  payment_dates, payments,0,0)
)</f>
        <v/>
      </c>
      <c r="L111" s="2" t="str" cm="1">
        <f t="array" aca="1" ref="L111" ca="1">_xlfn.IFS(
AND($B$11="Hə", $B$3="İllik"), AC111,
AND($B$11="Hə", $B$3="Aylıq"), AD111,
$B$11="Yox", AB111)</f>
        <v/>
      </c>
      <c r="M111" s="14" t="str" cm="1">
        <f t="array" aca="1" ref="M111" ca="1">_xlfn.IFS( L111="", "",
(M110-N111)&lt;=0.5, 0,
TRUE,  M110-N111)</f>
        <v/>
      </c>
      <c r="N111" s="15" t="str" cm="1">
        <f t="array" aca="1" ref="N111" ca="1">_xlfn.IFS(
L111="", "",
TRUE, MIN(M110, ROUND($M$14/ (last_rou_date - $B$2) * (L111-L110), 2) )
)</f>
        <v/>
      </c>
      <c r="P111" s="22" t="str">
        <f t="shared" ca="1" si="3"/>
        <v/>
      </c>
      <c r="Q111" s="14" t="str" cm="1">
        <f t="array" aca="1" ref="Q111" ca="1">_xlfn.IFS(P111="","",
$B$11="Hə", _xlfn.XLOOKUP(DATE(P111, 12, 31), rou_table_dates, rou_table_nbvs,0, 0),
TRUE,  MAX(0, ROUND($M$14 - $M$14/ (last_rou_date - $B$2) * (DATE(P111,12,31) - $B$2), 2) )
)</f>
        <v/>
      </c>
      <c r="R111" s="57" t="str" cm="1">
        <f t="array" aca="1" ref="R111" ca="1">_xlfn.IFS(P111="","",
$B$11="Hə", _xlfn.XLOOKUP(DATE(P111, 12, 31), lease_table_dates, lease_table_balances,0, 0),
TRUE, IFERROR( XNPV($B$6, IF(payment_dates &gt;DATE(P111, 12, 31), payments,  0),  IF(payment_dates &gt;DATE(P111, 12, 31), payment_dates,  DATE(P111, 12, 31))    ),0)
)</f>
        <v/>
      </c>
      <c r="S111" s="14" t="str" cm="1">
        <f t="array" aca="1" ref="S111" ca="1">_xlfn.IFS(P111="","",
TRUE,  MIN( MIN(Q110, $M$14), ROUND($M$14/ (last_rou_date - $B$2) * (DATE(P111,12,31) - MAX($B$2, DATE(P111-1, 12, 31))), 2) )
)</f>
        <v/>
      </c>
      <c r="T111" s="15" t="str" cm="1">
        <f t="array" aca="1" ref="T111" ca="1">_xlfn.IFS(P111="", "",
ISTEXT(R110), R111- (H111 - SUMIFS( lease_table_payments, lease_table_years, P111) -$AG$14 ),
AND(ISNUMBER(R110), R111&lt;&gt;""),   R111- (R110 - SUMIFS( lease_table_payments, lease_table_years, P111) )
)</f>
        <v/>
      </c>
      <c r="U111" s="14"/>
      <c r="V111" s="73">
        <f t="shared" si="5"/>
        <v>98</v>
      </c>
      <c r="W111" s="74" t="str" cm="1">
        <f t="array" ref="W111">_xlfn.IFS(
OR(W110=$B$4, W110=""),"",
TRUE,W110+1
)</f>
        <v/>
      </c>
      <c r="X111" s="75" t="str" cm="1">
        <f t="array" ref="X111">_xlfn.IFS(X110="","",
W111="", "",
AND($B$3="İllik"),DATE(YEAR(X110)+1,MONTH(X110),DAY(X110) ),
AND($B$3="Aylıq", $AH$14="Not end"), EDATE(X110,1),
AND($B$3="Aylıq", $AH$14="End"), EOMONTH(X110,1)
)</f>
        <v/>
      </c>
      <c r="Y111" s="75" t="str" cm="1">
        <f t="array" aca="1" ref="Y111" ca="1">_xlfn.IFS(
AND($B$7="Dövrün əvvəlində", Y110&lt;=last_rou_date), DATE(YEAR(Y110)+1, 12, 31),
AND($B$7="Dövrün sonunda", Y110&lt;=last_payment_date), DATE(YEAR(Y110)+1, 12, 31),
TRUE, ""
)</f>
        <v/>
      </c>
      <c r="Z111" s="75" t="str" cm="1">
        <f t="array" aca="1" ref="Z111" ca="1">_xlfn.IFS(
AND($AN$14="Not year_end", Z110&gt;last_payment_date), "",
AND($AN$14="Year_end", Z110&gt;=last_payment_date), "",
AND($AN$14="Year_end"), DATE(YEAR(Z110+1), 12, 31),
AND($AN$14="Not year_end", MONTH(Z110)=12, DAY(Z110)=31), DATE(YEAR(Z109)+1, MONTH(Z109), DAY(Z109)),
AND($AN$14="Not year_end", OR(MONTH(Z110)&lt;&gt;12, DAY(Z110)&lt;&gt;31) ), DATE(YEAR(Z110), 12, 31)
)</f>
        <v/>
      </c>
      <c r="AA111" s="75" t="str" cm="1">
        <f t="array" aca="1" ref="AA111" ca="1">_xlfn.IFS(AA110="", "",
AND(AA110=last_payment_date, OR(MONTH(AA110)&lt;&gt;12, DAY(AA110)&lt;&gt;31) ), DATE(YEAR(AA110), 12, 31),
AND(MONTH(AA110)=12, DAY(AA110)=31, AA110&gt;=last_payment_date), "",
AND(MONTH(AA110)=12, DAY(AA110)&lt;&gt;31),  EOMONTH(AA110,0),
AND(MONTH(AA110)=12, DAY(AA110)=31, $AH$14="Not end"),  EDATE(AA109,1),
AND($AH$14="Not end"), EDATE(AA110, 1),
AND($AH$14="End"), EOMONTH(AA110, 1)
)</f>
        <v/>
      </c>
      <c r="AB111" s="75" t="str" cm="1">
        <f t="array" aca="1" ref="AB111" ca="1">_xlfn.IFS(AB110="","",
AND(AB110=last_rou_date), "",
AND($B$3="İllik"),DATE(YEAR(AB110)+1,MONTH(AB110),DAY(AB110) ),
AND($B$3="Aylıq", $AH$14="Not end"), EDATE(AB110,1),
AND($B$3="Aylıq", $AH$14="End"), EOMONTH(AB110,1)
)</f>
        <v/>
      </c>
      <c r="AC111" s="75" t="str" cm="1">
        <f t="array" aca="1" ref="AC111" ca="1">_xlfn.IFS(
AND($AN$14="Not year_end", AC110&gt;last_rou_date), "",
AND($AN$14="Year_end", AC110&gt;=last_rou_date), "",
AND($AN$14="Year_end"), DATE(YEAR(AC110+1), 12, 31),
AND($AN$14="Not year_end", MONTH(AC110)=12, DAY(AC110)=31), DATE(YEAR(AC109)+1, MONTH(AC109), DAY(AC109)),
AND($AN$14="Not year_end", OR(MONTH(AC110)&lt;&gt;12, DAY(AC110)&lt;&gt;31) ), DATE(YEAR(AC110), 12, 31)
)</f>
        <v/>
      </c>
      <c r="AD111" s="75" t="str" cm="1">
        <f t="array" aca="1" ref="AD111" ca="1">_xlfn.IFS(AD110="", "",
AND(AD110=last_rou_date, OR(MONTH(AD110)&lt;&gt;12, DAY(AD110)&lt;&gt;31) ), DATE(YEAR(AD110), 12, 31),
AND(MONTH(AD110)=12, DAY(AD110)=31, AD110&gt;=last_rou_date), "",
AND(MONTH(AD110)=12, DAY(AD110)&lt;&gt;31),  EOMONTH(AD110,0),
AND(MONTH(AD110)=12, DAY(AD110)=31, $AH$14="Not end"),  EDATE(AD109,1),
AND($AH$14="Not end"), EDATE(AD110, 1),
AND($AH$14="End"), EOMONTH(AD110, 1)
)</f>
        <v/>
      </c>
      <c r="AE111" s="68" t="str" cm="1">
        <f t="array" ref="AE111">_xlfn.IFS(W111="", "",
AND(W111&gt;0, W111&lt;=$B$4, $C$2="İllik artım, faiz olaraq", $D$2&gt;0, $B$3="İllik"), $B$5*((1+$D$2)^(W111-1)),
AND(W111&gt;0, W111&lt;=$B$4, $C$2="İllik artım, faiz olaraq", $D$2&gt;0, $B$3="Aylıq"), $B$5*((1+$D$2)^ROUNDDOWN((W111-1)/12,0)),
AND(W111=1, $C$2="Aşağıdakı kimi dəyişir", ), $B$5,
AND(W111&gt;1, W111&lt;=$B$4, $C$2="Aşağıdakı kimi dəyişir"), IFERROR(VLOOKUP(W111, $C$4:$D$7, 2, FALSE), AE110),
AND(W111&gt;0, W111&lt;=$B$4), $B$5,
TRUE,0 )</f>
        <v/>
      </c>
      <c r="AF111" s="76" t="str">
        <f t="shared" ca="1" si="4"/>
        <v/>
      </c>
    </row>
    <row r="112" spans="1:32" x14ac:dyDescent="0.4">
      <c r="A112" s="13" cm="1">
        <f t="array" aca="1" ref="A112" ca="1">_xlfn.IFS(
AND(SUMIFS(lease_table_interest_accruals, lease_table_dates, A111)&gt;0, COUNTIFS($E$14:E111, "Interest accrual", $A$14:A111, A111)=0),  A111,
AND(SUMIFS(lease_table_payments, lease_table_dates, A111)&gt;0, COUNTIFS($E$14:E111, "Payment", $A$14:A111, A111)=0),  A111,
AND(SUMIFS(rou_table_deprs, rou_table_dates, A111)&gt;0, COUNTIFS($E$14:E111, "Depreciation", $A$14:A111, A111)=0),  A111,
TRUE,  IFERROR(INDEX(rou_table_dates,  MATCH(A111, rou_table_dates)+1, ), "")
)</f>
        <v>45657</v>
      </c>
      <c r="B112" s="1" t="str" cm="1">
        <f t="array" aca="1" ref="B112" ca="1">_xlfn.IFS(
AND(E112="Payment", A112=$B$2), $AM$14,
E112="Payment", $AM$15,
E112="Interest accrual", $AM$18,
E112="Depreciation", $AM$17,
TRUE, "")</f>
        <v>Faiz xərci</v>
      </c>
      <c r="C112" s="1" t="str" cm="1">
        <f t="array" aca="1" ref="C112" ca="1">_xlfn.IFS(
E112="Payment", $AM$19,
E112="Interest accrual", $AM$15,
E112="Depreciation", $AM$16,
TRUE, "")</f>
        <v>Lizinq öhdəliyi</v>
      </c>
      <c r="D112" s="14" cm="1">
        <f t="array" aca="1" ref="D112" ca="1">_xlfn.IFS(
E112="Payment", _xlfn.XLOOKUP(A112, lease_table_dates, lease_table_payments, 0, 0),
E112="Interest accrual", _xlfn.XLOOKUP(A112, lease_table_dates, lease_table_interest_accruals, 0, 0),
E112="Depreciation", _xlfn.XLOOKUP(A112, rou_table_dates, rou_table_deprs, 0, 0),
TRUE, ""
)</f>
        <v>216.52408232648304</v>
      </c>
      <c r="E112" s="7" t="str" cm="1">
        <f t="array" aca="1" ref="E112" ca="1">_xlfn.IFS(
AND(SUMIFS(lease_table_interest_accruals, lease_table_dates, A112)&gt;0, COUNTIFS($E$14:E111, "Interest accrual", $A$14:A111, A112)=0), "Interest accrual",
AND(SUMIFS(lease_table_payments, lease_table_dates, A112)&gt;0, COUNTIFS($E$14:E111, "Payment", $A$14:A111, A112)=0), "Payment",
AND(SUMIFS(rou_table_deprs, rou_table_dates, A112)&gt;0, COUNTIFS($E$14:E111, "Depreciation", $A$14:A111, A112)=0), "Depreciation",
TRUE,  ""
)</f>
        <v>Interest accrual</v>
      </c>
      <c r="G112" s="13" t="str" cm="1">
        <f t="array" aca="1" ref="G112" ca="1">_xlfn.IFS(
AND($B$11="Hə", $B$3="İllik"), Z112,
AND($B$11="Hə", $B$3="Aylıq"), AA112,
$B$11="Yox", X112)</f>
        <v/>
      </c>
      <c r="H112" s="14" t="str" cm="1">
        <f t="array" aca="1" ref="H112" ca="1">_xlfn.IFS( G112="", "",
TRUE, ROUND( H111+I112-J112, 2) )</f>
        <v/>
      </c>
      <c r="I112" s="14" t="str" cm="1">
        <f t="array" aca="1" ref="I112" ca="1">_xlfn.IFS(G112="", "",
G112=last_payment_date, (J112-H111),
 TRUE,  -  (H111- H111* (1+$B$6)^ (_xlfn.DAYS(G112,G111)/365) )
)</f>
        <v/>
      </c>
      <c r="J112" s="14" t="str" cm="1">
        <f t="array" aca="1" ref="J112" ca="1">_xlfn.IFS(G112="", "",
TRUE, _xlfn.XLOOKUP(G112,  payment_dates, payments,0,0)
)</f>
        <v/>
      </c>
      <c r="L112" s="2" t="str" cm="1">
        <f t="array" aca="1" ref="L112" ca="1">_xlfn.IFS(
AND($B$11="Hə", $B$3="İllik"), AC112,
AND($B$11="Hə", $B$3="Aylıq"), AD112,
$B$11="Yox", AB112)</f>
        <v/>
      </c>
      <c r="M112" s="14" t="str" cm="1">
        <f t="array" aca="1" ref="M112" ca="1">_xlfn.IFS( L112="", "",
(M111-N112)&lt;=0.5, 0,
TRUE,  M111-N112)</f>
        <v/>
      </c>
      <c r="N112" s="15" t="str" cm="1">
        <f t="array" aca="1" ref="N112" ca="1">_xlfn.IFS(
L112="", "",
TRUE, MIN(M111, ROUND($M$14/ (last_rou_date - $B$2) * (L112-L111), 2) )
)</f>
        <v/>
      </c>
      <c r="P112" s="22" t="str">
        <f t="shared" ca="1" si="3"/>
        <v/>
      </c>
      <c r="Q112" s="14" t="str" cm="1">
        <f t="array" aca="1" ref="Q112" ca="1">_xlfn.IFS(P112="","",
$B$11="Hə", _xlfn.XLOOKUP(DATE(P112, 12, 31), rou_table_dates, rou_table_nbvs,0, 0),
TRUE,  MAX(0, ROUND($M$14 - $M$14/ (last_rou_date - $B$2) * (DATE(P112,12,31) - $B$2), 2) )
)</f>
        <v/>
      </c>
      <c r="R112" s="57" t="str" cm="1">
        <f t="array" aca="1" ref="R112" ca="1">_xlfn.IFS(P112="","",
$B$11="Hə", _xlfn.XLOOKUP(DATE(P112, 12, 31), lease_table_dates, lease_table_balances,0, 0),
TRUE, IFERROR( XNPV($B$6, IF(payment_dates &gt;DATE(P112, 12, 31), payments,  0),  IF(payment_dates &gt;DATE(P112, 12, 31), payment_dates,  DATE(P112, 12, 31))    ),0)
)</f>
        <v/>
      </c>
      <c r="S112" s="14" t="str" cm="1">
        <f t="array" aca="1" ref="S112" ca="1">_xlfn.IFS(P112="","",
TRUE,  MIN( MIN(Q111, $M$14), ROUND($M$14/ (last_rou_date - $B$2) * (DATE(P112,12,31) - MAX($B$2, DATE(P112-1, 12, 31))), 2) )
)</f>
        <v/>
      </c>
      <c r="T112" s="15" t="str" cm="1">
        <f t="array" aca="1" ref="T112" ca="1">_xlfn.IFS(P112="", "",
ISTEXT(R111), R112- (H112 - SUMIFS( lease_table_payments, lease_table_years, P112) -$AG$14 ),
AND(ISNUMBER(R111), R112&lt;&gt;""),   R112- (R111 - SUMIFS( lease_table_payments, lease_table_years, P112) )
)</f>
        <v/>
      </c>
      <c r="U112" s="14"/>
      <c r="V112" s="73">
        <f t="shared" si="5"/>
        <v>99</v>
      </c>
      <c r="W112" s="74" t="str" cm="1">
        <f t="array" ref="W112">_xlfn.IFS(
OR(W111=$B$4, W111=""),"",
TRUE,W111+1
)</f>
        <v/>
      </c>
      <c r="X112" s="75" t="str" cm="1">
        <f t="array" ref="X112">_xlfn.IFS(X111="","",
W112="", "",
AND($B$3="İllik"),DATE(YEAR(X111)+1,MONTH(X111),DAY(X111) ),
AND($B$3="Aylıq", $AH$14="Not end"), EDATE(X111,1),
AND($B$3="Aylıq", $AH$14="End"), EOMONTH(X111,1)
)</f>
        <v/>
      </c>
      <c r="Y112" s="75" t="str" cm="1">
        <f t="array" aca="1" ref="Y112" ca="1">_xlfn.IFS(
AND($B$7="Dövrün əvvəlində", Y111&lt;=last_rou_date), DATE(YEAR(Y111)+1, 12, 31),
AND($B$7="Dövrün sonunda", Y111&lt;=last_payment_date), DATE(YEAR(Y111)+1, 12, 31),
TRUE, ""
)</f>
        <v/>
      </c>
      <c r="Z112" s="75" t="str" cm="1">
        <f t="array" aca="1" ref="Z112" ca="1">_xlfn.IFS(
AND($AN$14="Not year_end", Z111&gt;last_payment_date), "",
AND($AN$14="Year_end", Z111&gt;=last_payment_date), "",
AND($AN$14="Year_end"), DATE(YEAR(Z111+1), 12, 31),
AND($AN$14="Not year_end", MONTH(Z111)=12, DAY(Z111)=31), DATE(YEAR(Z110)+1, MONTH(Z110), DAY(Z110)),
AND($AN$14="Not year_end", OR(MONTH(Z111)&lt;&gt;12, DAY(Z111)&lt;&gt;31) ), DATE(YEAR(Z111), 12, 31)
)</f>
        <v/>
      </c>
      <c r="AA112" s="75" t="str" cm="1">
        <f t="array" aca="1" ref="AA112" ca="1">_xlfn.IFS(AA111="", "",
AND(AA111=last_payment_date, OR(MONTH(AA111)&lt;&gt;12, DAY(AA111)&lt;&gt;31) ), DATE(YEAR(AA111), 12, 31),
AND(MONTH(AA111)=12, DAY(AA111)=31, AA111&gt;=last_payment_date), "",
AND(MONTH(AA111)=12, DAY(AA111)&lt;&gt;31),  EOMONTH(AA111,0),
AND(MONTH(AA111)=12, DAY(AA111)=31, $AH$14="Not end"),  EDATE(AA110,1),
AND($AH$14="Not end"), EDATE(AA111, 1),
AND($AH$14="End"), EOMONTH(AA111, 1)
)</f>
        <v/>
      </c>
      <c r="AB112" s="75" t="str" cm="1">
        <f t="array" aca="1" ref="AB112" ca="1">_xlfn.IFS(AB111="","",
AND(AB111=last_rou_date), "",
AND($B$3="İllik"),DATE(YEAR(AB111)+1,MONTH(AB111),DAY(AB111) ),
AND($B$3="Aylıq", $AH$14="Not end"), EDATE(AB111,1),
AND($B$3="Aylıq", $AH$14="End"), EOMONTH(AB111,1)
)</f>
        <v/>
      </c>
      <c r="AC112" s="75" t="str" cm="1">
        <f t="array" aca="1" ref="AC112" ca="1">_xlfn.IFS(
AND($AN$14="Not year_end", AC111&gt;last_rou_date), "",
AND($AN$14="Year_end", AC111&gt;=last_rou_date), "",
AND($AN$14="Year_end"), DATE(YEAR(AC111+1), 12, 31),
AND($AN$14="Not year_end", MONTH(AC111)=12, DAY(AC111)=31), DATE(YEAR(AC110)+1, MONTH(AC110), DAY(AC110)),
AND($AN$14="Not year_end", OR(MONTH(AC111)&lt;&gt;12, DAY(AC111)&lt;&gt;31) ), DATE(YEAR(AC111), 12, 31)
)</f>
        <v/>
      </c>
      <c r="AD112" s="75" t="str" cm="1">
        <f t="array" aca="1" ref="AD112" ca="1">_xlfn.IFS(AD111="", "",
AND(AD111=last_rou_date, OR(MONTH(AD111)&lt;&gt;12, DAY(AD111)&lt;&gt;31) ), DATE(YEAR(AD111), 12, 31),
AND(MONTH(AD111)=12, DAY(AD111)=31, AD111&gt;=last_rou_date), "",
AND(MONTH(AD111)=12, DAY(AD111)&lt;&gt;31),  EOMONTH(AD111,0),
AND(MONTH(AD111)=12, DAY(AD111)=31, $AH$14="Not end"),  EDATE(AD110,1),
AND($AH$14="Not end"), EDATE(AD111, 1),
AND($AH$14="End"), EOMONTH(AD111, 1)
)</f>
        <v/>
      </c>
      <c r="AE112" s="68" t="str" cm="1">
        <f t="array" ref="AE112">_xlfn.IFS(W112="", "",
AND(W112&gt;0, W112&lt;=$B$4, $C$2="İllik artım, faiz olaraq", $D$2&gt;0, $B$3="İllik"), $B$5*((1+$D$2)^(W112-1)),
AND(W112&gt;0, W112&lt;=$B$4, $C$2="İllik artım, faiz olaraq", $D$2&gt;0, $B$3="Aylıq"), $B$5*((1+$D$2)^ROUNDDOWN((W112-1)/12,0)),
AND(W112=1, $C$2="Aşağıdakı kimi dəyişir", ), $B$5,
AND(W112&gt;1, W112&lt;=$B$4, $C$2="Aşağıdakı kimi dəyişir"), IFERROR(VLOOKUP(W112, $C$4:$D$7, 2, FALSE), AE111),
AND(W112&gt;0, W112&lt;=$B$4), $B$5,
TRUE,0 )</f>
        <v/>
      </c>
      <c r="AF112" s="76" t="str">
        <f t="shared" ca="1" si="4"/>
        <v/>
      </c>
    </row>
    <row r="113" spans="1:32" x14ac:dyDescent="0.4">
      <c r="A113" s="13" cm="1">
        <f t="array" aca="1" ref="A113" ca="1">_xlfn.IFS(
AND(SUMIFS(lease_table_interest_accruals, lease_table_dates, A112)&gt;0, COUNTIFS($E$14:E112, "Interest accrual", $A$14:A112, A112)=0),  A112,
AND(SUMIFS(lease_table_payments, lease_table_dates, A112)&gt;0, COUNTIFS($E$14:E112, "Payment", $A$14:A112, A112)=0),  A112,
AND(SUMIFS(rou_table_deprs, rou_table_dates, A112)&gt;0, COUNTIFS($E$14:E112, "Depreciation", $A$14:A112, A112)=0),  A112,
TRUE,  IFERROR(INDEX(rou_table_dates,  MATCH(A112, rou_table_dates)+1, ), "")
)</f>
        <v>45657</v>
      </c>
      <c r="B113" s="1" t="str" cm="1">
        <f t="array" aca="1" ref="B113" ca="1">_xlfn.IFS(
AND(E113="Payment", A113=$B$2), $AM$14,
E113="Payment", $AM$15,
E113="Interest accrual", $AM$18,
E113="Depreciation", $AM$17,
TRUE, "")</f>
        <v>Amortizasiya xərci</v>
      </c>
      <c r="C113" s="1" t="str" cm="1">
        <f t="array" aca="1" ref="C113" ca="1">_xlfn.IFS(
E113="Payment", $AM$19,
E113="Interest accrual", $AM$15,
E113="Depreciation", $AM$16,
TRUE, "")</f>
        <v>İstifadə hüququ - Yığılmış amortizasiya</v>
      </c>
      <c r="D113" s="14" cm="1">
        <f t="array" aca="1" ref="D113" ca="1">_xlfn.IFS(
E113="Payment", _xlfn.XLOOKUP(A113, lease_table_dates, lease_table_payments, 0, 0),
E113="Interest accrual", _xlfn.XLOOKUP(A113, lease_table_dates, lease_table_interest_accruals, 0, 0),
E113="Depreciation", _xlfn.XLOOKUP(A113, rou_table_dates, rou_table_deprs, 0, 0),
TRUE, ""
)</f>
        <v>1159.6199999999999</v>
      </c>
      <c r="E113" s="7" t="str" cm="1">
        <f t="array" aca="1" ref="E113" ca="1">_xlfn.IFS(
AND(SUMIFS(lease_table_interest_accruals, lease_table_dates, A113)&gt;0, COUNTIFS($E$14:E112, "Interest accrual", $A$14:A112, A113)=0), "Interest accrual",
AND(SUMIFS(lease_table_payments, lease_table_dates, A113)&gt;0, COUNTIFS($E$14:E112, "Payment", $A$14:A112, A113)=0), "Payment",
AND(SUMIFS(rou_table_deprs, rou_table_dates, A113)&gt;0, COUNTIFS($E$14:E112, "Depreciation", $A$14:A112, A113)=0), "Depreciation",
TRUE,  ""
)</f>
        <v>Depreciation</v>
      </c>
      <c r="G113" s="13" t="str" cm="1">
        <f t="array" aca="1" ref="G113" ca="1">_xlfn.IFS(
AND($B$11="Hə", $B$3="İllik"), Z113,
AND($B$11="Hə", $B$3="Aylıq"), AA113,
$B$11="Yox", X113)</f>
        <v/>
      </c>
      <c r="H113" s="14" t="str" cm="1">
        <f t="array" aca="1" ref="H113" ca="1">_xlfn.IFS( G113="", "",
TRUE, ROUND( H112+I113-J113, 2) )</f>
        <v/>
      </c>
      <c r="I113" s="14" t="str" cm="1">
        <f t="array" aca="1" ref="I113" ca="1">_xlfn.IFS(G113="", "",
G113=last_payment_date, (J113-H112),
 TRUE,  -  (H112- H112* (1+$B$6)^ (_xlfn.DAYS(G113,G112)/365) )
)</f>
        <v/>
      </c>
      <c r="J113" s="14" t="str" cm="1">
        <f t="array" aca="1" ref="J113" ca="1">_xlfn.IFS(G113="", "",
TRUE, _xlfn.XLOOKUP(G113,  payment_dates, payments,0,0)
)</f>
        <v/>
      </c>
      <c r="L113" s="2" t="str" cm="1">
        <f t="array" aca="1" ref="L113" ca="1">_xlfn.IFS(
AND($B$11="Hə", $B$3="İllik"), AC113,
AND($B$11="Hə", $B$3="Aylıq"), AD113,
$B$11="Yox", AB113)</f>
        <v/>
      </c>
      <c r="M113" s="14" t="str" cm="1">
        <f t="array" aca="1" ref="M113" ca="1">_xlfn.IFS( L113="", "",
(M112-N113)&lt;=0.5, 0,
TRUE,  M112-N113)</f>
        <v/>
      </c>
      <c r="N113" s="15" t="str" cm="1">
        <f t="array" aca="1" ref="N113" ca="1">_xlfn.IFS(
L113="", "",
TRUE, MIN(M112, ROUND($M$14/ (last_rou_date - $B$2) * (L113-L112), 2) )
)</f>
        <v/>
      </c>
      <c r="P113" s="22" t="str">
        <f t="shared" ca="1" si="3"/>
        <v/>
      </c>
      <c r="Q113" s="14" t="str" cm="1">
        <f t="array" aca="1" ref="Q113" ca="1">_xlfn.IFS(P113="","",
$B$11="Hə", _xlfn.XLOOKUP(DATE(P113, 12, 31), rou_table_dates, rou_table_nbvs,0, 0),
TRUE,  MAX(0, ROUND($M$14 - $M$14/ (last_rou_date - $B$2) * (DATE(P113,12,31) - $B$2), 2) )
)</f>
        <v/>
      </c>
      <c r="R113" s="57" t="str" cm="1">
        <f t="array" aca="1" ref="R113" ca="1">_xlfn.IFS(P113="","",
$B$11="Hə", _xlfn.XLOOKUP(DATE(P113, 12, 31), lease_table_dates, lease_table_balances,0, 0),
TRUE, IFERROR( XNPV($B$6, IF(payment_dates &gt;DATE(P113, 12, 31), payments,  0),  IF(payment_dates &gt;DATE(P113, 12, 31), payment_dates,  DATE(P113, 12, 31))    ),0)
)</f>
        <v/>
      </c>
      <c r="S113" s="14" t="str" cm="1">
        <f t="array" aca="1" ref="S113" ca="1">_xlfn.IFS(P113="","",
TRUE,  MIN( MIN(Q112, $M$14), ROUND($M$14/ (last_rou_date - $B$2) * (DATE(P113,12,31) - MAX($B$2, DATE(P113-1, 12, 31))), 2) )
)</f>
        <v/>
      </c>
      <c r="T113" s="15" t="str" cm="1">
        <f t="array" aca="1" ref="T113" ca="1">_xlfn.IFS(P113="", "",
ISTEXT(R112), R113- (H113 - SUMIFS( lease_table_payments, lease_table_years, P113) -$AG$14 ),
AND(ISNUMBER(R112), R113&lt;&gt;""),   R113- (R112 - SUMIFS( lease_table_payments, lease_table_years, P113) )
)</f>
        <v/>
      </c>
      <c r="U113" s="14"/>
      <c r="V113" s="73">
        <f t="shared" si="5"/>
        <v>100</v>
      </c>
      <c r="W113" s="74" t="str" cm="1">
        <f t="array" ref="W113">_xlfn.IFS(
OR(W112=$B$4, W112=""),"",
TRUE,W112+1
)</f>
        <v/>
      </c>
      <c r="X113" s="75" t="str" cm="1">
        <f t="array" ref="X113">_xlfn.IFS(X112="","",
W113="", "",
AND($B$3="İllik"),DATE(YEAR(X112)+1,MONTH(X112),DAY(X112) ),
AND($B$3="Aylıq", $AH$14="Not end"), EDATE(X112,1),
AND($B$3="Aylıq", $AH$14="End"), EOMONTH(X112,1)
)</f>
        <v/>
      </c>
      <c r="Y113" s="75" t="str" cm="1">
        <f t="array" aca="1" ref="Y113" ca="1">_xlfn.IFS(
AND($B$7="Dövrün əvvəlində", Y112&lt;=last_rou_date), DATE(YEAR(Y112)+1, 12, 31),
AND($B$7="Dövrün sonunda", Y112&lt;=last_payment_date), DATE(YEAR(Y112)+1, 12, 31),
TRUE, ""
)</f>
        <v/>
      </c>
      <c r="Z113" s="75" t="str" cm="1">
        <f t="array" aca="1" ref="Z113" ca="1">_xlfn.IFS(
AND($AN$14="Not year_end", Z112&gt;last_payment_date), "",
AND($AN$14="Year_end", Z112&gt;=last_payment_date), "",
AND($AN$14="Year_end"), DATE(YEAR(Z112+1), 12, 31),
AND($AN$14="Not year_end", MONTH(Z112)=12, DAY(Z112)=31), DATE(YEAR(Z111)+1, MONTH(Z111), DAY(Z111)),
AND($AN$14="Not year_end", OR(MONTH(Z112)&lt;&gt;12, DAY(Z112)&lt;&gt;31) ), DATE(YEAR(Z112), 12, 31)
)</f>
        <v/>
      </c>
      <c r="AA113" s="75" t="str" cm="1">
        <f t="array" aca="1" ref="AA113" ca="1">_xlfn.IFS(AA112="", "",
AND(AA112=last_payment_date, OR(MONTH(AA112)&lt;&gt;12, DAY(AA112)&lt;&gt;31) ), DATE(YEAR(AA112), 12, 31),
AND(MONTH(AA112)=12, DAY(AA112)=31, AA112&gt;=last_payment_date), "",
AND(MONTH(AA112)=12, DAY(AA112)&lt;&gt;31),  EOMONTH(AA112,0),
AND(MONTH(AA112)=12, DAY(AA112)=31, $AH$14="Not end"),  EDATE(AA111,1),
AND($AH$14="Not end"), EDATE(AA112, 1),
AND($AH$14="End"), EOMONTH(AA112, 1)
)</f>
        <v/>
      </c>
      <c r="AB113" s="75" t="str" cm="1">
        <f t="array" aca="1" ref="AB113" ca="1">_xlfn.IFS(AB112="","",
AND(AB112=last_rou_date), "",
AND($B$3="İllik"),DATE(YEAR(AB112)+1,MONTH(AB112),DAY(AB112) ),
AND($B$3="Aylıq", $AH$14="Not end"), EDATE(AB112,1),
AND($B$3="Aylıq", $AH$14="End"), EOMONTH(AB112,1)
)</f>
        <v/>
      </c>
      <c r="AC113" s="75" t="str" cm="1">
        <f t="array" aca="1" ref="AC113" ca="1">_xlfn.IFS(
AND($AN$14="Not year_end", AC112&gt;last_rou_date), "",
AND($AN$14="Year_end", AC112&gt;=last_rou_date), "",
AND($AN$14="Year_end"), DATE(YEAR(AC112+1), 12, 31),
AND($AN$14="Not year_end", MONTH(AC112)=12, DAY(AC112)=31), DATE(YEAR(AC111)+1, MONTH(AC111), DAY(AC111)),
AND($AN$14="Not year_end", OR(MONTH(AC112)&lt;&gt;12, DAY(AC112)&lt;&gt;31) ), DATE(YEAR(AC112), 12, 31)
)</f>
        <v/>
      </c>
      <c r="AD113" s="75" t="str" cm="1">
        <f t="array" aca="1" ref="AD113" ca="1">_xlfn.IFS(AD112="", "",
AND(AD112=last_rou_date, OR(MONTH(AD112)&lt;&gt;12, DAY(AD112)&lt;&gt;31) ), DATE(YEAR(AD112), 12, 31),
AND(MONTH(AD112)=12, DAY(AD112)=31, AD112&gt;=last_rou_date), "",
AND(MONTH(AD112)=12, DAY(AD112)&lt;&gt;31),  EOMONTH(AD112,0),
AND(MONTH(AD112)=12, DAY(AD112)=31, $AH$14="Not end"),  EDATE(AD111,1),
AND($AH$14="Not end"), EDATE(AD112, 1),
AND($AH$14="End"), EOMONTH(AD112, 1)
)</f>
        <v/>
      </c>
      <c r="AE113" s="68" t="str" cm="1">
        <f t="array" ref="AE113">_xlfn.IFS(W113="", "",
AND(W113&gt;0, W113&lt;=$B$4, $C$2="İllik artım, faiz olaraq", $D$2&gt;0, $B$3="İllik"), $B$5*((1+$D$2)^(W113-1)),
AND(W113&gt;0, W113&lt;=$B$4, $C$2="İllik artım, faiz olaraq", $D$2&gt;0, $B$3="Aylıq"), $B$5*((1+$D$2)^ROUNDDOWN((W113-1)/12,0)),
AND(W113=1, $C$2="Aşağıdakı kimi dəyişir", ), $B$5,
AND(W113&gt;1, W113&lt;=$B$4, $C$2="Aşağıdakı kimi dəyişir"), IFERROR(VLOOKUP(W113, $C$4:$D$7, 2, FALSE), AE112),
AND(W113&gt;0, W113&lt;=$B$4), $B$5,
TRUE,0 )</f>
        <v/>
      </c>
      <c r="AF113" s="76" t="str">
        <f t="shared" ca="1" si="4"/>
        <v/>
      </c>
    </row>
    <row r="114" spans="1:32" x14ac:dyDescent="0.4">
      <c r="A114" s="13" cm="1">
        <f t="array" aca="1" ref="A114" ca="1">_xlfn.IFS(
AND(SUMIFS(lease_table_interest_accruals, lease_table_dates, A113)&gt;0, COUNTIFS($E$14:E113, "Interest accrual", $A$14:A113, A113)=0),  A113,
AND(SUMIFS(lease_table_payments, lease_table_dates, A113)&gt;0, COUNTIFS($E$14:E113, "Payment", $A$14:A113, A113)=0),  A113,
AND(SUMIFS(rou_table_deprs, rou_table_dates, A113)&gt;0, COUNTIFS($E$14:E113, "Depreciation", $A$14:A113, A113)=0),  A113,
TRUE,  IFERROR(INDEX(rou_table_dates,  MATCH(A113, rou_table_dates)+1, ), "")
)</f>
        <v>45675</v>
      </c>
      <c r="B114" s="1" t="str" cm="1">
        <f t="array" aca="1" ref="B114" ca="1">_xlfn.IFS(
AND(E114="Payment", A114=$B$2), $AM$14,
E114="Payment", $AM$15,
E114="Interest accrual", $AM$18,
E114="Depreciation", $AM$17,
TRUE, "")</f>
        <v>Faiz xərci</v>
      </c>
      <c r="C114" s="1" t="str" cm="1">
        <f t="array" aca="1" ref="C114" ca="1">_xlfn.IFS(
E114="Payment", $AM$19,
E114="Interest accrual", $AM$15,
E114="Depreciation", $AM$16,
TRUE, "")</f>
        <v>Lizinq öhdəliyi</v>
      </c>
      <c r="D114" s="14" cm="1">
        <f t="array" aca="1" ref="D114" ca="1">_xlfn.IFS(
E114="Payment", _xlfn.XLOOKUP(A114, lease_table_dates, lease_table_payments, 0, 0),
E114="Interest accrual", _xlfn.XLOOKUP(A114, lease_table_dates, lease_table_interest_accruals, 0, 0),
E114="Depreciation", _xlfn.XLOOKUP(A114, rou_table_dates, rou_table_deprs, 0, 0),
TRUE, ""
)</f>
        <v>301.26046394943842</v>
      </c>
      <c r="E114" s="7" t="str" cm="1">
        <f t="array" aca="1" ref="E114" ca="1">_xlfn.IFS(
AND(SUMIFS(lease_table_interest_accruals, lease_table_dates, A114)&gt;0, COUNTIFS($E$14:E113, "Interest accrual", $A$14:A113, A114)=0), "Interest accrual",
AND(SUMIFS(lease_table_payments, lease_table_dates, A114)&gt;0, COUNTIFS($E$14:E113, "Payment", $A$14:A113, A114)=0), "Payment",
AND(SUMIFS(rou_table_deprs, rou_table_dates, A114)&gt;0, COUNTIFS($E$14:E113, "Depreciation", $A$14:A113, A114)=0), "Depreciation",
TRUE,  ""
)</f>
        <v>Interest accrual</v>
      </c>
      <c r="G114" s="13" t="str" cm="1">
        <f t="array" aca="1" ref="G114" ca="1">_xlfn.IFS(
AND($B$11="Hə", $B$3="İllik"), Z114,
AND($B$11="Hə", $B$3="Aylıq"), AA114,
$B$11="Yox", X114)</f>
        <v/>
      </c>
      <c r="H114" s="14" t="str" cm="1">
        <f t="array" aca="1" ref="H114" ca="1">_xlfn.IFS( G114="", "",
TRUE, ROUND( H113+I114-J114, 2) )</f>
        <v/>
      </c>
      <c r="I114" s="14" t="str" cm="1">
        <f t="array" aca="1" ref="I114" ca="1">_xlfn.IFS(G114="", "",
G114=last_payment_date, (J114-H113),
 TRUE,  -  (H113- H113* (1+$B$6)^ (_xlfn.DAYS(G114,G113)/365) )
)</f>
        <v/>
      </c>
      <c r="J114" s="14" t="str" cm="1">
        <f t="array" aca="1" ref="J114" ca="1">_xlfn.IFS(G114="", "",
TRUE, _xlfn.XLOOKUP(G114,  payment_dates, payments,0,0)
)</f>
        <v/>
      </c>
      <c r="L114" s="2" t="str" cm="1">
        <f t="array" aca="1" ref="L114" ca="1">_xlfn.IFS(
AND($B$11="Hə", $B$3="İllik"), AC114,
AND($B$11="Hə", $B$3="Aylıq"), AD114,
$B$11="Yox", AB114)</f>
        <v/>
      </c>
      <c r="M114" s="14" t="str" cm="1">
        <f t="array" aca="1" ref="M114" ca="1">_xlfn.IFS( L114="", "",
(M113-N114)&lt;=0.5, 0,
TRUE,  M113-N114)</f>
        <v/>
      </c>
      <c r="N114" s="15" t="str" cm="1">
        <f t="array" aca="1" ref="N114" ca="1">_xlfn.IFS(
L114="", "",
TRUE, MIN(M113, ROUND($M$14/ (last_rou_date - $B$2) * (L114-L113), 2) )
)</f>
        <v/>
      </c>
      <c r="P114" s="22" t="str">
        <f t="shared" ca="1" si="3"/>
        <v/>
      </c>
      <c r="Q114" s="14" t="str" cm="1">
        <f t="array" aca="1" ref="Q114" ca="1">_xlfn.IFS(P114="","",
$B$11="Hə", _xlfn.XLOOKUP(DATE(P114, 12, 31), rou_table_dates, rou_table_nbvs,0, 0),
TRUE,  MAX(0, ROUND($M$14 - $M$14/ (last_rou_date - $B$2) * (DATE(P114,12,31) - $B$2), 2) )
)</f>
        <v/>
      </c>
      <c r="R114" s="57" t="str" cm="1">
        <f t="array" aca="1" ref="R114" ca="1">_xlfn.IFS(P114="","",
$B$11="Hə", _xlfn.XLOOKUP(DATE(P114, 12, 31), lease_table_dates, lease_table_balances,0, 0),
TRUE, IFERROR( XNPV($B$6, IF(payment_dates &gt;DATE(P114, 12, 31), payments,  0),  IF(payment_dates &gt;DATE(P114, 12, 31), payment_dates,  DATE(P114, 12, 31))    ),0)
)</f>
        <v/>
      </c>
      <c r="S114" s="14" t="str" cm="1">
        <f t="array" aca="1" ref="S114" ca="1">_xlfn.IFS(P114="","",
TRUE,  MIN( MIN(Q113, $M$14), ROUND($M$14/ (last_rou_date - $B$2) * (DATE(P114,12,31) - MAX($B$2, DATE(P114-1, 12, 31))), 2) )
)</f>
        <v/>
      </c>
      <c r="T114" s="15" t="str" cm="1">
        <f t="array" aca="1" ref="T114" ca="1">_xlfn.IFS(P114="", "",
ISTEXT(R113), R114- (H114 - SUMIFS( lease_table_payments, lease_table_years, P114) -$AG$14 ),
AND(ISNUMBER(R113), R114&lt;&gt;""),   R114- (R113 - SUMIFS( lease_table_payments, lease_table_years, P114) )
)</f>
        <v/>
      </c>
      <c r="U114" s="14"/>
      <c r="V114" s="73">
        <f t="shared" si="5"/>
        <v>101</v>
      </c>
      <c r="W114" s="74" t="str" cm="1">
        <f t="array" ref="W114">_xlfn.IFS(
OR(W113=$B$4, W113=""),"",
TRUE,W113+1
)</f>
        <v/>
      </c>
      <c r="X114" s="75" t="str" cm="1">
        <f t="array" ref="X114">_xlfn.IFS(X113="","",
W114="", "",
AND($B$3="İllik"),DATE(YEAR(X113)+1,MONTH(X113),DAY(X113) ),
AND($B$3="Aylıq", $AH$14="Not end"), EDATE(X113,1),
AND($B$3="Aylıq", $AH$14="End"), EOMONTH(X113,1)
)</f>
        <v/>
      </c>
      <c r="Y114" s="75" t="str" cm="1">
        <f t="array" aca="1" ref="Y114" ca="1">_xlfn.IFS(
AND($B$7="Dövrün əvvəlində", Y113&lt;=last_rou_date), DATE(YEAR(Y113)+1, 12, 31),
AND($B$7="Dövrün sonunda", Y113&lt;=last_payment_date), DATE(YEAR(Y113)+1, 12, 31),
TRUE, ""
)</f>
        <v/>
      </c>
      <c r="Z114" s="75" t="str" cm="1">
        <f t="array" aca="1" ref="Z114" ca="1">_xlfn.IFS(
AND($AN$14="Not year_end", Z113&gt;last_payment_date), "",
AND($AN$14="Year_end", Z113&gt;=last_payment_date), "",
AND($AN$14="Year_end"), DATE(YEAR(Z113+1), 12, 31),
AND($AN$14="Not year_end", MONTH(Z113)=12, DAY(Z113)=31), DATE(YEAR(Z112)+1, MONTH(Z112), DAY(Z112)),
AND($AN$14="Not year_end", OR(MONTH(Z113)&lt;&gt;12, DAY(Z113)&lt;&gt;31) ), DATE(YEAR(Z113), 12, 31)
)</f>
        <v/>
      </c>
      <c r="AA114" s="75" t="str" cm="1">
        <f t="array" aca="1" ref="AA114" ca="1">_xlfn.IFS(AA113="", "",
AND(AA113=last_payment_date, OR(MONTH(AA113)&lt;&gt;12, DAY(AA113)&lt;&gt;31) ), DATE(YEAR(AA113), 12, 31),
AND(MONTH(AA113)=12, DAY(AA113)=31, AA113&gt;=last_payment_date), "",
AND(MONTH(AA113)=12, DAY(AA113)&lt;&gt;31),  EOMONTH(AA113,0),
AND(MONTH(AA113)=12, DAY(AA113)=31, $AH$14="Not end"),  EDATE(AA112,1),
AND($AH$14="Not end"), EDATE(AA113, 1),
AND($AH$14="End"), EOMONTH(AA113, 1)
)</f>
        <v/>
      </c>
      <c r="AB114" s="75" t="str" cm="1">
        <f t="array" aca="1" ref="AB114" ca="1">_xlfn.IFS(AB113="","",
AND(AB113=last_rou_date), "",
AND($B$3="İllik"),DATE(YEAR(AB113)+1,MONTH(AB113),DAY(AB113) ),
AND($B$3="Aylıq", $AH$14="Not end"), EDATE(AB113,1),
AND($B$3="Aylıq", $AH$14="End"), EOMONTH(AB113,1)
)</f>
        <v/>
      </c>
      <c r="AC114" s="75" t="str" cm="1">
        <f t="array" aca="1" ref="AC114" ca="1">_xlfn.IFS(
AND($AN$14="Not year_end", AC113&gt;last_rou_date), "",
AND($AN$14="Year_end", AC113&gt;=last_rou_date), "",
AND($AN$14="Year_end"), DATE(YEAR(AC113+1), 12, 31),
AND($AN$14="Not year_end", MONTH(AC113)=12, DAY(AC113)=31), DATE(YEAR(AC112)+1, MONTH(AC112), DAY(AC112)),
AND($AN$14="Not year_end", OR(MONTH(AC113)&lt;&gt;12, DAY(AC113)&lt;&gt;31) ), DATE(YEAR(AC113), 12, 31)
)</f>
        <v/>
      </c>
      <c r="AD114" s="75" t="str" cm="1">
        <f t="array" aca="1" ref="AD114" ca="1">_xlfn.IFS(AD113="", "",
AND(AD113=last_rou_date, OR(MONTH(AD113)&lt;&gt;12, DAY(AD113)&lt;&gt;31) ), DATE(YEAR(AD113), 12, 31),
AND(MONTH(AD113)=12, DAY(AD113)=31, AD113&gt;=last_rou_date), "",
AND(MONTH(AD113)=12, DAY(AD113)&lt;&gt;31),  EOMONTH(AD113,0),
AND(MONTH(AD113)=12, DAY(AD113)=31, $AH$14="Not end"),  EDATE(AD112,1),
AND($AH$14="Not end"), EDATE(AD113, 1),
AND($AH$14="End"), EOMONTH(AD113, 1)
)</f>
        <v/>
      </c>
      <c r="AE114" s="68" t="str" cm="1">
        <f t="array" ref="AE114">_xlfn.IFS(W114="", "",
AND(W114&gt;0, W114&lt;=$B$4, $C$2="İllik artım, faiz olaraq", $D$2&gt;0, $B$3="İllik"), $B$5*((1+$D$2)^(W114-1)),
AND(W114&gt;0, W114&lt;=$B$4, $C$2="İllik artım, faiz olaraq", $D$2&gt;0, $B$3="Aylıq"), $B$5*((1+$D$2)^ROUNDDOWN((W114-1)/12,0)),
AND(W114=1, $C$2="Aşağıdakı kimi dəyişir", ), $B$5,
AND(W114&gt;1, W114&lt;=$B$4, $C$2="Aşağıdakı kimi dəyişir"), IFERROR(VLOOKUP(W114, $C$4:$D$7, 2, FALSE), AE113),
AND(W114&gt;0, W114&lt;=$B$4), $B$5,
TRUE,0 )</f>
        <v/>
      </c>
      <c r="AF114" s="76" t="str">
        <f t="shared" ca="1" si="4"/>
        <v/>
      </c>
    </row>
    <row r="115" spans="1:32" x14ac:dyDescent="0.4">
      <c r="A115" s="13" cm="1">
        <f t="array" aca="1" ref="A115" ca="1">_xlfn.IFS(
AND(SUMIFS(lease_table_interest_accruals, lease_table_dates, A114)&gt;0, COUNTIFS($E$14:E114, "Interest accrual", $A$14:A114, A114)=0),  A114,
AND(SUMIFS(lease_table_payments, lease_table_dates, A114)&gt;0, COUNTIFS($E$14:E114, "Payment", $A$14:A114, A114)=0),  A114,
AND(SUMIFS(rou_table_deprs, rou_table_dates, A114)&gt;0, COUNTIFS($E$14:E114, "Depreciation", $A$14:A114, A114)=0),  A114,
TRUE,  IFERROR(INDEX(rou_table_dates,  MATCH(A114, rou_table_dates)+1, ), "")
)</f>
        <v>45675</v>
      </c>
      <c r="B115" s="1" t="str" cm="1">
        <f t="array" aca="1" ref="B115" ca="1">_xlfn.IFS(
AND(E115="Payment", A115=$B$2), $AM$14,
E115="Payment", $AM$15,
E115="Interest accrual", $AM$18,
E115="Depreciation", $AM$17,
TRUE, "")</f>
        <v>Lizinq öhdəliyi</v>
      </c>
      <c r="C115" s="1" t="str" cm="1">
        <f t="array" aca="1" ref="C115" ca="1">_xlfn.IFS(
E115="Payment", $AM$19,
E115="Interest accrual", $AM$15,
E115="Depreciation", $AM$16,
TRUE, "")</f>
        <v>Pul vəsaitləri/Kreditor borcları</v>
      </c>
      <c r="D115" s="14" cm="1">
        <f t="array" aca="1" ref="D115" ca="1">_xlfn.IFS(
E115="Payment", _xlfn.XLOOKUP(A115, lease_table_dates, lease_table_payments, 0, 0),
E115="Interest accrual", _xlfn.XLOOKUP(A115, lease_table_dates, lease_table_interest_accruals, 0, 0),
E115="Depreciation", _xlfn.XLOOKUP(A115, rou_table_dates, rou_table_deprs, 0, 0),
TRUE, ""
)</f>
        <v>3400</v>
      </c>
      <c r="E115" s="7" t="str" cm="1">
        <f t="array" aca="1" ref="E115" ca="1">_xlfn.IFS(
AND(SUMIFS(lease_table_interest_accruals, lease_table_dates, A115)&gt;0, COUNTIFS($E$14:E114, "Interest accrual", $A$14:A114, A115)=0), "Interest accrual",
AND(SUMIFS(lease_table_payments, lease_table_dates, A115)&gt;0, COUNTIFS($E$14:E114, "Payment", $A$14:A114, A115)=0), "Payment",
AND(SUMIFS(rou_table_deprs, rou_table_dates, A115)&gt;0, COUNTIFS($E$14:E114, "Depreciation", $A$14:A114, A115)=0), "Depreciation",
TRUE,  ""
)</f>
        <v>Payment</v>
      </c>
      <c r="G115" s="13" t="str" cm="1">
        <f t="array" aca="1" ref="G115" ca="1">_xlfn.IFS(
AND($B$11="Hə", $B$3="İllik"), Z115,
AND($B$11="Hə", $B$3="Aylıq"), AA115,
$B$11="Yox", X115)</f>
        <v/>
      </c>
      <c r="H115" s="14" t="str" cm="1">
        <f t="array" aca="1" ref="H115" ca="1">_xlfn.IFS( G115="", "",
TRUE, ROUND( H114+I115-J115, 2) )</f>
        <v/>
      </c>
      <c r="I115" s="14" t="str" cm="1">
        <f t="array" aca="1" ref="I115" ca="1">_xlfn.IFS(G115="", "",
G115=last_payment_date, (J115-H114),
 TRUE,  -  (H114- H114* (1+$B$6)^ (_xlfn.DAYS(G115,G114)/365) )
)</f>
        <v/>
      </c>
      <c r="J115" s="14" t="str" cm="1">
        <f t="array" aca="1" ref="J115" ca="1">_xlfn.IFS(G115="", "",
TRUE, _xlfn.XLOOKUP(G115,  payment_dates, payments,0,0)
)</f>
        <v/>
      </c>
      <c r="L115" s="2" t="str" cm="1">
        <f t="array" aca="1" ref="L115" ca="1">_xlfn.IFS(
AND($B$11="Hə", $B$3="İllik"), AC115,
AND($B$11="Hə", $B$3="Aylıq"), AD115,
$B$11="Yox", AB115)</f>
        <v/>
      </c>
      <c r="M115" s="14" t="str" cm="1">
        <f t="array" aca="1" ref="M115" ca="1">_xlfn.IFS( L115="", "",
(M114-N115)&lt;=0.5, 0,
TRUE,  M114-N115)</f>
        <v/>
      </c>
      <c r="N115" s="15" t="str" cm="1">
        <f t="array" aca="1" ref="N115" ca="1">_xlfn.IFS(
L115="", "",
TRUE, MIN(M114, ROUND($M$14/ (last_rou_date - $B$2) * (L115-L114), 2) )
)</f>
        <v/>
      </c>
      <c r="P115" s="22" t="str">
        <f t="shared" ca="1" si="3"/>
        <v/>
      </c>
      <c r="Q115" s="14" t="str" cm="1">
        <f t="array" aca="1" ref="Q115" ca="1">_xlfn.IFS(P115="","",
$B$11="Hə", _xlfn.XLOOKUP(DATE(P115, 12, 31), rou_table_dates, rou_table_nbvs,0, 0),
TRUE,  MAX(0, ROUND($M$14 - $M$14/ (last_rou_date - $B$2) * (DATE(P115,12,31) - $B$2), 2) )
)</f>
        <v/>
      </c>
      <c r="R115" s="57" t="str" cm="1">
        <f t="array" aca="1" ref="R115" ca="1">_xlfn.IFS(P115="","",
$B$11="Hə", _xlfn.XLOOKUP(DATE(P115, 12, 31), lease_table_dates, lease_table_balances,0, 0),
TRUE, IFERROR( XNPV($B$6, IF(payment_dates &gt;DATE(P115, 12, 31), payments,  0),  IF(payment_dates &gt;DATE(P115, 12, 31), payment_dates,  DATE(P115, 12, 31))    ),0)
)</f>
        <v/>
      </c>
      <c r="S115" s="14" t="str" cm="1">
        <f t="array" aca="1" ref="S115" ca="1">_xlfn.IFS(P115="","",
TRUE,  MIN( MIN(Q114, $M$14), ROUND($M$14/ (last_rou_date - $B$2) * (DATE(P115,12,31) - MAX($B$2, DATE(P115-1, 12, 31))), 2) )
)</f>
        <v/>
      </c>
      <c r="T115" s="15" t="str" cm="1">
        <f t="array" aca="1" ref="T115" ca="1">_xlfn.IFS(P115="", "",
ISTEXT(R114), R115- (H115 - SUMIFS( lease_table_payments, lease_table_years, P115) -$AG$14 ),
AND(ISNUMBER(R114), R115&lt;&gt;""),   R115- (R114 - SUMIFS( lease_table_payments, lease_table_years, P115) )
)</f>
        <v/>
      </c>
      <c r="U115" s="14"/>
      <c r="V115" s="73">
        <f t="shared" si="5"/>
        <v>102</v>
      </c>
      <c r="W115" s="74" t="str" cm="1">
        <f t="array" ref="W115">_xlfn.IFS(
OR(W114=$B$4, W114=""),"",
TRUE,W114+1
)</f>
        <v/>
      </c>
      <c r="X115" s="75" t="str" cm="1">
        <f t="array" ref="X115">_xlfn.IFS(X114="","",
W115="", "",
AND($B$3="İllik"),DATE(YEAR(X114)+1,MONTH(X114),DAY(X114) ),
AND($B$3="Aylıq", $AH$14="Not end"), EDATE(X114,1),
AND($B$3="Aylıq", $AH$14="End"), EOMONTH(X114,1)
)</f>
        <v/>
      </c>
      <c r="Y115" s="75" t="str" cm="1">
        <f t="array" aca="1" ref="Y115" ca="1">_xlfn.IFS(
AND($B$7="Dövrün əvvəlində", Y114&lt;=last_rou_date), DATE(YEAR(Y114)+1, 12, 31),
AND($B$7="Dövrün sonunda", Y114&lt;=last_payment_date), DATE(YEAR(Y114)+1, 12, 31),
TRUE, ""
)</f>
        <v/>
      </c>
      <c r="Z115" s="75" t="str" cm="1">
        <f t="array" aca="1" ref="Z115" ca="1">_xlfn.IFS(
AND($AN$14="Not year_end", Z114&gt;last_payment_date), "",
AND($AN$14="Year_end", Z114&gt;=last_payment_date), "",
AND($AN$14="Year_end"), DATE(YEAR(Z114+1), 12, 31),
AND($AN$14="Not year_end", MONTH(Z114)=12, DAY(Z114)=31), DATE(YEAR(Z113)+1, MONTH(Z113), DAY(Z113)),
AND($AN$14="Not year_end", OR(MONTH(Z114)&lt;&gt;12, DAY(Z114)&lt;&gt;31) ), DATE(YEAR(Z114), 12, 31)
)</f>
        <v/>
      </c>
      <c r="AA115" s="75" t="str" cm="1">
        <f t="array" aca="1" ref="AA115" ca="1">_xlfn.IFS(AA114="", "",
AND(AA114=last_payment_date, OR(MONTH(AA114)&lt;&gt;12, DAY(AA114)&lt;&gt;31) ), DATE(YEAR(AA114), 12, 31),
AND(MONTH(AA114)=12, DAY(AA114)=31, AA114&gt;=last_payment_date), "",
AND(MONTH(AA114)=12, DAY(AA114)&lt;&gt;31),  EOMONTH(AA114,0),
AND(MONTH(AA114)=12, DAY(AA114)=31, $AH$14="Not end"),  EDATE(AA113,1),
AND($AH$14="Not end"), EDATE(AA114, 1),
AND($AH$14="End"), EOMONTH(AA114, 1)
)</f>
        <v/>
      </c>
      <c r="AB115" s="75" t="str" cm="1">
        <f t="array" aca="1" ref="AB115" ca="1">_xlfn.IFS(AB114="","",
AND(AB114=last_rou_date), "",
AND($B$3="İllik"),DATE(YEAR(AB114)+1,MONTH(AB114),DAY(AB114) ),
AND($B$3="Aylıq", $AH$14="Not end"), EDATE(AB114,1),
AND($B$3="Aylıq", $AH$14="End"), EOMONTH(AB114,1)
)</f>
        <v/>
      </c>
      <c r="AC115" s="75" t="str" cm="1">
        <f t="array" aca="1" ref="AC115" ca="1">_xlfn.IFS(
AND($AN$14="Not year_end", AC114&gt;last_rou_date), "",
AND($AN$14="Year_end", AC114&gt;=last_rou_date), "",
AND($AN$14="Year_end"), DATE(YEAR(AC114+1), 12, 31),
AND($AN$14="Not year_end", MONTH(AC114)=12, DAY(AC114)=31), DATE(YEAR(AC113)+1, MONTH(AC113), DAY(AC113)),
AND($AN$14="Not year_end", OR(MONTH(AC114)&lt;&gt;12, DAY(AC114)&lt;&gt;31) ), DATE(YEAR(AC114), 12, 31)
)</f>
        <v/>
      </c>
      <c r="AD115" s="75" t="str" cm="1">
        <f t="array" aca="1" ref="AD115" ca="1">_xlfn.IFS(AD114="", "",
AND(AD114=last_rou_date, OR(MONTH(AD114)&lt;&gt;12, DAY(AD114)&lt;&gt;31) ), DATE(YEAR(AD114), 12, 31),
AND(MONTH(AD114)=12, DAY(AD114)=31, AD114&gt;=last_rou_date), "",
AND(MONTH(AD114)=12, DAY(AD114)&lt;&gt;31),  EOMONTH(AD114,0),
AND(MONTH(AD114)=12, DAY(AD114)=31, $AH$14="Not end"),  EDATE(AD113,1),
AND($AH$14="Not end"), EDATE(AD114, 1),
AND($AH$14="End"), EOMONTH(AD114, 1)
)</f>
        <v/>
      </c>
      <c r="AE115" s="68" t="str" cm="1">
        <f t="array" ref="AE115">_xlfn.IFS(W115="", "",
AND(W115&gt;0, W115&lt;=$B$4, $C$2="İllik artım, faiz olaraq", $D$2&gt;0, $B$3="İllik"), $B$5*((1+$D$2)^(W115-1)),
AND(W115&gt;0, W115&lt;=$B$4, $C$2="İllik artım, faiz olaraq", $D$2&gt;0, $B$3="Aylıq"), $B$5*((1+$D$2)^ROUNDDOWN((W115-1)/12,0)),
AND(W115=1, $C$2="Aşağıdakı kimi dəyişir", ), $B$5,
AND(W115&gt;1, W115&lt;=$B$4, $C$2="Aşağıdakı kimi dəyişir"), IFERROR(VLOOKUP(W115, $C$4:$D$7, 2, FALSE), AE114),
AND(W115&gt;0, W115&lt;=$B$4), $B$5,
TRUE,0 )</f>
        <v/>
      </c>
      <c r="AF115" s="76" t="str">
        <f t="shared" ca="1" si="4"/>
        <v/>
      </c>
    </row>
    <row r="116" spans="1:32" x14ac:dyDescent="0.4">
      <c r="A116" s="13" cm="1">
        <f t="array" aca="1" ref="A116" ca="1">_xlfn.IFS(
AND(SUMIFS(lease_table_interest_accruals, lease_table_dates, A115)&gt;0, COUNTIFS($E$14:E115, "Interest accrual", $A$14:A115, A115)=0),  A115,
AND(SUMIFS(lease_table_payments, lease_table_dates, A115)&gt;0, COUNTIFS($E$14:E115, "Payment", $A$14:A115, A115)=0),  A115,
AND(SUMIFS(rou_table_deprs, rou_table_dates, A115)&gt;0, COUNTIFS($E$14:E115, "Depreciation", $A$14:A115, A115)=0),  A115,
TRUE,  IFERROR(INDEX(rou_table_dates,  MATCH(A115, rou_table_dates)+1, ), "")
)</f>
        <v>45675</v>
      </c>
      <c r="B116" s="1" t="str" cm="1">
        <f t="array" aca="1" ref="B116" ca="1">_xlfn.IFS(
AND(E116="Payment", A116=$B$2), $AM$14,
E116="Payment", $AM$15,
E116="Interest accrual", $AM$18,
E116="Depreciation", $AM$17,
TRUE, "")</f>
        <v>Amortizasiya xərci</v>
      </c>
      <c r="C116" s="1" t="str" cm="1">
        <f t="array" aca="1" ref="C116" ca="1">_xlfn.IFS(
E116="Payment", $AM$19,
E116="Interest accrual", $AM$15,
E116="Depreciation", $AM$16,
TRUE, "")</f>
        <v>İstifadə hüququ - Yığılmış amortizasiya</v>
      </c>
      <c r="D116" s="14" cm="1">
        <f t="array" aca="1" ref="D116" ca="1">_xlfn.IFS(
E116="Payment", _xlfn.XLOOKUP(A116, lease_table_dates, lease_table_payments, 0, 0),
E116="Interest accrual", _xlfn.XLOOKUP(A116, lease_table_dates, lease_table_interest_accruals, 0, 0),
E116="Depreciation", _xlfn.XLOOKUP(A116, rou_table_dates, rou_table_deprs, 0, 0),
TRUE, ""
)</f>
        <v>1605.63</v>
      </c>
      <c r="E116" s="7" t="str" cm="1">
        <f t="array" aca="1" ref="E116" ca="1">_xlfn.IFS(
AND(SUMIFS(lease_table_interest_accruals, lease_table_dates, A116)&gt;0, COUNTIFS($E$14:E115, "Interest accrual", $A$14:A115, A116)=0), "Interest accrual",
AND(SUMIFS(lease_table_payments, lease_table_dates, A116)&gt;0, COUNTIFS($E$14:E115, "Payment", $A$14:A115, A116)=0), "Payment",
AND(SUMIFS(rou_table_deprs, rou_table_dates, A116)&gt;0, COUNTIFS($E$14:E115, "Depreciation", $A$14:A115, A116)=0), "Depreciation",
TRUE,  ""
)</f>
        <v>Depreciation</v>
      </c>
      <c r="G116" s="13" t="str" cm="1">
        <f t="array" aca="1" ref="G116" ca="1">_xlfn.IFS(
AND($B$11="Hə", $B$3="İllik"), Z116,
AND($B$11="Hə", $B$3="Aylıq"), AA116,
$B$11="Yox", X116)</f>
        <v/>
      </c>
      <c r="H116" s="14" t="str" cm="1">
        <f t="array" aca="1" ref="H116" ca="1">_xlfn.IFS( G116="", "",
TRUE, ROUND( H115+I116-J116, 2) )</f>
        <v/>
      </c>
      <c r="I116" s="14" t="str" cm="1">
        <f t="array" aca="1" ref="I116" ca="1">_xlfn.IFS(G116="", "",
G116=last_payment_date, (J116-H115),
 TRUE,  -  (H115- H115* (1+$B$6)^ (_xlfn.DAYS(G116,G115)/365) )
)</f>
        <v/>
      </c>
      <c r="J116" s="14" t="str" cm="1">
        <f t="array" aca="1" ref="J116" ca="1">_xlfn.IFS(G116="", "",
TRUE, _xlfn.XLOOKUP(G116,  payment_dates, payments,0,0)
)</f>
        <v/>
      </c>
      <c r="L116" s="2" t="str" cm="1">
        <f t="array" aca="1" ref="L116" ca="1">_xlfn.IFS(
AND($B$11="Hə", $B$3="İllik"), AC116,
AND($B$11="Hə", $B$3="Aylıq"), AD116,
$B$11="Yox", AB116)</f>
        <v/>
      </c>
      <c r="M116" s="14" t="str" cm="1">
        <f t="array" aca="1" ref="M116" ca="1">_xlfn.IFS( L116="", "",
(M115-N116)&lt;=0.5, 0,
TRUE,  M115-N116)</f>
        <v/>
      </c>
      <c r="N116" s="15" t="str" cm="1">
        <f t="array" aca="1" ref="N116" ca="1">_xlfn.IFS(
L116="", "",
TRUE, MIN(M115, ROUND($M$14/ (last_rou_date - $B$2) * (L116-L115), 2) )
)</f>
        <v/>
      </c>
      <c r="P116" s="22" t="str">
        <f t="shared" ca="1" si="3"/>
        <v/>
      </c>
      <c r="Q116" s="14" t="str" cm="1">
        <f t="array" aca="1" ref="Q116" ca="1">_xlfn.IFS(P116="","",
$B$11="Hə", _xlfn.XLOOKUP(DATE(P116, 12, 31), rou_table_dates, rou_table_nbvs,0, 0),
TRUE,  MAX(0, ROUND($M$14 - $M$14/ (last_rou_date - $B$2) * (DATE(P116,12,31) - $B$2), 2) )
)</f>
        <v/>
      </c>
      <c r="R116" s="57" t="str" cm="1">
        <f t="array" aca="1" ref="R116" ca="1">_xlfn.IFS(P116="","",
$B$11="Hə", _xlfn.XLOOKUP(DATE(P116, 12, 31), lease_table_dates, lease_table_balances,0, 0),
TRUE, IFERROR( XNPV($B$6, IF(payment_dates &gt;DATE(P116, 12, 31), payments,  0),  IF(payment_dates &gt;DATE(P116, 12, 31), payment_dates,  DATE(P116, 12, 31))    ),0)
)</f>
        <v/>
      </c>
      <c r="S116" s="14" t="str" cm="1">
        <f t="array" aca="1" ref="S116" ca="1">_xlfn.IFS(P116="","",
TRUE,  MIN( MIN(Q115, $M$14), ROUND($M$14/ (last_rou_date - $B$2) * (DATE(P116,12,31) - MAX($B$2, DATE(P116-1, 12, 31))), 2) )
)</f>
        <v/>
      </c>
      <c r="T116" s="15" t="str" cm="1">
        <f t="array" aca="1" ref="T116" ca="1">_xlfn.IFS(P116="", "",
ISTEXT(R115), R116- (H116 - SUMIFS( lease_table_payments, lease_table_years, P116) -$AG$14 ),
AND(ISNUMBER(R115), R116&lt;&gt;""),   R116- (R115 - SUMIFS( lease_table_payments, lease_table_years, P116) )
)</f>
        <v/>
      </c>
      <c r="U116" s="14"/>
      <c r="V116" s="73">
        <f t="shared" si="5"/>
        <v>103</v>
      </c>
      <c r="W116" s="74" t="str" cm="1">
        <f t="array" ref="W116">_xlfn.IFS(
OR(W115=$B$4, W115=""),"",
TRUE,W115+1
)</f>
        <v/>
      </c>
      <c r="X116" s="75" t="str" cm="1">
        <f t="array" ref="X116">_xlfn.IFS(X115="","",
W116="", "",
AND($B$3="İllik"),DATE(YEAR(X115)+1,MONTH(X115),DAY(X115) ),
AND($B$3="Aylıq", $AH$14="Not end"), EDATE(X115,1),
AND($B$3="Aylıq", $AH$14="End"), EOMONTH(X115,1)
)</f>
        <v/>
      </c>
      <c r="Y116" s="75" t="str" cm="1">
        <f t="array" aca="1" ref="Y116" ca="1">_xlfn.IFS(
AND($B$7="Dövrün əvvəlində", Y115&lt;=last_rou_date), DATE(YEAR(Y115)+1, 12, 31),
AND($B$7="Dövrün sonunda", Y115&lt;=last_payment_date), DATE(YEAR(Y115)+1, 12, 31),
TRUE, ""
)</f>
        <v/>
      </c>
      <c r="Z116" s="75" t="str" cm="1">
        <f t="array" aca="1" ref="Z116" ca="1">_xlfn.IFS(
AND($AN$14="Not year_end", Z115&gt;last_payment_date), "",
AND($AN$14="Year_end", Z115&gt;=last_payment_date), "",
AND($AN$14="Year_end"), DATE(YEAR(Z115+1), 12, 31),
AND($AN$14="Not year_end", MONTH(Z115)=12, DAY(Z115)=31), DATE(YEAR(Z114)+1, MONTH(Z114), DAY(Z114)),
AND($AN$14="Not year_end", OR(MONTH(Z115)&lt;&gt;12, DAY(Z115)&lt;&gt;31) ), DATE(YEAR(Z115), 12, 31)
)</f>
        <v/>
      </c>
      <c r="AA116" s="75" t="str" cm="1">
        <f t="array" aca="1" ref="AA116" ca="1">_xlfn.IFS(AA115="", "",
AND(AA115=last_payment_date, OR(MONTH(AA115)&lt;&gt;12, DAY(AA115)&lt;&gt;31) ), DATE(YEAR(AA115), 12, 31),
AND(MONTH(AA115)=12, DAY(AA115)=31, AA115&gt;=last_payment_date), "",
AND(MONTH(AA115)=12, DAY(AA115)&lt;&gt;31),  EOMONTH(AA115,0),
AND(MONTH(AA115)=12, DAY(AA115)=31, $AH$14="Not end"),  EDATE(AA114,1),
AND($AH$14="Not end"), EDATE(AA115, 1),
AND($AH$14="End"), EOMONTH(AA115, 1)
)</f>
        <v/>
      </c>
      <c r="AB116" s="75" t="str" cm="1">
        <f t="array" aca="1" ref="AB116" ca="1">_xlfn.IFS(AB115="","",
AND(AB115=last_rou_date), "",
AND($B$3="İllik"),DATE(YEAR(AB115)+1,MONTH(AB115),DAY(AB115) ),
AND($B$3="Aylıq", $AH$14="Not end"), EDATE(AB115,1),
AND($B$3="Aylıq", $AH$14="End"), EOMONTH(AB115,1)
)</f>
        <v/>
      </c>
      <c r="AC116" s="75" t="str" cm="1">
        <f t="array" aca="1" ref="AC116" ca="1">_xlfn.IFS(
AND($AN$14="Not year_end", AC115&gt;last_rou_date), "",
AND($AN$14="Year_end", AC115&gt;=last_rou_date), "",
AND($AN$14="Year_end"), DATE(YEAR(AC115+1), 12, 31),
AND($AN$14="Not year_end", MONTH(AC115)=12, DAY(AC115)=31), DATE(YEAR(AC114)+1, MONTH(AC114), DAY(AC114)),
AND($AN$14="Not year_end", OR(MONTH(AC115)&lt;&gt;12, DAY(AC115)&lt;&gt;31) ), DATE(YEAR(AC115), 12, 31)
)</f>
        <v/>
      </c>
      <c r="AD116" s="75" t="str" cm="1">
        <f t="array" aca="1" ref="AD116" ca="1">_xlfn.IFS(AD115="", "",
AND(AD115=last_rou_date, OR(MONTH(AD115)&lt;&gt;12, DAY(AD115)&lt;&gt;31) ), DATE(YEAR(AD115), 12, 31),
AND(MONTH(AD115)=12, DAY(AD115)=31, AD115&gt;=last_rou_date), "",
AND(MONTH(AD115)=12, DAY(AD115)&lt;&gt;31),  EOMONTH(AD115,0),
AND(MONTH(AD115)=12, DAY(AD115)=31, $AH$14="Not end"),  EDATE(AD114,1),
AND($AH$14="Not end"), EDATE(AD115, 1),
AND($AH$14="End"), EOMONTH(AD115, 1)
)</f>
        <v/>
      </c>
      <c r="AE116" s="68" t="str" cm="1">
        <f t="array" ref="AE116">_xlfn.IFS(W116="", "",
AND(W116&gt;0, W116&lt;=$B$4, $C$2="İllik artım, faiz olaraq", $D$2&gt;0, $B$3="İllik"), $B$5*((1+$D$2)^(W116-1)),
AND(W116&gt;0, W116&lt;=$B$4, $C$2="İllik artım, faiz olaraq", $D$2&gt;0, $B$3="Aylıq"), $B$5*((1+$D$2)^ROUNDDOWN((W116-1)/12,0)),
AND(W116=1, $C$2="Aşağıdakı kimi dəyişir", ), $B$5,
AND(W116&gt;1, W116&lt;=$B$4, $C$2="Aşağıdakı kimi dəyişir"), IFERROR(VLOOKUP(W116, $C$4:$D$7, 2, FALSE), AE115),
AND(W116&gt;0, W116&lt;=$B$4), $B$5,
TRUE,0 )</f>
        <v/>
      </c>
      <c r="AF116" s="76" t="str">
        <f t="shared" ca="1" si="4"/>
        <v/>
      </c>
    </row>
    <row r="117" spans="1:32" x14ac:dyDescent="0.4">
      <c r="A117" s="13" cm="1">
        <f t="array" aca="1" ref="A117" ca="1">_xlfn.IFS(
AND(SUMIFS(lease_table_interest_accruals, lease_table_dates, A116)&gt;0, COUNTIFS($E$14:E116, "Interest accrual", $A$14:A116, A116)=0),  A116,
AND(SUMIFS(lease_table_payments, lease_table_dates, A116)&gt;0, COUNTIFS($E$14:E116, "Payment", $A$14:A116, A116)=0),  A116,
AND(SUMIFS(rou_table_deprs, rou_table_dates, A116)&gt;0, COUNTIFS($E$14:E116, "Depreciation", $A$14:A116, A116)=0),  A116,
TRUE,  IFERROR(INDEX(rou_table_dates,  MATCH(A116, rou_table_dates)+1, ), "")
)</f>
        <v>45706</v>
      </c>
      <c r="B117" s="1" t="str" cm="1">
        <f t="array" aca="1" ref="B117" ca="1">_xlfn.IFS(
AND(E117="Payment", A117=$B$2), $AM$14,
E117="Payment", $AM$15,
E117="Interest accrual", $AM$18,
E117="Depreciation", $AM$17,
TRUE, "")</f>
        <v>Faiz xərci</v>
      </c>
      <c r="C117" s="1" t="str" cm="1">
        <f t="array" aca="1" ref="C117" ca="1">_xlfn.IFS(
E117="Payment", $AM$19,
E117="Interest accrual", $AM$15,
E117="Depreciation", $AM$16,
TRUE, "")</f>
        <v>Lizinq öhdəliyi</v>
      </c>
      <c r="D117" s="14" cm="1">
        <f t="array" aca="1" ref="D117" ca="1">_xlfn.IFS(
E117="Payment", _xlfn.XLOOKUP(A117, lease_table_dates, lease_table_payments, 0, 0),
E117="Interest accrual", _xlfn.XLOOKUP(A117, lease_table_dates, lease_table_interest_accruals, 0, 0),
E117="Depreciation", _xlfn.XLOOKUP(A117, rou_table_dates, rou_table_deprs, 0, 0),
TRUE, ""
)</f>
        <v>489.68816750770202</v>
      </c>
      <c r="E117" s="7" t="str" cm="1">
        <f t="array" aca="1" ref="E117" ca="1">_xlfn.IFS(
AND(SUMIFS(lease_table_interest_accruals, lease_table_dates, A117)&gt;0, COUNTIFS($E$14:E116, "Interest accrual", $A$14:A116, A117)=0), "Interest accrual",
AND(SUMIFS(lease_table_payments, lease_table_dates, A117)&gt;0, COUNTIFS($E$14:E116, "Payment", $A$14:A116, A117)=0), "Payment",
AND(SUMIFS(rou_table_deprs, rou_table_dates, A117)&gt;0, COUNTIFS($E$14:E116, "Depreciation", $A$14:A116, A117)=0), "Depreciation",
TRUE,  ""
)</f>
        <v>Interest accrual</v>
      </c>
      <c r="G117" s="13" t="str" cm="1">
        <f t="array" aca="1" ref="G117" ca="1">_xlfn.IFS(
AND($B$11="Hə", $B$3="İllik"), Z117,
AND($B$11="Hə", $B$3="Aylıq"), AA117,
$B$11="Yox", X117)</f>
        <v/>
      </c>
      <c r="H117" s="14" t="str" cm="1">
        <f t="array" aca="1" ref="H117" ca="1">_xlfn.IFS( G117="", "",
TRUE, ROUND( H116+I117-J117, 2) )</f>
        <v/>
      </c>
      <c r="I117" s="14" t="str" cm="1">
        <f t="array" aca="1" ref="I117" ca="1">_xlfn.IFS(G117="", "",
G117=last_payment_date, (J117-H116),
 TRUE,  -  (H116- H116* (1+$B$6)^ (_xlfn.DAYS(G117,G116)/365) )
)</f>
        <v/>
      </c>
      <c r="J117" s="14" t="str" cm="1">
        <f t="array" aca="1" ref="J117" ca="1">_xlfn.IFS(G117="", "",
TRUE, _xlfn.XLOOKUP(G117,  payment_dates, payments,0,0)
)</f>
        <v/>
      </c>
      <c r="L117" s="2" t="str" cm="1">
        <f t="array" aca="1" ref="L117" ca="1">_xlfn.IFS(
AND($B$11="Hə", $B$3="İllik"), AC117,
AND($B$11="Hə", $B$3="Aylıq"), AD117,
$B$11="Yox", AB117)</f>
        <v/>
      </c>
      <c r="M117" s="14" t="str" cm="1">
        <f t="array" aca="1" ref="M117" ca="1">_xlfn.IFS( L117="", "",
(M116-N117)&lt;=0.5, 0,
TRUE,  M116-N117)</f>
        <v/>
      </c>
      <c r="N117" s="15" t="str" cm="1">
        <f t="array" aca="1" ref="N117" ca="1">_xlfn.IFS(
L117="", "",
TRUE, MIN(M116, ROUND($M$14/ (last_rou_date - $B$2) * (L117-L116), 2) )
)</f>
        <v/>
      </c>
      <c r="P117" s="22" t="str">
        <f t="shared" ca="1" si="3"/>
        <v/>
      </c>
      <c r="Q117" s="14" t="str" cm="1">
        <f t="array" aca="1" ref="Q117" ca="1">_xlfn.IFS(P117="","",
$B$11="Hə", _xlfn.XLOOKUP(DATE(P117, 12, 31), rou_table_dates, rou_table_nbvs,0, 0),
TRUE,  MAX(0, ROUND($M$14 - $M$14/ (last_rou_date - $B$2) * (DATE(P117,12,31) - $B$2), 2) )
)</f>
        <v/>
      </c>
      <c r="R117" s="57" t="str" cm="1">
        <f t="array" aca="1" ref="R117" ca="1">_xlfn.IFS(P117="","",
$B$11="Hə", _xlfn.XLOOKUP(DATE(P117, 12, 31), lease_table_dates, lease_table_balances,0, 0),
TRUE, IFERROR( XNPV($B$6, IF(payment_dates &gt;DATE(P117, 12, 31), payments,  0),  IF(payment_dates &gt;DATE(P117, 12, 31), payment_dates,  DATE(P117, 12, 31))    ),0)
)</f>
        <v/>
      </c>
      <c r="S117" s="14" t="str" cm="1">
        <f t="array" aca="1" ref="S117" ca="1">_xlfn.IFS(P117="","",
TRUE,  MIN( MIN(Q116, $M$14), ROUND($M$14/ (last_rou_date - $B$2) * (DATE(P117,12,31) - MAX($B$2, DATE(P117-1, 12, 31))), 2) )
)</f>
        <v/>
      </c>
      <c r="T117" s="15" t="str" cm="1">
        <f t="array" aca="1" ref="T117" ca="1">_xlfn.IFS(P117="", "",
ISTEXT(R116), R117- (H117 - SUMIFS( lease_table_payments, lease_table_years, P117) -$AG$14 ),
AND(ISNUMBER(R116), R117&lt;&gt;""),   R117- (R116 - SUMIFS( lease_table_payments, lease_table_years, P117) )
)</f>
        <v/>
      </c>
      <c r="U117" s="14"/>
      <c r="V117" s="73">
        <f t="shared" si="5"/>
        <v>104</v>
      </c>
      <c r="W117" s="74" t="str" cm="1">
        <f t="array" ref="W117">_xlfn.IFS(
OR(W116=$B$4, W116=""),"",
TRUE,W116+1
)</f>
        <v/>
      </c>
      <c r="X117" s="75" t="str" cm="1">
        <f t="array" ref="X117">_xlfn.IFS(X116="","",
W117="", "",
AND($B$3="İllik"),DATE(YEAR(X116)+1,MONTH(X116),DAY(X116) ),
AND($B$3="Aylıq", $AH$14="Not end"), EDATE(X116,1),
AND($B$3="Aylıq", $AH$14="End"), EOMONTH(X116,1)
)</f>
        <v/>
      </c>
      <c r="Y117" s="75" t="str" cm="1">
        <f t="array" aca="1" ref="Y117" ca="1">_xlfn.IFS(
AND($B$7="Dövrün əvvəlində", Y116&lt;=last_rou_date), DATE(YEAR(Y116)+1, 12, 31),
AND($B$7="Dövrün sonunda", Y116&lt;=last_payment_date), DATE(YEAR(Y116)+1, 12, 31),
TRUE, ""
)</f>
        <v/>
      </c>
      <c r="Z117" s="75" t="str" cm="1">
        <f t="array" aca="1" ref="Z117" ca="1">_xlfn.IFS(
AND($AN$14="Not year_end", Z116&gt;last_payment_date), "",
AND($AN$14="Year_end", Z116&gt;=last_payment_date), "",
AND($AN$14="Year_end"), DATE(YEAR(Z116+1), 12, 31),
AND($AN$14="Not year_end", MONTH(Z116)=12, DAY(Z116)=31), DATE(YEAR(Z115)+1, MONTH(Z115), DAY(Z115)),
AND($AN$14="Not year_end", OR(MONTH(Z116)&lt;&gt;12, DAY(Z116)&lt;&gt;31) ), DATE(YEAR(Z116), 12, 31)
)</f>
        <v/>
      </c>
      <c r="AA117" s="75" t="str" cm="1">
        <f t="array" aca="1" ref="AA117" ca="1">_xlfn.IFS(AA116="", "",
AND(AA116=last_payment_date, OR(MONTH(AA116)&lt;&gt;12, DAY(AA116)&lt;&gt;31) ), DATE(YEAR(AA116), 12, 31),
AND(MONTH(AA116)=12, DAY(AA116)=31, AA116&gt;=last_payment_date), "",
AND(MONTH(AA116)=12, DAY(AA116)&lt;&gt;31),  EOMONTH(AA116,0),
AND(MONTH(AA116)=12, DAY(AA116)=31, $AH$14="Not end"),  EDATE(AA115,1),
AND($AH$14="Not end"), EDATE(AA116, 1),
AND($AH$14="End"), EOMONTH(AA116, 1)
)</f>
        <v/>
      </c>
      <c r="AB117" s="75" t="str" cm="1">
        <f t="array" aca="1" ref="AB117" ca="1">_xlfn.IFS(AB116="","",
AND(AB116=last_rou_date), "",
AND($B$3="İllik"),DATE(YEAR(AB116)+1,MONTH(AB116),DAY(AB116) ),
AND($B$3="Aylıq", $AH$14="Not end"), EDATE(AB116,1),
AND($B$3="Aylıq", $AH$14="End"), EOMONTH(AB116,1)
)</f>
        <v/>
      </c>
      <c r="AC117" s="75" t="str" cm="1">
        <f t="array" aca="1" ref="AC117" ca="1">_xlfn.IFS(
AND($AN$14="Not year_end", AC116&gt;last_rou_date), "",
AND($AN$14="Year_end", AC116&gt;=last_rou_date), "",
AND($AN$14="Year_end"), DATE(YEAR(AC116+1), 12, 31),
AND($AN$14="Not year_end", MONTH(AC116)=12, DAY(AC116)=31), DATE(YEAR(AC115)+1, MONTH(AC115), DAY(AC115)),
AND($AN$14="Not year_end", OR(MONTH(AC116)&lt;&gt;12, DAY(AC116)&lt;&gt;31) ), DATE(YEAR(AC116), 12, 31)
)</f>
        <v/>
      </c>
      <c r="AD117" s="75" t="str" cm="1">
        <f t="array" aca="1" ref="AD117" ca="1">_xlfn.IFS(AD116="", "",
AND(AD116=last_rou_date, OR(MONTH(AD116)&lt;&gt;12, DAY(AD116)&lt;&gt;31) ), DATE(YEAR(AD116), 12, 31),
AND(MONTH(AD116)=12, DAY(AD116)=31, AD116&gt;=last_rou_date), "",
AND(MONTH(AD116)=12, DAY(AD116)&lt;&gt;31),  EOMONTH(AD116,0),
AND(MONTH(AD116)=12, DAY(AD116)=31, $AH$14="Not end"),  EDATE(AD115,1),
AND($AH$14="Not end"), EDATE(AD116, 1),
AND($AH$14="End"), EOMONTH(AD116, 1)
)</f>
        <v/>
      </c>
      <c r="AE117" s="68" t="str" cm="1">
        <f t="array" ref="AE117">_xlfn.IFS(W117="", "",
AND(W117&gt;0, W117&lt;=$B$4, $C$2="İllik artım, faiz olaraq", $D$2&gt;0, $B$3="İllik"), $B$5*((1+$D$2)^(W117-1)),
AND(W117&gt;0, W117&lt;=$B$4, $C$2="İllik artım, faiz olaraq", $D$2&gt;0, $B$3="Aylıq"), $B$5*((1+$D$2)^ROUNDDOWN((W117-1)/12,0)),
AND(W117=1, $C$2="Aşağıdakı kimi dəyişir", ), $B$5,
AND(W117&gt;1, W117&lt;=$B$4, $C$2="Aşağıdakı kimi dəyişir"), IFERROR(VLOOKUP(W117, $C$4:$D$7, 2, FALSE), AE116),
AND(W117&gt;0, W117&lt;=$B$4), $B$5,
TRUE,0 )</f>
        <v/>
      </c>
      <c r="AF117" s="76" t="str">
        <f t="shared" ca="1" si="4"/>
        <v/>
      </c>
    </row>
    <row r="118" spans="1:32" x14ac:dyDescent="0.4">
      <c r="A118" s="13" cm="1">
        <f t="array" aca="1" ref="A118" ca="1">_xlfn.IFS(
AND(SUMIFS(lease_table_interest_accruals, lease_table_dates, A117)&gt;0, COUNTIFS($E$14:E117, "Interest accrual", $A$14:A117, A117)=0),  A117,
AND(SUMIFS(lease_table_payments, lease_table_dates, A117)&gt;0, COUNTIFS($E$14:E117, "Payment", $A$14:A117, A117)=0),  A117,
AND(SUMIFS(rou_table_deprs, rou_table_dates, A117)&gt;0, COUNTIFS($E$14:E117, "Depreciation", $A$14:A117, A117)=0),  A117,
TRUE,  IFERROR(INDEX(rou_table_dates,  MATCH(A117, rou_table_dates)+1, ), "")
)</f>
        <v>45706</v>
      </c>
      <c r="B118" s="1" t="str" cm="1">
        <f t="array" aca="1" ref="B118" ca="1">_xlfn.IFS(
AND(E118="Payment", A118=$B$2), $AM$14,
E118="Payment", $AM$15,
E118="Interest accrual", $AM$18,
E118="Depreciation", $AM$17,
TRUE, "")</f>
        <v>Lizinq öhdəliyi</v>
      </c>
      <c r="C118" s="1" t="str" cm="1">
        <f t="array" aca="1" ref="C118" ca="1">_xlfn.IFS(
E118="Payment", $AM$19,
E118="Interest accrual", $AM$15,
E118="Depreciation", $AM$16,
TRUE, "")</f>
        <v>Pul vəsaitləri/Kreditor borcları</v>
      </c>
      <c r="D118" s="14" cm="1">
        <f t="array" aca="1" ref="D118" ca="1">_xlfn.IFS(
E118="Payment", _xlfn.XLOOKUP(A118, lease_table_dates, lease_table_payments, 0, 0),
E118="Interest accrual", _xlfn.XLOOKUP(A118, lease_table_dates, lease_table_interest_accruals, 0, 0),
E118="Depreciation", _xlfn.XLOOKUP(A118, rou_table_dates, rou_table_deprs, 0, 0),
TRUE, ""
)</f>
        <v>3400</v>
      </c>
      <c r="E118" s="7" t="str" cm="1">
        <f t="array" aca="1" ref="E118" ca="1">_xlfn.IFS(
AND(SUMIFS(lease_table_interest_accruals, lease_table_dates, A118)&gt;0, COUNTIFS($E$14:E117, "Interest accrual", $A$14:A117, A118)=0), "Interest accrual",
AND(SUMIFS(lease_table_payments, lease_table_dates, A118)&gt;0, COUNTIFS($E$14:E117, "Payment", $A$14:A117, A118)=0), "Payment",
AND(SUMIFS(rou_table_deprs, rou_table_dates, A118)&gt;0, COUNTIFS($E$14:E117, "Depreciation", $A$14:A117, A118)=0), "Depreciation",
TRUE,  ""
)</f>
        <v>Payment</v>
      </c>
      <c r="G118" s="13" t="str" cm="1">
        <f t="array" aca="1" ref="G118" ca="1">_xlfn.IFS(
AND($B$11="Hə", $B$3="İllik"), Z118,
AND($B$11="Hə", $B$3="Aylıq"), AA118,
$B$11="Yox", X118)</f>
        <v/>
      </c>
      <c r="H118" s="14" t="str" cm="1">
        <f t="array" aca="1" ref="H118" ca="1">_xlfn.IFS( G118="", "",
TRUE, ROUND( H117+I118-J118, 2) )</f>
        <v/>
      </c>
      <c r="I118" s="14" t="str" cm="1">
        <f t="array" aca="1" ref="I118" ca="1">_xlfn.IFS(G118="", "",
G118=last_payment_date, (J118-H117),
 TRUE,  -  (H117- H117* (1+$B$6)^ (_xlfn.DAYS(G118,G117)/365) )
)</f>
        <v/>
      </c>
      <c r="J118" s="14" t="str" cm="1">
        <f t="array" aca="1" ref="J118" ca="1">_xlfn.IFS(G118="", "",
TRUE, _xlfn.XLOOKUP(G118,  payment_dates, payments,0,0)
)</f>
        <v/>
      </c>
      <c r="L118" s="2" t="str" cm="1">
        <f t="array" aca="1" ref="L118" ca="1">_xlfn.IFS(
AND($B$11="Hə", $B$3="İllik"), AC118,
AND($B$11="Hə", $B$3="Aylıq"), AD118,
$B$11="Yox", AB118)</f>
        <v/>
      </c>
      <c r="M118" s="14" t="str" cm="1">
        <f t="array" aca="1" ref="M118" ca="1">_xlfn.IFS( L118="", "",
(M117-N118)&lt;=0.5, 0,
TRUE,  M117-N118)</f>
        <v/>
      </c>
      <c r="N118" s="15" t="str" cm="1">
        <f t="array" aca="1" ref="N118" ca="1">_xlfn.IFS(
L118="", "",
TRUE, MIN(M117, ROUND($M$14/ (last_rou_date - $B$2) * (L118-L117), 2) )
)</f>
        <v/>
      </c>
      <c r="P118" s="22" t="str">
        <f t="shared" ca="1" si="3"/>
        <v/>
      </c>
      <c r="Q118" s="14" t="str" cm="1">
        <f t="array" aca="1" ref="Q118" ca="1">_xlfn.IFS(P118="","",
$B$11="Hə", _xlfn.XLOOKUP(DATE(P118, 12, 31), rou_table_dates, rou_table_nbvs,0, 0),
TRUE,  MAX(0, ROUND($M$14 - $M$14/ (last_rou_date - $B$2) * (DATE(P118,12,31) - $B$2), 2) )
)</f>
        <v/>
      </c>
      <c r="R118" s="57" t="str" cm="1">
        <f t="array" aca="1" ref="R118" ca="1">_xlfn.IFS(P118="","",
$B$11="Hə", _xlfn.XLOOKUP(DATE(P118, 12, 31), lease_table_dates, lease_table_balances,0, 0),
TRUE, IFERROR( XNPV($B$6, IF(payment_dates &gt;DATE(P118, 12, 31), payments,  0),  IF(payment_dates &gt;DATE(P118, 12, 31), payment_dates,  DATE(P118, 12, 31))    ),0)
)</f>
        <v/>
      </c>
      <c r="S118" s="14" t="str" cm="1">
        <f t="array" aca="1" ref="S118" ca="1">_xlfn.IFS(P118="","",
TRUE,  MIN( MIN(Q117, $M$14), ROUND($M$14/ (last_rou_date - $B$2) * (DATE(P118,12,31) - MAX($B$2, DATE(P118-1, 12, 31))), 2) )
)</f>
        <v/>
      </c>
      <c r="T118" s="15" t="str" cm="1">
        <f t="array" aca="1" ref="T118" ca="1">_xlfn.IFS(P118="", "",
ISTEXT(R117), R118- (H118 - SUMIFS( lease_table_payments, lease_table_years, P118) -$AG$14 ),
AND(ISNUMBER(R117), R118&lt;&gt;""),   R118- (R117 - SUMIFS( lease_table_payments, lease_table_years, P118) )
)</f>
        <v/>
      </c>
      <c r="U118" s="14"/>
      <c r="V118" s="73">
        <f t="shared" si="5"/>
        <v>105</v>
      </c>
      <c r="W118" s="74" t="str" cm="1">
        <f t="array" ref="W118">_xlfn.IFS(
OR(W117=$B$4, W117=""),"",
TRUE,W117+1
)</f>
        <v/>
      </c>
      <c r="X118" s="75" t="str" cm="1">
        <f t="array" ref="X118">_xlfn.IFS(X117="","",
W118="", "",
AND($B$3="İllik"),DATE(YEAR(X117)+1,MONTH(X117),DAY(X117) ),
AND($B$3="Aylıq", $AH$14="Not end"), EDATE(X117,1),
AND($B$3="Aylıq", $AH$14="End"), EOMONTH(X117,1)
)</f>
        <v/>
      </c>
      <c r="Y118" s="75" t="str" cm="1">
        <f t="array" aca="1" ref="Y118" ca="1">_xlfn.IFS(
AND($B$7="Dövrün əvvəlində", Y117&lt;=last_rou_date), DATE(YEAR(Y117)+1, 12, 31),
AND($B$7="Dövrün sonunda", Y117&lt;=last_payment_date), DATE(YEAR(Y117)+1, 12, 31),
TRUE, ""
)</f>
        <v/>
      </c>
      <c r="Z118" s="75" t="str" cm="1">
        <f t="array" aca="1" ref="Z118" ca="1">_xlfn.IFS(
AND($AN$14="Not year_end", Z117&gt;last_payment_date), "",
AND($AN$14="Year_end", Z117&gt;=last_payment_date), "",
AND($AN$14="Year_end"), DATE(YEAR(Z117+1), 12, 31),
AND($AN$14="Not year_end", MONTH(Z117)=12, DAY(Z117)=31), DATE(YEAR(Z116)+1, MONTH(Z116), DAY(Z116)),
AND($AN$14="Not year_end", OR(MONTH(Z117)&lt;&gt;12, DAY(Z117)&lt;&gt;31) ), DATE(YEAR(Z117), 12, 31)
)</f>
        <v/>
      </c>
      <c r="AA118" s="75" t="str" cm="1">
        <f t="array" aca="1" ref="AA118" ca="1">_xlfn.IFS(AA117="", "",
AND(AA117=last_payment_date, OR(MONTH(AA117)&lt;&gt;12, DAY(AA117)&lt;&gt;31) ), DATE(YEAR(AA117), 12, 31),
AND(MONTH(AA117)=12, DAY(AA117)=31, AA117&gt;=last_payment_date), "",
AND(MONTH(AA117)=12, DAY(AA117)&lt;&gt;31),  EOMONTH(AA117,0),
AND(MONTH(AA117)=12, DAY(AA117)=31, $AH$14="Not end"),  EDATE(AA116,1),
AND($AH$14="Not end"), EDATE(AA117, 1),
AND($AH$14="End"), EOMONTH(AA117, 1)
)</f>
        <v/>
      </c>
      <c r="AB118" s="75" t="str" cm="1">
        <f t="array" aca="1" ref="AB118" ca="1">_xlfn.IFS(AB117="","",
AND(AB117=last_rou_date), "",
AND($B$3="İllik"),DATE(YEAR(AB117)+1,MONTH(AB117),DAY(AB117) ),
AND($B$3="Aylıq", $AH$14="Not end"), EDATE(AB117,1),
AND($B$3="Aylıq", $AH$14="End"), EOMONTH(AB117,1)
)</f>
        <v/>
      </c>
      <c r="AC118" s="75" t="str" cm="1">
        <f t="array" aca="1" ref="AC118" ca="1">_xlfn.IFS(
AND($AN$14="Not year_end", AC117&gt;last_rou_date), "",
AND($AN$14="Year_end", AC117&gt;=last_rou_date), "",
AND($AN$14="Year_end"), DATE(YEAR(AC117+1), 12, 31),
AND($AN$14="Not year_end", MONTH(AC117)=12, DAY(AC117)=31), DATE(YEAR(AC116)+1, MONTH(AC116), DAY(AC116)),
AND($AN$14="Not year_end", OR(MONTH(AC117)&lt;&gt;12, DAY(AC117)&lt;&gt;31) ), DATE(YEAR(AC117), 12, 31)
)</f>
        <v/>
      </c>
      <c r="AD118" s="75" t="str" cm="1">
        <f t="array" aca="1" ref="AD118" ca="1">_xlfn.IFS(AD117="", "",
AND(AD117=last_rou_date, OR(MONTH(AD117)&lt;&gt;12, DAY(AD117)&lt;&gt;31) ), DATE(YEAR(AD117), 12, 31),
AND(MONTH(AD117)=12, DAY(AD117)=31, AD117&gt;=last_rou_date), "",
AND(MONTH(AD117)=12, DAY(AD117)&lt;&gt;31),  EOMONTH(AD117,0),
AND(MONTH(AD117)=12, DAY(AD117)=31, $AH$14="Not end"),  EDATE(AD116,1),
AND($AH$14="Not end"), EDATE(AD117, 1),
AND($AH$14="End"), EOMONTH(AD117, 1)
)</f>
        <v/>
      </c>
      <c r="AE118" s="68" t="str" cm="1">
        <f t="array" ref="AE118">_xlfn.IFS(W118="", "",
AND(W118&gt;0, W118&lt;=$B$4, $C$2="İllik artım, faiz olaraq", $D$2&gt;0, $B$3="İllik"), $B$5*((1+$D$2)^(W118-1)),
AND(W118&gt;0, W118&lt;=$B$4, $C$2="İllik artım, faiz olaraq", $D$2&gt;0, $B$3="Aylıq"), $B$5*((1+$D$2)^ROUNDDOWN((W118-1)/12,0)),
AND(W118=1, $C$2="Aşağıdakı kimi dəyişir", ), $B$5,
AND(W118&gt;1, W118&lt;=$B$4, $C$2="Aşağıdakı kimi dəyişir"), IFERROR(VLOOKUP(W118, $C$4:$D$7, 2, FALSE), AE117),
AND(W118&gt;0, W118&lt;=$B$4), $B$5,
TRUE,0 )</f>
        <v/>
      </c>
      <c r="AF118" s="76" t="str">
        <f t="shared" ca="1" si="4"/>
        <v/>
      </c>
    </row>
    <row r="119" spans="1:32" x14ac:dyDescent="0.4">
      <c r="A119" s="13" cm="1">
        <f t="array" aca="1" ref="A119" ca="1">_xlfn.IFS(
AND(SUMIFS(lease_table_interest_accruals, lease_table_dates, A118)&gt;0, COUNTIFS($E$14:E118, "Interest accrual", $A$14:A118, A118)=0),  A118,
AND(SUMIFS(lease_table_payments, lease_table_dates, A118)&gt;0, COUNTIFS($E$14:E118, "Payment", $A$14:A118, A118)=0),  A118,
AND(SUMIFS(rou_table_deprs, rou_table_dates, A118)&gt;0, COUNTIFS($E$14:E118, "Depreciation", $A$14:A118, A118)=0),  A118,
TRUE,  IFERROR(INDEX(rou_table_dates,  MATCH(A118, rou_table_dates)+1, ), "")
)</f>
        <v>45706</v>
      </c>
      <c r="B119" s="1" t="str" cm="1">
        <f t="array" aca="1" ref="B119" ca="1">_xlfn.IFS(
AND(E119="Payment", A119=$B$2), $AM$14,
E119="Payment", $AM$15,
E119="Interest accrual", $AM$18,
E119="Depreciation", $AM$17,
TRUE, "")</f>
        <v>Amortizasiya xərci</v>
      </c>
      <c r="C119" s="1" t="str" cm="1">
        <f t="array" aca="1" ref="C119" ca="1">_xlfn.IFS(
E119="Payment", $AM$19,
E119="Interest accrual", $AM$15,
E119="Depreciation", $AM$16,
TRUE, "")</f>
        <v>İstifadə hüququ - Yığılmış amortizasiya</v>
      </c>
      <c r="D119" s="14" cm="1">
        <f t="array" aca="1" ref="D119" ca="1">_xlfn.IFS(
E119="Payment", _xlfn.XLOOKUP(A119, lease_table_dates, lease_table_payments, 0, 0),
E119="Interest accrual", _xlfn.XLOOKUP(A119, lease_table_dates, lease_table_interest_accruals, 0, 0),
E119="Depreciation", _xlfn.XLOOKUP(A119, rou_table_dates, rou_table_deprs, 0, 0),
TRUE, ""
)</f>
        <v>2765.25</v>
      </c>
      <c r="E119" s="7" t="str" cm="1">
        <f t="array" aca="1" ref="E119" ca="1">_xlfn.IFS(
AND(SUMIFS(lease_table_interest_accruals, lease_table_dates, A119)&gt;0, COUNTIFS($E$14:E118, "Interest accrual", $A$14:A118, A119)=0), "Interest accrual",
AND(SUMIFS(lease_table_payments, lease_table_dates, A119)&gt;0, COUNTIFS($E$14:E118, "Payment", $A$14:A118, A119)=0), "Payment",
AND(SUMIFS(rou_table_deprs, rou_table_dates, A119)&gt;0, COUNTIFS($E$14:E118, "Depreciation", $A$14:A118, A119)=0), "Depreciation",
TRUE,  ""
)</f>
        <v>Depreciation</v>
      </c>
      <c r="G119" s="13" t="str" cm="1">
        <f t="array" aca="1" ref="G119" ca="1">_xlfn.IFS(
AND($B$11="Hə", $B$3="İllik"), Z119,
AND($B$11="Hə", $B$3="Aylıq"), AA119,
$B$11="Yox", X119)</f>
        <v/>
      </c>
      <c r="H119" s="14" t="str" cm="1">
        <f t="array" aca="1" ref="H119" ca="1">_xlfn.IFS( G119="", "",
TRUE, ROUND( H118+I119-J119, 2) )</f>
        <v/>
      </c>
      <c r="I119" s="14" t="str" cm="1">
        <f t="array" aca="1" ref="I119" ca="1">_xlfn.IFS(G119="", "",
G119=last_payment_date, (J119-H118),
 TRUE,  -  (H118- H118* (1+$B$6)^ (_xlfn.DAYS(G119,G118)/365) )
)</f>
        <v/>
      </c>
      <c r="J119" s="14" t="str" cm="1">
        <f t="array" aca="1" ref="J119" ca="1">_xlfn.IFS(G119="", "",
TRUE, _xlfn.XLOOKUP(G119,  payment_dates, payments,0,0)
)</f>
        <v/>
      </c>
      <c r="L119" s="2" t="str" cm="1">
        <f t="array" aca="1" ref="L119" ca="1">_xlfn.IFS(
AND($B$11="Hə", $B$3="İllik"), AC119,
AND($B$11="Hə", $B$3="Aylıq"), AD119,
$B$11="Yox", AB119)</f>
        <v/>
      </c>
      <c r="M119" s="14" t="str" cm="1">
        <f t="array" aca="1" ref="M119" ca="1">_xlfn.IFS( L119="", "",
(M118-N119)&lt;=0.5, 0,
TRUE,  M118-N119)</f>
        <v/>
      </c>
      <c r="N119" s="15" t="str" cm="1">
        <f t="array" aca="1" ref="N119" ca="1">_xlfn.IFS(
L119="", "",
TRUE, MIN(M118, ROUND($M$14/ (last_rou_date - $B$2) * (L119-L118), 2) )
)</f>
        <v/>
      </c>
      <c r="P119" s="22" t="str">
        <f t="shared" ca="1" si="3"/>
        <v/>
      </c>
      <c r="Q119" s="14" t="str" cm="1">
        <f t="array" aca="1" ref="Q119" ca="1">_xlfn.IFS(P119="","",
$B$11="Hə", _xlfn.XLOOKUP(DATE(P119, 12, 31), rou_table_dates, rou_table_nbvs,0, 0),
TRUE,  MAX(0, ROUND($M$14 - $M$14/ (last_rou_date - $B$2) * (DATE(P119,12,31) - $B$2), 2) )
)</f>
        <v/>
      </c>
      <c r="R119" s="57" t="str" cm="1">
        <f t="array" aca="1" ref="R119" ca="1">_xlfn.IFS(P119="","",
$B$11="Hə", _xlfn.XLOOKUP(DATE(P119, 12, 31), lease_table_dates, lease_table_balances,0, 0),
TRUE, IFERROR( XNPV($B$6, IF(payment_dates &gt;DATE(P119, 12, 31), payments,  0),  IF(payment_dates &gt;DATE(P119, 12, 31), payment_dates,  DATE(P119, 12, 31))    ),0)
)</f>
        <v/>
      </c>
      <c r="S119" s="14" t="str" cm="1">
        <f t="array" aca="1" ref="S119" ca="1">_xlfn.IFS(P119="","",
TRUE,  MIN( MIN(Q118, $M$14), ROUND($M$14/ (last_rou_date - $B$2) * (DATE(P119,12,31) - MAX($B$2, DATE(P119-1, 12, 31))), 2) )
)</f>
        <v/>
      </c>
      <c r="T119" s="15" t="str" cm="1">
        <f t="array" aca="1" ref="T119" ca="1">_xlfn.IFS(P119="", "",
ISTEXT(R118), R119- (H119 - SUMIFS( lease_table_payments, lease_table_years, P119) -$AG$14 ),
AND(ISNUMBER(R118), R119&lt;&gt;""),   R119- (R118 - SUMIFS( lease_table_payments, lease_table_years, P119) )
)</f>
        <v/>
      </c>
      <c r="U119" s="14"/>
      <c r="V119" s="73">
        <f t="shared" si="5"/>
        <v>106</v>
      </c>
      <c r="W119" s="74" t="str" cm="1">
        <f t="array" ref="W119">_xlfn.IFS(
OR(W118=$B$4, W118=""),"",
TRUE,W118+1
)</f>
        <v/>
      </c>
      <c r="X119" s="75" t="str" cm="1">
        <f t="array" ref="X119">_xlfn.IFS(X118="","",
W119="", "",
AND($B$3="İllik"),DATE(YEAR(X118)+1,MONTH(X118),DAY(X118) ),
AND($B$3="Aylıq", $AH$14="Not end"), EDATE(X118,1),
AND($B$3="Aylıq", $AH$14="End"), EOMONTH(X118,1)
)</f>
        <v/>
      </c>
      <c r="Y119" s="75" t="str" cm="1">
        <f t="array" aca="1" ref="Y119" ca="1">_xlfn.IFS(
AND($B$7="Dövrün əvvəlində", Y118&lt;=last_rou_date), DATE(YEAR(Y118)+1, 12, 31),
AND($B$7="Dövrün sonunda", Y118&lt;=last_payment_date), DATE(YEAR(Y118)+1, 12, 31),
TRUE, ""
)</f>
        <v/>
      </c>
      <c r="Z119" s="75" t="str" cm="1">
        <f t="array" aca="1" ref="Z119" ca="1">_xlfn.IFS(
AND($AN$14="Not year_end", Z118&gt;last_payment_date), "",
AND($AN$14="Year_end", Z118&gt;=last_payment_date), "",
AND($AN$14="Year_end"), DATE(YEAR(Z118+1), 12, 31),
AND($AN$14="Not year_end", MONTH(Z118)=12, DAY(Z118)=31), DATE(YEAR(Z117)+1, MONTH(Z117), DAY(Z117)),
AND($AN$14="Not year_end", OR(MONTH(Z118)&lt;&gt;12, DAY(Z118)&lt;&gt;31) ), DATE(YEAR(Z118), 12, 31)
)</f>
        <v/>
      </c>
      <c r="AA119" s="75" t="str" cm="1">
        <f t="array" aca="1" ref="AA119" ca="1">_xlfn.IFS(AA118="", "",
AND(AA118=last_payment_date, OR(MONTH(AA118)&lt;&gt;12, DAY(AA118)&lt;&gt;31) ), DATE(YEAR(AA118), 12, 31),
AND(MONTH(AA118)=12, DAY(AA118)=31, AA118&gt;=last_payment_date), "",
AND(MONTH(AA118)=12, DAY(AA118)&lt;&gt;31),  EOMONTH(AA118,0),
AND(MONTH(AA118)=12, DAY(AA118)=31, $AH$14="Not end"),  EDATE(AA117,1),
AND($AH$14="Not end"), EDATE(AA118, 1),
AND($AH$14="End"), EOMONTH(AA118, 1)
)</f>
        <v/>
      </c>
      <c r="AB119" s="75" t="str" cm="1">
        <f t="array" aca="1" ref="AB119" ca="1">_xlfn.IFS(AB118="","",
AND(AB118=last_rou_date), "",
AND($B$3="İllik"),DATE(YEAR(AB118)+1,MONTH(AB118),DAY(AB118) ),
AND($B$3="Aylıq", $AH$14="Not end"), EDATE(AB118,1),
AND($B$3="Aylıq", $AH$14="End"), EOMONTH(AB118,1)
)</f>
        <v/>
      </c>
      <c r="AC119" s="75" t="str" cm="1">
        <f t="array" aca="1" ref="AC119" ca="1">_xlfn.IFS(
AND($AN$14="Not year_end", AC118&gt;last_rou_date), "",
AND($AN$14="Year_end", AC118&gt;=last_rou_date), "",
AND($AN$14="Year_end"), DATE(YEAR(AC118+1), 12, 31),
AND($AN$14="Not year_end", MONTH(AC118)=12, DAY(AC118)=31), DATE(YEAR(AC117)+1, MONTH(AC117), DAY(AC117)),
AND($AN$14="Not year_end", OR(MONTH(AC118)&lt;&gt;12, DAY(AC118)&lt;&gt;31) ), DATE(YEAR(AC118), 12, 31)
)</f>
        <v/>
      </c>
      <c r="AD119" s="75" t="str" cm="1">
        <f t="array" aca="1" ref="AD119" ca="1">_xlfn.IFS(AD118="", "",
AND(AD118=last_rou_date, OR(MONTH(AD118)&lt;&gt;12, DAY(AD118)&lt;&gt;31) ), DATE(YEAR(AD118), 12, 31),
AND(MONTH(AD118)=12, DAY(AD118)=31, AD118&gt;=last_rou_date), "",
AND(MONTH(AD118)=12, DAY(AD118)&lt;&gt;31),  EOMONTH(AD118,0),
AND(MONTH(AD118)=12, DAY(AD118)=31, $AH$14="Not end"),  EDATE(AD117,1),
AND($AH$14="Not end"), EDATE(AD118, 1),
AND($AH$14="End"), EOMONTH(AD118, 1)
)</f>
        <v/>
      </c>
      <c r="AE119" s="68" t="str" cm="1">
        <f t="array" ref="AE119">_xlfn.IFS(W119="", "",
AND(W119&gt;0, W119&lt;=$B$4, $C$2="İllik artım, faiz olaraq", $D$2&gt;0, $B$3="İllik"), $B$5*((1+$D$2)^(W119-1)),
AND(W119&gt;0, W119&lt;=$B$4, $C$2="İllik artım, faiz olaraq", $D$2&gt;0, $B$3="Aylıq"), $B$5*((1+$D$2)^ROUNDDOWN((W119-1)/12,0)),
AND(W119=1, $C$2="Aşağıdakı kimi dəyişir", ), $B$5,
AND(W119&gt;1, W119&lt;=$B$4, $C$2="Aşağıdakı kimi dəyişir"), IFERROR(VLOOKUP(W119, $C$4:$D$7, 2, FALSE), AE118),
AND(W119&gt;0, W119&lt;=$B$4), $B$5,
TRUE,0 )</f>
        <v/>
      </c>
      <c r="AF119" s="76" t="str">
        <f t="shared" ca="1" si="4"/>
        <v/>
      </c>
    </row>
    <row r="120" spans="1:32" x14ac:dyDescent="0.4">
      <c r="A120" s="13" cm="1">
        <f t="array" aca="1" ref="A120" ca="1">_xlfn.IFS(
AND(SUMIFS(lease_table_interest_accruals, lease_table_dates, A119)&gt;0, COUNTIFS($E$14:E119, "Interest accrual", $A$14:A119, A119)=0),  A119,
AND(SUMIFS(lease_table_payments, lease_table_dates, A119)&gt;0, COUNTIFS($E$14:E119, "Payment", $A$14:A119, A119)=0),  A119,
AND(SUMIFS(rou_table_deprs, rou_table_dates, A119)&gt;0, COUNTIFS($E$14:E119, "Depreciation", $A$14:A119, A119)=0),  A119,
TRUE,  IFERROR(INDEX(rou_table_dates,  MATCH(A119, rou_table_dates)+1, ), "")
)</f>
        <v>45734</v>
      </c>
      <c r="B120" s="1" t="str" cm="1">
        <f t="array" aca="1" ref="B120" ca="1">_xlfn.IFS(
AND(E120="Payment", A120=$B$2), $AM$14,
E120="Payment", $AM$15,
E120="Interest accrual", $AM$18,
E120="Depreciation", $AM$17,
TRUE, "")</f>
        <v>Faiz xərci</v>
      </c>
      <c r="C120" s="1" t="str" cm="1">
        <f t="array" aca="1" ref="C120" ca="1">_xlfn.IFS(
E120="Payment", $AM$19,
E120="Interest accrual", $AM$15,
E120="Depreciation", $AM$16,
TRUE, "")</f>
        <v>Lizinq öhdəliyi</v>
      </c>
      <c r="D120" s="14" cm="1">
        <f t="array" aca="1" ref="D120" ca="1">_xlfn.IFS(
E120="Payment", _xlfn.XLOOKUP(A120, lease_table_dates, lease_table_payments, 0, 0),
E120="Interest accrual", _xlfn.XLOOKUP(A120, lease_table_dates, lease_table_interest_accruals, 0, 0),
E120="Depreciation", _xlfn.XLOOKUP(A120, rou_table_dates, rou_table_deprs, 0, 0),
TRUE, ""
)</f>
        <v>416.47842512621719</v>
      </c>
      <c r="E120" s="7" t="str" cm="1">
        <f t="array" aca="1" ref="E120" ca="1">_xlfn.IFS(
AND(SUMIFS(lease_table_interest_accruals, lease_table_dates, A120)&gt;0, COUNTIFS($E$14:E119, "Interest accrual", $A$14:A119, A120)=0), "Interest accrual",
AND(SUMIFS(lease_table_payments, lease_table_dates, A120)&gt;0, COUNTIFS($E$14:E119, "Payment", $A$14:A119, A120)=0), "Payment",
AND(SUMIFS(rou_table_deprs, rou_table_dates, A120)&gt;0, COUNTIFS($E$14:E119, "Depreciation", $A$14:A119, A120)=0), "Depreciation",
TRUE,  ""
)</f>
        <v>Interest accrual</v>
      </c>
      <c r="G120" s="13" t="str" cm="1">
        <f t="array" aca="1" ref="G120" ca="1">_xlfn.IFS(
AND($B$11="Hə", $B$3="İllik"), Z120,
AND($B$11="Hə", $B$3="Aylıq"), AA120,
$B$11="Yox", X120)</f>
        <v/>
      </c>
      <c r="H120" s="14" t="str" cm="1">
        <f t="array" aca="1" ref="H120" ca="1">_xlfn.IFS( G120="", "",
TRUE, ROUND( H119+I120-J120, 2) )</f>
        <v/>
      </c>
      <c r="I120" s="14" t="str" cm="1">
        <f t="array" aca="1" ref="I120" ca="1">_xlfn.IFS(G120="", "",
G120=last_payment_date, (J120-H119),
 TRUE,  -  (H119- H119* (1+$B$6)^ (_xlfn.DAYS(G120,G119)/365) )
)</f>
        <v/>
      </c>
      <c r="J120" s="14" t="str" cm="1">
        <f t="array" aca="1" ref="J120" ca="1">_xlfn.IFS(G120="", "",
TRUE, _xlfn.XLOOKUP(G120,  payment_dates, payments,0,0)
)</f>
        <v/>
      </c>
      <c r="L120" s="2" t="str" cm="1">
        <f t="array" aca="1" ref="L120" ca="1">_xlfn.IFS(
AND($B$11="Hə", $B$3="İllik"), AC120,
AND($B$11="Hə", $B$3="Aylıq"), AD120,
$B$11="Yox", AB120)</f>
        <v/>
      </c>
      <c r="M120" s="14" t="str" cm="1">
        <f t="array" aca="1" ref="M120" ca="1">_xlfn.IFS( L120="", "",
(M119-N120)&lt;=0.5, 0,
TRUE,  M119-N120)</f>
        <v/>
      </c>
      <c r="N120" s="15" t="str" cm="1">
        <f t="array" aca="1" ref="N120" ca="1">_xlfn.IFS(
L120="", "",
TRUE, MIN(M119, ROUND($M$14/ (last_rou_date - $B$2) * (L120-L119), 2) )
)</f>
        <v/>
      </c>
      <c r="P120" s="22" t="str">
        <f t="shared" ca="1" si="3"/>
        <v/>
      </c>
      <c r="Q120" s="14" t="str" cm="1">
        <f t="array" aca="1" ref="Q120" ca="1">_xlfn.IFS(P120="","",
$B$11="Hə", _xlfn.XLOOKUP(DATE(P120, 12, 31), rou_table_dates, rou_table_nbvs,0, 0),
TRUE,  MAX(0, ROUND($M$14 - $M$14/ (last_rou_date - $B$2) * (DATE(P120,12,31) - $B$2), 2) )
)</f>
        <v/>
      </c>
      <c r="R120" s="57" t="str" cm="1">
        <f t="array" aca="1" ref="R120" ca="1">_xlfn.IFS(P120="","",
$B$11="Hə", _xlfn.XLOOKUP(DATE(P120, 12, 31), lease_table_dates, lease_table_balances,0, 0),
TRUE, IFERROR( XNPV($B$6, IF(payment_dates &gt;DATE(P120, 12, 31), payments,  0),  IF(payment_dates &gt;DATE(P120, 12, 31), payment_dates,  DATE(P120, 12, 31))    ),0)
)</f>
        <v/>
      </c>
      <c r="S120" s="14" t="str" cm="1">
        <f t="array" aca="1" ref="S120" ca="1">_xlfn.IFS(P120="","",
TRUE,  MIN( MIN(Q119, $M$14), ROUND($M$14/ (last_rou_date - $B$2) * (DATE(P120,12,31) - MAX($B$2, DATE(P120-1, 12, 31))), 2) )
)</f>
        <v/>
      </c>
      <c r="T120" s="15" t="str" cm="1">
        <f t="array" aca="1" ref="T120" ca="1">_xlfn.IFS(P120="", "",
ISTEXT(R119), R120- (H120 - SUMIFS( lease_table_payments, lease_table_years, P120) -$AG$14 ),
AND(ISNUMBER(R119), R120&lt;&gt;""),   R120- (R119 - SUMIFS( lease_table_payments, lease_table_years, P120) )
)</f>
        <v/>
      </c>
      <c r="U120" s="14"/>
      <c r="V120" s="73">
        <f t="shared" si="5"/>
        <v>107</v>
      </c>
      <c r="W120" s="74" t="str" cm="1">
        <f t="array" ref="W120">_xlfn.IFS(
OR(W119=$B$4, W119=""),"",
TRUE,W119+1
)</f>
        <v/>
      </c>
      <c r="X120" s="75" t="str" cm="1">
        <f t="array" ref="X120">_xlfn.IFS(X119="","",
W120="", "",
AND($B$3="İllik"),DATE(YEAR(X119)+1,MONTH(X119),DAY(X119) ),
AND($B$3="Aylıq", $AH$14="Not end"), EDATE(X119,1),
AND($B$3="Aylıq", $AH$14="End"), EOMONTH(X119,1)
)</f>
        <v/>
      </c>
      <c r="Y120" s="75" t="str" cm="1">
        <f t="array" aca="1" ref="Y120" ca="1">_xlfn.IFS(
AND($B$7="Dövrün əvvəlində", Y119&lt;=last_rou_date), DATE(YEAR(Y119)+1, 12, 31),
AND($B$7="Dövrün sonunda", Y119&lt;=last_payment_date), DATE(YEAR(Y119)+1, 12, 31),
TRUE, ""
)</f>
        <v/>
      </c>
      <c r="Z120" s="75" t="str" cm="1">
        <f t="array" aca="1" ref="Z120" ca="1">_xlfn.IFS(
AND($AN$14="Not year_end", Z119&gt;last_payment_date), "",
AND($AN$14="Year_end", Z119&gt;=last_payment_date), "",
AND($AN$14="Year_end"), DATE(YEAR(Z119+1), 12, 31),
AND($AN$14="Not year_end", MONTH(Z119)=12, DAY(Z119)=31), DATE(YEAR(Z118)+1, MONTH(Z118), DAY(Z118)),
AND($AN$14="Not year_end", OR(MONTH(Z119)&lt;&gt;12, DAY(Z119)&lt;&gt;31) ), DATE(YEAR(Z119), 12, 31)
)</f>
        <v/>
      </c>
      <c r="AA120" s="75" t="str" cm="1">
        <f t="array" aca="1" ref="AA120" ca="1">_xlfn.IFS(AA119="", "",
AND(AA119=last_payment_date, OR(MONTH(AA119)&lt;&gt;12, DAY(AA119)&lt;&gt;31) ), DATE(YEAR(AA119), 12, 31),
AND(MONTH(AA119)=12, DAY(AA119)=31, AA119&gt;=last_payment_date), "",
AND(MONTH(AA119)=12, DAY(AA119)&lt;&gt;31),  EOMONTH(AA119,0),
AND(MONTH(AA119)=12, DAY(AA119)=31, $AH$14="Not end"),  EDATE(AA118,1),
AND($AH$14="Not end"), EDATE(AA119, 1),
AND($AH$14="End"), EOMONTH(AA119, 1)
)</f>
        <v/>
      </c>
      <c r="AB120" s="75" t="str" cm="1">
        <f t="array" aca="1" ref="AB120" ca="1">_xlfn.IFS(AB119="","",
AND(AB119=last_rou_date), "",
AND($B$3="İllik"),DATE(YEAR(AB119)+1,MONTH(AB119),DAY(AB119) ),
AND($B$3="Aylıq", $AH$14="Not end"), EDATE(AB119,1),
AND($B$3="Aylıq", $AH$14="End"), EOMONTH(AB119,1)
)</f>
        <v/>
      </c>
      <c r="AC120" s="75" t="str" cm="1">
        <f t="array" aca="1" ref="AC120" ca="1">_xlfn.IFS(
AND($AN$14="Not year_end", AC119&gt;last_rou_date), "",
AND($AN$14="Year_end", AC119&gt;=last_rou_date), "",
AND($AN$14="Year_end"), DATE(YEAR(AC119+1), 12, 31),
AND($AN$14="Not year_end", MONTH(AC119)=12, DAY(AC119)=31), DATE(YEAR(AC118)+1, MONTH(AC118), DAY(AC118)),
AND($AN$14="Not year_end", OR(MONTH(AC119)&lt;&gt;12, DAY(AC119)&lt;&gt;31) ), DATE(YEAR(AC119), 12, 31)
)</f>
        <v/>
      </c>
      <c r="AD120" s="75" t="str" cm="1">
        <f t="array" aca="1" ref="AD120" ca="1">_xlfn.IFS(AD119="", "",
AND(AD119=last_rou_date, OR(MONTH(AD119)&lt;&gt;12, DAY(AD119)&lt;&gt;31) ), DATE(YEAR(AD119), 12, 31),
AND(MONTH(AD119)=12, DAY(AD119)=31, AD119&gt;=last_rou_date), "",
AND(MONTH(AD119)=12, DAY(AD119)&lt;&gt;31),  EOMONTH(AD119,0),
AND(MONTH(AD119)=12, DAY(AD119)=31, $AH$14="Not end"),  EDATE(AD118,1),
AND($AH$14="Not end"), EDATE(AD119, 1),
AND($AH$14="End"), EOMONTH(AD119, 1)
)</f>
        <v/>
      </c>
      <c r="AE120" s="68" t="str" cm="1">
        <f t="array" ref="AE120">_xlfn.IFS(W120="", "",
AND(W120&gt;0, W120&lt;=$B$4, $C$2="İllik artım, faiz olaraq", $D$2&gt;0, $B$3="İllik"), $B$5*((1+$D$2)^(W120-1)),
AND(W120&gt;0, W120&lt;=$B$4, $C$2="İllik artım, faiz olaraq", $D$2&gt;0, $B$3="Aylıq"), $B$5*((1+$D$2)^ROUNDDOWN((W120-1)/12,0)),
AND(W120=1, $C$2="Aşağıdakı kimi dəyişir", ), $B$5,
AND(W120&gt;1, W120&lt;=$B$4, $C$2="Aşağıdakı kimi dəyişir"), IFERROR(VLOOKUP(W120, $C$4:$D$7, 2, FALSE), AE119),
AND(W120&gt;0, W120&lt;=$B$4), $B$5,
TRUE,0 )</f>
        <v/>
      </c>
      <c r="AF120" s="76" t="str">
        <f t="shared" ca="1" si="4"/>
        <v/>
      </c>
    </row>
    <row r="121" spans="1:32" x14ac:dyDescent="0.4">
      <c r="A121" s="13" cm="1">
        <f t="array" aca="1" ref="A121" ca="1">_xlfn.IFS(
AND(SUMIFS(lease_table_interest_accruals, lease_table_dates, A120)&gt;0, COUNTIFS($E$14:E120, "Interest accrual", $A$14:A120, A120)=0),  A120,
AND(SUMIFS(lease_table_payments, lease_table_dates, A120)&gt;0, COUNTIFS($E$14:E120, "Payment", $A$14:A120, A120)=0),  A120,
AND(SUMIFS(rou_table_deprs, rou_table_dates, A120)&gt;0, COUNTIFS($E$14:E120, "Depreciation", $A$14:A120, A120)=0),  A120,
TRUE,  IFERROR(INDEX(rou_table_dates,  MATCH(A120, rou_table_dates)+1, ), "")
)</f>
        <v>45734</v>
      </c>
      <c r="B121" s="1" t="str" cm="1">
        <f t="array" aca="1" ref="B121" ca="1">_xlfn.IFS(
AND(E121="Payment", A121=$B$2), $AM$14,
E121="Payment", $AM$15,
E121="Interest accrual", $AM$18,
E121="Depreciation", $AM$17,
TRUE, "")</f>
        <v>Lizinq öhdəliyi</v>
      </c>
      <c r="C121" s="1" t="str" cm="1">
        <f t="array" aca="1" ref="C121" ca="1">_xlfn.IFS(
E121="Payment", $AM$19,
E121="Interest accrual", $AM$15,
E121="Depreciation", $AM$16,
TRUE, "")</f>
        <v>Pul vəsaitləri/Kreditor borcları</v>
      </c>
      <c r="D121" s="14" cm="1">
        <f t="array" aca="1" ref="D121" ca="1">_xlfn.IFS(
E121="Payment", _xlfn.XLOOKUP(A121, lease_table_dates, lease_table_payments, 0, 0),
E121="Interest accrual", _xlfn.XLOOKUP(A121, lease_table_dates, lease_table_interest_accruals, 0, 0),
E121="Depreciation", _xlfn.XLOOKUP(A121, rou_table_dates, rou_table_deprs, 0, 0),
TRUE, ""
)</f>
        <v>3400</v>
      </c>
      <c r="E121" s="7" t="str" cm="1">
        <f t="array" aca="1" ref="E121" ca="1">_xlfn.IFS(
AND(SUMIFS(lease_table_interest_accruals, lease_table_dates, A121)&gt;0, COUNTIFS($E$14:E120, "Interest accrual", $A$14:A120, A121)=0), "Interest accrual",
AND(SUMIFS(lease_table_payments, lease_table_dates, A121)&gt;0, COUNTIFS($E$14:E120, "Payment", $A$14:A120, A121)=0), "Payment",
AND(SUMIFS(rou_table_deprs, rou_table_dates, A121)&gt;0, COUNTIFS($E$14:E120, "Depreciation", $A$14:A120, A121)=0), "Depreciation",
TRUE,  ""
)</f>
        <v>Payment</v>
      </c>
      <c r="G121" s="13" t="str" cm="1">
        <f t="array" aca="1" ref="G121" ca="1">_xlfn.IFS(
AND($B$11="Hə", $B$3="İllik"), Z121,
AND($B$11="Hə", $B$3="Aylıq"), AA121,
$B$11="Yox", X121)</f>
        <v/>
      </c>
      <c r="H121" s="14" t="str" cm="1">
        <f t="array" aca="1" ref="H121" ca="1">_xlfn.IFS( G121="", "",
TRUE, ROUND( H120+I121-J121, 2) )</f>
        <v/>
      </c>
      <c r="I121" s="14" t="str" cm="1">
        <f t="array" aca="1" ref="I121" ca="1">_xlfn.IFS(G121="", "",
G121=last_payment_date, (J121-H120),
 TRUE,  -  (H120- H120* (1+$B$6)^ (_xlfn.DAYS(G121,G120)/365) )
)</f>
        <v/>
      </c>
      <c r="J121" s="14" t="str" cm="1">
        <f t="array" aca="1" ref="J121" ca="1">_xlfn.IFS(G121="", "",
TRUE, _xlfn.XLOOKUP(G121,  payment_dates, payments,0,0)
)</f>
        <v/>
      </c>
      <c r="L121" s="2" t="str" cm="1">
        <f t="array" aca="1" ref="L121" ca="1">_xlfn.IFS(
AND($B$11="Hə", $B$3="İllik"), AC121,
AND($B$11="Hə", $B$3="Aylıq"), AD121,
$B$11="Yox", AB121)</f>
        <v/>
      </c>
      <c r="M121" s="14" t="str" cm="1">
        <f t="array" aca="1" ref="M121" ca="1">_xlfn.IFS( L121="", "",
(M120-N121)&lt;=0.5, 0,
TRUE,  M120-N121)</f>
        <v/>
      </c>
      <c r="N121" s="15" t="str" cm="1">
        <f t="array" aca="1" ref="N121" ca="1">_xlfn.IFS(
L121="", "",
TRUE, MIN(M120, ROUND($M$14/ (last_rou_date - $B$2) * (L121-L120), 2) )
)</f>
        <v/>
      </c>
      <c r="P121" s="22" t="str">
        <f t="shared" ca="1" si="3"/>
        <v/>
      </c>
      <c r="Q121" s="14" t="str" cm="1">
        <f t="array" aca="1" ref="Q121" ca="1">_xlfn.IFS(P121="","",
$B$11="Hə", _xlfn.XLOOKUP(DATE(P121, 12, 31), rou_table_dates, rou_table_nbvs,0, 0),
TRUE,  MAX(0, ROUND($M$14 - $M$14/ (last_rou_date - $B$2) * (DATE(P121,12,31) - $B$2), 2) )
)</f>
        <v/>
      </c>
      <c r="R121" s="57" t="str" cm="1">
        <f t="array" aca="1" ref="R121" ca="1">_xlfn.IFS(P121="","",
$B$11="Hə", _xlfn.XLOOKUP(DATE(P121, 12, 31), lease_table_dates, lease_table_balances,0, 0),
TRUE, IFERROR( XNPV($B$6, IF(payment_dates &gt;DATE(P121, 12, 31), payments,  0),  IF(payment_dates &gt;DATE(P121, 12, 31), payment_dates,  DATE(P121, 12, 31))    ),0)
)</f>
        <v/>
      </c>
      <c r="S121" s="14" t="str" cm="1">
        <f t="array" aca="1" ref="S121" ca="1">_xlfn.IFS(P121="","",
TRUE,  MIN( MIN(Q120, $M$14), ROUND($M$14/ (last_rou_date - $B$2) * (DATE(P121,12,31) - MAX($B$2, DATE(P121-1, 12, 31))), 2) )
)</f>
        <v/>
      </c>
      <c r="T121" s="15" t="str" cm="1">
        <f t="array" aca="1" ref="T121" ca="1">_xlfn.IFS(P121="", "",
ISTEXT(R120), R121- (H121 - SUMIFS( lease_table_payments, lease_table_years, P121) -$AG$14 ),
AND(ISNUMBER(R120), R121&lt;&gt;""),   R121- (R120 - SUMIFS( lease_table_payments, lease_table_years, P121) )
)</f>
        <v/>
      </c>
      <c r="U121" s="14"/>
      <c r="V121" s="73">
        <f t="shared" si="5"/>
        <v>108</v>
      </c>
      <c r="W121" s="74" t="str" cm="1">
        <f t="array" ref="W121">_xlfn.IFS(
OR(W120=$B$4, W120=""),"",
TRUE,W120+1
)</f>
        <v/>
      </c>
      <c r="X121" s="75" t="str" cm="1">
        <f t="array" ref="X121">_xlfn.IFS(X120="","",
W121="", "",
AND($B$3="İllik"),DATE(YEAR(X120)+1,MONTH(X120),DAY(X120) ),
AND($B$3="Aylıq", $AH$14="Not end"), EDATE(X120,1),
AND($B$3="Aylıq", $AH$14="End"), EOMONTH(X120,1)
)</f>
        <v/>
      </c>
      <c r="Y121" s="75" t="str" cm="1">
        <f t="array" aca="1" ref="Y121" ca="1">_xlfn.IFS(
AND($B$7="Dövrün əvvəlində", Y120&lt;=last_rou_date), DATE(YEAR(Y120)+1, 12, 31),
AND($B$7="Dövrün sonunda", Y120&lt;=last_payment_date), DATE(YEAR(Y120)+1, 12, 31),
TRUE, ""
)</f>
        <v/>
      </c>
      <c r="Z121" s="75" t="str" cm="1">
        <f t="array" aca="1" ref="Z121" ca="1">_xlfn.IFS(
AND($AN$14="Not year_end", Z120&gt;last_payment_date), "",
AND($AN$14="Year_end", Z120&gt;=last_payment_date), "",
AND($AN$14="Year_end"), DATE(YEAR(Z120+1), 12, 31),
AND($AN$14="Not year_end", MONTH(Z120)=12, DAY(Z120)=31), DATE(YEAR(Z119)+1, MONTH(Z119), DAY(Z119)),
AND($AN$14="Not year_end", OR(MONTH(Z120)&lt;&gt;12, DAY(Z120)&lt;&gt;31) ), DATE(YEAR(Z120), 12, 31)
)</f>
        <v/>
      </c>
      <c r="AA121" s="75" t="str" cm="1">
        <f t="array" aca="1" ref="AA121" ca="1">_xlfn.IFS(AA120="", "",
AND(AA120=last_payment_date, OR(MONTH(AA120)&lt;&gt;12, DAY(AA120)&lt;&gt;31) ), DATE(YEAR(AA120), 12, 31),
AND(MONTH(AA120)=12, DAY(AA120)=31, AA120&gt;=last_payment_date), "",
AND(MONTH(AA120)=12, DAY(AA120)&lt;&gt;31),  EOMONTH(AA120,0),
AND(MONTH(AA120)=12, DAY(AA120)=31, $AH$14="Not end"),  EDATE(AA119,1),
AND($AH$14="Not end"), EDATE(AA120, 1),
AND($AH$14="End"), EOMONTH(AA120, 1)
)</f>
        <v/>
      </c>
      <c r="AB121" s="75" t="str" cm="1">
        <f t="array" aca="1" ref="AB121" ca="1">_xlfn.IFS(AB120="","",
AND(AB120=last_rou_date), "",
AND($B$3="İllik"),DATE(YEAR(AB120)+1,MONTH(AB120),DAY(AB120) ),
AND($B$3="Aylıq", $AH$14="Not end"), EDATE(AB120,1),
AND($B$3="Aylıq", $AH$14="End"), EOMONTH(AB120,1)
)</f>
        <v/>
      </c>
      <c r="AC121" s="75" t="str" cm="1">
        <f t="array" aca="1" ref="AC121" ca="1">_xlfn.IFS(
AND($AN$14="Not year_end", AC120&gt;last_rou_date), "",
AND($AN$14="Year_end", AC120&gt;=last_rou_date), "",
AND($AN$14="Year_end"), DATE(YEAR(AC120+1), 12, 31),
AND($AN$14="Not year_end", MONTH(AC120)=12, DAY(AC120)=31), DATE(YEAR(AC119)+1, MONTH(AC119), DAY(AC119)),
AND($AN$14="Not year_end", OR(MONTH(AC120)&lt;&gt;12, DAY(AC120)&lt;&gt;31) ), DATE(YEAR(AC120), 12, 31)
)</f>
        <v/>
      </c>
      <c r="AD121" s="75" t="str" cm="1">
        <f t="array" aca="1" ref="AD121" ca="1">_xlfn.IFS(AD120="", "",
AND(AD120=last_rou_date, OR(MONTH(AD120)&lt;&gt;12, DAY(AD120)&lt;&gt;31) ), DATE(YEAR(AD120), 12, 31),
AND(MONTH(AD120)=12, DAY(AD120)=31, AD120&gt;=last_rou_date), "",
AND(MONTH(AD120)=12, DAY(AD120)&lt;&gt;31),  EOMONTH(AD120,0),
AND(MONTH(AD120)=12, DAY(AD120)=31, $AH$14="Not end"),  EDATE(AD119,1),
AND($AH$14="Not end"), EDATE(AD120, 1),
AND($AH$14="End"), EOMONTH(AD120, 1)
)</f>
        <v/>
      </c>
      <c r="AE121" s="68" t="str" cm="1">
        <f t="array" ref="AE121">_xlfn.IFS(W121="", "",
AND(W121&gt;0, W121&lt;=$B$4, $C$2="İllik artım, faiz olaraq", $D$2&gt;0, $B$3="İllik"), $B$5*((1+$D$2)^(W121-1)),
AND(W121&gt;0, W121&lt;=$B$4, $C$2="İllik artım, faiz olaraq", $D$2&gt;0, $B$3="Aylıq"), $B$5*((1+$D$2)^ROUNDDOWN((W121-1)/12,0)),
AND(W121=1, $C$2="Aşağıdakı kimi dəyişir", ), $B$5,
AND(W121&gt;1, W121&lt;=$B$4, $C$2="Aşağıdakı kimi dəyişir"), IFERROR(VLOOKUP(W121, $C$4:$D$7, 2, FALSE), AE120),
AND(W121&gt;0, W121&lt;=$B$4), $B$5,
TRUE,0 )</f>
        <v/>
      </c>
      <c r="AF121" s="76" t="str">
        <f t="shared" ca="1" si="4"/>
        <v/>
      </c>
    </row>
    <row r="122" spans="1:32" x14ac:dyDescent="0.4">
      <c r="A122" s="13" cm="1">
        <f t="array" aca="1" ref="A122" ca="1">_xlfn.IFS(
AND(SUMIFS(lease_table_interest_accruals, lease_table_dates, A121)&gt;0, COUNTIFS($E$14:E121, "Interest accrual", $A$14:A121, A121)=0),  A121,
AND(SUMIFS(lease_table_payments, lease_table_dates, A121)&gt;0, COUNTIFS($E$14:E121, "Payment", $A$14:A121, A121)=0),  A121,
AND(SUMIFS(rou_table_deprs, rou_table_dates, A121)&gt;0, COUNTIFS($E$14:E121, "Depreciation", $A$14:A121, A121)=0),  A121,
TRUE,  IFERROR(INDEX(rou_table_dates,  MATCH(A121, rou_table_dates)+1, ), "")
)</f>
        <v>45734</v>
      </c>
      <c r="B122" s="1" t="str" cm="1">
        <f t="array" aca="1" ref="B122" ca="1">_xlfn.IFS(
AND(E122="Payment", A122=$B$2), $AM$14,
E122="Payment", $AM$15,
E122="Interest accrual", $AM$18,
E122="Depreciation", $AM$17,
TRUE, "")</f>
        <v>Amortizasiya xərci</v>
      </c>
      <c r="C122" s="1" t="str" cm="1">
        <f t="array" aca="1" ref="C122" ca="1">_xlfn.IFS(
E122="Payment", $AM$19,
E122="Interest accrual", $AM$15,
E122="Depreciation", $AM$16,
TRUE, "")</f>
        <v>İstifadə hüququ - Yığılmış amortizasiya</v>
      </c>
      <c r="D122" s="14" cm="1">
        <f t="array" aca="1" ref="D122" ca="1">_xlfn.IFS(
E122="Payment", _xlfn.XLOOKUP(A122, lease_table_dates, lease_table_payments, 0, 0),
E122="Interest accrual", _xlfn.XLOOKUP(A122, lease_table_dates, lease_table_interest_accruals, 0, 0),
E122="Depreciation", _xlfn.XLOOKUP(A122, rou_table_dates, rou_table_deprs, 0, 0),
TRUE, ""
)</f>
        <v>2497.65</v>
      </c>
      <c r="E122" s="7" t="str" cm="1">
        <f t="array" aca="1" ref="E122" ca="1">_xlfn.IFS(
AND(SUMIFS(lease_table_interest_accruals, lease_table_dates, A122)&gt;0, COUNTIFS($E$14:E121, "Interest accrual", $A$14:A121, A122)=0), "Interest accrual",
AND(SUMIFS(lease_table_payments, lease_table_dates, A122)&gt;0, COUNTIFS($E$14:E121, "Payment", $A$14:A121, A122)=0), "Payment",
AND(SUMIFS(rou_table_deprs, rou_table_dates, A122)&gt;0, COUNTIFS($E$14:E121, "Depreciation", $A$14:A121, A122)=0), "Depreciation",
TRUE,  ""
)</f>
        <v>Depreciation</v>
      </c>
      <c r="G122" s="13" t="str" cm="1">
        <f t="array" aca="1" ref="G122" ca="1">_xlfn.IFS(
AND($B$11="Hə", $B$3="İllik"), Z122,
AND($B$11="Hə", $B$3="Aylıq"), AA122,
$B$11="Yox", X122)</f>
        <v/>
      </c>
      <c r="H122" s="14" t="str" cm="1">
        <f t="array" aca="1" ref="H122" ca="1">_xlfn.IFS( G122="", "",
TRUE, ROUND( H121+I122-J122, 2) )</f>
        <v/>
      </c>
      <c r="I122" s="14" t="str" cm="1">
        <f t="array" aca="1" ref="I122" ca="1">_xlfn.IFS(G122="", "",
G122=last_payment_date, (J122-H121),
 TRUE,  -  (H121- H121* (1+$B$6)^ (_xlfn.DAYS(G122,G121)/365) )
)</f>
        <v/>
      </c>
      <c r="J122" s="14" t="str" cm="1">
        <f t="array" aca="1" ref="J122" ca="1">_xlfn.IFS(G122="", "",
TRUE, _xlfn.XLOOKUP(G122,  payment_dates, payments,0,0)
)</f>
        <v/>
      </c>
      <c r="L122" s="2" t="str" cm="1">
        <f t="array" aca="1" ref="L122" ca="1">_xlfn.IFS(
AND($B$11="Hə", $B$3="İllik"), AC122,
AND($B$11="Hə", $B$3="Aylıq"), AD122,
$B$11="Yox", AB122)</f>
        <v/>
      </c>
      <c r="M122" s="14" t="str" cm="1">
        <f t="array" aca="1" ref="M122" ca="1">_xlfn.IFS( L122="", "",
(M121-N122)&lt;=0.5, 0,
TRUE,  M121-N122)</f>
        <v/>
      </c>
      <c r="N122" s="15" t="str" cm="1">
        <f t="array" aca="1" ref="N122" ca="1">_xlfn.IFS(
L122="", "",
TRUE, MIN(M121, ROUND($M$14/ (last_rou_date - $B$2) * (L122-L121), 2) )
)</f>
        <v/>
      </c>
      <c r="P122" s="22" t="str">
        <f t="shared" ca="1" si="3"/>
        <v/>
      </c>
      <c r="Q122" s="14" t="str" cm="1">
        <f t="array" aca="1" ref="Q122" ca="1">_xlfn.IFS(P122="","",
$B$11="Hə", _xlfn.XLOOKUP(DATE(P122, 12, 31), rou_table_dates, rou_table_nbvs,0, 0),
TRUE,  MAX(0, ROUND($M$14 - $M$14/ (last_rou_date - $B$2) * (DATE(P122,12,31) - $B$2), 2) )
)</f>
        <v/>
      </c>
      <c r="R122" s="57" t="str" cm="1">
        <f t="array" aca="1" ref="R122" ca="1">_xlfn.IFS(P122="","",
$B$11="Hə", _xlfn.XLOOKUP(DATE(P122, 12, 31), lease_table_dates, lease_table_balances,0, 0),
TRUE, IFERROR( XNPV($B$6, IF(payment_dates &gt;DATE(P122, 12, 31), payments,  0),  IF(payment_dates &gt;DATE(P122, 12, 31), payment_dates,  DATE(P122, 12, 31))    ),0)
)</f>
        <v/>
      </c>
      <c r="S122" s="14" t="str" cm="1">
        <f t="array" aca="1" ref="S122" ca="1">_xlfn.IFS(P122="","",
TRUE,  MIN( MIN(Q121, $M$14), ROUND($M$14/ (last_rou_date - $B$2) * (DATE(P122,12,31) - MAX($B$2, DATE(P122-1, 12, 31))), 2) )
)</f>
        <v/>
      </c>
      <c r="T122" s="15" t="str" cm="1">
        <f t="array" aca="1" ref="T122" ca="1">_xlfn.IFS(P122="", "",
ISTEXT(R121), R122- (H122 - SUMIFS( lease_table_payments, lease_table_years, P122) -$AG$14 ),
AND(ISNUMBER(R121), R122&lt;&gt;""),   R122- (R121 - SUMIFS( lease_table_payments, lease_table_years, P122) )
)</f>
        <v/>
      </c>
      <c r="U122" s="14"/>
      <c r="V122" s="73">
        <f t="shared" si="5"/>
        <v>109</v>
      </c>
      <c r="W122" s="74" t="str" cm="1">
        <f t="array" ref="W122">_xlfn.IFS(
OR(W121=$B$4, W121=""),"",
TRUE,W121+1
)</f>
        <v/>
      </c>
      <c r="X122" s="75" t="str" cm="1">
        <f t="array" ref="X122">_xlfn.IFS(X121="","",
W122="", "",
AND($B$3="İllik"),DATE(YEAR(X121)+1,MONTH(X121),DAY(X121) ),
AND($B$3="Aylıq", $AH$14="Not end"), EDATE(X121,1),
AND($B$3="Aylıq", $AH$14="End"), EOMONTH(X121,1)
)</f>
        <v/>
      </c>
      <c r="Y122" s="75" t="str" cm="1">
        <f t="array" aca="1" ref="Y122" ca="1">_xlfn.IFS(
AND($B$7="Dövrün əvvəlində", Y121&lt;=last_rou_date), DATE(YEAR(Y121)+1, 12, 31),
AND($B$7="Dövrün sonunda", Y121&lt;=last_payment_date), DATE(YEAR(Y121)+1, 12, 31),
TRUE, ""
)</f>
        <v/>
      </c>
      <c r="Z122" s="75" t="str" cm="1">
        <f t="array" aca="1" ref="Z122" ca="1">_xlfn.IFS(
AND($AN$14="Not year_end", Z121&gt;last_payment_date), "",
AND($AN$14="Year_end", Z121&gt;=last_payment_date), "",
AND($AN$14="Year_end"), DATE(YEAR(Z121+1), 12, 31),
AND($AN$14="Not year_end", MONTH(Z121)=12, DAY(Z121)=31), DATE(YEAR(Z120)+1, MONTH(Z120), DAY(Z120)),
AND($AN$14="Not year_end", OR(MONTH(Z121)&lt;&gt;12, DAY(Z121)&lt;&gt;31) ), DATE(YEAR(Z121), 12, 31)
)</f>
        <v/>
      </c>
      <c r="AA122" s="75" t="str" cm="1">
        <f t="array" aca="1" ref="AA122" ca="1">_xlfn.IFS(AA121="", "",
AND(AA121=last_payment_date, OR(MONTH(AA121)&lt;&gt;12, DAY(AA121)&lt;&gt;31) ), DATE(YEAR(AA121), 12, 31),
AND(MONTH(AA121)=12, DAY(AA121)=31, AA121&gt;=last_payment_date), "",
AND(MONTH(AA121)=12, DAY(AA121)&lt;&gt;31),  EOMONTH(AA121,0),
AND(MONTH(AA121)=12, DAY(AA121)=31, $AH$14="Not end"),  EDATE(AA120,1),
AND($AH$14="Not end"), EDATE(AA121, 1),
AND($AH$14="End"), EOMONTH(AA121, 1)
)</f>
        <v/>
      </c>
      <c r="AB122" s="75" t="str" cm="1">
        <f t="array" aca="1" ref="AB122" ca="1">_xlfn.IFS(AB121="","",
AND(AB121=last_rou_date), "",
AND($B$3="İllik"),DATE(YEAR(AB121)+1,MONTH(AB121),DAY(AB121) ),
AND($B$3="Aylıq", $AH$14="Not end"), EDATE(AB121,1),
AND($B$3="Aylıq", $AH$14="End"), EOMONTH(AB121,1)
)</f>
        <v/>
      </c>
      <c r="AC122" s="75" t="str" cm="1">
        <f t="array" aca="1" ref="AC122" ca="1">_xlfn.IFS(
AND($AN$14="Not year_end", AC121&gt;last_rou_date), "",
AND($AN$14="Year_end", AC121&gt;=last_rou_date), "",
AND($AN$14="Year_end"), DATE(YEAR(AC121+1), 12, 31),
AND($AN$14="Not year_end", MONTH(AC121)=12, DAY(AC121)=31), DATE(YEAR(AC120)+1, MONTH(AC120), DAY(AC120)),
AND($AN$14="Not year_end", OR(MONTH(AC121)&lt;&gt;12, DAY(AC121)&lt;&gt;31) ), DATE(YEAR(AC121), 12, 31)
)</f>
        <v/>
      </c>
      <c r="AD122" s="75" t="str" cm="1">
        <f t="array" aca="1" ref="AD122" ca="1">_xlfn.IFS(AD121="", "",
AND(AD121=last_rou_date, OR(MONTH(AD121)&lt;&gt;12, DAY(AD121)&lt;&gt;31) ), DATE(YEAR(AD121), 12, 31),
AND(MONTH(AD121)=12, DAY(AD121)=31, AD121&gt;=last_rou_date), "",
AND(MONTH(AD121)=12, DAY(AD121)&lt;&gt;31),  EOMONTH(AD121,0),
AND(MONTH(AD121)=12, DAY(AD121)=31, $AH$14="Not end"),  EDATE(AD120,1),
AND($AH$14="Not end"), EDATE(AD121, 1),
AND($AH$14="End"), EOMONTH(AD121, 1)
)</f>
        <v/>
      </c>
      <c r="AE122" s="68" t="str" cm="1">
        <f t="array" ref="AE122">_xlfn.IFS(W122="", "",
AND(W122&gt;0, W122&lt;=$B$4, $C$2="İllik artım, faiz olaraq", $D$2&gt;0, $B$3="İllik"), $B$5*((1+$D$2)^(W122-1)),
AND(W122&gt;0, W122&lt;=$B$4, $C$2="İllik artım, faiz olaraq", $D$2&gt;0, $B$3="Aylıq"), $B$5*((1+$D$2)^ROUNDDOWN((W122-1)/12,0)),
AND(W122=1, $C$2="Aşağıdakı kimi dəyişir", ), $B$5,
AND(W122&gt;1, W122&lt;=$B$4, $C$2="Aşağıdakı kimi dəyişir"), IFERROR(VLOOKUP(W122, $C$4:$D$7, 2, FALSE), AE121),
AND(W122&gt;0, W122&lt;=$B$4), $B$5,
TRUE,0 )</f>
        <v/>
      </c>
      <c r="AF122" s="76" t="str">
        <f t="shared" ca="1" si="4"/>
        <v/>
      </c>
    </row>
    <row r="123" spans="1:32" x14ac:dyDescent="0.4">
      <c r="A123" s="13" cm="1">
        <f t="array" aca="1" ref="A123" ca="1">_xlfn.IFS(
AND(SUMIFS(lease_table_interest_accruals, lease_table_dates, A122)&gt;0, COUNTIFS($E$14:E122, "Interest accrual", $A$14:A122, A122)=0),  A122,
AND(SUMIFS(lease_table_payments, lease_table_dates, A122)&gt;0, COUNTIFS($E$14:E122, "Payment", $A$14:A122, A122)=0),  A122,
AND(SUMIFS(rou_table_deprs, rou_table_dates, A122)&gt;0, COUNTIFS($E$14:E122, "Depreciation", $A$14:A122, A122)=0),  A122,
TRUE,  IFERROR(INDEX(rou_table_dates,  MATCH(A122, rou_table_dates)+1, ), "")
)</f>
        <v>45765</v>
      </c>
      <c r="B123" s="1" t="str" cm="1">
        <f t="array" aca="1" ref="B123" ca="1">_xlfn.IFS(
AND(E123="Payment", A123=$B$2), $AM$14,
E123="Payment", $AM$15,
E123="Interest accrual", $AM$18,
E123="Depreciation", $AM$17,
TRUE, "")</f>
        <v>Faiz xərci</v>
      </c>
      <c r="C123" s="1" t="str" cm="1">
        <f t="array" aca="1" ref="C123" ca="1">_xlfn.IFS(
E123="Payment", $AM$19,
E123="Interest accrual", $AM$15,
E123="Depreciation", $AM$16,
TRUE, "")</f>
        <v>Lizinq öhdəliyi</v>
      </c>
      <c r="D123" s="14" cm="1">
        <f t="array" aca="1" ref="D123" ca="1">_xlfn.IFS(
E123="Payment", _xlfn.XLOOKUP(A123, lease_table_dates, lease_table_payments, 0, 0),
E123="Interest accrual", _xlfn.XLOOKUP(A123, lease_table_dates, lease_table_interest_accruals, 0, 0),
E123="Depreciation", _xlfn.XLOOKUP(A123, rou_table_dates, rou_table_deprs, 0, 0),
TRUE, ""
)</f>
        <v>432.23404673041659</v>
      </c>
      <c r="E123" s="7" t="str" cm="1">
        <f t="array" aca="1" ref="E123" ca="1">_xlfn.IFS(
AND(SUMIFS(lease_table_interest_accruals, lease_table_dates, A123)&gt;0, COUNTIFS($E$14:E122, "Interest accrual", $A$14:A122, A123)=0), "Interest accrual",
AND(SUMIFS(lease_table_payments, lease_table_dates, A123)&gt;0, COUNTIFS($E$14:E122, "Payment", $A$14:A122, A123)=0), "Payment",
AND(SUMIFS(rou_table_deprs, rou_table_dates, A123)&gt;0, COUNTIFS($E$14:E122, "Depreciation", $A$14:A122, A123)=0), "Depreciation",
TRUE,  ""
)</f>
        <v>Interest accrual</v>
      </c>
      <c r="G123" s="13" t="str" cm="1">
        <f t="array" aca="1" ref="G123" ca="1">_xlfn.IFS(
AND($B$11="Hə", $B$3="İllik"), Z123,
AND($B$11="Hə", $B$3="Aylıq"), AA123,
$B$11="Yox", X123)</f>
        <v/>
      </c>
      <c r="H123" s="14" t="str" cm="1">
        <f t="array" aca="1" ref="H123" ca="1">_xlfn.IFS( G123="", "",
TRUE, ROUND( H122+I123-J123, 2) )</f>
        <v/>
      </c>
      <c r="I123" s="14" t="str" cm="1">
        <f t="array" aca="1" ref="I123" ca="1">_xlfn.IFS(G123="", "",
G123=last_payment_date, (J123-H122),
 TRUE,  -  (H122- H122* (1+$B$6)^ (_xlfn.DAYS(G123,G122)/365) )
)</f>
        <v/>
      </c>
      <c r="J123" s="14" t="str" cm="1">
        <f t="array" aca="1" ref="J123" ca="1">_xlfn.IFS(G123="", "",
TRUE, _xlfn.XLOOKUP(G123,  payment_dates, payments,0,0)
)</f>
        <v/>
      </c>
      <c r="L123" s="2" t="str" cm="1">
        <f t="array" aca="1" ref="L123" ca="1">_xlfn.IFS(
AND($B$11="Hə", $B$3="İllik"), AC123,
AND($B$11="Hə", $B$3="Aylıq"), AD123,
$B$11="Yox", AB123)</f>
        <v/>
      </c>
      <c r="M123" s="14" t="str" cm="1">
        <f t="array" aca="1" ref="M123" ca="1">_xlfn.IFS( L123="", "",
(M122-N123)&lt;=0.5, 0,
TRUE,  M122-N123)</f>
        <v/>
      </c>
      <c r="N123" s="15" t="str" cm="1">
        <f t="array" aca="1" ref="N123" ca="1">_xlfn.IFS(
L123="", "",
TRUE, MIN(M122, ROUND($M$14/ (last_rou_date - $B$2) * (L123-L122), 2) )
)</f>
        <v/>
      </c>
      <c r="P123" s="22" t="str">
        <f t="shared" ca="1" si="3"/>
        <v/>
      </c>
      <c r="Q123" s="14" t="str" cm="1">
        <f t="array" aca="1" ref="Q123" ca="1">_xlfn.IFS(P123="","",
$B$11="Hə", _xlfn.XLOOKUP(DATE(P123, 12, 31), rou_table_dates, rou_table_nbvs,0, 0),
TRUE,  MAX(0, ROUND($M$14 - $M$14/ (last_rou_date - $B$2) * (DATE(P123,12,31) - $B$2), 2) )
)</f>
        <v/>
      </c>
      <c r="R123" s="57" t="str" cm="1">
        <f t="array" aca="1" ref="R123" ca="1">_xlfn.IFS(P123="","",
$B$11="Hə", _xlfn.XLOOKUP(DATE(P123, 12, 31), lease_table_dates, lease_table_balances,0, 0),
TRUE, IFERROR( XNPV($B$6, IF(payment_dates &gt;DATE(P123, 12, 31), payments,  0),  IF(payment_dates &gt;DATE(P123, 12, 31), payment_dates,  DATE(P123, 12, 31))    ),0)
)</f>
        <v/>
      </c>
      <c r="S123" s="14" t="str" cm="1">
        <f t="array" aca="1" ref="S123" ca="1">_xlfn.IFS(P123="","",
TRUE,  MIN( MIN(Q122, $M$14), ROUND($M$14/ (last_rou_date - $B$2) * (DATE(P123,12,31) - MAX($B$2, DATE(P123-1, 12, 31))), 2) )
)</f>
        <v/>
      </c>
      <c r="T123" s="15" t="str" cm="1">
        <f t="array" aca="1" ref="T123" ca="1">_xlfn.IFS(P123="", "",
ISTEXT(R122), R123- (H123 - SUMIFS( lease_table_payments, lease_table_years, P123) -$AG$14 ),
AND(ISNUMBER(R122), R123&lt;&gt;""),   R123- (R122 - SUMIFS( lease_table_payments, lease_table_years, P123) )
)</f>
        <v/>
      </c>
      <c r="U123" s="14"/>
      <c r="V123" s="73">
        <f t="shared" si="5"/>
        <v>110</v>
      </c>
      <c r="W123" s="74" t="str" cm="1">
        <f t="array" ref="W123">_xlfn.IFS(
OR(W122=$B$4, W122=""),"",
TRUE,W122+1
)</f>
        <v/>
      </c>
      <c r="X123" s="75" t="str" cm="1">
        <f t="array" ref="X123">_xlfn.IFS(X122="","",
W123="", "",
AND($B$3="İllik"),DATE(YEAR(X122)+1,MONTH(X122),DAY(X122) ),
AND($B$3="Aylıq", $AH$14="Not end"), EDATE(X122,1),
AND($B$3="Aylıq", $AH$14="End"), EOMONTH(X122,1)
)</f>
        <v/>
      </c>
      <c r="Y123" s="75" t="str" cm="1">
        <f t="array" aca="1" ref="Y123" ca="1">_xlfn.IFS(
AND($B$7="Dövrün əvvəlində", Y122&lt;=last_rou_date), DATE(YEAR(Y122)+1, 12, 31),
AND($B$7="Dövrün sonunda", Y122&lt;=last_payment_date), DATE(YEAR(Y122)+1, 12, 31),
TRUE, ""
)</f>
        <v/>
      </c>
      <c r="Z123" s="75" t="str" cm="1">
        <f t="array" aca="1" ref="Z123" ca="1">_xlfn.IFS(
AND($AN$14="Not year_end", Z122&gt;last_payment_date), "",
AND($AN$14="Year_end", Z122&gt;=last_payment_date), "",
AND($AN$14="Year_end"), DATE(YEAR(Z122+1), 12, 31),
AND($AN$14="Not year_end", MONTH(Z122)=12, DAY(Z122)=31), DATE(YEAR(Z121)+1, MONTH(Z121), DAY(Z121)),
AND($AN$14="Not year_end", OR(MONTH(Z122)&lt;&gt;12, DAY(Z122)&lt;&gt;31) ), DATE(YEAR(Z122), 12, 31)
)</f>
        <v/>
      </c>
      <c r="AA123" s="75" t="str" cm="1">
        <f t="array" aca="1" ref="AA123" ca="1">_xlfn.IFS(AA122="", "",
AND(AA122=last_payment_date, OR(MONTH(AA122)&lt;&gt;12, DAY(AA122)&lt;&gt;31) ), DATE(YEAR(AA122), 12, 31),
AND(MONTH(AA122)=12, DAY(AA122)=31, AA122&gt;=last_payment_date), "",
AND(MONTH(AA122)=12, DAY(AA122)&lt;&gt;31),  EOMONTH(AA122,0),
AND(MONTH(AA122)=12, DAY(AA122)=31, $AH$14="Not end"),  EDATE(AA121,1),
AND($AH$14="Not end"), EDATE(AA122, 1),
AND($AH$14="End"), EOMONTH(AA122, 1)
)</f>
        <v/>
      </c>
      <c r="AB123" s="75" t="str" cm="1">
        <f t="array" aca="1" ref="AB123" ca="1">_xlfn.IFS(AB122="","",
AND(AB122=last_rou_date), "",
AND($B$3="İllik"),DATE(YEAR(AB122)+1,MONTH(AB122),DAY(AB122) ),
AND($B$3="Aylıq", $AH$14="Not end"), EDATE(AB122,1),
AND($B$3="Aylıq", $AH$14="End"), EOMONTH(AB122,1)
)</f>
        <v/>
      </c>
      <c r="AC123" s="75" t="str" cm="1">
        <f t="array" aca="1" ref="AC123" ca="1">_xlfn.IFS(
AND($AN$14="Not year_end", AC122&gt;last_rou_date), "",
AND($AN$14="Year_end", AC122&gt;=last_rou_date), "",
AND($AN$14="Year_end"), DATE(YEAR(AC122+1), 12, 31),
AND($AN$14="Not year_end", MONTH(AC122)=12, DAY(AC122)=31), DATE(YEAR(AC121)+1, MONTH(AC121), DAY(AC121)),
AND($AN$14="Not year_end", OR(MONTH(AC122)&lt;&gt;12, DAY(AC122)&lt;&gt;31) ), DATE(YEAR(AC122), 12, 31)
)</f>
        <v/>
      </c>
      <c r="AD123" s="75" t="str" cm="1">
        <f t="array" aca="1" ref="AD123" ca="1">_xlfn.IFS(AD122="", "",
AND(AD122=last_rou_date, OR(MONTH(AD122)&lt;&gt;12, DAY(AD122)&lt;&gt;31) ), DATE(YEAR(AD122), 12, 31),
AND(MONTH(AD122)=12, DAY(AD122)=31, AD122&gt;=last_rou_date), "",
AND(MONTH(AD122)=12, DAY(AD122)&lt;&gt;31),  EOMONTH(AD122,0),
AND(MONTH(AD122)=12, DAY(AD122)=31, $AH$14="Not end"),  EDATE(AD121,1),
AND($AH$14="Not end"), EDATE(AD122, 1),
AND($AH$14="End"), EOMONTH(AD122, 1)
)</f>
        <v/>
      </c>
      <c r="AE123" s="68" t="str" cm="1">
        <f t="array" ref="AE123">_xlfn.IFS(W123="", "",
AND(W123&gt;0, W123&lt;=$B$4, $C$2="İllik artım, faiz olaraq", $D$2&gt;0, $B$3="İllik"), $B$5*((1+$D$2)^(W123-1)),
AND(W123&gt;0, W123&lt;=$B$4, $C$2="İllik artım, faiz olaraq", $D$2&gt;0, $B$3="Aylıq"), $B$5*((1+$D$2)^ROUNDDOWN((W123-1)/12,0)),
AND(W123=1, $C$2="Aşağıdakı kimi dəyişir", ), $B$5,
AND(W123&gt;1, W123&lt;=$B$4, $C$2="Aşağıdakı kimi dəyişir"), IFERROR(VLOOKUP(W123, $C$4:$D$7, 2, FALSE), AE122),
AND(W123&gt;0, W123&lt;=$B$4), $B$5,
TRUE,0 )</f>
        <v/>
      </c>
      <c r="AF123" s="76" t="str">
        <f t="shared" ca="1" si="4"/>
        <v/>
      </c>
    </row>
    <row r="124" spans="1:32" x14ac:dyDescent="0.4">
      <c r="A124" s="13" cm="1">
        <f t="array" aca="1" ref="A124" ca="1">_xlfn.IFS(
AND(SUMIFS(lease_table_interest_accruals, lease_table_dates, A123)&gt;0, COUNTIFS($E$14:E123, "Interest accrual", $A$14:A123, A123)=0),  A123,
AND(SUMIFS(lease_table_payments, lease_table_dates, A123)&gt;0, COUNTIFS($E$14:E123, "Payment", $A$14:A123, A123)=0),  A123,
AND(SUMIFS(rou_table_deprs, rou_table_dates, A123)&gt;0, COUNTIFS($E$14:E123, "Depreciation", $A$14:A123, A123)=0),  A123,
TRUE,  IFERROR(INDEX(rou_table_dates,  MATCH(A123, rou_table_dates)+1, ), "")
)</f>
        <v>45765</v>
      </c>
      <c r="B124" s="1" t="str" cm="1">
        <f t="array" aca="1" ref="B124" ca="1">_xlfn.IFS(
AND(E124="Payment", A124=$B$2), $AM$14,
E124="Payment", $AM$15,
E124="Interest accrual", $AM$18,
E124="Depreciation", $AM$17,
TRUE, "")</f>
        <v>Lizinq öhdəliyi</v>
      </c>
      <c r="C124" s="1" t="str" cm="1">
        <f t="array" aca="1" ref="C124" ca="1">_xlfn.IFS(
E124="Payment", $AM$19,
E124="Interest accrual", $AM$15,
E124="Depreciation", $AM$16,
TRUE, "")</f>
        <v>Pul vəsaitləri/Kreditor borcları</v>
      </c>
      <c r="D124" s="14" cm="1">
        <f t="array" aca="1" ref="D124" ca="1">_xlfn.IFS(
E124="Payment", _xlfn.XLOOKUP(A124, lease_table_dates, lease_table_payments, 0, 0),
E124="Interest accrual", _xlfn.XLOOKUP(A124, lease_table_dates, lease_table_interest_accruals, 0, 0),
E124="Depreciation", _xlfn.XLOOKUP(A124, rou_table_dates, rou_table_deprs, 0, 0),
TRUE, ""
)</f>
        <v>3400</v>
      </c>
      <c r="E124" s="7" t="str" cm="1">
        <f t="array" aca="1" ref="E124" ca="1">_xlfn.IFS(
AND(SUMIFS(lease_table_interest_accruals, lease_table_dates, A124)&gt;0, COUNTIFS($E$14:E123, "Interest accrual", $A$14:A123, A124)=0), "Interest accrual",
AND(SUMIFS(lease_table_payments, lease_table_dates, A124)&gt;0, COUNTIFS($E$14:E123, "Payment", $A$14:A123, A124)=0), "Payment",
AND(SUMIFS(rou_table_deprs, rou_table_dates, A124)&gt;0, COUNTIFS($E$14:E123, "Depreciation", $A$14:A123, A124)=0), "Depreciation",
TRUE,  ""
)</f>
        <v>Payment</v>
      </c>
      <c r="G124" s="13" t="str" cm="1">
        <f t="array" aca="1" ref="G124" ca="1">_xlfn.IFS(
AND($B$11="Hə", $B$3="İllik"), Z124,
AND($B$11="Hə", $B$3="Aylıq"), AA124,
$B$11="Yox", X124)</f>
        <v/>
      </c>
      <c r="H124" s="14" t="str" cm="1">
        <f t="array" aca="1" ref="H124" ca="1">_xlfn.IFS( G124="", "",
TRUE, ROUND( H123+I124-J124, 2) )</f>
        <v/>
      </c>
      <c r="I124" s="14" t="str" cm="1">
        <f t="array" aca="1" ref="I124" ca="1">_xlfn.IFS(G124="", "",
G124=last_payment_date, (J124-H123),
 TRUE,  -  (H123- H123* (1+$B$6)^ (_xlfn.DAYS(G124,G123)/365) )
)</f>
        <v/>
      </c>
      <c r="J124" s="14" t="str" cm="1">
        <f t="array" aca="1" ref="J124" ca="1">_xlfn.IFS(G124="", "",
TRUE, _xlfn.XLOOKUP(G124,  payment_dates, payments,0,0)
)</f>
        <v/>
      </c>
      <c r="L124" s="2" t="str" cm="1">
        <f t="array" aca="1" ref="L124" ca="1">_xlfn.IFS(
AND($B$11="Hə", $B$3="İllik"), AC124,
AND($B$11="Hə", $B$3="Aylıq"), AD124,
$B$11="Yox", AB124)</f>
        <v/>
      </c>
      <c r="M124" s="14" t="str" cm="1">
        <f t="array" aca="1" ref="M124" ca="1">_xlfn.IFS( L124="", "",
(M123-N124)&lt;=0.5, 0,
TRUE,  M123-N124)</f>
        <v/>
      </c>
      <c r="N124" s="15" t="str" cm="1">
        <f t="array" aca="1" ref="N124" ca="1">_xlfn.IFS(
L124="", "",
TRUE, MIN(M123, ROUND($M$14/ (last_rou_date - $B$2) * (L124-L123), 2) )
)</f>
        <v/>
      </c>
      <c r="P124" s="22" t="str">
        <f t="shared" ca="1" si="3"/>
        <v/>
      </c>
      <c r="Q124" s="14" t="str" cm="1">
        <f t="array" aca="1" ref="Q124" ca="1">_xlfn.IFS(P124="","",
$B$11="Hə", _xlfn.XLOOKUP(DATE(P124, 12, 31), rou_table_dates, rou_table_nbvs,0, 0),
TRUE,  MAX(0, ROUND($M$14 - $M$14/ (last_rou_date - $B$2) * (DATE(P124,12,31) - $B$2), 2) )
)</f>
        <v/>
      </c>
      <c r="R124" s="57" t="str" cm="1">
        <f t="array" aca="1" ref="R124" ca="1">_xlfn.IFS(P124="","",
$B$11="Hə", _xlfn.XLOOKUP(DATE(P124, 12, 31), lease_table_dates, lease_table_balances,0, 0),
TRUE, IFERROR( XNPV($B$6, IF(payment_dates &gt;DATE(P124, 12, 31), payments,  0),  IF(payment_dates &gt;DATE(P124, 12, 31), payment_dates,  DATE(P124, 12, 31))    ),0)
)</f>
        <v/>
      </c>
      <c r="S124" s="14" t="str" cm="1">
        <f t="array" aca="1" ref="S124" ca="1">_xlfn.IFS(P124="","",
TRUE,  MIN( MIN(Q123, $M$14), ROUND($M$14/ (last_rou_date - $B$2) * (DATE(P124,12,31) - MAX($B$2, DATE(P124-1, 12, 31))), 2) )
)</f>
        <v/>
      </c>
      <c r="T124" s="15" t="str" cm="1">
        <f t="array" aca="1" ref="T124" ca="1">_xlfn.IFS(P124="", "",
ISTEXT(R123), R124- (H124 - SUMIFS( lease_table_payments, lease_table_years, P124) -$AG$14 ),
AND(ISNUMBER(R123), R124&lt;&gt;""),   R124- (R123 - SUMIFS( lease_table_payments, lease_table_years, P124) )
)</f>
        <v/>
      </c>
      <c r="U124" s="14"/>
      <c r="V124" s="73">
        <f t="shared" si="5"/>
        <v>111</v>
      </c>
      <c r="W124" s="74" t="str" cm="1">
        <f t="array" ref="W124">_xlfn.IFS(
OR(W123=$B$4, W123=""),"",
TRUE,W123+1
)</f>
        <v/>
      </c>
      <c r="X124" s="75" t="str" cm="1">
        <f t="array" ref="X124">_xlfn.IFS(X123="","",
W124="", "",
AND($B$3="İllik"),DATE(YEAR(X123)+1,MONTH(X123),DAY(X123) ),
AND($B$3="Aylıq", $AH$14="Not end"), EDATE(X123,1),
AND($B$3="Aylıq", $AH$14="End"), EOMONTH(X123,1)
)</f>
        <v/>
      </c>
      <c r="Y124" s="75" t="str" cm="1">
        <f t="array" aca="1" ref="Y124" ca="1">_xlfn.IFS(
AND($B$7="Dövrün əvvəlində", Y123&lt;=last_rou_date), DATE(YEAR(Y123)+1, 12, 31),
AND($B$7="Dövrün sonunda", Y123&lt;=last_payment_date), DATE(YEAR(Y123)+1, 12, 31),
TRUE, ""
)</f>
        <v/>
      </c>
      <c r="Z124" s="75" t="str" cm="1">
        <f t="array" aca="1" ref="Z124" ca="1">_xlfn.IFS(
AND($AN$14="Not year_end", Z123&gt;last_payment_date), "",
AND($AN$14="Year_end", Z123&gt;=last_payment_date), "",
AND($AN$14="Year_end"), DATE(YEAR(Z123+1), 12, 31),
AND($AN$14="Not year_end", MONTH(Z123)=12, DAY(Z123)=31), DATE(YEAR(Z122)+1, MONTH(Z122), DAY(Z122)),
AND($AN$14="Not year_end", OR(MONTH(Z123)&lt;&gt;12, DAY(Z123)&lt;&gt;31) ), DATE(YEAR(Z123), 12, 31)
)</f>
        <v/>
      </c>
      <c r="AA124" s="75" t="str" cm="1">
        <f t="array" aca="1" ref="AA124" ca="1">_xlfn.IFS(AA123="", "",
AND(AA123=last_payment_date, OR(MONTH(AA123)&lt;&gt;12, DAY(AA123)&lt;&gt;31) ), DATE(YEAR(AA123), 12, 31),
AND(MONTH(AA123)=12, DAY(AA123)=31, AA123&gt;=last_payment_date), "",
AND(MONTH(AA123)=12, DAY(AA123)&lt;&gt;31),  EOMONTH(AA123,0),
AND(MONTH(AA123)=12, DAY(AA123)=31, $AH$14="Not end"),  EDATE(AA122,1),
AND($AH$14="Not end"), EDATE(AA123, 1),
AND($AH$14="End"), EOMONTH(AA123, 1)
)</f>
        <v/>
      </c>
      <c r="AB124" s="75" t="str" cm="1">
        <f t="array" aca="1" ref="AB124" ca="1">_xlfn.IFS(AB123="","",
AND(AB123=last_rou_date), "",
AND($B$3="İllik"),DATE(YEAR(AB123)+1,MONTH(AB123),DAY(AB123) ),
AND($B$3="Aylıq", $AH$14="Not end"), EDATE(AB123,1),
AND($B$3="Aylıq", $AH$14="End"), EOMONTH(AB123,1)
)</f>
        <v/>
      </c>
      <c r="AC124" s="75" t="str" cm="1">
        <f t="array" aca="1" ref="AC124" ca="1">_xlfn.IFS(
AND($AN$14="Not year_end", AC123&gt;last_rou_date), "",
AND($AN$14="Year_end", AC123&gt;=last_rou_date), "",
AND($AN$14="Year_end"), DATE(YEAR(AC123+1), 12, 31),
AND($AN$14="Not year_end", MONTH(AC123)=12, DAY(AC123)=31), DATE(YEAR(AC122)+1, MONTH(AC122), DAY(AC122)),
AND($AN$14="Not year_end", OR(MONTH(AC123)&lt;&gt;12, DAY(AC123)&lt;&gt;31) ), DATE(YEAR(AC123), 12, 31)
)</f>
        <v/>
      </c>
      <c r="AD124" s="75" t="str" cm="1">
        <f t="array" aca="1" ref="AD124" ca="1">_xlfn.IFS(AD123="", "",
AND(AD123=last_rou_date, OR(MONTH(AD123)&lt;&gt;12, DAY(AD123)&lt;&gt;31) ), DATE(YEAR(AD123), 12, 31),
AND(MONTH(AD123)=12, DAY(AD123)=31, AD123&gt;=last_rou_date), "",
AND(MONTH(AD123)=12, DAY(AD123)&lt;&gt;31),  EOMONTH(AD123,0),
AND(MONTH(AD123)=12, DAY(AD123)=31, $AH$14="Not end"),  EDATE(AD122,1),
AND($AH$14="Not end"), EDATE(AD123, 1),
AND($AH$14="End"), EOMONTH(AD123, 1)
)</f>
        <v/>
      </c>
      <c r="AE124" s="68" t="str" cm="1">
        <f t="array" ref="AE124">_xlfn.IFS(W124="", "",
AND(W124&gt;0, W124&lt;=$B$4, $C$2="İllik artım, faiz olaraq", $D$2&gt;0, $B$3="İllik"), $B$5*((1+$D$2)^(W124-1)),
AND(W124&gt;0, W124&lt;=$B$4, $C$2="İllik artım, faiz olaraq", $D$2&gt;0, $B$3="Aylıq"), $B$5*((1+$D$2)^ROUNDDOWN((W124-1)/12,0)),
AND(W124=1, $C$2="Aşağıdakı kimi dəyişir", ), $B$5,
AND(W124&gt;1, W124&lt;=$B$4, $C$2="Aşağıdakı kimi dəyişir"), IFERROR(VLOOKUP(W124, $C$4:$D$7, 2, FALSE), AE123),
AND(W124&gt;0, W124&lt;=$B$4), $B$5,
TRUE,0 )</f>
        <v/>
      </c>
      <c r="AF124" s="76" t="str">
        <f t="shared" ca="1" si="4"/>
        <v/>
      </c>
    </row>
    <row r="125" spans="1:32" x14ac:dyDescent="0.4">
      <c r="A125" s="13" cm="1">
        <f t="array" aca="1" ref="A125" ca="1">_xlfn.IFS(
AND(SUMIFS(lease_table_interest_accruals, lease_table_dates, A124)&gt;0, COUNTIFS($E$14:E124, "Interest accrual", $A$14:A124, A124)=0),  A124,
AND(SUMIFS(lease_table_payments, lease_table_dates, A124)&gt;0, COUNTIFS($E$14:E124, "Payment", $A$14:A124, A124)=0),  A124,
AND(SUMIFS(rou_table_deprs, rou_table_dates, A124)&gt;0, COUNTIFS($E$14:E124, "Depreciation", $A$14:A124, A124)=0),  A124,
TRUE,  IFERROR(INDEX(rou_table_dates,  MATCH(A124, rou_table_dates)+1, ), "")
)</f>
        <v>45765</v>
      </c>
      <c r="B125" s="1" t="str" cm="1">
        <f t="array" aca="1" ref="B125" ca="1">_xlfn.IFS(
AND(E125="Payment", A125=$B$2), $AM$14,
E125="Payment", $AM$15,
E125="Interest accrual", $AM$18,
E125="Depreciation", $AM$17,
TRUE, "")</f>
        <v>Amortizasiya xərci</v>
      </c>
      <c r="C125" s="1" t="str" cm="1">
        <f t="array" aca="1" ref="C125" ca="1">_xlfn.IFS(
E125="Payment", $AM$19,
E125="Interest accrual", $AM$15,
E125="Depreciation", $AM$16,
TRUE, "")</f>
        <v>İstifadə hüququ - Yığılmış amortizasiya</v>
      </c>
      <c r="D125" s="14" cm="1">
        <f t="array" aca="1" ref="D125" ca="1">_xlfn.IFS(
E125="Payment", _xlfn.XLOOKUP(A125, lease_table_dates, lease_table_payments, 0, 0),
E125="Interest accrual", _xlfn.XLOOKUP(A125, lease_table_dates, lease_table_interest_accruals, 0, 0),
E125="Depreciation", _xlfn.XLOOKUP(A125, rou_table_dates, rou_table_deprs, 0, 0),
TRUE, ""
)</f>
        <v>2765.25</v>
      </c>
      <c r="E125" s="7" t="str" cm="1">
        <f t="array" aca="1" ref="E125" ca="1">_xlfn.IFS(
AND(SUMIFS(lease_table_interest_accruals, lease_table_dates, A125)&gt;0, COUNTIFS($E$14:E124, "Interest accrual", $A$14:A124, A125)=0), "Interest accrual",
AND(SUMIFS(lease_table_payments, lease_table_dates, A125)&gt;0, COUNTIFS($E$14:E124, "Payment", $A$14:A124, A125)=0), "Payment",
AND(SUMIFS(rou_table_deprs, rou_table_dates, A125)&gt;0, COUNTIFS($E$14:E124, "Depreciation", $A$14:A124, A125)=0), "Depreciation",
TRUE,  ""
)</f>
        <v>Depreciation</v>
      </c>
      <c r="G125" s="13" t="str" cm="1">
        <f t="array" aca="1" ref="G125" ca="1">_xlfn.IFS(
AND($B$11="Hə", $B$3="İllik"), Z125,
AND($B$11="Hə", $B$3="Aylıq"), AA125,
$B$11="Yox", X125)</f>
        <v/>
      </c>
      <c r="H125" s="14" t="str" cm="1">
        <f t="array" aca="1" ref="H125" ca="1">_xlfn.IFS( G125="", "",
TRUE, ROUND( H124+I125-J125, 2) )</f>
        <v/>
      </c>
      <c r="I125" s="14" t="str" cm="1">
        <f t="array" aca="1" ref="I125" ca="1">_xlfn.IFS(G125="", "",
G125=last_payment_date, (J125-H124),
 TRUE,  -  (H124- H124* (1+$B$6)^ (_xlfn.DAYS(G125,G124)/365) )
)</f>
        <v/>
      </c>
      <c r="J125" s="14" t="str" cm="1">
        <f t="array" aca="1" ref="J125" ca="1">_xlfn.IFS(G125="", "",
TRUE, _xlfn.XLOOKUP(G125,  payment_dates, payments,0,0)
)</f>
        <v/>
      </c>
      <c r="L125" s="2" t="str" cm="1">
        <f t="array" aca="1" ref="L125" ca="1">_xlfn.IFS(
AND($B$11="Hə", $B$3="İllik"), AC125,
AND($B$11="Hə", $B$3="Aylıq"), AD125,
$B$11="Yox", AB125)</f>
        <v/>
      </c>
      <c r="M125" s="14" t="str" cm="1">
        <f t="array" aca="1" ref="M125" ca="1">_xlfn.IFS( L125="", "",
(M124-N125)&lt;=0.5, 0,
TRUE,  M124-N125)</f>
        <v/>
      </c>
      <c r="N125" s="15" t="str" cm="1">
        <f t="array" aca="1" ref="N125" ca="1">_xlfn.IFS(
L125="", "",
TRUE, MIN(M124, ROUND($M$14/ (last_rou_date - $B$2) * (L125-L124), 2) )
)</f>
        <v/>
      </c>
      <c r="P125" s="22" t="str">
        <f t="shared" ca="1" si="3"/>
        <v/>
      </c>
      <c r="Q125" s="14" t="str" cm="1">
        <f t="array" aca="1" ref="Q125" ca="1">_xlfn.IFS(P125="","",
$B$11="Hə", _xlfn.XLOOKUP(DATE(P125, 12, 31), rou_table_dates, rou_table_nbvs,0, 0),
TRUE,  MAX(0, ROUND($M$14 - $M$14/ (last_rou_date - $B$2) * (DATE(P125,12,31) - $B$2), 2) )
)</f>
        <v/>
      </c>
      <c r="R125" s="57" t="str" cm="1">
        <f t="array" aca="1" ref="R125" ca="1">_xlfn.IFS(P125="","",
$B$11="Hə", _xlfn.XLOOKUP(DATE(P125, 12, 31), lease_table_dates, lease_table_balances,0, 0),
TRUE, IFERROR( XNPV($B$6, IF(payment_dates &gt;DATE(P125, 12, 31), payments,  0),  IF(payment_dates &gt;DATE(P125, 12, 31), payment_dates,  DATE(P125, 12, 31))    ),0)
)</f>
        <v/>
      </c>
      <c r="S125" s="14" t="str" cm="1">
        <f t="array" aca="1" ref="S125" ca="1">_xlfn.IFS(P125="","",
TRUE,  MIN( MIN(Q124, $M$14), ROUND($M$14/ (last_rou_date - $B$2) * (DATE(P125,12,31) - MAX($B$2, DATE(P125-1, 12, 31))), 2) )
)</f>
        <v/>
      </c>
      <c r="T125" s="15" t="str" cm="1">
        <f t="array" aca="1" ref="T125" ca="1">_xlfn.IFS(P125="", "",
ISTEXT(R124), R125- (H125 - SUMIFS( lease_table_payments, lease_table_years, P125) -$AG$14 ),
AND(ISNUMBER(R124), R125&lt;&gt;""),   R125- (R124 - SUMIFS( lease_table_payments, lease_table_years, P125) )
)</f>
        <v/>
      </c>
      <c r="U125" s="14"/>
      <c r="V125" s="73">
        <f t="shared" si="5"/>
        <v>112</v>
      </c>
      <c r="W125" s="74" t="str" cm="1">
        <f t="array" ref="W125">_xlfn.IFS(
OR(W124=$B$4, W124=""),"",
TRUE,W124+1
)</f>
        <v/>
      </c>
      <c r="X125" s="75" t="str" cm="1">
        <f t="array" ref="X125">_xlfn.IFS(X124="","",
W125="", "",
AND($B$3="İllik"),DATE(YEAR(X124)+1,MONTH(X124),DAY(X124) ),
AND($B$3="Aylıq", $AH$14="Not end"), EDATE(X124,1),
AND($B$3="Aylıq", $AH$14="End"), EOMONTH(X124,1)
)</f>
        <v/>
      </c>
      <c r="Y125" s="75" t="str" cm="1">
        <f t="array" aca="1" ref="Y125" ca="1">_xlfn.IFS(
AND($B$7="Dövrün əvvəlində", Y124&lt;=last_rou_date), DATE(YEAR(Y124)+1, 12, 31),
AND($B$7="Dövrün sonunda", Y124&lt;=last_payment_date), DATE(YEAR(Y124)+1, 12, 31),
TRUE, ""
)</f>
        <v/>
      </c>
      <c r="Z125" s="75" t="str" cm="1">
        <f t="array" aca="1" ref="Z125" ca="1">_xlfn.IFS(
AND($AN$14="Not year_end", Z124&gt;last_payment_date), "",
AND($AN$14="Year_end", Z124&gt;=last_payment_date), "",
AND($AN$14="Year_end"), DATE(YEAR(Z124+1), 12, 31),
AND($AN$14="Not year_end", MONTH(Z124)=12, DAY(Z124)=31), DATE(YEAR(Z123)+1, MONTH(Z123), DAY(Z123)),
AND($AN$14="Not year_end", OR(MONTH(Z124)&lt;&gt;12, DAY(Z124)&lt;&gt;31) ), DATE(YEAR(Z124), 12, 31)
)</f>
        <v/>
      </c>
      <c r="AA125" s="75" t="str" cm="1">
        <f t="array" aca="1" ref="AA125" ca="1">_xlfn.IFS(AA124="", "",
AND(AA124=last_payment_date, OR(MONTH(AA124)&lt;&gt;12, DAY(AA124)&lt;&gt;31) ), DATE(YEAR(AA124), 12, 31),
AND(MONTH(AA124)=12, DAY(AA124)=31, AA124&gt;=last_payment_date), "",
AND(MONTH(AA124)=12, DAY(AA124)&lt;&gt;31),  EOMONTH(AA124,0),
AND(MONTH(AA124)=12, DAY(AA124)=31, $AH$14="Not end"),  EDATE(AA123,1),
AND($AH$14="Not end"), EDATE(AA124, 1),
AND($AH$14="End"), EOMONTH(AA124, 1)
)</f>
        <v/>
      </c>
      <c r="AB125" s="75" t="str" cm="1">
        <f t="array" aca="1" ref="AB125" ca="1">_xlfn.IFS(AB124="","",
AND(AB124=last_rou_date), "",
AND($B$3="İllik"),DATE(YEAR(AB124)+1,MONTH(AB124),DAY(AB124) ),
AND($B$3="Aylıq", $AH$14="Not end"), EDATE(AB124,1),
AND($B$3="Aylıq", $AH$14="End"), EOMONTH(AB124,1)
)</f>
        <v/>
      </c>
      <c r="AC125" s="75" t="str" cm="1">
        <f t="array" aca="1" ref="AC125" ca="1">_xlfn.IFS(
AND($AN$14="Not year_end", AC124&gt;last_rou_date), "",
AND($AN$14="Year_end", AC124&gt;=last_rou_date), "",
AND($AN$14="Year_end"), DATE(YEAR(AC124+1), 12, 31),
AND($AN$14="Not year_end", MONTH(AC124)=12, DAY(AC124)=31), DATE(YEAR(AC123)+1, MONTH(AC123), DAY(AC123)),
AND($AN$14="Not year_end", OR(MONTH(AC124)&lt;&gt;12, DAY(AC124)&lt;&gt;31) ), DATE(YEAR(AC124), 12, 31)
)</f>
        <v/>
      </c>
      <c r="AD125" s="75" t="str" cm="1">
        <f t="array" aca="1" ref="AD125" ca="1">_xlfn.IFS(AD124="", "",
AND(AD124=last_rou_date, OR(MONTH(AD124)&lt;&gt;12, DAY(AD124)&lt;&gt;31) ), DATE(YEAR(AD124), 12, 31),
AND(MONTH(AD124)=12, DAY(AD124)=31, AD124&gt;=last_rou_date), "",
AND(MONTH(AD124)=12, DAY(AD124)&lt;&gt;31),  EOMONTH(AD124,0),
AND(MONTH(AD124)=12, DAY(AD124)=31, $AH$14="Not end"),  EDATE(AD123,1),
AND($AH$14="Not end"), EDATE(AD124, 1),
AND($AH$14="End"), EOMONTH(AD124, 1)
)</f>
        <v/>
      </c>
      <c r="AE125" s="68" t="str" cm="1">
        <f t="array" ref="AE125">_xlfn.IFS(W125="", "",
AND(W125&gt;0, W125&lt;=$B$4, $C$2="İllik artım, faiz olaraq", $D$2&gt;0, $B$3="İllik"), $B$5*((1+$D$2)^(W125-1)),
AND(W125&gt;0, W125&lt;=$B$4, $C$2="İllik artım, faiz olaraq", $D$2&gt;0, $B$3="Aylıq"), $B$5*((1+$D$2)^ROUNDDOWN((W125-1)/12,0)),
AND(W125=1, $C$2="Aşağıdakı kimi dəyişir", ), $B$5,
AND(W125&gt;1, W125&lt;=$B$4, $C$2="Aşağıdakı kimi dəyişir"), IFERROR(VLOOKUP(W125, $C$4:$D$7, 2, FALSE), AE124),
AND(W125&gt;0, W125&lt;=$B$4), $B$5,
TRUE,0 )</f>
        <v/>
      </c>
      <c r="AF125" s="76" t="str">
        <f t="shared" ca="1" si="4"/>
        <v/>
      </c>
    </row>
    <row r="126" spans="1:32" x14ac:dyDescent="0.4">
      <c r="A126" s="13" cm="1">
        <f t="array" aca="1" ref="A126" ca="1">_xlfn.IFS(
AND(SUMIFS(lease_table_interest_accruals, lease_table_dates, A125)&gt;0, COUNTIFS($E$14:E125, "Interest accrual", $A$14:A125, A125)=0),  A125,
AND(SUMIFS(lease_table_payments, lease_table_dates, A125)&gt;0, COUNTIFS($E$14:E125, "Payment", $A$14:A125, A125)=0),  A125,
AND(SUMIFS(rou_table_deprs, rou_table_dates, A125)&gt;0, COUNTIFS($E$14:E125, "Depreciation", $A$14:A125, A125)=0),  A125,
TRUE,  IFERROR(INDEX(rou_table_dates,  MATCH(A125, rou_table_dates)+1, ), "")
)</f>
        <v>45795</v>
      </c>
      <c r="B126" s="1" t="str" cm="1">
        <f t="array" aca="1" ref="B126" ca="1">_xlfn.IFS(
AND(E126="Payment", A126=$B$2), $AM$14,
E126="Payment", $AM$15,
E126="Interest accrual", $AM$18,
E126="Depreciation", $AM$17,
TRUE, "")</f>
        <v>Faiz xərci</v>
      </c>
      <c r="C126" s="1" t="str" cm="1">
        <f t="array" aca="1" ref="C126" ca="1">_xlfn.IFS(
E126="Payment", $AM$19,
E126="Interest accrual", $AM$15,
E126="Depreciation", $AM$16,
TRUE, "")</f>
        <v>Lizinq öhdəliyi</v>
      </c>
      <c r="D126" s="14" cm="1">
        <f t="array" aca="1" ref="D126" ca="1">_xlfn.IFS(
E126="Payment", _xlfn.XLOOKUP(A126, lease_table_dates, lease_table_payments, 0, 0),
E126="Interest accrual", _xlfn.XLOOKUP(A126, lease_table_dates, lease_table_interest_accruals, 0, 0),
E126="Depreciation", _xlfn.XLOOKUP(A126, rou_table_dates, rou_table_deprs, 0, 0),
TRUE, ""
)</f>
        <v>390.23273105077533</v>
      </c>
      <c r="E126" s="7" t="str" cm="1">
        <f t="array" aca="1" ref="E126" ca="1">_xlfn.IFS(
AND(SUMIFS(lease_table_interest_accruals, lease_table_dates, A126)&gt;0, COUNTIFS($E$14:E125, "Interest accrual", $A$14:A125, A126)=0), "Interest accrual",
AND(SUMIFS(lease_table_payments, lease_table_dates, A126)&gt;0, COUNTIFS($E$14:E125, "Payment", $A$14:A125, A126)=0), "Payment",
AND(SUMIFS(rou_table_deprs, rou_table_dates, A126)&gt;0, COUNTIFS($E$14:E125, "Depreciation", $A$14:A125, A126)=0), "Depreciation",
TRUE,  ""
)</f>
        <v>Interest accrual</v>
      </c>
      <c r="G126" s="13" t="str" cm="1">
        <f t="array" aca="1" ref="G126" ca="1">_xlfn.IFS(
AND($B$11="Hə", $B$3="İllik"), Z126,
AND($B$11="Hə", $B$3="Aylıq"), AA126,
$B$11="Yox", X126)</f>
        <v/>
      </c>
      <c r="H126" s="14" t="str" cm="1">
        <f t="array" aca="1" ref="H126" ca="1">_xlfn.IFS( G126="", "",
TRUE, ROUND( H125+I126-J126, 2) )</f>
        <v/>
      </c>
      <c r="I126" s="14" t="str" cm="1">
        <f t="array" aca="1" ref="I126" ca="1">_xlfn.IFS(G126="", "",
G126=last_payment_date, (J126-H125),
 TRUE,  -  (H125- H125* (1+$B$6)^ (_xlfn.DAYS(G126,G125)/365) )
)</f>
        <v/>
      </c>
      <c r="J126" s="14" t="str" cm="1">
        <f t="array" aca="1" ref="J126" ca="1">_xlfn.IFS(G126="", "",
TRUE, _xlfn.XLOOKUP(G126,  payment_dates, payments,0,0)
)</f>
        <v/>
      </c>
      <c r="L126" s="2" t="str" cm="1">
        <f t="array" aca="1" ref="L126" ca="1">_xlfn.IFS(
AND($B$11="Hə", $B$3="İllik"), AC126,
AND($B$11="Hə", $B$3="Aylıq"), AD126,
$B$11="Yox", AB126)</f>
        <v/>
      </c>
      <c r="M126" s="14" t="str" cm="1">
        <f t="array" aca="1" ref="M126" ca="1">_xlfn.IFS( L126="", "",
(M125-N126)&lt;=0.5, 0,
TRUE,  M125-N126)</f>
        <v/>
      </c>
      <c r="N126" s="15" t="str" cm="1">
        <f t="array" aca="1" ref="N126" ca="1">_xlfn.IFS(
L126="", "",
TRUE, MIN(M125, ROUND($M$14/ (last_rou_date - $B$2) * (L126-L125), 2) )
)</f>
        <v/>
      </c>
      <c r="P126" s="22" t="str">
        <f t="shared" ca="1" si="3"/>
        <v/>
      </c>
      <c r="Q126" s="14" t="str" cm="1">
        <f t="array" aca="1" ref="Q126" ca="1">_xlfn.IFS(P126="","",
$B$11="Hə", _xlfn.XLOOKUP(DATE(P126, 12, 31), rou_table_dates, rou_table_nbvs,0, 0),
TRUE,  MAX(0, ROUND($M$14 - $M$14/ (last_rou_date - $B$2) * (DATE(P126,12,31) - $B$2), 2) )
)</f>
        <v/>
      </c>
      <c r="R126" s="57" t="str" cm="1">
        <f t="array" aca="1" ref="R126" ca="1">_xlfn.IFS(P126="","",
$B$11="Hə", _xlfn.XLOOKUP(DATE(P126, 12, 31), lease_table_dates, lease_table_balances,0, 0),
TRUE, IFERROR( XNPV($B$6, IF(payment_dates &gt;DATE(P126, 12, 31), payments,  0),  IF(payment_dates &gt;DATE(P126, 12, 31), payment_dates,  DATE(P126, 12, 31))    ),0)
)</f>
        <v/>
      </c>
      <c r="S126" s="14" t="str" cm="1">
        <f t="array" aca="1" ref="S126" ca="1">_xlfn.IFS(P126="","",
TRUE,  MIN( MIN(Q125, $M$14), ROUND($M$14/ (last_rou_date - $B$2) * (DATE(P126,12,31) - MAX($B$2, DATE(P126-1, 12, 31))), 2) )
)</f>
        <v/>
      </c>
      <c r="T126" s="15" t="str" cm="1">
        <f t="array" aca="1" ref="T126" ca="1">_xlfn.IFS(P126="", "",
ISTEXT(R125), R126- (H126 - SUMIFS( lease_table_payments, lease_table_years, P126) -$AG$14 ),
AND(ISNUMBER(R125), R126&lt;&gt;""),   R126- (R125 - SUMIFS( lease_table_payments, lease_table_years, P126) )
)</f>
        <v/>
      </c>
      <c r="U126" s="14"/>
      <c r="V126" s="73">
        <f t="shared" si="5"/>
        <v>113</v>
      </c>
      <c r="W126" s="74" t="str" cm="1">
        <f t="array" ref="W126">_xlfn.IFS(
OR(W125=$B$4, W125=""),"",
TRUE,W125+1
)</f>
        <v/>
      </c>
      <c r="X126" s="75" t="str" cm="1">
        <f t="array" ref="X126">_xlfn.IFS(X125="","",
W126="", "",
AND($B$3="İllik"),DATE(YEAR(X125)+1,MONTH(X125),DAY(X125) ),
AND($B$3="Aylıq", $AH$14="Not end"), EDATE(X125,1),
AND($B$3="Aylıq", $AH$14="End"), EOMONTH(X125,1)
)</f>
        <v/>
      </c>
      <c r="Y126" s="75" t="str" cm="1">
        <f t="array" aca="1" ref="Y126" ca="1">_xlfn.IFS(
AND($B$7="Dövrün əvvəlində", Y125&lt;=last_rou_date), DATE(YEAR(Y125)+1, 12, 31),
AND($B$7="Dövrün sonunda", Y125&lt;=last_payment_date), DATE(YEAR(Y125)+1, 12, 31),
TRUE, ""
)</f>
        <v/>
      </c>
      <c r="Z126" s="75" t="str" cm="1">
        <f t="array" aca="1" ref="Z126" ca="1">_xlfn.IFS(
AND($AN$14="Not year_end", Z125&gt;last_payment_date), "",
AND($AN$14="Year_end", Z125&gt;=last_payment_date), "",
AND($AN$14="Year_end"), DATE(YEAR(Z125+1), 12, 31),
AND($AN$14="Not year_end", MONTH(Z125)=12, DAY(Z125)=31), DATE(YEAR(Z124)+1, MONTH(Z124), DAY(Z124)),
AND($AN$14="Not year_end", OR(MONTH(Z125)&lt;&gt;12, DAY(Z125)&lt;&gt;31) ), DATE(YEAR(Z125), 12, 31)
)</f>
        <v/>
      </c>
      <c r="AA126" s="75" t="str" cm="1">
        <f t="array" aca="1" ref="AA126" ca="1">_xlfn.IFS(AA125="", "",
AND(AA125=last_payment_date, OR(MONTH(AA125)&lt;&gt;12, DAY(AA125)&lt;&gt;31) ), DATE(YEAR(AA125), 12, 31),
AND(MONTH(AA125)=12, DAY(AA125)=31, AA125&gt;=last_payment_date), "",
AND(MONTH(AA125)=12, DAY(AA125)&lt;&gt;31),  EOMONTH(AA125,0),
AND(MONTH(AA125)=12, DAY(AA125)=31, $AH$14="Not end"),  EDATE(AA124,1),
AND($AH$14="Not end"), EDATE(AA125, 1),
AND($AH$14="End"), EOMONTH(AA125, 1)
)</f>
        <v/>
      </c>
      <c r="AB126" s="75" t="str" cm="1">
        <f t="array" aca="1" ref="AB126" ca="1">_xlfn.IFS(AB125="","",
AND(AB125=last_rou_date), "",
AND($B$3="İllik"),DATE(YEAR(AB125)+1,MONTH(AB125),DAY(AB125) ),
AND($B$3="Aylıq", $AH$14="Not end"), EDATE(AB125,1),
AND($B$3="Aylıq", $AH$14="End"), EOMONTH(AB125,1)
)</f>
        <v/>
      </c>
      <c r="AC126" s="75" t="str" cm="1">
        <f t="array" aca="1" ref="AC126" ca="1">_xlfn.IFS(
AND($AN$14="Not year_end", AC125&gt;last_rou_date), "",
AND($AN$14="Year_end", AC125&gt;=last_rou_date), "",
AND($AN$14="Year_end"), DATE(YEAR(AC125+1), 12, 31),
AND($AN$14="Not year_end", MONTH(AC125)=12, DAY(AC125)=31), DATE(YEAR(AC124)+1, MONTH(AC124), DAY(AC124)),
AND($AN$14="Not year_end", OR(MONTH(AC125)&lt;&gt;12, DAY(AC125)&lt;&gt;31) ), DATE(YEAR(AC125), 12, 31)
)</f>
        <v/>
      </c>
      <c r="AD126" s="75" t="str" cm="1">
        <f t="array" aca="1" ref="AD126" ca="1">_xlfn.IFS(AD125="", "",
AND(AD125=last_rou_date, OR(MONTH(AD125)&lt;&gt;12, DAY(AD125)&lt;&gt;31) ), DATE(YEAR(AD125), 12, 31),
AND(MONTH(AD125)=12, DAY(AD125)=31, AD125&gt;=last_rou_date), "",
AND(MONTH(AD125)=12, DAY(AD125)&lt;&gt;31),  EOMONTH(AD125,0),
AND(MONTH(AD125)=12, DAY(AD125)=31, $AH$14="Not end"),  EDATE(AD124,1),
AND($AH$14="Not end"), EDATE(AD125, 1),
AND($AH$14="End"), EOMONTH(AD125, 1)
)</f>
        <v/>
      </c>
      <c r="AE126" s="68" t="str" cm="1">
        <f t="array" ref="AE126">_xlfn.IFS(W126="", "",
AND(W126&gt;0, W126&lt;=$B$4, $C$2="İllik artım, faiz olaraq", $D$2&gt;0, $B$3="İllik"), $B$5*((1+$D$2)^(W126-1)),
AND(W126&gt;0, W126&lt;=$B$4, $C$2="İllik artım, faiz olaraq", $D$2&gt;0, $B$3="Aylıq"), $B$5*((1+$D$2)^ROUNDDOWN((W126-1)/12,0)),
AND(W126=1, $C$2="Aşağıdakı kimi dəyişir", ), $B$5,
AND(W126&gt;1, W126&lt;=$B$4, $C$2="Aşağıdakı kimi dəyişir"), IFERROR(VLOOKUP(W126, $C$4:$D$7, 2, FALSE), AE125),
AND(W126&gt;0, W126&lt;=$B$4), $B$5,
TRUE,0 )</f>
        <v/>
      </c>
      <c r="AF126" s="76" t="str">
        <f t="shared" ca="1" si="4"/>
        <v/>
      </c>
    </row>
    <row r="127" spans="1:32" x14ac:dyDescent="0.4">
      <c r="A127" s="13" cm="1">
        <f t="array" aca="1" ref="A127" ca="1">_xlfn.IFS(
AND(SUMIFS(lease_table_interest_accruals, lease_table_dates, A126)&gt;0, COUNTIFS($E$14:E126, "Interest accrual", $A$14:A126, A126)=0),  A126,
AND(SUMIFS(lease_table_payments, lease_table_dates, A126)&gt;0, COUNTIFS($E$14:E126, "Payment", $A$14:A126, A126)=0),  A126,
AND(SUMIFS(rou_table_deprs, rou_table_dates, A126)&gt;0, COUNTIFS($E$14:E126, "Depreciation", $A$14:A126, A126)=0),  A126,
TRUE,  IFERROR(INDEX(rou_table_dates,  MATCH(A126, rou_table_dates)+1, ), "")
)</f>
        <v>45795</v>
      </c>
      <c r="B127" s="1" t="str" cm="1">
        <f t="array" aca="1" ref="B127" ca="1">_xlfn.IFS(
AND(E127="Payment", A127=$B$2), $AM$14,
E127="Payment", $AM$15,
E127="Interest accrual", $AM$18,
E127="Depreciation", $AM$17,
TRUE, "")</f>
        <v>Lizinq öhdəliyi</v>
      </c>
      <c r="C127" s="1" t="str" cm="1">
        <f t="array" aca="1" ref="C127" ca="1">_xlfn.IFS(
E127="Payment", $AM$19,
E127="Interest accrual", $AM$15,
E127="Depreciation", $AM$16,
TRUE, "")</f>
        <v>Pul vəsaitləri/Kreditor borcları</v>
      </c>
      <c r="D127" s="14" cm="1">
        <f t="array" aca="1" ref="D127" ca="1">_xlfn.IFS(
E127="Payment", _xlfn.XLOOKUP(A127, lease_table_dates, lease_table_payments, 0, 0),
E127="Interest accrual", _xlfn.XLOOKUP(A127, lease_table_dates, lease_table_interest_accruals, 0, 0),
E127="Depreciation", _xlfn.XLOOKUP(A127, rou_table_dates, rou_table_deprs, 0, 0),
TRUE, ""
)</f>
        <v>3400</v>
      </c>
      <c r="E127" s="7" t="str" cm="1">
        <f t="array" aca="1" ref="E127" ca="1">_xlfn.IFS(
AND(SUMIFS(lease_table_interest_accruals, lease_table_dates, A127)&gt;0, COUNTIFS($E$14:E126, "Interest accrual", $A$14:A126, A127)=0), "Interest accrual",
AND(SUMIFS(lease_table_payments, lease_table_dates, A127)&gt;0, COUNTIFS($E$14:E126, "Payment", $A$14:A126, A127)=0), "Payment",
AND(SUMIFS(rou_table_deprs, rou_table_dates, A127)&gt;0, COUNTIFS($E$14:E126, "Depreciation", $A$14:A126, A127)=0), "Depreciation",
TRUE,  ""
)</f>
        <v>Payment</v>
      </c>
      <c r="G127" s="13" t="str" cm="1">
        <f t="array" aca="1" ref="G127" ca="1">_xlfn.IFS(
AND($B$11="Hə", $B$3="İllik"), Z127,
AND($B$11="Hə", $B$3="Aylıq"), AA127,
$B$11="Yox", X127)</f>
        <v/>
      </c>
      <c r="H127" s="14" t="str" cm="1">
        <f t="array" aca="1" ref="H127" ca="1">_xlfn.IFS( G127="", "",
TRUE, ROUND( H126+I127-J127, 2) )</f>
        <v/>
      </c>
      <c r="I127" s="14" t="str" cm="1">
        <f t="array" aca="1" ref="I127" ca="1">_xlfn.IFS(G127="", "",
G127=last_payment_date, (J127-H126),
 TRUE,  -  (H126- H126* (1+$B$6)^ (_xlfn.DAYS(G127,G126)/365) )
)</f>
        <v/>
      </c>
      <c r="J127" s="14" t="str" cm="1">
        <f t="array" aca="1" ref="J127" ca="1">_xlfn.IFS(G127="", "",
TRUE, _xlfn.XLOOKUP(G127,  payment_dates, payments,0,0)
)</f>
        <v/>
      </c>
      <c r="L127" s="2" t="str" cm="1">
        <f t="array" aca="1" ref="L127" ca="1">_xlfn.IFS(
AND($B$11="Hə", $B$3="İllik"), AC127,
AND($B$11="Hə", $B$3="Aylıq"), AD127,
$B$11="Yox", AB127)</f>
        <v/>
      </c>
      <c r="M127" s="14" t="str" cm="1">
        <f t="array" aca="1" ref="M127" ca="1">_xlfn.IFS( L127="", "",
(M126-N127)&lt;=0.5, 0,
TRUE,  M126-N127)</f>
        <v/>
      </c>
      <c r="N127" s="15" t="str" cm="1">
        <f t="array" aca="1" ref="N127" ca="1">_xlfn.IFS(
L127="", "",
TRUE, MIN(M126, ROUND($M$14/ (last_rou_date - $B$2) * (L127-L126), 2) )
)</f>
        <v/>
      </c>
      <c r="P127" s="22" t="str">
        <f t="shared" ca="1" si="3"/>
        <v/>
      </c>
      <c r="Q127" s="14" t="str" cm="1">
        <f t="array" aca="1" ref="Q127" ca="1">_xlfn.IFS(P127="","",
$B$11="Hə", _xlfn.XLOOKUP(DATE(P127, 12, 31), rou_table_dates, rou_table_nbvs,0, 0),
TRUE,  MAX(0, ROUND($M$14 - $M$14/ (last_rou_date - $B$2) * (DATE(P127,12,31) - $B$2), 2) )
)</f>
        <v/>
      </c>
      <c r="R127" s="57" t="str" cm="1">
        <f t="array" aca="1" ref="R127" ca="1">_xlfn.IFS(P127="","",
$B$11="Hə", _xlfn.XLOOKUP(DATE(P127, 12, 31), lease_table_dates, lease_table_balances,0, 0),
TRUE, IFERROR( XNPV($B$6, IF(payment_dates &gt;DATE(P127, 12, 31), payments,  0),  IF(payment_dates &gt;DATE(P127, 12, 31), payment_dates,  DATE(P127, 12, 31))    ),0)
)</f>
        <v/>
      </c>
      <c r="S127" s="14" t="str" cm="1">
        <f t="array" aca="1" ref="S127" ca="1">_xlfn.IFS(P127="","",
TRUE,  MIN( MIN(Q126, $M$14), ROUND($M$14/ (last_rou_date - $B$2) * (DATE(P127,12,31) - MAX($B$2, DATE(P127-1, 12, 31))), 2) )
)</f>
        <v/>
      </c>
      <c r="T127" s="15" t="str" cm="1">
        <f t="array" aca="1" ref="T127" ca="1">_xlfn.IFS(P127="", "",
ISTEXT(R126), R127- (H127 - SUMIFS( lease_table_payments, lease_table_years, P127) -$AG$14 ),
AND(ISNUMBER(R126), R127&lt;&gt;""),   R127- (R126 - SUMIFS( lease_table_payments, lease_table_years, P127) )
)</f>
        <v/>
      </c>
      <c r="U127" s="14"/>
      <c r="V127" s="73">
        <f t="shared" si="5"/>
        <v>114</v>
      </c>
      <c r="W127" s="74" t="str" cm="1">
        <f t="array" ref="W127">_xlfn.IFS(
OR(W126=$B$4, W126=""),"",
TRUE,W126+1
)</f>
        <v/>
      </c>
      <c r="X127" s="75" t="str" cm="1">
        <f t="array" ref="X127">_xlfn.IFS(X126="","",
W127="", "",
AND($B$3="İllik"),DATE(YEAR(X126)+1,MONTH(X126),DAY(X126) ),
AND($B$3="Aylıq", $AH$14="Not end"), EDATE(X126,1),
AND($B$3="Aylıq", $AH$14="End"), EOMONTH(X126,1)
)</f>
        <v/>
      </c>
      <c r="Y127" s="75" t="str" cm="1">
        <f t="array" aca="1" ref="Y127" ca="1">_xlfn.IFS(
AND($B$7="Dövrün əvvəlində", Y126&lt;=last_rou_date), DATE(YEAR(Y126)+1, 12, 31),
AND($B$7="Dövrün sonunda", Y126&lt;=last_payment_date), DATE(YEAR(Y126)+1, 12, 31),
TRUE, ""
)</f>
        <v/>
      </c>
      <c r="Z127" s="75" t="str" cm="1">
        <f t="array" aca="1" ref="Z127" ca="1">_xlfn.IFS(
AND($AN$14="Not year_end", Z126&gt;last_payment_date), "",
AND($AN$14="Year_end", Z126&gt;=last_payment_date), "",
AND($AN$14="Year_end"), DATE(YEAR(Z126+1), 12, 31),
AND($AN$14="Not year_end", MONTH(Z126)=12, DAY(Z126)=31), DATE(YEAR(Z125)+1, MONTH(Z125), DAY(Z125)),
AND($AN$14="Not year_end", OR(MONTH(Z126)&lt;&gt;12, DAY(Z126)&lt;&gt;31) ), DATE(YEAR(Z126), 12, 31)
)</f>
        <v/>
      </c>
      <c r="AA127" s="75" t="str" cm="1">
        <f t="array" aca="1" ref="AA127" ca="1">_xlfn.IFS(AA126="", "",
AND(AA126=last_payment_date, OR(MONTH(AA126)&lt;&gt;12, DAY(AA126)&lt;&gt;31) ), DATE(YEAR(AA126), 12, 31),
AND(MONTH(AA126)=12, DAY(AA126)=31, AA126&gt;=last_payment_date), "",
AND(MONTH(AA126)=12, DAY(AA126)&lt;&gt;31),  EOMONTH(AA126,0),
AND(MONTH(AA126)=12, DAY(AA126)=31, $AH$14="Not end"),  EDATE(AA125,1),
AND($AH$14="Not end"), EDATE(AA126, 1),
AND($AH$14="End"), EOMONTH(AA126, 1)
)</f>
        <v/>
      </c>
      <c r="AB127" s="75" t="str" cm="1">
        <f t="array" aca="1" ref="AB127" ca="1">_xlfn.IFS(AB126="","",
AND(AB126=last_rou_date), "",
AND($B$3="İllik"),DATE(YEAR(AB126)+1,MONTH(AB126),DAY(AB126) ),
AND($B$3="Aylıq", $AH$14="Not end"), EDATE(AB126,1),
AND($B$3="Aylıq", $AH$14="End"), EOMONTH(AB126,1)
)</f>
        <v/>
      </c>
      <c r="AC127" s="75" t="str" cm="1">
        <f t="array" aca="1" ref="AC127" ca="1">_xlfn.IFS(
AND($AN$14="Not year_end", AC126&gt;last_rou_date), "",
AND($AN$14="Year_end", AC126&gt;=last_rou_date), "",
AND($AN$14="Year_end"), DATE(YEAR(AC126+1), 12, 31),
AND($AN$14="Not year_end", MONTH(AC126)=12, DAY(AC126)=31), DATE(YEAR(AC125)+1, MONTH(AC125), DAY(AC125)),
AND($AN$14="Not year_end", OR(MONTH(AC126)&lt;&gt;12, DAY(AC126)&lt;&gt;31) ), DATE(YEAR(AC126), 12, 31)
)</f>
        <v/>
      </c>
      <c r="AD127" s="75" t="str" cm="1">
        <f t="array" aca="1" ref="AD127" ca="1">_xlfn.IFS(AD126="", "",
AND(AD126=last_rou_date, OR(MONTH(AD126)&lt;&gt;12, DAY(AD126)&lt;&gt;31) ), DATE(YEAR(AD126), 12, 31),
AND(MONTH(AD126)=12, DAY(AD126)=31, AD126&gt;=last_rou_date), "",
AND(MONTH(AD126)=12, DAY(AD126)&lt;&gt;31),  EOMONTH(AD126,0),
AND(MONTH(AD126)=12, DAY(AD126)=31, $AH$14="Not end"),  EDATE(AD125,1),
AND($AH$14="Not end"), EDATE(AD126, 1),
AND($AH$14="End"), EOMONTH(AD126, 1)
)</f>
        <v/>
      </c>
      <c r="AE127" s="68" t="str" cm="1">
        <f t="array" ref="AE127">_xlfn.IFS(W127="", "",
AND(W127&gt;0, W127&lt;=$B$4, $C$2="İllik artım, faiz olaraq", $D$2&gt;0, $B$3="İllik"), $B$5*((1+$D$2)^(W127-1)),
AND(W127&gt;0, W127&lt;=$B$4, $C$2="İllik artım, faiz olaraq", $D$2&gt;0, $B$3="Aylıq"), $B$5*((1+$D$2)^ROUNDDOWN((W127-1)/12,0)),
AND(W127=1, $C$2="Aşağıdakı kimi dəyişir", ), $B$5,
AND(W127&gt;1, W127&lt;=$B$4, $C$2="Aşağıdakı kimi dəyişir"), IFERROR(VLOOKUP(W127, $C$4:$D$7, 2, FALSE), AE126),
AND(W127&gt;0, W127&lt;=$B$4), $B$5,
TRUE,0 )</f>
        <v/>
      </c>
      <c r="AF127" s="76" t="str">
        <f t="shared" ca="1" si="4"/>
        <v/>
      </c>
    </row>
    <row r="128" spans="1:32" x14ac:dyDescent="0.4">
      <c r="A128" s="13" cm="1">
        <f t="array" aca="1" ref="A128" ca="1">_xlfn.IFS(
AND(SUMIFS(lease_table_interest_accruals, lease_table_dates, A127)&gt;0, COUNTIFS($E$14:E127, "Interest accrual", $A$14:A127, A127)=0),  A127,
AND(SUMIFS(lease_table_payments, lease_table_dates, A127)&gt;0, COUNTIFS($E$14:E127, "Payment", $A$14:A127, A127)=0),  A127,
AND(SUMIFS(rou_table_deprs, rou_table_dates, A127)&gt;0, COUNTIFS($E$14:E127, "Depreciation", $A$14:A127, A127)=0),  A127,
TRUE,  IFERROR(INDEX(rou_table_dates,  MATCH(A127, rou_table_dates)+1, ), "")
)</f>
        <v>45795</v>
      </c>
      <c r="B128" s="1" t="str" cm="1">
        <f t="array" aca="1" ref="B128" ca="1">_xlfn.IFS(
AND(E128="Payment", A128=$B$2), $AM$14,
E128="Payment", $AM$15,
E128="Interest accrual", $AM$18,
E128="Depreciation", $AM$17,
TRUE, "")</f>
        <v>Amortizasiya xərci</v>
      </c>
      <c r="C128" s="1" t="str" cm="1">
        <f t="array" aca="1" ref="C128" ca="1">_xlfn.IFS(
E128="Payment", $AM$19,
E128="Interest accrual", $AM$15,
E128="Depreciation", $AM$16,
TRUE, "")</f>
        <v>İstifadə hüququ - Yığılmış amortizasiya</v>
      </c>
      <c r="D128" s="14" cm="1">
        <f t="array" aca="1" ref="D128" ca="1">_xlfn.IFS(
E128="Payment", _xlfn.XLOOKUP(A128, lease_table_dates, lease_table_payments, 0, 0),
E128="Interest accrual", _xlfn.XLOOKUP(A128, lease_table_dates, lease_table_interest_accruals, 0, 0),
E128="Depreciation", _xlfn.XLOOKUP(A128, rou_table_dates, rou_table_deprs, 0, 0),
TRUE, ""
)</f>
        <v>2676.05</v>
      </c>
      <c r="E128" s="7" t="str" cm="1">
        <f t="array" aca="1" ref="E128" ca="1">_xlfn.IFS(
AND(SUMIFS(lease_table_interest_accruals, lease_table_dates, A128)&gt;0, COUNTIFS($E$14:E127, "Interest accrual", $A$14:A127, A128)=0), "Interest accrual",
AND(SUMIFS(lease_table_payments, lease_table_dates, A128)&gt;0, COUNTIFS($E$14:E127, "Payment", $A$14:A127, A128)=0), "Payment",
AND(SUMIFS(rou_table_deprs, rou_table_dates, A128)&gt;0, COUNTIFS($E$14:E127, "Depreciation", $A$14:A127, A128)=0), "Depreciation",
TRUE,  ""
)</f>
        <v>Depreciation</v>
      </c>
      <c r="G128" s="13" t="str" cm="1">
        <f t="array" aca="1" ref="G128" ca="1">_xlfn.IFS(
AND($B$11="Hə", $B$3="İllik"), Z128,
AND($B$11="Hə", $B$3="Aylıq"), AA128,
$B$11="Yox", X128)</f>
        <v/>
      </c>
      <c r="H128" s="14" t="str" cm="1">
        <f t="array" aca="1" ref="H128" ca="1">_xlfn.IFS( G128="", "",
TRUE, ROUND( H127+I128-J128, 2) )</f>
        <v/>
      </c>
      <c r="I128" s="14" t="str" cm="1">
        <f t="array" aca="1" ref="I128" ca="1">_xlfn.IFS(G128="", "",
G128=last_payment_date, (J128-H127),
 TRUE,  -  (H127- H127* (1+$B$6)^ (_xlfn.DAYS(G128,G127)/365) )
)</f>
        <v/>
      </c>
      <c r="J128" s="14" t="str" cm="1">
        <f t="array" aca="1" ref="J128" ca="1">_xlfn.IFS(G128="", "",
TRUE, _xlfn.XLOOKUP(G128,  payment_dates, payments,0,0)
)</f>
        <v/>
      </c>
      <c r="L128" s="2" t="str" cm="1">
        <f t="array" aca="1" ref="L128" ca="1">_xlfn.IFS(
AND($B$11="Hə", $B$3="İllik"), AC128,
AND($B$11="Hə", $B$3="Aylıq"), AD128,
$B$11="Yox", AB128)</f>
        <v/>
      </c>
      <c r="M128" s="14" t="str" cm="1">
        <f t="array" aca="1" ref="M128" ca="1">_xlfn.IFS( L128="", "",
(M127-N128)&lt;=0.5, 0,
TRUE,  M127-N128)</f>
        <v/>
      </c>
      <c r="N128" s="15" t="str" cm="1">
        <f t="array" aca="1" ref="N128" ca="1">_xlfn.IFS(
L128="", "",
TRUE, MIN(M127, ROUND($M$14/ (last_rou_date - $B$2) * (L128-L127), 2) )
)</f>
        <v/>
      </c>
      <c r="P128" s="22" t="str">
        <f t="shared" ca="1" si="3"/>
        <v/>
      </c>
      <c r="Q128" s="14" t="str" cm="1">
        <f t="array" aca="1" ref="Q128" ca="1">_xlfn.IFS(P128="","",
$B$11="Hə", _xlfn.XLOOKUP(DATE(P128, 12, 31), rou_table_dates, rou_table_nbvs,0, 0),
TRUE,  MAX(0, ROUND($M$14 - $M$14/ (last_rou_date - $B$2) * (DATE(P128,12,31) - $B$2), 2) )
)</f>
        <v/>
      </c>
      <c r="R128" s="57" t="str" cm="1">
        <f t="array" aca="1" ref="R128" ca="1">_xlfn.IFS(P128="","",
$B$11="Hə", _xlfn.XLOOKUP(DATE(P128, 12, 31), lease_table_dates, lease_table_balances,0, 0),
TRUE, IFERROR( XNPV($B$6, IF(payment_dates &gt;DATE(P128, 12, 31), payments,  0),  IF(payment_dates &gt;DATE(P128, 12, 31), payment_dates,  DATE(P128, 12, 31))    ),0)
)</f>
        <v/>
      </c>
      <c r="S128" s="14" t="str" cm="1">
        <f t="array" aca="1" ref="S128" ca="1">_xlfn.IFS(P128="","",
TRUE,  MIN( MIN(Q127, $M$14), ROUND($M$14/ (last_rou_date - $B$2) * (DATE(P128,12,31) - MAX($B$2, DATE(P128-1, 12, 31))), 2) )
)</f>
        <v/>
      </c>
      <c r="T128" s="15" t="str" cm="1">
        <f t="array" aca="1" ref="T128" ca="1">_xlfn.IFS(P128="", "",
ISTEXT(R127), R128- (H128 - SUMIFS( lease_table_payments, lease_table_years, P128) -$AG$14 ),
AND(ISNUMBER(R127), R128&lt;&gt;""),   R128- (R127 - SUMIFS( lease_table_payments, lease_table_years, P128) )
)</f>
        <v/>
      </c>
      <c r="U128" s="14"/>
      <c r="V128" s="73">
        <f t="shared" si="5"/>
        <v>115</v>
      </c>
      <c r="W128" s="74" t="str" cm="1">
        <f t="array" ref="W128">_xlfn.IFS(
OR(W127=$B$4, W127=""),"",
TRUE,W127+1
)</f>
        <v/>
      </c>
      <c r="X128" s="75" t="str" cm="1">
        <f t="array" ref="X128">_xlfn.IFS(X127="","",
W128="", "",
AND($B$3="İllik"),DATE(YEAR(X127)+1,MONTH(X127),DAY(X127) ),
AND($B$3="Aylıq", $AH$14="Not end"), EDATE(X127,1),
AND($B$3="Aylıq", $AH$14="End"), EOMONTH(X127,1)
)</f>
        <v/>
      </c>
      <c r="Y128" s="75" t="str" cm="1">
        <f t="array" aca="1" ref="Y128" ca="1">_xlfn.IFS(
AND($B$7="Dövrün əvvəlində", Y127&lt;=last_rou_date), DATE(YEAR(Y127)+1, 12, 31),
AND($B$7="Dövrün sonunda", Y127&lt;=last_payment_date), DATE(YEAR(Y127)+1, 12, 31),
TRUE, ""
)</f>
        <v/>
      </c>
      <c r="Z128" s="75" t="str" cm="1">
        <f t="array" aca="1" ref="Z128" ca="1">_xlfn.IFS(
AND($AN$14="Not year_end", Z127&gt;last_payment_date), "",
AND($AN$14="Year_end", Z127&gt;=last_payment_date), "",
AND($AN$14="Year_end"), DATE(YEAR(Z127+1), 12, 31),
AND($AN$14="Not year_end", MONTH(Z127)=12, DAY(Z127)=31), DATE(YEAR(Z126)+1, MONTH(Z126), DAY(Z126)),
AND($AN$14="Not year_end", OR(MONTH(Z127)&lt;&gt;12, DAY(Z127)&lt;&gt;31) ), DATE(YEAR(Z127), 12, 31)
)</f>
        <v/>
      </c>
      <c r="AA128" s="75" t="str" cm="1">
        <f t="array" aca="1" ref="AA128" ca="1">_xlfn.IFS(AA127="", "",
AND(AA127=last_payment_date, OR(MONTH(AA127)&lt;&gt;12, DAY(AA127)&lt;&gt;31) ), DATE(YEAR(AA127), 12, 31),
AND(MONTH(AA127)=12, DAY(AA127)=31, AA127&gt;=last_payment_date), "",
AND(MONTH(AA127)=12, DAY(AA127)&lt;&gt;31),  EOMONTH(AA127,0),
AND(MONTH(AA127)=12, DAY(AA127)=31, $AH$14="Not end"),  EDATE(AA126,1),
AND($AH$14="Not end"), EDATE(AA127, 1),
AND($AH$14="End"), EOMONTH(AA127, 1)
)</f>
        <v/>
      </c>
      <c r="AB128" s="75" t="str" cm="1">
        <f t="array" aca="1" ref="AB128" ca="1">_xlfn.IFS(AB127="","",
AND(AB127=last_rou_date), "",
AND($B$3="İllik"),DATE(YEAR(AB127)+1,MONTH(AB127),DAY(AB127) ),
AND($B$3="Aylıq", $AH$14="Not end"), EDATE(AB127,1),
AND($B$3="Aylıq", $AH$14="End"), EOMONTH(AB127,1)
)</f>
        <v/>
      </c>
      <c r="AC128" s="75" t="str" cm="1">
        <f t="array" aca="1" ref="AC128" ca="1">_xlfn.IFS(
AND($AN$14="Not year_end", AC127&gt;last_rou_date), "",
AND($AN$14="Year_end", AC127&gt;=last_rou_date), "",
AND($AN$14="Year_end"), DATE(YEAR(AC127+1), 12, 31),
AND($AN$14="Not year_end", MONTH(AC127)=12, DAY(AC127)=31), DATE(YEAR(AC126)+1, MONTH(AC126), DAY(AC126)),
AND($AN$14="Not year_end", OR(MONTH(AC127)&lt;&gt;12, DAY(AC127)&lt;&gt;31) ), DATE(YEAR(AC127), 12, 31)
)</f>
        <v/>
      </c>
      <c r="AD128" s="75" t="str" cm="1">
        <f t="array" aca="1" ref="AD128" ca="1">_xlfn.IFS(AD127="", "",
AND(AD127=last_rou_date, OR(MONTH(AD127)&lt;&gt;12, DAY(AD127)&lt;&gt;31) ), DATE(YEAR(AD127), 12, 31),
AND(MONTH(AD127)=12, DAY(AD127)=31, AD127&gt;=last_rou_date), "",
AND(MONTH(AD127)=12, DAY(AD127)&lt;&gt;31),  EOMONTH(AD127,0),
AND(MONTH(AD127)=12, DAY(AD127)=31, $AH$14="Not end"),  EDATE(AD126,1),
AND($AH$14="Not end"), EDATE(AD127, 1),
AND($AH$14="End"), EOMONTH(AD127, 1)
)</f>
        <v/>
      </c>
      <c r="AE128" s="68" t="str" cm="1">
        <f t="array" ref="AE128">_xlfn.IFS(W128="", "",
AND(W128&gt;0, W128&lt;=$B$4, $C$2="İllik artım, faiz olaraq", $D$2&gt;0, $B$3="İllik"), $B$5*((1+$D$2)^(W128-1)),
AND(W128&gt;0, W128&lt;=$B$4, $C$2="İllik artım, faiz olaraq", $D$2&gt;0, $B$3="Aylıq"), $B$5*((1+$D$2)^ROUNDDOWN((W128-1)/12,0)),
AND(W128=1, $C$2="Aşağıdakı kimi dəyişir", ), $B$5,
AND(W128&gt;1, W128&lt;=$B$4, $C$2="Aşağıdakı kimi dəyişir"), IFERROR(VLOOKUP(W128, $C$4:$D$7, 2, FALSE), AE127),
AND(W128&gt;0, W128&lt;=$B$4), $B$5,
TRUE,0 )</f>
        <v/>
      </c>
      <c r="AF128" s="76" t="str">
        <f t="shared" ca="1" si="4"/>
        <v/>
      </c>
    </row>
    <row r="129" spans="1:32" x14ac:dyDescent="0.4">
      <c r="A129" s="13" cm="1">
        <f t="array" aca="1" ref="A129" ca="1">_xlfn.IFS(
AND(SUMIFS(lease_table_interest_accruals, lease_table_dates, A128)&gt;0, COUNTIFS($E$14:E128, "Interest accrual", $A$14:A128, A128)=0),  A128,
AND(SUMIFS(lease_table_payments, lease_table_dates, A128)&gt;0, COUNTIFS($E$14:E128, "Payment", $A$14:A128, A128)=0),  A128,
AND(SUMIFS(rou_table_deprs, rou_table_dates, A128)&gt;0, COUNTIFS($E$14:E128, "Depreciation", $A$14:A128, A128)=0),  A128,
TRUE,  IFERROR(INDEX(rou_table_dates,  MATCH(A128, rou_table_dates)+1, ), "")
)</f>
        <v>45826</v>
      </c>
      <c r="B129" s="1" t="str" cm="1">
        <f t="array" aca="1" ref="B129" ca="1">_xlfn.IFS(
AND(E129="Payment", A129=$B$2), $AM$14,
E129="Payment", $AM$15,
E129="Interest accrual", $AM$18,
E129="Depreciation", $AM$17,
TRUE, "")</f>
        <v>Faiz xərci</v>
      </c>
      <c r="C129" s="1" t="str" cm="1">
        <f t="array" aca="1" ref="C129" ca="1">_xlfn.IFS(
E129="Payment", $AM$19,
E129="Interest accrual", $AM$15,
E129="Depreciation", $AM$16,
TRUE, "")</f>
        <v>Lizinq öhdəliyi</v>
      </c>
      <c r="D129" s="14" cm="1">
        <f t="array" aca="1" ref="D129" ca="1">_xlfn.IFS(
E129="Payment", _xlfn.XLOOKUP(A129, lease_table_dates, lease_table_payments, 0, 0),
E129="Interest accrual", _xlfn.XLOOKUP(A129, lease_table_dates, lease_table_interest_accruals, 0, 0),
E129="Depreciation", _xlfn.XLOOKUP(A129, rou_table_dates, rou_table_deprs, 0, 0),
TRUE, ""
)</f>
        <v>373.96390573363897</v>
      </c>
      <c r="E129" s="7" t="str" cm="1">
        <f t="array" aca="1" ref="E129" ca="1">_xlfn.IFS(
AND(SUMIFS(lease_table_interest_accruals, lease_table_dates, A129)&gt;0, COUNTIFS($E$14:E128, "Interest accrual", $A$14:A128, A129)=0), "Interest accrual",
AND(SUMIFS(lease_table_payments, lease_table_dates, A129)&gt;0, COUNTIFS($E$14:E128, "Payment", $A$14:A128, A129)=0), "Payment",
AND(SUMIFS(rou_table_deprs, rou_table_dates, A129)&gt;0, COUNTIFS($E$14:E128, "Depreciation", $A$14:A128, A129)=0), "Depreciation",
TRUE,  ""
)</f>
        <v>Interest accrual</v>
      </c>
      <c r="G129" s="13" t="str" cm="1">
        <f t="array" aca="1" ref="G129" ca="1">_xlfn.IFS(
AND($B$11="Hə", $B$3="İllik"), Z129,
AND($B$11="Hə", $B$3="Aylıq"), AA129,
$B$11="Yox", X129)</f>
        <v/>
      </c>
      <c r="H129" s="14" t="str" cm="1">
        <f t="array" aca="1" ref="H129" ca="1">_xlfn.IFS( G129="", "",
TRUE, ROUND( H128+I129-J129, 2) )</f>
        <v/>
      </c>
      <c r="I129" s="14" t="str" cm="1">
        <f t="array" aca="1" ref="I129" ca="1">_xlfn.IFS(G129="", "",
G129=last_payment_date, (J129-H128),
 TRUE,  -  (H128- H128* (1+$B$6)^ (_xlfn.DAYS(G129,G128)/365) )
)</f>
        <v/>
      </c>
      <c r="J129" s="14" t="str" cm="1">
        <f t="array" aca="1" ref="J129" ca="1">_xlfn.IFS(G129="", "",
TRUE, _xlfn.XLOOKUP(G129,  payment_dates, payments,0,0)
)</f>
        <v/>
      </c>
      <c r="L129" s="2" t="str" cm="1">
        <f t="array" aca="1" ref="L129" ca="1">_xlfn.IFS(
AND($B$11="Hə", $B$3="İllik"), AC129,
AND($B$11="Hə", $B$3="Aylıq"), AD129,
$B$11="Yox", AB129)</f>
        <v/>
      </c>
      <c r="M129" s="14" t="str" cm="1">
        <f t="array" aca="1" ref="M129" ca="1">_xlfn.IFS( L129="", "",
(M128-N129)&lt;=0.5, 0,
TRUE,  M128-N129)</f>
        <v/>
      </c>
      <c r="N129" s="15" t="str" cm="1">
        <f t="array" aca="1" ref="N129" ca="1">_xlfn.IFS(
L129="", "",
TRUE, MIN(M128, ROUND($M$14/ (last_rou_date - $B$2) * (L129-L128), 2) )
)</f>
        <v/>
      </c>
      <c r="P129" s="22" t="str">
        <f t="shared" ca="1" si="3"/>
        <v/>
      </c>
      <c r="Q129" s="14" t="str" cm="1">
        <f t="array" aca="1" ref="Q129" ca="1">_xlfn.IFS(P129="","",
$B$11="Hə", _xlfn.XLOOKUP(DATE(P129, 12, 31), rou_table_dates, rou_table_nbvs,0, 0),
TRUE,  MAX(0, ROUND($M$14 - $M$14/ (last_rou_date - $B$2) * (DATE(P129,12,31) - $B$2), 2) )
)</f>
        <v/>
      </c>
      <c r="R129" s="57" t="str" cm="1">
        <f t="array" aca="1" ref="R129" ca="1">_xlfn.IFS(P129="","",
$B$11="Hə", _xlfn.XLOOKUP(DATE(P129, 12, 31), lease_table_dates, lease_table_balances,0, 0),
TRUE, IFERROR( XNPV($B$6, IF(payment_dates &gt;DATE(P129, 12, 31), payments,  0),  IF(payment_dates &gt;DATE(P129, 12, 31), payment_dates,  DATE(P129, 12, 31))    ),0)
)</f>
        <v/>
      </c>
      <c r="S129" s="14" t="str" cm="1">
        <f t="array" aca="1" ref="S129" ca="1">_xlfn.IFS(P129="","",
TRUE,  MIN( MIN(Q128, $M$14), ROUND($M$14/ (last_rou_date - $B$2) * (DATE(P129,12,31) - MAX($B$2, DATE(P129-1, 12, 31))), 2) )
)</f>
        <v/>
      </c>
      <c r="T129" s="15" t="str" cm="1">
        <f t="array" aca="1" ref="T129" ca="1">_xlfn.IFS(P129="", "",
ISTEXT(R128), R129- (H129 - SUMIFS( lease_table_payments, lease_table_years, P129) -$AG$14 ),
AND(ISNUMBER(R128), R129&lt;&gt;""),   R129- (R128 - SUMIFS( lease_table_payments, lease_table_years, P129) )
)</f>
        <v/>
      </c>
      <c r="U129" s="14"/>
      <c r="V129" s="73">
        <f t="shared" si="5"/>
        <v>116</v>
      </c>
      <c r="W129" s="74" t="str" cm="1">
        <f t="array" ref="W129">_xlfn.IFS(
OR(W128=$B$4, W128=""),"",
TRUE,W128+1
)</f>
        <v/>
      </c>
      <c r="X129" s="75" t="str" cm="1">
        <f t="array" ref="X129">_xlfn.IFS(X128="","",
W129="", "",
AND($B$3="İllik"),DATE(YEAR(X128)+1,MONTH(X128),DAY(X128) ),
AND($B$3="Aylıq", $AH$14="Not end"), EDATE(X128,1),
AND($B$3="Aylıq", $AH$14="End"), EOMONTH(X128,1)
)</f>
        <v/>
      </c>
      <c r="Y129" s="75" t="str" cm="1">
        <f t="array" aca="1" ref="Y129" ca="1">_xlfn.IFS(
AND($B$7="Dövrün əvvəlində", Y128&lt;=last_rou_date), DATE(YEAR(Y128)+1, 12, 31),
AND($B$7="Dövrün sonunda", Y128&lt;=last_payment_date), DATE(YEAR(Y128)+1, 12, 31),
TRUE, ""
)</f>
        <v/>
      </c>
      <c r="Z129" s="75" t="str" cm="1">
        <f t="array" aca="1" ref="Z129" ca="1">_xlfn.IFS(
AND($AN$14="Not year_end", Z128&gt;last_payment_date), "",
AND($AN$14="Year_end", Z128&gt;=last_payment_date), "",
AND($AN$14="Year_end"), DATE(YEAR(Z128+1), 12, 31),
AND($AN$14="Not year_end", MONTH(Z128)=12, DAY(Z128)=31), DATE(YEAR(Z127)+1, MONTH(Z127), DAY(Z127)),
AND($AN$14="Not year_end", OR(MONTH(Z128)&lt;&gt;12, DAY(Z128)&lt;&gt;31) ), DATE(YEAR(Z128), 12, 31)
)</f>
        <v/>
      </c>
      <c r="AA129" s="75" t="str" cm="1">
        <f t="array" aca="1" ref="AA129" ca="1">_xlfn.IFS(AA128="", "",
AND(AA128=last_payment_date, OR(MONTH(AA128)&lt;&gt;12, DAY(AA128)&lt;&gt;31) ), DATE(YEAR(AA128), 12, 31),
AND(MONTH(AA128)=12, DAY(AA128)=31, AA128&gt;=last_payment_date), "",
AND(MONTH(AA128)=12, DAY(AA128)&lt;&gt;31),  EOMONTH(AA128,0),
AND(MONTH(AA128)=12, DAY(AA128)=31, $AH$14="Not end"),  EDATE(AA127,1),
AND($AH$14="Not end"), EDATE(AA128, 1),
AND($AH$14="End"), EOMONTH(AA128, 1)
)</f>
        <v/>
      </c>
      <c r="AB129" s="75" t="str" cm="1">
        <f t="array" aca="1" ref="AB129" ca="1">_xlfn.IFS(AB128="","",
AND(AB128=last_rou_date), "",
AND($B$3="İllik"),DATE(YEAR(AB128)+1,MONTH(AB128),DAY(AB128) ),
AND($B$3="Aylıq", $AH$14="Not end"), EDATE(AB128,1),
AND($B$3="Aylıq", $AH$14="End"), EOMONTH(AB128,1)
)</f>
        <v/>
      </c>
      <c r="AC129" s="75" t="str" cm="1">
        <f t="array" aca="1" ref="AC129" ca="1">_xlfn.IFS(
AND($AN$14="Not year_end", AC128&gt;last_rou_date), "",
AND($AN$14="Year_end", AC128&gt;=last_rou_date), "",
AND($AN$14="Year_end"), DATE(YEAR(AC128+1), 12, 31),
AND($AN$14="Not year_end", MONTH(AC128)=12, DAY(AC128)=31), DATE(YEAR(AC127)+1, MONTH(AC127), DAY(AC127)),
AND($AN$14="Not year_end", OR(MONTH(AC128)&lt;&gt;12, DAY(AC128)&lt;&gt;31) ), DATE(YEAR(AC128), 12, 31)
)</f>
        <v/>
      </c>
      <c r="AD129" s="75" t="str" cm="1">
        <f t="array" aca="1" ref="AD129" ca="1">_xlfn.IFS(AD128="", "",
AND(AD128=last_rou_date, OR(MONTH(AD128)&lt;&gt;12, DAY(AD128)&lt;&gt;31) ), DATE(YEAR(AD128), 12, 31),
AND(MONTH(AD128)=12, DAY(AD128)=31, AD128&gt;=last_rou_date), "",
AND(MONTH(AD128)=12, DAY(AD128)&lt;&gt;31),  EOMONTH(AD128,0),
AND(MONTH(AD128)=12, DAY(AD128)=31, $AH$14="Not end"),  EDATE(AD127,1),
AND($AH$14="Not end"), EDATE(AD128, 1),
AND($AH$14="End"), EOMONTH(AD128, 1)
)</f>
        <v/>
      </c>
      <c r="AE129" s="68" t="str" cm="1">
        <f t="array" ref="AE129">_xlfn.IFS(W129="", "",
AND(W129&gt;0, W129&lt;=$B$4, $C$2="İllik artım, faiz olaraq", $D$2&gt;0, $B$3="İllik"), $B$5*((1+$D$2)^(W129-1)),
AND(W129&gt;0, W129&lt;=$B$4, $C$2="İllik artım, faiz olaraq", $D$2&gt;0, $B$3="Aylıq"), $B$5*((1+$D$2)^ROUNDDOWN((W129-1)/12,0)),
AND(W129=1, $C$2="Aşağıdakı kimi dəyişir", ), $B$5,
AND(W129&gt;1, W129&lt;=$B$4, $C$2="Aşağıdakı kimi dəyişir"), IFERROR(VLOOKUP(W129, $C$4:$D$7, 2, FALSE), AE128),
AND(W129&gt;0, W129&lt;=$B$4), $B$5,
TRUE,0 )</f>
        <v/>
      </c>
      <c r="AF129" s="76" t="str">
        <f t="shared" ca="1" si="4"/>
        <v/>
      </c>
    </row>
    <row r="130" spans="1:32" x14ac:dyDescent="0.4">
      <c r="A130" s="13" cm="1">
        <f t="array" aca="1" ref="A130" ca="1">_xlfn.IFS(
AND(SUMIFS(lease_table_interest_accruals, lease_table_dates, A129)&gt;0, COUNTIFS($E$14:E129, "Interest accrual", $A$14:A129, A129)=0),  A129,
AND(SUMIFS(lease_table_payments, lease_table_dates, A129)&gt;0, COUNTIFS($E$14:E129, "Payment", $A$14:A129, A129)=0),  A129,
AND(SUMIFS(rou_table_deprs, rou_table_dates, A129)&gt;0, COUNTIFS($E$14:E129, "Depreciation", $A$14:A129, A129)=0),  A129,
TRUE,  IFERROR(INDEX(rou_table_dates,  MATCH(A129, rou_table_dates)+1, ), "")
)</f>
        <v>45826</v>
      </c>
      <c r="B130" s="1" t="str" cm="1">
        <f t="array" aca="1" ref="B130" ca="1">_xlfn.IFS(
AND(E130="Payment", A130=$B$2), $AM$14,
E130="Payment", $AM$15,
E130="Interest accrual", $AM$18,
E130="Depreciation", $AM$17,
TRUE, "")</f>
        <v>Lizinq öhdəliyi</v>
      </c>
      <c r="C130" s="1" t="str" cm="1">
        <f t="array" aca="1" ref="C130" ca="1">_xlfn.IFS(
E130="Payment", $AM$19,
E130="Interest accrual", $AM$15,
E130="Depreciation", $AM$16,
TRUE, "")</f>
        <v>Pul vəsaitləri/Kreditor borcları</v>
      </c>
      <c r="D130" s="14" cm="1">
        <f t="array" aca="1" ref="D130" ca="1">_xlfn.IFS(
E130="Payment", _xlfn.XLOOKUP(A130, lease_table_dates, lease_table_payments, 0, 0),
E130="Interest accrual", _xlfn.XLOOKUP(A130, lease_table_dates, lease_table_interest_accruals, 0, 0),
E130="Depreciation", _xlfn.XLOOKUP(A130, rou_table_dates, rou_table_deprs, 0, 0),
TRUE, ""
)</f>
        <v>3400</v>
      </c>
      <c r="E130" s="7" t="str" cm="1">
        <f t="array" aca="1" ref="E130" ca="1">_xlfn.IFS(
AND(SUMIFS(lease_table_interest_accruals, lease_table_dates, A130)&gt;0, COUNTIFS($E$14:E129, "Interest accrual", $A$14:A129, A130)=0), "Interest accrual",
AND(SUMIFS(lease_table_payments, lease_table_dates, A130)&gt;0, COUNTIFS($E$14:E129, "Payment", $A$14:A129, A130)=0), "Payment",
AND(SUMIFS(rou_table_deprs, rou_table_dates, A130)&gt;0, COUNTIFS($E$14:E129, "Depreciation", $A$14:A129, A130)=0), "Depreciation",
TRUE,  ""
)</f>
        <v>Payment</v>
      </c>
      <c r="G130" s="13" t="str" cm="1">
        <f t="array" aca="1" ref="G130" ca="1">_xlfn.IFS(
AND($B$11="Hə", $B$3="İllik"), Z130,
AND($B$11="Hə", $B$3="Aylıq"), AA130,
$B$11="Yox", X130)</f>
        <v/>
      </c>
      <c r="H130" s="14" t="str" cm="1">
        <f t="array" aca="1" ref="H130" ca="1">_xlfn.IFS( G130="", "",
TRUE, ROUND( H129+I130-J130, 2) )</f>
        <v/>
      </c>
      <c r="I130" s="14" t="str" cm="1">
        <f t="array" aca="1" ref="I130" ca="1">_xlfn.IFS(G130="", "",
G130=last_payment_date, (J130-H129),
 TRUE,  -  (H129- H129* (1+$B$6)^ (_xlfn.DAYS(G130,G129)/365) )
)</f>
        <v/>
      </c>
      <c r="J130" s="14" t="str" cm="1">
        <f t="array" aca="1" ref="J130" ca="1">_xlfn.IFS(G130="", "",
TRUE, _xlfn.XLOOKUP(G130,  payment_dates, payments,0,0)
)</f>
        <v/>
      </c>
      <c r="L130" s="2" t="str" cm="1">
        <f t="array" aca="1" ref="L130" ca="1">_xlfn.IFS(
AND($B$11="Hə", $B$3="İllik"), AC130,
AND($B$11="Hə", $B$3="Aylıq"), AD130,
$B$11="Yox", AB130)</f>
        <v/>
      </c>
      <c r="M130" s="14" t="str" cm="1">
        <f t="array" aca="1" ref="M130" ca="1">_xlfn.IFS( L130="", "",
(M129-N130)&lt;=0.5, 0,
TRUE,  M129-N130)</f>
        <v/>
      </c>
      <c r="N130" s="15" t="str" cm="1">
        <f t="array" aca="1" ref="N130" ca="1">_xlfn.IFS(
L130="", "",
TRUE, MIN(M129, ROUND($M$14/ (last_rou_date - $B$2) * (L130-L129), 2) )
)</f>
        <v/>
      </c>
      <c r="P130" s="22" t="str">
        <f t="shared" ca="1" si="3"/>
        <v/>
      </c>
      <c r="Q130" s="14" t="str" cm="1">
        <f t="array" aca="1" ref="Q130" ca="1">_xlfn.IFS(P130="","",
$B$11="Hə", _xlfn.XLOOKUP(DATE(P130, 12, 31), rou_table_dates, rou_table_nbvs,0, 0),
TRUE,  MAX(0, ROUND($M$14 - $M$14/ (last_rou_date - $B$2) * (DATE(P130,12,31) - $B$2), 2) )
)</f>
        <v/>
      </c>
      <c r="R130" s="57" t="str" cm="1">
        <f t="array" aca="1" ref="R130" ca="1">_xlfn.IFS(P130="","",
$B$11="Hə", _xlfn.XLOOKUP(DATE(P130, 12, 31), lease_table_dates, lease_table_balances,0, 0),
TRUE, IFERROR( XNPV($B$6, IF(payment_dates &gt;DATE(P130, 12, 31), payments,  0),  IF(payment_dates &gt;DATE(P130, 12, 31), payment_dates,  DATE(P130, 12, 31))    ),0)
)</f>
        <v/>
      </c>
      <c r="S130" s="14" t="str" cm="1">
        <f t="array" aca="1" ref="S130" ca="1">_xlfn.IFS(P130="","",
TRUE,  MIN( MIN(Q129, $M$14), ROUND($M$14/ (last_rou_date - $B$2) * (DATE(P130,12,31) - MAX($B$2, DATE(P130-1, 12, 31))), 2) )
)</f>
        <v/>
      </c>
      <c r="T130" s="15" t="str" cm="1">
        <f t="array" aca="1" ref="T130" ca="1">_xlfn.IFS(P130="", "",
ISTEXT(R129), R130- (H130 - SUMIFS( lease_table_payments, lease_table_years, P130) -$AG$14 ),
AND(ISNUMBER(R129), R130&lt;&gt;""),   R130- (R129 - SUMIFS( lease_table_payments, lease_table_years, P130) )
)</f>
        <v/>
      </c>
      <c r="U130" s="14"/>
      <c r="V130" s="73">
        <f t="shared" si="5"/>
        <v>117</v>
      </c>
      <c r="W130" s="74" t="str" cm="1">
        <f t="array" ref="W130">_xlfn.IFS(
OR(W129=$B$4, W129=""),"",
TRUE,W129+1
)</f>
        <v/>
      </c>
      <c r="X130" s="75" t="str" cm="1">
        <f t="array" ref="X130">_xlfn.IFS(X129="","",
W130="", "",
AND($B$3="İllik"),DATE(YEAR(X129)+1,MONTH(X129),DAY(X129) ),
AND($B$3="Aylıq", $AH$14="Not end"), EDATE(X129,1),
AND($B$3="Aylıq", $AH$14="End"), EOMONTH(X129,1)
)</f>
        <v/>
      </c>
      <c r="Y130" s="75" t="str" cm="1">
        <f t="array" aca="1" ref="Y130" ca="1">_xlfn.IFS(
AND($B$7="Dövrün əvvəlində", Y129&lt;=last_rou_date), DATE(YEAR(Y129)+1, 12, 31),
AND($B$7="Dövrün sonunda", Y129&lt;=last_payment_date), DATE(YEAR(Y129)+1, 12, 31),
TRUE, ""
)</f>
        <v/>
      </c>
      <c r="Z130" s="75" t="str" cm="1">
        <f t="array" aca="1" ref="Z130" ca="1">_xlfn.IFS(
AND($AN$14="Not year_end", Z129&gt;last_payment_date), "",
AND($AN$14="Year_end", Z129&gt;=last_payment_date), "",
AND($AN$14="Year_end"), DATE(YEAR(Z129+1), 12, 31),
AND($AN$14="Not year_end", MONTH(Z129)=12, DAY(Z129)=31), DATE(YEAR(Z128)+1, MONTH(Z128), DAY(Z128)),
AND($AN$14="Not year_end", OR(MONTH(Z129)&lt;&gt;12, DAY(Z129)&lt;&gt;31) ), DATE(YEAR(Z129), 12, 31)
)</f>
        <v/>
      </c>
      <c r="AA130" s="75" t="str" cm="1">
        <f t="array" aca="1" ref="AA130" ca="1">_xlfn.IFS(AA129="", "",
AND(AA129=last_payment_date, OR(MONTH(AA129)&lt;&gt;12, DAY(AA129)&lt;&gt;31) ), DATE(YEAR(AA129), 12, 31),
AND(MONTH(AA129)=12, DAY(AA129)=31, AA129&gt;=last_payment_date), "",
AND(MONTH(AA129)=12, DAY(AA129)&lt;&gt;31),  EOMONTH(AA129,0),
AND(MONTH(AA129)=12, DAY(AA129)=31, $AH$14="Not end"),  EDATE(AA128,1),
AND($AH$14="Not end"), EDATE(AA129, 1),
AND($AH$14="End"), EOMONTH(AA129, 1)
)</f>
        <v/>
      </c>
      <c r="AB130" s="75" t="str" cm="1">
        <f t="array" aca="1" ref="AB130" ca="1">_xlfn.IFS(AB129="","",
AND(AB129=last_rou_date), "",
AND($B$3="İllik"),DATE(YEAR(AB129)+1,MONTH(AB129),DAY(AB129) ),
AND($B$3="Aylıq", $AH$14="Not end"), EDATE(AB129,1),
AND($B$3="Aylıq", $AH$14="End"), EOMONTH(AB129,1)
)</f>
        <v/>
      </c>
      <c r="AC130" s="75" t="str" cm="1">
        <f t="array" aca="1" ref="AC130" ca="1">_xlfn.IFS(
AND($AN$14="Not year_end", AC129&gt;last_rou_date), "",
AND($AN$14="Year_end", AC129&gt;=last_rou_date), "",
AND($AN$14="Year_end"), DATE(YEAR(AC129+1), 12, 31),
AND($AN$14="Not year_end", MONTH(AC129)=12, DAY(AC129)=31), DATE(YEAR(AC128)+1, MONTH(AC128), DAY(AC128)),
AND($AN$14="Not year_end", OR(MONTH(AC129)&lt;&gt;12, DAY(AC129)&lt;&gt;31) ), DATE(YEAR(AC129), 12, 31)
)</f>
        <v/>
      </c>
      <c r="AD130" s="75" t="str" cm="1">
        <f t="array" aca="1" ref="AD130" ca="1">_xlfn.IFS(AD129="", "",
AND(AD129=last_rou_date, OR(MONTH(AD129)&lt;&gt;12, DAY(AD129)&lt;&gt;31) ), DATE(YEAR(AD129), 12, 31),
AND(MONTH(AD129)=12, DAY(AD129)=31, AD129&gt;=last_rou_date), "",
AND(MONTH(AD129)=12, DAY(AD129)&lt;&gt;31),  EOMONTH(AD129,0),
AND(MONTH(AD129)=12, DAY(AD129)=31, $AH$14="Not end"),  EDATE(AD128,1),
AND($AH$14="Not end"), EDATE(AD129, 1),
AND($AH$14="End"), EOMONTH(AD129, 1)
)</f>
        <v/>
      </c>
      <c r="AE130" s="68" t="str" cm="1">
        <f t="array" ref="AE130">_xlfn.IFS(W130="", "",
AND(W130&gt;0, W130&lt;=$B$4, $C$2="İllik artım, faiz olaraq", $D$2&gt;0, $B$3="İllik"), $B$5*((1+$D$2)^(W130-1)),
AND(W130&gt;0, W130&lt;=$B$4, $C$2="İllik artım, faiz olaraq", $D$2&gt;0, $B$3="Aylıq"), $B$5*((1+$D$2)^ROUNDDOWN((W130-1)/12,0)),
AND(W130=1, $C$2="Aşağıdakı kimi dəyişir", ), $B$5,
AND(W130&gt;1, W130&lt;=$B$4, $C$2="Aşağıdakı kimi dəyişir"), IFERROR(VLOOKUP(W130, $C$4:$D$7, 2, FALSE), AE129),
AND(W130&gt;0, W130&lt;=$B$4), $B$5,
TRUE,0 )</f>
        <v/>
      </c>
      <c r="AF130" s="76" t="str">
        <f t="shared" ca="1" si="4"/>
        <v/>
      </c>
    </row>
    <row r="131" spans="1:32" x14ac:dyDescent="0.4">
      <c r="A131" s="13" cm="1">
        <f t="array" aca="1" ref="A131" ca="1">_xlfn.IFS(
AND(SUMIFS(lease_table_interest_accruals, lease_table_dates, A130)&gt;0, COUNTIFS($E$14:E130, "Interest accrual", $A$14:A130, A130)=0),  A130,
AND(SUMIFS(lease_table_payments, lease_table_dates, A130)&gt;0, COUNTIFS($E$14:E130, "Payment", $A$14:A130, A130)=0),  A130,
AND(SUMIFS(rou_table_deprs, rou_table_dates, A130)&gt;0, COUNTIFS($E$14:E130, "Depreciation", $A$14:A130, A130)=0),  A130,
TRUE,  IFERROR(INDEX(rou_table_dates,  MATCH(A130, rou_table_dates)+1, ), "")
)</f>
        <v>45826</v>
      </c>
      <c r="B131" s="1" t="str" cm="1">
        <f t="array" aca="1" ref="B131" ca="1">_xlfn.IFS(
AND(E131="Payment", A131=$B$2), $AM$14,
E131="Payment", $AM$15,
E131="Interest accrual", $AM$18,
E131="Depreciation", $AM$17,
TRUE, "")</f>
        <v>Amortizasiya xərci</v>
      </c>
      <c r="C131" s="1" t="str" cm="1">
        <f t="array" aca="1" ref="C131" ca="1">_xlfn.IFS(
E131="Payment", $AM$19,
E131="Interest accrual", $AM$15,
E131="Depreciation", $AM$16,
TRUE, "")</f>
        <v>İstifadə hüququ - Yığılmış amortizasiya</v>
      </c>
      <c r="D131" s="14" cm="1">
        <f t="array" aca="1" ref="D131" ca="1">_xlfn.IFS(
E131="Payment", _xlfn.XLOOKUP(A131, lease_table_dates, lease_table_payments, 0, 0),
E131="Interest accrual", _xlfn.XLOOKUP(A131, lease_table_dates, lease_table_interest_accruals, 0, 0),
E131="Depreciation", _xlfn.XLOOKUP(A131, rou_table_dates, rou_table_deprs, 0, 0),
TRUE, ""
)</f>
        <v>2765.25</v>
      </c>
      <c r="E131" s="7" t="str" cm="1">
        <f t="array" aca="1" ref="E131" ca="1">_xlfn.IFS(
AND(SUMIFS(lease_table_interest_accruals, lease_table_dates, A131)&gt;0, COUNTIFS($E$14:E130, "Interest accrual", $A$14:A130, A131)=0), "Interest accrual",
AND(SUMIFS(lease_table_payments, lease_table_dates, A131)&gt;0, COUNTIFS($E$14:E130, "Payment", $A$14:A130, A131)=0), "Payment",
AND(SUMIFS(rou_table_deprs, rou_table_dates, A131)&gt;0, COUNTIFS($E$14:E130, "Depreciation", $A$14:A130, A131)=0), "Depreciation",
TRUE,  ""
)</f>
        <v>Depreciation</v>
      </c>
      <c r="G131" s="13" t="str" cm="1">
        <f t="array" aca="1" ref="G131" ca="1">_xlfn.IFS(
AND($B$11="Hə", $B$3="İllik"), Z131,
AND($B$11="Hə", $B$3="Aylıq"), AA131,
$B$11="Yox", X131)</f>
        <v/>
      </c>
      <c r="H131" s="14" t="str" cm="1">
        <f t="array" aca="1" ref="H131" ca="1">_xlfn.IFS( G131="", "",
TRUE, ROUND( H130+I131-J131, 2) )</f>
        <v/>
      </c>
      <c r="I131" s="14" t="str" cm="1">
        <f t="array" aca="1" ref="I131" ca="1">_xlfn.IFS(G131="", "",
G131=last_payment_date, (J131-H130),
 TRUE,  -  (H130- H130* (1+$B$6)^ (_xlfn.DAYS(G131,G130)/365) )
)</f>
        <v/>
      </c>
      <c r="J131" s="14" t="str" cm="1">
        <f t="array" aca="1" ref="J131" ca="1">_xlfn.IFS(G131="", "",
TRUE, _xlfn.XLOOKUP(G131,  payment_dates, payments,0,0)
)</f>
        <v/>
      </c>
      <c r="L131" s="2" t="str" cm="1">
        <f t="array" aca="1" ref="L131" ca="1">_xlfn.IFS(
AND($B$11="Hə", $B$3="İllik"), AC131,
AND($B$11="Hə", $B$3="Aylıq"), AD131,
$B$11="Yox", AB131)</f>
        <v/>
      </c>
      <c r="M131" s="14" t="str" cm="1">
        <f t="array" aca="1" ref="M131" ca="1">_xlfn.IFS( L131="", "",
(M130-N131)&lt;=0.5, 0,
TRUE,  M130-N131)</f>
        <v/>
      </c>
      <c r="N131" s="15" t="str" cm="1">
        <f t="array" aca="1" ref="N131" ca="1">_xlfn.IFS(
L131="", "",
TRUE, MIN(M130, ROUND($M$14/ (last_rou_date - $B$2) * (L131-L130), 2) )
)</f>
        <v/>
      </c>
      <c r="P131" s="22" t="str">
        <f t="shared" ca="1" si="3"/>
        <v/>
      </c>
      <c r="Q131" s="14" t="str" cm="1">
        <f t="array" aca="1" ref="Q131" ca="1">_xlfn.IFS(P131="","",
$B$11="Hə", _xlfn.XLOOKUP(DATE(P131, 12, 31), rou_table_dates, rou_table_nbvs,0, 0),
TRUE,  MAX(0, ROUND($M$14 - $M$14/ (last_rou_date - $B$2) * (DATE(P131,12,31) - $B$2), 2) )
)</f>
        <v/>
      </c>
      <c r="R131" s="57" t="str" cm="1">
        <f t="array" aca="1" ref="R131" ca="1">_xlfn.IFS(P131="","",
$B$11="Hə", _xlfn.XLOOKUP(DATE(P131, 12, 31), lease_table_dates, lease_table_balances,0, 0),
TRUE, IFERROR( XNPV($B$6, IF(payment_dates &gt;DATE(P131, 12, 31), payments,  0),  IF(payment_dates &gt;DATE(P131, 12, 31), payment_dates,  DATE(P131, 12, 31))    ),0)
)</f>
        <v/>
      </c>
      <c r="S131" s="14" t="str" cm="1">
        <f t="array" aca="1" ref="S131" ca="1">_xlfn.IFS(P131="","",
TRUE,  MIN( MIN(Q130, $M$14), ROUND($M$14/ (last_rou_date - $B$2) * (DATE(P131,12,31) - MAX($B$2, DATE(P131-1, 12, 31))), 2) )
)</f>
        <v/>
      </c>
      <c r="T131" s="15" t="str" cm="1">
        <f t="array" aca="1" ref="T131" ca="1">_xlfn.IFS(P131="", "",
ISTEXT(R130), R131- (H131 - SUMIFS( lease_table_payments, lease_table_years, P131) -$AG$14 ),
AND(ISNUMBER(R130), R131&lt;&gt;""),   R131- (R130 - SUMIFS( lease_table_payments, lease_table_years, P131) )
)</f>
        <v/>
      </c>
      <c r="U131" s="14"/>
      <c r="V131" s="73">
        <f t="shared" si="5"/>
        <v>118</v>
      </c>
      <c r="W131" s="74" t="str" cm="1">
        <f t="array" ref="W131">_xlfn.IFS(
OR(W130=$B$4, W130=""),"",
TRUE,W130+1
)</f>
        <v/>
      </c>
      <c r="X131" s="75" t="str" cm="1">
        <f t="array" ref="X131">_xlfn.IFS(X130="","",
W131="", "",
AND($B$3="İllik"),DATE(YEAR(X130)+1,MONTH(X130),DAY(X130) ),
AND($B$3="Aylıq", $AH$14="Not end"), EDATE(X130,1),
AND($B$3="Aylıq", $AH$14="End"), EOMONTH(X130,1)
)</f>
        <v/>
      </c>
      <c r="Y131" s="75" t="str" cm="1">
        <f t="array" aca="1" ref="Y131" ca="1">_xlfn.IFS(
AND($B$7="Dövrün əvvəlində", Y130&lt;=last_rou_date), DATE(YEAR(Y130)+1, 12, 31),
AND($B$7="Dövrün sonunda", Y130&lt;=last_payment_date), DATE(YEAR(Y130)+1, 12, 31),
TRUE, ""
)</f>
        <v/>
      </c>
      <c r="Z131" s="75" t="str" cm="1">
        <f t="array" aca="1" ref="Z131" ca="1">_xlfn.IFS(
AND($AN$14="Not year_end", Z130&gt;last_payment_date), "",
AND($AN$14="Year_end", Z130&gt;=last_payment_date), "",
AND($AN$14="Year_end"), DATE(YEAR(Z130+1), 12, 31),
AND($AN$14="Not year_end", MONTH(Z130)=12, DAY(Z130)=31), DATE(YEAR(Z129)+1, MONTH(Z129), DAY(Z129)),
AND($AN$14="Not year_end", OR(MONTH(Z130)&lt;&gt;12, DAY(Z130)&lt;&gt;31) ), DATE(YEAR(Z130), 12, 31)
)</f>
        <v/>
      </c>
      <c r="AA131" s="75" t="str" cm="1">
        <f t="array" aca="1" ref="AA131" ca="1">_xlfn.IFS(AA130="", "",
AND(AA130=last_payment_date, OR(MONTH(AA130)&lt;&gt;12, DAY(AA130)&lt;&gt;31) ), DATE(YEAR(AA130), 12, 31),
AND(MONTH(AA130)=12, DAY(AA130)=31, AA130&gt;=last_payment_date), "",
AND(MONTH(AA130)=12, DAY(AA130)&lt;&gt;31),  EOMONTH(AA130,0),
AND(MONTH(AA130)=12, DAY(AA130)=31, $AH$14="Not end"),  EDATE(AA129,1),
AND($AH$14="Not end"), EDATE(AA130, 1),
AND($AH$14="End"), EOMONTH(AA130, 1)
)</f>
        <v/>
      </c>
      <c r="AB131" s="75" t="str" cm="1">
        <f t="array" aca="1" ref="AB131" ca="1">_xlfn.IFS(AB130="","",
AND(AB130=last_rou_date), "",
AND($B$3="İllik"),DATE(YEAR(AB130)+1,MONTH(AB130),DAY(AB130) ),
AND($B$3="Aylıq", $AH$14="Not end"), EDATE(AB130,1),
AND($B$3="Aylıq", $AH$14="End"), EOMONTH(AB130,1)
)</f>
        <v/>
      </c>
      <c r="AC131" s="75" t="str" cm="1">
        <f t="array" aca="1" ref="AC131" ca="1">_xlfn.IFS(
AND($AN$14="Not year_end", AC130&gt;last_rou_date), "",
AND($AN$14="Year_end", AC130&gt;=last_rou_date), "",
AND($AN$14="Year_end"), DATE(YEAR(AC130+1), 12, 31),
AND($AN$14="Not year_end", MONTH(AC130)=12, DAY(AC130)=31), DATE(YEAR(AC129)+1, MONTH(AC129), DAY(AC129)),
AND($AN$14="Not year_end", OR(MONTH(AC130)&lt;&gt;12, DAY(AC130)&lt;&gt;31) ), DATE(YEAR(AC130), 12, 31)
)</f>
        <v/>
      </c>
      <c r="AD131" s="75" t="str" cm="1">
        <f t="array" aca="1" ref="AD131" ca="1">_xlfn.IFS(AD130="", "",
AND(AD130=last_rou_date, OR(MONTH(AD130)&lt;&gt;12, DAY(AD130)&lt;&gt;31) ), DATE(YEAR(AD130), 12, 31),
AND(MONTH(AD130)=12, DAY(AD130)=31, AD130&gt;=last_rou_date), "",
AND(MONTH(AD130)=12, DAY(AD130)&lt;&gt;31),  EOMONTH(AD130,0),
AND(MONTH(AD130)=12, DAY(AD130)=31, $AH$14="Not end"),  EDATE(AD129,1),
AND($AH$14="Not end"), EDATE(AD130, 1),
AND($AH$14="End"), EOMONTH(AD130, 1)
)</f>
        <v/>
      </c>
      <c r="AE131" s="68" t="str" cm="1">
        <f t="array" ref="AE131">_xlfn.IFS(W131="", "",
AND(W131&gt;0, W131&lt;=$B$4, $C$2="İllik artım, faiz olaraq", $D$2&gt;0, $B$3="İllik"), $B$5*((1+$D$2)^(W131-1)),
AND(W131&gt;0, W131&lt;=$B$4, $C$2="İllik artım, faiz olaraq", $D$2&gt;0, $B$3="Aylıq"), $B$5*((1+$D$2)^ROUNDDOWN((W131-1)/12,0)),
AND(W131=1, $C$2="Aşağıdakı kimi dəyişir", ), $B$5,
AND(W131&gt;1, W131&lt;=$B$4, $C$2="Aşağıdakı kimi dəyişir"), IFERROR(VLOOKUP(W131, $C$4:$D$7, 2, FALSE), AE130),
AND(W131&gt;0, W131&lt;=$B$4), $B$5,
TRUE,0 )</f>
        <v/>
      </c>
      <c r="AF131" s="76" t="str">
        <f t="shared" ca="1" si="4"/>
        <v/>
      </c>
    </row>
    <row r="132" spans="1:32" x14ac:dyDescent="0.4">
      <c r="A132" s="13" cm="1">
        <f t="array" aca="1" ref="A132" ca="1">_xlfn.IFS(
AND(SUMIFS(lease_table_interest_accruals, lease_table_dates, A131)&gt;0, COUNTIFS($E$14:E131, "Interest accrual", $A$14:A131, A131)=0),  A131,
AND(SUMIFS(lease_table_payments, lease_table_dates, A131)&gt;0, COUNTIFS($E$14:E131, "Payment", $A$14:A131, A131)=0),  A131,
AND(SUMIFS(rou_table_deprs, rou_table_dates, A131)&gt;0, COUNTIFS($E$14:E131, "Depreciation", $A$14:A131, A131)=0),  A131,
TRUE,  IFERROR(INDEX(rou_table_dates,  MATCH(A131, rou_table_dates)+1, ), "")
)</f>
        <v>45856</v>
      </c>
      <c r="B132" s="1" t="str" cm="1">
        <f t="array" aca="1" ref="B132" ca="1">_xlfn.IFS(
AND(E132="Payment", A132=$B$2), $AM$14,
E132="Payment", $AM$15,
E132="Interest accrual", $AM$18,
E132="Depreciation", $AM$17,
TRUE, "")</f>
        <v>Faiz xərci</v>
      </c>
      <c r="C132" s="1" t="str" cm="1">
        <f t="array" aca="1" ref="C132" ca="1">_xlfn.IFS(
E132="Payment", $AM$19,
E132="Interest accrual", $AM$15,
E132="Depreciation", $AM$16,
TRUE, "")</f>
        <v>Lizinq öhdəliyi</v>
      </c>
      <c r="D132" s="14" cm="1">
        <f t="array" aca="1" ref="D132" ca="1">_xlfn.IFS(
E132="Payment", _xlfn.XLOOKUP(A132, lease_table_dates, lease_table_payments, 0, 0),
E132="Interest accrual", _xlfn.XLOOKUP(A132, lease_table_dates, lease_table_interest_accruals, 0, 0),
E132="Depreciation", _xlfn.XLOOKUP(A132, rou_table_dates, rou_table_deprs, 0, 0),
TRUE, ""
)</f>
        <v>333.30149170639925</v>
      </c>
      <c r="E132" s="7" t="str" cm="1">
        <f t="array" aca="1" ref="E132" ca="1">_xlfn.IFS(
AND(SUMIFS(lease_table_interest_accruals, lease_table_dates, A132)&gt;0, COUNTIFS($E$14:E131, "Interest accrual", $A$14:A131, A132)=0), "Interest accrual",
AND(SUMIFS(lease_table_payments, lease_table_dates, A132)&gt;0, COUNTIFS($E$14:E131, "Payment", $A$14:A131, A132)=0), "Payment",
AND(SUMIFS(rou_table_deprs, rou_table_dates, A132)&gt;0, COUNTIFS($E$14:E131, "Depreciation", $A$14:A131, A132)=0), "Depreciation",
TRUE,  ""
)</f>
        <v>Interest accrual</v>
      </c>
      <c r="G132" s="13" t="str" cm="1">
        <f t="array" aca="1" ref="G132" ca="1">_xlfn.IFS(
AND($B$11="Hə", $B$3="İllik"), Z132,
AND($B$11="Hə", $B$3="Aylıq"), AA132,
$B$11="Yox", X132)</f>
        <v/>
      </c>
      <c r="H132" s="14" t="str" cm="1">
        <f t="array" aca="1" ref="H132" ca="1">_xlfn.IFS( G132="", "",
TRUE, ROUND( H131+I132-J132, 2) )</f>
        <v/>
      </c>
      <c r="I132" s="14" t="str" cm="1">
        <f t="array" aca="1" ref="I132" ca="1">_xlfn.IFS(G132="", "",
G132=last_payment_date, (J132-H131),
 TRUE,  -  (H131- H131* (1+$B$6)^ (_xlfn.DAYS(G132,G131)/365) )
)</f>
        <v/>
      </c>
      <c r="J132" s="14" t="str" cm="1">
        <f t="array" aca="1" ref="J132" ca="1">_xlfn.IFS(G132="", "",
TRUE, _xlfn.XLOOKUP(G132,  payment_dates, payments,0,0)
)</f>
        <v/>
      </c>
      <c r="L132" s="2" t="str" cm="1">
        <f t="array" aca="1" ref="L132" ca="1">_xlfn.IFS(
AND($B$11="Hə", $B$3="İllik"), AC132,
AND($B$11="Hə", $B$3="Aylıq"), AD132,
$B$11="Yox", AB132)</f>
        <v/>
      </c>
      <c r="M132" s="14" t="str" cm="1">
        <f t="array" aca="1" ref="M132" ca="1">_xlfn.IFS( L132="", "",
(M131-N132)&lt;=0.5, 0,
TRUE,  M131-N132)</f>
        <v/>
      </c>
      <c r="N132" s="15" t="str" cm="1">
        <f t="array" aca="1" ref="N132" ca="1">_xlfn.IFS(
L132="", "",
TRUE, MIN(M131, ROUND($M$14/ (last_rou_date - $B$2) * (L132-L131), 2) )
)</f>
        <v/>
      </c>
      <c r="P132" s="22" t="str">
        <f t="shared" ca="1" si="3"/>
        <v/>
      </c>
      <c r="Q132" s="14" t="str" cm="1">
        <f t="array" aca="1" ref="Q132" ca="1">_xlfn.IFS(P132="","",
$B$11="Hə", _xlfn.XLOOKUP(DATE(P132, 12, 31), rou_table_dates, rou_table_nbvs,0, 0),
TRUE,  MAX(0, ROUND($M$14 - $M$14/ (last_rou_date - $B$2) * (DATE(P132,12,31) - $B$2), 2) )
)</f>
        <v/>
      </c>
      <c r="R132" s="57" t="str" cm="1">
        <f t="array" aca="1" ref="R132" ca="1">_xlfn.IFS(P132="","",
$B$11="Hə", _xlfn.XLOOKUP(DATE(P132, 12, 31), lease_table_dates, lease_table_balances,0, 0),
TRUE, IFERROR( XNPV($B$6, IF(payment_dates &gt;DATE(P132, 12, 31), payments,  0),  IF(payment_dates &gt;DATE(P132, 12, 31), payment_dates,  DATE(P132, 12, 31))    ),0)
)</f>
        <v/>
      </c>
      <c r="S132" s="14" t="str" cm="1">
        <f t="array" aca="1" ref="S132" ca="1">_xlfn.IFS(P132="","",
TRUE,  MIN( MIN(Q131, $M$14), ROUND($M$14/ (last_rou_date - $B$2) * (DATE(P132,12,31) - MAX($B$2, DATE(P132-1, 12, 31))), 2) )
)</f>
        <v/>
      </c>
      <c r="T132" s="15" t="str" cm="1">
        <f t="array" aca="1" ref="T132" ca="1">_xlfn.IFS(P132="", "",
ISTEXT(R131), R132- (H132 - SUMIFS( lease_table_payments, lease_table_years, P132) -$AG$14 ),
AND(ISNUMBER(R131), R132&lt;&gt;""),   R132- (R131 - SUMIFS( lease_table_payments, lease_table_years, P132) )
)</f>
        <v/>
      </c>
      <c r="U132" s="14"/>
      <c r="V132" s="73">
        <f t="shared" si="5"/>
        <v>119</v>
      </c>
      <c r="W132" s="74" t="str" cm="1">
        <f t="array" ref="W132">_xlfn.IFS(
OR(W131=$B$4, W131=""),"",
TRUE,W131+1
)</f>
        <v/>
      </c>
      <c r="X132" s="75" t="str" cm="1">
        <f t="array" ref="X132">_xlfn.IFS(X131="","",
W132="", "",
AND($B$3="İllik"),DATE(YEAR(X131)+1,MONTH(X131),DAY(X131) ),
AND($B$3="Aylıq", $AH$14="Not end"), EDATE(X131,1),
AND($B$3="Aylıq", $AH$14="End"), EOMONTH(X131,1)
)</f>
        <v/>
      </c>
      <c r="Y132" s="75" t="str" cm="1">
        <f t="array" aca="1" ref="Y132" ca="1">_xlfn.IFS(
AND($B$7="Dövrün əvvəlində", Y131&lt;=last_rou_date), DATE(YEAR(Y131)+1, 12, 31),
AND($B$7="Dövrün sonunda", Y131&lt;=last_payment_date), DATE(YEAR(Y131)+1, 12, 31),
TRUE, ""
)</f>
        <v/>
      </c>
      <c r="Z132" s="75" t="str" cm="1">
        <f t="array" aca="1" ref="Z132" ca="1">_xlfn.IFS(
AND($AN$14="Not year_end", Z131&gt;last_payment_date), "",
AND($AN$14="Year_end", Z131&gt;=last_payment_date), "",
AND($AN$14="Year_end"), DATE(YEAR(Z131+1), 12, 31),
AND($AN$14="Not year_end", MONTH(Z131)=12, DAY(Z131)=31), DATE(YEAR(Z130)+1, MONTH(Z130), DAY(Z130)),
AND($AN$14="Not year_end", OR(MONTH(Z131)&lt;&gt;12, DAY(Z131)&lt;&gt;31) ), DATE(YEAR(Z131), 12, 31)
)</f>
        <v/>
      </c>
      <c r="AA132" s="75" t="str" cm="1">
        <f t="array" aca="1" ref="AA132" ca="1">_xlfn.IFS(AA131="", "",
AND(AA131=last_payment_date, OR(MONTH(AA131)&lt;&gt;12, DAY(AA131)&lt;&gt;31) ), DATE(YEAR(AA131), 12, 31),
AND(MONTH(AA131)=12, DAY(AA131)=31, AA131&gt;=last_payment_date), "",
AND(MONTH(AA131)=12, DAY(AA131)&lt;&gt;31),  EOMONTH(AA131,0),
AND(MONTH(AA131)=12, DAY(AA131)=31, $AH$14="Not end"),  EDATE(AA130,1),
AND($AH$14="Not end"), EDATE(AA131, 1),
AND($AH$14="End"), EOMONTH(AA131, 1)
)</f>
        <v/>
      </c>
      <c r="AB132" s="75" t="str" cm="1">
        <f t="array" aca="1" ref="AB132" ca="1">_xlfn.IFS(AB131="","",
AND(AB131=last_rou_date), "",
AND($B$3="İllik"),DATE(YEAR(AB131)+1,MONTH(AB131),DAY(AB131) ),
AND($B$3="Aylıq", $AH$14="Not end"), EDATE(AB131,1),
AND($B$3="Aylıq", $AH$14="End"), EOMONTH(AB131,1)
)</f>
        <v/>
      </c>
      <c r="AC132" s="75" t="str" cm="1">
        <f t="array" aca="1" ref="AC132" ca="1">_xlfn.IFS(
AND($AN$14="Not year_end", AC131&gt;last_rou_date), "",
AND($AN$14="Year_end", AC131&gt;=last_rou_date), "",
AND($AN$14="Year_end"), DATE(YEAR(AC131+1), 12, 31),
AND($AN$14="Not year_end", MONTH(AC131)=12, DAY(AC131)=31), DATE(YEAR(AC130)+1, MONTH(AC130), DAY(AC130)),
AND($AN$14="Not year_end", OR(MONTH(AC131)&lt;&gt;12, DAY(AC131)&lt;&gt;31) ), DATE(YEAR(AC131), 12, 31)
)</f>
        <v/>
      </c>
      <c r="AD132" s="75" t="str" cm="1">
        <f t="array" aca="1" ref="AD132" ca="1">_xlfn.IFS(AD131="", "",
AND(AD131=last_rou_date, OR(MONTH(AD131)&lt;&gt;12, DAY(AD131)&lt;&gt;31) ), DATE(YEAR(AD131), 12, 31),
AND(MONTH(AD131)=12, DAY(AD131)=31, AD131&gt;=last_rou_date), "",
AND(MONTH(AD131)=12, DAY(AD131)&lt;&gt;31),  EOMONTH(AD131,0),
AND(MONTH(AD131)=12, DAY(AD131)=31, $AH$14="Not end"),  EDATE(AD130,1),
AND($AH$14="Not end"), EDATE(AD131, 1),
AND($AH$14="End"), EOMONTH(AD131, 1)
)</f>
        <v/>
      </c>
      <c r="AE132" s="68" t="str" cm="1">
        <f t="array" ref="AE132">_xlfn.IFS(W132="", "",
AND(W132&gt;0, W132&lt;=$B$4, $C$2="İllik artım, faiz olaraq", $D$2&gt;0, $B$3="İllik"), $B$5*((1+$D$2)^(W132-1)),
AND(W132&gt;0, W132&lt;=$B$4, $C$2="İllik artım, faiz olaraq", $D$2&gt;0, $B$3="Aylıq"), $B$5*((1+$D$2)^ROUNDDOWN((W132-1)/12,0)),
AND(W132=1, $C$2="Aşağıdakı kimi dəyişir", ), $B$5,
AND(W132&gt;1, W132&lt;=$B$4, $C$2="Aşağıdakı kimi dəyişir"), IFERROR(VLOOKUP(W132, $C$4:$D$7, 2, FALSE), AE131),
AND(W132&gt;0, W132&lt;=$B$4), $B$5,
TRUE,0 )</f>
        <v/>
      </c>
      <c r="AF132" s="76" t="str">
        <f t="shared" ca="1" si="4"/>
        <v/>
      </c>
    </row>
    <row r="133" spans="1:32" x14ac:dyDescent="0.4">
      <c r="A133" s="13" cm="1">
        <f t="array" aca="1" ref="A133" ca="1">_xlfn.IFS(
AND(SUMIFS(lease_table_interest_accruals, lease_table_dates, A132)&gt;0, COUNTIFS($E$14:E132, "Interest accrual", $A$14:A132, A132)=0),  A132,
AND(SUMIFS(lease_table_payments, lease_table_dates, A132)&gt;0, COUNTIFS($E$14:E132, "Payment", $A$14:A132, A132)=0),  A132,
AND(SUMIFS(rou_table_deprs, rou_table_dates, A132)&gt;0, COUNTIFS($E$14:E132, "Depreciation", $A$14:A132, A132)=0),  A132,
TRUE,  IFERROR(INDEX(rou_table_dates,  MATCH(A132, rou_table_dates)+1, ), "")
)</f>
        <v>45856</v>
      </c>
      <c r="B133" s="1" t="str" cm="1">
        <f t="array" aca="1" ref="B133" ca="1">_xlfn.IFS(
AND(E133="Payment", A133=$B$2), $AM$14,
E133="Payment", $AM$15,
E133="Interest accrual", $AM$18,
E133="Depreciation", $AM$17,
TRUE, "")</f>
        <v>Lizinq öhdəliyi</v>
      </c>
      <c r="C133" s="1" t="str" cm="1">
        <f t="array" aca="1" ref="C133" ca="1">_xlfn.IFS(
E133="Payment", $AM$19,
E133="Interest accrual", $AM$15,
E133="Depreciation", $AM$16,
TRUE, "")</f>
        <v>Pul vəsaitləri/Kreditor borcları</v>
      </c>
      <c r="D133" s="14" cm="1">
        <f t="array" aca="1" ref="D133" ca="1">_xlfn.IFS(
E133="Payment", _xlfn.XLOOKUP(A133, lease_table_dates, lease_table_payments, 0, 0),
E133="Interest accrual", _xlfn.XLOOKUP(A133, lease_table_dates, lease_table_interest_accruals, 0, 0),
E133="Depreciation", _xlfn.XLOOKUP(A133, rou_table_dates, rou_table_deprs, 0, 0),
TRUE, ""
)</f>
        <v>3400</v>
      </c>
      <c r="E133" s="7" t="str" cm="1">
        <f t="array" aca="1" ref="E133" ca="1">_xlfn.IFS(
AND(SUMIFS(lease_table_interest_accruals, lease_table_dates, A133)&gt;0, COUNTIFS($E$14:E132, "Interest accrual", $A$14:A132, A133)=0), "Interest accrual",
AND(SUMIFS(lease_table_payments, lease_table_dates, A133)&gt;0, COUNTIFS($E$14:E132, "Payment", $A$14:A132, A133)=0), "Payment",
AND(SUMIFS(rou_table_deprs, rou_table_dates, A133)&gt;0, COUNTIFS($E$14:E132, "Depreciation", $A$14:A132, A133)=0), "Depreciation",
TRUE,  ""
)</f>
        <v>Payment</v>
      </c>
      <c r="G133" s="13" t="str" cm="1">
        <f t="array" aca="1" ref="G133" ca="1">_xlfn.IFS(
AND($B$11="Hə", $B$3="İllik"), Z133,
AND($B$11="Hə", $B$3="Aylıq"), AA133,
$B$11="Yox", X133)</f>
        <v/>
      </c>
      <c r="H133" s="14" t="str" cm="1">
        <f t="array" aca="1" ref="H133" ca="1">_xlfn.IFS( G133="", "",
TRUE, ROUND( H132+I133-J133, 2) )</f>
        <v/>
      </c>
      <c r="I133" s="14" t="str" cm="1">
        <f t="array" aca="1" ref="I133" ca="1">_xlfn.IFS(G133="", "",
G133=last_payment_date, (J133-H132),
 TRUE,  -  (H132- H132* (1+$B$6)^ (_xlfn.DAYS(G133,G132)/365) )
)</f>
        <v/>
      </c>
      <c r="J133" s="14" t="str" cm="1">
        <f t="array" aca="1" ref="J133" ca="1">_xlfn.IFS(G133="", "",
TRUE, _xlfn.XLOOKUP(G133,  payment_dates, payments,0,0)
)</f>
        <v/>
      </c>
      <c r="L133" s="2" t="str" cm="1">
        <f t="array" aca="1" ref="L133" ca="1">_xlfn.IFS(
AND($B$11="Hə", $B$3="İllik"), AC133,
AND($B$11="Hə", $B$3="Aylıq"), AD133,
$B$11="Yox", AB133)</f>
        <v/>
      </c>
      <c r="M133" s="14" t="str" cm="1">
        <f t="array" aca="1" ref="M133" ca="1">_xlfn.IFS( L133="", "",
(M132-N133)&lt;=0.5, 0,
TRUE,  M132-N133)</f>
        <v/>
      </c>
      <c r="N133" s="15" t="str" cm="1">
        <f t="array" aca="1" ref="N133" ca="1">_xlfn.IFS(
L133="", "",
TRUE, MIN(M132, ROUND($M$14/ (last_rou_date - $B$2) * (L133-L132), 2) )
)</f>
        <v/>
      </c>
      <c r="P133" s="22" t="str">
        <f t="shared" ca="1" si="3"/>
        <v/>
      </c>
      <c r="Q133" s="14" t="str" cm="1">
        <f t="array" aca="1" ref="Q133" ca="1">_xlfn.IFS(P133="","",
$B$11="Hə", _xlfn.XLOOKUP(DATE(P133, 12, 31), rou_table_dates, rou_table_nbvs,0, 0),
TRUE,  MAX(0, ROUND($M$14 - $M$14/ (last_rou_date - $B$2) * (DATE(P133,12,31) - $B$2), 2) )
)</f>
        <v/>
      </c>
      <c r="R133" s="57" t="str" cm="1">
        <f t="array" aca="1" ref="R133" ca="1">_xlfn.IFS(P133="","",
$B$11="Hə", _xlfn.XLOOKUP(DATE(P133, 12, 31), lease_table_dates, lease_table_balances,0, 0),
TRUE, IFERROR( XNPV($B$6, IF(payment_dates &gt;DATE(P133, 12, 31), payments,  0),  IF(payment_dates &gt;DATE(P133, 12, 31), payment_dates,  DATE(P133, 12, 31))    ),0)
)</f>
        <v/>
      </c>
      <c r="S133" s="14" t="str" cm="1">
        <f t="array" aca="1" ref="S133" ca="1">_xlfn.IFS(P133="","",
TRUE,  MIN( MIN(Q132, $M$14), ROUND($M$14/ (last_rou_date - $B$2) * (DATE(P133,12,31) - MAX($B$2, DATE(P133-1, 12, 31))), 2) )
)</f>
        <v/>
      </c>
      <c r="T133" s="15" t="str" cm="1">
        <f t="array" aca="1" ref="T133" ca="1">_xlfn.IFS(P133="", "",
ISTEXT(R132), R133- (H133 - SUMIFS( lease_table_payments, lease_table_years, P133) -$AG$14 ),
AND(ISNUMBER(R132), R133&lt;&gt;""),   R133- (R132 - SUMIFS( lease_table_payments, lease_table_years, P133) )
)</f>
        <v/>
      </c>
      <c r="U133" s="14"/>
      <c r="V133" s="73">
        <f t="shared" si="5"/>
        <v>120</v>
      </c>
      <c r="W133" s="74" t="str" cm="1">
        <f t="array" ref="W133">_xlfn.IFS(
OR(W132=$B$4, W132=""),"",
TRUE,W132+1
)</f>
        <v/>
      </c>
      <c r="X133" s="75" t="str" cm="1">
        <f t="array" ref="X133">_xlfn.IFS(X132="","",
W133="", "",
AND($B$3="İllik"),DATE(YEAR(X132)+1,MONTH(X132),DAY(X132) ),
AND($B$3="Aylıq", $AH$14="Not end"), EDATE(X132,1),
AND($B$3="Aylıq", $AH$14="End"), EOMONTH(X132,1)
)</f>
        <v/>
      </c>
      <c r="Y133" s="75" t="str" cm="1">
        <f t="array" aca="1" ref="Y133" ca="1">_xlfn.IFS(
AND($B$7="Dövrün əvvəlində", Y132&lt;=last_rou_date), DATE(YEAR(Y132)+1, 12, 31),
AND($B$7="Dövrün sonunda", Y132&lt;=last_payment_date), DATE(YEAR(Y132)+1, 12, 31),
TRUE, ""
)</f>
        <v/>
      </c>
      <c r="Z133" s="75" t="str" cm="1">
        <f t="array" aca="1" ref="Z133" ca="1">_xlfn.IFS(
AND($AN$14="Not year_end", Z132&gt;last_payment_date), "",
AND($AN$14="Year_end", Z132&gt;=last_payment_date), "",
AND($AN$14="Year_end"), DATE(YEAR(Z132+1), 12, 31),
AND($AN$14="Not year_end", MONTH(Z132)=12, DAY(Z132)=31), DATE(YEAR(Z131)+1, MONTH(Z131), DAY(Z131)),
AND($AN$14="Not year_end", OR(MONTH(Z132)&lt;&gt;12, DAY(Z132)&lt;&gt;31) ), DATE(YEAR(Z132), 12, 31)
)</f>
        <v/>
      </c>
      <c r="AA133" s="75" t="str" cm="1">
        <f t="array" aca="1" ref="AA133" ca="1">_xlfn.IFS(AA132="", "",
AND(AA132=last_payment_date, OR(MONTH(AA132)&lt;&gt;12, DAY(AA132)&lt;&gt;31) ), DATE(YEAR(AA132), 12, 31),
AND(MONTH(AA132)=12, DAY(AA132)=31, AA132&gt;=last_payment_date), "",
AND(MONTH(AA132)=12, DAY(AA132)&lt;&gt;31),  EOMONTH(AA132,0),
AND(MONTH(AA132)=12, DAY(AA132)=31, $AH$14="Not end"),  EDATE(AA131,1),
AND($AH$14="Not end"), EDATE(AA132, 1),
AND($AH$14="End"), EOMONTH(AA132, 1)
)</f>
        <v/>
      </c>
      <c r="AB133" s="75" t="str" cm="1">
        <f t="array" aca="1" ref="AB133" ca="1">_xlfn.IFS(AB132="","",
AND(AB132=last_rou_date), "",
AND($B$3="İllik"),DATE(YEAR(AB132)+1,MONTH(AB132),DAY(AB132) ),
AND($B$3="Aylıq", $AH$14="Not end"), EDATE(AB132,1),
AND($B$3="Aylıq", $AH$14="End"), EOMONTH(AB132,1)
)</f>
        <v/>
      </c>
      <c r="AC133" s="75" t="str" cm="1">
        <f t="array" aca="1" ref="AC133" ca="1">_xlfn.IFS(
AND($AN$14="Not year_end", AC132&gt;last_rou_date), "",
AND($AN$14="Year_end", AC132&gt;=last_rou_date), "",
AND($AN$14="Year_end"), DATE(YEAR(AC132+1), 12, 31),
AND($AN$14="Not year_end", MONTH(AC132)=12, DAY(AC132)=31), DATE(YEAR(AC131)+1, MONTH(AC131), DAY(AC131)),
AND($AN$14="Not year_end", OR(MONTH(AC132)&lt;&gt;12, DAY(AC132)&lt;&gt;31) ), DATE(YEAR(AC132), 12, 31)
)</f>
        <v/>
      </c>
      <c r="AD133" s="75" t="str" cm="1">
        <f t="array" aca="1" ref="AD133" ca="1">_xlfn.IFS(AD132="", "",
AND(AD132=last_rou_date, OR(MONTH(AD132)&lt;&gt;12, DAY(AD132)&lt;&gt;31) ), DATE(YEAR(AD132), 12, 31),
AND(MONTH(AD132)=12, DAY(AD132)=31, AD132&gt;=last_rou_date), "",
AND(MONTH(AD132)=12, DAY(AD132)&lt;&gt;31),  EOMONTH(AD132,0),
AND(MONTH(AD132)=12, DAY(AD132)=31, $AH$14="Not end"),  EDATE(AD131,1),
AND($AH$14="Not end"), EDATE(AD132, 1),
AND($AH$14="End"), EOMONTH(AD132, 1)
)</f>
        <v/>
      </c>
      <c r="AE133" s="68" t="str" cm="1">
        <f t="array" ref="AE133">_xlfn.IFS(W133="", "",
AND(W133&gt;0, W133&lt;=$B$4, $C$2="İllik artım, faiz olaraq", $D$2&gt;0, $B$3="İllik"), $B$5*((1+$D$2)^(W133-1)),
AND(W133&gt;0, W133&lt;=$B$4, $C$2="İllik artım, faiz olaraq", $D$2&gt;0, $B$3="Aylıq"), $B$5*((1+$D$2)^ROUNDDOWN((W133-1)/12,0)),
AND(W133=1, $C$2="Aşağıdakı kimi dəyişir", ), $B$5,
AND(W133&gt;1, W133&lt;=$B$4, $C$2="Aşağıdakı kimi dəyişir"), IFERROR(VLOOKUP(W133, $C$4:$D$7, 2, FALSE), AE132),
AND(W133&gt;0, W133&lt;=$B$4), $B$5,
TRUE,0 )</f>
        <v/>
      </c>
      <c r="AF133" s="76" t="str">
        <f t="shared" ca="1" si="4"/>
        <v/>
      </c>
    </row>
    <row r="134" spans="1:32" x14ac:dyDescent="0.4">
      <c r="A134" s="13" cm="1">
        <f t="array" aca="1" ref="A134" ca="1">_xlfn.IFS(
AND(SUMIFS(lease_table_interest_accruals, lease_table_dates, A133)&gt;0, COUNTIFS($E$14:E133, "Interest accrual", $A$14:A133, A133)=0),  A133,
AND(SUMIFS(lease_table_payments, lease_table_dates, A133)&gt;0, COUNTIFS($E$14:E133, "Payment", $A$14:A133, A133)=0),  A133,
AND(SUMIFS(rou_table_deprs, rou_table_dates, A133)&gt;0, COUNTIFS($E$14:E133, "Depreciation", $A$14:A133, A133)=0),  A133,
TRUE,  IFERROR(INDEX(rou_table_dates,  MATCH(A133, rou_table_dates)+1, ), "")
)</f>
        <v>45856</v>
      </c>
      <c r="B134" s="1" t="str" cm="1">
        <f t="array" aca="1" ref="B134" ca="1">_xlfn.IFS(
AND(E134="Payment", A134=$B$2), $AM$14,
E134="Payment", $AM$15,
E134="Interest accrual", $AM$18,
E134="Depreciation", $AM$17,
TRUE, "")</f>
        <v>Amortizasiya xərci</v>
      </c>
      <c r="C134" s="1" t="str" cm="1">
        <f t="array" aca="1" ref="C134" ca="1">_xlfn.IFS(
E134="Payment", $AM$19,
E134="Interest accrual", $AM$15,
E134="Depreciation", $AM$16,
TRUE, "")</f>
        <v>İstifadə hüququ - Yığılmış amortizasiya</v>
      </c>
      <c r="D134" s="14" cm="1">
        <f t="array" aca="1" ref="D134" ca="1">_xlfn.IFS(
E134="Payment", _xlfn.XLOOKUP(A134, lease_table_dates, lease_table_payments, 0, 0),
E134="Interest accrual", _xlfn.XLOOKUP(A134, lease_table_dates, lease_table_interest_accruals, 0, 0),
E134="Depreciation", _xlfn.XLOOKUP(A134, rou_table_dates, rou_table_deprs, 0, 0),
TRUE, ""
)</f>
        <v>2676.05</v>
      </c>
      <c r="E134" s="7" t="str" cm="1">
        <f t="array" aca="1" ref="E134" ca="1">_xlfn.IFS(
AND(SUMIFS(lease_table_interest_accruals, lease_table_dates, A134)&gt;0, COUNTIFS($E$14:E133, "Interest accrual", $A$14:A133, A134)=0), "Interest accrual",
AND(SUMIFS(lease_table_payments, lease_table_dates, A134)&gt;0, COUNTIFS($E$14:E133, "Payment", $A$14:A133, A134)=0), "Payment",
AND(SUMIFS(rou_table_deprs, rou_table_dates, A134)&gt;0, COUNTIFS($E$14:E133, "Depreciation", $A$14:A133, A134)=0), "Depreciation",
TRUE,  ""
)</f>
        <v>Depreciation</v>
      </c>
      <c r="G134" s="13" t="str" cm="1">
        <f t="array" aca="1" ref="G134" ca="1">_xlfn.IFS(
AND($B$11="Hə", $B$3="İllik"), Z134,
AND($B$11="Hə", $B$3="Aylıq"), AA134,
$B$11="Yox", X134)</f>
        <v/>
      </c>
      <c r="H134" s="14" t="str" cm="1">
        <f t="array" aca="1" ref="H134" ca="1">_xlfn.IFS( G134="", "",
TRUE, ROUND( H133+I134-J134, 2) )</f>
        <v/>
      </c>
      <c r="I134" s="14" t="str" cm="1">
        <f t="array" aca="1" ref="I134" ca="1">_xlfn.IFS(G134="", "",
G134=last_payment_date, (J134-H133),
 TRUE,  -  (H133- H133* (1+$B$6)^ (_xlfn.DAYS(G134,G133)/365) )
)</f>
        <v/>
      </c>
      <c r="J134" s="14" t="str" cm="1">
        <f t="array" aca="1" ref="J134" ca="1">_xlfn.IFS(G134="", "",
TRUE, _xlfn.XLOOKUP(G134,  payment_dates, payments,0,0)
)</f>
        <v/>
      </c>
      <c r="L134" s="2" t="str" cm="1">
        <f t="array" aca="1" ref="L134" ca="1">_xlfn.IFS(
AND($B$11="Hə", $B$3="İllik"), AC134,
AND($B$11="Hə", $B$3="Aylıq"), AD134,
$B$11="Yox", AB134)</f>
        <v/>
      </c>
      <c r="M134" s="14" t="str" cm="1">
        <f t="array" aca="1" ref="M134" ca="1">_xlfn.IFS( L134="", "",
(M133-N134)&lt;=0.5, 0,
TRUE,  M133-N134)</f>
        <v/>
      </c>
      <c r="N134" s="15" t="str" cm="1">
        <f t="array" aca="1" ref="N134" ca="1">_xlfn.IFS(
L134="", "",
TRUE, MIN(M133, ROUND($M$14/ (last_rou_date - $B$2) * (L134-L133), 2) )
)</f>
        <v/>
      </c>
      <c r="P134" s="22" t="str">
        <f t="shared" ca="1" si="3"/>
        <v/>
      </c>
      <c r="Q134" s="14" t="str" cm="1">
        <f t="array" aca="1" ref="Q134" ca="1">_xlfn.IFS(P134="","",
$B$11="Hə", _xlfn.XLOOKUP(DATE(P134, 12, 31), rou_table_dates, rou_table_nbvs,0, 0),
TRUE,  MAX(0, ROUND($M$14 - $M$14/ (last_rou_date - $B$2) * (DATE(P134,12,31) - $B$2), 2) )
)</f>
        <v/>
      </c>
      <c r="R134" s="57" t="str" cm="1">
        <f t="array" aca="1" ref="R134" ca="1">_xlfn.IFS(P134="","",
$B$11="Hə", _xlfn.XLOOKUP(DATE(P134, 12, 31), lease_table_dates, lease_table_balances,0, 0),
TRUE, IFERROR( XNPV($B$6, IF(payment_dates &gt;DATE(P134, 12, 31), payments,  0),  IF(payment_dates &gt;DATE(P134, 12, 31), payment_dates,  DATE(P134, 12, 31))    ),0)
)</f>
        <v/>
      </c>
      <c r="S134" s="14" t="str" cm="1">
        <f t="array" aca="1" ref="S134" ca="1">_xlfn.IFS(P134="","",
TRUE,  MIN( MIN(Q133, $M$14), ROUND($M$14/ (last_rou_date - $B$2) * (DATE(P134,12,31) - MAX($B$2, DATE(P134-1, 12, 31))), 2) )
)</f>
        <v/>
      </c>
      <c r="T134" s="15" t="str" cm="1">
        <f t="array" aca="1" ref="T134" ca="1">_xlfn.IFS(P134="", "",
ISTEXT(R133), R134- (H134 - SUMIFS( lease_table_payments, lease_table_years, P134) -$AG$14 ),
AND(ISNUMBER(R133), R134&lt;&gt;""),   R134- (R133 - SUMIFS( lease_table_payments, lease_table_years, P134) )
)</f>
        <v/>
      </c>
      <c r="U134" s="14"/>
      <c r="V134" s="73">
        <f t="shared" si="5"/>
        <v>121</v>
      </c>
      <c r="W134" s="74" t="str" cm="1">
        <f t="array" ref="W134">_xlfn.IFS(
OR(W133=$B$4, W133=""),"",
TRUE,W133+1
)</f>
        <v/>
      </c>
      <c r="X134" s="75" t="str" cm="1">
        <f t="array" ref="X134">_xlfn.IFS(X133="","",
W134="", "",
AND($B$3="İllik"),DATE(YEAR(X133)+1,MONTH(X133),DAY(X133) ),
AND($B$3="Aylıq", $AH$14="Not end"), EDATE(X133,1),
AND($B$3="Aylıq", $AH$14="End"), EOMONTH(X133,1)
)</f>
        <v/>
      </c>
      <c r="Y134" s="75" t="str" cm="1">
        <f t="array" aca="1" ref="Y134" ca="1">_xlfn.IFS(
AND($B$7="Dövrün əvvəlində", Y133&lt;=last_rou_date), DATE(YEAR(Y133)+1, 12, 31),
AND($B$7="Dövrün sonunda", Y133&lt;=last_payment_date), DATE(YEAR(Y133)+1, 12, 31),
TRUE, ""
)</f>
        <v/>
      </c>
      <c r="Z134" s="75" t="str" cm="1">
        <f t="array" aca="1" ref="Z134" ca="1">_xlfn.IFS(
AND($AN$14="Not year_end", Z133&gt;last_payment_date), "",
AND($AN$14="Year_end", Z133&gt;=last_payment_date), "",
AND($AN$14="Year_end"), DATE(YEAR(Z133+1), 12, 31),
AND($AN$14="Not year_end", MONTH(Z133)=12, DAY(Z133)=31), DATE(YEAR(Z132)+1, MONTH(Z132), DAY(Z132)),
AND($AN$14="Not year_end", OR(MONTH(Z133)&lt;&gt;12, DAY(Z133)&lt;&gt;31) ), DATE(YEAR(Z133), 12, 31)
)</f>
        <v/>
      </c>
      <c r="AA134" s="75" t="str" cm="1">
        <f t="array" aca="1" ref="AA134" ca="1">_xlfn.IFS(AA133="", "",
AND(AA133=last_payment_date, OR(MONTH(AA133)&lt;&gt;12, DAY(AA133)&lt;&gt;31) ), DATE(YEAR(AA133), 12, 31),
AND(MONTH(AA133)=12, DAY(AA133)=31, AA133&gt;=last_payment_date), "",
AND(MONTH(AA133)=12, DAY(AA133)&lt;&gt;31),  EOMONTH(AA133,0),
AND(MONTH(AA133)=12, DAY(AA133)=31, $AH$14="Not end"),  EDATE(AA132,1),
AND($AH$14="Not end"), EDATE(AA133, 1),
AND($AH$14="End"), EOMONTH(AA133, 1)
)</f>
        <v/>
      </c>
      <c r="AB134" s="75" t="str" cm="1">
        <f t="array" aca="1" ref="AB134" ca="1">_xlfn.IFS(AB133="","",
AND(AB133=last_rou_date), "",
AND($B$3="İllik"),DATE(YEAR(AB133)+1,MONTH(AB133),DAY(AB133) ),
AND($B$3="Aylıq", $AH$14="Not end"), EDATE(AB133,1),
AND($B$3="Aylıq", $AH$14="End"), EOMONTH(AB133,1)
)</f>
        <v/>
      </c>
      <c r="AC134" s="75" t="str" cm="1">
        <f t="array" aca="1" ref="AC134" ca="1">_xlfn.IFS(
AND($AN$14="Not year_end", AC133&gt;last_rou_date), "",
AND($AN$14="Year_end", AC133&gt;=last_rou_date), "",
AND($AN$14="Year_end"), DATE(YEAR(AC133+1), 12, 31),
AND($AN$14="Not year_end", MONTH(AC133)=12, DAY(AC133)=31), DATE(YEAR(AC132)+1, MONTH(AC132), DAY(AC132)),
AND($AN$14="Not year_end", OR(MONTH(AC133)&lt;&gt;12, DAY(AC133)&lt;&gt;31) ), DATE(YEAR(AC133), 12, 31)
)</f>
        <v/>
      </c>
      <c r="AD134" s="75" t="str" cm="1">
        <f t="array" aca="1" ref="AD134" ca="1">_xlfn.IFS(AD133="", "",
AND(AD133=last_rou_date, OR(MONTH(AD133)&lt;&gt;12, DAY(AD133)&lt;&gt;31) ), DATE(YEAR(AD133), 12, 31),
AND(MONTH(AD133)=12, DAY(AD133)=31, AD133&gt;=last_rou_date), "",
AND(MONTH(AD133)=12, DAY(AD133)&lt;&gt;31),  EOMONTH(AD133,0),
AND(MONTH(AD133)=12, DAY(AD133)=31, $AH$14="Not end"),  EDATE(AD132,1),
AND($AH$14="Not end"), EDATE(AD133, 1),
AND($AH$14="End"), EOMONTH(AD133, 1)
)</f>
        <v/>
      </c>
      <c r="AE134" s="68" t="str" cm="1">
        <f t="array" ref="AE134">_xlfn.IFS(W134="", "",
AND(W134&gt;0, W134&lt;=$B$4, $C$2="İllik artım, faiz olaraq", $D$2&gt;0, $B$3="İllik"), $B$5*((1+$D$2)^(W134-1)),
AND(W134&gt;0, W134&lt;=$B$4, $C$2="İllik artım, faiz olaraq", $D$2&gt;0, $B$3="Aylıq"), $B$5*((1+$D$2)^ROUNDDOWN((W134-1)/12,0)),
AND(W134=1, $C$2="Aşağıdakı kimi dəyişir", ), $B$5,
AND(W134&gt;1, W134&lt;=$B$4, $C$2="Aşağıdakı kimi dəyişir"), IFERROR(VLOOKUP(W134, $C$4:$D$7, 2, FALSE), AE133),
AND(W134&gt;0, W134&lt;=$B$4), $B$5,
TRUE,0 )</f>
        <v/>
      </c>
      <c r="AF134" s="76" t="str">
        <f t="shared" ca="1" si="4"/>
        <v/>
      </c>
    </row>
    <row r="135" spans="1:32" x14ac:dyDescent="0.4">
      <c r="A135" s="13" cm="1">
        <f t="array" aca="1" ref="A135" ca="1">_xlfn.IFS(
AND(SUMIFS(lease_table_interest_accruals, lease_table_dates, A134)&gt;0, COUNTIFS($E$14:E134, "Interest accrual", $A$14:A134, A134)=0),  A134,
AND(SUMIFS(lease_table_payments, lease_table_dates, A134)&gt;0, COUNTIFS($E$14:E134, "Payment", $A$14:A134, A134)=0),  A134,
AND(SUMIFS(rou_table_deprs, rou_table_dates, A134)&gt;0, COUNTIFS($E$14:E134, "Depreciation", $A$14:A134, A134)=0),  A134,
TRUE,  IFERROR(INDEX(rou_table_dates,  MATCH(A134, rou_table_dates)+1, ), "")
)</f>
        <v>45887</v>
      </c>
      <c r="B135" s="1" t="str" cm="1">
        <f t="array" aca="1" ref="B135" ca="1">_xlfn.IFS(
AND(E135="Payment", A135=$B$2), $AM$14,
E135="Payment", $AM$15,
E135="Interest accrual", $AM$18,
E135="Depreciation", $AM$17,
TRUE, "")</f>
        <v>Faiz xərci</v>
      </c>
      <c r="C135" s="1" t="str" cm="1">
        <f t="array" aca="1" ref="C135" ca="1">_xlfn.IFS(
E135="Payment", $AM$19,
E135="Interest accrual", $AM$15,
E135="Depreciation", $AM$16,
TRUE, "")</f>
        <v>Lizinq öhdəliyi</v>
      </c>
      <c r="D135" s="14" cm="1">
        <f t="array" aca="1" ref="D135" ca="1">_xlfn.IFS(
E135="Payment", _xlfn.XLOOKUP(A135, lease_table_dates, lease_table_payments, 0, 0),
E135="Interest accrual", _xlfn.XLOOKUP(A135, lease_table_dates, lease_table_interest_accruals, 0, 0),
E135="Depreciation", _xlfn.XLOOKUP(A135, rou_table_dates, rou_table_deprs, 0, 0),
TRUE, ""
)</f>
        <v>314.57077430219579</v>
      </c>
      <c r="E135" s="7" t="str" cm="1">
        <f t="array" aca="1" ref="E135" ca="1">_xlfn.IFS(
AND(SUMIFS(lease_table_interest_accruals, lease_table_dates, A135)&gt;0, COUNTIFS($E$14:E134, "Interest accrual", $A$14:A134, A135)=0), "Interest accrual",
AND(SUMIFS(lease_table_payments, lease_table_dates, A135)&gt;0, COUNTIFS($E$14:E134, "Payment", $A$14:A134, A135)=0), "Payment",
AND(SUMIFS(rou_table_deprs, rou_table_dates, A135)&gt;0, COUNTIFS($E$14:E134, "Depreciation", $A$14:A134, A135)=0), "Depreciation",
TRUE,  ""
)</f>
        <v>Interest accrual</v>
      </c>
      <c r="G135" s="13" t="str" cm="1">
        <f t="array" aca="1" ref="G135" ca="1">_xlfn.IFS(
AND($B$11="Hə", $B$3="İllik"), Z135,
AND($B$11="Hə", $B$3="Aylıq"), AA135,
$B$11="Yox", X135)</f>
        <v/>
      </c>
      <c r="H135" s="14" t="str" cm="1">
        <f t="array" aca="1" ref="H135" ca="1">_xlfn.IFS( G135="", "",
TRUE, ROUND( H134+I135-J135, 2) )</f>
        <v/>
      </c>
      <c r="I135" s="14" t="str" cm="1">
        <f t="array" aca="1" ref="I135" ca="1">_xlfn.IFS(G135="", "",
G135=last_payment_date, (J135-H134),
 TRUE,  -  (H134- H134* (1+$B$6)^ (_xlfn.DAYS(G135,G134)/365) )
)</f>
        <v/>
      </c>
      <c r="J135" s="14" t="str" cm="1">
        <f t="array" aca="1" ref="J135" ca="1">_xlfn.IFS(G135="", "",
TRUE, _xlfn.XLOOKUP(G135,  payment_dates, payments,0,0)
)</f>
        <v/>
      </c>
      <c r="L135" s="2" t="str" cm="1">
        <f t="array" aca="1" ref="L135" ca="1">_xlfn.IFS(
AND($B$11="Hə", $B$3="İllik"), AC135,
AND($B$11="Hə", $B$3="Aylıq"), AD135,
$B$11="Yox", AB135)</f>
        <v/>
      </c>
      <c r="M135" s="14" t="str" cm="1">
        <f t="array" aca="1" ref="M135" ca="1">_xlfn.IFS( L135="", "",
(M134-N135)&lt;=0.5, 0,
TRUE,  M134-N135)</f>
        <v/>
      </c>
      <c r="N135" s="15" t="str" cm="1">
        <f t="array" aca="1" ref="N135" ca="1">_xlfn.IFS(
L135="", "",
TRUE, MIN(M134, ROUND($M$14/ (last_rou_date - $B$2) * (L135-L134), 2) )
)</f>
        <v/>
      </c>
      <c r="P135" s="22" t="str">
        <f t="shared" ca="1" si="3"/>
        <v/>
      </c>
      <c r="Q135" s="14" t="str" cm="1">
        <f t="array" aca="1" ref="Q135" ca="1">_xlfn.IFS(P135="","",
$B$11="Hə", _xlfn.XLOOKUP(DATE(P135, 12, 31), rou_table_dates, rou_table_nbvs,0, 0),
TRUE,  MAX(0, ROUND($M$14 - $M$14/ (last_rou_date - $B$2) * (DATE(P135,12,31) - $B$2), 2) )
)</f>
        <v/>
      </c>
      <c r="R135" s="57" t="str" cm="1">
        <f t="array" aca="1" ref="R135" ca="1">_xlfn.IFS(P135="","",
$B$11="Hə", _xlfn.XLOOKUP(DATE(P135, 12, 31), lease_table_dates, lease_table_balances,0, 0),
TRUE, IFERROR( XNPV($B$6, IF(payment_dates &gt;DATE(P135, 12, 31), payments,  0),  IF(payment_dates &gt;DATE(P135, 12, 31), payment_dates,  DATE(P135, 12, 31))    ),0)
)</f>
        <v/>
      </c>
      <c r="S135" s="14" t="str" cm="1">
        <f t="array" aca="1" ref="S135" ca="1">_xlfn.IFS(P135="","",
TRUE,  MIN( MIN(Q134, $M$14), ROUND($M$14/ (last_rou_date - $B$2) * (DATE(P135,12,31) - MAX($B$2, DATE(P135-1, 12, 31))), 2) )
)</f>
        <v/>
      </c>
      <c r="T135" s="15" t="str" cm="1">
        <f t="array" aca="1" ref="T135" ca="1">_xlfn.IFS(P135="", "",
ISTEXT(R134), R135- (H135 - SUMIFS( lease_table_payments, lease_table_years, P135) -$AG$14 ),
AND(ISNUMBER(R134), R135&lt;&gt;""),   R135- (R134 - SUMIFS( lease_table_payments, lease_table_years, P135) )
)</f>
        <v/>
      </c>
      <c r="U135" s="14"/>
      <c r="V135" s="73">
        <f t="shared" si="5"/>
        <v>122</v>
      </c>
      <c r="W135" s="74" t="str" cm="1">
        <f t="array" ref="W135">_xlfn.IFS(
OR(W134=$B$4, W134=""),"",
TRUE,W134+1
)</f>
        <v/>
      </c>
      <c r="X135" s="75" t="str" cm="1">
        <f t="array" ref="X135">_xlfn.IFS(X134="","",
W135="", "",
AND($B$3="İllik"),DATE(YEAR(X134)+1,MONTH(X134),DAY(X134) ),
AND($B$3="Aylıq", $AH$14="Not end"), EDATE(X134,1),
AND($B$3="Aylıq", $AH$14="End"), EOMONTH(X134,1)
)</f>
        <v/>
      </c>
      <c r="Y135" s="75" t="str" cm="1">
        <f t="array" aca="1" ref="Y135" ca="1">_xlfn.IFS(
AND($B$7="Dövrün əvvəlində", Y134&lt;=last_rou_date), DATE(YEAR(Y134)+1, 12, 31),
AND($B$7="Dövrün sonunda", Y134&lt;=last_payment_date), DATE(YEAR(Y134)+1, 12, 31),
TRUE, ""
)</f>
        <v/>
      </c>
      <c r="Z135" s="75" t="str" cm="1">
        <f t="array" aca="1" ref="Z135" ca="1">_xlfn.IFS(
AND($AN$14="Not year_end", Z134&gt;last_payment_date), "",
AND($AN$14="Year_end", Z134&gt;=last_payment_date), "",
AND($AN$14="Year_end"), DATE(YEAR(Z134+1), 12, 31),
AND($AN$14="Not year_end", MONTH(Z134)=12, DAY(Z134)=31), DATE(YEAR(Z133)+1, MONTH(Z133), DAY(Z133)),
AND($AN$14="Not year_end", OR(MONTH(Z134)&lt;&gt;12, DAY(Z134)&lt;&gt;31) ), DATE(YEAR(Z134), 12, 31)
)</f>
        <v/>
      </c>
      <c r="AA135" s="75" t="str" cm="1">
        <f t="array" aca="1" ref="AA135" ca="1">_xlfn.IFS(AA134="", "",
AND(AA134=last_payment_date, OR(MONTH(AA134)&lt;&gt;12, DAY(AA134)&lt;&gt;31) ), DATE(YEAR(AA134), 12, 31),
AND(MONTH(AA134)=12, DAY(AA134)=31, AA134&gt;=last_payment_date), "",
AND(MONTH(AA134)=12, DAY(AA134)&lt;&gt;31),  EOMONTH(AA134,0),
AND(MONTH(AA134)=12, DAY(AA134)=31, $AH$14="Not end"),  EDATE(AA133,1),
AND($AH$14="Not end"), EDATE(AA134, 1),
AND($AH$14="End"), EOMONTH(AA134, 1)
)</f>
        <v/>
      </c>
      <c r="AB135" s="75" t="str" cm="1">
        <f t="array" aca="1" ref="AB135" ca="1">_xlfn.IFS(AB134="","",
AND(AB134=last_rou_date), "",
AND($B$3="İllik"),DATE(YEAR(AB134)+1,MONTH(AB134),DAY(AB134) ),
AND($B$3="Aylıq", $AH$14="Not end"), EDATE(AB134,1),
AND($B$3="Aylıq", $AH$14="End"), EOMONTH(AB134,1)
)</f>
        <v/>
      </c>
      <c r="AC135" s="75" t="str" cm="1">
        <f t="array" aca="1" ref="AC135" ca="1">_xlfn.IFS(
AND($AN$14="Not year_end", AC134&gt;last_rou_date), "",
AND($AN$14="Year_end", AC134&gt;=last_rou_date), "",
AND($AN$14="Year_end"), DATE(YEAR(AC134+1), 12, 31),
AND($AN$14="Not year_end", MONTH(AC134)=12, DAY(AC134)=31), DATE(YEAR(AC133)+1, MONTH(AC133), DAY(AC133)),
AND($AN$14="Not year_end", OR(MONTH(AC134)&lt;&gt;12, DAY(AC134)&lt;&gt;31) ), DATE(YEAR(AC134), 12, 31)
)</f>
        <v/>
      </c>
      <c r="AD135" s="75" t="str" cm="1">
        <f t="array" aca="1" ref="AD135" ca="1">_xlfn.IFS(AD134="", "",
AND(AD134=last_rou_date, OR(MONTH(AD134)&lt;&gt;12, DAY(AD134)&lt;&gt;31) ), DATE(YEAR(AD134), 12, 31),
AND(MONTH(AD134)=12, DAY(AD134)=31, AD134&gt;=last_rou_date), "",
AND(MONTH(AD134)=12, DAY(AD134)&lt;&gt;31),  EOMONTH(AD134,0),
AND(MONTH(AD134)=12, DAY(AD134)=31, $AH$14="Not end"),  EDATE(AD133,1),
AND($AH$14="Not end"), EDATE(AD134, 1),
AND($AH$14="End"), EOMONTH(AD134, 1)
)</f>
        <v/>
      </c>
      <c r="AE135" s="68" t="str" cm="1">
        <f t="array" ref="AE135">_xlfn.IFS(W135="", "",
AND(W135&gt;0, W135&lt;=$B$4, $C$2="İllik artım, faiz olaraq", $D$2&gt;0, $B$3="İllik"), $B$5*((1+$D$2)^(W135-1)),
AND(W135&gt;0, W135&lt;=$B$4, $C$2="İllik artım, faiz olaraq", $D$2&gt;0, $B$3="Aylıq"), $B$5*((1+$D$2)^ROUNDDOWN((W135-1)/12,0)),
AND(W135=1, $C$2="Aşağıdakı kimi dəyişir", ), $B$5,
AND(W135&gt;1, W135&lt;=$B$4, $C$2="Aşağıdakı kimi dəyişir"), IFERROR(VLOOKUP(W135, $C$4:$D$7, 2, FALSE), AE134),
AND(W135&gt;0, W135&lt;=$B$4), $B$5,
TRUE,0 )</f>
        <v/>
      </c>
      <c r="AF135" s="76" t="str">
        <f t="shared" ca="1" si="4"/>
        <v/>
      </c>
    </row>
    <row r="136" spans="1:32" x14ac:dyDescent="0.4">
      <c r="A136" s="13" cm="1">
        <f t="array" aca="1" ref="A136" ca="1">_xlfn.IFS(
AND(SUMIFS(lease_table_interest_accruals, lease_table_dates, A135)&gt;0, COUNTIFS($E$14:E135, "Interest accrual", $A$14:A135, A135)=0),  A135,
AND(SUMIFS(lease_table_payments, lease_table_dates, A135)&gt;0, COUNTIFS($E$14:E135, "Payment", $A$14:A135, A135)=0),  A135,
AND(SUMIFS(rou_table_deprs, rou_table_dates, A135)&gt;0, COUNTIFS($E$14:E135, "Depreciation", $A$14:A135, A135)=0),  A135,
TRUE,  IFERROR(INDEX(rou_table_dates,  MATCH(A135, rou_table_dates)+1, ), "")
)</f>
        <v>45887</v>
      </c>
      <c r="B136" s="1" t="str" cm="1">
        <f t="array" aca="1" ref="B136" ca="1">_xlfn.IFS(
AND(E136="Payment", A136=$B$2), $AM$14,
E136="Payment", $AM$15,
E136="Interest accrual", $AM$18,
E136="Depreciation", $AM$17,
TRUE, "")</f>
        <v>Lizinq öhdəliyi</v>
      </c>
      <c r="C136" s="1" t="str" cm="1">
        <f t="array" aca="1" ref="C136" ca="1">_xlfn.IFS(
E136="Payment", $AM$19,
E136="Interest accrual", $AM$15,
E136="Depreciation", $AM$16,
TRUE, "")</f>
        <v>Pul vəsaitləri/Kreditor borcları</v>
      </c>
      <c r="D136" s="14" cm="1">
        <f t="array" aca="1" ref="D136" ca="1">_xlfn.IFS(
E136="Payment", _xlfn.XLOOKUP(A136, lease_table_dates, lease_table_payments, 0, 0),
E136="Interest accrual", _xlfn.XLOOKUP(A136, lease_table_dates, lease_table_interest_accruals, 0, 0),
E136="Depreciation", _xlfn.XLOOKUP(A136, rou_table_dates, rou_table_deprs, 0, 0),
TRUE, ""
)</f>
        <v>3400</v>
      </c>
      <c r="E136" s="7" t="str" cm="1">
        <f t="array" aca="1" ref="E136" ca="1">_xlfn.IFS(
AND(SUMIFS(lease_table_interest_accruals, lease_table_dates, A136)&gt;0, COUNTIFS($E$14:E135, "Interest accrual", $A$14:A135, A136)=0), "Interest accrual",
AND(SUMIFS(lease_table_payments, lease_table_dates, A136)&gt;0, COUNTIFS($E$14:E135, "Payment", $A$14:A135, A136)=0), "Payment",
AND(SUMIFS(rou_table_deprs, rou_table_dates, A136)&gt;0, COUNTIFS($E$14:E135, "Depreciation", $A$14:A135, A136)=0), "Depreciation",
TRUE,  ""
)</f>
        <v>Payment</v>
      </c>
      <c r="G136" s="13" t="str" cm="1">
        <f t="array" aca="1" ref="G136" ca="1">_xlfn.IFS(
AND($B$11="Hə", $B$3="İllik"), Z136,
AND($B$11="Hə", $B$3="Aylıq"), AA136,
$B$11="Yox", X136)</f>
        <v/>
      </c>
      <c r="H136" s="14" t="str" cm="1">
        <f t="array" aca="1" ref="H136" ca="1">_xlfn.IFS( G136="", "",
TRUE, ROUND( H135+I136-J136, 2) )</f>
        <v/>
      </c>
      <c r="I136" s="14" t="str" cm="1">
        <f t="array" aca="1" ref="I136" ca="1">_xlfn.IFS(G136="", "",
G136=last_payment_date, (J136-H135),
 TRUE,  -  (H135- H135* (1+$B$6)^ (_xlfn.DAYS(G136,G135)/365) )
)</f>
        <v/>
      </c>
      <c r="J136" s="14" t="str" cm="1">
        <f t="array" aca="1" ref="J136" ca="1">_xlfn.IFS(G136="", "",
TRUE, _xlfn.XLOOKUP(G136,  payment_dates, payments,0,0)
)</f>
        <v/>
      </c>
      <c r="L136" s="2" t="str" cm="1">
        <f t="array" aca="1" ref="L136" ca="1">_xlfn.IFS(
AND($B$11="Hə", $B$3="İllik"), AC136,
AND($B$11="Hə", $B$3="Aylıq"), AD136,
$B$11="Yox", AB136)</f>
        <v/>
      </c>
      <c r="M136" s="14" t="str" cm="1">
        <f t="array" aca="1" ref="M136" ca="1">_xlfn.IFS( L136="", "",
(M135-N136)&lt;=0.5, 0,
TRUE,  M135-N136)</f>
        <v/>
      </c>
      <c r="N136" s="15" t="str" cm="1">
        <f t="array" aca="1" ref="N136" ca="1">_xlfn.IFS(
L136="", "",
TRUE, MIN(M135, ROUND($M$14/ (last_rou_date - $B$2) * (L136-L135), 2) )
)</f>
        <v/>
      </c>
      <c r="P136" s="22" t="str">
        <f t="shared" ca="1" si="3"/>
        <v/>
      </c>
      <c r="Q136" s="14" t="str" cm="1">
        <f t="array" aca="1" ref="Q136" ca="1">_xlfn.IFS(P136="","",
$B$11="Hə", _xlfn.XLOOKUP(DATE(P136, 12, 31), rou_table_dates, rou_table_nbvs,0, 0),
TRUE,  MAX(0, ROUND($M$14 - $M$14/ (last_rou_date - $B$2) * (DATE(P136,12,31) - $B$2), 2) )
)</f>
        <v/>
      </c>
      <c r="R136" s="57" t="str" cm="1">
        <f t="array" aca="1" ref="R136" ca="1">_xlfn.IFS(P136="","",
$B$11="Hə", _xlfn.XLOOKUP(DATE(P136, 12, 31), lease_table_dates, lease_table_balances,0, 0),
TRUE, IFERROR( XNPV($B$6, IF(payment_dates &gt;DATE(P136, 12, 31), payments,  0),  IF(payment_dates &gt;DATE(P136, 12, 31), payment_dates,  DATE(P136, 12, 31))    ),0)
)</f>
        <v/>
      </c>
      <c r="S136" s="14" t="str" cm="1">
        <f t="array" aca="1" ref="S136" ca="1">_xlfn.IFS(P136="","",
TRUE,  MIN( MIN(Q135, $M$14), ROUND($M$14/ (last_rou_date - $B$2) * (DATE(P136,12,31) - MAX($B$2, DATE(P136-1, 12, 31))), 2) )
)</f>
        <v/>
      </c>
      <c r="T136" s="15" t="str" cm="1">
        <f t="array" aca="1" ref="T136" ca="1">_xlfn.IFS(P136="", "",
ISTEXT(R135), R136- (H136 - SUMIFS( lease_table_payments, lease_table_years, P136) -$AG$14 ),
AND(ISNUMBER(R135), R136&lt;&gt;""),   R136- (R135 - SUMIFS( lease_table_payments, lease_table_years, P136) )
)</f>
        <v/>
      </c>
      <c r="U136" s="14"/>
      <c r="V136" s="73">
        <f t="shared" si="5"/>
        <v>123</v>
      </c>
      <c r="W136" s="74" t="str" cm="1">
        <f t="array" ref="W136">_xlfn.IFS(
OR(W135=$B$4, W135=""),"",
TRUE,W135+1
)</f>
        <v/>
      </c>
      <c r="X136" s="75" t="str" cm="1">
        <f t="array" ref="X136">_xlfn.IFS(X135="","",
W136="", "",
AND($B$3="İllik"),DATE(YEAR(X135)+1,MONTH(X135),DAY(X135) ),
AND($B$3="Aylıq", $AH$14="Not end"), EDATE(X135,1),
AND($B$3="Aylıq", $AH$14="End"), EOMONTH(X135,1)
)</f>
        <v/>
      </c>
      <c r="Y136" s="75" t="str" cm="1">
        <f t="array" aca="1" ref="Y136" ca="1">_xlfn.IFS(
AND($B$7="Dövrün əvvəlində", Y135&lt;=last_rou_date), DATE(YEAR(Y135)+1, 12, 31),
AND($B$7="Dövrün sonunda", Y135&lt;=last_payment_date), DATE(YEAR(Y135)+1, 12, 31),
TRUE, ""
)</f>
        <v/>
      </c>
      <c r="Z136" s="75" t="str" cm="1">
        <f t="array" aca="1" ref="Z136" ca="1">_xlfn.IFS(
AND($AN$14="Not year_end", Z135&gt;last_payment_date), "",
AND($AN$14="Year_end", Z135&gt;=last_payment_date), "",
AND($AN$14="Year_end"), DATE(YEAR(Z135+1), 12, 31),
AND($AN$14="Not year_end", MONTH(Z135)=12, DAY(Z135)=31), DATE(YEAR(Z134)+1, MONTH(Z134), DAY(Z134)),
AND($AN$14="Not year_end", OR(MONTH(Z135)&lt;&gt;12, DAY(Z135)&lt;&gt;31) ), DATE(YEAR(Z135), 12, 31)
)</f>
        <v/>
      </c>
      <c r="AA136" s="75" t="str" cm="1">
        <f t="array" aca="1" ref="AA136" ca="1">_xlfn.IFS(AA135="", "",
AND(AA135=last_payment_date, OR(MONTH(AA135)&lt;&gt;12, DAY(AA135)&lt;&gt;31) ), DATE(YEAR(AA135), 12, 31),
AND(MONTH(AA135)=12, DAY(AA135)=31, AA135&gt;=last_payment_date), "",
AND(MONTH(AA135)=12, DAY(AA135)&lt;&gt;31),  EOMONTH(AA135,0),
AND(MONTH(AA135)=12, DAY(AA135)=31, $AH$14="Not end"),  EDATE(AA134,1),
AND($AH$14="Not end"), EDATE(AA135, 1),
AND($AH$14="End"), EOMONTH(AA135, 1)
)</f>
        <v/>
      </c>
      <c r="AB136" s="75" t="str" cm="1">
        <f t="array" aca="1" ref="AB136" ca="1">_xlfn.IFS(AB135="","",
AND(AB135=last_rou_date), "",
AND($B$3="İllik"),DATE(YEAR(AB135)+1,MONTH(AB135),DAY(AB135) ),
AND($B$3="Aylıq", $AH$14="Not end"), EDATE(AB135,1),
AND($B$3="Aylıq", $AH$14="End"), EOMONTH(AB135,1)
)</f>
        <v/>
      </c>
      <c r="AC136" s="75" t="str" cm="1">
        <f t="array" aca="1" ref="AC136" ca="1">_xlfn.IFS(
AND($AN$14="Not year_end", AC135&gt;last_rou_date), "",
AND($AN$14="Year_end", AC135&gt;=last_rou_date), "",
AND($AN$14="Year_end"), DATE(YEAR(AC135+1), 12, 31),
AND($AN$14="Not year_end", MONTH(AC135)=12, DAY(AC135)=31), DATE(YEAR(AC134)+1, MONTH(AC134), DAY(AC134)),
AND($AN$14="Not year_end", OR(MONTH(AC135)&lt;&gt;12, DAY(AC135)&lt;&gt;31) ), DATE(YEAR(AC135), 12, 31)
)</f>
        <v/>
      </c>
      <c r="AD136" s="75" t="str" cm="1">
        <f t="array" aca="1" ref="AD136" ca="1">_xlfn.IFS(AD135="", "",
AND(AD135=last_rou_date, OR(MONTH(AD135)&lt;&gt;12, DAY(AD135)&lt;&gt;31) ), DATE(YEAR(AD135), 12, 31),
AND(MONTH(AD135)=12, DAY(AD135)=31, AD135&gt;=last_rou_date), "",
AND(MONTH(AD135)=12, DAY(AD135)&lt;&gt;31),  EOMONTH(AD135,0),
AND(MONTH(AD135)=12, DAY(AD135)=31, $AH$14="Not end"),  EDATE(AD134,1),
AND($AH$14="Not end"), EDATE(AD135, 1),
AND($AH$14="End"), EOMONTH(AD135, 1)
)</f>
        <v/>
      </c>
      <c r="AE136" s="68" t="str" cm="1">
        <f t="array" ref="AE136">_xlfn.IFS(W136="", "",
AND(W136&gt;0, W136&lt;=$B$4, $C$2="İllik artım, faiz olaraq", $D$2&gt;0, $B$3="İllik"), $B$5*((1+$D$2)^(W136-1)),
AND(W136&gt;0, W136&lt;=$B$4, $C$2="İllik artım, faiz olaraq", $D$2&gt;0, $B$3="Aylıq"), $B$5*((1+$D$2)^ROUNDDOWN((W136-1)/12,0)),
AND(W136=1, $C$2="Aşağıdakı kimi dəyişir", ), $B$5,
AND(W136&gt;1, W136&lt;=$B$4, $C$2="Aşağıdakı kimi dəyişir"), IFERROR(VLOOKUP(W136, $C$4:$D$7, 2, FALSE), AE135),
AND(W136&gt;0, W136&lt;=$B$4), $B$5,
TRUE,0 )</f>
        <v/>
      </c>
      <c r="AF136" s="76" t="str">
        <f t="shared" ca="1" si="4"/>
        <v/>
      </c>
    </row>
    <row r="137" spans="1:32" x14ac:dyDescent="0.4">
      <c r="A137" s="13" cm="1">
        <f t="array" aca="1" ref="A137" ca="1">_xlfn.IFS(
AND(SUMIFS(lease_table_interest_accruals, lease_table_dates, A136)&gt;0, COUNTIFS($E$14:E136, "Interest accrual", $A$14:A136, A136)=0),  A136,
AND(SUMIFS(lease_table_payments, lease_table_dates, A136)&gt;0, COUNTIFS($E$14:E136, "Payment", $A$14:A136, A136)=0),  A136,
AND(SUMIFS(rou_table_deprs, rou_table_dates, A136)&gt;0, COUNTIFS($E$14:E136, "Depreciation", $A$14:A136, A136)=0),  A136,
TRUE,  IFERROR(INDEX(rou_table_dates,  MATCH(A136, rou_table_dates)+1, ), "")
)</f>
        <v>45887</v>
      </c>
      <c r="B137" s="1" t="str" cm="1">
        <f t="array" aca="1" ref="B137" ca="1">_xlfn.IFS(
AND(E137="Payment", A137=$B$2), $AM$14,
E137="Payment", $AM$15,
E137="Interest accrual", $AM$18,
E137="Depreciation", $AM$17,
TRUE, "")</f>
        <v>Amortizasiya xərci</v>
      </c>
      <c r="C137" s="1" t="str" cm="1">
        <f t="array" aca="1" ref="C137" ca="1">_xlfn.IFS(
E137="Payment", $AM$19,
E137="Interest accrual", $AM$15,
E137="Depreciation", $AM$16,
TRUE, "")</f>
        <v>İstifadə hüququ - Yığılmış amortizasiya</v>
      </c>
      <c r="D137" s="14" cm="1">
        <f t="array" aca="1" ref="D137" ca="1">_xlfn.IFS(
E137="Payment", _xlfn.XLOOKUP(A137, lease_table_dates, lease_table_payments, 0, 0),
E137="Interest accrual", _xlfn.XLOOKUP(A137, lease_table_dates, lease_table_interest_accruals, 0, 0),
E137="Depreciation", _xlfn.XLOOKUP(A137, rou_table_dates, rou_table_deprs, 0, 0),
TRUE, ""
)</f>
        <v>2765.25</v>
      </c>
      <c r="E137" s="7" t="str" cm="1">
        <f t="array" aca="1" ref="E137" ca="1">_xlfn.IFS(
AND(SUMIFS(lease_table_interest_accruals, lease_table_dates, A137)&gt;0, COUNTIFS($E$14:E136, "Interest accrual", $A$14:A136, A137)=0), "Interest accrual",
AND(SUMIFS(lease_table_payments, lease_table_dates, A137)&gt;0, COUNTIFS($E$14:E136, "Payment", $A$14:A136, A137)=0), "Payment",
AND(SUMIFS(rou_table_deprs, rou_table_dates, A137)&gt;0, COUNTIFS($E$14:E136, "Depreciation", $A$14:A136, A137)=0), "Depreciation",
TRUE,  ""
)</f>
        <v>Depreciation</v>
      </c>
      <c r="G137" s="13" t="str" cm="1">
        <f t="array" aca="1" ref="G137" ca="1">_xlfn.IFS(
AND($B$11="Hə", $B$3="İllik"), Z137,
AND($B$11="Hə", $B$3="Aylıq"), AA137,
$B$11="Yox", X137)</f>
        <v/>
      </c>
      <c r="H137" s="14" t="str" cm="1">
        <f t="array" aca="1" ref="H137" ca="1">_xlfn.IFS( G137="", "",
TRUE, ROUND( H136+I137-J137, 2) )</f>
        <v/>
      </c>
      <c r="I137" s="14" t="str" cm="1">
        <f t="array" aca="1" ref="I137" ca="1">_xlfn.IFS(G137="", "",
G137=last_payment_date, (J137-H136),
 TRUE,  -  (H136- H136* (1+$B$6)^ (_xlfn.DAYS(G137,G136)/365) )
)</f>
        <v/>
      </c>
      <c r="J137" s="14" t="str" cm="1">
        <f t="array" aca="1" ref="J137" ca="1">_xlfn.IFS(G137="", "",
TRUE, _xlfn.XLOOKUP(G137,  payment_dates, payments,0,0)
)</f>
        <v/>
      </c>
      <c r="L137" s="2" t="str" cm="1">
        <f t="array" aca="1" ref="L137" ca="1">_xlfn.IFS(
AND($B$11="Hə", $B$3="İllik"), AC137,
AND($B$11="Hə", $B$3="Aylıq"), AD137,
$B$11="Yox", AB137)</f>
        <v/>
      </c>
      <c r="M137" s="14" t="str" cm="1">
        <f t="array" aca="1" ref="M137" ca="1">_xlfn.IFS( L137="", "",
(M136-N137)&lt;=0.5, 0,
TRUE,  M136-N137)</f>
        <v/>
      </c>
      <c r="N137" s="15" t="str" cm="1">
        <f t="array" aca="1" ref="N137" ca="1">_xlfn.IFS(
L137="", "",
TRUE, MIN(M136, ROUND($M$14/ (last_rou_date - $B$2) * (L137-L136), 2) )
)</f>
        <v/>
      </c>
      <c r="P137" s="22" t="str">
        <f t="shared" ca="1" si="3"/>
        <v/>
      </c>
      <c r="Q137" s="14" t="str" cm="1">
        <f t="array" aca="1" ref="Q137" ca="1">_xlfn.IFS(P137="","",
$B$11="Hə", _xlfn.XLOOKUP(DATE(P137, 12, 31), rou_table_dates, rou_table_nbvs,0, 0),
TRUE,  MAX(0, ROUND($M$14 - $M$14/ (last_rou_date - $B$2) * (DATE(P137,12,31) - $B$2), 2) )
)</f>
        <v/>
      </c>
      <c r="R137" s="57" t="str" cm="1">
        <f t="array" aca="1" ref="R137" ca="1">_xlfn.IFS(P137="","",
$B$11="Hə", _xlfn.XLOOKUP(DATE(P137, 12, 31), lease_table_dates, lease_table_balances,0, 0),
TRUE, IFERROR( XNPV($B$6, IF(payment_dates &gt;DATE(P137, 12, 31), payments,  0),  IF(payment_dates &gt;DATE(P137, 12, 31), payment_dates,  DATE(P137, 12, 31))    ),0)
)</f>
        <v/>
      </c>
      <c r="S137" s="14" t="str" cm="1">
        <f t="array" aca="1" ref="S137" ca="1">_xlfn.IFS(P137="","",
TRUE,  MIN( MIN(Q136, $M$14), ROUND($M$14/ (last_rou_date - $B$2) * (DATE(P137,12,31) - MAX($B$2, DATE(P137-1, 12, 31))), 2) )
)</f>
        <v/>
      </c>
      <c r="T137" s="15" t="str" cm="1">
        <f t="array" aca="1" ref="T137" ca="1">_xlfn.IFS(P137="", "",
ISTEXT(R136), R137- (H137 - SUMIFS( lease_table_payments, lease_table_years, P137) -$AG$14 ),
AND(ISNUMBER(R136), R137&lt;&gt;""),   R137- (R136 - SUMIFS( lease_table_payments, lease_table_years, P137) )
)</f>
        <v/>
      </c>
      <c r="U137" s="14"/>
      <c r="V137" s="73">
        <f t="shared" si="5"/>
        <v>124</v>
      </c>
      <c r="W137" s="74" t="str" cm="1">
        <f t="array" ref="W137">_xlfn.IFS(
OR(W136=$B$4, W136=""),"",
TRUE,W136+1
)</f>
        <v/>
      </c>
      <c r="X137" s="75" t="str" cm="1">
        <f t="array" ref="X137">_xlfn.IFS(X136="","",
W137="", "",
AND($B$3="İllik"),DATE(YEAR(X136)+1,MONTH(X136),DAY(X136) ),
AND($B$3="Aylıq", $AH$14="Not end"), EDATE(X136,1),
AND($B$3="Aylıq", $AH$14="End"), EOMONTH(X136,1)
)</f>
        <v/>
      </c>
      <c r="Y137" s="75" t="str" cm="1">
        <f t="array" aca="1" ref="Y137" ca="1">_xlfn.IFS(
AND($B$7="Dövrün əvvəlində", Y136&lt;=last_rou_date), DATE(YEAR(Y136)+1, 12, 31),
AND($B$7="Dövrün sonunda", Y136&lt;=last_payment_date), DATE(YEAR(Y136)+1, 12, 31),
TRUE, ""
)</f>
        <v/>
      </c>
      <c r="Z137" s="75" t="str" cm="1">
        <f t="array" aca="1" ref="Z137" ca="1">_xlfn.IFS(
AND($AN$14="Not year_end", Z136&gt;last_payment_date), "",
AND($AN$14="Year_end", Z136&gt;=last_payment_date), "",
AND($AN$14="Year_end"), DATE(YEAR(Z136+1), 12, 31),
AND($AN$14="Not year_end", MONTH(Z136)=12, DAY(Z136)=31), DATE(YEAR(Z135)+1, MONTH(Z135), DAY(Z135)),
AND($AN$14="Not year_end", OR(MONTH(Z136)&lt;&gt;12, DAY(Z136)&lt;&gt;31) ), DATE(YEAR(Z136), 12, 31)
)</f>
        <v/>
      </c>
      <c r="AA137" s="75" t="str" cm="1">
        <f t="array" aca="1" ref="AA137" ca="1">_xlfn.IFS(AA136="", "",
AND(AA136=last_payment_date, OR(MONTH(AA136)&lt;&gt;12, DAY(AA136)&lt;&gt;31) ), DATE(YEAR(AA136), 12, 31),
AND(MONTH(AA136)=12, DAY(AA136)=31, AA136&gt;=last_payment_date), "",
AND(MONTH(AA136)=12, DAY(AA136)&lt;&gt;31),  EOMONTH(AA136,0),
AND(MONTH(AA136)=12, DAY(AA136)=31, $AH$14="Not end"),  EDATE(AA135,1),
AND($AH$14="Not end"), EDATE(AA136, 1),
AND($AH$14="End"), EOMONTH(AA136, 1)
)</f>
        <v/>
      </c>
      <c r="AB137" s="75" t="str" cm="1">
        <f t="array" aca="1" ref="AB137" ca="1">_xlfn.IFS(AB136="","",
AND(AB136=last_rou_date), "",
AND($B$3="İllik"),DATE(YEAR(AB136)+1,MONTH(AB136),DAY(AB136) ),
AND($B$3="Aylıq", $AH$14="Not end"), EDATE(AB136,1),
AND($B$3="Aylıq", $AH$14="End"), EOMONTH(AB136,1)
)</f>
        <v/>
      </c>
      <c r="AC137" s="75" t="str" cm="1">
        <f t="array" aca="1" ref="AC137" ca="1">_xlfn.IFS(
AND($AN$14="Not year_end", AC136&gt;last_rou_date), "",
AND($AN$14="Year_end", AC136&gt;=last_rou_date), "",
AND($AN$14="Year_end"), DATE(YEAR(AC136+1), 12, 31),
AND($AN$14="Not year_end", MONTH(AC136)=12, DAY(AC136)=31), DATE(YEAR(AC135)+1, MONTH(AC135), DAY(AC135)),
AND($AN$14="Not year_end", OR(MONTH(AC136)&lt;&gt;12, DAY(AC136)&lt;&gt;31) ), DATE(YEAR(AC136), 12, 31)
)</f>
        <v/>
      </c>
      <c r="AD137" s="75" t="str" cm="1">
        <f t="array" aca="1" ref="AD137" ca="1">_xlfn.IFS(AD136="", "",
AND(AD136=last_rou_date, OR(MONTH(AD136)&lt;&gt;12, DAY(AD136)&lt;&gt;31) ), DATE(YEAR(AD136), 12, 31),
AND(MONTH(AD136)=12, DAY(AD136)=31, AD136&gt;=last_rou_date), "",
AND(MONTH(AD136)=12, DAY(AD136)&lt;&gt;31),  EOMONTH(AD136,0),
AND(MONTH(AD136)=12, DAY(AD136)=31, $AH$14="Not end"),  EDATE(AD135,1),
AND($AH$14="Not end"), EDATE(AD136, 1),
AND($AH$14="End"), EOMONTH(AD136, 1)
)</f>
        <v/>
      </c>
      <c r="AE137" s="68" t="str" cm="1">
        <f t="array" ref="AE137">_xlfn.IFS(W137="", "",
AND(W137&gt;0, W137&lt;=$B$4, $C$2="İllik artım, faiz olaraq", $D$2&gt;0, $B$3="İllik"), $B$5*((1+$D$2)^(W137-1)),
AND(W137&gt;0, W137&lt;=$B$4, $C$2="İllik artım, faiz olaraq", $D$2&gt;0, $B$3="Aylıq"), $B$5*((1+$D$2)^ROUNDDOWN((W137-1)/12,0)),
AND(W137=1, $C$2="Aşağıdakı kimi dəyişir", ), $B$5,
AND(W137&gt;1, W137&lt;=$B$4, $C$2="Aşağıdakı kimi dəyişir"), IFERROR(VLOOKUP(W137, $C$4:$D$7, 2, FALSE), AE136),
AND(W137&gt;0, W137&lt;=$B$4), $B$5,
TRUE,0 )</f>
        <v/>
      </c>
      <c r="AF137" s="76" t="str">
        <f t="shared" ca="1" si="4"/>
        <v/>
      </c>
    </row>
    <row r="138" spans="1:32" x14ac:dyDescent="0.4">
      <c r="A138" s="13" cm="1">
        <f t="array" aca="1" ref="A138" ca="1">_xlfn.IFS(
AND(SUMIFS(lease_table_interest_accruals, lease_table_dates, A137)&gt;0, COUNTIFS($E$14:E137, "Interest accrual", $A$14:A137, A137)=0),  A137,
AND(SUMIFS(lease_table_payments, lease_table_dates, A137)&gt;0, COUNTIFS($E$14:E137, "Payment", $A$14:A137, A137)=0),  A137,
AND(SUMIFS(rou_table_deprs, rou_table_dates, A137)&gt;0, COUNTIFS($E$14:E137, "Depreciation", $A$14:A137, A137)=0),  A137,
TRUE,  IFERROR(INDEX(rou_table_dates,  MATCH(A137, rou_table_dates)+1, ), "")
)</f>
        <v>45918</v>
      </c>
      <c r="B138" s="1" t="str" cm="1">
        <f t="array" aca="1" ref="B138" ca="1">_xlfn.IFS(
AND(E138="Payment", A138=$B$2), $AM$14,
E138="Payment", $AM$15,
E138="Interest accrual", $AM$18,
E138="Depreciation", $AM$17,
TRUE, "")</f>
        <v>Faiz xərci</v>
      </c>
      <c r="C138" s="1" t="str" cm="1">
        <f t="array" aca="1" ref="C138" ca="1">_xlfn.IFS(
E138="Payment", $AM$19,
E138="Interest accrual", $AM$15,
E138="Depreciation", $AM$16,
TRUE, "")</f>
        <v>Lizinq öhdəliyi</v>
      </c>
      <c r="D138" s="14" cm="1">
        <f t="array" aca="1" ref="D138" ca="1">_xlfn.IFS(
E138="Payment", _xlfn.XLOOKUP(A138, lease_table_dates, lease_table_payments, 0, 0),
E138="Interest accrual", _xlfn.XLOOKUP(A138, lease_table_dates, lease_table_interest_accruals, 0, 0),
E138="Depreciation", _xlfn.XLOOKUP(A138, rou_table_dates, rou_table_deprs, 0, 0),
TRUE, ""
)</f>
        <v>284.4934446422194</v>
      </c>
      <c r="E138" s="7" t="str" cm="1">
        <f t="array" aca="1" ref="E138" ca="1">_xlfn.IFS(
AND(SUMIFS(lease_table_interest_accruals, lease_table_dates, A138)&gt;0, COUNTIFS($E$14:E137, "Interest accrual", $A$14:A137, A138)=0), "Interest accrual",
AND(SUMIFS(lease_table_payments, lease_table_dates, A138)&gt;0, COUNTIFS($E$14:E137, "Payment", $A$14:A137, A138)=0), "Payment",
AND(SUMIFS(rou_table_deprs, rou_table_dates, A138)&gt;0, COUNTIFS($E$14:E137, "Depreciation", $A$14:A137, A138)=0), "Depreciation",
TRUE,  ""
)</f>
        <v>Interest accrual</v>
      </c>
      <c r="G138" s="13" t="str" cm="1">
        <f t="array" aca="1" ref="G138" ca="1">_xlfn.IFS(
AND($B$11="Hə", $B$3="İllik"), Z138,
AND($B$11="Hə", $B$3="Aylıq"), AA138,
$B$11="Yox", X138)</f>
        <v/>
      </c>
      <c r="H138" s="14" t="str" cm="1">
        <f t="array" aca="1" ref="H138" ca="1">_xlfn.IFS( G138="", "",
TRUE, ROUND( H137+I138-J138, 2) )</f>
        <v/>
      </c>
      <c r="I138" s="14" t="str" cm="1">
        <f t="array" aca="1" ref="I138" ca="1">_xlfn.IFS(G138="", "",
G138=last_payment_date, (J138-H137),
 TRUE,  -  (H137- H137* (1+$B$6)^ (_xlfn.DAYS(G138,G137)/365) )
)</f>
        <v/>
      </c>
      <c r="J138" s="14" t="str" cm="1">
        <f t="array" aca="1" ref="J138" ca="1">_xlfn.IFS(G138="", "",
TRUE, _xlfn.XLOOKUP(G138,  payment_dates, payments,0,0)
)</f>
        <v/>
      </c>
      <c r="L138" s="2" t="str" cm="1">
        <f t="array" aca="1" ref="L138" ca="1">_xlfn.IFS(
AND($B$11="Hə", $B$3="İllik"), AC138,
AND($B$11="Hə", $B$3="Aylıq"), AD138,
$B$11="Yox", AB138)</f>
        <v/>
      </c>
      <c r="M138" s="14" t="str" cm="1">
        <f t="array" aca="1" ref="M138" ca="1">_xlfn.IFS( L138="", "",
(M137-N138)&lt;=0.5, 0,
TRUE,  M137-N138)</f>
        <v/>
      </c>
      <c r="N138" s="15" t="str" cm="1">
        <f t="array" aca="1" ref="N138" ca="1">_xlfn.IFS(
L138="", "",
TRUE, MIN(M137, ROUND($M$14/ (last_rou_date - $B$2) * (L138-L137), 2) )
)</f>
        <v/>
      </c>
      <c r="P138" s="22" t="str">
        <f t="shared" ca="1" si="3"/>
        <v/>
      </c>
      <c r="Q138" s="14" t="str" cm="1">
        <f t="array" aca="1" ref="Q138" ca="1">_xlfn.IFS(P138="","",
$B$11="Hə", _xlfn.XLOOKUP(DATE(P138, 12, 31), rou_table_dates, rou_table_nbvs,0, 0),
TRUE,  MAX(0, ROUND($M$14 - $M$14/ (last_rou_date - $B$2) * (DATE(P138,12,31) - $B$2), 2) )
)</f>
        <v/>
      </c>
      <c r="R138" s="57" t="str" cm="1">
        <f t="array" aca="1" ref="R138" ca="1">_xlfn.IFS(P138="","",
$B$11="Hə", _xlfn.XLOOKUP(DATE(P138, 12, 31), lease_table_dates, lease_table_balances,0, 0),
TRUE, IFERROR( XNPV($B$6, IF(payment_dates &gt;DATE(P138, 12, 31), payments,  0),  IF(payment_dates &gt;DATE(P138, 12, 31), payment_dates,  DATE(P138, 12, 31))    ),0)
)</f>
        <v/>
      </c>
      <c r="S138" s="14" t="str" cm="1">
        <f t="array" aca="1" ref="S138" ca="1">_xlfn.IFS(P138="","",
TRUE,  MIN( MIN(Q137, $M$14), ROUND($M$14/ (last_rou_date - $B$2) * (DATE(P138,12,31) - MAX($B$2, DATE(P138-1, 12, 31))), 2) )
)</f>
        <v/>
      </c>
      <c r="T138" s="15" t="str" cm="1">
        <f t="array" aca="1" ref="T138" ca="1">_xlfn.IFS(P138="", "",
ISTEXT(R137), R138- (H138 - SUMIFS( lease_table_payments, lease_table_years, P138) -$AG$14 ),
AND(ISNUMBER(R137), R138&lt;&gt;""),   R138- (R137 - SUMIFS( lease_table_payments, lease_table_years, P138) )
)</f>
        <v/>
      </c>
      <c r="U138" s="14"/>
      <c r="V138" s="73">
        <f t="shared" si="5"/>
        <v>125</v>
      </c>
      <c r="W138" s="74" t="str" cm="1">
        <f t="array" ref="W138">_xlfn.IFS(
OR(W137=$B$4, W137=""),"",
TRUE,W137+1
)</f>
        <v/>
      </c>
      <c r="X138" s="75" t="str" cm="1">
        <f t="array" ref="X138">_xlfn.IFS(X137="","",
W138="", "",
AND($B$3="İllik"),DATE(YEAR(X137)+1,MONTH(X137),DAY(X137) ),
AND($B$3="Aylıq", $AH$14="Not end"), EDATE(X137,1),
AND($B$3="Aylıq", $AH$14="End"), EOMONTH(X137,1)
)</f>
        <v/>
      </c>
      <c r="Y138" s="75" t="str" cm="1">
        <f t="array" aca="1" ref="Y138" ca="1">_xlfn.IFS(
AND($B$7="Dövrün əvvəlində", Y137&lt;=last_rou_date), DATE(YEAR(Y137)+1, 12, 31),
AND($B$7="Dövrün sonunda", Y137&lt;=last_payment_date), DATE(YEAR(Y137)+1, 12, 31),
TRUE, ""
)</f>
        <v/>
      </c>
      <c r="Z138" s="75" t="str" cm="1">
        <f t="array" aca="1" ref="Z138" ca="1">_xlfn.IFS(
AND($AN$14="Not year_end", Z137&gt;last_payment_date), "",
AND($AN$14="Year_end", Z137&gt;=last_payment_date), "",
AND($AN$14="Year_end"), DATE(YEAR(Z137+1), 12, 31),
AND($AN$14="Not year_end", MONTH(Z137)=12, DAY(Z137)=31), DATE(YEAR(Z136)+1, MONTH(Z136), DAY(Z136)),
AND($AN$14="Not year_end", OR(MONTH(Z137)&lt;&gt;12, DAY(Z137)&lt;&gt;31) ), DATE(YEAR(Z137), 12, 31)
)</f>
        <v/>
      </c>
      <c r="AA138" s="75" t="str" cm="1">
        <f t="array" aca="1" ref="AA138" ca="1">_xlfn.IFS(AA137="", "",
AND(AA137=last_payment_date, OR(MONTH(AA137)&lt;&gt;12, DAY(AA137)&lt;&gt;31) ), DATE(YEAR(AA137), 12, 31),
AND(MONTH(AA137)=12, DAY(AA137)=31, AA137&gt;=last_payment_date), "",
AND(MONTH(AA137)=12, DAY(AA137)&lt;&gt;31),  EOMONTH(AA137,0),
AND(MONTH(AA137)=12, DAY(AA137)=31, $AH$14="Not end"),  EDATE(AA136,1),
AND($AH$14="Not end"), EDATE(AA137, 1),
AND($AH$14="End"), EOMONTH(AA137, 1)
)</f>
        <v/>
      </c>
      <c r="AB138" s="75" t="str" cm="1">
        <f t="array" aca="1" ref="AB138" ca="1">_xlfn.IFS(AB137="","",
AND(AB137=last_rou_date), "",
AND($B$3="İllik"),DATE(YEAR(AB137)+1,MONTH(AB137),DAY(AB137) ),
AND($B$3="Aylıq", $AH$14="Not end"), EDATE(AB137,1),
AND($B$3="Aylıq", $AH$14="End"), EOMONTH(AB137,1)
)</f>
        <v/>
      </c>
      <c r="AC138" s="75" t="str" cm="1">
        <f t="array" aca="1" ref="AC138" ca="1">_xlfn.IFS(
AND($AN$14="Not year_end", AC137&gt;last_rou_date), "",
AND($AN$14="Year_end", AC137&gt;=last_rou_date), "",
AND($AN$14="Year_end"), DATE(YEAR(AC137+1), 12, 31),
AND($AN$14="Not year_end", MONTH(AC137)=12, DAY(AC137)=31), DATE(YEAR(AC136)+1, MONTH(AC136), DAY(AC136)),
AND($AN$14="Not year_end", OR(MONTH(AC137)&lt;&gt;12, DAY(AC137)&lt;&gt;31) ), DATE(YEAR(AC137), 12, 31)
)</f>
        <v/>
      </c>
      <c r="AD138" s="75" t="str" cm="1">
        <f t="array" aca="1" ref="AD138" ca="1">_xlfn.IFS(AD137="", "",
AND(AD137=last_rou_date, OR(MONTH(AD137)&lt;&gt;12, DAY(AD137)&lt;&gt;31) ), DATE(YEAR(AD137), 12, 31),
AND(MONTH(AD137)=12, DAY(AD137)=31, AD137&gt;=last_rou_date), "",
AND(MONTH(AD137)=12, DAY(AD137)&lt;&gt;31),  EOMONTH(AD137,0),
AND(MONTH(AD137)=12, DAY(AD137)=31, $AH$14="Not end"),  EDATE(AD136,1),
AND($AH$14="Not end"), EDATE(AD137, 1),
AND($AH$14="End"), EOMONTH(AD137, 1)
)</f>
        <v/>
      </c>
      <c r="AE138" s="68" t="str" cm="1">
        <f t="array" ref="AE138">_xlfn.IFS(W138="", "",
AND(W138&gt;0, W138&lt;=$B$4, $C$2="İllik artım, faiz olaraq", $D$2&gt;0, $B$3="İllik"), $B$5*((1+$D$2)^(W138-1)),
AND(W138&gt;0, W138&lt;=$B$4, $C$2="İllik artım, faiz olaraq", $D$2&gt;0, $B$3="Aylıq"), $B$5*((1+$D$2)^ROUNDDOWN((W138-1)/12,0)),
AND(W138=1, $C$2="Aşağıdakı kimi dəyişir", ), $B$5,
AND(W138&gt;1, W138&lt;=$B$4, $C$2="Aşağıdakı kimi dəyişir"), IFERROR(VLOOKUP(W138, $C$4:$D$7, 2, FALSE), AE137),
AND(W138&gt;0, W138&lt;=$B$4), $B$5,
TRUE,0 )</f>
        <v/>
      </c>
      <c r="AF138" s="76" t="str">
        <f t="shared" ca="1" si="4"/>
        <v/>
      </c>
    </row>
    <row r="139" spans="1:32" x14ac:dyDescent="0.4">
      <c r="A139" s="13" cm="1">
        <f t="array" aca="1" ref="A139" ca="1">_xlfn.IFS(
AND(SUMIFS(lease_table_interest_accruals, lease_table_dates, A138)&gt;0, COUNTIFS($E$14:E138, "Interest accrual", $A$14:A138, A138)=0),  A138,
AND(SUMIFS(lease_table_payments, lease_table_dates, A138)&gt;0, COUNTIFS($E$14:E138, "Payment", $A$14:A138, A138)=0),  A138,
AND(SUMIFS(rou_table_deprs, rou_table_dates, A138)&gt;0, COUNTIFS($E$14:E138, "Depreciation", $A$14:A138, A138)=0),  A138,
TRUE,  IFERROR(INDEX(rou_table_dates,  MATCH(A138, rou_table_dates)+1, ), "")
)</f>
        <v>45918</v>
      </c>
      <c r="B139" s="1" t="str" cm="1">
        <f t="array" aca="1" ref="B139" ca="1">_xlfn.IFS(
AND(E139="Payment", A139=$B$2), $AM$14,
E139="Payment", $AM$15,
E139="Interest accrual", $AM$18,
E139="Depreciation", $AM$17,
TRUE, "")</f>
        <v>Lizinq öhdəliyi</v>
      </c>
      <c r="C139" s="1" t="str" cm="1">
        <f t="array" aca="1" ref="C139" ca="1">_xlfn.IFS(
E139="Payment", $AM$19,
E139="Interest accrual", $AM$15,
E139="Depreciation", $AM$16,
TRUE, "")</f>
        <v>Pul vəsaitləri/Kreditor borcları</v>
      </c>
      <c r="D139" s="14" cm="1">
        <f t="array" aca="1" ref="D139" ca="1">_xlfn.IFS(
E139="Payment", _xlfn.XLOOKUP(A139, lease_table_dates, lease_table_payments, 0, 0),
E139="Interest accrual", _xlfn.XLOOKUP(A139, lease_table_dates, lease_table_interest_accruals, 0, 0),
E139="Depreciation", _xlfn.XLOOKUP(A139, rou_table_dates, rou_table_deprs, 0, 0),
TRUE, ""
)</f>
        <v>3400</v>
      </c>
      <c r="E139" s="7" t="str" cm="1">
        <f t="array" aca="1" ref="E139" ca="1">_xlfn.IFS(
AND(SUMIFS(lease_table_interest_accruals, lease_table_dates, A139)&gt;0, COUNTIFS($E$14:E138, "Interest accrual", $A$14:A138, A139)=0), "Interest accrual",
AND(SUMIFS(lease_table_payments, lease_table_dates, A139)&gt;0, COUNTIFS($E$14:E138, "Payment", $A$14:A138, A139)=0), "Payment",
AND(SUMIFS(rou_table_deprs, rou_table_dates, A139)&gt;0, COUNTIFS($E$14:E138, "Depreciation", $A$14:A138, A139)=0), "Depreciation",
TRUE,  ""
)</f>
        <v>Payment</v>
      </c>
      <c r="G139" s="13" t="str" cm="1">
        <f t="array" aca="1" ref="G139" ca="1">_xlfn.IFS(
AND($B$11="Hə", $B$3="İllik"), Z139,
AND($B$11="Hə", $B$3="Aylıq"), AA139,
$B$11="Yox", X139)</f>
        <v/>
      </c>
      <c r="H139" s="14" t="str" cm="1">
        <f t="array" aca="1" ref="H139" ca="1">_xlfn.IFS( G139="", "",
TRUE, ROUND( H138+I139-J139, 2) )</f>
        <v/>
      </c>
      <c r="I139" s="14" t="str" cm="1">
        <f t="array" aca="1" ref="I139" ca="1">_xlfn.IFS(G139="", "",
G139=last_payment_date, (J139-H138),
 TRUE,  -  (H138- H138* (1+$B$6)^ (_xlfn.DAYS(G139,G138)/365) )
)</f>
        <v/>
      </c>
      <c r="J139" s="14" t="str" cm="1">
        <f t="array" aca="1" ref="J139" ca="1">_xlfn.IFS(G139="", "",
TRUE, _xlfn.XLOOKUP(G139,  payment_dates, payments,0,0)
)</f>
        <v/>
      </c>
      <c r="L139" s="2" t="str" cm="1">
        <f t="array" aca="1" ref="L139" ca="1">_xlfn.IFS(
AND($B$11="Hə", $B$3="İllik"), AC139,
AND($B$11="Hə", $B$3="Aylıq"), AD139,
$B$11="Yox", AB139)</f>
        <v/>
      </c>
      <c r="M139" s="14" t="str" cm="1">
        <f t="array" aca="1" ref="M139" ca="1">_xlfn.IFS( L139="", "",
(M138-N139)&lt;=0.5, 0,
TRUE,  M138-N139)</f>
        <v/>
      </c>
      <c r="N139" s="15" t="str" cm="1">
        <f t="array" aca="1" ref="N139" ca="1">_xlfn.IFS(
L139="", "",
TRUE, MIN(M138, ROUND($M$14/ (last_rou_date - $B$2) * (L139-L138), 2) )
)</f>
        <v/>
      </c>
      <c r="P139" s="22" t="str">
        <f t="shared" ca="1" si="3"/>
        <v/>
      </c>
      <c r="Q139" s="14" t="str" cm="1">
        <f t="array" aca="1" ref="Q139" ca="1">_xlfn.IFS(P139="","",
$B$11="Hə", _xlfn.XLOOKUP(DATE(P139, 12, 31), rou_table_dates, rou_table_nbvs,0, 0),
TRUE,  MAX(0, ROUND($M$14 - $M$14/ (last_rou_date - $B$2) * (DATE(P139,12,31) - $B$2), 2) )
)</f>
        <v/>
      </c>
      <c r="R139" s="57" t="str" cm="1">
        <f t="array" aca="1" ref="R139" ca="1">_xlfn.IFS(P139="","",
$B$11="Hə", _xlfn.XLOOKUP(DATE(P139, 12, 31), lease_table_dates, lease_table_balances,0, 0),
TRUE, IFERROR( XNPV($B$6, IF(payment_dates &gt;DATE(P139, 12, 31), payments,  0),  IF(payment_dates &gt;DATE(P139, 12, 31), payment_dates,  DATE(P139, 12, 31))    ),0)
)</f>
        <v/>
      </c>
      <c r="S139" s="14" t="str" cm="1">
        <f t="array" aca="1" ref="S139" ca="1">_xlfn.IFS(P139="","",
TRUE,  MIN( MIN(Q138, $M$14), ROUND($M$14/ (last_rou_date - $B$2) * (DATE(P139,12,31) - MAX($B$2, DATE(P139-1, 12, 31))), 2) )
)</f>
        <v/>
      </c>
      <c r="T139" s="15" t="str" cm="1">
        <f t="array" aca="1" ref="T139" ca="1">_xlfn.IFS(P139="", "",
ISTEXT(R138), R139- (H139 - SUMIFS( lease_table_payments, lease_table_years, P139) -$AG$14 ),
AND(ISNUMBER(R138), R139&lt;&gt;""),   R139- (R138 - SUMIFS( lease_table_payments, lease_table_years, P139) )
)</f>
        <v/>
      </c>
      <c r="U139" s="14"/>
      <c r="V139" s="73">
        <f t="shared" si="5"/>
        <v>126</v>
      </c>
      <c r="W139" s="74" t="str" cm="1">
        <f t="array" ref="W139">_xlfn.IFS(
OR(W138=$B$4, W138=""),"",
TRUE,W138+1
)</f>
        <v/>
      </c>
      <c r="X139" s="75" t="str" cm="1">
        <f t="array" ref="X139">_xlfn.IFS(X138="","",
W139="", "",
AND($B$3="İllik"),DATE(YEAR(X138)+1,MONTH(X138),DAY(X138) ),
AND($B$3="Aylıq", $AH$14="Not end"), EDATE(X138,1),
AND($B$3="Aylıq", $AH$14="End"), EOMONTH(X138,1)
)</f>
        <v/>
      </c>
      <c r="Y139" s="75" t="str" cm="1">
        <f t="array" aca="1" ref="Y139" ca="1">_xlfn.IFS(
AND($B$7="Dövrün əvvəlində", Y138&lt;=last_rou_date), DATE(YEAR(Y138)+1, 12, 31),
AND($B$7="Dövrün sonunda", Y138&lt;=last_payment_date), DATE(YEAR(Y138)+1, 12, 31),
TRUE, ""
)</f>
        <v/>
      </c>
      <c r="Z139" s="75" t="str" cm="1">
        <f t="array" aca="1" ref="Z139" ca="1">_xlfn.IFS(
AND($AN$14="Not year_end", Z138&gt;last_payment_date), "",
AND($AN$14="Year_end", Z138&gt;=last_payment_date), "",
AND($AN$14="Year_end"), DATE(YEAR(Z138+1), 12, 31),
AND($AN$14="Not year_end", MONTH(Z138)=12, DAY(Z138)=31), DATE(YEAR(Z137)+1, MONTH(Z137), DAY(Z137)),
AND($AN$14="Not year_end", OR(MONTH(Z138)&lt;&gt;12, DAY(Z138)&lt;&gt;31) ), DATE(YEAR(Z138), 12, 31)
)</f>
        <v/>
      </c>
      <c r="AA139" s="75" t="str" cm="1">
        <f t="array" aca="1" ref="AA139" ca="1">_xlfn.IFS(AA138="", "",
AND(AA138=last_payment_date, OR(MONTH(AA138)&lt;&gt;12, DAY(AA138)&lt;&gt;31) ), DATE(YEAR(AA138), 12, 31),
AND(MONTH(AA138)=12, DAY(AA138)=31, AA138&gt;=last_payment_date), "",
AND(MONTH(AA138)=12, DAY(AA138)&lt;&gt;31),  EOMONTH(AA138,0),
AND(MONTH(AA138)=12, DAY(AA138)=31, $AH$14="Not end"),  EDATE(AA137,1),
AND($AH$14="Not end"), EDATE(AA138, 1),
AND($AH$14="End"), EOMONTH(AA138, 1)
)</f>
        <v/>
      </c>
      <c r="AB139" s="75" t="str" cm="1">
        <f t="array" aca="1" ref="AB139" ca="1">_xlfn.IFS(AB138="","",
AND(AB138=last_rou_date), "",
AND($B$3="İllik"),DATE(YEAR(AB138)+1,MONTH(AB138),DAY(AB138) ),
AND($B$3="Aylıq", $AH$14="Not end"), EDATE(AB138,1),
AND($B$3="Aylıq", $AH$14="End"), EOMONTH(AB138,1)
)</f>
        <v/>
      </c>
      <c r="AC139" s="75" t="str" cm="1">
        <f t="array" aca="1" ref="AC139" ca="1">_xlfn.IFS(
AND($AN$14="Not year_end", AC138&gt;last_rou_date), "",
AND($AN$14="Year_end", AC138&gt;=last_rou_date), "",
AND($AN$14="Year_end"), DATE(YEAR(AC138+1), 12, 31),
AND($AN$14="Not year_end", MONTH(AC138)=12, DAY(AC138)=31), DATE(YEAR(AC137)+1, MONTH(AC137), DAY(AC137)),
AND($AN$14="Not year_end", OR(MONTH(AC138)&lt;&gt;12, DAY(AC138)&lt;&gt;31) ), DATE(YEAR(AC138), 12, 31)
)</f>
        <v/>
      </c>
      <c r="AD139" s="75" t="str" cm="1">
        <f t="array" aca="1" ref="AD139" ca="1">_xlfn.IFS(AD138="", "",
AND(AD138=last_rou_date, OR(MONTH(AD138)&lt;&gt;12, DAY(AD138)&lt;&gt;31) ), DATE(YEAR(AD138), 12, 31),
AND(MONTH(AD138)=12, DAY(AD138)=31, AD138&gt;=last_rou_date), "",
AND(MONTH(AD138)=12, DAY(AD138)&lt;&gt;31),  EOMONTH(AD138,0),
AND(MONTH(AD138)=12, DAY(AD138)=31, $AH$14="Not end"),  EDATE(AD137,1),
AND($AH$14="Not end"), EDATE(AD138, 1),
AND($AH$14="End"), EOMONTH(AD138, 1)
)</f>
        <v/>
      </c>
      <c r="AE139" s="68" t="str" cm="1">
        <f t="array" ref="AE139">_xlfn.IFS(W139="", "",
AND(W139&gt;0, W139&lt;=$B$4, $C$2="İllik artım, faiz olaraq", $D$2&gt;0, $B$3="İllik"), $B$5*((1+$D$2)^(W139-1)),
AND(W139&gt;0, W139&lt;=$B$4, $C$2="İllik artım, faiz olaraq", $D$2&gt;0, $B$3="Aylıq"), $B$5*((1+$D$2)^ROUNDDOWN((W139-1)/12,0)),
AND(W139=1, $C$2="Aşağıdakı kimi dəyişir", ), $B$5,
AND(W139&gt;1, W139&lt;=$B$4, $C$2="Aşağıdakı kimi dəyişir"), IFERROR(VLOOKUP(W139, $C$4:$D$7, 2, FALSE), AE138),
AND(W139&gt;0, W139&lt;=$B$4), $B$5,
TRUE,0 )</f>
        <v/>
      </c>
      <c r="AF139" s="76" t="str">
        <f t="shared" ca="1" si="4"/>
        <v/>
      </c>
    </row>
    <row r="140" spans="1:32" x14ac:dyDescent="0.4">
      <c r="A140" s="13" cm="1">
        <f t="array" aca="1" ref="A140" ca="1">_xlfn.IFS(
AND(SUMIFS(lease_table_interest_accruals, lease_table_dates, A139)&gt;0, COUNTIFS($E$14:E139, "Interest accrual", $A$14:A139, A139)=0),  A139,
AND(SUMIFS(lease_table_payments, lease_table_dates, A139)&gt;0, COUNTIFS($E$14:E139, "Payment", $A$14:A139, A139)=0),  A139,
AND(SUMIFS(rou_table_deprs, rou_table_dates, A139)&gt;0, COUNTIFS($E$14:E139, "Depreciation", $A$14:A139, A139)=0),  A139,
TRUE,  IFERROR(INDEX(rou_table_dates,  MATCH(A139, rou_table_dates)+1, ), "")
)</f>
        <v>45918</v>
      </c>
      <c r="B140" s="1" t="str" cm="1">
        <f t="array" aca="1" ref="B140" ca="1">_xlfn.IFS(
AND(E140="Payment", A140=$B$2), $AM$14,
E140="Payment", $AM$15,
E140="Interest accrual", $AM$18,
E140="Depreciation", $AM$17,
TRUE, "")</f>
        <v>Amortizasiya xərci</v>
      </c>
      <c r="C140" s="1" t="str" cm="1">
        <f t="array" aca="1" ref="C140" ca="1">_xlfn.IFS(
E140="Payment", $AM$19,
E140="Interest accrual", $AM$15,
E140="Depreciation", $AM$16,
TRUE, "")</f>
        <v>İstifadə hüququ - Yığılmış amortizasiya</v>
      </c>
      <c r="D140" s="14" cm="1">
        <f t="array" aca="1" ref="D140" ca="1">_xlfn.IFS(
E140="Payment", _xlfn.XLOOKUP(A140, lease_table_dates, lease_table_payments, 0, 0),
E140="Interest accrual", _xlfn.XLOOKUP(A140, lease_table_dates, lease_table_interest_accruals, 0, 0),
E140="Depreciation", _xlfn.XLOOKUP(A140, rou_table_dates, rou_table_deprs, 0, 0),
TRUE, ""
)</f>
        <v>2765.25</v>
      </c>
      <c r="E140" s="7" t="str" cm="1">
        <f t="array" aca="1" ref="E140" ca="1">_xlfn.IFS(
AND(SUMIFS(lease_table_interest_accruals, lease_table_dates, A140)&gt;0, COUNTIFS($E$14:E139, "Interest accrual", $A$14:A139, A140)=0), "Interest accrual",
AND(SUMIFS(lease_table_payments, lease_table_dates, A140)&gt;0, COUNTIFS($E$14:E139, "Payment", $A$14:A139, A140)=0), "Payment",
AND(SUMIFS(rou_table_deprs, rou_table_dates, A140)&gt;0, COUNTIFS($E$14:E139, "Depreciation", $A$14:A139, A140)=0), "Depreciation",
TRUE,  ""
)</f>
        <v>Depreciation</v>
      </c>
      <c r="G140" s="13" t="str" cm="1">
        <f t="array" aca="1" ref="G140" ca="1">_xlfn.IFS(
AND($B$11="Hə", $B$3="İllik"), Z140,
AND($B$11="Hə", $B$3="Aylıq"), AA140,
$B$11="Yox", X140)</f>
        <v/>
      </c>
      <c r="H140" s="14" t="str" cm="1">
        <f t="array" aca="1" ref="H140" ca="1">_xlfn.IFS( G140="", "",
TRUE, ROUND( H139+I140-J140, 2) )</f>
        <v/>
      </c>
      <c r="I140" s="14" t="str" cm="1">
        <f t="array" aca="1" ref="I140" ca="1">_xlfn.IFS(G140="", "",
G140=last_payment_date, (J140-H139),
 TRUE,  -  (H139- H139* (1+$B$6)^ (_xlfn.DAYS(G140,G139)/365) )
)</f>
        <v/>
      </c>
      <c r="J140" s="14" t="str" cm="1">
        <f t="array" aca="1" ref="J140" ca="1">_xlfn.IFS(G140="", "",
TRUE, _xlfn.XLOOKUP(G140,  payment_dates, payments,0,0)
)</f>
        <v/>
      </c>
      <c r="L140" s="2" t="str" cm="1">
        <f t="array" aca="1" ref="L140" ca="1">_xlfn.IFS(
AND($B$11="Hə", $B$3="İllik"), AC140,
AND($B$11="Hə", $B$3="Aylıq"), AD140,
$B$11="Yox", AB140)</f>
        <v/>
      </c>
      <c r="M140" s="14" t="str" cm="1">
        <f t="array" aca="1" ref="M140" ca="1">_xlfn.IFS( L140="", "",
(M139-N140)&lt;=0.5, 0,
TRUE,  M139-N140)</f>
        <v/>
      </c>
      <c r="N140" s="15" t="str" cm="1">
        <f t="array" aca="1" ref="N140" ca="1">_xlfn.IFS(
L140="", "",
TRUE, MIN(M139, ROUND($M$14/ (last_rou_date - $B$2) * (L140-L139), 2) )
)</f>
        <v/>
      </c>
      <c r="P140" s="22" t="str">
        <f t="shared" ca="1" si="3"/>
        <v/>
      </c>
      <c r="Q140" s="14" t="str" cm="1">
        <f t="array" aca="1" ref="Q140" ca="1">_xlfn.IFS(P140="","",
$B$11="Hə", _xlfn.XLOOKUP(DATE(P140, 12, 31), rou_table_dates, rou_table_nbvs,0, 0),
TRUE,  MAX(0, ROUND($M$14 - $M$14/ (last_rou_date - $B$2) * (DATE(P140,12,31) - $B$2), 2) )
)</f>
        <v/>
      </c>
      <c r="R140" s="57" t="str" cm="1">
        <f t="array" aca="1" ref="R140" ca="1">_xlfn.IFS(P140="","",
$B$11="Hə", _xlfn.XLOOKUP(DATE(P140, 12, 31), lease_table_dates, lease_table_balances,0, 0),
TRUE, IFERROR( XNPV($B$6, IF(payment_dates &gt;DATE(P140, 12, 31), payments,  0),  IF(payment_dates &gt;DATE(P140, 12, 31), payment_dates,  DATE(P140, 12, 31))    ),0)
)</f>
        <v/>
      </c>
      <c r="S140" s="14" t="str" cm="1">
        <f t="array" aca="1" ref="S140" ca="1">_xlfn.IFS(P140="","",
TRUE,  MIN( MIN(Q139, $M$14), ROUND($M$14/ (last_rou_date - $B$2) * (DATE(P140,12,31) - MAX($B$2, DATE(P140-1, 12, 31))), 2) )
)</f>
        <v/>
      </c>
      <c r="T140" s="15" t="str" cm="1">
        <f t="array" aca="1" ref="T140" ca="1">_xlfn.IFS(P140="", "",
ISTEXT(R139), R140- (H140 - SUMIFS( lease_table_payments, lease_table_years, P140) -$AG$14 ),
AND(ISNUMBER(R139), R140&lt;&gt;""),   R140- (R139 - SUMIFS( lease_table_payments, lease_table_years, P140) )
)</f>
        <v/>
      </c>
      <c r="U140" s="14"/>
      <c r="V140" s="73">
        <f t="shared" si="5"/>
        <v>127</v>
      </c>
      <c r="W140" s="74" t="str" cm="1">
        <f t="array" ref="W140">_xlfn.IFS(
OR(W139=$B$4, W139=""),"",
TRUE,W139+1
)</f>
        <v/>
      </c>
      <c r="X140" s="75" t="str" cm="1">
        <f t="array" ref="X140">_xlfn.IFS(X139="","",
W140="", "",
AND($B$3="İllik"),DATE(YEAR(X139)+1,MONTH(X139),DAY(X139) ),
AND($B$3="Aylıq", $AH$14="Not end"), EDATE(X139,1),
AND($B$3="Aylıq", $AH$14="End"), EOMONTH(X139,1)
)</f>
        <v/>
      </c>
      <c r="Y140" s="75" t="str" cm="1">
        <f t="array" aca="1" ref="Y140" ca="1">_xlfn.IFS(
AND($B$7="Dövrün əvvəlində", Y139&lt;=last_rou_date), DATE(YEAR(Y139)+1, 12, 31),
AND($B$7="Dövrün sonunda", Y139&lt;=last_payment_date), DATE(YEAR(Y139)+1, 12, 31),
TRUE, ""
)</f>
        <v/>
      </c>
      <c r="Z140" s="75" t="str" cm="1">
        <f t="array" aca="1" ref="Z140" ca="1">_xlfn.IFS(
AND($AN$14="Not year_end", Z139&gt;last_payment_date), "",
AND($AN$14="Year_end", Z139&gt;=last_payment_date), "",
AND($AN$14="Year_end"), DATE(YEAR(Z139+1), 12, 31),
AND($AN$14="Not year_end", MONTH(Z139)=12, DAY(Z139)=31), DATE(YEAR(Z138)+1, MONTH(Z138), DAY(Z138)),
AND($AN$14="Not year_end", OR(MONTH(Z139)&lt;&gt;12, DAY(Z139)&lt;&gt;31) ), DATE(YEAR(Z139), 12, 31)
)</f>
        <v/>
      </c>
      <c r="AA140" s="75" t="str" cm="1">
        <f t="array" aca="1" ref="AA140" ca="1">_xlfn.IFS(AA139="", "",
AND(AA139=last_payment_date, OR(MONTH(AA139)&lt;&gt;12, DAY(AA139)&lt;&gt;31) ), DATE(YEAR(AA139), 12, 31),
AND(MONTH(AA139)=12, DAY(AA139)=31, AA139&gt;=last_payment_date), "",
AND(MONTH(AA139)=12, DAY(AA139)&lt;&gt;31),  EOMONTH(AA139,0),
AND(MONTH(AA139)=12, DAY(AA139)=31, $AH$14="Not end"),  EDATE(AA138,1),
AND($AH$14="Not end"), EDATE(AA139, 1),
AND($AH$14="End"), EOMONTH(AA139, 1)
)</f>
        <v/>
      </c>
      <c r="AB140" s="75" t="str" cm="1">
        <f t="array" aca="1" ref="AB140" ca="1">_xlfn.IFS(AB139="","",
AND(AB139=last_rou_date), "",
AND($B$3="İllik"),DATE(YEAR(AB139)+1,MONTH(AB139),DAY(AB139) ),
AND($B$3="Aylıq", $AH$14="Not end"), EDATE(AB139,1),
AND($B$3="Aylıq", $AH$14="End"), EOMONTH(AB139,1)
)</f>
        <v/>
      </c>
      <c r="AC140" s="75" t="str" cm="1">
        <f t="array" aca="1" ref="AC140" ca="1">_xlfn.IFS(
AND($AN$14="Not year_end", AC139&gt;last_rou_date), "",
AND($AN$14="Year_end", AC139&gt;=last_rou_date), "",
AND($AN$14="Year_end"), DATE(YEAR(AC139+1), 12, 31),
AND($AN$14="Not year_end", MONTH(AC139)=12, DAY(AC139)=31), DATE(YEAR(AC138)+1, MONTH(AC138), DAY(AC138)),
AND($AN$14="Not year_end", OR(MONTH(AC139)&lt;&gt;12, DAY(AC139)&lt;&gt;31) ), DATE(YEAR(AC139), 12, 31)
)</f>
        <v/>
      </c>
      <c r="AD140" s="75" t="str" cm="1">
        <f t="array" aca="1" ref="AD140" ca="1">_xlfn.IFS(AD139="", "",
AND(AD139=last_rou_date, OR(MONTH(AD139)&lt;&gt;12, DAY(AD139)&lt;&gt;31) ), DATE(YEAR(AD139), 12, 31),
AND(MONTH(AD139)=12, DAY(AD139)=31, AD139&gt;=last_rou_date), "",
AND(MONTH(AD139)=12, DAY(AD139)&lt;&gt;31),  EOMONTH(AD139,0),
AND(MONTH(AD139)=12, DAY(AD139)=31, $AH$14="Not end"),  EDATE(AD138,1),
AND($AH$14="Not end"), EDATE(AD139, 1),
AND($AH$14="End"), EOMONTH(AD139, 1)
)</f>
        <v/>
      </c>
      <c r="AE140" s="68" t="str" cm="1">
        <f t="array" ref="AE140">_xlfn.IFS(W140="", "",
AND(W140&gt;0, W140&lt;=$B$4, $C$2="İllik artım, faiz olaraq", $D$2&gt;0, $B$3="İllik"), $B$5*((1+$D$2)^(W140-1)),
AND(W140&gt;0, W140&lt;=$B$4, $C$2="İllik artım, faiz olaraq", $D$2&gt;0, $B$3="Aylıq"), $B$5*((1+$D$2)^ROUNDDOWN((W140-1)/12,0)),
AND(W140=1, $C$2="Aşağıdakı kimi dəyişir", ), $B$5,
AND(W140&gt;1, W140&lt;=$B$4, $C$2="Aşağıdakı kimi dəyişir"), IFERROR(VLOOKUP(W140, $C$4:$D$7, 2, FALSE), AE139),
AND(W140&gt;0, W140&lt;=$B$4), $B$5,
TRUE,0 )</f>
        <v/>
      </c>
      <c r="AF140" s="76" t="str">
        <f t="shared" ca="1" si="4"/>
        <v/>
      </c>
    </row>
    <row r="141" spans="1:32" x14ac:dyDescent="0.4">
      <c r="A141" s="13" cm="1">
        <f t="array" aca="1" ref="A141" ca="1">_xlfn.IFS(
AND(SUMIFS(lease_table_interest_accruals, lease_table_dates, A140)&gt;0, COUNTIFS($E$14:E140, "Interest accrual", $A$14:A140, A140)=0),  A140,
AND(SUMIFS(lease_table_payments, lease_table_dates, A140)&gt;0, COUNTIFS($E$14:E140, "Payment", $A$14:A140, A140)=0),  A140,
AND(SUMIFS(rou_table_deprs, rou_table_dates, A140)&gt;0, COUNTIFS($E$14:E140, "Depreciation", $A$14:A140, A140)=0),  A140,
TRUE,  IFERROR(INDEX(rou_table_dates,  MATCH(A140, rou_table_dates)+1, ), "")
)</f>
        <v>45948</v>
      </c>
      <c r="B141" s="1" t="str" cm="1">
        <f t="array" aca="1" ref="B141" ca="1">_xlfn.IFS(
AND(E141="Payment", A141=$B$2), $AM$14,
E141="Payment", $AM$15,
E141="Interest accrual", $AM$18,
E141="Depreciation", $AM$17,
TRUE, "")</f>
        <v>Faiz xərci</v>
      </c>
      <c r="C141" s="1" t="str" cm="1">
        <f t="array" aca="1" ref="C141" ca="1">_xlfn.IFS(
E141="Payment", $AM$19,
E141="Interest accrual", $AM$15,
E141="Depreciation", $AM$16,
TRUE, "")</f>
        <v>Lizinq öhdəliyi</v>
      </c>
      <c r="D141" s="14" cm="1">
        <f t="array" aca="1" ref="D141" ca="1">_xlfn.IFS(
E141="Payment", _xlfn.XLOOKUP(A141, lease_table_dates, lease_table_payments, 0, 0),
E141="Interest accrual", _xlfn.XLOOKUP(A141, lease_table_dates, lease_table_interest_accruals, 0, 0),
E141="Depreciation", _xlfn.XLOOKUP(A141, rou_table_dates, rou_table_deprs, 0, 0),
TRUE, ""
)</f>
        <v>245.88683965512973</v>
      </c>
      <c r="E141" s="7" t="str" cm="1">
        <f t="array" aca="1" ref="E141" ca="1">_xlfn.IFS(
AND(SUMIFS(lease_table_interest_accruals, lease_table_dates, A141)&gt;0, COUNTIFS($E$14:E140, "Interest accrual", $A$14:A140, A141)=0), "Interest accrual",
AND(SUMIFS(lease_table_payments, lease_table_dates, A141)&gt;0, COUNTIFS($E$14:E140, "Payment", $A$14:A140, A141)=0), "Payment",
AND(SUMIFS(rou_table_deprs, rou_table_dates, A141)&gt;0, COUNTIFS($E$14:E140, "Depreciation", $A$14:A140, A141)=0), "Depreciation",
TRUE,  ""
)</f>
        <v>Interest accrual</v>
      </c>
      <c r="G141" s="13" t="str" cm="1">
        <f t="array" aca="1" ref="G141" ca="1">_xlfn.IFS(
AND($B$11="Hə", $B$3="İllik"), Z141,
AND($B$11="Hə", $B$3="Aylıq"), AA141,
$B$11="Yox", X141)</f>
        <v/>
      </c>
      <c r="H141" s="14" t="str" cm="1">
        <f t="array" aca="1" ref="H141" ca="1">_xlfn.IFS( G141="", "",
TRUE, ROUND( H140+I141-J141, 2) )</f>
        <v/>
      </c>
      <c r="I141" s="14" t="str" cm="1">
        <f t="array" aca="1" ref="I141" ca="1">_xlfn.IFS(G141="", "",
G141=last_payment_date, (J141-H140),
 TRUE,  -  (H140- H140* (1+$B$6)^ (_xlfn.DAYS(G141,G140)/365) )
)</f>
        <v/>
      </c>
      <c r="J141" s="14" t="str" cm="1">
        <f t="array" aca="1" ref="J141" ca="1">_xlfn.IFS(G141="", "",
TRUE, _xlfn.XLOOKUP(G141,  payment_dates, payments,0,0)
)</f>
        <v/>
      </c>
      <c r="L141" s="2" t="str" cm="1">
        <f t="array" aca="1" ref="L141" ca="1">_xlfn.IFS(
AND($B$11="Hə", $B$3="İllik"), AC141,
AND($B$11="Hə", $B$3="Aylıq"), AD141,
$B$11="Yox", AB141)</f>
        <v/>
      </c>
      <c r="M141" s="14" t="str" cm="1">
        <f t="array" aca="1" ref="M141" ca="1">_xlfn.IFS( L141="", "",
(M140-N141)&lt;=0.5, 0,
TRUE,  M140-N141)</f>
        <v/>
      </c>
      <c r="N141" s="15" t="str" cm="1">
        <f t="array" aca="1" ref="N141" ca="1">_xlfn.IFS(
L141="", "",
TRUE, MIN(M140, ROUND($M$14/ (last_rou_date - $B$2) * (L141-L140), 2) )
)</f>
        <v/>
      </c>
      <c r="P141" s="22" t="str">
        <f t="shared" ca="1" si="3"/>
        <v/>
      </c>
      <c r="Q141" s="14" t="str" cm="1">
        <f t="array" aca="1" ref="Q141" ca="1">_xlfn.IFS(P141="","",
$B$11="Hə", _xlfn.XLOOKUP(DATE(P141, 12, 31), rou_table_dates, rou_table_nbvs,0, 0),
TRUE,  MAX(0, ROUND($M$14 - $M$14/ (last_rou_date - $B$2) * (DATE(P141,12,31) - $B$2), 2) )
)</f>
        <v/>
      </c>
      <c r="R141" s="57" t="str" cm="1">
        <f t="array" aca="1" ref="R141" ca="1">_xlfn.IFS(P141="","",
$B$11="Hə", _xlfn.XLOOKUP(DATE(P141, 12, 31), lease_table_dates, lease_table_balances,0, 0),
TRUE, IFERROR( XNPV($B$6, IF(payment_dates &gt;DATE(P141, 12, 31), payments,  0),  IF(payment_dates &gt;DATE(P141, 12, 31), payment_dates,  DATE(P141, 12, 31))    ),0)
)</f>
        <v/>
      </c>
      <c r="S141" s="14" t="str" cm="1">
        <f t="array" aca="1" ref="S141" ca="1">_xlfn.IFS(P141="","",
TRUE,  MIN( MIN(Q140, $M$14), ROUND($M$14/ (last_rou_date - $B$2) * (DATE(P141,12,31) - MAX($B$2, DATE(P141-1, 12, 31))), 2) )
)</f>
        <v/>
      </c>
      <c r="T141" s="15" t="str" cm="1">
        <f t="array" aca="1" ref="T141" ca="1">_xlfn.IFS(P141="", "",
ISTEXT(R140), R141- (H141 - SUMIFS( lease_table_payments, lease_table_years, P141) -$AG$14 ),
AND(ISNUMBER(R140), R141&lt;&gt;""),   R141- (R140 - SUMIFS( lease_table_payments, lease_table_years, P141) )
)</f>
        <v/>
      </c>
      <c r="U141" s="14"/>
      <c r="V141" s="73">
        <f t="shared" si="5"/>
        <v>128</v>
      </c>
      <c r="W141" s="74" t="str" cm="1">
        <f t="array" ref="W141">_xlfn.IFS(
OR(W140=$B$4, W140=""),"",
TRUE,W140+1
)</f>
        <v/>
      </c>
      <c r="X141" s="75" t="str" cm="1">
        <f t="array" ref="X141">_xlfn.IFS(X140="","",
W141="", "",
AND($B$3="İllik"),DATE(YEAR(X140)+1,MONTH(X140),DAY(X140) ),
AND($B$3="Aylıq", $AH$14="Not end"), EDATE(X140,1),
AND($B$3="Aylıq", $AH$14="End"), EOMONTH(X140,1)
)</f>
        <v/>
      </c>
      <c r="Y141" s="75" t="str" cm="1">
        <f t="array" aca="1" ref="Y141" ca="1">_xlfn.IFS(
AND($B$7="Dövrün əvvəlində", Y140&lt;=last_rou_date), DATE(YEAR(Y140)+1, 12, 31),
AND($B$7="Dövrün sonunda", Y140&lt;=last_payment_date), DATE(YEAR(Y140)+1, 12, 31),
TRUE, ""
)</f>
        <v/>
      </c>
      <c r="Z141" s="75" t="str" cm="1">
        <f t="array" aca="1" ref="Z141" ca="1">_xlfn.IFS(
AND($AN$14="Not year_end", Z140&gt;last_payment_date), "",
AND($AN$14="Year_end", Z140&gt;=last_payment_date), "",
AND($AN$14="Year_end"), DATE(YEAR(Z140+1), 12, 31),
AND($AN$14="Not year_end", MONTH(Z140)=12, DAY(Z140)=31), DATE(YEAR(Z139)+1, MONTH(Z139), DAY(Z139)),
AND($AN$14="Not year_end", OR(MONTH(Z140)&lt;&gt;12, DAY(Z140)&lt;&gt;31) ), DATE(YEAR(Z140), 12, 31)
)</f>
        <v/>
      </c>
      <c r="AA141" s="75" t="str" cm="1">
        <f t="array" aca="1" ref="AA141" ca="1">_xlfn.IFS(AA140="", "",
AND(AA140=last_payment_date, OR(MONTH(AA140)&lt;&gt;12, DAY(AA140)&lt;&gt;31) ), DATE(YEAR(AA140), 12, 31),
AND(MONTH(AA140)=12, DAY(AA140)=31, AA140&gt;=last_payment_date), "",
AND(MONTH(AA140)=12, DAY(AA140)&lt;&gt;31),  EOMONTH(AA140,0),
AND(MONTH(AA140)=12, DAY(AA140)=31, $AH$14="Not end"),  EDATE(AA139,1),
AND($AH$14="Not end"), EDATE(AA140, 1),
AND($AH$14="End"), EOMONTH(AA140, 1)
)</f>
        <v/>
      </c>
      <c r="AB141" s="75" t="str" cm="1">
        <f t="array" aca="1" ref="AB141" ca="1">_xlfn.IFS(AB140="","",
AND(AB140=last_rou_date), "",
AND($B$3="İllik"),DATE(YEAR(AB140)+1,MONTH(AB140),DAY(AB140) ),
AND($B$3="Aylıq", $AH$14="Not end"), EDATE(AB140,1),
AND($B$3="Aylıq", $AH$14="End"), EOMONTH(AB140,1)
)</f>
        <v/>
      </c>
      <c r="AC141" s="75" t="str" cm="1">
        <f t="array" aca="1" ref="AC141" ca="1">_xlfn.IFS(
AND($AN$14="Not year_end", AC140&gt;last_rou_date), "",
AND($AN$14="Year_end", AC140&gt;=last_rou_date), "",
AND($AN$14="Year_end"), DATE(YEAR(AC140+1), 12, 31),
AND($AN$14="Not year_end", MONTH(AC140)=12, DAY(AC140)=31), DATE(YEAR(AC139)+1, MONTH(AC139), DAY(AC139)),
AND($AN$14="Not year_end", OR(MONTH(AC140)&lt;&gt;12, DAY(AC140)&lt;&gt;31) ), DATE(YEAR(AC140), 12, 31)
)</f>
        <v/>
      </c>
      <c r="AD141" s="75" t="str" cm="1">
        <f t="array" aca="1" ref="AD141" ca="1">_xlfn.IFS(AD140="", "",
AND(AD140=last_rou_date, OR(MONTH(AD140)&lt;&gt;12, DAY(AD140)&lt;&gt;31) ), DATE(YEAR(AD140), 12, 31),
AND(MONTH(AD140)=12, DAY(AD140)=31, AD140&gt;=last_rou_date), "",
AND(MONTH(AD140)=12, DAY(AD140)&lt;&gt;31),  EOMONTH(AD140,0),
AND(MONTH(AD140)=12, DAY(AD140)=31, $AH$14="Not end"),  EDATE(AD139,1),
AND($AH$14="Not end"), EDATE(AD140, 1),
AND($AH$14="End"), EOMONTH(AD140, 1)
)</f>
        <v/>
      </c>
      <c r="AE141" s="68" t="str" cm="1">
        <f t="array" ref="AE141">_xlfn.IFS(W141="", "",
AND(W141&gt;0, W141&lt;=$B$4, $C$2="İllik artım, faiz olaraq", $D$2&gt;0, $B$3="İllik"), $B$5*((1+$D$2)^(W141-1)),
AND(W141&gt;0, W141&lt;=$B$4, $C$2="İllik artım, faiz olaraq", $D$2&gt;0, $B$3="Aylıq"), $B$5*((1+$D$2)^ROUNDDOWN((W141-1)/12,0)),
AND(W141=1, $C$2="Aşağıdakı kimi dəyişir", ), $B$5,
AND(W141&gt;1, W141&lt;=$B$4, $C$2="Aşağıdakı kimi dəyişir"), IFERROR(VLOOKUP(W141, $C$4:$D$7, 2, FALSE), AE140),
AND(W141&gt;0, W141&lt;=$B$4), $B$5,
TRUE,0 )</f>
        <v/>
      </c>
      <c r="AF141" s="76" t="str">
        <f t="shared" ca="1" si="4"/>
        <v/>
      </c>
    </row>
    <row r="142" spans="1:32" x14ac:dyDescent="0.4">
      <c r="A142" s="13" cm="1">
        <f t="array" aca="1" ref="A142" ca="1">_xlfn.IFS(
AND(SUMIFS(lease_table_interest_accruals, lease_table_dates, A141)&gt;0, COUNTIFS($E$14:E141, "Interest accrual", $A$14:A141, A141)=0),  A141,
AND(SUMIFS(lease_table_payments, lease_table_dates, A141)&gt;0, COUNTIFS($E$14:E141, "Payment", $A$14:A141, A141)=0),  A141,
AND(SUMIFS(rou_table_deprs, rou_table_dates, A141)&gt;0, COUNTIFS($E$14:E141, "Depreciation", $A$14:A141, A141)=0),  A141,
TRUE,  IFERROR(INDEX(rou_table_dates,  MATCH(A141, rou_table_dates)+1, ), "")
)</f>
        <v>45948</v>
      </c>
      <c r="B142" s="1" t="str" cm="1">
        <f t="array" aca="1" ref="B142" ca="1">_xlfn.IFS(
AND(E142="Payment", A142=$B$2), $AM$14,
E142="Payment", $AM$15,
E142="Interest accrual", $AM$18,
E142="Depreciation", $AM$17,
TRUE, "")</f>
        <v>Lizinq öhdəliyi</v>
      </c>
      <c r="C142" s="1" t="str" cm="1">
        <f t="array" aca="1" ref="C142" ca="1">_xlfn.IFS(
E142="Payment", $AM$19,
E142="Interest accrual", $AM$15,
E142="Depreciation", $AM$16,
TRUE, "")</f>
        <v>Pul vəsaitləri/Kreditor borcları</v>
      </c>
      <c r="D142" s="14" cm="1">
        <f t="array" aca="1" ref="D142" ca="1">_xlfn.IFS(
E142="Payment", _xlfn.XLOOKUP(A142, lease_table_dates, lease_table_payments, 0, 0),
E142="Interest accrual", _xlfn.XLOOKUP(A142, lease_table_dates, lease_table_interest_accruals, 0, 0),
E142="Depreciation", _xlfn.XLOOKUP(A142, rou_table_dates, rou_table_deprs, 0, 0),
TRUE, ""
)</f>
        <v>3400</v>
      </c>
      <c r="E142" s="7" t="str" cm="1">
        <f t="array" aca="1" ref="E142" ca="1">_xlfn.IFS(
AND(SUMIFS(lease_table_interest_accruals, lease_table_dates, A142)&gt;0, COUNTIFS($E$14:E141, "Interest accrual", $A$14:A141, A142)=0), "Interest accrual",
AND(SUMIFS(lease_table_payments, lease_table_dates, A142)&gt;0, COUNTIFS($E$14:E141, "Payment", $A$14:A141, A142)=0), "Payment",
AND(SUMIFS(rou_table_deprs, rou_table_dates, A142)&gt;0, COUNTIFS($E$14:E141, "Depreciation", $A$14:A141, A142)=0), "Depreciation",
TRUE,  ""
)</f>
        <v>Payment</v>
      </c>
      <c r="G142" s="13" t="str" cm="1">
        <f t="array" aca="1" ref="G142" ca="1">_xlfn.IFS(
AND($B$11="Hə", $B$3="İllik"), Z142,
AND($B$11="Hə", $B$3="Aylıq"), AA142,
$B$11="Yox", X142)</f>
        <v/>
      </c>
      <c r="H142" s="14" t="str" cm="1">
        <f t="array" aca="1" ref="H142" ca="1">_xlfn.IFS( G142="", "",
TRUE, ROUND( H141+I142-J142, 2) )</f>
        <v/>
      </c>
      <c r="I142" s="14" t="str" cm="1">
        <f t="array" aca="1" ref="I142" ca="1">_xlfn.IFS(G142="", "",
G142=last_payment_date, (J142-H141),
 TRUE,  -  (H141- H141* (1+$B$6)^ (_xlfn.DAYS(G142,G141)/365) )
)</f>
        <v/>
      </c>
      <c r="J142" s="14" t="str" cm="1">
        <f t="array" aca="1" ref="J142" ca="1">_xlfn.IFS(G142="", "",
TRUE, _xlfn.XLOOKUP(G142,  payment_dates, payments,0,0)
)</f>
        <v/>
      </c>
      <c r="L142" s="2" t="str" cm="1">
        <f t="array" aca="1" ref="L142" ca="1">_xlfn.IFS(
AND($B$11="Hə", $B$3="İllik"), AC142,
AND($B$11="Hə", $B$3="Aylıq"), AD142,
$B$11="Yox", AB142)</f>
        <v/>
      </c>
      <c r="M142" s="14" t="str" cm="1">
        <f t="array" aca="1" ref="M142" ca="1">_xlfn.IFS( L142="", "",
(M141-N142)&lt;=0.5, 0,
TRUE,  M141-N142)</f>
        <v/>
      </c>
      <c r="N142" s="15" t="str" cm="1">
        <f t="array" aca="1" ref="N142" ca="1">_xlfn.IFS(
L142="", "",
TRUE, MIN(M141, ROUND($M$14/ (last_rou_date - $B$2) * (L142-L141), 2) )
)</f>
        <v/>
      </c>
      <c r="P142" s="22" t="str">
        <f t="shared" ca="1" si="3"/>
        <v/>
      </c>
      <c r="Q142" s="14" t="str" cm="1">
        <f t="array" aca="1" ref="Q142" ca="1">_xlfn.IFS(P142="","",
$B$11="Hə", _xlfn.XLOOKUP(DATE(P142, 12, 31), rou_table_dates, rou_table_nbvs,0, 0),
TRUE,  MAX(0, ROUND($M$14 - $M$14/ (last_rou_date - $B$2) * (DATE(P142,12,31) - $B$2), 2) )
)</f>
        <v/>
      </c>
      <c r="R142" s="57" t="str" cm="1">
        <f t="array" aca="1" ref="R142" ca="1">_xlfn.IFS(P142="","",
$B$11="Hə", _xlfn.XLOOKUP(DATE(P142, 12, 31), lease_table_dates, lease_table_balances,0, 0),
TRUE, IFERROR( XNPV($B$6, IF(payment_dates &gt;DATE(P142, 12, 31), payments,  0),  IF(payment_dates &gt;DATE(P142, 12, 31), payment_dates,  DATE(P142, 12, 31))    ),0)
)</f>
        <v/>
      </c>
      <c r="S142" s="14" t="str" cm="1">
        <f t="array" aca="1" ref="S142" ca="1">_xlfn.IFS(P142="","",
TRUE,  MIN( MIN(Q141, $M$14), ROUND($M$14/ (last_rou_date - $B$2) * (DATE(P142,12,31) - MAX($B$2, DATE(P142-1, 12, 31))), 2) )
)</f>
        <v/>
      </c>
      <c r="T142" s="15" t="str" cm="1">
        <f t="array" aca="1" ref="T142" ca="1">_xlfn.IFS(P142="", "",
ISTEXT(R141), R142- (H142 - SUMIFS( lease_table_payments, lease_table_years, P142) -$AG$14 ),
AND(ISNUMBER(R141), R142&lt;&gt;""),   R142- (R141 - SUMIFS( lease_table_payments, lease_table_years, P142) )
)</f>
        <v/>
      </c>
      <c r="U142" s="14"/>
      <c r="V142" s="73">
        <f t="shared" si="5"/>
        <v>129</v>
      </c>
      <c r="W142" s="74" t="str" cm="1">
        <f t="array" ref="W142">_xlfn.IFS(
OR(W141=$B$4, W141=""),"",
TRUE,W141+1
)</f>
        <v/>
      </c>
      <c r="X142" s="75" t="str" cm="1">
        <f t="array" ref="X142">_xlfn.IFS(X141="","",
W142="", "",
AND($B$3="İllik"),DATE(YEAR(X141)+1,MONTH(X141),DAY(X141) ),
AND($B$3="Aylıq", $AH$14="Not end"), EDATE(X141,1),
AND($B$3="Aylıq", $AH$14="End"), EOMONTH(X141,1)
)</f>
        <v/>
      </c>
      <c r="Y142" s="75" t="str" cm="1">
        <f t="array" aca="1" ref="Y142" ca="1">_xlfn.IFS(
AND($B$7="Dövrün əvvəlində", Y141&lt;=last_rou_date), DATE(YEAR(Y141)+1, 12, 31),
AND($B$7="Dövrün sonunda", Y141&lt;=last_payment_date), DATE(YEAR(Y141)+1, 12, 31),
TRUE, ""
)</f>
        <v/>
      </c>
      <c r="Z142" s="75" t="str" cm="1">
        <f t="array" aca="1" ref="Z142" ca="1">_xlfn.IFS(
AND($AN$14="Not year_end", Z141&gt;last_payment_date), "",
AND($AN$14="Year_end", Z141&gt;=last_payment_date), "",
AND($AN$14="Year_end"), DATE(YEAR(Z141+1), 12, 31),
AND($AN$14="Not year_end", MONTH(Z141)=12, DAY(Z141)=31), DATE(YEAR(Z140)+1, MONTH(Z140), DAY(Z140)),
AND($AN$14="Not year_end", OR(MONTH(Z141)&lt;&gt;12, DAY(Z141)&lt;&gt;31) ), DATE(YEAR(Z141), 12, 31)
)</f>
        <v/>
      </c>
      <c r="AA142" s="75" t="str" cm="1">
        <f t="array" aca="1" ref="AA142" ca="1">_xlfn.IFS(AA141="", "",
AND(AA141=last_payment_date, OR(MONTH(AA141)&lt;&gt;12, DAY(AA141)&lt;&gt;31) ), DATE(YEAR(AA141), 12, 31),
AND(MONTH(AA141)=12, DAY(AA141)=31, AA141&gt;=last_payment_date), "",
AND(MONTH(AA141)=12, DAY(AA141)&lt;&gt;31),  EOMONTH(AA141,0),
AND(MONTH(AA141)=12, DAY(AA141)=31, $AH$14="Not end"),  EDATE(AA140,1),
AND($AH$14="Not end"), EDATE(AA141, 1),
AND($AH$14="End"), EOMONTH(AA141, 1)
)</f>
        <v/>
      </c>
      <c r="AB142" s="75" t="str" cm="1">
        <f t="array" aca="1" ref="AB142" ca="1">_xlfn.IFS(AB141="","",
AND(AB141=last_rou_date), "",
AND($B$3="İllik"),DATE(YEAR(AB141)+1,MONTH(AB141),DAY(AB141) ),
AND($B$3="Aylıq", $AH$14="Not end"), EDATE(AB141,1),
AND($B$3="Aylıq", $AH$14="End"), EOMONTH(AB141,1)
)</f>
        <v/>
      </c>
      <c r="AC142" s="75" t="str" cm="1">
        <f t="array" aca="1" ref="AC142" ca="1">_xlfn.IFS(
AND($AN$14="Not year_end", AC141&gt;last_rou_date), "",
AND($AN$14="Year_end", AC141&gt;=last_rou_date), "",
AND($AN$14="Year_end"), DATE(YEAR(AC141+1), 12, 31),
AND($AN$14="Not year_end", MONTH(AC141)=12, DAY(AC141)=31), DATE(YEAR(AC140)+1, MONTH(AC140), DAY(AC140)),
AND($AN$14="Not year_end", OR(MONTH(AC141)&lt;&gt;12, DAY(AC141)&lt;&gt;31) ), DATE(YEAR(AC141), 12, 31)
)</f>
        <v/>
      </c>
      <c r="AD142" s="75" t="str" cm="1">
        <f t="array" aca="1" ref="AD142" ca="1">_xlfn.IFS(AD141="", "",
AND(AD141=last_rou_date, OR(MONTH(AD141)&lt;&gt;12, DAY(AD141)&lt;&gt;31) ), DATE(YEAR(AD141), 12, 31),
AND(MONTH(AD141)=12, DAY(AD141)=31, AD141&gt;=last_rou_date), "",
AND(MONTH(AD141)=12, DAY(AD141)&lt;&gt;31),  EOMONTH(AD141,0),
AND(MONTH(AD141)=12, DAY(AD141)=31, $AH$14="Not end"),  EDATE(AD140,1),
AND($AH$14="Not end"), EDATE(AD141, 1),
AND($AH$14="End"), EOMONTH(AD141, 1)
)</f>
        <v/>
      </c>
      <c r="AE142" s="68" t="str" cm="1">
        <f t="array" ref="AE142">_xlfn.IFS(W142="", "",
AND(W142&gt;0, W142&lt;=$B$4, $C$2="İllik artım, faiz olaraq", $D$2&gt;0, $B$3="İllik"), $B$5*((1+$D$2)^(W142-1)),
AND(W142&gt;0, W142&lt;=$B$4, $C$2="İllik artım, faiz olaraq", $D$2&gt;0, $B$3="Aylıq"), $B$5*((1+$D$2)^ROUNDDOWN((W142-1)/12,0)),
AND(W142=1, $C$2="Aşağıdakı kimi dəyişir", ), $B$5,
AND(W142&gt;1, W142&lt;=$B$4, $C$2="Aşağıdakı kimi dəyişir"), IFERROR(VLOOKUP(W142, $C$4:$D$7, 2, FALSE), AE141),
AND(W142&gt;0, W142&lt;=$B$4), $B$5,
TRUE,0 )</f>
        <v/>
      </c>
      <c r="AF142" s="76" t="str">
        <f t="shared" ca="1" si="4"/>
        <v/>
      </c>
    </row>
    <row r="143" spans="1:32" x14ac:dyDescent="0.4">
      <c r="A143" s="13" cm="1">
        <f t="array" aca="1" ref="A143" ca="1">_xlfn.IFS(
AND(SUMIFS(lease_table_interest_accruals, lease_table_dates, A142)&gt;0, COUNTIFS($E$14:E142, "Interest accrual", $A$14:A142, A142)=0),  A142,
AND(SUMIFS(lease_table_payments, lease_table_dates, A142)&gt;0, COUNTIFS($E$14:E142, "Payment", $A$14:A142, A142)=0),  A142,
AND(SUMIFS(rou_table_deprs, rou_table_dates, A142)&gt;0, COUNTIFS($E$14:E142, "Depreciation", $A$14:A142, A142)=0),  A142,
TRUE,  IFERROR(INDEX(rou_table_dates,  MATCH(A142, rou_table_dates)+1, ), "")
)</f>
        <v>45948</v>
      </c>
      <c r="B143" s="1" t="str" cm="1">
        <f t="array" aca="1" ref="B143" ca="1">_xlfn.IFS(
AND(E143="Payment", A143=$B$2), $AM$14,
E143="Payment", $AM$15,
E143="Interest accrual", $AM$18,
E143="Depreciation", $AM$17,
TRUE, "")</f>
        <v>Amortizasiya xərci</v>
      </c>
      <c r="C143" s="1" t="str" cm="1">
        <f t="array" aca="1" ref="C143" ca="1">_xlfn.IFS(
E143="Payment", $AM$19,
E143="Interest accrual", $AM$15,
E143="Depreciation", $AM$16,
TRUE, "")</f>
        <v>İstifadə hüququ - Yığılmış amortizasiya</v>
      </c>
      <c r="D143" s="14" cm="1">
        <f t="array" aca="1" ref="D143" ca="1">_xlfn.IFS(
E143="Payment", _xlfn.XLOOKUP(A143, lease_table_dates, lease_table_payments, 0, 0),
E143="Interest accrual", _xlfn.XLOOKUP(A143, lease_table_dates, lease_table_interest_accruals, 0, 0),
E143="Depreciation", _xlfn.XLOOKUP(A143, rou_table_dates, rou_table_deprs, 0, 0),
TRUE, ""
)</f>
        <v>2676.05</v>
      </c>
      <c r="E143" s="7" t="str" cm="1">
        <f t="array" aca="1" ref="E143" ca="1">_xlfn.IFS(
AND(SUMIFS(lease_table_interest_accruals, lease_table_dates, A143)&gt;0, COUNTIFS($E$14:E142, "Interest accrual", $A$14:A142, A143)=0), "Interest accrual",
AND(SUMIFS(lease_table_payments, lease_table_dates, A143)&gt;0, COUNTIFS($E$14:E142, "Payment", $A$14:A142, A143)=0), "Payment",
AND(SUMIFS(rou_table_deprs, rou_table_dates, A143)&gt;0, COUNTIFS($E$14:E142, "Depreciation", $A$14:A142, A143)=0), "Depreciation",
TRUE,  ""
)</f>
        <v>Depreciation</v>
      </c>
      <c r="G143" s="13" t="str" cm="1">
        <f t="array" aca="1" ref="G143" ca="1">_xlfn.IFS(
AND($B$11="Hə", $B$3="İllik"), Z143,
AND($B$11="Hə", $B$3="Aylıq"), AA143,
$B$11="Yox", X143)</f>
        <v/>
      </c>
      <c r="H143" s="14" t="str" cm="1">
        <f t="array" aca="1" ref="H143" ca="1">_xlfn.IFS( G143="", "",
TRUE, ROUND( H142+I143-J143, 2) )</f>
        <v/>
      </c>
      <c r="I143" s="14" t="str" cm="1">
        <f t="array" aca="1" ref="I143" ca="1">_xlfn.IFS(G143="", "",
G143=last_payment_date, (J143-H142),
 TRUE,  -  (H142- H142* (1+$B$6)^ (_xlfn.DAYS(G143,G142)/365) )
)</f>
        <v/>
      </c>
      <c r="J143" s="14" t="str" cm="1">
        <f t="array" aca="1" ref="J143" ca="1">_xlfn.IFS(G143="", "",
TRUE, _xlfn.XLOOKUP(G143,  payment_dates, payments,0,0)
)</f>
        <v/>
      </c>
      <c r="L143" s="2" t="str" cm="1">
        <f t="array" aca="1" ref="L143" ca="1">_xlfn.IFS(
AND($B$11="Hə", $B$3="İllik"), AC143,
AND($B$11="Hə", $B$3="Aylıq"), AD143,
$B$11="Yox", AB143)</f>
        <v/>
      </c>
      <c r="M143" s="14" t="str" cm="1">
        <f t="array" aca="1" ref="M143" ca="1">_xlfn.IFS( L143="", "",
(M142-N143)&lt;=0.5, 0,
TRUE,  M142-N143)</f>
        <v/>
      </c>
      <c r="N143" s="15" t="str" cm="1">
        <f t="array" aca="1" ref="N143" ca="1">_xlfn.IFS(
L143="", "",
TRUE, MIN(M142, ROUND($M$14/ (last_rou_date - $B$2) * (L143-L142), 2) )
)</f>
        <v/>
      </c>
      <c r="P143" s="22" t="str">
        <f t="shared" ref="P143:P206" ca="1" si="6">IF(Y143="", "", YEAR(Y143) )</f>
        <v/>
      </c>
      <c r="Q143" s="14" t="str" cm="1">
        <f t="array" aca="1" ref="Q143" ca="1">_xlfn.IFS(P143="","",
$B$11="Hə", _xlfn.XLOOKUP(DATE(P143, 12, 31), rou_table_dates, rou_table_nbvs,0, 0),
TRUE,  MAX(0, ROUND($M$14 - $M$14/ (last_rou_date - $B$2) * (DATE(P143,12,31) - $B$2), 2) )
)</f>
        <v/>
      </c>
      <c r="R143" s="57" t="str" cm="1">
        <f t="array" aca="1" ref="R143" ca="1">_xlfn.IFS(P143="","",
$B$11="Hə", _xlfn.XLOOKUP(DATE(P143, 12, 31), lease_table_dates, lease_table_balances,0, 0),
TRUE, IFERROR( XNPV($B$6, IF(payment_dates &gt;DATE(P143, 12, 31), payments,  0),  IF(payment_dates &gt;DATE(P143, 12, 31), payment_dates,  DATE(P143, 12, 31))    ),0)
)</f>
        <v/>
      </c>
      <c r="S143" s="14" t="str" cm="1">
        <f t="array" aca="1" ref="S143" ca="1">_xlfn.IFS(P143="","",
TRUE,  MIN( MIN(Q142, $M$14), ROUND($M$14/ (last_rou_date - $B$2) * (DATE(P143,12,31) - MAX($B$2, DATE(P143-1, 12, 31))), 2) )
)</f>
        <v/>
      </c>
      <c r="T143" s="15" t="str" cm="1">
        <f t="array" aca="1" ref="T143" ca="1">_xlfn.IFS(P143="", "",
ISTEXT(R142), R143- (H143 - SUMIFS( lease_table_payments, lease_table_years, P143) -$AG$14 ),
AND(ISNUMBER(R142), R143&lt;&gt;""),   R143- (R142 - SUMIFS( lease_table_payments, lease_table_years, P143) )
)</f>
        <v/>
      </c>
      <c r="U143" s="14"/>
      <c r="V143" s="73">
        <f t="shared" si="5"/>
        <v>130</v>
      </c>
      <c r="W143" s="74" t="str" cm="1">
        <f t="array" ref="W143">_xlfn.IFS(
OR(W142=$B$4, W142=""),"",
TRUE,W142+1
)</f>
        <v/>
      </c>
      <c r="X143" s="75" t="str" cm="1">
        <f t="array" ref="X143">_xlfn.IFS(X142="","",
W143="", "",
AND($B$3="İllik"),DATE(YEAR(X142)+1,MONTH(X142),DAY(X142) ),
AND($B$3="Aylıq", $AH$14="Not end"), EDATE(X142,1),
AND($B$3="Aylıq", $AH$14="End"), EOMONTH(X142,1)
)</f>
        <v/>
      </c>
      <c r="Y143" s="75" t="str" cm="1">
        <f t="array" aca="1" ref="Y143" ca="1">_xlfn.IFS(
AND($B$7="Dövrün əvvəlində", Y142&lt;=last_rou_date), DATE(YEAR(Y142)+1, 12, 31),
AND($B$7="Dövrün sonunda", Y142&lt;=last_payment_date), DATE(YEAR(Y142)+1, 12, 31),
TRUE, ""
)</f>
        <v/>
      </c>
      <c r="Z143" s="75" t="str" cm="1">
        <f t="array" aca="1" ref="Z143" ca="1">_xlfn.IFS(
AND($AN$14="Not year_end", Z142&gt;last_payment_date), "",
AND($AN$14="Year_end", Z142&gt;=last_payment_date), "",
AND($AN$14="Year_end"), DATE(YEAR(Z142+1), 12, 31),
AND($AN$14="Not year_end", MONTH(Z142)=12, DAY(Z142)=31), DATE(YEAR(Z141)+1, MONTH(Z141), DAY(Z141)),
AND($AN$14="Not year_end", OR(MONTH(Z142)&lt;&gt;12, DAY(Z142)&lt;&gt;31) ), DATE(YEAR(Z142), 12, 31)
)</f>
        <v/>
      </c>
      <c r="AA143" s="75" t="str" cm="1">
        <f t="array" aca="1" ref="AA143" ca="1">_xlfn.IFS(AA142="", "",
AND(AA142=last_payment_date, OR(MONTH(AA142)&lt;&gt;12, DAY(AA142)&lt;&gt;31) ), DATE(YEAR(AA142), 12, 31),
AND(MONTH(AA142)=12, DAY(AA142)=31, AA142&gt;=last_payment_date), "",
AND(MONTH(AA142)=12, DAY(AA142)&lt;&gt;31),  EOMONTH(AA142,0),
AND(MONTH(AA142)=12, DAY(AA142)=31, $AH$14="Not end"),  EDATE(AA141,1),
AND($AH$14="Not end"), EDATE(AA142, 1),
AND($AH$14="End"), EOMONTH(AA142, 1)
)</f>
        <v/>
      </c>
      <c r="AB143" s="75" t="str" cm="1">
        <f t="array" aca="1" ref="AB143" ca="1">_xlfn.IFS(AB142="","",
AND(AB142=last_rou_date), "",
AND($B$3="İllik"),DATE(YEAR(AB142)+1,MONTH(AB142),DAY(AB142) ),
AND($B$3="Aylıq", $AH$14="Not end"), EDATE(AB142,1),
AND($B$3="Aylıq", $AH$14="End"), EOMONTH(AB142,1)
)</f>
        <v/>
      </c>
      <c r="AC143" s="75" t="str" cm="1">
        <f t="array" aca="1" ref="AC143" ca="1">_xlfn.IFS(
AND($AN$14="Not year_end", AC142&gt;last_rou_date), "",
AND($AN$14="Year_end", AC142&gt;=last_rou_date), "",
AND($AN$14="Year_end"), DATE(YEAR(AC142+1), 12, 31),
AND($AN$14="Not year_end", MONTH(AC142)=12, DAY(AC142)=31), DATE(YEAR(AC141)+1, MONTH(AC141), DAY(AC141)),
AND($AN$14="Not year_end", OR(MONTH(AC142)&lt;&gt;12, DAY(AC142)&lt;&gt;31) ), DATE(YEAR(AC142), 12, 31)
)</f>
        <v/>
      </c>
      <c r="AD143" s="75" t="str" cm="1">
        <f t="array" aca="1" ref="AD143" ca="1">_xlfn.IFS(AD142="", "",
AND(AD142=last_rou_date, OR(MONTH(AD142)&lt;&gt;12, DAY(AD142)&lt;&gt;31) ), DATE(YEAR(AD142), 12, 31),
AND(MONTH(AD142)=12, DAY(AD142)=31, AD142&gt;=last_rou_date), "",
AND(MONTH(AD142)=12, DAY(AD142)&lt;&gt;31),  EOMONTH(AD142,0),
AND(MONTH(AD142)=12, DAY(AD142)=31, $AH$14="Not end"),  EDATE(AD141,1),
AND($AH$14="Not end"), EDATE(AD142, 1),
AND($AH$14="End"), EOMONTH(AD142, 1)
)</f>
        <v/>
      </c>
      <c r="AE143" s="68" t="str" cm="1">
        <f t="array" ref="AE143">_xlfn.IFS(W143="", "",
AND(W143&gt;0, W143&lt;=$B$4, $C$2="İllik artım, faiz olaraq", $D$2&gt;0, $B$3="İllik"), $B$5*((1+$D$2)^(W143-1)),
AND(W143&gt;0, W143&lt;=$B$4, $C$2="İllik artım, faiz olaraq", $D$2&gt;0, $B$3="Aylıq"), $B$5*((1+$D$2)^ROUNDDOWN((W143-1)/12,0)),
AND(W143=1, $C$2="Aşağıdakı kimi dəyişir", ), $B$5,
AND(W143&gt;1, W143&lt;=$B$4, $C$2="Aşağıdakı kimi dəyişir"), IFERROR(VLOOKUP(W143, $C$4:$D$7, 2, FALSE), AE142),
AND(W143&gt;0, W143&lt;=$B$4), $B$5,
TRUE,0 )</f>
        <v/>
      </c>
      <c r="AF143" s="76" t="str">
        <f t="shared" ref="AF143:AF206" ca="1" si="7">IF(G143="","",YEAR(G143))</f>
        <v/>
      </c>
    </row>
    <row r="144" spans="1:32" x14ac:dyDescent="0.4">
      <c r="A144" s="13" cm="1">
        <f t="array" aca="1" ref="A144" ca="1">_xlfn.IFS(
AND(SUMIFS(lease_table_interest_accruals, lease_table_dates, A143)&gt;0, COUNTIFS($E$14:E143, "Interest accrual", $A$14:A143, A143)=0),  A143,
AND(SUMIFS(lease_table_payments, lease_table_dates, A143)&gt;0, COUNTIFS($E$14:E143, "Payment", $A$14:A143, A143)=0),  A143,
AND(SUMIFS(rou_table_deprs, rou_table_dates, A143)&gt;0, COUNTIFS($E$14:E143, "Depreciation", $A$14:A143, A143)=0),  A143,
TRUE,  IFERROR(INDEX(rou_table_dates,  MATCH(A143, rou_table_dates)+1, ), "")
)</f>
        <v>45979</v>
      </c>
      <c r="B144" s="1" t="str" cm="1">
        <f t="array" aca="1" ref="B144" ca="1">_xlfn.IFS(
AND(E144="Payment", A144=$B$2), $AM$14,
E144="Payment", $AM$15,
E144="Interest accrual", $AM$18,
E144="Depreciation", $AM$17,
TRUE, "")</f>
        <v>Faiz xərci</v>
      </c>
      <c r="C144" s="1" t="str" cm="1">
        <f t="array" aca="1" ref="C144" ca="1">_xlfn.IFS(
E144="Payment", $AM$19,
E144="Interest accrual", $AM$15,
E144="Depreciation", $AM$16,
TRUE, "")</f>
        <v>Lizinq öhdəliyi</v>
      </c>
      <c r="D144" s="14" cm="1">
        <f t="array" aca="1" ref="D144" ca="1">_xlfn.IFS(
E144="Payment", _xlfn.XLOOKUP(A144, lease_table_dates, lease_table_payments, 0, 0),
E144="Interest accrual", _xlfn.XLOOKUP(A144, lease_table_dates, lease_table_interest_accruals, 0, 0),
E144="Depreciation", _xlfn.XLOOKUP(A144, rou_table_dates, rou_table_deprs, 0, 0),
TRUE, ""
)</f>
        <v>223.37605498088305</v>
      </c>
      <c r="E144" s="7" t="str" cm="1">
        <f t="array" aca="1" ref="E144" ca="1">_xlfn.IFS(
AND(SUMIFS(lease_table_interest_accruals, lease_table_dates, A144)&gt;0, COUNTIFS($E$14:E143, "Interest accrual", $A$14:A143, A144)=0), "Interest accrual",
AND(SUMIFS(lease_table_payments, lease_table_dates, A144)&gt;0, COUNTIFS($E$14:E143, "Payment", $A$14:A143, A144)=0), "Payment",
AND(SUMIFS(rou_table_deprs, rou_table_dates, A144)&gt;0, COUNTIFS($E$14:E143, "Depreciation", $A$14:A143, A144)=0), "Depreciation",
TRUE,  ""
)</f>
        <v>Interest accrual</v>
      </c>
      <c r="G144" s="13" t="str" cm="1">
        <f t="array" aca="1" ref="G144" ca="1">_xlfn.IFS(
AND($B$11="Hə", $B$3="İllik"), Z144,
AND($B$11="Hə", $B$3="Aylıq"), AA144,
$B$11="Yox", X144)</f>
        <v/>
      </c>
      <c r="H144" s="14" t="str" cm="1">
        <f t="array" aca="1" ref="H144" ca="1">_xlfn.IFS( G144="", "",
TRUE, ROUND( H143+I144-J144, 2) )</f>
        <v/>
      </c>
      <c r="I144" s="14" t="str" cm="1">
        <f t="array" aca="1" ref="I144" ca="1">_xlfn.IFS(G144="", "",
G144=last_payment_date, (J144-H143),
 TRUE,  -  (H143- H143* (1+$B$6)^ (_xlfn.DAYS(G144,G143)/365) )
)</f>
        <v/>
      </c>
      <c r="J144" s="14" t="str" cm="1">
        <f t="array" aca="1" ref="J144" ca="1">_xlfn.IFS(G144="", "",
TRUE, _xlfn.XLOOKUP(G144,  payment_dates, payments,0,0)
)</f>
        <v/>
      </c>
      <c r="L144" s="2" t="str" cm="1">
        <f t="array" aca="1" ref="L144" ca="1">_xlfn.IFS(
AND($B$11="Hə", $B$3="İllik"), AC144,
AND($B$11="Hə", $B$3="Aylıq"), AD144,
$B$11="Yox", AB144)</f>
        <v/>
      </c>
      <c r="M144" s="14" t="str" cm="1">
        <f t="array" aca="1" ref="M144" ca="1">_xlfn.IFS( L144="", "",
(M143-N144)&lt;=0.5, 0,
TRUE,  M143-N144)</f>
        <v/>
      </c>
      <c r="N144" s="15" t="str" cm="1">
        <f t="array" aca="1" ref="N144" ca="1">_xlfn.IFS(
L144="", "",
TRUE, MIN(M143, ROUND($M$14/ (last_rou_date - $B$2) * (L144-L143), 2) )
)</f>
        <v/>
      </c>
      <c r="P144" s="22" t="str">
        <f t="shared" ca="1" si="6"/>
        <v/>
      </c>
      <c r="Q144" s="14" t="str" cm="1">
        <f t="array" aca="1" ref="Q144" ca="1">_xlfn.IFS(P144="","",
$B$11="Hə", _xlfn.XLOOKUP(DATE(P144, 12, 31), rou_table_dates, rou_table_nbvs,0, 0),
TRUE,  MAX(0, ROUND($M$14 - $M$14/ (last_rou_date - $B$2) * (DATE(P144,12,31) - $B$2), 2) )
)</f>
        <v/>
      </c>
      <c r="R144" s="57" t="str" cm="1">
        <f t="array" aca="1" ref="R144" ca="1">_xlfn.IFS(P144="","",
$B$11="Hə", _xlfn.XLOOKUP(DATE(P144, 12, 31), lease_table_dates, lease_table_balances,0, 0),
TRUE, IFERROR( XNPV($B$6, IF(payment_dates &gt;DATE(P144, 12, 31), payments,  0),  IF(payment_dates &gt;DATE(P144, 12, 31), payment_dates,  DATE(P144, 12, 31))    ),0)
)</f>
        <v/>
      </c>
      <c r="S144" s="14" t="str" cm="1">
        <f t="array" aca="1" ref="S144" ca="1">_xlfn.IFS(P144="","",
TRUE,  MIN( MIN(Q143, $M$14), ROUND($M$14/ (last_rou_date - $B$2) * (DATE(P144,12,31) - MAX($B$2, DATE(P144-1, 12, 31))), 2) )
)</f>
        <v/>
      </c>
      <c r="T144" s="15" t="str" cm="1">
        <f t="array" aca="1" ref="T144" ca="1">_xlfn.IFS(P144="", "",
ISTEXT(R143), R144- (H144 - SUMIFS( lease_table_payments, lease_table_years, P144) -$AG$14 ),
AND(ISNUMBER(R143), R144&lt;&gt;""),   R144- (R143 - SUMIFS( lease_table_payments, lease_table_years, P144) )
)</f>
        <v/>
      </c>
      <c r="U144" s="14"/>
      <c r="V144" s="73">
        <f t="shared" ref="V144:V207" si="8">V143+1</f>
        <v>131</v>
      </c>
      <c r="W144" s="74" t="str" cm="1">
        <f t="array" ref="W144">_xlfn.IFS(
OR(W143=$B$4, W143=""),"",
TRUE,W143+1
)</f>
        <v/>
      </c>
      <c r="X144" s="75" t="str" cm="1">
        <f t="array" ref="X144">_xlfn.IFS(X143="","",
W144="", "",
AND($B$3="İllik"),DATE(YEAR(X143)+1,MONTH(X143),DAY(X143) ),
AND($B$3="Aylıq", $AH$14="Not end"), EDATE(X143,1),
AND($B$3="Aylıq", $AH$14="End"), EOMONTH(X143,1)
)</f>
        <v/>
      </c>
      <c r="Y144" s="75" t="str" cm="1">
        <f t="array" aca="1" ref="Y144" ca="1">_xlfn.IFS(
AND($B$7="Dövrün əvvəlində", Y143&lt;=last_rou_date), DATE(YEAR(Y143)+1, 12, 31),
AND($B$7="Dövrün sonunda", Y143&lt;=last_payment_date), DATE(YEAR(Y143)+1, 12, 31),
TRUE, ""
)</f>
        <v/>
      </c>
      <c r="Z144" s="75" t="str" cm="1">
        <f t="array" aca="1" ref="Z144" ca="1">_xlfn.IFS(
AND($AN$14="Not year_end", Z143&gt;last_payment_date), "",
AND($AN$14="Year_end", Z143&gt;=last_payment_date), "",
AND($AN$14="Year_end"), DATE(YEAR(Z143+1), 12, 31),
AND($AN$14="Not year_end", MONTH(Z143)=12, DAY(Z143)=31), DATE(YEAR(Z142)+1, MONTH(Z142), DAY(Z142)),
AND($AN$14="Not year_end", OR(MONTH(Z143)&lt;&gt;12, DAY(Z143)&lt;&gt;31) ), DATE(YEAR(Z143), 12, 31)
)</f>
        <v/>
      </c>
      <c r="AA144" s="75" t="str" cm="1">
        <f t="array" aca="1" ref="AA144" ca="1">_xlfn.IFS(AA143="", "",
AND(AA143=last_payment_date, OR(MONTH(AA143)&lt;&gt;12, DAY(AA143)&lt;&gt;31) ), DATE(YEAR(AA143), 12, 31),
AND(MONTH(AA143)=12, DAY(AA143)=31, AA143&gt;=last_payment_date), "",
AND(MONTH(AA143)=12, DAY(AA143)&lt;&gt;31),  EOMONTH(AA143,0),
AND(MONTH(AA143)=12, DAY(AA143)=31, $AH$14="Not end"),  EDATE(AA142,1),
AND($AH$14="Not end"), EDATE(AA143, 1),
AND($AH$14="End"), EOMONTH(AA143, 1)
)</f>
        <v/>
      </c>
      <c r="AB144" s="75" t="str" cm="1">
        <f t="array" aca="1" ref="AB144" ca="1">_xlfn.IFS(AB143="","",
AND(AB143=last_rou_date), "",
AND($B$3="İllik"),DATE(YEAR(AB143)+1,MONTH(AB143),DAY(AB143) ),
AND($B$3="Aylıq", $AH$14="Not end"), EDATE(AB143,1),
AND($B$3="Aylıq", $AH$14="End"), EOMONTH(AB143,1)
)</f>
        <v/>
      </c>
      <c r="AC144" s="75" t="str" cm="1">
        <f t="array" aca="1" ref="AC144" ca="1">_xlfn.IFS(
AND($AN$14="Not year_end", AC143&gt;last_rou_date), "",
AND($AN$14="Year_end", AC143&gt;=last_rou_date), "",
AND($AN$14="Year_end"), DATE(YEAR(AC143+1), 12, 31),
AND($AN$14="Not year_end", MONTH(AC143)=12, DAY(AC143)=31), DATE(YEAR(AC142)+1, MONTH(AC142), DAY(AC142)),
AND($AN$14="Not year_end", OR(MONTH(AC143)&lt;&gt;12, DAY(AC143)&lt;&gt;31) ), DATE(YEAR(AC143), 12, 31)
)</f>
        <v/>
      </c>
      <c r="AD144" s="75" t="str" cm="1">
        <f t="array" aca="1" ref="AD144" ca="1">_xlfn.IFS(AD143="", "",
AND(AD143=last_rou_date, OR(MONTH(AD143)&lt;&gt;12, DAY(AD143)&lt;&gt;31) ), DATE(YEAR(AD143), 12, 31),
AND(MONTH(AD143)=12, DAY(AD143)=31, AD143&gt;=last_rou_date), "",
AND(MONTH(AD143)=12, DAY(AD143)&lt;&gt;31),  EOMONTH(AD143,0),
AND(MONTH(AD143)=12, DAY(AD143)=31, $AH$14="Not end"),  EDATE(AD142,1),
AND($AH$14="Not end"), EDATE(AD143, 1),
AND($AH$14="End"), EOMONTH(AD143, 1)
)</f>
        <v/>
      </c>
      <c r="AE144" s="68" t="str" cm="1">
        <f t="array" ref="AE144">_xlfn.IFS(W144="", "",
AND(W144&gt;0, W144&lt;=$B$4, $C$2="İllik artım, faiz olaraq", $D$2&gt;0, $B$3="İllik"), $B$5*((1+$D$2)^(W144-1)),
AND(W144&gt;0, W144&lt;=$B$4, $C$2="İllik artım, faiz olaraq", $D$2&gt;0, $B$3="Aylıq"), $B$5*((1+$D$2)^ROUNDDOWN((W144-1)/12,0)),
AND(W144=1, $C$2="Aşağıdakı kimi dəyişir", ), $B$5,
AND(W144&gt;1, W144&lt;=$B$4, $C$2="Aşağıdakı kimi dəyişir"), IFERROR(VLOOKUP(W144, $C$4:$D$7, 2, FALSE), AE143),
AND(W144&gt;0, W144&lt;=$B$4), $B$5,
TRUE,0 )</f>
        <v/>
      </c>
      <c r="AF144" s="76" t="str">
        <f t="shared" ca="1" si="7"/>
        <v/>
      </c>
    </row>
    <row r="145" spans="1:32" x14ac:dyDescent="0.4">
      <c r="A145" s="13" cm="1">
        <f t="array" aca="1" ref="A145" ca="1">_xlfn.IFS(
AND(SUMIFS(lease_table_interest_accruals, lease_table_dates, A144)&gt;0, COUNTIFS($E$14:E144, "Interest accrual", $A$14:A144, A144)=0),  A144,
AND(SUMIFS(lease_table_payments, lease_table_dates, A144)&gt;0, COUNTIFS($E$14:E144, "Payment", $A$14:A144, A144)=0),  A144,
AND(SUMIFS(rou_table_deprs, rou_table_dates, A144)&gt;0, COUNTIFS($E$14:E144, "Depreciation", $A$14:A144, A144)=0),  A144,
TRUE,  IFERROR(INDEX(rou_table_dates,  MATCH(A144, rou_table_dates)+1, ), "")
)</f>
        <v>45979</v>
      </c>
      <c r="B145" s="1" t="str" cm="1">
        <f t="array" aca="1" ref="B145" ca="1">_xlfn.IFS(
AND(E145="Payment", A145=$B$2), $AM$14,
E145="Payment", $AM$15,
E145="Interest accrual", $AM$18,
E145="Depreciation", $AM$17,
TRUE, "")</f>
        <v>Lizinq öhdəliyi</v>
      </c>
      <c r="C145" s="1" t="str" cm="1">
        <f t="array" aca="1" ref="C145" ca="1">_xlfn.IFS(
E145="Payment", $AM$19,
E145="Interest accrual", $AM$15,
E145="Depreciation", $AM$16,
TRUE, "")</f>
        <v>Pul vəsaitləri/Kreditor borcları</v>
      </c>
      <c r="D145" s="14" cm="1">
        <f t="array" aca="1" ref="D145" ca="1">_xlfn.IFS(
E145="Payment", _xlfn.XLOOKUP(A145, lease_table_dates, lease_table_payments, 0, 0),
E145="Interest accrual", _xlfn.XLOOKUP(A145, lease_table_dates, lease_table_interest_accruals, 0, 0),
E145="Depreciation", _xlfn.XLOOKUP(A145, rou_table_dates, rou_table_deprs, 0, 0),
TRUE, ""
)</f>
        <v>3400</v>
      </c>
      <c r="E145" s="7" t="str" cm="1">
        <f t="array" aca="1" ref="E145" ca="1">_xlfn.IFS(
AND(SUMIFS(lease_table_interest_accruals, lease_table_dates, A145)&gt;0, COUNTIFS($E$14:E144, "Interest accrual", $A$14:A144, A145)=0), "Interest accrual",
AND(SUMIFS(lease_table_payments, lease_table_dates, A145)&gt;0, COUNTIFS($E$14:E144, "Payment", $A$14:A144, A145)=0), "Payment",
AND(SUMIFS(rou_table_deprs, rou_table_dates, A145)&gt;0, COUNTIFS($E$14:E144, "Depreciation", $A$14:A144, A145)=0), "Depreciation",
TRUE,  ""
)</f>
        <v>Payment</v>
      </c>
      <c r="G145" s="13" t="str" cm="1">
        <f t="array" aca="1" ref="G145" ca="1">_xlfn.IFS(
AND($B$11="Hə", $B$3="İllik"), Z145,
AND($B$11="Hə", $B$3="Aylıq"), AA145,
$B$11="Yox", X145)</f>
        <v/>
      </c>
      <c r="H145" s="14" t="str" cm="1">
        <f t="array" aca="1" ref="H145" ca="1">_xlfn.IFS( G145="", "",
TRUE, ROUND( H144+I145-J145, 2) )</f>
        <v/>
      </c>
      <c r="I145" s="14" t="str" cm="1">
        <f t="array" aca="1" ref="I145" ca="1">_xlfn.IFS(G145="", "",
G145=last_payment_date, (J145-H144),
 TRUE,  -  (H144- H144* (1+$B$6)^ (_xlfn.DAYS(G145,G144)/365) )
)</f>
        <v/>
      </c>
      <c r="J145" s="14" t="str" cm="1">
        <f t="array" aca="1" ref="J145" ca="1">_xlfn.IFS(G145="", "",
TRUE, _xlfn.XLOOKUP(G145,  payment_dates, payments,0,0)
)</f>
        <v/>
      </c>
      <c r="L145" s="2" t="str" cm="1">
        <f t="array" aca="1" ref="L145" ca="1">_xlfn.IFS(
AND($B$11="Hə", $B$3="İllik"), AC145,
AND($B$11="Hə", $B$3="Aylıq"), AD145,
$B$11="Yox", AB145)</f>
        <v/>
      </c>
      <c r="M145" s="14" t="str" cm="1">
        <f t="array" aca="1" ref="M145" ca="1">_xlfn.IFS( L145="", "",
(M144-N145)&lt;=0.5, 0,
TRUE,  M144-N145)</f>
        <v/>
      </c>
      <c r="N145" s="15" t="str" cm="1">
        <f t="array" aca="1" ref="N145" ca="1">_xlfn.IFS(
L145="", "",
TRUE, MIN(M144, ROUND($M$14/ (last_rou_date - $B$2) * (L145-L144), 2) )
)</f>
        <v/>
      </c>
      <c r="P145" s="22" t="str">
        <f t="shared" ca="1" si="6"/>
        <v/>
      </c>
      <c r="Q145" s="14" t="str" cm="1">
        <f t="array" aca="1" ref="Q145" ca="1">_xlfn.IFS(P145="","",
$B$11="Hə", _xlfn.XLOOKUP(DATE(P145, 12, 31), rou_table_dates, rou_table_nbvs,0, 0),
TRUE,  MAX(0, ROUND($M$14 - $M$14/ (last_rou_date - $B$2) * (DATE(P145,12,31) - $B$2), 2) )
)</f>
        <v/>
      </c>
      <c r="R145" s="57" t="str" cm="1">
        <f t="array" aca="1" ref="R145" ca="1">_xlfn.IFS(P145="","",
$B$11="Hə", _xlfn.XLOOKUP(DATE(P145, 12, 31), lease_table_dates, lease_table_balances,0, 0),
TRUE, IFERROR( XNPV($B$6, IF(payment_dates &gt;DATE(P145, 12, 31), payments,  0),  IF(payment_dates &gt;DATE(P145, 12, 31), payment_dates,  DATE(P145, 12, 31))    ),0)
)</f>
        <v/>
      </c>
      <c r="S145" s="14" t="str" cm="1">
        <f t="array" aca="1" ref="S145" ca="1">_xlfn.IFS(P145="","",
TRUE,  MIN( MIN(Q144, $M$14), ROUND($M$14/ (last_rou_date - $B$2) * (DATE(P145,12,31) - MAX($B$2, DATE(P145-1, 12, 31))), 2) )
)</f>
        <v/>
      </c>
      <c r="T145" s="15" t="str" cm="1">
        <f t="array" aca="1" ref="T145" ca="1">_xlfn.IFS(P145="", "",
ISTEXT(R144), R145- (H145 - SUMIFS( lease_table_payments, lease_table_years, P145) -$AG$14 ),
AND(ISNUMBER(R144), R145&lt;&gt;""),   R145- (R144 - SUMIFS( lease_table_payments, lease_table_years, P145) )
)</f>
        <v/>
      </c>
      <c r="U145" s="14"/>
      <c r="V145" s="73">
        <f t="shared" si="8"/>
        <v>132</v>
      </c>
      <c r="W145" s="74" t="str" cm="1">
        <f t="array" ref="W145">_xlfn.IFS(
OR(W144=$B$4, W144=""),"",
TRUE,W144+1
)</f>
        <v/>
      </c>
      <c r="X145" s="75" t="str" cm="1">
        <f t="array" ref="X145">_xlfn.IFS(X144="","",
W145="", "",
AND($B$3="İllik"),DATE(YEAR(X144)+1,MONTH(X144),DAY(X144) ),
AND($B$3="Aylıq", $AH$14="Not end"), EDATE(X144,1),
AND($B$3="Aylıq", $AH$14="End"), EOMONTH(X144,1)
)</f>
        <v/>
      </c>
      <c r="Y145" s="75" t="str" cm="1">
        <f t="array" aca="1" ref="Y145" ca="1">_xlfn.IFS(
AND($B$7="Dövrün əvvəlində", Y144&lt;=last_rou_date), DATE(YEAR(Y144)+1, 12, 31),
AND($B$7="Dövrün sonunda", Y144&lt;=last_payment_date), DATE(YEAR(Y144)+1, 12, 31),
TRUE, ""
)</f>
        <v/>
      </c>
      <c r="Z145" s="75" t="str" cm="1">
        <f t="array" aca="1" ref="Z145" ca="1">_xlfn.IFS(
AND($AN$14="Not year_end", Z144&gt;last_payment_date), "",
AND($AN$14="Year_end", Z144&gt;=last_payment_date), "",
AND($AN$14="Year_end"), DATE(YEAR(Z144+1), 12, 31),
AND($AN$14="Not year_end", MONTH(Z144)=12, DAY(Z144)=31), DATE(YEAR(Z143)+1, MONTH(Z143), DAY(Z143)),
AND($AN$14="Not year_end", OR(MONTH(Z144)&lt;&gt;12, DAY(Z144)&lt;&gt;31) ), DATE(YEAR(Z144), 12, 31)
)</f>
        <v/>
      </c>
      <c r="AA145" s="75" t="str" cm="1">
        <f t="array" aca="1" ref="AA145" ca="1">_xlfn.IFS(AA144="", "",
AND(AA144=last_payment_date, OR(MONTH(AA144)&lt;&gt;12, DAY(AA144)&lt;&gt;31) ), DATE(YEAR(AA144), 12, 31),
AND(MONTH(AA144)=12, DAY(AA144)=31, AA144&gt;=last_payment_date), "",
AND(MONTH(AA144)=12, DAY(AA144)&lt;&gt;31),  EOMONTH(AA144,0),
AND(MONTH(AA144)=12, DAY(AA144)=31, $AH$14="Not end"),  EDATE(AA143,1),
AND($AH$14="Not end"), EDATE(AA144, 1),
AND($AH$14="End"), EOMONTH(AA144, 1)
)</f>
        <v/>
      </c>
      <c r="AB145" s="75" t="str" cm="1">
        <f t="array" aca="1" ref="AB145" ca="1">_xlfn.IFS(AB144="","",
AND(AB144=last_rou_date), "",
AND($B$3="İllik"),DATE(YEAR(AB144)+1,MONTH(AB144),DAY(AB144) ),
AND($B$3="Aylıq", $AH$14="Not end"), EDATE(AB144,1),
AND($B$3="Aylıq", $AH$14="End"), EOMONTH(AB144,1)
)</f>
        <v/>
      </c>
      <c r="AC145" s="75" t="str" cm="1">
        <f t="array" aca="1" ref="AC145" ca="1">_xlfn.IFS(
AND($AN$14="Not year_end", AC144&gt;last_rou_date), "",
AND($AN$14="Year_end", AC144&gt;=last_rou_date), "",
AND($AN$14="Year_end"), DATE(YEAR(AC144+1), 12, 31),
AND($AN$14="Not year_end", MONTH(AC144)=12, DAY(AC144)=31), DATE(YEAR(AC143)+1, MONTH(AC143), DAY(AC143)),
AND($AN$14="Not year_end", OR(MONTH(AC144)&lt;&gt;12, DAY(AC144)&lt;&gt;31) ), DATE(YEAR(AC144), 12, 31)
)</f>
        <v/>
      </c>
      <c r="AD145" s="75" t="str" cm="1">
        <f t="array" aca="1" ref="AD145" ca="1">_xlfn.IFS(AD144="", "",
AND(AD144=last_rou_date, OR(MONTH(AD144)&lt;&gt;12, DAY(AD144)&lt;&gt;31) ), DATE(YEAR(AD144), 12, 31),
AND(MONTH(AD144)=12, DAY(AD144)=31, AD144&gt;=last_rou_date), "",
AND(MONTH(AD144)=12, DAY(AD144)&lt;&gt;31),  EOMONTH(AD144,0),
AND(MONTH(AD144)=12, DAY(AD144)=31, $AH$14="Not end"),  EDATE(AD143,1),
AND($AH$14="Not end"), EDATE(AD144, 1),
AND($AH$14="End"), EOMONTH(AD144, 1)
)</f>
        <v/>
      </c>
      <c r="AE145" s="68" t="str" cm="1">
        <f t="array" ref="AE145">_xlfn.IFS(W145="", "",
AND(W145&gt;0, W145&lt;=$B$4, $C$2="İllik artım, faiz olaraq", $D$2&gt;0, $B$3="İllik"), $B$5*((1+$D$2)^(W145-1)),
AND(W145&gt;0, W145&lt;=$B$4, $C$2="İllik artım, faiz olaraq", $D$2&gt;0, $B$3="Aylıq"), $B$5*((1+$D$2)^ROUNDDOWN((W145-1)/12,0)),
AND(W145=1, $C$2="Aşağıdakı kimi dəyişir", ), $B$5,
AND(W145&gt;1, W145&lt;=$B$4, $C$2="Aşağıdakı kimi dəyişir"), IFERROR(VLOOKUP(W145, $C$4:$D$7, 2, FALSE), AE144),
AND(W145&gt;0, W145&lt;=$B$4), $B$5,
TRUE,0 )</f>
        <v/>
      </c>
      <c r="AF145" s="76" t="str">
        <f t="shared" ca="1" si="7"/>
        <v/>
      </c>
    </row>
    <row r="146" spans="1:32" x14ac:dyDescent="0.4">
      <c r="A146" s="13" cm="1">
        <f t="array" aca="1" ref="A146" ca="1">_xlfn.IFS(
AND(SUMIFS(lease_table_interest_accruals, lease_table_dates, A145)&gt;0, COUNTIFS($E$14:E145, "Interest accrual", $A$14:A145, A145)=0),  A145,
AND(SUMIFS(lease_table_payments, lease_table_dates, A145)&gt;0, COUNTIFS($E$14:E145, "Payment", $A$14:A145, A145)=0),  A145,
AND(SUMIFS(rou_table_deprs, rou_table_dates, A145)&gt;0, COUNTIFS($E$14:E145, "Depreciation", $A$14:A145, A145)=0),  A145,
TRUE,  IFERROR(INDEX(rou_table_dates,  MATCH(A145, rou_table_dates)+1, ), "")
)</f>
        <v>45979</v>
      </c>
      <c r="B146" s="1" t="str" cm="1">
        <f t="array" aca="1" ref="B146" ca="1">_xlfn.IFS(
AND(E146="Payment", A146=$B$2), $AM$14,
E146="Payment", $AM$15,
E146="Interest accrual", $AM$18,
E146="Depreciation", $AM$17,
TRUE, "")</f>
        <v>Amortizasiya xərci</v>
      </c>
      <c r="C146" s="1" t="str" cm="1">
        <f t="array" aca="1" ref="C146" ca="1">_xlfn.IFS(
E146="Payment", $AM$19,
E146="Interest accrual", $AM$15,
E146="Depreciation", $AM$16,
TRUE, "")</f>
        <v>İstifadə hüququ - Yığılmış amortizasiya</v>
      </c>
      <c r="D146" s="14" cm="1">
        <f t="array" aca="1" ref="D146" ca="1">_xlfn.IFS(
E146="Payment", _xlfn.XLOOKUP(A146, lease_table_dates, lease_table_payments, 0, 0),
E146="Interest accrual", _xlfn.XLOOKUP(A146, lease_table_dates, lease_table_interest_accruals, 0, 0),
E146="Depreciation", _xlfn.XLOOKUP(A146, rou_table_dates, rou_table_deprs, 0, 0),
TRUE, ""
)</f>
        <v>2765.25</v>
      </c>
      <c r="E146" s="7" t="str" cm="1">
        <f t="array" aca="1" ref="E146" ca="1">_xlfn.IFS(
AND(SUMIFS(lease_table_interest_accruals, lease_table_dates, A146)&gt;0, COUNTIFS($E$14:E145, "Interest accrual", $A$14:A145, A146)=0), "Interest accrual",
AND(SUMIFS(lease_table_payments, lease_table_dates, A146)&gt;0, COUNTIFS($E$14:E145, "Payment", $A$14:A145, A146)=0), "Payment",
AND(SUMIFS(rou_table_deprs, rou_table_dates, A146)&gt;0, COUNTIFS($E$14:E145, "Depreciation", $A$14:A145, A146)=0), "Depreciation",
TRUE,  ""
)</f>
        <v>Depreciation</v>
      </c>
      <c r="G146" s="13" t="str" cm="1">
        <f t="array" aca="1" ref="G146" ca="1">_xlfn.IFS(
AND($B$11="Hə", $B$3="İllik"), Z146,
AND($B$11="Hə", $B$3="Aylıq"), AA146,
$B$11="Yox", X146)</f>
        <v/>
      </c>
      <c r="H146" s="14" t="str" cm="1">
        <f t="array" aca="1" ref="H146" ca="1">_xlfn.IFS( G146="", "",
TRUE, ROUND( H145+I146-J146, 2) )</f>
        <v/>
      </c>
      <c r="I146" s="14" t="str" cm="1">
        <f t="array" aca="1" ref="I146" ca="1">_xlfn.IFS(G146="", "",
G146=last_payment_date, (J146-H145),
 TRUE,  -  (H145- H145* (1+$B$6)^ (_xlfn.DAYS(G146,G145)/365) )
)</f>
        <v/>
      </c>
      <c r="J146" s="14" t="str" cm="1">
        <f t="array" aca="1" ref="J146" ca="1">_xlfn.IFS(G146="", "",
TRUE, _xlfn.XLOOKUP(G146,  payment_dates, payments,0,0)
)</f>
        <v/>
      </c>
      <c r="L146" s="2" t="str" cm="1">
        <f t="array" aca="1" ref="L146" ca="1">_xlfn.IFS(
AND($B$11="Hə", $B$3="İllik"), AC146,
AND($B$11="Hə", $B$3="Aylıq"), AD146,
$B$11="Yox", AB146)</f>
        <v/>
      </c>
      <c r="M146" s="14" t="str" cm="1">
        <f t="array" aca="1" ref="M146" ca="1">_xlfn.IFS( L146="", "",
(M145-N146)&lt;=0.5, 0,
TRUE,  M145-N146)</f>
        <v/>
      </c>
      <c r="N146" s="15" t="str" cm="1">
        <f t="array" aca="1" ref="N146" ca="1">_xlfn.IFS(
L146="", "",
TRUE, MIN(M145, ROUND($M$14/ (last_rou_date - $B$2) * (L146-L145), 2) )
)</f>
        <v/>
      </c>
      <c r="P146" s="22" t="str">
        <f t="shared" ca="1" si="6"/>
        <v/>
      </c>
      <c r="Q146" s="14" t="str" cm="1">
        <f t="array" aca="1" ref="Q146" ca="1">_xlfn.IFS(P146="","",
$B$11="Hə", _xlfn.XLOOKUP(DATE(P146, 12, 31), rou_table_dates, rou_table_nbvs,0, 0),
TRUE,  MAX(0, ROUND($M$14 - $M$14/ (last_rou_date - $B$2) * (DATE(P146,12,31) - $B$2), 2) )
)</f>
        <v/>
      </c>
      <c r="R146" s="57" t="str" cm="1">
        <f t="array" aca="1" ref="R146" ca="1">_xlfn.IFS(P146="","",
$B$11="Hə", _xlfn.XLOOKUP(DATE(P146, 12, 31), lease_table_dates, lease_table_balances,0, 0),
TRUE, IFERROR( XNPV($B$6, IF(payment_dates &gt;DATE(P146, 12, 31), payments,  0),  IF(payment_dates &gt;DATE(P146, 12, 31), payment_dates,  DATE(P146, 12, 31))    ),0)
)</f>
        <v/>
      </c>
      <c r="S146" s="14" t="str" cm="1">
        <f t="array" aca="1" ref="S146" ca="1">_xlfn.IFS(P146="","",
TRUE,  MIN( MIN(Q145, $M$14), ROUND($M$14/ (last_rou_date - $B$2) * (DATE(P146,12,31) - MAX($B$2, DATE(P146-1, 12, 31))), 2) )
)</f>
        <v/>
      </c>
      <c r="T146" s="15" t="str" cm="1">
        <f t="array" aca="1" ref="T146" ca="1">_xlfn.IFS(P146="", "",
ISTEXT(R145), R146- (H146 - SUMIFS( lease_table_payments, lease_table_years, P146) -$AG$14 ),
AND(ISNUMBER(R145), R146&lt;&gt;""),   R146- (R145 - SUMIFS( lease_table_payments, lease_table_years, P146) )
)</f>
        <v/>
      </c>
      <c r="U146" s="14"/>
      <c r="V146" s="73">
        <f t="shared" si="8"/>
        <v>133</v>
      </c>
      <c r="W146" s="74" t="str" cm="1">
        <f t="array" ref="W146">_xlfn.IFS(
OR(W145=$B$4, W145=""),"",
TRUE,W145+1
)</f>
        <v/>
      </c>
      <c r="X146" s="75" t="str" cm="1">
        <f t="array" ref="X146">_xlfn.IFS(X145="","",
W146="", "",
AND($B$3="İllik"),DATE(YEAR(X145)+1,MONTH(X145),DAY(X145) ),
AND($B$3="Aylıq", $AH$14="Not end"), EDATE(X145,1),
AND($B$3="Aylıq", $AH$14="End"), EOMONTH(X145,1)
)</f>
        <v/>
      </c>
      <c r="Y146" s="75" t="str" cm="1">
        <f t="array" aca="1" ref="Y146" ca="1">_xlfn.IFS(
AND($B$7="Dövrün əvvəlində", Y145&lt;=last_rou_date), DATE(YEAR(Y145)+1, 12, 31),
AND($B$7="Dövrün sonunda", Y145&lt;=last_payment_date), DATE(YEAR(Y145)+1, 12, 31),
TRUE, ""
)</f>
        <v/>
      </c>
      <c r="Z146" s="75" t="str" cm="1">
        <f t="array" aca="1" ref="Z146" ca="1">_xlfn.IFS(
AND($AN$14="Not year_end", Z145&gt;last_payment_date), "",
AND($AN$14="Year_end", Z145&gt;=last_payment_date), "",
AND($AN$14="Year_end"), DATE(YEAR(Z145+1), 12, 31),
AND($AN$14="Not year_end", MONTH(Z145)=12, DAY(Z145)=31), DATE(YEAR(Z144)+1, MONTH(Z144), DAY(Z144)),
AND($AN$14="Not year_end", OR(MONTH(Z145)&lt;&gt;12, DAY(Z145)&lt;&gt;31) ), DATE(YEAR(Z145), 12, 31)
)</f>
        <v/>
      </c>
      <c r="AA146" s="75" t="str" cm="1">
        <f t="array" aca="1" ref="AA146" ca="1">_xlfn.IFS(AA145="", "",
AND(AA145=last_payment_date, OR(MONTH(AA145)&lt;&gt;12, DAY(AA145)&lt;&gt;31) ), DATE(YEAR(AA145), 12, 31),
AND(MONTH(AA145)=12, DAY(AA145)=31, AA145&gt;=last_payment_date), "",
AND(MONTH(AA145)=12, DAY(AA145)&lt;&gt;31),  EOMONTH(AA145,0),
AND(MONTH(AA145)=12, DAY(AA145)=31, $AH$14="Not end"),  EDATE(AA144,1),
AND($AH$14="Not end"), EDATE(AA145, 1),
AND($AH$14="End"), EOMONTH(AA145, 1)
)</f>
        <v/>
      </c>
      <c r="AB146" s="75" t="str" cm="1">
        <f t="array" aca="1" ref="AB146" ca="1">_xlfn.IFS(AB145="","",
AND(AB145=last_rou_date), "",
AND($B$3="İllik"),DATE(YEAR(AB145)+1,MONTH(AB145),DAY(AB145) ),
AND($B$3="Aylıq", $AH$14="Not end"), EDATE(AB145,1),
AND($B$3="Aylıq", $AH$14="End"), EOMONTH(AB145,1)
)</f>
        <v/>
      </c>
      <c r="AC146" s="75" t="str" cm="1">
        <f t="array" aca="1" ref="AC146" ca="1">_xlfn.IFS(
AND($AN$14="Not year_end", AC145&gt;last_rou_date), "",
AND($AN$14="Year_end", AC145&gt;=last_rou_date), "",
AND($AN$14="Year_end"), DATE(YEAR(AC145+1), 12, 31),
AND($AN$14="Not year_end", MONTH(AC145)=12, DAY(AC145)=31), DATE(YEAR(AC144)+1, MONTH(AC144), DAY(AC144)),
AND($AN$14="Not year_end", OR(MONTH(AC145)&lt;&gt;12, DAY(AC145)&lt;&gt;31) ), DATE(YEAR(AC145), 12, 31)
)</f>
        <v/>
      </c>
      <c r="AD146" s="75" t="str" cm="1">
        <f t="array" aca="1" ref="AD146" ca="1">_xlfn.IFS(AD145="", "",
AND(AD145=last_rou_date, OR(MONTH(AD145)&lt;&gt;12, DAY(AD145)&lt;&gt;31) ), DATE(YEAR(AD145), 12, 31),
AND(MONTH(AD145)=12, DAY(AD145)=31, AD145&gt;=last_rou_date), "",
AND(MONTH(AD145)=12, DAY(AD145)&lt;&gt;31),  EOMONTH(AD145,0),
AND(MONTH(AD145)=12, DAY(AD145)=31, $AH$14="Not end"),  EDATE(AD144,1),
AND($AH$14="Not end"), EDATE(AD145, 1),
AND($AH$14="End"), EOMONTH(AD145, 1)
)</f>
        <v/>
      </c>
      <c r="AE146" s="68" t="str" cm="1">
        <f t="array" ref="AE146">_xlfn.IFS(W146="", "",
AND(W146&gt;0, W146&lt;=$B$4, $C$2="İllik artım, faiz olaraq", $D$2&gt;0, $B$3="İllik"), $B$5*((1+$D$2)^(W146-1)),
AND(W146&gt;0, W146&lt;=$B$4, $C$2="İllik artım, faiz olaraq", $D$2&gt;0, $B$3="Aylıq"), $B$5*((1+$D$2)^ROUNDDOWN((W146-1)/12,0)),
AND(W146=1, $C$2="Aşağıdakı kimi dəyişir", ), $B$5,
AND(W146&gt;1, W146&lt;=$B$4, $C$2="Aşağıdakı kimi dəyişir"), IFERROR(VLOOKUP(W146, $C$4:$D$7, 2, FALSE), AE145),
AND(W146&gt;0, W146&lt;=$B$4), $B$5,
TRUE,0 )</f>
        <v/>
      </c>
      <c r="AF146" s="76" t="str">
        <f t="shared" ca="1" si="7"/>
        <v/>
      </c>
    </row>
    <row r="147" spans="1:32" x14ac:dyDescent="0.4">
      <c r="A147" s="13" cm="1">
        <f t="array" aca="1" ref="A147" ca="1">_xlfn.IFS(
AND(SUMIFS(lease_table_interest_accruals, lease_table_dates, A146)&gt;0, COUNTIFS($E$14:E146, "Interest accrual", $A$14:A146, A146)=0),  A146,
AND(SUMIFS(lease_table_payments, lease_table_dates, A146)&gt;0, COUNTIFS($E$14:E146, "Payment", $A$14:A146, A146)=0),  A146,
AND(SUMIFS(rou_table_deprs, rou_table_dates, A146)&gt;0, COUNTIFS($E$14:E146, "Depreciation", $A$14:A146, A146)=0),  A146,
TRUE,  IFERROR(INDEX(rou_table_dates,  MATCH(A146, rou_table_dates)+1, ), "")
)</f>
        <v>46009</v>
      </c>
      <c r="B147" s="1" t="str" cm="1">
        <f t="array" aca="1" ref="B147" ca="1">_xlfn.IFS(
AND(E147="Payment", A147=$B$2), $AM$14,
E147="Payment", $AM$15,
E147="Interest accrual", $AM$18,
E147="Depreciation", $AM$17,
TRUE, "")</f>
        <v>Faiz xərci</v>
      </c>
      <c r="C147" s="1" t="str" cm="1">
        <f t="array" aca="1" ref="C147" ca="1">_xlfn.IFS(
E147="Payment", $AM$19,
E147="Interest accrual", $AM$15,
E147="Depreciation", $AM$16,
TRUE, "")</f>
        <v>Lizinq öhdəliyi</v>
      </c>
      <c r="D147" s="14" cm="1">
        <f t="array" aca="1" ref="D147" ca="1">_xlfn.IFS(
E147="Payment", _xlfn.XLOOKUP(A147, lease_table_dates, lease_table_payments, 0, 0),
E147="Interest accrual", _xlfn.XLOOKUP(A147, lease_table_dates, lease_table_interest_accruals, 0, 0),
E147="Depreciation", _xlfn.XLOOKUP(A147, rou_table_dates, rou_table_deprs, 0, 0),
TRUE, ""
)</f>
        <v>186.17384258354286</v>
      </c>
      <c r="E147" s="7" t="str" cm="1">
        <f t="array" aca="1" ref="E147" ca="1">_xlfn.IFS(
AND(SUMIFS(lease_table_interest_accruals, lease_table_dates, A147)&gt;0, COUNTIFS($E$14:E146, "Interest accrual", $A$14:A146, A147)=0), "Interest accrual",
AND(SUMIFS(lease_table_payments, lease_table_dates, A147)&gt;0, COUNTIFS($E$14:E146, "Payment", $A$14:A146, A147)=0), "Payment",
AND(SUMIFS(rou_table_deprs, rou_table_dates, A147)&gt;0, COUNTIFS($E$14:E146, "Depreciation", $A$14:A146, A147)=0), "Depreciation",
TRUE,  ""
)</f>
        <v>Interest accrual</v>
      </c>
      <c r="G147" s="13" t="str" cm="1">
        <f t="array" aca="1" ref="G147" ca="1">_xlfn.IFS(
AND($B$11="Hə", $B$3="İllik"), Z147,
AND($B$11="Hə", $B$3="Aylıq"), AA147,
$B$11="Yox", X147)</f>
        <v/>
      </c>
      <c r="H147" s="14" t="str" cm="1">
        <f t="array" aca="1" ref="H147" ca="1">_xlfn.IFS( G147="", "",
TRUE, ROUND( H146+I147-J147, 2) )</f>
        <v/>
      </c>
      <c r="I147" s="14" t="str" cm="1">
        <f t="array" aca="1" ref="I147" ca="1">_xlfn.IFS(G147="", "",
G147=last_payment_date, (J147-H146),
 TRUE,  -  (H146- H146* (1+$B$6)^ (_xlfn.DAYS(G147,G146)/365) )
)</f>
        <v/>
      </c>
      <c r="J147" s="14" t="str" cm="1">
        <f t="array" aca="1" ref="J147" ca="1">_xlfn.IFS(G147="", "",
TRUE, _xlfn.XLOOKUP(G147,  payment_dates, payments,0,0)
)</f>
        <v/>
      </c>
      <c r="L147" s="2" t="str" cm="1">
        <f t="array" aca="1" ref="L147" ca="1">_xlfn.IFS(
AND($B$11="Hə", $B$3="İllik"), AC147,
AND($B$11="Hə", $B$3="Aylıq"), AD147,
$B$11="Yox", AB147)</f>
        <v/>
      </c>
      <c r="M147" s="14" t="str" cm="1">
        <f t="array" aca="1" ref="M147" ca="1">_xlfn.IFS( L147="", "",
(M146-N147)&lt;=0.5, 0,
TRUE,  M146-N147)</f>
        <v/>
      </c>
      <c r="N147" s="15" t="str" cm="1">
        <f t="array" aca="1" ref="N147" ca="1">_xlfn.IFS(
L147="", "",
TRUE, MIN(M146, ROUND($M$14/ (last_rou_date - $B$2) * (L147-L146), 2) )
)</f>
        <v/>
      </c>
      <c r="P147" s="22" t="str">
        <f t="shared" ca="1" si="6"/>
        <v/>
      </c>
      <c r="Q147" s="14" t="str" cm="1">
        <f t="array" aca="1" ref="Q147" ca="1">_xlfn.IFS(P147="","",
$B$11="Hə", _xlfn.XLOOKUP(DATE(P147, 12, 31), rou_table_dates, rou_table_nbvs,0, 0),
TRUE,  MAX(0, ROUND($M$14 - $M$14/ (last_rou_date - $B$2) * (DATE(P147,12,31) - $B$2), 2) )
)</f>
        <v/>
      </c>
      <c r="R147" s="57" t="str" cm="1">
        <f t="array" aca="1" ref="R147" ca="1">_xlfn.IFS(P147="","",
$B$11="Hə", _xlfn.XLOOKUP(DATE(P147, 12, 31), lease_table_dates, lease_table_balances,0, 0),
TRUE, IFERROR( XNPV($B$6, IF(payment_dates &gt;DATE(P147, 12, 31), payments,  0),  IF(payment_dates &gt;DATE(P147, 12, 31), payment_dates,  DATE(P147, 12, 31))    ),0)
)</f>
        <v/>
      </c>
      <c r="S147" s="14" t="str" cm="1">
        <f t="array" aca="1" ref="S147" ca="1">_xlfn.IFS(P147="","",
TRUE,  MIN( MIN(Q146, $M$14), ROUND($M$14/ (last_rou_date - $B$2) * (DATE(P147,12,31) - MAX($B$2, DATE(P147-1, 12, 31))), 2) )
)</f>
        <v/>
      </c>
      <c r="T147" s="15" t="str" cm="1">
        <f t="array" aca="1" ref="T147" ca="1">_xlfn.IFS(P147="", "",
ISTEXT(R146), R147- (H147 - SUMIFS( lease_table_payments, lease_table_years, P147) -$AG$14 ),
AND(ISNUMBER(R146), R147&lt;&gt;""),   R147- (R146 - SUMIFS( lease_table_payments, lease_table_years, P147) )
)</f>
        <v/>
      </c>
      <c r="U147" s="14"/>
      <c r="V147" s="73">
        <f t="shared" si="8"/>
        <v>134</v>
      </c>
      <c r="W147" s="74" t="str" cm="1">
        <f t="array" ref="W147">_xlfn.IFS(
OR(W146=$B$4, W146=""),"",
TRUE,W146+1
)</f>
        <v/>
      </c>
      <c r="X147" s="75" t="str" cm="1">
        <f t="array" ref="X147">_xlfn.IFS(X146="","",
W147="", "",
AND($B$3="İllik"),DATE(YEAR(X146)+1,MONTH(X146),DAY(X146) ),
AND($B$3="Aylıq", $AH$14="Not end"), EDATE(X146,1),
AND($B$3="Aylıq", $AH$14="End"), EOMONTH(X146,1)
)</f>
        <v/>
      </c>
      <c r="Y147" s="75" t="str" cm="1">
        <f t="array" aca="1" ref="Y147" ca="1">_xlfn.IFS(
AND($B$7="Dövrün əvvəlində", Y146&lt;=last_rou_date), DATE(YEAR(Y146)+1, 12, 31),
AND($B$7="Dövrün sonunda", Y146&lt;=last_payment_date), DATE(YEAR(Y146)+1, 12, 31),
TRUE, ""
)</f>
        <v/>
      </c>
      <c r="Z147" s="75" t="str" cm="1">
        <f t="array" aca="1" ref="Z147" ca="1">_xlfn.IFS(
AND($AN$14="Not year_end", Z146&gt;last_payment_date), "",
AND($AN$14="Year_end", Z146&gt;=last_payment_date), "",
AND($AN$14="Year_end"), DATE(YEAR(Z146+1), 12, 31),
AND($AN$14="Not year_end", MONTH(Z146)=12, DAY(Z146)=31), DATE(YEAR(Z145)+1, MONTH(Z145), DAY(Z145)),
AND($AN$14="Not year_end", OR(MONTH(Z146)&lt;&gt;12, DAY(Z146)&lt;&gt;31) ), DATE(YEAR(Z146), 12, 31)
)</f>
        <v/>
      </c>
      <c r="AA147" s="75" t="str" cm="1">
        <f t="array" aca="1" ref="AA147" ca="1">_xlfn.IFS(AA146="", "",
AND(AA146=last_payment_date, OR(MONTH(AA146)&lt;&gt;12, DAY(AA146)&lt;&gt;31) ), DATE(YEAR(AA146), 12, 31),
AND(MONTH(AA146)=12, DAY(AA146)=31, AA146&gt;=last_payment_date), "",
AND(MONTH(AA146)=12, DAY(AA146)&lt;&gt;31),  EOMONTH(AA146,0),
AND(MONTH(AA146)=12, DAY(AA146)=31, $AH$14="Not end"),  EDATE(AA145,1),
AND($AH$14="Not end"), EDATE(AA146, 1),
AND($AH$14="End"), EOMONTH(AA146, 1)
)</f>
        <v/>
      </c>
      <c r="AB147" s="75" t="str" cm="1">
        <f t="array" aca="1" ref="AB147" ca="1">_xlfn.IFS(AB146="","",
AND(AB146=last_rou_date), "",
AND($B$3="İllik"),DATE(YEAR(AB146)+1,MONTH(AB146),DAY(AB146) ),
AND($B$3="Aylıq", $AH$14="Not end"), EDATE(AB146,1),
AND($B$3="Aylıq", $AH$14="End"), EOMONTH(AB146,1)
)</f>
        <v/>
      </c>
      <c r="AC147" s="75" t="str" cm="1">
        <f t="array" aca="1" ref="AC147" ca="1">_xlfn.IFS(
AND($AN$14="Not year_end", AC146&gt;last_rou_date), "",
AND($AN$14="Year_end", AC146&gt;=last_rou_date), "",
AND($AN$14="Year_end"), DATE(YEAR(AC146+1), 12, 31),
AND($AN$14="Not year_end", MONTH(AC146)=12, DAY(AC146)=31), DATE(YEAR(AC145)+1, MONTH(AC145), DAY(AC145)),
AND($AN$14="Not year_end", OR(MONTH(AC146)&lt;&gt;12, DAY(AC146)&lt;&gt;31) ), DATE(YEAR(AC146), 12, 31)
)</f>
        <v/>
      </c>
      <c r="AD147" s="75" t="str" cm="1">
        <f t="array" aca="1" ref="AD147" ca="1">_xlfn.IFS(AD146="", "",
AND(AD146=last_rou_date, OR(MONTH(AD146)&lt;&gt;12, DAY(AD146)&lt;&gt;31) ), DATE(YEAR(AD146), 12, 31),
AND(MONTH(AD146)=12, DAY(AD146)=31, AD146&gt;=last_rou_date), "",
AND(MONTH(AD146)=12, DAY(AD146)&lt;&gt;31),  EOMONTH(AD146,0),
AND(MONTH(AD146)=12, DAY(AD146)=31, $AH$14="Not end"),  EDATE(AD145,1),
AND($AH$14="Not end"), EDATE(AD146, 1),
AND($AH$14="End"), EOMONTH(AD146, 1)
)</f>
        <v/>
      </c>
      <c r="AE147" s="68" t="str" cm="1">
        <f t="array" ref="AE147">_xlfn.IFS(W147="", "",
AND(W147&gt;0, W147&lt;=$B$4, $C$2="İllik artım, faiz olaraq", $D$2&gt;0, $B$3="İllik"), $B$5*((1+$D$2)^(W147-1)),
AND(W147&gt;0, W147&lt;=$B$4, $C$2="İllik artım, faiz olaraq", $D$2&gt;0, $B$3="Aylıq"), $B$5*((1+$D$2)^ROUNDDOWN((W147-1)/12,0)),
AND(W147=1, $C$2="Aşağıdakı kimi dəyişir", ), $B$5,
AND(W147&gt;1, W147&lt;=$B$4, $C$2="Aşağıdakı kimi dəyişir"), IFERROR(VLOOKUP(W147, $C$4:$D$7, 2, FALSE), AE146),
AND(W147&gt;0, W147&lt;=$B$4), $B$5,
TRUE,0 )</f>
        <v/>
      </c>
      <c r="AF147" s="76" t="str">
        <f t="shared" ca="1" si="7"/>
        <v/>
      </c>
    </row>
    <row r="148" spans="1:32" x14ac:dyDescent="0.4">
      <c r="A148" s="13" cm="1">
        <f t="array" aca="1" ref="A148" ca="1">_xlfn.IFS(
AND(SUMIFS(lease_table_interest_accruals, lease_table_dates, A147)&gt;0, COUNTIFS($E$14:E147, "Interest accrual", $A$14:A147, A147)=0),  A147,
AND(SUMIFS(lease_table_payments, lease_table_dates, A147)&gt;0, COUNTIFS($E$14:E147, "Payment", $A$14:A147, A147)=0),  A147,
AND(SUMIFS(rou_table_deprs, rou_table_dates, A147)&gt;0, COUNTIFS($E$14:E147, "Depreciation", $A$14:A147, A147)=0),  A147,
TRUE,  IFERROR(INDEX(rou_table_dates,  MATCH(A147, rou_table_dates)+1, ), "")
)</f>
        <v>46009</v>
      </c>
      <c r="B148" s="1" t="str" cm="1">
        <f t="array" aca="1" ref="B148" ca="1">_xlfn.IFS(
AND(E148="Payment", A148=$B$2), $AM$14,
E148="Payment", $AM$15,
E148="Interest accrual", $AM$18,
E148="Depreciation", $AM$17,
TRUE, "")</f>
        <v>Lizinq öhdəliyi</v>
      </c>
      <c r="C148" s="1" t="str" cm="1">
        <f t="array" aca="1" ref="C148" ca="1">_xlfn.IFS(
E148="Payment", $AM$19,
E148="Interest accrual", $AM$15,
E148="Depreciation", $AM$16,
TRUE, "")</f>
        <v>Pul vəsaitləri/Kreditor borcları</v>
      </c>
      <c r="D148" s="14" cm="1">
        <f t="array" aca="1" ref="D148" ca="1">_xlfn.IFS(
E148="Payment", _xlfn.XLOOKUP(A148, lease_table_dates, lease_table_payments, 0, 0),
E148="Interest accrual", _xlfn.XLOOKUP(A148, lease_table_dates, lease_table_interest_accruals, 0, 0),
E148="Depreciation", _xlfn.XLOOKUP(A148, rou_table_dates, rou_table_deprs, 0, 0),
TRUE, ""
)</f>
        <v>3400</v>
      </c>
      <c r="E148" s="7" t="str" cm="1">
        <f t="array" aca="1" ref="E148" ca="1">_xlfn.IFS(
AND(SUMIFS(lease_table_interest_accruals, lease_table_dates, A148)&gt;0, COUNTIFS($E$14:E147, "Interest accrual", $A$14:A147, A148)=0), "Interest accrual",
AND(SUMIFS(lease_table_payments, lease_table_dates, A148)&gt;0, COUNTIFS($E$14:E147, "Payment", $A$14:A147, A148)=0), "Payment",
AND(SUMIFS(rou_table_deprs, rou_table_dates, A148)&gt;0, COUNTIFS($E$14:E147, "Depreciation", $A$14:A147, A148)=0), "Depreciation",
TRUE,  ""
)</f>
        <v>Payment</v>
      </c>
      <c r="G148" s="13" t="str" cm="1">
        <f t="array" aca="1" ref="G148" ca="1">_xlfn.IFS(
AND($B$11="Hə", $B$3="İllik"), Z148,
AND($B$11="Hə", $B$3="Aylıq"), AA148,
$B$11="Yox", X148)</f>
        <v/>
      </c>
      <c r="H148" s="14" t="str" cm="1">
        <f t="array" aca="1" ref="H148" ca="1">_xlfn.IFS( G148="", "",
TRUE, ROUND( H147+I148-J148, 2) )</f>
        <v/>
      </c>
      <c r="I148" s="14" t="str" cm="1">
        <f t="array" aca="1" ref="I148" ca="1">_xlfn.IFS(G148="", "",
G148=last_payment_date, (J148-H147),
 TRUE,  -  (H147- H147* (1+$B$6)^ (_xlfn.DAYS(G148,G147)/365) )
)</f>
        <v/>
      </c>
      <c r="J148" s="14" t="str" cm="1">
        <f t="array" aca="1" ref="J148" ca="1">_xlfn.IFS(G148="", "",
TRUE, _xlfn.XLOOKUP(G148,  payment_dates, payments,0,0)
)</f>
        <v/>
      </c>
      <c r="L148" s="2" t="str" cm="1">
        <f t="array" aca="1" ref="L148" ca="1">_xlfn.IFS(
AND($B$11="Hə", $B$3="İllik"), AC148,
AND($B$11="Hə", $B$3="Aylıq"), AD148,
$B$11="Yox", AB148)</f>
        <v/>
      </c>
      <c r="M148" s="14" t="str" cm="1">
        <f t="array" aca="1" ref="M148" ca="1">_xlfn.IFS( L148="", "",
(M147-N148)&lt;=0.5, 0,
TRUE,  M147-N148)</f>
        <v/>
      </c>
      <c r="N148" s="15" t="str" cm="1">
        <f t="array" aca="1" ref="N148" ca="1">_xlfn.IFS(
L148="", "",
TRUE, MIN(M147, ROUND($M$14/ (last_rou_date - $B$2) * (L148-L147), 2) )
)</f>
        <v/>
      </c>
      <c r="P148" s="22" t="str">
        <f t="shared" ca="1" si="6"/>
        <v/>
      </c>
      <c r="Q148" s="14" t="str" cm="1">
        <f t="array" aca="1" ref="Q148" ca="1">_xlfn.IFS(P148="","",
$B$11="Hə", _xlfn.XLOOKUP(DATE(P148, 12, 31), rou_table_dates, rou_table_nbvs,0, 0),
TRUE,  MAX(0, ROUND($M$14 - $M$14/ (last_rou_date - $B$2) * (DATE(P148,12,31) - $B$2), 2) )
)</f>
        <v/>
      </c>
      <c r="R148" s="57" t="str" cm="1">
        <f t="array" aca="1" ref="R148" ca="1">_xlfn.IFS(P148="","",
$B$11="Hə", _xlfn.XLOOKUP(DATE(P148, 12, 31), lease_table_dates, lease_table_balances,0, 0),
TRUE, IFERROR( XNPV($B$6, IF(payment_dates &gt;DATE(P148, 12, 31), payments,  0),  IF(payment_dates &gt;DATE(P148, 12, 31), payment_dates,  DATE(P148, 12, 31))    ),0)
)</f>
        <v/>
      </c>
      <c r="S148" s="14" t="str" cm="1">
        <f t="array" aca="1" ref="S148" ca="1">_xlfn.IFS(P148="","",
TRUE,  MIN( MIN(Q147, $M$14), ROUND($M$14/ (last_rou_date - $B$2) * (DATE(P148,12,31) - MAX($B$2, DATE(P148-1, 12, 31))), 2) )
)</f>
        <v/>
      </c>
      <c r="T148" s="15" t="str" cm="1">
        <f t="array" aca="1" ref="T148" ca="1">_xlfn.IFS(P148="", "",
ISTEXT(R147), R148- (H148 - SUMIFS( lease_table_payments, lease_table_years, P148) -$AG$14 ),
AND(ISNUMBER(R147), R148&lt;&gt;""),   R148- (R147 - SUMIFS( lease_table_payments, lease_table_years, P148) )
)</f>
        <v/>
      </c>
      <c r="U148" s="14"/>
      <c r="V148" s="73">
        <f t="shared" si="8"/>
        <v>135</v>
      </c>
      <c r="W148" s="74" t="str" cm="1">
        <f t="array" ref="W148">_xlfn.IFS(
OR(W147=$B$4, W147=""),"",
TRUE,W147+1
)</f>
        <v/>
      </c>
      <c r="X148" s="75" t="str" cm="1">
        <f t="array" ref="X148">_xlfn.IFS(X147="","",
W148="", "",
AND($B$3="İllik"),DATE(YEAR(X147)+1,MONTH(X147),DAY(X147) ),
AND($B$3="Aylıq", $AH$14="Not end"), EDATE(X147,1),
AND($B$3="Aylıq", $AH$14="End"), EOMONTH(X147,1)
)</f>
        <v/>
      </c>
      <c r="Y148" s="75" t="str" cm="1">
        <f t="array" aca="1" ref="Y148" ca="1">_xlfn.IFS(
AND($B$7="Dövrün əvvəlində", Y147&lt;=last_rou_date), DATE(YEAR(Y147)+1, 12, 31),
AND($B$7="Dövrün sonunda", Y147&lt;=last_payment_date), DATE(YEAR(Y147)+1, 12, 31),
TRUE, ""
)</f>
        <v/>
      </c>
      <c r="Z148" s="75" t="str" cm="1">
        <f t="array" aca="1" ref="Z148" ca="1">_xlfn.IFS(
AND($AN$14="Not year_end", Z147&gt;last_payment_date), "",
AND($AN$14="Year_end", Z147&gt;=last_payment_date), "",
AND($AN$14="Year_end"), DATE(YEAR(Z147+1), 12, 31),
AND($AN$14="Not year_end", MONTH(Z147)=12, DAY(Z147)=31), DATE(YEAR(Z146)+1, MONTH(Z146), DAY(Z146)),
AND($AN$14="Not year_end", OR(MONTH(Z147)&lt;&gt;12, DAY(Z147)&lt;&gt;31) ), DATE(YEAR(Z147), 12, 31)
)</f>
        <v/>
      </c>
      <c r="AA148" s="75" t="str" cm="1">
        <f t="array" aca="1" ref="AA148" ca="1">_xlfn.IFS(AA147="", "",
AND(AA147=last_payment_date, OR(MONTH(AA147)&lt;&gt;12, DAY(AA147)&lt;&gt;31) ), DATE(YEAR(AA147), 12, 31),
AND(MONTH(AA147)=12, DAY(AA147)=31, AA147&gt;=last_payment_date), "",
AND(MONTH(AA147)=12, DAY(AA147)&lt;&gt;31),  EOMONTH(AA147,0),
AND(MONTH(AA147)=12, DAY(AA147)=31, $AH$14="Not end"),  EDATE(AA146,1),
AND($AH$14="Not end"), EDATE(AA147, 1),
AND($AH$14="End"), EOMONTH(AA147, 1)
)</f>
        <v/>
      </c>
      <c r="AB148" s="75" t="str" cm="1">
        <f t="array" aca="1" ref="AB148" ca="1">_xlfn.IFS(AB147="","",
AND(AB147=last_rou_date), "",
AND($B$3="İllik"),DATE(YEAR(AB147)+1,MONTH(AB147),DAY(AB147) ),
AND($B$3="Aylıq", $AH$14="Not end"), EDATE(AB147,1),
AND($B$3="Aylıq", $AH$14="End"), EOMONTH(AB147,1)
)</f>
        <v/>
      </c>
      <c r="AC148" s="75" t="str" cm="1">
        <f t="array" aca="1" ref="AC148" ca="1">_xlfn.IFS(
AND($AN$14="Not year_end", AC147&gt;last_rou_date), "",
AND($AN$14="Year_end", AC147&gt;=last_rou_date), "",
AND($AN$14="Year_end"), DATE(YEAR(AC147+1), 12, 31),
AND($AN$14="Not year_end", MONTH(AC147)=12, DAY(AC147)=31), DATE(YEAR(AC146)+1, MONTH(AC146), DAY(AC146)),
AND($AN$14="Not year_end", OR(MONTH(AC147)&lt;&gt;12, DAY(AC147)&lt;&gt;31) ), DATE(YEAR(AC147), 12, 31)
)</f>
        <v/>
      </c>
      <c r="AD148" s="75" t="str" cm="1">
        <f t="array" aca="1" ref="AD148" ca="1">_xlfn.IFS(AD147="", "",
AND(AD147=last_rou_date, OR(MONTH(AD147)&lt;&gt;12, DAY(AD147)&lt;&gt;31) ), DATE(YEAR(AD147), 12, 31),
AND(MONTH(AD147)=12, DAY(AD147)=31, AD147&gt;=last_rou_date), "",
AND(MONTH(AD147)=12, DAY(AD147)&lt;&gt;31),  EOMONTH(AD147,0),
AND(MONTH(AD147)=12, DAY(AD147)=31, $AH$14="Not end"),  EDATE(AD146,1),
AND($AH$14="Not end"), EDATE(AD147, 1),
AND($AH$14="End"), EOMONTH(AD147, 1)
)</f>
        <v/>
      </c>
      <c r="AE148" s="68" t="str" cm="1">
        <f t="array" ref="AE148">_xlfn.IFS(W148="", "",
AND(W148&gt;0, W148&lt;=$B$4, $C$2="İllik artım, faiz olaraq", $D$2&gt;0, $B$3="İllik"), $B$5*((1+$D$2)^(W148-1)),
AND(W148&gt;0, W148&lt;=$B$4, $C$2="İllik artım, faiz olaraq", $D$2&gt;0, $B$3="Aylıq"), $B$5*((1+$D$2)^ROUNDDOWN((W148-1)/12,0)),
AND(W148=1, $C$2="Aşağıdakı kimi dəyişir", ), $B$5,
AND(W148&gt;1, W148&lt;=$B$4, $C$2="Aşağıdakı kimi dəyişir"), IFERROR(VLOOKUP(W148, $C$4:$D$7, 2, FALSE), AE147),
AND(W148&gt;0, W148&lt;=$B$4), $B$5,
TRUE,0 )</f>
        <v/>
      </c>
      <c r="AF148" s="76" t="str">
        <f t="shared" ca="1" si="7"/>
        <v/>
      </c>
    </row>
    <row r="149" spans="1:32" x14ac:dyDescent="0.4">
      <c r="A149" s="13" cm="1">
        <f t="array" aca="1" ref="A149" ca="1">_xlfn.IFS(
AND(SUMIFS(lease_table_interest_accruals, lease_table_dates, A148)&gt;0, COUNTIFS($E$14:E148, "Interest accrual", $A$14:A148, A148)=0),  A148,
AND(SUMIFS(lease_table_payments, lease_table_dates, A148)&gt;0, COUNTIFS($E$14:E148, "Payment", $A$14:A148, A148)=0),  A148,
AND(SUMIFS(rou_table_deprs, rou_table_dates, A148)&gt;0, COUNTIFS($E$14:E148, "Depreciation", $A$14:A148, A148)=0),  A148,
TRUE,  IFERROR(INDEX(rou_table_dates,  MATCH(A148, rou_table_dates)+1, ), "")
)</f>
        <v>46009</v>
      </c>
      <c r="B149" s="1" t="str" cm="1">
        <f t="array" aca="1" ref="B149" ca="1">_xlfn.IFS(
AND(E149="Payment", A149=$B$2), $AM$14,
E149="Payment", $AM$15,
E149="Interest accrual", $AM$18,
E149="Depreciation", $AM$17,
TRUE, "")</f>
        <v>Amortizasiya xərci</v>
      </c>
      <c r="C149" s="1" t="str" cm="1">
        <f t="array" aca="1" ref="C149" ca="1">_xlfn.IFS(
E149="Payment", $AM$19,
E149="Interest accrual", $AM$15,
E149="Depreciation", $AM$16,
TRUE, "")</f>
        <v>İstifadə hüququ - Yığılmış amortizasiya</v>
      </c>
      <c r="D149" s="14" cm="1">
        <f t="array" aca="1" ref="D149" ca="1">_xlfn.IFS(
E149="Payment", _xlfn.XLOOKUP(A149, lease_table_dates, lease_table_payments, 0, 0),
E149="Interest accrual", _xlfn.XLOOKUP(A149, lease_table_dates, lease_table_interest_accruals, 0, 0),
E149="Depreciation", _xlfn.XLOOKUP(A149, rou_table_dates, rou_table_deprs, 0, 0),
TRUE, ""
)</f>
        <v>2676.05</v>
      </c>
      <c r="E149" s="7" t="str" cm="1">
        <f t="array" aca="1" ref="E149" ca="1">_xlfn.IFS(
AND(SUMIFS(lease_table_interest_accruals, lease_table_dates, A149)&gt;0, COUNTIFS($E$14:E148, "Interest accrual", $A$14:A148, A149)=0), "Interest accrual",
AND(SUMIFS(lease_table_payments, lease_table_dates, A149)&gt;0, COUNTIFS($E$14:E148, "Payment", $A$14:A148, A149)=0), "Payment",
AND(SUMIFS(rou_table_deprs, rou_table_dates, A149)&gt;0, COUNTIFS($E$14:E148, "Depreciation", $A$14:A148, A149)=0), "Depreciation",
TRUE,  ""
)</f>
        <v>Depreciation</v>
      </c>
      <c r="G149" s="13" t="str" cm="1">
        <f t="array" aca="1" ref="G149" ca="1">_xlfn.IFS(
AND($B$11="Hə", $B$3="İllik"), Z149,
AND($B$11="Hə", $B$3="Aylıq"), AA149,
$B$11="Yox", X149)</f>
        <v/>
      </c>
      <c r="H149" s="14" t="str" cm="1">
        <f t="array" aca="1" ref="H149" ca="1">_xlfn.IFS( G149="", "",
TRUE, ROUND( H148+I149-J149, 2) )</f>
        <v/>
      </c>
      <c r="I149" s="14" t="str" cm="1">
        <f t="array" aca="1" ref="I149" ca="1">_xlfn.IFS(G149="", "",
G149=last_payment_date, (J149-H148),
 TRUE,  -  (H148- H148* (1+$B$6)^ (_xlfn.DAYS(G149,G148)/365) )
)</f>
        <v/>
      </c>
      <c r="J149" s="14" t="str" cm="1">
        <f t="array" aca="1" ref="J149" ca="1">_xlfn.IFS(G149="", "",
TRUE, _xlfn.XLOOKUP(G149,  payment_dates, payments,0,0)
)</f>
        <v/>
      </c>
      <c r="L149" s="2" t="str" cm="1">
        <f t="array" aca="1" ref="L149" ca="1">_xlfn.IFS(
AND($B$11="Hə", $B$3="İllik"), AC149,
AND($B$11="Hə", $B$3="Aylıq"), AD149,
$B$11="Yox", AB149)</f>
        <v/>
      </c>
      <c r="M149" s="14" t="str" cm="1">
        <f t="array" aca="1" ref="M149" ca="1">_xlfn.IFS( L149="", "",
(M148-N149)&lt;=0.5, 0,
TRUE,  M148-N149)</f>
        <v/>
      </c>
      <c r="N149" s="15" t="str" cm="1">
        <f t="array" aca="1" ref="N149" ca="1">_xlfn.IFS(
L149="", "",
TRUE, MIN(M148, ROUND($M$14/ (last_rou_date - $B$2) * (L149-L148), 2) )
)</f>
        <v/>
      </c>
      <c r="P149" s="22" t="str">
        <f t="shared" ca="1" si="6"/>
        <v/>
      </c>
      <c r="Q149" s="14" t="str" cm="1">
        <f t="array" aca="1" ref="Q149" ca="1">_xlfn.IFS(P149="","",
$B$11="Hə", _xlfn.XLOOKUP(DATE(P149, 12, 31), rou_table_dates, rou_table_nbvs,0, 0),
TRUE,  MAX(0, ROUND($M$14 - $M$14/ (last_rou_date - $B$2) * (DATE(P149,12,31) - $B$2), 2) )
)</f>
        <v/>
      </c>
      <c r="R149" s="57" t="str" cm="1">
        <f t="array" aca="1" ref="R149" ca="1">_xlfn.IFS(P149="","",
$B$11="Hə", _xlfn.XLOOKUP(DATE(P149, 12, 31), lease_table_dates, lease_table_balances,0, 0),
TRUE, IFERROR( XNPV($B$6, IF(payment_dates &gt;DATE(P149, 12, 31), payments,  0),  IF(payment_dates &gt;DATE(P149, 12, 31), payment_dates,  DATE(P149, 12, 31))    ),0)
)</f>
        <v/>
      </c>
      <c r="S149" s="14" t="str" cm="1">
        <f t="array" aca="1" ref="S149" ca="1">_xlfn.IFS(P149="","",
TRUE,  MIN( MIN(Q148, $M$14), ROUND($M$14/ (last_rou_date - $B$2) * (DATE(P149,12,31) - MAX($B$2, DATE(P149-1, 12, 31))), 2) )
)</f>
        <v/>
      </c>
      <c r="T149" s="15" t="str" cm="1">
        <f t="array" aca="1" ref="T149" ca="1">_xlfn.IFS(P149="", "",
ISTEXT(R148), R149- (H149 - SUMIFS( lease_table_payments, lease_table_years, P149) -$AG$14 ),
AND(ISNUMBER(R148), R149&lt;&gt;""),   R149- (R148 - SUMIFS( lease_table_payments, lease_table_years, P149) )
)</f>
        <v/>
      </c>
      <c r="U149" s="14"/>
      <c r="V149" s="73">
        <f t="shared" si="8"/>
        <v>136</v>
      </c>
      <c r="W149" s="74" t="str" cm="1">
        <f t="array" ref="W149">_xlfn.IFS(
OR(W148=$B$4, W148=""),"",
TRUE,W148+1
)</f>
        <v/>
      </c>
      <c r="X149" s="75" t="str" cm="1">
        <f t="array" ref="X149">_xlfn.IFS(X148="","",
W149="", "",
AND($B$3="İllik"),DATE(YEAR(X148)+1,MONTH(X148),DAY(X148) ),
AND($B$3="Aylıq", $AH$14="Not end"), EDATE(X148,1),
AND($B$3="Aylıq", $AH$14="End"), EOMONTH(X148,1)
)</f>
        <v/>
      </c>
      <c r="Y149" s="75" t="str" cm="1">
        <f t="array" aca="1" ref="Y149" ca="1">_xlfn.IFS(
AND($B$7="Dövrün əvvəlində", Y148&lt;=last_rou_date), DATE(YEAR(Y148)+1, 12, 31),
AND($B$7="Dövrün sonunda", Y148&lt;=last_payment_date), DATE(YEAR(Y148)+1, 12, 31),
TRUE, ""
)</f>
        <v/>
      </c>
      <c r="Z149" s="75" t="str" cm="1">
        <f t="array" aca="1" ref="Z149" ca="1">_xlfn.IFS(
AND($AN$14="Not year_end", Z148&gt;last_payment_date), "",
AND($AN$14="Year_end", Z148&gt;=last_payment_date), "",
AND($AN$14="Year_end"), DATE(YEAR(Z148+1), 12, 31),
AND($AN$14="Not year_end", MONTH(Z148)=12, DAY(Z148)=31), DATE(YEAR(Z147)+1, MONTH(Z147), DAY(Z147)),
AND($AN$14="Not year_end", OR(MONTH(Z148)&lt;&gt;12, DAY(Z148)&lt;&gt;31) ), DATE(YEAR(Z148), 12, 31)
)</f>
        <v/>
      </c>
      <c r="AA149" s="75" t="str" cm="1">
        <f t="array" aca="1" ref="AA149" ca="1">_xlfn.IFS(AA148="", "",
AND(AA148=last_payment_date, OR(MONTH(AA148)&lt;&gt;12, DAY(AA148)&lt;&gt;31) ), DATE(YEAR(AA148), 12, 31),
AND(MONTH(AA148)=12, DAY(AA148)=31, AA148&gt;=last_payment_date), "",
AND(MONTH(AA148)=12, DAY(AA148)&lt;&gt;31),  EOMONTH(AA148,0),
AND(MONTH(AA148)=12, DAY(AA148)=31, $AH$14="Not end"),  EDATE(AA147,1),
AND($AH$14="Not end"), EDATE(AA148, 1),
AND($AH$14="End"), EOMONTH(AA148, 1)
)</f>
        <v/>
      </c>
      <c r="AB149" s="75" t="str" cm="1">
        <f t="array" aca="1" ref="AB149" ca="1">_xlfn.IFS(AB148="","",
AND(AB148=last_rou_date), "",
AND($B$3="İllik"),DATE(YEAR(AB148)+1,MONTH(AB148),DAY(AB148) ),
AND($B$3="Aylıq", $AH$14="Not end"), EDATE(AB148,1),
AND($B$3="Aylıq", $AH$14="End"), EOMONTH(AB148,1)
)</f>
        <v/>
      </c>
      <c r="AC149" s="75" t="str" cm="1">
        <f t="array" aca="1" ref="AC149" ca="1">_xlfn.IFS(
AND($AN$14="Not year_end", AC148&gt;last_rou_date), "",
AND($AN$14="Year_end", AC148&gt;=last_rou_date), "",
AND($AN$14="Year_end"), DATE(YEAR(AC148+1), 12, 31),
AND($AN$14="Not year_end", MONTH(AC148)=12, DAY(AC148)=31), DATE(YEAR(AC147)+1, MONTH(AC147), DAY(AC147)),
AND($AN$14="Not year_end", OR(MONTH(AC148)&lt;&gt;12, DAY(AC148)&lt;&gt;31) ), DATE(YEAR(AC148), 12, 31)
)</f>
        <v/>
      </c>
      <c r="AD149" s="75" t="str" cm="1">
        <f t="array" aca="1" ref="AD149" ca="1">_xlfn.IFS(AD148="", "",
AND(AD148=last_rou_date, OR(MONTH(AD148)&lt;&gt;12, DAY(AD148)&lt;&gt;31) ), DATE(YEAR(AD148), 12, 31),
AND(MONTH(AD148)=12, DAY(AD148)=31, AD148&gt;=last_rou_date), "",
AND(MONTH(AD148)=12, DAY(AD148)&lt;&gt;31),  EOMONTH(AD148,0),
AND(MONTH(AD148)=12, DAY(AD148)=31, $AH$14="Not end"),  EDATE(AD147,1),
AND($AH$14="Not end"), EDATE(AD148, 1),
AND($AH$14="End"), EOMONTH(AD148, 1)
)</f>
        <v/>
      </c>
      <c r="AE149" s="68" t="str" cm="1">
        <f t="array" ref="AE149">_xlfn.IFS(W149="", "",
AND(W149&gt;0, W149&lt;=$B$4, $C$2="İllik artım, faiz olaraq", $D$2&gt;0, $B$3="İllik"), $B$5*((1+$D$2)^(W149-1)),
AND(W149&gt;0, W149&lt;=$B$4, $C$2="İllik artım, faiz olaraq", $D$2&gt;0, $B$3="Aylıq"), $B$5*((1+$D$2)^ROUNDDOWN((W149-1)/12,0)),
AND(W149=1, $C$2="Aşağıdakı kimi dəyişir", ), $B$5,
AND(W149&gt;1, W149&lt;=$B$4, $C$2="Aşağıdakı kimi dəyişir"), IFERROR(VLOOKUP(W149, $C$4:$D$7, 2, FALSE), AE148),
AND(W149&gt;0, W149&lt;=$B$4), $B$5,
TRUE,0 )</f>
        <v/>
      </c>
      <c r="AF149" s="76" t="str">
        <f t="shared" ca="1" si="7"/>
        <v/>
      </c>
    </row>
    <row r="150" spans="1:32" x14ac:dyDescent="0.4">
      <c r="A150" s="13" cm="1">
        <f t="array" aca="1" ref="A150" ca="1">_xlfn.IFS(
AND(SUMIFS(lease_table_interest_accruals, lease_table_dates, A149)&gt;0, COUNTIFS($E$14:E149, "Interest accrual", $A$14:A149, A149)=0),  A149,
AND(SUMIFS(lease_table_payments, lease_table_dates, A149)&gt;0, COUNTIFS($E$14:E149, "Payment", $A$14:A149, A149)=0),  A149,
AND(SUMIFS(rou_table_deprs, rou_table_dates, A149)&gt;0, COUNTIFS($E$14:E149, "Depreciation", $A$14:A149, A149)=0),  A149,
TRUE,  IFERROR(INDEX(rou_table_dates,  MATCH(A149, rou_table_dates)+1, ), "")
)</f>
        <v>46022</v>
      </c>
      <c r="B150" s="1" t="str" cm="1">
        <f t="array" aca="1" ref="B150" ca="1">_xlfn.IFS(
AND(E150="Payment", A150=$B$2), $AM$14,
E150="Payment", $AM$15,
E150="Interest accrual", $AM$18,
E150="Depreciation", $AM$17,
TRUE, "")</f>
        <v>Faiz xərci</v>
      </c>
      <c r="C150" s="1" t="str" cm="1">
        <f t="array" aca="1" ref="C150" ca="1">_xlfn.IFS(
E150="Payment", $AM$19,
E150="Interest accrual", $AM$15,
E150="Depreciation", $AM$16,
TRUE, "")</f>
        <v>Lizinq öhdəliyi</v>
      </c>
      <c r="D150" s="14" cm="1">
        <f t="array" aca="1" ref="D150" ca="1">_xlfn.IFS(
E150="Payment", _xlfn.XLOOKUP(A150, lease_table_dates, lease_table_payments, 0, 0),
E150="Interest accrual", _xlfn.XLOOKUP(A150, lease_table_dates, lease_table_interest_accruals, 0, 0),
E150="Depreciation", _xlfn.XLOOKUP(A150, rou_table_dates, rou_table_deprs, 0, 0),
TRUE, ""
)</f>
        <v>67.359811144331616</v>
      </c>
      <c r="E150" s="7" t="str" cm="1">
        <f t="array" aca="1" ref="E150" ca="1">_xlfn.IFS(
AND(SUMIFS(lease_table_interest_accruals, lease_table_dates, A150)&gt;0, COUNTIFS($E$14:E149, "Interest accrual", $A$14:A149, A150)=0), "Interest accrual",
AND(SUMIFS(lease_table_payments, lease_table_dates, A150)&gt;0, COUNTIFS($E$14:E149, "Payment", $A$14:A149, A150)=0), "Payment",
AND(SUMIFS(rou_table_deprs, rou_table_dates, A150)&gt;0, COUNTIFS($E$14:E149, "Depreciation", $A$14:A149, A150)=0), "Depreciation",
TRUE,  ""
)</f>
        <v>Interest accrual</v>
      </c>
      <c r="G150" s="13" t="str" cm="1">
        <f t="array" aca="1" ref="G150" ca="1">_xlfn.IFS(
AND($B$11="Hə", $B$3="İllik"), Z150,
AND($B$11="Hə", $B$3="Aylıq"), AA150,
$B$11="Yox", X150)</f>
        <v/>
      </c>
      <c r="H150" s="14" t="str" cm="1">
        <f t="array" aca="1" ref="H150" ca="1">_xlfn.IFS( G150="", "",
TRUE, ROUND( H149+I150-J150, 2) )</f>
        <v/>
      </c>
      <c r="I150" s="14" t="str" cm="1">
        <f t="array" aca="1" ref="I150" ca="1">_xlfn.IFS(G150="", "",
G150=last_payment_date, (J150-H149),
 TRUE,  -  (H149- H149* (1+$B$6)^ (_xlfn.DAYS(G150,G149)/365) )
)</f>
        <v/>
      </c>
      <c r="J150" s="14" t="str" cm="1">
        <f t="array" aca="1" ref="J150" ca="1">_xlfn.IFS(G150="", "",
TRUE, _xlfn.XLOOKUP(G150,  payment_dates, payments,0,0)
)</f>
        <v/>
      </c>
      <c r="L150" s="2" t="str" cm="1">
        <f t="array" aca="1" ref="L150" ca="1">_xlfn.IFS(
AND($B$11="Hə", $B$3="İllik"), AC150,
AND($B$11="Hə", $B$3="Aylıq"), AD150,
$B$11="Yox", AB150)</f>
        <v/>
      </c>
      <c r="M150" s="14" t="str" cm="1">
        <f t="array" aca="1" ref="M150" ca="1">_xlfn.IFS( L150="", "",
(M149-N150)&lt;=0.5, 0,
TRUE,  M149-N150)</f>
        <v/>
      </c>
      <c r="N150" s="15" t="str" cm="1">
        <f t="array" aca="1" ref="N150" ca="1">_xlfn.IFS(
L150="", "",
TRUE, MIN(M149, ROUND($M$14/ (last_rou_date - $B$2) * (L150-L149), 2) )
)</f>
        <v/>
      </c>
      <c r="P150" s="22" t="str">
        <f t="shared" ca="1" si="6"/>
        <v/>
      </c>
      <c r="Q150" s="14" t="str" cm="1">
        <f t="array" aca="1" ref="Q150" ca="1">_xlfn.IFS(P150="","",
$B$11="Hə", _xlfn.XLOOKUP(DATE(P150, 12, 31), rou_table_dates, rou_table_nbvs,0, 0),
TRUE,  MAX(0, ROUND($M$14 - $M$14/ (last_rou_date - $B$2) * (DATE(P150,12,31) - $B$2), 2) )
)</f>
        <v/>
      </c>
      <c r="R150" s="57" t="str" cm="1">
        <f t="array" aca="1" ref="R150" ca="1">_xlfn.IFS(P150="","",
$B$11="Hə", _xlfn.XLOOKUP(DATE(P150, 12, 31), lease_table_dates, lease_table_balances,0, 0),
TRUE, IFERROR( XNPV($B$6, IF(payment_dates &gt;DATE(P150, 12, 31), payments,  0),  IF(payment_dates &gt;DATE(P150, 12, 31), payment_dates,  DATE(P150, 12, 31))    ),0)
)</f>
        <v/>
      </c>
      <c r="S150" s="14" t="str" cm="1">
        <f t="array" aca="1" ref="S150" ca="1">_xlfn.IFS(P150="","",
TRUE,  MIN( MIN(Q149, $M$14), ROUND($M$14/ (last_rou_date - $B$2) * (DATE(P150,12,31) - MAX($B$2, DATE(P150-1, 12, 31))), 2) )
)</f>
        <v/>
      </c>
      <c r="T150" s="15" t="str" cm="1">
        <f t="array" aca="1" ref="T150" ca="1">_xlfn.IFS(P150="", "",
ISTEXT(R149), R150- (H150 - SUMIFS( lease_table_payments, lease_table_years, P150) -$AG$14 ),
AND(ISNUMBER(R149), R150&lt;&gt;""),   R150- (R149 - SUMIFS( lease_table_payments, lease_table_years, P150) )
)</f>
        <v/>
      </c>
      <c r="U150" s="14"/>
      <c r="V150" s="73">
        <f t="shared" si="8"/>
        <v>137</v>
      </c>
      <c r="W150" s="74" t="str" cm="1">
        <f t="array" ref="W150">_xlfn.IFS(
OR(W149=$B$4, W149=""),"",
TRUE,W149+1
)</f>
        <v/>
      </c>
      <c r="X150" s="75" t="str" cm="1">
        <f t="array" ref="X150">_xlfn.IFS(X149="","",
W150="", "",
AND($B$3="İllik"),DATE(YEAR(X149)+1,MONTH(X149),DAY(X149) ),
AND($B$3="Aylıq", $AH$14="Not end"), EDATE(X149,1),
AND($B$3="Aylıq", $AH$14="End"), EOMONTH(X149,1)
)</f>
        <v/>
      </c>
      <c r="Y150" s="75" t="str" cm="1">
        <f t="array" aca="1" ref="Y150" ca="1">_xlfn.IFS(
AND($B$7="Dövrün əvvəlində", Y149&lt;=last_rou_date), DATE(YEAR(Y149)+1, 12, 31),
AND($B$7="Dövrün sonunda", Y149&lt;=last_payment_date), DATE(YEAR(Y149)+1, 12, 31),
TRUE, ""
)</f>
        <v/>
      </c>
      <c r="Z150" s="75" t="str" cm="1">
        <f t="array" aca="1" ref="Z150" ca="1">_xlfn.IFS(
AND($AN$14="Not year_end", Z149&gt;last_payment_date), "",
AND($AN$14="Year_end", Z149&gt;=last_payment_date), "",
AND($AN$14="Year_end"), DATE(YEAR(Z149+1), 12, 31),
AND($AN$14="Not year_end", MONTH(Z149)=12, DAY(Z149)=31), DATE(YEAR(Z148)+1, MONTH(Z148), DAY(Z148)),
AND($AN$14="Not year_end", OR(MONTH(Z149)&lt;&gt;12, DAY(Z149)&lt;&gt;31) ), DATE(YEAR(Z149), 12, 31)
)</f>
        <v/>
      </c>
      <c r="AA150" s="75" t="str" cm="1">
        <f t="array" aca="1" ref="AA150" ca="1">_xlfn.IFS(AA149="", "",
AND(AA149=last_payment_date, OR(MONTH(AA149)&lt;&gt;12, DAY(AA149)&lt;&gt;31) ), DATE(YEAR(AA149), 12, 31),
AND(MONTH(AA149)=12, DAY(AA149)=31, AA149&gt;=last_payment_date), "",
AND(MONTH(AA149)=12, DAY(AA149)&lt;&gt;31),  EOMONTH(AA149,0),
AND(MONTH(AA149)=12, DAY(AA149)=31, $AH$14="Not end"),  EDATE(AA148,1),
AND($AH$14="Not end"), EDATE(AA149, 1),
AND($AH$14="End"), EOMONTH(AA149, 1)
)</f>
        <v/>
      </c>
      <c r="AB150" s="75" t="str" cm="1">
        <f t="array" aca="1" ref="AB150" ca="1">_xlfn.IFS(AB149="","",
AND(AB149=last_rou_date), "",
AND($B$3="İllik"),DATE(YEAR(AB149)+1,MONTH(AB149),DAY(AB149) ),
AND($B$3="Aylıq", $AH$14="Not end"), EDATE(AB149,1),
AND($B$3="Aylıq", $AH$14="End"), EOMONTH(AB149,1)
)</f>
        <v/>
      </c>
      <c r="AC150" s="75" t="str" cm="1">
        <f t="array" aca="1" ref="AC150" ca="1">_xlfn.IFS(
AND($AN$14="Not year_end", AC149&gt;last_rou_date), "",
AND($AN$14="Year_end", AC149&gt;=last_rou_date), "",
AND($AN$14="Year_end"), DATE(YEAR(AC149+1), 12, 31),
AND($AN$14="Not year_end", MONTH(AC149)=12, DAY(AC149)=31), DATE(YEAR(AC148)+1, MONTH(AC148), DAY(AC148)),
AND($AN$14="Not year_end", OR(MONTH(AC149)&lt;&gt;12, DAY(AC149)&lt;&gt;31) ), DATE(YEAR(AC149), 12, 31)
)</f>
        <v/>
      </c>
      <c r="AD150" s="75" t="str" cm="1">
        <f t="array" aca="1" ref="AD150" ca="1">_xlfn.IFS(AD149="", "",
AND(AD149=last_rou_date, OR(MONTH(AD149)&lt;&gt;12, DAY(AD149)&lt;&gt;31) ), DATE(YEAR(AD149), 12, 31),
AND(MONTH(AD149)=12, DAY(AD149)=31, AD149&gt;=last_rou_date), "",
AND(MONTH(AD149)=12, DAY(AD149)&lt;&gt;31),  EOMONTH(AD149,0),
AND(MONTH(AD149)=12, DAY(AD149)=31, $AH$14="Not end"),  EDATE(AD148,1),
AND($AH$14="Not end"), EDATE(AD149, 1),
AND($AH$14="End"), EOMONTH(AD149, 1)
)</f>
        <v/>
      </c>
      <c r="AE150" s="68" t="str" cm="1">
        <f t="array" ref="AE150">_xlfn.IFS(W150="", "",
AND(W150&gt;0, W150&lt;=$B$4, $C$2="İllik artım, faiz olaraq", $D$2&gt;0, $B$3="İllik"), $B$5*((1+$D$2)^(W150-1)),
AND(W150&gt;0, W150&lt;=$B$4, $C$2="İllik artım, faiz olaraq", $D$2&gt;0, $B$3="Aylıq"), $B$5*((1+$D$2)^ROUNDDOWN((W150-1)/12,0)),
AND(W150=1, $C$2="Aşağıdakı kimi dəyişir", ), $B$5,
AND(W150&gt;1, W150&lt;=$B$4, $C$2="Aşağıdakı kimi dəyişir"), IFERROR(VLOOKUP(W150, $C$4:$D$7, 2, FALSE), AE149),
AND(W150&gt;0, W150&lt;=$B$4), $B$5,
TRUE,0 )</f>
        <v/>
      </c>
      <c r="AF150" s="76" t="str">
        <f t="shared" ca="1" si="7"/>
        <v/>
      </c>
    </row>
    <row r="151" spans="1:32" x14ac:dyDescent="0.4">
      <c r="A151" s="13" cm="1">
        <f t="array" aca="1" ref="A151" ca="1">_xlfn.IFS(
AND(SUMIFS(lease_table_interest_accruals, lease_table_dates, A150)&gt;0, COUNTIFS($E$14:E150, "Interest accrual", $A$14:A150, A150)=0),  A150,
AND(SUMIFS(lease_table_payments, lease_table_dates, A150)&gt;0, COUNTIFS($E$14:E150, "Payment", $A$14:A150, A150)=0),  A150,
AND(SUMIFS(rou_table_deprs, rou_table_dates, A150)&gt;0, COUNTIFS($E$14:E150, "Depreciation", $A$14:A150, A150)=0),  A150,
TRUE,  IFERROR(INDEX(rou_table_dates,  MATCH(A150, rou_table_dates)+1, ), "")
)</f>
        <v>46022</v>
      </c>
      <c r="B151" s="1" t="str" cm="1">
        <f t="array" aca="1" ref="B151" ca="1">_xlfn.IFS(
AND(E151="Payment", A151=$B$2), $AM$14,
E151="Payment", $AM$15,
E151="Interest accrual", $AM$18,
E151="Depreciation", $AM$17,
TRUE, "")</f>
        <v>Amortizasiya xərci</v>
      </c>
      <c r="C151" s="1" t="str" cm="1">
        <f t="array" aca="1" ref="C151" ca="1">_xlfn.IFS(
E151="Payment", $AM$19,
E151="Interest accrual", $AM$15,
E151="Depreciation", $AM$16,
TRUE, "")</f>
        <v>İstifadə hüququ - Yığılmış amortizasiya</v>
      </c>
      <c r="D151" s="14" cm="1">
        <f t="array" aca="1" ref="D151" ca="1">_xlfn.IFS(
E151="Payment", _xlfn.XLOOKUP(A151, lease_table_dates, lease_table_payments, 0, 0),
E151="Interest accrual", _xlfn.XLOOKUP(A151, lease_table_dates, lease_table_interest_accruals, 0, 0),
E151="Depreciation", _xlfn.XLOOKUP(A151, rou_table_dates, rou_table_deprs, 0, 0),
TRUE, ""
)</f>
        <v>1159.6199999999999</v>
      </c>
      <c r="E151" s="7" t="str" cm="1">
        <f t="array" aca="1" ref="E151" ca="1">_xlfn.IFS(
AND(SUMIFS(lease_table_interest_accruals, lease_table_dates, A151)&gt;0, COUNTIFS($E$14:E150, "Interest accrual", $A$14:A150, A151)=0), "Interest accrual",
AND(SUMIFS(lease_table_payments, lease_table_dates, A151)&gt;0, COUNTIFS($E$14:E150, "Payment", $A$14:A150, A151)=0), "Payment",
AND(SUMIFS(rou_table_deprs, rou_table_dates, A151)&gt;0, COUNTIFS($E$14:E150, "Depreciation", $A$14:A150, A151)=0), "Depreciation",
TRUE,  ""
)</f>
        <v>Depreciation</v>
      </c>
      <c r="G151" s="13" t="str" cm="1">
        <f t="array" aca="1" ref="G151" ca="1">_xlfn.IFS(
AND($B$11="Hə", $B$3="İllik"), Z151,
AND($B$11="Hə", $B$3="Aylıq"), AA151,
$B$11="Yox", X151)</f>
        <v/>
      </c>
      <c r="H151" s="14" t="str" cm="1">
        <f t="array" aca="1" ref="H151" ca="1">_xlfn.IFS( G151="", "",
TRUE, ROUND( H150+I151-J151, 2) )</f>
        <v/>
      </c>
      <c r="I151" s="14" t="str" cm="1">
        <f t="array" aca="1" ref="I151" ca="1">_xlfn.IFS(G151="", "",
G151=last_payment_date, (J151-H150),
 TRUE,  -  (H150- H150* (1+$B$6)^ (_xlfn.DAYS(G151,G150)/365) )
)</f>
        <v/>
      </c>
      <c r="J151" s="14" t="str" cm="1">
        <f t="array" aca="1" ref="J151" ca="1">_xlfn.IFS(G151="", "",
TRUE, _xlfn.XLOOKUP(G151,  payment_dates, payments,0,0)
)</f>
        <v/>
      </c>
      <c r="L151" s="2" t="str" cm="1">
        <f t="array" aca="1" ref="L151" ca="1">_xlfn.IFS(
AND($B$11="Hə", $B$3="İllik"), AC151,
AND($B$11="Hə", $B$3="Aylıq"), AD151,
$B$11="Yox", AB151)</f>
        <v/>
      </c>
      <c r="M151" s="14" t="str" cm="1">
        <f t="array" aca="1" ref="M151" ca="1">_xlfn.IFS( L151="", "",
(M150-N151)&lt;=0.5, 0,
TRUE,  M150-N151)</f>
        <v/>
      </c>
      <c r="N151" s="15" t="str" cm="1">
        <f t="array" aca="1" ref="N151" ca="1">_xlfn.IFS(
L151="", "",
TRUE, MIN(M150, ROUND($M$14/ (last_rou_date - $B$2) * (L151-L150), 2) )
)</f>
        <v/>
      </c>
      <c r="P151" s="22" t="str">
        <f t="shared" ca="1" si="6"/>
        <v/>
      </c>
      <c r="Q151" s="14" t="str" cm="1">
        <f t="array" aca="1" ref="Q151" ca="1">_xlfn.IFS(P151="","",
$B$11="Hə", _xlfn.XLOOKUP(DATE(P151, 12, 31), rou_table_dates, rou_table_nbvs,0, 0),
TRUE,  MAX(0, ROUND($M$14 - $M$14/ (last_rou_date - $B$2) * (DATE(P151,12,31) - $B$2), 2) )
)</f>
        <v/>
      </c>
      <c r="R151" s="57" t="str" cm="1">
        <f t="array" aca="1" ref="R151" ca="1">_xlfn.IFS(P151="","",
$B$11="Hə", _xlfn.XLOOKUP(DATE(P151, 12, 31), lease_table_dates, lease_table_balances,0, 0),
TRUE, IFERROR( XNPV($B$6, IF(payment_dates &gt;DATE(P151, 12, 31), payments,  0),  IF(payment_dates &gt;DATE(P151, 12, 31), payment_dates,  DATE(P151, 12, 31))    ),0)
)</f>
        <v/>
      </c>
      <c r="S151" s="14" t="str" cm="1">
        <f t="array" aca="1" ref="S151" ca="1">_xlfn.IFS(P151="","",
TRUE,  MIN( MIN(Q150, $M$14), ROUND($M$14/ (last_rou_date - $B$2) * (DATE(P151,12,31) - MAX($B$2, DATE(P151-1, 12, 31))), 2) )
)</f>
        <v/>
      </c>
      <c r="T151" s="15" t="str" cm="1">
        <f t="array" aca="1" ref="T151" ca="1">_xlfn.IFS(P151="", "",
ISTEXT(R150), R151- (H151 - SUMIFS( lease_table_payments, lease_table_years, P151) -$AG$14 ),
AND(ISNUMBER(R150), R151&lt;&gt;""),   R151- (R150 - SUMIFS( lease_table_payments, lease_table_years, P151) )
)</f>
        <v/>
      </c>
      <c r="U151" s="14"/>
      <c r="V151" s="73">
        <f t="shared" si="8"/>
        <v>138</v>
      </c>
      <c r="W151" s="74" t="str" cm="1">
        <f t="array" ref="W151">_xlfn.IFS(
OR(W150=$B$4, W150=""),"",
TRUE,W150+1
)</f>
        <v/>
      </c>
      <c r="X151" s="75" t="str" cm="1">
        <f t="array" ref="X151">_xlfn.IFS(X150="","",
W151="", "",
AND($B$3="İllik"),DATE(YEAR(X150)+1,MONTH(X150),DAY(X150) ),
AND($B$3="Aylıq", $AH$14="Not end"), EDATE(X150,1),
AND($B$3="Aylıq", $AH$14="End"), EOMONTH(X150,1)
)</f>
        <v/>
      </c>
      <c r="Y151" s="75" t="str" cm="1">
        <f t="array" aca="1" ref="Y151" ca="1">_xlfn.IFS(
AND($B$7="Dövrün əvvəlində", Y150&lt;=last_rou_date), DATE(YEAR(Y150)+1, 12, 31),
AND($B$7="Dövrün sonunda", Y150&lt;=last_payment_date), DATE(YEAR(Y150)+1, 12, 31),
TRUE, ""
)</f>
        <v/>
      </c>
      <c r="Z151" s="75" t="str" cm="1">
        <f t="array" aca="1" ref="Z151" ca="1">_xlfn.IFS(
AND($AN$14="Not year_end", Z150&gt;last_payment_date), "",
AND($AN$14="Year_end", Z150&gt;=last_payment_date), "",
AND($AN$14="Year_end"), DATE(YEAR(Z150+1), 12, 31),
AND($AN$14="Not year_end", MONTH(Z150)=12, DAY(Z150)=31), DATE(YEAR(Z149)+1, MONTH(Z149), DAY(Z149)),
AND($AN$14="Not year_end", OR(MONTH(Z150)&lt;&gt;12, DAY(Z150)&lt;&gt;31) ), DATE(YEAR(Z150), 12, 31)
)</f>
        <v/>
      </c>
      <c r="AA151" s="75" t="str" cm="1">
        <f t="array" aca="1" ref="AA151" ca="1">_xlfn.IFS(AA150="", "",
AND(AA150=last_payment_date, OR(MONTH(AA150)&lt;&gt;12, DAY(AA150)&lt;&gt;31) ), DATE(YEAR(AA150), 12, 31),
AND(MONTH(AA150)=12, DAY(AA150)=31, AA150&gt;=last_payment_date), "",
AND(MONTH(AA150)=12, DAY(AA150)&lt;&gt;31),  EOMONTH(AA150,0),
AND(MONTH(AA150)=12, DAY(AA150)=31, $AH$14="Not end"),  EDATE(AA149,1),
AND($AH$14="Not end"), EDATE(AA150, 1),
AND($AH$14="End"), EOMONTH(AA150, 1)
)</f>
        <v/>
      </c>
      <c r="AB151" s="75" t="str" cm="1">
        <f t="array" aca="1" ref="AB151" ca="1">_xlfn.IFS(AB150="","",
AND(AB150=last_rou_date), "",
AND($B$3="İllik"),DATE(YEAR(AB150)+1,MONTH(AB150),DAY(AB150) ),
AND($B$3="Aylıq", $AH$14="Not end"), EDATE(AB150,1),
AND($B$3="Aylıq", $AH$14="End"), EOMONTH(AB150,1)
)</f>
        <v/>
      </c>
      <c r="AC151" s="75" t="str" cm="1">
        <f t="array" aca="1" ref="AC151" ca="1">_xlfn.IFS(
AND($AN$14="Not year_end", AC150&gt;last_rou_date), "",
AND($AN$14="Year_end", AC150&gt;=last_rou_date), "",
AND($AN$14="Year_end"), DATE(YEAR(AC150+1), 12, 31),
AND($AN$14="Not year_end", MONTH(AC150)=12, DAY(AC150)=31), DATE(YEAR(AC149)+1, MONTH(AC149), DAY(AC149)),
AND($AN$14="Not year_end", OR(MONTH(AC150)&lt;&gt;12, DAY(AC150)&lt;&gt;31) ), DATE(YEAR(AC150), 12, 31)
)</f>
        <v/>
      </c>
      <c r="AD151" s="75" t="str" cm="1">
        <f t="array" aca="1" ref="AD151" ca="1">_xlfn.IFS(AD150="", "",
AND(AD150=last_rou_date, OR(MONTH(AD150)&lt;&gt;12, DAY(AD150)&lt;&gt;31) ), DATE(YEAR(AD150), 12, 31),
AND(MONTH(AD150)=12, DAY(AD150)=31, AD150&gt;=last_rou_date), "",
AND(MONTH(AD150)=12, DAY(AD150)&lt;&gt;31),  EOMONTH(AD150,0),
AND(MONTH(AD150)=12, DAY(AD150)=31, $AH$14="Not end"),  EDATE(AD149,1),
AND($AH$14="Not end"), EDATE(AD150, 1),
AND($AH$14="End"), EOMONTH(AD150, 1)
)</f>
        <v/>
      </c>
      <c r="AE151" s="68" t="str" cm="1">
        <f t="array" ref="AE151">_xlfn.IFS(W151="", "",
AND(W151&gt;0, W151&lt;=$B$4, $C$2="İllik artım, faiz olaraq", $D$2&gt;0, $B$3="İllik"), $B$5*((1+$D$2)^(W151-1)),
AND(W151&gt;0, W151&lt;=$B$4, $C$2="İllik artım, faiz olaraq", $D$2&gt;0, $B$3="Aylıq"), $B$5*((1+$D$2)^ROUNDDOWN((W151-1)/12,0)),
AND(W151=1, $C$2="Aşağıdakı kimi dəyişir", ), $B$5,
AND(W151&gt;1, W151&lt;=$B$4, $C$2="Aşağıdakı kimi dəyişir"), IFERROR(VLOOKUP(W151, $C$4:$D$7, 2, FALSE), AE150),
AND(W151&gt;0, W151&lt;=$B$4), $B$5,
TRUE,0 )</f>
        <v/>
      </c>
      <c r="AF151" s="76" t="str">
        <f t="shared" ca="1" si="7"/>
        <v/>
      </c>
    </row>
    <row r="152" spans="1:32" x14ac:dyDescent="0.4">
      <c r="A152" s="13" cm="1">
        <f t="array" aca="1" ref="A152" ca="1">_xlfn.IFS(
AND(SUMIFS(lease_table_interest_accruals, lease_table_dates, A151)&gt;0, COUNTIFS($E$14:E151, "Interest accrual", $A$14:A151, A151)=0),  A151,
AND(SUMIFS(lease_table_payments, lease_table_dates, A151)&gt;0, COUNTIFS($E$14:E151, "Payment", $A$14:A151, A151)=0),  A151,
AND(SUMIFS(rou_table_deprs, rou_table_dates, A151)&gt;0, COUNTIFS($E$14:E151, "Depreciation", $A$14:A151, A151)=0),  A151,
TRUE,  IFERROR(INDEX(rou_table_dates,  MATCH(A151, rou_table_dates)+1, ), "")
)</f>
        <v>46040</v>
      </c>
      <c r="B152" s="1" t="str" cm="1">
        <f t="array" aca="1" ref="B152" ca="1">_xlfn.IFS(
AND(E152="Payment", A152=$B$2), $AM$14,
E152="Payment", $AM$15,
E152="Interest accrual", $AM$18,
E152="Depreciation", $AM$17,
TRUE, "")</f>
        <v>Faiz xərci</v>
      </c>
      <c r="C152" s="1" t="str" cm="1">
        <f t="array" aca="1" ref="C152" ca="1">_xlfn.IFS(
E152="Payment", $AM$19,
E152="Interest accrual", $AM$15,
E152="Depreciation", $AM$16,
TRUE, "")</f>
        <v>Lizinq öhdəliyi</v>
      </c>
      <c r="D152" s="14" cm="1">
        <f t="array" aca="1" ref="D152" ca="1">_xlfn.IFS(
E152="Payment", _xlfn.XLOOKUP(A152, lease_table_dates, lease_table_payments, 0, 0),
E152="Interest accrual", _xlfn.XLOOKUP(A152, lease_table_dates, lease_table_interest_accruals, 0, 0),
E152="Depreciation", _xlfn.XLOOKUP(A152, rou_table_dates, rou_table_deprs, 0, 0),
TRUE, ""
)</f>
        <v>93.720982549122709</v>
      </c>
      <c r="E152" s="7" t="str" cm="1">
        <f t="array" aca="1" ref="E152" ca="1">_xlfn.IFS(
AND(SUMIFS(lease_table_interest_accruals, lease_table_dates, A152)&gt;0, COUNTIFS($E$14:E151, "Interest accrual", $A$14:A151, A152)=0), "Interest accrual",
AND(SUMIFS(lease_table_payments, lease_table_dates, A152)&gt;0, COUNTIFS($E$14:E151, "Payment", $A$14:A151, A152)=0), "Payment",
AND(SUMIFS(rou_table_deprs, rou_table_dates, A152)&gt;0, COUNTIFS($E$14:E151, "Depreciation", $A$14:A151, A152)=0), "Depreciation",
TRUE,  ""
)</f>
        <v>Interest accrual</v>
      </c>
      <c r="G152" s="13" t="str" cm="1">
        <f t="array" aca="1" ref="G152" ca="1">_xlfn.IFS(
AND($B$11="Hə", $B$3="İllik"), Z152,
AND($B$11="Hə", $B$3="Aylıq"), AA152,
$B$11="Yox", X152)</f>
        <v/>
      </c>
      <c r="H152" s="14" t="str" cm="1">
        <f t="array" aca="1" ref="H152" ca="1">_xlfn.IFS( G152="", "",
TRUE, ROUND( H151+I152-J152, 2) )</f>
        <v/>
      </c>
      <c r="I152" s="14" t="str" cm="1">
        <f t="array" aca="1" ref="I152" ca="1">_xlfn.IFS(G152="", "",
G152=last_payment_date, (J152-H151),
 TRUE,  -  (H151- H151* (1+$B$6)^ (_xlfn.DAYS(G152,G151)/365) )
)</f>
        <v/>
      </c>
      <c r="J152" s="14" t="str" cm="1">
        <f t="array" aca="1" ref="J152" ca="1">_xlfn.IFS(G152="", "",
TRUE, _xlfn.XLOOKUP(G152,  payment_dates, payments,0,0)
)</f>
        <v/>
      </c>
      <c r="L152" s="2" t="str" cm="1">
        <f t="array" aca="1" ref="L152" ca="1">_xlfn.IFS(
AND($B$11="Hə", $B$3="İllik"), AC152,
AND($B$11="Hə", $B$3="Aylıq"), AD152,
$B$11="Yox", AB152)</f>
        <v/>
      </c>
      <c r="M152" s="14" t="str" cm="1">
        <f t="array" aca="1" ref="M152" ca="1">_xlfn.IFS( L152="", "",
(M151-N152)&lt;=0.5, 0,
TRUE,  M151-N152)</f>
        <v/>
      </c>
      <c r="N152" s="15" t="str" cm="1">
        <f t="array" aca="1" ref="N152" ca="1">_xlfn.IFS(
L152="", "",
TRUE, MIN(M151, ROUND($M$14/ (last_rou_date - $B$2) * (L152-L151), 2) )
)</f>
        <v/>
      </c>
      <c r="P152" s="22" t="str">
        <f t="shared" ca="1" si="6"/>
        <v/>
      </c>
      <c r="Q152" s="14" t="str" cm="1">
        <f t="array" aca="1" ref="Q152" ca="1">_xlfn.IFS(P152="","",
$B$11="Hə", _xlfn.XLOOKUP(DATE(P152, 12, 31), rou_table_dates, rou_table_nbvs,0, 0),
TRUE,  MAX(0, ROUND($M$14 - $M$14/ (last_rou_date - $B$2) * (DATE(P152,12,31) - $B$2), 2) )
)</f>
        <v/>
      </c>
      <c r="R152" s="57" t="str" cm="1">
        <f t="array" aca="1" ref="R152" ca="1">_xlfn.IFS(P152="","",
$B$11="Hə", _xlfn.XLOOKUP(DATE(P152, 12, 31), lease_table_dates, lease_table_balances,0, 0),
TRUE, IFERROR( XNPV($B$6, IF(payment_dates &gt;DATE(P152, 12, 31), payments,  0),  IF(payment_dates &gt;DATE(P152, 12, 31), payment_dates,  DATE(P152, 12, 31))    ),0)
)</f>
        <v/>
      </c>
      <c r="S152" s="14" t="str" cm="1">
        <f t="array" aca="1" ref="S152" ca="1">_xlfn.IFS(P152="","",
TRUE,  MIN( MIN(Q151, $M$14), ROUND($M$14/ (last_rou_date - $B$2) * (DATE(P152,12,31) - MAX($B$2, DATE(P152-1, 12, 31))), 2) )
)</f>
        <v/>
      </c>
      <c r="T152" s="15" t="str" cm="1">
        <f t="array" aca="1" ref="T152" ca="1">_xlfn.IFS(P152="", "",
ISTEXT(R151), R152- (H152 - SUMIFS( lease_table_payments, lease_table_years, P152) -$AG$14 ),
AND(ISNUMBER(R151), R152&lt;&gt;""),   R152- (R151 - SUMIFS( lease_table_payments, lease_table_years, P152) )
)</f>
        <v/>
      </c>
      <c r="U152" s="14"/>
      <c r="V152" s="73">
        <f t="shared" si="8"/>
        <v>139</v>
      </c>
      <c r="W152" s="74" t="str" cm="1">
        <f t="array" ref="W152">_xlfn.IFS(
OR(W151=$B$4, W151=""),"",
TRUE,W151+1
)</f>
        <v/>
      </c>
      <c r="X152" s="75" t="str" cm="1">
        <f t="array" ref="X152">_xlfn.IFS(X151="","",
W152="", "",
AND($B$3="İllik"),DATE(YEAR(X151)+1,MONTH(X151),DAY(X151) ),
AND($B$3="Aylıq", $AH$14="Not end"), EDATE(X151,1),
AND($B$3="Aylıq", $AH$14="End"), EOMONTH(X151,1)
)</f>
        <v/>
      </c>
      <c r="Y152" s="75" t="str" cm="1">
        <f t="array" aca="1" ref="Y152" ca="1">_xlfn.IFS(
AND($B$7="Dövrün əvvəlində", Y151&lt;=last_rou_date), DATE(YEAR(Y151)+1, 12, 31),
AND($B$7="Dövrün sonunda", Y151&lt;=last_payment_date), DATE(YEAR(Y151)+1, 12, 31),
TRUE, ""
)</f>
        <v/>
      </c>
      <c r="Z152" s="75" t="str" cm="1">
        <f t="array" aca="1" ref="Z152" ca="1">_xlfn.IFS(
AND($AN$14="Not year_end", Z151&gt;last_payment_date), "",
AND($AN$14="Year_end", Z151&gt;=last_payment_date), "",
AND($AN$14="Year_end"), DATE(YEAR(Z151+1), 12, 31),
AND($AN$14="Not year_end", MONTH(Z151)=12, DAY(Z151)=31), DATE(YEAR(Z150)+1, MONTH(Z150), DAY(Z150)),
AND($AN$14="Not year_end", OR(MONTH(Z151)&lt;&gt;12, DAY(Z151)&lt;&gt;31) ), DATE(YEAR(Z151), 12, 31)
)</f>
        <v/>
      </c>
      <c r="AA152" s="75" t="str" cm="1">
        <f t="array" aca="1" ref="AA152" ca="1">_xlfn.IFS(AA151="", "",
AND(AA151=last_payment_date, OR(MONTH(AA151)&lt;&gt;12, DAY(AA151)&lt;&gt;31) ), DATE(YEAR(AA151), 12, 31),
AND(MONTH(AA151)=12, DAY(AA151)=31, AA151&gt;=last_payment_date), "",
AND(MONTH(AA151)=12, DAY(AA151)&lt;&gt;31),  EOMONTH(AA151,0),
AND(MONTH(AA151)=12, DAY(AA151)=31, $AH$14="Not end"),  EDATE(AA150,1),
AND($AH$14="Not end"), EDATE(AA151, 1),
AND($AH$14="End"), EOMONTH(AA151, 1)
)</f>
        <v/>
      </c>
      <c r="AB152" s="75" t="str" cm="1">
        <f t="array" aca="1" ref="AB152" ca="1">_xlfn.IFS(AB151="","",
AND(AB151=last_rou_date), "",
AND($B$3="İllik"),DATE(YEAR(AB151)+1,MONTH(AB151),DAY(AB151) ),
AND($B$3="Aylıq", $AH$14="Not end"), EDATE(AB151,1),
AND($B$3="Aylıq", $AH$14="End"), EOMONTH(AB151,1)
)</f>
        <v/>
      </c>
      <c r="AC152" s="75" t="str" cm="1">
        <f t="array" aca="1" ref="AC152" ca="1">_xlfn.IFS(
AND($AN$14="Not year_end", AC151&gt;last_rou_date), "",
AND($AN$14="Year_end", AC151&gt;=last_rou_date), "",
AND($AN$14="Year_end"), DATE(YEAR(AC151+1), 12, 31),
AND($AN$14="Not year_end", MONTH(AC151)=12, DAY(AC151)=31), DATE(YEAR(AC150)+1, MONTH(AC150), DAY(AC150)),
AND($AN$14="Not year_end", OR(MONTH(AC151)&lt;&gt;12, DAY(AC151)&lt;&gt;31) ), DATE(YEAR(AC151), 12, 31)
)</f>
        <v/>
      </c>
      <c r="AD152" s="75" t="str" cm="1">
        <f t="array" aca="1" ref="AD152" ca="1">_xlfn.IFS(AD151="", "",
AND(AD151=last_rou_date, OR(MONTH(AD151)&lt;&gt;12, DAY(AD151)&lt;&gt;31) ), DATE(YEAR(AD151), 12, 31),
AND(MONTH(AD151)=12, DAY(AD151)=31, AD151&gt;=last_rou_date), "",
AND(MONTH(AD151)=12, DAY(AD151)&lt;&gt;31),  EOMONTH(AD151,0),
AND(MONTH(AD151)=12, DAY(AD151)=31, $AH$14="Not end"),  EDATE(AD150,1),
AND($AH$14="Not end"), EDATE(AD151, 1),
AND($AH$14="End"), EOMONTH(AD151, 1)
)</f>
        <v/>
      </c>
      <c r="AE152" s="68" t="str" cm="1">
        <f t="array" ref="AE152">_xlfn.IFS(W152="", "",
AND(W152&gt;0, W152&lt;=$B$4, $C$2="İllik artım, faiz olaraq", $D$2&gt;0, $B$3="İllik"), $B$5*((1+$D$2)^(W152-1)),
AND(W152&gt;0, W152&lt;=$B$4, $C$2="İllik artım, faiz olaraq", $D$2&gt;0, $B$3="Aylıq"), $B$5*((1+$D$2)^ROUNDDOWN((W152-1)/12,0)),
AND(W152=1, $C$2="Aşağıdakı kimi dəyişir", ), $B$5,
AND(W152&gt;1, W152&lt;=$B$4, $C$2="Aşağıdakı kimi dəyişir"), IFERROR(VLOOKUP(W152, $C$4:$D$7, 2, FALSE), AE151),
AND(W152&gt;0, W152&lt;=$B$4), $B$5,
TRUE,0 )</f>
        <v/>
      </c>
      <c r="AF152" s="76" t="str">
        <f t="shared" ca="1" si="7"/>
        <v/>
      </c>
    </row>
    <row r="153" spans="1:32" x14ac:dyDescent="0.4">
      <c r="A153" s="13" cm="1">
        <f t="array" aca="1" ref="A153" ca="1">_xlfn.IFS(
AND(SUMIFS(lease_table_interest_accruals, lease_table_dates, A152)&gt;0, COUNTIFS($E$14:E152, "Interest accrual", $A$14:A152, A152)=0),  A152,
AND(SUMIFS(lease_table_payments, lease_table_dates, A152)&gt;0, COUNTIFS($E$14:E152, "Payment", $A$14:A152, A152)=0),  A152,
AND(SUMIFS(rou_table_deprs, rou_table_dates, A152)&gt;0, COUNTIFS($E$14:E152, "Depreciation", $A$14:A152, A152)=0),  A152,
TRUE,  IFERROR(INDEX(rou_table_dates,  MATCH(A152, rou_table_dates)+1, ), "")
)</f>
        <v>46040</v>
      </c>
      <c r="B153" s="1" t="str" cm="1">
        <f t="array" aca="1" ref="B153" ca="1">_xlfn.IFS(
AND(E153="Payment", A153=$B$2), $AM$14,
E153="Payment", $AM$15,
E153="Interest accrual", $AM$18,
E153="Depreciation", $AM$17,
TRUE, "")</f>
        <v>Lizinq öhdəliyi</v>
      </c>
      <c r="C153" s="1" t="str" cm="1">
        <f t="array" aca="1" ref="C153" ca="1">_xlfn.IFS(
E153="Payment", $AM$19,
E153="Interest accrual", $AM$15,
E153="Depreciation", $AM$16,
TRUE, "")</f>
        <v>Pul vəsaitləri/Kreditor borcları</v>
      </c>
      <c r="D153" s="14" cm="1">
        <f t="array" aca="1" ref="D153" ca="1">_xlfn.IFS(
E153="Payment", _xlfn.XLOOKUP(A153, lease_table_dates, lease_table_payments, 0, 0),
E153="Interest accrual", _xlfn.XLOOKUP(A153, lease_table_dates, lease_table_interest_accruals, 0, 0),
E153="Depreciation", _xlfn.XLOOKUP(A153, rou_table_dates, rou_table_deprs, 0, 0),
TRUE, ""
)</f>
        <v>3400</v>
      </c>
      <c r="E153" s="7" t="str" cm="1">
        <f t="array" aca="1" ref="E153" ca="1">_xlfn.IFS(
AND(SUMIFS(lease_table_interest_accruals, lease_table_dates, A153)&gt;0, COUNTIFS($E$14:E152, "Interest accrual", $A$14:A152, A153)=0), "Interest accrual",
AND(SUMIFS(lease_table_payments, lease_table_dates, A153)&gt;0, COUNTIFS($E$14:E152, "Payment", $A$14:A152, A153)=0), "Payment",
AND(SUMIFS(rou_table_deprs, rou_table_dates, A153)&gt;0, COUNTIFS($E$14:E152, "Depreciation", $A$14:A152, A153)=0), "Depreciation",
TRUE,  ""
)</f>
        <v>Payment</v>
      </c>
      <c r="G153" s="13" t="str" cm="1">
        <f t="array" aca="1" ref="G153" ca="1">_xlfn.IFS(
AND($B$11="Hə", $B$3="İllik"), Z153,
AND($B$11="Hə", $B$3="Aylıq"), AA153,
$B$11="Yox", X153)</f>
        <v/>
      </c>
      <c r="H153" s="14" t="str" cm="1">
        <f t="array" aca="1" ref="H153" ca="1">_xlfn.IFS( G153="", "",
TRUE, ROUND( H152+I153-J153, 2) )</f>
        <v/>
      </c>
      <c r="I153" s="14" t="str" cm="1">
        <f t="array" aca="1" ref="I153" ca="1">_xlfn.IFS(G153="", "",
G153=last_payment_date, (J153-H152),
 TRUE,  -  (H152- H152* (1+$B$6)^ (_xlfn.DAYS(G153,G152)/365) )
)</f>
        <v/>
      </c>
      <c r="J153" s="14" t="str" cm="1">
        <f t="array" aca="1" ref="J153" ca="1">_xlfn.IFS(G153="", "",
TRUE, _xlfn.XLOOKUP(G153,  payment_dates, payments,0,0)
)</f>
        <v/>
      </c>
      <c r="L153" s="2" t="str" cm="1">
        <f t="array" aca="1" ref="L153" ca="1">_xlfn.IFS(
AND($B$11="Hə", $B$3="İllik"), AC153,
AND($B$11="Hə", $B$3="Aylıq"), AD153,
$B$11="Yox", AB153)</f>
        <v/>
      </c>
      <c r="M153" s="14" t="str" cm="1">
        <f t="array" aca="1" ref="M153" ca="1">_xlfn.IFS( L153="", "",
(M152-N153)&lt;=0.5, 0,
TRUE,  M152-N153)</f>
        <v/>
      </c>
      <c r="N153" s="15" t="str" cm="1">
        <f t="array" aca="1" ref="N153" ca="1">_xlfn.IFS(
L153="", "",
TRUE, MIN(M152, ROUND($M$14/ (last_rou_date - $B$2) * (L153-L152), 2) )
)</f>
        <v/>
      </c>
      <c r="P153" s="22" t="str">
        <f t="shared" ca="1" si="6"/>
        <v/>
      </c>
      <c r="Q153" s="14" t="str" cm="1">
        <f t="array" aca="1" ref="Q153" ca="1">_xlfn.IFS(P153="","",
$B$11="Hə", _xlfn.XLOOKUP(DATE(P153, 12, 31), rou_table_dates, rou_table_nbvs,0, 0),
TRUE,  MAX(0, ROUND($M$14 - $M$14/ (last_rou_date - $B$2) * (DATE(P153,12,31) - $B$2), 2) )
)</f>
        <v/>
      </c>
      <c r="R153" s="57" t="str" cm="1">
        <f t="array" aca="1" ref="R153" ca="1">_xlfn.IFS(P153="","",
$B$11="Hə", _xlfn.XLOOKUP(DATE(P153, 12, 31), lease_table_dates, lease_table_balances,0, 0),
TRUE, IFERROR( XNPV($B$6, IF(payment_dates &gt;DATE(P153, 12, 31), payments,  0),  IF(payment_dates &gt;DATE(P153, 12, 31), payment_dates,  DATE(P153, 12, 31))    ),0)
)</f>
        <v/>
      </c>
      <c r="S153" s="14" t="str" cm="1">
        <f t="array" aca="1" ref="S153" ca="1">_xlfn.IFS(P153="","",
TRUE,  MIN( MIN(Q152, $M$14), ROUND($M$14/ (last_rou_date - $B$2) * (DATE(P153,12,31) - MAX($B$2, DATE(P153-1, 12, 31))), 2) )
)</f>
        <v/>
      </c>
      <c r="T153" s="15" t="str" cm="1">
        <f t="array" aca="1" ref="T153" ca="1">_xlfn.IFS(P153="", "",
ISTEXT(R152), R153- (H153 - SUMIFS( lease_table_payments, lease_table_years, P153) -$AG$14 ),
AND(ISNUMBER(R152), R153&lt;&gt;""),   R153- (R152 - SUMIFS( lease_table_payments, lease_table_years, P153) )
)</f>
        <v/>
      </c>
      <c r="U153" s="14"/>
      <c r="V153" s="73">
        <f t="shared" si="8"/>
        <v>140</v>
      </c>
      <c r="W153" s="74" t="str" cm="1">
        <f t="array" ref="W153">_xlfn.IFS(
OR(W152=$B$4, W152=""),"",
TRUE,W152+1
)</f>
        <v/>
      </c>
      <c r="X153" s="75" t="str" cm="1">
        <f t="array" ref="X153">_xlfn.IFS(X152="","",
W153="", "",
AND($B$3="İllik"),DATE(YEAR(X152)+1,MONTH(X152),DAY(X152) ),
AND($B$3="Aylıq", $AH$14="Not end"), EDATE(X152,1),
AND($B$3="Aylıq", $AH$14="End"), EOMONTH(X152,1)
)</f>
        <v/>
      </c>
      <c r="Y153" s="75" t="str" cm="1">
        <f t="array" aca="1" ref="Y153" ca="1">_xlfn.IFS(
AND($B$7="Dövrün əvvəlində", Y152&lt;=last_rou_date), DATE(YEAR(Y152)+1, 12, 31),
AND($B$7="Dövrün sonunda", Y152&lt;=last_payment_date), DATE(YEAR(Y152)+1, 12, 31),
TRUE, ""
)</f>
        <v/>
      </c>
      <c r="Z153" s="75" t="str" cm="1">
        <f t="array" aca="1" ref="Z153" ca="1">_xlfn.IFS(
AND($AN$14="Not year_end", Z152&gt;last_payment_date), "",
AND($AN$14="Year_end", Z152&gt;=last_payment_date), "",
AND($AN$14="Year_end"), DATE(YEAR(Z152+1), 12, 31),
AND($AN$14="Not year_end", MONTH(Z152)=12, DAY(Z152)=31), DATE(YEAR(Z151)+1, MONTH(Z151), DAY(Z151)),
AND($AN$14="Not year_end", OR(MONTH(Z152)&lt;&gt;12, DAY(Z152)&lt;&gt;31) ), DATE(YEAR(Z152), 12, 31)
)</f>
        <v/>
      </c>
      <c r="AA153" s="75" t="str" cm="1">
        <f t="array" aca="1" ref="AA153" ca="1">_xlfn.IFS(AA152="", "",
AND(AA152=last_payment_date, OR(MONTH(AA152)&lt;&gt;12, DAY(AA152)&lt;&gt;31) ), DATE(YEAR(AA152), 12, 31),
AND(MONTH(AA152)=12, DAY(AA152)=31, AA152&gt;=last_payment_date), "",
AND(MONTH(AA152)=12, DAY(AA152)&lt;&gt;31),  EOMONTH(AA152,0),
AND(MONTH(AA152)=12, DAY(AA152)=31, $AH$14="Not end"),  EDATE(AA151,1),
AND($AH$14="Not end"), EDATE(AA152, 1),
AND($AH$14="End"), EOMONTH(AA152, 1)
)</f>
        <v/>
      </c>
      <c r="AB153" s="75" t="str" cm="1">
        <f t="array" aca="1" ref="AB153" ca="1">_xlfn.IFS(AB152="","",
AND(AB152=last_rou_date), "",
AND($B$3="İllik"),DATE(YEAR(AB152)+1,MONTH(AB152),DAY(AB152) ),
AND($B$3="Aylıq", $AH$14="Not end"), EDATE(AB152,1),
AND($B$3="Aylıq", $AH$14="End"), EOMONTH(AB152,1)
)</f>
        <v/>
      </c>
      <c r="AC153" s="75" t="str" cm="1">
        <f t="array" aca="1" ref="AC153" ca="1">_xlfn.IFS(
AND($AN$14="Not year_end", AC152&gt;last_rou_date), "",
AND($AN$14="Year_end", AC152&gt;=last_rou_date), "",
AND($AN$14="Year_end"), DATE(YEAR(AC152+1), 12, 31),
AND($AN$14="Not year_end", MONTH(AC152)=12, DAY(AC152)=31), DATE(YEAR(AC151)+1, MONTH(AC151), DAY(AC151)),
AND($AN$14="Not year_end", OR(MONTH(AC152)&lt;&gt;12, DAY(AC152)&lt;&gt;31) ), DATE(YEAR(AC152), 12, 31)
)</f>
        <v/>
      </c>
      <c r="AD153" s="75" t="str" cm="1">
        <f t="array" aca="1" ref="AD153" ca="1">_xlfn.IFS(AD152="", "",
AND(AD152=last_rou_date, OR(MONTH(AD152)&lt;&gt;12, DAY(AD152)&lt;&gt;31) ), DATE(YEAR(AD152), 12, 31),
AND(MONTH(AD152)=12, DAY(AD152)=31, AD152&gt;=last_rou_date), "",
AND(MONTH(AD152)=12, DAY(AD152)&lt;&gt;31),  EOMONTH(AD152,0),
AND(MONTH(AD152)=12, DAY(AD152)=31, $AH$14="Not end"),  EDATE(AD151,1),
AND($AH$14="Not end"), EDATE(AD152, 1),
AND($AH$14="End"), EOMONTH(AD152, 1)
)</f>
        <v/>
      </c>
      <c r="AE153" s="68" t="str" cm="1">
        <f t="array" ref="AE153">_xlfn.IFS(W153="", "",
AND(W153&gt;0, W153&lt;=$B$4, $C$2="İllik artım, faiz olaraq", $D$2&gt;0, $B$3="İllik"), $B$5*((1+$D$2)^(W153-1)),
AND(W153&gt;0, W153&lt;=$B$4, $C$2="İllik artım, faiz olaraq", $D$2&gt;0, $B$3="Aylıq"), $B$5*((1+$D$2)^ROUNDDOWN((W153-1)/12,0)),
AND(W153=1, $C$2="Aşağıdakı kimi dəyişir", ), $B$5,
AND(W153&gt;1, W153&lt;=$B$4, $C$2="Aşağıdakı kimi dəyişir"), IFERROR(VLOOKUP(W153, $C$4:$D$7, 2, FALSE), AE152),
AND(W153&gt;0, W153&lt;=$B$4), $B$5,
TRUE,0 )</f>
        <v/>
      </c>
      <c r="AF153" s="76" t="str">
        <f t="shared" ca="1" si="7"/>
        <v/>
      </c>
    </row>
    <row r="154" spans="1:32" x14ac:dyDescent="0.4">
      <c r="A154" s="13" cm="1">
        <f t="array" aca="1" ref="A154" ca="1">_xlfn.IFS(
AND(SUMIFS(lease_table_interest_accruals, lease_table_dates, A153)&gt;0, COUNTIFS($E$14:E153, "Interest accrual", $A$14:A153, A153)=0),  A153,
AND(SUMIFS(lease_table_payments, lease_table_dates, A153)&gt;0, COUNTIFS($E$14:E153, "Payment", $A$14:A153, A153)=0),  A153,
AND(SUMIFS(rou_table_deprs, rou_table_dates, A153)&gt;0, COUNTIFS($E$14:E153, "Depreciation", $A$14:A153, A153)=0),  A153,
TRUE,  IFERROR(INDEX(rou_table_dates,  MATCH(A153, rou_table_dates)+1, ), "")
)</f>
        <v>46040</v>
      </c>
      <c r="B154" s="1" t="str" cm="1">
        <f t="array" aca="1" ref="B154" ca="1">_xlfn.IFS(
AND(E154="Payment", A154=$B$2), $AM$14,
E154="Payment", $AM$15,
E154="Interest accrual", $AM$18,
E154="Depreciation", $AM$17,
TRUE, "")</f>
        <v>Amortizasiya xərci</v>
      </c>
      <c r="C154" s="1" t="str" cm="1">
        <f t="array" aca="1" ref="C154" ca="1">_xlfn.IFS(
E154="Payment", $AM$19,
E154="Interest accrual", $AM$15,
E154="Depreciation", $AM$16,
TRUE, "")</f>
        <v>İstifadə hüququ - Yığılmış amortizasiya</v>
      </c>
      <c r="D154" s="14" cm="1">
        <f t="array" aca="1" ref="D154" ca="1">_xlfn.IFS(
E154="Payment", _xlfn.XLOOKUP(A154, lease_table_dates, lease_table_payments, 0, 0),
E154="Interest accrual", _xlfn.XLOOKUP(A154, lease_table_dates, lease_table_interest_accruals, 0, 0),
E154="Depreciation", _xlfn.XLOOKUP(A154, rou_table_dates, rou_table_deprs, 0, 0),
TRUE, ""
)</f>
        <v>1605.63</v>
      </c>
      <c r="E154" s="7" t="str" cm="1">
        <f t="array" aca="1" ref="E154" ca="1">_xlfn.IFS(
AND(SUMIFS(lease_table_interest_accruals, lease_table_dates, A154)&gt;0, COUNTIFS($E$14:E153, "Interest accrual", $A$14:A153, A154)=0), "Interest accrual",
AND(SUMIFS(lease_table_payments, lease_table_dates, A154)&gt;0, COUNTIFS($E$14:E153, "Payment", $A$14:A153, A154)=0), "Payment",
AND(SUMIFS(rou_table_deprs, rou_table_dates, A154)&gt;0, COUNTIFS($E$14:E153, "Depreciation", $A$14:A153, A154)=0), "Depreciation",
TRUE,  ""
)</f>
        <v>Depreciation</v>
      </c>
      <c r="G154" s="13" t="str" cm="1">
        <f t="array" aca="1" ref="G154" ca="1">_xlfn.IFS(
AND($B$11="Hə", $B$3="İllik"), Z154,
AND($B$11="Hə", $B$3="Aylıq"), AA154,
$B$11="Yox", X154)</f>
        <v/>
      </c>
      <c r="H154" s="14" t="str" cm="1">
        <f t="array" aca="1" ref="H154" ca="1">_xlfn.IFS( G154="", "",
TRUE, ROUND( H153+I154-J154, 2) )</f>
        <v/>
      </c>
      <c r="I154" s="14" t="str" cm="1">
        <f t="array" aca="1" ref="I154" ca="1">_xlfn.IFS(G154="", "",
G154=last_payment_date, (J154-H153),
 TRUE,  -  (H153- H153* (1+$B$6)^ (_xlfn.DAYS(G154,G153)/365) )
)</f>
        <v/>
      </c>
      <c r="J154" s="14" t="str" cm="1">
        <f t="array" aca="1" ref="J154" ca="1">_xlfn.IFS(G154="", "",
TRUE, _xlfn.XLOOKUP(G154,  payment_dates, payments,0,0)
)</f>
        <v/>
      </c>
      <c r="L154" s="2" t="str" cm="1">
        <f t="array" aca="1" ref="L154" ca="1">_xlfn.IFS(
AND($B$11="Hə", $B$3="İllik"), AC154,
AND($B$11="Hə", $B$3="Aylıq"), AD154,
$B$11="Yox", AB154)</f>
        <v/>
      </c>
      <c r="M154" s="14" t="str" cm="1">
        <f t="array" aca="1" ref="M154" ca="1">_xlfn.IFS( L154="", "",
(M153-N154)&lt;=0.5, 0,
TRUE,  M153-N154)</f>
        <v/>
      </c>
      <c r="N154" s="15" t="str" cm="1">
        <f t="array" aca="1" ref="N154" ca="1">_xlfn.IFS(
L154="", "",
TRUE, MIN(M153, ROUND($M$14/ (last_rou_date - $B$2) * (L154-L153), 2) )
)</f>
        <v/>
      </c>
      <c r="P154" s="22" t="str">
        <f t="shared" ca="1" si="6"/>
        <v/>
      </c>
      <c r="Q154" s="14" t="str" cm="1">
        <f t="array" aca="1" ref="Q154" ca="1">_xlfn.IFS(P154="","",
$B$11="Hə", _xlfn.XLOOKUP(DATE(P154, 12, 31), rou_table_dates, rou_table_nbvs,0, 0),
TRUE,  MAX(0, ROUND($M$14 - $M$14/ (last_rou_date - $B$2) * (DATE(P154,12,31) - $B$2), 2) )
)</f>
        <v/>
      </c>
      <c r="R154" s="57" t="str" cm="1">
        <f t="array" aca="1" ref="R154" ca="1">_xlfn.IFS(P154="","",
$B$11="Hə", _xlfn.XLOOKUP(DATE(P154, 12, 31), lease_table_dates, lease_table_balances,0, 0),
TRUE, IFERROR( XNPV($B$6, IF(payment_dates &gt;DATE(P154, 12, 31), payments,  0),  IF(payment_dates &gt;DATE(P154, 12, 31), payment_dates,  DATE(P154, 12, 31))    ),0)
)</f>
        <v/>
      </c>
      <c r="S154" s="14" t="str" cm="1">
        <f t="array" aca="1" ref="S154" ca="1">_xlfn.IFS(P154="","",
TRUE,  MIN( MIN(Q153, $M$14), ROUND($M$14/ (last_rou_date - $B$2) * (DATE(P154,12,31) - MAX($B$2, DATE(P154-1, 12, 31))), 2) )
)</f>
        <v/>
      </c>
      <c r="T154" s="15" t="str" cm="1">
        <f t="array" aca="1" ref="T154" ca="1">_xlfn.IFS(P154="", "",
ISTEXT(R153), R154- (H154 - SUMIFS( lease_table_payments, lease_table_years, P154) -$AG$14 ),
AND(ISNUMBER(R153), R154&lt;&gt;""),   R154- (R153 - SUMIFS( lease_table_payments, lease_table_years, P154) )
)</f>
        <v/>
      </c>
      <c r="U154" s="14"/>
      <c r="V154" s="73">
        <f t="shared" si="8"/>
        <v>141</v>
      </c>
      <c r="W154" s="74" t="str" cm="1">
        <f t="array" ref="W154">_xlfn.IFS(
OR(W153=$B$4, W153=""),"",
TRUE,W153+1
)</f>
        <v/>
      </c>
      <c r="X154" s="75" t="str" cm="1">
        <f t="array" ref="X154">_xlfn.IFS(X153="","",
W154="", "",
AND($B$3="İllik"),DATE(YEAR(X153)+1,MONTH(X153),DAY(X153) ),
AND($B$3="Aylıq", $AH$14="Not end"), EDATE(X153,1),
AND($B$3="Aylıq", $AH$14="End"), EOMONTH(X153,1)
)</f>
        <v/>
      </c>
      <c r="Y154" s="75" t="str" cm="1">
        <f t="array" aca="1" ref="Y154" ca="1">_xlfn.IFS(
AND($B$7="Dövrün əvvəlində", Y153&lt;=last_rou_date), DATE(YEAR(Y153)+1, 12, 31),
AND($B$7="Dövrün sonunda", Y153&lt;=last_payment_date), DATE(YEAR(Y153)+1, 12, 31),
TRUE, ""
)</f>
        <v/>
      </c>
      <c r="Z154" s="75" t="str" cm="1">
        <f t="array" aca="1" ref="Z154" ca="1">_xlfn.IFS(
AND($AN$14="Not year_end", Z153&gt;last_payment_date), "",
AND($AN$14="Year_end", Z153&gt;=last_payment_date), "",
AND($AN$14="Year_end"), DATE(YEAR(Z153+1), 12, 31),
AND($AN$14="Not year_end", MONTH(Z153)=12, DAY(Z153)=31), DATE(YEAR(Z152)+1, MONTH(Z152), DAY(Z152)),
AND($AN$14="Not year_end", OR(MONTH(Z153)&lt;&gt;12, DAY(Z153)&lt;&gt;31) ), DATE(YEAR(Z153), 12, 31)
)</f>
        <v/>
      </c>
      <c r="AA154" s="75" t="str" cm="1">
        <f t="array" aca="1" ref="AA154" ca="1">_xlfn.IFS(AA153="", "",
AND(AA153=last_payment_date, OR(MONTH(AA153)&lt;&gt;12, DAY(AA153)&lt;&gt;31) ), DATE(YEAR(AA153), 12, 31),
AND(MONTH(AA153)=12, DAY(AA153)=31, AA153&gt;=last_payment_date), "",
AND(MONTH(AA153)=12, DAY(AA153)&lt;&gt;31),  EOMONTH(AA153,0),
AND(MONTH(AA153)=12, DAY(AA153)=31, $AH$14="Not end"),  EDATE(AA152,1),
AND($AH$14="Not end"), EDATE(AA153, 1),
AND($AH$14="End"), EOMONTH(AA153, 1)
)</f>
        <v/>
      </c>
      <c r="AB154" s="75" t="str" cm="1">
        <f t="array" aca="1" ref="AB154" ca="1">_xlfn.IFS(AB153="","",
AND(AB153=last_rou_date), "",
AND($B$3="İllik"),DATE(YEAR(AB153)+1,MONTH(AB153),DAY(AB153) ),
AND($B$3="Aylıq", $AH$14="Not end"), EDATE(AB153,1),
AND($B$3="Aylıq", $AH$14="End"), EOMONTH(AB153,1)
)</f>
        <v/>
      </c>
      <c r="AC154" s="75" t="str" cm="1">
        <f t="array" aca="1" ref="AC154" ca="1">_xlfn.IFS(
AND($AN$14="Not year_end", AC153&gt;last_rou_date), "",
AND($AN$14="Year_end", AC153&gt;=last_rou_date), "",
AND($AN$14="Year_end"), DATE(YEAR(AC153+1), 12, 31),
AND($AN$14="Not year_end", MONTH(AC153)=12, DAY(AC153)=31), DATE(YEAR(AC152)+1, MONTH(AC152), DAY(AC152)),
AND($AN$14="Not year_end", OR(MONTH(AC153)&lt;&gt;12, DAY(AC153)&lt;&gt;31) ), DATE(YEAR(AC153), 12, 31)
)</f>
        <v/>
      </c>
      <c r="AD154" s="75" t="str" cm="1">
        <f t="array" aca="1" ref="AD154" ca="1">_xlfn.IFS(AD153="", "",
AND(AD153=last_rou_date, OR(MONTH(AD153)&lt;&gt;12, DAY(AD153)&lt;&gt;31) ), DATE(YEAR(AD153), 12, 31),
AND(MONTH(AD153)=12, DAY(AD153)=31, AD153&gt;=last_rou_date), "",
AND(MONTH(AD153)=12, DAY(AD153)&lt;&gt;31),  EOMONTH(AD153,0),
AND(MONTH(AD153)=12, DAY(AD153)=31, $AH$14="Not end"),  EDATE(AD152,1),
AND($AH$14="Not end"), EDATE(AD153, 1),
AND($AH$14="End"), EOMONTH(AD153, 1)
)</f>
        <v/>
      </c>
      <c r="AE154" s="68" t="str" cm="1">
        <f t="array" ref="AE154">_xlfn.IFS(W154="", "",
AND(W154&gt;0, W154&lt;=$B$4, $C$2="İllik artım, faiz olaraq", $D$2&gt;0, $B$3="İllik"), $B$5*((1+$D$2)^(W154-1)),
AND(W154&gt;0, W154&lt;=$B$4, $C$2="İllik artım, faiz olaraq", $D$2&gt;0, $B$3="Aylıq"), $B$5*((1+$D$2)^ROUNDDOWN((W154-1)/12,0)),
AND(W154=1, $C$2="Aşağıdakı kimi dəyişir", ), $B$5,
AND(W154&gt;1, W154&lt;=$B$4, $C$2="Aşağıdakı kimi dəyişir"), IFERROR(VLOOKUP(W154, $C$4:$D$7, 2, FALSE), AE153),
AND(W154&gt;0, W154&lt;=$B$4), $B$5,
TRUE,0 )</f>
        <v/>
      </c>
      <c r="AF154" s="76" t="str">
        <f t="shared" ca="1" si="7"/>
        <v/>
      </c>
    </row>
    <row r="155" spans="1:32" x14ac:dyDescent="0.4">
      <c r="A155" s="13" cm="1">
        <f t="array" aca="1" ref="A155" ca="1">_xlfn.IFS(
AND(SUMIFS(lease_table_interest_accruals, lease_table_dates, A154)&gt;0, COUNTIFS($E$14:E154, "Interest accrual", $A$14:A154, A154)=0),  A154,
AND(SUMIFS(lease_table_payments, lease_table_dates, A154)&gt;0, COUNTIFS($E$14:E154, "Payment", $A$14:A154, A154)=0),  A154,
AND(SUMIFS(rou_table_deprs, rou_table_dates, A154)&gt;0, COUNTIFS($E$14:E154, "Depreciation", $A$14:A154, A154)=0),  A154,
TRUE,  IFERROR(INDEX(rou_table_dates,  MATCH(A154, rou_table_dates)+1, ), "")
)</f>
        <v>46071</v>
      </c>
      <c r="B155" s="1" t="str" cm="1">
        <f t="array" aca="1" ref="B155" ca="1">_xlfn.IFS(
AND(E155="Payment", A155=$B$2), $AM$14,
E155="Payment", $AM$15,
E155="Interest accrual", $AM$18,
E155="Depreciation", $AM$17,
TRUE, "")</f>
        <v>Faiz xərci</v>
      </c>
      <c r="C155" s="1" t="str" cm="1">
        <f t="array" aca="1" ref="C155" ca="1">_xlfn.IFS(
E155="Payment", $AM$19,
E155="Interest accrual", $AM$15,
E155="Depreciation", $AM$16,
TRUE, "")</f>
        <v>Lizinq öhdəliyi</v>
      </c>
      <c r="D155" s="14" cm="1">
        <f t="array" aca="1" ref="D155" ca="1">_xlfn.IFS(
E155="Payment", _xlfn.XLOOKUP(A155, lease_table_dates, lease_table_payments, 0, 0),
E155="Interest accrual", _xlfn.XLOOKUP(A155, lease_table_dates, lease_table_interest_accruals, 0, 0),
E155="Depreciation", _xlfn.XLOOKUP(A155, rou_table_dates, rou_table_deprs, 0, 0),
TRUE, ""
)</f>
        <v>129.50721468702432</v>
      </c>
      <c r="E155" s="7" t="str" cm="1">
        <f t="array" aca="1" ref="E155" ca="1">_xlfn.IFS(
AND(SUMIFS(lease_table_interest_accruals, lease_table_dates, A155)&gt;0, COUNTIFS($E$14:E154, "Interest accrual", $A$14:A154, A155)=0), "Interest accrual",
AND(SUMIFS(lease_table_payments, lease_table_dates, A155)&gt;0, COUNTIFS($E$14:E154, "Payment", $A$14:A154, A155)=0), "Payment",
AND(SUMIFS(rou_table_deprs, rou_table_dates, A155)&gt;0, COUNTIFS($E$14:E154, "Depreciation", $A$14:A154, A155)=0), "Depreciation",
TRUE,  ""
)</f>
        <v>Interest accrual</v>
      </c>
      <c r="G155" s="13" t="str" cm="1">
        <f t="array" aca="1" ref="G155" ca="1">_xlfn.IFS(
AND($B$11="Hə", $B$3="İllik"), Z155,
AND($B$11="Hə", $B$3="Aylıq"), AA155,
$B$11="Yox", X155)</f>
        <v/>
      </c>
      <c r="H155" s="14" t="str" cm="1">
        <f t="array" aca="1" ref="H155" ca="1">_xlfn.IFS( G155="", "",
TRUE, ROUND( H154+I155-J155, 2) )</f>
        <v/>
      </c>
      <c r="I155" s="14" t="str" cm="1">
        <f t="array" aca="1" ref="I155" ca="1">_xlfn.IFS(G155="", "",
G155=last_payment_date, (J155-H154),
 TRUE,  -  (H154- H154* (1+$B$6)^ (_xlfn.DAYS(G155,G154)/365) )
)</f>
        <v/>
      </c>
      <c r="J155" s="14" t="str" cm="1">
        <f t="array" aca="1" ref="J155" ca="1">_xlfn.IFS(G155="", "",
TRUE, _xlfn.XLOOKUP(G155,  payment_dates, payments,0,0)
)</f>
        <v/>
      </c>
      <c r="L155" s="2" t="str" cm="1">
        <f t="array" aca="1" ref="L155" ca="1">_xlfn.IFS(
AND($B$11="Hə", $B$3="İllik"), AC155,
AND($B$11="Hə", $B$3="Aylıq"), AD155,
$B$11="Yox", AB155)</f>
        <v/>
      </c>
      <c r="M155" s="14" t="str" cm="1">
        <f t="array" aca="1" ref="M155" ca="1">_xlfn.IFS( L155="", "",
(M154-N155)&lt;=0.5, 0,
TRUE,  M154-N155)</f>
        <v/>
      </c>
      <c r="N155" s="15" t="str" cm="1">
        <f t="array" aca="1" ref="N155" ca="1">_xlfn.IFS(
L155="", "",
TRUE, MIN(M154, ROUND($M$14/ (last_rou_date - $B$2) * (L155-L154), 2) )
)</f>
        <v/>
      </c>
      <c r="P155" s="22" t="str">
        <f t="shared" ca="1" si="6"/>
        <v/>
      </c>
      <c r="Q155" s="14" t="str" cm="1">
        <f t="array" aca="1" ref="Q155" ca="1">_xlfn.IFS(P155="","",
$B$11="Hə", _xlfn.XLOOKUP(DATE(P155, 12, 31), rou_table_dates, rou_table_nbvs,0, 0),
TRUE,  MAX(0, ROUND($M$14 - $M$14/ (last_rou_date - $B$2) * (DATE(P155,12,31) - $B$2), 2) )
)</f>
        <v/>
      </c>
      <c r="R155" s="57" t="str" cm="1">
        <f t="array" aca="1" ref="R155" ca="1">_xlfn.IFS(P155="","",
$B$11="Hə", _xlfn.XLOOKUP(DATE(P155, 12, 31), lease_table_dates, lease_table_balances,0, 0),
TRUE, IFERROR( XNPV($B$6, IF(payment_dates &gt;DATE(P155, 12, 31), payments,  0),  IF(payment_dates &gt;DATE(P155, 12, 31), payment_dates,  DATE(P155, 12, 31))    ),0)
)</f>
        <v/>
      </c>
      <c r="S155" s="14" t="str" cm="1">
        <f t="array" aca="1" ref="S155" ca="1">_xlfn.IFS(P155="","",
TRUE,  MIN( MIN(Q154, $M$14), ROUND($M$14/ (last_rou_date - $B$2) * (DATE(P155,12,31) - MAX($B$2, DATE(P155-1, 12, 31))), 2) )
)</f>
        <v/>
      </c>
      <c r="T155" s="15" t="str" cm="1">
        <f t="array" aca="1" ref="T155" ca="1">_xlfn.IFS(P155="", "",
ISTEXT(R154), R155- (H155 - SUMIFS( lease_table_payments, lease_table_years, P155) -$AG$14 ),
AND(ISNUMBER(R154), R155&lt;&gt;""),   R155- (R154 - SUMIFS( lease_table_payments, lease_table_years, P155) )
)</f>
        <v/>
      </c>
      <c r="U155" s="14"/>
      <c r="V155" s="73">
        <f t="shared" si="8"/>
        <v>142</v>
      </c>
      <c r="W155" s="74" t="str" cm="1">
        <f t="array" ref="W155">_xlfn.IFS(
OR(W154=$B$4, W154=""),"",
TRUE,W154+1
)</f>
        <v/>
      </c>
      <c r="X155" s="75" t="str" cm="1">
        <f t="array" ref="X155">_xlfn.IFS(X154="","",
W155="", "",
AND($B$3="İllik"),DATE(YEAR(X154)+1,MONTH(X154),DAY(X154) ),
AND($B$3="Aylıq", $AH$14="Not end"), EDATE(X154,1),
AND($B$3="Aylıq", $AH$14="End"), EOMONTH(X154,1)
)</f>
        <v/>
      </c>
      <c r="Y155" s="75" t="str" cm="1">
        <f t="array" aca="1" ref="Y155" ca="1">_xlfn.IFS(
AND($B$7="Dövrün əvvəlində", Y154&lt;=last_rou_date), DATE(YEAR(Y154)+1, 12, 31),
AND($B$7="Dövrün sonunda", Y154&lt;=last_payment_date), DATE(YEAR(Y154)+1, 12, 31),
TRUE, ""
)</f>
        <v/>
      </c>
      <c r="Z155" s="75" t="str" cm="1">
        <f t="array" aca="1" ref="Z155" ca="1">_xlfn.IFS(
AND($AN$14="Not year_end", Z154&gt;last_payment_date), "",
AND($AN$14="Year_end", Z154&gt;=last_payment_date), "",
AND($AN$14="Year_end"), DATE(YEAR(Z154+1), 12, 31),
AND($AN$14="Not year_end", MONTH(Z154)=12, DAY(Z154)=31), DATE(YEAR(Z153)+1, MONTH(Z153), DAY(Z153)),
AND($AN$14="Not year_end", OR(MONTH(Z154)&lt;&gt;12, DAY(Z154)&lt;&gt;31) ), DATE(YEAR(Z154), 12, 31)
)</f>
        <v/>
      </c>
      <c r="AA155" s="75" t="str" cm="1">
        <f t="array" aca="1" ref="AA155" ca="1">_xlfn.IFS(AA154="", "",
AND(AA154=last_payment_date, OR(MONTH(AA154)&lt;&gt;12, DAY(AA154)&lt;&gt;31) ), DATE(YEAR(AA154), 12, 31),
AND(MONTH(AA154)=12, DAY(AA154)=31, AA154&gt;=last_payment_date), "",
AND(MONTH(AA154)=12, DAY(AA154)&lt;&gt;31),  EOMONTH(AA154,0),
AND(MONTH(AA154)=12, DAY(AA154)=31, $AH$14="Not end"),  EDATE(AA153,1),
AND($AH$14="Not end"), EDATE(AA154, 1),
AND($AH$14="End"), EOMONTH(AA154, 1)
)</f>
        <v/>
      </c>
      <c r="AB155" s="75" t="str" cm="1">
        <f t="array" aca="1" ref="AB155" ca="1">_xlfn.IFS(AB154="","",
AND(AB154=last_rou_date), "",
AND($B$3="İllik"),DATE(YEAR(AB154)+1,MONTH(AB154),DAY(AB154) ),
AND($B$3="Aylıq", $AH$14="Not end"), EDATE(AB154,1),
AND($B$3="Aylıq", $AH$14="End"), EOMONTH(AB154,1)
)</f>
        <v/>
      </c>
      <c r="AC155" s="75" t="str" cm="1">
        <f t="array" aca="1" ref="AC155" ca="1">_xlfn.IFS(
AND($AN$14="Not year_end", AC154&gt;last_rou_date), "",
AND($AN$14="Year_end", AC154&gt;=last_rou_date), "",
AND($AN$14="Year_end"), DATE(YEAR(AC154+1), 12, 31),
AND($AN$14="Not year_end", MONTH(AC154)=12, DAY(AC154)=31), DATE(YEAR(AC153)+1, MONTH(AC153), DAY(AC153)),
AND($AN$14="Not year_end", OR(MONTH(AC154)&lt;&gt;12, DAY(AC154)&lt;&gt;31) ), DATE(YEAR(AC154), 12, 31)
)</f>
        <v/>
      </c>
      <c r="AD155" s="75" t="str" cm="1">
        <f t="array" aca="1" ref="AD155" ca="1">_xlfn.IFS(AD154="", "",
AND(AD154=last_rou_date, OR(MONTH(AD154)&lt;&gt;12, DAY(AD154)&lt;&gt;31) ), DATE(YEAR(AD154), 12, 31),
AND(MONTH(AD154)=12, DAY(AD154)=31, AD154&gt;=last_rou_date), "",
AND(MONTH(AD154)=12, DAY(AD154)&lt;&gt;31),  EOMONTH(AD154,0),
AND(MONTH(AD154)=12, DAY(AD154)=31, $AH$14="Not end"),  EDATE(AD153,1),
AND($AH$14="Not end"), EDATE(AD154, 1),
AND($AH$14="End"), EOMONTH(AD154, 1)
)</f>
        <v/>
      </c>
      <c r="AE155" s="68" t="str" cm="1">
        <f t="array" ref="AE155">_xlfn.IFS(W155="", "",
AND(W155&gt;0, W155&lt;=$B$4, $C$2="İllik artım, faiz olaraq", $D$2&gt;0, $B$3="İllik"), $B$5*((1+$D$2)^(W155-1)),
AND(W155&gt;0, W155&lt;=$B$4, $C$2="İllik artım, faiz olaraq", $D$2&gt;0, $B$3="Aylıq"), $B$5*((1+$D$2)^ROUNDDOWN((W155-1)/12,0)),
AND(W155=1, $C$2="Aşağıdakı kimi dəyişir", ), $B$5,
AND(W155&gt;1, W155&lt;=$B$4, $C$2="Aşağıdakı kimi dəyişir"), IFERROR(VLOOKUP(W155, $C$4:$D$7, 2, FALSE), AE154),
AND(W155&gt;0, W155&lt;=$B$4), $B$5,
TRUE,0 )</f>
        <v/>
      </c>
      <c r="AF155" s="76" t="str">
        <f t="shared" ca="1" si="7"/>
        <v/>
      </c>
    </row>
    <row r="156" spans="1:32" x14ac:dyDescent="0.4">
      <c r="A156" s="13" cm="1">
        <f t="array" aca="1" ref="A156" ca="1">_xlfn.IFS(
AND(SUMIFS(lease_table_interest_accruals, lease_table_dates, A155)&gt;0, COUNTIFS($E$14:E155, "Interest accrual", $A$14:A155, A155)=0),  A155,
AND(SUMIFS(lease_table_payments, lease_table_dates, A155)&gt;0, COUNTIFS($E$14:E155, "Payment", $A$14:A155, A155)=0),  A155,
AND(SUMIFS(rou_table_deprs, rou_table_dates, A155)&gt;0, COUNTIFS($E$14:E155, "Depreciation", $A$14:A155, A155)=0),  A155,
TRUE,  IFERROR(INDEX(rou_table_dates,  MATCH(A155, rou_table_dates)+1, ), "")
)</f>
        <v>46071</v>
      </c>
      <c r="B156" s="1" t="str" cm="1">
        <f t="array" aca="1" ref="B156" ca="1">_xlfn.IFS(
AND(E156="Payment", A156=$B$2), $AM$14,
E156="Payment", $AM$15,
E156="Interest accrual", $AM$18,
E156="Depreciation", $AM$17,
TRUE, "")</f>
        <v>Lizinq öhdəliyi</v>
      </c>
      <c r="C156" s="1" t="str" cm="1">
        <f t="array" aca="1" ref="C156" ca="1">_xlfn.IFS(
E156="Payment", $AM$19,
E156="Interest accrual", $AM$15,
E156="Depreciation", $AM$16,
TRUE, "")</f>
        <v>Pul vəsaitləri/Kreditor borcları</v>
      </c>
      <c r="D156" s="14" cm="1">
        <f t="array" aca="1" ref="D156" ca="1">_xlfn.IFS(
E156="Payment", _xlfn.XLOOKUP(A156, lease_table_dates, lease_table_payments, 0, 0),
E156="Interest accrual", _xlfn.XLOOKUP(A156, lease_table_dates, lease_table_interest_accruals, 0, 0),
E156="Depreciation", _xlfn.XLOOKUP(A156, rou_table_dates, rou_table_deprs, 0, 0),
TRUE, ""
)</f>
        <v>3400</v>
      </c>
      <c r="E156" s="7" t="str" cm="1">
        <f t="array" aca="1" ref="E156" ca="1">_xlfn.IFS(
AND(SUMIFS(lease_table_interest_accruals, lease_table_dates, A156)&gt;0, COUNTIFS($E$14:E155, "Interest accrual", $A$14:A155, A156)=0), "Interest accrual",
AND(SUMIFS(lease_table_payments, lease_table_dates, A156)&gt;0, COUNTIFS($E$14:E155, "Payment", $A$14:A155, A156)=0), "Payment",
AND(SUMIFS(rou_table_deprs, rou_table_dates, A156)&gt;0, COUNTIFS($E$14:E155, "Depreciation", $A$14:A155, A156)=0), "Depreciation",
TRUE,  ""
)</f>
        <v>Payment</v>
      </c>
      <c r="G156" s="13" t="str" cm="1">
        <f t="array" aca="1" ref="G156" ca="1">_xlfn.IFS(
AND($B$11="Hə", $B$3="İllik"), Z156,
AND($B$11="Hə", $B$3="Aylıq"), AA156,
$B$11="Yox", X156)</f>
        <v/>
      </c>
      <c r="H156" s="14" t="str" cm="1">
        <f t="array" aca="1" ref="H156" ca="1">_xlfn.IFS( G156="", "",
TRUE, ROUND( H155+I156-J156, 2) )</f>
        <v/>
      </c>
      <c r="I156" s="14" t="str" cm="1">
        <f t="array" aca="1" ref="I156" ca="1">_xlfn.IFS(G156="", "",
G156=last_payment_date, (J156-H155),
 TRUE,  -  (H155- H155* (1+$B$6)^ (_xlfn.DAYS(G156,G155)/365) )
)</f>
        <v/>
      </c>
      <c r="J156" s="14" t="str" cm="1">
        <f t="array" aca="1" ref="J156" ca="1">_xlfn.IFS(G156="", "",
TRUE, _xlfn.XLOOKUP(G156,  payment_dates, payments,0,0)
)</f>
        <v/>
      </c>
      <c r="L156" s="2" t="str" cm="1">
        <f t="array" aca="1" ref="L156" ca="1">_xlfn.IFS(
AND($B$11="Hə", $B$3="İllik"), AC156,
AND($B$11="Hə", $B$3="Aylıq"), AD156,
$B$11="Yox", AB156)</f>
        <v/>
      </c>
      <c r="M156" s="14" t="str" cm="1">
        <f t="array" aca="1" ref="M156" ca="1">_xlfn.IFS( L156="", "",
(M155-N156)&lt;=0.5, 0,
TRUE,  M155-N156)</f>
        <v/>
      </c>
      <c r="N156" s="15" t="str" cm="1">
        <f t="array" aca="1" ref="N156" ca="1">_xlfn.IFS(
L156="", "",
TRUE, MIN(M155, ROUND($M$14/ (last_rou_date - $B$2) * (L156-L155), 2) )
)</f>
        <v/>
      </c>
      <c r="P156" s="22" t="str">
        <f t="shared" ca="1" si="6"/>
        <v/>
      </c>
      <c r="Q156" s="14" t="str" cm="1">
        <f t="array" aca="1" ref="Q156" ca="1">_xlfn.IFS(P156="","",
$B$11="Hə", _xlfn.XLOOKUP(DATE(P156, 12, 31), rou_table_dates, rou_table_nbvs,0, 0),
TRUE,  MAX(0, ROUND($M$14 - $M$14/ (last_rou_date - $B$2) * (DATE(P156,12,31) - $B$2), 2) )
)</f>
        <v/>
      </c>
      <c r="R156" s="57" t="str" cm="1">
        <f t="array" aca="1" ref="R156" ca="1">_xlfn.IFS(P156="","",
$B$11="Hə", _xlfn.XLOOKUP(DATE(P156, 12, 31), lease_table_dates, lease_table_balances,0, 0),
TRUE, IFERROR( XNPV($B$6, IF(payment_dates &gt;DATE(P156, 12, 31), payments,  0),  IF(payment_dates &gt;DATE(P156, 12, 31), payment_dates,  DATE(P156, 12, 31))    ),0)
)</f>
        <v/>
      </c>
      <c r="S156" s="14" t="str" cm="1">
        <f t="array" aca="1" ref="S156" ca="1">_xlfn.IFS(P156="","",
TRUE,  MIN( MIN(Q155, $M$14), ROUND($M$14/ (last_rou_date - $B$2) * (DATE(P156,12,31) - MAX($B$2, DATE(P156-1, 12, 31))), 2) )
)</f>
        <v/>
      </c>
      <c r="T156" s="15" t="str" cm="1">
        <f t="array" aca="1" ref="T156" ca="1">_xlfn.IFS(P156="", "",
ISTEXT(R155), R156- (H156 - SUMIFS( lease_table_payments, lease_table_years, P156) -$AG$14 ),
AND(ISNUMBER(R155), R156&lt;&gt;""),   R156- (R155 - SUMIFS( lease_table_payments, lease_table_years, P156) )
)</f>
        <v/>
      </c>
      <c r="U156" s="14"/>
      <c r="V156" s="73">
        <f t="shared" si="8"/>
        <v>143</v>
      </c>
      <c r="W156" s="74" t="str" cm="1">
        <f t="array" ref="W156">_xlfn.IFS(
OR(W155=$B$4, W155=""),"",
TRUE,W155+1
)</f>
        <v/>
      </c>
      <c r="X156" s="75" t="str" cm="1">
        <f t="array" ref="X156">_xlfn.IFS(X155="","",
W156="", "",
AND($B$3="İllik"),DATE(YEAR(X155)+1,MONTH(X155),DAY(X155) ),
AND($B$3="Aylıq", $AH$14="Not end"), EDATE(X155,1),
AND($B$3="Aylıq", $AH$14="End"), EOMONTH(X155,1)
)</f>
        <v/>
      </c>
      <c r="Y156" s="75" t="str" cm="1">
        <f t="array" aca="1" ref="Y156" ca="1">_xlfn.IFS(
AND($B$7="Dövrün əvvəlində", Y155&lt;=last_rou_date), DATE(YEAR(Y155)+1, 12, 31),
AND($B$7="Dövrün sonunda", Y155&lt;=last_payment_date), DATE(YEAR(Y155)+1, 12, 31),
TRUE, ""
)</f>
        <v/>
      </c>
      <c r="Z156" s="75" t="str" cm="1">
        <f t="array" aca="1" ref="Z156" ca="1">_xlfn.IFS(
AND($AN$14="Not year_end", Z155&gt;last_payment_date), "",
AND($AN$14="Year_end", Z155&gt;=last_payment_date), "",
AND($AN$14="Year_end"), DATE(YEAR(Z155+1), 12, 31),
AND($AN$14="Not year_end", MONTH(Z155)=12, DAY(Z155)=31), DATE(YEAR(Z154)+1, MONTH(Z154), DAY(Z154)),
AND($AN$14="Not year_end", OR(MONTH(Z155)&lt;&gt;12, DAY(Z155)&lt;&gt;31) ), DATE(YEAR(Z155), 12, 31)
)</f>
        <v/>
      </c>
      <c r="AA156" s="75" t="str" cm="1">
        <f t="array" aca="1" ref="AA156" ca="1">_xlfn.IFS(AA155="", "",
AND(AA155=last_payment_date, OR(MONTH(AA155)&lt;&gt;12, DAY(AA155)&lt;&gt;31) ), DATE(YEAR(AA155), 12, 31),
AND(MONTH(AA155)=12, DAY(AA155)=31, AA155&gt;=last_payment_date), "",
AND(MONTH(AA155)=12, DAY(AA155)&lt;&gt;31),  EOMONTH(AA155,0),
AND(MONTH(AA155)=12, DAY(AA155)=31, $AH$14="Not end"),  EDATE(AA154,1),
AND($AH$14="Not end"), EDATE(AA155, 1),
AND($AH$14="End"), EOMONTH(AA155, 1)
)</f>
        <v/>
      </c>
      <c r="AB156" s="75" t="str" cm="1">
        <f t="array" aca="1" ref="AB156" ca="1">_xlfn.IFS(AB155="","",
AND(AB155=last_rou_date), "",
AND($B$3="İllik"),DATE(YEAR(AB155)+1,MONTH(AB155),DAY(AB155) ),
AND($B$3="Aylıq", $AH$14="Not end"), EDATE(AB155,1),
AND($B$3="Aylıq", $AH$14="End"), EOMONTH(AB155,1)
)</f>
        <v/>
      </c>
      <c r="AC156" s="75" t="str" cm="1">
        <f t="array" aca="1" ref="AC156" ca="1">_xlfn.IFS(
AND($AN$14="Not year_end", AC155&gt;last_rou_date), "",
AND($AN$14="Year_end", AC155&gt;=last_rou_date), "",
AND($AN$14="Year_end"), DATE(YEAR(AC155+1), 12, 31),
AND($AN$14="Not year_end", MONTH(AC155)=12, DAY(AC155)=31), DATE(YEAR(AC154)+1, MONTH(AC154), DAY(AC154)),
AND($AN$14="Not year_end", OR(MONTH(AC155)&lt;&gt;12, DAY(AC155)&lt;&gt;31) ), DATE(YEAR(AC155), 12, 31)
)</f>
        <v/>
      </c>
      <c r="AD156" s="75" t="str" cm="1">
        <f t="array" aca="1" ref="AD156" ca="1">_xlfn.IFS(AD155="", "",
AND(AD155=last_rou_date, OR(MONTH(AD155)&lt;&gt;12, DAY(AD155)&lt;&gt;31) ), DATE(YEAR(AD155), 12, 31),
AND(MONTH(AD155)=12, DAY(AD155)=31, AD155&gt;=last_rou_date), "",
AND(MONTH(AD155)=12, DAY(AD155)&lt;&gt;31),  EOMONTH(AD155,0),
AND(MONTH(AD155)=12, DAY(AD155)=31, $AH$14="Not end"),  EDATE(AD154,1),
AND($AH$14="Not end"), EDATE(AD155, 1),
AND($AH$14="End"), EOMONTH(AD155, 1)
)</f>
        <v/>
      </c>
      <c r="AE156" s="68" t="str" cm="1">
        <f t="array" ref="AE156">_xlfn.IFS(W156="", "",
AND(W156&gt;0, W156&lt;=$B$4, $C$2="İllik artım, faiz olaraq", $D$2&gt;0, $B$3="İllik"), $B$5*((1+$D$2)^(W156-1)),
AND(W156&gt;0, W156&lt;=$B$4, $C$2="İllik artım, faiz olaraq", $D$2&gt;0, $B$3="Aylıq"), $B$5*((1+$D$2)^ROUNDDOWN((W156-1)/12,0)),
AND(W156=1, $C$2="Aşağıdakı kimi dəyişir", ), $B$5,
AND(W156&gt;1, W156&lt;=$B$4, $C$2="Aşağıdakı kimi dəyişir"), IFERROR(VLOOKUP(W156, $C$4:$D$7, 2, FALSE), AE155),
AND(W156&gt;0, W156&lt;=$B$4), $B$5,
TRUE,0 )</f>
        <v/>
      </c>
      <c r="AF156" s="76" t="str">
        <f t="shared" ca="1" si="7"/>
        <v/>
      </c>
    </row>
    <row r="157" spans="1:32" x14ac:dyDescent="0.4">
      <c r="A157" s="13" cm="1">
        <f t="array" aca="1" ref="A157" ca="1">_xlfn.IFS(
AND(SUMIFS(lease_table_interest_accruals, lease_table_dates, A156)&gt;0, COUNTIFS($E$14:E156, "Interest accrual", $A$14:A156, A156)=0),  A156,
AND(SUMIFS(lease_table_payments, lease_table_dates, A156)&gt;0, COUNTIFS($E$14:E156, "Payment", $A$14:A156, A156)=0),  A156,
AND(SUMIFS(rou_table_deprs, rou_table_dates, A156)&gt;0, COUNTIFS($E$14:E156, "Depreciation", $A$14:A156, A156)=0),  A156,
TRUE,  IFERROR(INDEX(rou_table_dates,  MATCH(A156, rou_table_dates)+1, ), "")
)</f>
        <v>46071</v>
      </c>
      <c r="B157" s="1" t="str" cm="1">
        <f t="array" aca="1" ref="B157" ca="1">_xlfn.IFS(
AND(E157="Payment", A157=$B$2), $AM$14,
E157="Payment", $AM$15,
E157="Interest accrual", $AM$18,
E157="Depreciation", $AM$17,
TRUE, "")</f>
        <v>Amortizasiya xərci</v>
      </c>
      <c r="C157" s="1" t="str" cm="1">
        <f t="array" aca="1" ref="C157" ca="1">_xlfn.IFS(
E157="Payment", $AM$19,
E157="Interest accrual", $AM$15,
E157="Depreciation", $AM$16,
TRUE, "")</f>
        <v>İstifadə hüququ - Yığılmış amortizasiya</v>
      </c>
      <c r="D157" s="14" cm="1">
        <f t="array" aca="1" ref="D157" ca="1">_xlfn.IFS(
E157="Payment", _xlfn.XLOOKUP(A157, lease_table_dates, lease_table_payments, 0, 0),
E157="Interest accrual", _xlfn.XLOOKUP(A157, lease_table_dates, lease_table_interest_accruals, 0, 0),
E157="Depreciation", _xlfn.XLOOKUP(A157, rou_table_dates, rou_table_deprs, 0, 0),
TRUE, ""
)</f>
        <v>2765.25</v>
      </c>
      <c r="E157" s="7" t="str" cm="1">
        <f t="array" aca="1" ref="E157" ca="1">_xlfn.IFS(
AND(SUMIFS(lease_table_interest_accruals, lease_table_dates, A157)&gt;0, COUNTIFS($E$14:E156, "Interest accrual", $A$14:A156, A157)=0), "Interest accrual",
AND(SUMIFS(lease_table_payments, lease_table_dates, A157)&gt;0, COUNTIFS($E$14:E156, "Payment", $A$14:A156, A157)=0), "Payment",
AND(SUMIFS(rou_table_deprs, rou_table_dates, A157)&gt;0, COUNTIFS($E$14:E156, "Depreciation", $A$14:A156, A157)=0), "Depreciation",
TRUE,  ""
)</f>
        <v>Depreciation</v>
      </c>
      <c r="G157" s="13" t="str" cm="1">
        <f t="array" aca="1" ref="G157" ca="1">_xlfn.IFS(
AND($B$11="Hə", $B$3="İllik"), Z157,
AND($B$11="Hə", $B$3="Aylıq"), AA157,
$B$11="Yox", X157)</f>
        <v/>
      </c>
      <c r="H157" s="14" t="str" cm="1">
        <f t="array" aca="1" ref="H157" ca="1">_xlfn.IFS( G157="", "",
TRUE, ROUND( H156+I157-J157, 2) )</f>
        <v/>
      </c>
      <c r="I157" s="14" t="str" cm="1">
        <f t="array" aca="1" ref="I157" ca="1">_xlfn.IFS(G157="", "",
G157=last_payment_date, (J157-H156),
 TRUE,  -  (H156- H156* (1+$B$6)^ (_xlfn.DAYS(G157,G156)/365) )
)</f>
        <v/>
      </c>
      <c r="J157" s="14" t="str" cm="1">
        <f t="array" aca="1" ref="J157" ca="1">_xlfn.IFS(G157="", "",
TRUE, _xlfn.XLOOKUP(G157,  payment_dates, payments,0,0)
)</f>
        <v/>
      </c>
      <c r="L157" s="2" t="str" cm="1">
        <f t="array" aca="1" ref="L157" ca="1">_xlfn.IFS(
AND($B$11="Hə", $B$3="İllik"), AC157,
AND($B$11="Hə", $B$3="Aylıq"), AD157,
$B$11="Yox", AB157)</f>
        <v/>
      </c>
      <c r="M157" s="14" t="str" cm="1">
        <f t="array" aca="1" ref="M157" ca="1">_xlfn.IFS( L157="", "",
(M156-N157)&lt;=0.5, 0,
TRUE,  M156-N157)</f>
        <v/>
      </c>
      <c r="N157" s="15" t="str" cm="1">
        <f t="array" aca="1" ref="N157" ca="1">_xlfn.IFS(
L157="", "",
TRUE, MIN(M156, ROUND($M$14/ (last_rou_date - $B$2) * (L157-L156), 2) )
)</f>
        <v/>
      </c>
      <c r="P157" s="22" t="str">
        <f t="shared" ca="1" si="6"/>
        <v/>
      </c>
      <c r="Q157" s="14" t="str" cm="1">
        <f t="array" aca="1" ref="Q157" ca="1">_xlfn.IFS(P157="","",
$B$11="Hə", _xlfn.XLOOKUP(DATE(P157, 12, 31), rou_table_dates, rou_table_nbvs,0, 0),
TRUE,  MAX(0, ROUND($M$14 - $M$14/ (last_rou_date - $B$2) * (DATE(P157,12,31) - $B$2), 2) )
)</f>
        <v/>
      </c>
      <c r="R157" s="57" t="str" cm="1">
        <f t="array" aca="1" ref="R157" ca="1">_xlfn.IFS(P157="","",
$B$11="Hə", _xlfn.XLOOKUP(DATE(P157, 12, 31), lease_table_dates, lease_table_balances,0, 0),
TRUE, IFERROR( XNPV($B$6, IF(payment_dates &gt;DATE(P157, 12, 31), payments,  0),  IF(payment_dates &gt;DATE(P157, 12, 31), payment_dates,  DATE(P157, 12, 31))    ),0)
)</f>
        <v/>
      </c>
      <c r="S157" s="14" t="str" cm="1">
        <f t="array" aca="1" ref="S157" ca="1">_xlfn.IFS(P157="","",
TRUE,  MIN( MIN(Q156, $M$14), ROUND($M$14/ (last_rou_date - $B$2) * (DATE(P157,12,31) - MAX($B$2, DATE(P157-1, 12, 31))), 2) )
)</f>
        <v/>
      </c>
      <c r="T157" s="15" t="str" cm="1">
        <f t="array" aca="1" ref="T157" ca="1">_xlfn.IFS(P157="", "",
ISTEXT(R156), R157- (H157 - SUMIFS( lease_table_payments, lease_table_years, P157) -$AG$14 ),
AND(ISNUMBER(R156), R157&lt;&gt;""),   R157- (R156 - SUMIFS( lease_table_payments, lease_table_years, P157) )
)</f>
        <v/>
      </c>
      <c r="U157" s="14"/>
      <c r="V157" s="73">
        <f t="shared" si="8"/>
        <v>144</v>
      </c>
      <c r="W157" s="74" t="str" cm="1">
        <f t="array" ref="W157">_xlfn.IFS(
OR(W156=$B$4, W156=""),"",
TRUE,W156+1
)</f>
        <v/>
      </c>
      <c r="X157" s="75" t="str" cm="1">
        <f t="array" ref="X157">_xlfn.IFS(X156="","",
W157="", "",
AND($B$3="İllik"),DATE(YEAR(X156)+1,MONTH(X156),DAY(X156) ),
AND($B$3="Aylıq", $AH$14="Not end"), EDATE(X156,1),
AND($B$3="Aylıq", $AH$14="End"), EOMONTH(X156,1)
)</f>
        <v/>
      </c>
      <c r="Y157" s="75" t="str" cm="1">
        <f t="array" aca="1" ref="Y157" ca="1">_xlfn.IFS(
AND($B$7="Dövrün əvvəlində", Y156&lt;=last_rou_date), DATE(YEAR(Y156)+1, 12, 31),
AND($B$7="Dövrün sonunda", Y156&lt;=last_payment_date), DATE(YEAR(Y156)+1, 12, 31),
TRUE, ""
)</f>
        <v/>
      </c>
      <c r="Z157" s="75" t="str" cm="1">
        <f t="array" aca="1" ref="Z157" ca="1">_xlfn.IFS(
AND($AN$14="Not year_end", Z156&gt;last_payment_date), "",
AND($AN$14="Year_end", Z156&gt;=last_payment_date), "",
AND($AN$14="Year_end"), DATE(YEAR(Z156+1), 12, 31),
AND($AN$14="Not year_end", MONTH(Z156)=12, DAY(Z156)=31), DATE(YEAR(Z155)+1, MONTH(Z155), DAY(Z155)),
AND($AN$14="Not year_end", OR(MONTH(Z156)&lt;&gt;12, DAY(Z156)&lt;&gt;31) ), DATE(YEAR(Z156), 12, 31)
)</f>
        <v/>
      </c>
      <c r="AA157" s="75" t="str" cm="1">
        <f t="array" aca="1" ref="AA157" ca="1">_xlfn.IFS(AA156="", "",
AND(AA156=last_payment_date, OR(MONTH(AA156)&lt;&gt;12, DAY(AA156)&lt;&gt;31) ), DATE(YEAR(AA156), 12, 31),
AND(MONTH(AA156)=12, DAY(AA156)=31, AA156&gt;=last_payment_date), "",
AND(MONTH(AA156)=12, DAY(AA156)&lt;&gt;31),  EOMONTH(AA156,0),
AND(MONTH(AA156)=12, DAY(AA156)=31, $AH$14="Not end"),  EDATE(AA155,1),
AND($AH$14="Not end"), EDATE(AA156, 1),
AND($AH$14="End"), EOMONTH(AA156, 1)
)</f>
        <v/>
      </c>
      <c r="AB157" s="75" t="str" cm="1">
        <f t="array" aca="1" ref="AB157" ca="1">_xlfn.IFS(AB156="","",
AND(AB156=last_rou_date), "",
AND($B$3="İllik"),DATE(YEAR(AB156)+1,MONTH(AB156),DAY(AB156) ),
AND($B$3="Aylıq", $AH$14="Not end"), EDATE(AB156,1),
AND($B$3="Aylıq", $AH$14="End"), EOMONTH(AB156,1)
)</f>
        <v/>
      </c>
      <c r="AC157" s="75" t="str" cm="1">
        <f t="array" aca="1" ref="AC157" ca="1">_xlfn.IFS(
AND($AN$14="Not year_end", AC156&gt;last_rou_date), "",
AND($AN$14="Year_end", AC156&gt;=last_rou_date), "",
AND($AN$14="Year_end"), DATE(YEAR(AC156+1), 12, 31),
AND($AN$14="Not year_end", MONTH(AC156)=12, DAY(AC156)=31), DATE(YEAR(AC155)+1, MONTH(AC155), DAY(AC155)),
AND($AN$14="Not year_end", OR(MONTH(AC156)&lt;&gt;12, DAY(AC156)&lt;&gt;31) ), DATE(YEAR(AC156), 12, 31)
)</f>
        <v/>
      </c>
      <c r="AD157" s="75" t="str" cm="1">
        <f t="array" aca="1" ref="AD157" ca="1">_xlfn.IFS(AD156="", "",
AND(AD156=last_rou_date, OR(MONTH(AD156)&lt;&gt;12, DAY(AD156)&lt;&gt;31) ), DATE(YEAR(AD156), 12, 31),
AND(MONTH(AD156)=12, DAY(AD156)=31, AD156&gt;=last_rou_date), "",
AND(MONTH(AD156)=12, DAY(AD156)&lt;&gt;31),  EOMONTH(AD156,0),
AND(MONTH(AD156)=12, DAY(AD156)=31, $AH$14="Not end"),  EDATE(AD155,1),
AND($AH$14="Not end"), EDATE(AD156, 1),
AND($AH$14="End"), EOMONTH(AD156, 1)
)</f>
        <v/>
      </c>
      <c r="AE157" s="68" t="str" cm="1">
        <f t="array" ref="AE157">_xlfn.IFS(W157="", "",
AND(W157&gt;0, W157&lt;=$B$4, $C$2="İllik artım, faiz olaraq", $D$2&gt;0, $B$3="İllik"), $B$5*((1+$D$2)^(W157-1)),
AND(W157&gt;0, W157&lt;=$B$4, $C$2="İllik artım, faiz olaraq", $D$2&gt;0, $B$3="Aylıq"), $B$5*((1+$D$2)^ROUNDDOWN((W157-1)/12,0)),
AND(W157=1, $C$2="Aşağıdakı kimi dəyişir", ), $B$5,
AND(W157&gt;1, W157&lt;=$B$4, $C$2="Aşağıdakı kimi dəyişir"), IFERROR(VLOOKUP(W157, $C$4:$D$7, 2, FALSE), AE156),
AND(W157&gt;0, W157&lt;=$B$4), $B$5,
TRUE,0 )</f>
        <v/>
      </c>
      <c r="AF157" s="76" t="str">
        <f t="shared" ca="1" si="7"/>
        <v/>
      </c>
    </row>
    <row r="158" spans="1:32" x14ac:dyDescent="0.4">
      <c r="A158" s="13" cm="1">
        <f t="array" aca="1" ref="A158" ca="1">_xlfn.IFS(
AND(SUMIFS(lease_table_interest_accruals, lease_table_dates, A157)&gt;0, COUNTIFS($E$14:E157, "Interest accrual", $A$14:A157, A157)=0),  A157,
AND(SUMIFS(lease_table_payments, lease_table_dates, A157)&gt;0, COUNTIFS($E$14:E157, "Payment", $A$14:A157, A157)=0),  A157,
AND(SUMIFS(rou_table_deprs, rou_table_dates, A157)&gt;0, COUNTIFS($E$14:E157, "Depreciation", $A$14:A157, A157)=0),  A157,
TRUE,  IFERROR(INDEX(rou_table_dates,  MATCH(A157, rou_table_dates)+1, ), "")
)</f>
        <v>46099</v>
      </c>
      <c r="B158" s="1" t="str" cm="1">
        <f t="array" aca="1" ref="B158" ca="1">_xlfn.IFS(
AND(E158="Payment", A158=$B$2), $AM$14,
E158="Payment", $AM$15,
E158="Interest accrual", $AM$18,
E158="Depreciation", $AM$17,
TRUE, "")</f>
        <v>Faiz xərci</v>
      </c>
      <c r="C158" s="1" t="str" cm="1">
        <f t="array" aca="1" ref="C158" ca="1">_xlfn.IFS(
E158="Payment", $AM$19,
E158="Interest accrual", $AM$15,
E158="Depreciation", $AM$16,
TRUE, "")</f>
        <v>Lizinq öhdəliyi</v>
      </c>
      <c r="D158" s="14" cm="1">
        <f t="array" aca="1" ref="D158" ca="1">_xlfn.IFS(
E158="Payment", _xlfn.XLOOKUP(A158, lease_table_dates, lease_table_payments, 0, 0),
E158="Interest accrual", _xlfn.XLOOKUP(A158, lease_table_dates, lease_table_interest_accruals, 0, 0),
E158="Depreciation", _xlfn.XLOOKUP(A158, rou_table_dates, rou_table_deprs, 0, 0),
TRUE, ""
)</f>
        <v>88.136775254435634</v>
      </c>
      <c r="E158" s="7" t="str" cm="1">
        <f t="array" aca="1" ref="E158" ca="1">_xlfn.IFS(
AND(SUMIFS(lease_table_interest_accruals, lease_table_dates, A158)&gt;0, COUNTIFS($E$14:E157, "Interest accrual", $A$14:A157, A158)=0), "Interest accrual",
AND(SUMIFS(lease_table_payments, lease_table_dates, A158)&gt;0, COUNTIFS($E$14:E157, "Payment", $A$14:A157, A158)=0), "Payment",
AND(SUMIFS(rou_table_deprs, rou_table_dates, A158)&gt;0, COUNTIFS($E$14:E157, "Depreciation", $A$14:A157, A158)=0), "Depreciation",
TRUE,  ""
)</f>
        <v>Interest accrual</v>
      </c>
      <c r="G158" s="13" t="str" cm="1">
        <f t="array" aca="1" ref="G158" ca="1">_xlfn.IFS(
AND($B$11="Hə", $B$3="İllik"), Z158,
AND($B$11="Hə", $B$3="Aylıq"), AA158,
$B$11="Yox", X158)</f>
        <v/>
      </c>
      <c r="H158" s="14" t="str" cm="1">
        <f t="array" aca="1" ref="H158" ca="1">_xlfn.IFS( G158="", "",
TRUE, ROUND( H157+I158-J158, 2) )</f>
        <v/>
      </c>
      <c r="I158" s="14" t="str" cm="1">
        <f t="array" aca="1" ref="I158" ca="1">_xlfn.IFS(G158="", "",
G158=last_payment_date, (J158-H157),
 TRUE,  -  (H157- H157* (1+$B$6)^ (_xlfn.DAYS(G158,G157)/365) )
)</f>
        <v/>
      </c>
      <c r="J158" s="14" t="str" cm="1">
        <f t="array" aca="1" ref="J158" ca="1">_xlfn.IFS(G158="", "",
TRUE, _xlfn.XLOOKUP(G158,  payment_dates, payments,0,0)
)</f>
        <v/>
      </c>
      <c r="L158" s="2" t="str" cm="1">
        <f t="array" aca="1" ref="L158" ca="1">_xlfn.IFS(
AND($B$11="Hə", $B$3="İllik"), AC158,
AND($B$11="Hə", $B$3="Aylıq"), AD158,
$B$11="Yox", AB158)</f>
        <v/>
      </c>
      <c r="M158" s="14" t="str" cm="1">
        <f t="array" aca="1" ref="M158" ca="1">_xlfn.IFS( L158="", "",
(M157-N158)&lt;=0.5, 0,
TRUE,  M157-N158)</f>
        <v/>
      </c>
      <c r="N158" s="15" t="str" cm="1">
        <f t="array" aca="1" ref="N158" ca="1">_xlfn.IFS(
L158="", "",
TRUE, MIN(M157, ROUND($M$14/ (last_rou_date - $B$2) * (L158-L157), 2) )
)</f>
        <v/>
      </c>
      <c r="P158" s="22" t="str">
        <f t="shared" ca="1" si="6"/>
        <v/>
      </c>
      <c r="Q158" s="14" t="str" cm="1">
        <f t="array" aca="1" ref="Q158" ca="1">_xlfn.IFS(P158="","",
$B$11="Hə", _xlfn.XLOOKUP(DATE(P158, 12, 31), rou_table_dates, rou_table_nbvs,0, 0),
TRUE,  MAX(0, ROUND($M$14 - $M$14/ (last_rou_date - $B$2) * (DATE(P158,12,31) - $B$2), 2) )
)</f>
        <v/>
      </c>
      <c r="R158" s="57" t="str" cm="1">
        <f t="array" aca="1" ref="R158" ca="1">_xlfn.IFS(P158="","",
$B$11="Hə", _xlfn.XLOOKUP(DATE(P158, 12, 31), lease_table_dates, lease_table_balances,0, 0),
TRUE, IFERROR( XNPV($B$6, IF(payment_dates &gt;DATE(P158, 12, 31), payments,  0),  IF(payment_dates &gt;DATE(P158, 12, 31), payment_dates,  DATE(P158, 12, 31))    ),0)
)</f>
        <v/>
      </c>
      <c r="S158" s="14" t="str" cm="1">
        <f t="array" aca="1" ref="S158" ca="1">_xlfn.IFS(P158="","",
TRUE,  MIN( MIN(Q157, $M$14), ROUND($M$14/ (last_rou_date - $B$2) * (DATE(P158,12,31) - MAX($B$2, DATE(P158-1, 12, 31))), 2) )
)</f>
        <v/>
      </c>
      <c r="T158" s="15" t="str" cm="1">
        <f t="array" aca="1" ref="T158" ca="1">_xlfn.IFS(P158="", "",
ISTEXT(R157), R158- (H158 - SUMIFS( lease_table_payments, lease_table_years, P158) -$AG$14 ),
AND(ISNUMBER(R157), R158&lt;&gt;""),   R158- (R157 - SUMIFS( lease_table_payments, lease_table_years, P158) )
)</f>
        <v/>
      </c>
      <c r="U158" s="14"/>
      <c r="V158" s="73">
        <f t="shared" si="8"/>
        <v>145</v>
      </c>
      <c r="W158" s="74" t="str" cm="1">
        <f t="array" ref="W158">_xlfn.IFS(
OR(W157=$B$4, W157=""),"",
TRUE,W157+1
)</f>
        <v/>
      </c>
      <c r="X158" s="75" t="str" cm="1">
        <f t="array" ref="X158">_xlfn.IFS(X157="","",
W158="", "",
AND($B$3="İllik"),DATE(YEAR(X157)+1,MONTH(X157),DAY(X157) ),
AND($B$3="Aylıq", $AH$14="Not end"), EDATE(X157,1),
AND($B$3="Aylıq", $AH$14="End"), EOMONTH(X157,1)
)</f>
        <v/>
      </c>
      <c r="Y158" s="75" t="str" cm="1">
        <f t="array" aca="1" ref="Y158" ca="1">_xlfn.IFS(
AND($B$7="Dövrün əvvəlində", Y157&lt;=last_rou_date), DATE(YEAR(Y157)+1, 12, 31),
AND($B$7="Dövrün sonunda", Y157&lt;=last_payment_date), DATE(YEAR(Y157)+1, 12, 31),
TRUE, ""
)</f>
        <v/>
      </c>
      <c r="Z158" s="75" t="str" cm="1">
        <f t="array" aca="1" ref="Z158" ca="1">_xlfn.IFS(
AND($AN$14="Not year_end", Z157&gt;last_payment_date), "",
AND($AN$14="Year_end", Z157&gt;=last_payment_date), "",
AND($AN$14="Year_end"), DATE(YEAR(Z157+1), 12, 31),
AND($AN$14="Not year_end", MONTH(Z157)=12, DAY(Z157)=31), DATE(YEAR(Z156)+1, MONTH(Z156), DAY(Z156)),
AND($AN$14="Not year_end", OR(MONTH(Z157)&lt;&gt;12, DAY(Z157)&lt;&gt;31) ), DATE(YEAR(Z157), 12, 31)
)</f>
        <v/>
      </c>
      <c r="AA158" s="75" t="str" cm="1">
        <f t="array" aca="1" ref="AA158" ca="1">_xlfn.IFS(AA157="", "",
AND(AA157=last_payment_date, OR(MONTH(AA157)&lt;&gt;12, DAY(AA157)&lt;&gt;31) ), DATE(YEAR(AA157), 12, 31),
AND(MONTH(AA157)=12, DAY(AA157)=31, AA157&gt;=last_payment_date), "",
AND(MONTH(AA157)=12, DAY(AA157)&lt;&gt;31),  EOMONTH(AA157,0),
AND(MONTH(AA157)=12, DAY(AA157)=31, $AH$14="Not end"),  EDATE(AA156,1),
AND($AH$14="Not end"), EDATE(AA157, 1),
AND($AH$14="End"), EOMONTH(AA157, 1)
)</f>
        <v/>
      </c>
      <c r="AB158" s="75" t="str" cm="1">
        <f t="array" aca="1" ref="AB158" ca="1">_xlfn.IFS(AB157="","",
AND(AB157=last_rou_date), "",
AND($B$3="İllik"),DATE(YEAR(AB157)+1,MONTH(AB157),DAY(AB157) ),
AND($B$3="Aylıq", $AH$14="Not end"), EDATE(AB157,1),
AND($B$3="Aylıq", $AH$14="End"), EOMONTH(AB157,1)
)</f>
        <v/>
      </c>
      <c r="AC158" s="75" t="str" cm="1">
        <f t="array" aca="1" ref="AC158" ca="1">_xlfn.IFS(
AND($AN$14="Not year_end", AC157&gt;last_rou_date), "",
AND($AN$14="Year_end", AC157&gt;=last_rou_date), "",
AND($AN$14="Year_end"), DATE(YEAR(AC157+1), 12, 31),
AND($AN$14="Not year_end", MONTH(AC157)=12, DAY(AC157)=31), DATE(YEAR(AC156)+1, MONTH(AC156), DAY(AC156)),
AND($AN$14="Not year_end", OR(MONTH(AC157)&lt;&gt;12, DAY(AC157)&lt;&gt;31) ), DATE(YEAR(AC157), 12, 31)
)</f>
        <v/>
      </c>
      <c r="AD158" s="75" t="str" cm="1">
        <f t="array" aca="1" ref="AD158" ca="1">_xlfn.IFS(AD157="", "",
AND(AD157=last_rou_date, OR(MONTH(AD157)&lt;&gt;12, DAY(AD157)&lt;&gt;31) ), DATE(YEAR(AD157), 12, 31),
AND(MONTH(AD157)=12, DAY(AD157)=31, AD157&gt;=last_rou_date), "",
AND(MONTH(AD157)=12, DAY(AD157)&lt;&gt;31),  EOMONTH(AD157,0),
AND(MONTH(AD157)=12, DAY(AD157)=31, $AH$14="Not end"),  EDATE(AD156,1),
AND($AH$14="Not end"), EDATE(AD157, 1),
AND($AH$14="End"), EOMONTH(AD157, 1)
)</f>
        <v/>
      </c>
      <c r="AE158" s="68" t="str" cm="1">
        <f t="array" ref="AE158">_xlfn.IFS(W158="", "",
AND(W158&gt;0, W158&lt;=$B$4, $C$2="İllik artım, faiz olaraq", $D$2&gt;0, $B$3="İllik"), $B$5*((1+$D$2)^(W158-1)),
AND(W158&gt;0, W158&lt;=$B$4, $C$2="İllik artım, faiz olaraq", $D$2&gt;0, $B$3="Aylıq"), $B$5*((1+$D$2)^ROUNDDOWN((W158-1)/12,0)),
AND(W158=1, $C$2="Aşağıdakı kimi dəyişir", ), $B$5,
AND(W158&gt;1, W158&lt;=$B$4, $C$2="Aşağıdakı kimi dəyişir"), IFERROR(VLOOKUP(W158, $C$4:$D$7, 2, FALSE), AE157),
AND(W158&gt;0, W158&lt;=$B$4), $B$5,
TRUE,0 )</f>
        <v/>
      </c>
      <c r="AF158" s="76" t="str">
        <f t="shared" ca="1" si="7"/>
        <v/>
      </c>
    </row>
    <row r="159" spans="1:32" x14ac:dyDescent="0.4">
      <c r="A159" s="13" cm="1">
        <f t="array" aca="1" ref="A159" ca="1">_xlfn.IFS(
AND(SUMIFS(lease_table_interest_accruals, lease_table_dates, A158)&gt;0, COUNTIFS($E$14:E158, "Interest accrual", $A$14:A158, A158)=0),  A158,
AND(SUMIFS(lease_table_payments, lease_table_dates, A158)&gt;0, COUNTIFS($E$14:E158, "Payment", $A$14:A158, A158)=0),  A158,
AND(SUMIFS(rou_table_deprs, rou_table_dates, A158)&gt;0, COUNTIFS($E$14:E158, "Depreciation", $A$14:A158, A158)=0),  A158,
TRUE,  IFERROR(INDEX(rou_table_dates,  MATCH(A158, rou_table_dates)+1, ), "")
)</f>
        <v>46099</v>
      </c>
      <c r="B159" s="1" t="str" cm="1">
        <f t="array" aca="1" ref="B159" ca="1">_xlfn.IFS(
AND(E159="Payment", A159=$B$2), $AM$14,
E159="Payment", $AM$15,
E159="Interest accrual", $AM$18,
E159="Depreciation", $AM$17,
TRUE, "")</f>
        <v>Lizinq öhdəliyi</v>
      </c>
      <c r="C159" s="1" t="str" cm="1">
        <f t="array" aca="1" ref="C159" ca="1">_xlfn.IFS(
E159="Payment", $AM$19,
E159="Interest accrual", $AM$15,
E159="Depreciation", $AM$16,
TRUE, "")</f>
        <v>Pul vəsaitləri/Kreditor borcları</v>
      </c>
      <c r="D159" s="14" cm="1">
        <f t="array" aca="1" ref="D159" ca="1">_xlfn.IFS(
E159="Payment", _xlfn.XLOOKUP(A159, lease_table_dates, lease_table_payments, 0, 0),
E159="Interest accrual", _xlfn.XLOOKUP(A159, lease_table_dates, lease_table_interest_accruals, 0, 0),
E159="Depreciation", _xlfn.XLOOKUP(A159, rou_table_dates, rou_table_deprs, 0, 0),
TRUE, ""
)</f>
        <v>3400</v>
      </c>
      <c r="E159" s="7" t="str" cm="1">
        <f t="array" aca="1" ref="E159" ca="1">_xlfn.IFS(
AND(SUMIFS(lease_table_interest_accruals, lease_table_dates, A159)&gt;0, COUNTIFS($E$14:E158, "Interest accrual", $A$14:A158, A159)=0), "Interest accrual",
AND(SUMIFS(lease_table_payments, lease_table_dates, A159)&gt;0, COUNTIFS($E$14:E158, "Payment", $A$14:A158, A159)=0), "Payment",
AND(SUMIFS(rou_table_deprs, rou_table_dates, A159)&gt;0, COUNTIFS($E$14:E158, "Depreciation", $A$14:A158, A159)=0), "Depreciation",
TRUE,  ""
)</f>
        <v>Payment</v>
      </c>
      <c r="G159" s="13" t="str" cm="1">
        <f t="array" aca="1" ref="G159" ca="1">_xlfn.IFS(
AND($B$11="Hə", $B$3="İllik"), Z159,
AND($B$11="Hə", $B$3="Aylıq"), AA159,
$B$11="Yox", X159)</f>
        <v/>
      </c>
      <c r="H159" s="14" t="str" cm="1">
        <f t="array" aca="1" ref="H159" ca="1">_xlfn.IFS( G159="", "",
TRUE, ROUND( H158+I159-J159, 2) )</f>
        <v/>
      </c>
      <c r="I159" s="14" t="str" cm="1">
        <f t="array" aca="1" ref="I159" ca="1">_xlfn.IFS(G159="", "",
G159=last_payment_date, (J159-H158),
 TRUE,  -  (H158- H158* (1+$B$6)^ (_xlfn.DAYS(G159,G158)/365) )
)</f>
        <v/>
      </c>
      <c r="J159" s="14" t="str" cm="1">
        <f t="array" aca="1" ref="J159" ca="1">_xlfn.IFS(G159="", "",
TRUE, _xlfn.XLOOKUP(G159,  payment_dates, payments,0,0)
)</f>
        <v/>
      </c>
      <c r="L159" s="2" t="str" cm="1">
        <f t="array" aca="1" ref="L159" ca="1">_xlfn.IFS(
AND($B$11="Hə", $B$3="İllik"), AC159,
AND($B$11="Hə", $B$3="Aylıq"), AD159,
$B$11="Yox", AB159)</f>
        <v/>
      </c>
      <c r="M159" s="14" t="str" cm="1">
        <f t="array" aca="1" ref="M159" ca="1">_xlfn.IFS( L159="", "",
(M158-N159)&lt;=0.5, 0,
TRUE,  M158-N159)</f>
        <v/>
      </c>
      <c r="N159" s="15" t="str" cm="1">
        <f t="array" aca="1" ref="N159" ca="1">_xlfn.IFS(
L159="", "",
TRUE, MIN(M158, ROUND($M$14/ (last_rou_date - $B$2) * (L159-L158), 2) )
)</f>
        <v/>
      </c>
      <c r="P159" s="22" t="str">
        <f t="shared" ca="1" si="6"/>
        <v/>
      </c>
      <c r="Q159" s="14" t="str" cm="1">
        <f t="array" aca="1" ref="Q159" ca="1">_xlfn.IFS(P159="","",
$B$11="Hə", _xlfn.XLOOKUP(DATE(P159, 12, 31), rou_table_dates, rou_table_nbvs,0, 0),
TRUE,  MAX(0, ROUND($M$14 - $M$14/ (last_rou_date - $B$2) * (DATE(P159,12,31) - $B$2), 2) )
)</f>
        <v/>
      </c>
      <c r="R159" s="57" t="str" cm="1">
        <f t="array" aca="1" ref="R159" ca="1">_xlfn.IFS(P159="","",
$B$11="Hə", _xlfn.XLOOKUP(DATE(P159, 12, 31), lease_table_dates, lease_table_balances,0, 0),
TRUE, IFERROR( XNPV($B$6, IF(payment_dates &gt;DATE(P159, 12, 31), payments,  0),  IF(payment_dates &gt;DATE(P159, 12, 31), payment_dates,  DATE(P159, 12, 31))    ),0)
)</f>
        <v/>
      </c>
      <c r="S159" s="14" t="str" cm="1">
        <f t="array" aca="1" ref="S159" ca="1">_xlfn.IFS(P159="","",
TRUE,  MIN( MIN(Q158, $M$14), ROUND($M$14/ (last_rou_date - $B$2) * (DATE(P159,12,31) - MAX($B$2, DATE(P159-1, 12, 31))), 2) )
)</f>
        <v/>
      </c>
      <c r="T159" s="15" t="str" cm="1">
        <f t="array" aca="1" ref="T159" ca="1">_xlfn.IFS(P159="", "",
ISTEXT(R158), R159- (H159 - SUMIFS( lease_table_payments, lease_table_years, P159) -$AG$14 ),
AND(ISNUMBER(R158), R159&lt;&gt;""),   R159- (R158 - SUMIFS( lease_table_payments, lease_table_years, P159) )
)</f>
        <v/>
      </c>
      <c r="U159" s="14"/>
      <c r="V159" s="73">
        <f t="shared" si="8"/>
        <v>146</v>
      </c>
      <c r="W159" s="74" t="str" cm="1">
        <f t="array" ref="W159">_xlfn.IFS(
OR(W158=$B$4, W158=""),"",
TRUE,W158+1
)</f>
        <v/>
      </c>
      <c r="X159" s="75" t="str" cm="1">
        <f t="array" ref="X159">_xlfn.IFS(X158="","",
W159="", "",
AND($B$3="İllik"),DATE(YEAR(X158)+1,MONTH(X158),DAY(X158) ),
AND($B$3="Aylıq", $AH$14="Not end"), EDATE(X158,1),
AND($B$3="Aylıq", $AH$14="End"), EOMONTH(X158,1)
)</f>
        <v/>
      </c>
      <c r="Y159" s="75" t="str" cm="1">
        <f t="array" aca="1" ref="Y159" ca="1">_xlfn.IFS(
AND($B$7="Dövrün əvvəlində", Y158&lt;=last_rou_date), DATE(YEAR(Y158)+1, 12, 31),
AND($B$7="Dövrün sonunda", Y158&lt;=last_payment_date), DATE(YEAR(Y158)+1, 12, 31),
TRUE, ""
)</f>
        <v/>
      </c>
      <c r="Z159" s="75" t="str" cm="1">
        <f t="array" aca="1" ref="Z159" ca="1">_xlfn.IFS(
AND($AN$14="Not year_end", Z158&gt;last_payment_date), "",
AND($AN$14="Year_end", Z158&gt;=last_payment_date), "",
AND($AN$14="Year_end"), DATE(YEAR(Z158+1), 12, 31),
AND($AN$14="Not year_end", MONTH(Z158)=12, DAY(Z158)=31), DATE(YEAR(Z157)+1, MONTH(Z157), DAY(Z157)),
AND($AN$14="Not year_end", OR(MONTH(Z158)&lt;&gt;12, DAY(Z158)&lt;&gt;31) ), DATE(YEAR(Z158), 12, 31)
)</f>
        <v/>
      </c>
      <c r="AA159" s="75" t="str" cm="1">
        <f t="array" aca="1" ref="AA159" ca="1">_xlfn.IFS(AA158="", "",
AND(AA158=last_payment_date, OR(MONTH(AA158)&lt;&gt;12, DAY(AA158)&lt;&gt;31) ), DATE(YEAR(AA158), 12, 31),
AND(MONTH(AA158)=12, DAY(AA158)=31, AA158&gt;=last_payment_date), "",
AND(MONTH(AA158)=12, DAY(AA158)&lt;&gt;31),  EOMONTH(AA158,0),
AND(MONTH(AA158)=12, DAY(AA158)=31, $AH$14="Not end"),  EDATE(AA157,1),
AND($AH$14="Not end"), EDATE(AA158, 1),
AND($AH$14="End"), EOMONTH(AA158, 1)
)</f>
        <v/>
      </c>
      <c r="AB159" s="75" t="str" cm="1">
        <f t="array" aca="1" ref="AB159" ca="1">_xlfn.IFS(AB158="","",
AND(AB158=last_rou_date), "",
AND($B$3="İllik"),DATE(YEAR(AB158)+1,MONTH(AB158),DAY(AB158) ),
AND($B$3="Aylıq", $AH$14="Not end"), EDATE(AB158,1),
AND($B$3="Aylıq", $AH$14="End"), EOMONTH(AB158,1)
)</f>
        <v/>
      </c>
      <c r="AC159" s="75" t="str" cm="1">
        <f t="array" aca="1" ref="AC159" ca="1">_xlfn.IFS(
AND($AN$14="Not year_end", AC158&gt;last_rou_date), "",
AND($AN$14="Year_end", AC158&gt;=last_rou_date), "",
AND($AN$14="Year_end"), DATE(YEAR(AC158+1), 12, 31),
AND($AN$14="Not year_end", MONTH(AC158)=12, DAY(AC158)=31), DATE(YEAR(AC157)+1, MONTH(AC157), DAY(AC157)),
AND($AN$14="Not year_end", OR(MONTH(AC158)&lt;&gt;12, DAY(AC158)&lt;&gt;31) ), DATE(YEAR(AC158), 12, 31)
)</f>
        <v/>
      </c>
      <c r="AD159" s="75" t="str" cm="1">
        <f t="array" aca="1" ref="AD159" ca="1">_xlfn.IFS(AD158="", "",
AND(AD158=last_rou_date, OR(MONTH(AD158)&lt;&gt;12, DAY(AD158)&lt;&gt;31) ), DATE(YEAR(AD158), 12, 31),
AND(MONTH(AD158)=12, DAY(AD158)=31, AD158&gt;=last_rou_date), "",
AND(MONTH(AD158)=12, DAY(AD158)&lt;&gt;31),  EOMONTH(AD158,0),
AND(MONTH(AD158)=12, DAY(AD158)=31, $AH$14="Not end"),  EDATE(AD157,1),
AND($AH$14="Not end"), EDATE(AD158, 1),
AND($AH$14="End"), EOMONTH(AD158, 1)
)</f>
        <v/>
      </c>
      <c r="AE159" s="68" t="str" cm="1">
        <f t="array" ref="AE159">_xlfn.IFS(W159="", "",
AND(W159&gt;0, W159&lt;=$B$4, $C$2="İllik artım, faiz olaraq", $D$2&gt;0, $B$3="İllik"), $B$5*((1+$D$2)^(W159-1)),
AND(W159&gt;0, W159&lt;=$B$4, $C$2="İllik artım, faiz olaraq", $D$2&gt;0, $B$3="Aylıq"), $B$5*((1+$D$2)^ROUNDDOWN((W159-1)/12,0)),
AND(W159=1, $C$2="Aşağıdakı kimi dəyişir", ), $B$5,
AND(W159&gt;1, W159&lt;=$B$4, $C$2="Aşağıdakı kimi dəyişir"), IFERROR(VLOOKUP(W159, $C$4:$D$7, 2, FALSE), AE158),
AND(W159&gt;0, W159&lt;=$B$4), $B$5,
TRUE,0 )</f>
        <v/>
      </c>
      <c r="AF159" s="76" t="str">
        <f t="shared" ca="1" si="7"/>
        <v/>
      </c>
    </row>
    <row r="160" spans="1:32" x14ac:dyDescent="0.4">
      <c r="A160" s="13" cm="1">
        <f t="array" aca="1" ref="A160" ca="1">_xlfn.IFS(
AND(SUMIFS(lease_table_interest_accruals, lease_table_dates, A159)&gt;0, COUNTIFS($E$14:E159, "Interest accrual", $A$14:A159, A159)=0),  A159,
AND(SUMIFS(lease_table_payments, lease_table_dates, A159)&gt;0, COUNTIFS($E$14:E159, "Payment", $A$14:A159, A159)=0),  A159,
AND(SUMIFS(rou_table_deprs, rou_table_dates, A159)&gt;0, COUNTIFS($E$14:E159, "Depreciation", $A$14:A159, A159)=0),  A159,
TRUE,  IFERROR(INDEX(rou_table_dates,  MATCH(A159, rou_table_dates)+1, ), "")
)</f>
        <v>46099</v>
      </c>
      <c r="B160" s="1" t="str" cm="1">
        <f t="array" aca="1" ref="B160" ca="1">_xlfn.IFS(
AND(E160="Payment", A160=$B$2), $AM$14,
E160="Payment", $AM$15,
E160="Interest accrual", $AM$18,
E160="Depreciation", $AM$17,
TRUE, "")</f>
        <v>Amortizasiya xərci</v>
      </c>
      <c r="C160" s="1" t="str" cm="1">
        <f t="array" aca="1" ref="C160" ca="1">_xlfn.IFS(
E160="Payment", $AM$19,
E160="Interest accrual", $AM$15,
E160="Depreciation", $AM$16,
TRUE, "")</f>
        <v>İstifadə hüququ - Yığılmış amortizasiya</v>
      </c>
      <c r="D160" s="14" cm="1">
        <f t="array" aca="1" ref="D160" ca="1">_xlfn.IFS(
E160="Payment", _xlfn.XLOOKUP(A160, lease_table_dates, lease_table_payments, 0, 0),
E160="Interest accrual", _xlfn.XLOOKUP(A160, lease_table_dates, lease_table_interest_accruals, 0, 0),
E160="Depreciation", _xlfn.XLOOKUP(A160, rou_table_dates, rou_table_deprs, 0, 0),
TRUE, ""
)</f>
        <v>2497.65</v>
      </c>
      <c r="E160" s="7" t="str" cm="1">
        <f t="array" aca="1" ref="E160" ca="1">_xlfn.IFS(
AND(SUMIFS(lease_table_interest_accruals, lease_table_dates, A160)&gt;0, COUNTIFS($E$14:E159, "Interest accrual", $A$14:A159, A160)=0), "Interest accrual",
AND(SUMIFS(lease_table_payments, lease_table_dates, A160)&gt;0, COUNTIFS($E$14:E159, "Payment", $A$14:A159, A160)=0), "Payment",
AND(SUMIFS(rou_table_deprs, rou_table_dates, A160)&gt;0, COUNTIFS($E$14:E159, "Depreciation", $A$14:A159, A160)=0), "Depreciation",
TRUE,  ""
)</f>
        <v>Depreciation</v>
      </c>
      <c r="G160" s="13" t="str" cm="1">
        <f t="array" aca="1" ref="G160" ca="1">_xlfn.IFS(
AND($B$11="Hə", $B$3="İllik"), Z160,
AND($B$11="Hə", $B$3="Aylıq"), AA160,
$B$11="Yox", X160)</f>
        <v/>
      </c>
      <c r="H160" s="14" t="str" cm="1">
        <f t="array" aca="1" ref="H160" ca="1">_xlfn.IFS( G160="", "",
TRUE, ROUND( H159+I160-J160, 2) )</f>
        <v/>
      </c>
      <c r="I160" s="14" t="str" cm="1">
        <f t="array" aca="1" ref="I160" ca="1">_xlfn.IFS(G160="", "",
G160=last_payment_date, (J160-H159),
 TRUE,  -  (H159- H159* (1+$B$6)^ (_xlfn.DAYS(G160,G159)/365) )
)</f>
        <v/>
      </c>
      <c r="J160" s="14" t="str" cm="1">
        <f t="array" aca="1" ref="J160" ca="1">_xlfn.IFS(G160="", "",
TRUE, _xlfn.XLOOKUP(G160,  payment_dates, payments,0,0)
)</f>
        <v/>
      </c>
      <c r="L160" s="2" t="str" cm="1">
        <f t="array" aca="1" ref="L160" ca="1">_xlfn.IFS(
AND($B$11="Hə", $B$3="İllik"), AC160,
AND($B$11="Hə", $B$3="Aylıq"), AD160,
$B$11="Yox", AB160)</f>
        <v/>
      </c>
      <c r="M160" s="14" t="str" cm="1">
        <f t="array" aca="1" ref="M160" ca="1">_xlfn.IFS( L160="", "",
(M159-N160)&lt;=0.5, 0,
TRUE,  M159-N160)</f>
        <v/>
      </c>
      <c r="N160" s="15" t="str" cm="1">
        <f t="array" aca="1" ref="N160" ca="1">_xlfn.IFS(
L160="", "",
TRUE, MIN(M159, ROUND($M$14/ (last_rou_date - $B$2) * (L160-L159), 2) )
)</f>
        <v/>
      </c>
      <c r="P160" s="22" t="str">
        <f t="shared" ca="1" si="6"/>
        <v/>
      </c>
      <c r="Q160" s="14" t="str" cm="1">
        <f t="array" aca="1" ref="Q160" ca="1">_xlfn.IFS(P160="","",
$B$11="Hə", _xlfn.XLOOKUP(DATE(P160, 12, 31), rou_table_dates, rou_table_nbvs,0, 0),
TRUE,  MAX(0, ROUND($M$14 - $M$14/ (last_rou_date - $B$2) * (DATE(P160,12,31) - $B$2), 2) )
)</f>
        <v/>
      </c>
      <c r="R160" s="57" t="str" cm="1">
        <f t="array" aca="1" ref="R160" ca="1">_xlfn.IFS(P160="","",
$B$11="Hə", _xlfn.XLOOKUP(DATE(P160, 12, 31), lease_table_dates, lease_table_balances,0, 0),
TRUE, IFERROR( XNPV($B$6, IF(payment_dates &gt;DATE(P160, 12, 31), payments,  0),  IF(payment_dates &gt;DATE(P160, 12, 31), payment_dates,  DATE(P160, 12, 31))    ),0)
)</f>
        <v/>
      </c>
      <c r="S160" s="14" t="str" cm="1">
        <f t="array" aca="1" ref="S160" ca="1">_xlfn.IFS(P160="","",
TRUE,  MIN( MIN(Q159, $M$14), ROUND($M$14/ (last_rou_date - $B$2) * (DATE(P160,12,31) - MAX($B$2, DATE(P160-1, 12, 31))), 2) )
)</f>
        <v/>
      </c>
      <c r="T160" s="15" t="str" cm="1">
        <f t="array" aca="1" ref="T160" ca="1">_xlfn.IFS(P160="", "",
ISTEXT(R159), R160- (H160 - SUMIFS( lease_table_payments, lease_table_years, P160) -$AG$14 ),
AND(ISNUMBER(R159), R160&lt;&gt;""),   R160- (R159 - SUMIFS( lease_table_payments, lease_table_years, P160) )
)</f>
        <v/>
      </c>
      <c r="U160" s="14"/>
      <c r="V160" s="73">
        <f t="shared" si="8"/>
        <v>147</v>
      </c>
      <c r="W160" s="74" t="str" cm="1">
        <f t="array" ref="W160">_xlfn.IFS(
OR(W159=$B$4, W159=""),"",
TRUE,W159+1
)</f>
        <v/>
      </c>
      <c r="X160" s="75" t="str" cm="1">
        <f t="array" ref="X160">_xlfn.IFS(X159="","",
W160="", "",
AND($B$3="İllik"),DATE(YEAR(X159)+1,MONTH(X159),DAY(X159) ),
AND($B$3="Aylıq", $AH$14="Not end"), EDATE(X159,1),
AND($B$3="Aylıq", $AH$14="End"), EOMONTH(X159,1)
)</f>
        <v/>
      </c>
      <c r="Y160" s="75" t="str" cm="1">
        <f t="array" aca="1" ref="Y160" ca="1">_xlfn.IFS(
AND($B$7="Dövrün əvvəlində", Y159&lt;=last_rou_date), DATE(YEAR(Y159)+1, 12, 31),
AND($B$7="Dövrün sonunda", Y159&lt;=last_payment_date), DATE(YEAR(Y159)+1, 12, 31),
TRUE, ""
)</f>
        <v/>
      </c>
      <c r="Z160" s="75" t="str" cm="1">
        <f t="array" aca="1" ref="Z160" ca="1">_xlfn.IFS(
AND($AN$14="Not year_end", Z159&gt;last_payment_date), "",
AND($AN$14="Year_end", Z159&gt;=last_payment_date), "",
AND($AN$14="Year_end"), DATE(YEAR(Z159+1), 12, 31),
AND($AN$14="Not year_end", MONTH(Z159)=12, DAY(Z159)=31), DATE(YEAR(Z158)+1, MONTH(Z158), DAY(Z158)),
AND($AN$14="Not year_end", OR(MONTH(Z159)&lt;&gt;12, DAY(Z159)&lt;&gt;31) ), DATE(YEAR(Z159), 12, 31)
)</f>
        <v/>
      </c>
      <c r="AA160" s="75" t="str" cm="1">
        <f t="array" aca="1" ref="AA160" ca="1">_xlfn.IFS(AA159="", "",
AND(AA159=last_payment_date, OR(MONTH(AA159)&lt;&gt;12, DAY(AA159)&lt;&gt;31) ), DATE(YEAR(AA159), 12, 31),
AND(MONTH(AA159)=12, DAY(AA159)=31, AA159&gt;=last_payment_date), "",
AND(MONTH(AA159)=12, DAY(AA159)&lt;&gt;31),  EOMONTH(AA159,0),
AND(MONTH(AA159)=12, DAY(AA159)=31, $AH$14="Not end"),  EDATE(AA158,1),
AND($AH$14="Not end"), EDATE(AA159, 1),
AND($AH$14="End"), EOMONTH(AA159, 1)
)</f>
        <v/>
      </c>
      <c r="AB160" s="75" t="str" cm="1">
        <f t="array" aca="1" ref="AB160" ca="1">_xlfn.IFS(AB159="","",
AND(AB159=last_rou_date), "",
AND($B$3="İllik"),DATE(YEAR(AB159)+1,MONTH(AB159),DAY(AB159) ),
AND($B$3="Aylıq", $AH$14="Not end"), EDATE(AB159,1),
AND($B$3="Aylıq", $AH$14="End"), EOMONTH(AB159,1)
)</f>
        <v/>
      </c>
      <c r="AC160" s="75" t="str" cm="1">
        <f t="array" aca="1" ref="AC160" ca="1">_xlfn.IFS(
AND($AN$14="Not year_end", AC159&gt;last_rou_date), "",
AND($AN$14="Year_end", AC159&gt;=last_rou_date), "",
AND($AN$14="Year_end"), DATE(YEAR(AC159+1), 12, 31),
AND($AN$14="Not year_end", MONTH(AC159)=12, DAY(AC159)=31), DATE(YEAR(AC158)+1, MONTH(AC158), DAY(AC158)),
AND($AN$14="Not year_end", OR(MONTH(AC159)&lt;&gt;12, DAY(AC159)&lt;&gt;31) ), DATE(YEAR(AC159), 12, 31)
)</f>
        <v/>
      </c>
      <c r="AD160" s="75" t="str" cm="1">
        <f t="array" aca="1" ref="AD160" ca="1">_xlfn.IFS(AD159="", "",
AND(AD159=last_rou_date, OR(MONTH(AD159)&lt;&gt;12, DAY(AD159)&lt;&gt;31) ), DATE(YEAR(AD159), 12, 31),
AND(MONTH(AD159)=12, DAY(AD159)=31, AD159&gt;=last_rou_date), "",
AND(MONTH(AD159)=12, DAY(AD159)&lt;&gt;31),  EOMONTH(AD159,0),
AND(MONTH(AD159)=12, DAY(AD159)=31, $AH$14="Not end"),  EDATE(AD158,1),
AND($AH$14="Not end"), EDATE(AD159, 1),
AND($AH$14="End"), EOMONTH(AD159, 1)
)</f>
        <v/>
      </c>
      <c r="AE160" s="68" t="str" cm="1">
        <f t="array" ref="AE160">_xlfn.IFS(W160="", "",
AND(W160&gt;0, W160&lt;=$B$4, $C$2="İllik artım, faiz olaraq", $D$2&gt;0, $B$3="İllik"), $B$5*((1+$D$2)^(W160-1)),
AND(W160&gt;0, W160&lt;=$B$4, $C$2="İllik artım, faiz olaraq", $D$2&gt;0, $B$3="Aylıq"), $B$5*((1+$D$2)^ROUNDDOWN((W160-1)/12,0)),
AND(W160=1, $C$2="Aşağıdakı kimi dəyişir", ), $B$5,
AND(W160&gt;1, W160&lt;=$B$4, $C$2="Aşağıdakı kimi dəyişir"), IFERROR(VLOOKUP(W160, $C$4:$D$7, 2, FALSE), AE159),
AND(W160&gt;0, W160&lt;=$B$4), $B$5,
TRUE,0 )</f>
        <v/>
      </c>
      <c r="AF160" s="76" t="str">
        <f t="shared" ca="1" si="7"/>
        <v/>
      </c>
    </row>
    <row r="161" spans="1:32" x14ac:dyDescent="0.4">
      <c r="A161" s="13" cm="1">
        <f t="array" aca="1" ref="A161" ca="1">_xlfn.IFS(
AND(SUMIFS(lease_table_interest_accruals, lease_table_dates, A160)&gt;0, COUNTIFS($E$14:E160, "Interest accrual", $A$14:A160, A160)=0),  A160,
AND(SUMIFS(lease_table_payments, lease_table_dates, A160)&gt;0, COUNTIFS($E$14:E160, "Payment", $A$14:A160, A160)=0),  A160,
AND(SUMIFS(rou_table_deprs, rou_table_dates, A160)&gt;0, COUNTIFS($E$14:E160, "Depreciation", $A$14:A160, A160)=0),  A160,
TRUE,  IFERROR(INDEX(rou_table_dates,  MATCH(A160, rou_table_dates)+1, ), "")
)</f>
        <v>46130</v>
      </c>
      <c r="B161" s="1" t="str" cm="1">
        <f t="array" aca="1" ref="B161" ca="1">_xlfn.IFS(
AND(E161="Payment", A161=$B$2), $AM$14,
E161="Payment", $AM$15,
E161="Interest accrual", $AM$18,
E161="Depreciation", $AM$17,
TRUE, "")</f>
        <v>Faiz xərci</v>
      </c>
      <c r="C161" s="1" t="str" cm="1">
        <f t="array" aca="1" ref="C161" ca="1">_xlfn.IFS(
E161="Payment", $AM$19,
E161="Interest accrual", $AM$15,
E161="Depreciation", $AM$16,
TRUE, "")</f>
        <v>Lizinq öhdəliyi</v>
      </c>
      <c r="D161" s="14" cm="1">
        <f t="array" aca="1" ref="D161" ca="1">_xlfn.IFS(
E161="Payment", _xlfn.XLOOKUP(A161, lease_table_dates, lease_table_payments, 0, 0),
E161="Interest accrual", _xlfn.XLOOKUP(A161, lease_table_dates, lease_table_interest_accruals, 0, 0),
E161="Depreciation", _xlfn.XLOOKUP(A161, rou_table_dates, rou_table_deprs, 0, 0),
TRUE, ""
)</f>
        <v>65.341276426444892</v>
      </c>
      <c r="E161" s="7" t="str" cm="1">
        <f t="array" aca="1" ref="E161" ca="1">_xlfn.IFS(
AND(SUMIFS(lease_table_interest_accruals, lease_table_dates, A161)&gt;0, COUNTIFS($E$14:E160, "Interest accrual", $A$14:A160, A161)=0), "Interest accrual",
AND(SUMIFS(lease_table_payments, lease_table_dates, A161)&gt;0, COUNTIFS($E$14:E160, "Payment", $A$14:A160, A161)=0), "Payment",
AND(SUMIFS(rou_table_deprs, rou_table_dates, A161)&gt;0, COUNTIFS($E$14:E160, "Depreciation", $A$14:A160, A161)=0), "Depreciation",
TRUE,  ""
)</f>
        <v>Interest accrual</v>
      </c>
      <c r="G161" s="13" t="str" cm="1">
        <f t="array" aca="1" ref="G161" ca="1">_xlfn.IFS(
AND($B$11="Hə", $B$3="İllik"), Z161,
AND($B$11="Hə", $B$3="Aylıq"), AA161,
$B$11="Yox", X161)</f>
        <v/>
      </c>
      <c r="H161" s="14" t="str" cm="1">
        <f t="array" aca="1" ref="H161" ca="1">_xlfn.IFS( G161="", "",
TRUE, ROUND( H160+I161-J161, 2) )</f>
        <v/>
      </c>
      <c r="I161" s="14" t="str" cm="1">
        <f t="array" aca="1" ref="I161" ca="1">_xlfn.IFS(G161="", "",
G161=last_payment_date, (J161-H160),
 TRUE,  -  (H160- H160* (1+$B$6)^ (_xlfn.DAYS(G161,G160)/365) )
)</f>
        <v/>
      </c>
      <c r="J161" s="14" t="str" cm="1">
        <f t="array" aca="1" ref="J161" ca="1">_xlfn.IFS(G161="", "",
TRUE, _xlfn.XLOOKUP(G161,  payment_dates, payments,0,0)
)</f>
        <v/>
      </c>
      <c r="L161" s="2" t="str" cm="1">
        <f t="array" aca="1" ref="L161" ca="1">_xlfn.IFS(
AND($B$11="Hə", $B$3="İllik"), AC161,
AND($B$11="Hə", $B$3="Aylıq"), AD161,
$B$11="Yox", AB161)</f>
        <v/>
      </c>
      <c r="M161" s="14" t="str" cm="1">
        <f t="array" aca="1" ref="M161" ca="1">_xlfn.IFS( L161="", "",
(M160-N161)&lt;=0.5, 0,
TRUE,  M160-N161)</f>
        <v/>
      </c>
      <c r="N161" s="15" t="str" cm="1">
        <f t="array" aca="1" ref="N161" ca="1">_xlfn.IFS(
L161="", "",
TRUE, MIN(M160, ROUND($M$14/ (last_rou_date - $B$2) * (L161-L160), 2) )
)</f>
        <v/>
      </c>
      <c r="P161" s="22" t="str">
        <f t="shared" ca="1" si="6"/>
        <v/>
      </c>
      <c r="Q161" s="14" t="str" cm="1">
        <f t="array" aca="1" ref="Q161" ca="1">_xlfn.IFS(P161="","",
$B$11="Hə", _xlfn.XLOOKUP(DATE(P161, 12, 31), rou_table_dates, rou_table_nbvs,0, 0),
TRUE,  MAX(0, ROUND($M$14 - $M$14/ (last_rou_date - $B$2) * (DATE(P161,12,31) - $B$2), 2) )
)</f>
        <v/>
      </c>
      <c r="R161" s="57" t="str" cm="1">
        <f t="array" aca="1" ref="R161" ca="1">_xlfn.IFS(P161="","",
$B$11="Hə", _xlfn.XLOOKUP(DATE(P161, 12, 31), lease_table_dates, lease_table_balances,0, 0),
TRUE, IFERROR( XNPV($B$6, IF(payment_dates &gt;DATE(P161, 12, 31), payments,  0),  IF(payment_dates &gt;DATE(P161, 12, 31), payment_dates,  DATE(P161, 12, 31))    ),0)
)</f>
        <v/>
      </c>
      <c r="S161" s="14" t="str" cm="1">
        <f t="array" aca="1" ref="S161" ca="1">_xlfn.IFS(P161="","",
TRUE,  MIN( MIN(Q160, $M$14), ROUND($M$14/ (last_rou_date - $B$2) * (DATE(P161,12,31) - MAX($B$2, DATE(P161-1, 12, 31))), 2) )
)</f>
        <v/>
      </c>
      <c r="T161" s="15" t="str" cm="1">
        <f t="array" aca="1" ref="T161" ca="1">_xlfn.IFS(P161="", "",
ISTEXT(R160), R161- (H161 - SUMIFS( lease_table_payments, lease_table_years, P161) -$AG$14 ),
AND(ISNUMBER(R160), R161&lt;&gt;""),   R161- (R160 - SUMIFS( lease_table_payments, lease_table_years, P161) )
)</f>
        <v/>
      </c>
      <c r="U161" s="14"/>
      <c r="V161" s="73">
        <f t="shared" si="8"/>
        <v>148</v>
      </c>
      <c r="W161" s="74" t="str" cm="1">
        <f t="array" ref="W161">_xlfn.IFS(
OR(W160=$B$4, W160=""),"",
TRUE,W160+1
)</f>
        <v/>
      </c>
      <c r="X161" s="75" t="str" cm="1">
        <f t="array" ref="X161">_xlfn.IFS(X160="","",
W161="", "",
AND($B$3="İllik"),DATE(YEAR(X160)+1,MONTH(X160),DAY(X160) ),
AND($B$3="Aylıq", $AH$14="Not end"), EDATE(X160,1),
AND($B$3="Aylıq", $AH$14="End"), EOMONTH(X160,1)
)</f>
        <v/>
      </c>
      <c r="Y161" s="75" t="str" cm="1">
        <f t="array" aca="1" ref="Y161" ca="1">_xlfn.IFS(
AND($B$7="Dövrün əvvəlində", Y160&lt;=last_rou_date), DATE(YEAR(Y160)+1, 12, 31),
AND($B$7="Dövrün sonunda", Y160&lt;=last_payment_date), DATE(YEAR(Y160)+1, 12, 31),
TRUE, ""
)</f>
        <v/>
      </c>
      <c r="Z161" s="75" t="str" cm="1">
        <f t="array" aca="1" ref="Z161" ca="1">_xlfn.IFS(
AND($AN$14="Not year_end", Z160&gt;last_payment_date), "",
AND($AN$14="Year_end", Z160&gt;=last_payment_date), "",
AND($AN$14="Year_end"), DATE(YEAR(Z160+1), 12, 31),
AND($AN$14="Not year_end", MONTH(Z160)=12, DAY(Z160)=31), DATE(YEAR(Z159)+1, MONTH(Z159), DAY(Z159)),
AND($AN$14="Not year_end", OR(MONTH(Z160)&lt;&gt;12, DAY(Z160)&lt;&gt;31) ), DATE(YEAR(Z160), 12, 31)
)</f>
        <v/>
      </c>
      <c r="AA161" s="75" t="str" cm="1">
        <f t="array" aca="1" ref="AA161" ca="1">_xlfn.IFS(AA160="", "",
AND(AA160=last_payment_date, OR(MONTH(AA160)&lt;&gt;12, DAY(AA160)&lt;&gt;31) ), DATE(YEAR(AA160), 12, 31),
AND(MONTH(AA160)=12, DAY(AA160)=31, AA160&gt;=last_payment_date), "",
AND(MONTH(AA160)=12, DAY(AA160)&lt;&gt;31),  EOMONTH(AA160,0),
AND(MONTH(AA160)=12, DAY(AA160)=31, $AH$14="Not end"),  EDATE(AA159,1),
AND($AH$14="Not end"), EDATE(AA160, 1),
AND($AH$14="End"), EOMONTH(AA160, 1)
)</f>
        <v/>
      </c>
      <c r="AB161" s="75" t="str" cm="1">
        <f t="array" aca="1" ref="AB161" ca="1">_xlfn.IFS(AB160="","",
AND(AB160=last_rou_date), "",
AND($B$3="İllik"),DATE(YEAR(AB160)+1,MONTH(AB160),DAY(AB160) ),
AND($B$3="Aylıq", $AH$14="Not end"), EDATE(AB160,1),
AND($B$3="Aylıq", $AH$14="End"), EOMONTH(AB160,1)
)</f>
        <v/>
      </c>
      <c r="AC161" s="75" t="str" cm="1">
        <f t="array" aca="1" ref="AC161" ca="1">_xlfn.IFS(
AND($AN$14="Not year_end", AC160&gt;last_rou_date), "",
AND($AN$14="Year_end", AC160&gt;=last_rou_date), "",
AND($AN$14="Year_end"), DATE(YEAR(AC160+1), 12, 31),
AND($AN$14="Not year_end", MONTH(AC160)=12, DAY(AC160)=31), DATE(YEAR(AC159)+1, MONTH(AC159), DAY(AC159)),
AND($AN$14="Not year_end", OR(MONTH(AC160)&lt;&gt;12, DAY(AC160)&lt;&gt;31) ), DATE(YEAR(AC160), 12, 31)
)</f>
        <v/>
      </c>
      <c r="AD161" s="75" t="str" cm="1">
        <f t="array" aca="1" ref="AD161" ca="1">_xlfn.IFS(AD160="", "",
AND(AD160=last_rou_date, OR(MONTH(AD160)&lt;&gt;12, DAY(AD160)&lt;&gt;31) ), DATE(YEAR(AD160), 12, 31),
AND(MONTH(AD160)=12, DAY(AD160)=31, AD160&gt;=last_rou_date), "",
AND(MONTH(AD160)=12, DAY(AD160)&lt;&gt;31),  EOMONTH(AD160,0),
AND(MONTH(AD160)=12, DAY(AD160)=31, $AH$14="Not end"),  EDATE(AD159,1),
AND($AH$14="Not end"), EDATE(AD160, 1),
AND($AH$14="End"), EOMONTH(AD160, 1)
)</f>
        <v/>
      </c>
      <c r="AE161" s="68" t="str" cm="1">
        <f t="array" ref="AE161">_xlfn.IFS(W161="", "",
AND(W161&gt;0, W161&lt;=$B$4, $C$2="İllik artım, faiz olaraq", $D$2&gt;0, $B$3="İllik"), $B$5*((1+$D$2)^(W161-1)),
AND(W161&gt;0, W161&lt;=$B$4, $C$2="İllik artım, faiz olaraq", $D$2&gt;0, $B$3="Aylıq"), $B$5*((1+$D$2)^ROUNDDOWN((W161-1)/12,0)),
AND(W161=1, $C$2="Aşağıdakı kimi dəyişir", ), $B$5,
AND(W161&gt;1, W161&lt;=$B$4, $C$2="Aşağıdakı kimi dəyişir"), IFERROR(VLOOKUP(W161, $C$4:$D$7, 2, FALSE), AE160),
AND(W161&gt;0, W161&lt;=$B$4), $B$5,
TRUE,0 )</f>
        <v/>
      </c>
      <c r="AF161" s="76" t="str">
        <f t="shared" ca="1" si="7"/>
        <v/>
      </c>
    </row>
    <row r="162" spans="1:32" x14ac:dyDescent="0.4">
      <c r="A162" s="13" cm="1">
        <f t="array" aca="1" ref="A162" ca="1">_xlfn.IFS(
AND(SUMIFS(lease_table_interest_accruals, lease_table_dates, A161)&gt;0, COUNTIFS($E$14:E161, "Interest accrual", $A$14:A161, A161)=0),  A161,
AND(SUMIFS(lease_table_payments, lease_table_dates, A161)&gt;0, COUNTIFS($E$14:E161, "Payment", $A$14:A161, A161)=0),  A161,
AND(SUMIFS(rou_table_deprs, rou_table_dates, A161)&gt;0, COUNTIFS($E$14:E161, "Depreciation", $A$14:A161, A161)=0),  A161,
TRUE,  IFERROR(INDEX(rou_table_dates,  MATCH(A161, rou_table_dates)+1, ), "")
)</f>
        <v>46130</v>
      </c>
      <c r="B162" s="1" t="str" cm="1">
        <f t="array" aca="1" ref="B162" ca="1">_xlfn.IFS(
AND(E162="Payment", A162=$B$2), $AM$14,
E162="Payment", $AM$15,
E162="Interest accrual", $AM$18,
E162="Depreciation", $AM$17,
TRUE, "")</f>
        <v>Lizinq öhdəliyi</v>
      </c>
      <c r="C162" s="1" t="str" cm="1">
        <f t="array" aca="1" ref="C162" ca="1">_xlfn.IFS(
E162="Payment", $AM$19,
E162="Interest accrual", $AM$15,
E162="Depreciation", $AM$16,
TRUE, "")</f>
        <v>Pul vəsaitləri/Kreditor borcları</v>
      </c>
      <c r="D162" s="14" cm="1">
        <f t="array" aca="1" ref="D162" ca="1">_xlfn.IFS(
E162="Payment", _xlfn.XLOOKUP(A162, lease_table_dates, lease_table_payments, 0, 0),
E162="Interest accrual", _xlfn.XLOOKUP(A162, lease_table_dates, lease_table_interest_accruals, 0, 0),
E162="Depreciation", _xlfn.XLOOKUP(A162, rou_table_dates, rou_table_deprs, 0, 0),
TRUE, ""
)</f>
        <v>3400</v>
      </c>
      <c r="E162" s="7" t="str" cm="1">
        <f t="array" aca="1" ref="E162" ca="1">_xlfn.IFS(
AND(SUMIFS(lease_table_interest_accruals, lease_table_dates, A162)&gt;0, COUNTIFS($E$14:E161, "Interest accrual", $A$14:A161, A162)=0), "Interest accrual",
AND(SUMIFS(lease_table_payments, lease_table_dates, A162)&gt;0, COUNTIFS($E$14:E161, "Payment", $A$14:A161, A162)=0), "Payment",
AND(SUMIFS(rou_table_deprs, rou_table_dates, A162)&gt;0, COUNTIFS($E$14:E161, "Depreciation", $A$14:A161, A162)=0), "Depreciation",
TRUE,  ""
)</f>
        <v>Payment</v>
      </c>
      <c r="G162" s="13" t="str" cm="1">
        <f t="array" aca="1" ref="G162" ca="1">_xlfn.IFS(
AND($B$11="Hə", $B$3="İllik"), Z162,
AND($B$11="Hə", $B$3="Aylıq"), AA162,
$B$11="Yox", X162)</f>
        <v/>
      </c>
      <c r="H162" s="14" t="str" cm="1">
        <f t="array" aca="1" ref="H162" ca="1">_xlfn.IFS( G162="", "",
TRUE, ROUND( H161+I162-J162, 2) )</f>
        <v/>
      </c>
      <c r="I162" s="14" t="str" cm="1">
        <f t="array" aca="1" ref="I162" ca="1">_xlfn.IFS(G162="", "",
G162=last_payment_date, (J162-H161),
 TRUE,  -  (H161- H161* (1+$B$6)^ (_xlfn.DAYS(G162,G161)/365) )
)</f>
        <v/>
      </c>
      <c r="J162" s="14" t="str" cm="1">
        <f t="array" aca="1" ref="J162" ca="1">_xlfn.IFS(G162="", "",
TRUE, _xlfn.XLOOKUP(G162,  payment_dates, payments,0,0)
)</f>
        <v/>
      </c>
      <c r="L162" s="2" t="str" cm="1">
        <f t="array" aca="1" ref="L162" ca="1">_xlfn.IFS(
AND($B$11="Hə", $B$3="İllik"), AC162,
AND($B$11="Hə", $B$3="Aylıq"), AD162,
$B$11="Yox", AB162)</f>
        <v/>
      </c>
      <c r="M162" s="14" t="str" cm="1">
        <f t="array" aca="1" ref="M162" ca="1">_xlfn.IFS( L162="", "",
(M161-N162)&lt;=0.5, 0,
TRUE,  M161-N162)</f>
        <v/>
      </c>
      <c r="N162" s="15" t="str" cm="1">
        <f t="array" aca="1" ref="N162" ca="1">_xlfn.IFS(
L162="", "",
TRUE, MIN(M161, ROUND($M$14/ (last_rou_date - $B$2) * (L162-L161), 2) )
)</f>
        <v/>
      </c>
      <c r="P162" s="22" t="str">
        <f t="shared" ca="1" si="6"/>
        <v/>
      </c>
      <c r="Q162" s="14" t="str" cm="1">
        <f t="array" aca="1" ref="Q162" ca="1">_xlfn.IFS(P162="","",
$B$11="Hə", _xlfn.XLOOKUP(DATE(P162, 12, 31), rou_table_dates, rou_table_nbvs,0, 0),
TRUE,  MAX(0, ROUND($M$14 - $M$14/ (last_rou_date - $B$2) * (DATE(P162,12,31) - $B$2), 2) )
)</f>
        <v/>
      </c>
      <c r="R162" s="57" t="str" cm="1">
        <f t="array" aca="1" ref="R162" ca="1">_xlfn.IFS(P162="","",
$B$11="Hə", _xlfn.XLOOKUP(DATE(P162, 12, 31), lease_table_dates, lease_table_balances,0, 0),
TRUE, IFERROR( XNPV($B$6, IF(payment_dates &gt;DATE(P162, 12, 31), payments,  0),  IF(payment_dates &gt;DATE(P162, 12, 31), payment_dates,  DATE(P162, 12, 31))    ),0)
)</f>
        <v/>
      </c>
      <c r="S162" s="14" t="str" cm="1">
        <f t="array" aca="1" ref="S162" ca="1">_xlfn.IFS(P162="","",
TRUE,  MIN( MIN(Q161, $M$14), ROUND($M$14/ (last_rou_date - $B$2) * (DATE(P162,12,31) - MAX($B$2, DATE(P162-1, 12, 31))), 2) )
)</f>
        <v/>
      </c>
      <c r="T162" s="15" t="str" cm="1">
        <f t="array" aca="1" ref="T162" ca="1">_xlfn.IFS(P162="", "",
ISTEXT(R161), R162- (H162 - SUMIFS( lease_table_payments, lease_table_years, P162) -$AG$14 ),
AND(ISNUMBER(R161), R162&lt;&gt;""),   R162- (R161 - SUMIFS( lease_table_payments, lease_table_years, P162) )
)</f>
        <v/>
      </c>
      <c r="U162" s="14"/>
      <c r="V162" s="73">
        <f t="shared" si="8"/>
        <v>149</v>
      </c>
      <c r="W162" s="74" t="str" cm="1">
        <f t="array" ref="W162">_xlfn.IFS(
OR(W161=$B$4, W161=""),"",
TRUE,W161+1
)</f>
        <v/>
      </c>
      <c r="X162" s="75" t="str" cm="1">
        <f t="array" ref="X162">_xlfn.IFS(X161="","",
W162="", "",
AND($B$3="İllik"),DATE(YEAR(X161)+1,MONTH(X161),DAY(X161) ),
AND($B$3="Aylıq", $AH$14="Not end"), EDATE(X161,1),
AND($B$3="Aylıq", $AH$14="End"), EOMONTH(X161,1)
)</f>
        <v/>
      </c>
      <c r="Y162" s="75" t="str" cm="1">
        <f t="array" aca="1" ref="Y162" ca="1">_xlfn.IFS(
AND($B$7="Dövrün əvvəlində", Y161&lt;=last_rou_date), DATE(YEAR(Y161)+1, 12, 31),
AND($B$7="Dövrün sonunda", Y161&lt;=last_payment_date), DATE(YEAR(Y161)+1, 12, 31),
TRUE, ""
)</f>
        <v/>
      </c>
      <c r="Z162" s="75" t="str" cm="1">
        <f t="array" aca="1" ref="Z162" ca="1">_xlfn.IFS(
AND($AN$14="Not year_end", Z161&gt;last_payment_date), "",
AND($AN$14="Year_end", Z161&gt;=last_payment_date), "",
AND($AN$14="Year_end"), DATE(YEAR(Z161+1), 12, 31),
AND($AN$14="Not year_end", MONTH(Z161)=12, DAY(Z161)=31), DATE(YEAR(Z160)+1, MONTH(Z160), DAY(Z160)),
AND($AN$14="Not year_end", OR(MONTH(Z161)&lt;&gt;12, DAY(Z161)&lt;&gt;31) ), DATE(YEAR(Z161), 12, 31)
)</f>
        <v/>
      </c>
      <c r="AA162" s="75" t="str" cm="1">
        <f t="array" aca="1" ref="AA162" ca="1">_xlfn.IFS(AA161="", "",
AND(AA161=last_payment_date, OR(MONTH(AA161)&lt;&gt;12, DAY(AA161)&lt;&gt;31) ), DATE(YEAR(AA161), 12, 31),
AND(MONTH(AA161)=12, DAY(AA161)=31, AA161&gt;=last_payment_date), "",
AND(MONTH(AA161)=12, DAY(AA161)&lt;&gt;31),  EOMONTH(AA161,0),
AND(MONTH(AA161)=12, DAY(AA161)=31, $AH$14="Not end"),  EDATE(AA160,1),
AND($AH$14="Not end"), EDATE(AA161, 1),
AND($AH$14="End"), EOMONTH(AA161, 1)
)</f>
        <v/>
      </c>
      <c r="AB162" s="75" t="str" cm="1">
        <f t="array" aca="1" ref="AB162" ca="1">_xlfn.IFS(AB161="","",
AND(AB161=last_rou_date), "",
AND($B$3="İllik"),DATE(YEAR(AB161)+1,MONTH(AB161),DAY(AB161) ),
AND($B$3="Aylıq", $AH$14="Not end"), EDATE(AB161,1),
AND($B$3="Aylıq", $AH$14="End"), EOMONTH(AB161,1)
)</f>
        <v/>
      </c>
      <c r="AC162" s="75" t="str" cm="1">
        <f t="array" aca="1" ref="AC162" ca="1">_xlfn.IFS(
AND($AN$14="Not year_end", AC161&gt;last_rou_date), "",
AND($AN$14="Year_end", AC161&gt;=last_rou_date), "",
AND($AN$14="Year_end"), DATE(YEAR(AC161+1), 12, 31),
AND($AN$14="Not year_end", MONTH(AC161)=12, DAY(AC161)=31), DATE(YEAR(AC160)+1, MONTH(AC160), DAY(AC160)),
AND($AN$14="Not year_end", OR(MONTH(AC161)&lt;&gt;12, DAY(AC161)&lt;&gt;31) ), DATE(YEAR(AC161), 12, 31)
)</f>
        <v/>
      </c>
      <c r="AD162" s="75" t="str" cm="1">
        <f t="array" aca="1" ref="AD162" ca="1">_xlfn.IFS(AD161="", "",
AND(AD161=last_rou_date, OR(MONTH(AD161)&lt;&gt;12, DAY(AD161)&lt;&gt;31) ), DATE(YEAR(AD161), 12, 31),
AND(MONTH(AD161)=12, DAY(AD161)=31, AD161&gt;=last_rou_date), "",
AND(MONTH(AD161)=12, DAY(AD161)&lt;&gt;31),  EOMONTH(AD161,0),
AND(MONTH(AD161)=12, DAY(AD161)=31, $AH$14="Not end"),  EDATE(AD160,1),
AND($AH$14="Not end"), EDATE(AD161, 1),
AND($AH$14="End"), EOMONTH(AD161, 1)
)</f>
        <v/>
      </c>
      <c r="AE162" s="68" t="str" cm="1">
        <f t="array" ref="AE162">_xlfn.IFS(W162="", "",
AND(W162&gt;0, W162&lt;=$B$4, $C$2="İllik artım, faiz olaraq", $D$2&gt;0, $B$3="İllik"), $B$5*((1+$D$2)^(W162-1)),
AND(W162&gt;0, W162&lt;=$B$4, $C$2="İllik artım, faiz olaraq", $D$2&gt;0, $B$3="Aylıq"), $B$5*((1+$D$2)^ROUNDDOWN((W162-1)/12,0)),
AND(W162=1, $C$2="Aşağıdakı kimi dəyişir", ), $B$5,
AND(W162&gt;1, W162&lt;=$B$4, $C$2="Aşağıdakı kimi dəyişir"), IFERROR(VLOOKUP(W162, $C$4:$D$7, 2, FALSE), AE161),
AND(W162&gt;0, W162&lt;=$B$4), $B$5,
TRUE,0 )</f>
        <v/>
      </c>
      <c r="AF162" s="76" t="str">
        <f t="shared" ca="1" si="7"/>
        <v/>
      </c>
    </row>
    <row r="163" spans="1:32" x14ac:dyDescent="0.4">
      <c r="A163" s="13" cm="1">
        <f t="array" aca="1" ref="A163" ca="1">_xlfn.IFS(
AND(SUMIFS(lease_table_interest_accruals, lease_table_dates, A162)&gt;0, COUNTIFS($E$14:E162, "Interest accrual", $A$14:A162, A162)=0),  A162,
AND(SUMIFS(lease_table_payments, lease_table_dates, A162)&gt;0, COUNTIFS($E$14:E162, "Payment", $A$14:A162, A162)=0),  A162,
AND(SUMIFS(rou_table_deprs, rou_table_dates, A162)&gt;0, COUNTIFS($E$14:E162, "Depreciation", $A$14:A162, A162)=0),  A162,
TRUE,  IFERROR(INDEX(rou_table_dates,  MATCH(A162, rou_table_dates)+1, ), "")
)</f>
        <v>46130</v>
      </c>
      <c r="B163" s="1" t="str" cm="1">
        <f t="array" aca="1" ref="B163" ca="1">_xlfn.IFS(
AND(E163="Payment", A163=$B$2), $AM$14,
E163="Payment", $AM$15,
E163="Interest accrual", $AM$18,
E163="Depreciation", $AM$17,
TRUE, "")</f>
        <v>Amortizasiya xərci</v>
      </c>
      <c r="C163" s="1" t="str" cm="1">
        <f t="array" aca="1" ref="C163" ca="1">_xlfn.IFS(
E163="Payment", $AM$19,
E163="Interest accrual", $AM$15,
E163="Depreciation", $AM$16,
TRUE, "")</f>
        <v>İstifadə hüququ - Yığılmış amortizasiya</v>
      </c>
      <c r="D163" s="14" cm="1">
        <f t="array" aca="1" ref="D163" ca="1">_xlfn.IFS(
E163="Payment", _xlfn.XLOOKUP(A163, lease_table_dates, lease_table_payments, 0, 0),
E163="Interest accrual", _xlfn.XLOOKUP(A163, lease_table_dates, lease_table_interest_accruals, 0, 0),
E163="Depreciation", _xlfn.XLOOKUP(A163, rou_table_dates, rou_table_deprs, 0, 0),
TRUE, ""
)</f>
        <v>2765.25</v>
      </c>
      <c r="E163" s="7" t="str" cm="1">
        <f t="array" aca="1" ref="E163" ca="1">_xlfn.IFS(
AND(SUMIFS(lease_table_interest_accruals, lease_table_dates, A163)&gt;0, COUNTIFS($E$14:E162, "Interest accrual", $A$14:A162, A163)=0), "Interest accrual",
AND(SUMIFS(lease_table_payments, lease_table_dates, A163)&gt;0, COUNTIFS($E$14:E162, "Payment", $A$14:A162, A163)=0), "Payment",
AND(SUMIFS(rou_table_deprs, rou_table_dates, A163)&gt;0, COUNTIFS($E$14:E162, "Depreciation", $A$14:A162, A163)=0), "Depreciation",
TRUE,  ""
)</f>
        <v>Depreciation</v>
      </c>
      <c r="G163" s="13" t="str" cm="1">
        <f t="array" aca="1" ref="G163" ca="1">_xlfn.IFS(
AND($B$11="Hə", $B$3="İllik"), Z163,
AND($B$11="Hə", $B$3="Aylıq"), AA163,
$B$11="Yox", X163)</f>
        <v/>
      </c>
      <c r="H163" s="14" t="str" cm="1">
        <f t="array" aca="1" ref="H163" ca="1">_xlfn.IFS( G163="", "",
TRUE, ROUND( H162+I163-J163, 2) )</f>
        <v/>
      </c>
      <c r="I163" s="14" t="str" cm="1">
        <f t="array" aca="1" ref="I163" ca="1">_xlfn.IFS(G163="", "",
G163=last_payment_date, (J163-H162),
 TRUE,  -  (H162- H162* (1+$B$6)^ (_xlfn.DAYS(G163,G162)/365) )
)</f>
        <v/>
      </c>
      <c r="J163" s="14" t="str" cm="1">
        <f t="array" aca="1" ref="J163" ca="1">_xlfn.IFS(G163="", "",
TRUE, _xlfn.XLOOKUP(G163,  payment_dates, payments,0,0)
)</f>
        <v/>
      </c>
      <c r="L163" s="2" t="str" cm="1">
        <f t="array" aca="1" ref="L163" ca="1">_xlfn.IFS(
AND($B$11="Hə", $B$3="İllik"), AC163,
AND($B$11="Hə", $B$3="Aylıq"), AD163,
$B$11="Yox", AB163)</f>
        <v/>
      </c>
      <c r="M163" s="14" t="str" cm="1">
        <f t="array" aca="1" ref="M163" ca="1">_xlfn.IFS( L163="", "",
(M162-N163)&lt;=0.5, 0,
TRUE,  M162-N163)</f>
        <v/>
      </c>
      <c r="N163" s="15" t="str" cm="1">
        <f t="array" aca="1" ref="N163" ca="1">_xlfn.IFS(
L163="", "",
TRUE, MIN(M162, ROUND($M$14/ (last_rou_date - $B$2) * (L163-L162), 2) )
)</f>
        <v/>
      </c>
      <c r="P163" s="22" t="str">
        <f t="shared" ca="1" si="6"/>
        <v/>
      </c>
      <c r="Q163" s="14" t="str" cm="1">
        <f t="array" aca="1" ref="Q163" ca="1">_xlfn.IFS(P163="","",
$B$11="Hə", _xlfn.XLOOKUP(DATE(P163, 12, 31), rou_table_dates, rou_table_nbvs,0, 0),
TRUE,  MAX(0, ROUND($M$14 - $M$14/ (last_rou_date - $B$2) * (DATE(P163,12,31) - $B$2), 2) )
)</f>
        <v/>
      </c>
      <c r="R163" s="57" t="str" cm="1">
        <f t="array" aca="1" ref="R163" ca="1">_xlfn.IFS(P163="","",
$B$11="Hə", _xlfn.XLOOKUP(DATE(P163, 12, 31), lease_table_dates, lease_table_balances,0, 0),
TRUE, IFERROR( XNPV($B$6, IF(payment_dates &gt;DATE(P163, 12, 31), payments,  0),  IF(payment_dates &gt;DATE(P163, 12, 31), payment_dates,  DATE(P163, 12, 31))    ),0)
)</f>
        <v/>
      </c>
      <c r="S163" s="14" t="str" cm="1">
        <f t="array" aca="1" ref="S163" ca="1">_xlfn.IFS(P163="","",
TRUE,  MIN( MIN(Q162, $M$14), ROUND($M$14/ (last_rou_date - $B$2) * (DATE(P163,12,31) - MAX($B$2, DATE(P163-1, 12, 31))), 2) )
)</f>
        <v/>
      </c>
      <c r="T163" s="15" t="str" cm="1">
        <f t="array" aca="1" ref="T163" ca="1">_xlfn.IFS(P163="", "",
ISTEXT(R162), R163- (H163 - SUMIFS( lease_table_payments, lease_table_years, P163) -$AG$14 ),
AND(ISNUMBER(R162), R163&lt;&gt;""),   R163- (R162 - SUMIFS( lease_table_payments, lease_table_years, P163) )
)</f>
        <v/>
      </c>
      <c r="U163" s="14"/>
      <c r="V163" s="73">
        <f t="shared" si="8"/>
        <v>150</v>
      </c>
      <c r="W163" s="74" t="str" cm="1">
        <f t="array" ref="W163">_xlfn.IFS(
OR(W162=$B$4, W162=""),"",
TRUE,W162+1
)</f>
        <v/>
      </c>
      <c r="X163" s="75" t="str" cm="1">
        <f t="array" ref="X163">_xlfn.IFS(X162="","",
W163="", "",
AND($B$3="İllik"),DATE(YEAR(X162)+1,MONTH(X162),DAY(X162) ),
AND($B$3="Aylıq", $AH$14="Not end"), EDATE(X162,1),
AND($B$3="Aylıq", $AH$14="End"), EOMONTH(X162,1)
)</f>
        <v/>
      </c>
      <c r="Y163" s="75" t="str" cm="1">
        <f t="array" aca="1" ref="Y163" ca="1">_xlfn.IFS(
AND($B$7="Dövrün əvvəlində", Y162&lt;=last_rou_date), DATE(YEAR(Y162)+1, 12, 31),
AND($B$7="Dövrün sonunda", Y162&lt;=last_payment_date), DATE(YEAR(Y162)+1, 12, 31),
TRUE, ""
)</f>
        <v/>
      </c>
      <c r="Z163" s="75" t="str" cm="1">
        <f t="array" aca="1" ref="Z163" ca="1">_xlfn.IFS(
AND($AN$14="Not year_end", Z162&gt;last_payment_date), "",
AND($AN$14="Year_end", Z162&gt;=last_payment_date), "",
AND($AN$14="Year_end"), DATE(YEAR(Z162+1), 12, 31),
AND($AN$14="Not year_end", MONTH(Z162)=12, DAY(Z162)=31), DATE(YEAR(Z161)+1, MONTH(Z161), DAY(Z161)),
AND($AN$14="Not year_end", OR(MONTH(Z162)&lt;&gt;12, DAY(Z162)&lt;&gt;31) ), DATE(YEAR(Z162), 12, 31)
)</f>
        <v/>
      </c>
      <c r="AA163" s="75" t="str" cm="1">
        <f t="array" aca="1" ref="AA163" ca="1">_xlfn.IFS(AA162="", "",
AND(AA162=last_payment_date, OR(MONTH(AA162)&lt;&gt;12, DAY(AA162)&lt;&gt;31) ), DATE(YEAR(AA162), 12, 31),
AND(MONTH(AA162)=12, DAY(AA162)=31, AA162&gt;=last_payment_date), "",
AND(MONTH(AA162)=12, DAY(AA162)&lt;&gt;31),  EOMONTH(AA162,0),
AND(MONTH(AA162)=12, DAY(AA162)=31, $AH$14="Not end"),  EDATE(AA161,1),
AND($AH$14="Not end"), EDATE(AA162, 1),
AND($AH$14="End"), EOMONTH(AA162, 1)
)</f>
        <v/>
      </c>
      <c r="AB163" s="75" t="str" cm="1">
        <f t="array" aca="1" ref="AB163" ca="1">_xlfn.IFS(AB162="","",
AND(AB162=last_rou_date), "",
AND($B$3="İllik"),DATE(YEAR(AB162)+1,MONTH(AB162),DAY(AB162) ),
AND($B$3="Aylıq", $AH$14="Not end"), EDATE(AB162,1),
AND($B$3="Aylıq", $AH$14="End"), EOMONTH(AB162,1)
)</f>
        <v/>
      </c>
      <c r="AC163" s="75" t="str" cm="1">
        <f t="array" aca="1" ref="AC163" ca="1">_xlfn.IFS(
AND($AN$14="Not year_end", AC162&gt;last_rou_date), "",
AND($AN$14="Year_end", AC162&gt;=last_rou_date), "",
AND($AN$14="Year_end"), DATE(YEAR(AC162+1), 12, 31),
AND($AN$14="Not year_end", MONTH(AC162)=12, DAY(AC162)=31), DATE(YEAR(AC161)+1, MONTH(AC161), DAY(AC161)),
AND($AN$14="Not year_end", OR(MONTH(AC162)&lt;&gt;12, DAY(AC162)&lt;&gt;31) ), DATE(YEAR(AC162), 12, 31)
)</f>
        <v/>
      </c>
      <c r="AD163" s="75" t="str" cm="1">
        <f t="array" aca="1" ref="AD163" ca="1">_xlfn.IFS(AD162="", "",
AND(AD162=last_rou_date, OR(MONTH(AD162)&lt;&gt;12, DAY(AD162)&lt;&gt;31) ), DATE(YEAR(AD162), 12, 31),
AND(MONTH(AD162)=12, DAY(AD162)=31, AD162&gt;=last_rou_date), "",
AND(MONTH(AD162)=12, DAY(AD162)&lt;&gt;31),  EOMONTH(AD162,0),
AND(MONTH(AD162)=12, DAY(AD162)=31, $AH$14="Not end"),  EDATE(AD161,1),
AND($AH$14="Not end"), EDATE(AD162, 1),
AND($AH$14="End"), EOMONTH(AD162, 1)
)</f>
        <v/>
      </c>
      <c r="AE163" s="68" t="str" cm="1">
        <f t="array" ref="AE163">_xlfn.IFS(W163="", "",
AND(W163&gt;0, W163&lt;=$B$4, $C$2="İllik artım, faiz olaraq", $D$2&gt;0, $B$3="İllik"), $B$5*((1+$D$2)^(W163-1)),
AND(W163&gt;0, W163&lt;=$B$4, $C$2="İllik artım, faiz olaraq", $D$2&gt;0, $B$3="Aylıq"), $B$5*((1+$D$2)^ROUNDDOWN((W163-1)/12,0)),
AND(W163=1, $C$2="Aşağıdakı kimi dəyişir", ), $B$5,
AND(W163&gt;1, W163&lt;=$B$4, $C$2="Aşağıdakı kimi dəyişir"), IFERROR(VLOOKUP(W163, $C$4:$D$7, 2, FALSE), AE162),
AND(W163&gt;0, W163&lt;=$B$4), $B$5,
TRUE,0 )</f>
        <v/>
      </c>
      <c r="AF163" s="76" t="str">
        <f t="shared" ca="1" si="7"/>
        <v/>
      </c>
    </row>
    <row r="164" spans="1:32" x14ac:dyDescent="0.4">
      <c r="A164" s="13" cm="1">
        <f t="array" aca="1" ref="A164" ca="1">_xlfn.IFS(
AND(SUMIFS(lease_table_interest_accruals, lease_table_dates, A163)&gt;0, COUNTIFS($E$14:E163, "Interest accrual", $A$14:A163, A163)=0),  A163,
AND(SUMIFS(lease_table_payments, lease_table_dates, A163)&gt;0, COUNTIFS($E$14:E163, "Payment", $A$14:A163, A163)=0),  A163,
AND(SUMIFS(rou_table_deprs, rou_table_dates, A163)&gt;0, COUNTIFS($E$14:E163, "Depreciation", $A$14:A163, A163)=0),  A163,
TRUE,  IFERROR(INDEX(rou_table_dates,  MATCH(A163, rou_table_dates)+1, ), "")
)</f>
        <v>46160</v>
      </c>
      <c r="B164" s="1" t="str" cm="1">
        <f t="array" aca="1" ref="B164" ca="1">_xlfn.IFS(
AND(E164="Payment", A164=$B$2), $AM$14,
E164="Payment", $AM$15,
E164="Interest accrual", $AM$18,
E164="Depreciation", $AM$17,
TRUE, "")</f>
        <v>Faiz xərci</v>
      </c>
      <c r="C164" s="1" t="str" cm="1">
        <f t="array" aca="1" ref="C164" ca="1">_xlfn.IFS(
E164="Payment", $AM$19,
E164="Interest accrual", $AM$15,
E164="Depreciation", $AM$16,
TRUE, "")</f>
        <v>Lizinq öhdəliyi</v>
      </c>
      <c r="D164" s="14" cm="1">
        <f t="array" aca="1" ref="D164" ca="1">_xlfn.IFS(
E164="Payment", _xlfn.XLOOKUP(A164, lease_table_dates, lease_table_payments, 0, 0),
E164="Interest accrual", _xlfn.XLOOKUP(A164, lease_table_dates, lease_table_interest_accruals, 0, 0),
E164="Depreciation", _xlfn.XLOOKUP(A164, rou_table_dates, rou_table_deprs, 0, 0),
TRUE, ""
)</f>
        <v>31.739999999999782</v>
      </c>
      <c r="E164" s="7" t="str" cm="1">
        <f t="array" aca="1" ref="E164" ca="1">_xlfn.IFS(
AND(SUMIFS(lease_table_interest_accruals, lease_table_dates, A164)&gt;0, COUNTIFS($E$14:E163, "Interest accrual", $A$14:A163, A164)=0), "Interest accrual",
AND(SUMIFS(lease_table_payments, lease_table_dates, A164)&gt;0, COUNTIFS($E$14:E163, "Payment", $A$14:A163, A164)=0), "Payment",
AND(SUMIFS(rou_table_deprs, rou_table_dates, A164)&gt;0, COUNTIFS($E$14:E163, "Depreciation", $A$14:A163, A164)=0), "Depreciation",
TRUE,  ""
)</f>
        <v>Interest accrual</v>
      </c>
      <c r="G164" s="13" t="str" cm="1">
        <f t="array" aca="1" ref="G164" ca="1">_xlfn.IFS(
AND($B$11="Hə", $B$3="İllik"), Z164,
AND($B$11="Hə", $B$3="Aylıq"), AA164,
$B$11="Yox", X164)</f>
        <v/>
      </c>
      <c r="H164" s="14" t="str" cm="1">
        <f t="array" aca="1" ref="H164" ca="1">_xlfn.IFS( G164="", "",
TRUE, ROUND( H163+I164-J164, 2) )</f>
        <v/>
      </c>
      <c r="I164" s="14" t="str" cm="1">
        <f t="array" aca="1" ref="I164" ca="1">_xlfn.IFS(G164="", "",
G164=last_payment_date, (J164-H163),
 TRUE,  -  (H163- H163* (1+$B$6)^ (_xlfn.DAYS(G164,G163)/365) )
)</f>
        <v/>
      </c>
      <c r="J164" s="14" t="str" cm="1">
        <f t="array" aca="1" ref="J164" ca="1">_xlfn.IFS(G164="", "",
TRUE, _xlfn.XLOOKUP(G164,  payment_dates, payments,0,0)
)</f>
        <v/>
      </c>
      <c r="L164" s="2" t="str" cm="1">
        <f t="array" aca="1" ref="L164" ca="1">_xlfn.IFS(
AND($B$11="Hə", $B$3="İllik"), AC164,
AND($B$11="Hə", $B$3="Aylıq"), AD164,
$B$11="Yox", AB164)</f>
        <v/>
      </c>
      <c r="M164" s="14" t="str" cm="1">
        <f t="array" aca="1" ref="M164" ca="1">_xlfn.IFS( L164="", "",
(M163-N164)&lt;=0.5, 0,
TRUE,  M163-N164)</f>
        <v/>
      </c>
      <c r="N164" s="15" t="str" cm="1">
        <f t="array" aca="1" ref="N164" ca="1">_xlfn.IFS(
L164="", "",
TRUE, MIN(M163, ROUND($M$14/ (last_rou_date - $B$2) * (L164-L163), 2) )
)</f>
        <v/>
      </c>
      <c r="P164" s="22" t="str">
        <f t="shared" ca="1" si="6"/>
        <v/>
      </c>
      <c r="Q164" s="14" t="str" cm="1">
        <f t="array" aca="1" ref="Q164" ca="1">_xlfn.IFS(P164="","",
$B$11="Hə", _xlfn.XLOOKUP(DATE(P164, 12, 31), rou_table_dates, rou_table_nbvs,0, 0),
TRUE,  MAX(0, ROUND($M$14 - $M$14/ (last_rou_date - $B$2) * (DATE(P164,12,31) - $B$2), 2) )
)</f>
        <v/>
      </c>
      <c r="R164" s="57" t="str" cm="1">
        <f t="array" aca="1" ref="R164" ca="1">_xlfn.IFS(P164="","",
$B$11="Hə", _xlfn.XLOOKUP(DATE(P164, 12, 31), lease_table_dates, lease_table_balances,0, 0),
TRUE, IFERROR( XNPV($B$6, IF(payment_dates &gt;DATE(P164, 12, 31), payments,  0),  IF(payment_dates &gt;DATE(P164, 12, 31), payment_dates,  DATE(P164, 12, 31))    ),0)
)</f>
        <v/>
      </c>
      <c r="S164" s="14" t="str" cm="1">
        <f t="array" aca="1" ref="S164" ca="1">_xlfn.IFS(P164="","",
TRUE,  MIN( MIN(Q163, $M$14), ROUND($M$14/ (last_rou_date - $B$2) * (DATE(P164,12,31) - MAX($B$2, DATE(P164-1, 12, 31))), 2) )
)</f>
        <v/>
      </c>
      <c r="T164" s="15" t="str" cm="1">
        <f t="array" aca="1" ref="T164" ca="1">_xlfn.IFS(P164="", "",
ISTEXT(R163), R164- (H164 - SUMIFS( lease_table_payments, lease_table_years, P164) -$AG$14 ),
AND(ISNUMBER(R163), R164&lt;&gt;""),   R164- (R163 - SUMIFS( lease_table_payments, lease_table_years, P164) )
)</f>
        <v/>
      </c>
      <c r="U164" s="14"/>
      <c r="V164" s="73">
        <f t="shared" si="8"/>
        <v>151</v>
      </c>
      <c r="W164" s="74" t="str" cm="1">
        <f t="array" ref="W164">_xlfn.IFS(
OR(W163=$B$4, W163=""),"",
TRUE,W163+1
)</f>
        <v/>
      </c>
      <c r="X164" s="75" t="str" cm="1">
        <f t="array" ref="X164">_xlfn.IFS(X163="","",
W164="", "",
AND($B$3="İllik"),DATE(YEAR(X163)+1,MONTH(X163),DAY(X163) ),
AND($B$3="Aylıq", $AH$14="Not end"), EDATE(X163,1),
AND($B$3="Aylıq", $AH$14="End"), EOMONTH(X163,1)
)</f>
        <v/>
      </c>
      <c r="Y164" s="75" t="str" cm="1">
        <f t="array" aca="1" ref="Y164" ca="1">_xlfn.IFS(
AND($B$7="Dövrün əvvəlində", Y163&lt;=last_rou_date), DATE(YEAR(Y163)+1, 12, 31),
AND($B$7="Dövrün sonunda", Y163&lt;=last_payment_date), DATE(YEAR(Y163)+1, 12, 31),
TRUE, ""
)</f>
        <v/>
      </c>
      <c r="Z164" s="75" t="str" cm="1">
        <f t="array" aca="1" ref="Z164" ca="1">_xlfn.IFS(
AND($AN$14="Not year_end", Z163&gt;last_payment_date), "",
AND($AN$14="Year_end", Z163&gt;=last_payment_date), "",
AND($AN$14="Year_end"), DATE(YEAR(Z163+1), 12, 31),
AND($AN$14="Not year_end", MONTH(Z163)=12, DAY(Z163)=31), DATE(YEAR(Z162)+1, MONTH(Z162), DAY(Z162)),
AND($AN$14="Not year_end", OR(MONTH(Z163)&lt;&gt;12, DAY(Z163)&lt;&gt;31) ), DATE(YEAR(Z163), 12, 31)
)</f>
        <v/>
      </c>
      <c r="AA164" s="75" t="str" cm="1">
        <f t="array" aca="1" ref="AA164" ca="1">_xlfn.IFS(AA163="", "",
AND(AA163=last_payment_date, OR(MONTH(AA163)&lt;&gt;12, DAY(AA163)&lt;&gt;31) ), DATE(YEAR(AA163), 12, 31),
AND(MONTH(AA163)=12, DAY(AA163)=31, AA163&gt;=last_payment_date), "",
AND(MONTH(AA163)=12, DAY(AA163)&lt;&gt;31),  EOMONTH(AA163,0),
AND(MONTH(AA163)=12, DAY(AA163)=31, $AH$14="Not end"),  EDATE(AA162,1),
AND($AH$14="Not end"), EDATE(AA163, 1),
AND($AH$14="End"), EOMONTH(AA163, 1)
)</f>
        <v/>
      </c>
      <c r="AB164" s="75" t="str" cm="1">
        <f t="array" aca="1" ref="AB164" ca="1">_xlfn.IFS(AB163="","",
AND(AB163=last_rou_date), "",
AND($B$3="İllik"),DATE(YEAR(AB163)+1,MONTH(AB163),DAY(AB163) ),
AND($B$3="Aylıq", $AH$14="Not end"), EDATE(AB163,1),
AND($B$3="Aylıq", $AH$14="End"), EOMONTH(AB163,1)
)</f>
        <v/>
      </c>
      <c r="AC164" s="75" t="str" cm="1">
        <f t="array" aca="1" ref="AC164" ca="1">_xlfn.IFS(
AND($AN$14="Not year_end", AC163&gt;last_rou_date), "",
AND($AN$14="Year_end", AC163&gt;=last_rou_date), "",
AND($AN$14="Year_end"), DATE(YEAR(AC163+1), 12, 31),
AND($AN$14="Not year_end", MONTH(AC163)=12, DAY(AC163)=31), DATE(YEAR(AC162)+1, MONTH(AC162), DAY(AC162)),
AND($AN$14="Not year_end", OR(MONTH(AC163)&lt;&gt;12, DAY(AC163)&lt;&gt;31) ), DATE(YEAR(AC163), 12, 31)
)</f>
        <v/>
      </c>
      <c r="AD164" s="75" t="str" cm="1">
        <f t="array" aca="1" ref="AD164" ca="1">_xlfn.IFS(AD163="", "",
AND(AD163=last_rou_date, OR(MONTH(AD163)&lt;&gt;12, DAY(AD163)&lt;&gt;31) ), DATE(YEAR(AD163), 12, 31),
AND(MONTH(AD163)=12, DAY(AD163)=31, AD163&gt;=last_rou_date), "",
AND(MONTH(AD163)=12, DAY(AD163)&lt;&gt;31),  EOMONTH(AD163,0),
AND(MONTH(AD163)=12, DAY(AD163)=31, $AH$14="Not end"),  EDATE(AD162,1),
AND($AH$14="Not end"), EDATE(AD163, 1),
AND($AH$14="End"), EOMONTH(AD163, 1)
)</f>
        <v/>
      </c>
      <c r="AE164" s="68" t="str" cm="1">
        <f t="array" ref="AE164">_xlfn.IFS(W164="", "",
AND(W164&gt;0, W164&lt;=$B$4, $C$2="İllik artım, faiz olaraq", $D$2&gt;0, $B$3="İllik"), $B$5*((1+$D$2)^(W164-1)),
AND(W164&gt;0, W164&lt;=$B$4, $C$2="İllik artım, faiz olaraq", $D$2&gt;0, $B$3="Aylıq"), $B$5*((1+$D$2)^ROUNDDOWN((W164-1)/12,0)),
AND(W164=1, $C$2="Aşağıdakı kimi dəyişir", ), $B$5,
AND(W164&gt;1, W164&lt;=$B$4, $C$2="Aşağıdakı kimi dəyişir"), IFERROR(VLOOKUP(W164, $C$4:$D$7, 2, FALSE), AE163),
AND(W164&gt;0, W164&lt;=$B$4), $B$5,
TRUE,0 )</f>
        <v/>
      </c>
      <c r="AF164" s="76" t="str">
        <f t="shared" ca="1" si="7"/>
        <v/>
      </c>
    </row>
    <row r="165" spans="1:32" x14ac:dyDescent="0.4">
      <c r="A165" s="13" cm="1">
        <f t="array" aca="1" ref="A165" ca="1">_xlfn.IFS(
AND(SUMIFS(lease_table_interest_accruals, lease_table_dates, A164)&gt;0, COUNTIFS($E$14:E164, "Interest accrual", $A$14:A164, A164)=0),  A164,
AND(SUMIFS(lease_table_payments, lease_table_dates, A164)&gt;0, COUNTIFS($E$14:E164, "Payment", $A$14:A164, A164)=0),  A164,
AND(SUMIFS(rou_table_deprs, rou_table_dates, A164)&gt;0, COUNTIFS($E$14:E164, "Depreciation", $A$14:A164, A164)=0),  A164,
TRUE,  IFERROR(INDEX(rou_table_dates,  MATCH(A164, rou_table_dates)+1, ), "")
)</f>
        <v>46160</v>
      </c>
      <c r="B165" s="1" t="str" cm="1">
        <f t="array" aca="1" ref="B165" ca="1">_xlfn.IFS(
AND(E165="Payment", A165=$B$2), $AM$14,
E165="Payment", $AM$15,
E165="Interest accrual", $AM$18,
E165="Depreciation", $AM$17,
TRUE, "")</f>
        <v>Lizinq öhdəliyi</v>
      </c>
      <c r="C165" s="1" t="str" cm="1">
        <f t="array" aca="1" ref="C165" ca="1">_xlfn.IFS(
E165="Payment", $AM$19,
E165="Interest accrual", $AM$15,
E165="Depreciation", $AM$16,
TRUE, "")</f>
        <v>Pul vəsaitləri/Kreditor borcları</v>
      </c>
      <c r="D165" s="14" cm="1">
        <f t="array" aca="1" ref="D165" ca="1">_xlfn.IFS(
E165="Payment", _xlfn.XLOOKUP(A165, lease_table_dates, lease_table_payments, 0, 0),
E165="Interest accrual", _xlfn.XLOOKUP(A165, lease_table_dates, lease_table_interest_accruals, 0, 0),
E165="Depreciation", _xlfn.XLOOKUP(A165, rou_table_dates, rou_table_deprs, 0, 0),
TRUE, ""
)</f>
        <v>3400</v>
      </c>
      <c r="E165" s="7" t="str" cm="1">
        <f t="array" aca="1" ref="E165" ca="1">_xlfn.IFS(
AND(SUMIFS(lease_table_interest_accruals, lease_table_dates, A165)&gt;0, COUNTIFS($E$14:E164, "Interest accrual", $A$14:A164, A165)=0), "Interest accrual",
AND(SUMIFS(lease_table_payments, lease_table_dates, A165)&gt;0, COUNTIFS($E$14:E164, "Payment", $A$14:A164, A165)=0), "Payment",
AND(SUMIFS(rou_table_deprs, rou_table_dates, A165)&gt;0, COUNTIFS($E$14:E164, "Depreciation", $A$14:A164, A165)=0), "Depreciation",
TRUE,  ""
)</f>
        <v>Payment</v>
      </c>
      <c r="G165" s="13" t="str" cm="1">
        <f t="array" aca="1" ref="G165" ca="1">_xlfn.IFS(
AND($B$11="Hə", $B$3="İllik"), Z165,
AND($B$11="Hə", $B$3="Aylıq"), AA165,
$B$11="Yox", X165)</f>
        <v/>
      </c>
      <c r="H165" s="14" t="str" cm="1">
        <f t="array" aca="1" ref="H165" ca="1">_xlfn.IFS( G165="", "",
TRUE, ROUND( H164+I165-J165, 2) )</f>
        <v/>
      </c>
      <c r="I165" s="14" t="str" cm="1">
        <f t="array" aca="1" ref="I165" ca="1">_xlfn.IFS(G165="", "",
G165=last_payment_date, (J165-H164),
 TRUE,  -  (H164- H164* (1+$B$6)^ (_xlfn.DAYS(G165,G164)/365) )
)</f>
        <v/>
      </c>
      <c r="J165" s="14" t="str" cm="1">
        <f t="array" aca="1" ref="J165" ca="1">_xlfn.IFS(G165="", "",
TRUE, _xlfn.XLOOKUP(G165,  payment_dates, payments,0,0)
)</f>
        <v/>
      </c>
      <c r="L165" s="2" t="str" cm="1">
        <f t="array" aca="1" ref="L165" ca="1">_xlfn.IFS(
AND($B$11="Hə", $B$3="İllik"), AC165,
AND($B$11="Hə", $B$3="Aylıq"), AD165,
$B$11="Yox", AB165)</f>
        <v/>
      </c>
      <c r="M165" s="14" t="str" cm="1">
        <f t="array" aca="1" ref="M165" ca="1">_xlfn.IFS( L165="", "",
(M164-N165)&lt;=0.5, 0,
TRUE,  M164-N165)</f>
        <v/>
      </c>
      <c r="N165" s="15" t="str" cm="1">
        <f t="array" aca="1" ref="N165" ca="1">_xlfn.IFS(
L165="", "",
TRUE, MIN(M164, ROUND($M$14/ (last_rou_date - $B$2) * (L165-L164), 2) )
)</f>
        <v/>
      </c>
      <c r="P165" s="22" t="str">
        <f t="shared" ca="1" si="6"/>
        <v/>
      </c>
      <c r="Q165" s="14" t="str" cm="1">
        <f t="array" aca="1" ref="Q165" ca="1">_xlfn.IFS(P165="","",
$B$11="Hə", _xlfn.XLOOKUP(DATE(P165, 12, 31), rou_table_dates, rou_table_nbvs,0, 0),
TRUE,  MAX(0, ROUND($M$14 - $M$14/ (last_rou_date - $B$2) * (DATE(P165,12,31) - $B$2), 2) )
)</f>
        <v/>
      </c>
      <c r="R165" s="57" t="str" cm="1">
        <f t="array" aca="1" ref="R165" ca="1">_xlfn.IFS(P165="","",
$B$11="Hə", _xlfn.XLOOKUP(DATE(P165, 12, 31), lease_table_dates, lease_table_balances,0, 0),
TRUE, IFERROR( XNPV($B$6, IF(payment_dates &gt;DATE(P165, 12, 31), payments,  0),  IF(payment_dates &gt;DATE(P165, 12, 31), payment_dates,  DATE(P165, 12, 31))    ),0)
)</f>
        <v/>
      </c>
      <c r="S165" s="14" t="str" cm="1">
        <f t="array" aca="1" ref="S165" ca="1">_xlfn.IFS(P165="","",
TRUE,  MIN( MIN(Q164, $M$14), ROUND($M$14/ (last_rou_date - $B$2) * (DATE(P165,12,31) - MAX($B$2, DATE(P165-1, 12, 31))), 2) )
)</f>
        <v/>
      </c>
      <c r="T165" s="15" t="str" cm="1">
        <f t="array" aca="1" ref="T165" ca="1">_xlfn.IFS(P165="", "",
ISTEXT(R164), R165- (H165 - SUMIFS( lease_table_payments, lease_table_years, P165) -$AG$14 ),
AND(ISNUMBER(R164), R165&lt;&gt;""),   R165- (R164 - SUMIFS( lease_table_payments, lease_table_years, P165) )
)</f>
        <v/>
      </c>
      <c r="U165" s="14"/>
      <c r="V165" s="73">
        <f t="shared" si="8"/>
        <v>152</v>
      </c>
      <c r="W165" s="74" t="str" cm="1">
        <f t="array" ref="W165">_xlfn.IFS(
OR(W164=$B$4, W164=""),"",
TRUE,W164+1
)</f>
        <v/>
      </c>
      <c r="X165" s="75" t="str" cm="1">
        <f t="array" ref="X165">_xlfn.IFS(X164="","",
W165="", "",
AND($B$3="İllik"),DATE(YEAR(X164)+1,MONTH(X164),DAY(X164) ),
AND($B$3="Aylıq", $AH$14="Not end"), EDATE(X164,1),
AND($B$3="Aylıq", $AH$14="End"), EOMONTH(X164,1)
)</f>
        <v/>
      </c>
      <c r="Y165" s="75" t="str" cm="1">
        <f t="array" aca="1" ref="Y165" ca="1">_xlfn.IFS(
AND($B$7="Dövrün əvvəlində", Y164&lt;=last_rou_date), DATE(YEAR(Y164)+1, 12, 31),
AND($B$7="Dövrün sonunda", Y164&lt;=last_payment_date), DATE(YEAR(Y164)+1, 12, 31),
TRUE, ""
)</f>
        <v/>
      </c>
      <c r="Z165" s="75" t="str" cm="1">
        <f t="array" aca="1" ref="Z165" ca="1">_xlfn.IFS(
AND($AN$14="Not year_end", Z164&gt;last_payment_date), "",
AND($AN$14="Year_end", Z164&gt;=last_payment_date), "",
AND($AN$14="Year_end"), DATE(YEAR(Z164+1), 12, 31),
AND($AN$14="Not year_end", MONTH(Z164)=12, DAY(Z164)=31), DATE(YEAR(Z163)+1, MONTH(Z163), DAY(Z163)),
AND($AN$14="Not year_end", OR(MONTH(Z164)&lt;&gt;12, DAY(Z164)&lt;&gt;31) ), DATE(YEAR(Z164), 12, 31)
)</f>
        <v/>
      </c>
      <c r="AA165" s="75" t="str" cm="1">
        <f t="array" aca="1" ref="AA165" ca="1">_xlfn.IFS(AA164="", "",
AND(AA164=last_payment_date, OR(MONTH(AA164)&lt;&gt;12, DAY(AA164)&lt;&gt;31) ), DATE(YEAR(AA164), 12, 31),
AND(MONTH(AA164)=12, DAY(AA164)=31, AA164&gt;=last_payment_date), "",
AND(MONTH(AA164)=12, DAY(AA164)&lt;&gt;31),  EOMONTH(AA164,0),
AND(MONTH(AA164)=12, DAY(AA164)=31, $AH$14="Not end"),  EDATE(AA163,1),
AND($AH$14="Not end"), EDATE(AA164, 1),
AND($AH$14="End"), EOMONTH(AA164, 1)
)</f>
        <v/>
      </c>
      <c r="AB165" s="75" t="str" cm="1">
        <f t="array" aca="1" ref="AB165" ca="1">_xlfn.IFS(AB164="","",
AND(AB164=last_rou_date), "",
AND($B$3="İllik"),DATE(YEAR(AB164)+1,MONTH(AB164),DAY(AB164) ),
AND($B$3="Aylıq", $AH$14="Not end"), EDATE(AB164,1),
AND($B$3="Aylıq", $AH$14="End"), EOMONTH(AB164,1)
)</f>
        <v/>
      </c>
      <c r="AC165" s="75" t="str" cm="1">
        <f t="array" aca="1" ref="AC165" ca="1">_xlfn.IFS(
AND($AN$14="Not year_end", AC164&gt;last_rou_date), "",
AND($AN$14="Year_end", AC164&gt;=last_rou_date), "",
AND($AN$14="Year_end"), DATE(YEAR(AC164+1), 12, 31),
AND($AN$14="Not year_end", MONTH(AC164)=12, DAY(AC164)=31), DATE(YEAR(AC163)+1, MONTH(AC163), DAY(AC163)),
AND($AN$14="Not year_end", OR(MONTH(AC164)&lt;&gt;12, DAY(AC164)&lt;&gt;31) ), DATE(YEAR(AC164), 12, 31)
)</f>
        <v/>
      </c>
      <c r="AD165" s="75" t="str" cm="1">
        <f t="array" aca="1" ref="AD165" ca="1">_xlfn.IFS(AD164="", "",
AND(AD164=last_rou_date, OR(MONTH(AD164)&lt;&gt;12, DAY(AD164)&lt;&gt;31) ), DATE(YEAR(AD164), 12, 31),
AND(MONTH(AD164)=12, DAY(AD164)=31, AD164&gt;=last_rou_date), "",
AND(MONTH(AD164)=12, DAY(AD164)&lt;&gt;31),  EOMONTH(AD164,0),
AND(MONTH(AD164)=12, DAY(AD164)=31, $AH$14="Not end"),  EDATE(AD163,1),
AND($AH$14="Not end"), EDATE(AD164, 1),
AND($AH$14="End"), EOMONTH(AD164, 1)
)</f>
        <v/>
      </c>
      <c r="AE165" s="68" t="str" cm="1">
        <f t="array" ref="AE165">_xlfn.IFS(W165="", "",
AND(W165&gt;0, W165&lt;=$B$4, $C$2="İllik artım, faiz olaraq", $D$2&gt;0, $B$3="İllik"), $B$5*((1+$D$2)^(W165-1)),
AND(W165&gt;0, W165&lt;=$B$4, $C$2="İllik artım, faiz olaraq", $D$2&gt;0, $B$3="Aylıq"), $B$5*((1+$D$2)^ROUNDDOWN((W165-1)/12,0)),
AND(W165=1, $C$2="Aşağıdakı kimi dəyişir", ), $B$5,
AND(W165&gt;1, W165&lt;=$B$4, $C$2="Aşağıdakı kimi dəyişir"), IFERROR(VLOOKUP(W165, $C$4:$D$7, 2, FALSE), AE164),
AND(W165&gt;0, W165&lt;=$B$4), $B$5,
TRUE,0 )</f>
        <v/>
      </c>
      <c r="AF165" s="76" t="str">
        <f t="shared" ca="1" si="7"/>
        <v/>
      </c>
    </row>
    <row r="166" spans="1:32" x14ac:dyDescent="0.4">
      <c r="A166" s="13" cm="1">
        <f t="array" aca="1" ref="A166" ca="1">_xlfn.IFS(
AND(SUMIFS(lease_table_interest_accruals, lease_table_dates, A165)&gt;0, COUNTIFS($E$14:E165, "Interest accrual", $A$14:A165, A165)=0),  A165,
AND(SUMIFS(lease_table_payments, lease_table_dates, A165)&gt;0, COUNTIFS($E$14:E165, "Payment", $A$14:A165, A165)=0),  A165,
AND(SUMIFS(rou_table_deprs, rou_table_dates, A165)&gt;0, COUNTIFS($E$14:E165, "Depreciation", $A$14:A165, A165)=0),  A165,
TRUE,  IFERROR(INDEX(rou_table_dates,  MATCH(A165, rou_table_dates)+1, ), "")
)</f>
        <v>46160</v>
      </c>
      <c r="B166" s="1" t="str" cm="1">
        <f t="array" aca="1" ref="B166" ca="1">_xlfn.IFS(
AND(E166="Payment", A166=$B$2), $AM$14,
E166="Payment", $AM$15,
E166="Interest accrual", $AM$18,
E166="Depreciation", $AM$17,
TRUE, "")</f>
        <v>Amortizasiya xərci</v>
      </c>
      <c r="C166" s="1" t="str" cm="1">
        <f t="array" aca="1" ref="C166" ca="1">_xlfn.IFS(
E166="Payment", $AM$19,
E166="Interest accrual", $AM$15,
E166="Depreciation", $AM$16,
TRUE, "")</f>
        <v>İstifadə hüququ - Yığılmış amortizasiya</v>
      </c>
      <c r="D166" s="14" cm="1">
        <f t="array" aca="1" ref="D166" ca="1">_xlfn.IFS(
E166="Payment", _xlfn.XLOOKUP(A166, lease_table_dates, lease_table_payments, 0, 0),
E166="Interest accrual", _xlfn.XLOOKUP(A166, lease_table_dates, lease_table_interest_accruals, 0, 0),
E166="Depreciation", _xlfn.XLOOKUP(A166, rou_table_dates, rou_table_deprs, 0, 0),
TRUE, ""
)</f>
        <v>2676.05</v>
      </c>
      <c r="E166" s="7" t="str" cm="1">
        <f t="array" aca="1" ref="E166" ca="1">_xlfn.IFS(
AND(SUMIFS(lease_table_interest_accruals, lease_table_dates, A166)&gt;0, COUNTIFS($E$14:E165, "Interest accrual", $A$14:A165, A166)=0), "Interest accrual",
AND(SUMIFS(lease_table_payments, lease_table_dates, A166)&gt;0, COUNTIFS($E$14:E165, "Payment", $A$14:A165, A166)=0), "Payment",
AND(SUMIFS(rou_table_deprs, rou_table_dates, A166)&gt;0, COUNTIFS($E$14:E165, "Depreciation", $A$14:A165, A166)=0), "Depreciation",
TRUE,  ""
)</f>
        <v>Depreciation</v>
      </c>
      <c r="G166" s="13" t="str" cm="1">
        <f t="array" aca="1" ref="G166" ca="1">_xlfn.IFS(
AND($B$11="Hə", $B$3="İllik"), Z166,
AND($B$11="Hə", $B$3="Aylıq"), AA166,
$B$11="Yox", X166)</f>
        <v/>
      </c>
      <c r="H166" s="14" t="str" cm="1">
        <f t="array" aca="1" ref="H166" ca="1">_xlfn.IFS( G166="", "",
TRUE, ROUND( H165+I166-J166, 2) )</f>
        <v/>
      </c>
      <c r="I166" s="14" t="str" cm="1">
        <f t="array" aca="1" ref="I166" ca="1">_xlfn.IFS(G166="", "",
G166=last_payment_date, (J166-H165),
 TRUE,  -  (H165- H165* (1+$B$6)^ (_xlfn.DAYS(G166,G165)/365) )
)</f>
        <v/>
      </c>
      <c r="J166" s="14" t="str" cm="1">
        <f t="array" aca="1" ref="J166" ca="1">_xlfn.IFS(G166="", "",
TRUE, _xlfn.XLOOKUP(G166,  payment_dates, payments,0,0)
)</f>
        <v/>
      </c>
      <c r="L166" s="2" t="str" cm="1">
        <f t="array" aca="1" ref="L166" ca="1">_xlfn.IFS(
AND($B$11="Hə", $B$3="İllik"), AC166,
AND($B$11="Hə", $B$3="Aylıq"), AD166,
$B$11="Yox", AB166)</f>
        <v/>
      </c>
      <c r="M166" s="14" t="str" cm="1">
        <f t="array" aca="1" ref="M166" ca="1">_xlfn.IFS( L166="", "",
(M165-N166)&lt;=0.5, 0,
TRUE,  M165-N166)</f>
        <v/>
      </c>
      <c r="N166" s="15" t="str" cm="1">
        <f t="array" aca="1" ref="N166" ca="1">_xlfn.IFS(
L166="", "",
TRUE, MIN(M165, ROUND($M$14/ (last_rou_date - $B$2) * (L166-L165), 2) )
)</f>
        <v/>
      </c>
      <c r="P166" s="22" t="str">
        <f t="shared" ca="1" si="6"/>
        <v/>
      </c>
      <c r="Q166" s="14" t="str" cm="1">
        <f t="array" aca="1" ref="Q166" ca="1">_xlfn.IFS(P166="","",
$B$11="Hə", _xlfn.XLOOKUP(DATE(P166, 12, 31), rou_table_dates, rou_table_nbvs,0, 0),
TRUE,  MAX(0, ROUND($M$14 - $M$14/ (last_rou_date - $B$2) * (DATE(P166,12,31) - $B$2), 2) )
)</f>
        <v/>
      </c>
      <c r="R166" s="57" t="str" cm="1">
        <f t="array" aca="1" ref="R166" ca="1">_xlfn.IFS(P166="","",
$B$11="Hə", _xlfn.XLOOKUP(DATE(P166, 12, 31), lease_table_dates, lease_table_balances,0, 0),
TRUE, IFERROR( XNPV($B$6, IF(payment_dates &gt;DATE(P166, 12, 31), payments,  0),  IF(payment_dates &gt;DATE(P166, 12, 31), payment_dates,  DATE(P166, 12, 31))    ),0)
)</f>
        <v/>
      </c>
      <c r="S166" s="14" t="str" cm="1">
        <f t="array" aca="1" ref="S166" ca="1">_xlfn.IFS(P166="","",
TRUE,  MIN( MIN(Q165, $M$14), ROUND($M$14/ (last_rou_date - $B$2) * (DATE(P166,12,31) - MAX($B$2, DATE(P166-1, 12, 31))), 2) )
)</f>
        <v/>
      </c>
      <c r="T166" s="15" t="str" cm="1">
        <f t="array" aca="1" ref="T166" ca="1">_xlfn.IFS(P166="", "",
ISTEXT(R165), R166- (H166 - SUMIFS( lease_table_payments, lease_table_years, P166) -$AG$14 ),
AND(ISNUMBER(R165), R166&lt;&gt;""),   R166- (R165 - SUMIFS( lease_table_payments, lease_table_years, P166) )
)</f>
        <v/>
      </c>
      <c r="U166" s="14"/>
      <c r="V166" s="73">
        <f t="shared" si="8"/>
        <v>153</v>
      </c>
      <c r="W166" s="74" t="str" cm="1">
        <f t="array" ref="W166">_xlfn.IFS(
OR(W165=$B$4, W165=""),"",
TRUE,W165+1
)</f>
        <v/>
      </c>
      <c r="X166" s="75" t="str" cm="1">
        <f t="array" ref="X166">_xlfn.IFS(X165="","",
W166="", "",
AND($B$3="İllik"),DATE(YEAR(X165)+1,MONTH(X165),DAY(X165) ),
AND($B$3="Aylıq", $AH$14="Not end"), EDATE(X165,1),
AND($B$3="Aylıq", $AH$14="End"), EOMONTH(X165,1)
)</f>
        <v/>
      </c>
      <c r="Y166" s="75" t="str" cm="1">
        <f t="array" aca="1" ref="Y166" ca="1">_xlfn.IFS(
AND($B$7="Dövrün əvvəlində", Y165&lt;=last_rou_date), DATE(YEAR(Y165)+1, 12, 31),
AND($B$7="Dövrün sonunda", Y165&lt;=last_payment_date), DATE(YEAR(Y165)+1, 12, 31),
TRUE, ""
)</f>
        <v/>
      </c>
      <c r="Z166" s="75" t="str" cm="1">
        <f t="array" aca="1" ref="Z166" ca="1">_xlfn.IFS(
AND($AN$14="Not year_end", Z165&gt;last_payment_date), "",
AND($AN$14="Year_end", Z165&gt;=last_payment_date), "",
AND($AN$14="Year_end"), DATE(YEAR(Z165+1), 12, 31),
AND($AN$14="Not year_end", MONTH(Z165)=12, DAY(Z165)=31), DATE(YEAR(Z164)+1, MONTH(Z164), DAY(Z164)),
AND($AN$14="Not year_end", OR(MONTH(Z165)&lt;&gt;12, DAY(Z165)&lt;&gt;31) ), DATE(YEAR(Z165), 12, 31)
)</f>
        <v/>
      </c>
      <c r="AA166" s="75" t="str" cm="1">
        <f t="array" aca="1" ref="AA166" ca="1">_xlfn.IFS(AA165="", "",
AND(AA165=last_payment_date, OR(MONTH(AA165)&lt;&gt;12, DAY(AA165)&lt;&gt;31) ), DATE(YEAR(AA165), 12, 31),
AND(MONTH(AA165)=12, DAY(AA165)=31, AA165&gt;=last_payment_date), "",
AND(MONTH(AA165)=12, DAY(AA165)&lt;&gt;31),  EOMONTH(AA165,0),
AND(MONTH(AA165)=12, DAY(AA165)=31, $AH$14="Not end"),  EDATE(AA164,1),
AND($AH$14="Not end"), EDATE(AA165, 1),
AND($AH$14="End"), EOMONTH(AA165, 1)
)</f>
        <v/>
      </c>
      <c r="AB166" s="75" t="str" cm="1">
        <f t="array" aca="1" ref="AB166" ca="1">_xlfn.IFS(AB165="","",
AND(AB165=last_rou_date), "",
AND($B$3="İllik"),DATE(YEAR(AB165)+1,MONTH(AB165),DAY(AB165) ),
AND($B$3="Aylıq", $AH$14="Not end"), EDATE(AB165,1),
AND($B$3="Aylıq", $AH$14="End"), EOMONTH(AB165,1)
)</f>
        <v/>
      </c>
      <c r="AC166" s="75" t="str" cm="1">
        <f t="array" aca="1" ref="AC166" ca="1">_xlfn.IFS(
AND($AN$14="Not year_end", AC165&gt;last_rou_date), "",
AND($AN$14="Year_end", AC165&gt;=last_rou_date), "",
AND($AN$14="Year_end"), DATE(YEAR(AC165+1), 12, 31),
AND($AN$14="Not year_end", MONTH(AC165)=12, DAY(AC165)=31), DATE(YEAR(AC164)+1, MONTH(AC164), DAY(AC164)),
AND($AN$14="Not year_end", OR(MONTH(AC165)&lt;&gt;12, DAY(AC165)&lt;&gt;31) ), DATE(YEAR(AC165), 12, 31)
)</f>
        <v/>
      </c>
      <c r="AD166" s="75" t="str" cm="1">
        <f t="array" aca="1" ref="AD166" ca="1">_xlfn.IFS(AD165="", "",
AND(AD165=last_rou_date, OR(MONTH(AD165)&lt;&gt;12, DAY(AD165)&lt;&gt;31) ), DATE(YEAR(AD165), 12, 31),
AND(MONTH(AD165)=12, DAY(AD165)=31, AD165&gt;=last_rou_date), "",
AND(MONTH(AD165)=12, DAY(AD165)&lt;&gt;31),  EOMONTH(AD165,0),
AND(MONTH(AD165)=12, DAY(AD165)=31, $AH$14="Not end"),  EDATE(AD164,1),
AND($AH$14="Not end"), EDATE(AD165, 1),
AND($AH$14="End"), EOMONTH(AD165, 1)
)</f>
        <v/>
      </c>
      <c r="AE166" s="68" t="str" cm="1">
        <f t="array" ref="AE166">_xlfn.IFS(W166="", "",
AND(W166&gt;0, W166&lt;=$B$4, $C$2="İllik artım, faiz olaraq", $D$2&gt;0, $B$3="İllik"), $B$5*((1+$D$2)^(W166-1)),
AND(W166&gt;0, W166&lt;=$B$4, $C$2="İllik artım, faiz olaraq", $D$2&gt;0, $B$3="Aylıq"), $B$5*((1+$D$2)^ROUNDDOWN((W166-1)/12,0)),
AND(W166=1, $C$2="Aşağıdakı kimi dəyişir", ), $B$5,
AND(W166&gt;1, W166&lt;=$B$4, $C$2="Aşağıdakı kimi dəyişir"), IFERROR(VLOOKUP(W166, $C$4:$D$7, 2, FALSE), AE165),
AND(W166&gt;0, W166&lt;=$B$4), $B$5,
TRUE,0 )</f>
        <v/>
      </c>
      <c r="AF166" s="76" t="str">
        <f t="shared" ca="1" si="7"/>
        <v/>
      </c>
    </row>
    <row r="167" spans="1:32" x14ac:dyDescent="0.4">
      <c r="A167" s="13" cm="1">
        <f t="array" aca="1" ref="A167" ca="1">_xlfn.IFS(
AND(SUMIFS(lease_table_interest_accruals, lease_table_dates, A166)&gt;0, COUNTIFS($E$14:E166, "Interest accrual", $A$14:A166, A166)=0),  A166,
AND(SUMIFS(lease_table_payments, lease_table_dates, A166)&gt;0, COUNTIFS($E$14:E166, "Payment", $A$14:A166, A166)=0),  A166,
AND(SUMIFS(rou_table_deprs, rou_table_dates, A166)&gt;0, COUNTIFS($E$14:E166, "Depreciation", $A$14:A166, A166)=0),  A166,
TRUE,  IFERROR(INDEX(rou_table_dates,  MATCH(A166, rou_table_dates)+1, ), "")
)</f>
        <v>46387</v>
      </c>
      <c r="B167" s="1" t="str" cm="1">
        <f t="array" aca="1" ref="B167" ca="1">_xlfn.IFS(
AND(E167="Payment", A167=$B$2), $AM$14,
E167="Payment", $AM$15,
E167="Interest accrual", $AM$18,
E167="Depreciation", $AM$17,
TRUE, "")</f>
        <v/>
      </c>
      <c r="C167" s="1" t="str" cm="1">
        <f t="array" aca="1" ref="C167" ca="1">_xlfn.IFS(
E167="Payment", $AM$19,
E167="Interest accrual", $AM$15,
E167="Depreciation", $AM$16,
TRUE, "")</f>
        <v/>
      </c>
      <c r="D167" s="14" t="str" cm="1">
        <f t="array" aca="1" ref="D167" ca="1">_xlfn.IFS(
E167="Payment", _xlfn.XLOOKUP(A167, lease_table_dates, lease_table_payments, 0, 0),
E167="Interest accrual", _xlfn.XLOOKUP(A167, lease_table_dates, lease_table_interest_accruals, 0, 0),
E167="Depreciation", _xlfn.XLOOKUP(A167, rou_table_dates, rou_table_deprs, 0, 0),
TRUE, ""
)</f>
        <v/>
      </c>
      <c r="E167" s="7" t="str" cm="1">
        <f t="array" aca="1" ref="E167" ca="1">_xlfn.IFS(
AND(SUMIFS(lease_table_interest_accruals, lease_table_dates, A167)&gt;0, COUNTIFS($E$14:E166, "Interest accrual", $A$14:A166, A167)=0), "Interest accrual",
AND(SUMIFS(lease_table_payments, lease_table_dates, A167)&gt;0, COUNTIFS($E$14:E166, "Payment", $A$14:A166, A167)=0), "Payment",
AND(SUMIFS(rou_table_deprs, rou_table_dates, A167)&gt;0, COUNTIFS($E$14:E166, "Depreciation", $A$14:A166, A167)=0), "Depreciation",
TRUE,  ""
)</f>
        <v/>
      </c>
      <c r="G167" s="13" t="str" cm="1">
        <f t="array" aca="1" ref="G167" ca="1">_xlfn.IFS(
AND($B$11="Hə", $B$3="İllik"), Z167,
AND($B$11="Hə", $B$3="Aylıq"), AA167,
$B$11="Yox", X167)</f>
        <v/>
      </c>
      <c r="H167" s="14" t="str" cm="1">
        <f t="array" aca="1" ref="H167" ca="1">_xlfn.IFS( G167="", "",
TRUE, ROUND( H166+I167-J167, 2) )</f>
        <v/>
      </c>
      <c r="I167" s="14" t="str" cm="1">
        <f t="array" aca="1" ref="I167" ca="1">_xlfn.IFS(G167="", "",
G167=last_payment_date, (J167-H166),
 TRUE,  -  (H166- H166* (1+$B$6)^ (_xlfn.DAYS(G167,G166)/365) )
)</f>
        <v/>
      </c>
      <c r="J167" s="14" t="str" cm="1">
        <f t="array" aca="1" ref="J167" ca="1">_xlfn.IFS(G167="", "",
TRUE, _xlfn.XLOOKUP(G167,  payment_dates, payments,0,0)
)</f>
        <v/>
      </c>
      <c r="L167" s="2" t="str" cm="1">
        <f t="array" aca="1" ref="L167" ca="1">_xlfn.IFS(
AND($B$11="Hə", $B$3="İllik"), AC167,
AND($B$11="Hə", $B$3="Aylıq"), AD167,
$B$11="Yox", AB167)</f>
        <v/>
      </c>
      <c r="M167" s="14" t="str" cm="1">
        <f t="array" aca="1" ref="M167" ca="1">_xlfn.IFS( L167="", "",
(M166-N167)&lt;=0.5, 0,
TRUE,  M166-N167)</f>
        <v/>
      </c>
      <c r="N167" s="15" t="str" cm="1">
        <f t="array" aca="1" ref="N167" ca="1">_xlfn.IFS(
L167="", "",
TRUE, MIN(M166, ROUND($M$14/ (last_rou_date - $B$2) * (L167-L166), 2) )
)</f>
        <v/>
      </c>
      <c r="P167" s="22" t="str">
        <f t="shared" ca="1" si="6"/>
        <v/>
      </c>
      <c r="Q167" s="14" t="str" cm="1">
        <f t="array" aca="1" ref="Q167" ca="1">_xlfn.IFS(P167="","",
$B$11="Hə", _xlfn.XLOOKUP(DATE(P167, 12, 31), rou_table_dates, rou_table_nbvs,0, 0),
TRUE,  MAX(0, ROUND($M$14 - $M$14/ (last_rou_date - $B$2) * (DATE(P167,12,31) - $B$2), 2) )
)</f>
        <v/>
      </c>
      <c r="R167" s="57" t="str" cm="1">
        <f t="array" aca="1" ref="R167" ca="1">_xlfn.IFS(P167="","",
$B$11="Hə", _xlfn.XLOOKUP(DATE(P167, 12, 31), lease_table_dates, lease_table_balances,0, 0),
TRUE, IFERROR( XNPV($B$6, IF(payment_dates &gt;DATE(P167, 12, 31), payments,  0),  IF(payment_dates &gt;DATE(P167, 12, 31), payment_dates,  DATE(P167, 12, 31))    ),0)
)</f>
        <v/>
      </c>
      <c r="S167" s="14" t="str" cm="1">
        <f t="array" aca="1" ref="S167" ca="1">_xlfn.IFS(P167="","",
TRUE,  MIN( MIN(Q166, $M$14), ROUND($M$14/ (last_rou_date - $B$2) * (DATE(P167,12,31) - MAX($B$2, DATE(P167-1, 12, 31))), 2) )
)</f>
        <v/>
      </c>
      <c r="T167" s="15" t="str" cm="1">
        <f t="array" aca="1" ref="T167" ca="1">_xlfn.IFS(P167="", "",
ISTEXT(R166), R167- (H167 - SUMIFS( lease_table_payments, lease_table_years, P167) -$AG$14 ),
AND(ISNUMBER(R166), R167&lt;&gt;""),   R167- (R166 - SUMIFS( lease_table_payments, lease_table_years, P167) )
)</f>
        <v/>
      </c>
      <c r="U167" s="14"/>
      <c r="V167" s="73">
        <f t="shared" si="8"/>
        <v>154</v>
      </c>
      <c r="W167" s="74" t="str" cm="1">
        <f t="array" ref="W167">_xlfn.IFS(
OR(W166=$B$4, W166=""),"",
TRUE,W166+1
)</f>
        <v/>
      </c>
      <c r="X167" s="75" t="str" cm="1">
        <f t="array" ref="X167">_xlfn.IFS(X166="","",
W167="", "",
AND($B$3="İllik"),DATE(YEAR(X166)+1,MONTH(X166),DAY(X166) ),
AND($B$3="Aylıq", $AH$14="Not end"), EDATE(X166,1),
AND($B$3="Aylıq", $AH$14="End"), EOMONTH(X166,1)
)</f>
        <v/>
      </c>
      <c r="Y167" s="75" t="str" cm="1">
        <f t="array" aca="1" ref="Y167" ca="1">_xlfn.IFS(
AND($B$7="Dövrün əvvəlində", Y166&lt;=last_rou_date), DATE(YEAR(Y166)+1, 12, 31),
AND($B$7="Dövrün sonunda", Y166&lt;=last_payment_date), DATE(YEAR(Y166)+1, 12, 31),
TRUE, ""
)</f>
        <v/>
      </c>
      <c r="Z167" s="75" t="str" cm="1">
        <f t="array" aca="1" ref="Z167" ca="1">_xlfn.IFS(
AND($AN$14="Not year_end", Z166&gt;last_payment_date), "",
AND($AN$14="Year_end", Z166&gt;=last_payment_date), "",
AND($AN$14="Year_end"), DATE(YEAR(Z166+1), 12, 31),
AND($AN$14="Not year_end", MONTH(Z166)=12, DAY(Z166)=31), DATE(YEAR(Z165)+1, MONTH(Z165), DAY(Z165)),
AND($AN$14="Not year_end", OR(MONTH(Z166)&lt;&gt;12, DAY(Z166)&lt;&gt;31) ), DATE(YEAR(Z166), 12, 31)
)</f>
        <v/>
      </c>
      <c r="AA167" s="75" t="str" cm="1">
        <f t="array" aca="1" ref="AA167" ca="1">_xlfn.IFS(AA166="", "",
AND(AA166=last_payment_date, OR(MONTH(AA166)&lt;&gt;12, DAY(AA166)&lt;&gt;31) ), DATE(YEAR(AA166), 12, 31),
AND(MONTH(AA166)=12, DAY(AA166)=31, AA166&gt;=last_payment_date), "",
AND(MONTH(AA166)=12, DAY(AA166)&lt;&gt;31),  EOMONTH(AA166,0),
AND(MONTH(AA166)=12, DAY(AA166)=31, $AH$14="Not end"),  EDATE(AA165,1),
AND($AH$14="Not end"), EDATE(AA166, 1),
AND($AH$14="End"), EOMONTH(AA166, 1)
)</f>
        <v/>
      </c>
      <c r="AB167" s="75" t="str" cm="1">
        <f t="array" aca="1" ref="AB167" ca="1">_xlfn.IFS(AB166="","",
AND(AB166=last_rou_date), "",
AND($B$3="İllik"),DATE(YEAR(AB166)+1,MONTH(AB166),DAY(AB166) ),
AND($B$3="Aylıq", $AH$14="Not end"), EDATE(AB166,1),
AND($B$3="Aylıq", $AH$14="End"), EOMONTH(AB166,1)
)</f>
        <v/>
      </c>
      <c r="AC167" s="75" t="str" cm="1">
        <f t="array" aca="1" ref="AC167" ca="1">_xlfn.IFS(
AND($AN$14="Not year_end", AC166&gt;last_rou_date), "",
AND($AN$14="Year_end", AC166&gt;=last_rou_date), "",
AND($AN$14="Year_end"), DATE(YEAR(AC166+1), 12, 31),
AND($AN$14="Not year_end", MONTH(AC166)=12, DAY(AC166)=31), DATE(YEAR(AC165)+1, MONTH(AC165), DAY(AC165)),
AND($AN$14="Not year_end", OR(MONTH(AC166)&lt;&gt;12, DAY(AC166)&lt;&gt;31) ), DATE(YEAR(AC166), 12, 31)
)</f>
        <v/>
      </c>
      <c r="AD167" s="75" t="str" cm="1">
        <f t="array" aca="1" ref="AD167" ca="1">_xlfn.IFS(AD166="", "",
AND(AD166=last_rou_date, OR(MONTH(AD166)&lt;&gt;12, DAY(AD166)&lt;&gt;31) ), DATE(YEAR(AD166), 12, 31),
AND(MONTH(AD166)=12, DAY(AD166)=31, AD166&gt;=last_rou_date), "",
AND(MONTH(AD166)=12, DAY(AD166)&lt;&gt;31),  EOMONTH(AD166,0),
AND(MONTH(AD166)=12, DAY(AD166)=31, $AH$14="Not end"),  EDATE(AD165,1),
AND($AH$14="Not end"), EDATE(AD166, 1),
AND($AH$14="End"), EOMONTH(AD166, 1)
)</f>
        <v/>
      </c>
      <c r="AE167" s="68" t="str" cm="1">
        <f t="array" ref="AE167">_xlfn.IFS(W167="", "",
AND(W167&gt;0, W167&lt;=$B$4, $C$2="İllik artım, faiz olaraq", $D$2&gt;0, $B$3="İllik"), $B$5*((1+$D$2)^(W167-1)),
AND(W167&gt;0, W167&lt;=$B$4, $C$2="İllik artım, faiz olaraq", $D$2&gt;0, $B$3="Aylıq"), $B$5*((1+$D$2)^ROUNDDOWN((W167-1)/12,0)),
AND(W167=1, $C$2="Aşağıdakı kimi dəyişir", ), $B$5,
AND(W167&gt;1, W167&lt;=$B$4, $C$2="Aşağıdakı kimi dəyişir"), IFERROR(VLOOKUP(W167, $C$4:$D$7, 2, FALSE), AE166),
AND(W167&gt;0, W167&lt;=$B$4), $B$5,
TRUE,0 )</f>
        <v/>
      </c>
      <c r="AF167" s="76" t="str">
        <f t="shared" ca="1" si="7"/>
        <v/>
      </c>
    </row>
    <row r="168" spans="1:32" x14ac:dyDescent="0.4">
      <c r="A168" s="13" t="str" cm="1">
        <f t="array" aca="1" ref="A168" ca="1">_xlfn.IFS(
AND(SUMIFS(lease_table_interest_accruals, lease_table_dates, A167)&gt;0, COUNTIFS($E$14:E167, "Interest accrual", $A$14:A167, A167)=0),  A167,
AND(SUMIFS(lease_table_payments, lease_table_dates, A167)&gt;0, COUNTIFS($E$14:E167, "Payment", $A$14:A167, A167)=0),  A167,
AND(SUMIFS(rou_table_deprs, rou_table_dates, A167)&gt;0, COUNTIFS($E$14:E167, "Depreciation", $A$14:A167, A167)=0),  A167,
TRUE,  IFERROR(INDEX(rou_table_dates,  MATCH(A167, rou_table_dates)+1, ), "")
)</f>
        <v/>
      </c>
      <c r="B168" s="1" t="str" cm="1">
        <f t="array" aca="1" ref="B168" ca="1">_xlfn.IFS(
AND(E168="Payment", A168=$B$2), $AM$14,
E168="Payment", $AM$15,
E168="Interest accrual", $AM$18,
E168="Depreciation", $AM$17,
TRUE, "")</f>
        <v/>
      </c>
      <c r="C168" s="1" t="str" cm="1">
        <f t="array" aca="1" ref="C168" ca="1">_xlfn.IFS(
E168="Payment", $AM$19,
E168="Interest accrual", $AM$15,
E168="Depreciation", $AM$16,
TRUE, "")</f>
        <v/>
      </c>
      <c r="D168" s="14" t="str" cm="1">
        <f t="array" aca="1" ref="D168" ca="1">_xlfn.IFS(
E168="Payment", _xlfn.XLOOKUP(A168, lease_table_dates, lease_table_payments, 0, 0),
E168="Interest accrual", _xlfn.XLOOKUP(A168, lease_table_dates, lease_table_interest_accruals, 0, 0),
E168="Depreciation", _xlfn.XLOOKUP(A168, rou_table_dates, rou_table_deprs, 0, 0),
TRUE, ""
)</f>
        <v/>
      </c>
      <c r="E168" s="7" t="str" cm="1">
        <f t="array" aca="1" ref="E168" ca="1">_xlfn.IFS(
AND(SUMIFS(lease_table_interest_accruals, lease_table_dates, A168)&gt;0, COUNTIFS($E$14:E167, "Interest accrual", $A$14:A167, A168)=0), "Interest accrual",
AND(SUMIFS(lease_table_payments, lease_table_dates, A168)&gt;0, COUNTIFS($E$14:E167, "Payment", $A$14:A167, A168)=0), "Payment",
AND(SUMIFS(rou_table_deprs, rou_table_dates, A168)&gt;0, COUNTIFS($E$14:E167, "Depreciation", $A$14:A167, A168)=0), "Depreciation",
TRUE,  ""
)</f>
        <v/>
      </c>
      <c r="G168" s="13" t="str" cm="1">
        <f t="array" aca="1" ref="G168" ca="1">_xlfn.IFS(
AND($B$11="Hə", $B$3="İllik"), Z168,
AND($B$11="Hə", $B$3="Aylıq"), AA168,
$B$11="Yox", X168)</f>
        <v/>
      </c>
      <c r="H168" s="14" t="str" cm="1">
        <f t="array" aca="1" ref="H168" ca="1">_xlfn.IFS( G168="", "",
TRUE, ROUND( H167+I168-J168, 2) )</f>
        <v/>
      </c>
      <c r="I168" s="14" t="str" cm="1">
        <f t="array" aca="1" ref="I168" ca="1">_xlfn.IFS(G168="", "",
G168=last_payment_date, (J168-H167),
 TRUE,  -  (H167- H167* (1+$B$6)^ (_xlfn.DAYS(G168,G167)/365) )
)</f>
        <v/>
      </c>
      <c r="J168" s="14" t="str" cm="1">
        <f t="array" aca="1" ref="J168" ca="1">_xlfn.IFS(G168="", "",
TRUE, _xlfn.XLOOKUP(G168,  payment_dates, payments,0,0)
)</f>
        <v/>
      </c>
      <c r="L168" s="2" t="str" cm="1">
        <f t="array" aca="1" ref="L168" ca="1">_xlfn.IFS(
AND($B$11="Hə", $B$3="İllik"), AC168,
AND($B$11="Hə", $B$3="Aylıq"), AD168,
$B$11="Yox", AB168)</f>
        <v/>
      </c>
      <c r="M168" s="14" t="str" cm="1">
        <f t="array" aca="1" ref="M168" ca="1">_xlfn.IFS( L168="", "",
(M167-N168)&lt;=0.5, 0,
TRUE,  M167-N168)</f>
        <v/>
      </c>
      <c r="N168" s="15" t="str" cm="1">
        <f t="array" aca="1" ref="N168" ca="1">_xlfn.IFS(
L168="", "",
TRUE, MIN(M167, ROUND($M$14/ (last_rou_date - $B$2) * (L168-L167), 2) )
)</f>
        <v/>
      </c>
      <c r="P168" s="22" t="str">
        <f t="shared" ca="1" si="6"/>
        <v/>
      </c>
      <c r="Q168" s="14" t="str" cm="1">
        <f t="array" aca="1" ref="Q168" ca="1">_xlfn.IFS(P168="","",
$B$11="Hə", _xlfn.XLOOKUP(DATE(P168, 12, 31), rou_table_dates, rou_table_nbvs,0, 0),
TRUE,  MAX(0, ROUND($M$14 - $M$14/ (last_rou_date - $B$2) * (DATE(P168,12,31) - $B$2), 2) )
)</f>
        <v/>
      </c>
      <c r="R168" s="57" t="str" cm="1">
        <f t="array" aca="1" ref="R168" ca="1">_xlfn.IFS(P168="","",
$B$11="Hə", _xlfn.XLOOKUP(DATE(P168, 12, 31), lease_table_dates, lease_table_balances,0, 0),
TRUE, IFERROR( XNPV($B$6, IF(payment_dates &gt;DATE(P168, 12, 31), payments,  0),  IF(payment_dates &gt;DATE(P168, 12, 31), payment_dates,  DATE(P168, 12, 31))    ),0)
)</f>
        <v/>
      </c>
      <c r="S168" s="14" t="str" cm="1">
        <f t="array" aca="1" ref="S168" ca="1">_xlfn.IFS(P168="","",
TRUE,  MIN( MIN(Q167, $M$14), ROUND($M$14/ (last_rou_date - $B$2) * (DATE(P168,12,31) - MAX($B$2, DATE(P168-1, 12, 31))), 2) )
)</f>
        <v/>
      </c>
      <c r="T168" s="15" t="str" cm="1">
        <f t="array" aca="1" ref="T168" ca="1">_xlfn.IFS(P168="", "",
ISTEXT(R167), R168- (H168 - SUMIFS( lease_table_payments, lease_table_years, P168) -$AG$14 ),
AND(ISNUMBER(R167), R168&lt;&gt;""),   R168- (R167 - SUMIFS( lease_table_payments, lease_table_years, P168) )
)</f>
        <v/>
      </c>
      <c r="U168" s="14"/>
      <c r="V168" s="73">
        <f t="shared" si="8"/>
        <v>155</v>
      </c>
      <c r="W168" s="74" t="str" cm="1">
        <f t="array" ref="W168">_xlfn.IFS(
OR(W167=$B$4, W167=""),"",
TRUE,W167+1
)</f>
        <v/>
      </c>
      <c r="X168" s="75" t="str" cm="1">
        <f t="array" ref="X168">_xlfn.IFS(X167="","",
W168="", "",
AND($B$3="İllik"),DATE(YEAR(X167)+1,MONTH(X167),DAY(X167) ),
AND($B$3="Aylıq", $AH$14="Not end"), EDATE(X167,1),
AND($B$3="Aylıq", $AH$14="End"), EOMONTH(X167,1)
)</f>
        <v/>
      </c>
      <c r="Y168" s="75" t="str" cm="1">
        <f t="array" aca="1" ref="Y168" ca="1">_xlfn.IFS(
AND($B$7="Dövrün əvvəlində", Y167&lt;=last_rou_date), DATE(YEAR(Y167)+1, 12, 31),
AND($B$7="Dövrün sonunda", Y167&lt;=last_payment_date), DATE(YEAR(Y167)+1, 12, 31),
TRUE, ""
)</f>
        <v/>
      </c>
      <c r="Z168" s="75" t="str" cm="1">
        <f t="array" aca="1" ref="Z168" ca="1">_xlfn.IFS(
AND($AN$14="Not year_end", Z167&gt;last_payment_date), "",
AND($AN$14="Year_end", Z167&gt;=last_payment_date), "",
AND($AN$14="Year_end"), DATE(YEAR(Z167+1), 12, 31),
AND($AN$14="Not year_end", MONTH(Z167)=12, DAY(Z167)=31), DATE(YEAR(Z166)+1, MONTH(Z166), DAY(Z166)),
AND($AN$14="Not year_end", OR(MONTH(Z167)&lt;&gt;12, DAY(Z167)&lt;&gt;31) ), DATE(YEAR(Z167), 12, 31)
)</f>
        <v/>
      </c>
      <c r="AA168" s="75" t="str" cm="1">
        <f t="array" aca="1" ref="AA168" ca="1">_xlfn.IFS(AA167="", "",
AND(AA167=last_payment_date, OR(MONTH(AA167)&lt;&gt;12, DAY(AA167)&lt;&gt;31) ), DATE(YEAR(AA167), 12, 31),
AND(MONTH(AA167)=12, DAY(AA167)=31, AA167&gt;=last_payment_date), "",
AND(MONTH(AA167)=12, DAY(AA167)&lt;&gt;31),  EOMONTH(AA167,0),
AND(MONTH(AA167)=12, DAY(AA167)=31, $AH$14="Not end"),  EDATE(AA166,1),
AND($AH$14="Not end"), EDATE(AA167, 1),
AND($AH$14="End"), EOMONTH(AA167, 1)
)</f>
        <v/>
      </c>
      <c r="AB168" s="75" t="str" cm="1">
        <f t="array" aca="1" ref="AB168" ca="1">_xlfn.IFS(AB167="","",
AND(AB167=last_rou_date), "",
AND($B$3="İllik"),DATE(YEAR(AB167)+1,MONTH(AB167),DAY(AB167) ),
AND($B$3="Aylıq", $AH$14="Not end"), EDATE(AB167,1),
AND($B$3="Aylıq", $AH$14="End"), EOMONTH(AB167,1)
)</f>
        <v/>
      </c>
      <c r="AC168" s="75" t="str" cm="1">
        <f t="array" aca="1" ref="AC168" ca="1">_xlfn.IFS(
AND($AN$14="Not year_end", AC167&gt;last_rou_date), "",
AND($AN$14="Year_end", AC167&gt;=last_rou_date), "",
AND($AN$14="Year_end"), DATE(YEAR(AC167+1), 12, 31),
AND($AN$14="Not year_end", MONTH(AC167)=12, DAY(AC167)=31), DATE(YEAR(AC166)+1, MONTH(AC166), DAY(AC166)),
AND($AN$14="Not year_end", OR(MONTH(AC167)&lt;&gt;12, DAY(AC167)&lt;&gt;31) ), DATE(YEAR(AC167), 12, 31)
)</f>
        <v/>
      </c>
      <c r="AD168" s="75" t="str" cm="1">
        <f t="array" aca="1" ref="AD168" ca="1">_xlfn.IFS(AD167="", "",
AND(AD167=last_rou_date, OR(MONTH(AD167)&lt;&gt;12, DAY(AD167)&lt;&gt;31) ), DATE(YEAR(AD167), 12, 31),
AND(MONTH(AD167)=12, DAY(AD167)=31, AD167&gt;=last_rou_date), "",
AND(MONTH(AD167)=12, DAY(AD167)&lt;&gt;31),  EOMONTH(AD167,0),
AND(MONTH(AD167)=12, DAY(AD167)=31, $AH$14="Not end"),  EDATE(AD166,1),
AND($AH$14="Not end"), EDATE(AD167, 1),
AND($AH$14="End"), EOMONTH(AD167, 1)
)</f>
        <v/>
      </c>
      <c r="AE168" s="68" t="str" cm="1">
        <f t="array" ref="AE168">_xlfn.IFS(W168="", "",
AND(W168&gt;0, W168&lt;=$B$4, $C$2="İllik artım, faiz olaraq", $D$2&gt;0, $B$3="İllik"), $B$5*((1+$D$2)^(W168-1)),
AND(W168&gt;0, W168&lt;=$B$4, $C$2="İllik artım, faiz olaraq", $D$2&gt;0, $B$3="Aylıq"), $B$5*((1+$D$2)^ROUNDDOWN((W168-1)/12,0)),
AND(W168=1, $C$2="Aşağıdakı kimi dəyişir", ), $B$5,
AND(W168&gt;1, W168&lt;=$B$4, $C$2="Aşağıdakı kimi dəyişir"), IFERROR(VLOOKUP(W168, $C$4:$D$7, 2, FALSE), AE167),
AND(W168&gt;0, W168&lt;=$B$4), $B$5,
TRUE,0 )</f>
        <v/>
      </c>
      <c r="AF168" s="76" t="str">
        <f t="shared" ca="1" si="7"/>
        <v/>
      </c>
    </row>
    <row r="169" spans="1:32" x14ac:dyDescent="0.4">
      <c r="A169" s="13" t="str" cm="1">
        <f t="array" aca="1" ref="A169" ca="1">_xlfn.IFS(
AND(SUMIFS(lease_table_interest_accruals, lease_table_dates, A168)&gt;0, COUNTIFS($E$14:E168, "Interest accrual", $A$14:A168, A168)=0),  A168,
AND(SUMIFS(lease_table_payments, lease_table_dates, A168)&gt;0, COUNTIFS($E$14:E168, "Payment", $A$14:A168, A168)=0),  A168,
AND(SUMIFS(rou_table_deprs, rou_table_dates, A168)&gt;0, COUNTIFS($E$14:E168, "Depreciation", $A$14:A168, A168)=0),  A168,
TRUE,  IFERROR(INDEX(rou_table_dates,  MATCH(A168, rou_table_dates)+1, ), "")
)</f>
        <v/>
      </c>
      <c r="B169" s="1" t="str" cm="1">
        <f t="array" aca="1" ref="B169" ca="1">_xlfn.IFS(
AND(E169="Payment", A169=$B$2), $AM$14,
E169="Payment", $AM$15,
E169="Interest accrual", $AM$18,
E169="Depreciation", $AM$17,
TRUE, "")</f>
        <v/>
      </c>
      <c r="C169" s="1" t="str" cm="1">
        <f t="array" aca="1" ref="C169" ca="1">_xlfn.IFS(
E169="Payment", $AM$19,
E169="Interest accrual", $AM$15,
E169="Depreciation", $AM$16,
TRUE, "")</f>
        <v/>
      </c>
      <c r="D169" s="14" t="str" cm="1">
        <f t="array" aca="1" ref="D169" ca="1">_xlfn.IFS(
E169="Payment", _xlfn.XLOOKUP(A169, lease_table_dates, lease_table_payments, 0, 0),
E169="Interest accrual", _xlfn.XLOOKUP(A169, lease_table_dates, lease_table_interest_accruals, 0, 0),
E169="Depreciation", _xlfn.XLOOKUP(A169, rou_table_dates, rou_table_deprs, 0, 0),
TRUE, ""
)</f>
        <v/>
      </c>
      <c r="E169" s="7" t="str" cm="1">
        <f t="array" aca="1" ref="E169" ca="1">_xlfn.IFS(
AND(SUMIFS(lease_table_interest_accruals, lease_table_dates, A169)&gt;0, COUNTIFS($E$14:E168, "Interest accrual", $A$14:A168, A169)=0), "Interest accrual",
AND(SUMIFS(lease_table_payments, lease_table_dates, A169)&gt;0, COUNTIFS($E$14:E168, "Payment", $A$14:A168, A169)=0), "Payment",
AND(SUMIFS(rou_table_deprs, rou_table_dates, A169)&gt;0, COUNTIFS($E$14:E168, "Depreciation", $A$14:A168, A169)=0), "Depreciation",
TRUE,  ""
)</f>
        <v/>
      </c>
      <c r="G169" s="13" t="str" cm="1">
        <f t="array" aca="1" ref="G169" ca="1">_xlfn.IFS(
AND($B$11="Hə", $B$3="İllik"), Z169,
AND($B$11="Hə", $B$3="Aylıq"), AA169,
$B$11="Yox", X169)</f>
        <v/>
      </c>
      <c r="H169" s="14" t="str" cm="1">
        <f t="array" aca="1" ref="H169" ca="1">_xlfn.IFS( G169="", "",
TRUE, ROUND( H168+I169-J169, 2) )</f>
        <v/>
      </c>
      <c r="I169" s="14" t="str" cm="1">
        <f t="array" aca="1" ref="I169" ca="1">_xlfn.IFS(G169="", "",
G169=last_payment_date, (J169-H168),
 TRUE,  -  (H168- H168* (1+$B$6)^ (_xlfn.DAYS(G169,G168)/365) )
)</f>
        <v/>
      </c>
      <c r="J169" s="14" t="str" cm="1">
        <f t="array" aca="1" ref="J169" ca="1">_xlfn.IFS(G169="", "",
TRUE, _xlfn.XLOOKUP(G169,  payment_dates, payments,0,0)
)</f>
        <v/>
      </c>
      <c r="L169" s="2" t="str" cm="1">
        <f t="array" aca="1" ref="L169" ca="1">_xlfn.IFS(
AND($B$11="Hə", $B$3="İllik"), AC169,
AND($B$11="Hə", $B$3="Aylıq"), AD169,
$B$11="Yox", AB169)</f>
        <v/>
      </c>
      <c r="M169" s="14" t="str" cm="1">
        <f t="array" aca="1" ref="M169" ca="1">_xlfn.IFS( L169="", "",
(M168-N169)&lt;=0.5, 0,
TRUE,  M168-N169)</f>
        <v/>
      </c>
      <c r="N169" s="15" t="str" cm="1">
        <f t="array" aca="1" ref="N169" ca="1">_xlfn.IFS(
L169="", "",
TRUE, MIN(M168, ROUND($M$14/ (last_rou_date - $B$2) * (L169-L168), 2) )
)</f>
        <v/>
      </c>
      <c r="P169" s="22" t="str">
        <f t="shared" ca="1" si="6"/>
        <v/>
      </c>
      <c r="Q169" s="14" t="str" cm="1">
        <f t="array" aca="1" ref="Q169" ca="1">_xlfn.IFS(P169="","",
$B$11="Hə", _xlfn.XLOOKUP(DATE(P169, 12, 31), rou_table_dates, rou_table_nbvs,0, 0),
TRUE,  MAX(0, ROUND($M$14 - $M$14/ (last_rou_date - $B$2) * (DATE(P169,12,31) - $B$2), 2) )
)</f>
        <v/>
      </c>
      <c r="R169" s="57" t="str" cm="1">
        <f t="array" aca="1" ref="R169" ca="1">_xlfn.IFS(P169="","",
$B$11="Hə", _xlfn.XLOOKUP(DATE(P169, 12, 31), lease_table_dates, lease_table_balances,0, 0),
TRUE, IFERROR( XNPV($B$6, IF(payment_dates &gt;DATE(P169, 12, 31), payments,  0),  IF(payment_dates &gt;DATE(P169, 12, 31), payment_dates,  DATE(P169, 12, 31))    ),0)
)</f>
        <v/>
      </c>
      <c r="S169" s="14" t="str" cm="1">
        <f t="array" aca="1" ref="S169" ca="1">_xlfn.IFS(P169="","",
TRUE,  MIN( MIN(Q168, $M$14), ROUND($M$14/ (last_rou_date - $B$2) * (DATE(P169,12,31) - MAX($B$2, DATE(P169-1, 12, 31))), 2) )
)</f>
        <v/>
      </c>
      <c r="T169" s="15" t="str" cm="1">
        <f t="array" aca="1" ref="T169" ca="1">_xlfn.IFS(P169="", "",
ISTEXT(R168), R169- (H169 - SUMIFS( lease_table_payments, lease_table_years, P169) -$AG$14 ),
AND(ISNUMBER(R168), R169&lt;&gt;""),   R169- (R168 - SUMIFS( lease_table_payments, lease_table_years, P169) )
)</f>
        <v/>
      </c>
      <c r="U169" s="14"/>
      <c r="V169" s="73">
        <f t="shared" si="8"/>
        <v>156</v>
      </c>
      <c r="W169" s="74" t="str" cm="1">
        <f t="array" ref="W169">_xlfn.IFS(
OR(W168=$B$4, W168=""),"",
TRUE,W168+1
)</f>
        <v/>
      </c>
      <c r="X169" s="75" t="str" cm="1">
        <f t="array" ref="X169">_xlfn.IFS(X168="","",
W169="", "",
AND($B$3="İllik"),DATE(YEAR(X168)+1,MONTH(X168),DAY(X168) ),
AND($B$3="Aylıq", $AH$14="Not end"), EDATE(X168,1),
AND($B$3="Aylıq", $AH$14="End"), EOMONTH(X168,1)
)</f>
        <v/>
      </c>
      <c r="Y169" s="75" t="str" cm="1">
        <f t="array" aca="1" ref="Y169" ca="1">_xlfn.IFS(
AND($B$7="Dövrün əvvəlində", Y168&lt;=last_rou_date), DATE(YEAR(Y168)+1, 12, 31),
AND($B$7="Dövrün sonunda", Y168&lt;=last_payment_date), DATE(YEAR(Y168)+1, 12, 31),
TRUE, ""
)</f>
        <v/>
      </c>
      <c r="Z169" s="75" t="str" cm="1">
        <f t="array" aca="1" ref="Z169" ca="1">_xlfn.IFS(
AND($AN$14="Not year_end", Z168&gt;last_payment_date), "",
AND($AN$14="Year_end", Z168&gt;=last_payment_date), "",
AND($AN$14="Year_end"), DATE(YEAR(Z168+1), 12, 31),
AND($AN$14="Not year_end", MONTH(Z168)=12, DAY(Z168)=31), DATE(YEAR(Z167)+1, MONTH(Z167), DAY(Z167)),
AND($AN$14="Not year_end", OR(MONTH(Z168)&lt;&gt;12, DAY(Z168)&lt;&gt;31) ), DATE(YEAR(Z168), 12, 31)
)</f>
        <v/>
      </c>
      <c r="AA169" s="75" t="str" cm="1">
        <f t="array" aca="1" ref="AA169" ca="1">_xlfn.IFS(AA168="", "",
AND(AA168=last_payment_date, OR(MONTH(AA168)&lt;&gt;12, DAY(AA168)&lt;&gt;31) ), DATE(YEAR(AA168), 12, 31),
AND(MONTH(AA168)=12, DAY(AA168)=31, AA168&gt;=last_payment_date), "",
AND(MONTH(AA168)=12, DAY(AA168)&lt;&gt;31),  EOMONTH(AA168,0),
AND(MONTH(AA168)=12, DAY(AA168)=31, $AH$14="Not end"),  EDATE(AA167,1),
AND($AH$14="Not end"), EDATE(AA168, 1),
AND($AH$14="End"), EOMONTH(AA168, 1)
)</f>
        <v/>
      </c>
      <c r="AB169" s="75" t="str" cm="1">
        <f t="array" aca="1" ref="AB169" ca="1">_xlfn.IFS(AB168="","",
AND(AB168=last_rou_date), "",
AND($B$3="İllik"),DATE(YEAR(AB168)+1,MONTH(AB168),DAY(AB168) ),
AND($B$3="Aylıq", $AH$14="Not end"), EDATE(AB168,1),
AND($B$3="Aylıq", $AH$14="End"), EOMONTH(AB168,1)
)</f>
        <v/>
      </c>
      <c r="AC169" s="75" t="str" cm="1">
        <f t="array" aca="1" ref="AC169" ca="1">_xlfn.IFS(
AND($AN$14="Not year_end", AC168&gt;last_rou_date), "",
AND($AN$14="Year_end", AC168&gt;=last_rou_date), "",
AND($AN$14="Year_end"), DATE(YEAR(AC168+1), 12, 31),
AND($AN$14="Not year_end", MONTH(AC168)=12, DAY(AC168)=31), DATE(YEAR(AC167)+1, MONTH(AC167), DAY(AC167)),
AND($AN$14="Not year_end", OR(MONTH(AC168)&lt;&gt;12, DAY(AC168)&lt;&gt;31) ), DATE(YEAR(AC168), 12, 31)
)</f>
        <v/>
      </c>
      <c r="AD169" s="75" t="str" cm="1">
        <f t="array" aca="1" ref="AD169" ca="1">_xlfn.IFS(AD168="", "",
AND(AD168=last_rou_date, OR(MONTH(AD168)&lt;&gt;12, DAY(AD168)&lt;&gt;31) ), DATE(YEAR(AD168), 12, 31),
AND(MONTH(AD168)=12, DAY(AD168)=31, AD168&gt;=last_rou_date), "",
AND(MONTH(AD168)=12, DAY(AD168)&lt;&gt;31),  EOMONTH(AD168,0),
AND(MONTH(AD168)=12, DAY(AD168)=31, $AH$14="Not end"),  EDATE(AD167,1),
AND($AH$14="Not end"), EDATE(AD168, 1),
AND($AH$14="End"), EOMONTH(AD168, 1)
)</f>
        <v/>
      </c>
      <c r="AE169" s="68" t="str" cm="1">
        <f t="array" ref="AE169">_xlfn.IFS(W169="", "",
AND(W169&gt;0, W169&lt;=$B$4, $C$2="İllik artım, faiz olaraq", $D$2&gt;0, $B$3="İllik"), $B$5*((1+$D$2)^(W169-1)),
AND(W169&gt;0, W169&lt;=$B$4, $C$2="İllik artım, faiz olaraq", $D$2&gt;0, $B$3="Aylıq"), $B$5*((1+$D$2)^ROUNDDOWN((W169-1)/12,0)),
AND(W169=1, $C$2="Aşağıdakı kimi dəyişir", ), $B$5,
AND(W169&gt;1, W169&lt;=$B$4, $C$2="Aşağıdakı kimi dəyişir"), IFERROR(VLOOKUP(W169, $C$4:$D$7, 2, FALSE), AE168),
AND(W169&gt;0, W169&lt;=$B$4), $B$5,
TRUE,0 )</f>
        <v/>
      </c>
      <c r="AF169" s="76" t="str">
        <f t="shared" ca="1" si="7"/>
        <v/>
      </c>
    </row>
    <row r="170" spans="1:32" x14ac:dyDescent="0.4">
      <c r="A170" s="13" t="str" cm="1">
        <f t="array" aca="1" ref="A170" ca="1">_xlfn.IFS(
AND(SUMIFS(lease_table_interest_accruals, lease_table_dates, A169)&gt;0, COUNTIFS($E$14:E169, "Interest accrual", $A$14:A169, A169)=0),  A169,
AND(SUMIFS(lease_table_payments, lease_table_dates, A169)&gt;0, COUNTIFS($E$14:E169, "Payment", $A$14:A169, A169)=0),  A169,
AND(SUMIFS(rou_table_deprs, rou_table_dates, A169)&gt;0, COUNTIFS($E$14:E169, "Depreciation", $A$14:A169, A169)=0),  A169,
TRUE,  IFERROR(INDEX(rou_table_dates,  MATCH(A169, rou_table_dates)+1, ), "")
)</f>
        <v/>
      </c>
      <c r="B170" s="1" t="str" cm="1">
        <f t="array" aca="1" ref="B170" ca="1">_xlfn.IFS(
AND(E170="Payment", A170=$B$2), $AM$14,
E170="Payment", $AM$15,
E170="Interest accrual", $AM$18,
E170="Depreciation", $AM$17,
TRUE, "")</f>
        <v/>
      </c>
      <c r="C170" s="1" t="str" cm="1">
        <f t="array" aca="1" ref="C170" ca="1">_xlfn.IFS(
E170="Payment", $AM$19,
E170="Interest accrual", $AM$15,
E170="Depreciation", $AM$16,
TRUE, "")</f>
        <v/>
      </c>
      <c r="D170" s="14" t="str" cm="1">
        <f t="array" aca="1" ref="D170" ca="1">_xlfn.IFS(
E170="Payment", _xlfn.XLOOKUP(A170, lease_table_dates, lease_table_payments, 0, 0),
E170="Interest accrual", _xlfn.XLOOKUP(A170, lease_table_dates, lease_table_interest_accruals, 0, 0),
E170="Depreciation", _xlfn.XLOOKUP(A170, rou_table_dates, rou_table_deprs, 0, 0),
TRUE, ""
)</f>
        <v/>
      </c>
      <c r="E170" s="7" t="str" cm="1">
        <f t="array" aca="1" ref="E170" ca="1">_xlfn.IFS(
AND(SUMIFS(lease_table_interest_accruals, lease_table_dates, A170)&gt;0, COUNTIFS($E$14:E169, "Interest accrual", $A$14:A169, A170)=0), "Interest accrual",
AND(SUMIFS(lease_table_payments, lease_table_dates, A170)&gt;0, COUNTIFS($E$14:E169, "Payment", $A$14:A169, A170)=0), "Payment",
AND(SUMIFS(rou_table_deprs, rou_table_dates, A170)&gt;0, COUNTIFS($E$14:E169, "Depreciation", $A$14:A169, A170)=0), "Depreciation",
TRUE,  ""
)</f>
        <v/>
      </c>
      <c r="G170" s="13" t="str" cm="1">
        <f t="array" aca="1" ref="G170" ca="1">_xlfn.IFS(
AND($B$11="Hə", $B$3="İllik"), Z170,
AND($B$11="Hə", $B$3="Aylıq"), AA170,
$B$11="Yox", X170)</f>
        <v/>
      </c>
      <c r="H170" s="14" t="str" cm="1">
        <f t="array" aca="1" ref="H170" ca="1">_xlfn.IFS( G170="", "",
TRUE, ROUND( H169+I170-J170, 2) )</f>
        <v/>
      </c>
      <c r="I170" s="14" t="str" cm="1">
        <f t="array" aca="1" ref="I170" ca="1">_xlfn.IFS(G170="", "",
G170=last_payment_date, (J170-H169),
 TRUE,  -  (H169- H169* (1+$B$6)^ (_xlfn.DAYS(G170,G169)/365) )
)</f>
        <v/>
      </c>
      <c r="J170" s="14" t="str" cm="1">
        <f t="array" aca="1" ref="J170" ca="1">_xlfn.IFS(G170="", "",
TRUE, _xlfn.XLOOKUP(G170,  payment_dates, payments,0,0)
)</f>
        <v/>
      </c>
      <c r="L170" s="2" t="str" cm="1">
        <f t="array" aca="1" ref="L170" ca="1">_xlfn.IFS(
AND($B$11="Hə", $B$3="İllik"), AC170,
AND($B$11="Hə", $B$3="Aylıq"), AD170,
$B$11="Yox", AB170)</f>
        <v/>
      </c>
      <c r="M170" s="14" t="str" cm="1">
        <f t="array" aca="1" ref="M170" ca="1">_xlfn.IFS( L170="", "",
(M169-N170)&lt;=0.5, 0,
TRUE,  M169-N170)</f>
        <v/>
      </c>
      <c r="N170" s="15" t="str" cm="1">
        <f t="array" aca="1" ref="N170" ca="1">_xlfn.IFS(
L170="", "",
TRUE, MIN(M169, ROUND($M$14/ (last_rou_date - $B$2) * (L170-L169), 2) )
)</f>
        <v/>
      </c>
      <c r="P170" s="22" t="str">
        <f t="shared" ca="1" si="6"/>
        <v/>
      </c>
      <c r="Q170" s="14" t="str" cm="1">
        <f t="array" aca="1" ref="Q170" ca="1">_xlfn.IFS(P170="","",
$B$11="Hə", _xlfn.XLOOKUP(DATE(P170, 12, 31), rou_table_dates, rou_table_nbvs,0, 0),
TRUE,  MAX(0, ROUND($M$14 - $M$14/ (last_rou_date - $B$2) * (DATE(P170,12,31) - $B$2), 2) )
)</f>
        <v/>
      </c>
      <c r="R170" s="57" t="str" cm="1">
        <f t="array" aca="1" ref="R170" ca="1">_xlfn.IFS(P170="","",
$B$11="Hə", _xlfn.XLOOKUP(DATE(P170, 12, 31), lease_table_dates, lease_table_balances,0, 0),
TRUE, IFERROR( XNPV($B$6, IF(payment_dates &gt;DATE(P170, 12, 31), payments,  0),  IF(payment_dates &gt;DATE(P170, 12, 31), payment_dates,  DATE(P170, 12, 31))    ),0)
)</f>
        <v/>
      </c>
      <c r="S170" s="14" t="str" cm="1">
        <f t="array" aca="1" ref="S170" ca="1">_xlfn.IFS(P170="","",
TRUE,  MIN( MIN(Q169, $M$14), ROUND($M$14/ (last_rou_date - $B$2) * (DATE(P170,12,31) - MAX($B$2, DATE(P170-1, 12, 31))), 2) )
)</f>
        <v/>
      </c>
      <c r="T170" s="15" t="str" cm="1">
        <f t="array" aca="1" ref="T170" ca="1">_xlfn.IFS(P170="", "",
ISTEXT(R169), R170- (H170 - SUMIFS( lease_table_payments, lease_table_years, P170) -$AG$14 ),
AND(ISNUMBER(R169), R170&lt;&gt;""),   R170- (R169 - SUMIFS( lease_table_payments, lease_table_years, P170) )
)</f>
        <v/>
      </c>
      <c r="U170" s="14"/>
      <c r="V170" s="73">
        <f t="shared" si="8"/>
        <v>157</v>
      </c>
      <c r="W170" s="74" t="str" cm="1">
        <f t="array" ref="W170">_xlfn.IFS(
OR(W169=$B$4, W169=""),"",
TRUE,W169+1
)</f>
        <v/>
      </c>
      <c r="X170" s="75" t="str" cm="1">
        <f t="array" ref="X170">_xlfn.IFS(X169="","",
W170="", "",
AND($B$3="İllik"),DATE(YEAR(X169)+1,MONTH(X169),DAY(X169) ),
AND($B$3="Aylıq", $AH$14="Not end"), EDATE(X169,1),
AND($B$3="Aylıq", $AH$14="End"), EOMONTH(X169,1)
)</f>
        <v/>
      </c>
      <c r="Y170" s="75" t="str" cm="1">
        <f t="array" aca="1" ref="Y170" ca="1">_xlfn.IFS(
AND($B$7="Dövrün əvvəlində", Y169&lt;=last_rou_date), DATE(YEAR(Y169)+1, 12, 31),
AND($B$7="Dövrün sonunda", Y169&lt;=last_payment_date), DATE(YEAR(Y169)+1, 12, 31),
TRUE, ""
)</f>
        <v/>
      </c>
      <c r="Z170" s="75" t="str" cm="1">
        <f t="array" aca="1" ref="Z170" ca="1">_xlfn.IFS(
AND($AN$14="Not year_end", Z169&gt;last_payment_date), "",
AND($AN$14="Year_end", Z169&gt;=last_payment_date), "",
AND($AN$14="Year_end"), DATE(YEAR(Z169+1), 12, 31),
AND($AN$14="Not year_end", MONTH(Z169)=12, DAY(Z169)=31), DATE(YEAR(Z168)+1, MONTH(Z168), DAY(Z168)),
AND($AN$14="Not year_end", OR(MONTH(Z169)&lt;&gt;12, DAY(Z169)&lt;&gt;31) ), DATE(YEAR(Z169), 12, 31)
)</f>
        <v/>
      </c>
      <c r="AA170" s="75" t="str" cm="1">
        <f t="array" aca="1" ref="AA170" ca="1">_xlfn.IFS(AA169="", "",
AND(AA169=last_payment_date, OR(MONTH(AA169)&lt;&gt;12, DAY(AA169)&lt;&gt;31) ), DATE(YEAR(AA169), 12, 31),
AND(MONTH(AA169)=12, DAY(AA169)=31, AA169&gt;=last_payment_date), "",
AND(MONTH(AA169)=12, DAY(AA169)&lt;&gt;31),  EOMONTH(AA169,0),
AND(MONTH(AA169)=12, DAY(AA169)=31, $AH$14="Not end"),  EDATE(AA168,1),
AND($AH$14="Not end"), EDATE(AA169, 1),
AND($AH$14="End"), EOMONTH(AA169, 1)
)</f>
        <v/>
      </c>
      <c r="AB170" s="75" t="str" cm="1">
        <f t="array" aca="1" ref="AB170" ca="1">_xlfn.IFS(AB169="","",
AND(AB169=last_rou_date), "",
AND($B$3="İllik"),DATE(YEAR(AB169)+1,MONTH(AB169),DAY(AB169) ),
AND($B$3="Aylıq", $AH$14="Not end"), EDATE(AB169,1),
AND($B$3="Aylıq", $AH$14="End"), EOMONTH(AB169,1)
)</f>
        <v/>
      </c>
      <c r="AC170" s="75" t="str" cm="1">
        <f t="array" aca="1" ref="AC170" ca="1">_xlfn.IFS(
AND($AN$14="Not year_end", AC169&gt;last_rou_date), "",
AND($AN$14="Year_end", AC169&gt;=last_rou_date), "",
AND($AN$14="Year_end"), DATE(YEAR(AC169+1), 12, 31),
AND($AN$14="Not year_end", MONTH(AC169)=12, DAY(AC169)=31), DATE(YEAR(AC168)+1, MONTH(AC168), DAY(AC168)),
AND($AN$14="Not year_end", OR(MONTH(AC169)&lt;&gt;12, DAY(AC169)&lt;&gt;31) ), DATE(YEAR(AC169), 12, 31)
)</f>
        <v/>
      </c>
      <c r="AD170" s="75" t="str" cm="1">
        <f t="array" aca="1" ref="AD170" ca="1">_xlfn.IFS(AD169="", "",
AND(AD169=last_rou_date, OR(MONTH(AD169)&lt;&gt;12, DAY(AD169)&lt;&gt;31) ), DATE(YEAR(AD169), 12, 31),
AND(MONTH(AD169)=12, DAY(AD169)=31, AD169&gt;=last_rou_date), "",
AND(MONTH(AD169)=12, DAY(AD169)&lt;&gt;31),  EOMONTH(AD169,0),
AND(MONTH(AD169)=12, DAY(AD169)=31, $AH$14="Not end"),  EDATE(AD168,1),
AND($AH$14="Not end"), EDATE(AD169, 1),
AND($AH$14="End"), EOMONTH(AD169, 1)
)</f>
        <v/>
      </c>
      <c r="AE170" s="68" t="str" cm="1">
        <f t="array" ref="AE170">_xlfn.IFS(W170="", "",
AND(W170&gt;0, W170&lt;=$B$4, $C$2="İllik artım, faiz olaraq", $D$2&gt;0, $B$3="İllik"), $B$5*((1+$D$2)^(W170-1)),
AND(W170&gt;0, W170&lt;=$B$4, $C$2="İllik artım, faiz olaraq", $D$2&gt;0, $B$3="Aylıq"), $B$5*((1+$D$2)^ROUNDDOWN((W170-1)/12,0)),
AND(W170=1, $C$2="Aşağıdakı kimi dəyişir", ), $B$5,
AND(W170&gt;1, W170&lt;=$B$4, $C$2="Aşağıdakı kimi dəyişir"), IFERROR(VLOOKUP(W170, $C$4:$D$7, 2, FALSE), AE169),
AND(W170&gt;0, W170&lt;=$B$4), $B$5,
TRUE,0 )</f>
        <v/>
      </c>
      <c r="AF170" s="76" t="str">
        <f t="shared" ca="1" si="7"/>
        <v/>
      </c>
    </row>
    <row r="171" spans="1:32" x14ac:dyDescent="0.4">
      <c r="A171" s="13" t="str" cm="1">
        <f t="array" aca="1" ref="A171" ca="1">_xlfn.IFS(
AND(SUMIFS(lease_table_interest_accruals, lease_table_dates, A170)&gt;0, COUNTIFS($E$14:E170, "Interest accrual", $A$14:A170, A170)=0),  A170,
AND(SUMIFS(lease_table_payments, lease_table_dates, A170)&gt;0, COUNTIFS($E$14:E170, "Payment", $A$14:A170, A170)=0),  A170,
AND(SUMIFS(rou_table_deprs, rou_table_dates, A170)&gt;0, COUNTIFS($E$14:E170, "Depreciation", $A$14:A170, A170)=0),  A170,
TRUE,  IFERROR(INDEX(rou_table_dates,  MATCH(A170, rou_table_dates)+1, ), "")
)</f>
        <v/>
      </c>
      <c r="B171" s="1" t="str" cm="1">
        <f t="array" aca="1" ref="B171" ca="1">_xlfn.IFS(
AND(E171="Payment", A171=$B$2), $AM$14,
E171="Payment", $AM$15,
E171="Interest accrual", $AM$18,
E171="Depreciation", $AM$17,
TRUE, "")</f>
        <v/>
      </c>
      <c r="C171" s="1" t="str" cm="1">
        <f t="array" aca="1" ref="C171" ca="1">_xlfn.IFS(
E171="Payment", $AM$19,
E171="Interest accrual", $AM$15,
E171="Depreciation", $AM$16,
TRUE, "")</f>
        <v/>
      </c>
      <c r="D171" s="14" t="str" cm="1">
        <f t="array" aca="1" ref="D171" ca="1">_xlfn.IFS(
E171="Payment", _xlfn.XLOOKUP(A171, lease_table_dates, lease_table_payments, 0, 0),
E171="Interest accrual", _xlfn.XLOOKUP(A171, lease_table_dates, lease_table_interest_accruals, 0, 0),
E171="Depreciation", _xlfn.XLOOKUP(A171, rou_table_dates, rou_table_deprs, 0, 0),
TRUE, ""
)</f>
        <v/>
      </c>
      <c r="E171" s="7" t="str" cm="1">
        <f t="array" aca="1" ref="E171" ca="1">_xlfn.IFS(
AND(SUMIFS(lease_table_interest_accruals, lease_table_dates, A171)&gt;0, COUNTIFS($E$14:E170, "Interest accrual", $A$14:A170, A171)=0), "Interest accrual",
AND(SUMIFS(lease_table_payments, lease_table_dates, A171)&gt;0, COUNTIFS($E$14:E170, "Payment", $A$14:A170, A171)=0), "Payment",
AND(SUMIFS(rou_table_deprs, rou_table_dates, A171)&gt;0, COUNTIFS($E$14:E170, "Depreciation", $A$14:A170, A171)=0), "Depreciation",
TRUE,  ""
)</f>
        <v/>
      </c>
      <c r="G171" s="13" t="str" cm="1">
        <f t="array" aca="1" ref="G171" ca="1">_xlfn.IFS(
AND($B$11="Hə", $B$3="İllik"), Z171,
AND($B$11="Hə", $B$3="Aylıq"), AA171,
$B$11="Yox", X171)</f>
        <v/>
      </c>
      <c r="H171" s="14" t="str" cm="1">
        <f t="array" aca="1" ref="H171" ca="1">_xlfn.IFS( G171="", "",
TRUE, ROUND( H170+I171-J171, 2) )</f>
        <v/>
      </c>
      <c r="I171" s="14" t="str" cm="1">
        <f t="array" aca="1" ref="I171" ca="1">_xlfn.IFS(G171="", "",
G171=last_payment_date, (J171-H170),
 TRUE,  -  (H170- H170* (1+$B$6)^ (_xlfn.DAYS(G171,G170)/365) )
)</f>
        <v/>
      </c>
      <c r="J171" s="14" t="str" cm="1">
        <f t="array" aca="1" ref="J171" ca="1">_xlfn.IFS(G171="", "",
TRUE, _xlfn.XLOOKUP(G171,  payment_dates, payments,0,0)
)</f>
        <v/>
      </c>
      <c r="L171" s="2" t="str" cm="1">
        <f t="array" aca="1" ref="L171" ca="1">_xlfn.IFS(
AND($B$11="Hə", $B$3="İllik"), AC171,
AND($B$11="Hə", $B$3="Aylıq"), AD171,
$B$11="Yox", AB171)</f>
        <v/>
      </c>
      <c r="M171" s="14" t="str" cm="1">
        <f t="array" aca="1" ref="M171" ca="1">_xlfn.IFS( L171="", "",
(M170-N171)&lt;=0.5, 0,
TRUE,  M170-N171)</f>
        <v/>
      </c>
      <c r="N171" s="15" t="str" cm="1">
        <f t="array" aca="1" ref="N171" ca="1">_xlfn.IFS(
L171="", "",
TRUE, MIN(M170, ROUND($M$14/ (last_rou_date - $B$2) * (L171-L170), 2) )
)</f>
        <v/>
      </c>
      <c r="P171" s="22" t="str">
        <f t="shared" ca="1" si="6"/>
        <v/>
      </c>
      <c r="Q171" s="14" t="str" cm="1">
        <f t="array" aca="1" ref="Q171" ca="1">_xlfn.IFS(P171="","",
$B$11="Hə", _xlfn.XLOOKUP(DATE(P171, 12, 31), rou_table_dates, rou_table_nbvs,0, 0),
TRUE,  MAX(0, ROUND($M$14 - $M$14/ (last_rou_date - $B$2) * (DATE(P171,12,31) - $B$2), 2) )
)</f>
        <v/>
      </c>
      <c r="R171" s="57" t="str" cm="1">
        <f t="array" aca="1" ref="R171" ca="1">_xlfn.IFS(P171="","",
$B$11="Hə", _xlfn.XLOOKUP(DATE(P171, 12, 31), lease_table_dates, lease_table_balances,0, 0),
TRUE, IFERROR( XNPV($B$6, IF(payment_dates &gt;DATE(P171, 12, 31), payments,  0),  IF(payment_dates &gt;DATE(P171, 12, 31), payment_dates,  DATE(P171, 12, 31))    ),0)
)</f>
        <v/>
      </c>
      <c r="S171" s="14" t="str" cm="1">
        <f t="array" aca="1" ref="S171" ca="1">_xlfn.IFS(P171="","",
TRUE,  MIN( MIN(Q170, $M$14), ROUND($M$14/ (last_rou_date - $B$2) * (DATE(P171,12,31) - MAX($B$2, DATE(P171-1, 12, 31))), 2) )
)</f>
        <v/>
      </c>
      <c r="T171" s="15" t="str" cm="1">
        <f t="array" aca="1" ref="T171" ca="1">_xlfn.IFS(P171="", "",
ISTEXT(R170), R171- (H171 - SUMIFS( lease_table_payments, lease_table_years, P171) -$AG$14 ),
AND(ISNUMBER(R170), R171&lt;&gt;""),   R171- (R170 - SUMIFS( lease_table_payments, lease_table_years, P171) )
)</f>
        <v/>
      </c>
      <c r="U171" s="14"/>
      <c r="V171" s="73">
        <f t="shared" si="8"/>
        <v>158</v>
      </c>
      <c r="W171" s="74" t="str" cm="1">
        <f t="array" ref="W171">_xlfn.IFS(
OR(W170=$B$4, W170=""),"",
TRUE,W170+1
)</f>
        <v/>
      </c>
      <c r="X171" s="75" t="str" cm="1">
        <f t="array" ref="X171">_xlfn.IFS(X170="","",
W171="", "",
AND($B$3="İllik"),DATE(YEAR(X170)+1,MONTH(X170),DAY(X170) ),
AND($B$3="Aylıq", $AH$14="Not end"), EDATE(X170,1),
AND($B$3="Aylıq", $AH$14="End"), EOMONTH(X170,1)
)</f>
        <v/>
      </c>
      <c r="Y171" s="75" t="str" cm="1">
        <f t="array" aca="1" ref="Y171" ca="1">_xlfn.IFS(
AND($B$7="Dövrün əvvəlində", Y170&lt;=last_rou_date), DATE(YEAR(Y170)+1, 12, 31),
AND($B$7="Dövrün sonunda", Y170&lt;=last_payment_date), DATE(YEAR(Y170)+1, 12, 31),
TRUE, ""
)</f>
        <v/>
      </c>
      <c r="Z171" s="75" t="str" cm="1">
        <f t="array" aca="1" ref="Z171" ca="1">_xlfn.IFS(
AND($AN$14="Not year_end", Z170&gt;last_payment_date), "",
AND($AN$14="Year_end", Z170&gt;=last_payment_date), "",
AND($AN$14="Year_end"), DATE(YEAR(Z170+1), 12, 31),
AND($AN$14="Not year_end", MONTH(Z170)=12, DAY(Z170)=31), DATE(YEAR(Z169)+1, MONTH(Z169), DAY(Z169)),
AND($AN$14="Not year_end", OR(MONTH(Z170)&lt;&gt;12, DAY(Z170)&lt;&gt;31) ), DATE(YEAR(Z170), 12, 31)
)</f>
        <v/>
      </c>
      <c r="AA171" s="75" t="str" cm="1">
        <f t="array" aca="1" ref="AA171" ca="1">_xlfn.IFS(AA170="", "",
AND(AA170=last_payment_date, OR(MONTH(AA170)&lt;&gt;12, DAY(AA170)&lt;&gt;31) ), DATE(YEAR(AA170), 12, 31),
AND(MONTH(AA170)=12, DAY(AA170)=31, AA170&gt;=last_payment_date), "",
AND(MONTH(AA170)=12, DAY(AA170)&lt;&gt;31),  EOMONTH(AA170,0),
AND(MONTH(AA170)=12, DAY(AA170)=31, $AH$14="Not end"),  EDATE(AA169,1),
AND($AH$14="Not end"), EDATE(AA170, 1),
AND($AH$14="End"), EOMONTH(AA170, 1)
)</f>
        <v/>
      </c>
      <c r="AB171" s="75" t="str" cm="1">
        <f t="array" aca="1" ref="AB171" ca="1">_xlfn.IFS(AB170="","",
AND(AB170=last_rou_date), "",
AND($B$3="İllik"),DATE(YEAR(AB170)+1,MONTH(AB170),DAY(AB170) ),
AND($B$3="Aylıq", $AH$14="Not end"), EDATE(AB170,1),
AND($B$3="Aylıq", $AH$14="End"), EOMONTH(AB170,1)
)</f>
        <v/>
      </c>
      <c r="AC171" s="75" t="str" cm="1">
        <f t="array" aca="1" ref="AC171" ca="1">_xlfn.IFS(
AND($AN$14="Not year_end", AC170&gt;last_rou_date), "",
AND($AN$14="Year_end", AC170&gt;=last_rou_date), "",
AND($AN$14="Year_end"), DATE(YEAR(AC170+1), 12, 31),
AND($AN$14="Not year_end", MONTH(AC170)=12, DAY(AC170)=31), DATE(YEAR(AC169)+1, MONTH(AC169), DAY(AC169)),
AND($AN$14="Not year_end", OR(MONTH(AC170)&lt;&gt;12, DAY(AC170)&lt;&gt;31) ), DATE(YEAR(AC170), 12, 31)
)</f>
        <v/>
      </c>
      <c r="AD171" s="75" t="str" cm="1">
        <f t="array" aca="1" ref="AD171" ca="1">_xlfn.IFS(AD170="", "",
AND(AD170=last_rou_date, OR(MONTH(AD170)&lt;&gt;12, DAY(AD170)&lt;&gt;31) ), DATE(YEAR(AD170), 12, 31),
AND(MONTH(AD170)=12, DAY(AD170)=31, AD170&gt;=last_rou_date), "",
AND(MONTH(AD170)=12, DAY(AD170)&lt;&gt;31),  EOMONTH(AD170,0),
AND(MONTH(AD170)=12, DAY(AD170)=31, $AH$14="Not end"),  EDATE(AD169,1),
AND($AH$14="Not end"), EDATE(AD170, 1),
AND($AH$14="End"), EOMONTH(AD170, 1)
)</f>
        <v/>
      </c>
      <c r="AE171" s="68" t="str" cm="1">
        <f t="array" ref="AE171">_xlfn.IFS(W171="", "",
AND(W171&gt;0, W171&lt;=$B$4, $C$2="İllik artım, faiz olaraq", $D$2&gt;0, $B$3="İllik"), $B$5*((1+$D$2)^(W171-1)),
AND(W171&gt;0, W171&lt;=$B$4, $C$2="İllik artım, faiz olaraq", $D$2&gt;0, $B$3="Aylıq"), $B$5*((1+$D$2)^ROUNDDOWN((W171-1)/12,0)),
AND(W171=1, $C$2="Aşağıdakı kimi dəyişir", ), $B$5,
AND(W171&gt;1, W171&lt;=$B$4, $C$2="Aşağıdakı kimi dəyişir"), IFERROR(VLOOKUP(W171, $C$4:$D$7, 2, FALSE), AE170),
AND(W171&gt;0, W171&lt;=$B$4), $B$5,
TRUE,0 )</f>
        <v/>
      </c>
      <c r="AF171" s="76" t="str">
        <f t="shared" ca="1" si="7"/>
        <v/>
      </c>
    </row>
    <row r="172" spans="1:32" x14ac:dyDescent="0.4">
      <c r="A172" s="13" t="str" cm="1">
        <f t="array" aca="1" ref="A172" ca="1">_xlfn.IFS(
AND(SUMIFS(lease_table_interest_accruals, lease_table_dates, A171)&gt;0, COUNTIFS($E$14:E171, "Interest accrual", $A$14:A171, A171)=0),  A171,
AND(SUMIFS(lease_table_payments, lease_table_dates, A171)&gt;0, COUNTIFS($E$14:E171, "Payment", $A$14:A171, A171)=0),  A171,
AND(SUMIFS(rou_table_deprs, rou_table_dates, A171)&gt;0, COUNTIFS($E$14:E171, "Depreciation", $A$14:A171, A171)=0),  A171,
TRUE,  IFERROR(INDEX(rou_table_dates,  MATCH(A171, rou_table_dates)+1, ), "")
)</f>
        <v/>
      </c>
      <c r="B172" s="1" t="str" cm="1">
        <f t="array" aca="1" ref="B172" ca="1">_xlfn.IFS(
AND(E172="Payment", A172=$B$2), $AM$14,
E172="Payment", $AM$15,
E172="Interest accrual", $AM$18,
E172="Depreciation", $AM$17,
TRUE, "")</f>
        <v/>
      </c>
      <c r="C172" s="1" t="str" cm="1">
        <f t="array" aca="1" ref="C172" ca="1">_xlfn.IFS(
E172="Payment", $AM$19,
E172="Interest accrual", $AM$15,
E172="Depreciation", $AM$16,
TRUE, "")</f>
        <v/>
      </c>
      <c r="D172" s="14" t="str" cm="1">
        <f t="array" aca="1" ref="D172" ca="1">_xlfn.IFS(
E172="Payment", _xlfn.XLOOKUP(A172, lease_table_dates, lease_table_payments, 0, 0),
E172="Interest accrual", _xlfn.XLOOKUP(A172, lease_table_dates, lease_table_interest_accruals, 0, 0),
E172="Depreciation", _xlfn.XLOOKUP(A172, rou_table_dates, rou_table_deprs, 0, 0),
TRUE, ""
)</f>
        <v/>
      </c>
      <c r="E172" s="7" t="str" cm="1">
        <f t="array" aca="1" ref="E172" ca="1">_xlfn.IFS(
AND(SUMIFS(lease_table_interest_accruals, lease_table_dates, A172)&gt;0, COUNTIFS($E$14:E171, "Interest accrual", $A$14:A171, A172)=0), "Interest accrual",
AND(SUMIFS(lease_table_payments, lease_table_dates, A172)&gt;0, COUNTIFS($E$14:E171, "Payment", $A$14:A171, A172)=0), "Payment",
AND(SUMIFS(rou_table_deprs, rou_table_dates, A172)&gt;0, COUNTIFS($E$14:E171, "Depreciation", $A$14:A171, A172)=0), "Depreciation",
TRUE,  ""
)</f>
        <v/>
      </c>
      <c r="G172" s="13" t="str" cm="1">
        <f t="array" aca="1" ref="G172" ca="1">_xlfn.IFS(
AND($B$11="Hə", $B$3="İllik"), Z172,
AND($B$11="Hə", $B$3="Aylıq"), AA172,
$B$11="Yox", X172)</f>
        <v/>
      </c>
      <c r="H172" s="14" t="str" cm="1">
        <f t="array" aca="1" ref="H172" ca="1">_xlfn.IFS( G172="", "",
TRUE, ROUND( H171+I172-J172, 2) )</f>
        <v/>
      </c>
      <c r="I172" s="14" t="str" cm="1">
        <f t="array" aca="1" ref="I172" ca="1">_xlfn.IFS(G172="", "",
G172=last_payment_date, (J172-H171),
 TRUE,  -  (H171- H171* (1+$B$6)^ (_xlfn.DAYS(G172,G171)/365) )
)</f>
        <v/>
      </c>
      <c r="J172" s="14" t="str" cm="1">
        <f t="array" aca="1" ref="J172" ca="1">_xlfn.IFS(G172="", "",
TRUE, _xlfn.XLOOKUP(G172,  payment_dates, payments,0,0)
)</f>
        <v/>
      </c>
      <c r="L172" s="2" t="str" cm="1">
        <f t="array" aca="1" ref="L172" ca="1">_xlfn.IFS(
AND($B$11="Hə", $B$3="İllik"), AC172,
AND($B$11="Hə", $B$3="Aylıq"), AD172,
$B$11="Yox", AB172)</f>
        <v/>
      </c>
      <c r="M172" s="14" t="str" cm="1">
        <f t="array" aca="1" ref="M172" ca="1">_xlfn.IFS( L172="", "",
(M171-N172)&lt;=0.5, 0,
TRUE,  M171-N172)</f>
        <v/>
      </c>
      <c r="N172" s="15" t="str" cm="1">
        <f t="array" aca="1" ref="N172" ca="1">_xlfn.IFS(
L172="", "",
TRUE, MIN(M171, ROUND($M$14/ (last_rou_date - $B$2) * (L172-L171), 2) )
)</f>
        <v/>
      </c>
      <c r="P172" s="22" t="str">
        <f t="shared" ca="1" si="6"/>
        <v/>
      </c>
      <c r="Q172" s="14" t="str" cm="1">
        <f t="array" aca="1" ref="Q172" ca="1">_xlfn.IFS(P172="","",
$B$11="Hə", _xlfn.XLOOKUP(DATE(P172, 12, 31), rou_table_dates, rou_table_nbvs,0, 0),
TRUE,  MAX(0, ROUND($M$14 - $M$14/ (last_rou_date - $B$2) * (DATE(P172,12,31) - $B$2), 2) )
)</f>
        <v/>
      </c>
      <c r="R172" s="57" t="str" cm="1">
        <f t="array" aca="1" ref="R172" ca="1">_xlfn.IFS(P172="","",
$B$11="Hə", _xlfn.XLOOKUP(DATE(P172, 12, 31), lease_table_dates, lease_table_balances,0, 0),
TRUE, IFERROR( XNPV($B$6, IF(payment_dates &gt;DATE(P172, 12, 31), payments,  0),  IF(payment_dates &gt;DATE(P172, 12, 31), payment_dates,  DATE(P172, 12, 31))    ),0)
)</f>
        <v/>
      </c>
      <c r="S172" s="14" t="str" cm="1">
        <f t="array" aca="1" ref="S172" ca="1">_xlfn.IFS(P172="","",
TRUE,  MIN( MIN(Q171, $M$14), ROUND($M$14/ (last_rou_date - $B$2) * (DATE(P172,12,31) - MAX($B$2, DATE(P172-1, 12, 31))), 2) )
)</f>
        <v/>
      </c>
      <c r="T172" s="15" t="str" cm="1">
        <f t="array" aca="1" ref="T172" ca="1">_xlfn.IFS(P172="", "",
ISTEXT(R171), R172- (H172 - SUMIFS( lease_table_payments, lease_table_years, P172) -$AG$14 ),
AND(ISNUMBER(R171), R172&lt;&gt;""),   R172- (R171 - SUMIFS( lease_table_payments, lease_table_years, P172) )
)</f>
        <v/>
      </c>
      <c r="U172" s="14"/>
      <c r="V172" s="73">
        <f t="shared" si="8"/>
        <v>159</v>
      </c>
      <c r="W172" s="74" t="str" cm="1">
        <f t="array" ref="W172">_xlfn.IFS(
OR(W171=$B$4, W171=""),"",
TRUE,W171+1
)</f>
        <v/>
      </c>
      <c r="X172" s="75" t="str" cm="1">
        <f t="array" ref="X172">_xlfn.IFS(X171="","",
W172="", "",
AND($B$3="İllik"),DATE(YEAR(X171)+1,MONTH(X171),DAY(X171) ),
AND($B$3="Aylıq", $AH$14="Not end"), EDATE(X171,1),
AND($B$3="Aylıq", $AH$14="End"), EOMONTH(X171,1)
)</f>
        <v/>
      </c>
      <c r="Y172" s="75" t="str" cm="1">
        <f t="array" aca="1" ref="Y172" ca="1">_xlfn.IFS(
AND($B$7="Dövrün əvvəlində", Y171&lt;=last_rou_date), DATE(YEAR(Y171)+1, 12, 31),
AND($B$7="Dövrün sonunda", Y171&lt;=last_payment_date), DATE(YEAR(Y171)+1, 12, 31),
TRUE, ""
)</f>
        <v/>
      </c>
      <c r="Z172" s="75" t="str" cm="1">
        <f t="array" aca="1" ref="Z172" ca="1">_xlfn.IFS(
AND($AN$14="Not year_end", Z171&gt;last_payment_date), "",
AND($AN$14="Year_end", Z171&gt;=last_payment_date), "",
AND($AN$14="Year_end"), DATE(YEAR(Z171+1), 12, 31),
AND($AN$14="Not year_end", MONTH(Z171)=12, DAY(Z171)=31), DATE(YEAR(Z170)+1, MONTH(Z170), DAY(Z170)),
AND($AN$14="Not year_end", OR(MONTH(Z171)&lt;&gt;12, DAY(Z171)&lt;&gt;31) ), DATE(YEAR(Z171), 12, 31)
)</f>
        <v/>
      </c>
      <c r="AA172" s="75" t="str" cm="1">
        <f t="array" aca="1" ref="AA172" ca="1">_xlfn.IFS(AA171="", "",
AND(AA171=last_payment_date, OR(MONTH(AA171)&lt;&gt;12, DAY(AA171)&lt;&gt;31) ), DATE(YEAR(AA171), 12, 31),
AND(MONTH(AA171)=12, DAY(AA171)=31, AA171&gt;=last_payment_date), "",
AND(MONTH(AA171)=12, DAY(AA171)&lt;&gt;31),  EOMONTH(AA171,0),
AND(MONTH(AA171)=12, DAY(AA171)=31, $AH$14="Not end"),  EDATE(AA170,1),
AND($AH$14="Not end"), EDATE(AA171, 1),
AND($AH$14="End"), EOMONTH(AA171, 1)
)</f>
        <v/>
      </c>
      <c r="AB172" s="75" t="str" cm="1">
        <f t="array" aca="1" ref="AB172" ca="1">_xlfn.IFS(AB171="","",
AND(AB171=last_rou_date), "",
AND($B$3="İllik"),DATE(YEAR(AB171)+1,MONTH(AB171),DAY(AB171) ),
AND($B$3="Aylıq", $AH$14="Not end"), EDATE(AB171,1),
AND($B$3="Aylıq", $AH$14="End"), EOMONTH(AB171,1)
)</f>
        <v/>
      </c>
      <c r="AC172" s="75" t="str" cm="1">
        <f t="array" aca="1" ref="AC172" ca="1">_xlfn.IFS(
AND($AN$14="Not year_end", AC171&gt;last_rou_date), "",
AND($AN$14="Year_end", AC171&gt;=last_rou_date), "",
AND($AN$14="Year_end"), DATE(YEAR(AC171+1), 12, 31),
AND($AN$14="Not year_end", MONTH(AC171)=12, DAY(AC171)=31), DATE(YEAR(AC170)+1, MONTH(AC170), DAY(AC170)),
AND($AN$14="Not year_end", OR(MONTH(AC171)&lt;&gt;12, DAY(AC171)&lt;&gt;31) ), DATE(YEAR(AC171), 12, 31)
)</f>
        <v/>
      </c>
      <c r="AD172" s="75" t="str" cm="1">
        <f t="array" aca="1" ref="AD172" ca="1">_xlfn.IFS(AD171="", "",
AND(AD171=last_rou_date, OR(MONTH(AD171)&lt;&gt;12, DAY(AD171)&lt;&gt;31) ), DATE(YEAR(AD171), 12, 31),
AND(MONTH(AD171)=12, DAY(AD171)=31, AD171&gt;=last_rou_date), "",
AND(MONTH(AD171)=12, DAY(AD171)&lt;&gt;31),  EOMONTH(AD171,0),
AND(MONTH(AD171)=12, DAY(AD171)=31, $AH$14="Not end"),  EDATE(AD170,1),
AND($AH$14="Not end"), EDATE(AD171, 1),
AND($AH$14="End"), EOMONTH(AD171, 1)
)</f>
        <v/>
      </c>
      <c r="AE172" s="68" t="str" cm="1">
        <f t="array" ref="AE172">_xlfn.IFS(W172="", "",
AND(W172&gt;0, W172&lt;=$B$4, $C$2="İllik artım, faiz olaraq", $D$2&gt;0, $B$3="İllik"), $B$5*((1+$D$2)^(W172-1)),
AND(W172&gt;0, W172&lt;=$B$4, $C$2="İllik artım, faiz olaraq", $D$2&gt;0, $B$3="Aylıq"), $B$5*((1+$D$2)^ROUNDDOWN((W172-1)/12,0)),
AND(W172=1, $C$2="Aşağıdakı kimi dəyişir", ), $B$5,
AND(W172&gt;1, W172&lt;=$B$4, $C$2="Aşağıdakı kimi dəyişir"), IFERROR(VLOOKUP(W172, $C$4:$D$7, 2, FALSE), AE171),
AND(W172&gt;0, W172&lt;=$B$4), $B$5,
TRUE,0 )</f>
        <v/>
      </c>
      <c r="AF172" s="76" t="str">
        <f t="shared" ca="1" si="7"/>
        <v/>
      </c>
    </row>
    <row r="173" spans="1:32" x14ac:dyDescent="0.4">
      <c r="A173" s="13" t="str" cm="1">
        <f t="array" aca="1" ref="A173" ca="1">_xlfn.IFS(
AND(SUMIFS(lease_table_interest_accruals, lease_table_dates, A172)&gt;0, COUNTIFS($E$14:E172, "Interest accrual", $A$14:A172, A172)=0),  A172,
AND(SUMIFS(lease_table_payments, lease_table_dates, A172)&gt;0, COUNTIFS($E$14:E172, "Payment", $A$14:A172, A172)=0),  A172,
AND(SUMIFS(rou_table_deprs, rou_table_dates, A172)&gt;0, COUNTIFS($E$14:E172, "Depreciation", $A$14:A172, A172)=0),  A172,
TRUE,  IFERROR(INDEX(rou_table_dates,  MATCH(A172, rou_table_dates)+1, ), "")
)</f>
        <v/>
      </c>
      <c r="B173" s="1" t="str" cm="1">
        <f t="array" aca="1" ref="B173" ca="1">_xlfn.IFS(
AND(E173="Payment", A173=$B$2), $AM$14,
E173="Payment", $AM$15,
E173="Interest accrual", $AM$18,
E173="Depreciation", $AM$17,
TRUE, "")</f>
        <v/>
      </c>
      <c r="C173" s="1" t="str" cm="1">
        <f t="array" aca="1" ref="C173" ca="1">_xlfn.IFS(
E173="Payment", $AM$19,
E173="Interest accrual", $AM$15,
E173="Depreciation", $AM$16,
TRUE, "")</f>
        <v/>
      </c>
      <c r="D173" s="14" t="str" cm="1">
        <f t="array" aca="1" ref="D173" ca="1">_xlfn.IFS(
E173="Payment", _xlfn.XLOOKUP(A173, lease_table_dates, lease_table_payments, 0, 0),
E173="Interest accrual", _xlfn.XLOOKUP(A173, lease_table_dates, lease_table_interest_accruals, 0, 0),
E173="Depreciation", _xlfn.XLOOKUP(A173, rou_table_dates, rou_table_deprs, 0, 0),
TRUE, ""
)</f>
        <v/>
      </c>
      <c r="E173" s="7" t="str" cm="1">
        <f t="array" aca="1" ref="E173" ca="1">_xlfn.IFS(
AND(SUMIFS(lease_table_interest_accruals, lease_table_dates, A173)&gt;0, COUNTIFS($E$14:E172, "Interest accrual", $A$14:A172, A173)=0), "Interest accrual",
AND(SUMIFS(lease_table_payments, lease_table_dates, A173)&gt;0, COUNTIFS($E$14:E172, "Payment", $A$14:A172, A173)=0), "Payment",
AND(SUMIFS(rou_table_deprs, rou_table_dates, A173)&gt;0, COUNTIFS($E$14:E172, "Depreciation", $A$14:A172, A173)=0), "Depreciation",
TRUE,  ""
)</f>
        <v/>
      </c>
      <c r="G173" s="13" t="str" cm="1">
        <f t="array" aca="1" ref="G173" ca="1">_xlfn.IFS(
AND($B$11="Hə", $B$3="İllik"), Z173,
AND($B$11="Hə", $B$3="Aylıq"), AA173,
$B$11="Yox", X173)</f>
        <v/>
      </c>
      <c r="H173" s="14" t="str" cm="1">
        <f t="array" aca="1" ref="H173" ca="1">_xlfn.IFS( G173="", "",
TRUE, ROUND( H172+I173-J173, 2) )</f>
        <v/>
      </c>
      <c r="I173" s="14" t="str" cm="1">
        <f t="array" aca="1" ref="I173" ca="1">_xlfn.IFS(G173="", "",
G173=last_payment_date, (J173-H172),
 TRUE,  -  (H172- H172* (1+$B$6)^ (_xlfn.DAYS(G173,G172)/365) )
)</f>
        <v/>
      </c>
      <c r="J173" s="14" t="str" cm="1">
        <f t="array" aca="1" ref="J173" ca="1">_xlfn.IFS(G173="", "",
TRUE, _xlfn.XLOOKUP(G173,  payment_dates, payments,0,0)
)</f>
        <v/>
      </c>
      <c r="L173" s="2" t="str" cm="1">
        <f t="array" aca="1" ref="L173" ca="1">_xlfn.IFS(
AND($B$11="Hə", $B$3="İllik"), AC173,
AND($B$11="Hə", $B$3="Aylıq"), AD173,
$B$11="Yox", AB173)</f>
        <v/>
      </c>
      <c r="M173" s="14" t="str" cm="1">
        <f t="array" aca="1" ref="M173" ca="1">_xlfn.IFS( L173="", "",
(M172-N173)&lt;=0.5, 0,
TRUE,  M172-N173)</f>
        <v/>
      </c>
      <c r="N173" s="15" t="str" cm="1">
        <f t="array" aca="1" ref="N173" ca="1">_xlfn.IFS(
L173="", "",
TRUE, MIN(M172, ROUND($M$14/ (last_rou_date - $B$2) * (L173-L172), 2) )
)</f>
        <v/>
      </c>
      <c r="P173" s="22" t="str">
        <f t="shared" ca="1" si="6"/>
        <v/>
      </c>
      <c r="Q173" s="14" t="str" cm="1">
        <f t="array" aca="1" ref="Q173" ca="1">_xlfn.IFS(P173="","",
$B$11="Hə", _xlfn.XLOOKUP(DATE(P173, 12, 31), rou_table_dates, rou_table_nbvs,0, 0),
TRUE,  MAX(0, ROUND($M$14 - $M$14/ (last_rou_date - $B$2) * (DATE(P173,12,31) - $B$2), 2) )
)</f>
        <v/>
      </c>
      <c r="R173" s="57" t="str" cm="1">
        <f t="array" aca="1" ref="R173" ca="1">_xlfn.IFS(P173="","",
$B$11="Hə", _xlfn.XLOOKUP(DATE(P173, 12, 31), lease_table_dates, lease_table_balances,0, 0),
TRUE, IFERROR( XNPV($B$6, IF(payment_dates &gt;DATE(P173, 12, 31), payments,  0),  IF(payment_dates &gt;DATE(P173, 12, 31), payment_dates,  DATE(P173, 12, 31))    ),0)
)</f>
        <v/>
      </c>
      <c r="S173" s="14" t="str" cm="1">
        <f t="array" aca="1" ref="S173" ca="1">_xlfn.IFS(P173="","",
TRUE,  MIN( MIN(Q172, $M$14), ROUND($M$14/ (last_rou_date - $B$2) * (DATE(P173,12,31) - MAX($B$2, DATE(P173-1, 12, 31))), 2) )
)</f>
        <v/>
      </c>
      <c r="T173" s="15" t="str" cm="1">
        <f t="array" aca="1" ref="T173" ca="1">_xlfn.IFS(P173="", "",
ISTEXT(R172), R173- (H173 - SUMIFS( lease_table_payments, lease_table_years, P173) -$AG$14 ),
AND(ISNUMBER(R172), R173&lt;&gt;""),   R173- (R172 - SUMIFS( lease_table_payments, lease_table_years, P173) )
)</f>
        <v/>
      </c>
      <c r="U173" s="14"/>
      <c r="V173" s="73">
        <f t="shared" si="8"/>
        <v>160</v>
      </c>
      <c r="W173" s="74" t="str" cm="1">
        <f t="array" ref="W173">_xlfn.IFS(
OR(W172=$B$4, W172=""),"",
TRUE,W172+1
)</f>
        <v/>
      </c>
      <c r="X173" s="75" t="str" cm="1">
        <f t="array" ref="X173">_xlfn.IFS(X172="","",
W173="", "",
AND($B$3="İllik"),DATE(YEAR(X172)+1,MONTH(X172),DAY(X172) ),
AND($B$3="Aylıq", $AH$14="Not end"), EDATE(X172,1),
AND($B$3="Aylıq", $AH$14="End"), EOMONTH(X172,1)
)</f>
        <v/>
      </c>
      <c r="Y173" s="75" t="str" cm="1">
        <f t="array" aca="1" ref="Y173" ca="1">_xlfn.IFS(
AND($B$7="Dövrün əvvəlində", Y172&lt;=last_rou_date), DATE(YEAR(Y172)+1, 12, 31),
AND($B$7="Dövrün sonunda", Y172&lt;=last_payment_date), DATE(YEAR(Y172)+1, 12, 31),
TRUE, ""
)</f>
        <v/>
      </c>
      <c r="Z173" s="75" t="str" cm="1">
        <f t="array" aca="1" ref="Z173" ca="1">_xlfn.IFS(
AND($AN$14="Not year_end", Z172&gt;last_payment_date), "",
AND($AN$14="Year_end", Z172&gt;=last_payment_date), "",
AND($AN$14="Year_end"), DATE(YEAR(Z172+1), 12, 31),
AND($AN$14="Not year_end", MONTH(Z172)=12, DAY(Z172)=31), DATE(YEAR(Z171)+1, MONTH(Z171), DAY(Z171)),
AND($AN$14="Not year_end", OR(MONTH(Z172)&lt;&gt;12, DAY(Z172)&lt;&gt;31) ), DATE(YEAR(Z172), 12, 31)
)</f>
        <v/>
      </c>
      <c r="AA173" s="75" t="str" cm="1">
        <f t="array" aca="1" ref="AA173" ca="1">_xlfn.IFS(AA172="", "",
AND(AA172=last_payment_date, OR(MONTH(AA172)&lt;&gt;12, DAY(AA172)&lt;&gt;31) ), DATE(YEAR(AA172), 12, 31),
AND(MONTH(AA172)=12, DAY(AA172)=31, AA172&gt;=last_payment_date), "",
AND(MONTH(AA172)=12, DAY(AA172)&lt;&gt;31),  EOMONTH(AA172,0),
AND(MONTH(AA172)=12, DAY(AA172)=31, $AH$14="Not end"),  EDATE(AA171,1),
AND($AH$14="Not end"), EDATE(AA172, 1),
AND($AH$14="End"), EOMONTH(AA172, 1)
)</f>
        <v/>
      </c>
      <c r="AB173" s="75" t="str" cm="1">
        <f t="array" aca="1" ref="AB173" ca="1">_xlfn.IFS(AB172="","",
AND(AB172=last_rou_date), "",
AND($B$3="İllik"),DATE(YEAR(AB172)+1,MONTH(AB172),DAY(AB172) ),
AND($B$3="Aylıq", $AH$14="Not end"), EDATE(AB172,1),
AND($B$3="Aylıq", $AH$14="End"), EOMONTH(AB172,1)
)</f>
        <v/>
      </c>
      <c r="AC173" s="75" t="str" cm="1">
        <f t="array" aca="1" ref="AC173" ca="1">_xlfn.IFS(
AND($AN$14="Not year_end", AC172&gt;last_rou_date), "",
AND($AN$14="Year_end", AC172&gt;=last_rou_date), "",
AND($AN$14="Year_end"), DATE(YEAR(AC172+1), 12, 31),
AND($AN$14="Not year_end", MONTH(AC172)=12, DAY(AC172)=31), DATE(YEAR(AC171)+1, MONTH(AC171), DAY(AC171)),
AND($AN$14="Not year_end", OR(MONTH(AC172)&lt;&gt;12, DAY(AC172)&lt;&gt;31) ), DATE(YEAR(AC172), 12, 31)
)</f>
        <v/>
      </c>
      <c r="AD173" s="75" t="str" cm="1">
        <f t="array" aca="1" ref="AD173" ca="1">_xlfn.IFS(AD172="", "",
AND(AD172=last_rou_date, OR(MONTH(AD172)&lt;&gt;12, DAY(AD172)&lt;&gt;31) ), DATE(YEAR(AD172), 12, 31),
AND(MONTH(AD172)=12, DAY(AD172)=31, AD172&gt;=last_rou_date), "",
AND(MONTH(AD172)=12, DAY(AD172)&lt;&gt;31),  EOMONTH(AD172,0),
AND(MONTH(AD172)=12, DAY(AD172)=31, $AH$14="Not end"),  EDATE(AD171,1),
AND($AH$14="Not end"), EDATE(AD172, 1),
AND($AH$14="End"), EOMONTH(AD172, 1)
)</f>
        <v/>
      </c>
      <c r="AE173" s="68" t="str" cm="1">
        <f t="array" ref="AE173">_xlfn.IFS(W173="", "",
AND(W173&gt;0, W173&lt;=$B$4, $C$2="İllik artım, faiz olaraq", $D$2&gt;0, $B$3="İllik"), $B$5*((1+$D$2)^(W173-1)),
AND(W173&gt;0, W173&lt;=$B$4, $C$2="İllik artım, faiz olaraq", $D$2&gt;0, $B$3="Aylıq"), $B$5*((1+$D$2)^ROUNDDOWN((W173-1)/12,0)),
AND(W173=1, $C$2="Aşağıdakı kimi dəyişir", ), $B$5,
AND(W173&gt;1, W173&lt;=$B$4, $C$2="Aşağıdakı kimi dəyişir"), IFERROR(VLOOKUP(W173, $C$4:$D$7, 2, FALSE), AE172),
AND(W173&gt;0, W173&lt;=$B$4), $B$5,
TRUE,0 )</f>
        <v/>
      </c>
      <c r="AF173" s="76" t="str">
        <f t="shared" ca="1" si="7"/>
        <v/>
      </c>
    </row>
    <row r="174" spans="1:32" x14ac:dyDescent="0.4">
      <c r="A174" s="13" t="str" cm="1">
        <f t="array" aca="1" ref="A174" ca="1">_xlfn.IFS(
AND(SUMIFS(lease_table_interest_accruals, lease_table_dates, A173)&gt;0, COUNTIFS($E$14:E173, "Interest accrual", $A$14:A173, A173)=0),  A173,
AND(SUMIFS(lease_table_payments, lease_table_dates, A173)&gt;0, COUNTIFS($E$14:E173, "Payment", $A$14:A173, A173)=0),  A173,
AND(SUMIFS(rou_table_deprs, rou_table_dates, A173)&gt;0, COUNTIFS($E$14:E173, "Depreciation", $A$14:A173, A173)=0),  A173,
TRUE,  IFERROR(INDEX(rou_table_dates,  MATCH(A173, rou_table_dates)+1, ), "")
)</f>
        <v/>
      </c>
      <c r="B174" s="1" t="str" cm="1">
        <f t="array" aca="1" ref="B174" ca="1">_xlfn.IFS(
AND(E174="Payment", A174=$B$2), $AM$14,
E174="Payment", $AM$15,
E174="Interest accrual", $AM$18,
E174="Depreciation", $AM$17,
TRUE, "")</f>
        <v/>
      </c>
      <c r="C174" s="1" t="str" cm="1">
        <f t="array" aca="1" ref="C174" ca="1">_xlfn.IFS(
E174="Payment", $AM$19,
E174="Interest accrual", $AM$15,
E174="Depreciation", $AM$16,
TRUE, "")</f>
        <v/>
      </c>
      <c r="D174" s="14" t="str" cm="1">
        <f t="array" aca="1" ref="D174" ca="1">_xlfn.IFS(
E174="Payment", _xlfn.XLOOKUP(A174, lease_table_dates, lease_table_payments, 0, 0),
E174="Interest accrual", _xlfn.XLOOKUP(A174, lease_table_dates, lease_table_interest_accruals, 0, 0),
E174="Depreciation", _xlfn.XLOOKUP(A174, rou_table_dates, rou_table_deprs, 0, 0),
TRUE, ""
)</f>
        <v/>
      </c>
      <c r="E174" s="7" t="str" cm="1">
        <f t="array" aca="1" ref="E174" ca="1">_xlfn.IFS(
AND(SUMIFS(lease_table_interest_accruals, lease_table_dates, A174)&gt;0, COUNTIFS($E$14:E173, "Interest accrual", $A$14:A173, A174)=0), "Interest accrual",
AND(SUMIFS(lease_table_payments, lease_table_dates, A174)&gt;0, COUNTIFS($E$14:E173, "Payment", $A$14:A173, A174)=0), "Payment",
AND(SUMIFS(rou_table_deprs, rou_table_dates, A174)&gt;0, COUNTIFS($E$14:E173, "Depreciation", $A$14:A173, A174)=0), "Depreciation",
TRUE,  ""
)</f>
        <v/>
      </c>
      <c r="G174" s="13" t="str" cm="1">
        <f t="array" aca="1" ref="G174" ca="1">_xlfn.IFS(
AND($B$11="Hə", $B$3="İllik"), Z174,
AND($B$11="Hə", $B$3="Aylıq"), AA174,
$B$11="Yox", X174)</f>
        <v/>
      </c>
      <c r="H174" s="14" t="str" cm="1">
        <f t="array" aca="1" ref="H174" ca="1">_xlfn.IFS( G174="", "",
TRUE, ROUND( H173+I174-J174, 2) )</f>
        <v/>
      </c>
      <c r="I174" s="14" t="str" cm="1">
        <f t="array" aca="1" ref="I174" ca="1">_xlfn.IFS(G174="", "",
G174=last_payment_date, (J174-H173),
 TRUE,  -  (H173- H173* (1+$B$6)^ (_xlfn.DAYS(G174,G173)/365) )
)</f>
        <v/>
      </c>
      <c r="J174" s="14" t="str" cm="1">
        <f t="array" aca="1" ref="J174" ca="1">_xlfn.IFS(G174="", "",
TRUE, _xlfn.XLOOKUP(G174,  payment_dates, payments,0,0)
)</f>
        <v/>
      </c>
      <c r="L174" s="2" t="str" cm="1">
        <f t="array" aca="1" ref="L174" ca="1">_xlfn.IFS(
AND($B$11="Hə", $B$3="İllik"), AC174,
AND($B$11="Hə", $B$3="Aylıq"), AD174,
$B$11="Yox", AB174)</f>
        <v/>
      </c>
      <c r="M174" s="14" t="str" cm="1">
        <f t="array" aca="1" ref="M174" ca="1">_xlfn.IFS( L174="", "",
(M173-N174)&lt;=0.5, 0,
TRUE,  M173-N174)</f>
        <v/>
      </c>
      <c r="N174" s="15" t="str" cm="1">
        <f t="array" aca="1" ref="N174" ca="1">_xlfn.IFS(
L174="", "",
TRUE, MIN(M173, ROUND($M$14/ (last_rou_date - $B$2) * (L174-L173), 2) )
)</f>
        <v/>
      </c>
      <c r="P174" s="22" t="str">
        <f t="shared" ca="1" si="6"/>
        <v/>
      </c>
      <c r="Q174" s="14" t="str" cm="1">
        <f t="array" aca="1" ref="Q174" ca="1">_xlfn.IFS(P174="","",
$B$11="Hə", _xlfn.XLOOKUP(DATE(P174, 12, 31), rou_table_dates, rou_table_nbvs,0, 0),
TRUE,  MAX(0, ROUND($M$14 - $M$14/ (last_rou_date - $B$2) * (DATE(P174,12,31) - $B$2), 2) )
)</f>
        <v/>
      </c>
      <c r="R174" s="57" t="str" cm="1">
        <f t="array" aca="1" ref="R174" ca="1">_xlfn.IFS(P174="","",
$B$11="Hə", _xlfn.XLOOKUP(DATE(P174, 12, 31), lease_table_dates, lease_table_balances,0, 0),
TRUE, IFERROR( XNPV($B$6, IF(payment_dates &gt;DATE(P174, 12, 31), payments,  0),  IF(payment_dates &gt;DATE(P174, 12, 31), payment_dates,  DATE(P174, 12, 31))    ),0)
)</f>
        <v/>
      </c>
      <c r="S174" s="14" t="str" cm="1">
        <f t="array" aca="1" ref="S174" ca="1">_xlfn.IFS(P174="","",
TRUE,  MIN( MIN(Q173, $M$14), ROUND($M$14/ (last_rou_date - $B$2) * (DATE(P174,12,31) - MAX($B$2, DATE(P174-1, 12, 31))), 2) )
)</f>
        <v/>
      </c>
      <c r="T174" s="15" t="str" cm="1">
        <f t="array" aca="1" ref="T174" ca="1">_xlfn.IFS(P174="", "",
ISTEXT(R173), R174- (H174 - SUMIFS( lease_table_payments, lease_table_years, P174) -$AG$14 ),
AND(ISNUMBER(R173), R174&lt;&gt;""),   R174- (R173 - SUMIFS( lease_table_payments, lease_table_years, P174) )
)</f>
        <v/>
      </c>
      <c r="U174" s="14"/>
      <c r="V174" s="73">
        <f t="shared" si="8"/>
        <v>161</v>
      </c>
      <c r="W174" s="74" t="str" cm="1">
        <f t="array" ref="W174">_xlfn.IFS(
OR(W173=$B$4, W173=""),"",
TRUE,W173+1
)</f>
        <v/>
      </c>
      <c r="X174" s="75" t="str" cm="1">
        <f t="array" ref="X174">_xlfn.IFS(X173="","",
W174="", "",
AND($B$3="İllik"),DATE(YEAR(X173)+1,MONTH(X173),DAY(X173) ),
AND($B$3="Aylıq", $AH$14="Not end"), EDATE(X173,1),
AND($B$3="Aylıq", $AH$14="End"), EOMONTH(X173,1)
)</f>
        <v/>
      </c>
      <c r="Y174" s="75" t="str" cm="1">
        <f t="array" aca="1" ref="Y174" ca="1">_xlfn.IFS(
AND($B$7="Dövrün əvvəlində", Y173&lt;=last_rou_date), DATE(YEAR(Y173)+1, 12, 31),
AND($B$7="Dövrün sonunda", Y173&lt;=last_payment_date), DATE(YEAR(Y173)+1, 12, 31),
TRUE, ""
)</f>
        <v/>
      </c>
      <c r="Z174" s="75" t="str" cm="1">
        <f t="array" aca="1" ref="Z174" ca="1">_xlfn.IFS(
AND($AN$14="Not year_end", Z173&gt;last_payment_date), "",
AND($AN$14="Year_end", Z173&gt;=last_payment_date), "",
AND($AN$14="Year_end"), DATE(YEAR(Z173+1), 12, 31),
AND($AN$14="Not year_end", MONTH(Z173)=12, DAY(Z173)=31), DATE(YEAR(Z172)+1, MONTH(Z172), DAY(Z172)),
AND($AN$14="Not year_end", OR(MONTH(Z173)&lt;&gt;12, DAY(Z173)&lt;&gt;31) ), DATE(YEAR(Z173), 12, 31)
)</f>
        <v/>
      </c>
      <c r="AA174" s="75" t="str" cm="1">
        <f t="array" aca="1" ref="AA174" ca="1">_xlfn.IFS(AA173="", "",
AND(AA173=last_payment_date, OR(MONTH(AA173)&lt;&gt;12, DAY(AA173)&lt;&gt;31) ), DATE(YEAR(AA173), 12, 31),
AND(MONTH(AA173)=12, DAY(AA173)=31, AA173&gt;=last_payment_date), "",
AND(MONTH(AA173)=12, DAY(AA173)&lt;&gt;31),  EOMONTH(AA173,0),
AND(MONTH(AA173)=12, DAY(AA173)=31, $AH$14="Not end"),  EDATE(AA172,1),
AND($AH$14="Not end"), EDATE(AA173, 1),
AND($AH$14="End"), EOMONTH(AA173, 1)
)</f>
        <v/>
      </c>
      <c r="AB174" s="75" t="str" cm="1">
        <f t="array" aca="1" ref="AB174" ca="1">_xlfn.IFS(AB173="","",
AND(AB173=last_rou_date), "",
AND($B$3="İllik"),DATE(YEAR(AB173)+1,MONTH(AB173),DAY(AB173) ),
AND($B$3="Aylıq", $AH$14="Not end"), EDATE(AB173,1),
AND($B$3="Aylıq", $AH$14="End"), EOMONTH(AB173,1)
)</f>
        <v/>
      </c>
      <c r="AC174" s="75" t="str" cm="1">
        <f t="array" aca="1" ref="AC174" ca="1">_xlfn.IFS(
AND($AN$14="Not year_end", AC173&gt;last_rou_date), "",
AND($AN$14="Year_end", AC173&gt;=last_rou_date), "",
AND($AN$14="Year_end"), DATE(YEAR(AC173+1), 12, 31),
AND($AN$14="Not year_end", MONTH(AC173)=12, DAY(AC173)=31), DATE(YEAR(AC172)+1, MONTH(AC172), DAY(AC172)),
AND($AN$14="Not year_end", OR(MONTH(AC173)&lt;&gt;12, DAY(AC173)&lt;&gt;31) ), DATE(YEAR(AC173), 12, 31)
)</f>
        <v/>
      </c>
      <c r="AD174" s="75" t="str" cm="1">
        <f t="array" aca="1" ref="AD174" ca="1">_xlfn.IFS(AD173="", "",
AND(AD173=last_rou_date, OR(MONTH(AD173)&lt;&gt;12, DAY(AD173)&lt;&gt;31) ), DATE(YEAR(AD173), 12, 31),
AND(MONTH(AD173)=12, DAY(AD173)=31, AD173&gt;=last_rou_date), "",
AND(MONTH(AD173)=12, DAY(AD173)&lt;&gt;31),  EOMONTH(AD173,0),
AND(MONTH(AD173)=12, DAY(AD173)=31, $AH$14="Not end"),  EDATE(AD172,1),
AND($AH$14="Not end"), EDATE(AD173, 1),
AND($AH$14="End"), EOMONTH(AD173, 1)
)</f>
        <v/>
      </c>
      <c r="AE174" s="68" t="str" cm="1">
        <f t="array" ref="AE174">_xlfn.IFS(W174="", "",
AND(W174&gt;0, W174&lt;=$B$4, $C$2="İllik artım, faiz olaraq", $D$2&gt;0, $B$3="İllik"), $B$5*((1+$D$2)^(W174-1)),
AND(W174&gt;0, W174&lt;=$B$4, $C$2="İllik artım, faiz olaraq", $D$2&gt;0, $B$3="Aylıq"), $B$5*((1+$D$2)^ROUNDDOWN((W174-1)/12,0)),
AND(W174=1, $C$2="Aşağıdakı kimi dəyişir", ), $B$5,
AND(W174&gt;1, W174&lt;=$B$4, $C$2="Aşağıdakı kimi dəyişir"), IFERROR(VLOOKUP(W174, $C$4:$D$7, 2, FALSE), AE173),
AND(W174&gt;0, W174&lt;=$B$4), $B$5,
TRUE,0 )</f>
        <v/>
      </c>
      <c r="AF174" s="76" t="str">
        <f t="shared" ca="1" si="7"/>
        <v/>
      </c>
    </row>
    <row r="175" spans="1:32" x14ac:dyDescent="0.4">
      <c r="A175" s="13" t="str" cm="1">
        <f t="array" aca="1" ref="A175" ca="1">_xlfn.IFS(
AND(SUMIFS(lease_table_interest_accruals, lease_table_dates, A174)&gt;0, COUNTIFS($E$14:E174, "Interest accrual", $A$14:A174, A174)=0),  A174,
AND(SUMIFS(lease_table_payments, lease_table_dates, A174)&gt;0, COUNTIFS($E$14:E174, "Payment", $A$14:A174, A174)=0),  A174,
AND(SUMIFS(rou_table_deprs, rou_table_dates, A174)&gt;0, COUNTIFS($E$14:E174, "Depreciation", $A$14:A174, A174)=0),  A174,
TRUE,  IFERROR(INDEX(rou_table_dates,  MATCH(A174, rou_table_dates)+1, ), "")
)</f>
        <v/>
      </c>
      <c r="B175" s="1" t="str" cm="1">
        <f t="array" aca="1" ref="B175" ca="1">_xlfn.IFS(
AND(E175="Payment", A175=$B$2), $AM$14,
E175="Payment", $AM$15,
E175="Interest accrual", $AM$18,
E175="Depreciation", $AM$17,
TRUE, "")</f>
        <v/>
      </c>
      <c r="C175" s="1" t="str" cm="1">
        <f t="array" aca="1" ref="C175" ca="1">_xlfn.IFS(
E175="Payment", $AM$19,
E175="Interest accrual", $AM$15,
E175="Depreciation", $AM$16,
TRUE, "")</f>
        <v/>
      </c>
      <c r="D175" s="14" t="str" cm="1">
        <f t="array" aca="1" ref="D175" ca="1">_xlfn.IFS(
E175="Payment", _xlfn.XLOOKUP(A175, lease_table_dates, lease_table_payments, 0, 0),
E175="Interest accrual", _xlfn.XLOOKUP(A175, lease_table_dates, lease_table_interest_accruals, 0, 0),
E175="Depreciation", _xlfn.XLOOKUP(A175, rou_table_dates, rou_table_deprs, 0, 0),
TRUE, ""
)</f>
        <v/>
      </c>
      <c r="E175" s="7" t="str" cm="1">
        <f t="array" aca="1" ref="E175" ca="1">_xlfn.IFS(
AND(SUMIFS(lease_table_interest_accruals, lease_table_dates, A175)&gt;0, COUNTIFS($E$14:E174, "Interest accrual", $A$14:A174, A175)=0), "Interest accrual",
AND(SUMIFS(lease_table_payments, lease_table_dates, A175)&gt;0, COUNTIFS($E$14:E174, "Payment", $A$14:A174, A175)=0), "Payment",
AND(SUMIFS(rou_table_deprs, rou_table_dates, A175)&gt;0, COUNTIFS($E$14:E174, "Depreciation", $A$14:A174, A175)=0), "Depreciation",
TRUE,  ""
)</f>
        <v/>
      </c>
      <c r="G175" s="13" t="str" cm="1">
        <f t="array" aca="1" ref="G175" ca="1">_xlfn.IFS(
AND($B$11="Hə", $B$3="İllik"), Z175,
AND($B$11="Hə", $B$3="Aylıq"), AA175,
$B$11="Yox", X175)</f>
        <v/>
      </c>
      <c r="H175" s="14" t="str" cm="1">
        <f t="array" aca="1" ref="H175" ca="1">_xlfn.IFS( G175="", "",
TRUE, ROUND( H174+I175-J175, 2) )</f>
        <v/>
      </c>
      <c r="I175" s="14" t="str" cm="1">
        <f t="array" aca="1" ref="I175" ca="1">_xlfn.IFS(G175="", "",
G175=last_payment_date, (J175-H174),
 TRUE,  -  (H174- H174* (1+$B$6)^ (_xlfn.DAYS(G175,G174)/365) )
)</f>
        <v/>
      </c>
      <c r="J175" s="14" t="str" cm="1">
        <f t="array" aca="1" ref="J175" ca="1">_xlfn.IFS(G175="", "",
TRUE, _xlfn.XLOOKUP(G175,  payment_dates, payments,0,0)
)</f>
        <v/>
      </c>
      <c r="L175" s="2" t="str" cm="1">
        <f t="array" aca="1" ref="L175" ca="1">_xlfn.IFS(
AND($B$11="Hə", $B$3="İllik"), AC175,
AND($B$11="Hə", $B$3="Aylıq"), AD175,
$B$11="Yox", AB175)</f>
        <v/>
      </c>
      <c r="M175" s="14" t="str" cm="1">
        <f t="array" aca="1" ref="M175" ca="1">_xlfn.IFS( L175="", "",
(M174-N175)&lt;=0.5, 0,
TRUE,  M174-N175)</f>
        <v/>
      </c>
      <c r="N175" s="15" t="str" cm="1">
        <f t="array" aca="1" ref="N175" ca="1">_xlfn.IFS(
L175="", "",
TRUE, MIN(M174, ROUND($M$14/ (last_rou_date - $B$2) * (L175-L174), 2) )
)</f>
        <v/>
      </c>
      <c r="P175" s="22" t="str">
        <f t="shared" ca="1" si="6"/>
        <v/>
      </c>
      <c r="Q175" s="14" t="str" cm="1">
        <f t="array" aca="1" ref="Q175" ca="1">_xlfn.IFS(P175="","",
$B$11="Hə", _xlfn.XLOOKUP(DATE(P175, 12, 31), rou_table_dates, rou_table_nbvs,0, 0),
TRUE,  MAX(0, ROUND($M$14 - $M$14/ (last_rou_date - $B$2) * (DATE(P175,12,31) - $B$2), 2) )
)</f>
        <v/>
      </c>
      <c r="R175" s="57" t="str" cm="1">
        <f t="array" aca="1" ref="R175" ca="1">_xlfn.IFS(P175="","",
$B$11="Hə", _xlfn.XLOOKUP(DATE(P175, 12, 31), lease_table_dates, lease_table_balances,0, 0),
TRUE, IFERROR( XNPV($B$6, IF(payment_dates &gt;DATE(P175, 12, 31), payments,  0),  IF(payment_dates &gt;DATE(P175, 12, 31), payment_dates,  DATE(P175, 12, 31))    ),0)
)</f>
        <v/>
      </c>
      <c r="S175" s="14" t="str" cm="1">
        <f t="array" aca="1" ref="S175" ca="1">_xlfn.IFS(P175="","",
TRUE,  MIN( MIN(Q174, $M$14), ROUND($M$14/ (last_rou_date - $B$2) * (DATE(P175,12,31) - MAX($B$2, DATE(P175-1, 12, 31))), 2) )
)</f>
        <v/>
      </c>
      <c r="T175" s="15" t="str" cm="1">
        <f t="array" aca="1" ref="T175" ca="1">_xlfn.IFS(P175="", "",
ISTEXT(R174), R175- (H175 - SUMIFS( lease_table_payments, lease_table_years, P175) -$AG$14 ),
AND(ISNUMBER(R174), R175&lt;&gt;""),   R175- (R174 - SUMIFS( lease_table_payments, lease_table_years, P175) )
)</f>
        <v/>
      </c>
      <c r="U175" s="14"/>
      <c r="V175" s="73">
        <f t="shared" si="8"/>
        <v>162</v>
      </c>
      <c r="W175" s="74" t="str" cm="1">
        <f t="array" ref="W175">_xlfn.IFS(
OR(W174=$B$4, W174=""),"",
TRUE,W174+1
)</f>
        <v/>
      </c>
      <c r="X175" s="75" t="str" cm="1">
        <f t="array" ref="X175">_xlfn.IFS(X174="","",
W175="", "",
AND($B$3="İllik"),DATE(YEAR(X174)+1,MONTH(X174),DAY(X174) ),
AND($B$3="Aylıq", $AH$14="Not end"), EDATE(X174,1),
AND($B$3="Aylıq", $AH$14="End"), EOMONTH(X174,1)
)</f>
        <v/>
      </c>
      <c r="Y175" s="75" t="str" cm="1">
        <f t="array" aca="1" ref="Y175" ca="1">_xlfn.IFS(
AND($B$7="Dövrün əvvəlində", Y174&lt;=last_rou_date), DATE(YEAR(Y174)+1, 12, 31),
AND($B$7="Dövrün sonunda", Y174&lt;=last_payment_date), DATE(YEAR(Y174)+1, 12, 31),
TRUE, ""
)</f>
        <v/>
      </c>
      <c r="Z175" s="75" t="str" cm="1">
        <f t="array" aca="1" ref="Z175" ca="1">_xlfn.IFS(
AND($AN$14="Not year_end", Z174&gt;last_payment_date), "",
AND($AN$14="Year_end", Z174&gt;=last_payment_date), "",
AND($AN$14="Year_end"), DATE(YEAR(Z174+1), 12, 31),
AND($AN$14="Not year_end", MONTH(Z174)=12, DAY(Z174)=31), DATE(YEAR(Z173)+1, MONTH(Z173), DAY(Z173)),
AND($AN$14="Not year_end", OR(MONTH(Z174)&lt;&gt;12, DAY(Z174)&lt;&gt;31) ), DATE(YEAR(Z174), 12, 31)
)</f>
        <v/>
      </c>
      <c r="AA175" s="75" t="str" cm="1">
        <f t="array" aca="1" ref="AA175" ca="1">_xlfn.IFS(AA174="", "",
AND(AA174=last_payment_date, OR(MONTH(AA174)&lt;&gt;12, DAY(AA174)&lt;&gt;31) ), DATE(YEAR(AA174), 12, 31),
AND(MONTH(AA174)=12, DAY(AA174)=31, AA174&gt;=last_payment_date), "",
AND(MONTH(AA174)=12, DAY(AA174)&lt;&gt;31),  EOMONTH(AA174,0),
AND(MONTH(AA174)=12, DAY(AA174)=31, $AH$14="Not end"),  EDATE(AA173,1),
AND($AH$14="Not end"), EDATE(AA174, 1),
AND($AH$14="End"), EOMONTH(AA174, 1)
)</f>
        <v/>
      </c>
      <c r="AB175" s="75" t="str" cm="1">
        <f t="array" aca="1" ref="AB175" ca="1">_xlfn.IFS(AB174="","",
AND(AB174=last_rou_date), "",
AND($B$3="İllik"),DATE(YEAR(AB174)+1,MONTH(AB174),DAY(AB174) ),
AND($B$3="Aylıq", $AH$14="Not end"), EDATE(AB174,1),
AND($B$3="Aylıq", $AH$14="End"), EOMONTH(AB174,1)
)</f>
        <v/>
      </c>
      <c r="AC175" s="75" t="str" cm="1">
        <f t="array" aca="1" ref="AC175" ca="1">_xlfn.IFS(
AND($AN$14="Not year_end", AC174&gt;last_rou_date), "",
AND($AN$14="Year_end", AC174&gt;=last_rou_date), "",
AND($AN$14="Year_end"), DATE(YEAR(AC174+1), 12, 31),
AND($AN$14="Not year_end", MONTH(AC174)=12, DAY(AC174)=31), DATE(YEAR(AC173)+1, MONTH(AC173), DAY(AC173)),
AND($AN$14="Not year_end", OR(MONTH(AC174)&lt;&gt;12, DAY(AC174)&lt;&gt;31) ), DATE(YEAR(AC174), 12, 31)
)</f>
        <v/>
      </c>
      <c r="AD175" s="75" t="str" cm="1">
        <f t="array" aca="1" ref="AD175" ca="1">_xlfn.IFS(AD174="", "",
AND(AD174=last_rou_date, OR(MONTH(AD174)&lt;&gt;12, DAY(AD174)&lt;&gt;31) ), DATE(YEAR(AD174), 12, 31),
AND(MONTH(AD174)=12, DAY(AD174)=31, AD174&gt;=last_rou_date), "",
AND(MONTH(AD174)=12, DAY(AD174)&lt;&gt;31),  EOMONTH(AD174,0),
AND(MONTH(AD174)=12, DAY(AD174)=31, $AH$14="Not end"),  EDATE(AD173,1),
AND($AH$14="Not end"), EDATE(AD174, 1),
AND($AH$14="End"), EOMONTH(AD174, 1)
)</f>
        <v/>
      </c>
      <c r="AE175" s="68" t="str" cm="1">
        <f t="array" ref="AE175">_xlfn.IFS(W175="", "",
AND(W175&gt;0, W175&lt;=$B$4, $C$2="İllik artım, faiz olaraq", $D$2&gt;0, $B$3="İllik"), $B$5*((1+$D$2)^(W175-1)),
AND(W175&gt;0, W175&lt;=$B$4, $C$2="İllik artım, faiz olaraq", $D$2&gt;0, $B$3="Aylıq"), $B$5*((1+$D$2)^ROUNDDOWN((W175-1)/12,0)),
AND(W175=1, $C$2="Aşağıdakı kimi dəyişir", ), $B$5,
AND(W175&gt;1, W175&lt;=$B$4, $C$2="Aşağıdakı kimi dəyişir"), IFERROR(VLOOKUP(W175, $C$4:$D$7, 2, FALSE), AE174),
AND(W175&gt;0, W175&lt;=$B$4), $B$5,
TRUE,0 )</f>
        <v/>
      </c>
      <c r="AF175" s="76" t="str">
        <f t="shared" ca="1" si="7"/>
        <v/>
      </c>
    </row>
    <row r="176" spans="1:32" x14ac:dyDescent="0.4">
      <c r="A176" s="13" t="str" cm="1">
        <f t="array" aca="1" ref="A176" ca="1">_xlfn.IFS(
AND(SUMIFS(lease_table_interest_accruals, lease_table_dates, A175)&gt;0, COUNTIFS($E$14:E175, "Interest accrual", $A$14:A175, A175)=0),  A175,
AND(SUMIFS(lease_table_payments, lease_table_dates, A175)&gt;0, COUNTIFS($E$14:E175, "Payment", $A$14:A175, A175)=0),  A175,
AND(SUMIFS(rou_table_deprs, rou_table_dates, A175)&gt;0, COUNTIFS($E$14:E175, "Depreciation", $A$14:A175, A175)=0),  A175,
TRUE,  IFERROR(INDEX(rou_table_dates,  MATCH(A175, rou_table_dates)+1, ), "")
)</f>
        <v/>
      </c>
      <c r="B176" s="1" t="str" cm="1">
        <f t="array" aca="1" ref="B176" ca="1">_xlfn.IFS(
AND(E176="Payment", A176=$B$2), $AM$14,
E176="Payment", $AM$15,
E176="Interest accrual", $AM$18,
E176="Depreciation", $AM$17,
TRUE, "")</f>
        <v/>
      </c>
      <c r="C176" s="1" t="str" cm="1">
        <f t="array" aca="1" ref="C176" ca="1">_xlfn.IFS(
E176="Payment", $AM$19,
E176="Interest accrual", $AM$15,
E176="Depreciation", $AM$16,
TRUE, "")</f>
        <v/>
      </c>
      <c r="D176" s="14" t="str" cm="1">
        <f t="array" aca="1" ref="D176" ca="1">_xlfn.IFS(
E176="Payment", _xlfn.XLOOKUP(A176, lease_table_dates, lease_table_payments, 0, 0),
E176="Interest accrual", _xlfn.XLOOKUP(A176, lease_table_dates, lease_table_interest_accruals, 0, 0),
E176="Depreciation", _xlfn.XLOOKUP(A176, rou_table_dates, rou_table_deprs, 0, 0),
TRUE, ""
)</f>
        <v/>
      </c>
      <c r="E176" s="7" t="str" cm="1">
        <f t="array" aca="1" ref="E176" ca="1">_xlfn.IFS(
AND(SUMIFS(lease_table_interest_accruals, lease_table_dates, A176)&gt;0, COUNTIFS($E$14:E175, "Interest accrual", $A$14:A175, A176)=0), "Interest accrual",
AND(SUMIFS(lease_table_payments, lease_table_dates, A176)&gt;0, COUNTIFS($E$14:E175, "Payment", $A$14:A175, A176)=0), "Payment",
AND(SUMIFS(rou_table_deprs, rou_table_dates, A176)&gt;0, COUNTIFS($E$14:E175, "Depreciation", $A$14:A175, A176)=0), "Depreciation",
TRUE,  ""
)</f>
        <v/>
      </c>
      <c r="G176" s="13" t="str" cm="1">
        <f t="array" aca="1" ref="G176" ca="1">_xlfn.IFS(
AND($B$11="Hə", $B$3="İllik"), Z176,
AND($B$11="Hə", $B$3="Aylıq"), AA176,
$B$11="Yox", X176)</f>
        <v/>
      </c>
      <c r="H176" s="14" t="str" cm="1">
        <f t="array" aca="1" ref="H176" ca="1">_xlfn.IFS( G176="", "",
TRUE, ROUND( H175+I176-J176, 2) )</f>
        <v/>
      </c>
      <c r="I176" s="14" t="str" cm="1">
        <f t="array" aca="1" ref="I176" ca="1">_xlfn.IFS(G176="", "",
G176=last_payment_date, (J176-H175),
 TRUE,  -  (H175- H175* (1+$B$6)^ (_xlfn.DAYS(G176,G175)/365) )
)</f>
        <v/>
      </c>
      <c r="J176" s="14" t="str" cm="1">
        <f t="array" aca="1" ref="J176" ca="1">_xlfn.IFS(G176="", "",
TRUE, _xlfn.XLOOKUP(G176,  payment_dates, payments,0,0)
)</f>
        <v/>
      </c>
      <c r="L176" s="2" t="str" cm="1">
        <f t="array" aca="1" ref="L176" ca="1">_xlfn.IFS(
AND($B$11="Hə", $B$3="İllik"), AC176,
AND($B$11="Hə", $B$3="Aylıq"), AD176,
$B$11="Yox", AB176)</f>
        <v/>
      </c>
      <c r="M176" s="14" t="str" cm="1">
        <f t="array" aca="1" ref="M176" ca="1">_xlfn.IFS( L176="", "",
(M175-N176)&lt;=0.5, 0,
TRUE,  M175-N176)</f>
        <v/>
      </c>
      <c r="N176" s="15" t="str" cm="1">
        <f t="array" aca="1" ref="N176" ca="1">_xlfn.IFS(
L176="", "",
TRUE, MIN(M175, ROUND($M$14/ (last_rou_date - $B$2) * (L176-L175), 2) )
)</f>
        <v/>
      </c>
      <c r="P176" s="22" t="str">
        <f t="shared" ca="1" si="6"/>
        <v/>
      </c>
      <c r="Q176" s="14" t="str" cm="1">
        <f t="array" aca="1" ref="Q176" ca="1">_xlfn.IFS(P176="","",
$B$11="Hə", _xlfn.XLOOKUP(DATE(P176, 12, 31), rou_table_dates, rou_table_nbvs,0, 0),
TRUE,  MAX(0, ROUND($M$14 - $M$14/ (last_rou_date - $B$2) * (DATE(P176,12,31) - $B$2), 2) )
)</f>
        <v/>
      </c>
      <c r="R176" s="57" t="str" cm="1">
        <f t="array" aca="1" ref="R176" ca="1">_xlfn.IFS(P176="","",
$B$11="Hə", _xlfn.XLOOKUP(DATE(P176, 12, 31), lease_table_dates, lease_table_balances,0, 0),
TRUE, IFERROR( XNPV($B$6, IF(payment_dates &gt;DATE(P176, 12, 31), payments,  0),  IF(payment_dates &gt;DATE(P176, 12, 31), payment_dates,  DATE(P176, 12, 31))    ),0)
)</f>
        <v/>
      </c>
      <c r="S176" s="14" t="str" cm="1">
        <f t="array" aca="1" ref="S176" ca="1">_xlfn.IFS(P176="","",
TRUE,  MIN( MIN(Q175, $M$14), ROUND($M$14/ (last_rou_date - $B$2) * (DATE(P176,12,31) - MAX($B$2, DATE(P176-1, 12, 31))), 2) )
)</f>
        <v/>
      </c>
      <c r="T176" s="15" t="str" cm="1">
        <f t="array" aca="1" ref="T176" ca="1">_xlfn.IFS(P176="", "",
ISTEXT(R175), R176- (H176 - SUMIFS( lease_table_payments, lease_table_years, P176) -$AG$14 ),
AND(ISNUMBER(R175), R176&lt;&gt;""),   R176- (R175 - SUMIFS( lease_table_payments, lease_table_years, P176) )
)</f>
        <v/>
      </c>
      <c r="U176" s="14"/>
      <c r="V176" s="73">
        <f t="shared" si="8"/>
        <v>163</v>
      </c>
      <c r="W176" s="74" t="str" cm="1">
        <f t="array" ref="W176">_xlfn.IFS(
OR(W175=$B$4, W175=""),"",
TRUE,W175+1
)</f>
        <v/>
      </c>
      <c r="X176" s="75" t="str" cm="1">
        <f t="array" ref="X176">_xlfn.IFS(X175="","",
W176="", "",
AND($B$3="İllik"),DATE(YEAR(X175)+1,MONTH(X175),DAY(X175) ),
AND($B$3="Aylıq", $AH$14="Not end"), EDATE(X175,1),
AND($B$3="Aylıq", $AH$14="End"), EOMONTH(X175,1)
)</f>
        <v/>
      </c>
      <c r="Y176" s="75" t="str" cm="1">
        <f t="array" aca="1" ref="Y176" ca="1">_xlfn.IFS(
AND($B$7="Dövrün əvvəlində", Y175&lt;=last_rou_date), DATE(YEAR(Y175)+1, 12, 31),
AND($B$7="Dövrün sonunda", Y175&lt;=last_payment_date), DATE(YEAR(Y175)+1, 12, 31),
TRUE, ""
)</f>
        <v/>
      </c>
      <c r="Z176" s="75" t="str" cm="1">
        <f t="array" aca="1" ref="Z176" ca="1">_xlfn.IFS(
AND($AN$14="Not year_end", Z175&gt;last_payment_date), "",
AND($AN$14="Year_end", Z175&gt;=last_payment_date), "",
AND($AN$14="Year_end"), DATE(YEAR(Z175+1), 12, 31),
AND($AN$14="Not year_end", MONTH(Z175)=12, DAY(Z175)=31), DATE(YEAR(Z174)+1, MONTH(Z174), DAY(Z174)),
AND($AN$14="Not year_end", OR(MONTH(Z175)&lt;&gt;12, DAY(Z175)&lt;&gt;31) ), DATE(YEAR(Z175), 12, 31)
)</f>
        <v/>
      </c>
      <c r="AA176" s="75" t="str" cm="1">
        <f t="array" aca="1" ref="AA176" ca="1">_xlfn.IFS(AA175="", "",
AND(AA175=last_payment_date, OR(MONTH(AA175)&lt;&gt;12, DAY(AA175)&lt;&gt;31) ), DATE(YEAR(AA175), 12, 31),
AND(MONTH(AA175)=12, DAY(AA175)=31, AA175&gt;=last_payment_date), "",
AND(MONTH(AA175)=12, DAY(AA175)&lt;&gt;31),  EOMONTH(AA175,0),
AND(MONTH(AA175)=12, DAY(AA175)=31, $AH$14="Not end"),  EDATE(AA174,1),
AND($AH$14="Not end"), EDATE(AA175, 1),
AND($AH$14="End"), EOMONTH(AA175, 1)
)</f>
        <v/>
      </c>
      <c r="AB176" s="75" t="str" cm="1">
        <f t="array" aca="1" ref="AB176" ca="1">_xlfn.IFS(AB175="","",
AND(AB175=last_rou_date), "",
AND($B$3="İllik"),DATE(YEAR(AB175)+1,MONTH(AB175),DAY(AB175) ),
AND($B$3="Aylıq", $AH$14="Not end"), EDATE(AB175,1),
AND($B$3="Aylıq", $AH$14="End"), EOMONTH(AB175,1)
)</f>
        <v/>
      </c>
      <c r="AC176" s="75" t="str" cm="1">
        <f t="array" aca="1" ref="AC176" ca="1">_xlfn.IFS(
AND($AN$14="Not year_end", AC175&gt;last_rou_date), "",
AND($AN$14="Year_end", AC175&gt;=last_rou_date), "",
AND($AN$14="Year_end"), DATE(YEAR(AC175+1), 12, 31),
AND($AN$14="Not year_end", MONTH(AC175)=12, DAY(AC175)=31), DATE(YEAR(AC174)+1, MONTH(AC174), DAY(AC174)),
AND($AN$14="Not year_end", OR(MONTH(AC175)&lt;&gt;12, DAY(AC175)&lt;&gt;31) ), DATE(YEAR(AC175), 12, 31)
)</f>
        <v/>
      </c>
      <c r="AD176" s="75" t="str" cm="1">
        <f t="array" aca="1" ref="AD176" ca="1">_xlfn.IFS(AD175="", "",
AND(AD175=last_rou_date, OR(MONTH(AD175)&lt;&gt;12, DAY(AD175)&lt;&gt;31) ), DATE(YEAR(AD175), 12, 31),
AND(MONTH(AD175)=12, DAY(AD175)=31, AD175&gt;=last_rou_date), "",
AND(MONTH(AD175)=12, DAY(AD175)&lt;&gt;31),  EOMONTH(AD175,0),
AND(MONTH(AD175)=12, DAY(AD175)=31, $AH$14="Not end"),  EDATE(AD174,1),
AND($AH$14="Not end"), EDATE(AD175, 1),
AND($AH$14="End"), EOMONTH(AD175, 1)
)</f>
        <v/>
      </c>
      <c r="AE176" s="68" t="str" cm="1">
        <f t="array" ref="AE176">_xlfn.IFS(W176="", "",
AND(W176&gt;0, W176&lt;=$B$4, $C$2="İllik artım, faiz olaraq", $D$2&gt;0, $B$3="İllik"), $B$5*((1+$D$2)^(W176-1)),
AND(W176&gt;0, W176&lt;=$B$4, $C$2="İllik artım, faiz olaraq", $D$2&gt;0, $B$3="Aylıq"), $B$5*((1+$D$2)^ROUNDDOWN((W176-1)/12,0)),
AND(W176=1, $C$2="Aşağıdakı kimi dəyişir", ), $B$5,
AND(W176&gt;1, W176&lt;=$B$4, $C$2="Aşağıdakı kimi dəyişir"), IFERROR(VLOOKUP(W176, $C$4:$D$7, 2, FALSE), AE175),
AND(W176&gt;0, W176&lt;=$B$4), $B$5,
TRUE,0 )</f>
        <v/>
      </c>
      <c r="AF176" s="76" t="str">
        <f t="shared" ca="1" si="7"/>
        <v/>
      </c>
    </row>
    <row r="177" spans="1:32" x14ac:dyDescent="0.4">
      <c r="A177" s="13" t="str" cm="1">
        <f t="array" aca="1" ref="A177" ca="1">_xlfn.IFS(
AND(SUMIFS(lease_table_interest_accruals, lease_table_dates, A176)&gt;0, COUNTIFS($E$14:E176, "Interest accrual", $A$14:A176, A176)=0),  A176,
AND(SUMIFS(lease_table_payments, lease_table_dates, A176)&gt;0, COUNTIFS($E$14:E176, "Payment", $A$14:A176, A176)=0),  A176,
AND(SUMIFS(rou_table_deprs, rou_table_dates, A176)&gt;0, COUNTIFS($E$14:E176, "Depreciation", $A$14:A176, A176)=0),  A176,
TRUE,  IFERROR(INDEX(rou_table_dates,  MATCH(A176, rou_table_dates)+1, ), "")
)</f>
        <v/>
      </c>
      <c r="B177" s="1" t="str" cm="1">
        <f t="array" aca="1" ref="B177" ca="1">_xlfn.IFS(
AND(E177="Payment", A177=$B$2), $AM$14,
E177="Payment", $AM$15,
E177="Interest accrual", $AM$18,
E177="Depreciation", $AM$17,
TRUE, "")</f>
        <v/>
      </c>
      <c r="C177" s="1" t="str" cm="1">
        <f t="array" aca="1" ref="C177" ca="1">_xlfn.IFS(
E177="Payment", $AM$19,
E177="Interest accrual", $AM$15,
E177="Depreciation", $AM$16,
TRUE, "")</f>
        <v/>
      </c>
      <c r="D177" s="14" t="str" cm="1">
        <f t="array" aca="1" ref="D177" ca="1">_xlfn.IFS(
E177="Payment", _xlfn.XLOOKUP(A177, lease_table_dates, lease_table_payments, 0, 0),
E177="Interest accrual", _xlfn.XLOOKUP(A177, lease_table_dates, lease_table_interest_accruals, 0, 0),
E177="Depreciation", _xlfn.XLOOKUP(A177, rou_table_dates, rou_table_deprs, 0, 0),
TRUE, ""
)</f>
        <v/>
      </c>
      <c r="E177" s="7" t="str" cm="1">
        <f t="array" aca="1" ref="E177" ca="1">_xlfn.IFS(
AND(SUMIFS(lease_table_interest_accruals, lease_table_dates, A177)&gt;0, COUNTIFS($E$14:E176, "Interest accrual", $A$14:A176, A177)=0), "Interest accrual",
AND(SUMIFS(lease_table_payments, lease_table_dates, A177)&gt;0, COUNTIFS($E$14:E176, "Payment", $A$14:A176, A177)=0), "Payment",
AND(SUMIFS(rou_table_deprs, rou_table_dates, A177)&gt;0, COUNTIFS($E$14:E176, "Depreciation", $A$14:A176, A177)=0), "Depreciation",
TRUE,  ""
)</f>
        <v/>
      </c>
      <c r="G177" s="13" t="str" cm="1">
        <f t="array" aca="1" ref="G177" ca="1">_xlfn.IFS(
AND($B$11="Hə", $B$3="İllik"), Z177,
AND($B$11="Hə", $B$3="Aylıq"), AA177,
$B$11="Yox", X177)</f>
        <v/>
      </c>
      <c r="H177" s="14" t="str" cm="1">
        <f t="array" aca="1" ref="H177" ca="1">_xlfn.IFS( G177="", "",
TRUE, ROUND( H176+I177-J177, 2) )</f>
        <v/>
      </c>
      <c r="I177" s="14" t="str" cm="1">
        <f t="array" aca="1" ref="I177" ca="1">_xlfn.IFS(G177="", "",
G177=last_payment_date, (J177-H176),
 TRUE,  -  (H176- H176* (1+$B$6)^ (_xlfn.DAYS(G177,G176)/365) )
)</f>
        <v/>
      </c>
      <c r="J177" s="14" t="str" cm="1">
        <f t="array" aca="1" ref="J177" ca="1">_xlfn.IFS(G177="", "",
TRUE, _xlfn.XLOOKUP(G177,  payment_dates, payments,0,0)
)</f>
        <v/>
      </c>
      <c r="L177" s="2" t="str" cm="1">
        <f t="array" aca="1" ref="L177" ca="1">_xlfn.IFS(
AND($B$11="Hə", $B$3="İllik"), AC177,
AND($B$11="Hə", $B$3="Aylıq"), AD177,
$B$11="Yox", AB177)</f>
        <v/>
      </c>
      <c r="M177" s="14" t="str" cm="1">
        <f t="array" aca="1" ref="M177" ca="1">_xlfn.IFS( L177="", "",
(M176-N177)&lt;=0.5, 0,
TRUE,  M176-N177)</f>
        <v/>
      </c>
      <c r="N177" s="15" t="str" cm="1">
        <f t="array" aca="1" ref="N177" ca="1">_xlfn.IFS(
L177="", "",
TRUE, MIN(M176, ROUND($M$14/ (last_rou_date - $B$2) * (L177-L176), 2) )
)</f>
        <v/>
      </c>
      <c r="P177" s="22" t="str">
        <f t="shared" ca="1" si="6"/>
        <v/>
      </c>
      <c r="Q177" s="14" t="str" cm="1">
        <f t="array" aca="1" ref="Q177" ca="1">_xlfn.IFS(P177="","",
$B$11="Hə", _xlfn.XLOOKUP(DATE(P177, 12, 31), rou_table_dates, rou_table_nbvs,0, 0),
TRUE,  MAX(0, ROUND($M$14 - $M$14/ (last_rou_date - $B$2) * (DATE(P177,12,31) - $B$2), 2) )
)</f>
        <v/>
      </c>
      <c r="R177" s="57" t="str" cm="1">
        <f t="array" aca="1" ref="R177" ca="1">_xlfn.IFS(P177="","",
$B$11="Hə", _xlfn.XLOOKUP(DATE(P177, 12, 31), lease_table_dates, lease_table_balances,0, 0),
TRUE, IFERROR( XNPV($B$6, IF(payment_dates &gt;DATE(P177, 12, 31), payments,  0),  IF(payment_dates &gt;DATE(P177, 12, 31), payment_dates,  DATE(P177, 12, 31))    ),0)
)</f>
        <v/>
      </c>
      <c r="S177" s="14" t="str" cm="1">
        <f t="array" aca="1" ref="S177" ca="1">_xlfn.IFS(P177="","",
TRUE,  MIN( MIN(Q176, $M$14), ROUND($M$14/ (last_rou_date - $B$2) * (DATE(P177,12,31) - MAX($B$2, DATE(P177-1, 12, 31))), 2) )
)</f>
        <v/>
      </c>
      <c r="T177" s="15" t="str" cm="1">
        <f t="array" aca="1" ref="T177" ca="1">_xlfn.IFS(P177="", "",
ISTEXT(R176), R177- (H177 - SUMIFS( lease_table_payments, lease_table_years, P177) -$AG$14 ),
AND(ISNUMBER(R176), R177&lt;&gt;""),   R177- (R176 - SUMIFS( lease_table_payments, lease_table_years, P177) )
)</f>
        <v/>
      </c>
      <c r="U177" s="14"/>
      <c r="V177" s="73">
        <f t="shared" si="8"/>
        <v>164</v>
      </c>
      <c r="W177" s="74" t="str" cm="1">
        <f t="array" ref="W177">_xlfn.IFS(
OR(W176=$B$4, W176=""),"",
TRUE,W176+1
)</f>
        <v/>
      </c>
      <c r="X177" s="75" t="str" cm="1">
        <f t="array" ref="X177">_xlfn.IFS(X176="","",
W177="", "",
AND($B$3="İllik"),DATE(YEAR(X176)+1,MONTH(X176),DAY(X176) ),
AND($B$3="Aylıq", $AH$14="Not end"), EDATE(X176,1),
AND($B$3="Aylıq", $AH$14="End"), EOMONTH(X176,1)
)</f>
        <v/>
      </c>
      <c r="Y177" s="75" t="str" cm="1">
        <f t="array" aca="1" ref="Y177" ca="1">_xlfn.IFS(
AND($B$7="Dövrün əvvəlində", Y176&lt;=last_rou_date), DATE(YEAR(Y176)+1, 12, 31),
AND($B$7="Dövrün sonunda", Y176&lt;=last_payment_date), DATE(YEAR(Y176)+1, 12, 31),
TRUE, ""
)</f>
        <v/>
      </c>
      <c r="Z177" s="75" t="str" cm="1">
        <f t="array" aca="1" ref="Z177" ca="1">_xlfn.IFS(
AND($AN$14="Not year_end", Z176&gt;last_payment_date), "",
AND($AN$14="Year_end", Z176&gt;=last_payment_date), "",
AND($AN$14="Year_end"), DATE(YEAR(Z176+1), 12, 31),
AND($AN$14="Not year_end", MONTH(Z176)=12, DAY(Z176)=31), DATE(YEAR(Z175)+1, MONTH(Z175), DAY(Z175)),
AND($AN$14="Not year_end", OR(MONTH(Z176)&lt;&gt;12, DAY(Z176)&lt;&gt;31) ), DATE(YEAR(Z176), 12, 31)
)</f>
        <v/>
      </c>
      <c r="AA177" s="75" t="str" cm="1">
        <f t="array" aca="1" ref="AA177" ca="1">_xlfn.IFS(AA176="", "",
AND(AA176=last_payment_date, OR(MONTH(AA176)&lt;&gt;12, DAY(AA176)&lt;&gt;31) ), DATE(YEAR(AA176), 12, 31),
AND(MONTH(AA176)=12, DAY(AA176)=31, AA176&gt;=last_payment_date), "",
AND(MONTH(AA176)=12, DAY(AA176)&lt;&gt;31),  EOMONTH(AA176,0),
AND(MONTH(AA176)=12, DAY(AA176)=31, $AH$14="Not end"),  EDATE(AA175,1),
AND($AH$14="Not end"), EDATE(AA176, 1),
AND($AH$14="End"), EOMONTH(AA176, 1)
)</f>
        <v/>
      </c>
      <c r="AB177" s="75" t="str" cm="1">
        <f t="array" aca="1" ref="AB177" ca="1">_xlfn.IFS(AB176="","",
AND(AB176=last_rou_date), "",
AND($B$3="İllik"),DATE(YEAR(AB176)+1,MONTH(AB176),DAY(AB176) ),
AND($B$3="Aylıq", $AH$14="Not end"), EDATE(AB176,1),
AND($B$3="Aylıq", $AH$14="End"), EOMONTH(AB176,1)
)</f>
        <v/>
      </c>
      <c r="AC177" s="75" t="str" cm="1">
        <f t="array" aca="1" ref="AC177" ca="1">_xlfn.IFS(
AND($AN$14="Not year_end", AC176&gt;last_rou_date), "",
AND($AN$14="Year_end", AC176&gt;=last_rou_date), "",
AND($AN$14="Year_end"), DATE(YEAR(AC176+1), 12, 31),
AND($AN$14="Not year_end", MONTH(AC176)=12, DAY(AC176)=31), DATE(YEAR(AC175)+1, MONTH(AC175), DAY(AC175)),
AND($AN$14="Not year_end", OR(MONTH(AC176)&lt;&gt;12, DAY(AC176)&lt;&gt;31) ), DATE(YEAR(AC176), 12, 31)
)</f>
        <v/>
      </c>
      <c r="AD177" s="75" t="str" cm="1">
        <f t="array" aca="1" ref="AD177" ca="1">_xlfn.IFS(AD176="", "",
AND(AD176=last_rou_date, OR(MONTH(AD176)&lt;&gt;12, DAY(AD176)&lt;&gt;31) ), DATE(YEAR(AD176), 12, 31),
AND(MONTH(AD176)=12, DAY(AD176)=31, AD176&gt;=last_rou_date), "",
AND(MONTH(AD176)=12, DAY(AD176)&lt;&gt;31),  EOMONTH(AD176,0),
AND(MONTH(AD176)=12, DAY(AD176)=31, $AH$14="Not end"),  EDATE(AD175,1),
AND($AH$14="Not end"), EDATE(AD176, 1),
AND($AH$14="End"), EOMONTH(AD176, 1)
)</f>
        <v/>
      </c>
      <c r="AE177" s="68" t="str" cm="1">
        <f t="array" ref="AE177">_xlfn.IFS(W177="", "",
AND(W177&gt;0, W177&lt;=$B$4, $C$2="İllik artım, faiz olaraq", $D$2&gt;0, $B$3="İllik"), $B$5*((1+$D$2)^(W177-1)),
AND(W177&gt;0, W177&lt;=$B$4, $C$2="İllik artım, faiz olaraq", $D$2&gt;0, $B$3="Aylıq"), $B$5*((1+$D$2)^ROUNDDOWN((W177-1)/12,0)),
AND(W177=1, $C$2="Aşağıdakı kimi dəyişir", ), $B$5,
AND(W177&gt;1, W177&lt;=$B$4, $C$2="Aşağıdakı kimi dəyişir"), IFERROR(VLOOKUP(W177, $C$4:$D$7, 2, FALSE), AE176),
AND(W177&gt;0, W177&lt;=$B$4), $B$5,
TRUE,0 )</f>
        <v/>
      </c>
      <c r="AF177" s="76" t="str">
        <f t="shared" ca="1" si="7"/>
        <v/>
      </c>
    </row>
    <row r="178" spans="1:32" x14ac:dyDescent="0.4">
      <c r="A178" s="13" t="str" cm="1">
        <f t="array" aca="1" ref="A178" ca="1">_xlfn.IFS(
AND(SUMIFS(lease_table_interest_accruals, lease_table_dates, A177)&gt;0, COUNTIFS($E$14:E177, "Interest accrual", $A$14:A177, A177)=0),  A177,
AND(SUMIFS(lease_table_payments, lease_table_dates, A177)&gt;0, COUNTIFS($E$14:E177, "Payment", $A$14:A177, A177)=0),  A177,
AND(SUMIFS(rou_table_deprs, rou_table_dates, A177)&gt;0, COUNTIFS($E$14:E177, "Depreciation", $A$14:A177, A177)=0),  A177,
TRUE,  IFERROR(INDEX(rou_table_dates,  MATCH(A177, rou_table_dates)+1, ), "")
)</f>
        <v/>
      </c>
      <c r="B178" s="1" t="str" cm="1">
        <f t="array" aca="1" ref="B178" ca="1">_xlfn.IFS(
AND(E178="Payment", A178=$B$2), $AM$14,
E178="Payment", $AM$15,
E178="Interest accrual", $AM$18,
E178="Depreciation", $AM$17,
TRUE, "")</f>
        <v/>
      </c>
      <c r="C178" s="1" t="str" cm="1">
        <f t="array" aca="1" ref="C178" ca="1">_xlfn.IFS(
E178="Payment", $AM$19,
E178="Interest accrual", $AM$15,
E178="Depreciation", $AM$16,
TRUE, "")</f>
        <v/>
      </c>
      <c r="D178" s="14" t="str" cm="1">
        <f t="array" aca="1" ref="D178" ca="1">_xlfn.IFS(
E178="Payment", _xlfn.XLOOKUP(A178, lease_table_dates, lease_table_payments, 0, 0),
E178="Interest accrual", _xlfn.XLOOKUP(A178, lease_table_dates, lease_table_interest_accruals, 0, 0),
E178="Depreciation", _xlfn.XLOOKUP(A178, rou_table_dates, rou_table_deprs, 0, 0),
TRUE, ""
)</f>
        <v/>
      </c>
      <c r="E178" s="7" t="str" cm="1">
        <f t="array" aca="1" ref="E178" ca="1">_xlfn.IFS(
AND(SUMIFS(lease_table_interest_accruals, lease_table_dates, A178)&gt;0, COUNTIFS($E$14:E177, "Interest accrual", $A$14:A177, A178)=0), "Interest accrual",
AND(SUMIFS(lease_table_payments, lease_table_dates, A178)&gt;0, COUNTIFS($E$14:E177, "Payment", $A$14:A177, A178)=0), "Payment",
AND(SUMIFS(rou_table_deprs, rou_table_dates, A178)&gt;0, COUNTIFS($E$14:E177, "Depreciation", $A$14:A177, A178)=0), "Depreciation",
TRUE,  ""
)</f>
        <v/>
      </c>
      <c r="G178" s="13" t="str" cm="1">
        <f t="array" aca="1" ref="G178" ca="1">_xlfn.IFS(
AND($B$11="Hə", $B$3="İllik"), Z178,
AND($B$11="Hə", $B$3="Aylıq"), AA178,
$B$11="Yox", X178)</f>
        <v/>
      </c>
      <c r="H178" s="14" t="str" cm="1">
        <f t="array" aca="1" ref="H178" ca="1">_xlfn.IFS( G178="", "",
TRUE, ROUND( H177+I178-J178, 2) )</f>
        <v/>
      </c>
      <c r="I178" s="14" t="str" cm="1">
        <f t="array" aca="1" ref="I178" ca="1">_xlfn.IFS(G178="", "",
G178=last_payment_date, (J178-H177),
 TRUE,  -  (H177- H177* (1+$B$6)^ (_xlfn.DAYS(G178,G177)/365) )
)</f>
        <v/>
      </c>
      <c r="J178" s="14" t="str" cm="1">
        <f t="array" aca="1" ref="J178" ca="1">_xlfn.IFS(G178="", "",
TRUE, _xlfn.XLOOKUP(G178,  payment_dates, payments,0,0)
)</f>
        <v/>
      </c>
      <c r="L178" s="2" t="str" cm="1">
        <f t="array" aca="1" ref="L178" ca="1">_xlfn.IFS(
AND($B$11="Hə", $B$3="İllik"), AC178,
AND($B$11="Hə", $B$3="Aylıq"), AD178,
$B$11="Yox", AB178)</f>
        <v/>
      </c>
      <c r="M178" s="14" t="str" cm="1">
        <f t="array" aca="1" ref="M178" ca="1">_xlfn.IFS( L178="", "",
(M177-N178)&lt;=0.5, 0,
TRUE,  M177-N178)</f>
        <v/>
      </c>
      <c r="N178" s="15" t="str" cm="1">
        <f t="array" aca="1" ref="N178" ca="1">_xlfn.IFS(
L178="", "",
TRUE, MIN(M177, ROUND($M$14/ (last_rou_date - $B$2) * (L178-L177), 2) )
)</f>
        <v/>
      </c>
      <c r="P178" s="22" t="str">
        <f t="shared" ca="1" si="6"/>
        <v/>
      </c>
      <c r="Q178" s="14" t="str" cm="1">
        <f t="array" aca="1" ref="Q178" ca="1">_xlfn.IFS(P178="","",
$B$11="Hə", _xlfn.XLOOKUP(DATE(P178, 12, 31), rou_table_dates, rou_table_nbvs,0, 0),
TRUE,  MAX(0, ROUND($M$14 - $M$14/ (last_rou_date - $B$2) * (DATE(P178,12,31) - $B$2), 2) )
)</f>
        <v/>
      </c>
      <c r="R178" s="57" t="str" cm="1">
        <f t="array" aca="1" ref="R178" ca="1">_xlfn.IFS(P178="","",
$B$11="Hə", _xlfn.XLOOKUP(DATE(P178, 12, 31), lease_table_dates, lease_table_balances,0, 0),
TRUE, IFERROR( XNPV($B$6, IF(payment_dates &gt;DATE(P178, 12, 31), payments,  0),  IF(payment_dates &gt;DATE(P178, 12, 31), payment_dates,  DATE(P178, 12, 31))    ),0)
)</f>
        <v/>
      </c>
      <c r="S178" s="14" t="str" cm="1">
        <f t="array" aca="1" ref="S178" ca="1">_xlfn.IFS(P178="","",
TRUE,  MIN( MIN(Q177, $M$14), ROUND($M$14/ (last_rou_date - $B$2) * (DATE(P178,12,31) - MAX($B$2, DATE(P178-1, 12, 31))), 2) )
)</f>
        <v/>
      </c>
      <c r="T178" s="15" t="str" cm="1">
        <f t="array" aca="1" ref="T178" ca="1">_xlfn.IFS(P178="", "",
ISTEXT(R177), R178- (H178 - SUMIFS( lease_table_payments, lease_table_years, P178) -$AG$14 ),
AND(ISNUMBER(R177), R178&lt;&gt;""),   R178- (R177 - SUMIFS( lease_table_payments, lease_table_years, P178) )
)</f>
        <v/>
      </c>
      <c r="U178" s="14"/>
      <c r="V178" s="73">
        <f t="shared" si="8"/>
        <v>165</v>
      </c>
      <c r="W178" s="74" t="str" cm="1">
        <f t="array" ref="W178">_xlfn.IFS(
OR(W177=$B$4, W177=""),"",
TRUE,W177+1
)</f>
        <v/>
      </c>
      <c r="X178" s="75" t="str" cm="1">
        <f t="array" ref="X178">_xlfn.IFS(X177="","",
W178="", "",
AND($B$3="İllik"),DATE(YEAR(X177)+1,MONTH(X177),DAY(X177) ),
AND($B$3="Aylıq", $AH$14="Not end"), EDATE(X177,1),
AND($B$3="Aylıq", $AH$14="End"), EOMONTH(X177,1)
)</f>
        <v/>
      </c>
      <c r="Y178" s="75" t="str" cm="1">
        <f t="array" aca="1" ref="Y178" ca="1">_xlfn.IFS(
AND($B$7="Dövrün əvvəlində", Y177&lt;=last_rou_date), DATE(YEAR(Y177)+1, 12, 31),
AND($B$7="Dövrün sonunda", Y177&lt;=last_payment_date), DATE(YEAR(Y177)+1, 12, 31),
TRUE, ""
)</f>
        <v/>
      </c>
      <c r="Z178" s="75" t="str" cm="1">
        <f t="array" aca="1" ref="Z178" ca="1">_xlfn.IFS(
AND($AN$14="Not year_end", Z177&gt;last_payment_date), "",
AND($AN$14="Year_end", Z177&gt;=last_payment_date), "",
AND($AN$14="Year_end"), DATE(YEAR(Z177+1), 12, 31),
AND($AN$14="Not year_end", MONTH(Z177)=12, DAY(Z177)=31), DATE(YEAR(Z176)+1, MONTH(Z176), DAY(Z176)),
AND($AN$14="Not year_end", OR(MONTH(Z177)&lt;&gt;12, DAY(Z177)&lt;&gt;31) ), DATE(YEAR(Z177), 12, 31)
)</f>
        <v/>
      </c>
      <c r="AA178" s="75" t="str" cm="1">
        <f t="array" aca="1" ref="AA178" ca="1">_xlfn.IFS(AA177="", "",
AND(AA177=last_payment_date, OR(MONTH(AA177)&lt;&gt;12, DAY(AA177)&lt;&gt;31) ), DATE(YEAR(AA177), 12, 31),
AND(MONTH(AA177)=12, DAY(AA177)=31, AA177&gt;=last_payment_date), "",
AND(MONTH(AA177)=12, DAY(AA177)&lt;&gt;31),  EOMONTH(AA177,0),
AND(MONTH(AA177)=12, DAY(AA177)=31, $AH$14="Not end"),  EDATE(AA176,1),
AND($AH$14="Not end"), EDATE(AA177, 1),
AND($AH$14="End"), EOMONTH(AA177, 1)
)</f>
        <v/>
      </c>
      <c r="AB178" s="75" t="str" cm="1">
        <f t="array" aca="1" ref="AB178" ca="1">_xlfn.IFS(AB177="","",
AND(AB177=last_rou_date), "",
AND($B$3="İllik"),DATE(YEAR(AB177)+1,MONTH(AB177),DAY(AB177) ),
AND($B$3="Aylıq", $AH$14="Not end"), EDATE(AB177,1),
AND($B$3="Aylıq", $AH$14="End"), EOMONTH(AB177,1)
)</f>
        <v/>
      </c>
      <c r="AC178" s="75" t="str" cm="1">
        <f t="array" aca="1" ref="AC178" ca="1">_xlfn.IFS(
AND($AN$14="Not year_end", AC177&gt;last_rou_date), "",
AND($AN$14="Year_end", AC177&gt;=last_rou_date), "",
AND($AN$14="Year_end"), DATE(YEAR(AC177+1), 12, 31),
AND($AN$14="Not year_end", MONTH(AC177)=12, DAY(AC177)=31), DATE(YEAR(AC176)+1, MONTH(AC176), DAY(AC176)),
AND($AN$14="Not year_end", OR(MONTH(AC177)&lt;&gt;12, DAY(AC177)&lt;&gt;31) ), DATE(YEAR(AC177), 12, 31)
)</f>
        <v/>
      </c>
      <c r="AD178" s="75" t="str" cm="1">
        <f t="array" aca="1" ref="AD178" ca="1">_xlfn.IFS(AD177="", "",
AND(AD177=last_rou_date, OR(MONTH(AD177)&lt;&gt;12, DAY(AD177)&lt;&gt;31) ), DATE(YEAR(AD177), 12, 31),
AND(MONTH(AD177)=12, DAY(AD177)=31, AD177&gt;=last_rou_date), "",
AND(MONTH(AD177)=12, DAY(AD177)&lt;&gt;31),  EOMONTH(AD177,0),
AND(MONTH(AD177)=12, DAY(AD177)=31, $AH$14="Not end"),  EDATE(AD176,1),
AND($AH$14="Not end"), EDATE(AD177, 1),
AND($AH$14="End"), EOMONTH(AD177, 1)
)</f>
        <v/>
      </c>
      <c r="AE178" s="68" t="str" cm="1">
        <f t="array" ref="AE178">_xlfn.IFS(W178="", "",
AND(W178&gt;0, W178&lt;=$B$4, $C$2="İllik artım, faiz olaraq", $D$2&gt;0, $B$3="İllik"), $B$5*((1+$D$2)^(W178-1)),
AND(W178&gt;0, W178&lt;=$B$4, $C$2="İllik artım, faiz olaraq", $D$2&gt;0, $B$3="Aylıq"), $B$5*((1+$D$2)^ROUNDDOWN((W178-1)/12,0)),
AND(W178=1, $C$2="Aşağıdakı kimi dəyişir", ), $B$5,
AND(W178&gt;1, W178&lt;=$B$4, $C$2="Aşağıdakı kimi dəyişir"), IFERROR(VLOOKUP(W178, $C$4:$D$7, 2, FALSE), AE177),
AND(W178&gt;0, W178&lt;=$B$4), $B$5,
TRUE,0 )</f>
        <v/>
      </c>
      <c r="AF178" s="76" t="str">
        <f t="shared" ca="1" si="7"/>
        <v/>
      </c>
    </row>
    <row r="179" spans="1:32" x14ac:dyDescent="0.4">
      <c r="A179" s="13" t="str" cm="1">
        <f t="array" aca="1" ref="A179" ca="1">_xlfn.IFS(
AND(SUMIFS(lease_table_interest_accruals, lease_table_dates, A178)&gt;0, COUNTIFS($E$14:E178, "Interest accrual", $A$14:A178, A178)=0),  A178,
AND(SUMIFS(lease_table_payments, lease_table_dates, A178)&gt;0, COUNTIFS($E$14:E178, "Payment", $A$14:A178, A178)=0),  A178,
AND(SUMIFS(rou_table_deprs, rou_table_dates, A178)&gt;0, COUNTIFS($E$14:E178, "Depreciation", $A$14:A178, A178)=0),  A178,
TRUE,  IFERROR(INDEX(rou_table_dates,  MATCH(A178, rou_table_dates)+1, ), "")
)</f>
        <v/>
      </c>
      <c r="B179" s="1" t="str" cm="1">
        <f t="array" aca="1" ref="B179" ca="1">_xlfn.IFS(
AND(E179="Payment", A179=$B$2), $AM$14,
E179="Payment", $AM$15,
E179="Interest accrual", $AM$18,
E179="Depreciation", $AM$17,
TRUE, "")</f>
        <v/>
      </c>
      <c r="C179" s="1" t="str" cm="1">
        <f t="array" aca="1" ref="C179" ca="1">_xlfn.IFS(
E179="Payment", $AM$19,
E179="Interest accrual", $AM$15,
E179="Depreciation", $AM$16,
TRUE, "")</f>
        <v/>
      </c>
      <c r="D179" s="14" t="str" cm="1">
        <f t="array" aca="1" ref="D179" ca="1">_xlfn.IFS(
E179="Payment", _xlfn.XLOOKUP(A179, lease_table_dates, lease_table_payments, 0, 0),
E179="Interest accrual", _xlfn.XLOOKUP(A179, lease_table_dates, lease_table_interest_accruals, 0, 0),
E179="Depreciation", _xlfn.XLOOKUP(A179, rou_table_dates, rou_table_deprs, 0, 0),
TRUE, ""
)</f>
        <v/>
      </c>
      <c r="E179" s="7" t="str" cm="1">
        <f t="array" aca="1" ref="E179" ca="1">_xlfn.IFS(
AND(SUMIFS(lease_table_interest_accruals, lease_table_dates, A179)&gt;0, COUNTIFS($E$14:E178, "Interest accrual", $A$14:A178, A179)=0), "Interest accrual",
AND(SUMIFS(lease_table_payments, lease_table_dates, A179)&gt;0, COUNTIFS($E$14:E178, "Payment", $A$14:A178, A179)=0), "Payment",
AND(SUMIFS(rou_table_deprs, rou_table_dates, A179)&gt;0, COUNTIFS($E$14:E178, "Depreciation", $A$14:A178, A179)=0), "Depreciation",
TRUE,  ""
)</f>
        <v/>
      </c>
      <c r="G179" s="13" t="str" cm="1">
        <f t="array" aca="1" ref="G179" ca="1">_xlfn.IFS(
AND($B$11="Hə", $B$3="İllik"), Z179,
AND($B$11="Hə", $B$3="Aylıq"), AA179,
$B$11="Yox", X179)</f>
        <v/>
      </c>
      <c r="H179" s="14" t="str" cm="1">
        <f t="array" aca="1" ref="H179" ca="1">_xlfn.IFS( G179="", "",
TRUE, ROUND( H178+I179-J179, 2) )</f>
        <v/>
      </c>
      <c r="I179" s="14" t="str" cm="1">
        <f t="array" aca="1" ref="I179" ca="1">_xlfn.IFS(G179="", "",
G179=last_payment_date, (J179-H178),
 TRUE,  -  (H178- H178* (1+$B$6)^ (_xlfn.DAYS(G179,G178)/365) )
)</f>
        <v/>
      </c>
      <c r="J179" s="14" t="str" cm="1">
        <f t="array" aca="1" ref="J179" ca="1">_xlfn.IFS(G179="", "",
TRUE, _xlfn.XLOOKUP(G179,  payment_dates, payments,0,0)
)</f>
        <v/>
      </c>
      <c r="L179" s="2" t="str" cm="1">
        <f t="array" aca="1" ref="L179" ca="1">_xlfn.IFS(
AND($B$11="Hə", $B$3="İllik"), AC179,
AND($B$11="Hə", $B$3="Aylıq"), AD179,
$B$11="Yox", AB179)</f>
        <v/>
      </c>
      <c r="M179" s="14" t="str" cm="1">
        <f t="array" aca="1" ref="M179" ca="1">_xlfn.IFS( L179="", "",
(M178-N179)&lt;=0.5, 0,
TRUE,  M178-N179)</f>
        <v/>
      </c>
      <c r="N179" s="15" t="str" cm="1">
        <f t="array" aca="1" ref="N179" ca="1">_xlfn.IFS(
L179="", "",
TRUE, MIN(M178, ROUND($M$14/ (last_rou_date - $B$2) * (L179-L178), 2) )
)</f>
        <v/>
      </c>
      <c r="P179" s="22" t="str">
        <f t="shared" ca="1" si="6"/>
        <v/>
      </c>
      <c r="Q179" s="14" t="str" cm="1">
        <f t="array" aca="1" ref="Q179" ca="1">_xlfn.IFS(P179="","",
$B$11="Hə", _xlfn.XLOOKUP(DATE(P179, 12, 31), rou_table_dates, rou_table_nbvs,0, 0),
TRUE,  MAX(0, ROUND($M$14 - $M$14/ (last_rou_date - $B$2) * (DATE(P179,12,31) - $B$2), 2) )
)</f>
        <v/>
      </c>
      <c r="R179" s="57" t="str" cm="1">
        <f t="array" aca="1" ref="R179" ca="1">_xlfn.IFS(P179="","",
$B$11="Hə", _xlfn.XLOOKUP(DATE(P179, 12, 31), lease_table_dates, lease_table_balances,0, 0),
TRUE, IFERROR( XNPV($B$6, IF(payment_dates &gt;DATE(P179, 12, 31), payments,  0),  IF(payment_dates &gt;DATE(P179, 12, 31), payment_dates,  DATE(P179, 12, 31))    ),0)
)</f>
        <v/>
      </c>
      <c r="S179" s="14" t="str" cm="1">
        <f t="array" aca="1" ref="S179" ca="1">_xlfn.IFS(P179="","",
TRUE,  MIN( MIN(Q178, $M$14), ROUND($M$14/ (last_rou_date - $B$2) * (DATE(P179,12,31) - MAX($B$2, DATE(P179-1, 12, 31))), 2) )
)</f>
        <v/>
      </c>
      <c r="T179" s="15" t="str" cm="1">
        <f t="array" aca="1" ref="T179" ca="1">_xlfn.IFS(P179="", "",
ISTEXT(R178), R179- (H179 - SUMIFS( lease_table_payments, lease_table_years, P179) -$AG$14 ),
AND(ISNUMBER(R178), R179&lt;&gt;""),   R179- (R178 - SUMIFS( lease_table_payments, lease_table_years, P179) )
)</f>
        <v/>
      </c>
      <c r="U179" s="14"/>
      <c r="V179" s="73">
        <f t="shared" si="8"/>
        <v>166</v>
      </c>
      <c r="W179" s="74" t="str" cm="1">
        <f t="array" ref="W179">_xlfn.IFS(
OR(W178=$B$4, W178=""),"",
TRUE,W178+1
)</f>
        <v/>
      </c>
      <c r="X179" s="75" t="str" cm="1">
        <f t="array" ref="X179">_xlfn.IFS(X178="","",
W179="", "",
AND($B$3="İllik"),DATE(YEAR(X178)+1,MONTH(X178),DAY(X178) ),
AND($B$3="Aylıq", $AH$14="Not end"), EDATE(X178,1),
AND($B$3="Aylıq", $AH$14="End"), EOMONTH(X178,1)
)</f>
        <v/>
      </c>
      <c r="Y179" s="75" t="str" cm="1">
        <f t="array" aca="1" ref="Y179" ca="1">_xlfn.IFS(
AND($B$7="Dövrün əvvəlində", Y178&lt;=last_rou_date), DATE(YEAR(Y178)+1, 12, 31),
AND($B$7="Dövrün sonunda", Y178&lt;=last_payment_date), DATE(YEAR(Y178)+1, 12, 31),
TRUE, ""
)</f>
        <v/>
      </c>
      <c r="Z179" s="75" t="str" cm="1">
        <f t="array" aca="1" ref="Z179" ca="1">_xlfn.IFS(
AND($AN$14="Not year_end", Z178&gt;last_payment_date), "",
AND($AN$14="Year_end", Z178&gt;=last_payment_date), "",
AND($AN$14="Year_end"), DATE(YEAR(Z178+1), 12, 31),
AND($AN$14="Not year_end", MONTH(Z178)=12, DAY(Z178)=31), DATE(YEAR(Z177)+1, MONTH(Z177), DAY(Z177)),
AND($AN$14="Not year_end", OR(MONTH(Z178)&lt;&gt;12, DAY(Z178)&lt;&gt;31) ), DATE(YEAR(Z178), 12, 31)
)</f>
        <v/>
      </c>
      <c r="AA179" s="75" t="str" cm="1">
        <f t="array" aca="1" ref="AA179" ca="1">_xlfn.IFS(AA178="", "",
AND(AA178=last_payment_date, OR(MONTH(AA178)&lt;&gt;12, DAY(AA178)&lt;&gt;31) ), DATE(YEAR(AA178), 12, 31),
AND(MONTH(AA178)=12, DAY(AA178)=31, AA178&gt;=last_payment_date), "",
AND(MONTH(AA178)=12, DAY(AA178)&lt;&gt;31),  EOMONTH(AA178,0),
AND(MONTH(AA178)=12, DAY(AA178)=31, $AH$14="Not end"),  EDATE(AA177,1),
AND($AH$14="Not end"), EDATE(AA178, 1),
AND($AH$14="End"), EOMONTH(AA178, 1)
)</f>
        <v/>
      </c>
      <c r="AB179" s="75" t="str" cm="1">
        <f t="array" aca="1" ref="AB179" ca="1">_xlfn.IFS(AB178="","",
AND(AB178=last_rou_date), "",
AND($B$3="İllik"),DATE(YEAR(AB178)+1,MONTH(AB178),DAY(AB178) ),
AND($B$3="Aylıq", $AH$14="Not end"), EDATE(AB178,1),
AND($B$3="Aylıq", $AH$14="End"), EOMONTH(AB178,1)
)</f>
        <v/>
      </c>
      <c r="AC179" s="75" t="str" cm="1">
        <f t="array" aca="1" ref="AC179" ca="1">_xlfn.IFS(
AND($AN$14="Not year_end", AC178&gt;last_rou_date), "",
AND($AN$14="Year_end", AC178&gt;=last_rou_date), "",
AND($AN$14="Year_end"), DATE(YEAR(AC178+1), 12, 31),
AND($AN$14="Not year_end", MONTH(AC178)=12, DAY(AC178)=31), DATE(YEAR(AC177)+1, MONTH(AC177), DAY(AC177)),
AND($AN$14="Not year_end", OR(MONTH(AC178)&lt;&gt;12, DAY(AC178)&lt;&gt;31) ), DATE(YEAR(AC178), 12, 31)
)</f>
        <v/>
      </c>
      <c r="AD179" s="75" t="str" cm="1">
        <f t="array" aca="1" ref="AD179" ca="1">_xlfn.IFS(AD178="", "",
AND(AD178=last_rou_date, OR(MONTH(AD178)&lt;&gt;12, DAY(AD178)&lt;&gt;31) ), DATE(YEAR(AD178), 12, 31),
AND(MONTH(AD178)=12, DAY(AD178)=31, AD178&gt;=last_rou_date), "",
AND(MONTH(AD178)=12, DAY(AD178)&lt;&gt;31),  EOMONTH(AD178,0),
AND(MONTH(AD178)=12, DAY(AD178)=31, $AH$14="Not end"),  EDATE(AD177,1),
AND($AH$14="Not end"), EDATE(AD178, 1),
AND($AH$14="End"), EOMONTH(AD178, 1)
)</f>
        <v/>
      </c>
      <c r="AE179" s="68" t="str" cm="1">
        <f t="array" ref="AE179">_xlfn.IFS(W179="", "",
AND(W179&gt;0, W179&lt;=$B$4, $C$2="İllik artım, faiz olaraq", $D$2&gt;0, $B$3="İllik"), $B$5*((1+$D$2)^(W179-1)),
AND(W179&gt;0, W179&lt;=$B$4, $C$2="İllik artım, faiz olaraq", $D$2&gt;0, $B$3="Aylıq"), $B$5*((1+$D$2)^ROUNDDOWN((W179-1)/12,0)),
AND(W179=1, $C$2="Aşağıdakı kimi dəyişir", ), $B$5,
AND(W179&gt;1, W179&lt;=$B$4, $C$2="Aşağıdakı kimi dəyişir"), IFERROR(VLOOKUP(W179, $C$4:$D$7, 2, FALSE), AE178),
AND(W179&gt;0, W179&lt;=$B$4), $B$5,
TRUE,0 )</f>
        <v/>
      </c>
      <c r="AF179" s="76" t="str">
        <f t="shared" ca="1" si="7"/>
        <v/>
      </c>
    </row>
    <row r="180" spans="1:32" x14ac:dyDescent="0.4">
      <c r="A180" s="13" t="str" cm="1">
        <f t="array" aca="1" ref="A180" ca="1">_xlfn.IFS(
AND(SUMIFS(lease_table_interest_accruals, lease_table_dates, A179)&gt;0, COUNTIFS($E$14:E179, "Interest accrual", $A$14:A179, A179)=0),  A179,
AND(SUMIFS(lease_table_payments, lease_table_dates, A179)&gt;0, COUNTIFS($E$14:E179, "Payment", $A$14:A179, A179)=0),  A179,
AND(SUMIFS(rou_table_deprs, rou_table_dates, A179)&gt;0, COUNTIFS($E$14:E179, "Depreciation", $A$14:A179, A179)=0),  A179,
TRUE,  IFERROR(INDEX(rou_table_dates,  MATCH(A179, rou_table_dates)+1, ), "")
)</f>
        <v/>
      </c>
      <c r="B180" s="1" t="str" cm="1">
        <f t="array" aca="1" ref="B180" ca="1">_xlfn.IFS(
AND(E180="Payment", A180=$B$2), $AM$14,
E180="Payment", $AM$15,
E180="Interest accrual", $AM$18,
E180="Depreciation", $AM$17,
TRUE, "")</f>
        <v/>
      </c>
      <c r="C180" s="1" t="str" cm="1">
        <f t="array" aca="1" ref="C180" ca="1">_xlfn.IFS(
E180="Payment", $AM$19,
E180="Interest accrual", $AM$15,
E180="Depreciation", $AM$16,
TRUE, "")</f>
        <v/>
      </c>
      <c r="D180" s="14" t="str" cm="1">
        <f t="array" aca="1" ref="D180" ca="1">_xlfn.IFS(
E180="Payment", _xlfn.XLOOKUP(A180, lease_table_dates, lease_table_payments, 0, 0),
E180="Interest accrual", _xlfn.XLOOKUP(A180, lease_table_dates, lease_table_interest_accruals, 0, 0),
E180="Depreciation", _xlfn.XLOOKUP(A180, rou_table_dates, rou_table_deprs, 0, 0),
TRUE, ""
)</f>
        <v/>
      </c>
      <c r="E180" s="7" t="str" cm="1">
        <f t="array" aca="1" ref="E180" ca="1">_xlfn.IFS(
AND(SUMIFS(lease_table_interest_accruals, lease_table_dates, A180)&gt;0, COUNTIFS($E$14:E179, "Interest accrual", $A$14:A179, A180)=0), "Interest accrual",
AND(SUMIFS(lease_table_payments, lease_table_dates, A180)&gt;0, COUNTIFS($E$14:E179, "Payment", $A$14:A179, A180)=0), "Payment",
AND(SUMIFS(rou_table_deprs, rou_table_dates, A180)&gt;0, COUNTIFS($E$14:E179, "Depreciation", $A$14:A179, A180)=0), "Depreciation",
TRUE,  ""
)</f>
        <v/>
      </c>
      <c r="G180" s="13" t="str" cm="1">
        <f t="array" aca="1" ref="G180" ca="1">_xlfn.IFS(
AND($B$11="Hə", $B$3="İllik"), Z180,
AND($B$11="Hə", $B$3="Aylıq"), AA180,
$B$11="Yox", X180)</f>
        <v/>
      </c>
      <c r="H180" s="14" t="str" cm="1">
        <f t="array" aca="1" ref="H180" ca="1">_xlfn.IFS( G180="", "",
TRUE, ROUND( H179+I180-J180, 2) )</f>
        <v/>
      </c>
      <c r="I180" s="14" t="str" cm="1">
        <f t="array" aca="1" ref="I180" ca="1">_xlfn.IFS(G180="", "",
G180=last_payment_date, (J180-H179),
 TRUE,  -  (H179- H179* (1+$B$6)^ (_xlfn.DAYS(G180,G179)/365) )
)</f>
        <v/>
      </c>
      <c r="J180" s="14" t="str" cm="1">
        <f t="array" aca="1" ref="J180" ca="1">_xlfn.IFS(G180="", "",
TRUE, _xlfn.XLOOKUP(G180,  payment_dates, payments,0,0)
)</f>
        <v/>
      </c>
      <c r="L180" s="2" t="str" cm="1">
        <f t="array" aca="1" ref="L180" ca="1">_xlfn.IFS(
AND($B$11="Hə", $B$3="İllik"), AC180,
AND($B$11="Hə", $B$3="Aylıq"), AD180,
$B$11="Yox", AB180)</f>
        <v/>
      </c>
      <c r="M180" s="14" t="str" cm="1">
        <f t="array" aca="1" ref="M180" ca="1">_xlfn.IFS( L180="", "",
(M179-N180)&lt;=0.5, 0,
TRUE,  M179-N180)</f>
        <v/>
      </c>
      <c r="N180" s="15" t="str" cm="1">
        <f t="array" aca="1" ref="N180" ca="1">_xlfn.IFS(
L180="", "",
TRUE, MIN(M179, ROUND($M$14/ (last_rou_date - $B$2) * (L180-L179), 2) )
)</f>
        <v/>
      </c>
      <c r="P180" s="22" t="str">
        <f t="shared" ca="1" si="6"/>
        <v/>
      </c>
      <c r="Q180" s="14" t="str" cm="1">
        <f t="array" aca="1" ref="Q180" ca="1">_xlfn.IFS(P180="","",
$B$11="Hə", _xlfn.XLOOKUP(DATE(P180, 12, 31), rou_table_dates, rou_table_nbvs,0, 0),
TRUE,  MAX(0, ROUND($M$14 - $M$14/ (last_rou_date - $B$2) * (DATE(P180,12,31) - $B$2), 2) )
)</f>
        <v/>
      </c>
      <c r="R180" s="57" t="str" cm="1">
        <f t="array" aca="1" ref="R180" ca="1">_xlfn.IFS(P180="","",
$B$11="Hə", _xlfn.XLOOKUP(DATE(P180, 12, 31), lease_table_dates, lease_table_balances,0, 0),
TRUE, IFERROR( XNPV($B$6, IF(payment_dates &gt;DATE(P180, 12, 31), payments,  0),  IF(payment_dates &gt;DATE(P180, 12, 31), payment_dates,  DATE(P180, 12, 31))    ),0)
)</f>
        <v/>
      </c>
      <c r="S180" s="14" t="str" cm="1">
        <f t="array" aca="1" ref="S180" ca="1">_xlfn.IFS(P180="","",
TRUE,  MIN( MIN(Q179, $M$14), ROUND($M$14/ (last_rou_date - $B$2) * (DATE(P180,12,31) - MAX($B$2, DATE(P180-1, 12, 31))), 2) )
)</f>
        <v/>
      </c>
      <c r="T180" s="15" t="str" cm="1">
        <f t="array" aca="1" ref="T180" ca="1">_xlfn.IFS(P180="", "",
ISTEXT(R179), R180- (H180 - SUMIFS( lease_table_payments, lease_table_years, P180) -$AG$14 ),
AND(ISNUMBER(R179), R180&lt;&gt;""),   R180- (R179 - SUMIFS( lease_table_payments, lease_table_years, P180) )
)</f>
        <v/>
      </c>
      <c r="U180" s="14"/>
      <c r="V180" s="73">
        <f t="shared" si="8"/>
        <v>167</v>
      </c>
      <c r="W180" s="74" t="str" cm="1">
        <f t="array" ref="W180">_xlfn.IFS(
OR(W179=$B$4, W179=""),"",
TRUE,W179+1
)</f>
        <v/>
      </c>
      <c r="X180" s="75" t="str" cm="1">
        <f t="array" ref="X180">_xlfn.IFS(X179="","",
W180="", "",
AND($B$3="İllik"),DATE(YEAR(X179)+1,MONTH(X179),DAY(X179) ),
AND($B$3="Aylıq", $AH$14="Not end"), EDATE(X179,1),
AND($B$3="Aylıq", $AH$14="End"), EOMONTH(X179,1)
)</f>
        <v/>
      </c>
      <c r="Y180" s="75" t="str" cm="1">
        <f t="array" aca="1" ref="Y180" ca="1">_xlfn.IFS(
AND($B$7="Dövrün əvvəlində", Y179&lt;=last_rou_date), DATE(YEAR(Y179)+1, 12, 31),
AND($B$7="Dövrün sonunda", Y179&lt;=last_payment_date), DATE(YEAR(Y179)+1, 12, 31),
TRUE, ""
)</f>
        <v/>
      </c>
      <c r="Z180" s="75" t="str" cm="1">
        <f t="array" aca="1" ref="Z180" ca="1">_xlfn.IFS(
AND($AN$14="Not year_end", Z179&gt;last_payment_date), "",
AND($AN$14="Year_end", Z179&gt;=last_payment_date), "",
AND($AN$14="Year_end"), DATE(YEAR(Z179+1), 12, 31),
AND($AN$14="Not year_end", MONTH(Z179)=12, DAY(Z179)=31), DATE(YEAR(Z178)+1, MONTH(Z178), DAY(Z178)),
AND($AN$14="Not year_end", OR(MONTH(Z179)&lt;&gt;12, DAY(Z179)&lt;&gt;31) ), DATE(YEAR(Z179), 12, 31)
)</f>
        <v/>
      </c>
      <c r="AA180" s="75" t="str" cm="1">
        <f t="array" aca="1" ref="AA180" ca="1">_xlfn.IFS(AA179="", "",
AND(AA179=last_payment_date, OR(MONTH(AA179)&lt;&gt;12, DAY(AA179)&lt;&gt;31) ), DATE(YEAR(AA179), 12, 31),
AND(MONTH(AA179)=12, DAY(AA179)=31, AA179&gt;=last_payment_date), "",
AND(MONTH(AA179)=12, DAY(AA179)&lt;&gt;31),  EOMONTH(AA179,0),
AND(MONTH(AA179)=12, DAY(AA179)=31, $AH$14="Not end"),  EDATE(AA178,1),
AND($AH$14="Not end"), EDATE(AA179, 1),
AND($AH$14="End"), EOMONTH(AA179, 1)
)</f>
        <v/>
      </c>
      <c r="AB180" s="75" t="str" cm="1">
        <f t="array" aca="1" ref="AB180" ca="1">_xlfn.IFS(AB179="","",
AND(AB179=last_rou_date), "",
AND($B$3="İllik"),DATE(YEAR(AB179)+1,MONTH(AB179),DAY(AB179) ),
AND($B$3="Aylıq", $AH$14="Not end"), EDATE(AB179,1),
AND($B$3="Aylıq", $AH$14="End"), EOMONTH(AB179,1)
)</f>
        <v/>
      </c>
      <c r="AC180" s="75" t="str" cm="1">
        <f t="array" aca="1" ref="AC180" ca="1">_xlfn.IFS(
AND($AN$14="Not year_end", AC179&gt;last_rou_date), "",
AND($AN$14="Year_end", AC179&gt;=last_rou_date), "",
AND($AN$14="Year_end"), DATE(YEAR(AC179+1), 12, 31),
AND($AN$14="Not year_end", MONTH(AC179)=12, DAY(AC179)=31), DATE(YEAR(AC178)+1, MONTH(AC178), DAY(AC178)),
AND($AN$14="Not year_end", OR(MONTH(AC179)&lt;&gt;12, DAY(AC179)&lt;&gt;31) ), DATE(YEAR(AC179), 12, 31)
)</f>
        <v/>
      </c>
      <c r="AD180" s="75" t="str" cm="1">
        <f t="array" aca="1" ref="AD180" ca="1">_xlfn.IFS(AD179="", "",
AND(AD179=last_rou_date, OR(MONTH(AD179)&lt;&gt;12, DAY(AD179)&lt;&gt;31) ), DATE(YEAR(AD179), 12, 31),
AND(MONTH(AD179)=12, DAY(AD179)=31, AD179&gt;=last_rou_date), "",
AND(MONTH(AD179)=12, DAY(AD179)&lt;&gt;31),  EOMONTH(AD179,0),
AND(MONTH(AD179)=12, DAY(AD179)=31, $AH$14="Not end"),  EDATE(AD178,1),
AND($AH$14="Not end"), EDATE(AD179, 1),
AND($AH$14="End"), EOMONTH(AD179, 1)
)</f>
        <v/>
      </c>
      <c r="AE180" s="68" t="str" cm="1">
        <f t="array" ref="AE180">_xlfn.IFS(W180="", "",
AND(W180&gt;0, W180&lt;=$B$4, $C$2="İllik artım, faiz olaraq", $D$2&gt;0, $B$3="İllik"), $B$5*((1+$D$2)^(W180-1)),
AND(W180&gt;0, W180&lt;=$B$4, $C$2="İllik artım, faiz olaraq", $D$2&gt;0, $B$3="Aylıq"), $B$5*((1+$D$2)^ROUNDDOWN((W180-1)/12,0)),
AND(W180=1, $C$2="Aşağıdakı kimi dəyişir", ), $B$5,
AND(W180&gt;1, W180&lt;=$B$4, $C$2="Aşağıdakı kimi dəyişir"), IFERROR(VLOOKUP(W180, $C$4:$D$7, 2, FALSE), AE179),
AND(W180&gt;0, W180&lt;=$B$4), $B$5,
TRUE,0 )</f>
        <v/>
      </c>
      <c r="AF180" s="76" t="str">
        <f t="shared" ca="1" si="7"/>
        <v/>
      </c>
    </row>
    <row r="181" spans="1:32" x14ac:dyDescent="0.4">
      <c r="A181" s="13" t="str" cm="1">
        <f t="array" aca="1" ref="A181" ca="1">_xlfn.IFS(
AND(SUMIFS(lease_table_interest_accruals, lease_table_dates, A180)&gt;0, COUNTIFS($E$14:E180, "Interest accrual", $A$14:A180, A180)=0),  A180,
AND(SUMIFS(lease_table_payments, lease_table_dates, A180)&gt;0, COUNTIFS($E$14:E180, "Payment", $A$14:A180, A180)=0),  A180,
AND(SUMIFS(rou_table_deprs, rou_table_dates, A180)&gt;0, COUNTIFS($E$14:E180, "Depreciation", $A$14:A180, A180)=0),  A180,
TRUE,  IFERROR(INDEX(rou_table_dates,  MATCH(A180, rou_table_dates)+1, ), "")
)</f>
        <v/>
      </c>
      <c r="B181" s="1" t="str" cm="1">
        <f t="array" aca="1" ref="B181" ca="1">_xlfn.IFS(
AND(E181="Payment", A181=$B$2), $AM$14,
E181="Payment", $AM$15,
E181="Interest accrual", $AM$18,
E181="Depreciation", $AM$17,
TRUE, "")</f>
        <v/>
      </c>
      <c r="C181" s="1" t="str" cm="1">
        <f t="array" aca="1" ref="C181" ca="1">_xlfn.IFS(
E181="Payment", $AM$19,
E181="Interest accrual", $AM$15,
E181="Depreciation", $AM$16,
TRUE, "")</f>
        <v/>
      </c>
      <c r="D181" s="14" t="str" cm="1">
        <f t="array" aca="1" ref="D181" ca="1">_xlfn.IFS(
E181="Payment", _xlfn.XLOOKUP(A181, lease_table_dates, lease_table_payments, 0, 0),
E181="Interest accrual", _xlfn.XLOOKUP(A181, lease_table_dates, lease_table_interest_accruals, 0, 0),
E181="Depreciation", _xlfn.XLOOKUP(A181, rou_table_dates, rou_table_deprs, 0, 0),
TRUE, ""
)</f>
        <v/>
      </c>
      <c r="E181" s="7" t="str" cm="1">
        <f t="array" aca="1" ref="E181" ca="1">_xlfn.IFS(
AND(SUMIFS(lease_table_interest_accruals, lease_table_dates, A181)&gt;0, COUNTIFS($E$14:E180, "Interest accrual", $A$14:A180, A181)=0), "Interest accrual",
AND(SUMIFS(lease_table_payments, lease_table_dates, A181)&gt;0, COUNTIFS($E$14:E180, "Payment", $A$14:A180, A181)=0), "Payment",
AND(SUMIFS(rou_table_deprs, rou_table_dates, A181)&gt;0, COUNTIFS($E$14:E180, "Depreciation", $A$14:A180, A181)=0), "Depreciation",
TRUE,  ""
)</f>
        <v/>
      </c>
      <c r="G181" s="13" t="str" cm="1">
        <f t="array" aca="1" ref="G181" ca="1">_xlfn.IFS(
AND($B$11="Hə", $B$3="İllik"), Z181,
AND($B$11="Hə", $B$3="Aylıq"), AA181,
$B$11="Yox", X181)</f>
        <v/>
      </c>
      <c r="H181" s="14" t="str" cm="1">
        <f t="array" aca="1" ref="H181" ca="1">_xlfn.IFS( G181="", "",
TRUE, ROUND( H180+I181-J181, 2) )</f>
        <v/>
      </c>
      <c r="I181" s="14" t="str" cm="1">
        <f t="array" aca="1" ref="I181" ca="1">_xlfn.IFS(G181="", "",
G181=last_payment_date, (J181-H180),
 TRUE,  -  (H180- H180* (1+$B$6)^ (_xlfn.DAYS(G181,G180)/365) )
)</f>
        <v/>
      </c>
      <c r="J181" s="14" t="str" cm="1">
        <f t="array" aca="1" ref="J181" ca="1">_xlfn.IFS(G181="", "",
TRUE, _xlfn.XLOOKUP(G181,  payment_dates, payments,0,0)
)</f>
        <v/>
      </c>
      <c r="L181" s="2" t="str" cm="1">
        <f t="array" aca="1" ref="L181" ca="1">_xlfn.IFS(
AND($B$11="Hə", $B$3="İllik"), AC181,
AND($B$11="Hə", $B$3="Aylıq"), AD181,
$B$11="Yox", AB181)</f>
        <v/>
      </c>
      <c r="M181" s="14" t="str" cm="1">
        <f t="array" aca="1" ref="M181" ca="1">_xlfn.IFS( L181="", "",
(M180-N181)&lt;=0.5, 0,
TRUE,  M180-N181)</f>
        <v/>
      </c>
      <c r="N181" s="15" t="str" cm="1">
        <f t="array" aca="1" ref="N181" ca="1">_xlfn.IFS(
L181="", "",
TRUE, MIN(M180, ROUND($M$14/ (last_rou_date - $B$2) * (L181-L180), 2) )
)</f>
        <v/>
      </c>
      <c r="P181" s="22" t="str">
        <f t="shared" ca="1" si="6"/>
        <v/>
      </c>
      <c r="Q181" s="14" t="str" cm="1">
        <f t="array" aca="1" ref="Q181" ca="1">_xlfn.IFS(P181="","",
$B$11="Hə", _xlfn.XLOOKUP(DATE(P181, 12, 31), rou_table_dates, rou_table_nbvs,0, 0),
TRUE,  MAX(0, ROUND($M$14 - $M$14/ (last_rou_date - $B$2) * (DATE(P181,12,31) - $B$2), 2) )
)</f>
        <v/>
      </c>
      <c r="R181" s="57" t="str" cm="1">
        <f t="array" aca="1" ref="R181" ca="1">_xlfn.IFS(P181="","",
$B$11="Hə", _xlfn.XLOOKUP(DATE(P181, 12, 31), lease_table_dates, lease_table_balances,0, 0),
TRUE, IFERROR( XNPV($B$6, IF(payment_dates &gt;DATE(P181, 12, 31), payments,  0),  IF(payment_dates &gt;DATE(P181, 12, 31), payment_dates,  DATE(P181, 12, 31))    ),0)
)</f>
        <v/>
      </c>
      <c r="S181" s="14" t="str" cm="1">
        <f t="array" aca="1" ref="S181" ca="1">_xlfn.IFS(P181="","",
TRUE,  MIN( MIN(Q180, $M$14), ROUND($M$14/ (last_rou_date - $B$2) * (DATE(P181,12,31) - MAX($B$2, DATE(P181-1, 12, 31))), 2) )
)</f>
        <v/>
      </c>
      <c r="T181" s="15" t="str" cm="1">
        <f t="array" aca="1" ref="T181" ca="1">_xlfn.IFS(P181="", "",
ISTEXT(R180), R181- (H181 - SUMIFS( lease_table_payments, lease_table_years, P181) -$AG$14 ),
AND(ISNUMBER(R180), R181&lt;&gt;""),   R181- (R180 - SUMIFS( lease_table_payments, lease_table_years, P181) )
)</f>
        <v/>
      </c>
      <c r="U181" s="14"/>
      <c r="V181" s="73">
        <f t="shared" si="8"/>
        <v>168</v>
      </c>
      <c r="W181" s="74" t="str" cm="1">
        <f t="array" ref="W181">_xlfn.IFS(
OR(W180=$B$4, W180=""),"",
TRUE,W180+1
)</f>
        <v/>
      </c>
      <c r="X181" s="75" t="str" cm="1">
        <f t="array" ref="X181">_xlfn.IFS(X180="","",
W181="", "",
AND($B$3="İllik"),DATE(YEAR(X180)+1,MONTH(X180),DAY(X180) ),
AND($B$3="Aylıq", $AH$14="Not end"), EDATE(X180,1),
AND($B$3="Aylıq", $AH$14="End"), EOMONTH(X180,1)
)</f>
        <v/>
      </c>
      <c r="Y181" s="75" t="str" cm="1">
        <f t="array" aca="1" ref="Y181" ca="1">_xlfn.IFS(
AND($B$7="Dövrün əvvəlində", Y180&lt;=last_rou_date), DATE(YEAR(Y180)+1, 12, 31),
AND($B$7="Dövrün sonunda", Y180&lt;=last_payment_date), DATE(YEAR(Y180)+1, 12, 31),
TRUE, ""
)</f>
        <v/>
      </c>
      <c r="Z181" s="75" t="str" cm="1">
        <f t="array" aca="1" ref="Z181" ca="1">_xlfn.IFS(
AND($AN$14="Not year_end", Z180&gt;last_payment_date), "",
AND($AN$14="Year_end", Z180&gt;=last_payment_date), "",
AND($AN$14="Year_end"), DATE(YEAR(Z180+1), 12, 31),
AND($AN$14="Not year_end", MONTH(Z180)=12, DAY(Z180)=31), DATE(YEAR(Z179)+1, MONTH(Z179), DAY(Z179)),
AND($AN$14="Not year_end", OR(MONTH(Z180)&lt;&gt;12, DAY(Z180)&lt;&gt;31) ), DATE(YEAR(Z180), 12, 31)
)</f>
        <v/>
      </c>
      <c r="AA181" s="75" t="str" cm="1">
        <f t="array" aca="1" ref="AA181" ca="1">_xlfn.IFS(AA180="", "",
AND(AA180=last_payment_date, OR(MONTH(AA180)&lt;&gt;12, DAY(AA180)&lt;&gt;31) ), DATE(YEAR(AA180), 12, 31),
AND(MONTH(AA180)=12, DAY(AA180)=31, AA180&gt;=last_payment_date), "",
AND(MONTH(AA180)=12, DAY(AA180)&lt;&gt;31),  EOMONTH(AA180,0),
AND(MONTH(AA180)=12, DAY(AA180)=31, $AH$14="Not end"),  EDATE(AA179,1),
AND($AH$14="Not end"), EDATE(AA180, 1),
AND($AH$14="End"), EOMONTH(AA180, 1)
)</f>
        <v/>
      </c>
      <c r="AB181" s="75" t="str" cm="1">
        <f t="array" aca="1" ref="AB181" ca="1">_xlfn.IFS(AB180="","",
AND(AB180=last_rou_date), "",
AND($B$3="İllik"),DATE(YEAR(AB180)+1,MONTH(AB180),DAY(AB180) ),
AND($B$3="Aylıq", $AH$14="Not end"), EDATE(AB180,1),
AND($B$3="Aylıq", $AH$14="End"), EOMONTH(AB180,1)
)</f>
        <v/>
      </c>
      <c r="AC181" s="75" t="str" cm="1">
        <f t="array" aca="1" ref="AC181" ca="1">_xlfn.IFS(
AND($AN$14="Not year_end", AC180&gt;last_rou_date), "",
AND($AN$14="Year_end", AC180&gt;=last_rou_date), "",
AND($AN$14="Year_end"), DATE(YEAR(AC180+1), 12, 31),
AND($AN$14="Not year_end", MONTH(AC180)=12, DAY(AC180)=31), DATE(YEAR(AC179)+1, MONTH(AC179), DAY(AC179)),
AND($AN$14="Not year_end", OR(MONTH(AC180)&lt;&gt;12, DAY(AC180)&lt;&gt;31) ), DATE(YEAR(AC180), 12, 31)
)</f>
        <v/>
      </c>
      <c r="AD181" s="75" t="str" cm="1">
        <f t="array" aca="1" ref="AD181" ca="1">_xlfn.IFS(AD180="", "",
AND(AD180=last_rou_date, OR(MONTH(AD180)&lt;&gt;12, DAY(AD180)&lt;&gt;31) ), DATE(YEAR(AD180), 12, 31),
AND(MONTH(AD180)=12, DAY(AD180)=31, AD180&gt;=last_rou_date), "",
AND(MONTH(AD180)=12, DAY(AD180)&lt;&gt;31),  EOMONTH(AD180,0),
AND(MONTH(AD180)=12, DAY(AD180)=31, $AH$14="Not end"),  EDATE(AD179,1),
AND($AH$14="Not end"), EDATE(AD180, 1),
AND($AH$14="End"), EOMONTH(AD180, 1)
)</f>
        <v/>
      </c>
      <c r="AE181" s="68" t="str" cm="1">
        <f t="array" ref="AE181">_xlfn.IFS(W181="", "",
AND(W181&gt;0, W181&lt;=$B$4, $C$2="İllik artım, faiz olaraq", $D$2&gt;0, $B$3="İllik"), $B$5*((1+$D$2)^(W181-1)),
AND(W181&gt;0, W181&lt;=$B$4, $C$2="İllik artım, faiz olaraq", $D$2&gt;0, $B$3="Aylıq"), $B$5*((1+$D$2)^ROUNDDOWN((W181-1)/12,0)),
AND(W181=1, $C$2="Aşağıdakı kimi dəyişir", ), $B$5,
AND(W181&gt;1, W181&lt;=$B$4, $C$2="Aşağıdakı kimi dəyişir"), IFERROR(VLOOKUP(W181, $C$4:$D$7, 2, FALSE), AE180),
AND(W181&gt;0, W181&lt;=$B$4), $B$5,
TRUE,0 )</f>
        <v/>
      </c>
      <c r="AF181" s="76" t="str">
        <f t="shared" ca="1" si="7"/>
        <v/>
      </c>
    </row>
    <row r="182" spans="1:32" x14ac:dyDescent="0.4">
      <c r="A182" s="13" t="str" cm="1">
        <f t="array" aca="1" ref="A182" ca="1">_xlfn.IFS(
AND(SUMIFS(lease_table_interest_accruals, lease_table_dates, A181)&gt;0, COUNTIFS($E$14:E181, "Interest accrual", $A$14:A181, A181)=0),  A181,
AND(SUMIFS(lease_table_payments, lease_table_dates, A181)&gt;0, COUNTIFS($E$14:E181, "Payment", $A$14:A181, A181)=0),  A181,
AND(SUMIFS(rou_table_deprs, rou_table_dates, A181)&gt;0, COUNTIFS($E$14:E181, "Depreciation", $A$14:A181, A181)=0),  A181,
TRUE,  IFERROR(INDEX(rou_table_dates,  MATCH(A181, rou_table_dates)+1, ), "")
)</f>
        <v/>
      </c>
      <c r="B182" s="1" t="str" cm="1">
        <f t="array" aca="1" ref="B182" ca="1">_xlfn.IFS(
AND(E182="Payment", A182=$B$2), $AM$14,
E182="Payment", $AM$15,
E182="Interest accrual", $AM$18,
E182="Depreciation", $AM$17,
TRUE, "")</f>
        <v/>
      </c>
      <c r="C182" s="1" t="str" cm="1">
        <f t="array" aca="1" ref="C182" ca="1">_xlfn.IFS(
E182="Payment", $AM$19,
E182="Interest accrual", $AM$15,
E182="Depreciation", $AM$16,
TRUE, "")</f>
        <v/>
      </c>
      <c r="D182" s="14" t="str" cm="1">
        <f t="array" aca="1" ref="D182" ca="1">_xlfn.IFS(
E182="Payment", _xlfn.XLOOKUP(A182, lease_table_dates, lease_table_payments, 0, 0),
E182="Interest accrual", _xlfn.XLOOKUP(A182, lease_table_dates, lease_table_interest_accruals, 0, 0),
E182="Depreciation", _xlfn.XLOOKUP(A182, rou_table_dates, rou_table_deprs, 0, 0),
TRUE, ""
)</f>
        <v/>
      </c>
      <c r="E182" s="7" t="str" cm="1">
        <f t="array" aca="1" ref="E182" ca="1">_xlfn.IFS(
AND(SUMIFS(lease_table_interest_accruals, lease_table_dates, A182)&gt;0, COUNTIFS($E$14:E181, "Interest accrual", $A$14:A181, A182)=0), "Interest accrual",
AND(SUMIFS(lease_table_payments, lease_table_dates, A182)&gt;0, COUNTIFS($E$14:E181, "Payment", $A$14:A181, A182)=0), "Payment",
AND(SUMIFS(rou_table_deprs, rou_table_dates, A182)&gt;0, COUNTIFS($E$14:E181, "Depreciation", $A$14:A181, A182)=0), "Depreciation",
TRUE,  ""
)</f>
        <v/>
      </c>
      <c r="G182" s="13" t="str" cm="1">
        <f t="array" aca="1" ref="G182" ca="1">_xlfn.IFS(
AND($B$11="Hə", $B$3="İllik"), Z182,
AND($B$11="Hə", $B$3="Aylıq"), AA182,
$B$11="Yox", X182)</f>
        <v/>
      </c>
      <c r="H182" s="14" t="str" cm="1">
        <f t="array" aca="1" ref="H182" ca="1">_xlfn.IFS( G182="", "",
TRUE, ROUND( H181+I182-J182, 2) )</f>
        <v/>
      </c>
      <c r="I182" s="14" t="str" cm="1">
        <f t="array" aca="1" ref="I182" ca="1">_xlfn.IFS(G182="", "",
G182=last_payment_date, (J182-H181),
 TRUE,  -  (H181- H181* (1+$B$6)^ (_xlfn.DAYS(G182,G181)/365) )
)</f>
        <v/>
      </c>
      <c r="J182" s="14" t="str" cm="1">
        <f t="array" aca="1" ref="J182" ca="1">_xlfn.IFS(G182="", "",
TRUE, _xlfn.XLOOKUP(G182,  payment_dates, payments,0,0)
)</f>
        <v/>
      </c>
      <c r="L182" s="2" t="str" cm="1">
        <f t="array" aca="1" ref="L182" ca="1">_xlfn.IFS(
AND($B$11="Hə", $B$3="İllik"), AC182,
AND($B$11="Hə", $B$3="Aylıq"), AD182,
$B$11="Yox", AB182)</f>
        <v/>
      </c>
      <c r="M182" s="14" t="str" cm="1">
        <f t="array" aca="1" ref="M182" ca="1">_xlfn.IFS( L182="", "",
(M181-N182)&lt;=0.5, 0,
TRUE,  M181-N182)</f>
        <v/>
      </c>
      <c r="N182" s="15" t="str" cm="1">
        <f t="array" aca="1" ref="N182" ca="1">_xlfn.IFS(
L182="", "",
TRUE, MIN(M181, ROUND($M$14/ (last_rou_date - $B$2) * (L182-L181), 2) )
)</f>
        <v/>
      </c>
      <c r="P182" s="22" t="str">
        <f t="shared" ca="1" si="6"/>
        <v/>
      </c>
      <c r="Q182" s="14" t="str" cm="1">
        <f t="array" aca="1" ref="Q182" ca="1">_xlfn.IFS(P182="","",
$B$11="Hə", _xlfn.XLOOKUP(DATE(P182, 12, 31), rou_table_dates, rou_table_nbvs,0, 0),
TRUE,  MAX(0, ROUND($M$14 - $M$14/ (last_rou_date - $B$2) * (DATE(P182,12,31) - $B$2), 2) )
)</f>
        <v/>
      </c>
      <c r="R182" s="57" t="str" cm="1">
        <f t="array" aca="1" ref="R182" ca="1">_xlfn.IFS(P182="","",
$B$11="Hə", _xlfn.XLOOKUP(DATE(P182, 12, 31), lease_table_dates, lease_table_balances,0, 0),
TRUE, IFERROR( XNPV($B$6, IF(payment_dates &gt;DATE(P182, 12, 31), payments,  0),  IF(payment_dates &gt;DATE(P182, 12, 31), payment_dates,  DATE(P182, 12, 31))    ),0)
)</f>
        <v/>
      </c>
      <c r="S182" s="14" t="str" cm="1">
        <f t="array" aca="1" ref="S182" ca="1">_xlfn.IFS(P182="","",
TRUE,  MIN( MIN(Q181, $M$14), ROUND($M$14/ (last_rou_date - $B$2) * (DATE(P182,12,31) - MAX($B$2, DATE(P182-1, 12, 31))), 2) )
)</f>
        <v/>
      </c>
      <c r="T182" s="15" t="str" cm="1">
        <f t="array" aca="1" ref="T182" ca="1">_xlfn.IFS(P182="", "",
ISTEXT(R181), R182- (H182 - SUMIFS( lease_table_payments, lease_table_years, P182) -$AG$14 ),
AND(ISNUMBER(R181), R182&lt;&gt;""),   R182- (R181 - SUMIFS( lease_table_payments, lease_table_years, P182) )
)</f>
        <v/>
      </c>
      <c r="U182" s="14"/>
      <c r="V182" s="73">
        <f t="shared" si="8"/>
        <v>169</v>
      </c>
      <c r="W182" s="74" t="str" cm="1">
        <f t="array" ref="W182">_xlfn.IFS(
OR(W181=$B$4, W181=""),"",
TRUE,W181+1
)</f>
        <v/>
      </c>
      <c r="X182" s="75" t="str" cm="1">
        <f t="array" ref="X182">_xlfn.IFS(X181="","",
W182="", "",
AND($B$3="İllik"),DATE(YEAR(X181)+1,MONTH(X181),DAY(X181) ),
AND($B$3="Aylıq", $AH$14="Not end"), EDATE(X181,1),
AND($B$3="Aylıq", $AH$14="End"), EOMONTH(X181,1)
)</f>
        <v/>
      </c>
      <c r="Y182" s="75" t="str" cm="1">
        <f t="array" aca="1" ref="Y182" ca="1">_xlfn.IFS(
AND($B$7="Dövrün əvvəlində", Y181&lt;=last_rou_date), DATE(YEAR(Y181)+1, 12, 31),
AND($B$7="Dövrün sonunda", Y181&lt;=last_payment_date), DATE(YEAR(Y181)+1, 12, 31),
TRUE, ""
)</f>
        <v/>
      </c>
      <c r="Z182" s="75" t="str" cm="1">
        <f t="array" aca="1" ref="Z182" ca="1">_xlfn.IFS(
AND($AN$14="Not year_end", Z181&gt;last_payment_date), "",
AND($AN$14="Year_end", Z181&gt;=last_payment_date), "",
AND($AN$14="Year_end"), DATE(YEAR(Z181+1), 12, 31),
AND($AN$14="Not year_end", MONTH(Z181)=12, DAY(Z181)=31), DATE(YEAR(Z180)+1, MONTH(Z180), DAY(Z180)),
AND($AN$14="Not year_end", OR(MONTH(Z181)&lt;&gt;12, DAY(Z181)&lt;&gt;31) ), DATE(YEAR(Z181), 12, 31)
)</f>
        <v/>
      </c>
      <c r="AA182" s="75" t="str" cm="1">
        <f t="array" aca="1" ref="AA182" ca="1">_xlfn.IFS(AA181="", "",
AND(AA181=last_payment_date, OR(MONTH(AA181)&lt;&gt;12, DAY(AA181)&lt;&gt;31) ), DATE(YEAR(AA181), 12, 31),
AND(MONTH(AA181)=12, DAY(AA181)=31, AA181&gt;=last_payment_date), "",
AND(MONTH(AA181)=12, DAY(AA181)&lt;&gt;31),  EOMONTH(AA181,0),
AND(MONTH(AA181)=12, DAY(AA181)=31, $AH$14="Not end"),  EDATE(AA180,1),
AND($AH$14="Not end"), EDATE(AA181, 1),
AND($AH$14="End"), EOMONTH(AA181, 1)
)</f>
        <v/>
      </c>
      <c r="AB182" s="75" t="str" cm="1">
        <f t="array" aca="1" ref="AB182" ca="1">_xlfn.IFS(AB181="","",
AND(AB181=last_rou_date), "",
AND($B$3="İllik"),DATE(YEAR(AB181)+1,MONTH(AB181),DAY(AB181) ),
AND($B$3="Aylıq", $AH$14="Not end"), EDATE(AB181,1),
AND($B$3="Aylıq", $AH$14="End"), EOMONTH(AB181,1)
)</f>
        <v/>
      </c>
      <c r="AC182" s="75" t="str" cm="1">
        <f t="array" aca="1" ref="AC182" ca="1">_xlfn.IFS(
AND($AN$14="Not year_end", AC181&gt;last_rou_date), "",
AND($AN$14="Year_end", AC181&gt;=last_rou_date), "",
AND($AN$14="Year_end"), DATE(YEAR(AC181+1), 12, 31),
AND($AN$14="Not year_end", MONTH(AC181)=12, DAY(AC181)=31), DATE(YEAR(AC180)+1, MONTH(AC180), DAY(AC180)),
AND($AN$14="Not year_end", OR(MONTH(AC181)&lt;&gt;12, DAY(AC181)&lt;&gt;31) ), DATE(YEAR(AC181), 12, 31)
)</f>
        <v/>
      </c>
      <c r="AD182" s="75" t="str" cm="1">
        <f t="array" aca="1" ref="AD182" ca="1">_xlfn.IFS(AD181="", "",
AND(AD181=last_rou_date, OR(MONTH(AD181)&lt;&gt;12, DAY(AD181)&lt;&gt;31) ), DATE(YEAR(AD181), 12, 31),
AND(MONTH(AD181)=12, DAY(AD181)=31, AD181&gt;=last_rou_date), "",
AND(MONTH(AD181)=12, DAY(AD181)&lt;&gt;31),  EOMONTH(AD181,0),
AND(MONTH(AD181)=12, DAY(AD181)=31, $AH$14="Not end"),  EDATE(AD180,1),
AND($AH$14="Not end"), EDATE(AD181, 1),
AND($AH$14="End"), EOMONTH(AD181, 1)
)</f>
        <v/>
      </c>
      <c r="AE182" s="68" t="str" cm="1">
        <f t="array" ref="AE182">_xlfn.IFS(W182="", "",
AND(W182&gt;0, W182&lt;=$B$4, $C$2="İllik artım, faiz olaraq", $D$2&gt;0, $B$3="İllik"), $B$5*((1+$D$2)^(W182-1)),
AND(W182&gt;0, W182&lt;=$B$4, $C$2="İllik artım, faiz olaraq", $D$2&gt;0, $B$3="Aylıq"), $B$5*((1+$D$2)^ROUNDDOWN((W182-1)/12,0)),
AND(W182=1, $C$2="Aşağıdakı kimi dəyişir", ), $B$5,
AND(W182&gt;1, W182&lt;=$B$4, $C$2="Aşağıdakı kimi dəyişir"), IFERROR(VLOOKUP(W182, $C$4:$D$7, 2, FALSE), AE181),
AND(W182&gt;0, W182&lt;=$B$4), $B$5,
TRUE,0 )</f>
        <v/>
      </c>
      <c r="AF182" s="76" t="str">
        <f t="shared" ca="1" si="7"/>
        <v/>
      </c>
    </row>
    <row r="183" spans="1:32" x14ac:dyDescent="0.4">
      <c r="A183" s="13" t="str" cm="1">
        <f t="array" aca="1" ref="A183" ca="1">_xlfn.IFS(
AND(SUMIFS(lease_table_interest_accruals, lease_table_dates, A182)&gt;0, COUNTIFS($E$14:E182, "Interest accrual", $A$14:A182, A182)=0),  A182,
AND(SUMIFS(lease_table_payments, lease_table_dates, A182)&gt;0, COUNTIFS($E$14:E182, "Payment", $A$14:A182, A182)=0),  A182,
AND(SUMIFS(rou_table_deprs, rou_table_dates, A182)&gt;0, COUNTIFS($E$14:E182, "Depreciation", $A$14:A182, A182)=0),  A182,
TRUE,  IFERROR(INDEX(rou_table_dates,  MATCH(A182, rou_table_dates)+1, ), "")
)</f>
        <v/>
      </c>
      <c r="B183" s="1" t="str" cm="1">
        <f t="array" aca="1" ref="B183" ca="1">_xlfn.IFS(
AND(E183="Payment", A183=$B$2), $AM$14,
E183="Payment", $AM$15,
E183="Interest accrual", $AM$18,
E183="Depreciation", $AM$17,
TRUE, "")</f>
        <v/>
      </c>
      <c r="C183" s="1" t="str" cm="1">
        <f t="array" aca="1" ref="C183" ca="1">_xlfn.IFS(
E183="Payment", $AM$19,
E183="Interest accrual", $AM$15,
E183="Depreciation", $AM$16,
TRUE, "")</f>
        <v/>
      </c>
      <c r="D183" s="14" t="str" cm="1">
        <f t="array" aca="1" ref="D183" ca="1">_xlfn.IFS(
E183="Payment", _xlfn.XLOOKUP(A183, lease_table_dates, lease_table_payments, 0, 0),
E183="Interest accrual", _xlfn.XLOOKUP(A183, lease_table_dates, lease_table_interest_accruals, 0, 0),
E183="Depreciation", _xlfn.XLOOKUP(A183, rou_table_dates, rou_table_deprs, 0, 0),
TRUE, ""
)</f>
        <v/>
      </c>
      <c r="E183" s="7" t="str" cm="1">
        <f t="array" aca="1" ref="E183" ca="1">_xlfn.IFS(
AND(SUMIFS(lease_table_interest_accruals, lease_table_dates, A183)&gt;0, COUNTIFS($E$14:E182, "Interest accrual", $A$14:A182, A183)=0), "Interest accrual",
AND(SUMIFS(lease_table_payments, lease_table_dates, A183)&gt;0, COUNTIFS($E$14:E182, "Payment", $A$14:A182, A183)=0), "Payment",
AND(SUMIFS(rou_table_deprs, rou_table_dates, A183)&gt;0, COUNTIFS($E$14:E182, "Depreciation", $A$14:A182, A183)=0), "Depreciation",
TRUE,  ""
)</f>
        <v/>
      </c>
      <c r="G183" s="13" t="str" cm="1">
        <f t="array" aca="1" ref="G183" ca="1">_xlfn.IFS(
AND($B$11="Hə", $B$3="İllik"), Z183,
AND($B$11="Hə", $B$3="Aylıq"), AA183,
$B$11="Yox", X183)</f>
        <v/>
      </c>
      <c r="H183" s="14" t="str" cm="1">
        <f t="array" aca="1" ref="H183" ca="1">_xlfn.IFS( G183="", "",
TRUE, ROUND( H182+I183-J183, 2) )</f>
        <v/>
      </c>
      <c r="I183" s="14" t="str" cm="1">
        <f t="array" aca="1" ref="I183" ca="1">_xlfn.IFS(G183="", "",
G183=last_payment_date, (J183-H182),
 TRUE,  -  (H182- H182* (1+$B$6)^ (_xlfn.DAYS(G183,G182)/365) )
)</f>
        <v/>
      </c>
      <c r="J183" s="14" t="str" cm="1">
        <f t="array" aca="1" ref="J183" ca="1">_xlfn.IFS(G183="", "",
TRUE, _xlfn.XLOOKUP(G183,  payment_dates, payments,0,0)
)</f>
        <v/>
      </c>
      <c r="L183" s="2" t="str" cm="1">
        <f t="array" aca="1" ref="L183" ca="1">_xlfn.IFS(
AND($B$11="Hə", $B$3="İllik"), AC183,
AND($B$11="Hə", $B$3="Aylıq"), AD183,
$B$11="Yox", AB183)</f>
        <v/>
      </c>
      <c r="M183" s="14" t="str" cm="1">
        <f t="array" aca="1" ref="M183" ca="1">_xlfn.IFS( L183="", "",
(M182-N183)&lt;=0.5, 0,
TRUE,  M182-N183)</f>
        <v/>
      </c>
      <c r="N183" s="15" t="str" cm="1">
        <f t="array" aca="1" ref="N183" ca="1">_xlfn.IFS(
L183="", "",
TRUE, MIN(M182, ROUND($M$14/ (last_rou_date - $B$2) * (L183-L182), 2) )
)</f>
        <v/>
      </c>
      <c r="P183" s="22" t="str">
        <f t="shared" ca="1" si="6"/>
        <v/>
      </c>
      <c r="Q183" s="14" t="str" cm="1">
        <f t="array" aca="1" ref="Q183" ca="1">_xlfn.IFS(P183="","",
$B$11="Hə", _xlfn.XLOOKUP(DATE(P183, 12, 31), rou_table_dates, rou_table_nbvs,0, 0),
TRUE,  MAX(0, ROUND($M$14 - $M$14/ (last_rou_date - $B$2) * (DATE(P183,12,31) - $B$2), 2) )
)</f>
        <v/>
      </c>
      <c r="R183" s="57" t="str" cm="1">
        <f t="array" aca="1" ref="R183" ca="1">_xlfn.IFS(P183="","",
$B$11="Hə", _xlfn.XLOOKUP(DATE(P183, 12, 31), lease_table_dates, lease_table_balances,0, 0),
TRUE, IFERROR( XNPV($B$6, IF(payment_dates &gt;DATE(P183, 12, 31), payments,  0),  IF(payment_dates &gt;DATE(P183, 12, 31), payment_dates,  DATE(P183, 12, 31))    ),0)
)</f>
        <v/>
      </c>
      <c r="S183" s="14" t="str" cm="1">
        <f t="array" aca="1" ref="S183" ca="1">_xlfn.IFS(P183="","",
TRUE,  MIN( MIN(Q182, $M$14), ROUND($M$14/ (last_rou_date - $B$2) * (DATE(P183,12,31) - MAX($B$2, DATE(P183-1, 12, 31))), 2) )
)</f>
        <v/>
      </c>
      <c r="T183" s="15" t="str" cm="1">
        <f t="array" aca="1" ref="T183" ca="1">_xlfn.IFS(P183="", "",
ISTEXT(R182), R183- (H183 - SUMIFS( lease_table_payments, lease_table_years, P183) -$AG$14 ),
AND(ISNUMBER(R182), R183&lt;&gt;""),   R183- (R182 - SUMIFS( lease_table_payments, lease_table_years, P183) )
)</f>
        <v/>
      </c>
      <c r="U183" s="14"/>
      <c r="V183" s="73">
        <f t="shared" si="8"/>
        <v>170</v>
      </c>
      <c r="W183" s="74" t="str" cm="1">
        <f t="array" ref="W183">_xlfn.IFS(
OR(W182=$B$4, W182=""),"",
TRUE,W182+1
)</f>
        <v/>
      </c>
      <c r="X183" s="75" t="str" cm="1">
        <f t="array" ref="X183">_xlfn.IFS(X182="","",
W183="", "",
AND($B$3="İllik"),DATE(YEAR(X182)+1,MONTH(X182),DAY(X182) ),
AND($B$3="Aylıq", $AH$14="Not end"), EDATE(X182,1),
AND($B$3="Aylıq", $AH$14="End"), EOMONTH(X182,1)
)</f>
        <v/>
      </c>
      <c r="Y183" s="75" t="str" cm="1">
        <f t="array" aca="1" ref="Y183" ca="1">_xlfn.IFS(
AND($B$7="Dövrün əvvəlində", Y182&lt;=last_rou_date), DATE(YEAR(Y182)+1, 12, 31),
AND($B$7="Dövrün sonunda", Y182&lt;=last_payment_date), DATE(YEAR(Y182)+1, 12, 31),
TRUE, ""
)</f>
        <v/>
      </c>
      <c r="Z183" s="75" t="str" cm="1">
        <f t="array" aca="1" ref="Z183" ca="1">_xlfn.IFS(
AND($AN$14="Not year_end", Z182&gt;last_payment_date), "",
AND($AN$14="Year_end", Z182&gt;=last_payment_date), "",
AND($AN$14="Year_end"), DATE(YEAR(Z182+1), 12, 31),
AND($AN$14="Not year_end", MONTH(Z182)=12, DAY(Z182)=31), DATE(YEAR(Z181)+1, MONTH(Z181), DAY(Z181)),
AND($AN$14="Not year_end", OR(MONTH(Z182)&lt;&gt;12, DAY(Z182)&lt;&gt;31) ), DATE(YEAR(Z182), 12, 31)
)</f>
        <v/>
      </c>
      <c r="AA183" s="75" t="str" cm="1">
        <f t="array" aca="1" ref="AA183" ca="1">_xlfn.IFS(AA182="", "",
AND(AA182=last_payment_date, OR(MONTH(AA182)&lt;&gt;12, DAY(AA182)&lt;&gt;31) ), DATE(YEAR(AA182), 12, 31),
AND(MONTH(AA182)=12, DAY(AA182)=31, AA182&gt;=last_payment_date), "",
AND(MONTH(AA182)=12, DAY(AA182)&lt;&gt;31),  EOMONTH(AA182,0),
AND(MONTH(AA182)=12, DAY(AA182)=31, $AH$14="Not end"),  EDATE(AA181,1),
AND($AH$14="Not end"), EDATE(AA182, 1),
AND($AH$14="End"), EOMONTH(AA182, 1)
)</f>
        <v/>
      </c>
      <c r="AB183" s="75" t="str" cm="1">
        <f t="array" aca="1" ref="AB183" ca="1">_xlfn.IFS(AB182="","",
AND(AB182=last_rou_date), "",
AND($B$3="İllik"),DATE(YEAR(AB182)+1,MONTH(AB182),DAY(AB182) ),
AND($B$3="Aylıq", $AH$14="Not end"), EDATE(AB182,1),
AND($B$3="Aylıq", $AH$14="End"), EOMONTH(AB182,1)
)</f>
        <v/>
      </c>
      <c r="AC183" s="75" t="str" cm="1">
        <f t="array" aca="1" ref="AC183" ca="1">_xlfn.IFS(
AND($AN$14="Not year_end", AC182&gt;last_rou_date), "",
AND($AN$14="Year_end", AC182&gt;=last_rou_date), "",
AND($AN$14="Year_end"), DATE(YEAR(AC182+1), 12, 31),
AND($AN$14="Not year_end", MONTH(AC182)=12, DAY(AC182)=31), DATE(YEAR(AC181)+1, MONTH(AC181), DAY(AC181)),
AND($AN$14="Not year_end", OR(MONTH(AC182)&lt;&gt;12, DAY(AC182)&lt;&gt;31) ), DATE(YEAR(AC182), 12, 31)
)</f>
        <v/>
      </c>
      <c r="AD183" s="75" t="str" cm="1">
        <f t="array" aca="1" ref="AD183" ca="1">_xlfn.IFS(AD182="", "",
AND(AD182=last_rou_date, OR(MONTH(AD182)&lt;&gt;12, DAY(AD182)&lt;&gt;31) ), DATE(YEAR(AD182), 12, 31),
AND(MONTH(AD182)=12, DAY(AD182)=31, AD182&gt;=last_rou_date), "",
AND(MONTH(AD182)=12, DAY(AD182)&lt;&gt;31),  EOMONTH(AD182,0),
AND(MONTH(AD182)=12, DAY(AD182)=31, $AH$14="Not end"),  EDATE(AD181,1),
AND($AH$14="Not end"), EDATE(AD182, 1),
AND($AH$14="End"), EOMONTH(AD182, 1)
)</f>
        <v/>
      </c>
      <c r="AE183" s="68" t="str" cm="1">
        <f t="array" ref="AE183">_xlfn.IFS(W183="", "",
AND(W183&gt;0, W183&lt;=$B$4, $C$2="İllik artım, faiz olaraq", $D$2&gt;0, $B$3="İllik"), $B$5*((1+$D$2)^(W183-1)),
AND(W183&gt;0, W183&lt;=$B$4, $C$2="İllik artım, faiz olaraq", $D$2&gt;0, $B$3="Aylıq"), $B$5*((1+$D$2)^ROUNDDOWN((W183-1)/12,0)),
AND(W183=1, $C$2="Aşağıdakı kimi dəyişir", ), $B$5,
AND(W183&gt;1, W183&lt;=$B$4, $C$2="Aşağıdakı kimi dəyişir"), IFERROR(VLOOKUP(W183, $C$4:$D$7, 2, FALSE), AE182),
AND(W183&gt;0, W183&lt;=$B$4), $B$5,
TRUE,0 )</f>
        <v/>
      </c>
      <c r="AF183" s="76" t="str">
        <f t="shared" ca="1" si="7"/>
        <v/>
      </c>
    </row>
    <row r="184" spans="1:32" x14ac:dyDescent="0.4">
      <c r="A184" s="13" t="str" cm="1">
        <f t="array" aca="1" ref="A184" ca="1">_xlfn.IFS(
AND(SUMIFS(lease_table_interest_accruals, lease_table_dates, A183)&gt;0, COUNTIFS($E$14:E183, "Interest accrual", $A$14:A183, A183)=0),  A183,
AND(SUMIFS(lease_table_payments, lease_table_dates, A183)&gt;0, COUNTIFS($E$14:E183, "Payment", $A$14:A183, A183)=0),  A183,
AND(SUMIFS(rou_table_deprs, rou_table_dates, A183)&gt;0, COUNTIFS($E$14:E183, "Depreciation", $A$14:A183, A183)=0),  A183,
TRUE,  IFERROR(INDEX(rou_table_dates,  MATCH(A183, rou_table_dates)+1, ), "")
)</f>
        <v/>
      </c>
      <c r="B184" s="1" t="str" cm="1">
        <f t="array" aca="1" ref="B184" ca="1">_xlfn.IFS(
AND(E184="Payment", A184=$B$2), $AM$14,
E184="Payment", $AM$15,
E184="Interest accrual", $AM$18,
E184="Depreciation", $AM$17,
TRUE, "")</f>
        <v/>
      </c>
      <c r="C184" s="1" t="str" cm="1">
        <f t="array" aca="1" ref="C184" ca="1">_xlfn.IFS(
E184="Payment", $AM$19,
E184="Interest accrual", $AM$15,
E184="Depreciation", $AM$16,
TRUE, "")</f>
        <v/>
      </c>
      <c r="D184" s="14" t="str" cm="1">
        <f t="array" aca="1" ref="D184" ca="1">_xlfn.IFS(
E184="Payment", _xlfn.XLOOKUP(A184, lease_table_dates, lease_table_payments, 0, 0),
E184="Interest accrual", _xlfn.XLOOKUP(A184, lease_table_dates, lease_table_interest_accruals, 0, 0),
E184="Depreciation", _xlfn.XLOOKUP(A184, rou_table_dates, rou_table_deprs, 0, 0),
TRUE, ""
)</f>
        <v/>
      </c>
      <c r="E184" s="7" t="str" cm="1">
        <f t="array" aca="1" ref="E184" ca="1">_xlfn.IFS(
AND(SUMIFS(lease_table_interest_accruals, lease_table_dates, A184)&gt;0, COUNTIFS($E$14:E183, "Interest accrual", $A$14:A183, A184)=0), "Interest accrual",
AND(SUMIFS(lease_table_payments, lease_table_dates, A184)&gt;0, COUNTIFS($E$14:E183, "Payment", $A$14:A183, A184)=0), "Payment",
AND(SUMIFS(rou_table_deprs, rou_table_dates, A184)&gt;0, COUNTIFS($E$14:E183, "Depreciation", $A$14:A183, A184)=0), "Depreciation",
TRUE,  ""
)</f>
        <v/>
      </c>
      <c r="G184" s="13" t="str" cm="1">
        <f t="array" aca="1" ref="G184" ca="1">_xlfn.IFS(
AND($B$11="Hə", $B$3="İllik"), Z184,
AND($B$11="Hə", $B$3="Aylıq"), AA184,
$B$11="Yox", X184)</f>
        <v/>
      </c>
      <c r="H184" s="14" t="str" cm="1">
        <f t="array" aca="1" ref="H184" ca="1">_xlfn.IFS( G184="", "",
TRUE, ROUND( H183+I184-J184, 2) )</f>
        <v/>
      </c>
      <c r="I184" s="14" t="str" cm="1">
        <f t="array" aca="1" ref="I184" ca="1">_xlfn.IFS(G184="", "",
G184=last_payment_date, (J184-H183),
 TRUE,  -  (H183- H183* (1+$B$6)^ (_xlfn.DAYS(G184,G183)/365) )
)</f>
        <v/>
      </c>
      <c r="J184" s="14" t="str" cm="1">
        <f t="array" aca="1" ref="J184" ca="1">_xlfn.IFS(G184="", "",
TRUE, _xlfn.XLOOKUP(G184,  payment_dates, payments,0,0)
)</f>
        <v/>
      </c>
      <c r="L184" s="2" t="str" cm="1">
        <f t="array" aca="1" ref="L184" ca="1">_xlfn.IFS(
AND($B$11="Hə", $B$3="İllik"), AC184,
AND($B$11="Hə", $B$3="Aylıq"), AD184,
$B$11="Yox", AB184)</f>
        <v/>
      </c>
      <c r="M184" s="14" t="str" cm="1">
        <f t="array" aca="1" ref="M184" ca="1">_xlfn.IFS( L184="", "",
(M183-N184)&lt;=0.5, 0,
TRUE,  M183-N184)</f>
        <v/>
      </c>
      <c r="N184" s="15" t="str" cm="1">
        <f t="array" aca="1" ref="N184" ca="1">_xlfn.IFS(
L184="", "",
TRUE, MIN(M183, ROUND($M$14/ (last_rou_date - $B$2) * (L184-L183), 2) )
)</f>
        <v/>
      </c>
      <c r="P184" s="22" t="str">
        <f t="shared" ca="1" si="6"/>
        <v/>
      </c>
      <c r="Q184" s="14" t="str" cm="1">
        <f t="array" aca="1" ref="Q184" ca="1">_xlfn.IFS(P184="","",
$B$11="Hə", _xlfn.XLOOKUP(DATE(P184, 12, 31), rou_table_dates, rou_table_nbvs,0, 0),
TRUE,  MAX(0, ROUND($M$14 - $M$14/ (last_rou_date - $B$2) * (DATE(P184,12,31) - $B$2), 2) )
)</f>
        <v/>
      </c>
      <c r="R184" s="57" t="str" cm="1">
        <f t="array" aca="1" ref="R184" ca="1">_xlfn.IFS(P184="","",
$B$11="Hə", _xlfn.XLOOKUP(DATE(P184, 12, 31), lease_table_dates, lease_table_balances,0, 0),
TRUE, IFERROR( XNPV($B$6, IF(payment_dates &gt;DATE(P184, 12, 31), payments,  0),  IF(payment_dates &gt;DATE(P184, 12, 31), payment_dates,  DATE(P184, 12, 31))    ),0)
)</f>
        <v/>
      </c>
      <c r="S184" s="14" t="str" cm="1">
        <f t="array" aca="1" ref="S184" ca="1">_xlfn.IFS(P184="","",
TRUE,  MIN( MIN(Q183, $M$14), ROUND($M$14/ (last_rou_date - $B$2) * (DATE(P184,12,31) - MAX($B$2, DATE(P184-1, 12, 31))), 2) )
)</f>
        <v/>
      </c>
      <c r="T184" s="15" t="str" cm="1">
        <f t="array" aca="1" ref="T184" ca="1">_xlfn.IFS(P184="", "",
ISTEXT(R183), R184- (H184 - SUMIFS( lease_table_payments, lease_table_years, P184) -$AG$14 ),
AND(ISNUMBER(R183), R184&lt;&gt;""),   R184- (R183 - SUMIFS( lease_table_payments, lease_table_years, P184) )
)</f>
        <v/>
      </c>
      <c r="U184" s="14"/>
      <c r="V184" s="73">
        <f t="shared" si="8"/>
        <v>171</v>
      </c>
      <c r="W184" s="74" t="str" cm="1">
        <f t="array" ref="W184">_xlfn.IFS(
OR(W183=$B$4, W183=""),"",
TRUE,W183+1
)</f>
        <v/>
      </c>
      <c r="X184" s="75" t="str" cm="1">
        <f t="array" ref="X184">_xlfn.IFS(X183="","",
W184="", "",
AND($B$3="İllik"),DATE(YEAR(X183)+1,MONTH(X183),DAY(X183) ),
AND($B$3="Aylıq", $AH$14="Not end"), EDATE(X183,1),
AND($B$3="Aylıq", $AH$14="End"), EOMONTH(X183,1)
)</f>
        <v/>
      </c>
      <c r="Y184" s="75" t="str" cm="1">
        <f t="array" aca="1" ref="Y184" ca="1">_xlfn.IFS(
AND($B$7="Dövrün əvvəlində", Y183&lt;=last_rou_date), DATE(YEAR(Y183)+1, 12, 31),
AND($B$7="Dövrün sonunda", Y183&lt;=last_payment_date), DATE(YEAR(Y183)+1, 12, 31),
TRUE, ""
)</f>
        <v/>
      </c>
      <c r="Z184" s="75" t="str" cm="1">
        <f t="array" aca="1" ref="Z184" ca="1">_xlfn.IFS(
AND($AN$14="Not year_end", Z183&gt;last_payment_date), "",
AND($AN$14="Year_end", Z183&gt;=last_payment_date), "",
AND($AN$14="Year_end"), DATE(YEAR(Z183+1), 12, 31),
AND($AN$14="Not year_end", MONTH(Z183)=12, DAY(Z183)=31), DATE(YEAR(Z182)+1, MONTH(Z182), DAY(Z182)),
AND($AN$14="Not year_end", OR(MONTH(Z183)&lt;&gt;12, DAY(Z183)&lt;&gt;31) ), DATE(YEAR(Z183), 12, 31)
)</f>
        <v/>
      </c>
      <c r="AA184" s="75" t="str" cm="1">
        <f t="array" aca="1" ref="AA184" ca="1">_xlfn.IFS(AA183="", "",
AND(AA183=last_payment_date, OR(MONTH(AA183)&lt;&gt;12, DAY(AA183)&lt;&gt;31) ), DATE(YEAR(AA183), 12, 31),
AND(MONTH(AA183)=12, DAY(AA183)=31, AA183&gt;=last_payment_date), "",
AND(MONTH(AA183)=12, DAY(AA183)&lt;&gt;31),  EOMONTH(AA183,0),
AND(MONTH(AA183)=12, DAY(AA183)=31, $AH$14="Not end"),  EDATE(AA182,1),
AND($AH$14="Not end"), EDATE(AA183, 1),
AND($AH$14="End"), EOMONTH(AA183, 1)
)</f>
        <v/>
      </c>
      <c r="AB184" s="75" t="str" cm="1">
        <f t="array" aca="1" ref="AB184" ca="1">_xlfn.IFS(AB183="","",
AND(AB183=last_rou_date), "",
AND($B$3="İllik"),DATE(YEAR(AB183)+1,MONTH(AB183),DAY(AB183) ),
AND($B$3="Aylıq", $AH$14="Not end"), EDATE(AB183,1),
AND($B$3="Aylıq", $AH$14="End"), EOMONTH(AB183,1)
)</f>
        <v/>
      </c>
      <c r="AC184" s="75" t="str" cm="1">
        <f t="array" aca="1" ref="AC184" ca="1">_xlfn.IFS(
AND($AN$14="Not year_end", AC183&gt;last_rou_date), "",
AND($AN$14="Year_end", AC183&gt;=last_rou_date), "",
AND($AN$14="Year_end"), DATE(YEAR(AC183+1), 12, 31),
AND($AN$14="Not year_end", MONTH(AC183)=12, DAY(AC183)=31), DATE(YEAR(AC182)+1, MONTH(AC182), DAY(AC182)),
AND($AN$14="Not year_end", OR(MONTH(AC183)&lt;&gt;12, DAY(AC183)&lt;&gt;31) ), DATE(YEAR(AC183), 12, 31)
)</f>
        <v/>
      </c>
      <c r="AD184" s="75" t="str" cm="1">
        <f t="array" aca="1" ref="AD184" ca="1">_xlfn.IFS(AD183="", "",
AND(AD183=last_rou_date, OR(MONTH(AD183)&lt;&gt;12, DAY(AD183)&lt;&gt;31) ), DATE(YEAR(AD183), 12, 31),
AND(MONTH(AD183)=12, DAY(AD183)=31, AD183&gt;=last_rou_date), "",
AND(MONTH(AD183)=12, DAY(AD183)&lt;&gt;31),  EOMONTH(AD183,0),
AND(MONTH(AD183)=12, DAY(AD183)=31, $AH$14="Not end"),  EDATE(AD182,1),
AND($AH$14="Not end"), EDATE(AD183, 1),
AND($AH$14="End"), EOMONTH(AD183, 1)
)</f>
        <v/>
      </c>
      <c r="AE184" s="68" t="str" cm="1">
        <f t="array" ref="AE184">_xlfn.IFS(W184="", "",
AND(W184&gt;0, W184&lt;=$B$4, $C$2="İllik artım, faiz olaraq", $D$2&gt;0, $B$3="İllik"), $B$5*((1+$D$2)^(W184-1)),
AND(W184&gt;0, W184&lt;=$B$4, $C$2="İllik artım, faiz olaraq", $D$2&gt;0, $B$3="Aylıq"), $B$5*((1+$D$2)^ROUNDDOWN((W184-1)/12,0)),
AND(W184=1, $C$2="Aşağıdakı kimi dəyişir", ), $B$5,
AND(W184&gt;1, W184&lt;=$B$4, $C$2="Aşağıdakı kimi dəyişir"), IFERROR(VLOOKUP(W184, $C$4:$D$7, 2, FALSE), AE183),
AND(W184&gt;0, W184&lt;=$B$4), $B$5,
TRUE,0 )</f>
        <v/>
      </c>
      <c r="AF184" s="76" t="str">
        <f t="shared" ca="1" si="7"/>
        <v/>
      </c>
    </row>
    <row r="185" spans="1:32" x14ac:dyDescent="0.4">
      <c r="A185" s="13" t="str" cm="1">
        <f t="array" aca="1" ref="A185" ca="1">_xlfn.IFS(
AND(SUMIFS(lease_table_interest_accruals, lease_table_dates, A184)&gt;0, COUNTIFS($E$14:E184, "Interest accrual", $A$14:A184, A184)=0),  A184,
AND(SUMIFS(lease_table_payments, lease_table_dates, A184)&gt;0, COUNTIFS($E$14:E184, "Payment", $A$14:A184, A184)=0),  A184,
AND(SUMIFS(rou_table_deprs, rou_table_dates, A184)&gt;0, COUNTIFS($E$14:E184, "Depreciation", $A$14:A184, A184)=0),  A184,
TRUE,  IFERROR(INDEX(rou_table_dates,  MATCH(A184, rou_table_dates)+1, ), "")
)</f>
        <v/>
      </c>
      <c r="B185" s="1" t="str" cm="1">
        <f t="array" aca="1" ref="B185" ca="1">_xlfn.IFS(
AND(E185="Payment", A185=$B$2), $AM$14,
E185="Payment", $AM$15,
E185="Interest accrual", $AM$18,
E185="Depreciation", $AM$17,
TRUE, "")</f>
        <v/>
      </c>
      <c r="C185" s="1" t="str" cm="1">
        <f t="array" aca="1" ref="C185" ca="1">_xlfn.IFS(
E185="Payment", $AM$19,
E185="Interest accrual", $AM$15,
E185="Depreciation", $AM$16,
TRUE, "")</f>
        <v/>
      </c>
      <c r="D185" s="14" t="str" cm="1">
        <f t="array" aca="1" ref="D185" ca="1">_xlfn.IFS(
E185="Payment", _xlfn.XLOOKUP(A185, lease_table_dates, lease_table_payments, 0, 0),
E185="Interest accrual", _xlfn.XLOOKUP(A185, lease_table_dates, lease_table_interest_accruals, 0, 0),
E185="Depreciation", _xlfn.XLOOKUP(A185, rou_table_dates, rou_table_deprs, 0, 0),
TRUE, ""
)</f>
        <v/>
      </c>
      <c r="E185" s="7" t="str" cm="1">
        <f t="array" aca="1" ref="E185" ca="1">_xlfn.IFS(
AND(SUMIFS(lease_table_interest_accruals, lease_table_dates, A185)&gt;0, COUNTIFS($E$14:E184, "Interest accrual", $A$14:A184, A185)=0), "Interest accrual",
AND(SUMIFS(lease_table_payments, lease_table_dates, A185)&gt;0, COUNTIFS($E$14:E184, "Payment", $A$14:A184, A185)=0), "Payment",
AND(SUMIFS(rou_table_deprs, rou_table_dates, A185)&gt;0, COUNTIFS($E$14:E184, "Depreciation", $A$14:A184, A185)=0), "Depreciation",
TRUE,  ""
)</f>
        <v/>
      </c>
      <c r="G185" s="13" t="str" cm="1">
        <f t="array" aca="1" ref="G185" ca="1">_xlfn.IFS(
AND($B$11="Hə", $B$3="İllik"), Z185,
AND($B$11="Hə", $B$3="Aylıq"), AA185,
$B$11="Yox", X185)</f>
        <v/>
      </c>
      <c r="H185" s="14" t="str" cm="1">
        <f t="array" aca="1" ref="H185" ca="1">_xlfn.IFS( G185="", "",
TRUE, ROUND( H184+I185-J185, 2) )</f>
        <v/>
      </c>
      <c r="I185" s="14" t="str" cm="1">
        <f t="array" aca="1" ref="I185" ca="1">_xlfn.IFS(G185="", "",
G185=last_payment_date, (J185-H184),
 TRUE,  -  (H184- H184* (1+$B$6)^ (_xlfn.DAYS(G185,G184)/365) )
)</f>
        <v/>
      </c>
      <c r="J185" s="14" t="str" cm="1">
        <f t="array" aca="1" ref="J185" ca="1">_xlfn.IFS(G185="", "",
TRUE, _xlfn.XLOOKUP(G185,  payment_dates, payments,0,0)
)</f>
        <v/>
      </c>
      <c r="L185" s="2" t="str" cm="1">
        <f t="array" aca="1" ref="L185" ca="1">_xlfn.IFS(
AND($B$11="Hə", $B$3="İllik"), AC185,
AND($B$11="Hə", $B$3="Aylıq"), AD185,
$B$11="Yox", AB185)</f>
        <v/>
      </c>
      <c r="M185" s="14" t="str" cm="1">
        <f t="array" aca="1" ref="M185" ca="1">_xlfn.IFS( L185="", "",
(M184-N185)&lt;=0.5, 0,
TRUE,  M184-N185)</f>
        <v/>
      </c>
      <c r="N185" s="15" t="str" cm="1">
        <f t="array" aca="1" ref="N185" ca="1">_xlfn.IFS(
L185="", "",
TRUE, MIN(M184, ROUND($M$14/ (last_rou_date - $B$2) * (L185-L184), 2) )
)</f>
        <v/>
      </c>
      <c r="P185" s="22" t="str">
        <f t="shared" ca="1" si="6"/>
        <v/>
      </c>
      <c r="Q185" s="14" t="str" cm="1">
        <f t="array" aca="1" ref="Q185" ca="1">_xlfn.IFS(P185="","",
$B$11="Hə", _xlfn.XLOOKUP(DATE(P185, 12, 31), rou_table_dates, rou_table_nbvs,0, 0),
TRUE,  MAX(0, ROUND($M$14 - $M$14/ (last_rou_date - $B$2) * (DATE(P185,12,31) - $B$2), 2) )
)</f>
        <v/>
      </c>
      <c r="R185" s="57" t="str" cm="1">
        <f t="array" aca="1" ref="R185" ca="1">_xlfn.IFS(P185="","",
$B$11="Hə", _xlfn.XLOOKUP(DATE(P185, 12, 31), lease_table_dates, lease_table_balances,0, 0),
TRUE, IFERROR( XNPV($B$6, IF(payment_dates &gt;DATE(P185, 12, 31), payments,  0),  IF(payment_dates &gt;DATE(P185, 12, 31), payment_dates,  DATE(P185, 12, 31))    ),0)
)</f>
        <v/>
      </c>
      <c r="S185" s="14" t="str" cm="1">
        <f t="array" aca="1" ref="S185" ca="1">_xlfn.IFS(P185="","",
TRUE,  MIN( MIN(Q184, $M$14), ROUND($M$14/ (last_rou_date - $B$2) * (DATE(P185,12,31) - MAX($B$2, DATE(P185-1, 12, 31))), 2) )
)</f>
        <v/>
      </c>
      <c r="T185" s="15" t="str" cm="1">
        <f t="array" aca="1" ref="T185" ca="1">_xlfn.IFS(P185="", "",
ISTEXT(R184), R185- (H185 - SUMIFS( lease_table_payments, lease_table_years, P185) -$AG$14 ),
AND(ISNUMBER(R184), R185&lt;&gt;""),   R185- (R184 - SUMIFS( lease_table_payments, lease_table_years, P185) )
)</f>
        <v/>
      </c>
      <c r="U185" s="14"/>
      <c r="V185" s="73">
        <f t="shared" si="8"/>
        <v>172</v>
      </c>
      <c r="W185" s="74" t="str" cm="1">
        <f t="array" ref="W185">_xlfn.IFS(
OR(W184=$B$4, W184=""),"",
TRUE,W184+1
)</f>
        <v/>
      </c>
      <c r="X185" s="75" t="str" cm="1">
        <f t="array" ref="X185">_xlfn.IFS(X184="","",
W185="", "",
AND($B$3="İllik"),DATE(YEAR(X184)+1,MONTH(X184),DAY(X184) ),
AND($B$3="Aylıq", $AH$14="Not end"), EDATE(X184,1),
AND($B$3="Aylıq", $AH$14="End"), EOMONTH(X184,1)
)</f>
        <v/>
      </c>
      <c r="Y185" s="75" t="str" cm="1">
        <f t="array" aca="1" ref="Y185" ca="1">_xlfn.IFS(
AND($B$7="Dövrün əvvəlində", Y184&lt;=last_rou_date), DATE(YEAR(Y184)+1, 12, 31),
AND($B$7="Dövrün sonunda", Y184&lt;=last_payment_date), DATE(YEAR(Y184)+1, 12, 31),
TRUE, ""
)</f>
        <v/>
      </c>
      <c r="Z185" s="75" t="str" cm="1">
        <f t="array" aca="1" ref="Z185" ca="1">_xlfn.IFS(
AND($AN$14="Not year_end", Z184&gt;last_payment_date), "",
AND($AN$14="Year_end", Z184&gt;=last_payment_date), "",
AND($AN$14="Year_end"), DATE(YEAR(Z184+1), 12, 31),
AND($AN$14="Not year_end", MONTH(Z184)=12, DAY(Z184)=31), DATE(YEAR(Z183)+1, MONTH(Z183), DAY(Z183)),
AND($AN$14="Not year_end", OR(MONTH(Z184)&lt;&gt;12, DAY(Z184)&lt;&gt;31) ), DATE(YEAR(Z184), 12, 31)
)</f>
        <v/>
      </c>
      <c r="AA185" s="75" t="str" cm="1">
        <f t="array" aca="1" ref="AA185" ca="1">_xlfn.IFS(AA184="", "",
AND(AA184=last_payment_date, OR(MONTH(AA184)&lt;&gt;12, DAY(AA184)&lt;&gt;31) ), DATE(YEAR(AA184), 12, 31),
AND(MONTH(AA184)=12, DAY(AA184)=31, AA184&gt;=last_payment_date), "",
AND(MONTH(AA184)=12, DAY(AA184)&lt;&gt;31),  EOMONTH(AA184,0),
AND(MONTH(AA184)=12, DAY(AA184)=31, $AH$14="Not end"),  EDATE(AA183,1),
AND($AH$14="Not end"), EDATE(AA184, 1),
AND($AH$14="End"), EOMONTH(AA184, 1)
)</f>
        <v/>
      </c>
      <c r="AB185" s="75" t="str" cm="1">
        <f t="array" aca="1" ref="AB185" ca="1">_xlfn.IFS(AB184="","",
AND(AB184=last_rou_date), "",
AND($B$3="İllik"),DATE(YEAR(AB184)+1,MONTH(AB184),DAY(AB184) ),
AND($B$3="Aylıq", $AH$14="Not end"), EDATE(AB184,1),
AND($B$3="Aylıq", $AH$14="End"), EOMONTH(AB184,1)
)</f>
        <v/>
      </c>
      <c r="AC185" s="75" t="str" cm="1">
        <f t="array" aca="1" ref="AC185" ca="1">_xlfn.IFS(
AND($AN$14="Not year_end", AC184&gt;last_rou_date), "",
AND($AN$14="Year_end", AC184&gt;=last_rou_date), "",
AND($AN$14="Year_end"), DATE(YEAR(AC184+1), 12, 31),
AND($AN$14="Not year_end", MONTH(AC184)=12, DAY(AC184)=31), DATE(YEAR(AC183)+1, MONTH(AC183), DAY(AC183)),
AND($AN$14="Not year_end", OR(MONTH(AC184)&lt;&gt;12, DAY(AC184)&lt;&gt;31) ), DATE(YEAR(AC184), 12, 31)
)</f>
        <v/>
      </c>
      <c r="AD185" s="75" t="str" cm="1">
        <f t="array" aca="1" ref="AD185" ca="1">_xlfn.IFS(AD184="", "",
AND(AD184=last_rou_date, OR(MONTH(AD184)&lt;&gt;12, DAY(AD184)&lt;&gt;31) ), DATE(YEAR(AD184), 12, 31),
AND(MONTH(AD184)=12, DAY(AD184)=31, AD184&gt;=last_rou_date), "",
AND(MONTH(AD184)=12, DAY(AD184)&lt;&gt;31),  EOMONTH(AD184,0),
AND(MONTH(AD184)=12, DAY(AD184)=31, $AH$14="Not end"),  EDATE(AD183,1),
AND($AH$14="Not end"), EDATE(AD184, 1),
AND($AH$14="End"), EOMONTH(AD184, 1)
)</f>
        <v/>
      </c>
      <c r="AE185" s="68" t="str" cm="1">
        <f t="array" ref="AE185">_xlfn.IFS(W185="", "",
AND(W185&gt;0, W185&lt;=$B$4, $C$2="İllik artım, faiz olaraq", $D$2&gt;0, $B$3="İllik"), $B$5*((1+$D$2)^(W185-1)),
AND(W185&gt;0, W185&lt;=$B$4, $C$2="İllik artım, faiz olaraq", $D$2&gt;0, $B$3="Aylıq"), $B$5*((1+$D$2)^ROUNDDOWN((W185-1)/12,0)),
AND(W185=1, $C$2="Aşağıdakı kimi dəyişir", ), $B$5,
AND(W185&gt;1, W185&lt;=$B$4, $C$2="Aşağıdakı kimi dəyişir"), IFERROR(VLOOKUP(W185, $C$4:$D$7, 2, FALSE), AE184),
AND(W185&gt;0, W185&lt;=$B$4), $B$5,
TRUE,0 )</f>
        <v/>
      </c>
      <c r="AF185" s="76" t="str">
        <f t="shared" ca="1" si="7"/>
        <v/>
      </c>
    </row>
    <row r="186" spans="1:32" x14ac:dyDescent="0.4">
      <c r="A186" s="13" t="str" cm="1">
        <f t="array" aca="1" ref="A186" ca="1">_xlfn.IFS(
AND(SUMIFS(lease_table_interest_accruals, lease_table_dates, A185)&gt;0, COUNTIFS($E$14:E185, "Interest accrual", $A$14:A185, A185)=0),  A185,
AND(SUMIFS(lease_table_payments, lease_table_dates, A185)&gt;0, COUNTIFS($E$14:E185, "Payment", $A$14:A185, A185)=0),  A185,
AND(SUMIFS(rou_table_deprs, rou_table_dates, A185)&gt;0, COUNTIFS($E$14:E185, "Depreciation", $A$14:A185, A185)=0),  A185,
TRUE,  IFERROR(INDEX(rou_table_dates,  MATCH(A185, rou_table_dates)+1, ), "")
)</f>
        <v/>
      </c>
      <c r="B186" s="1" t="str" cm="1">
        <f t="array" aca="1" ref="B186" ca="1">_xlfn.IFS(
AND(E186="Payment", A186=$B$2), $AM$14,
E186="Payment", $AM$15,
E186="Interest accrual", $AM$18,
E186="Depreciation", $AM$17,
TRUE, "")</f>
        <v/>
      </c>
      <c r="C186" s="1" t="str" cm="1">
        <f t="array" aca="1" ref="C186" ca="1">_xlfn.IFS(
E186="Payment", $AM$19,
E186="Interest accrual", $AM$15,
E186="Depreciation", $AM$16,
TRUE, "")</f>
        <v/>
      </c>
      <c r="D186" s="14" t="str" cm="1">
        <f t="array" aca="1" ref="D186" ca="1">_xlfn.IFS(
E186="Payment", _xlfn.XLOOKUP(A186, lease_table_dates, lease_table_payments, 0, 0),
E186="Interest accrual", _xlfn.XLOOKUP(A186, lease_table_dates, lease_table_interest_accruals, 0, 0),
E186="Depreciation", _xlfn.XLOOKUP(A186, rou_table_dates, rou_table_deprs, 0, 0),
TRUE, ""
)</f>
        <v/>
      </c>
      <c r="E186" s="7" t="str" cm="1">
        <f t="array" aca="1" ref="E186" ca="1">_xlfn.IFS(
AND(SUMIFS(lease_table_interest_accruals, lease_table_dates, A186)&gt;0, COUNTIFS($E$14:E185, "Interest accrual", $A$14:A185, A186)=0), "Interest accrual",
AND(SUMIFS(lease_table_payments, lease_table_dates, A186)&gt;0, COUNTIFS($E$14:E185, "Payment", $A$14:A185, A186)=0), "Payment",
AND(SUMIFS(rou_table_deprs, rou_table_dates, A186)&gt;0, COUNTIFS($E$14:E185, "Depreciation", $A$14:A185, A186)=0), "Depreciation",
TRUE,  ""
)</f>
        <v/>
      </c>
      <c r="G186" s="13" t="str" cm="1">
        <f t="array" aca="1" ref="G186" ca="1">_xlfn.IFS(
AND($B$11="Hə", $B$3="İllik"), Z186,
AND($B$11="Hə", $B$3="Aylıq"), AA186,
$B$11="Yox", X186)</f>
        <v/>
      </c>
      <c r="H186" s="14" t="str" cm="1">
        <f t="array" aca="1" ref="H186" ca="1">_xlfn.IFS( G186="", "",
TRUE, ROUND( H185+I186-J186, 2) )</f>
        <v/>
      </c>
      <c r="I186" s="14" t="str" cm="1">
        <f t="array" aca="1" ref="I186" ca="1">_xlfn.IFS(G186="", "",
G186=last_payment_date, (J186-H185),
 TRUE,  -  (H185- H185* (1+$B$6)^ (_xlfn.DAYS(G186,G185)/365) )
)</f>
        <v/>
      </c>
      <c r="J186" s="14" t="str" cm="1">
        <f t="array" aca="1" ref="J186" ca="1">_xlfn.IFS(G186="", "",
TRUE, _xlfn.XLOOKUP(G186,  payment_dates, payments,0,0)
)</f>
        <v/>
      </c>
      <c r="L186" s="2" t="str" cm="1">
        <f t="array" aca="1" ref="L186" ca="1">_xlfn.IFS(
AND($B$11="Hə", $B$3="İllik"), AC186,
AND($B$11="Hə", $B$3="Aylıq"), AD186,
$B$11="Yox", AB186)</f>
        <v/>
      </c>
      <c r="M186" s="14" t="str" cm="1">
        <f t="array" aca="1" ref="M186" ca="1">_xlfn.IFS( L186="", "",
(M185-N186)&lt;=0.5, 0,
TRUE,  M185-N186)</f>
        <v/>
      </c>
      <c r="N186" s="15" t="str" cm="1">
        <f t="array" aca="1" ref="N186" ca="1">_xlfn.IFS(
L186="", "",
TRUE, MIN(M185, ROUND($M$14/ (last_rou_date - $B$2) * (L186-L185), 2) )
)</f>
        <v/>
      </c>
      <c r="P186" s="22" t="str">
        <f t="shared" ca="1" si="6"/>
        <v/>
      </c>
      <c r="Q186" s="14" t="str" cm="1">
        <f t="array" aca="1" ref="Q186" ca="1">_xlfn.IFS(P186="","",
$B$11="Hə", _xlfn.XLOOKUP(DATE(P186, 12, 31), rou_table_dates, rou_table_nbvs,0, 0),
TRUE,  MAX(0, ROUND($M$14 - $M$14/ (last_rou_date - $B$2) * (DATE(P186,12,31) - $B$2), 2) )
)</f>
        <v/>
      </c>
      <c r="R186" s="57" t="str" cm="1">
        <f t="array" aca="1" ref="R186" ca="1">_xlfn.IFS(P186="","",
$B$11="Hə", _xlfn.XLOOKUP(DATE(P186, 12, 31), lease_table_dates, lease_table_balances,0, 0),
TRUE, IFERROR( XNPV($B$6, IF(payment_dates &gt;DATE(P186, 12, 31), payments,  0),  IF(payment_dates &gt;DATE(P186, 12, 31), payment_dates,  DATE(P186, 12, 31))    ),0)
)</f>
        <v/>
      </c>
      <c r="S186" s="14" t="str" cm="1">
        <f t="array" aca="1" ref="S186" ca="1">_xlfn.IFS(P186="","",
TRUE,  MIN( MIN(Q185, $M$14), ROUND($M$14/ (last_rou_date - $B$2) * (DATE(P186,12,31) - MAX($B$2, DATE(P186-1, 12, 31))), 2) )
)</f>
        <v/>
      </c>
      <c r="T186" s="15" t="str" cm="1">
        <f t="array" aca="1" ref="T186" ca="1">_xlfn.IFS(P186="", "",
ISTEXT(R185), R186- (H186 - SUMIFS( lease_table_payments, lease_table_years, P186) -$AG$14 ),
AND(ISNUMBER(R185), R186&lt;&gt;""),   R186- (R185 - SUMIFS( lease_table_payments, lease_table_years, P186) )
)</f>
        <v/>
      </c>
      <c r="U186" s="14"/>
      <c r="V186" s="73">
        <f t="shared" si="8"/>
        <v>173</v>
      </c>
      <c r="W186" s="74" t="str" cm="1">
        <f t="array" ref="W186">_xlfn.IFS(
OR(W185=$B$4, W185=""),"",
TRUE,W185+1
)</f>
        <v/>
      </c>
      <c r="X186" s="75" t="str" cm="1">
        <f t="array" ref="X186">_xlfn.IFS(X185="","",
W186="", "",
AND($B$3="İllik"),DATE(YEAR(X185)+1,MONTH(X185),DAY(X185) ),
AND($B$3="Aylıq", $AH$14="Not end"), EDATE(X185,1),
AND($B$3="Aylıq", $AH$14="End"), EOMONTH(X185,1)
)</f>
        <v/>
      </c>
      <c r="Y186" s="75" t="str" cm="1">
        <f t="array" aca="1" ref="Y186" ca="1">_xlfn.IFS(
AND($B$7="Dövrün əvvəlində", Y185&lt;=last_rou_date), DATE(YEAR(Y185)+1, 12, 31),
AND($B$7="Dövrün sonunda", Y185&lt;=last_payment_date), DATE(YEAR(Y185)+1, 12, 31),
TRUE, ""
)</f>
        <v/>
      </c>
      <c r="Z186" s="75" t="str" cm="1">
        <f t="array" aca="1" ref="Z186" ca="1">_xlfn.IFS(
AND($AN$14="Not year_end", Z185&gt;last_payment_date), "",
AND($AN$14="Year_end", Z185&gt;=last_payment_date), "",
AND($AN$14="Year_end"), DATE(YEAR(Z185+1), 12, 31),
AND($AN$14="Not year_end", MONTH(Z185)=12, DAY(Z185)=31), DATE(YEAR(Z184)+1, MONTH(Z184), DAY(Z184)),
AND($AN$14="Not year_end", OR(MONTH(Z185)&lt;&gt;12, DAY(Z185)&lt;&gt;31) ), DATE(YEAR(Z185), 12, 31)
)</f>
        <v/>
      </c>
      <c r="AA186" s="75" t="str" cm="1">
        <f t="array" aca="1" ref="AA186" ca="1">_xlfn.IFS(AA185="", "",
AND(AA185=last_payment_date, OR(MONTH(AA185)&lt;&gt;12, DAY(AA185)&lt;&gt;31) ), DATE(YEAR(AA185), 12, 31),
AND(MONTH(AA185)=12, DAY(AA185)=31, AA185&gt;=last_payment_date), "",
AND(MONTH(AA185)=12, DAY(AA185)&lt;&gt;31),  EOMONTH(AA185,0),
AND(MONTH(AA185)=12, DAY(AA185)=31, $AH$14="Not end"),  EDATE(AA184,1),
AND($AH$14="Not end"), EDATE(AA185, 1),
AND($AH$14="End"), EOMONTH(AA185, 1)
)</f>
        <v/>
      </c>
      <c r="AB186" s="75" t="str" cm="1">
        <f t="array" aca="1" ref="AB186" ca="1">_xlfn.IFS(AB185="","",
AND(AB185=last_rou_date), "",
AND($B$3="İllik"),DATE(YEAR(AB185)+1,MONTH(AB185),DAY(AB185) ),
AND($B$3="Aylıq", $AH$14="Not end"), EDATE(AB185,1),
AND($B$3="Aylıq", $AH$14="End"), EOMONTH(AB185,1)
)</f>
        <v/>
      </c>
      <c r="AC186" s="75" t="str" cm="1">
        <f t="array" aca="1" ref="AC186" ca="1">_xlfn.IFS(
AND($AN$14="Not year_end", AC185&gt;last_rou_date), "",
AND($AN$14="Year_end", AC185&gt;=last_rou_date), "",
AND($AN$14="Year_end"), DATE(YEAR(AC185+1), 12, 31),
AND($AN$14="Not year_end", MONTH(AC185)=12, DAY(AC185)=31), DATE(YEAR(AC184)+1, MONTH(AC184), DAY(AC184)),
AND($AN$14="Not year_end", OR(MONTH(AC185)&lt;&gt;12, DAY(AC185)&lt;&gt;31) ), DATE(YEAR(AC185), 12, 31)
)</f>
        <v/>
      </c>
      <c r="AD186" s="75" t="str" cm="1">
        <f t="array" aca="1" ref="AD186" ca="1">_xlfn.IFS(AD185="", "",
AND(AD185=last_rou_date, OR(MONTH(AD185)&lt;&gt;12, DAY(AD185)&lt;&gt;31) ), DATE(YEAR(AD185), 12, 31),
AND(MONTH(AD185)=12, DAY(AD185)=31, AD185&gt;=last_rou_date), "",
AND(MONTH(AD185)=12, DAY(AD185)&lt;&gt;31),  EOMONTH(AD185,0),
AND(MONTH(AD185)=12, DAY(AD185)=31, $AH$14="Not end"),  EDATE(AD184,1),
AND($AH$14="Not end"), EDATE(AD185, 1),
AND($AH$14="End"), EOMONTH(AD185, 1)
)</f>
        <v/>
      </c>
      <c r="AE186" s="68" t="str" cm="1">
        <f t="array" ref="AE186">_xlfn.IFS(W186="", "",
AND(W186&gt;0, W186&lt;=$B$4, $C$2="İllik artım, faiz olaraq", $D$2&gt;0, $B$3="İllik"), $B$5*((1+$D$2)^(W186-1)),
AND(W186&gt;0, W186&lt;=$B$4, $C$2="İllik artım, faiz olaraq", $D$2&gt;0, $B$3="Aylıq"), $B$5*((1+$D$2)^ROUNDDOWN((W186-1)/12,0)),
AND(W186=1, $C$2="Aşağıdakı kimi dəyişir", ), $B$5,
AND(W186&gt;1, W186&lt;=$B$4, $C$2="Aşağıdakı kimi dəyişir"), IFERROR(VLOOKUP(W186, $C$4:$D$7, 2, FALSE), AE185),
AND(W186&gt;0, W186&lt;=$B$4), $B$5,
TRUE,0 )</f>
        <v/>
      </c>
      <c r="AF186" s="76" t="str">
        <f t="shared" ca="1" si="7"/>
        <v/>
      </c>
    </row>
    <row r="187" spans="1:32" x14ac:dyDescent="0.4">
      <c r="A187" s="13" t="str" cm="1">
        <f t="array" aca="1" ref="A187" ca="1">_xlfn.IFS(
AND(SUMIFS(lease_table_interest_accruals, lease_table_dates, A186)&gt;0, COUNTIFS($E$14:E186, "Interest accrual", $A$14:A186, A186)=0),  A186,
AND(SUMIFS(lease_table_payments, lease_table_dates, A186)&gt;0, COUNTIFS($E$14:E186, "Payment", $A$14:A186, A186)=0),  A186,
AND(SUMIFS(rou_table_deprs, rou_table_dates, A186)&gt;0, COUNTIFS($E$14:E186, "Depreciation", $A$14:A186, A186)=0),  A186,
TRUE,  IFERROR(INDEX(rou_table_dates,  MATCH(A186, rou_table_dates)+1, ), "")
)</f>
        <v/>
      </c>
      <c r="B187" s="1" t="str" cm="1">
        <f t="array" aca="1" ref="B187" ca="1">_xlfn.IFS(
AND(E187="Payment", A187=$B$2), $AM$14,
E187="Payment", $AM$15,
E187="Interest accrual", $AM$18,
E187="Depreciation", $AM$17,
TRUE, "")</f>
        <v/>
      </c>
      <c r="C187" s="1" t="str" cm="1">
        <f t="array" aca="1" ref="C187" ca="1">_xlfn.IFS(
E187="Payment", $AM$19,
E187="Interest accrual", $AM$15,
E187="Depreciation", $AM$16,
TRUE, "")</f>
        <v/>
      </c>
      <c r="D187" s="14" t="str" cm="1">
        <f t="array" aca="1" ref="D187" ca="1">_xlfn.IFS(
E187="Payment", _xlfn.XLOOKUP(A187, lease_table_dates, lease_table_payments, 0, 0),
E187="Interest accrual", _xlfn.XLOOKUP(A187, lease_table_dates, lease_table_interest_accruals, 0, 0),
E187="Depreciation", _xlfn.XLOOKUP(A187, rou_table_dates, rou_table_deprs, 0, 0),
TRUE, ""
)</f>
        <v/>
      </c>
      <c r="E187" s="7" t="str" cm="1">
        <f t="array" aca="1" ref="E187" ca="1">_xlfn.IFS(
AND(SUMIFS(lease_table_interest_accruals, lease_table_dates, A187)&gt;0, COUNTIFS($E$14:E186, "Interest accrual", $A$14:A186, A187)=0), "Interest accrual",
AND(SUMIFS(lease_table_payments, lease_table_dates, A187)&gt;0, COUNTIFS($E$14:E186, "Payment", $A$14:A186, A187)=0), "Payment",
AND(SUMIFS(rou_table_deprs, rou_table_dates, A187)&gt;0, COUNTIFS($E$14:E186, "Depreciation", $A$14:A186, A187)=0), "Depreciation",
TRUE,  ""
)</f>
        <v/>
      </c>
      <c r="G187" s="13" t="str" cm="1">
        <f t="array" aca="1" ref="G187" ca="1">_xlfn.IFS(
AND($B$11="Hə", $B$3="İllik"), Z187,
AND($B$11="Hə", $B$3="Aylıq"), AA187,
$B$11="Yox", X187)</f>
        <v/>
      </c>
      <c r="H187" s="14" t="str" cm="1">
        <f t="array" aca="1" ref="H187" ca="1">_xlfn.IFS( G187="", "",
TRUE, ROUND( H186+I187-J187, 2) )</f>
        <v/>
      </c>
      <c r="I187" s="14" t="str" cm="1">
        <f t="array" aca="1" ref="I187" ca="1">_xlfn.IFS(G187="", "",
G187=last_payment_date, (J187-H186),
 TRUE,  -  (H186- H186* (1+$B$6)^ (_xlfn.DAYS(G187,G186)/365) )
)</f>
        <v/>
      </c>
      <c r="J187" s="14" t="str" cm="1">
        <f t="array" aca="1" ref="J187" ca="1">_xlfn.IFS(G187="", "",
TRUE, _xlfn.XLOOKUP(G187,  payment_dates, payments,0,0)
)</f>
        <v/>
      </c>
      <c r="L187" s="2" t="str" cm="1">
        <f t="array" aca="1" ref="L187" ca="1">_xlfn.IFS(
AND($B$11="Hə", $B$3="İllik"), AC187,
AND($B$11="Hə", $B$3="Aylıq"), AD187,
$B$11="Yox", AB187)</f>
        <v/>
      </c>
      <c r="M187" s="14" t="str" cm="1">
        <f t="array" aca="1" ref="M187" ca="1">_xlfn.IFS( L187="", "",
(M186-N187)&lt;=0.5, 0,
TRUE,  M186-N187)</f>
        <v/>
      </c>
      <c r="N187" s="15" t="str" cm="1">
        <f t="array" aca="1" ref="N187" ca="1">_xlfn.IFS(
L187="", "",
TRUE, MIN(M186, ROUND($M$14/ (last_rou_date - $B$2) * (L187-L186), 2) )
)</f>
        <v/>
      </c>
      <c r="P187" s="22" t="str">
        <f t="shared" ca="1" si="6"/>
        <v/>
      </c>
      <c r="Q187" s="14" t="str" cm="1">
        <f t="array" aca="1" ref="Q187" ca="1">_xlfn.IFS(P187="","",
$B$11="Hə", _xlfn.XLOOKUP(DATE(P187, 12, 31), rou_table_dates, rou_table_nbvs,0, 0),
TRUE,  MAX(0, ROUND($M$14 - $M$14/ (last_rou_date - $B$2) * (DATE(P187,12,31) - $B$2), 2) )
)</f>
        <v/>
      </c>
      <c r="R187" s="57" t="str" cm="1">
        <f t="array" aca="1" ref="R187" ca="1">_xlfn.IFS(P187="","",
$B$11="Hə", _xlfn.XLOOKUP(DATE(P187, 12, 31), lease_table_dates, lease_table_balances,0, 0),
TRUE, IFERROR( XNPV($B$6, IF(payment_dates &gt;DATE(P187, 12, 31), payments,  0),  IF(payment_dates &gt;DATE(P187, 12, 31), payment_dates,  DATE(P187, 12, 31))    ),0)
)</f>
        <v/>
      </c>
      <c r="S187" s="14" t="str" cm="1">
        <f t="array" aca="1" ref="S187" ca="1">_xlfn.IFS(P187="","",
TRUE,  MIN( MIN(Q186, $M$14), ROUND($M$14/ (last_rou_date - $B$2) * (DATE(P187,12,31) - MAX($B$2, DATE(P187-1, 12, 31))), 2) )
)</f>
        <v/>
      </c>
      <c r="T187" s="15" t="str" cm="1">
        <f t="array" aca="1" ref="T187" ca="1">_xlfn.IFS(P187="", "",
ISTEXT(R186), R187- (H187 - SUMIFS( lease_table_payments, lease_table_years, P187) -$AG$14 ),
AND(ISNUMBER(R186), R187&lt;&gt;""),   R187- (R186 - SUMIFS( lease_table_payments, lease_table_years, P187) )
)</f>
        <v/>
      </c>
      <c r="U187" s="14"/>
      <c r="V187" s="73">
        <f t="shared" si="8"/>
        <v>174</v>
      </c>
      <c r="W187" s="74" t="str" cm="1">
        <f t="array" ref="W187">_xlfn.IFS(
OR(W186=$B$4, W186=""),"",
TRUE,W186+1
)</f>
        <v/>
      </c>
      <c r="X187" s="75" t="str" cm="1">
        <f t="array" ref="X187">_xlfn.IFS(X186="","",
W187="", "",
AND($B$3="İllik"),DATE(YEAR(X186)+1,MONTH(X186),DAY(X186) ),
AND($B$3="Aylıq", $AH$14="Not end"), EDATE(X186,1),
AND($B$3="Aylıq", $AH$14="End"), EOMONTH(X186,1)
)</f>
        <v/>
      </c>
      <c r="Y187" s="75" t="str" cm="1">
        <f t="array" aca="1" ref="Y187" ca="1">_xlfn.IFS(
AND($B$7="Dövrün əvvəlində", Y186&lt;=last_rou_date), DATE(YEAR(Y186)+1, 12, 31),
AND($B$7="Dövrün sonunda", Y186&lt;=last_payment_date), DATE(YEAR(Y186)+1, 12, 31),
TRUE, ""
)</f>
        <v/>
      </c>
      <c r="Z187" s="75" t="str" cm="1">
        <f t="array" aca="1" ref="Z187" ca="1">_xlfn.IFS(
AND($AN$14="Not year_end", Z186&gt;last_payment_date), "",
AND($AN$14="Year_end", Z186&gt;=last_payment_date), "",
AND($AN$14="Year_end"), DATE(YEAR(Z186+1), 12, 31),
AND($AN$14="Not year_end", MONTH(Z186)=12, DAY(Z186)=31), DATE(YEAR(Z185)+1, MONTH(Z185), DAY(Z185)),
AND($AN$14="Not year_end", OR(MONTH(Z186)&lt;&gt;12, DAY(Z186)&lt;&gt;31) ), DATE(YEAR(Z186), 12, 31)
)</f>
        <v/>
      </c>
      <c r="AA187" s="75" t="str" cm="1">
        <f t="array" aca="1" ref="AA187" ca="1">_xlfn.IFS(AA186="", "",
AND(AA186=last_payment_date, OR(MONTH(AA186)&lt;&gt;12, DAY(AA186)&lt;&gt;31) ), DATE(YEAR(AA186), 12, 31),
AND(MONTH(AA186)=12, DAY(AA186)=31, AA186&gt;=last_payment_date), "",
AND(MONTH(AA186)=12, DAY(AA186)&lt;&gt;31),  EOMONTH(AA186,0),
AND(MONTH(AA186)=12, DAY(AA186)=31, $AH$14="Not end"),  EDATE(AA185,1),
AND($AH$14="Not end"), EDATE(AA186, 1),
AND($AH$14="End"), EOMONTH(AA186, 1)
)</f>
        <v/>
      </c>
      <c r="AB187" s="75" t="str" cm="1">
        <f t="array" aca="1" ref="AB187" ca="1">_xlfn.IFS(AB186="","",
AND(AB186=last_rou_date), "",
AND($B$3="İllik"),DATE(YEAR(AB186)+1,MONTH(AB186),DAY(AB186) ),
AND($B$3="Aylıq", $AH$14="Not end"), EDATE(AB186,1),
AND($B$3="Aylıq", $AH$14="End"), EOMONTH(AB186,1)
)</f>
        <v/>
      </c>
      <c r="AC187" s="75" t="str" cm="1">
        <f t="array" aca="1" ref="AC187" ca="1">_xlfn.IFS(
AND($AN$14="Not year_end", AC186&gt;last_rou_date), "",
AND($AN$14="Year_end", AC186&gt;=last_rou_date), "",
AND($AN$14="Year_end"), DATE(YEAR(AC186+1), 12, 31),
AND($AN$14="Not year_end", MONTH(AC186)=12, DAY(AC186)=31), DATE(YEAR(AC185)+1, MONTH(AC185), DAY(AC185)),
AND($AN$14="Not year_end", OR(MONTH(AC186)&lt;&gt;12, DAY(AC186)&lt;&gt;31) ), DATE(YEAR(AC186), 12, 31)
)</f>
        <v/>
      </c>
      <c r="AD187" s="75" t="str" cm="1">
        <f t="array" aca="1" ref="AD187" ca="1">_xlfn.IFS(AD186="", "",
AND(AD186=last_rou_date, OR(MONTH(AD186)&lt;&gt;12, DAY(AD186)&lt;&gt;31) ), DATE(YEAR(AD186), 12, 31),
AND(MONTH(AD186)=12, DAY(AD186)=31, AD186&gt;=last_rou_date), "",
AND(MONTH(AD186)=12, DAY(AD186)&lt;&gt;31),  EOMONTH(AD186,0),
AND(MONTH(AD186)=12, DAY(AD186)=31, $AH$14="Not end"),  EDATE(AD185,1),
AND($AH$14="Not end"), EDATE(AD186, 1),
AND($AH$14="End"), EOMONTH(AD186, 1)
)</f>
        <v/>
      </c>
      <c r="AE187" s="68" t="str" cm="1">
        <f t="array" ref="AE187">_xlfn.IFS(W187="", "",
AND(W187&gt;0, W187&lt;=$B$4, $C$2="İllik artım, faiz olaraq", $D$2&gt;0, $B$3="İllik"), $B$5*((1+$D$2)^(W187-1)),
AND(W187&gt;0, W187&lt;=$B$4, $C$2="İllik artım, faiz olaraq", $D$2&gt;0, $B$3="Aylıq"), $B$5*((1+$D$2)^ROUNDDOWN((W187-1)/12,0)),
AND(W187=1, $C$2="Aşağıdakı kimi dəyişir", ), $B$5,
AND(W187&gt;1, W187&lt;=$B$4, $C$2="Aşağıdakı kimi dəyişir"), IFERROR(VLOOKUP(W187, $C$4:$D$7, 2, FALSE), AE186),
AND(W187&gt;0, W187&lt;=$B$4), $B$5,
TRUE,0 )</f>
        <v/>
      </c>
      <c r="AF187" s="76" t="str">
        <f t="shared" ca="1" si="7"/>
        <v/>
      </c>
    </row>
    <row r="188" spans="1:32" x14ac:dyDescent="0.4">
      <c r="A188" s="13" t="str" cm="1">
        <f t="array" aca="1" ref="A188" ca="1">_xlfn.IFS(
AND(SUMIFS(lease_table_interest_accruals, lease_table_dates, A187)&gt;0, COUNTIFS($E$14:E187, "Interest accrual", $A$14:A187, A187)=0),  A187,
AND(SUMIFS(lease_table_payments, lease_table_dates, A187)&gt;0, COUNTIFS($E$14:E187, "Payment", $A$14:A187, A187)=0),  A187,
AND(SUMIFS(rou_table_deprs, rou_table_dates, A187)&gt;0, COUNTIFS($E$14:E187, "Depreciation", $A$14:A187, A187)=0),  A187,
TRUE,  IFERROR(INDEX(rou_table_dates,  MATCH(A187, rou_table_dates)+1, ), "")
)</f>
        <v/>
      </c>
      <c r="B188" s="1" t="str" cm="1">
        <f t="array" aca="1" ref="B188" ca="1">_xlfn.IFS(
AND(E188="Payment", A188=$B$2), $AM$14,
E188="Payment", $AM$15,
E188="Interest accrual", $AM$18,
E188="Depreciation", $AM$17,
TRUE, "")</f>
        <v/>
      </c>
      <c r="C188" s="1" t="str" cm="1">
        <f t="array" aca="1" ref="C188" ca="1">_xlfn.IFS(
E188="Payment", $AM$19,
E188="Interest accrual", $AM$15,
E188="Depreciation", $AM$16,
TRUE, "")</f>
        <v/>
      </c>
      <c r="D188" s="14" t="str" cm="1">
        <f t="array" aca="1" ref="D188" ca="1">_xlfn.IFS(
E188="Payment", _xlfn.XLOOKUP(A188, lease_table_dates, lease_table_payments, 0, 0),
E188="Interest accrual", _xlfn.XLOOKUP(A188, lease_table_dates, lease_table_interest_accruals, 0, 0),
E188="Depreciation", _xlfn.XLOOKUP(A188, rou_table_dates, rou_table_deprs, 0, 0),
TRUE, ""
)</f>
        <v/>
      </c>
      <c r="E188" s="7" t="str" cm="1">
        <f t="array" aca="1" ref="E188" ca="1">_xlfn.IFS(
AND(SUMIFS(lease_table_interest_accruals, lease_table_dates, A188)&gt;0, COUNTIFS($E$14:E187, "Interest accrual", $A$14:A187, A188)=0), "Interest accrual",
AND(SUMIFS(lease_table_payments, lease_table_dates, A188)&gt;0, COUNTIFS($E$14:E187, "Payment", $A$14:A187, A188)=0), "Payment",
AND(SUMIFS(rou_table_deprs, rou_table_dates, A188)&gt;0, COUNTIFS($E$14:E187, "Depreciation", $A$14:A187, A188)=0), "Depreciation",
TRUE,  ""
)</f>
        <v/>
      </c>
      <c r="G188" s="13" t="str" cm="1">
        <f t="array" aca="1" ref="G188" ca="1">_xlfn.IFS(
AND($B$11="Hə", $B$3="İllik"), Z188,
AND($B$11="Hə", $B$3="Aylıq"), AA188,
$B$11="Yox", X188)</f>
        <v/>
      </c>
      <c r="H188" s="14" t="str" cm="1">
        <f t="array" aca="1" ref="H188" ca="1">_xlfn.IFS( G188="", "",
TRUE, ROUND( H187+I188-J188, 2) )</f>
        <v/>
      </c>
      <c r="I188" s="14" t="str" cm="1">
        <f t="array" aca="1" ref="I188" ca="1">_xlfn.IFS(G188="", "",
G188=last_payment_date, (J188-H187),
 TRUE,  -  (H187- H187* (1+$B$6)^ (_xlfn.DAYS(G188,G187)/365) )
)</f>
        <v/>
      </c>
      <c r="J188" s="14" t="str" cm="1">
        <f t="array" aca="1" ref="J188" ca="1">_xlfn.IFS(G188="", "",
TRUE, _xlfn.XLOOKUP(G188,  payment_dates, payments,0,0)
)</f>
        <v/>
      </c>
      <c r="L188" s="2" t="str" cm="1">
        <f t="array" aca="1" ref="L188" ca="1">_xlfn.IFS(
AND($B$11="Hə", $B$3="İllik"), AC188,
AND($B$11="Hə", $B$3="Aylıq"), AD188,
$B$11="Yox", AB188)</f>
        <v/>
      </c>
      <c r="M188" s="14" t="str" cm="1">
        <f t="array" aca="1" ref="M188" ca="1">_xlfn.IFS( L188="", "",
(M187-N188)&lt;=0.5, 0,
TRUE,  M187-N188)</f>
        <v/>
      </c>
      <c r="N188" s="15" t="str" cm="1">
        <f t="array" aca="1" ref="N188" ca="1">_xlfn.IFS(
L188="", "",
TRUE, MIN(M187, ROUND($M$14/ (last_rou_date - $B$2) * (L188-L187), 2) )
)</f>
        <v/>
      </c>
      <c r="P188" s="22" t="str">
        <f t="shared" ca="1" si="6"/>
        <v/>
      </c>
      <c r="Q188" s="14" t="str" cm="1">
        <f t="array" aca="1" ref="Q188" ca="1">_xlfn.IFS(P188="","",
$B$11="Hə", _xlfn.XLOOKUP(DATE(P188, 12, 31), rou_table_dates, rou_table_nbvs,0, 0),
TRUE,  MAX(0, ROUND($M$14 - $M$14/ (last_rou_date - $B$2) * (DATE(P188,12,31) - $B$2), 2) )
)</f>
        <v/>
      </c>
      <c r="R188" s="57" t="str" cm="1">
        <f t="array" aca="1" ref="R188" ca="1">_xlfn.IFS(P188="","",
$B$11="Hə", _xlfn.XLOOKUP(DATE(P188, 12, 31), lease_table_dates, lease_table_balances,0, 0),
TRUE, IFERROR( XNPV($B$6, IF(payment_dates &gt;DATE(P188, 12, 31), payments,  0),  IF(payment_dates &gt;DATE(P188, 12, 31), payment_dates,  DATE(P188, 12, 31))    ),0)
)</f>
        <v/>
      </c>
      <c r="S188" s="14" t="str" cm="1">
        <f t="array" aca="1" ref="S188" ca="1">_xlfn.IFS(P188="","",
TRUE,  MIN( MIN(Q187, $M$14), ROUND($M$14/ (last_rou_date - $B$2) * (DATE(P188,12,31) - MAX($B$2, DATE(P188-1, 12, 31))), 2) )
)</f>
        <v/>
      </c>
      <c r="T188" s="15" t="str" cm="1">
        <f t="array" aca="1" ref="T188" ca="1">_xlfn.IFS(P188="", "",
ISTEXT(R187), R188- (H188 - SUMIFS( lease_table_payments, lease_table_years, P188) -$AG$14 ),
AND(ISNUMBER(R187), R188&lt;&gt;""),   R188- (R187 - SUMIFS( lease_table_payments, lease_table_years, P188) )
)</f>
        <v/>
      </c>
      <c r="U188" s="14"/>
      <c r="V188" s="73">
        <f t="shared" si="8"/>
        <v>175</v>
      </c>
      <c r="W188" s="74" t="str" cm="1">
        <f t="array" ref="W188">_xlfn.IFS(
OR(W187=$B$4, W187=""),"",
TRUE,W187+1
)</f>
        <v/>
      </c>
      <c r="X188" s="75" t="str" cm="1">
        <f t="array" ref="X188">_xlfn.IFS(X187="","",
W188="", "",
AND($B$3="İllik"),DATE(YEAR(X187)+1,MONTH(X187),DAY(X187) ),
AND($B$3="Aylıq", $AH$14="Not end"), EDATE(X187,1),
AND($B$3="Aylıq", $AH$14="End"), EOMONTH(X187,1)
)</f>
        <v/>
      </c>
      <c r="Y188" s="75" t="str" cm="1">
        <f t="array" aca="1" ref="Y188" ca="1">_xlfn.IFS(
AND($B$7="Dövrün əvvəlində", Y187&lt;=last_rou_date), DATE(YEAR(Y187)+1, 12, 31),
AND($B$7="Dövrün sonunda", Y187&lt;=last_payment_date), DATE(YEAR(Y187)+1, 12, 31),
TRUE, ""
)</f>
        <v/>
      </c>
      <c r="Z188" s="75" t="str" cm="1">
        <f t="array" aca="1" ref="Z188" ca="1">_xlfn.IFS(
AND($AN$14="Not year_end", Z187&gt;last_payment_date), "",
AND($AN$14="Year_end", Z187&gt;=last_payment_date), "",
AND($AN$14="Year_end"), DATE(YEAR(Z187+1), 12, 31),
AND($AN$14="Not year_end", MONTH(Z187)=12, DAY(Z187)=31), DATE(YEAR(Z186)+1, MONTH(Z186), DAY(Z186)),
AND($AN$14="Not year_end", OR(MONTH(Z187)&lt;&gt;12, DAY(Z187)&lt;&gt;31) ), DATE(YEAR(Z187), 12, 31)
)</f>
        <v/>
      </c>
      <c r="AA188" s="75" t="str" cm="1">
        <f t="array" aca="1" ref="AA188" ca="1">_xlfn.IFS(AA187="", "",
AND(AA187=last_payment_date, OR(MONTH(AA187)&lt;&gt;12, DAY(AA187)&lt;&gt;31) ), DATE(YEAR(AA187), 12, 31),
AND(MONTH(AA187)=12, DAY(AA187)=31, AA187&gt;=last_payment_date), "",
AND(MONTH(AA187)=12, DAY(AA187)&lt;&gt;31),  EOMONTH(AA187,0),
AND(MONTH(AA187)=12, DAY(AA187)=31, $AH$14="Not end"),  EDATE(AA186,1),
AND($AH$14="Not end"), EDATE(AA187, 1),
AND($AH$14="End"), EOMONTH(AA187, 1)
)</f>
        <v/>
      </c>
      <c r="AB188" s="75" t="str" cm="1">
        <f t="array" aca="1" ref="AB188" ca="1">_xlfn.IFS(AB187="","",
AND(AB187=last_rou_date), "",
AND($B$3="İllik"),DATE(YEAR(AB187)+1,MONTH(AB187),DAY(AB187) ),
AND($B$3="Aylıq", $AH$14="Not end"), EDATE(AB187,1),
AND($B$3="Aylıq", $AH$14="End"), EOMONTH(AB187,1)
)</f>
        <v/>
      </c>
      <c r="AC188" s="75" t="str" cm="1">
        <f t="array" aca="1" ref="AC188" ca="1">_xlfn.IFS(
AND($AN$14="Not year_end", AC187&gt;last_rou_date), "",
AND($AN$14="Year_end", AC187&gt;=last_rou_date), "",
AND($AN$14="Year_end"), DATE(YEAR(AC187+1), 12, 31),
AND($AN$14="Not year_end", MONTH(AC187)=12, DAY(AC187)=31), DATE(YEAR(AC186)+1, MONTH(AC186), DAY(AC186)),
AND($AN$14="Not year_end", OR(MONTH(AC187)&lt;&gt;12, DAY(AC187)&lt;&gt;31) ), DATE(YEAR(AC187), 12, 31)
)</f>
        <v/>
      </c>
      <c r="AD188" s="75" t="str" cm="1">
        <f t="array" aca="1" ref="AD188" ca="1">_xlfn.IFS(AD187="", "",
AND(AD187=last_rou_date, OR(MONTH(AD187)&lt;&gt;12, DAY(AD187)&lt;&gt;31) ), DATE(YEAR(AD187), 12, 31),
AND(MONTH(AD187)=12, DAY(AD187)=31, AD187&gt;=last_rou_date), "",
AND(MONTH(AD187)=12, DAY(AD187)&lt;&gt;31),  EOMONTH(AD187,0),
AND(MONTH(AD187)=12, DAY(AD187)=31, $AH$14="Not end"),  EDATE(AD186,1),
AND($AH$14="Not end"), EDATE(AD187, 1),
AND($AH$14="End"), EOMONTH(AD187, 1)
)</f>
        <v/>
      </c>
      <c r="AE188" s="68" t="str" cm="1">
        <f t="array" ref="AE188">_xlfn.IFS(W188="", "",
AND(W188&gt;0, W188&lt;=$B$4, $C$2="İllik artım, faiz olaraq", $D$2&gt;0, $B$3="İllik"), $B$5*((1+$D$2)^(W188-1)),
AND(W188&gt;0, W188&lt;=$B$4, $C$2="İllik artım, faiz olaraq", $D$2&gt;0, $B$3="Aylıq"), $B$5*((1+$D$2)^ROUNDDOWN((W188-1)/12,0)),
AND(W188=1, $C$2="Aşağıdakı kimi dəyişir", ), $B$5,
AND(W188&gt;1, W188&lt;=$B$4, $C$2="Aşağıdakı kimi dəyişir"), IFERROR(VLOOKUP(W188, $C$4:$D$7, 2, FALSE), AE187),
AND(W188&gt;0, W188&lt;=$B$4), $B$5,
TRUE,0 )</f>
        <v/>
      </c>
      <c r="AF188" s="76" t="str">
        <f t="shared" ca="1" si="7"/>
        <v/>
      </c>
    </row>
    <row r="189" spans="1:32" x14ac:dyDescent="0.4">
      <c r="A189" s="13" t="str" cm="1">
        <f t="array" aca="1" ref="A189" ca="1">_xlfn.IFS(
AND(SUMIFS(lease_table_interest_accruals, lease_table_dates, A188)&gt;0, COUNTIFS($E$14:E188, "Interest accrual", $A$14:A188, A188)=0),  A188,
AND(SUMIFS(lease_table_payments, lease_table_dates, A188)&gt;0, COUNTIFS($E$14:E188, "Payment", $A$14:A188, A188)=0),  A188,
AND(SUMIFS(rou_table_deprs, rou_table_dates, A188)&gt;0, COUNTIFS($E$14:E188, "Depreciation", $A$14:A188, A188)=0),  A188,
TRUE,  IFERROR(INDEX(rou_table_dates,  MATCH(A188, rou_table_dates)+1, ), "")
)</f>
        <v/>
      </c>
      <c r="B189" s="1" t="str" cm="1">
        <f t="array" aca="1" ref="B189" ca="1">_xlfn.IFS(
AND(E189="Payment", A189=$B$2), $AM$14,
E189="Payment", $AM$15,
E189="Interest accrual", $AM$18,
E189="Depreciation", $AM$17,
TRUE, "")</f>
        <v/>
      </c>
      <c r="C189" s="1" t="str" cm="1">
        <f t="array" aca="1" ref="C189" ca="1">_xlfn.IFS(
E189="Payment", $AM$19,
E189="Interest accrual", $AM$15,
E189="Depreciation", $AM$16,
TRUE, "")</f>
        <v/>
      </c>
      <c r="D189" s="14" t="str" cm="1">
        <f t="array" aca="1" ref="D189" ca="1">_xlfn.IFS(
E189="Payment", _xlfn.XLOOKUP(A189, lease_table_dates, lease_table_payments, 0, 0),
E189="Interest accrual", _xlfn.XLOOKUP(A189, lease_table_dates, lease_table_interest_accruals, 0, 0),
E189="Depreciation", _xlfn.XLOOKUP(A189, rou_table_dates, rou_table_deprs, 0, 0),
TRUE, ""
)</f>
        <v/>
      </c>
      <c r="E189" s="7" t="str" cm="1">
        <f t="array" aca="1" ref="E189" ca="1">_xlfn.IFS(
AND(SUMIFS(lease_table_interest_accruals, lease_table_dates, A189)&gt;0, COUNTIFS($E$14:E188, "Interest accrual", $A$14:A188, A189)=0), "Interest accrual",
AND(SUMIFS(lease_table_payments, lease_table_dates, A189)&gt;0, COUNTIFS($E$14:E188, "Payment", $A$14:A188, A189)=0), "Payment",
AND(SUMIFS(rou_table_deprs, rou_table_dates, A189)&gt;0, COUNTIFS($E$14:E188, "Depreciation", $A$14:A188, A189)=0), "Depreciation",
TRUE,  ""
)</f>
        <v/>
      </c>
      <c r="G189" s="13" t="str" cm="1">
        <f t="array" aca="1" ref="G189" ca="1">_xlfn.IFS(
AND($B$11="Hə", $B$3="İllik"), Z189,
AND($B$11="Hə", $B$3="Aylıq"), AA189,
$B$11="Yox", X189)</f>
        <v/>
      </c>
      <c r="H189" s="14" t="str" cm="1">
        <f t="array" aca="1" ref="H189" ca="1">_xlfn.IFS( G189="", "",
TRUE, ROUND( H188+I189-J189, 2) )</f>
        <v/>
      </c>
      <c r="I189" s="14" t="str" cm="1">
        <f t="array" aca="1" ref="I189" ca="1">_xlfn.IFS(G189="", "",
G189=last_payment_date, (J189-H188),
 TRUE,  -  (H188- H188* (1+$B$6)^ (_xlfn.DAYS(G189,G188)/365) )
)</f>
        <v/>
      </c>
      <c r="J189" s="14" t="str" cm="1">
        <f t="array" aca="1" ref="J189" ca="1">_xlfn.IFS(G189="", "",
TRUE, _xlfn.XLOOKUP(G189,  payment_dates, payments,0,0)
)</f>
        <v/>
      </c>
      <c r="L189" s="2" t="str" cm="1">
        <f t="array" aca="1" ref="L189" ca="1">_xlfn.IFS(
AND($B$11="Hə", $B$3="İllik"), AC189,
AND($B$11="Hə", $B$3="Aylıq"), AD189,
$B$11="Yox", AB189)</f>
        <v/>
      </c>
      <c r="M189" s="14" t="str" cm="1">
        <f t="array" aca="1" ref="M189" ca="1">_xlfn.IFS( L189="", "",
(M188-N189)&lt;=0.5, 0,
TRUE,  M188-N189)</f>
        <v/>
      </c>
      <c r="N189" s="15" t="str" cm="1">
        <f t="array" aca="1" ref="N189" ca="1">_xlfn.IFS(
L189="", "",
TRUE, MIN(M188, ROUND($M$14/ (last_rou_date - $B$2) * (L189-L188), 2) )
)</f>
        <v/>
      </c>
      <c r="P189" s="22" t="str">
        <f t="shared" ca="1" si="6"/>
        <v/>
      </c>
      <c r="Q189" s="14" t="str" cm="1">
        <f t="array" aca="1" ref="Q189" ca="1">_xlfn.IFS(P189="","",
$B$11="Hə", _xlfn.XLOOKUP(DATE(P189, 12, 31), rou_table_dates, rou_table_nbvs,0, 0),
TRUE,  MAX(0, ROUND($M$14 - $M$14/ (last_rou_date - $B$2) * (DATE(P189,12,31) - $B$2), 2) )
)</f>
        <v/>
      </c>
      <c r="R189" s="57" t="str" cm="1">
        <f t="array" aca="1" ref="R189" ca="1">_xlfn.IFS(P189="","",
$B$11="Hə", _xlfn.XLOOKUP(DATE(P189, 12, 31), lease_table_dates, lease_table_balances,0, 0),
TRUE, IFERROR( XNPV($B$6, IF(payment_dates &gt;DATE(P189, 12, 31), payments,  0),  IF(payment_dates &gt;DATE(P189, 12, 31), payment_dates,  DATE(P189, 12, 31))    ),0)
)</f>
        <v/>
      </c>
      <c r="S189" s="14" t="str" cm="1">
        <f t="array" aca="1" ref="S189" ca="1">_xlfn.IFS(P189="","",
TRUE,  MIN( MIN(Q188, $M$14), ROUND($M$14/ (last_rou_date - $B$2) * (DATE(P189,12,31) - MAX($B$2, DATE(P189-1, 12, 31))), 2) )
)</f>
        <v/>
      </c>
      <c r="T189" s="15" t="str" cm="1">
        <f t="array" aca="1" ref="T189" ca="1">_xlfn.IFS(P189="", "",
ISTEXT(R188), R189- (H189 - SUMIFS( lease_table_payments, lease_table_years, P189) -$AG$14 ),
AND(ISNUMBER(R188), R189&lt;&gt;""),   R189- (R188 - SUMIFS( lease_table_payments, lease_table_years, P189) )
)</f>
        <v/>
      </c>
      <c r="U189" s="14"/>
      <c r="V189" s="73">
        <f t="shared" si="8"/>
        <v>176</v>
      </c>
      <c r="W189" s="74" t="str" cm="1">
        <f t="array" ref="W189">_xlfn.IFS(
OR(W188=$B$4, W188=""),"",
TRUE,W188+1
)</f>
        <v/>
      </c>
      <c r="X189" s="75" t="str" cm="1">
        <f t="array" ref="X189">_xlfn.IFS(X188="","",
W189="", "",
AND($B$3="İllik"),DATE(YEAR(X188)+1,MONTH(X188),DAY(X188) ),
AND($B$3="Aylıq", $AH$14="Not end"), EDATE(X188,1),
AND($B$3="Aylıq", $AH$14="End"), EOMONTH(X188,1)
)</f>
        <v/>
      </c>
      <c r="Y189" s="75" t="str" cm="1">
        <f t="array" aca="1" ref="Y189" ca="1">_xlfn.IFS(
AND($B$7="Dövrün əvvəlində", Y188&lt;=last_rou_date), DATE(YEAR(Y188)+1, 12, 31),
AND($B$7="Dövrün sonunda", Y188&lt;=last_payment_date), DATE(YEAR(Y188)+1, 12, 31),
TRUE, ""
)</f>
        <v/>
      </c>
      <c r="Z189" s="75" t="str" cm="1">
        <f t="array" aca="1" ref="Z189" ca="1">_xlfn.IFS(
AND($AN$14="Not year_end", Z188&gt;last_payment_date), "",
AND($AN$14="Year_end", Z188&gt;=last_payment_date), "",
AND($AN$14="Year_end"), DATE(YEAR(Z188+1), 12, 31),
AND($AN$14="Not year_end", MONTH(Z188)=12, DAY(Z188)=31), DATE(YEAR(Z187)+1, MONTH(Z187), DAY(Z187)),
AND($AN$14="Not year_end", OR(MONTH(Z188)&lt;&gt;12, DAY(Z188)&lt;&gt;31) ), DATE(YEAR(Z188), 12, 31)
)</f>
        <v/>
      </c>
      <c r="AA189" s="75" t="str" cm="1">
        <f t="array" aca="1" ref="AA189" ca="1">_xlfn.IFS(AA188="", "",
AND(AA188=last_payment_date, OR(MONTH(AA188)&lt;&gt;12, DAY(AA188)&lt;&gt;31) ), DATE(YEAR(AA188), 12, 31),
AND(MONTH(AA188)=12, DAY(AA188)=31, AA188&gt;=last_payment_date), "",
AND(MONTH(AA188)=12, DAY(AA188)&lt;&gt;31),  EOMONTH(AA188,0),
AND(MONTH(AA188)=12, DAY(AA188)=31, $AH$14="Not end"),  EDATE(AA187,1),
AND($AH$14="Not end"), EDATE(AA188, 1),
AND($AH$14="End"), EOMONTH(AA188, 1)
)</f>
        <v/>
      </c>
      <c r="AB189" s="75" t="str" cm="1">
        <f t="array" aca="1" ref="AB189" ca="1">_xlfn.IFS(AB188="","",
AND(AB188=last_rou_date), "",
AND($B$3="İllik"),DATE(YEAR(AB188)+1,MONTH(AB188),DAY(AB188) ),
AND($B$3="Aylıq", $AH$14="Not end"), EDATE(AB188,1),
AND($B$3="Aylıq", $AH$14="End"), EOMONTH(AB188,1)
)</f>
        <v/>
      </c>
      <c r="AC189" s="75" t="str" cm="1">
        <f t="array" aca="1" ref="AC189" ca="1">_xlfn.IFS(
AND($AN$14="Not year_end", AC188&gt;last_rou_date), "",
AND($AN$14="Year_end", AC188&gt;=last_rou_date), "",
AND($AN$14="Year_end"), DATE(YEAR(AC188+1), 12, 31),
AND($AN$14="Not year_end", MONTH(AC188)=12, DAY(AC188)=31), DATE(YEAR(AC187)+1, MONTH(AC187), DAY(AC187)),
AND($AN$14="Not year_end", OR(MONTH(AC188)&lt;&gt;12, DAY(AC188)&lt;&gt;31) ), DATE(YEAR(AC188), 12, 31)
)</f>
        <v/>
      </c>
      <c r="AD189" s="75" t="str" cm="1">
        <f t="array" aca="1" ref="AD189" ca="1">_xlfn.IFS(AD188="", "",
AND(AD188=last_rou_date, OR(MONTH(AD188)&lt;&gt;12, DAY(AD188)&lt;&gt;31) ), DATE(YEAR(AD188), 12, 31),
AND(MONTH(AD188)=12, DAY(AD188)=31, AD188&gt;=last_rou_date), "",
AND(MONTH(AD188)=12, DAY(AD188)&lt;&gt;31),  EOMONTH(AD188,0),
AND(MONTH(AD188)=12, DAY(AD188)=31, $AH$14="Not end"),  EDATE(AD187,1),
AND($AH$14="Not end"), EDATE(AD188, 1),
AND($AH$14="End"), EOMONTH(AD188, 1)
)</f>
        <v/>
      </c>
      <c r="AE189" s="68" t="str" cm="1">
        <f t="array" ref="AE189">_xlfn.IFS(W189="", "",
AND(W189&gt;0, W189&lt;=$B$4, $C$2="İllik artım, faiz olaraq", $D$2&gt;0, $B$3="İllik"), $B$5*((1+$D$2)^(W189-1)),
AND(W189&gt;0, W189&lt;=$B$4, $C$2="İllik artım, faiz olaraq", $D$2&gt;0, $B$3="Aylıq"), $B$5*((1+$D$2)^ROUNDDOWN((W189-1)/12,0)),
AND(W189=1, $C$2="Aşağıdakı kimi dəyişir", ), $B$5,
AND(W189&gt;1, W189&lt;=$B$4, $C$2="Aşağıdakı kimi dəyişir"), IFERROR(VLOOKUP(W189, $C$4:$D$7, 2, FALSE), AE188),
AND(W189&gt;0, W189&lt;=$B$4), $B$5,
TRUE,0 )</f>
        <v/>
      </c>
      <c r="AF189" s="76" t="str">
        <f t="shared" ca="1" si="7"/>
        <v/>
      </c>
    </row>
    <row r="190" spans="1:32" x14ac:dyDescent="0.4">
      <c r="A190" s="13" t="str" cm="1">
        <f t="array" aca="1" ref="A190" ca="1">_xlfn.IFS(
AND(SUMIFS(lease_table_interest_accruals, lease_table_dates, A189)&gt;0, COUNTIFS($E$14:E189, "Interest accrual", $A$14:A189, A189)=0),  A189,
AND(SUMIFS(lease_table_payments, lease_table_dates, A189)&gt;0, COUNTIFS($E$14:E189, "Payment", $A$14:A189, A189)=0),  A189,
AND(SUMIFS(rou_table_deprs, rou_table_dates, A189)&gt;0, COUNTIFS($E$14:E189, "Depreciation", $A$14:A189, A189)=0),  A189,
TRUE,  IFERROR(INDEX(rou_table_dates,  MATCH(A189, rou_table_dates)+1, ), "")
)</f>
        <v/>
      </c>
      <c r="B190" s="1" t="str" cm="1">
        <f t="array" aca="1" ref="B190" ca="1">_xlfn.IFS(
AND(E190="Payment", A190=$B$2), $AM$14,
E190="Payment", $AM$15,
E190="Interest accrual", $AM$18,
E190="Depreciation", $AM$17,
TRUE, "")</f>
        <v/>
      </c>
      <c r="C190" s="1" t="str" cm="1">
        <f t="array" aca="1" ref="C190" ca="1">_xlfn.IFS(
E190="Payment", $AM$19,
E190="Interest accrual", $AM$15,
E190="Depreciation", $AM$16,
TRUE, "")</f>
        <v/>
      </c>
      <c r="D190" s="14" t="str" cm="1">
        <f t="array" aca="1" ref="D190" ca="1">_xlfn.IFS(
E190="Payment", _xlfn.XLOOKUP(A190, lease_table_dates, lease_table_payments, 0, 0),
E190="Interest accrual", _xlfn.XLOOKUP(A190, lease_table_dates, lease_table_interest_accruals, 0, 0),
E190="Depreciation", _xlfn.XLOOKUP(A190, rou_table_dates, rou_table_deprs, 0, 0),
TRUE, ""
)</f>
        <v/>
      </c>
      <c r="E190" s="7" t="str" cm="1">
        <f t="array" aca="1" ref="E190" ca="1">_xlfn.IFS(
AND(SUMIFS(lease_table_interest_accruals, lease_table_dates, A190)&gt;0, COUNTIFS($E$14:E189, "Interest accrual", $A$14:A189, A190)=0), "Interest accrual",
AND(SUMIFS(lease_table_payments, lease_table_dates, A190)&gt;0, COUNTIFS($E$14:E189, "Payment", $A$14:A189, A190)=0), "Payment",
AND(SUMIFS(rou_table_deprs, rou_table_dates, A190)&gt;0, COUNTIFS($E$14:E189, "Depreciation", $A$14:A189, A190)=0), "Depreciation",
TRUE,  ""
)</f>
        <v/>
      </c>
      <c r="G190" s="13" t="str" cm="1">
        <f t="array" aca="1" ref="G190" ca="1">_xlfn.IFS(
AND($B$11="Hə", $B$3="İllik"), Z190,
AND($B$11="Hə", $B$3="Aylıq"), AA190,
$B$11="Yox", X190)</f>
        <v/>
      </c>
      <c r="H190" s="14" t="str" cm="1">
        <f t="array" aca="1" ref="H190" ca="1">_xlfn.IFS( G190="", "",
TRUE, ROUND( H189+I190-J190, 2) )</f>
        <v/>
      </c>
      <c r="I190" s="14" t="str" cm="1">
        <f t="array" aca="1" ref="I190" ca="1">_xlfn.IFS(G190="", "",
G190=last_payment_date, (J190-H189),
 TRUE,  -  (H189- H189* (1+$B$6)^ (_xlfn.DAYS(G190,G189)/365) )
)</f>
        <v/>
      </c>
      <c r="J190" s="14" t="str" cm="1">
        <f t="array" aca="1" ref="J190" ca="1">_xlfn.IFS(G190="", "",
TRUE, _xlfn.XLOOKUP(G190,  payment_dates, payments,0,0)
)</f>
        <v/>
      </c>
      <c r="L190" s="2" t="str" cm="1">
        <f t="array" aca="1" ref="L190" ca="1">_xlfn.IFS(
AND($B$11="Hə", $B$3="İllik"), AC190,
AND($B$11="Hə", $B$3="Aylıq"), AD190,
$B$11="Yox", AB190)</f>
        <v/>
      </c>
      <c r="M190" s="14" t="str" cm="1">
        <f t="array" aca="1" ref="M190" ca="1">_xlfn.IFS( L190="", "",
(M189-N190)&lt;=0.5, 0,
TRUE,  M189-N190)</f>
        <v/>
      </c>
      <c r="N190" s="15" t="str" cm="1">
        <f t="array" aca="1" ref="N190" ca="1">_xlfn.IFS(
L190="", "",
TRUE, MIN(M189, ROUND($M$14/ (last_rou_date - $B$2) * (L190-L189), 2) )
)</f>
        <v/>
      </c>
      <c r="P190" s="22" t="str">
        <f t="shared" ca="1" si="6"/>
        <v/>
      </c>
      <c r="Q190" s="14" t="str" cm="1">
        <f t="array" aca="1" ref="Q190" ca="1">_xlfn.IFS(P190="","",
$B$11="Hə", _xlfn.XLOOKUP(DATE(P190, 12, 31), rou_table_dates, rou_table_nbvs,0, 0),
TRUE,  MAX(0, ROUND($M$14 - $M$14/ (last_rou_date - $B$2) * (DATE(P190,12,31) - $B$2), 2) )
)</f>
        <v/>
      </c>
      <c r="R190" s="57" t="str" cm="1">
        <f t="array" aca="1" ref="R190" ca="1">_xlfn.IFS(P190="","",
$B$11="Hə", _xlfn.XLOOKUP(DATE(P190, 12, 31), lease_table_dates, lease_table_balances,0, 0),
TRUE, IFERROR( XNPV($B$6, IF(payment_dates &gt;DATE(P190, 12, 31), payments,  0),  IF(payment_dates &gt;DATE(P190, 12, 31), payment_dates,  DATE(P190, 12, 31))    ),0)
)</f>
        <v/>
      </c>
      <c r="S190" s="14" t="str" cm="1">
        <f t="array" aca="1" ref="S190" ca="1">_xlfn.IFS(P190="","",
TRUE,  MIN( MIN(Q189, $M$14), ROUND($M$14/ (last_rou_date - $B$2) * (DATE(P190,12,31) - MAX($B$2, DATE(P190-1, 12, 31))), 2) )
)</f>
        <v/>
      </c>
      <c r="T190" s="15" t="str" cm="1">
        <f t="array" aca="1" ref="T190" ca="1">_xlfn.IFS(P190="", "",
ISTEXT(R189), R190- (H190 - SUMIFS( lease_table_payments, lease_table_years, P190) -$AG$14 ),
AND(ISNUMBER(R189), R190&lt;&gt;""),   R190- (R189 - SUMIFS( lease_table_payments, lease_table_years, P190) )
)</f>
        <v/>
      </c>
      <c r="U190" s="14"/>
      <c r="V190" s="73">
        <f t="shared" si="8"/>
        <v>177</v>
      </c>
      <c r="W190" s="74" t="str" cm="1">
        <f t="array" ref="W190">_xlfn.IFS(
OR(W189=$B$4, W189=""),"",
TRUE,W189+1
)</f>
        <v/>
      </c>
      <c r="X190" s="75" t="str" cm="1">
        <f t="array" ref="X190">_xlfn.IFS(X189="","",
W190="", "",
AND($B$3="İllik"),DATE(YEAR(X189)+1,MONTH(X189),DAY(X189) ),
AND($B$3="Aylıq", $AH$14="Not end"), EDATE(X189,1),
AND($B$3="Aylıq", $AH$14="End"), EOMONTH(X189,1)
)</f>
        <v/>
      </c>
      <c r="Y190" s="75" t="str" cm="1">
        <f t="array" aca="1" ref="Y190" ca="1">_xlfn.IFS(
AND($B$7="Dövrün əvvəlində", Y189&lt;=last_rou_date), DATE(YEAR(Y189)+1, 12, 31),
AND($B$7="Dövrün sonunda", Y189&lt;=last_payment_date), DATE(YEAR(Y189)+1, 12, 31),
TRUE, ""
)</f>
        <v/>
      </c>
      <c r="Z190" s="75" t="str" cm="1">
        <f t="array" aca="1" ref="Z190" ca="1">_xlfn.IFS(
AND($AN$14="Not year_end", Z189&gt;last_payment_date), "",
AND($AN$14="Year_end", Z189&gt;=last_payment_date), "",
AND($AN$14="Year_end"), DATE(YEAR(Z189+1), 12, 31),
AND($AN$14="Not year_end", MONTH(Z189)=12, DAY(Z189)=31), DATE(YEAR(Z188)+1, MONTH(Z188), DAY(Z188)),
AND($AN$14="Not year_end", OR(MONTH(Z189)&lt;&gt;12, DAY(Z189)&lt;&gt;31) ), DATE(YEAR(Z189), 12, 31)
)</f>
        <v/>
      </c>
      <c r="AA190" s="75" t="str" cm="1">
        <f t="array" aca="1" ref="AA190" ca="1">_xlfn.IFS(AA189="", "",
AND(AA189=last_payment_date, OR(MONTH(AA189)&lt;&gt;12, DAY(AA189)&lt;&gt;31) ), DATE(YEAR(AA189), 12, 31),
AND(MONTH(AA189)=12, DAY(AA189)=31, AA189&gt;=last_payment_date), "",
AND(MONTH(AA189)=12, DAY(AA189)&lt;&gt;31),  EOMONTH(AA189,0),
AND(MONTH(AA189)=12, DAY(AA189)=31, $AH$14="Not end"),  EDATE(AA188,1),
AND($AH$14="Not end"), EDATE(AA189, 1),
AND($AH$14="End"), EOMONTH(AA189, 1)
)</f>
        <v/>
      </c>
      <c r="AB190" s="75" t="str" cm="1">
        <f t="array" aca="1" ref="AB190" ca="1">_xlfn.IFS(AB189="","",
AND(AB189=last_rou_date), "",
AND($B$3="İllik"),DATE(YEAR(AB189)+1,MONTH(AB189),DAY(AB189) ),
AND($B$3="Aylıq", $AH$14="Not end"), EDATE(AB189,1),
AND($B$3="Aylıq", $AH$14="End"), EOMONTH(AB189,1)
)</f>
        <v/>
      </c>
      <c r="AC190" s="75" t="str" cm="1">
        <f t="array" aca="1" ref="AC190" ca="1">_xlfn.IFS(
AND($AN$14="Not year_end", AC189&gt;last_rou_date), "",
AND($AN$14="Year_end", AC189&gt;=last_rou_date), "",
AND($AN$14="Year_end"), DATE(YEAR(AC189+1), 12, 31),
AND($AN$14="Not year_end", MONTH(AC189)=12, DAY(AC189)=31), DATE(YEAR(AC188)+1, MONTH(AC188), DAY(AC188)),
AND($AN$14="Not year_end", OR(MONTH(AC189)&lt;&gt;12, DAY(AC189)&lt;&gt;31) ), DATE(YEAR(AC189), 12, 31)
)</f>
        <v/>
      </c>
      <c r="AD190" s="75" t="str" cm="1">
        <f t="array" aca="1" ref="AD190" ca="1">_xlfn.IFS(AD189="", "",
AND(AD189=last_rou_date, OR(MONTH(AD189)&lt;&gt;12, DAY(AD189)&lt;&gt;31) ), DATE(YEAR(AD189), 12, 31),
AND(MONTH(AD189)=12, DAY(AD189)=31, AD189&gt;=last_rou_date), "",
AND(MONTH(AD189)=12, DAY(AD189)&lt;&gt;31),  EOMONTH(AD189,0),
AND(MONTH(AD189)=12, DAY(AD189)=31, $AH$14="Not end"),  EDATE(AD188,1),
AND($AH$14="Not end"), EDATE(AD189, 1),
AND($AH$14="End"), EOMONTH(AD189, 1)
)</f>
        <v/>
      </c>
      <c r="AE190" s="68" t="str" cm="1">
        <f t="array" ref="AE190">_xlfn.IFS(W190="", "",
AND(W190&gt;0, W190&lt;=$B$4, $C$2="İllik artım, faiz olaraq", $D$2&gt;0, $B$3="İllik"), $B$5*((1+$D$2)^(W190-1)),
AND(W190&gt;0, W190&lt;=$B$4, $C$2="İllik artım, faiz olaraq", $D$2&gt;0, $B$3="Aylıq"), $B$5*((1+$D$2)^ROUNDDOWN((W190-1)/12,0)),
AND(W190=1, $C$2="Aşağıdakı kimi dəyişir", ), $B$5,
AND(W190&gt;1, W190&lt;=$B$4, $C$2="Aşağıdakı kimi dəyişir"), IFERROR(VLOOKUP(W190, $C$4:$D$7, 2, FALSE), AE189),
AND(W190&gt;0, W190&lt;=$B$4), $B$5,
TRUE,0 )</f>
        <v/>
      </c>
      <c r="AF190" s="76" t="str">
        <f t="shared" ca="1" si="7"/>
        <v/>
      </c>
    </row>
    <row r="191" spans="1:32" x14ac:dyDescent="0.4">
      <c r="A191" s="13" t="str" cm="1">
        <f t="array" aca="1" ref="A191" ca="1">_xlfn.IFS(
AND(SUMIFS(lease_table_interest_accruals, lease_table_dates, A190)&gt;0, COUNTIFS($E$14:E190, "Interest accrual", $A$14:A190, A190)=0),  A190,
AND(SUMIFS(lease_table_payments, lease_table_dates, A190)&gt;0, COUNTIFS($E$14:E190, "Payment", $A$14:A190, A190)=0),  A190,
AND(SUMIFS(rou_table_deprs, rou_table_dates, A190)&gt;0, COUNTIFS($E$14:E190, "Depreciation", $A$14:A190, A190)=0),  A190,
TRUE,  IFERROR(INDEX(rou_table_dates,  MATCH(A190, rou_table_dates)+1, ), "")
)</f>
        <v/>
      </c>
      <c r="B191" s="1" t="str" cm="1">
        <f t="array" aca="1" ref="B191" ca="1">_xlfn.IFS(
AND(E191="Payment", A191=$B$2), $AM$14,
E191="Payment", $AM$15,
E191="Interest accrual", $AM$18,
E191="Depreciation", $AM$17,
TRUE, "")</f>
        <v/>
      </c>
      <c r="C191" s="1" t="str" cm="1">
        <f t="array" aca="1" ref="C191" ca="1">_xlfn.IFS(
E191="Payment", $AM$19,
E191="Interest accrual", $AM$15,
E191="Depreciation", $AM$16,
TRUE, "")</f>
        <v/>
      </c>
      <c r="D191" s="14" t="str" cm="1">
        <f t="array" aca="1" ref="D191" ca="1">_xlfn.IFS(
E191="Payment", _xlfn.XLOOKUP(A191, lease_table_dates, lease_table_payments, 0, 0),
E191="Interest accrual", _xlfn.XLOOKUP(A191, lease_table_dates, lease_table_interest_accruals, 0, 0),
E191="Depreciation", _xlfn.XLOOKUP(A191, rou_table_dates, rou_table_deprs, 0, 0),
TRUE, ""
)</f>
        <v/>
      </c>
      <c r="E191" s="7" t="str" cm="1">
        <f t="array" aca="1" ref="E191" ca="1">_xlfn.IFS(
AND(SUMIFS(lease_table_interest_accruals, lease_table_dates, A191)&gt;0, COUNTIFS($E$14:E190, "Interest accrual", $A$14:A190, A191)=0), "Interest accrual",
AND(SUMIFS(lease_table_payments, lease_table_dates, A191)&gt;0, COUNTIFS($E$14:E190, "Payment", $A$14:A190, A191)=0), "Payment",
AND(SUMIFS(rou_table_deprs, rou_table_dates, A191)&gt;0, COUNTIFS($E$14:E190, "Depreciation", $A$14:A190, A191)=0), "Depreciation",
TRUE,  ""
)</f>
        <v/>
      </c>
      <c r="G191" s="13" t="str" cm="1">
        <f t="array" aca="1" ref="G191" ca="1">_xlfn.IFS(
AND($B$11="Hə", $B$3="İllik"), Z191,
AND($B$11="Hə", $B$3="Aylıq"), AA191,
$B$11="Yox", X191)</f>
        <v/>
      </c>
      <c r="H191" s="14" t="str" cm="1">
        <f t="array" aca="1" ref="H191" ca="1">_xlfn.IFS( G191="", "",
TRUE, ROUND( H190+I191-J191, 2) )</f>
        <v/>
      </c>
      <c r="I191" s="14" t="str" cm="1">
        <f t="array" aca="1" ref="I191" ca="1">_xlfn.IFS(G191="", "",
G191=last_payment_date, (J191-H190),
 TRUE,  -  (H190- H190* (1+$B$6)^ (_xlfn.DAYS(G191,G190)/365) )
)</f>
        <v/>
      </c>
      <c r="J191" s="14" t="str" cm="1">
        <f t="array" aca="1" ref="J191" ca="1">_xlfn.IFS(G191="", "",
TRUE, _xlfn.XLOOKUP(G191,  payment_dates, payments,0,0)
)</f>
        <v/>
      </c>
      <c r="L191" s="2" t="str" cm="1">
        <f t="array" aca="1" ref="L191" ca="1">_xlfn.IFS(
AND($B$11="Hə", $B$3="İllik"), AC191,
AND($B$11="Hə", $B$3="Aylıq"), AD191,
$B$11="Yox", AB191)</f>
        <v/>
      </c>
      <c r="M191" s="14" t="str" cm="1">
        <f t="array" aca="1" ref="M191" ca="1">_xlfn.IFS( L191="", "",
(M190-N191)&lt;=0.5, 0,
TRUE,  M190-N191)</f>
        <v/>
      </c>
      <c r="N191" s="15" t="str" cm="1">
        <f t="array" aca="1" ref="N191" ca="1">_xlfn.IFS(
L191="", "",
TRUE, MIN(M190, ROUND($M$14/ (last_rou_date - $B$2) * (L191-L190), 2) )
)</f>
        <v/>
      </c>
      <c r="P191" s="22" t="str">
        <f t="shared" ca="1" si="6"/>
        <v/>
      </c>
      <c r="Q191" s="14" t="str" cm="1">
        <f t="array" aca="1" ref="Q191" ca="1">_xlfn.IFS(P191="","",
$B$11="Hə", _xlfn.XLOOKUP(DATE(P191, 12, 31), rou_table_dates, rou_table_nbvs,0, 0),
TRUE,  MAX(0, ROUND($M$14 - $M$14/ (last_rou_date - $B$2) * (DATE(P191,12,31) - $B$2), 2) )
)</f>
        <v/>
      </c>
      <c r="R191" s="57" t="str" cm="1">
        <f t="array" aca="1" ref="R191" ca="1">_xlfn.IFS(P191="","",
$B$11="Hə", _xlfn.XLOOKUP(DATE(P191, 12, 31), lease_table_dates, lease_table_balances,0, 0),
TRUE, IFERROR( XNPV($B$6, IF(payment_dates &gt;DATE(P191, 12, 31), payments,  0),  IF(payment_dates &gt;DATE(P191, 12, 31), payment_dates,  DATE(P191, 12, 31))    ),0)
)</f>
        <v/>
      </c>
      <c r="S191" s="14" t="str" cm="1">
        <f t="array" aca="1" ref="S191" ca="1">_xlfn.IFS(P191="","",
TRUE,  MIN( MIN(Q190, $M$14), ROUND($M$14/ (last_rou_date - $B$2) * (DATE(P191,12,31) - MAX($B$2, DATE(P191-1, 12, 31))), 2) )
)</f>
        <v/>
      </c>
      <c r="T191" s="15" t="str" cm="1">
        <f t="array" aca="1" ref="T191" ca="1">_xlfn.IFS(P191="", "",
ISTEXT(R190), R191- (H191 - SUMIFS( lease_table_payments, lease_table_years, P191) -$AG$14 ),
AND(ISNUMBER(R190), R191&lt;&gt;""),   R191- (R190 - SUMIFS( lease_table_payments, lease_table_years, P191) )
)</f>
        <v/>
      </c>
      <c r="U191" s="14"/>
      <c r="V191" s="73">
        <f t="shared" si="8"/>
        <v>178</v>
      </c>
      <c r="W191" s="74" t="str" cm="1">
        <f t="array" ref="W191">_xlfn.IFS(
OR(W190=$B$4, W190=""),"",
TRUE,W190+1
)</f>
        <v/>
      </c>
      <c r="X191" s="75" t="str" cm="1">
        <f t="array" ref="X191">_xlfn.IFS(X190="","",
W191="", "",
AND($B$3="İllik"),DATE(YEAR(X190)+1,MONTH(X190),DAY(X190) ),
AND($B$3="Aylıq", $AH$14="Not end"), EDATE(X190,1),
AND($B$3="Aylıq", $AH$14="End"), EOMONTH(X190,1)
)</f>
        <v/>
      </c>
      <c r="Y191" s="75" t="str" cm="1">
        <f t="array" aca="1" ref="Y191" ca="1">_xlfn.IFS(
AND($B$7="Dövrün əvvəlində", Y190&lt;=last_rou_date), DATE(YEAR(Y190)+1, 12, 31),
AND($B$7="Dövrün sonunda", Y190&lt;=last_payment_date), DATE(YEAR(Y190)+1, 12, 31),
TRUE, ""
)</f>
        <v/>
      </c>
      <c r="Z191" s="75" t="str" cm="1">
        <f t="array" aca="1" ref="Z191" ca="1">_xlfn.IFS(
AND($AN$14="Not year_end", Z190&gt;last_payment_date), "",
AND($AN$14="Year_end", Z190&gt;=last_payment_date), "",
AND($AN$14="Year_end"), DATE(YEAR(Z190+1), 12, 31),
AND($AN$14="Not year_end", MONTH(Z190)=12, DAY(Z190)=31), DATE(YEAR(Z189)+1, MONTH(Z189), DAY(Z189)),
AND($AN$14="Not year_end", OR(MONTH(Z190)&lt;&gt;12, DAY(Z190)&lt;&gt;31) ), DATE(YEAR(Z190), 12, 31)
)</f>
        <v/>
      </c>
      <c r="AA191" s="75" t="str" cm="1">
        <f t="array" aca="1" ref="AA191" ca="1">_xlfn.IFS(AA190="", "",
AND(AA190=last_payment_date, OR(MONTH(AA190)&lt;&gt;12, DAY(AA190)&lt;&gt;31) ), DATE(YEAR(AA190), 12, 31),
AND(MONTH(AA190)=12, DAY(AA190)=31, AA190&gt;=last_payment_date), "",
AND(MONTH(AA190)=12, DAY(AA190)&lt;&gt;31),  EOMONTH(AA190,0),
AND(MONTH(AA190)=12, DAY(AA190)=31, $AH$14="Not end"),  EDATE(AA189,1),
AND($AH$14="Not end"), EDATE(AA190, 1),
AND($AH$14="End"), EOMONTH(AA190, 1)
)</f>
        <v/>
      </c>
      <c r="AB191" s="75" t="str" cm="1">
        <f t="array" aca="1" ref="AB191" ca="1">_xlfn.IFS(AB190="","",
AND(AB190=last_rou_date), "",
AND($B$3="İllik"),DATE(YEAR(AB190)+1,MONTH(AB190),DAY(AB190) ),
AND($B$3="Aylıq", $AH$14="Not end"), EDATE(AB190,1),
AND($B$3="Aylıq", $AH$14="End"), EOMONTH(AB190,1)
)</f>
        <v/>
      </c>
      <c r="AC191" s="75" t="str" cm="1">
        <f t="array" aca="1" ref="AC191" ca="1">_xlfn.IFS(
AND($AN$14="Not year_end", AC190&gt;last_rou_date), "",
AND($AN$14="Year_end", AC190&gt;=last_rou_date), "",
AND($AN$14="Year_end"), DATE(YEAR(AC190+1), 12, 31),
AND($AN$14="Not year_end", MONTH(AC190)=12, DAY(AC190)=31), DATE(YEAR(AC189)+1, MONTH(AC189), DAY(AC189)),
AND($AN$14="Not year_end", OR(MONTH(AC190)&lt;&gt;12, DAY(AC190)&lt;&gt;31) ), DATE(YEAR(AC190), 12, 31)
)</f>
        <v/>
      </c>
      <c r="AD191" s="75" t="str" cm="1">
        <f t="array" aca="1" ref="AD191" ca="1">_xlfn.IFS(AD190="", "",
AND(AD190=last_rou_date, OR(MONTH(AD190)&lt;&gt;12, DAY(AD190)&lt;&gt;31) ), DATE(YEAR(AD190), 12, 31),
AND(MONTH(AD190)=12, DAY(AD190)=31, AD190&gt;=last_rou_date), "",
AND(MONTH(AD190)=12, DAY(AD190)&lt;&gt;31),  EOMONTH(AD190,0),
AND(MONTH(AD190)=12, DAY(AD190)=31, $AH$14="Not end"),  EDATE(AD189,1),
AND($AH$14="Not end"), EDATE(AD190, 1),
AND($AH$14="End"), EOMONTH(AD190, 1)
)</f>
        <v/>
      </c>
      <c r="AE191" s="68" t="str" cm="1">
        <f t="array" ref="AE191">_xlfn.IFS(W191="", "",
AND(W191&gt;0, W191&lt;=$B$4, $C$2="İllik artım, faiz olaraq", $D$2&gt;0, $B$3="İllik"), $B$5*((1+$D$2)^(W191-1)),
AND(W191&gt;0, W191&lt;=$B$4, $C$2="İllik artım, faiz olaraq", $D$2&gt;0, $B$3="Aylıq"), $B$5*((1+$D$2)^ROUNDDOWN((W191-1)/12,0)),
AND(W191=1, $C$2="Aşağıdakı kimi dəyişir", ), $B$5,
AND(W191&gt;1, W191&lt;=$B$4, $C$2="Aşağıdakı kimi dəyişir"), IFERROR(VLOOKUP(W191, $C$4:$D$7, 2, FALSE), AE190),
AND(W191&gt;0, W191&lt;=$B$4), $B$5,
TRUE,0 )</f>
        <v/>
      </c>
      <c r="AF191" s="76" t="str">
        <f t="shared" ca="1" si="7"/>
        <v/>
      </c>
    </row>
    <row r="192" spans="1:32" x14ac:dyDescent="0.4">
      <c r="A192" s="13" t="str" cm="1">
        <f t="array" aca="1" ref="A192" ca="1">_xlfn.IFS(
AND(SUMIFS(lease_table_interest_accruals, lease_table_dates, A191)&gt;0, COUNTIFS($E$14:E191, "Interest accrual", $A$14:A191, A191)=0),  A191,
AND(SUMIFS(lease_table_payments, lease_table_dates, A191)&gt;0, COUNTIFS($E$14:E191, "Payment", $A$14:A191, A191)=0),  A191,
AND(SUMIFS(rou_table_deprs, rou_table_dates, A191)&gt;0, COUNTIFS($E$14:E191, "Depreciation", $A$14:A191, A191)=0),  A191,
TRUE,  IFERROR(INDEX(rou_table_dates,  MATCH(A191, rou_table_dates)+1, ), "")
)</f>
        <v/>
      </c>
      <c r="B192" s="1" t="str" cm="1">
        <f t="array" aca="1" ref="B192" ca="1">_xlfn.IFS(
AND(E192="Payment", A192=$B$2), $AM$14,
E192="Payment", $AM$15,
E192="Interest accrual", $AM$18,
E192="Depreciation", $AM$17,
TRUE, "")</f>
        <v/>
      </c>
      <c r="C192" s="1" t="str" cm="1">
        <f t="array" aca="1" ref="C192" ca="1">_xlfn.IFS(
E192="Payment", $AM$19,
E192="Interest accrual", $AM$15,
E192="Depreciation", $AM$16,
TRUE, "")</f>
        <v/>
      </c>
      <c r="D192" s="14" t="str" cm="1">
        <f t="array" aca="1" ref="D192" ca="1">_xlfn.IFS(
E192="Payment", _xlfn.XLOOKUP(A192, lease_table_dates, lease_table_payments, 0, 0),
E192="Interest accrual", _xlfn.XLOOKUP(A192, lease_table_dates, lease_table_interest_accruals, 0, 0),
E192="Depreciation", _xlfn.XLOOKUP(A192, rou_table_dates, rou_table_deprs, 0, 0),
TRUE, ""
)</f>
        <v/>
      </c>
      <c r="E192" s="7" t="str" cm="1">
        <f t="array" aca="1" ref="E192" ca="1">_xlfn.IFS(
AND(SUMIFS(lease_table_interest_accruals, lease_table_dates, A192)&gt;0, COUNTIFS($E$14:E191, "Interest accrual", $A$14:A191, A192)=0), "Interest accrual",
AND(SUMIFS(lease_table_payments, lease_table_dates, A192)&gt;0, COUNTIFS($E$14:E191, "Payment", $A$14:A191, A192)=0), "Payment",
AND(SUMIFS(rou_table_deprs, rou_table_dates, A192)&gt;0, COUNTIFS($E$14:E191, "Depreciation", $A$14:A191, A192)=0), "Depreciation",
TRUE,  ""
)</f>
        <v/>
      </c>
      <c r="G192" s="13" t="str" cm="1">
        <f t="array" aca="1" ref="G192" ca="1">_xlfn.IFS(
AND($B$11="Hə", $B$3="İllik"), Z192,
AND($B$11="Hə", $B$3="Aylıq"), AA192,
$B$11="Yox", X192)</f>
        <v/>
      </c>
      <c r="H192" s="14" t="str" cm="1">
        <f t="array" aca="1" ref="H192" ca="1">_xlfn.IFS( G192="", "",
TRUE, ROUND( H191+I192-J192, 2) )</f>
        <v/>
      </c>
      <c r="I192" s="14" t="str" cm="1">
        <f t="array" aca="1" ref="I192" ca="1">_xlfn.IFS(G192="", "",
G192=last_payment_date, (J192-H191),
 TRUE,  -  (H191- H191* (1+$B$6)^ (_xlfn.DAYS(G192,G191)/365) )
)</f>
        <v/>
      </c>
      <c r="J192" s="14" t="str" cm="1">
        <f t="array" aca="1" ref="J192" ca="1">_xlfn.IFS(G192="", "",
TRUE, _xlfn.XLOOKUP(G192,  payment_dates, payments,0,0)
)</f>
        <v/>
      </c>
      <c r="L192" s="2" t="str" cm="1">
        <f t="array" aca="1" ref="L192" ca="1">_xlfn.IFS(
AND($B$11="Hə", $B$3="İllik"), AC192,
AND($B$11="Hə", $B$3="Aylıq"), AD192,
$B$11="Yox", AB192)</f>
        <v/>
      </c>
      <c r="M192" s="14" t="str" cm="1">
        <f t="array" aca="1" ref="M192" ca="1">_xlfn.IFS( L192="", "",
(M191-N192)&lt;=0.5, 0,
TRUE,  M191-N192)</f>
        <v/>
      </c>
      <c r="N192" s="15" t="str" cm="1">
        <f t="array" aca="1" ref="N192" ca="1">_xlfn.IFS(
L192="", "",
TRUE, MIN(M191, ROUND($M$14/ (last_rou_date - $B$2) * (L192-L191), 2) )
)</f>
        <v/>
      </c>
      <c r="P192" s="22" t="str">
        <f t="shared" ca="1" si="6"/>
        <v/>
      </c>
      <c r="Q192" s="14" t="str" cm="1">
        <f t="array" aca="1" ref="Q192" ca="1">_xlfn.IFS(P192="","",
$B$11="Hə", _xlfn.XLOOKUP(DATE(P192, 12, 31), rou_table_dates, rou_table_nbvs,0, 0),
TRUE,  MAX(0, ROUND($M$14 - $M$14/ (last_rou_date - $B$2) * (DATE(P192,12,31) - $B$2), 2) )
)</f>
        <v/>
      </c>
      <c r="R192" s="57" t="str" cm="1">
        <f t="array" aca="1" ref="R192" ca="1">_xlfn.IFS(P192="","",
$B$11="Hə", _xlfn.XLOOKUP(DATE(P192, 12, 31), lease_table_dates, lease_table_balances,0, 0),
TRUE, IFERROR( XNPV($B$6, IF(payment_dates &gt;DATE(P192, 12, 31), payments,  0),  IF(payment_dates &gt;DATE(P192, 12, 31), payment_dates,  DATE(P192, 12, 31))    ),0)
)</f>
        <v/>
      </c>
      <c r="S192" s="14" t="str" cm="1">
        <f t="array" aca="1" ref="S192" ca="1">_xlfn.IFS(P192="","",
TRUE,  MIN( MIN(Q191, $M$14), ROUND($M$14/ (last_rou_date - $B$2) * (DATE(P192,12,31) - MAX($B$2, DATE(P192-1, 12, 31))), 2) )
)</f>
        <v/>
      </c>
      <c r="T192" s="15" t="str" cm="1">
        <f t="array" aca="1" ref="T192" ca="1">_xlfn.IFS(P192="", "",
ISTEXT(R191), R192- (H192 - SUMIFS( lease_table_payments, lease_table_years, P192) -$AG$14 ),
AND(ISNUMBER(R191), R192&lt;&gt;""),   R192- (R191 - SUMIFS( lease_table_payments, lease_table_years, P192) )
)</f>
        <v/>
      </c>
      <c r="U192" s="14"/>
      <c r="V192" s="73">
        <f t="shared" si="8"/>
        <v>179</v>
      </c>
      <c r="W192" s="74" t="str" cm="1">
        <f t="array" ref="W192">_xlfn.IFS(
OR(W191=$B$4, W191=""),"",
TRUE,W191+1
)</f>
        <v/>
      </c>
      <c r="X192" s="75" t="str" cm="1">
        <f t="array" ref="X192">_xlfn.IFS(X191="","",
W192="", "",
AND($B$3="İllik"),DATE(YEAR(X191)+1,MONTH(X191),DAY(X191) ),
AND($B$3="Aylıq", $AH$14="Not end"), EDATE(X191,1),
AND($B$3="Aylıq", $AH$14="End"), EOMONTH(X191,1)
)</f>
        <v/>
      </c>
      <c r="Y192" s="75" t="str" cm="1">
        <f t="array" aca="1" ref="Y192" ca="1">_xlfn.IFS(
AND($B$7="Dövrün əvvəlində", Y191&lt;=last_rou_date), DATE(YEAR(Y191)+1, 12, 31),
AND($B$7="Dövrün sonunda", Y191&lt;=last_payment_date), DATE(YEAR(Y191)+1, 12, 31),
TRUE, ""
)</f>
        <v/>
      </c>
      <c r="Z192" s="75" t="str" cm="1">
        <f t="array" aca="1" ref="Z192" ca="1">_xlfn.IFS(
AND($AN$14="Not year_end", Z191&gt;last_payment_date), "",
AND($AN$14="Year_end", Z191&gt;=last_payment_date), "",
AND($AN$14="Year_end"), DATE(YEAR(Z191+1), 12, 31),
AND($AN$14="Not year_end", MONTH(Z191)=12, DAY(Z191)=31), DATE(YEAR(Z190)+1, MONTH(Z190), DAY(Z190)),
AND($AN$14="Not year_end", OR(MONTH(Z191)&lt;&gt;12, DAY(Z191)&lt;&gt;31) ), DATE(YEAR(Z191), 12, 31)
)</f>
        <v/>
      </c>
      <c r="AA192" s="75" t="str" cm="1">
        <f t="array" aca="1" ref="AA192" ca="1">_xlfn.IFS(AA191="", "",
AND(AA191=last_payment_date, OR(MONTH(AA191)&lt;&gt;12, DAY(AA191)&lt;&gt;31) ), DATE(YEAR(AA191), 12, 31),
AND(MONTH(AA191)=12, DAY(AA191)=31, AA191&gt;=last_payment_date), "",
AND(MONTH(AA191)=12, DAY(AA191)&lt;&gt;31),  EOMONTH(AA191,0),
AND(MONTH(AA191)=12, DAY(AA191)=31, $AH$14="Not end"),  EDATE(AA190,1),
AND($AH$14="Not end"), EDATE(AA191, 1),
AND($AH$14="End"), EOMONTH(AA191, 1)
)</f>
        <v/>
      </c>
      <c r="AB192" s="75" t="str" cm="1">
        <f t="array" aca="1" ref="AB192" ca="1">_xlfn.IFS(AB191="","",
AND(AB191=last_rou_date), "",
AND($B$3="İllik"),DATE(YEAR(AB191)+1,MONTH(AB191),DAY(AB191) ),
AND($B$3="Aylıq", $AH$14="Not end"), EDATE(AB191,1),
AND($B$3="Aylıq", $AH$14="End"), EOMONTH(AB191,1)
)</f>
        <v/>
      </c>
      <c r="AC192" s="75" t="str" cm="1">
        <f t="array" aca="1" ref="AC192" ca="1">_xlfn.IFS(
AND($AN$14="Not year_end", AC191&gt;last_rou_date), "",
AND($AN$14="Year_end", AC191&gt;=last_rou_date), "",
AND($AN$14="Year_end"), DATE(YEAR(AC191+1), 12, 31),
AND($AN$14="Not year_end", MONTH(AC191)=12, DAY(AC191)=31), DATE(YEAR(AC190)+1, MONTH(AC190), DAY(AC190)),
AND($AN$14="Not year_end", OR(MONTH(AC191)&lt;&gt;12, DAY(AC191)&lt;&gt;31) ), DATE(YEAR(AC191), 12, 31)
)</f>
        <v/>
      </c>
      <c r="AD192" s="75" t="str" cm="1">
        <f t="array" aca="1" ref="AD192" ca="1">_xlfn.IFS(AD191="", "",
AND(AD191=last_rou_date, OR(MONTH(AD191)&lt;&gt;12, DAY(AD191)&lt;&gt;31) ), DATE(YEAR(AD191), 12, 31),
AND(MONTH(AD191)=12, DAY(AD191)=31, AD191&gt;=last_rou_date), "",
AND(MONTH(AD191)=12, DAY(AD191)&lt;&gt;31),  EOMONTH(AD191,0),
AND(MONTH(AD191)=12, DAY(AD191)=31, $AH$14="Not end"),  EDATE(AD190,1),
AND($AH$14="Not end"), EDATE(AD191, 1),
AND($AH$14="End"), EOMONTH(AD191, 1)
)</f>
        <v/>
      </c>
      <c r="AE192" s="68" t="str" cm="1">
        <f t="array" ref="AE192">_xlfn.IFS(W192="", "",
AND(W192&gt;0, W192&lt;=$B$4, $C$2="İllik artım, faiz olaraq", $D$2&gt;0, $B$3="İllik"), $B$5*((1+$D$2)^(W192-1)),
AND(W192&gt;0, W192&lt;=$B$4, $C$2="İllik artım, faiz olaraq", $D$2&gt;0, $B$3="Aylıq"), $B$5*((1+$D$2)^ROUNDDOWN((W192-1)/12,0)),
AND(W192=1, $C$2="Aşağıdakı kimi dəyişir", ), $B$5,
AND(W192&gt;1, W192&lt;=$B$4, $C$2="Aşağıdakı kimi dəyişir"), IFERROR(VLOOKUP(W192, $C$4:$D$7, 2, FALSE), AE191),
AND(W192&gt;0, W192&lt;=$B$4), $B$5,
TRUE,0 )</f>
        <v/>
      </c>
      <c r="AF192" s="76" t="str">
        <f t="shared" ca="1" si="7"/>
        <v/>
      </c>
    </row>
    <row r="193" spans="1:32" x14ac:dyDescent="0.4">
      <c r="A193" s="13" t="str" cm="1">
        <f t="array" aca="1" ref="A193" ca="1">_xlfn.IFS(
AND(SUMIFS(lease_table_interest_accruals, lease_table_dates, A192)&gt;0, COUNTIFS($E$14:E192, "Interest accrual", $A$14:A192, A192)=0),  A192,
AND(SUMIFS(lease_table_payments, lease_table_dates, A192)&gt;0, COUNTIFS($E$14:E192, "Payment", $A$14:A192, A192)=0),  A192,
AND(SUMIFS(rou_table_deprs, rou_table_dates, A192)&gt;0, COUNTIFS($E$14:E192, "Depreciation", $A$14:A192, A192)=0),  A192,
TRUE,  IFERROR(INDEX(rou_table_dates,  MATCH(A192, rou_table_dates)+1, ), "")
)</f>
        <v/>
      </c>
      <c r="B193" s="1" t="str" cm="1">
        <f t="array" aca="1" ref="B193" ca="1">_xlfn.IFS(
AND(E193="Payment", A193=$B$2), $AM$14,
E193="Payment", $AM$15,
E193="Interest accrual", $AM$18,
E193="Depreciation", $AM$17,
TRUE, "")</f>
        <v/>
      </c>
      <c r="C193" s="1" t="str" cm="1">
        <f t="array" aca="1" ref="C193" ca="1">_xlfn.IFS(
E193="Payment", $AM$19,
E193="Interest accrual", $AM$15,
E193="Depreciation", $AM$16,
TRUE, "")</f>
        <v/>
      </c>
      <c r="D193" s="14" t="str" cm="1">
        <f t="array" aca="1" ref="D193" ca="1">_xlfn.IFS(
E193="Payment", _xlfn.XLOOKUP(A193, lease_table_dates, lease_table_payments, 0, 0),
E193="Interest accrual", _xlfn.XLOOKUP(A193, lease_table_dates, lease_table_interest_accruals, 0, 0),
E193="Depreciation", _xlfn.XLOOKUP(A193, rou_table_dates, rou_table_deprs, 0, 0),
TRUE, ""
)</f>
        <v/>
      </c>
      <c r="E193" s="7" t="str" cm="1">
        <f t="array" aca="1" ref="E193" ca="1">_xlfn.IFS(
AND(SUMIFS(lease_table_interest_accruals, lease_table_dates, A193)&gt;0, COUNTIFS($E$14:E192, "Interest accrual", $A$14:A192, A193)=0), "Interest accrual",
AND(SUMIFS(lease_table_payments, lease_table_dates, A193)&gt;0, COUNTIFS($E$14:E192, "Payment", $A$14:A192, A193)=0), "Payment",
AND(SUMIFS(rou_table_deprs, rou_table_dates, A193)&gt;0, COUNTIFS($E$14:E192, "Depreciation", $A$14:A192, A193)=0), "Depreciation",
TRUE,  ""
)</f>
        <v/>
      </c>
      <c r="G193" s="13" t="str" cm="1">
        <f t="array" aca="1" ref="G193" ca="1">_xlfn.IFS(
AND($B$11="Hə", $B$3="İllik"), Z193,
AND($B$11="Hə", $B$3="Aylıq"), AA193,
$B$11="Yox", X193)</f>
        <v/>
      </c>
      <c r="H193" s="14" t="str" cm="1">
        <f t="array" aca="1" ref="H193" ca="1">_xlfn.IFS( G193="", "",
TRUE, ROUND( H192+I193-J193, 2) )</f>
        <v/>
      </c>
      <c r="I193" s="14" t="str" cm="1">
        <f t="array" aca="1" ref="I193" ca="1">_xlfn.IFS(G193="", "",
G193=last_payment_date, (J193-H192),
 TRUE,  -  (H192- H192* (1+$B$6)^ (_xlfn.DAYS(G193,G192)/365) )
)</f>
        <v/>
      </c>
      <c r="J193" s="14" t="str" cm="1">
        <f t="array" aca="1" ref="J193" ca="1">_xlfn.IFS(G193="", "",
TRUE, _xlfn.XLOOKUP(G193,  payment_dates, payments,0,0)
)</f>
        <v/>
      </c>
      <c r="L193" s="2" t="str" cm="1">
        <f t="array" aca="1" ref="L193" ca="1">_xlfn.IFS(
AND($B$11="Hə", $B$3="İllik"), AC193,
AND($B$11="Hə", $B$3="Aylıq"), AD193,
$B$11="Yox", AB193)</f>
        <v/>
      </c>
      <c r="M193" s="14" t="str" cm="1">
        <f t="array" aca="1" ref="M193" ca="1">_xlfn.IFS( L193="", "",
(M192-N193)&lt;=0.5, 0,
TRUE,  M192-N193)</f>
        <v/>
      </c>
      <c r="N193" s="15" t="str" cm="1">
        <f t="array" aca="1" ref="N193" ca="1">_xlfn.IFS(
L193="", "",
TRUE, MIN(M192, ROUND($M$14/ (last_rou_date - $B$2) * (L193-L192), 2) )
)</f>
        <v/>
      </c>
      <c r="P193" s="22" t="str">
        <f t="shared" ca="1" si="6"/>
        <v/>
      </c>
      <c r="Q193" s="14" t="str" cm="1">
        <f t="array" aca="1" ref="Q193" ca="1">_xlfn.IFS(P193="","",
$B$11="Hə", _xlfn.XLOOKUP(DATE(P193, 12, 31), rou_table_dates, rou_table_nbvs,0, 0),
TRUE,  MAX(0, ROUND($M$14 - $M$14/ (last_rou_date - $B$2) * (DATE(P193,12,31) - $B$2), 2) )
)</f>
        <v/>
      </c>
      <c r="R193" s="57" t="str" cm="1">
        <f t="array" aca="1" ref="R193" ca="1">_xlfn.IFS(P193="","",
$B$11="Hə", _xlfn.XLOOKUP(DATE(P193, 12, 31), lease_table_dates, lease_table_balances,0, 0),
TRUE, IFERROR( XNPV($B$6, IF(payment_dates &gt;DATE(P193, 12, 31), payments,  0),  IF(payment_dates &gt;DATE(P193, 12, 31), payment_dates,  DATE(P193, 12, 31))    ),0)
)</f>
        <v/>
      </c>
      <c r="S193" s="14" t="str" cm="1">
        <f t="array" aca="1" ref="S193" ca="1">_xlfn.IFS(P193="","",
TRUE,  MIN( MIN(Q192, $M$14), ROUND($M$14/ (last_rou_date - $B$2) * (DATE(P193,12,31) - MAX($B$2, DATE(P193-1, 12, 31))), 2) )
)</f>
        <v/>
      </c>
      <c r="T193" s="15" t="str" cm="1">
        <f t="array" aca="1" ref="T193" ca="1">_xlfn.IFS(P193="", "",
ISTEXT(R192), R193- (H193 - SUMIFS( lease_table_payments, lease_table_years, P193) -$AG$14 ),
AND(ISNUMBER(R192), R193&lt;&gt;""),   R193- (R192 - SUMIFS( lease_table_payments, lease_table_years, P193) )
)</f>
        <v/>
      </c>
      <c r="U193" s="14"/>
      <c r="V193" s="73">
        <f t="shared" si="8"/>
        <v>180</v>
      </c>
      <c r="W193" s="74" t="str" cm="1">
        <f t="array" ref="W193">_xlfn.IFS(
OR(W192=$B$4, W192=""),"",
TRUE,W192+1
)</f>
        <v/>
      </c>
      <c r="X193" s="75" t="str" cm="1">
        <f t="array" ref="X193">_xlfn.IFS(X192="","",
W193="", "",
AND($B$3="İllik"),DATE(YEAR(X192)+1,MONTH(X192),DAY(X192) ),
AND($B$3="Aylıq", $AH$14="Not end"), EDATE(X192,1),
AND($B$3="Aylıq", $AH$14="End"), EOMONTH(X192,1)
)</f>
        <v/>
      </c>
      <c r="Y193" s="75" t="str" cm="1">
        <f t="array" aca="1" ref="Y193" ca="1">_xlfn.IFS(
AND($B$7="Dövrün əvvəlində", Y192&lt;=last_rou_date), DATE(YEAR(Y192)+1, 12, 31),
AND($B$7="Dövrün sonunda", Y192&lt;=last_payment_date), DATE(YEAR(Y192)+1, 12, 31),
TRUE, ""
)</f>
        <v/>
      </c>
      <c r="Z193" s="75" t="str" cm="1">
        <f t="array" aca="1" ref="Z193" ca="1">_xlfn.IFS(
AND($AN$14="Not year_end", Z192&gt;last_payment_date), "",
AND($AN$14="Year_end", Z192&gt;=last_payment_date), "",
AND($AN$14="Year_end"), DATE(YEAR(Z192+1), 12, 31),
AND($AN$14="Not year_end", MONTH(Z192)=12, DAY(Z192)=31), DATE(YEAR(Z191)+1, MONTH(Z191), DAY(Z191)),
AND($AN$14="Not year_end", OR(MONTH(Z192)&lt;&gt;12, DAY(Z192)&lt;&gt;31) ), DATE(YEAR(Z192), 12, 31)
)</f>
        <v/>
      </c>
      <c r="AA193" s="75" t="str" cm="1">
        <f t="array" aca="1" ref="AA193" ca="1">_xlfn.IFS(AA192="", "",
AND(AA192=last_payment_date, OR(MONTH(AA192)&lt;&gt;12, DAY(AA192)&lt;&gt;31) ), DATE(YEAR(AA192), 12, 31),
AND(MONTH(AA192)=12, DAY(AA192)=31, AA192&gt;=last_payment_date), "",
AND(MONTH(AA192)=12, DAY(AA192)&lt;&gt;31),  EOMONTH(AA192,0),
AND(MONTH(AA192)=12, DAY(AA192)=31, $AH$14="Not end"),  EDATE(AA191,1),
AND($AH$14="Not end"), EDATE(AA192, 1),
AND($AH$14="End"), EOMONTH(AA192, 1)
)</f>
        <v/>
      </c>
      <c r="AB193" s="75" t="str" cm="1">
        <f t="array" aca="1" ref="AB193" ca="1">_xlfn.IFS(AB192="","",
AND(AB192=last_rou_date), "",
AND($B$3="İllik"),DATE(YEAR(AB192)+1,MONTH(AB192),DAY(AB192) ),
AND($B$3="Aylıq", $AH$14="Not end"), EDATE(AB192,1),
AND($B$3="Aylıq", $AH$14="End"), EOMONTH(AB192,1)
)</f>
        <v/>
      </c>
      <c r="AC193" s="75" t="str" cm="1">
        <f t="array" aca="1" ref="AC193" ca="1">_xlfn.IFS(
AND($AN$14="Not year_end", AC192&gt;last_rou_date), "",
AND($AN$14="Year_end", AC192&gt;=last_rou_date), "",
AND($AN$14="Year_end"), DATE(YEAR(AC192+1), 12, 31),
AND($AN$14="Not year_end", MONTH(AC192)=12, DAY(AC192)=31), DATE(YEAR(AC191)+1, MONTH(AC191), DAY(AC191)),
AND($AN$14="Not year_end", OR(MONTH(AC192)&lt;&gt;12, DAY(AC192)&lt;&gt;31) ), DATE(YEAR(AC192), 12, 31)
)</f>
        <v/>
      </c>
      <c r="AD193" s="75" t="str" cm="1">
        <f t="array" aca="1" ref="AD193" ca="1">_xlfn.IFS(AD192="", "",
AND(AD192=last_rou_date, OR(MONTH(AD192)&lt;&gt;12, DAY(AD192)&lt;&gt;31) ), DATE(YEAR(AD192), 12, 31),
AND(MONTH(AD192)=12, DAY(AD192)=31, AD192&gt;=last_rou_date), "",
AND(MONTH(AD192)=12, DAY(AD192)&lt;&gt;31),  EOMONTH(AD192,0),
AND(MONTH(AD192)=12, DAY(AD192)=31, $AH$14="Not end"),  EDATE(AD191,1),
AND($AH$14="Not end"), EDATE(AD192, 1),
AND($AH$14="End"), EOMONTH(AD192, 1)
)</f>
        <v/>
      </c>
      <c r="AE193" s="68" t="str" cm="1">
        <f t="array" ref="AE193">_xlfn.IFS(W193="", "",
AND(W193&gt;0, W193&lt;=$B$4, $C$2="İllik artım, faiz olaraq", $D$2&gt;0, $B$3="İllik"), $B$5*((1+$D$2)^(W193-1)),
AND(W193&gt;0, W193&lt;=$B$4, $C$2="İllik artım, faiz olaraq", $D$2&gt;0, $B$3="Aylıq"), $B$5*((1+$D$2)^ROUNDDOWN((W193-1)/12,0)),
AND(W193=1, $C$2="Aşağıdakı kimi dəyişir", ), $B$5,
AND(W193&gt;1, W193&lt;=$B$4, $C$2="Aşağıdakı kimi dəyişir"), IFERROR(VLOOKUP(W193, $C$4:$D$7, 2, FALSE), AE192),
AND(W193&gt;0, W193&lt;=$B$4), $B$5,
TRUE,0 )</f>
        <v/>
      </c>
      <c r="AF193" s="76" t="str">
        <f t="shared" ca="1" si="7"/>
        <v/>
      </c>
    </row>
    <row r="194" spans="1:32" x14ac:dyDescent="0.4">
      <c r="A194" s="13" t="str" cm="1">
        <f t="array" aca="1" ref="A194" ca="1">_xlfn.IFS(
AND(SUMIFS(lease_table_interest_accruals, lease_table_dates, A193)&gt;0, COUNTIFS($E$14:E193, "Interest accrual", $A$14:A193, A193)=0),  A193,
AND(SUMIFS(lease_table_payments, lease_table_dates, A193)&gt;0, COUNTIFS($E$14:E193, "Payment", $A$14:A193, A193)=0),  A193,
AND(SUMIFS(rou_table_deprs, rou_table_dates, A193)&gt;0, COUNTIFS($E$14:E193, "Depreciation", $A$14:A193, A193)=0),  A193,
TRUE,  IFERROR(INDEX(rou_table_dates,  MATCH(A193, rou_table_dates)+1, ), "")
)</f>
        <v/>
      </c>
      <c r="B194" s="1" t="str" cm="1">
        <f t="array" aca="1" ref="B194" ca="1">_xlfn.IFS(
AND(E194="Payment", A194=$B$2), $AM$14,
E194="Payment", $AM$15,
E194="Interest accrual", $AM$18,
E194="Depreciation", $AM$17,
TRUE, "")</f>
        <v/>
      </c>
      <c r="C194" s="1" t="str" cm="1">
        <f t="array" aca="1" ref="C194" ca="1">_xlfn.IFS(
E194="Payment", $AM$19,
E194="Interest accrual", $AM$15,
E194="Depreciation", $AM$16,
TRUE, "")</f>
        <v/>
      </c>
      <c r="D194" s="14" t="str" cm="1">
        <f t="array" aca="1" ref="D194" ca="1">_xlfn.IFS(
E194="Payment", _xlfn.XLOOKUP(A194, lease_table_dates, lease_table_payments, 0, 0),
E194="Interest accrual", _xlfn.XLOOKUP(A194, lease_table_dates, lease_table_interest_accruals, 0, 0),
E194="Depreciation", _xlfn.XLOOKUP(A194, rou_table_dates, rou_table_deprs, 0, 0),
TRUE, ""
)</f>
        <v/>
      </c>
      <c r="E194" s="7" t="str" cm="1">
        <f t="array" aca="1" ref="E194" ca="1">_xlfn.IFS(
AND(SUMIFS(lease_table_interest_accruals, lease_table_dates, A194)&gt;0, COUNTIFS($E$14:E193, "Interest accrual", $A$14:A193, A194)=0), "Interest accrual",
AND(SUMIFS(lease_table_payments, lease_table_dates, A194)&gt;0, COUNTIFS($E$14:E193, "Payment", $A$14:A193, A194)=0), "Payment",
AND(SUMIFS(rou_table_deprs, rou_table_dates, A194)&gt;0, COUNTIFS($E$14:E193, "Depreciation", $A$14:A193, A194)=0), "Depreciation",
TRUE,  ""
)</f>
        <v/>
      </c>
      <c r="G194" s="13" t="str" cm="1">
        <f t="array" aca="1" ref="G194" ca="1">_xlfn.IFS(
AND($B$11="Hə", $B$3="İllik"), Z194,
AND($B$11="Hə", $B$3="Aylıq"), AA194,
$B$11="Yox", X194)</f>
        <v/>
      </c>
      <c r="H194" s="14" t="str" cm="1">
        <f t="array" aca="1" ref="H194" ca="1">_xlfn.IFS( G194="", "",
TRUE, ROUND( H193+I194-J194, 2) )</f>
        <v/>
      </c>
      <c r="I194" s="14" t="str" cm="1">
        <f t="array" aca="1" ref="I194" ca="1">_xlfn.IFS(G194="", "",
G194=last_payment_date, (J194-H193),
 TRUE,  -  (H193- H193* (1+$B$6)^ (_xlfn.DAYS(G194,G193)/365) )
)</f>
        <v/>
      </c>
      <c r="J194" s="14" t="str" cm="1">
        <f t="array" aca="1" ref="J194" ca="1">_xlfn.IFS(G194="", "",
TRUE, _xlfn.XLOOKUP(G194,  payment_dates, payments,0,0)
)</f>
        <v/>
      </c>
      <c r="L194" s="2" t="str" cm="1">
        <f t="array" aca="1" ref="L194" ca="1">_xlfn.IFS(
AND($B$11="Hə", $B$3="İllik"), AC194,
AND($B$11="Hə", $B$3="Aylıq"), AD194,
$B$11="Yox", AB194)</f>
        <v/>
      </c>
      <c r="M194" s="14" t="str" cm="1">
        <f t="array" aca="1" ref="M194" ca="1">_xlfn.IFS( L194="", "",
(M193-N194)&lt;=0.5, 0,
TRUE,  M193-N194)</f>
        <v/>
      </c>
      <c r="N194" s="15" t="str" cm="1">
        <f t="array" aca="1" ref="N194" ca="1">_xlfn.IFS(
L194="", "",
TRUE, MIN(M193, ROUND($M$14/ (last_rou_date - $B$2) * (L194-L193), 2) )
)</f>
        <v/>
      </c>
      <c r="P194" s="22" t="str">
        <f t="shared" ca="1" si="6"/>
        <v/>
      </c>
      <c r="Q194" s="14" t="str" cm="1">
        <f t="array" aca="1" ref="Q194" ca="1">_xlfn.IFS(P194="","",
$B$11="Hə", _xlfn.XLOOKUP(DATE(P194, 12, 31), rou_table_dates, rou_table_nbvs,0, 0),
TRUE,  MAX(0, ROUND($M$14 - $M$14/ (last_rou_date - $B$2) * (DATE(P194,12,31) - $B$2), 2) )
)</f>
        <v/>
      </c>
      <c r="R194" s="57" t="str" cm="1">
        <f t="array" aca="1" ref="R194" ca="1">_xlfn.IFS(P194="","",
$B$11="Hə", _xlfn.XLOOKUP(DATE(P194, 12, 31), lease_table_dates, lease_table_balances,0, 0),
TRUE, IFERROR( XNPV($B$6, IF(payment_dates &gt;DATE(P194, 12, 31), payments,  0),  IF(payment_dates &gt;DATE(P194, 12, 31), payment_dates,  DATE(P194, 12, 31))    ),0)
)</f>
        <v/>
      </c>
      <c r="S194" s="14" t="str" cm="1">
        <f t="array" aca="1" ref="S194" ca="1">_xlfn.IFS(P194="","",
TRUE,  MIN( MIN(Q193, $M$14), ROUND($M$14/ (last_rou_date - $B$2) * (DATE(P194,12,31) - MAX($B$2, DATE(P194-1, 12, 31))), 2) )
)</f>
        <v/>
      </c>
      <c r="T194" s="15" t="str" cm="1">
        <f t="array" aca="1" ref="T194" ca="1">_xlfn.IFS(P194="", "",
ISTEXT(R193), R194- (H194 - SUMIFS( lease_table_payments, lease_table_years, P194) -$AG$14 ),
AND(ISNUMBER(R193), R194&lt;&gt;""),   R194- (R193 - SUMIFS( lease_table_payments, lease_table_years, P194) )
)</f>
        <v/>
      </c>
      <c r="U194" s="14"/>
      <c r="V194" s="73">
        <f t="shared" si="8"/>
        <v>181</v>
      </c>
      <c r="W194" s="74" t="str" cm="1">
        <f t="array" ref="W194">_xlfn.IFS(
OR(W193=$B$4, W193=""),"",
TRUE,W193+1
)</f>
        <v/>
      </c>
      <c r="X194" s="75" t="str" cm="1">
        <f t="array" ref="X194">_xlfn.IFS(X193="","",
W194="", "",
AND($B$3="İllik"),DATE(YEAR(X193)+1,MONTH(X193),DAY(X193) ),
AND($B$3="Aylıq", $AH$14="Not end"), EDATE(X193,1),
AND($B$3="Aylıq", $AH$14="End"), EOMONTH(X193,1)
)</f>
        <v/>
      </c>
      <c r="Y194" s="75" t="str" cm="1">
        <f t="array" aca="1" ref="Y194" ca="1">_xlfn.IFS(
AND($B$7="Dövrün əvvəlində", Y193&lt;=last_rou_date), DATE(YEAR(Y193)+1, 12, 31),
AND($B$7="Dövrün sonunda", Y193&lt;=last_payment_date), DATE(YEAR(Y193)+1, 12, 31),
TRUE, ""
)</f>
        <v/>
      </c>
      <c r="Z194" s="75" t="str" cm="1">
        <f t="array" aca="1" ref="Z194" ca="1">_xlfn.IFS(
AND($AN$14="Not year_end", Z193&gt;last_payment_date), "",
AND($AN$14="Year_end", Z193&gt;=last_payment_date), "",
AND($AN$14="Year_end"), DATE(YEAR(Z193+1), 12, 31),
AND($AN$14="Not year_end", MONTH(Z193)=12, DAY(Z193)=31), DATE(YEAR(Z192)+1, MONTH(Z192), DAY(Z192)),
AND($AN$14="Not year_end", OR(MONTH(Z193)&lt;&gt;12, DAY(Z193)&lt;&gt;31) ), DATE(YEAR(Z193), 12, 31)
)</f>
        <v/>
      </c>
      <c r="AA194" s="75" t="str" cm="1">
        <f t="array" aca="1" ref="AA194" ca="1">_xlfn.IFS(AA193="", "",
AND(AA193=last_payment_date, OR(MONTH(AA193)&lt;&gt;12, DAY(AA193)&lt;&gt;31) ), DATE(YEAR(AA193), 12, 31),
AND(MONTH(AA193)=12, DAY(AA193)=31, AA193&gt;=last_payment_date), "",
AND(MONTH(AA193)=12, DAY(AA193)&lt;&gt;31),  EOMONTH(AA193,0),
AND(MONTH(AA193)=12, DAY(AA193)=31, $AH$14="Not end"),  EDATE(AA192,1),
AND($AH$14="Not end"), EDATE(AA193, 1),
AND($AH$14="End"), EOMONTH(AA193, 1)
)</f>
        <v/>
      </c>
      <c r="AB194" s="75" t="str" cm="1">
        <f t="array" aca="1" ref="AB194" ca="1">_xlfn.IFS(AB193="","",
AND(AB193=last_rou_date), "",
AND($B$3="İllik"),DATE(YEAR(AB193)+1,MONTH(AB193),DAY(AB193) ),
AND($B$3="Aylıq", $AH$14="Not end"), EDATE(AB193,1),
AND($B$3="Aylıq", $AH$14="End"), EOMONTH(AB193,1)
)</f>
        <v/>
      </c>
      <c r="AC194" s="75" t="str" cm="1">
        <f t="array" aca="1" ref="AC194" ca="1">_xlfn.IFS(
AND($AN$14="Not year_end", AC193&gt;last_rou_date), "",
AND($AN$14="Year_end", AC193&gt;=last_rou_date), "",
AND($AN$14="Year_end"), DATE(YEAR(AC193+1), 12, 31),
AND($AN$14="Not year_end", MONTH(AC193)=12, DAY(AC193)=31), DATE(YEAR(AC192)+1, MONTH(AC192), DAY(AC192)),
AND($AN$14="Not year_end", OR(MONTH(AC193)&lt;&gt;12, DAY(AC193)&lt;&gt;31) ), DATE(YEAR(AC193), 12, 31)
)</f>
        <v/>
      </c>
      <c r="AD194" s="75" t="str" cm="1">
        <f t="array" aca="1" ref="AD194" ca="1">_xlfn.IFS(AD193="", "",
AND(AD193=last_rou_date, OR(MONTH(AD193)&lt;&gt;12, DAY(AD193)&lt;&gt;31) ), DATE(YEAR(AD193), 12, 31),
AND(MONTH(AD193)=12, DAY(AD193)=31, AD193&gt;=last_rou_date), "",
AND(MONTH(AD193)=12, DAY(AD193)&lt;&gt;31),  EOMONTH(AD193,0),
AND(MONTH(AD193)=12, DAY(AD193)=31, $AH$14="Not end"),  EDATE(AD192,1),
AND($AH$14="Not end"), EDATE(AD193, 1),
AND($AH$14="End"), EOMONTH(AD193, 1)
)</f>
        <v/>
      </c>
      <c r="AE194" s="68" t="str" cm="1">
        <f t="array" ref="AE194">_xlfn.IFS(W194="", "",
AND(W194&gt;0, W194&lt;=$B$4, $C$2="İllik artım, faiz olaraq", $D$2&gt;0, $B$3="İllik"), $B$5*((1+$D$2)^(W194-1)),
AND(W194&gt;0, W194&lt;=$B$4, $C$2="İllik artım, faiz olaraq", $D$2&gt;0, $B$3="Aylıq"), $B$5*((1+$D$2)^ROUNDDOWN((W194-1)/12,0)),
AND(W194=1, $C$2="Aşağıdakı kimi dəyişir", ), $B$5,
AND(W194&gt;1, W194&lt;=$B$4, $C$2="Aşağıdakı kimi dəyişir"), IFERROR(VLOOKUP(W194, $C$4:$D$7, 2, FALSE), AE193),
AND(W194&gt;0, W194&lt;=$B$4), $B$5,
TRUE,0 )</f>
        <v/>
      </c>
      <c r="AF194" s="76" t="str">
        <f t="shared" ca="1" si="7"/>
        <v/>
      </c>
    </row>
    <row r="195" spans="1:32" x14ac:dyDescent="0.4">
      <c r="A195" s="13" t="str" cm="1">
        <f t="array" aca="1" ref="A195" ca="1">_xlfn.IFS(
AND(SUMIFS(lease_table_interest_accruals, lease_table_dates, A194)&gt;0, COUNTIFS($E$14:E194, "Interest accrual", $A$14:A194, A194)=0),  A194,
AND(SUMIFS(lease_table_payments, lease_table_dates, A194)&gt;0, COUNTIFS($E$14:E194, "Payment", $A$14:A194, A194)=0),  A194,
AND(SUMIFS(rou_table_deprs, rou_table_dates, A194)&gt;0, COUNTIFS($E$14:E194, "Depreciation", $A$14:A194, A194)=0),  A194,
TRUE,  IFERROR(INDEX(rou_table_dates,  MATCH(A194, rou_table_dates)+1, ), "")
)</f>
        <v/>
      </c>
      <c r="B195" s="1" t="str" cm="1">
        <f t="array" aca="1" ref="B195" ca="1">_xlfn.IFS(
AND(E195="Payment", A195=$B$2), $AM$14,
E195="Payment", $AM$15,
E195="Interest accrual", $AM$18,
E195="Depreciation", $AM$17,
TRUE, "")</f>
        <v/>
      </c>
      <c r="C195" s="1" t="str" cm="1">
        <f t="array" aca="1" ref="C195" ca="1">_xlfn.IFS(
E195="Payment", $AM$19,
E195="Interest accrual", $AM$15,
E195="Depreciation", $AM$16,
TRUE, "")</f>
        <v/>
      </c>
      <c r="D195" s="14" t="str" cm="1">
        <f t="array" aca="1" ref="D195" ca="1">_xlfn.IFS(
E195="Payment", _xlfn.XLOOKUP(A195, lease_table_dates, lease_table_payments, 0, 0),
E195="Interest accrual", _xlfn.XLOOKUP(A195, lease_table_dates, lease_table_interest_accruals, 0, 0),
E195="Depreciation", _xlfn.XLOOKUP(A195, rou_table_dates, rou_table_deprs, 0, 0),
TRUE, ""
)</f>
        <v/>
      </c>
      <c r="E195" s="7" t="str" cm="1">
        <f t="array" aca="1" ref="E195" ca="1">_xlfn.IFS(
AND(SUMIFS(lease_table_interest_accruals, lease_table_dates, A195)&gt;0, COUNTIFS($E$14:E194, "Interest accrual", $A$14:A194, A195)=0), "Interest accrual",
AND(SUMIFS(lease_table_payments, lease_table_dates, A195)&gt;0, COUNTIFS($E$14:E194, "Payment", $A$14:A194, A195)=0), "Payment",
AND(SUMIFS(rou_table_deprs, rou_table_dates, A195)&gt;0, COUNTIFS($E$14:E194, "Depreciation", $A$14:A194, A195)=0), "Depreciation",
TRUE,  ""
)</f>
        <v/>
      </c>
      <c r="G195" s="13" t="str" cm="1">
        <f t="array" aca="1" ref="G195" ca="1">_xlfn.IFS(
AND($B$11="Hə", $B$3="İllik"), Z195,
AND($B$11="Hə", $B$3="Aylıq"), AA195,
$B$11="Yox", X195)</f>
        <v/>
      </c>
      <c r="H195" s="14" t="str" cm="1">
        <f t="array" aca="1" ref="H195" ca="1">_xlfn.IFS( G195="", "",
TRUE, ROUND( H194+I195-J195, 2) )</f>
        <v/>
      </c>
      <c r="I195" s="14" t="str" cm="1">
        <f t="array" aca="1" ref="I195" ca="1">_xlfn.IFS(G195="", "",
G195=last_payment_date, (J195-H194),
 TRUE,  -  (H194- H194* (1+$B$6)^ (_xlfn.DAYS(G195,G194)/365) )
)</f>
        <v/>
      </c>
      <c r="J195" s="14" t="str" cm="1">
        <f t="array" aca="1" ref="J195" ca="1">_xlfn.IFS(G195="", "",
TRUE, _xlfn.XLOOKUP(G195,  payment_dates, payments,0,0)
)</f>
        <v/>
      </c>
      <c r="L195" s="2" t="str" cm="1">
        <f t="array" aca="1" ref="L195" ca="1">_xlfn.IFS(
AND($B$11="Hə", $B$3="İllik"), AC195,
AND($B$11="Hə", $B$3="Aylıq"), AD195,
$B$11="Yox", AB195)</f>
        <v/>
      </c>
      <c r="M195" s="14" t="str" cm="1">
        <f t="array" aca="1" ref="M195" ca="1">_xlfn.IFS( L195="", "",
(M194-N195)&lt;=0.5, 0,
TRUE,  M194-N195)</f>
        <v/>
      </c>
      <c r="N195" s="15" t="str" cm="1">
        <f t="array" aca="1" ref="N195" ca="1">_xlfn.IFS(
L195="", "",
TRUE, MIN(M194, ROUND($M$14/ (last_rou_date - $B$2) * (L195-L194), 2) )
)</f>
        <v/>
      </c>
      <c r="P195" s="22" t="str">
        <f t="shared" ca="1" si="6"/>
        <v/>
      </c>
      <c r="Q195" s="14" t="str" cm="1">
        <f t="array" aca="1" ref="Q195" ca="1">_xlfn.IFS(P195="","",
$B$11="Hə", _xlfn.XLOOKUP(DATE(P195, 12, 31), rou_table_dates, rou_table_nbvs,0, 0),
TRUE,  MAX(0, ROUND($M$14 - $M$14/ (last_rou_date - $B$2) * (DATE(P195,12,31) - $B$2), 2) )
)</f>
        <v/>
      </c>
      <c r="R195" s="57" t="str" cm="1">
        <f t="array" aca="1" ref="R195" ca="1">_xlfn.IFS(P195="","",
$B$11="Hə", _xlfn.XLOOKUP(DATE(P195, 12, 31), lease_table_dates, lease_table_balances,0, 0),
TRUE, IFERROR( XNPV($B$6, IF(payment_dates &gt;DATE(P195, 12, 31), payments,  0),  IF(payment_dates &gt;DATE(P195, 12, 31), payment_dates,  DATE(P195, 12, 31))    ),0)
)</f>
        <v/>
      </c>
      <c r="S195" s="14" t="str" cm="1">
        <f t="array" aca="1" ref="S195" ca="1">_xlfn.IFS(P195="","",
TRUE,  MIN( MIN(Q194, $M$14), ROUND($M$14/ (last_rou_date - $B$2) * (DATE(P195,12,31) - MAX($B$2, DATE(P195-1, 12, 31))), 2) )
)</f>
        <v/>
      </c>
      <c r="T195" s="15" t="str" cm="1">
        <f t="array" aca="1" ref="T195" ca="1">_xlfn.IFS(P195="", "",
ISTEXT(R194), R195- (H195 - SUMIFS( lease_table_payments, lease_table_years, P195) -$AG$14 ),
AND(ISNUMBER(R194), R195&lt;&gt;""),   R195- (R194 - SUMIFS( lease_table_payments, lease_table_years, P195) )
)</f>
        <v/>
      </c>
      <c r="U195" s="14"/>
      <c r="V195" s="73">
        <f t="shared" si="8"/>
        <v>182</v>
      </c>
      <c r="W195" s="74" t="str" cm="1">
        <f t="array" ref="W195">_xlfn.IFS(
OR(W194=$B$4, W194=""),"",
TRUE,W194+1
)</f>
        <v/>
      </c>
      <c r="X195" s="75" t="str" cm="1">
        <f t="array" ref="X195">_xlfn.IFS(X194="","",
W195="", "",
AND($B$3="İllik"),DATE(YEAR(X194)+1,MONTH(X194),DAY(X194) ),
AND($B$3="Aylıq", $AH$14="Not end"), EDATE(X194,1),
AND($B$3="Aylıq", $AH$14="End"), EOMONTH(X194,1)
)</f>
        <v/>
      </c>
      <c r="Y195" s="75" t="str" cm="1">
        <f t="array" aca="1" ref="Y195" ca="1">_xlfn.IFS(
AND($B$7="Dövrün əvvəlində", Y194&lt;=last_rou_date), DATE(YEAR(Y194)+1, 12, 31),
AND($B$7="Dövrün sonunda", Y194&lt;=last_payment_date), DATE(YEAR(Y194)+1, 12, 31),
TRUE, ""
)</f>
        <v/>
      </c>
      <c r="Z195" s="75" t="str" cm="1">
        <f t="array" aca="1" ref="Z195" ca="1">_xlfn.IFS(
AND($AN$14="Not year_end", Z194&gt;last_payment_date), "",
AND($AN$14="Year_end", Z194&gt;=last_payment_date), "",
AND($AN$14="Year_end"), DATE(YEAR(Z194+1), 12, 31),
AND($AN$14="Not year_end", MONTH(Z194)=12, DAY(Z194)=31), DATE(YEAR(Z193)+1, MONTH(Z193), DAY(Z193)),
AND($AN$14="Not year_end", OR(MONTH(Z194)&lt;&gt;12, DAY(Z194)&lt;&gt;31) ), DATE(YEAR(Z194), 12, 31)
)</f>
        <v/>
      </c>
      <c r="AA195" s="75" t="str" cm="1">
        <f t="array" aca="1" ref="AA195" ca="1">_xlfn.IFS(AA194="", "",
AND(AA194=last_payment_date, OR(MONTH(AA194)&lt;&gt;12, DAY(AA194)&lt;&gt;31) ), DATE(YEAR(AA194), 12, 31),
AND(MONTH(AA194)=12, DAY(AA194)=31, AA194&gt;=last_payment_date), "",
AND(MONTH(AA194)=12, DAY(AA194)&lt;&gt;31),  EOMONTH(AA194,0),
AND(MONTH(AA194)=12, DAY(AA194)=31, $AH$14="Not end"),  EDATE(AA193,1),
AND($AH$14="Not end"), EDATE(AA194, 1),
AND($AH$14="End"), EOMONTH(AA194, 1)
)</f>
        <v/>
      </c>
      <c r="AB195" s="75" t="str" cm="1">
        <f t="array" aca="1" ref="AB195" ca="1">_xlfn.IFS(AB194="","",
AND(AB194=last_rou_date), "",
AND($B$3="İllik"),DATE(YEAR(AB194)+1,MONTH(AB194),DAY(AB194) ),
AND($B$3="Aylıq", $AH$14="Not end"), EDATE(AB194,1),
AND($B$3="Aylıq", $AH$14="End"), EOMONTH(AB194,1)
)</f>
        <v/>
      </c>
      <c r="AC195" s="75" t="str" cm="1">
        <f t="array" aca="1" ref="AC195" ca="1">_xlfn.IFS(
AND($AN$14="Not year_end", AC194&gt;last_rou_date), "",
AND($AN$14="Year_end", AC194&gt;=last_rou_date), "",
AND($AN$14="Year_end"), DATE(YEAR(AC194+1), 12, 31),
AND($AN$14="Not year_end", MONTH(AC194)=12, DAY(AC194)=31), DATE(YEAR(AC193)+1, MONTH(AC193), DAY(AC193)),
AND($AN$14="Not year_end", OR(MONTH(AC194)&lt;&gt;12, DAY(AC194)&lt;&gt;31) ), DATE(YEAR(AC194), 12, 31)
)</f>
        <v/>
      </c>
      <c r="AD195" s="75" t="str" cm="1">
        <f t="array" aca="1" ref="AD195" ca="1">_xlfn.IFS(AD194="", "",
AND(AD194=last_rou_date, OR(MONTH(AD194)&lt;&gt;12, DAY(AD194)&lt;&gt;31) ), DATE(YEAR(AD194), 12, 31),
AND(MONTH(AD194)=12, DAY(AD194)=31, AD194&gt;=last_rou_date), "",
AND(MONTH(AD194)=12, DAY(AD194)&lt;&gt;31),  EOMONTH(AD194,0),
AND(MONTH(AD194)=12, DAY(AD194)=31, $AH$14="Not end"),  EDATE(AD193,1),
AND($AH$14="Not end"), EDATE(AD194, 1),
AND($AH$14="End"), EOMONTH(AD194, 1)
)</f>
        <v/>
      </c>
      <c r="AE195" s="68" t="str" cm="1">
        <f t="array" ref="AE195">_xlfn.IFS(W195="", "",
AND(W195&gt;0, W195&lt;=$B$4, $C$2="İllik artım, faiz olaraq", $D$2&gt;0, $B$3="İllik"), $B$5*((1+$D$2)^(W195-1)),
AND(W195&gt;0, W195&lt;=$B$4, $C$2="İllik artım, faiz olaraq", $D$2&gt;0, $B$3="Aylıq"), $B$5*((1+$D$2)^ROUNDDOWN((W195-1)/12,0)),
AND(W195=1, $C$2="Aşağıdakı kimi dəyişir", ), $B$5,
AND(W195&gt;1, W195&lt;=$B$4, $C$2="Aşağıdakı kimi dəyişir"), IFERROR(VLOOKUP(W195, $C$4:$D$7, 2, FALSE), AE194),
AND(W195&gt;0, W195&lt;=$B$4), $B$5,
TRUE,0 )</f>
        <v/>
      </c>
      <c r="AF195" s="76" t="str">
        <f t="shared" ca="1" si="7"/>
        <v/>
      </c>
    </row>
    <row r="196" spans="1:32" x14ac:dyDescent="0.4">
      <c r="A196" s="13" t="str" cm="1">
        <f t="array" aca="1" ref="A196" ca="1">_xlfn.IFS(
AND(SUMIFS(lease_table_interest_accruals, lease_table_dates, A195)&gt;0, COUNTIFS($E$14:E195, "Interest accrual", $A$14:A195, A195)=0),  A195,
AND(SUMIFS(lease_table_payments, lease_table_dates, A195)&gt;0, COUNTIFS($E$14:E195, "Payment", $A$14:A195, A195)=0),  A195,
AND(SUMIFS(rou_table_deprs, rou_table_dates, A195)&gt;0, COUNTIFS($E$14:E195, "Depreciation", $A$14:A195, A195)=0),  A195,
TRUE,  IFERROR(INDEX(rou_table_dates,  MATCH(A195, rou_table_dates)+1, ), "")
)</f>
        <v/>
      </c>
      <c r="B196" s="1" t="str" cm="1">
        <f t="array" aca="1" ref="B196" ca="1">_xlfn.IFS(
AND(E196="Payment", A196=$B$2), $AM$14,
E196="Payment", $AM$15,
E196="Interest accrual", $AM$18,
E196="Depreciation", $AM$17,
TRUE, "")</f>
        <v/>
      </c>
      <c r="C196" s="1" t="str" cm="1">
        <f t="array" aca="1" ref="C196" ca="1">_xlfn.IFS(
E196="Payment", $AM$19,
E196="Interest accrual", $AM$15,
E196="Depreciation", $AM$16,
TRUE, "")</f>
        <v/>
      </c>
      <c r="D196" s="14" t="str" cm="1">
        <f t="array" aca="1" ref="D196" ca="1">_xlfn.IFS(
E196="Payment", _xlfn.XLOOKUP(A196, lease_table_dates, lease_table_payments, 0, 0),
E196="Interest accrual", _xlfn.XLOOKUP(A196, lease_table_dates, lease_table_interest_accruals, 0, 0),
E196="Depreciation", _xlfn.XLOOKUP(A196, rou_table_dates, rou_table_deprs, 0, 0),
TRUE, ""
)</f>
        <v/>
      </c>
      <c r="E196" s="7" t="str" cm="1">
        <f t="array" aca="1" ref="E196" ca="1">_xlfn.IFS(
AND(SUMIFS(lease_table_interest_accruals, lease_table_dates, A196)&gt;0, COUNTIFS($E$14:E195, "Interest accrual", $A$14:A195, A196)=0), "Interest accrual",
AND(SUMIFS(lease_table_payments, lease_table_dates, A196)&gt;0, COUNTIFS($E$14:E195, "Payment", $A$14:A195, A196)=0), "Payment",
AND(SUMIFS(rou_table_deprs, rou_table_dates, A196)&gt;0, COUNTIFS($E$14:E195, "Depreciation", $A$14:A195, A196)=0), "Depreciation",
TRUE,  ""
)</f>
        <v/>
      </c>
      <c r="G196" s="13" t="str" cm="1">
        <f t="array" aca="1" ref="G196" ca="1">_xlfn.IFS(
AND($B$11="Hə", $B$3="İllik"), Z196,
AND($B$11="Hə", $B$3="Aylıq"), AA196,
$B$11="Yox", X196)</f>
        <v/>
      </c>
      <c r="H196" s="14" t="str" cm="1">
        <f t="array" aca="1" ref="H196" ca="1">_xlfn.IFS( G196="", "",
TRUE, ROUND( H195+I196-J196, 2) )</f>
        <v/>
      </c>
      <c r="I196" s="14" t="str" cm="1">
        <f t="array" aca="1" ref="I196" ca="1">_xlfn.IFS(G196="", "",
G196=last_payment_date, (J196-H195),
 TRUE,  -  (H195- H195* (1+$B$6)^ (_xlfn.DAYS(G196,G195)/365) )
)</f>
        <v/>
      </c>
      <c r="J196" s="14" t="str" cm="1">
        <f t="array" aca="1" ref="J196" ca="1">_xlfn.IFS(G196="", "",
TRUE, _xlfn.XLOOKUP(G196,  payment_dates, payments,0,0)
)</f>
        <v/>
      </c>
      <c r="L196" s="2" t="str" cm="1">
        <f t="array" aca="1" ref="L196" ca="1">_xlfn.IFS(
AND($B$11="Hə", $B$3="İllik"), AC196,
AND($B$11="Hə", $B$3="Aylıq"), AD196,
$B$11="Yox", AB196)</f>
        <v/>
      </c>
      <c r="M196" s="14" t="str" cm="1">
        <f t="array" aca="1" ref="M196" ca="1">_xlfn.IFS( L196="", "",
(M195-N196)&lt;=0.5, 0,
TRUE,  M195-N196)</f>
        <v/>
      </c>
      <c r="N196" s="15" t="str" cm="1">
        <f t="array" aca="1" ref="N196" ca="1">_xlfn.IFS(
L196="", "",
TRUE, MIN(M195, ROUND($M$14/ (last_rou_date - $B$2) * (L196-L195), 2) )
)</f>
        <v/>
      </c>
      <c r="P196" s="22" t="str">
        <f t="shared" ca="1" si="6"/>
        <v/>
      </c>
      <c r="Q196" s="14" t="str" cm="1">
        <f t="array" aca="1" ref="Q196" ca="1">_xlfn.IFS(P196="","",
$B$11="Hə", _xlfn.XLOOKUP(DATE(P196, 12, 31), rou_table_dates, rou_table_nbvs,0, 0),
TRUE,  MAX(0, ROUND($M$14 - $M$14/ (last_rou_date - $B$2) * (DATE(P196,12,31) - $B$2), 2) )
)</f>
        <v/>
      </c>
      <c r="R196" s="57" t="str" cm="1">
        <f t="array" aca="1" ref="R196" ca="1">_xlfn.IFS(P196="","",
$B$11="Hə", _xlfn.XLOOKUP(DATE(P196, 12, 31), lease_table_dates, lease_table_balances,0, 0),
TRUE, IFERROR( XNPV($B$6, IF(payment_dates &gt;DATE(P196, 12, 31), payments,  0),  IF(payment_dates &gt;DATE(P196, 12, 31), payment_dates,  DATE(P196, 12, 31))    ),0)
)</f>
        <v/>
      </c>
      <c r="S196" s="14" t="str" cm="1">
        <f t="array" aca="1" ref="S196" ca="1">_xlfn.IFS(P196="","",
TRUE,  MIN( MIN(Q195, $M$14), ROUND($M$14/ (last_rou_date - $B$2) * (DATE(P196,12,31) - MAX($B$2, DATE(P196-1, 12, 31))), 2) )
)</f>
        <v/>
      </c>
      <c r="T196" s="15" t="str" cm="1">
        <f t="array" aca="1" ref="T196" ca="1">_xlfn.IFS(P196="", "",
ISTEXT(R195), R196- (H196 - SUMIFS( lease_table_payments, lease_table_years, P196) -$AG$14 ),
AND(ISNUMBER(R195), R196&lt;&gt;""),   R196- (R195 - SUMIFS( lease_table_payments, lease_table_years, P196) )
)</f>
        <v/>
      </c>
      <c r="U196" s="14"/>
      <c r="V196" s="73">
        <f t="shared" si="8"/>
        <v>183</v>
      </c>
      <c r="W196" s="74" t="str" cm="1">
        <f t="array" ref="W196">_xlfn.IFS(
OR(W195=$B$4, W195=""),"",
TRUE,W195+1
)</f>
        <v/>
      </c>
      <c r="X196" s="75" t="str" cm="1">
        <f t="array" ref="X196">_xlfn.IFS(X195="","",
W196="", "",
AND($B$3="İllik"),DATE(YEAR(X195)+1,MONTH(X195),DAY(X195) ),
AND($B$3="Aylıq", $AH$14="Not end"), EDATE(X195,1),
AND($B$3="Aylıq", $AH$14="End"), EOMONTH(X195,1)
)</f>
        <v/>
      </c>
      <c r="Y196" s="75" t="str" cm="1">
        <f t="array" aca="1" ref="Y196" ca="1">_xlfn.IFS(
AND($B$7="Dövrün əvvəlində", Y195&lt;=last_rou_date), DATE(YEAR(Y195)+1, 12, 31),
AND($B$7="Dövrün sonunda", Y195&lt;=last_payment_date), DATE(YEAR(Y195)+1, 12, 31),
TRUE, ""
)</f>
        <v/>
      </c>
      <c r="Z196" s="75" t="str" cm="1">
        <f t="array" aca="1" ref="Z196" ca="1">_xlfn.IFS(
AND($AN$14="Not year_end", Z195&gt;last_payment_date), "",
AND($AN$14="Year_end", Z195&gt;=last_payment_date), "",
AND($AN$14="Year_end"), DATE(YEAR(Z195+1), 12, 31),
AND($AN$14="Not year_end", MONTH(Z195)=12, DAY(Z195)=31), DATE(YEAR(Z194)+1, MONTH(Z194), DAY(Z194)),
AND($AN$14="Not year_end", OR(MONTH(Z195)&lt;&gt;12, DAY(Z195)&lt;&gt;31) ), DATE(YEAR(Z195), 12, 31)
)</f>
        <v/>
      </c>
      <c r="AA196" s="75" t="str" cm="1">
        <f t="array" aca="1" ref="AA196" ca="1">_xlfn.IFS(AA195="", "",
AND(AA195=last_payment_date, OR(MONTH(AA195)&lt;&gt;12, DAY(AA195)&lt;&gt;31) ), DATE(YEAR(AA195), 12, 31),
AND(MONTH(AA195)=12, DAY(AA195)=31, AA195&gt;=last_payment_date), "",
AND(MONTH(AA195)=12, DAY(AA195)&lt;&gt;31),  EOMONTH(AA195,0),
AND(MONTH(AA195)=12, DAY(AA195)=31, $AH$14="Not end"),  EDATE(AA194,1),
AND($AH$14="Not end"), EDATE(AA195, 1),
AND($AH$14="End"), EOMONTH(AA195, 1)
)</f>
        <v/>
      </c>
      <c r="AB196" s="75" t="str" cm="1">
        <f t="array" aca="1" ref="AB196" ca="1">_xlfn.IFS(AB195="","",
AND(AB195=last_rou_date), "",
AND($B$3="İllik"),DATE(YEAR(AB195)+1,MONTH(AB195),DAY(AB195) ),
AND($B$3="Aylıq", $AH$14="Not end"), EDATE(AB195,1),
AND($B$3="Aylıq", $AH$14="End"), EOMONTH(AB195,1)
)</f>
        <v/>
      </c>
      <c r="AC196" s="75" t="str" cm="1">
        <f t="array" aca="1" ref="AC196" ca="1">_xlfn.IFS(
AND($AN$14="Not year_end", AC195&gt;last_rou_date), "",
AND($AN$14="Year_end", AC195&gt;=last_rou_date), "",
AND($AN$14="Year_end"), DATE(YEAR(AC195+1), 12, 31),
AND($AN$14="Not year_end", MONTH(AC195)=12, DAY(AC195)=31), DATE(YEAR(AC194)+1, MONTH(AC194), DAY(AC194)),
AND($AN$14="Not year_end", OR(MONTH(AC195)&lt;&gt;12, DAY(AC195)&lt;&gt;31) ), DATE(YEAR(AC195), 12, 31)
)</f>
        <v/>
      </c>
      <c r="AD196" s="75" t="str" cm="1">
        <f t="array" aca="1" ref="AD196" ca="1">_xlfn.IFS(AD195="", "",
AND(AD195=last_rou_date, OR(MONTH(AD195)&lt;&gt;12, DAY(AD195)&lt;&gt;31) ), DATE(YEAR(AD195), 12, 31),
AND(MONTH(AD195)=12, DAY(AD195)=31, AD195&gt;=last_rou_date), "",
AND(MONTH(AD195)=12, DAY(AD195)&lt;&gt;31),  EOMONTH(AD195,0),
AND(MONTH(AD195)=12, DAY(AD195)=31, $AH$14="Not end"),  EDATE(AD194,1),
AND($AH$14="Not end"), EDATE(AD195, 1),
AND($AH$14="End"), EOMONTH(AD195, 1)
)</f>
        <v/>
      </c>
      <c r="AE196" s="68" t="str" cm="1">
        <f t="array" ref="AE196">_xlfn.IFS(W196="", "",
AND(W196&gt;0, W196&lt;=$B$4, $C$2="İllik artım, faiz olaraq", $D$2&gt;0, $B$3="İllik"), $B$5*((1+$D$2)^(W196-1)),
AND(W196&gt;0, W196&lt;=$B$4, $C$2="İllik artım, faiz olaraq", $D$2&gt;0, $B$3="Aylıq"), $B$5*((1+$D$2)^ROUNDDOWN((W196-1)/12,0)),
AND(W196=1, $C$2="Aşağıdakı kimi dəyişir", ), $B$5,
AND(W196&gt;1, W196&lt;=$B$4, $C$2="Aşağıdakı kimi dəyişir"), IFERROR(VLOOKUP(W196, $C$4:$D$7, 2, FALSE), AE195),
AND(W196&gt;0, W196&lt;=$B$4), $B$5,
TRUE,0 )</f>
        <v/>
      </c>
      <c r="AF196" s="76" t="str">
        <f t="shared" ca="1" si="7"/>
        <v/>
      </c>
    </row>
    <row r="197" spans="1:32" x14ac:dyDescent="0.4">
      <c r="A197" s="13" t="str" cm="1">
        <f t="array" aca="1" ref="A197" ca="1">_xlfn.IFS(
AND(SUMIFS(lease_table_interest_accruals, lease_table_dates, A196)&gt;0, COUNTIFS($E$14:E196, "Interest accrual", $A$14:A196, A196)=0),  A196,
AND(SUMIFS(lease_table_payments, lease_table_dates, A196)&gt;0, COUNTIFS($E$14:E196, "Payment", $A$14:A196, A196)=0),  A196,
AND(SUMIFS(rou_table_deprs, rou_table_dates, A196)&gt;0, COUNTIFS($E$14:E196, "Depreciation", $A$14:A196, A196)=0),  A196,
TRUE,  IFERROR(INDEX(rou_table_dates,  MATCH(A196, rou_table_dates)+1, ), "")
)</f>
        <v/>
      </c>
      <c r="B197" s="1" t="str" cm="1">
        <f t="array" aca="1" ref="B197" ca="1">_xlfn.IFS(
AND(E197="Payment", A197=$B$2), $AM$14,
E197="Payment", $AM$15,
E197="Interest accrual", $AM$18,
E197="Depreciation", $AM$17,
TRUE, "")</f>
        <v/>
      </c>
      <c r="C197" s="1" t="str" cm="1">
        <f t="array" aca="1" ref="C197" ca="1">_xlfn.IFS(
E197="Payment", $AM$19,
E197="Interest accrual", $AM$15,
E197="Depreciation", $AM$16,
TRUE, "")</f>
        <v/>
      </c>
      <c r="D197" s="14" t="str" cm="1">
        <f t="array" aca="1" ref="D197" ca="1">_xlfn.IFS(
E197="Payment", _xlfn.XLOOKUP(A197, lease_table_dates, lease_table_payments, 0, 0),
E197="Interest accrual", _xlfn.XLOOKUP(A197, lease_table_dates, lease_table_interest_accruals, 0, 0),
E197="Depreciation", _xlfn.XLOOKUP(A197, rou_table_dates, rou_table_deprs, 0, 0),
TRUE, ""
)</f>
        <v/>
      </c>
      <c r="E197" s="7" t="str" cm="1">
        <f t="array" aca="1" ref="E197" ca="1">_xlfn.IFS(
AND(SUMIFS(lease_table_interest_accruals, lease_table_dates, A197)&gt;0, COUNTIFS($E$14:E196, "Interest accrual", $A$14:A196, A197)=0), "Interest accrual",
AND(SUMIFS(lease_table_payments, lease_table_dates, A197)&gt;0, COUNTIFS($E$14:E196, "Payment", $A$14:A196, A197)=0), "Payment",
AND(SUMIFS(rou_table_deprs, rou_table_dates, A197)&gt;0, COUNTIFS($E$14:E196, "Depreciation", $A$14:A196, A197)=0), "Depreciation",
TRUE,  ""
)</f>
        <v/>
      </c>
      <c r="G197" s="13" t="str" cm="1">
        <f t="array" aca="1" ref="G197" ca="1">_xlfn.IFS(
AND($B$11="Hə", $B$3="İllik"), Z197,
AND($B$11="Hə", $B$3="Aylıq"), AA197,
$B$11="Yox", X197)</f>
        <v/>
      </c>
      <c r="H197" s="14" t="str" cm="1">
        <f t="array" aca="1" ref="H197" ca="1">_xlfn.IFS( G197="", "",
TRUE, ROUND( H196+I197-J197, 2) )</f>
        <v/>
      </c>
      <c r="I197" s="14" t="str" cm="1">
        <f t="array" aca="1" ref="I197" ca="1">_xlfn.IFS(G197="", "",
G197=last_payment_date, (J197-H196),
 TRUE,  -  (H196- H196* (1+$B$6)^ (_xlfn.DAYS(G197,G196)/365) )
)</f>
        <v/>
      </c>
      <c r="J197" s="14" t="str" cm="1">
        <f t="array" aca="1" ref="J197" ca="1">_xlfn.IFS(G197="", "",
TRUE, _xlfn.XLOOKUP(G197,  payment_dates, payments,0,0)
)</f>
        <v/>
      </c>
      <c r="L197" s="2" t="str" cm="1">
        <f t="array" aca="1" ref="L197" ca="1">_xlfn.IFS(
AND($B$11="Hə", $B$3="İllik"), AC197,
AND($B$11="Hə", $B$3="Aylıq"), AD197,
$B$11="Yox", AB197)</f>
        <v/>
      </c>
      <c r="M197" s="14" t="str" cm="1">
        <f t="array" aca="1" ref="M197" ca="1">_xlfn.IFS( L197="", "",
(M196-N197)&lt;=0.5, 0,
TRUE,  M196-N197)</f>
        <v/>
      </c>
      <c r="N197" s="15" t="str" cm="1">
        <f t="array" aca="1" ref="N197" ca="1">_xlfn.IFS(
L197="", "",
TRUE, MIN(M196, ROUND($M$14/ (last_rou_date - $B$2) * (L197-L196), 2) )
)</f>
        <v/>
      </c>
      <c r="P197" s="22" t="str">
        <f t="shared" ca="1" si="6"/>
        <v/>
      </c>
      <c r="Q197" s="14" t="str" cm="1">
        <f t="array" aca="1" ref="Q197" ca="1">_xlfn.IFS(P197="","",
$B$11="Hə", _xlfn.XLOOKUP(DATE(P197, 12, 31), rou_table_dates, rou_table_nbvs,0, 0),
TRUE,  MAX(0, ROUND($M$14 - $M$14/ (last_rou_date - $B$2) * (DATE(P197,12,31) - $B$2), 2) )
)</f>
        <v/>
      </c>
      <c r="R197" s="57" t="str" cm="1">
        <f t="array" aca="1" ref="R197" ca="1">_xlfn.IFS(P197="","",
$B$11="Hə", _xlfn.XLOOKUP(DATE(P197, 12, 31), lease_table_dates, lease_table_balances,0, 0),
TRUE, IFERROR( XNPV($B$6, IF(payment_dates &gt;DATE(P197, 12, 31), payments,  0),  IF(payment_dates &gt;DATE(P197, 12, 31), payment_dates,  DATE(P197, 12, 31))    ),0)
)</f>
        <v/>
      </c>
      <c r="S197" s="14" t="str" cm="1">
        <f t="array" aca="1" ref="S197" ca="1">_xlfn.IFS(P197="","",
TRUE,  MIN( MIN(Q196, $M$14), ROUND($M$14/ (last_rou_date - $B$2) * (DATE(P197,12,31) - MAX($B$2, DATE(P197-1, 12, 31))), 2) )
)</f>
        <v/>
      </c>
      <c r="T197" s="15" t="str" cm="1">
        <f t="array" aca="1" ref="T197" ca="1">_xlfn.IFS(P197="", "",
ISTEXT(R196), R197- (H197 - SUMIFS( lease_table_payments, lease_table_years, P197) -$AG$14 ),
AND(ISNUMBER(R196), R197&lt;&gt;""),   R197- (R196 - SUMIFS( lease_table_payments, lease_table_years, P197) )
)</f>
        <v/>
      </c>
      <c r="U197" s="14"/>
      <c r="V197" s="73">
        <f t="shared" si="8"/>
        <v>184</v>
      </c>
      <c r="W197" s="74" t="str" cm="1">
        <f t="array" ref="W197">_xlfn.IFS(
OR(W196=$B$4, W196=""),"",
TRUE,W196+1
)</f>
        <v/>
      </c>
      <c r="X197" s="75" t="str" cm="1">
        <f t="array" ref="X197">_xlfn.IFS(X196="","",
W197="", "",
AND($B$3="İllik"),DATE(YEAR(X196)+1,MONTH(X196),DAY(X196) ),
AND($B$3="Aylıq", $AH$14="Not end"), EDATE(X196,1),
AND($B$3="Aylıq", $AH$14="End"), EOMONTH(X196,1)
)</f>
        <v/>
      </c>
      <c r="Y197" s="75" t="str" cm="1">
        <f t="array" aca="1" ref="Y197" ca="1">_xlfn.IFS(
AND($B$7="Dövrün əvvəlində", Y196&lt;=last_rou_date), DATE(YEAR(Y196)+1, 12, 31),
AND($B$7="Dövrün sonunda", Y196&lt;=last_payment_date), DATE(YEAR(Y196)+1, 12, 31),
TRUE, ""
)</f>
        <v/>
      </c>
      <c r="Z197" s="75" t="str" cm="1">
        <f t="array" aca="1" ref="Z197" ca="1">_xlfn.IFS(
AND($AN$14="Not year_end", Z196&gt;last_payment_date), "",
AND($AN$14="Year_end", Z196&gt;=last_payment_date), "",
AND($AN$14="Year_end"), DATE(YEAR(Z196+1), 12, 31),
AND($AN$14="Not year_end", MONTH(Z196)=12, DAY(Z196)=31), DATE(YEAR(Z195)+1, MONTH(Z195), DAY(Z195)),
AND($AN$14="Not year_end", OR(MONTH(Z196)&lt;&gt;12, DAY(Z196)&lt;&gt;31) ), DATE(YEAR(Z196), 12, 31)
)</f>
        <v/>
      </c>
      <c r="AA197" s="75" t="str" cm="1">
        <f t="array" aca="1" ref="AA197" ca="1">_xlfn.IFS(AA196="", "",
AND(AA196=last_payment_date, OR(MONTH(AA196)&lt;&gt;12, DAY(AA196)&lt;&gt;31) ), DATE(YEAR(AA196), 12, 31),
AND(MONTH(AA196)=12, DAY(AA196)=31, AA196&gt;=last_payment_date), "",
AND(MONTH(AA196)=12, DAY(AA196)&lt;&gt;31),  EOMONTH(AA196,0),
AND(MONTH(AA196)=12, DAY(AA196)=31, $AH$14="Not end"),  EDATE(AA195,1),
AND($AH$14="Not end"), EDATE(AA196, 1),
AND($AH$14="End"), EOMONTH(AA196, 1)
)</f>
        <v/>
      </c>
      <c r="AB197" s="75" t="str" cm="1">
        <f t="array" aca="1" ref="AB197" ca="1">_xlfn.IFS(AB196="","",
AND(AB196=last_rou_date), "",
AND($B$3="İllik"),DATE(YEAR(AB196)+1,MONTH(AB196),DAY(AB196) ),
AND($B$3="Aylıq", $AH$14="Not end"), EDATE(AB196,1),
AND($B$3="Aylıq", $AH$14="End"), EOMONTH(AB196,1)
)</f>
        <v/>
      </c>
      <c r="AC197" s="75" t="str" cm="1">
        <f t="array" aca="1" ref="AC197" ca="1">_xlfn.IFS(
AND($AN$14="Not year_end", AC196&gt;last_rou_date), "",
AND($AN$14="Year_end", AC196&gt;=last_rou_date), "",
AND($AN$14="Year_end"), DATE(YEAR(AC196+1), 12, 31),
AND($AN$14="Not year_end", MONTH(AC196)=12, DAY(AC196)=31), DATE(YEAR(AC195)+1, MONTH(AC195), DAY(AC195)),
AND($AN$14="Not year_end", OR(MONTH(AC196)&lt;&gt;12, DAY(AC196)&lt;&gt;31) ), DATE(YEAR(AC196), 12, 31)
)</f>
        <v/>
      </c>
      <c r="AD197" s="75" t="str" cm="1">
        <f t="array" aca="1" ref="AD197" ca="1">_xlfn.IFS(AD196="", "",
AND(AD196=last_rou_date, OR(MONTH(AD196)&lt;&gt;12, DAY(AD196)&lt;&gt;31) ), DATE(YEAR(AD196), 12, 31),
AND(MONTH(AD196)=12, DAY(AD196)=31, AD196&gt;=last_rou_date), "",
AND(MONTH(AD196)=12, DAY(AD196)&lt;&gt;31),  EOMONTH(AD196,0),
AND(MONTH(AD196)=12, DAY(AD196)=31, $AH$14="Not end"),  EDATE(AD195,1),
AND($AH$14="Not end"), EDATE(AD196, 1),
AND($AH$14="End"), EOMONTH(AD196, 1)
)</f>
        <v/>
      </c>
      <c r="AE197" s="68" t="str" cm="1">
        <f t="array" ref="AE197">_xlfn.IFS(W197="", "",
AND(W197&gt;0, W197&lt;=$B$4, $C$2="İllik artım, faiz olaraq", $D$2&gt;0, $B$3="İllik"), $B$5*((1+$D$2)^(W197-1)),
AND(W197&gt;0, W197&lt;=$B$4, $C$2="İllik artım, faiz olaraq", $D$2&gt;0, $B$3="Aylıq"), $B$5*((1+$D$2)^ROUNDDOWN((W197-1)/12,0)),
AND(W197=1, $C$2="Aşağıdakı kimi dəyişir", ), $B$5,
AND(W197&gt;1, W197&lt;=$B$4, $C$2="Aşağıdakı kimi dəyişir"), IFERROR(VLOOKUP(W197, $C$4:$D$7, 2, FALSE), AE196),
AND(W197&gt;0, W197&lt;=$B$4), $B$5,
TRUE,0 )</f>
        <v/>
      </c>
      <c r="AF197" s="76" t="str">
        <f t="shared" ca="1" si="7"/>
        <v/>
      </c>
    </row>
    <row r="198" spans="1:32" x14ac:dyDescent="0.4">
      <c r="A198" s="13" t="str" cm="1">
        <f t="array" aca="1" ref="A198" ca="1">_xlfn.IFS(
AND(SUMIFS(lease_table_interest_accruals, lease_table_dates, A197)&gt;0, COUNTIFS($E$14:E197, "Interest accrual", $A$14:A197, A197)=0),  A197,
AND(SUMIFS(lease_table_payments, lease_table_dates, A197)&gt;0, COUNTIFS($E$14:E197, "Payment", $A$14:A197, A197)=0),  A197,
AND(SUMIFS(rou_table_deprs, rou_table_dates, A197)&gt;0, COUNTIFS($E$14:E197, "Depreciation", $A$14:A197, A197)=0),  A197,
TRUE,  IFERROR(INDEX(rou_table_dates,  MATCH(A197, rou_table_dates)+1, ), "")
)</f>
        <v/>
      </c>
      <c r="B198" s="1" t="str" cm="1">
        <f t="array" aca="1" ref="B198" ca="1">_xlfn.IFS(
AND(E198="Payment", A198=$B$2), $AM$14,
E198="Payment", $AM$15,
E198="Interest accrual", $AM$18,
E198="Depreciation", $AM$17,
TRUE, "")</f>
        <v/>
      </c>
      <c r="C198" s="1" t="str" cm="1">
        <f t="array" aca="1" ref="C198" ca="1">_xlfn.IFS(
E198="Payment", $AM$19,
E198="Interest accrual", $AM$15,
E198="Depreciation", $AM$16,
TRUE, "")</f>
        <v/>
      </c>
      <c r="D198" s="14" t="str" cm="1">
        <f t="array" aca="1" ref="D198" ca="1">_xlfn.IFS(
E198="Payment", _xlfn.XLOOKUP(A198, lease_table_dates, lease_table_payments, 0, 0),
E198="Interest accrual", _xlfn.XLOOKUP(A198, lease_table_dates, lease_table_interest_accruals, 0, 0),
E198="Depreciation", _xlfn.XLOOKUP(A198, rou_table_dates, rou_table_deprs, 0, 0),
TRUE, ""
)</f>
        <v/>
      </c>
      <c r="E198" s="7" t="str" cm="1">
        <f t="array" aca="1" ref="E198" ca="1">_xlfn.IFS(
AND(SUMIFS(lease_table_interest_accruals, lease_table_dates, A198)&gt;0, COUNTIFS($E$14:E197, "Interest accrual", $A$14:A197, A198)=0), "Interest accrual",
AND(SUMIFS(lease_table_payments, lease_table_dates, A198)&gt;0, COUNTIFS($E$14:E197, "Payment", $A$14:A197, A198)=0), "Payment",
AND(SUMIFS(rou_table_deprs, rou_table_dates, A198)&gt;0, COUNTIFS($E$14:E197, "Depreciation", $A$14:A197, A198)=0), "Depreciation",
TRUE,  ""
)</f>
        <v/>
      </c>
      <c r="G198" s="13" t="str" cm="1">
        <f t="array" aca="1" ref="G198" ca="1">_xlfn.IFS(
AND($B$11="Hə", $B$3="İllik"), Z198,
AND($B$11="Hə", $B$3="Aylıq"), AA198,
$B$11="Yox", X198)</f>
        <v/>
      </c>
      <c r="H198" s="14" t="str" cm="1">
        <f t="array" aca="1" ref="H198" ca="1">_xlfn.IFS( G198="", "",
TRUE, ROUND( H197+I198-J198, 2) )</f>
        <v/>
      </c>
      <c r="I198" s="14" t="str" cm="1">
        <f t="array" aca="1" ref="I198" ca="1">_xlfn.IFS(G198="", "",
G198=last_payment_date, (J198-H197),
 TRUE,  -  (H197- H197* (1+$B$6)^ (_xlfn.DAYS(G198,G197)/365) )
)</f>
        <v/>
      </c>
      <c r="J198" s="14" t="str" cm="1">
        <f t="array" aca="1" ref="J198" ca="1">_xlfn.IFS(G198="", "",
TRUE, _xlfn.XLOOKUP(G198,  payment_dates, payments,0,0)
)</f>
        <v/>
      </c>
      <c r="L198" s="2" t="str" cm="1">
        <f t="array" aca="1" ref="L198" ca="1">_xlfn.IFS(
AND($B$11="Hə", $B$3="İllik"), AC198,
AND($B$11="Hə", $B$3="Aylıq"), AD198,
$B$11="Yox", AB198)</f>
        <v/>
      </c>
      <c r="M198" s="14" t="str" cm="1">
        <f t="array" aca="1" ref="M198" ca="1">_xlfn.IFS( L198="", "",
(M197-N198)&lt;=0.5, 0,
TRUE,  M197-N198)</f>
        <v/>
      </c>
      <c r="N198" s="15" t="str" cm="1">
        <f t="array" aca="1" ref="N198" ca="1">_xlfn.IFS(
L198="", "",
TRUE, MIN(M197, ROUND($M$14/ (last_rou_date - $B$2) * (L198-L197), 2) )
)</f>
        <v/>
      </c>
      <c r="P198" s="22" t="str">
        <f t="shared" ca="1" si="6"/>
        <v/>
      </c>
      <c r="Q198" s="14" t="str" cm="1">
        <f t="array" aca="1" ref="Q198" ca="1">_xlfn.IFS(P198="","",
$B$11="Hə", _xlfn.XLOOKUP(DATE(P198, 12, 31), rou_table_dates, rou_table_nbvs,0, 0),
TRUE,  MAX(0, ROUND($M$14 - $M$14/ (last_rou_date - $B$2) * (DATE(P198,12,31) - $B$2), 2) )
)</f>
        <v/>
      </c>
      <c r="R198" s="57" t="str" cm="1">
        <f t="array" aca="1" ref="R198" ca="1">_xlfn.IFS(P198="","",
$B$11="Hə", _xlfn.XLOOKUP(DATE(P198, 12, 31), lease_table_dates, lease_table_balances,0, 0),
TRUE, IFERROR( XNPV($B$6, IF(payment_dates &gt;DATE(P198, 12, 31), payments,  0),  IF(payment_dates &gt;DATE(P198, 12, 31), payment_dates,  DATE(P198, 12, 31))    ),0)
)</f>
        <v/>
      </c>
      <c r="S198" s="14" t="str" cm="1">
        <f t="array" aca="1" ref="S198" ca="1">_xlfn.IFS(P198="","",
TRUE,  MIN( MIN(Q197, $M$14), ROUND($M$14/ (last_rou_date - $B$2) * (DATE(P198,12,31) - MAX($B$2, DATE(P198-1, 12, 31))), 2) )
)</f>
        <v/>
      </c>
      <c r="T198" s="15" t="str" cm="1">
        <f t="array" aca="1" ref="T198" ca="1">_xlfn.IFS(P198="", "",
ISTEXT(R197), R198- (H198 - SUMIFS( lease_table_payments, lease_table_years, P198) -$AG$14 ),
AND(ISNUMBER(R197), R198&lt;&gt;""),   R198- (R197 - SUMIFS( lease_table_payments, lease_table_years, P198) )
)</f>
        <v/>
      </c>
      <c r="U198" s="14"/>
      <c r="V198" s="73">
        <f t="shared" si="8"/>
        <v>185</v>
      </c>
      <c r="W198" s="74" t="str" cm="1">
        <f t="array" ref="W198">_xlfn.IFS(
OR(W197=$B$4, W197=""),"",
TRUE,W197+1
)</f>
        <v/>
      </c>
      <c r="X198" s="75" t="str" cm="1">
        <f t="array" ref="X198">_xlfn.IFS(X197="","",
W198="", "",
AND($B$3="İllik"),DATE(YEAR(X197)+1,MONTH(X197),DAY(X197) ),
AND($B$3="Aylıq", $AH$14="Not end"), EDATE(X197,1),
AND($B$3="Aylıq", $AH$14="End"), EOMONTH(X197,1)
)</f>
        <v/>
      </c>
      <c r="Y198" s="75" t="str" cm="1">
        <f t="array" aca="1" ref="Y198" ca="1">_xlfn.IFS(
AND($B$7="Dövrün əvvəlində", Y197&lt;=last_rou_date), DATE(YEAR(Y197)+1, 12, 31),
AND($B$7="Dövrün sonunda", Y197&lt;=last_payment_date), DATE(YEAR(Y197)+1, 12, 31),
TRUE, ""
)</f>
        <v/>
      </c>
      <c r="Z198" s="75" t="str" cm="1">
        <f t="array" aca="1" ref="Z198" ca="1">_xlfn.IFS(
AND($AN$14="Not year_end", Z197&gt;last_payment_date), "",
AND($AN$14="Year_end", Z197&gt;=last_payment_date), "",
AND($AN$14="Year_end"), DATE(YEAR(Z197+1), 12, 31),
AND($AN$14="Not year_end", MONTH(Z197)=12, DAY(Z197)=31), DATE(YEAR(Z196)+1, MONTH(Z196), DAY(Z196)),
AND($AN$14="Not year_end", OR(MONTH(Z197)&lt;&gt;12, DAY(Z197)&lt;&gt;31) ), DATE(YEAR(Z197), 12, 31)
)</f>
        <v/>
      </c>
      <c r="AA198" s="75" t="str" cm="1">
        <f t="array" aca="1" ref="AA198" ca="1">_xlfn.IFS(AA197="", "",
AND(AA197=last_payment_date, OR(MONTH(AA197)&lt;&gt;12, DAY(AA197)&lt;&gt;31) ), DATE(YEAR(AA197), 12, 31),
AND(MONTH(AA197)=12, DAY(AA197)=31, AA197&gt;=last_payment_date), "",
AND(MONTH(AA197)=12, DAY(AA197)&lt;&gt;31),  EOMONTH(AA197,0),
AND(MONTH(AA197)=12, DAY(AA197)=31, $AH$14="Not end"),  EDATE(AA196,1),
AND($AH$14="Not end"), EDATE(AA197, 1),
AND($AH$14="End"), EOMONTH(AA197, 1)
)</f>
        <v/>
      </c>
      <c r="AB198" s="75" t="str" cm="1">
        <f t="array" aca="1" ref="AB198" ca="1">_xlfn.IFS(AB197="","",
AND(AB197=last_rou_date), "",
AND($B$3="İllik"),DATE(YEAR(AB197)+1,MONTH(AB197),DAY(AB197) ),
AND($B$3="Aylıq", $AH$14="Not end"), EDATE(AB197,1),
AND($B$3="Aylıq", $AH$14="End"), EOMONTH(AB197,1)
)</f>
        <v/>
      </c>
      <c r="AC198" s="75" t="str" cm="1">
        <f t="array" aca="1" ref="AC198" ca="1">_xlfn.IFS(
AND($AN$14="Not year_end", AC197&gt;last_rou_date), "",
AND($AN$14="Year_end", AC197&gt;=last_rou_date), "",
AND($AN$14="Year_end"), DATE(YEAR(AC197+1), 12, 31),
AND($AN$14="Not year_end", MONTH(AC197)=12, DAY(AC197)=31), DATE(YEAR(AC196)+1, MONTH(AC196), DAY(AC196)),
AND($AN$14="Not year_end", OR(MONTH(AC197)&lt;&gt;12, DAY(AC197)&lt;&gt;31) ), DATE(YEAR(AC197), 12, 31)
)</f>
        <v/>
      </c>
      <c r="AD198" s="75" t="str" cm="1">
        <f t="array" aca="1" ref="AD198" ca="1">_xlfn.IFS(AD197="", "",
AND(AD197=last_rou_date, OR(MONTH(AD197)&lt;&gt;12, DAY(AD197)&lt;&gt;31) ), DATE(YEAR(AD197), 12, 31),
AND(MONTH(AD197)=12, DAY(AD197)=31, AD197&gt;=last_rou_date), "",
AND(MONTH(AD197)=12, DAY(AD197)&lt;&gt;31),  EOMONTH(AD197,0),
AND(MONTH(AD197)=12, DAY(AD197)=31, $AH$14="Not end"),  EDATE(AD196,1),
AND($AH$14="Not end"), EDATE(AD197, 1),
AND($AH$14="End"), EOMONTH(AD197, 1)
)</f>
        <v/>
      </c>
      <c r="AE198" s="68" t="str" cm="1">
        <f t="array" ref="AE198">_xlfn.IFS(W198="", "",
AND(W198&gt;0, W198&lt;=$B$4, $C$2="İllik artım, faiz olaraq", $D$2&gt;0, $B$3="İllik"), $B$5*((1+$D$2)^(W198-1)),
AND(W198&gt;0, W198&lt;=$B$4, $C$2="İllik artım, faiz olaraq", $D$2&gt;0, $B$3="Aylıq"), $B$5*((1+$D$2)^ROUNDDOWN((W198-1)/12,0)),
AND(W198=1, $C$2="Aşağıdakı kimi dəyişir", ), $B$5,
AND(W198&gt;1, W198&lt;=$B$4, $C$2="Aşağıdakı kimi dəyişir"), IFERROR(VLOOKUP(W198, $C$4:$D$7, 2, FALSE), AE197),
AND(W198&gt;0, W198&lt;=$B$4), $B$5,
TRUE,0 )</f>
        <v/>
      </c>
      <c r="AF198" s="76" t="str">
        <f t="shared" ca="1" si="7"/>
        <v/>
      </c>
    </row>
    <row r="199" spans="1:32" x14ac:dyDescent="0.4">
      <c r="A199" s="13" t="str" cm="1">
        <f t="array" aca="1" ref="A199" ca="1">_xlfn.IFS(
AND(SUMIFS(lease_table_interest_accruals, lease_table_dates, A198)&gt;0, COUNTIFS($E$14:E198, "Interest accrual", $A$14:A198, A198)=0),  A198,
AND(SUMIFS(lease_table_payments, lease_table_dates, A198)&gt;0, COUNTIFS($E$14:E198, "Payment", $A$14:A198, A198)=0),  A198,
AND(SUMIFS(rou_table_deprs, rou_table_dates, A198)&gt;0, COUNTIFS($E$14:E198, "Depreciation", $A$14:A198, A198)=0),  A198,
TRUE,  IFERROR(INDEX(rou_table_dates,  MATCH(A198, rou_table_dates)+1, ), "")
)</f>
        <v/>
      </c>
      <c r="B199" s="1" t="str" cm="1">
        <f t="array" aca="1" ref="B199" ca="1">_xlfn.IFS(
AND(E199="Payment", A199=$B$2), $AM$14,
E199="Payment", $AM$15,
E199="Interest accrual", $AM$18,
E199="Depreciation", $AM$17,
TRUE, "")</f>
        <v/>
      </c>
      <c r="C199" s="1" t="str" cm="1">
        <f t="array" aca="1" ref="C199" ca="1">_xlfn.IFS(
E199="Payment", $AM$19,
E199="Interest accrual", $AM$15,
E199="Depreciation", $AM$16,
TRUE, "")</f>
        <v/>
      </c>
      <c r="D199" s="14" t="str" cm="1">
        <f t="array" aca="1" ref="D199" ca="1">_xlfn.IFS(
E199="Payment", _xlfn.XLOOKUP(A199, lease_table_dates, lease_table_payments, 0, 0),
E199="Interest accrual", _xlfn.XLOOKUP(A199, lease_table_dates, lease_table_interest_accruals, 0, 0),
E199="Depreciation", _xlfn.XLOOKUP(A199, rou_table_dates, rou_table_deprs, 0, 0),
TRUE, ""
)</f>
        <v/>
      </c>
      <c r="E199" s="7" t="str" cm="1">
        <f t="array" aca="1" ref="E199" ca="1">_xlfn.IFS(
AND(SUMIFS(lease_table_interest_accruals, lease_table_dates, A199)&gt;0, COUNTIFS($E$14:E198, "Interest accrual", $A$14:A198, A199)=0), "Interest accrual",
AND(SUMIFS(lease_table_payments, lease_table_dates, A199)&gt;0, COUNTIFS($E$14:E198, "Payment", $A$14:A198, A199)=0), "Payment",
AND(SUMIFS(rou_table_deprs, rou_table_dates, A199)&gt;0, COUNTIFS($E$14:E198, "Depreciation", $A$14:A198, A199)=0), "Depreciation",
TRUE,  ""
)</f>
        <v/>
      </c>
      <c r="G199" s="13" t="str" cm="1">
        <f t="array" aca="1" ref="G199" ca="1">_xlfn.IFS(
AND($B$11="Hə", $B$3="İllik"), Z199,
AND($B$11="Hə", $B$3="Aylıq"), AA199,
$B$11="Yox", X199)</f>
        <v/>
      </c>
      <c r="H199" s="14" t="str" cm="1">
        <f t="array" aca="1" ref="H199" ca="1">_xlfn.IFS( G199="", "",
TRUE, ROUND( H198+I199-J199, 2) )</f>
        <v/>
      </c>
      <c r="I199" s="14" t="str" cm="1">
        <f t="array" aca="1" ref="I199" ca="1">_xlfn.IFS(G199="", "",
G199=last_payment_date, (J199-H198),
 TRUE,  -  (H198- H198* (1+$B$6)^ (_xlfn.DAYS(G199,G198)/365) )
)</f>
        <v/>
      </c>
      <c r="J199" s="14" t="str" cm="1">
        <f t="array" aca="1" ref="J199" ca="1">_xlfn.IFS(G199="", "",
TRUE, _xlfn.XLOOKUP(G199,  payment_dates, payments,0,0)
)</f>
        <v/>
      </c>
      <c r="L199" s="2" t="str" cm="1">
        <f t="array" aca="1" ref="L199" ca="1">_xlfn.IFS(
AND($B$11="Hə", $B$3="İllik"), AC199,
AND($B$11="Hə", $B$3="Aylıq"), AD199,
$B$11="Yox", AB199)</f>
        <v/>
      </c>
      <c r="M199" s="14" t="str" cm="1">
        <f t="array" aca="1" ref="M199" ca="1">_xlfn.IFS( L199="", "",
(M198-N199)&lt;=0.5, 0,
TRUE,  M198-N199)</f>
        <v/>
      </c>
      <c r="N199" s="15" t="str" cm="1">
        <f t="array" aca="1" ref="N199" ca="1">_xlfn.IFS(
L199="", "",
TRUE, MIN(M198, ROUND($M$14/ (last_rou_date - $B$2) * (L199-L198), 2) )
)</f>
        <v/>
      </c>
      <c r="P199" s="22" t="str">
        <f t="shared" ca="1" si="6"/>
        <v/>
      </c>
      <c r="Q199" s="14" t="str" cm="1">
        <f t="array" aca="1" ref="Q199" ca="1">_xlfn.IFS(P199="","",
$B$11="Hə", _xlfn.XLOOKUP(DATE(P199, 12, 31), rou_table_dates, rou_table_nbvs,0, 0),
TRUE,  MAX(0, ROUND($M$14 - $M$14/ (last_rou_date - $B$2) * (DATE(P199,12,31) - $B$2), 2) )
)</f>
        <v/>
      </c>
      <c r="R199" s="57" t="str" cm="1">
        <f t="array" aca="1" ref="R199" ca="1">_xlfn.IFS(P199="","",
$B$11="Hə", _xlfn.XLOOKUP(DATE(P199, 12, 31), lease_table_dates, lease_table_balances,0, 0),
TRUE, IFERROR( XNPV($B$6, IF(payment_dates &gt;DATE(P199, 12, 31), payments,  0),  IF(payment_dates &gt;DATE(P199, 12, 31), payment_dates,  DATE(P199, 12, 31))    ),0)
)</f>
        <v/>
      </c>
      <c r="S199" s="14" t="str" cm="1">
        <f t="array" aca="1" ref="S199" ca="1">_xlfn.IFS(P199="","",
TRUE,  MIN( MIN(Q198, $M$14), ROUND($M$14/ (last_rou_date - $B$2) * (DATE(P199,12,31) - MAX($B$2, DATE(P199-1, 12, 31))), 2) )
)</f>
        <v/>
      </c>
      <c r="T199" s="15" t="str" cm="1">
        <f t="array" aca="1" ref="T199" ca="1">_xlfn.IFS(P199="", "",
ISTEXT(R198), R199- (H199 - SUMIFS( lease_table_payments, lease_table_years, P199) -$AG$14 ),
AND(ISNUMBER(R198), R199&lt;&gt;""),   R199- (R198 - SUMIFS( lease_table_payments, lease_table_years, P199) )
)</f>
        <v/>
      </c>
      <c r="U199" s="14"/>
      <c r="V199" s="73">
        <f t="shared" si="8"/>
        <v>186</v>
      </c>
      <c r="W199" s="74" t="str" cm="1">
        <f t="array" ref="W199">_xlfn.IFS(
OR(W198=$B$4, W198=""),"",
TRUE,W198+1
)</f>
        <v/>
      </c>
      <c r="X199" s="75" t="str" cm="1">
        <f t="array" ref="X199">_xlfn.IFS(X198="","",
W199="", "",
AND($B$3="İllik"),DATE(YEAR(X198)+1,MONTH(X198),DAY(X198) ),
AND($B$3="Aylıq", $AH$14="Not end"), EDATE(X198,1),
AND($B$3="Aylıq", $AH$14="End"), EOMONTH(X198,1)
)</f>
        <v/>
      </c>
      <c r="Y199" s="75" t="str" cm="1">
        <f t="array" aca="1" ref="Y199" ca="1">_xlfn.IFS(
AND($B$7="Dövrün əvvəlində", Y198&lt;=last_rou_date), DATE(YEAR(Y198)+1, 12, 31),
AND($B$7="Dövrün sonunda", Y198&lt;=last_payment_date), DATE(YEAR(Y198)+1, 12, 31),
TRUE, ""
)</f>
        <v/>
      </c>
      <c r="Z199" s="75" t="str" cm="1">
        <f t="array" aca="1" ref="Z199" ca="1">_xlfn.IFS(
AND($AN$14="Not year_end", Z198&gt;last_payment_date), "",
AND($AN$14="Year_end", Z198&gt;=last_payment_date), "",
AND($AN$14="Year_end"), DATE(YEAR(Z198+1), 12, 31),
AND($AN$14="Not year_end", MONTH(Z198)=12, DAY(Z198)=31), DATE(YEAR(Z197)+1, MONTH(Z197), DAY(Z197)),
AND($AN$14="Not year_end", OR(MONTH(Z198)&lt;&gt;12, DAY(Z198)&lt;&gt;31) ), DATE(YEAR(Z198), 12, 31)
)</f>
        <v/>
      </c>
      <c r="AA199" s="75" t="str" cm="1">
        <f t="array" aca="1" ref="AA199" ca="1">_xlfn.IFS(AA198="", "",
AND(AA198=last_payment_date, OR(MONTH(AA198)&lt;&gt;12, DAY(AA198)&lt;&gt;31) ), DATE(YEAR(AA198), 12, 31),
AND(MONTH(AA198)=12, DAY(AA198)=31, AA198&gt;=last_payment_date), "",
AND(MONTH(AA198)=12, DAY(AA198)&lt;&gt;31),  EOMONTH(AA198,0),
AND(MONTH(AA198)=12, DAY(AA198)=31, $AH$14="Not end"),  EDATE(AA197,1),
AND($AH$14="Not end"), EDATE(AA198, 1),
AND($AH$14="End"), EOMONTH(AA198, 1)
)</f>
        <v/>
      </c>
      <c r="AB199" s="75" t="str" cm="1">
        <f t="array" aca="1" ref="AB199" ca="1">_xlfn.IFS(AB198="","",
AND(AB198=last_rou_date), "",
AND($B$3="İllik"),DATE(YEAR(AB198)+1,MONTH(AB198),DAY(AB198) ),
AND($B$3="Aylıq", $AH$14="Not end"), EDATE(AB198,1),
AND($B$3="Aylıq", $AH$14="End"), EOMONTH(AB198,1)
)</f>
        <v/>
      </c>
      <c r="AC199" s="75" t="str" cm="1">
        <f t="array" aca="1" ref="AC199" ca="1">_xlfn.IFS(
AND($AN$14="Not year_end", AC198&gt;last_rou_date), "",
AND($AN$14="Year_end", AC198&gt;=last_rou_date), "",
AND($AN$14="Year_end"), DATE(YEAR(AC198+1), 12, 31),
AND($AN$14="Not year_end", MONTH(AC198)=12, DAY(AC198)=31), DATE(YEAR(AC197)+1, MONTH(AC197), DAY(AC197)),
AND($AN$14="Not year_end", OR(MONTH(AC198)&lt;&gt;12, DAY(AC198)&lt;&gt;31) ), DATE(YEAR(AC198), 12, 31)
)</f>
        <v/>
      </c>
      <c r="AD199" s="75" t="str" cm="1">
        <f t="array" aca="1" ref="AD199" ca="1">_xlfn.IFS(AD198="", "",
AND(AD198=last_rou_date, OR(MONTH(AD198)&lt;&gt;12, DAY(AD198)&lt;&gt;31) ), DATE(YEAR(AD198), 12, 31),
AND(MONTH(AD198)=12, DAY(AD198)=31, AD198&gt;=last_rou_date), "",
AND(MONTH(AD198)=12, DAY(AD198)&lt;&gt;31),  EOMONTH(AD198,0),
AND(MONTH(AD198)=12, DAY(AD198)=31, $AH$14="Not end"),  EDATE(AD197,1),
AND($AH$14="Not end"), EDATE(AD198, 1),
AND($AH$14="End"), EOMONTH(AD198, 1)
)</f>
        <v/>
      </c>
      <c r="AE199" s="68" t="str" cm="1">
        <f t="array" ref="AE199">_xlfn.IFS(W199="", "",
AND(W199&gt;0, W199&lt;=$B$4, $C$2="İllik artım, faiz olaraq", $D$2&gt;0, $B$3="İllik"), $B$5*((1+$D$2)^(W199-1)),
AND(W199&gt;0, W199&lt;=$B$4, $C$2="İllik artım, faiz olaraq", $D$2&gt;0, $B$3="Aylıq"), $B$5*((1+$D$2)^ROUNDDOWN((W199-1)/12,0)),
AND(W199=1, $C$2="Aşağıdakı kimi dəyişir", ), $B$5,
AND(W199&gt;1, W199&lt;=$B$4, $C$2="Aşağıdakı kimi dəyişir"), IFERROR(VLOOKUP(W199, $C$4:$D$7, 2, FALSE), AE198),
AND(W199&gt;0, W199&lt;=$B$4), $B$5,
TRUE,0 )</f>
        <v/>
      </c>
      <c r="AF199" s="76" t="str">
        <f t="shared" ca="1" si="7"/>
        <v/>
      </c>
    </row>
    <row r="200" spans="1:32" x14ac:dyDescent="0.4">
      <c r="A200" s="13" t="str" cm="1">
        <f t="array" aca="1" ref="A200" ca="1">_xlfn.IFS(
AND(SUMIFS(lease_table_interest_accruals, lease_table_dates, A199)&gt;0, COUNTIFS($E$14:E199, "Interest accrual", $A$14:A199, A199)=0),  A199,
AND(SUMIFS(lease_table_payments, lease_table_dates, A199)&gt;0, COUNTIFS($E$14:E199, "Payment", $A$14:A199, A199)=0),  A199,
AND(SUMIFS(rou_table_deprs, rou_table_dates, A199)&gt;0, COUNTIFS($E$14:E199, "Depreciation", $A$14:A199, A199)=0),  A199,
TRUE,  IFERROR(INDEX(rou_table_dates,  MATCH(A199, rou_table_dates)+1, ), "")
)</f>
        <v/>
      </c>
      <c r="B200" s="1" t="str" cm="1">
        <f t="array" aca="1" ref="B200" ca="1">_xlfn.IFS(
AND(E200="Payment", A200=$B$2), $AM$14,
E200="Payment", $AM$15,
E200="Interest accrual", $AM$18,
E200="Depreciation", $AM$17,
TRUE, "")</f>
        <v/>
      </c>
      <c r="C200" s="1" t="str" cm="1">
        <f t="array" aca="1" ref="C200" ca="1">_xlfn.IFS(
E200="Payment", $AM$19,
E200="Interest accrual", $AM$15,
E200="Depreciation", $AM$16,
TRUE, "")</f>
        <v/>
      </c>
      <c r="D200" s="14" t="str" cm="1">
        <f t="array" aca="1" ref="D200" ca="1">_xlfn.IFS(
E200="Payment", _xlfn.XLOOKUP(A200, lease_table_dates, lease_table_payments, 0, 0),
E200="Interest accrual", _xlfn.XLOOKUP(A200, lease_table_dates, lease_table_interest_accruals, 0, 0),
E200="Depreciation", _xlfn.XLOOKUP(A200, rou_table_dates, rou_table_deprs, 0, 0),
TRUE, ""
)</f>
        <v/>
      </c>
      <c r="E200" s="7" t="str" cm="1">
        <f t="array" aca="1" ref="E200" ca="1">_xlfn.IFS(
AND(SUMIFS(lease_table_interest_accruals, lease_table_dates, A200)&gt;0, COUNTIFS($E$14:E199, "Interest accrual", $A$14:A199, A200)=0), "Interest accrual",
AND(SUMIFS(lease_table_payments, lease_table_dates, A200)&gt;0, COUNTIFS($E$14:E199, "Payment", $A$14:A199, A200)=0), "Payment",
AND(SUMIFS(rou_table_deprs, rou_table_dates, A200)&gt;0, COUNTIFS($E$14:E199, "Depreciation", $A$14:A199, A200)=0), "Depreciation",
TRUE,  ""
)</f>
        <v/>
      </c>
      <c r="G200" s="13" t="str" cm="1">
        <f t="array" aca="1" ref="G200" ca="1">_xlfn.IFS(
AND($B$11="Hə", $B$3="İllik"), Z200,
AND($B$11="Hə", $B$3="Aylıq"), AA200,
$B$11="Yox", X200)</f>
        <v/>
      </c>
      <c r="H200" s="14" t="str" cm="1">
        <f t="array" aca="1" ref="H200" ca="1">_xlfn.IFS( G200="", "",
TRUE, ROUND( H199+I200-J200, 2) )</f>
        <v/>
      </c>
      <c r="I200" s="14" t="str" cm="1">
        <f t="array" aca="1" ref="I200" ca="1">_xlfn.IFS(G200="", "",
G200=last_payment_date, (J200-H199),
 TRUE,  -  (H199- H199* (1+$B$6)^ (_xlfn.DAYS(G200,G199)/365) )
)</f>
        <v/>
      </c>
      <c r="J200" s="14" t="str" cm="1">
        <f t="array" aca="1" ref="J200" ca="1">_xlfn.IFS(G200="", "",
TRUE, _xlfn.XLOOKUP(G200,  payment_dates, payments,0,0)
)</f>
        <v/>
      </c>
      <c r="L200" s="2" t="str" cm="1">
        <f t="array" aca="1" ref="L200" ca="1">_xlfn.IFS(
AND($B$11="Hə", $B$3="İllik"), AC200,
AND($B$11="Hə", $B$3="Aylıq"), AD200,
$B$11="Yox", AB200)</f>
        <v/>
      </c>
      <c r="M200" s="14" t="str" cm="1">
        <f t="array" aca="1" ref="M200" ca="1">_xlfn.IFS( L200="", "",
(M199-N200)&lt;=0.5, 0,
TRUE,  M199-N200)</f>
        <v/>
      </c>
      <c r="N200" s="15" t="str" cm="1">
        <f t="array" aca="1" ref="N200" ca="1">_xlfn.IFS(
L200="", "",
TRUE, MIN(M199, ROUND($M$14/ (last_rou_date - $B$2) * (L200-L199), 2) )
)</f>
        <v/>
      </c>
      <c r="P200" s="22" t="str">
        <f t="shared" ca="1" si="6"/>
        <v/>
      </c>
      <c r="Q200" s="14" t="str" cm="1">
        <f t="array" aca="1" ref="Q200" ca="1">_xlfn.IFS(P200="","",
$B$11="Hə", _xlfn.XLOOKUP(DATE(P200, 12, 31), rou_table_dates, rou_table_nbvs,0, 0),
TRUE,  MAX(0, ROUND($M$14 - $M$14/ (last_rou_date - $B$2) * (DATE(P200,12,31) - $B$2), 2) )
)</f>
        <v/>
      </c>
      <c r="R200" s="57" t="str" cm="1">
        <f t="array" aca="1" ref="R200" ca="1">_xlfn.IFS(P200="","",
$B$11="Hə", _xlfn.XLOOKUP(DATE(P200, 12, 31), lease_table_dates, lease_table_balances,0, 0),
TRUE, IFERROR( XNPV($B$6, IF(payment_dates &gt;DATE(P200, 12, 31), payments,  0),  IF(payment_dates &gt;DATE(P200, 12, 31), payment_dates,  DATE(P200, 12, 31))    ),0)
)</f>
        <v/>
      </c>
      <c r="S200" s="14" t="str" cm="1">
        <f t="array" aca="1" ref="S200" ca="1">_xlfn.IFS(P200="","",
TRUE,  MIN( MIN(Q199, $M$14), ROUND($M$14/ (last_rou_date - $B$2) * (DATE(P200,12,31) - MAX($B$2, DATE(P200-1, 12, 31))), 2) )
)</f>
        <v/>
      </c>
      <c r="T200" s="15" t="str" cm="1">
        <f t="array" aca="1" ref="T200" ca="1">_xlfn.IFS(P200="", "",
ISTEXT(R199), R200- (H200 - SUMIFS( lease_table_payments, lease_table_years, P200) -$AG$14 ),
AND(ISNUMBER(R199), R200&lt;&gt;""),   R200- (R199 - SUMIFS( lease_table_payments, lease_table_years, P200) )
)</f>
        <v/>
      </c>
      <c r="U200" s="14"/>
      <c r="V200" s="73">
        <f t="shared" si="8"/>
        <v>187</v>
      </c>
      <c r="W200" s="74" t="str" cm="1">
        <f t="array" ref="W200">_xlfn.IFS(
OR(W199=$B$4, W199=""),"",
TRUE,W199+1
)</f>
        <v/>
      </c>
      <c r="X200" s="75" t="str" cm="1">
        <f t="array" ref="X200">_xlfn.IFS(X199="","",
W200="", "",
AND($B$3="İllik"),DATE(YEAR(X199)+1,MONTH(X199),DAY(X199) ),
AND($B$3="Aylıq", $AH$14="Not end"), EDATE(X199,1),
AND($B$3="Aylıq", $AH$14="End"), EOMONTH(X199,1)
)</f>
        <v/>
      </c>
      <c r="Y200" s="75" t="str" cm="1">
        <f t="array" aca="1" ref="Y200" ca="1">_xlfn.IFS(
AND($B$7="Dövrün əvvəlində", Y199&lt;=last_rou_date), DATE(YEAR(Y199)+1, 12, 31),
AND($B$7="Dövrün sonunda", Y199&lt;=last_payment_date), DATE(YEAR(Y199)+1, 12, 31),
TRUE, ""
)</f>
        <v/>
      </c>
      <c r="Z200" s="75" t="str" cm="1">
        <f t="array" aca="1" ref="Z200" ca="1">_xlfn.IFS(
AND($AN$14="Not year_end", Z199&gt;last_payment_date), "",
AND($AN$14="Year_end", Z199&gt;=last_payment_date), "",
AND($AN$14="Year_end"), DATE(YEAR(Z199+1), 12, 31),
AND($AN$14="Not year_end", MONTH(Z199)=12, DAY(Z199)=31), DATE(YEAR(Z198)+1, MONTH(Z198), DAY(Z198)),
AND($AN$14="Not year_end", OR(MONTH(Z199)&lt;&gt;12, DAY(Z199)&lt;&gt;31) ), DATE(YEAR(Z199), 12, 31)
)</f>
        <v/>
      </c>
      <c r="AA200" s="75" t="str" cm="1">
        <f t="array" aca="1" ref="AA200" ca="1">_xlfn.IFS(AA199="", "",
AND(AA199=last_payment_date, OR(MONTH(AA199)&lt;&gt;12, DAY(AA199)&lt;&gt;31) ), DATE(YEAR(AA199), 12, 31),
AND(MONTH(AA199)=12, DAY(AA199)=31, AA199&gt;=last_payment_date), "",
AND(MONTH(AA199)=12, DAY(AA199)&lt;&gt;31),  EOMONTH(AA199,0),
AND(MONTH(AA199)=12, DAY(AA199)=31, $AH$14="Not end"),  EDATE(AA198,1),
AND($AH$14="Not end"), EDATE(AA199, 1),
AND($AH$14="End"), EOMONTH(AA199, 1)
)</f>
        <v/>
      </c>
      <c r="AB200" s="75" t="str" cm="1">
        <f t="array" aca="1" ref="AB200" ca="1">_xlfn.IFS(AB199="","",
AND(AB199=last_rou_date), "",
AND($B$3="İllik"),DATE(YEAR(AB199)+1,MONTH(AB199),DAY(AB199) ),
AND($B$3="Aylıq", $AH$14="Not end"), EDATE(AB199,1),
AND($B$3="Aylıq", $AH$14="End"), EOMONTH(AB199,1)
)</f>
        <v/>
      </c>
      <c r="AC200" s="75" t="str" cm="1">
        <f t="array" aca="1" ref="AC200" ca="1">_xlfn.IFS(
AND($AN$14="Not year_end", AC199&gt;last_rou_date), "",
AND($AN$14="Year_end", AC199&gt;=last_rou_date), "",
AND($AN$14="Year_end"), DATE(YEAR(AC199+1), 12, 31),
AND($AN$14="Not year_end", MONTH(AC199)=12, DAY(AC199)=31), DATE(YEAR(AC198)+1, MONTH(AC198), DAY(AC198)),
AND($AN$14="Not year_end", OR(MONTH(AC199)&lt;&gt;12, DAY(AC199)&lt;&gt;31) ), DATE(YEAR(AC199), 12, 31)
)</f>
        <v/>
      </c>
      <c r="AD200" s="75" t="str" cm="1">
        <f t="array" aca="1" ref="AD200" ca="1">_xlfn.IFS(AD199="", "",
AND(AD199=last_rou_date, OR(MONTH(AD199)&lt;&gt;12, DAY(AD199)&lt;&gt;31) ), DATE(YEAR(AD199), 12, 31),
AND(MONTH(AD199)=12, DAY(AD199)=31, AD199&gt;=last_rou_date), "",
AND(MONTH(AD199)=12, DAY(AD199)&lt;&gt;31),  EOMONTH(AD199,0),
AND(MONTH(AD199)=12, DAY(AD199)=31, $AH$14="Not end"),  EDATE(AD198,1),
AND($AH$14="Not end"), EDATE(AD199, 1),
AND($AH$14="End"), EOMONTH(AD199, 1)
)</f>
        <v/>
      </c>
      <c r="AE200" s="68" t="str" cm="1">
        <f t="array" ref="AE200">_xlfn.IFS(W200="", "",
AND(W200&gt;0, W200&lt;=$B$4, $C$2="İllik artım, faiz olaraq", $D$2&gt;0, $B$3="İllik"), $B$5*((1+$D$2)^(W200-1)),
AND(W200&gt;0, W200&lt;=$B$4, $C$2="İllik artım, faiz olaraq", $D$2&gt;0, $B$3="Aylıq"), $B$5*((1+$D$2)^ROUNDDOWN((W200-1)/12,0)),
AND(W200=1, $C$2="Aşağıdakı kimi dəyişir", ), $B$5,
AND(W200&gt;1, W200&lt;=$B$4, $C$2="Aşağıdakı kimi dəyişir"), IFERROR(VLOOKUP(W200, $C$4:$D$7, 2, FALSE), AE199),
AND(W200&gt;0, W200&lt;=$B$4), $B$5,
TRUE,0 )</f>
        <v/>
      </c>
      <c r="AF200" s="76" t="str">
        <f t="shared" ca="1" si="7"/>
        <v/>
      </c>
    </row>
    <row r="201" spans="1:32" x14ac:dyDescent="0.4">
      <c r="A201" s="13" t="str" cm="1">
        <f t="array" aca="1" ref="A201" ca="1">_xlfn.IFS(
AND(SUMIFS(lease_table_interest_accruals, lease_table_dates, A200)&gt;0, COUNTIFS($E$14:E200, "Interest accrual", $A$14:A200, A200)=0),  A200,
AND(SUMIFS(lease_table_payments, lease_table_dates, A200)&gt;0, COUNTIFS($E$14:E200, "Payment", $A$14:A200, A200)=0),  A200,
AND(SUMIFS(rou_table_deprs, rou_table_dates, A200)&gt;0, COUNTIFS($E$14:E200, "Depreciation", $A$14:A200, A200)=0),  A200,
TRUE,  IFERROR(INDEX(rou_table_dates,  MATCH(A200, rou_table_dates)+1, ), "")
)</f>
        <v/>
      </c>
      <c r="B201" s="1" t="str" cm="1">
        <f t="array" aca="1" ref="B201" ca="1">_xlfn.IFS(
AND(E201="Payment", A201=$B$2), $AM$14,
E201="Payment", $AM$15,
E201="Interest accrual", $AM$18,
E201="Depreciation", $AM$17,
TRUE, "")</f>
        <v/>
      </c>
      <c r="C201" s="1" t="str" cm="1">
        <f t="array" aca="1" ref="C201" ca="1">_xlfn.IFS(
E201="Payment", $AM$19,
E201="Interest accrual", $AM$15,
E201="Depreciation", $AM$16,
TRUE, "")</f>
        <v/>
      </c>
      <c r="D201" s="14" t="str" cm="1">
        <f t="array" aca="1" ref="D201" ca="1">_xlfn.IFS(
E201="Payment", _xlfn.XLOOKUP(A201, lease_table_dates, lease_table_payments, 0, 0),
E201="Interest accrual", _xlfn.XLOOKUP(A201, lease_table_dates, lease_table_interest_accruals, 0, 0),
E201="Depreciation", _xlfn.XLOOKUP(A201, rou_table_dates, rou_table_deprs, 0, 0),
TRUE, ""
)</f>
        <v/>
      </c>
      <c r="E201" s="7" t="str" cm="1">
        <f t="array" aca="1" ref="E201" ca="1">_xlfn.IFS(
AND(SUMIFS(lease_table_interest_accruals, lease_table_dates, A201)&gt;0, COUNTIFS($E$14:E200, "Interest accrual", $A$14:A200, A201)=0), "Interest accrual",
AND(SUMIFS(lease_table_payments, lease_table_dates, A201)&gt;0, COUNTIFS($E$14:E200, "Payment", $A$14:A200, A201)=0), "Payment",
AND(SUMIFS(rou_table_deprs, rou_table_dates, A201)&gt;0, COUNTIFS($E$14:E200, "Depreciation", $A$14:A200, A201)=0), "Depreciation",
TRUE,  ""
)</f>
        <v/>
      </c>
      <c r="G201" s="13" t="str" cm="1">
        <f t="array" aca="1" ref="G201" ca="1">_xlfn.IFS(
AND($B$11="Hə", $B$3="İllik"), Z201,
AND($B$11="Hə", $B$3="Aylıq"), AA201,
$B$11="Yox", X201)</f>
        <v/>
      </c>
      <c r="H201" s="14" t="str" cm="1">
        <f t="array" aca="1" ref="H201" ca="1">_xlfn.IFS( G201="", "",
TRUE, ROUND( H200+I201-J201, 2) )</f>
        <v/>
      </c>
      <c r="I201" s="14" t="str" cm="1">
        <f t="array" aca="1" ref="I201" ca="1">_xlfn.IFS(G201="", "",
G201=last_payment_date, (J201-H200),
 TRUE,  -  (H200- H200* (1+$B$6)^ (_xlfn.DAYS(G201,G200)/365) )
)</f>
        <v/>
      </c>
      <c r="J201" s="14" t="str" cm="1">
        <f t="array" aca="1" ref="J201" ca="1">_xlfn.IFS(G201="", "",
TRUE, _xlfn.XLOOKUP(G201,  payment_dates, payments,0,0)
)</f>
        <v/>
      </c>
      <c r="L201" s="2" t="str" cm="1">
        <f t="array" aca="1" ref="L201" ca="1">_xlfn.IFS(
AND($B$11="Hə", $B$3="İllik"), AC201,
AND($B$11="Hə", $B$3="Aylıq"), AD201,
$B$11="Yox", AB201)</f>
        <v/>
      </c>
      <c r="M201" s="14" t="str" cm="1">
        <f t="array" aca="1" ref="M201" ca="1">_xlfn.IFS( L201="", "",
(M200-N201)&lt;=0.5, 0,
TRUE,  M200-N201)</f>
        <v/>
      </c>
      <c r="N201" s="15" t="str" cm="1">
        <f t="array" aca="1" ref="N201" ca="1">_xlfn.IFS(
L201="", "",
TRUE, MIN(M200, ROUND($M$14/ (last_rou_date - $B$2) * (L201-L200), 2) )
)</f>
        <v/>
      </c>
      <c r="P201" s="22" t="str">
        <f t="shared" ca="1" si="6"/>
        <v/>
      </c>
      <c r="Q201" s="14" t="str" cm="1">
        <f t="array" aca="1" ref="Q201" ca="1">_xlfn.IFS(P201="","",
$B$11="Hə", _xlfn.XLOOKUP(DATE(P201, 12, 31), rou_table_dates, rou_table_nbvs,0, 0),
TRUE,  MAX(0, ROUND($M$14 - $M$14/ (last_rou_date - $B$2) * (DATE(P201,12,31) - $B$2), 2) )
)</f>
        <v/>
      </c>
      <c r="R201" s="57" t="str" cm="1">
        <f t="array" aca="1" ref="R201" ca="1">_xlfn.IFS(P201="","",
$B$11="Hə", _xlfn.XLOOKUP(DATE(P201, 12, 31), lease_table_dates, lease_table_balances,0, 0),
TRUE, IFERROR( XNPV($B$6, IF(payment_dates &gt;DATE(P201, 12, 31), payments,  0),  IF(payment_dates &gt;DATE(P201, 12, 31), payment_dates,  DATE(P201, 12, 31))    ),0)
)</f>
        <v/>
      </c>
      <c r="S201" s="14" t="str" cm="1">
        <f t="array" aca="1" ref="S201" ca="1">_xlfn.IFS(P201="","",
TRUE,  MIN( MIN(Q200, $M$14), ROUND($M$14/ (last_rou_date - $B$2) * (DATE(P201,12,31) - MAX($B$2, DATE(P201-1, 12, 31))), 2) )
)</f>
        <v/>
      </c>
      <c r="T201" s="15" t="str" cm="1">
        <f t="array" aca="1" ref="T201" ca="1">_xlfn.IFS(P201="", "",
ISTEXT(R200), R201- (H201 - SUMIFS( lease_table_payments, lease_table_years, P201) -$AG$14 ),
AND(ISNUMBER(R200), R201&lt;&gt;""),   R201- (R200 - SUMIFS( lease_table_payments, lease_table_years, P201) )
)</f>
        <v/>
      </c>
      <c r="U201" s="14"/>
      <c r="V201" s="73">
        <f t="shared" si="8"/>
        <v>188</v>
      </c>
      <c r="W201" s="74" t="str" cm="1">
        <f t="array" ref="W201">_xlfn.IFS(
OR(W200=$B$4, W200=""),"",
TRUE,W200+1
)</f>
        <v/>
      </c>
      <c r="X201" s="75" t="str" cm="1">
        <f t="array" ref="X201">_xlfn.IFS(X200="","",
W201="", "",
AND($B$3="İllik"),DATE(YEAR(X200)+1,MONTH(X200),DAY(X200) ),
AND($B$3="Aylıq", $AH$14="Not end"), EDATE(X200,1),
AND($B$3="Aylıq", $AH$14="End"), EOMONTH(X200,1)
)</f>
        <v/>
      </c>
      <c r="Y201" s="75" t="str" cm="1">
        <f t="array" aca="1" ref="Y201" ca="1">_xlfn.IFS(
AND($B$7="Dövrün əvvəlində", Y200&lt;=last_rou_date), DATE(YEAR(Y200)+1, 12, 31),
AND($B$7="Dövrün sonunda", Y200&lt;=last_payment_date), DATE(YEAR(Y200)+1, 12, 31),
TRUE, ""
)</f>
        <v/>
      </c>
      <c r="Z201" s="75" t="str" cm="1">
        <f t="array" aca="1" ref="Z201" ca="1">_xlfn.IFS(
AND($AN$14="Not year_end", Z200&gt;last_payment_date), "",
AND($AN$14="Year_end", Z200&gt;=last_payment_date), "",
AND($AN$14="Year_end"), DATE(YEAR(Z200+1), 12, 31),
AND($AN$14="Not year_end", MONTH(Z200)=12, DAY(Z200)=31), DATE(YEAR(Z199)+1, MONTH(Z199), DAY(Z199)),
AND($AN$14="Not year_end", OR(MONTH(Z200)&lt;&gt;12, DAY(Z200)&lt;&gt;31) ), DATE(YEAR(Z200), 12, 31)
)</f>
        <v/>
      </c>
      <c r="AA201" s="75" t="str" cm="1">
        <f t="array" aca="1" ref="AA201" ca="1">_xlfn.IFS(AA200="", "",
AND(AA200=last_payment_date, OR(MONTH(AA200)&lt;&gt;12, DAY(AA200)&lt;&gt;31) ), DATE(YEAR(AA200), 12, 31),
AND(MONTH(AA200)=12, DAY(AA200)=31, AA200&gt;=last_payment_date), "",
AND(MONTH(AA200)=12, DAY(AA200)&lt;&gt;31),  EOMONTH(AA200,0),
AND(MONTH(AA200)=12, DAY(AA200)=31, $AH$14="Not end"),  EDATE(AA199,1),
AND($AH$14="Not end"), EDATE(AA200, 1),
AND($AH$14="End"), EOMONTH(AA200, 1)
)</f>
        <v/>
      </c>
      <c r="AB201" s="75" t="str" cm="1">
        <f t="array" aca="1" ref="AB201" ca="1">_xlfn.IFS(AB200="","",
AND(AB200=last_rou_date), "",
AND($B$3="İllik"),DATE(YEAR(AB200)+1,MONTH(AB200),DAY(AB200) ),
AND($B$3="Aylıq", $AH$14="Not end"), EDATE(AB200,1),
AND($B$3="Aylıq", $AH$14="End"), EOMONTH(AB200,1)
)</f>
        <v/>
      </c>
      <c r="AC201" s="75" t="str" cm="1">
        <f t="array" aca="1" ref="AC201" ca="1">_xlfn.IFS(
AND($AN$14="Not year_end", AC200&gt;last_rou_date), "",
AND($AN$14="Year_end", AC200&gt;=last_rou_date), "",
AND($AN$14="Year_end"), DATE(YEAR(AC200+1), 12, 31),
AND($AN$14="Not year_end", MONTH(AC200)=12, DAY(AC200)=31), DATE(YEAR(AC199)+1, MONTH(AC199), DAY(AC199)),
AND($AN$14="Not year_end", OR(MONTH(AC200)&lt;&gt;12, DAY(AC200)&lt;&gt;31) ), DATE(YEAR(AC200), 12, 31)
)</f>
        <v/>
      </c>
      <c r="AD201" s="75" t="str" cm="1">
        <f t="array" aca="1" ref="AD201" ca="1">_xlfn.IFS(AD200="", "",
AND(AD200=last_rou_date, OR(MONTH(AD200)&lt;&gt;12, DAY(AD200)&lt;&gt;31) ), DATE(YEAR(AD200), 12, 31),
AND(MONTH(AD200)=12, DAY(AD200)=31, AD200&gt;=last_rou_date), "",
AND(MONTH(AD200)=12, DAY(AD200)&lt;&gt;31),  EOMONTH(AD200,0),
AND(MONTH(AD200)=12, DAY(AD200)=31, $AH$14="Not end"),  EDATE(AD199,1),
AND($AH$14="Not end"), EDATE(AD200, 1),
AND($AH$14="End"), EOMONTH(AD200, 1)
)</f>
        <v/>
      </c>
      <c r="AE201" s="68" t="str" cm="1">
        <f t="array" ref="AE201">_xlfn.IFS(W201="", "",
AND(W201&gt;0, W201&lt;=$B$4, $C$2="İllik artım, faiz olaraq", $D$2&gt;0, $B$3="İllik"), $B$5*((1+$D$2)^(W201-1)),
AND(W201&gt;0, W201&lt;=$B$4, $C$2="İllik artım, faiz olaraq", $D$2&gt;0, $B$3="Aylıq"), $B$5*((1+$D$2)^ROUNDDOWN((W201-1)/12,0)),
AND(W201=1, $C$2="Aşağıdakı kimi dəyişir", ), $B$5,
AND(W201&gt;1, W201&lt;=$B$4, $C$2="Aşağıdakı kimi dəyişir"), IFERROR(VLOOKUP(W201, $C$4:$D$7, 2, FALSE), AE200),
AND(W201&gt;0, W201&lt;=$B$4), $B$5,
TRUE,0 )</f>
        <v/>
      </c>
      <c r="AF201" s="76" t="str">
        <f t="shared" ca="1" si="7"/>
        <v/>
      </c>
    </row>
    <row r="202" spans="1:32" x14ac:dyDescent="0.4">
      <c r="A202" s="13" t="str" cm="1">
        <f t="array" aca="1" ref="A202" ca="1">_xlfn.IFS(
AND(SUMIFS(lease_table_interest_accruals, lease_table_dates, A201)&gt;0, COUNTIFS($E$14:E201, "Interest accrual", $A$14:A201, A201)=0),  A201,
AND(SUMIFS(lease_table_payments, lease_table_dates, A201)&gt;0, COUNTIFS($E$14:E201, "Payment", $A$14:A201, A201)=0),  A201,
AND(SUMIFS(rou_table_deprs, rou_table_dates, A201)&gt;0, COUNTIFS($E$14:E201, "Depreciation", $A$14:A201, A201)=0),  A201,
TRUE,  IFERROR(INDEX(rou_table_dates,  MATCH(A201, rou_table_dates)+1, ), "")
)</f>
        <v/>
      </c>
      <c r="B202" s="1" t="str" cm="1">
        <f t="array" aca="1" ref="B202" ca="1">_xlfn.IFS(
AND(E202="Payment", A202=$B$2), $AM$14,
E202="Payment", $AM$15,
E202="Interest accrual", $AM$18,
E202="Depreciation", $AM$17,
TRUE, "")</f>
        <v/>
      </c>
      <c r="C202" s="1" t="str" cm="1">
        <f t="array" aca="1" ref="C202" ca="1">_xlfn.IFS(
E202="Payment", $AM$19,
E202="Interest accrual", $AM$15,
E202="Depreciation", $AM$16,
TRUE, "")</f>
        <v/>
      </c>
      <c r="D202" s="14" t="str" cm="1">
        <f t="array" aca="1" ref="D202" ca="1">_xlfn.IFS(
E202="Payment", _xlfn.XLOOKUP(A202, lease_table_dates, lease_table_payments, 0, 0),
E202="Interest accrual", _xlfn.XLOOKUP(A202, lease_table_dates, lease_table_interest_accruals, 0, 0),
E202="Depreciation", _xlfn.XLOOKUP(A202, rou_table_dates, rou_table_deprs, 0, 0),
TRUE, ""
)</f>
        <v/>
      </c>
      <c r="E202" s="7" t="str" cm="1">
        <f t="array" aca="1" ref="E202" ca="1">_xlfn.IFS(
AND(SUMIFS(lease_table_interest_accruals, lease_table_dates, A202)&gt;0, COUNTIFS($E$14:E201, "Interest accrual", $A$14:A201, A202)=0), "Interest accrual",
AND(SUMIFS(lease_table_payments, lease_table_dates, A202)&gt;0, COUNTIFS($E$14:E201, "Payment", $A$14:A201, A202)=0), "Payment",
AND(SUMIFS(rou_table_deprs, rou_table_dates, A202)&gt;0, COUNTIFS($E$14:E201, "Depreciation", $A$14:A201, A202)=0), "Depreciation",
TRUE,  ""
)</f>
        <v/>
      </c>
      <c r="G202" s="13" t="str" cm="1">
        <f t="array" aca="1" ref="G202" ca="1">_xlfn.IFS(
AND($B$11="Hə", $B$3="İllik"), Z202,
AND($B$11="Hə", $B$3="Aylıq"), AA202,
$B$11="Yox", X202)</f>
        <v/>
      </c>
      <c r="H202" s="14" t="str" cm="1">
        <f t="array" aca="1" ref="H202" ca="1">_xlfn.IFS( G202="", "",
TRUE, ROUND( H201+I202-J202, 2) )</f>
        <v/>
      </c>
      <c r="I202" s="14" t="str" cm="1">
        <f t="array" aca="1" ref="I202" ca="1">_xlfn.IFS(G202="", "",
G202=last_payment_date, (J202-H201),
 TRUE,  -  (H201- H201* (1+$B$6)^ (_xlfn.DAYS(G202,G201)/365) )
)</f>
        <v/>
      </c>
      <c r="J202" s="14" t="str" cm="1">
        <f t="array" aca="1" ref="J202" ca="1">_xlfn.IFS(G202="", "",
TRUE, _xlfn.XLOOKUP(G202,  payment_dates, payments,0,0)
)</f>
        <v/>
      </c>
      <c r="L202" s="2" t="str" cm="1">
        <f t="array" aca="1" ref="L202" ca="1">_xlfn.IFS(
AND($B$11="Hə", $B$3="İllik"), AC202,
AND($B$11="Hə", $B$3="Aylıq"), AD202,
$B$11="Yox", AB202)</f>
        <v/>
      </c>
      <c r="M202" s="14" t="str" cm="1">
        <f t="array" aca="1" ref="M202" ca="1">_xlfn.IFS( L202="", "",
(M201-N202)&lt;=0.5, 0,
TRUE,  M201-N202)</f>
        <v/>
      </c>
      <c r="N202" s="15" t="str" cm="1">
        <f t="array" aca="1" ref="N202" ca="1">_xlfn.IFS(
L202="", "",
TRUE, MIN(M201, ROUND($M$14/ (last_rou_date - $B$2) * (L202-L201), 2) )
)</f>
        <v/>
      </c>
      <c r="P202" s="22" t="str">
        <f t="shared" ca="1" si="6"/>
        <v/>
      </c>
      <c r="Q202" s="14" t="str" cm="1">
        <f t="array" aca="1" ref="Q202" ca="1">_xlfn.IFS(P202="","",
$B$11="Hə", _xlfn.XLOOKUP(DATE(P202, 12, 31), rou_table_dates, rou_table_nbvs,0, 0),
TRUE,  MAX(0, ROUND($M$14 - $M$14/ (last_rou_date - $B$2) * (DATE(P202,12,31) - $B$2), 2) )
)</f>
        <v/>
      </c>
      <c r="R202" s="57" t="str" cm="1">
        <f t="array" aca="1" ref="R202" ca="1">_xlfn.IFS(P202="","",
$B$11="Hə", _xlfn.XLOOKUP(DATE(P202, 12, 31), lease_table_dates, lease_table_balances,0, 0),
TRUE, IFERROR( XNPV($B$6, IF(payment_dates &gt;DATE(P202, 12, 31), payments,  0),  IF(payment_dates &gt;DATE(P202, 12, 31), payment_dates,  DATE(P202, 12, 31))    ),0)
)</f>
        <v/>
      </c>
      <c r="S202" s="14" t="str" cm="1">
        <f t="array" aca="1" ref="S202" ca="1">_xlfn.IFS(P202="","",
TRUE,  MIN( MIN(Q201, $M$14), ROUND($M$14/ (last_rou_date - $B$2) * (DATE(P202,12,31) - MAX($B$2, DATE(P202-1, 12, 31))), 2) )
)</f>
        <v/>
      </c>
      <c r="T202" s="15" t="str" cm="1">
        <f t="array" aca="1" ref="T202" ca="1">_xlfn.IFS(P202="", "",
ISTEXT(R201), R202- (H202 - SUMIFS( lease_table_payments, lease_table_years, P202) -$AG$14 ),
AND(ISNUMBER(R201), R202&lt;&gt;""),   R202- (R201 - SUMIFS( lease_table_payments, lease_table_years, P202) )
)</f>
        <v/>
      </c>
      <c r="U202" s="14"/>
      <c r="V202" s="73">
        <f t="shared" si="8"/>
        <v>189</v>
      </c>
      <c r="W202" s="74" t="str" cm="1">
        <f t="array" ref="W202">_xlfn.IFS(
OR(W201=$B$4, W201=""),"",
TRUE,W201+1
)</f>
        <v/>
      </c>
      <c r="X202" s="75" t="str" cm="1">
        <f t="array" ref="X202">_xlfn.IFS(X201="","",
W202="", "",
AND($B$3="İllik"),DATE(YEAR(X201)+1,MONTH(X201),DAY(X201) ),
AND($B$3="Aylıq", $AH$14="Not end"), EDATE(X201,1),
AND($B$3="Aylıq", $AH$14="End"), EOMONTH(X201,1)
)</f>
        <v/>
      </c>
      <c r="Y202" s="75" t="str" cm="1">
        <f t="array" aca="1" ref="Y202" ca="1">_xlfn.IFS(
AND($B$7="Dövrün əvvəlində", Y201&lt;=last_rou_date), DATE(YEAR(Y201)+1, 12, 31),
AND($B$7="Dövrün sonunda", Y201&lt;=last_payment_date), DATE(YEAR(Y201)+1, 12, 31),
TRUE, ""
)</f>
        <v/>
      </c>
      <c r="Z202" s="75" t="str" cm="1">
        <f t="array" aca="1" ref="Z202" ca="1">_xlfn.IFS(
AND($AN$14="Not year_end", Z201&gt;last_payment_date), "",
AND($AN$14="Year_end", Z201&gt;=last_payment_date), "",
AND($AN$14="Year_end"), DATE(YEAR(Z201+1), 12, 31),
AND($AN$14="Not year_end", MONTH(Z201)=12, DAY(Z201)=31), DATE(YEAR(Z200)+1, MONTH(Z200), DAY(Z200)),
AND($AN$14="Not year_end", OR(MONTH(Z201)&lt;&gt;12, DAY(Z201)&lt;&gt;31) ), DATE(YEAR(Z201), 12, 31)
)</f>
        <v/>
      </c>
      <c r="AA202" s="75" t="str" cm="1">
        <f t="array" aca="1" ref="AA202" ca="1">_xlfn.IFS(AA201="", "",
AND(AA201=last_payment_date, OR(MONTH(AA201)&lt;&gt;12, DAY(AA201)&lt;&gt;31) ), DATE(YEAR(AA201), 12, 31),
AND(MONTH(AA201)=12, DAY(AA201)=31, AA201&gt;=last_payment_date), "",
AND(MONTH(AA201)=12, DAY(AA201)&lt;&gt;31),  EOMONTH(AA201,0),
AND(MONTH(AA201)=12, DAY(AA201)=31, $AH$14="Not end"),  EDATE(AA200,1),
AND($AH$14="Not end"), EDATE(AA201, 1),
AND($AH$14="End"), EOMONTH(AA201, 1)
)</f>
        <v/>
      </c>
      <c r="AB202" s="75" t="str" cm="1">
        <f t="array" aca="1" ref="AB202" ca="1">_xlfn.IFS(AB201="","",
AND(AB201=last_rou_date), "",
AND($B$3="İllik"),DATE(YEAR(AB201)+1,MONTH(AB201),DAY(AB201) ),
AND($B$3="Aylıq", $AH$14="Not end"), EDATE(AB201,1),
AND($B$3="Aylıq", $AH$14="End"), EOMONTH(AB201,1)
)</f>
        <v/>
      </c>
      <c r="AC202" s="75" t="str" cm="1">
        <f t="array" aca="1" ref="AC202" ca="1">_xlfn.IFS(
AND($AN$14="Not year_end", AC201&gt;last_rou_date), "",
AND($AN$14="Year_end", AC201&gt;=last_rou_date), "",
AND($AN$14="Year_end"), DATE(YEAR(AC201+1), 12, 31),
AND($AN$14="Not year_end", MONTH(AC201)=12, DAY(AC201)=31), DATE(YEAR(AC200)+1, MONTH(AC200), DAY(AC200)),
AND($AN$14="Not year_end", OR(MONTH(AC201)&lt;&gt;12, DAY(AC201)&lt;&gt;31) ), DATE(YEAR(AC201), 12, 31)
)</f>
        <v/>
      </c>
      <c r="AD202" s="75" t="str" cm="1">
        <f t="array" aca="1" ref="AD202" ca="1">_xlfn.IFS(AD201="", "",
AND(AD201=last_rou_date, OR(MONTH(AD201)&lt;&gt;12, DAY(AD201)&lt;&gt;31) ), DATE(YEAR(AD201), 12, 31),
AND(MONTH(AD201)=12, DAY(AD201)=31, AD201&gt;=last_rou_date), "",
AND(MONTH(AD201)=12, DAY(AD201)&lt;&gt;31),  EOMONTH(AD201,0),
AND(MONTH(AD201)=12, DAY(AD201)=31, $AH$14="Not end"),  EDATE(AD200,1),
AND($AH$14="Not end"), EDATE(AD201, 1),
AND($AH$14="End"), EOMONTH(AD201, 1)
)</f>
        <v/>
      </c>
      <c r="AE202" s="68" t="str" cm="1">
        <f t="array" ref="AE202">_xlfn.IFS(W202="", "",
AND(W202&gt;0, W202&lt;=$B$4, $C$2="İllik artım, faiz olaraq", $D$2&gt;0, $B$3="İllik"), $B$5*((1+$D$2)^(W202-1)),
AND(W202&gt;0, W202&lt;=$B$4, $C$2="İllik artım, faiz olaraq", $D$2&gt;0, $B$3="Aylıq"), $B$5*((1+$D$2)^ROUNDDOWN((W202-1)/12,0)),
AND(W202=1, $C$2="Aşağıdakı kimi dəyişir", ), $B$5,
AND(W202&gt;1, W202&lt;=$B$4, $C$2="Aşağıdakı kimi dəyişir"), IFERROR(VLOOKUP(W202, $C$4:$D$7, 2, FALSE), AE201),
AND(W202&gt;0, W202&lt;=$B$4), $B$5,
TRUE,0 )</f>
        <v/>
      </c>
      <c r="AF202" s="76" t="str">
        <f t="shared" ca="1" si="7"/>
        <v/>
      </c>
    </row>
    <row r="203" spans="1:32" x14ac:dyDescent="0.4">
      <c r="A203" s="13" t="str" cm="1">
        <f t="array" aca="1" ref="A203" ca="1">_xlfn.IFS(
AND(SUMIFS(lease_table_interest_accruals, lease_table_dates, A202)&gt;0, COUNTIFS($E$14:E202, "Interest accrual", $A$14:A202, A202)=0),  A202,
AND(SUMIFS(lease_table_payments, lease_table_dates, A202)&gt;0, COUNTIFS($E$14:E202, "Payment", $A$14:A202, A202)=0),  A202,
AND(SUMIFS(rou_table_deprs, rou_table_dates, A202)&gt;0, COUNTIFS($E$14:E202, "Depreciation", $A$14:A202, A202)=0),  A202,
TRUE,  IFERROR(INDEX(rou_table_dates,  MATCH(A202, rou_table_dates)+1, ), "")
)</f>
        <v/>
      </c>
      <c r="B203" s="1" t="str" cm="1">
        <f t="array" aca="1" ref="B203" ca="1">_xlfn.IFS(
AND(E203="Payment", A203=$B$2), $AM$14,
E203="Payment", $AM$15,
E203="Interest accrual", $AM$18,
E203="Depreciation", $AM$17,
TRUE, "")</f>
        <v/>
      </c>
      <c r="C203" s="1" t="str" cm="1">
        <f t="array" aca="1" ref="C203" ca="1">_xlfn.IFS(
E203="Payment", $AM$19,
E203="Interest accrual", $AM$15,
E203="Depreciation", $AM$16,
TRUE, "")</f>
        <v/>
      </c>
      <c r="D203" s="14" t="str" cm="1">
        <f t="array" aca="1" ref="D203" ca="1">_xlfn.IFS(
E203="Payment", _xlfn.XLOOKUP(A203, lease_table_dates, lease_table_payments, 0, 0),
E203="Interest accrual", _xlfn.XLOOKUP(A203, lease_table_dates, lease_table_interest_accruals, 0, 0),
E203="Depreciation", _xlfn.XLOOKUP(A203, rou_table_dates, rou_table_deprs, 0, 0),
TRUE, ""
)</f>
        <v/>
      </c>
      <c r="E203" s="7" t="str" cm="1">
        <f t="array" aca="1" ref="E203" ca="1">_xlfn.IFS(
AND(SUMIFS(lease_table_interest_accruals, lease_table_dates, A203)&gt;0, COUNTIFS($E$14:E202, "Interest accrual", $A$14:A202, A203)=0), "Interest accrual",
AND(SUMIFS(lease_table_payments, lease_table_dates, A203)&gt;0, COUNTIFS($E$14:E202, "Payment", $A$14:A202, A203)=0), "Payment",
AND(SUMIFS(rou_table_deprs, rou_table_dates, A203)&gt;0, COUNTIFS($E$14:E202, "Depreciation", $A$14:A202, A203)=0), "Depreciation",
TRUE,  ""
)</f>
        <v/>
      </c>
      <c r="G203" s="13" t="str" cm="1">
        <f t="array" aca="1" ref="G203" ca="1">_xlfn.IFS(
AND($B$11="Hə", $B$3="İllik"), Z203,
AND($B$11="Hə", $B$3="Aylıq"), AA203,
$B$11="Yox", X203)</f>
        <v/>
      </c>
      <c r="H203" s="14" t="str" cm="1">
        <f t="array" aca="1" ref="H203" ca="1">_xlfn.IFS( G203="", "",
TRUE, ROUND( H202+I203-J203, 2) )</f>
        <v/>
      </c>
      <c r="I203" s="14" t="str" cm="1">
        <f t="array" aca="1" ref="I203" ca="1">_xlfn.IFS(G203="", "",
G203=last_payment_date, (J203-H202),
 TRUE,  -  (H202- H202* (1+$B$6)^ (_xlfn.DAYS(G203,G202)/365) )
)</f>
        <v/>
      </c>
      <c r="J203" s="14" t="str" cm="1">
        <f t="array" aca="1" ref="J203" ca="1">_xlfn.IFS(G203="", "",
TRUE, _xlfn.XLOOKUP(G203,  payment_dates, payments,0,0)
)</f>
        <v/>
      </c>
      <c r="L203" s="2" t="str" cm="1">
        <f t="array" aca="1" ref="L203" ca="1">_xlfn.IFS(
AND($B$11="Hə", $B$3="İllik"), AC203,
AND($B$11="Hə", $B$3="Aylıq"), AD203,
$B$11="Yox", AB203)</f>
        <v/>
      </c>
      <c r="M203" s="14" t="str" cm="1">
        <f t="array" aca="1" ref="M203" ca="1">_xlfn.IFS( L203="", "",
(M202-N203)&lt;=0.5, 0,
TRUE,  M202-N203)</f>
        <v/>
      </c>
      <c r="N203" s="15" t="str" cm="1">
        <f t="array" aca="1" ref="N203" ca="1">_xlfn.IFS(
L203="", "",
TRUE, MIN(M202, ROUND($M$14/ (last_rou_date - $B$2) * (L203-L202), 2) )
)</f>
        <v/>
      </c>
      <c r="P203" s="22" t="str">
        <f t="shared" ca="1" si="6"/>
        <v/>
      </c>
      <c r="Q203" s="14" t="str" cm="1">
        <f t="array" aca="1" ref="Q203" ca="1">_xlfn.IFS(P203="","",
$B$11="Hə", _xlfn.XLOOKUP(DATE(P203, 12, 31), rou_table_dates, rou_table_nbvs,0, 0),
TRUE,  MAX(0, ROUND($M$14 - $M$14/ (last_rou_date - $B$2) * (DATE(P203,12,31) - $B$2), 2) )
)</f>
        <v/>
      </c>
      <c r="R203" s="57" t="str" cm="1">
        <f t="array" aca="1" ref="R203" ca="1">_xlfn.IFS(P203="","",
$B$11="Hə", _xlfn.XLOOKUP(DATE(P203, 12, 31), lease_table_dates, lease_table_balances,0, 0),
TRUE, IFERROR( XNPV($B$6, IF(payment_dates &gt;DATE(P203, 12, 31), payments,  0),  IF(payment_dates &gt;DATE(P203, 12, 31), payment_dates,  DATE(P203, 12, 31))    ),0)
)</f>
        <v/>
      </c>
      <c r="S203" s="14" t="str" cm="1">
        <f t="array" aca="1" ref="S203" ca="1">_xlfn.IFS(P203="","",
TRUE,  MIN( MIN(Q202, $M$14), ROUND($M$14/ (last_rou_date - $B$2) * (DATE(P203,12,31) - MAX($B$2, DATE(P203-1, 12, 31))), 2) )
)</f>
        <v/>
      </c>
      <c r="T203" s="15" t="str" cm="1">
        <f t="array" aca="1" ref="T203" ca="1">_xlfn.IFS(P203="", "",
ISTEXT(R202), R203- (H203 - SUMIFS( lease_table_payments, lease_table_years, P203) -$AG$14 ),
AND(ISNUMBER(R202), R203&lt;&gt;""),   R203- (R202 - SUMIFS( lease_table_payments, lease_table_years, P203) )
)</f>
        <v/>
      </c>
      <c r="U203" s="14"/>
      <c r="V203" s="73">
        <f t="shared" si="8"/>
        <v>190</v>
      </c>
      <c r="W203" s="74" t="str" cm="1">
        <f t="array" ref="W203">_xlfn.IFS(
OR(W202=$B$4, W202=""),"",
TRUE,W202+1
)</f>
        <v/>
      </c>
      <c r="X203" s="75" t="str" cm="1">
        <f t="array" ref="X203">_xlfn.IFS(X202="","",
W203="", "",
AND($B$3="İllik"),DATE(YEAR(X202)+1,MONTH(X202),DAY(X202) ),
AND($B$3="Aylıq", $AH$14="Not end"), EDATE(X202,1),
AND($B$3="Aylıq", $AH$14="End"), EOMONTH(X202,1)
)</f>
        <v/>
      </c>
      <c r="Y203" s="75" t="str" cm="1">
        <f t="array" aca="1" ref="Y203" ca="1">_xlfn.IFS(
AND($B$7="Dövrün əvvəlində", Y202&lt;=last_rou_date), DATE(YEAR(Y202)+1, 12, 31),
AND($B$7="Dövrün sonunda", Y202&lt;=last_payment_date), DATE(YEAR(Y202)+1, 12, 31),
TRUE, ""
)</f>
        <v/>
      </c>
      <c r="Z203" s="75" t="str" cm="1">
        <f t="array" aca="1" ref="Z203" ca="1">_xlfn.IFS(
AND($AN$14="Not year_end", Z202&gt;last_payment_date), "",
AND($AN$14="Year_end", Z202&gt;=last_payment_date), "",
AND($AN$14="Year_end"), DATE(YEAR(Z202+1), 12, 31),
AND($AN$14="Not year_end", MONTH(Z202)=12, DAY(Z202)=31), DATE(YEAR(Z201)+1, MONTH(Z201), DAY(Z201)),
AND($AN$14="Not year_end", OR(MONTH(Z202)&lt;&gt;12, DAY(Z202)&lt;&gt;31) ), DATE(YEAR(Z202), 12, 31)
)</f>
        <v/>
      </c>
      <c r="AA203" s="75" t="str" cm="1">
        <f t="array" aca="1" ref="AA203" ca="1">_xlfn.IFS(AA202="", "",
AND(AA202=last_payment_date, OR(MONTH(AA202)&lt;&gt;12, DAY(AA202)&lt;&gt;31) ), DATE(YEAR(AA202), 12, 31),
AND(MONTH(AA202)=12, DAY(AA202)=31, AA202&gt;=last_payment_date), "",
AND(MONTH(AA202)=12, DAY(AA202)&lt;&gt;31),  EOMONTH(AA202,0),
AND(MONTH(AA202)=12, DAY(AA202)=31, $AH$14="Not end"),  EDATE(AA201,1),
AND($AH$14="Not end"), EDATE(AA202, 1),
AND($AH$14="End"), EOMONTH(AA202, 1)
)</f>
        <v/>
      </c>
      <c r="AB203" s="75" t="str" cm="1">
        <f t="array" aca="1" ref="AB203" ca="1">_xlfn.IFS(AB202="","",
AND(AB202=last_rou_date), "",
AND($B$3="İllik"),DATE(YEAR(AB202)+1,MONTH(AB202),DAY(AB202) ),
AND($B$3="Aylıq", $AH$14="Not end"), EDATE(AB202,1),
AND($B$3="Aylıq", $AH$14="End"), EOMONTH(AB202,1)
)</f>
        <v/>
      </c>
      <c r="AC203" s="75" t="str" cm="1">
        <f t="array" aca="1" ref="AC203" ca="1">_xlfn.IFS(
AND($AN$14="Not year_end", AC202&gt;last_rou_date), "",
AND($AN$14="Year_end", AC202&gt;=last_rou_date), "",
AND($AN$14="Year_end"), DATE(YEAR(AC202+1), 12, 31),
AND($AN$14="Not year_end", MONTH(AC202)=12, DAY(AC202)=31), DATE(YEAR(AC201)+1, MONTH(AC201), DAY(AC201)),
AND($AN$14="Not year_end", OR(MONTH(AC202)&lt;&gt;12, DAY(AC202)&lt;&gt;31) ), DATE(YEAR(AC202), 12, 31)
)</f>
        <v/>
      </c>
      <c r="AD203" s="75" t="str" cm="1">
        <f t="array" aca="1" ref="AD203" ca="1">_xlfn.IFS(AD202="", "",
AND(AD202=last_rou_date, OR(MONTH(AD202)&lt;&gt;12, DAY(AD202)&lt;&gt;31) ), DATE(YEAR(AD202), 12, 31),
AND(MONTH(AD202)=12, DAY(AD202)=31, AD202&gt;=last_rou_date), "",
AND(MONTH(AD202)=12, DAY(AD202)&lt;&gt;31),  EOMONTH(AD202,0),
AND(MONTH(AD202)=12, DAY(AD202)=31, $AH$14="Not end"),  EDATE(AD201,1),
AND($AH$14="Not end"), EDATE(AD202, 1),
AND($AH$14="End"), EOMONTH(AD202, 1)
)</f>
        <v/>
      </c>
      <c r="AE203" s="68" t="str" cm="1">
        <f t="array" ref="AE203">_xlfn.IFS(W203="", "",
AND(W203&gt;0, W203&lt;=$B$4, $C$2="İllik artım, faiz olaraq", $D$2&gt;0, $B$3="İllik"), $B$5*((1+$D$2)^(W203-1)),
AND(W203&gt;0, W203&lt;=$B$4, $C$2="İllik artım, faiz olaraq", $D$2&gt;0, $B$3="Aylıq"), $B$5*((1+$D$2)^ROUNDDOWN((W203-1)/12,0)),
AND(W203=1, $C$2="Aşağıdakı kimi dəyişir", ), $B$5,
AND(W203&gt;1, W203&lt;=$B$4, $C$2="Aşağıdakı kimi dəyişir"), IFERROR(VLOOKUP(W203, $C$4:$D$7, 2, FALSE), AE202),
AND(W203&gt;0, W203&lt;=$B$4), $B$5,
TRUE,0 )</f>
        <v/>
      </c>
      <c r="AF203" s="76" t="str">
        <f t="shared" ca="1" si="7"/>
        <v/>
      </c>
    </row>
    <row r="204" spans="1:32" x14ac:dyDescent="0.4">
      <c r="A204" s="13" t="str" cm="1">
        <f t="array" aca="1" ref="A204" ca="1">_xlfn.IFS(
AND(SUMIFS(lease_table_interest_accruals, lease_table_dates, A203)&gt;0, COUNTIFS($E$14:E203, "Interest accrual", $A$14:A203, A203)=0),  A203,
AND(SUMIFS(lease_table_payments, lease_table_dates, A203)&gt;0, COUNTIFS($E$14:E203, "Payment", $A$14:A203, A203)=0),  A203,
AND(SUMIFS(rou_table_deprs, rou_table_dates, A203)&gt;0, COUNTIFS($E$14:E203, "Depreciation", $A$14:A203, A203)=0),  A203,
TRUE,  IFERROR(INDEX(rou_table_dates,  MATCH(A203, rou_table_dates)+1, ), "")
)</f>
        <v/>
      </c>
      <c r="B204" s="1" t="str" cm="1">
        <f t="array" aca="1" ref="B204" ca="1">_xlfn.IFS(
AND(E204="Payment", A204=$B$2), $AM$14,
E204="Payment", $AM$15,
E204="Interest accrual", $AM$18,
E204="Depreciation", $AM$17,
TRUE, "")</f>
        <v/>
      </c>
      <c r="C204" s="1" t="str" cm="1">
        <f t="array" aca="1" ref="C204" ca="1">_xlfn.IFS(
E204="Payment", $AM$19,
E204="Interest accrual", $AM$15,
E204="Depreciation", $AM$16,
TRUE, "")</f>
        <v/>
      </c>
      <c r="D204" s="14" t="str" cm="1">
        <f t="array" aca="1" ref="D204" ca="1">_xlfn.IFS(
E204="Payment", _xlfn.XLOOKUP(A204, lease_table_dates, lease_table_payments, 0, 0),
E204="Interest accrual", _xlfn.XLOOKUP(A204, lease_table_dates, lease_table_interest_accruals, 0, 0),
E204="Depreciation", _xlfn.XLOOKUP(A204, rou_table_dates, rou_table_deprs, 0, 0),
TRUE, ""
)</f>
        <v/>
      </c>
      <c r="E204" s="7" t="str" cm="1">
        <f t="array" aca="1" ref="E204" ca="1">_xlfn.IFS(
AND(SUMIFS(lease_table_interest_accruals, lease_table_dates, A204)&gt;0, COUNTIFS($E$14:E203, "Interest accrual", $A$14:A203, A204)=0), "Interest accrual",
AND(SUMIFS(lease_table_payments, lease_table_dates, A204)&gt;0, COUNTIFS($E$14:E203, "Payment", $A$14:A203, A204)=0), "Payment",
AND(SUMIFS(rou_table_deprs, rou_table_dates, A204)&gt;0, COUNTIFS($E$14:E203, "Depreciation", $A$14:A203, A204)=0), "Depreciation",
TRUE,  ""
)</f>
        <v/>
      </c>
      <c r="G204" s="13" t="str" cm="1">
        <f t="array" aca="1" ref="G204" ca="1">_xlfn.IFS(
AND($B$11="Hə", $B$3="İllik"), Z204,
AND($B$11="Hə", $B$3="Aylıq"), AA204,
$B$11="Yox", X204)</f>
        <v/>
      </c>
      <c r="H204" s="14" t="str" cm="1">
        <f t="array" aca="1" ref="H204" ca="1">_xlfn.IFS( G204="", "",
TRUE, ROUND( H203+I204-J204, 2) )</f>
        <v/>
      </c>
      <c r="I204" s="14" t="str" cm="1">
        <f t="array" aca="1" ref="I204" ca="1">_xlfn.IFS(G204="", "",
G204=last_payment_date, (J204-H203),
 TRUE,  -  (H203- H203* (1+$B$6)^ (_xlfn.DAYS(G204,G203)/365) )
)</f>
        <v/>
      </c>
      <c r="J204" s="14" t="str" cm="1">
        <f t="array" aca="1" ref="J204" ca="1">_xlfn.IFS(G204="", "",
TRUE, _xlfn.XLOOKUP(G204,  payment_dates, payments,0,0)
)</f>
        <v/>
      </c>
      <c r="L204" s="2" t="str" cm="1">
        <f t="array" aca="1" ref="L204" ca="1">_xlfn.IFS(
AND($B$11="Hə", $B$3="İllik"), AC204,
AND($B$11="Hə", $B$3="Aylıq"), AD204,
$B$11="Yox", AB204)</f>
        <v/>
      </c>
      <c r="M204" s="14" t="str" cm="1">
        <f t="array" aca="1" ref="M204" ca="1">_xlfn.IFS( L204="", "",
(M203-N204)&lt;=0.5, 0,
TRUE,  M203-N204)</f>
        <v/>
      </c>
      <c r="N204" s="15" t="str" cm="1">
        <f t="array" aca="1" ref="N204" ca="1">_xlfn.IFS(
L204="", "",
TRUE, MIN(M203, ROUND($M$14/ (last_rou_date - $B$2) * (L204-L203), 2) )
)</f>
        <v/>
      </c>
      <c r="P204" s="22" t="str">
        <f t="shared" ca="1" si="6"/>
        <v/>
      </c>
      <c r="Q204" s="14" t="str" cm="1">
        <f t="array" aca="1" ref="Q204" ca="1">_xlfn.IFS(P204="","",
$B$11="Hə", _xlfn.XLOOKUP(DATE(P204, 12, 31), rou_table_dates, rou_table_nbvs,0, 0),
TRUE,  MAX(0, ROUND($M$14 - $M$14/ (last_rou_date - $B$2) * (DATE(P204,12,31) - $B$2), 2) )
)</f>
        <v/>
      </c>
      <c r="R204" s="57" t="str" cm="1">
        <f t="array" aca="1" ref="R204" ca="1">_xlfn.IFS(P204="","",
$B$11="Hə", _xlfn.XLOOKUP(DATE(P204, 12, 31), lease_table_dates, lease_table_balances,0, 0),
TRUE, IFERROR( XNPV($B$6, IF(payment_dates &gt;DATE(P204, 12, 31), payments,  0),  IF(payment_dates &gt;DATE(P204, 12, 31), payment_dates,  DATE(P204, 12, 31))    ),0)
)</f>
        <v/>
      </c>
      <c r="S204" s="14" t="str" cm="1">
        <f t="array" aca="1" ref="S204" ca="1">_xlfn.IFS(P204="","",
TRUE,  MIN( MIN(Q203, $M$14), ROUND($M$14/ (last_rou_date - $B$2) * (DATE(P204,12,31) - MAX($B$2, DATE(P204-1, 12, 31))), 2) )
)</f>
        <v/>
      </c>
      <c r="T204" s="15" t="str" cm="1">
        <f t="array" aca="1" ref="T204" ca="1">_xlfn.IFS(P204="", "",
ISTEXT(R203), R204- (H204 - SUMIFS( lease_table_payments, lease_table_years, P204) -$AG$14 ),
AND(ISNUMBER(R203), R204&lt;&gt;""),   R204- (R203 - SUMIFS( lease_table_payments, lease_table_years, P204) )
)</f>
        <v/>
      </c>
      <c r="U204" s="14"/>
      <c r="V204" s="73">
        <f t="shared" si="8"/>
        <v>191</v>
      </c>
      <c r="W204" s="74" t="str" cm="1">
        <f t="array" ref="W204">_xlfn.IFS(
OR(W203=$B$4, W203=""),"",
TRUE,W203+1
)</f>
        <v/>
      </c>
      <c r="X204" s="75" t="str" cm="1">
        <f t="array" ref="X204">_xlfn.IFS(X203="","",
W204="", "",
AND($B$3="İllik"),DATE(YEAR(X203)+1,MONTH(X203),DAY(X203) ),
AND($B$3="Aylıq", $AH$14="Not end"), EDATE(X203,1),
AND($B$3="Aylıq", $AH$14="End"), EOMONTH(X203,1)
)</f>
        <v/>
      </c>
      <c r="Y204" s="75" t="str" cm="1">
        <f t="array" aca="1" ref="Y204" ca="1">_xlfn.IFS(
AND($B$7="Dövrün əvvəlində", Y203&lt;=last_rou_date), DATE(YEAR(Y203)+1, 12, 31),
AND($B$7="Dövrün sonunda", Y203&lt;=last_payment_date), DATE(YEAR(Y203)+1, 12, 31),
TRUE, ""
)</f>
        <v/>
      </c>
      <c r="Z204" s="75" t="str" cm="1">
        <f t="array" aca="1" ref="Z204" ca="1">_xlfn.IFS(
AND($AN$14="Not year_end", Z203&gt;last_payment_date), "",
AND($AN$14="Year_end", Z203&gt;=last_payment_date), "",
AND($AN$14="Year_end"), DATE(YEAR(Z203+1), 12, 31),
AND($AN$14="Not year_end", MONTH(Z203)=12, DAY(Z203)=31), DATE(YEAR(Z202)+1, MONTH(Z202), DAY(Z202)),
AND($AN$14="Not year_end", OR(MONTH(Z203)&lt;&gt;12, DAY(Z203)&lt;&gt;31) ), DATE(YEAR(Z203), 12, 31)
)</f>
        <v/>
      </c>
      <c r="AA204" s="75" t="str" cm="1">
        <f t="array" aca="1" ref="AA204" ca="1">_xlfn.IFS(AA203="", "",
AND(AA203=last_payment_date, OR(MONTH(AA203)&lt;&gt;12, DAY(AA203)&lt;&gt;31) ), DATE(YEAR(AA203), 12, 31),
AND(MONTH(AA203)=12, DAY(AA203)=31, AA203&gt;=last_payment_date), "",
AND(MONTH(AA203)=12, DAY(AA203)&lt;&gt;31),  EOMONTH(AA203,0),
AND(MONTH(AA203)=12, DAY(AA203)=31, $AH$14="Not end"),  EDATE(AA202,1),
AND($AH$14="Not end"), EDATE(AA203, 1),
AND($AH$14="End"), EOMONTH(AA203, 1)
)</f>
        <v/>
      </c>
      <c r="AB204" s="75" t="str" cm="1">
        <f t="array" aca="1" ref="AB204" ca="1">_xlfn.IFS(AB203="","",
AND(AB203=last_rou_date), "",
AND($B$3="İllik"),DATE(YEAR(AB203)+1,MONTH(AB203),DAY(AB203) ),
AND($B$3="Aylıq", $AH$14="Not end"), EDATE(AB203,1),
AND($B$3="Aylıq", $AH$14="End"), EOMONTH(AB203,1)
)</f>
        <v/>
      </c>
      <c r="AC204" s="75" t="str" cm="1">
        <f t="array" aca="1" ref="AC204" ca="1">_xlfn.IFS(
AND($AN$14="Not year_end", AC203&gt;last_rou_date), "",
AND($AN$14="Year_end", AC203&gt;=last_rou_date), "",
AND($AN$14="Year_end"), DATE(YEAR(AC203+1), 12, 31),
AND($AN$14="Not year_end", MONTH(AC203)=12, DAY(AC203)=31), DATE(YEAR(AC202)+1, MONTH(AC202), DAY(AC202)),
AND($AN$14="Not year_end", OR(MONTH(AC203)&lt;&gt;12, DAY(AC203)&lt;&gt;31) ), DATE(YEAR(AC203), 12, 31)
)</f>
        <v/>
      </c>
      <c r="AD204" s="75" t="str" cm="1">
        <f t="array" aca="1" ref="AD204" ca="1">_xlfn.IFS(AD203="", "",
AND(AD203=last_rou_date, OR(MONTH(AD203)&lt;&gt;12, DAY(AD203)&lt;&gt;31) ), DATE(YEAR(AD203), 12, 31),
AND(MONTH(AD203)=12, DAY(AD203)=31, AD203&gt;=last_rou_date), "",
AND(MONTH(AD203)=12, DAY(AD203)&lt;&gt;31),  EOMONTH(AD203,0),
AND(MONTH(AD203)=12, DAY(AD203)=31, $AH$14="Not end"),  EDATE(AD202,1),
AND($AH$14="Not end"), EDATE(AD203, 1),
AND($AH$14="End"), EOMONTH(AD203, 1)
)</f>
        <v/>
      </c>
      <c r="AE204" s="68" t="str" cm="1">
        <f t="array" ref="AE204">_xlfn.IFS(W204="", "",
AND(W204&gt;0, W204&lt;=$B$4, $C$2="İllik artım, faiz olaraq", $D$2&gt;0, $B$3="İllik"), $B$5*((1+$D$2)^(W204-1)),
AND(W204&gt;0, W204&lt;=$B$4, $C$2="İllik artım, faiz olaraq", $D$2&gt;0, $B$3="Aylıq"), $B$5*((1+$D$2)^ROUNDDOWN((W204-1)/12,0)),
AND(W204=1, $C$2="Aşağıdakı kimi dəyişir", ), $B$5,
AND(W204&gt;1, W204&lt;=$B$4, $C$2="Aşağıdakı kimi dəyişir"), IFERROR(VLOOKUP(W204, $C$4:$D$7, 2, FALSE), AE203),
AND(W204&gt;0, W204&lt;=$B$4), $B$5,
TRUE,0 )</f>
        <v/>
      </c>
      <c r="AF204" s="76" t="str">
        <f t="shared" ca="1" si="7"/>
        <v/>
      </c>
    </row>
    <row r="205" spans="1:32" x14ac:dyDescent="0.4">
      <c r="A205" s="13" t="str" cm="1">
        <f t="array" aca="1" ref="A205" ca="1">_xlfn.IFS(
AND(SUMIFS(lease_table_interest_accruals, lease_table_dates, A204)&gt;0, COUNTIFS($E$14:E204, "Interest accrual", $A$14:A204, A204)=0),  A204,
AND(SUMIFS(lease_table_payments, lease_table_dates, A204)&gt;0, COUNTIFS($E$14:E204, "Payment", $A$14:A204, A204)=0),  A204,
AND(SUMIFS(rou_table_deprs, rou_table_dates, A204)&gt;0, COUNTIFS($E$14:E204, "Depreciation", $A$14:A204, A204)=0),  A204,
TRUE,  IFERROR(INDEX(rou_table_dates,  MATCH(A204, rou_table_dates)+1, ), "")
)</f>
        <v/>
      </c>
      <c r="B205" s="1" t="str" cm="1">
        <f t="array" aca="1" ref="B205" ca="1">_xlfn.IFS(
AND(E205="Payment", A205=$B$2), $AM$14,
E205="Payment", $AM$15,
E205="Interest accrual", $AM$18,
E205="Depreciation", $AM$17,
TRUE, "")</f>
        <v/>
      </c>
      <c r="C205" s="1" t="str" cm="1">
        <f t="array" aca="1" ref="C205" ca="1">_xlfn.IFS(
E205="Payment", $AM$19,
E205="Interest accrual", $AM$15,
E205="Depreciation", $AM$16,
TRUE, "")</f>
        <v/>
      </c>
      <c r="D205" s="14" t="str" cm="1">
        <f t="array" aca="1" ref="D205" ca="1">_xlfn.IFS(
E205="Payment", _xlfn.XLOOKUP(A205, lease_table_dates, lease_table_payments, 0, 0),
E205="Interest accrual", _xlfn.XLOOKUP(A205, lease_table_dates, lease_table_interest_accruals, 0, 0),
E205="Depreciation", _xlfn.XLOOKUP(A205, rou_table_dates, rou_table_deprs, 0, 0),
TRUE, ""
)</f>
        <v/>
      </c>
      <c r="E205" s="7" t="str" cm="1">
        <f t="array" aca="1" ref="E205" ca="1">_xlfn.IFS(
AND(SUMIFS(lease_table_interest_accruals, lease_table_dates, A205)&gt;0, COUNTIFS($E$14:E204, "Interest accrual", $A$14:A204, A205)=0), "Interest accrual",
AND(SUMIFS(lease_table_payments, lease_table_dates, A205)&gt;0, COUNTIFS($E$14:E204, "Payment", $A$14:A204, A205)=0), "Payment",
AND(SUMIFS(rou_table_deprs, rou_table_dates, A205)&gt;0, COUNTIFS($E$14:E204, "Depreciation", $A$14:A204, A205)=0), "Depreciation",
TRUE,  ""
)</f>
        <v/>
      </c>
      <c r="G205" s="13" t="str" cm="1">
        <f t="array" aca="1" ref="G205" ca="1">_xlfn.IFS(
AND($B$11="Hə", $B$3="İllik"), Z205,
AND($B$11="Hə", $B$3="Aylıq"), AA205,
$B$11="Yox", X205)</f>
        <v/>
      </c>
      <c r="H205" s="14" t="str" cm="1">
        <f t="array" aca="1" ref="H205" ca="1">_xlfn.IFS( G205="", "",
TRUE, ROUND( H204+I205-J205, 2) )</f>
        <v/>
      </c>
      <c r="I205" s="14" t="str" cm="1">
        <f t="array" aca="1" ref="I205" ca="1">_xlfn.IFS(G205="", "",
G205=last_payment_date, (J205-H204),
 TRUE,  -  (H204- H204* (1+$B$6)^ (_xlfn.DAYS(G205,G204)/365) )
)</f>
        <v/>
      </c>
      <c r="J205" s="14" t="str" cm="1">
        <f t="array" aca="1" ref="J205" ca="1">_xlfn.IFS(G205="", "",
TRUE, _xlfn.XLOOKUP(G205,  payment_dates, payments,0,0)
)</f>
        <v/>
      </c>
      <c r="L205" s="2" t="str" cm="1">
        <f t="array" aca="1" ref="L205" ca="1">_xlfn.IFS(
AND($B$11="Hə", $B$3="İllik"), AC205,
AND($B$11="Hə", $B$3="Aylıq"), AD205,
$B$11="Yox", AB205)</f>
        <v/>
      </c>
      <c r="M205" s="14" t="str" cm="1">
        <f t="array" aca="1" ref="M205" ca="1">_xlfn.IFS( L205="", "",
(M204-N205)&lt;=0.5, 0,
TRUE,  M204-N205)</f>
        <v/>
      </c>
      <c r="N205" s="15" t="str" cm="1">
        <f t="array" aca="1" ref="N205" ca="1">_xlfn.IFS(
L205="", "",
TRUE, MIN(M204, ROUND($M$14/ (last_rou_date - $B$2) * (L205-L204), 2) )
)</f>
        <v/>
      </c>
      <c r="P205" s="22" t="str">
        <f t="shared" ca="1" si="6"/>
        <v/>
      </c>
      <c r="Q205" s="14" t="str" cm="1">
        <f t="array" aca="1" ref="Q205" ca="1">_xlfn.IFS(P205="","",
$B$11="Hə", _xlfn.XLOOKUP(DATE(P205, 12, 31), rou_table_dates, rou_table_nbvs,0, 0),
TRUE,  MAX(0, ROUND($M$14 - $M$14/ (last_rou_date - $B$2) * (DATE(P205,12,31) - $B$2), 2) )
)</f>
        <v/>
      </c>
      <c r="R205" s="57" t="str" cm="1">
        <f t="array" aca="1" ref="R205" ca="1">_xlfn.IFS(P205="","",
$B$11="Hə", _xlfn.XLOOKUP(DATE(P205, 12, 31), lease_table_dates, lease_table_balances,0, 0),
TRUE, IFERROR( XNPV($B$6, IF(payment_dates &gt;DATE(P205, 12, 31), payments,  0),  IF(payment_dates &gt;DATE(P205, 12, 31), payment_dates,  DATE(P205, 12, 31))    ),0)
)</f>
        <v/>
      </c>
      <c r="S205" s="14" t="str" cm="1">
        <f t="array" aca="1" ref="S205" ca="1">_xlfn.IFS(P205="","",
TRUE,  MIN( MIN(Q204, $M$14), ROUND($M$14/ (last_rou_date - $B$2) * (DATE(P205,12,31) - MAX($B$2, DATE(P205-1, 12, 31))), 2) )
)</f>
        <v/>
      </c>
      <c r="T205" s="15" t="str" cm="1">
        <f t="array" aca="1" ref="T205" ca="1">_xlfn.IFS(P205="", "",
ISTEXT(R204), R205- (H205 - SUMIFS( lease_table_payments, lease_table_years, P205) -$AG$14 ),
AND(ISNUMBER(R204), R205&lt;&gt;""),   R205- (R204 - SUMIFS( lease_table_payments, lease_table_years, P205) )
)</f>
        <v/>
      </c>
      <c r="U205" s="14"/>
      <c r="V205" s="73">
        <f t="shared" si="8"/>
        <v>192</v>
      </c>
      <c r="W205" s="74" t="str" cm="1">
        <f t="array" ref="W205">_xlfn.IFS(
OR(W204=$B$4, W204=""),"",
TRUE,W204+1
)</f>
        <v/>
      </c>
      <c r="X205" s="75" t="str" cm="1">
        <f t="array" ref="X205">_xlfn.IFS(X204="","",
W205="", "",
AND($B$3="İllik"),DATE(YEAR(X204)+1,MONTH(X204),DAY(X204) ),
AND($B$3="Aylıq", $AH$14="Not end"), EDATE(X204,1),
AND($B$3="Aylıq", $AH$14="End"), EOMONTH(X204,1)
)</f>
        <v/>
      </c>
      <c r="Y205" s="75" t="str" cm="1">
        <f t="array" aca="1" ref="Y205" ca="1">_xlfn.IFS(
AND($B$7="Dövrün əvvəlində", Y204&lt;=last_rou_date), DATE(YEAR(Y204)+1, 12, 31),
AND($B$7="Dövrün sonunda", Y204&lt;=last_payment_date), DATE(YEAR(Y204)+1, 12, 31),
TRUE, ""
)</f>
        <v/>
      </c>
      <c r="Z205" s="75" t="str" cm="1">
        <f t="array" aca="1" ref="Z205" ca="1">_xlfn.IFS(
AND($AN$14="Not year_end", Z204&gt;last_payment_date), "",
AND($AN$14="Year_end", Z204&gt;=last_payment_date), "",
AND($AN$14="Year_end"), DATE(YEAR(Z204+1), 12, 31),
AND($AN$14="Not year_end", MONTH(Z204)=12, DAY(Z204)=31), DATE(YEAR(Z203)+1, MONTH(Z203), DAY(Z203)),
AND($AN$14="Not year_end", OR(MONTH(Z204)&lt;&gt;12, DAY(Z204)&lt;&gt;31) ), DATE(YEAR(Z204), 12, 31)
)</f>
        <v/>
      </c>
      <c r="AA205" s="75" t="str" cm="1">
        <f t="array" aca="1" ref="AA205" ca="1">_xlfn.IFS(AA204="", "",
AND(AA204=last_payment_date, OR(MONTH(AA204)&lt;&gt;12, DAY(AA204)&lt;&gt;31) ), DATE(YEAR(AA204), 12, 31),
AND(MONTH(AA204)=12, DAY(AA204)=31, AA204&gt;=last_payment_date), "",
AND(MONTH(AA204)=12, DAY(AA204)&lt;&gt;31),  EOMONTH(AA204,0),
AND(MONTH(AA204)=12, DAY(AA204)=31, $AH$14="Not end"),  EDATE(AA203,1),
AND($AH$14="Not end"), EDATE(AA204, 1),
AND($AH$14="End"), EOMONTH(AA204, 1)
)</f>
        <v/>
      </c>
      <c r="AB205" s="75" t="str" cm="1">
        <f t="array" aca="1" ref="AB205" ca="1">_xlfn.IFS(AB204="","",
AND(AB204=last_rou_date), "",
AND($B$3="İllik"),DATE(YEAR(AB204)+1,MONTH(AB204),DAY(AB204) ),
AND($B$3="Aylıq", $AH$14="Not end"), EDATE(AB204,1),
AND($B$3="Aylıq", $AH$14="End"), EOMONTH(AB204,1)
)</f>
        <v/>
      </c>
      <c r="AC205" s="75" t="str" cm="1">
        <f t="array" aca="1" ref="AC205" ca="1">_xlfn.IFS(
AND($AN$14="Not year_end", AC204&gt;last_rou_date), "",
AND($AN$14="Year_end", AC204&gt;=last_rou_date), "",
AND($AN$14="Year_end"), DATE(YEAR(AC204+1), 12, 31),
AND($AN$14="Not year_end", MONTH(AC204)=12, DAY(AC204)=31), DATE(YEAR(AC203)+1, MONTH(AC203), DAY(AC203)),
AND($AN$14="Not year_end", OR(MONTH(AC204)&lt;&gt;12, DAY(AC204)&lt;&gt;31) ), DATE(YEAR(AC204), 12, 31)
)</f>
        <v/>
      </c>
      <c r="AD205" s="75" t="str" cm="1">
        <f t="array" aca="1" ref="AD205" ca="1">_xlfn.IFS(AD204="", "",
AND(AD204=last_rou_date, OR(MONTH(AD204)&lt;&gt;12, DAY(AD204)&lt;&gt;31) ), DATE(YEAR(AD204), 12, 31),
AND(MONTH(AD204)=12, DAY(AD204)=31, AD204&gt;=last_rou_date), "",
AND(MONTH(AD204)=12, DAY(AD204)&lt;&gt;31),  EOMONTH(AD204,0),
AND(MONTH(AD204)=12, DAY(AD204)=31, $AH$14="Not end"),  EDATE(AD203,1),
AND($AH$14="Not end"), EDATE(AD204, 1),
AND($AH$14="End"), EOMONTH(AD204, 1)
)</f>
        <v/>
      </c>
      <c r="AE205" s="68" t="str" cm="1">
        <f t="array" ref="AE205">_xlfn.IFS(W205="", "",
AND(W205&gt;0, W205&lt;=$B$4, $C$2="İllik artım, faiz olaraq", $D$2&gt;0, $B$3="İllik"), $B$5*((1+$D$2)^(W205-1)),
AND(W205&gt;0, W205&lt;=$B$4, $C$2="İllik artım, faiz olaraq", $D$2&gt;0, $B$3="Aylıq"), $B$5*((1+$D$2)^ROUNDDOWN((W205-1)/12,0)),
AND(W205=1, $C$2="Aşağıdakı kimi dəyişir", ), $B$5,
AND(W205&gt;1, W205&lt;=$B$4, $C$2="Aşağıdakı kimi dəyişir"), IFERROR(VLOOKUP(W205, $C$4:$D$7, 2, FALSE), AE204),
AND(W205&gt;0, W205&lt;=$B$4), $B$5,
TRUE,0 )</f>
        <v/>
      </c>
      <c r="AF205" s="76" t="str">
        <f t="shared" ca="1" si="7"/>
        <v/>
      </c>
    </row>
    <row r="206" spans="1:32" x14ac:dyDescent="0.4">
      <c r="A206" s="13" t="str" cm="1">
        <f t="array" aca="1" ref="A206" ca="1">_xlfn.IFS(
AND(SUMIFS(lease_table_interest_accruals, lease_table_dates, A205)&gt;0, COUNTIFS($E$14:E205, "Interest accrual", $A$14:A205, A205)=0),  A205,
AND(SUMIFS(lease_table_payments, lease_table_dates, A205)&gt;0, COUNTIFS($E$14:E205, "Payment", $A$14:A205, A205)=0),  A205,
AND(SUMIFS(rou_table_deprs, rou_table_dates, A205)&gt;0, COUNTIFS($E$14:E205, "Depreciation", $A$14:A205, A205)=0),  A205,
TRUE,  IFERROR(INDEX(rou_table_dates,  MATCH(A205, rou_table_dates)+1, ), "")
)</f>
        <v/>
      </c>
      <c r="B206" s="1" t="str" cm="1">
        <f t="array" aca="1" ref="B206" ca="1">_xlfn.IFS(
AND(E206="Payment", A206=$B$2), $AM$14,
E206="Payment", $AM$15,
E206="Interest accrual", $AM$18,
E206="Depreciation", $AM$17,
TRUE, "")</f>
        <v/>
      </c>
      <c r="C206" s="1" t="str" cm="1">
        <f t="array" aca="1" ref="C206" ca="1">_xlfn.IFS(
E206="Payment", $AM$19,
E206="Interest accrual", $AM$15,
E206="Depreciation", $AM$16,
TRUE, "")</f>
        <v/>
      </c>
      <c r="D206" s="14" t="str" cm="1">
        <f t="array" aca="1" ref="D206" ca="1">_xlfn.IFS(
E206="Payment", _xlfn.XLOOKUP(A206, lease_table_dates, lease_table_payments, 0, 0),
E206="Interest accrual", _xlfn.XLOOKUP(A206, lease_table_dates, lease_table_interest_accruals, 0, 0),
E206="Depreciation", _xlfn.XLOOKUP(A206, rou_table_dates, rou_table_deprs, 0, 0),
TRUE, ""
)</f>
        <v/>
      </c>
      <c r="E206" s="7" t="str" cm="1">
        <f t="array" aca="1" ref="E206" ca="1">_xlfn.IFS(
AND(SUMIFS(lease_table_interest_accruals, lease_table_dates, A206)&gt;0, COUNTIFS($E$14:E205, "Interest accrual", $A$14:A205, A206)=0), "Interest accrual",
AND(SUMIFS(lease_table_payments, lease_table_dates, A206)&gt;0, COUNTIFS($E$14:E205, "Payment", $A$14:A205, A206)=0), "Payment",
AND(SUMIFS(rou_table_deprs, rou_table_dates, A206)&gt;0, COUNTIFS($E$14:E205, "Depreciation", $A$14:A205, A206)=0), "Depreciation",
TRUE,  ""
)</f>
        <v/>
      </c>
      <c r="G206" s="13" t="str" cm="1">
        <f t="array" aca="1" ref="G206" ca="1">_xlfn.IFS(
AND($B$11="Hə", $B$3="İllik"), Z206,
AND($B$11="Hə", $B$3="Aylıq"), AA206,
$B$11="Yox", X206)</f>
        <v/>
      </c>
      <c r="H206" s="14" t="str" cm="1">
        <f t="array" aca="1" ref="H206" ca="1">_xlfn.IFS( G206="", "",
TRUE, ROUND( H205+I206-J206, 2) )</f>
        <v/>
      </c>
      <c r="I206" s="14" t="str" cm="1">
        <f t="array" aca="1" ref="I206" ca="1">_xlfn.IFS(G206="", "",
G206=last_payment_date, (J206-H205),
 TRUE,  -  (H205- H205* (1+$B$6)^ (_xlfn.DAYS(G206,G205)/365) )
)</f>
        <v/>
      </c>
      <c r="J206" s="14" t="str" cm="1">
        <f t="array" aca="1" ref="J206" ca="1">_xlfn.IFS(G206="", "",
TRUE, _xlfn.XLOOKUP(G206,  payment_dates, payments,0,0)
)</f>
        <v/>
      </c>
      <c r="L206" s="2" t="str" cm="1">
        <f t="array" aca="1" ref="L206" ca="1">_xlfn.IFS(
AND($B$11="Hə", $B$3="İllik"), AC206,
AND($B$11="Hə", $B$3="Aylıq"), AD206,
$B$11="Yox", AB206)</f>
        <v/>
      </c>
      <c r="M206" s="14" t="str" cm="1">
        <f t="array" aca="1" ref="M206" ca="1">_xlfn.IFS( L206="", "",
(M205-N206)&lt;=0.5, 0,
TRUE,  M205-N206)</f>
        <v/>
      </c>
      <c r="N206" s="15" t="str" cm="1">
        <f t="array" aca="1" ref="N206" ca="1">_xlfn.IFS(
L206="", "",
TRUE, MIN(M205, ROUND($M$14/ (last_rou_date - $B$2) * (L206-L205), 2) )
)</f>
        <v/>
      </c>
      <c r="P206" s="22" t="str">
        <f t="shared" ca="1" si="6"/>
        <v/>
      </c>
      <c r="Q206" s="14" t="str" cm="1">
        <f t="array" aca="1" ref="Q206" ca="1">_xlfn.IFS(P206="","",
$B$11="Hə", _xlfn.XLOOKUP(DATE(P206, 12, 31), rou_table_dates, rou_table_nbvs,0, 0),
TRUE,  MAX(0, ROUND($M$14 - $M$14/ (last_rou_date - $B$2) * (DATE(P206,12,31) - $B$2), 2) )
)</f>
        <v/>
      </c>
      <c r="R206" s="57" t="str" cm="1">
        <f t="array" aca="1" ref="R206" ca="1">_xlfn.IFS(P206="","",
$B$11="Hə", _xlfn.XLOOKUP(DATE(P206, 12, 31), lease_table_dates, lease_table_balances,0, 0),
TRUE, IFERROR( XNPV($B$6, IF(payment_dates &gt;DATE(P206, 12, 31), payments,  0),  IF(payment_dates &gt;DATE(P206, 12, 31), payment_dates,  DATE(P206, 12, 31))    ),0)
)</f>
        <v/>
      </c>
      <c r="S206" s="14" t="str" cm="1">
        <f t="array" aca="1" ref="S206" ca="1">_xlfn.IFS(P206="","",
TRUE,  MIN( MIN(Q205, $M$14), ROUND($M$14/ (last_rou_date - $B$2) * (DATE(P206,12,31) - MAX($B$2, DATE(P206-1, 12, 31))), 2) )
)</f>
        <v/>
      </c>
      <c r="T206" s="15" t="str" cm="1">
        <f t="array" aca="1" ref="T206" ca="1">_xlfn.IFS(P206="", "",
ISTEXT(R205), R206- (H206 - SUMIFS( lease_table_payments, lease_table_years, P206) -$AG$14 ),
AND(ISNUMBER(R205), R206&lt;&gt;""),   R206- (R205 - SUMIFS( lease_table_payments, lease_table_years, P206) )
)</f>
        <v/>
      </c>
      <c r="U206" s="14"/>
      <c r="V206" s="73">
        <f t="shared" si="8"/>
        <v>193</v>
      </c>
      <c r="W206" s="74" t="str" cm="1">
        <f t="array" ref="W206">_xlfn.IFS(
OR(W205=$B$4, W205=""),"",
TRUE,W205+1
)</f>
        <v/>
      </c>
      <c r="X206" s="75" t="str" cm="1">
        <f t="array" ref="X206">_xlfn.IFS(X205="","",
W206="", "",
AND($B$3="İllik"),DATE(YEAR(X205)+1,MONTH(X205),DAY(X205) ),
AND($B$3="Aylıq", $AH$14="Not end"), EDATE(X205,1),
AND($B$3="Aylıq", $AH$14="End"), EOMONTH(X205,1)
)</f>
        <v/>
      </c>
      <c r="Y206" s="75" t="str" cm="1">
        <f t="array" aca="1" ref="Y206" ca="1">_xlfn.IFS(
AND($B$7="Dövrün əvvəlində", Y205&lt;=last_rou_date), DATE(YEAR(Y205)+1, 12, 31),
AND($B$7="Dövrün sonunda", Y205&lt;=last_payment_date), DATE(YEAR(Y205)+1, 12, 31),
TRUE, ""
)</f>
        <v/>
      </c>
      <c r="Z206" s="75" t="str" cm="1">
        <f t="array" aca="1" ref="Z206" ca="1">_xlfn.IFS(
AND($AN$14="Not year_end", Z205&gt;last_payment_date), "",
AND($AN$14="Year_end", Z205&gt;=last_payment_date), "",
AND($AN$14="Year_end"), DATE(YEAR(Z205+1), 12, 31),
AND($AN$14="Not year_end", MONTH(Z205)=12, DAY(Z205)=31), DATE(YEAR(Z204)+1, MONTH(Z204), DAY(Z204)),
AND($AN$14="Not year_end", OR(MONTH(Z205)&lt;&gt;12, DAY(Z205)&lt;&gt;31) ), DATE(YEAR(Z205), 12, 31)
)</f>
        <v/>
      </c>
      <c r="AA206" s="75" t="str" cm="1">
        <f t="array" aca="1" ref="AA206" ca="1">_xlfn.IFS(AA205="", "",
AND(AA205=last_payment_date, OR(MONTH(AA205)&lt;&gt;12, DAY(AA205)&lt;&gt;31) ), DATE(YEAR(AA205), 12, 31),
AND(MONTH(AA205)=12, DAY(AA205)=31, AA205&gt;=last_payment_date), "",
AND(MONTH(AA205)=12, DAY(AA205)&lt;&gt;31),  EOMONTH(AA205,0),
AND(MONTH(AA205)=12, DAY(AA205)=31, $AH$14="Not end"),  EDATE(AA204,1),
AND($AH$14="Not end"), EDATE(AA205, 1),
AND($AH$14="End"), EOMONTH(AA205, 1)
)</f>
        <v/>
      </c>
      <c r="AB206" s="75" t="str" cm="1">
        <f t="array" aca="1" ref="AB206" ca="1">_xlfn.IFS(AB205="","",
AND(AB205=last_rou_date), "",
AND($B$3="İllik"),DATE(YEAR(AB205)+1,MONTH(AB205),DAY(AB205) ),
AND($B$3="Aylıq", $AH$14="Not end"), EDATE(AB205,1),
AND($B$3="Aylıq", $AH$14="End"), EOMONTH(AB205,1)
)</f>
        <v/>
      </c>
      <c r="AC206" s="75" t="str" cm="1">
        <f t="array" aca="1" ref="AC206" ca="1">_xlfn.IFS(
AND($AN$14="Not year_end", AC205&gt;last_rou_date), "",
AND($AN$14="Year_end", AC205&gt;=last_rou_date), "",
AND($AN$14="Year_end"), DATE(YEAR(AC205+1), 12, 31),
AND($AN$14="Not year_end", MONTH(AC205)=12, DAY(AC205)=31), DATE(YEAR(AC204)+1, MONTH(AC204), DAY(AC204)),
AND($AN$14="Not year_end", OR(MONTH(AC205)&lt;&gt;12, DAY(AC205)&lt;&gt;31) ), DATE(YEAR(AC205), 12, 31)
)</f>
        <v/>
      </c>
      <c r="AD206" s="75" t="str" cm="1">
        <f t="array" aca="1" ref="AD206" ca="1">_xlfn.IFS(AD205="", "",
AND(AD205=last_rou_date, OR(MONTH(AD205)&lt;&gt;12, DAY(AD205)&lt;&gt;31) ), DATE(YEAR(AD205), 12, 31),
AND(MONTH(AD205)=12, DAY(AD205)=31, AD205&gt;=last_rou_date), "",
AND(MONTH(AD205)=12, DAY(AD205)&lt;&gt;31),  EOMONTH(AD205,0),
AND(MONTH(AD205)=12, DAY(AD205)=31, $AH$14="Not end"),  EDATE(AD204,1),
AND($AH$14="Not end"), EDATE(AD205, 1),
AND($AH$14="End"), EOMONTH(AD205, 1)
)</f>
        <v/>
      </c>
      <c r="AE206" s="68" t="str" cm="1">
        <f t="array" ref="AE206">_xlfn.IFS(W206="", "",
AND(W206&gt;0, W206&lt;=$B$4, $C$2="İllik artım, faiz olaraq", $D$2&gt;0, $B$3="İllik"), $B$5*((1+$D$2)^(W206-1)),
AND(W206&gt;0, W206&lt;=$B$4, $C$2="İllik artım, faiz olaraq", $D$2&gt;0, $B$3="Aylıq"), $B$5*((1+$D$2)^ROUNDDOWN((W206-1)/12,0)),
AND(W206=1, $C$2="Aşağıdakı kimi dəyişir", ), $B$5,
AND(W206&gt;1, W206&lt;=$B$4, $C$2="Aşağıdakı kimi dəyişir"), IFERROR(VLOOKUP(W206, $C$4:$D$7, 2, FALSE), AE205),
AND(W206&gt;0, W206&lt;=$B$4), $B$5,
TRUE,0 )</f>
        <v/>
      </c>
      <c r="AF206" s="76" t="str">
        <f t="shared" ca="1" si="7"/>
        <v/>
      </c>
    </row>
    <row r="207" spans="1:32" x14ac:dyDescent="0.4">
      <c r="A207" s="13" t="str" cm="1">
        <f t="array" aca="1" ref="A207" ca="1">_xlfn.IFS(
AND(SUMIFS(lease_table_interest_accruals, lease_table_dates, A206)&gt;0, COUNTIFS($E$14:E206, "Interest accrual", $A$14:A206, A206)=0),  A206,
AND(SUMIFS(lease_table_payments, lease_table_dates, A206)&gt;0, COUNTIFS($E$14:E206, "Payment", $A$14:A206, A206)=0),  A206,
AND(SUMIFS(rou_table_deprs, rou_table_dates, A206)&gt;0, COUNTIFS($E$14:E206, "Depreciation", $A$14:A206, A206)=0),  A206,
TRUE,  IFERROR(INDEX(rou_table_dates,  MATCH(A206, rou_table_dates)+1, ), "")
)</f>
        <v/>
      </c>
      <c r="B207" s="1" t="str" cm="1">
        <f t="array" aca="1" ref="B207" ca="1">_xlfn.IFS(
AND(E207="Payment", A207=$B$2), $AM$14,
E207="Payment", $AM$15,
E207="Interest accrual", $AM$18,
E207="Depreciation", $AM$17,
TRUE, "")</f>
        <v/>
      </c>
      <c r="C207" s="1" t="str" cm="1">
        <f t="array" aca="1" ref="C207" ca="1">_xlfn.IFS(
E207="Payment", $AM$19,
E207="Interest accrual", $AM$15,
E207="Depreciation", $AM$16,
TRUE, "")</f>
        <v/>
      </c>
      <c r="D207" s="14" t="str" cm="1">
        <f t="array" aca="1" ref="D207" ca="1">_xlfn.IFS(
E207="Payment", _xlfn.XLOOKUP(A207, lease_table_dates, lease_table_payments, 0, 0),
E207="Interest accrual", _xlfn.XLOOKUP(A207, lease_table_dates, lease_table_interest_accruals, 0, 0),
E207="Depreciation", _xlfn.XLOOKUP(A207, rou_table_dates, rou_table_deprs, 0, 0),
TRUE, ""
)</f>
        <v/>
      </c>
      <c r="E207" s="7" t="str" cm="1">
        <f t="array" aca="1" ref="E207" ca="1">_xlfn.IFS(
AND(SUMIFS(lease_table_interest_accruals, lease_table_dates, A207)&gt;0, COUNTIFS($E$14:E206, "Interest accrual", $A$14:A206, A207)=0), "Interest accrual",
AND(SUMIFS(lease_table_payments, lease_table_dates, A207)&gt;0, COUNTIFS($E$14:E206, "Payment", $A$14:A206, A207)=0), "Payment",
AND(SUMIFS(rou_table_deprs, rou_table_dates, A207)&gt;0, COUNTIFS($E$14:E206, "Depreciation", $A$14:A206, A207)=0), "Depreciation",
TRUE,  ""
)</f>
        <v/>
      </c>
      <c r="G207" s="13" t="str" cm="1">
        <f t="array" aca="1" ref="G207" ca="1">_xlfn.IFS(
AND($B$11="Hə", $B$3="İllik"), Z207,
AND($B$11="Hə", $B$3="Aylıq"), AA207,
$B$11="Yox", X207)</f>
        <v/>
      </c>
      <c r="H207" s="14" t="str" cm="1">
        <f t="array" aca="1" ref="H207" ca="1">_xlfn.IFS( G207="", "",
TRUE, ROUND( H206+I207-J207, 2) )</f>
        <v/>
      </c>
      <c r="I207" s="14" t="str" cm="1">
        <f t="array" aca="1" ref="I207" ca="1">_xlfn.IFS(G207="", "",
G207=last_payment_date, (J207-H206),
 TRUE,  -  (H206- H206* (1+$B$6)^ (_xlfn.DAYS(G207,G206)/365) )
)</f>
        <v/>
      </c>
      <c r="J207" s="14" t="str" cm="1">
        <f t="array" aca="1" ref="J207" ca="1">_xlfn.IFS(G207="", "",
TRUE, _xlfn.XLOOKUP(G207,  payment_dates, payments,0,0)
)</f>
        <v/>
      </c>
      <c r="L207" s="2" t="str" cm="1">
        <f t="array" aca="1" ref="L207" ca="1">_xlfn.IFS(
AND($B$11="Hə", $B$3="İllik"), AC207,
AND($B$11="Hə", $B$3="Aylıq"), AD207,
$B$11="Yox", AB207)</f>
        <v/>
      </c>
      <c r="M207" s="14" t="str" cm="1">
        <f t="array" aca="1" ref="M207" ca="1">_xlfn.IFS( L207="", "",
(M206-N207)&lt;=0.5, 0,
TRUE,  M206-N207)</f>
        <v/>
      </c>
      <c r="N207" s="15" t="str" cm="1">
        <f t="array" aca="1" ref="N207" ca="1">_xlfn.IFS(
L207="", "",
TRUE, MIN(M206, ROUND($M$14/ (last_rou_date - $B$2) * (L207-L206), 2) )
)</f>
        <v/>
      </c>
      <c r="P207" s="22" t="str">
        <f t="shared" ref="P207:P270" ca="1" si="9">IF(Y207="", "", YEAR(Y207) )</f>
        <v/>
      </c>
      <c r="Q207" s="14" t="str" cm="1">
        <f t="array" aca="1" ref="Q207" ca="1">_xlfn.IFS(P207="","",
$B$11="Hə", _xlfn.XLOOKUP(DATE(P207, 12, 31), rou_table_dates, rou_table_nbvs,0, 0),
TRUE,  MAX(0, ROUND($M$14 - $M$14/ (last_rou_date - $B$2) * (DATE(P207,12,31) - $B$2), 2) )
)</f>
        <v/>
      </c>
      <c r="R207" s="57" t="str" cm="1">
        <f t="array" aca="1" ref="R207" ca="1">_xlfn.IFS(P207="","",
$B$11="Hə", _xlfn.XLOOKUP(DATE(P207, 12, 31), lease_table_dates, lease_table_balances,0, 0),
TRUE, IFERROR( XNPV($B$6, IF(payment_dates &gt;DATE(P207, 12, 31), payments,  0),  IF(payment_dates &gt;DATE(P207, 12, 31), payment_dates,  DATE(P207, 12, 31))    ),0)
)</f>
        <v/>
      </c>
      <c r="S207" s="14" t="str" cm="1">
        <f t="array" aca="1" ref="S207" ca="1">_xlfn.IFS(P207="","",
TRUE,  MIN( MIN(Q206, $M$14), ROUND($M$14/ (last_rou_date - $B$2) * (DATE(P207,12,31) - MAX($B$2, DATE(P207-1, 12, 31))), 2) )
)</f>
        <v/>
      </c>
      <c r="T207" s="15" t="str" cm="1">
        <f t="array" aca="1" ref="T207" ca="1">_xlfn.IFS(P207="", "",
ISTEXT(R206), R207- (H207 - SUMIFS( lease_table_payments, lease_table_years, P207) -$AG$14 ),
AND(ISNUMBER(R206), R207&lt;&gt;""),   R207- (R206 - SUMIFS( lease_table_payments, lease_table_years, P207) )
)</f>
        <v/>
      </c>
      <c r="U207" s="14"/>
      <c r="V207" s="73">
        <f t="shared" si="8"/>
        <v>194</v>
      </c>
      <c r="W207" s="74" t="str" cm="1">
        <f t="array" ref="W207">_xlfn.IFS(
OR(W206=$B$4, W206=""),"",
TRUE,W206+1
)</f>
        <v/>
      </c>
      <c r="X207" s="75" t="str" cm="1">
        <f t="array" ref="X207">_xlfn.IFS(X206="","",
W207="", "",
AND($B$3="İllik"),DATE(YEAR(X206)+1,MONTH(X206),DAY(X206) ),
AND($B$3="Aylıq", $AH$14="Not end"), EDATE(X206,1),
AND($B$3="Aylıq", $AH$14="End"), EOMONTH(X206,1)
)</f>
        <v/>
      </c>
      <c r="Y207" s="75" t="str" cm="1">
        <f t="array" aca="1" ref="Y207" ca="1">_xlfn.IFS(
AND($B$7="Dövrün əvvəlində", Y206&lt;=last_rou_date), DATE(YEAR(Y206)+1, 12, 31),
AND($B$7="Dövrün sonunda", Y206&lt;=last_payment_date), DATE(YEAR(Y206)+1, 12, 31),
TRUE, ""
)</f>
        <v/>
      </c>
      <c r="Z207" s="75" t="str" cm="1">
        <f t="array" aca="1" ref="Z207" ca="1">_xlfn.IFS(
AND($AN$14="Not year_end", Z206&gt;last_payment_date), "",
AND($AN$14="Year_end", Z206&gt;=last_payment_date), "",
AND($AN$14="Year_end"), DATE(YEAR(Z206+1), 12, 31),
AND($AN$14="Not year_end", MONTH(Z206)=12, DAY(Z206)=31), DATE(YEAR(Z205)+1, MONTH(Z205), DAY(Z205)),
AND($AN$14="Not year_end", OR(MONTH(Z206)&lt;&gt;12, DAY(Z206)&lt;&gt;31) ), DATE(YEAR(Z206), 12, 31)
)</f>
        <v/>
      </c>
      <c r="AA207" s="75" t="str" cm="1">
        <f t="array" aca="1" ref="AA207" ca="1">_xlfn.IFS(AA206="", "",
AND(AA206=last_payment_date, OR(MONTH(AA206)&lt;&gt;12, DAY(AA206)&lt;&gt;31) ), DATE(YEAR(AA206), 12, 31),
AND(MONTH(AA206)=12, DAY(AA206)=31, AA206&gt;=last_payment_date), "",
AND(MONTH(AA206)=12, DAY(AA206)&lt;&gt;31),  EOMONTH(AA206,0),
AND(MONTH(AA206)=12, DAY(AA206)=31, $AH$14="Not end"),  EDATE(AA205,1),
AND($AH$14="Not end"), EDATE(AA206, 1),
AND($AH$14="End"), EOMONTH(AA206, 1)
)</f>
        <v/>
      </c>
      <c r="AB207" s="75" t="str" cm="1">
        <f t="array" aca="1" ref="AB207" ca="1">_xlfn.IFS(AB206="","",
AND(AB206=last_rou_date), "",
AND($B$3="İllik"),DATE(YEAR(AB206)+1,MONTH(AB206),DAY(AB206) ),
AND($B$3="Aylıq", $AH$14="Not end"), EDATE(AB206,1),
AND($B$3="Aylıq", $AH$14="End"), EOMONTH(AB206,1)
)</f>
        <v/>
      </c>
      <c r="AC207" s="75" t="str" cm="1">
        <f t="array" aca="1" ref="AC207" ca="1">_xlfn.IFS(
AND($AN$14="Not year_end", AC206&gt;last_rou_date), "",
AND($AN$14="Year_end", AC206&gt;=last_rou_date), "",
AND($AN$14="Year_end"), DATE(YEAR(AC206+1), 12, 31),
AND($AN$14="Not year_end", MONTH(AC206)=12, DAY(AC206)=31), DATE(YEAR(AC205)+1, MONTH(AC205), DAY(AC205)),
AND($AN$14="Not year_end", OR(MONTH(AC206)&lt;&gt;12, DAY(AC206)&lt;&gt;31) ), DATE(YEAR(AC206), 12, 31)
)</f>
        <v/>
      </c>
      <c r="AD207" s="75" t="str" cm="1">
        <f t="array" aca="1" ref="AD207" ca="1">_xlfn.IFS(AD206="", "",
AND(AD206=last_rou_date, OR(MONTH(AD206)&lt;&gt;12, DAY(AD206)&lt;&gt;31) ), DATE(YEAR(AD206), 12, 31),
AND(MONTH(AD206)=12, DAY(AD206)=31, AD206&gt;=last_rou_date), "",
AND(MONTH(AD206)=12, DAY(AD206)&lt;&gt;31),  EOMONTH(AD206,0),
AND(MONTH(AD206)=12, DAY(AD206)=31, $AH$14="Not end"),  EDATE(AD205,1),
AND($AH$14="Not end"), EDATE(AD206, 1),
AND($AH$14="End"), EOMONTH(AD206, 1)
)</f>
        <v/>
      </c>
      <c r="AE207" s="68" t="str" cm="1">
        <f t="array" ref="AE207">_xlfn.IFS(W207="", "",
AND(W207&gt;0, W207&lt;=$B$4, $C$2="İllik artım, faiz olaraq", $D$2&gt;0, $B$3="İllik"), $B$5*((1+$D$2)^(W207-1)),
AND(W207&gt;0, W207&lt;=$B$4, $C$2="İllik artım, faiz olaraq", $D$2&gt;0, $B$3="Aylıq"), $B$5*((1+$D$2)^ROUNDDOWN((W207-1)/12,0)),
AND(W207=1, $C$2="Aşağıdakı kimi dəyişir", ), $B$5,
AND(W207&gt;1, W207&lt;=$B$4, $C$2="Aşağıdakı kimi dəyişir"), IFERROR(VLOOKUP(W207, $C$4:$D$7, 2, FALSE), AE206),
AND(W207&gt;0, W207&lt;=$B$4), $B$5,
TRUE,0 )</f>
        <v/>
      </c>
      <c r="AF207" s="76" t="str">
        <f t="shared" ref="AF207:AF270" ca="1" si="10">IF(G207="","",YEAR(G207))</f>
        <v/>
      </c>
    </row>
    <row r="208" spans="1:32" x14ac:dyDescent="0.4">
      <c r="A208" s="13" t="str" cm="1">
        <f t="array" aca="1" ref="A208" ca="1">_xlfn.IFS(
AND(SUMIFS(lease_table_interest_accruals, lease_table_dates, A207)&gt;0, COUNTIFS($E$14:E207, "Interest accrual", $A$14:A207, A207)=0),  A207,
AND(SUMIFS(lease_table_payments, lease_table_dates, A207)&gt;0, COUNTIFS($E$14:E207, "Payment", $A$14:A207, A207)=0),  A207,
AND(SUMIFS(rou_table_deprs, rou_table_dates, A207)&gt;0, COUNTIFS($E$14:E207, "Depreciation", $A$14:A207, A207)=0),  A207,
TRUE,  IFERROR(INDEX(rou_table_dates,  MATCH(A207, rou_table_dates)+1, ), "")
)</f>
        <v/>
      </c>
      <c r="B208" s="1" t="str" cm="1">
        <f t="array" aca="1" ref="B208" ca="1">_xlfn.IFS(
AND(E208="Payment", A208=$B$2), $AM$14,
E208="Payment", $AM$15,
E208="Interest accrual", $AM$18,
E208="Depreciation", $AM$17,
TRUE, "")</f>
        <v/>
      </c>
      <c r="C208" s="1" t="str" cm="1">
        <f t="array" aca="1" ref="C208" ca="1">_xlfn.IFS(
E208="Payment", $AM$19,
E208="Interest accrual", $AM$15,
E208="Depreciation", $AM$16,
TRUE, "")</f>
        <v/>
      </c>
      <c r="D208" s="14" t="str" cm="1">
        <f t="array" aca="1" ref="D208" ca="1">_xlfn.IFS(
E208="Payment", _xlfn.XLOOKUP(A208, lease_table_dates, lease_table_payments, 0, 0),
E208="Interest accrual", _xlfn.XLOOKUP(A208, lease_table_dates, lease_table_interest_accruals, 0, 0),
E208="Depreciation", _xlfn.XLOOKUP(A208, rou_table_dates, rou_table_deprs, 0, 0),
TRUE, ""
)</f>
        <v/>
      </c>
      <c r="E208" s="7" t="str" cm="1">
        <f t="array" aca="1" ref="E208" ca="1">_xlfn.IFS(
AND(SUMIFS(lease_table_interest_accruals, lease_table_dates, A208)&gt;0, COUNTIFS($E$14:E207, "Interest accrual", $A$14:A207, A208)=0), "Interest accrual",
AND(SUMIFS(lease_table_payments, lease_table_dates, A208)&gt;0, COUNTIFS($E$14:E207, "Payment", $A$14:A207, A208)=0), "Payment",
AND(SUMIFS(rou_table_deprs, rou_table_dates, A208)&gt;0, COUNTIFS($E$14:E207, "Depreciation", $A$14:A207, A208)=0), "Depreciation",
TRUE,  ""
)</f>
        <v/>
      </c>
      <c r="G208" s="13" t="str" cm="1">
        <f t="array" aca="1" ref="G208" ca="1">_xlfn.IFS(
AND($B$11="Hə", $B$3="İllik"), Z208,
AND($B$11="Hə", $B$3="Aylıq"), AA208,
$B$11="Yox", X208)</f>
        <v/>
      </c>
      <c r="H208" s="14" t="str" cm="1">
        <f t="array" aca="1" ref="H208" ca="1">_xlfn.IFS( G208="", "",
TRUE, ROUND( H207+I208-J208, 2) )</f>
        <v/>
      </c>
      <c r="I208" s="14" t="str" cm="1">
        <f t="array" aca="1" ref="I208" ca="1">_xlfn.IFS(G208="", "",
G208=last_payment_date, (J208-H207),
 TRUE,  -  (H207- H207* (1+$B$6)^ (_xlfn.DAYS(G208,G207)/365) )
)</f>
        <v/>
      </c>
      <c r="J208" s="14" t="str" cm="1">
        <f t="array" aca="1" ref="J208" ca="1">_xlfn.IFS(G208="", "",
TRUE, _xlfn.XLOOKUP(G208,  payment_dates, payments,0,0)
)</f>
        <v/>
      </c>
      <c r="L208" s="2" t="str" cm="1">
        <f t="array" aca="1" ref="L208" ca="1">_xlfn.IFS(
AND($B$11="Hə", $B$3="İllik"), AC208,
AND($B$11="Hə", $B$3="Aylıq"), AD208,
$B$11="Yox", AB208)</f>
        <v/>
      </c>
      <c r="M208" s="14" t="str" cm="1">
        <f t="array" aca="1" ref="M208" ca="1">_xlfn.IFS( L208="", "",
(M207-N208)&lt;=0.5, 0,
TRUE,  M207-N208)</f>
        <v/>
      </c>
      <c r="N208" s="15" t="str" cm="1">
        <f t="array" aca="1" ref="N208" ca="1">_xlfn.IFS(
L208="", "",
TRUE, MIN(M207, ROUND($M$14/ (last_rou_date - $B$2) * (L208-L207), 2) )
)</f>
        <v/>
      </c>
      <c r="P208" s="22" t="str">
        <f t="shared" ca="1" si="9"/>
        <v/>
      </c>
      <c r="Q208" s="14" t="str" cm="1">
        <f t="array" aca="1" ref="Q208" ca="1">_xlfn.IFS(P208="","",
$B$11="Hə", _xlfn.XLOOKUP(DATE(P208, 12, 31), rou_table_dates, rou_table_nbvs,0, 0),
TRUE,  MAX(0, ROUND($M$14 - $M$14/ (last_rou_date - $B$2) * (DATE(P208,12,31) - $B$2), 2) )
)</f>
        <v/>
      </c>
      <c r="R208" s="57" t="str" cm="1">
        <f t="array" aca="1" ref="R208" ca="1">_xlfn.IFS(P208="","",
$B$11="Hə", _xlfn.XLOOKUP(DATE(P208, 12, 31), lease_table_dates, lease_table_balances,0, 0),
TRUE, IFERROR( XNPV($B$6, IF(payment_dates &gt;DATE(P208, 12, 31), payments,  0),  IF(payment_dates &gt;DATE(P208, 12, 31), payment_dates,  DATE(P208, 12, 31))    ),0)
)</f>
        <v/>
      </c>
      <c r="S208" s="14" t="str" cm="1">
        <f t="array" aca="1" ref="S208" ca="1">_xlfn.IFS(P208="","",
TRUE,  MIN( MIN(Q207, $M$14), ROUND($M$14/ (last_rou_date - $B$2) * (DATE(P208,12,31) - MAX($B$2, DATE(P208-1, 12, 31))), 2) )
)</f>
        <v/>
      </c>
      <c r="T208" s="15" t="str" cm="1">
        <f t="array" aca="1" ref="T208" ca="1">_xlfn.IFS(P208="", "",
ISTEXT(R207), R208- (H208 - SUMIFS( lease_table_payments, lease_table_years, P208) -$AG$14 ),
AND(ISNUMBER(R207), R208&lt;&gt;""),   R208- (R207 - SUMIFS( lease_table_payments, lease_table_years, P208) )
)</f>
        <v/>
      </c>
      <c r="U208" s="14"/>
      <c r="V208" s="73">
        <f t="shared" ref="V208:V271" si="11">V207+1</f>
        <v>195</v>
      </c>
      <c r="W208" s="74" t="str" cm="1">
        <f t="array" ref="W208">_xlfn.IFS(
OR(W207=$B$4, W207=""),"",
TRUE,W207+1
)</f>
        <v/>
      </c>
      <c r="X208" s="75" t="str" cm="1">
        <f t="array" ref="X208">_xlfn.IFS(X207="","",
W208="", "",
AND($B$3="İllik"),DATE(YEAR(X207)+1,MONTH(X207),DAY(X207) ),
AND($B$3="Aylıq", $AH$14="Not end"), EDATE(X207,1),
AND($B$3="Aylıq", $AH$14="End"), EOMONTH(X207,1)
)</f>
        <v/>
      </c>
      <c r="Y208" s="75" t="str" cm="1">
        <f t="array" aca="1" ref="Y208" ca="1">_xlfn.IFS(
AND($B$7="Dövrün əvvəlində", Y207&lt;=last_rou_date), DATE(YEAR(Y207)+1, 12, 31),
AND($B$7="Dövrün sonunda", Y207&lt;=last_payment_date), DATE(YEAR(Y207)+1, 12, 31),
TRUE, ""
)</f>
        <v/>
      </c>
      <c r="Z208" s="75" t="str" cm="1">
        <f t="array" aca="1" ref="Z208" ca="1">_xlfn.IFS(
AND($AN$14="Not year_end", Z207&gt;last_payment_date), "",
AND($AN$14="Year_end", Z207&gt;=last_payment_date), "",
AND($AN$14="Year_end"), DATE(YEAR(Z207+1), 12, 31),
AND($AN$14="Not year_end", MONTH(Z207)=12, DAY(Z207)=31), DATE(YEAR(Z206)+1, MONTH(Z206), DAY(Z206)),
AND($AN$14="Not year_end", OR(MONTH(Z207)&lt;&gt;12, DAY(Z207)&lt;&gt;31) ), DATE(YEAR(Z207), 12, 31)
)</f>
        <v/>
      </c>
      <c r="AA208" s="75" t="str" cm="1">
        <f t="array" aca="1" ref="AA208" ca="1">_xlfn.IFS(AA207="", "",
AND(AA207=last_payment_date, OR(MONTH(AA207)&lt;&gt;12, DAY(AA207)&lt;&gt;31) ), DATE(YEAR(AA207), 12, 31),
AND(MONTH(AA207)=12, DAY(AA207)=31, AA207&gt;=last_payment_date), "",
AND(MONTH(AA207)=12, DAY(AA207)&lt;&gt;31),  EOMONTH(AA207,0),
AND(MONTH(AA207)=12, DAY(AA207)=31, $AH$14="Not end"),  EDATE(AA206,1),
AND($AH$14="Not end"), EDATE(AA207, 1),
AND($AH$14="End"), EOMONTH(AA207, 1)
)</f>
        <v/>
      </c>
      <c r="AB208" s="75" t="str" cm="1">
        <f t="array" aca="1" ref="AB208" ca="1">_xlfn.IFS(AB207="","",
AND(AB207=last_rou_date), "",
AND($B$3="İllik"),DATE(YEAR(AB207)+1,MONTH(AB207),DAY(AB207) ),
AND($B$3="Aylıq", $AH$14="Not end"), EDATE(AB207,1),
AND($B$3="Aylıq", $AH$14="End"), EOMONTH(AB207,1)
)</f>
        <v/>
      </c>
      <c r="AC208" s="75" t="str" cm="1">
        <f t="array" aca="1" ref="AC208" ca="1">_xlfn.IFS(
AND($AN$14="Not year_end", AC207&gt;last_rou_date), "",
AND($AN$14="Year_end", AC207&gt;=last_rou_date), "",
AND($AN$14="Year_end"), DATE(YEAR(AC207+1), 12, 31),
AND($AN$14="Not year_end", MONTH(AC207)=12, DAY(AC207)=31), DATE(YEAR(AC206)+1, MONTH(AC206), DAY(AC206)),
AND($AN$14="Not year_end", OR(MONTH(AC207)&lt;&gt;12, DAY(AC207)&lt;&gt;31) ), DATE(YEAR(AC207), 12, 31)
)</f>
        <v/>
      </c>
      <c r="AD208" s="75" t="str" cm="1">
        <f t="array" aca="1" ref="AD208" ca="1">_xlfn.IFS(AD207="", "",
AND(AD207=last_rou_date, OR(MONTH(AD207)&lt;&gt;12, DAY(AD207)&lt;&gt;31) ), DATE(YEAR(AD207), 12, 31),
AND(MONTH(AD207)=12, DAY(AD207)=31, AD207&gt;=last_rou_date), "",
AND(MONTH(AD207)=12, DAY(AD207)&lt;&gt;31),  EOMONTH(AD207,0),
AND(MONTH(AD207)=12, DAY(AD207)=31, $AH$14="Not end"),  EDATE(AD206,1),
AND($AH$14="Not end"), EDATE(AD207, 1),
AND($AH$14="End"), EOMONTH(AD207, 1)
)</f>
        <v/>
      </c>
      <c r="AE208" s="68" t="str" cm="1">
        <f t="array" ref="AE208">_xlfn.IFS(W208="", "",
AND(W208&gt;0, W208&lt;=$B$4, $C$2="İllik artım, faiz olaraq", $D$2&gt;0, $B$3="İllik"), $B$5*((1+$D$2)^(W208-1)),
AND(W208&gt;0, W208&lt;=$B$4, $C$2="İllik artım, faiz olaraq", $D$2&gt;0, $B$3="Aylıq"), $B$5*((1+$D$2)^ROUNDDOWN((W208-1)/12,0)),
AND(W208=1, $C$2="Aşağıdakı kimi dəyişir", ), $B$5,
AND(W208&gt;1, W208&lt;=$B$4, $C$2="Aşağıdakı kimi dəyişir"), IFERROR(VLOOKUP(W208, $C$4:$D$7, 2, FALSE), AE207),
AND(W208&gt;0, W208&lt;=$B$4), $B$5,
TRUE,0 )</f>
        <v/>
      </c>
      <c r="AF208" s="76" t="str">
        <f t="shared" ca="1" si="10"/>
        <v/>
      </c>
    </row>
    <row r="209" spans="1:32" x14ac:dyDescent="0.4">
      <c r="A209" s="13" t="str" cm="1">
        <f t="array" aca="1" ref="A209" ca="1">_xlfn.IFS(
AND(SUMIFS(lease_table_interest_accruals, lease_table_dates, A208)&gt;0, COUNTIFS($E$14:E208, "Interest accrual", $A$14:A208, A208)=0),  A208,
AND(SUMIFS(lease_table_payments, lease_table_dates, A208)&gt;0, COUNTIFS($E$14:E208, "Payment", $A$14:A208, A208)=0),  A208,
AND(SUMIFS(rou_table_deprs, rou_table_dates, A208)&gt;0, COUNTIFS($E$14:E208, "Depreciation", $A$14:A208, A208)=0),  A208,
TRUE,  IFERROR(INDEX(rou_table_dates,  MATCH(A208, rou_table_dates)+1, ), "")
)</f>
        <v/>
      </c>
      <c r="B209" s="1" t="str" cm="1">
        <f t="array" aca="1" ref="B209" ca="1">_xlfn.IFS(
AND(E209="Payment", A209=$B$2), $AM$14,
E209="Payment", $AM$15,
E209="Interest accrual", $AM$18,
E209="Depreciation", $AM$17,
TRUE, "")</f>
        <v/>
      </c>
      <c r="C209" s="1" t="str" cm="1">
        <f t="array" aca="1" ref="C209" ca="1">_xlfn.IFS(
E209="Payment", $AM$19,
E209="Interest accrual", $AM$15,
E209="Depreciation", $AM$16,
TRUE, "")</f>
        <v/>
      </c>
      <c r="D209" s="14" t="str" cm="1">
        <f t="array" aca="1" ref="D209" ca="1">_xlfn.IFS(
E209="Payment", _xlfn.XLOOKUP(A209, lease_table_dates, lease_table_payments, 0, 0),
E209="Interest accrual", _xlfn.XLOOKUP(A209, lease_table_dates, lease_table_interest_accruals, 0, 0),
E209="Depreciation", _xlfn.XLOOKUP(A209, rou_table_dates, rou_table_deprs, 0, 0),
TRUE, ""
)</f>
        <v/>
      </c>
      <c r="E209" s="7" t="str" cm="1">
        <f t="array" aca="1" ref="E209" ca="1">_xlfn.IFS(
AND(SUMIFS(lease_table_interest_accruals, lease_table_dates, A209)&gt;0, COUNTIFS($E$14:E208, "Interest accrual", $A$14:A208, A209)=0), "Interest accrual",
AND(SUMIFS(lease_table_payments, lease_table_dates, A209)&gt;0, COUNTIFS($E$14:E208, "Payment", $A$14:A208, A209)=0), "Payment",
AND(SUMIFS(rou_table_deprs, rou_table_dates, A209)&gt;0, COUNTIFS($E$14:E208, "Depreciation", $A$14:A208, A209)=0), "Depreciation",
TRUE,  ""
)</f>
        <v/>
      </c>
      <c r="G209" s="13" t="str" cm="1">
        <f t="array" aca="1" ref="G209" ca="1">_xlfn.IFS(
AND($B$11="Hə", $B$3="İllik"), Z209,
AND($B$11="Hə", $B$3="Aylıq"), AA209,
$B$11="Yox", X209)</f>
        <v/>
      </c>
      <c r="H209" s="14" t="str" cm="1">
        <f t="array" aca="1" ref="H209" ca="1">_xlfn.IFS( G209="", "",
TRUE, ROUND( H208+I209-J209, 2) )</f>
        <v/>
      </c>
      <c r="I209" s="14" t="str" cm="1">
        <f t="array" aca="1" ref="I209" ca="1">_xlfn.IFS(G209="", "",
G209=last_payment_date, (J209-H208),
 TRUE,  -  (H208- H208* (1+$B$6)^ (_xlfn.DAYS(G209,G208)/365) )
)</f>
        <v/>
      </c>
      <c r="J209" s="14" t="str" cm="1">
        <f t="array" aca="1" ref="J209" ca="1">_xlfn.IFS(G209="", "",
TRUE, _xlfn.XLOOKUP(G209,  payment_dates, payments,0,0)
)</f>
        <v/>
      </c>
      <c r="L209" s="2" t="str" cm="1">
        <f t="array" aca="1" ref="L209" ca="1">_xlfn.IFS(
AND($B$11="Hə", $B$3="İllik"), AC209,
AND($B$11="Hə", $B$3="Aylıq"), AD209,
$B$11="Yox", AB209)</f>
        <v/>
      </c>
      <c r="M209" s="14" t="str" cm="1">
        <f t="array" aca="1" ref="M209" ca="1">_xlfn.IFS( L209="", "",
(M208-N209)&lt;=0.5, 0,
TRUE,  M208-N209)</f>
        <v/>
      </c>
      <c r="N209" s="15" t="str" cm="1">
        <f t="array" aca="1" ref="N209" ca="1">_xlfn.IFS(
L209="", "",
TRUE, MIN(M208, ROUND($M$14/ (last_rou_date - $B$2) * (L209-L208), 2) )
)</f>
        <v/>
      </c>
      <c r="P209" s="22" t="str">
        <f t="shared" ca="1" si="9"/>
        <v/>
      </c>
      <c r="Q209" s="14" t="str" cm="1">
        <f t="array" aca="1" ref="Q209" ca="1">_xlfn.IFS(P209="","",
$B$11="Hə", _xlfn.XLOOKUP(DATE(P209, 12, 31), rou_table_dates, rou_table_nbvs,0, 0),
TRUE,  MAX(0, ROUND($M$14 - $M$14/ (last_rou_date - $B$2) * (DATE(P209,12,31) - $B$2), 2) )
)</f>
        <v/>
      </c>
      <c r="R209" s="57" t="str" cm="1">
        <f t="array" aca="1" ref="R209" ca="1">_xlfn.IFS(P209="","",
$B$11="Hə", _xlfn.XLOOKUP(DATE(P209, 12, 31), lease_table_dates, lease_table_balances,0, 0),
TRUE, IFERROR( XNPV($B$6, IF(payment_dates &gt;DATE(P209, 12, 31), payments,  0),  IF(payment_dates &gt;DATE(P209, 12, 31), payment_dates,  DATE(P209, 12, 31))    ),0)
)</f>
        <v/>
      </c>
      <c r="S209" s="14" t="str" cm="1">
        <f t="array" aca="1" ref="S209" ca="1">_xlfn.IFS(P209="","",
TRUE,  MIN( MIN(Q208, $M$14), ROUND($M$14/ (last_rou_date - $B$2) * (DATE(P209,12,31) - MAX($B$2, DATE(P209-1, 12, 31))), 2) )
)</f>
        <v/>
      </c>
      <c r="T209" s="15" t="str" cm="1">
        <f t="array" aca="1" ref="T209" ca="1">_xlfn.IFS(P209="", "",
ISTEXT(R208), R209- (H209 - SUMIFS( lease_table_payments, lease_table_years, P209) -$AG$14 ),
AND(ISNUMBER(R208), R209&lt;&gt;""),   R209- (R208 - SUMIFS( lease_table_payments, lease_table_years, P209) )
)</f>
        <v/>
      </c>
      <c r="U209" s="14"/>
      <c r="V209" s="73">
        <f t="shared" si="11"/>
        <v>196</v>
      </c>
      <c r="W209" s="74" t="str" cm="1">
        <f t="array" ref="W209">_xlfn.IFS(
OR(W208=$B$4, W208=""),"",
TRUE,W208+1
)</f>
        <v/>
      </c>
      <c r="X209" s="75" t="str" cm="1">
        <f t="array" ref="X209">_xlfn.IFS(X208="","",
W209="", "",
AND($B$3="İllik"),DATE(YEAR(X208)+1,MONTH(X208),DAY(X208) ),
AND($B$3="Aylıq", $AH$14="Not end"), EDATE(X208,1),
AND($B$3="Aylıq", $AH$14="End"), EOMONTH(X208,1)
)</f>
        <v/>
      </c>
      <c r="Y209" s="75" t="str" cm="1">
        <f t="array" aca="1" ref="Y209" ca="1">_xlfn.IFS(
AND($B$7="Dövrün əvvəlində", Y208&lt;=last_rou_date), DATE(YEAR(Y208)+1, 12, 31),
AND($B$7="Dövrün sonunda", Y208&lt;=last_payment_date), DATE(YEAR(Y208)+1, 12, 31),
TRUE, ""
)</f>
        <v/>
      </c>
      <c r="Z209" s="75" t="str" cm="1">
        <f t="array" aca="1" ref="Z209" ca="1">_xlfn.IFS(
AND($AN$14="Not year_end", Z208&gt;last_payment_date), "",
AND($AN$14="Year_end", Z208&gt;=last_payment_date), "",
AND($AN$14="Year_end"), DATE(YEAR(Z208+1), 12, 31),
AND($AN$14="Not year_end", MONTH(Z208)=12, DAY(Z208)=31), DATE(YEAR(Z207)+1, MONTH(Z207), DAY(Z207)),
AND($AN$14="Not year_end", OR(MONTH(Z208)&lt;&gt;12, DAY(Z208)&lt;&gt;31) ), DATE(YEAR(Z208), 12, 31)
)</f>
        <v/>
      </c>
      <c r="AA209" s="75" t="str" cm="1">
        <f t="array" aca="1" ref="AA209" ca="1">_xlfn.IFS(AA208="", "",
AND(AA208=last_payment_date, OR(MONTH(AA208)&lt;&gt;12, DAY(AA208)&lt;&gt;31) ), DATE(YEAR(AA208), 12, 31),
AND(MONTH(AA208)=12, DAY(AA208)=31, AA208&gt;=last_payment_date), "",
AND(MONTH(AA208)=12, DAY(AA208)&lt;&gt;31),  EOMONTH(AA208,0),
AND(MONTH(AA208)=12, DAY(AA208)=31, $AH$14="Not end"),  EDATE(AA207,1),
AND($AH$14="Not end"), EDATE(AA208, 1),
AND($AH$14="End"), EOMONTH(AA208, 1)
)</f>
        <v/>
      </c>
      <c r="AB209" s="75" t="str" cm="1">
        <f t="array" aca="1" ref="AB209" ca="1">_xlfn.IFS(AB208="","",
AND(AB208=last_rou_date), "",
AND($B$3="İllik"),DATE(YEAR(AB208)+1,MONTH(AB208),DAY(AB208) ),
AND($B$3="Aylıq", $AH$14="Not end"), EDATE(AB208,1),
AND($B$3="Aylıq", $AH$14="End"), EOMONTH(AB208,1)
)</f>
        <v/>
      </c>
      <c r="AC209" s="75" t="str" cm="1">
        <f t="array" aca="1" ref="AC209" ca="1">_xlfn.IFS(
AND($AN$14="Not year_end", AC208&gt;last_rou_date), "",
AND($AN$14="Year_end", AC208&gt;=last_rou_date), "",
AND($AN$14="Year_end"), DATE(YEAR(AC208+1), 12, 31),
AND($AN$14="Not year_end", MONTH(AC208)=12, DAY(AC208)=31), DATE(YEAR(AC207)+1, MONTH(AC207), DAY(AC207)),
AND($AN$14="Not year_end", OR(MONTH(AC208)&lt;&gt;12, DAY(AC208)&lt;&gt;31) ), DATE(YEAR(AC208), 12, 31)
)</f>
        <v/>
      </c>
      <c r="AD209" s="75" t="str" cm="1">
        <f t="array" aca="1" ref="AD209" ca="1">_xlfn.IFS(AD208="", "",
AND(AD208=last_rou_date, OR(MONTH(AD208)&lt;&gt;12, DAY(AD208)&lt;&gt;31) ), DATE(YEAR(AD208), 12, 31),
AND(MONTH(AD208)=12, DAY(AD208)=31, AD208&gt;=last_rou_date), "",
AND(MONTH(AD208)=12, DAY(AD208)&lt;&gt;31),  EOMONTH(AD208,0),
AND(MONTH(AD208)=12, DAY(AD208)=31, $AH$14="Not end"),  EDATE(AD207,1),
AND($AH$14="Not end"), EDATE(AD208, 1),
AND($AH$14="End"), EOMONTH(AD208, 1)
)</f>
        <v/>
      </c>
      <c r="AE209" s="68" t="str" cm="1">
        <f t="array" ref="AE209">_xlfn.IFS(W209="", "",
AND(W209&gt;0, W209&lt;=$B$4, $C$2="İllik artım, faiz olaraq", $D$2&gt;0, $B$3="İllik"), $B$5*((1+$D$2)^(W209-1)),
AND(W209&gt;0, W209&lt;=$B$4, $C$2="İllik artım, faiz olaraq", $D$2&gt;0, $B$3="Aylıq"), $B$5*((1+$D$2)^ROUNDDOWN((W209-1)/12,0)),
AND(W209=1, $C$2="Aşağıdakı kimi dəyişir", ), $B$5,
AND(W209&gt;1, W209&lt;=$B$4, $C$2="Aşağıdakı kimi dəyişir"), IFERROR(VLOOKUP(W209, $C$4:$D$7, 2, FALSE), AE208),
AND(W209&gt;0, W209&lt;=$B$4), $B$5,
TRUE,0 )</f>
        <v/>
      </c>
      <c r="AF209" s="76" t="str">
        <f t="shared" ca="1" si="10"/>
        <v/>
      </c>
    </row>
    <row r="210" spans="1:32" x14ac:dyDescent="0.4">
      <c r="A210" s="13" t="str" cm="1">
        <f t="array" aca="1" ref="A210" ca="1">_xlfn.IFS(
AND(SUMIFS(lease_table_interest_accruals, lease_table_dates, A209)&gt;0, COUNTIFS($E$14:E209, "Interest accrual", $A$14:A209, A209)=0),  A209,
AND(SUMIFS(lease_table_payments, lease_table_dates, A209)&gt;0, COUNTIFS($E$14:E209, "Payment", $A$14:A209, A209)=0),  A209,
AND(SUMIFS(rou_table_deprs, rou_table_dates, A209)&gt;0, COUNTIFS($E$14:E209, "Depreciation", $A$14:A209, A209)=0),  A209,
TRUE,  IFERROR(INDEX(rou_table_dates,  MATCH(A209, rou_table_dates)+1, ), "")
)</f>
        <v/>
      </c>
      <c r="B210" s="1" t="str" cm="1">
        <f t="array" aca="1" ref="B210" ca="1">_xlfn.IFS(
AND(E210="Payment", A210=$B$2), $AM$14,
E210="Payment", $AM$15,
E210="Interest accrual", $AM$18,
E210="Depreciation", $AM$17,
TRUE, "")</f>
        <v/>
      </c>
      <c r="C210" s="1" t="str" cm="1">
        <f t="array" aca="1" ref="C210" ca="1">_xlfn.IFS(
E210="Payment", $AM$19,
E210="Interest accrual", $AM$15,
E210="Depreciation", $AM$16,
TRUE, "")</f>
        <v/>
      </c>
      <c r="D210" s="14" t="str" cm="1">
        <f t="array" aca="1" ref="D210" ca="1">_xlfn.IFS(
E210="Payment", _xlfn.XLOOKUP(A210, lease_table_dates, lease_table_payments, 0, 0),
E210="Interest accrual", _xlfn.XLOOKUP(A210, lease_table_dates, lease_table_interest_accruals, 0, 0),
E210="Depreciation", _xlfn.XLOOKUP(A210, rou_table_dates, rou_table_deprs, 0, 0),
TRUE, ""
)</f>
        <v/>
      </c>
      <c r="E210" s="7" t="str" cm="1">
        <f t="array" aca="1" ref="E210" ca="1">_xlfn.IFS(
AND(SUMIFS(lease_table_interest_accruals, lease_table_dates, A210)&gt;0, COUNTIFS($E$14:E209, "Interest accrual", $A$14:A209, A210)=0), "Interest accrual",
AND(SUMIFS(lease_table_payments, lease_table_dates, A210)&gt;0, COUNTIFS($E$14:E209, "Payment", $A$14:A209, A210)=0), "Payment",
AND(SUMIFS(rou_table_deprs, rou_table_dates, A210)&gt;0, COUNTIFS($E$14:E209, "Depreciation", $A$14:A209, A210)=0), "Depreciation",
TRUE,  ""
)</f>
        <v/>
      </c>
      <c r="G210" s="13" t="str" cm="1">
        <f t="array" aca="1" ref="G210" ca="1">_xlfn.IFS(
AND($B$11="Hə", $B$3="İllik"), Z210,
AND($B$11="Hə", $B$3="Aylıq"), AA210,
$B$11="Yox", X210)</f>
        <v/>
      </c>
      <c r="H210" s="14" t="str" cm="1">
        <f t="array" aca="1" ref="H210" ca="1">_xlfn.IFS( G210="", "",
TRUE, ROUND( H209+I210-J210, 2) )</f>
        <v/>
      </c>
      <c r="I210" s="14" t="str" cm="1">
        <f t="array" aca="1" ref="I210" ca="1">_xlfn.IFS(G210="", "",
G210=last_payment_date, (J210-H209),
 TRUE,  -  (H209- H209* (1+$B$6)^ (_xlfn.DAYS(G210,G209)/365) )
)</f>
        <v/>
      </c>
      <c r="J210" s="14" t="str" cm="1">
        <f t="array" aca="1" ref="J210" ca="1">_xlfn.IFS(G210="", "",
TRUE, _xlfn.XLOOKUP(G210,  payment_dates, payments,0,0)
)</f>
        <v/>
      </c>
      <c r="L210" s="2" t="str" cm="1">
        <f t="array" aca="1" ref="L210" ca="1">_xlfn.IFS(
AND($B$11="Hə", $B$3="İllik"), AC210,
AND($B$11="Hə", $B$3="Aylıq"), AD210,
$B$11="Yox", AB210)</f>
        <v/>
      </c>
      <c r="M210" s="14" t="str" cm="1">
        <f t="array" aca="1" ref="M210" ca="1">_xlfn.IFS( L210="", "",
(M209-N210)&lt;=0.5, 0,
TRUE,  M209-N210)</f>
        <v/>
      </c>
      <c r="N210" s="15" t="str" cm="1">
        <f t="array" aca="1" ref="N210" ca="1">_xlfn.IFS(
L210="", "",
TRUE, MIN(M209, ROUND($M$14/ (last_rou_date - $B$2) * (L210-L209), 2) )
)</f>
        <v/>
      </c>
      <c r="P210" s="22" t="str">
        <f t="shared" ca="1" si="9"/>
        <v/>
      </c>
      <c r="Q210" s="14" t="str" cm="1">
        <f t="array" aca="1" ref="Q210" ca="1">_xlfn.IFS(P210="","",
$B$11="Hə", _xlfn.XLOOKUP(DATE(P210, 12, 31), rou_table_dates, rou_table_nbvs,0, 0),
TRUE,  MAX(0, ROUND($M$14 - $M$14/ (last_rou_date - $B$2) * (DATE(P210,12,31) - $B$2), 2) )
)</f>
        <v/>
      </c>
      <c r="R210" s="57" t="str" cm="1">
        <f t="array" aca="1" ref="R210" ca="1">_xlfn.IFS(P210="","",
$B$11="Hə", _xlfn.XLOOKUP(DATE(P210, 12, 31), lease_table_dates, lease_table_balances,0, 0),
TRUE, IFERROR( XNPV($B$6, IF(payment_dates &gt;DATE(P210, 12, 31), payments,  0),  IF(payment_dates &gt;DATE(P210, 12, 31), payment_dates,  DATE(P210, 12, 31))    ),0)
)</f>
        <v/>
      </c>
      <c r="S210" s="14" t="str" cm="1">
        <f t="array" aca="1" ref="S210" ca="1">_xlfn.IFS(P210="","",
TRUE,  MIN( MIN(Q209, $M$14), ROUND($M$14/ (last_rou_date - $B$2) * (DATE(P210,12,31) - MAX($B$2, DATE(P210-1, 12, 31))), 2) )
)</f>
        <v/>
      </c>
      <c r="T210" s="15" t="str" cm="1">
        <f t="array" aca="1" ref="T210" ca="1">_xlfn.IFS(P210="", "",
ISTEXT(R209), R210- (H210 - SUMIFS( lease_table_payments, lease_table_years, P210) -$AG$14 ),
AND(ISNUMBER(R209), R210&lt;&gt;""),   R210- (R209 - SUMIFS( lease_table_payments, lease_table_years, P210) )
)</f>
        <v/>
      </c>
      <c r="U210" s="14"/>
      <c r="V210" s="73">
        <f t="shared" si="11"/>
        <v>197</v>
      </c>
      <c r="W210" s="74" t="str" cm="1">
        <f t="array" ref="W210">_xlfn.IFS(
OR(W209=$B$4, W209=""),"",
TRUE,W209+1
)</f>
        <v/>
      </c>
      <c r="X210" s="75" t="str" cm="1">
        <f t="array" ref="X210">_xlfn.IFS(X209="","",
W210="", "",
AND($B$3="İllik"),DATE(YEAR(X209)+1,MONTH(X209),DAY(X209) ),
AND($B$3="Aylıq", $AH$14="Not end"), EDATE(X209,1),
AND($B$3="Aylıq", $AH$14="End"), EOMONTH(X209,1)
)</f>
        <v/>
      </c>
      <c r="Y210" s="75" t="str" cm="1">
        <f t="array" aca="1" ref="Y210" ca="1">_xlfn.IFS(
AND($B$7="Dövrün əvvəlində", Y209&lt;=last_rou_date), DATE(YEAR(Y209)+1, 12, 31),
AND($B$7="Dövrün sonunda", Y209&lt;=last_payment_date), DATE(YEAR(Y209)+1, 12, 31),
TRUE, ""
)</f>
        <v/>
      </c>
      <c r="Z210" s="75" t="str" cm="1">
        <f t="array" aca="1" ref="Z210" ca="1">_xlfn.IFS(
AND($AN$14="Not year_end", Z209&gt;last_payment_date), "",
AND($AN$14="Year_end", Z209&gt;=last_payment_date), "",
AND($AN$14="Year_end"), DATE(YEAR(Z209+1), 12, 31),
AND($AN$14="Not year_end", MONTH(Z209)=12, DAY(Z209)=31), DATE(YEAR(Z208)+1, MONTH(Z208), DAY(Z208)),
AND($AN$14="Not year_end", OR(MONTH(Z209)&lt;&gt;12, DAY(Z209)&lt;&gt;31) ), DATE(YEAR(Z209), 12, 31)
)</f>
        <v/>
      </c>
      <c r="AA210" s="75" t="str" cm="1">
        <f t="array" aca="1" ref="AA210" ca="1">_xlfn.IFS(AA209="", "",
AND(AA209=last_payment_date, OR(MONTH(AA209)&lt;&gt;12, DAY(AA209)&lt;&gt;31) ), DATE(YEAR(AA209), 12, 31),
AND(MONTH(AA209)=12, DAY(AA209)=31, AA209&gt;=last_payment_date), "",
AND(MONTH(AA209)=12, DAY(AA209)&lt;&gt;31),  EOMONTH(AA209,0),
AND(MONTH(AA209)=12, DAY(AA209)=31, $AH$14="Not end"),  EDATE(AA208,1),
AND($AH$14="Not end"), EDATE(AA209, 1),
AND($AH$14="End"), EOMONTH(AA209, 1)
)</f>
        <v/>
      </c>
      <c r="AB210" s="75" t="str" cm="1">
        <f t="array" aca="1" ref="AB210" ca="1">_xlfn.IFS(AB209="","",
AND(AB209=last_rou_date), "",
AND($B$3="İllik"),DATE(YEAR(AB209)+1,MONTH(AB209),DAY(AB209) ),
AND($B$3="Aylıq", $AH$14="Not end"), EDATE(AB209,1),
AND($B$3="Aylıq", $AH$14="End"), EOMONTH(AB209,1)
)</f>
        <v/>
      </c>
      <c r="AC210" s="75" t="str" cm="1">
        <f t="array" aca="1" ref="AC210" ca="1">_xlfn.IFS(
AND($AN$14="Not year_end", AC209&gt;last_rou_date), "",
AND($AN$14="Year_end", AC209&gt;=last_rou_date), "",
AND($AN$14="Year_end"), DATE(YEAR(AC209+1), 12, 31),
AND($AN$14="Not year_end", MONTH(AC209)=12, DAY(AC209)=31), DATE(YEAR(AC208)+1, MONTH(AC208), DAY(AC208)),
AND($AN$14="Not year_end", OR(MONTH(AC209)&lt;&gt;12, DAY(AC209)&lt;&gt;31) ), DATE(YEAR(AC209), 12, 31)
)</f>
        <v/>
      </c>
      <c r="AD210" s="75" t="str" cm="1">
        <f t="array" aca="1" ref="AD210" ca="1">_xlfn.IFS(AD209="", "",
AND(AD209=last_rou_date, OR(MONTH(AD209)&lt;&gt;12, DAY(AD209)&lt;&gt;31) ), DATE(YEAR(AD209), 12, 31),
AND(MONTH(AD209)=12, DAY(AD209)=31, AD209&gt;=last_rou_date), "",
AND(MONTH(AD209)=12, DAY(AD209)&lt;&gt;31),  EOMONTH(AD209,0),
AND(MONTH(AD209)=12, DAY(AD209)=31, $AH$14="Not end"),  EDATE(AD208,1),
AND($AH$14="Not end"), EDATE(AD209, 1),
AND($AH$14="End"), EOMONTH(AD209, 1)
)</f>
        <v/>
      </c>
      <c r="AE210" s="68" t="str" cm="1">
        <f t="array" ref="AE210">_xlfn.IFS(W210="", "",
AND(W210&gt;0, W210&lt;=$B$4, $C$2="İllik artım, faiz olaraq", $D$2&gt;0, $B$3="İllik"), $B$5*((1+$D$2)^(W210-1)),
AND(W210&gt;0, W210&lt;=$B$4, $C$2="İllik artım, faiz olaraq", $D$2&gt;0, $B$3="Aylıq"), $B$5*((1+$D$2)^ROUNDDOWN((W210-1)/12,0)),
AND(W210=1, $C$2="Aşağıdakı kimi dəyişir", ), $B$5,
AND(W210&gt;1, W210&lt;=$B$4, $C$2="Aşağıdakı kimi dəyişir"), IFERROR(VLOOKUP(W210, $C$4:$D$7, 2, FALSE), AE209),
AND(W210&gt;0, W210&lt;=$B$4), $B$5,
TRUE,0 )</f>
        <v/>
      </c>
      <c r="AF210" s="76" t="str">
        <f t="shared" ca="1" si="10"/>
        <v/>
      </c>
    </row>
    <row r="211" spans="1:32" x14ac:dyDescent="0.4">
      <c r="A211" s="13" t="str" cm="1">
        <f t="array" aca="1" ref="A211" ca="1">_xlfn.IFS(
AND(SUMIFS(lease_table_interest_accruals, lease_table_dates, A210)&gt;0, COUNTIFS($E$14:E210, "Interest accrual", $A$14:A210, A210)=0),  A210,
AND(SUMIFS(lease_table_payments, lease_table_dates, A210)&gt;0, COUNTIFS($E$14:E210, "Payment", $A$14:A210, A210)=0),  A210,
AND(SUMIFS(rou_table_deprs, rou_table_dates, A210)&gt;0, COUNTIFS($E$14:E210, "Depreciation", $A$14:A210, A210)=0),  A210,
TRUE,  IFERROR(INDEX(rou_table_dates,  MATCH(A210, rou_table_dates)+1, ), "")
)</f>
        <v/>
      </c>
      <c r="B211" s="1" t="str" cm="1">
        <f t="array" aca="1" ref="B211" ca="1">_xlfn.IFS(
AND(E211="Payment", A211=$B$2), $AM$14,
E211="Payment", $AM$15,
E211="Interest accrual", $AM$18,
E211="Depreciation", $AM$17,
TRUE, "")</f>
        <v/>
      </c>
      <c r="C211" s="1" t="str" cm="1">
        <f t="array" aca="1" ref="C211" ca="1">_xlfn.IFS(
E211="Payment", $AM$19,
E211="Interest accrual", $AM$15,
E211="Depreciation", $AM$16,
TRUE, "")</f>
        <v/>
      </c>
      <c r="D211" s="14" t="str" cm="1">
        <f t="array" aca="1" ref="D211" ca="1">_xlfn.IFS(
E211="Payment", _xlfn.XLOOKUP(A211, lease_table_dates, lease_table_payments, 0, 0),
E211="Interest accrual", _xlfn.XLOOKUP(A211, lease_table_dates, lease_table_interest_accruals, 0, 0),
E211="Depreciation", _xlfn.XLOOKUP(A211, rou_table_dates, rou_table_deprs, 0, 0),
TRUE, ""
)</f>
        <v/>
      </c>
      <c r="E211" s="7" t="str" cm="1">
        <f t="array" aca="1" ref="E211" ca="1">_xlfn.IFS(
AND(SUMIFS(lease_table_interest_accruals, lease_table_dates, A211)&gt;0, COUNTIFS($E$14:E210, "Interest accrual", $A$14:A210, A211)=0), "Interest accrual",
AND(SUMIFS(lease_table_payments, lease_table_dates, A211)&gt;0, COUNTIFS($E$14:E210, "Payment", $A$14:A210, A211)=0), "Payment",
AND(SUMIFS(rou_table_deprs, rou_table_dates, A211)&gt;0, COUNTIFS($E$14:E210, "Depreciation", $A$14:A210, A211)=0), "Depreciation",
TRUE,  ""
)</f>
        <v/>
      </c>
      <c r="G211" s="13" t="str" cm="1">
        <f t="array" aca="1" ref="G211" ca="1">_xlfn.IFS(
AND($B$11="Hə", $B$3="İllik"), Z211,
AND($B$11="Hə", $B$3="Aylıq"), AA211,
$B$11="Yox", X211)</f>
        <v/>
      </c>
      <c r="H211" s="14" t="str" cm="1">
        <f t="array" aca="1" ref="H211" ca="1">_xlfn.IFS( G211="", "",
TRUE, ROUND( H210+I211-J211, 2) )</f>
        <v/>
      </c>
      <c r="I211" s="14" t="str" cm="1">
        <f t="array" aca="1" ref="I211" ca="1">_xlfn.IFS(G211="", "",
G211=last_payment_date, (J211-H210),
 TRUE,  -  (H210- H210* (1+$B$6)^ (_xlfn.DAYS(G211,G210)/365) )
)</f>
        <v/>
      </c>
      <c r="J211" s="14" t="str" cm="1">
        <f t="array" aca="1" ref="J211" ca="1">_xlfn.IFS(G211="", "",
TRUE, _xlfn.XLOOKUP(G211,  payment_dates, payments,0,0)
)</f>
        <v/>
      </c>
      <c r="L211" s="2" t="str" cm="1">
        <f t="array" aca="1" ref="L211" ca="1">_xlfn.IFS(
AND($B$11="Hə", $B$3="İllik"), AC211,
AND($B$11="Hə", $B$3="Aylıq"), AD211,
$B$11="Yox", AB211)</f>
        <v/>
      </c>
      <c r="M211" s="14" t="str" cm="1">
        <f t="array" aca="1" ref="M211" ca="1">_xlfn.IFS( L211="", "",
(M210-N211)&lt;=0.5, 0,
TRUE,  M210-N211)</f>
        <v/>
      </c>
      <c r="N211" s="15" t="str" cm="1">
        <f t="array" aca="1" ref="N211" ca="1">_xlfn.IFS(
L211="", "",
TRUE, MIN(M210, ROUND($M$14/ (last_rou_date - $B$2) * (L211-L210), 2) )
)</f>
        <v/>
      </c>
      <c r="P211" s="22" t="str">
        <f t="shared" ca="1" si="9"/>
        <v/>
      </c>
      <c r="Q211" s="14" t="str" cm="1">
        <f t="array" aca="1" ref="Q211" ca="1">_xlfn.IFS(P211="","",
$B$11="Hə", _xlfn.XLOOKUP(DATE(P211, 12, 31), rou_table_dates, rou_table_nbvs,0, 0),
TRUE,  MAX(0, ROUND($M$14 - $M$14/ (last_rou_date - $B$2) * (DATE(P211,12,31) - $B$2), 2) )
)</f>
        <v/>
      </c>
      <c r="R211" s="57" t="str" cm="1">
        <f t="array" aca="1" ref="R211" ca="1">_xlfn.IFS(P211="","",
$B$11="Hə", _xlfn.XLOOKUP(DATE(P211, 12, 31), lease_table_dates, lease_table_balances,0, 0),
TRUE, IFERROR( XNPV($B$6, IF(payment_dates &gt;DATE(P211, 12, 31), payments,  0),  IF(payment_dates &gt;DATE(P211, 12, 31), payment_dates,  DATE(P211, 12, 31))    ),0)
)</f>
        <v/>
      </c>
      <c r="S211" s="14" t="str" cm="1">
        <f t="array" aca="1" ref="S211" ca="1">_xlfn.IFS(P211="","",
TRUE,  MIN( MIN(Q210, $M$14), ROUND($M$14/ (last_rou_date - $B$2) * (DATE(P211,12,31) - MAX($B$2, DATE(P211-1, 12, 31))), 2) )
)</f>
        <v/>
      </c>
      <c r="T211" s="15" t="str" cm="1">
        <f t="array" aca="1" ref="T211" ca="1">_xlfn.IFS(P211="", "",
ISTEXT(R210), R211- (H211 - SUMIFS( lease_table_payments, lease_table_years, P211) -$AG$14 ),
AND(ISNUMBER(R210), R211&lt;&gt;""),   R211- (R210 - SUMIFS( lease_table_payments, lease_table_years, P211) )
)</f>
        <v/>
      </c>
      <c r="U211" s="14"/>
      <c r="V211" s="73">
        <f t="shared" si="11"/>
        <v>198</v>
      </c>
      <c r="W211" s="74" t="str" cm="1">
        <f t="array" ref="W211">_xlfn.IFS(
OR(W210=$B$4, W210=""),"",
TRUE,W210+1
)</f>
        <v/>
      </c>
      <c r="X211" s="75" t="str" cm="1">
        <f t="array" ref="X211">_xlfn.IFS(X210="","",
W211="", "",
AND($B$3="İllik"),DATE(YEAR(X210)+1,MONTH(X210),DAY(X210) ),
AND($B$3="Aylıq", $AH$14="Not end"), EDATE(X210,1),
AND($B$3="Aylıq", $AH$14="End"), EOMONTH(X210,1)
)</f>
        <v/>
      </c>
      <c r="Y211" s="75" t="str" cm="1">
        <f t="array" aca="1" ref="Y211" ca="1">_xlfn.IFS(
AND($B$7="Dövrün əvvəlində", Y210&lt;=last_rou_date), DATE(YEAR(Y210)+1, 12, 31),
AND($B$7="Dövrün sonunda", Y210&lt;=last_payment_date), DATE(YEAR(Y210)+1, 12, 31),
TRUE, ""
)</f>
        <v/>
      </c>
      <c r="Z211" s="75" t="str" cm="1">
        <f t="array" aca="1" ref="Z211" ca="1">_xlfn.IFS(
AND($AN$14="Not year_end", Z210&gt;last_payment_date), "",
AND($AN$14="Year_end", Z210&gt;=last_payment_date), "",
AND($AN$14="Year_end"), DATE(YEAR(Z210+1), 12, 31),
AND($AN$14="Not year_end", MONTH(Z210)=12, DAY(Z210)=31), DATE(YEAR(Z209)+1, MONTH(Z209), DAY(Z209)),
AND($AN$14="Not year_end", OR(MONTH(Z210)&lt;&gt;12, DAY(Z210)&lt;&gt;31) ), DATE(YEAR(Z210), 12, 31)
)</f>
        <v/>
      </c>
      <c r="AA211" s="75" t="str" cm="1">
        <f t="array" aca="1" ref="AA211" ca="1">_xlfn.IFS(AA210="", "",
AND(AA210=last_payment_date, OR(MONTH(AA210)&lt;&gt;12, DAY(AA210)&lt;&gt;31) ), DATE(YEAR(AA210), 12, 31),
AND(MONTH(AA210)=12, DAY(AA210)=31, AA210&gt;=last_payment_date), "",
AND(MONTH(AA210)=12, DAY(AA210)&lt;&gt;31),  EOMONTH(AA210,0),
AND(MONTH(AA210)=12, DAY(AA210)=31, $AH$14="Not end"),  EDATE(AA209,1),
AND($AH$14="Not end"), EDATE(AA210, 1),
AND($AH$14="End"), EOMONTH(AA210, 1)
)</f>
        <v/>
      </c>
      <c r="AB211" s="75" t="str" cm="1">
        <f t="array" aca="1" ref="AB211" ca="1">_xlfn.IFS(AB210="","",
AND(AB210=last_rou_date), "",
AND($B$3="İllik"),DATE(YEAR(AB210)+1,MONTH(AB210),DAY(AB210) ),
AND($B$3="Aylıq", $AH$14="Not end"), EDATE(AB210,1),
AND($B$3="Aylıq", $AH$14="End"), EOMONTH(AB210,1)
)</f>
        <v/>
      </c>
      <c r="AC211" s="75" t="str" cm="1">
        <f t="array" aca="1" ref="AC211" ca="1">_xlfn.IFS(
AND($AN$14="Not year_end", AC210&gt;last_rou_date), "",
AND($AN$14="Year_end", AC210&gt;=last_rou_date), "",
AND($AN$14="Year_end"), DATE(YEAR(AC210+1), 12, 31),
AND($AN$14="Not year_end", MONTH(AC210)=12, DAY(AC210)=31), DATE(YEAR(AC209)+1, MONTH(AC209), DAY(AC209)),
AND($AN$14="Not year_end", OR(MONTH(AC210)&lt;&gt;12, DAY(AC210)&lt;&gt;31) ), DATE(YEAR(AC210), 12, 31)
)</f>
        <v/>
      </c>
      <c r="AD211" s="75" t="str" cm="1">
        <f t="array" aca="1" ref="AD211" ca="1">_xlfn.IFS(AD210="", "",
AND(AD210=last_rou_date, OR(MONTH(AD210)&lt;&gt;12, DAY(AD210)&lt;&gt;31) ), DATE(YEAR(AD210), 12, 31),
AND(MONTH(AD210)=12, DAY(AD210)=31, AD210&gt;=last_rou_date), "",
AND(MONTH(AD210)=12, DAY(AD210)&lt;&gt;31),  EOMONTH(AD210,0),
AND(MONTH(AD210)=12, DAY(AD210)=31, $AH$14="Not end"),  EDATE(AD209,1),
AND($AH$14="Not end"), EDATE(AD210, 1),
AND($AH$14="End"), EOMONTH(AD210, 1)
)</f>
        <v/>
      </c>
      <c r="AE211" s="68" t="str" cm="1">
        <f t="array" ref="AE211">_xlfn.IFS(W211="", "",
AND(W211&gt;0, W211&lt;=$B$4, $C$2="İllik artım, faiz olaraq", $D$2&gt;0, $B$3="İllik"), $B$5*((1+$D$2)^(W211-1)),
AND(W211&gt;0, W211&lt;=$B$4, $C$2="İllik artım, faiz olaraq", $D$2&gt;0, $B$3="Aylıq"), $B$5*((1+$D$2)^ROUNDDOWN((W211-1)/12,0)),
AND(W211=1, $C$2="Aşağıdakı kimi dəyişir", ), $B$5,
AND(W211&gt;1, W211&lt;=$B$4, $C$2="Aşağıdakı kimi dəyişir"), IFERROR(VLOOKUP(W211, $C$4:$D$7, 2, FALSE), AE210),
AND(W211&gt;0, W211&lt;=$B$4), $B$5,
TRUE,0 )</f>
        <v/>
      </c>
      <c r="AF211" s="76" t="str">
        <f t="shared" ca="1" si="10"/>
        <v/>
      </c>
    </row>
    <row r="212" spans="1:32" x14ac:dyDescent="0.4">
      <c r="A212" s="13" t="str" cm="1">
        <f t="array" aca="1" ref="A212" ca="1">_xlfn.IFS(
AND(SUMIFS(lease_table_interest_accruals, lease_table_dates, A211)&gt;0, COUNTIFS($E$14:E211, "Interest accrual", $A$14:A211, A211)=0),  A211,
AND(SUMIFS(lease_table_payments, lease_table_dates, A211)&gt;0, COUNTIFS($E$14:E211, "Payment", $A$14:A211, A211)=0),  A211,
AND(SUMIFS(rou_table_deprs, rou_table_dates, A211)&gt;0, COUNTIFS($E$14:E211, "Depreciation", $A$14:A211, A211)=0),  A211,
TRUE,  IFERROR(INDEX(rou_table_dates,  MATCH(A211, rou_table_dates)+1, ), "")
)</f>
        <v/>
      </c>
      <c r="B212" s="1" t="str" cm="1">
        <f t="array" aca="1" ref="B212" ca="1">_xlfn.IFS(
AND(E212="Payment", A212=$B$2), $AM$14,
E212="Payment", $AM$15,
E212="Interest accrual", $AM$18,
E212="Depreciation", $AM$17,
TRUE, "")</f>
        <v/>
      </c>
      <c r="C212" s="1" t="str" cm="1">
        <f t="array" aca="1" ref="C212" ca="1">_xlfn.IFS(
E212="Payment", $AM$19,
E212="Interest accrual", $AM$15,
E212="Depreciation", $AM$16,
TRUE, "")</f>
        <v/>
      </c>
      <c r="D212" s="14" t="str" cm="1">
        <f t="array" aca="1" ref="D212" ca="1">_xlfn.IFS(
E212="Payment", _xlfn.XLOOKUP(A212, lease_table_dates, lease_table_payments, 0, 0),
E212="Interest accrual", _xlfn.XLOOKUP(A212, lease_table_dates, lease_table_interest_accruals, 0, 0),
E212="Depreciation", _xlfn.XLOOKUP(A212, rou_table_dates, rou_table_deprs, 0, 0),
TRUE, ""
)</f>
        <v/>
      </c>
      <c r="E212" s="7" t="str" cm="1">
        <f t="array" aca="1" ref="E212" ca="1">_xlfn.IFS(
AND(SUMIFS(lease_table_interest_accruals, lease_table_dates, A212)&gt;0, COUNTIFS($E$14:E211, "Interest accrual", $A$14:A211, A212)=0), "Interest accrual",
AND(SUMIFS(lease_table_payments, lease_table_dates, A212)&gt;0, COUNTIFS($E$14:E211, "Payment", $A$14:A211, A212)=0), "Payment",
AND(SUMIFS(rou_table_deprs, rou_table_dates, A212)&gt;0, COUNTIFS($E$14:E211, "Depreciation", $A$14:A211, A212)=0), "Depreciation",
TRUE,  ""
)</f>
        <v/>
      </c>
      <c r="G212" s="13" t="str" cm="1">
        <f t="array" aca="1" ref="G212" ca="1">_xlfn.IFS(
AND($B$11="Hə", $B$3="İllik"), Z212,
AND($B$11="Hə", $B$3="Aylıq"), AA212,
$B$11="Yox", X212)</f>
        <v/>
      </c>
      <c r="H212" s="14" t="str" cm="1">
        <f t="array" aca="1" ref="H212" ca="1">_xlfn.IFS( G212="", "",
TRUE, ROUND( H211+I212-J212, 2) )</f>
        <v/>
      </c>
      <c r="I212" s="14" t="str" cm="1">
        <f t="array" aca="1" ref="I212" ca="1">_xlfn.IFS(G212="", "",
G212=last_payment_date, (J212-H211),
 TRUE,  -  (H211- H211* (1+$B$6)^ (_xlfn.DAYS(G212,G211)/365) )
)</f>
        <v/>
      </c>
      <c r="J212" s="14" t="str" cm="1">
        <f t="array" aca="1" ref="J212" ca="1">_xlfn.IFS(G212="", "",
TRUE, _xlfn.XLOOKUP(G212,  payment_dates, payments,0,0)
)</f>
        <v/>
      </c>
      <c r="L212" s="2" t="str" cm="1">
        <f t="array" aca="1" ref="L212" ca="1">_xlfn.IFS(
AND($B$11="Hə", $B$3="İllik"), AC212,
AND($B$11="Hə", $B$3="Aylıq"), AD212,
$B$11="Yox", AB212)</f>
        <v/>
      </c>
      <c r="M212" s="14" t="str" cm="1">
        <f t="array" aca="1" ref="M212" ca="1">_xlfn.IFS( L212="", "",
(M211-N212)&lt;=0.5, 0,
TRUE,  M211-N212)</f>
        <v/>
      </c>
      <c r="N212" s="15" t="str" cm="1">
        <f t="array" aca="1" ref="N212" ca="1">_xlfn.IFS(
L212="", "",
TRUE, MIN(M211, ROUND($M$14/ (last_rou_date - $B$2) * (L212-L211), 2) )
)</f>
        <v/>
      </c>
      <c r="P212" s="22" t="str">
        <f t="shared" ca="1" si="9"/>
        <v/>
      </c>
      <c r="Q212" s="14" t="str" cm="1">
        <f t="array" aca="1" ref="Q212" ca="1">_xlfn.IFS(P212="","",
$B$11="Hə", _xlfn.XLOOKUP(DATE(P212, 12, 31), rou_table_dates, rou_table_nbvs,0, 0),
TRUE,  MAX(0, ROUND($M$14 - $M$14/ (last_rou_date - $B$2) * (DATE(P212,12,31) - $B$2), 2) )
)</f>
        <v/>
      </c>
      <c r="R212" s="57" t="str" cm="1">
        <f t="array" aca="1" ref="R212" ca="1">_xlfn.IFS(P212="","",
$B$11="Hə", _xlfn.XLOOKUP(DATE(P212, 12, 31), lease_table_dates, lease_table_balances,0, 0),
TRUE, IFERROR( XNPV($B$6, IF(payment_dates &gt;DATE(P212, 12, 31), payments,  0),  IF(payment_dates &gt;DATE(P212, 12, 31), payment_dates,  DATE(P212, 12, 31))    ),0)
)</f>
        <v/>
      </c>
      <c r="S212" s="14" t="str" cm="1">
        <f t="array" aca="1" ref="S212" ca="1">_xlfn.IFS(P212="","",
TRUE,  MIN( MIN(Q211, $M$14), ROUND($M$14/ (last_rou_date - $B$2) * (DATE(P212,12,31) - MAX($B$2, DATE(P212-1, 12, 31))), 2) )
)</f>
        <v/>
      </c>
      <c r="T212" s="15" t="str" cm="1">
        <f t="array" aca="1" ref="T212" ca="1">_xlfn.IFS(P212="", "",
ISTEXT(R211), R212- (H212 - SUMIFS( lease_table_payments, lease_table_years, P212) -$AG$14 ),
AND(ISNUMBER(R211), R212&lt;&gt;""),   R212- (R211 - SUMIFS( lease_table_payments, lease_table_years, P212) )
)</f>
        <v/>
      </c>
      <c r="U212" s="14"/>
      <c r="V212" s="73">
        <f t="shared" si="11"/>
        <v>199</v>
      </c>
      <c r="W212" s="74" t="str" cm="1">
        <f t="array" ref="W212">_xlfn.IFS(
OR(W211=$B$4, W211=""),"",
TRUE,W211+1
)</f>
        <v/>
      </c>
      <c r="X212" s="75" t="str" cm="1">
        <f t="array" ref="X212">_xlfn.IFS(X211="","",
W212="", "",
AND($B$3="İllik"),DATE(YEAR(X211)+1,MONTH(X211),DAY(X211) ),
AND($B$3="Aylıq", $AH$14="Not end"), EDATE(X211,1),
AND($B$3="Aylıq", $AH$14="End"), EOMONTH(X211,1)
)</f>
        <v/>
      </c>
      <c r="Y212" s="75" t="str" cm="1">
        <f t="array" aca="1" ref="Y212" ca="1">_xlfn.IFS(
AND($B$7="Dövrün əvvəlində", Y211&lt;=last_rou_date), DATE(YEAR(Y211)+1, 12, 31),
AND($B$7="Dövrün sonunda", Y211&lt;=last_payment_date), DATE(YEAR(Y211)+1, 12, 31),
TRUE, ""
)</f>
        <v/>
      </c>
      <c r="Z212" s="75" t="str" cm="1">
        <f t="array" aca="1" ref="Z212" ca="1">_xlfn.IFS(
AND($AN$14="Not year_end", Z211&gt;last_payment_date), "",
AND($AN$14="Year_end", Z211&gt;=last_payment_date), "",
AND($AN$14="Year_end"), DATE(YEAR(Z211+1), 12, 31),
AND($AN$14="Not year_end", MONTH(Z211)=12, DAY(Z211)=31), DATE(YEAR(Z210)+1, MONTH(Z210), DAY(Z210)),
AND($AN$14="Not year_end", OR(MONTH(Z211)&lt;&gt;12, DAY(Z211)&lt;&gt;31) ), DATE(YEAR(Z211), 12, 31)
)</f>
        <v/>
      </c>
      <c r="AA212" s="75" t="str" cm="1">
        <f t="array" aca="1" ref="AA212" ca="1">_xlfn.IFS(AA211="", "",
AND(AA211=last_payment_date, OR(MONTH(AA211)&lt;&gt;12, DAY(AA211)&lt;&gt;31) ), DATE(YEAR(AA211), 12, 31),
AND(MONTH(AA211)=12, DAY(AA211)=31, AA211&gt;=last_payment_date), "",
AND(MONTH(AA211)=12, DAY(AA211)&lt;&gt;31),  EOMONTH(AA211,0),
AND(MONTH(AA211)=12, DAY(AA211)=31, $AH$14="Not end"),  EDATE(AA210,1),
AND($AH$14="Not end"), EDATE(AA211, 1),
AND($AH$14="End"), EOMONTH(AA211, 1)
)</f>
        <v/>
      </c>
      <c r="AB212" s="75" t="str" cm="1">
        <f t="array" aca="1" ref="AB212" ca="1">_xlfn.IFS(AB211="","",
AND(AB211=last_rou_date), "",
AND($B$3="İllik"),DATE(YEAR(AB211)+1,MONTH(AB211),DAY(AB211) ),
AND($B$3="Aylıq", $AH$14="Not end"), EDATE(AB211,1),
AND($B$3="Aylıq", $AH$14="End"), EOMONTH(AB211,1)
)</f>
        <v/>
      </c>
      <c r="AC212" s="75" t="str" cm="1">
        <f t="array" aca="1" ref="AC212" ca="1">_xlfn.IFS(
AND($AN$14="Not year_end", AC211&gt;last_rou_date), "",
AND($AN$14="Year_end", AC211&gt;=last_rou_date), "",
AND($AN$14="Year_end"), DATE(YEAR(AC211+1), 12, 31),
AND($AN$14="Not year_end", MONTH(AC211)=12, DAY(AC211)=31), DATE(YEAR(AC210)+1, MONTH(AC210), DAY(AC210)),
AND($AN$14="Not year_end", OR(MONTH(AC211)&lt;&gt;12, DAY(AC211)&lt;&gt;31) ), DATE(YEAR(AC211), 12, 31)
)</f>
        <v/>
      </c>
      <c r="AD212" s="75" t="str" cm="1">
        <f t="array" aca="1" ref="AD212" ca="1">_xlfn.IFS(AD211="", "",
AND(AD211=last_rou_date, OR(MONTH(AD211)&lt;&gt;12, DAY(AD211)&lt;&gt;31) ), DATE(YEAR(AD211), 12, 31),
AND(MONTH(AD211)=12, DAY(AD211)=31, AD211&gt;=last_rou_date), "",
AND(MONTH(AD211)=12, DAY(AD211)&lt;&gt;31),  EOMONTH(AD211,0),
AND(MONTH(AD211)=12, DAY(AD211)=31, $AH$14="Not end"),  EDATE(AD210,1),
AND($AH$14="Not end"), EDATE(AD211, 1),
AND($AH$14="End"), EOMONTH(AD211, 1)
)</f>
        <v/>
      </c>
      <c r="AE212" s="68" t="str" cm="1">
        <f t="array" ref="AE212">_xlfn.IFS(W212="", "",
AND(W212&gt;0, W212&lt;=$B$4, $C$2="İllik artım, faiz olaraq", $D$2&gt;0, $B$3="İllik"), $B$5*((1+$D$2)^(W212-1)),
AND(W212&gt;0, W212&lt;=$B$4, $C$2="İllik artım, faiz olaraq", $D$2&gt;0, $B$3="Aylıq"), $B$5*((1+$D$2)^ROUNDDOWN((W212-1)/12,0)),
AND(W212=1, $C$2="Aşağıdakı kimi dəyişir", ), $B$5,
AND(W212&gt;1, W212&lt;=$B$4, $C$2="Aşağıdakı kimi dəyişir"), IFERROR(VLOOKUP(W212, $C$4:$D$7, 2, FALSE), AE211),
AND(W212&gt;0, W212&lt;=$B$4), $B$5,
TRUE,0 )</f>
        <v/>
      </c>
      <c r="AF212" s="76" t="str">
        <f t="shared" ca="1" si="10"/>
        <v/>
      </c>
    </row>
    <row r="213" spans="1:32" x14ac:dyDescent="0.4">
      <c r="A213" s="13" t="str" cm="1">
        <f t="array" aca="1" ref="A213" ca="1">_xlfn.IFS(
AND(SUMIFS(lease_table_interest_accruals, lease_table_dates, A212)&gt;0, COUNTIFS($E$14:E212, "Interest accrual", $A$14:A212, A212)=0),  A212,
AND(SUMIFS(lease_table_payments, lease_table_dates, A212)&gt;0, COUNTIFS($E$14:E212, "Payment", $A$14:A212, A212)=0),  A212,
AND(SUMIFS(rou_table_deprs, rou_table_dates, A212)&gt;0, COUNTIFS($E$14:E212, "Depreciation", $A$14:A212, A212)=0),  A212,
TRUE,  IFERROR(INDEX(rou_table_dates,  MATCH(A212, rou_table_dates)+1, ), "")
)</f>
        <v/>
      </c>
      <c r="B213" s="1" t="str" cm="1">
        <f t="array" aca="1" ref="B213" ca="1">_xlfn.IFS(
AND(E213="Payment", A213=$B$2), $AM$14,
E213="Payment", $AM$15,
E213="Interest accrual", $AM$18,
E213="Depreciation", $AM$17,
TRUE, "")</f>
        <v/>
      </c>
      <c r="C213" s="1" t="str" cm="1">
        <f t="array" aca="1" ref="C213" ca="1">_xlfn.IFS(
E213="Payment", $AM$19,
E213="Interest accrual", $AM$15,
E213="Depreciation", $AM$16,
TRUE, "")</f>
        <v/>
      </c>
      <c r="D213" s="14" t="str" cm="1">
        <f t="array" aca="1" ref="D213" ca="1">_xlfn.IFS(
E213="Payment", _xlfn.XLOOKUP(A213, lease_table_dates, lease_table_payments, 0, 0),
E213="Interest accrual", _xlfn.XLOOKUP(A213, lease_table_dates, lease_table_interest_accruals, 0, 0),
E213="Depreciation", _xlfn.XLOOKUP(A213, rou_table_dates, rou_table_deprs, 0, 0),
TRUE, ""
)</f>
        <v/>
      </c>
      <c r="E213" s="7" t="str" cm="1">
        <f t="array" aca="1" ref="E213" ca="1">_xlfn.IFS(
AND(SUMIFS(lease_table_interest_accruals, lease_table_dates, A213)&gt;0, COUNTIFS($E$14:E212, "Interest accrual", $A$14:A212, A213)=0), "Interest accrual",
AND(SUMIFS(lease_table_payments, lease_table_dates, A213)&gt;0, COUNTIFS($E$14:E212, "Payment", $A$14:A212, A213)=0), "Payment",
AND(SUMIFS(rou_table_deprs, rou_table_dates, A213)&gt;0, COUNTIFS($E$14:E212, "Depreciation", $A$14:A212, A213)=0), "Depreciation",
TRUE,  ""
)</f>
        <v/>
      </c>
      <c r="G213" s="13" t="str" cm="1">
        <f t="array" aca="1" ref="G213" ca="1">_xlfn.IFS(
AND($B$11="Hə", $B$3="İllik"), Z213,
AND($B$11="Hə", $B$3="Aylıq"), AA213,
$B$11="Yox", X213)</f>
        <v/>
      </c>
      <c r="H213" s="14" t="str" cm="1">
        <f t="array" aca="1" ref="H213" ca="1">_xlfn.IFS( G213="", "",
TRUE, ROUND( H212+I213-J213, 2) )</f>
        <v/>
      </c>
      <c r="I213" s="14" t="str" cm="1">
        <f t="array" aca="1" ref="I213" ca="1">_xlfn.IFS(G213="", "",
G213=last_payment_date, (J213-H212),
 TRUE,  -  (H212- H212* (1+$B$6)^ (_xlfn.DAYS(G213,G212)/365) )
)</f>
        <v/>
      </c>
      <c r="J213" s="14" t="str" cm="1">
        <f t="array" aca="1" ref="J213" ca="1">_xlfn.IFS(G213="", "",
TRUE, _xlfn.XLOOKUP(G213,  payment_dates, payments,0,0)
)</f>
        <v/>
      </c>
      <c r="L213" s="2" t="str" cm="1">
        <f t="array" aca="1" ref="L213" ca="1">_xlfn.IFS(
AND($B$11="Hə", $B$3="İllik"), AC213,
AND($B$11="Hə", $B$3="Aylıq"), AD213,
$B$11="Yox", AB213)</f>
        <v/>
      </c>
      <c r="M213" s="14" t="str" cm="1">
        <f t="array" aca="1" ref="M213" ca="1">_xlfn.IFS( L213="", "",
(M212-N213)&lt;=0.5, 0,
TRUE,  M212-N213)</f>
        <v/>
      </c>
      <c r="N213" s="15" t="str" cm="1">
        <f t="array" aca="1" ref="N213" ca="1">_xlfn.IFS(
L213="", "",
TRUE, MIN(M212, ROUND($M$14/ (last_rou_date - $B$2) * (L213-L212), 2) )
)</f>
        <v/>
      </c>
      <c r="P213" s="22" t="str">
        <f t="shared" ca="1" si="9"/>
        <v/>
      </c>
      <c r="Q213" s="14" t="str" cm="1">
        <f t="array" aca="1" ref="Q213" ca="1">_xlfn.IFS(P213="","",
$B$11="Hə", _xlfn.XLOOKUP(DATE(P213, 12, 31), rou_table_dates, rou_table_nbvs,0, 0),
TRUE,  MAX(0, ROUND($M$14 - $M$14/ (last_rou_date - $B$2) * (DATE(P213,12,31) - $B$2), 2) )
)</f>
        <v/>
      </c>
      <c r="R213" s="57" t="str" cm="1">
        <f t="array" aca="1" ref="R213" ca="1">_xlfn.IFS(P213="","",
$B$11="Hə", _xlfn.XLOOKUP(DATE(P213, 12, 31), lease_table_dates, lease_table_balances,0, 0),
TRUE, IFERROR( XNPV($B$6, IF(payment_dates &gt;DATE(P213, 12, 31), payments,  0),  IF(payment_dates &gt;DATE(P213, 12, 31), payment_dates,  DATE(P213, 12, 31))    ),0)
)</f>
        <v/>
      </c>
      <c r="S213" s="14" t="str" cm="1">
        <f t="array" aca="1" ref="S213" ca="1">_xlfn.IFS(P213="","",
TRUE,  MIN( MIN(Q212, $M$14), ROUND($M$14/ (last_rou_date - $B$2) * (DATE(P213,12,31) - MAX($B$2, DATE(P213-1, 12, 31))), 2) )
)</f>
        <v/>
      </c>
      <c r="T213" s="15" t="str" cm="1">
        <f t="array" aca="1" ref="T213" ca="1">_xlfn.IFS(P213="", "",
ISTEXT(R212), R213- (H213 - SUMIFS( lease_table_payments, lease_table_years, P213) -$AG$14 ),
AND(ISNUMBER(R212), R213&lt;&gt;""),   R213- (R212 - SUMIFS( lease_table_payments, lease_table_years, P213) )
)</f>
        <v/>
      </c>
      <c r="U213" s="14"/>
      <c r="V213" s="73">
        <f t="shared" si="11"/>
        <v>200</v>
      </c>
      <c r="W213" s="74" t="str" cm="1">
        <f t="array" ref="W213">_xlfn.IFS(
OR(W212=$B$4, W212=""),"",
TRUE,W212+1
)</f>
        <v/>
      </c>
      <c r="X213" s="75" t="str" cm="1">
        <f t="array" ref="X213">_xlfn.IFS(X212="","",
W213="", "",
AND($B$3="İllik"),DATE(YEAR(X212)+1,MONTH(X212),DAY(X212) ),
AND($B$3="Aylıq", $AH$14="Not end"), EDATE(X212,1),
AND($B$3="Aylıq", $AH$14="End"), EOMONTH(X212,1)
)</f>
        <v/>
      </c>
      <c r="Y213" s="75" t="str" cm="1">
        <f t="array" aca="1" ref="Y213" ca="1">_xlfn.IFS(
AND($B$7="Dövrün əvvəlində", Y212&lt;=last_rou_date), DATE(YEAR(Y212)+1, 12, 31),
AND($B$7="Dövrün sonunda", Y212&lt;=last_payment_date), DATE(YEAR(Y212)+1, 12, 31),
TRUE, ""
)</f>
        <v/>
      </c>
      <c r="Z213" s="75" t="str" cm="1">
        <f t="array" aca="1" ref="Z213" ca="1">_xlfn.IFS(
AND($AN$14="Not year_end", Z212&gt;last_payment_date), "",
AND($AN$14="Year_end", Z212&gt;=last_payment_date), "",
AND($AN$14="Year_end"), DATE(YEAR(Z212+1), 12, 31),
AND($AN$14="Not year_end", MONTH(Z212)=12, DAY(Z212)=31), DATE(YEAR(Z211)+1, MONTH(Z211), DAY(Z211)),
AND($AN$14="Not year_end", OR(MONTH(Z212)&lt;&gt;12, DAY(Z212)&lt;&gt;31) ), DATE(YEAR(Z212), 12, 31)
)</f>
        <v/>
      </c>
      <c r="AA213" s="75" t="str" cm="1">
        <f t="array" aca="1" ref="AA213" ca="1">_xlfn.IFS(AA212="", "",
AND(AA212=last_payment_date, OR(MONTH(AA212)&lt;&gt;12, DAY(AA212)&lt;&gt;31) ), DATE(YEAR(AA212), 12, 31),
AND(MONTH(AA212)=12, DAY(AA212)=31, AA212&gt;=last_payment_date), "",
AND(MONTH(AA212)=12, DAY(AA212)&lt;&gt;31),  EOMONTH(AA212,0),
AND(MONTH(AA212)=12, DAY(AA212)=31, $AH$14="Not end"),  EDATE(AA211,1),
AND($AH$14="Not end"), EDATE(AA212, 1),
AND($AH$14="End"), EOMONTH(AA212, 1)
)</f>
        <v/>
      </c>
      <c r="AB213" s="75" t="str" cm="1">
        <f t="array" aca="1" ref="AB213" ca="1">_xlfn.IFS(AB212="","",
AND(AB212=last_rou_date), "",
AND($B$3="İllik"),DATE(YEAR(AB212)+1,MONTH(AB212),DAY(AB212) ),
AND($B$3="Aylıq", $AH$14="Not end"), EDATE(AB212,1),
AND($B$3="Aylıq", $AH$14="End"), EOMONTH(AB212,1)
)</f>
        <v/>
      </c>
      <c r="AC213" s="75" t="str" cm="1">
        <f t="array" aca="1" ref="AC213" ca="1">_xlfn.IFS(
AND($AN$14="Not year_end", AC212&gt;last_rou_date), "",
AND($AN$14="Year_end", AC212&gt;=last_rou_date), "",
AND($AN$14="Year_end"), DATE(YEAR(AC212+1), 12, 31),
AND($AN$14="Not year_end", MONTH(AC212)=12, DAY(AC212)=31), DATE(YEAR(AC211)+1, MONTH(AC211), DAY(AC211)),
AND($AN$14="Not year_end", OR(MONTH(AC212)&lt;&gt;12, DAY(AC212)&lt;&gt;31) ), DATE(YEAR(AC212), 12, 31)
)</f>
        <v/>
      </c>
      <c r="AD213" s="75" t="str" cm="1">
        <f t="array" aca="1" ref="AD213" ca="1">_xlfn.IFS(AD212="", "",
AND(AD212=last_rou_date, OR(MONTH(AD212)&lt;&gt;12, DAY(AD212)&lt;&gt;31) ), DATE(YEAR(AD212), 12, 31),
AND(MONTH(AD212)=12, DAY(AD212)=31, AD212&gt;=last_rou_date), "",
AND(MONTH(AD212)=12, DAY(AD212)&lt;&gt;31),  EOMONTH(AD212,0),
AND(MONTH(AD212)=12, DAY(AD212)=31, $AH$14="Not end"),  EDATE(AD211,1),
AND($AH$14="Not end"), EDATE(AD212, 1),
AND($AH$14="End"), EOMONTH(AD212, 1)
)</f>
        <v/>
      </c>
      <c r="AE213" s="68" t="str" cm="1">
        <f t="array" ref="AE213">_xlfn.IFS(W213="", "",
AND(W213&gt;0, W213&lt;=$B$4, $C$2="İllik artım, faiz olaraq", $D$2&gt;0, $B$3="İllik"), $B$5*((1+$D$2)^(W213-1)),
AND(W213&gt;0, W213&lt;=$B$4, $C$2="İllik artım, faiz olaraq", $D$2&gt;0, $B$3="Aylıq"), $B$5*((1+$D$2)^ROUNDDOWN((W213-1)/12,0)),
AND(W213=1, $C$2="Aşağıdakı kimi dəyişir", ), $B$5,
AND(W213&gt;1, W213&lt;=$B$4, $C$2="Aşağıdakı kimi dəyişir"), IFERROR(VLOOKUP(W213, $C$4:$D$7, 2, FALSE), AE212),
AND(W213&gt;0, W213&lt;=$B$4), $B$5,
TRUE,0 )</f>
        <v/>
      </c>
      <c r="AF213" s="76" t="str">
        <f t="shared" ca="1" si="10"/>
        <v/>
      </c>
    </row>
    <row r="214" spans="1:32" x14ac:dyDescent="0.4">
      <c r="A214" s="13" t="str" cm="1">
        <f t="array" aca="1" ref="A214" ca="1">_xlfn.IFS(
AND(SUMIFS(lease_table_interest_accruals, lease_table_dates, A213)&gt;0, COUNTIFS($E$14:E213, "Interest accrual", $A$14:A213, A213)=0),  A213,
AND(SUMIFS(lease_table_payments, lease_table_dates, A213)&gt;0, COUNTIFS($E$14:E213, "Payment", $A$14:A213, A213)=0),  A213,
AND(SUMIFS(rou_table_deprs, rou_table_dates, A213)&gt;0, COUNTIFS($E$14:E213, "Depreciation", $A$14:A213, A213)=0),  A213,
TRUE,  IFERROR(INDEX(rou_table_dates,  MATCH(A213, rou_table_dates)+1, ), "")
)</f>
        <v/>
      </c>
      <c r="B214" s="1" t="str" cm="1">
        <f t="array" aca="1" ref="B214" ca="1">_xlfn.IFS(
AND(E214="Payment", A214=$B$2), $AM$14,
E214="Payment", $AM$15,
E214="Interest accrual", $AM$18,
E214="Depreciation", $AM$17,
TRUE, "")</f>
        <v/>
      </c>
      <c r="C214" s="1" t="str" cm="1">
        <f t="array" aca="1" ref="C214" ca="1">_xlfn.IFS(
E214="Payment", $AM$19,
E214="Interest accrual", $AM$15,
E214="Depreciation", $AM$16,
TRUE, "")</f>
        <v/>
      </c>
      <c r="D214" s="14" t="str" cm="1">
        <f t="array" aca="1" ref="D214" ca="1">_xlfn.IFS(
E214="Payment", _xlfn.XLOOKUP(A214, lease_table_dates, lease_table_payments, 0, 0),
E214="Interest accrual", _xlfn.XLOOKUP(A214, lease_table_dates, lease_table_interest_accruals, 0, 0),
E214="Depreciation", _xlfn.XLOOKUP(A214, rou_table_dates, rou_table_deprs, 0, 0),
TRUE, ""
)</f>
        <v/>
      </c>
      <c r="E214" s="7" t="str" cm="1">
        <f t="array" aca="1" ref="E214" ca="1">_xlfn.IFS(
AND(SUMIFS(lease_table_interest_accruals, lease_table_dates, A214)&gt;0, COUNTIFS($E$14:E213, "Interest accrual", $A$14:A213, A214)=0), "Interest accrual",
AND(SUMIFS(lease_table_payments, lease_table_dates, A214)&gt;0, COUNTIFS($E$14:E213, "Payment", $A$14:A213, A214)=0), "Payment",
AND(SUMIFS(rou_table_deprs, rou_table_dates, A214)&gt;0, COUNTIFS($E$14:E213, "Depreciation", $A$14:A213, A214)=0), "Depreciation",
TRUE,  ""
)</f>
        <v/>
      </c>
      <c r="G214" s="13" t="str" cm="1">
        <f t="array" aca="1" ref="G214" ca="1">_xlfn.IFS(
AND($B$11="Hə", $B$3="İllik"), Z214,
AND($B$11="Hə", $B$3="Aylıq"), AA214,
$B$11="Yox", X214)</f>
        <v/>
      </c>
      <c r="H214" s="14" t="str" cm="1">
        <f t="array" aca="1" ref="H214" ca="1">_xlfn.IFS( G214="", "",
TRUE, ROUND( H213+I214-J214, 2) )</f>
        <v/>
      </c>
      <c r="I214" s="14" t="str" cm="1">
        <f t="array" aca="1" ref="I214" ca="1">_xlfn.IFS(G214="", "",
G214=last_payment_date, (J214-H213),
 TRUE,  -  (H213- H213* (1+$B$6)^ (_xlfn.DAYS(G214,G213)/365) )
)</f>
        <v/>
      </c>
      <c r="J214" s="14" t="str" cm="1">
        <f t="array" aca="1" ref="J214" ca="1">_xlfn.IFS(G214="", "",
TRUE, _xlfn.XLOOKUP(G214,  payment_dates, payments,0,0)
)</f>
        <v/>
      </c>
      <c r="L214" s="2" t="str" cm="1">
        <f t="array" aca="1" ref="L214" ca="1">_xlfn.IFS(
AND($B$11="Hə", $B$3="İllik"), AC214,
AND($B$11="Hə", $B$3="Aylıq"), AD214,
$B$11="Yox", AB214)</f>
        <v/>
      </c>
      <c r="M214" s="14" t="str" cm="1">
        <f t="array" aca="1" ref="M214" ca="1">_xlfn.IFS( L214="", "",
(M213-N214)&lt;=0.5, 0,
TRUE,  M213-N214)</f>
        <v/>
      </c>
      <c r="N214" s="15" t="str" cm="1">
        <f t="array" aca="1" ref="N214" ca="1">_xlfn.IFS(
L214="", "",
TRUE, MIN(M213, ROUND($M$14/ (last_rou_date - $B$2) * (L214-L213), 2) )
)</f>
        <v/>
      </c>
      <c r="P214" s="22" t="str">
        <f t="shared" ca="1" si="9"/>
        <v/>
      </c>
      <c r="Q214" s="14" t="str" cm="1">
        <f t="array" aca="1" ref="Q214" ca="1">_xlfn.IFS(P214="","",
$B$11="Hə", _xlfn.XLOOKUP(DATE(P214, 12, 31), rou_table_dates, rou_table_nbvs,0, 0),
TRUE,  MAX(0, ROUND($M$14 - $M$14/ (last_rou_date - $B$2) * (DATE(P214,12,31) - $B$2), 2) )
)</f>
        <v/>
      </c>
      <c r="R214" s="57" t="str" cm="1">
        <f t="array" aca="1" ref="R214" ca="1">_xlfn.IFS(P214="","",
$B$11="Hə", _xlfn.XLOOKUP(DATE(P214, 12, 31), lease_table_dates, lease_table_balances,0, 0),
TRUE, IFERROR( XNPV($B$6, IF(payment_dates &gt;DATE(P214, 12, 31), payments,  0),  IF(payment_dates &gt;DATE(P214, 12, 31), payment_dates,  DATE(P214, 12, 31))    ),0)
)</f>
        <v/>
      </c>
      <c r="S214" s="14" t="str" cm="1">
        <f t="array" aca="1" ref="S214" ca="1">_xlfn.IFS(P214="","",
TRUE,  MIN( MIN(Q213, $M$14), ROUND($M$14/ (last_rou_date - $B$2) * (DATE(P214,12,31) - MAX($B$2, DATE(P214-1, 12, 31))), 2) )
)</f>
        <v/>
      </c>
      <c r="T214" s="15" t="str" cm="1">
        <f t="array" aca="1" ref="T214" ca="1">_xlfn.IFS(P214="", "",
ISTEXT(R213), R214- (H214 - SUMIFS( lease_table_payments, lease_table_years, P214) -$AG$14 ),
AND(ISNUMBER(R213), R214&lt;&gt;""),   R214- (R213 - SUMIFS( lease_table_payments, lease_table_years, P214) )
)</f>
        <v/>
      </c>
      <c r="U214" s="14"/>
      <c r="V214" s="73">
        <f t="shared" si="11"/>
        <v>201</v>
      </c>
      <c r="W214" s="74" t="str" cm="1">
        <f t="array" ref="W214">_xlfn.IFS(
OR(W213=$B$4, W213=""),"",
TRUE,W213+1
)</f>
        <v/>
      </c>
      <c r="X214" s="75" t="str" cm="1">
        <f t="array" ref="X214">_xlfn.IFS(X213="","",
W214="", "",
AND($B$3="İllik"),DATE(YEAR(X213)+1,MONTH(X213),DAY(X213) ),
AND($B$3="Aylıq", $AH$14="Not end"), EDATE(X213,1),
AND($B$3="Aylıq", $AH$14="End"), EOMONTH(X213,1)
)</f>
        <v/>
      </c>
      <c r="Y214" s="75" t="str" cm="1">
        <f t="array" aca="1" ref="Y214" ca="1">_xlfn.IFS(
AND($B$7="Dövrün əvvəlində", Y213&lt;=last_rou_date), DATE(YEAR(Y213)+1, 12, 31),
AND($B$7="Dövrün sonunda", Y213&lt;=last_payment_date), DATE(YEAR(Y213)+1, 12, 31),
TRUE, ""
)</f>
        <v/>
      </c>
      <c r="Z214" s="75" t="str" cm="1">
        <f t="array" aca="1" ref="Z214" ca="1">_xlfn.IFS(
AND($AN$14="Not year_end", Z213&gt;last_payment_date), "",
AND($AN$14="Year_end", Z213&gt;=last_payment_date), "",
AND($AN$14="Year_end"), DATE(YEAR(Z213+1), 12, 31),
AND($AN$14="Not year_end", MONTH(Z213)=12, DAY(Z213)=31), DATE(YEAR(Z212)+1, MONTH(Z212), DAY(Z212)),
AND($AN$14="Not year_end", OR(MONTH(Z213)&lt;&gt;12, DAY(Z213)&lt;&gt;31) ), DATE(YEAR(Z213), 12, 31)
)</f>
        <v/>
      </c>
      <c r="AA214" s="75" t="str" cm="1">
        <f t="array" aca="1" ref="AA214" ca="1">_xlfn.IFS(AA213="", "",
AND(AA213=last_payment_date, OR(MONTH(AA213)&lt;&gt;12, DAY(AA213)&lt;&gt;31) ), DATE(YEAR(AA213), 12, 31),
AND(MONTH(AA213)=12, DAY(AA213)=31, AA213&gt;=last_payment_date), "",
AND(MONTH(AA213)=12, DAY(AA213)&lt;&gt;31),  EOMONTH(AA213,0),
AND(MONTH(AA213)=12, DAY(AA213)=31, $AH$14="Not end"),  EDATE(AA212,1),
AND($AH$14="Not end"), EDATE(AA213, 1),
AND($AH$14="End"), EOMONTH(AA213, 1)
)</f>
        <v/>
      </c>
      <c r="AB214" s="75" t="str" cm="1">
        <f t="array" aca="1" ref="AB214" ca="1">_xlfn.IFS(AB213="","",
AND(AB213=last_rou_date), "",
AND($B$3="İllik"),DATE(YEAR(AB213)+1,MONTH(AB213),DAY(AB213) ),
AND($B$3="Aylıq", $AH$14="Not end"), EDATE(AB213,1),
AND($B$3="Aylıq", $AH$14="End"), EOMONTH(AB213,1)
)</f>
        <v/>
      </c>
      <c r="AC214" s="75" t="str" cm="1">
        <f t="array" aca="1" ref="AC214" ca="1">_xlfn.IFS(
AND($AN$14="Not year_end", AC213&gt;last_rou_date), "",
AND($AN$14="Year_end", AC213&gt;=last_rou_date), "",
AND($AN$14="Year_end"), DATE(YEAR(AC213+1), 12, 31),
AND($AN$14="Not year_end", MONTH(AC213)=12, DAY(AC213)=31), DATE(YEAR(AC212)+1, MONTH(AC212), DAY(AC212)),
AND($AN$14="Not year_end", OR(MONTH(AC213)&lt;&gt;12, DAY(AC213)&lt;&gt;31) ), DATE(YEAR(AC213), 12, 31)
)</f>
        <v/>
      </c>
      <c r="AD214" s="75" t="str" cm="1">
        <f t="array" aca="1" ref="AD214" ca="1">_xlfn.IFS(AD213="", "",
AND(AD213=last_rou_date, OR(MONTH(AD213)&lt;&gt;12, DAY(AD213)&lt;&gt;31) ), DATE(YEAR(AD213), 12, 31),
AND(MONTH(AD213)=12, DAY(AD213)=31, AD213&gt;=last_rou_date), "",
AND(MONTH(AD213)=12, DAY(AD213)&lt;&gt;31),  EOMONTH(AD213,0),
AND(MONTH(AD213)=12, DAY(AD213)=31, $AH$14="Not end"),  EDATE(AD212,1),
AND($AH$14="Not end"), EDATE(AD213, 1),
AND($AH$14="End"), EOMONTH(AD213, 1)
)</f>
        <v/>
      </c>
      <c r="AE214" s="68" t="str" cm="1">
        <f t="array" ref="AE214">_xlfn.IFS(W214="", "",
AND(W214&gt;0, W214&lt;=$B$4, $C$2="İllik artım, faiz olaraq", $D$2&gt;0, $B$3="İllik"), $B$5*((1+$D$2)^(W214-1)),
AND(W214&gt;0, W214&lt;=$B$4, $C$2="İllik artım, faiz olaraq", $D$2&gt;0, $B$3="Aylıq"), $B$5*((1+$D$2)^ROUNDDOWN((W214-1)/12,0)),
AND(W214=1, $C$2="Aşağıdakı kimi dəyişir", ), $B$5,
AND(W214&gt;1, W214&lt;=$B$4, $C$2="Aşağıdakı kimi dəyişir"), IFERROR(VLOOKUP(W214, $C$4:$D$7, 2, FALSE), AE213),
AND(W214&gt;0, W214&lt;=$B$4), $B$5,
TRUE,0 )</f>
        <v/>
      </c>
      <c r="AF214" s="76" t="str">
        <f t="shared" ca="1" si="10"/>
        <v/>
      </c>
    </row>
    <row r="215" spans="1:32" x14ac:dyDescent="0.4">
      <c r="A215" s="13" t="str" cm="1">
        <f t="array" aca="1" ref="A215" ca="1">_xlfn.IFS(
AND(SUMIFS(lease_table_interest_accruals, lease_table_dates, A214)&gt;0, COUNTIFS($E$14:E214, "Interest accrual", $A$14:A214, A214)=0),  A214,
AND(SUMIFS(lease_table_payments, lease_table_dates, A214)&gt;0, COUNTIFS($E$14:E214, "Payment", $A$14:A214, A214)=0),  A214,
AND(SUMIFS(rou_table_deprs, rou_table_dates, A214)&gt;0, COUNTIFS($E$14:E214, "Depreciation", $A$14:A214, A214)=0),  A214,
TRUE,  IFERROR(INDEX(rou_table_dates,  MATCH(A214, rou_table_dates)+1, ), "")
)</f>
        <v/>
      </c>
      <c r="B215" s="1" t="str" cm="1">
        <f t="array" aca="1" ref="B215" ca="1">_xlfn.IFS(
AND(E215="Payment", A215=$B$2), $AM$14,
E215="Payment", $AM$15,
E215="Interest accrual", $AM$18,
E215="Depreciation", $AM$17,
TRUE, "")</f>
        <v/>
      </c>
      <c r="C215" s="1" t="str" cm="1">
        <f t="array" aca="1" ref="C215" ca="1">_xlfn.IFS(
E215="Payment", $AM$19,
E215="Interest accrual", $AM$15,
E215="Depreciation", $AM$16,
TRUE, "")</f>
        <v/>
      </c>
      <c r="D215" s="14" t="str" cm="1">
        <f t="array" aca="1" ref="D215" ca="1">_xlfn.IFS(
E215="Payment", _xlfn.XLOOKUP(A215, lease_table_dates, lease_table_payments, 0, 0),
E215="Interest accrual", _xlfn.XLOOKUP(A215, lease_table_dates, lease_table_interest_accruals, 0, 0),
E215="Depreciation", _xlfn.XLOOKUP(A215, rou_table_dates, rou_table_deprs, 0, 0),
TRUE, ""
)</f>
        <v/>
      </c>
      <c r="E215" s="7" t="str" cm="1">
        <f t="array" aca="1" ref="E215" ca="1">_xlfn.IFS(
AND(SUMIFS(lease_table_interest_accruals, lease_table_dates, A215)&gt;0, COUNTIFS($E$14:E214, "Interest accrual", $A$14:A214, A215)=0), "Interest accrual",
AND(SUMIFS(lease_table_payments, lease_table_dates, A215)&gt;0, COUNTIFS($E$14:E214, "Payment", $A$14:A214, A215)=0), "Payment",
AND(SUMIFS(rou_table_deprs, rou_table_dates, A215)&gt;0, COUNTIFS($E$14:E214, "Depreciation", $A$14:A214, A215)=0), "Depreciation",
TRUE,  ""
)</f>
        <v/>
      </c>
      <c r="G215" s="13" t="str" cm="1">
        <f t="array" aca="1" ref="G215" ca="1">_xlfn.IFS(
AND($B$11="Hə", $B$3="İllik"), Z215,
AND($B$11="Hə", $B$3="Aylıq"), AA215,
$B$11="Yox", X215)</f>
        <v/>
      </c>
      <c r="H215" s="14" t="str" cm="1">
        <f t="array" aca="1" ref="H215" ca="1">_xlfn.IFS( G215="", "",
TRUE, ROUND( H214+I215-J215, 2) )</f>
        <v/>
      </c>
      <c r="I215" s="14" t="str" cm="1">
        <f t="array" aca="1" ref="I215" ca="1">_xlfn.IFS(G215="", "",
G215=last_payment_date, (J215-H214),
 TRUE,  -  (H214- H214* (1+$B$6)^ (_xlfn.DAYS(G215,G214)/365) )
)</f>
        <v/>
      </c>
      <c r="J215" s="14" t="str" cm="1">
        <f t="array" aca="1" ref="J215" ca="1">_xlfn.IFS(G215="", "",
TRUE, _xlfn.XLOOKUP(G215,  payment_dates, payments,0,0)
)</f>
        <v/>
      </c>
      <c r="L215" s="2" t="str" cm="1">
        <f t="array" aca="1" ref="L215" ca="1">_xlfn.IFS(
AND($B$11="Hə", $B$3="İllik"), AC215,
AND($B$11="Hə", $B$3="Aylıq"), AD215,
$B$11="Yox", AB215)</f>
        <v/>
      </c>
      <c r="M215" s="14" t="str" cm="1">
        <f t="array" aca="1" ref="M215" ca="1">_xlfn.IFS( L215="", "",
(M214-N215)&lt;=0.5, 0,
TRUE,  M214-N215)</f>
        <v/>
      </c>
      <c r="N215" s="15" t="str" cm="1">
        <f t="array" aca="1" ref="N215" ca="1">_xlfn.IFS(
L215="", "",
TRUE, MIN(M214, ROUND($M$14/ (last_rou_date - $B$2) * (L215-L214), 2) )
)</f>
        <v/>
      </c>
      <c r="P215" s="22" t="str">
        <f t="shared" ca="1" si="9"/>
        <v/>
      </c>
      <c r="Q215" s="14" t="str" cm="1">
        <f t="array" aca="1" ref="Q215" ca="1">_xlfn.IFS(P215="","",
$B$11="Hə", _xlfn.XLOOKUP(DATE(P215, 12, 31), rou_table_dates, rou_table_nbvs,0, 0),
TRUE,  MAX(0, ROUND($M$14 - $M$14/ (last_rou_date - $B$2) * (DATE(P215,12,31) - $B$2), 2) )
)</f>
        <v/>
      </c>
      <c r="R215" s="57" t="str" cm="1">
        <f t="array" aca="1" ref="R215" ca="1">_xlfn.IFS(P215="","",
$B$11="Hə", _xlfn.XLOOKUP(DATE(P215, 12, 31), lease_table_dates, lease_table_balances,0, 0),
TRUE, IFERROR( XNPV($B$6, IF(payment_dates &gt;DATE(P215, 12, 31), payments,  0),  IF(payment_dates &gt;DATE(P215, 12, 31), payment_dates,  DATE(P215, 12, 31))    ),0)
)</f>
        <v/>
      </c>
      <c r="S215" s="14" t="str" cm="1">
        <f t="array" aca="1" ref="S215" ca="1">_xlfn.IFS(P215="","",
TRUE,  MIN( MIN(Q214, $M$14), ROUND($M$14/ (last_rou_date - $B$2) * (DATE(P215,12,31) - MAX($B$2, DATE(P215-1, 12, 31))), 2) )
)</f>
        <v/>
      </c>
      <c r="T215" s="15" t="str" cm="1">
        <f t="array" aca="1" ref="T215" ca="1">_xlfn.IFS(P215="", "",
ISTEXT(R214), R215- (H215 - SUMIFS( lease_table_payments, lease_table_years, P215) -$AG$14 ),
AND(ISNUMBER(R214), R215&lt;&gt;""),   R215- (R214 - SUMIFS( lease_table_payments, lease_table_years, P215) )
)</f>
        <v/>
      </c>
      <c r="U215" s="14"/>
      <c r="V215" s="73">
        <f t="shared" si="11"/>
        <v>202</v>
      </c>
      <c r="W215" s="74" t="str" cm="1">
        <f t="array" ref="W215">_xlfn.IFS(
OR(W214=$B$4, W214=""),"",
TRUE,W214+1
)</f>
        <v/>
      </c>
      <c r="X215" s="75" t="str" cm="1">
        <f t="array" ref="X215">_xlfn.IFS(X214="","",
W215="", "",
AND($B$3="İllik"),DATE(YEAR(X214)+1,MONTH(X214),DAY(X214) ),
AND($B$3="Aylıq", $AH$14="Not end"), EDATE(X214,1),
AND($B$3="Aylıq", $AH$14="End"), EOMONTH(X214,1)
)</f>
        <v/>
      </c>
      <c r="Y215" s="75" t="str" cm="1">
        <f t="array" aca="1" ref="Y215" ca="1">_xlfn.IFS(
AND($B$7="Dövrün əvvəlində", Y214&lt;=last_rou_date), DATE(YEAR(Y214)+1, 12, 31),
AND($B$7="Dövrün sonunda", Y214&lt;=last_payment_date), DATE(YEAR(Y214)+1, 12, 31),
TRUE, ""
)</f>
        <v/>
      </c>
      <c r="Z215" s="75" t="str" cm="1">
        <f t="array" aca="1" ref="Z215" ca="1">_xlfn.IFS(
AND($AN$14="Not year_end", Z214&gt;last_payment_date), "",
AND($AN$14="Year_end", Z214&gt;=last_payment_date), "",
AND($AN$14="Year_end"), DATE(YEAR(Z214+1), 12, 31),
AND($AN$14="Not year_end", MONTH(Z214)=12, DAY(Z214)=31), DATE(YEAR(Z213)+1, MONTH(Z213), DAY(Z213)),
AND($AN$14="Not year_end", OR(MONTH(Z214)&lt;&gt;12, DAY(Z214)&lt;&gt;31) ), DATE(YEAR(Z214), 12, 31)
)</f>
        <v/>
      </c>
      <c r="AA215" s="75" t="str" cm="1">
        <f t="array" aca="1" ref="AA215" ca="1">_xlfn.IFS(AA214="", "",
AND(AA214=last_payment_date, OR(MONTH(AA214)&lt;&gt;12, DAY(AA214)&lt;&gt;31) ), DATE(YEAR(AA214), 12, 31),
AND(MONTH(AA214)=12, DAY(AA214)=31, AA214&gt;=last_payment_date), "",
AND(MONTH(AA214)=12, DAY(AA214)&lt;&gt;31),  EOMONTH(AA214,0),
AND(MONTH(AA214)=12, DAY(AA214)=31, $AH$14="Not end"),  EDATE(AA213,1),
AND($AH$14="Not end"), EDATE(AA214, 1),
AND($AH$14="End"), EOMONTH(AA214, 1)
)</f>
        <v/>
      </c>
      <c r="AB215" s="75" t="str" cm="1">
        <f t="array" aca="1" ref="AB215" ca="1">_xlfn.IFS(AB214="","",
AND(AB214=last_rou_date), "",
AND($B$3="İllik"),DATE(YEAR(AB214)+1,MONTH(AB214),DAY(AB214) ),
AND($B$3="Aylıq", $AH$14="Not end"), EDATE(AB214,1),
AND($B$3="Aylıq", $AH$14="End"), EOMONTH(AB214,1)
)</f>
        <v/>
      </c>
      <c r="AC215" s="75" t="str" cm="1">
        <f t="array" aca="1" ref="AC215" ca="1">_xlfn.IFS(
AND($AN$14="Not year_end", AC214&gt;last_rou_date), "",
AND($AN$14="Year_end", AC214&gt;=last_rou_date), "",
AND($AN$14="Year_end"), DATE(YEAR(AC214+1), 12, 31),
AND($AN$14="Not year_end", MONTH(AC214)=12, DAY(AC214)=31), DATE(YEAR(AC213)+1, MONTH(AC213), DAY(AC213)),
AND($AN$14="Not year_end", OR(MONTH(AC214)&lt;&gt;12, DAY(AC214)&lt;&gt;31) ), DATE(YEAR(AC214), 12, 31)
)</f>
        <v/>
      </c>
      <c r="AD215" s="75" t="str" cm="1">
        <f t="array" aca="1" ref="AD215" ca="1">_xlfn.IFS(AD214="", "",
AND(AD214=last_rou_date, OR(MONTH(AD214)&lt;&gt;12, DAY(AD214)&lt;&gt;31) ), DATE(YEAR(AD214), 12, 31),
AND(MONTH(AD214)=12, DAY(AD214)=31, AD214&gt;=last_rou_date), "",
AND(MONTH(AD214)=12, DAY(AD214)&lt;&gt;31),  EOMONTH(AD214,0),
AND(MONTH(AD214)=12, DAY(AD214)=31, $AH$14="Not end"),  EDATE(AD213,1),
AND($AH$14="Not end"), EDATE(AD214, 1),
AND($AH$14="End"), EOMONTH(AD214, 1)
)</f>
        <v/>
      </c>
      <c r="AE215" s="68" t="str" cm="1">
        <f t="array" ref="AE215">_xlfn.IFS(W215="", "",
AND(W215&gt;0, W215&lt;=$B$4, $C$2="İllik artım, faiz olaraq", $D$2&gt;0, $B$3="İllik"), $B$5*((1+$D$2)^(W215-1)),
AND(W215&gt;0, W215&lt;=$B$4, $C$2="İllik artım, faiz olaraq", $D$2&gt;0, $B$3="Aylıq"), $B$5*((1+$D$2)^ROUNDDOWN((W215-1)/12,0)),
AND(W215=1, $C$2="Aşağıdakı kimi dəyişir", ), $B$5,
AND(W215&gt;1, W215&lt;=$B$4, $C$2="Aşağıdakı kimi dəyişir"), IFERROR(VLOOKUP(W215, $C$4:$D$7, 2, FALSE), AE214),
AND(W215&gt;0, W215&lt;=$B$4), $B$5,
TRUE,0 )</f>
        <v/>
      </c>
      <c r="AF215" s="76" t="str">
        <f t="shared" ca="1" si="10"/>
        <v/>
      </c>
    </row>
    <row r="216" spans="1:32" x14ac:dyDescent="0.4">
      <c r="A216" s="13" t="str" cm="1">
        <f t="array" aca="1" ref="A216" ca="1">_xlfn.IFS(
AND(SUMIFS(lease_table_interest_accruals, lease_table_dates, A215)&gt;0, COUNTIFS($E$14:E215, "Interest accrual", $A$14:A215, A215)=0),  A215,
AND(SUMIFS(lease_table_payments, lease_table_dates, A215)&gt;0, COUNTIFS($E$14:E215, "Payment", $A$14:A215, A215)=0),  A215,
AND(SUMIFS(rou_table_deprs, rou_table_dates, A215)&gt;0, COUNTIFS($E$14:E215, "Depreciation", $A$14:A215, A215)=0),  A215,
TRUE,  IFERROR(INDEX(rou_table_dates,  MATCH(A215, rou_table_dates)+1, ), "")
)</f>
        <v/>
      </c>
      <c r="B216" s="1" t="str" cm="1">
        <f t="array" aca="1" ref="B216" ca="1">_xlfn.IFS(
AND(E216="Payment", A216=$B$2), $AM$14,
E216="Payment", $AM$15,
E216="Interest accrual", $AM$18,
E216="Depreciation", $AM$17,
TRUE, "")</f>
        <v/>
      </c>
      <c r="C216" s="1" t="str" cm="1">
        <f t="array" aca="1" ref="C216" ca="1">_xlfn.IFS(
E216="Payment", $AM$19,
E216="Interest accrual", $AM$15,
E216="Depreciation", $AM$16,
TRUE, "")</f>
        <v/>
      </c>
      <c r="D216" s="14" t="str" cm="1">
        <f t="array" aca="1" ref="D216" ca="1">_xlfn.IFS(
E216="Payment", _xlfn.XLOOKUP(A216, lease_table_dates, lease_table_payments, 0, 0),
E216="Interest accrual", _xlfn.XLOOKUP(A216, lease_table_dates, lease_table_interest_accruals, 0, 0),
E216="Depreciation", _xlfn.XLOOKUP(A216, rou_table_dates, rou_table_deprs, 0, 0),
TRUE, ""
)</f>
        <v/>
      </c>
      <c r="E216" s="7" t="str" cm="1">
        <f t="array" aca="1" ref="E216" ca="1">_xlfn.IFS(
AND(SUMIFS(lease_table_interest_accruals, lease_table_dates, A216)&gt;0, COUNTIFS($E$14:E215, "Interest accrual", $A$14:A215, A216)=0), "Interest accrual",
AND(SUMIFS(lease_table_payments, lease_table_dates, A216)&gt;0, COUNTIFS($E$14:E215, "Payment", $A$14:A215, A216)=0), "Payment",
AND(SUMIFS(rou_table_deprs, rou_table_dates, A216)&gt;0, COUNTIFS($E$14:E215, "Depreciation", $A$14:A215, A216)=0), "Depreciation",
TRUE,  ""
)</f>
        <v/>
      </c>
      <c r="G216" s="13" t="str" cm="1">
        <f t="array" aca="1" ref="G216" ca="1">_xlfn.IFS(
AND($B$11="Hə", $B$3="İllik"), Z216,
AND($B$11="Hə", $B$3="Aylıq"), AA216,
$B$11="Yox", X216)</f>
        <v/>
      </c>
      <c r="H216" s="14" t="str" cm="1">
        <f t="array" aca="1" ref="H216" ca="1">_xlfn.IFS( G216="", "",
TRUE, ROUND( H215+I216-J216, 2) )</f>
        <v/>
      </c>
      <c r="I216" s="14" t="str" cm="1">
        <f t="array" aca="1" ref="I216" ca="1">_xlfn.IFS(G216="", "",
G216=last_payment_date, (J216-H215),
 TRUE,  -  (H215- H215* (1+$B$6)^ (_xlfn.DAYS(G216,G215)/365) )
)</f>
        <v/>
      </c>
      <c r="J216" s="14" t="str" cm="1">
        <f t="array" aca="1" ref="J216" ca="1">_xlfn.IFS(G216="", "",
TRUE, _xlfn.XLOOKUP(G216,  payment_dates, payments,0,0)
)</f>
        <v/>
      </c>
      <c r="L216" s="2" t="str" cm="1">
        <f t="array" aca="1" ref="L216" ca="1">_xlfn.IFS(
AND($B$11="Hə", $B$3="İllik"), AC216,
AND($B$11="Hə", $B$3="Aylıq"), AD216,
$B$11="Yox", AB216)</f>
        <v/>
      </c>
      <c r="M216" s="14" t="str" cm="1">
        <f t="array" aca="1" ref="M216" ca="1">_xlfn.IFS( L216="", "",
(M215-N216)&lt;=0.5, 0,
TRUE,  M215-N216)</f>
        <v/>
      </c>
      <c r="N216" s="15" t="str" cm="1">
        <f t="array" aca="1" ref="N216" ca="1">_xlfn.IFS(
L216="", "",
TRUE, MIN(M215, ROUND($M$14/ (last_rou_date - $B$2) * (L216-L215), 2) )
)</f>
        <v/>
      </c>
      <c r="P216" s="22" t="str">
        <f t="shared" ca="1" si="9"/>
        <v/>
      </c>
      <c r="Q216" s="14" t="str" cm="1">
        <f t="array" aca="1" ref="Q216" ca="1">_xlfn.IFS(P216="","",
$B$11="Hə", _xlfn.XLOOKUP(DATE(P216, 12, 31), rou_table_dates, rou_table_nbvs,0, 0),
TRUE,  MAX(0, ROUND($M$14 - $M$14/ (last_rou_date - $B$2) * (DATE(P216,12,31) - $B$2), 2) )
)</f>
        <v/>
      </c>
      <c r="R216" s="57" t="str" cm="1">
        <f t="array" aca="1" ref="R216" ca="1">_xlfn.IFS(P216="","",
$B$11="Hə", _xlfn.XLOOKUP(DATE(P216, 12, 31), lease_table_dates, lease_table_balances,0, 0),
TRUE, IFERROR( XNPV($B$6, IF(payment_dates &gt;DATE(P216, 12, 31), payments,  0),  IF(payment_dates &gt;DATE(P216, 12, 31), payment_dates,  DATE(P216, 12, 31))    ),0)
)</f>
        <v/>
      </c>
      <c r="S216" s="14" t="str" cm="1">
        <f t="array" aca="1" ref="S216" ca="1">_xlfn.IFS(P216="","",
TRUE,  MIN( MIN(Q215, $M$14), ROUND($M$14/ (last_rou_date - $B$2) * (DATE(P216,12,31) - MAX($B$2, DATE(P216-1, 12, 31))), 2) )
)</f>
        <v/>
      </c>
      <c r="T216" s="15" t="str" cm="1">
        <f t="array" aca="1" ref="T216" ca="1">_xlfn.IFS(P216="", "",
ISTEXT(R215), R216- (H216 - SUMIFS( lease_table_payments, lease_table_years, P216) -$AG$14 ),
AND(ISNUMBER(R215), R216&lt;&gt;""),   R216- (R215 - SUMIFS( lease_table_payments, lease_table_years, P216) )
)</f>
        <v/>
      </c>
      <c r="U216" s="14"/>
      <c r="V216" s="73">
        <f t="shared" si="11"/>
        <v>203</v>
      </c>
      <c r="W216" s="74" t="str" cm="1">
        <f t="array" ref="W216">_xlfn.IFS(
OR(W215=$B$4, W215=""),"",
TRUE,W215+1
)</f>
        <v/>
      </c>
      <c r="X216" s="75" t="str" cm="1">
        <f t="array" ref="X216">_xlfn.IFS(X215="","",
W216="", "",
AND($B$3="İllik"),DATE(YEAR(X215)+1,MONTH(X215),DAY(X215) ),
AND($B$3="Aylıq", $AH$14="Not end"), EDATE(X215,1),
AND($B$3="Aylıq", $AH$14="End"), EOMONTH(X215,1)
)</f>
        <v/>
      </c>
      <c r="Y216" s="75" t="str" cm="1">
        <f t="array" aca="1" ref="Y216" ca="1">_xlfn.IFS(
AND($B$7="Dövrün əvvəlində", Y215&lt;=last_rou_date), DATE(YEAR(Y215)+1, 12, 31),
AND($B$7="Dövrün sonunda", Y215&lt;=last_payment_date), DATE(YEAR(Y215)+1, 12, 31),
TRUE, ""
)</f>
        <v/>
      </c>
      <c r="Z216" s="75" t="str" cm="1">
        <f t="array" aca="1" ref="Z216" ca="1">_xlfn.IFS(
AND($AN$14="Not year_end", Z215&gt;last_payment_date), "",
AND($AN$14="Year_end", Z215&gt;=last_payment_date), "",
AND($AN$14="Year_end"), DATE(YEAR(Z215+1), 12, 31),
AND($AN$14="Not year_end", MONTH(Z215)=12, DAY(Z215)=31), DATE(YEAR(Z214)+1, MONTH(Z214), DAY(Z214)),
AND($AN$14="Not year_end", OR(MONTH(Z215)&lt;&gt;12, DAY(Z215)&lt;&gt;31) ), DATE(YEAR(Z215), 12, 31)
)</f>
        <v/>
      </c>
      <c r="AA216" s="75" t="str" cm="1">
        <f t="array" aca="1" ref="AA216" ca="1">_xlfn.IFS(AA215="", "",
AND(AA215=last_payment_date, OR(MONTH(AA215)&lt;&gt;12, DAY(AA215)&lt;&gt;31) ), DATE(YEAR(AA215), 12, 31),
AND(MONTH(AA215)=12, DAY(AA215)=31, AA215&gt;=last_payment_date), "",
AND(MONTH(AA215)=12, DAY(AA215)&lt;&gt;31),  EOMONTH(AA215,0),
AND(MONTH(AA215)=12, DAY(AA215)=31, $AH$14="Not end"),  EDATE(AA214,1),
AND($AH$14="Not end"), EDATE(AA215, 1),
AND($AH$14="End"), EOMONTH(AA215, 1)
)</f>
        <v/>
      </c>
      <c r="AB216" s="75" t="str" cm="1">
        <f t="array" aca="1" ref="AB216" ca="1">_xlfn.IFS(AB215="","",
AND(AB215=last_rou_date), "",
AND($B$3="İllik"),DATE(YEAR(AB215)+1,MONTH(AB215),DAY(AB215) ),
AND($B$3="Aylıq", $AH$14="Not end"), EDATE(AB215,1),
AND($B$3="Aylıq", $AH$14="End"), EOMONTH(AB215,1)
)</f>
        <v/>
      </c>
      <c r="AC216" s="75" t="str" cm="1">
        <f t="array" aca="1" ref="AC216" ca="1">_xlfn.IFS(
AND($AN$14="Not year_end", AC215&gt;last_rou_date), "",
AND($AN$14="Year_end", AC215&gt;=last_rou_date), "",
AND($AN$14="Year_end"), DATE(YEAR(AC215+1), 12, 31),
AND($AN$14="Not year_end", MONTH(AC215)=12, DAY(AC215)=31), DATE(YEAR(AC214)+1, MONTH(AC214), DAY(AC214)),
AND($AN$14="Not year_end", OR(MONTH(AC215)&lt;&gt;12, DAY(AC215)&lt;&gt;31) ), DATE(YEAR(AC215), 12, 31)
)</f>
        <v/>
      </c>
      <c r="AD216" s="75" t="str" cm="1">
        <f t="array" aca="1" ref="AD216" ca="1">_xlfn.IFS(AD215="", "",
AND(AD215=last_rou_date, OR(MONTH(AD215)&lt;&gt;12, DAY(AD215)&lt;&gt;31) ), DATE(YEAR(AD215), 12, 31),
AND(MONTH(AD215)=12, DAY(AD215)=31, AD215&gt;=last_rou_date), "",
AND(MONTH(AD215)=12, DAY(AD215)&lt;&gt;31),  EOMONTH(AD215,0),
AND(MONTH(AD215)=12, DAY(AD215)=31, $AH$14="Not end"),  EDATE(AD214,1),
AND($AH$14="Not end"), EDATE(AD215, 1),
AND($AH$14="End"), EOMONTH(AD215, 1)
)</f>
        <v/>
      </c>
      <c r="AE216" s="68" t="str" cm="1">
        <f t="array" ref="AE216">_xlfn.IFS(W216="", "",
AND(W216&gt;0, W216&lt;=$B$4, $C$2="İllik artım, faiz olaraq", $D$2&gt;0, $B$3="İllik"), $B$5*((1+$D$2)^(W216-1)),
AND(W216&gt;0, W216&lt;=$B$4, $C$2="İllik artım, faiz olaraq", $D$2&gt;0, $B$3="Aylıq"), $B$5*((1+$D$2)^ROUNDDOWN((W216-1)/12,0)),
AND(W216=1, $C$2="Aşağıdakı kimi dəyişir", ), $B$5,
AND(W216&gt;1, W216&lt;=$B$4, $C$2="Aşağıdakı kimi dəyişir"), IFERROR(VLOOKUP(W216, $C$4:$D$7, 2, FALSE), AE215),
AND(W216&gt;0, W216&lt;=$B$4), $B$5,
TRUE,0 )</f>
        <v/>
      </c>
      <c r="AF216" s="76" t="str">
        <f t="shared" ca="1" si="10"/>
        <v/>
      </c>
    </row>
    <row r="217" spans="1:32" x14ac:dyDescent="0.4">
      <c r="A217" s="13" t="str" cm="1">
        <f t="array" aca="1" ref="A217" ca="1">_xlfn.IFS(
AND(SUMIFS(lease_table_interest_accruals, lease_table_dates, A216)&gt;0, COUNTIFS($E$14:E216, "Interest accrual", $A$14:A216, A216)=0),  A216,
AND(SUMIFS(lease_table_payments, lease_table_dates, A216)&gt;0, COUNTIFS($E$14:E216, "Payment", $A$14:A216, A216)=0),  A216,
AND(SUMIFS(rou_table_deprs, rou_table_dates, A216)&gt;0, COUNTIFS($E$14:E216, "Depreciation", $A$14:A216, A216)=0),  A216,
TRUE,  IFERROR(INDEX(rou_table_dates,  MATCH(A216, rou_table_dates)+1, ), "")
)</f>
        <v/>
      </c>
      <c r="B217" s="1" t="str" cm="1">
        <f t="array" aca="1" ref="B217" ca="1">_xlfn.IFS(
AND(E217="Payment", A217=$B$2), $AM$14,
E217="Payment", $AM$15,
E217="Interest accrual", $AM$18,
E217="Depreciation", $AM$17,
TRUE, "")</f>
        <v/>
      </c>
      <c r="C217" s="1" t="str" cm="1">
        <f t="array" aca="1" ref="C217" ca="1">_xlfn.IFS(
E217="Payment", $AM$19,
E217="Interest accrual", $AM$15,
E217="Depreciation", $AM$16,
TRUE, "")</f>
        <v/>
      </c>
      <c r="D217" s="14" t="str" cm="1">
        <f t="array" aca="1" ref="D217" ca="1">_xlfn.IFS(
E217="Payment", _xlfn.XLOOKUP(A217, lease_table_dates, lease_table_payments, 0, 0),
E217="Interest accrual", _xlfn.XLOOKUP(A217, lease_table_dates, lease_table_interest_accruals, 0, 0),
E217="Depreciation", _xlfn.XLOOKUP(A217, rou_table_dates, rou_table_deprs, 0, 0),
TRUE, ""
)</f>
        <v/>
      </c>
      <c r="E217" s="7" t="str" cm="1">
        <f t="array" aca="1" ref="E217" ca="1">_xlfn.IFS(
AND(SUMIFS(lease_table_interest_accruals, lease_table_dates, A217)&gt;0, COUNTIFS($E$14:E216, "Interest accrual", $A$14:A216, A217)=0), "Interest accrual",
AND(SUMIFS(lease_table_payments, lease_table_dates, A217)&gt;0, COUNTIFS($E$14:E216, "Payment", $A$14:A216, A217)=0), "Payment",
AND(SUMIFS(rou_table_deprs, rou_table_dates, A217)&gt;0, COUNTIFS($E$14:E216, "Depreciation", $A$14:A216, A217)=0), "Depreciation",
TRUE,  ""
)</f>
        <v/>
      </c>
      <c r="G217" s="13" t="str" cm="1">
        <f t="array" aca="1" ref="G217" ca="1">_xlfn.IFS(
AND($B$11="Hə", $B$3="İllik"), Z217,
AND($B$11="Hə", $B$3="Aylıq"), AA217,
$B$11="Yox", X217)</f>
        <v/>
      </c>
      <c r="H217" s="14" t="str" cm="1">
        <f t="array" aca="1" ref="H217" ca="1">_xlfn.IFS( G217="", "",
TRUE, ROUND( H216+I217-J217, 2) )</f>
        <v/>
      </c>
      <c r="I217" s="14" t="str" cm="1">
        <f t="array" aca="1" ref="I217" ca="1">_xlfn.IFS(G217="", "",
G217=last_payment_date, (J217-H216),
 TRUE,  -  (H216- H216* (1+$B$6)^ (_xlfn.DAYS(G217,G216)/365) )
)</f>
        <v/>
      </c>
      <c r="J217" s="14" t="str" cm="1">
        <f t="array" aca="1" ref="J217" ca="1">_xlfn.IFS(G217="", "",
TRUE, _xlfn.XLOOKUP(G217,  payment_dates, payments,0,0)
)</f>
        <v/>
      </c>
      <c r="L217" s="2" t="str" cm="1">
        <f t="array" aca="1" ref="L217" ca="1">_xlfn.IFS(
AND($B$11="Hə", $B$3="İllik"), AC217,
AND($B$11="Hə", $B$3="Aylıq"), AD217,
$B$11="Yox", AB217)</f>
        <v/>
      </c>
      <c r="M217" s="14" t="str" cm="1">
        <f t="array" aca="1" ref="M217" ca="1">_xlfn.IFS( L217="", "",
(M216-N217)&lt;=0.5, 0,
TRUE,  M216-N217)</f>
        <v/>
      </c>
      <c r="N217" s="15" t="str" cm="1">
        <f t="array" aca="1" ref="N217" ca="1">_xlfn.IFS(
L217="", "",
TRUE, MIN(M216, ROUND($M$14/ (last_rou_date - $B$2) * (L217-L216), 2) )
)</f>
        <v/>
      </c>
      <c r="P217" s="22" t="str">
        <f t="shared" ca="1" si="9"/>
        <v/>
      </c>
      <c r="Q217" s="14" t="str" cm="1">
        <f t="array" aca="1" ref="Q217" ca="1">_xlfn.IFS(P217="","",
$B$11="Hə", _xlfn.XLOOKUP(DATE(P217, 12, 31), rou_table_dates, rou_table_nbvs,0, 0),
TRUE,  MAX(0, ROUND($M$14 - $M$14/ (last_rou_date - $B$2) * (DATE(P217,12,31) - $B$2), 2) )
)</f>
        <v/>
      </c>
      <c r="R217" s="57" t="str" cm="1">
        <f t="array" aca="1" ref="R217" ca="1">_xlfn.IFS(P217="","",
$B$11="Hə", _xlfn.XLOOKUP(DATE(P217, 12, 31), lease_table_dates, lease_table_balances,0, 0),
TRUE, IFERROR( XNPV($B$6, IF(payment_dates &gt;DATE(P217, 12, 31), payments,  0),  IF(payment_dates &gt;DATE(P217, 12, 31), payment_dates,  DATE(P217, 12, 31))    ),0)
)</f>
        <v/>
      </c>
      <c r="S217" s="14" t="str" cm="1">
        <f t="array" aca="1" ref="S217" ca="1">_xlfn.IFS(P217="","",
TRUE,  MIN( MIN(Q216, $M$14), ROUND($M$14/ (last_rou_date - $B$2) * (DATE(P217,12,31) - MAX($B$2, DATE(P217-1, 12, 31))), 2) )
)</f>
        <v/>
      </c>
      <c r="T217" s="15" t="str" cm="1">
        <f t="array" aca="1" ref="T217" ca="1">_xlfn.IFS(P217="", "",
ISTEXT(R216), R217- (H217 - SUMIFS( lease_table_payments, lease_table_years, P217) -$AG$14 ),
AND(ISNUMBER(R216), R217&lt;&gt;""),   R217- (R216 - SUMIFS( lease_table_payments, lease_table_years, P217) )
)</f>
        <v/>
      </c>
      <c r="U217" s="14"/>
      <c r="V217" s="73">
        <f t="shared" si="11"/>
        <v>204</v>
      </c>
      <c r="W217" s="74" t="str" cm="1">
        <f t="array" ref="W217">_xlfn.IFS(
OR(W216=$B$4, W216=""),"",
TRUE,W216+1
)</f>
        <v/>
      </c>
      <c r="X217" s="75" t="str" cm="1">
        <f t="array" ref="X217">_xlfn.IFS(X216="","",
W217="", "",
AND($B$3="İllik"),DATE(YEAR(X216)+1,MONTH(X216),DAY(X216) ),
AND($B$3="Aylıq", $AH$14="Not end"), EDATE(X216,1),
AND($B$3="Aylıq", $AH$14="End"), EOMONTH(X216,1)
)</f>
        <v/>
      </c>
      <c r="Y217" s="75" t="str" cm="1">
        <f t="array" aca="1" ref="Y217" ca="1">_xlfn.IFS(
AND($B$7="Dövrün əvvəlində", Y216&lt;=last_rou_date), DATE(YEAR(Y216)+1, 12, 31),
AND($B$7="Dövrün sonunda", Y216&lt;=last_payment_date), DATE(YEAR(Y216)+1, 12, 31),
TRUE, ""
)</f>
        <v/>
      </c>
      <c r="Z217" s="75" t="str" cm="1">
        <f t="array" aca="1" ref="Z217" ca="1">_xlfn.IFS(
AND($AN$14="Not year_end", Z216&gt;last_payment_date), "",
AND($AN$14="Year_end", Z216&gt;=last_payment_date), "",
AND($AN$14="Year_end"), DATE(YEAR(Z216+1), 12, 31),
AND($AN$14="Not year_end", MONTH(Z216)=12, DAY(Z216)=31), DATE(YEAR(Z215)+1, MONTH(Z215), DAY(Z215)),
AND($AN$14="Not year_end", OR(MONTH(Z216)&lt;&gt;12, DAY(Z216)&lt;&gt;31) ), DATE(YEAR(Z216), 12, 31)
)</f>
        <v/>
      </c>
      <c r="AA217" s="75" t="str" cm="1">
        <f t="array" aca="1" ref="AA217" ca="1">_xlfn.IFS(AA216="", "",
AND(AA216=last_payment_date, OR(MONTH(AA216)&lt;&gt;12, DAY(AA216)&lt;&gt;31) ), DATE(YEAR(AA216), 12, 31),
AND(MONTH(AA216)=12, DAY(AA216)=31, AA216&gt;=last_payment_date), "",
AND(MONTH(AA216)=12, DAY(AA216)&lt;&gt;31),  EOMONTH(AA216,0),
AND(MONTH(AA216)=12, DAY(AA216)=31, $AH$14="Not end"),  EDATE(AA215,1),
AND($AH$14="Not end"), EDATE(AA216, 1),
AND($AH$14="End"), EOMONTH(AA216, 1)
)</f>
        <v/>
      </c>
      <c r="AB217" s="75" t="str" cm="1">
        <f t="array" aca="1" ref="AB217" ca="1">_xlfn.IFS(AB216="","",
AND(AB216=last_rou_date), "",
AND($B$3="İllik"),DATE(YEAR(AB216)+1,MONTH(AB216),DAY(AB216) ),
AND($B$3="Aylıq", $AH$14="Not end"), EDATE(AB216,1),
AND($B$3="Aylıq", $AH$14="End"), EOMONTH(AB216,1)
)</f>
        <v/>
      </c>
      <c r="AC217" s="75" t="str" cm="1">
        <f t="array" aca="1" ref="AC217" ca="1">_xlfn.IFS(
AND($AN$14="Not year_end", AC216&gt;last_rou_date), "",
AND($AN$14="Year_end", AC216&gt;=last_rou_date), "",
AND($AN$14="Year_end"), DATE(YEAR(AC216+1), 12, 31),
AND($AN$14="Not year_end", MONTH(AC216)=12, DAY(AC216)=31), DATE(YEAR(AC215)+1, MONTH(AC215), DAY(AC215)),
AND($AN$14="Not year_end", OR(MONTH(AC216)&lt;&gt;12, DAY(AC216)&lt;&gt;31) ), DATE(YEAR(AC216), 12, 31)
)</f>
        <v/>
      </c>
      <c r="AD217" s="75" t="str" cm="1">
        <f t="array" aca="1" ref="AD217" ca="1">_xlfn.IFS(AD216="", "",
AND(AD216=last_rou_date, OR(MONTH(AD216)&lt;&gt;12, DAY(AD216)&lt;&gt;31) ), DATE(YEAR(AD216), 12, 31),
AND(MONTH(AD216)=12, DAY(AD216)=31, AD216&gt;=last_rou_date), "",
AND(MONTH(AD216)=12, DAY(AD216)&lt;&gt;31),  EOMONTH(AD216,0),
AND(MONTH(AD216)=12, DAY(AD216)=31, $AH$14="Not end"),  EDATE(AD215,1),
AND($AH$14="Not end"), EDATE(AD216, 1),
AND($AH$14="End"), EOMONTH(AD216, 1)
)</f>
        <v/>
      </c>
      <c r="AE217" s="68" t="str" cm="1">
        <f t="array" ref="AE217">_xlfn.IFS(W217="", "",
AND(W217&gt;0, W217&lt;=$B$4, $C$2="İllik artım, faiz olaraq", $D$2&gt;0, $B$3="İllik"), $B$5*((1+$D$2)^(W217-1)),
AND(W217&gt;0, W217&lt;=$B$4, $C$2="İllik artım, faiz olaraq", $D$2&gt;0, $B$3="Aylıq"), $B$5*((1+$D$2)^ROUNDDOWN((W217-1)/12,0)),
AND(W217=1, $C$2="Aşağıdakı kimi dəyişir", ), $B$5,
AND(W217&gt;1, W217&lt;=$B$4, $C$2="Aşağıdakı kimi dəyişir"), IFERROR(VLOOKUP(W217, $C$4:$D$7, 2, FALSE), AE216),
AND(W217&gt;0, W217&lt;=$B$4), $B$5,
TRUE,0 )</f>
        <v/>
      </c>
      <c r="AF217" s="76" t="str">
        <f t="shared" ca="1" si="10"/>
        <v/>
      </c>
    </row>
    <row r="218" spans="1:32" x14ac:dyDescent="0.4">
      <c r="A218" s="13" t="str" cm="1">
        <f t="array" aca="1" ref="A218" ca="1">_xlfn.IFS(
AND(SUMIFS(lease_table_interest_accruals, lease_table_dates, A217)&gt;0, COUNTIFS($E$14:E217, "Interest accrual", $A$14:A217, A217)=0),  A217,
AND(SUMIFS(lease_table_payments, lease_table_dates, A217)&gt;0, COUNTIFS($E$14:E217, "Payment", $A$14:A217, A217)=0),  A217,
AND(SUMIFS(rou_table_deprs, rou_table_dates, A217)&gt;0, COUNTIFS($E$14:E217, "Depreciation", $A$14:A217, A217)=0),  A217,
TRUE,  IFERROR(INDEX(rou_table_dates,  MATCH(A217, rou_table_dates)+1, ), "")
)</f>
        <v/>
      </c>
      <c r="B218" s="1" t="str" cm="1">
        <f t="array" aca="1" ref="B218" ca="1">_xlfn.IFS(
AND(E218="Payment", A218=$B$2), $AM$14,
E218="Payment", $AM$15,
E218="Interest accrual", $AM$18,
E218="Depreciation", $AM$17,
TRUE, "")</f>
        <v/>
      </c>
      <c r="C218" s="1" t="str" cm="1">
        <f t="array" aca="1" ref="C218" ca="1">_xlfn.IFS(
E218="Payment", $AM$19,
E218="Interest accrual", $AM$15,
E218="Depreciation", $AM$16,
TRUE, "")</f>
        <v/>
      </c>
      <c r="D218" s="14" t="str" cm="1">
        <f t="array" aca="1" ref="D218" ca="1">_xlfn.IFS(
E218="Payment", _xlfn.XLOOKUP(A218, lease_table_dates, lease_table_payments, 0, 0),
E218="Interest accrual", _xlfn.XLOOKUP(A218, lease_table_dates, lease_table_interest_accruals, 0, 0),
E218="Depreciation", _xlfn.XLOOKUP(A218, rou_table_dates, rou_table_deprs, 0, 0),
TRUE, ""
)</f>
        <v/>
      </c>
      <c r="E218" s="7" t="str" cm="1">
        <f t="array" aca="1" ref="E218" ca="1">_xlfn.IFS(
AND(SUMIFS(lease_table_interest_accruals, lease_table_dates, A218)&gt;0, COUNTIFS($E$14:E217, "Interest accrual", $A$14:A217, A218)=0), "Interest accrual",
AND(SUMIFS(lease_table_payments, lease_table_dates, A218)&gt;0, COUNTIFS($E$14:E217, "Payment", $A$14:A217, A218)=0), "Payment",
AND(SUMIFS(rou_table_deprs, rou_table_dates, A218)&gt;0, COUNTIFS($E$14:E217, "Depreciation", $A$14:A217, A218)=0), "Depreciation",
TRUE,  ""
)</f>
        <v/>
      </c>
      <c r="G218" s="13" t="str" cm="1">
        <f t="array" aca="1" ref="G218" ca="1">_xlfn.IFS(
AND($B$11="Hə", $B$3="İllik"), Z218,
AND($B$11="Hə", $B$3="Aylıq"), AA218,
$B$11="Yox", X218)</f>
        <v/>
      </c>
      <c r="H218" s="14" t="str" cm="1">
        <f t="array" aca="1" ref="H218" ca="1">_xlfn.IFS( G218="", "",
TRUE, ROUND( H217+I218-J218, 2) )</f>
        <v/>
      </c>
      <c r="I218" s="14" t="str" cm="1">
        <f t="array" aca="1" ref="I218" ca="1">_xlfn.IFS(G218="", "",
G218=last_payment_date, (J218-H217),
 TRUE,  -  (H217- H217* (1+$B$6)^ (_xlfn.DAYS(G218,G217)/365) )
)</f>
        <v/>
      </c>
      <c r="J218" s="14" t="str" cm="1">
        <f t="array" aca="1" ref="J218" ca="1">_xlfn.IFS(G218="", "",
TRUE, _xlfn.XLOOKUP(G218,  payment_dates, payments,0,0)
)</f>
        <v/>
      </c>
      <c r="L218" s="2" t="str" cm="1">
        <f t="array" aca="1" ref="L218" ca="1">_xlfn.IFS(
AND($B$11="Hə", $B$3="İllik"), AC218,
AND($B$11="Hə", $B$3="Aylıq"), AD218,
$B$11="Yox", AB218)</f>
        <v/>
      </c>
      <c r="M218" s="14" t="str" cm="1">
        <f t="array" aca="1" ref="M218" ca="1">_xlfn.IFS( L218="", "",
(M217-N218)&lt;=0.5, 0,
TRUE,  M217-N218)</f>
        <v/>
      </c>
      <c r="N218" s="15" t="str" cm="1">
        <f t="array" aca="1" ref="N218" ca="1">_xlfn.IFS(
L218="", "",
TRUE, MIN(M217, ROUND($M$14/ (last_rou_date - $B$2) * (L218-L217), 2) )
)</f>
        <v/>
      </c>
      <c r="P218" s="22" t="str">
        <f t="shared" ca="1" si="9"/>
        <v/>
      </c>
      <c r="Q218" s="14" t="str" cm="1">
        <f t="array" aca="1" ref="Q218" ca="1">_xlfn.IFS(P218="","",
$B$11="Hə", _xlfn.XLOOKUP(DATE(P218, 12, 31), rou_table_dates, rou_table_nbvs,0, 0),
TRUE,  MAX(0, ROUND($M$14 - $M$14/ (last_rou_date - $B$2) * (DATE(P218,12,31) - $B$2), 2) )
)</f>
        <v/>
      </c>
      <c r="R218" s="57" t="str" cm="1">
        <f t="array" aca="1" ref="R218" ca="1">_xlfn.IFS(P218="","",
$B$11="Hə", _xlfn.XLOOKUP(DATE(P218, 12, 31), lease_table_dates, lease_table_balances,0, 0),
TRUE, IFERROR( XNPV($B$6, IF(payment_dates &gt;DATE(P218, 12, 31), payments,  0),  IF(payment_dates &gt;DATE(P218, 12, 31), payment_dates,  DATE(P218, 12, 31))    ),0)
)</f>
        <v/>
      </c>
      <c r="S218" s="14" t="str" cm="1">
        <f t="array" aca="1" ref="S218" ca="1">_xlfn.IFS(P218="","",
TRUE,  MIN( MIN(Q217, $M$14), ROUND($M$14/ (last_rou_date - $B$2) * (DATE(P218,12,31) - MAX($B$2, DATE(P218-1, 12, 31))), 2) )
)</f>
        <v/>
      </c>
      <c r="T218" s="15" t="str" cm="1">
        <f t="array" aca="1" ref="T218" ca="1">_xlfn.IFS(P218="", "",
ISTEXT(R217), R218- (H218 - SUMIFS( lease_table_payments, lease_table_years, P218) -$AG$14 ),
AND(ISNUMBER(R217), R218&lt;&gt;""),   R218- (R217 - SUMIFS( lease_table_payments, lease_table_years, P218) )
)</f>
        <v/>
      </c>
      <c r="U218" s="14"/>
      <c r="V218" s="73">
        <f t="shared" si="11"/>
        <v>205</v>
      </c>
      <c r="W218" s="74" t="str" cm="1">
        <f t="array" ref="W218">_xlfn.IFS(
OR(W217=$B$4, W217=""),"",
TRUE,W217+1
)</f>
        <v/>
      </c>
      <c r="X218" s="75" t="str" cm="1">
        <f t="array" ref="X218">_xlfn.IFS(X217="","",
W218="", "",
AND($B$3="İllik"),DATE(YEAR(X217)+1,MONTH(X217),DAY(X217) ),
AND($B$3="Aylıq", $AH$14="Not end"), EDATE(X217,1),
AND($B$3="Aylıq", $AH$14="End"), EOMONTH(X217,1)
)</f>
        <v/>
      </c>
      <c r="Y218" s="75" t="str" cm="1">
        <f t="array" aca="1" ref="Y218" ca="1">_xlfn.IFS(
AND($B$7="Dövrün əvvəlində", Y217&lt;=last_rou_date), DATE(YEAR(Y217)+1, 12, 31),
AND($B$7="Dövrün sonunda", Y217&lt;=last_payment_date), DATE(YEAR(Y217)+1, 12, 31),
TRUE, ""
)</f>
        <v/>
      </c>
      <c r="Z218" s="75" t="str" cm="1">
        <f t="array" aca="1" ref="Z218" ca="1">_xlfn.IFS(
AND($AN$14="Not year_end", Z217&gt;last_payment_date), "",
AND($AN$14="Year_end", Z217&gt;=last_payment_date), "",
AND($AN$14="Year_end"), DATE(YEAR(Z217+1), 12, 31),
AND($AN$14="Not year_end", MONTH(Z217)=12, DAY(Z217)=31), DATE(YEAR(Z216)+1, MONTH(Z216), DAY(Z216)),
AND($AN$14="Not year_end", OR(MONTH(Z217)&lt;&gt;12, DAY(Z217)&lt;&gt;31) ), DATE(YEAR(Z217), 12, 31)
)</f>
        <v/>
      </c>
      <c r="AA218" s="75" t="str" cm="1">
        <f t="array" aca="1" ref="AA218" ca="1">_xlfn.IFS(AA217="", "",
AND(AA217=last_payment_date, OR(MONTH(AA217)&lt;&gt;12, DAY(AA217)&lt;&gt;31) ), DATE(YEAR(AA217), 12, 31),
AND(MONTH(AA217)=12, DAY(AA217)=31, AA217&gt;=last_payment_date), "",
AND(MONTH(AA217)=12, DAY(AA217)&lt;&gt;31),  EOMONTH(AA217,0),
AND(MONTH(AA217)=12, DAY(AA217)=31, $AH$14="Not end"),  EDATE(AA216,1),
AND($AH$14="Not end"), EDATE(AA217, 1),
AND($AH$14="End"), EOMONTH(AA217, 1)
)</f>
        <v/>
      </c>
      <c r="AB218" s="75" t="str" cm="1">
        <f t="array" aca="1" ref="AB218" ca="1">_xlfn.IFS(AB217="","",
AND(AB217=last_rou_date), "",
AND($B$3="İllik"),DATE(YEAR(AB217)+1,MONTH(AB217),DAY(AB217) ),
AND($B$3="Aylıq", $AH$14="Not end"), EDATE(AB217,1),
AND($B$3="Aylıq", $AH$14="End"), EOMONTH(AB217,1)
)</f>
        <v/>
      </c>
      <c r="AC218" s="75" t="str" cm="1">
        <f t="array" aca="1" ref="AC218" ca="1">_xlfn.IFS(
AND($AN$14="Not year_end", AC217&gt;last_rou_date), "",
AND($AN$14="Year_end", AC217&gt;=last_rou_date), "",
AND($AN$14="Year_end"), DATE(YEAR(AC217+1), 12, 31),
AND($AN$14="Not year_end", MONTH(AC217)=12, DAY(AC217)=31), DATE(YEAR(AC216)+1, MONTH(AC216), DAY(AC216)),
AND($AN$14="Not year_end", OR(MONTH(AC217)&lt;&gt;12, DAY(AC217)&lt;&gt;31) ), DATE(YEAR(AC217), 12, 31)
)</f>
        <v/>
      </c>
      <c r="AD218" s="75" t="str" cm="1">
        <f t="array" aca="1" ref="AD218" ca="1">_xlfn.IFS(AD217="", "",
AND(AD217=last_rou_date, OR(MONTH(AD217)&lt;&gt;12, DAY(AD217)&lt;&gt;31) ), DATE(YEAR(AD217), 12, 31),
AND(MONTH(AD217)=12, DAY(AD217)=31, AD217&gt;=last_rou_date), "",
AND(MONTH(AD217)=12, DAY(AD217)&lt;&gt;31),  EOMONTH(AD217,0),
AND(MONTH(AD217)=12, DAY(AD217)=31, $AH$14="Not end"),  EDATE(AD216,1),
AND($AH$14="Not end"), EDATE(AD217, 1),
AND($AH$14="End"), EOMONTH(AD217, 1)
)</f>
        <v/>
      </c>
      <c r="AE218" s="68" t="str" cm="1">
        <f t="array" ref="AE218">_xlfn.IFS(W218="", "",
AND(W218&gt;0, W218&lt;=$B$4, $C$2="İllik artım, faiz olaraq", $D$2&gt;0, $B$3="İllik"), $B$5*((1+$D$2)^(W218-1)),
AND(W218&gt;0, W218&lt;=$B$4, $C$2="İllik artım, faiz olaraq", $D$2&gt;0, $B$3="Aylıq"), $B$5*((1+$D$2)^ROUNDDOWN((W218-1)/12,0)),
AND(W218=1, $C$2="Aşağıdakı kimi dəyişir", ), $B$5,
AND(W218&gt;1, W218&lt;=$B$4, $C$2="Aşağıdakı kimi dəyişir"), IFERROR(VLOOKUP(W218, $C$4:$D$7, 2, FALSE), AE217),
AND(W218&gt;0, W218&lt;=$B$4), $B$5,
TRUE,0 )</f>
        <v/>
      </c>
      <c r="AF218" s="76" t="str">
        <f t="shared" ca="1" si="10"/>
        <v/>
      </c>
    </row>
    <row r="219" spans="1:32" x14ac:dyDescent="0.4">
      <c r="A219" s="13" t="str" cm="1">
        <f t="array" aca="1" ref="A219" ca="1">_xlfn.IFS(
AND(SUMIFS(lease_table_interest_accruals, lease_table_dates, A218)&gt;0, COUNTIFS($E$14:E218, "Interest accrual", $A$14:A218, A218)=0),  A218,
AND(SUMIFS(lease_table_payments, lease_table_dates, A218)&gt;0, COUNTIFS($E$14:E218, "Payment", $A$14:A218, A218)=0),  A218,
AND(SUMIFS(rou_table_deprs, rou_table_dates, A218)&gt;0, COUNTIFS($E$14:E218, "Depreciation", $A$14:A218, A218)=0),  A218,
TRUE,  IFERROR(INDEX(rou_table_dates,  MATCH(A218, rou_table_dates)+1, ), "")
)</f>
        <v/>
      </c>
      <c r="B219" s="1" t="str" cm="1">
        <f t="array" aca="1" ref="B219" ca="1">_xlfn.IFS(
AND(E219="Payment", A219=$B$2), $AM$14,
E219="Payment", $AM$15,
E219="Interest accrual", $AM$18,
E219="Depreciation", $AM$17,
TRUE, "")</f>
        <v/>
      </c>
      <c r="C219" s="1" t="str" cm="1">
        <f t="array" aca="1" ref="C219" ca="1">_xlfn.IFS(
E219="Payment", $AM$19,
E219="Interest accrual", $AM$15,
E219="Depreciation", $AM$16,
TRUE, "")</f>
        <v/>
      </c>
      <c r="D219" s="14" t="str" cm="1">
        <f t="array" aca="1" ref="D219" ca="1">_xlfn.IFS(
E219="Payment", _xlfn.XLOOKUP(A219, lease_table_dates, lease_table_payments, 0, 0),
E219="Interest accrual", _xlfn.XLOOKUP(A219, lease_table_dates, lease_table_interest_accruals, 0, 0),
E219="Depreciation", _xlfn.XLOOKUP(A219, rou_table_dates, rou_table_deprs, 0, 0),
TRUE, ""
)</f>
        <v/>
      </c>
      <c r="E219" s="7" t="str" cm="1">
        <f t="array" aca="1" ref="E219" ca="1">_xlfn.IFS(
AND(SUMIFS(lease_table_interest_accruals, lease_table_dates, A219)&gt;0, COUNTIFS($E$14:E218, "Interest accrual", $A$14:A218, A219)=0), "Interest accrual",
AND(SUMIFS(lease_table_payments, lease_table_dates, A219)&gt;0, COUNTIFS($E$14:E218, "Payment", $A$14:A218, A219)=0), "Payment",
AND(SUMIFS(rou_table_deprs, rou_table_dates, A219)&gt;0, COUNTIFS($E$14:E218, "Depreciation", $A$14:A218, A219)=0), "Depreciation",
TRUE,  ""
)</f>
        <v/>
      </c>
      <c r="G219" s="13" t="str" cm="1">
        <f t="array" aca="1" ref="G219" ca="1">_xlfn.IFS(
AND($B$11="Hə", $B$3="İllik"), Z219,
AND($B$11="Hə", $B$3="Aylıq"), AA219,
$B$11="Yox", X219)</f>
        <v/>
      </c>
      <c r="H219" s="14" t="str" cm="1">
        <f t="array" aca="1" ref="H219" ca="1">_xlfn.IFS( G219="", "",
TRUE, ROUND( H218+I219-J219, 2) )</f>
        <v/>
      </c>
      <c r="I219" s="14" t="str" cm="1">
        <f t="array" aca="1" ref="I219" ca="1">_xlfn.IFS(G219="", "",
G219=last_payment_date, (J219-H218),
 TRUE,  -  (H218- H218* (1+$B$6)^ (_xlfn.DAYS(G219,G218)/365) )
)</f>
        <v/>
      </c>
      <c r="J219" s="14" t="str" cm="1">
        <f t="array" aca="1" ref="J219" ca="1">_xlfn.IFS(G219="", "",
TRUE, _xlfn.XLOOKUP(G219,  payment_dates, payments,0,0)
)</f>
        <v/>
      </c>
      <c r="L219" s="2" t="str" cm="1">
        <f t="array" aca="1" ref="L219" ca="1">_xlfn.IFS(
AND($B$11="Hə", $B$3="İllik"), AC219,
AND($B$11="Hə", $B$3="Aylıq"), AD219,
$B$11="Yox", AB219)</f>
        <v/>
      </c>
      <c r="M219" s="14" t="str" cm="1">
        <f t="array" aca="1" ref="M219" ca="1">_xlfn.IFS( L219="", "",
(M218-N219)&lt;=0.5, 0,
TRUE,  M218-N219)</f>
        <v/>
      </c>
      <c r="N219" s="15" t="str" cm="1">
        <f t="array" aca="1" ref="N219" ca="1">_xlfn.IFS(
L219="", "",
TRUE, MIN(M218, ROUND($M$14/ (last_rou_date - $B$2) * (L219-L218), 2) )
)</f>
        <v/>
      </c>
      <c r="P219" s="22" t="str">
        <f t="shared" ca="1" si="9"/>
        <v/>
      </c>
      <c r="Q219" s="14" t="str" cm="1">
        <f t="array" aca="1" ref="Q219" ca="1">_xlfn.IFS(P219="","",
$B$11="Hə", _xlfn.XLOOKUP(DATE(P219, 12, 31), rou_table_dates, rou_table_nbvs,0, 0),
TRUE,  MAX(0, ROUND($M$14 - $M$14/ (last_rou_date - $B$2) * (DATE(P219,12,31) - $B$2), 2) )
)</f>
        <v/>
      </c>
      <c r="R219" s="57" t="str" cm="1">
        <f t="array" aca="1" ref="R219" ca="1">_xlfn.IFS(P219="","",
$B$11="Hə", _xlfn.XLOOKUP(DATE(P219, 12, 31), lease_table_dates, lease_table_balances,0, 0),
TRUE, IFERROR( XNPV($B$6, IF(payment_dates &gt;DATE(P219, 12, 31), payments,  0),  IF(payment_dates &gt;DATE(P219, 12, 31), payment_dates,  DATE(P219, 12, 31))    ),0)
)</f>
        <v/>
      </c>
      <c r="S219" s="14" t="str" cm="1">
        <f t="array" aca="1" ref="S219" ca="1">_xlfn.IFS(P219="","",
TRUE,  MIN( MIN(Q218, $M$14), ROUND($M$14/ (last_rou_date - $B$2) * (DATE(P219,12,31) - MAX($B$2, DATE(P219-1, 12, 31))), 2) )
)</f>
        <v/>
      </c>
      <c r="T219" s="15" t="str" cm="1">
        <f t="array" aca="1" ref="T219" ca="1">_xlfn.IFS(P219="", "",
ISTEXT(R218), R219- (H219 - SUMIFS( lease_table_payments, lease_table_years, P219) -$AG$14 ),
AND(ISNUMBER(R218), R219&lt;&gt;""),   R219- (R218 - SUMIFS( lease_table_payments, lease_table_years, P219) )
)</f>
        <v/>
      </c>
      <c r="U219" s="14"/>
      <c r="V219" s="73">
        <f t="shared" si="11"/>
        <v>206</v>
      </c>
      <c r="W219" s="74" t="str" cm="1">
        <f t="array" ref="W219">_xlfn.IFS(
OR(W218=$B$4, W218=""),"",
TRUE,W218+1
)</f>
        <v/>
      </c>
      <c r="X219" s="75" t="str" cm="1">
        <f t="array" ref="X219">_xlfn.IFS(X218="","",
W219="", "",
AND($B$3="İllik"),DATE(YEAR(X218)+1,MONTH(X218),DAY(X218) ),
AND($B$3="Aylıq", $AH$14="Not end"), EDATE(X218,1),
AND($B$3="Aylıq", $AH$14="End"), EOMONTH(X218,1)
)</f>
        <v/>
      </c>
      <c r="Y219" s="75" t="str" cm="1">
        <f t="array" aca="1" ref="Y219" ca="1">_xlfn.IFS(
AND($B$7="Dövrün əvvəlində", Y218&lt;=last_rou_date), DATE(YEAR(Y218)+1, 12, 31),
AND($B$7="Dövrün sonunda", Y218&lt;=last_payment_date), DATE(YEAR(Y218)+1, 12, 31),
TRUE, ""
)</f>
        <v/>
      </c>
      <c r="Z219" s="75" t="str" cm="1">
        <f t="array" aca="1" ref="Z219" ca="1">_xlfn.IFS(
AND($AN$14="Not year_end", Z218&gt;last_payment_date), "",
AND($AN$14="Year_end", Z218&gt;=last_payment_date), "",
AND($AN$14="Year_end"), DATE(YEAR(Z218+1), 12, 31),
AND($AN$14="Not year_end", MONTH(Z218)=12, DAY(Z218)=31), DATE(YEAR(Z217)+1, MONTH(Z217), DAY(Z217)),
AND($AN$14="Not year_end", OR(MONTH(Z218)&lt;&gt;12, DAY(Z218)&lt;&gt;31) ), DATE(YEAR(Z218), 12, 31)
)</f>
        <v/>
      </c>
      <c r="AA219" s="75" t="str" cm="1">
        <f t="array" aca="1" ref="AA219" ca="1">_xlfn.IFS(AA218="", "",
AND(AA218=last_payment_date, OR(MONTH(AA218)&lt;&gt;12, DAY(AA218)&lt;&gt;31) ), DATE(YEAR(AA218), 12, 31),
AND(MONTH(AA218)=12, DAY(AA218)=31, AA218&gt;=last_payment_date), "",
AND(MONTH(AA218)=12, DAY(AA218)&lt;&gt;31),  EOMONTH(AA218,0),
AND(MONTH(AA218)=12, DAY(AA218)=31, $AH$14="Not end"),  EDATE(AA217,1),
AND($AH$14="Not end"), EDATE(AA218, 1),
AND($AH$14="End"), EOMONTH(AA218, 1)
)</f>
        <v/>
      </c>
      <c r="AB219" s="75" t="str" cm="1">
        <f t="array" aca="1" ref="AB219" ca="1">_xlfn.IFS(AB218="","",
AND(AB218=last_rou_date), "",
AND($B$3="İllik"),DATE(YEAR(AB218)+1,MONTH(AB218),DAY(AB218) ),
AND($B$3="Aylıq", $AH$14="Not end"), EDATE(AB218,1),
AND($B$3="Aylıq", $AH$14="End"), EOMONTH(AB218,1)
)</f>
        <v/>
      </c>
      <c r="AC219" s="75" t="str" cm="1">
        <f t="array" aca="1" ref="AC219" ca="1">_xlfn.IFS(
AND($AN$14="Not year_end", AC218&gt;last_rou_date), "",
AND($AN$14="Year_end", AC218&gt;=last_rou_date), "",
AND($AN$14="Year_end"), DATE(YEAR(AC218+1), 12, 31),
AND($AN$14="Not year_end", MONTH(AC218)=12, DAY(AC218)=31), DATE(YEAR(AC217)+1, MONTH(AC217), DAY(AC217)),
AND($AN$14="Not year_end", OR(MONTH(AC218)&lt;&gt;12, DAY(AC218)&lt;&gt;31) ), DATE(YEAR(AC218), 12, 31)
)</f>
        <v/>
      </c>
      <c r="AD219" s="75" t="str" cm="1">
        <f t="array" aca="1" ref="AD219" ca="1">_xlfn.IFS(AD218="", "",
AND(AD218=last_rou_date, OR(MONTH(AD218)&lt;&gt;12, DAY(AD218)&lt;&gt;31) ), DATE(YEAR(AD218), 12, 31),
AND(MONTH(AD218)=12, DAY(AD218)=31, AD218&gt;=last_rou_date), "",
AND(MONTH(AD218)=12, DAY(AD218)&lt;&gt;31),  EOMONTH(AD218,0),
AND(MONTH(AD218)=12, DAY(AD218)=31, $AH$14="Not end"),  EDATE(AD217,1),
AND($AH$14="Not end"), EDATE(AD218, 1),
AND($AH$14="End"), EOMONTH(AD218, 1)
)</f>
        <v/>
      </c>
      <c r="AE219" s="68" t="str" cm="1">
        <f t="array" ref="AE219">_xlfn.IFS(W219="", "",
AND(W219&gt;0, W219&lt;=$B$4, $C$2="İllik artım, faiz olaraq", $D$2&gt;0, $B$3="İllik"), $B$5*((1+$D$2)^(W219-1)),
AND(W219&gt;0, W219&lt;=$B$4, $C$2="İllik artım, faiz olaraq", $D$2&gt;0, $B$3="Aylıq"), $B$5*((1+$D$2)^ROUNDDOWN((W219-1)/12,0)),
AND(W219=1, $C$2="Aşağıdakı kimi dəyişir", ), $B$5,
AND(W219&gt;1, W219&lt;=$B$4, $C$2="Aşağıdakı kimi dəyişir"), IFERROR(VLOOKUP(W219, $C$4:$D$7, 2, FALSE), AE218),
AND(W219&gt;0, W219&lt;=$B$4), $B$5,
TRUE,0 )</f>
        <v/>
      </c>
      <c r="AF219" s="76" t="str">
        <f t="shared" ca="1" si="10"/>
        <v/>
      </c>
    </row>
    <row r="220" spans="1:32" x14ac:dyDescent="0.4">
      <c r="A220" s="13" t="str" cm="1">
        <f t="array" aca="1" ref="A220" ca="1">_xlfn.IFS(
AND(SUMIFS(lease_table_interest_accruals, lease_table_dates, A219)&gt;0, COUNTIFS($E$14:E219, "Interest accrual", $A$14:A219, A219)=0),  A219,
AND(SUMIFS(lease_table_payments, lease_table_dates, A219)&gt;0, COUNTIFS($E$14:E219, "Payment", $A$14:A219, A219)=0),  A219,
AND(SUMIFS(rou_table_deprs, rou_table_dates, A219)&gt;0, COUNTIFS($E$14:E219, "Depreciation", $A$14:A219, A219)=0),  A219,
TRUE,  IFERROR(INDEX(rou_table_dates,  MATCH(A219, rou_table_dates)+1, ), "")
)</f>
        <v/>
      </c>
      <c r="B220" s="1" t="str" cm="1">
        <f t="array" aca="1" ref="B220" ca="1">_xlfn.IFS(
AND(E220="Payment", A220=$B$2), $AM$14,
E220="Payment", $AM$15,
E220="Interest accrual", $AM$18,
E220="Depreciation", $AM$17,
TRUE, "")</f>
        <v/>
      </c>
      <c r="C220" s="1" t="str" cm="1">
        <f t="array" aca="1" ref="C220" ca="1">_xlfn.IFS(
E220="Payment", $AM$19,
E220="Interest accrual", $AM$15,
E220="Depreciation", $AM$16,
TRUE, "")</f>
        <v/>
      </c>
      <c r="D220" s="14" t="str" cm="1">
        <f t="array" aca="1" ref="D220" ca="1">_xlfn.IFS(
E220="Payment", _xlfn.XLOOKUP(A220, lease_table_dates, lease_table_payments, 0, 0),
E220="Interest accrual", _xlfn.XLOOKUP(A220, lease_table_dates, lease_table_interest_accruals, 0, 0),
E220="Depreciation", _xlfn.XLOOKUP(A220, rou_table_dates, rou_table_deprs, 0, 0),
TRUE, ""
)</f>
        <v/>
      </c>
      <c r="E220" s="7" t="str" cm="1">
        <f t="array" aca="1" ref="E220" ca="1">_xlfn.IFS(
AND(SUMIFS(lease_table_interest_accruals, lease_table_dates, A220)&gt;0, COUNTIFS($E$14:E219, "Interest accrual", $A$14:A219, A220)=0), "Interest accrual",
AND(SUMIFS(lease_table_payments, lease_table_dates, A220)&gt;0, COUNTIFS($E$14:E219, "Payment", $A$14:A219, A220)=0), "Payment",
AND(SUMIFS(rou_table_deprs, rou_table_dates, A220)&gt;0, COUNTIFS($E$14:E219, "Depreciation", $A$14:A219, A220)=0), "Depreciation",
TRUE,  ""
)</f>
        <v/>
      </c>
      <c r="G220" s="13" t="str" cm="1">
        <f t="array" aca="1" ref="G220" ca="1">_xlfn.IFS(
AND($B$11="Hə", $B$3="İllik"), Z220,
AND($B$11="Hə", $B$3="Aylıq"), AA220,
$B$11="Yox", X220)</f>
        <v/>
      </c>
      <c r="H220" s="14" t="str" cm="1">
        <f t="array" aca="1" ref="H220" ca="1">_xlfn.IFS( G220="", "",
TRUE, ROUND( H219+I220-J220, 2) )</f>
        <v/>
      </c>
      <c r="I220" s="14" t="str" cm="1">
        <f t="array" aca="1" ref="I220" ca="1">_xlfn.IFS(G220="", "",
G220=last_payment_date, (J220-H219),
 TRUE,  -  (H219- H219* (1+$B$6)^ (_xlfn.DAYS(G220,G219)/365) )
)</f>
        <v/>
      </c>
      <c r="J220" s="14" t="str" cm="1">
        <f t="array" aca="1" ref="J220" ca="1">_xlfn.IFS(G220="", "",
TRUE, _xlfn.XLOOKUP(G220,  payment_dates, payments,0,0)
)</f>
        <v/>
      </c>
      <c r="L220" s="2" t="str" cm="1">
        <f t="array" aca="1" ref="L220" ca="1">_xlfn.IFS(
AND($B$11="Hə", $B$3="İllik"), AC220,
AND($B$11="Hə", $B$3="Aylıq"), AD220,
$B$11="Yox", AB220)</f>
        <v/>
      </c>
      <c r="M220" s="14" t="str" cm="1">
        <f t="array" aca="1" ref="M220" ca="1">_xlfn.IFS( L220="", "",
(M219-N220)&lt;=0.5, 0,
TRUE,  M219-N220)</f>
        <v/>
      </c>
      <c r="N220" s="15" t="str" cm="1">
        <f t="array" aca="1" ref="N220" ca="1">_xlfn.IFS(
L220="", "",
TRUE, MIN(M219, ROUND($M$14/ (last_rou_date - $B$2) * (L220-L219), 2) )
)</f>
        <v/>
      </c>
      <c r="P220" s="22" t="str">
        <f t="shared" ca="1" si="9"/>
        <v/>
      </c>
      <c r="Q220" s="14" t="str" cm="1">
        <f t="array" aca="1" ref="Q220" ca="1">_xlfn.IFS(P220="","",
$B$11="Hə", _xlfn.XLOOKUP(DATE(P220, 12, 31), rou_table_dates, rou_table_nbvs,0, 0),
TRUE,  MAX(0, ROUND($M$14 - $M$14/ (last_rou_date - $B$2) * (DATE(P220,12,31) - $B$2), 2) )
)</f>
        <v/>
      </c>
      <c r="R220" s="57" t="str" cm="1">
        <f t="array" aca="1" ref="R220" ca="1">_xlfn.IFS(P220="","",
$B$11="Hə", _xlfn.XLOOKUP(DATE(P220, 12, 31), lease_table_dates, lease_table_balances,0, 0),
TRUE, IFERROR( XNPV($B$6, IF(payment_dates &gt;DATE(P220, 12, 31), payments,  0),  IF(payment_dates &gt;DATE(P220, 12, 31), payment_dates,  DATE(P220, 12, 31))    ),0)
)</f>
        <v/>
      </c>
      <c r="S220" s="14" t="str" cm="1">
        <f t="array" aca="1" ref="S220" ca="1">_xlfn.IFS(P220="","",
TRUE,  MIN( MIN(Q219, $M$14), ROUND($M$14/ (last_rou_date - $B$2) * (DATE(P220,12,31) - MAX($B$2, DATE(P220-1, 12, 31))), 2) )
)</f>
        <v/>
      </c>
      <c r="T220" s="15" t="str" cm="1">
        <f t="array" aca="1" ref="T220" ca="1">_xlfn.IFS(P220="", "",
ISTEXT(R219), R220- (H220 - SUMIFS( lease_table_payments, lease_table_years, P220) -$AG$14 ),
AND(ISNUMBER(R219), R220&lt;&gt;""),   R220- (R219 - SUMIFS( lease_table_payments, lease_table_years, P220) )
)</f>
        <v/>
      </c>
      <c r="U220" s="14"/>
      <c r="V220" s="73">
        <f t="shared" si="11"/>
        <v>207</v>
      </c>
      <c r="W220" s="74" t="str" cm="1">
        <f t="array" ref="W220">_xlfn.IFS(
OR(W219=$B$4, W219=""),"",
TRUE,W219+1
)</f>
        <v/>
      </c>
      <c r="X220" s="75" t="str" cm="1">
        <f t="array" ref="X220">_xlfn.IFS(X219="","",
W220="", "",
AND($B$3="İllik"),DATE(YEAR(X219)+1,MONTH(X219),DAY(X219) ),
AND($B$3="Aylıq", $AH$14="Not end"), EDATE(X219,1),
AND($B$3="Aylıq", $AH$14="End"), EOMONTH(X219,1)
)</f>
        <v/>
      </c>
      <c r="Y220" s="75" t="str" cm="1">
        <f t="array" aca="1" ref="Y220" ca="1">_xlfn.IFS(
AND($B$7="Dövrün əvvəlində", Y219&lt;=last_rou_date), DATE(YEAR(Y219)+1, 12, 31),
AND($B$7="Dövrün sonunda", Y219&lt;=last_payment_date), DATE(YEAR(Y219)+1, 12, 31),
TRUE, ""
)</f>
        <v/>
      </c>
      <c r="Z220" s="75" t="str" cm="1">
        <f t="array" aca="1" ref="Z220" ca="1">_xlfn.IFS(
AND($AN$14="Not year_end", Z219&gt;last_payment_date), "",
AND($AN$14="Year_end", Z219&gt;=last_payment_date), "",
AND($AN$14="Year_end"), DATE(YEAR(Z219+1), 12, 31),
AND($AN$14="Not year_end", MONTH(Z219)=12, DAY(Z219)=31), DATE(YEAR(Z218)+1, MONTH(Z218), DAY(Z218)),
AND($AN$14="Not year_end", OR(MONTH(Z219)&lt;&gt;12, DAY(Z219)&lt;&gt;31) ), DATE(YEAR(Z219), 12, 31)
)</f>
        <v/>
      </c>
      <c r="AA220" s="75" t="str" cm="1">
        <f t="array" aca="1" ref="AA220" ca="1">_xlfn.IFS(AA219="", "",
AND(AA219=last_payment_date, OR(MONTH(AA219)&lt;&gt;12, DAY(AA219)&lt;&gt;31) ), DATE(YEAR(AA219), 12, 31),
AND(MONTH(AA219)=12, DAY(AA219)=31, AA219&gt;=last_payment_date), "",
AND(MONTH(AA219)=12, DAY(AA219)&lt;&gt;31),  EOMONTH(AA219,0),
AND(MONTH(AA219)=12, DAY(AA219)=31, $AH$14="Not end"),  EDATE(AA218,1),
AND($AH$14="Not end"), EDATE(AA219, 1),
AND($AH$14="End"), EOMONTH(AA219, 1)
)</f>
        <v/>
      </c>
      <c r="AB220" s="75" t="str" cm="1">
        <f t="array" aca="1" ref="AB220" ca="1">_xlfn.IFS(AB219="","",
AND(AB219=last_rou_date), "",
AND($B$3="İllik"),DATE(YEAR(AB219)+1,MONTH(AB219),DAY(AB219) ),
AND($B$3="Aylıq", $AH$14="Not end"), EDATE(AB219,1),
AND($B$3="Aylıq", $AH$14="End"), EOMONTH(AB219,1)
)</f>
        <v/>
      </c>
      <c r="AC220" s="75" t="str" cm="1">
        <f t="array" aca="1" ref="AC220" ca="1">_xlfn.IFS(
AND($AN$14="Not year_end", AC219&gt;last_rou_date), "",
AND($AN$14="Year_end", AC219&gt;=last_rou_date), "",
AND($AN$14="Year_end"), DATE(YEAR(AC219+1), 12, 31),
AND($AN$14="Not year_end", MONTH(AC219)=12, DAY(AC219)=31), DATE(YEAR(AC218)+1, MONTH(AC218), DAY(AC218)),
AND($AN$14="Not year_end", OR(MONTH(AC219)&lt;&gt;12, DAY(AC219)&lt;&gt;31) ), DATE(YEAR(AC219), 12, 31)
)</f>
        <v/>
      </c>
      <c r="AD220" s="75" t="str" cm="1">
        <f t="array" aca="1" ref="AD220" ca="1">_xlfn.IFS(AD219="", "",
AND(AD219=last_rou_date, OR(MONTH(AD219)&lt;&gt;12, DAY(AD219)&lt;&gt;31) ), DATE(YEAR(AD219), 12, 31),
AND(MONTH(AD219)=12, DAY(AD219)=31, AD219&gt;=last_rou_date), "",
AND(MONTH(AD219)=12, DAY(AD219)&lt;&gt;31),  EOMONTH(AD219,0),
AND(MONTH(AD219)=12, DAY(AD219)=31, $AH$14="Not end"),  EDATE(AD218,1),
AND($AH$14="Not end"), EDATE(AD219, 1),
AND($AH$14="End"), EOMONTH(AD219, 1)
)</f>
        <v/>
      </c>
      <c r="AE220" s="68" t="str" cm="1">
        <f t="array" ref="AE220">_xlfn.IFS(W220="", "",
AND(W220&gt;0, W220&lt;=$B$4, $C$2="İllik artım, faiz olaraq", $D$2&gt;0, $B$3="İllik"), $B$5*((1+$D$2)^(W220-1)),
AND(W220&gt;0, W220&lt;=$B$4, $C$2="İllik artım, faiz olaraq", $D$2&gt;0, $B$3="Aylıq"), $B$5*((1+$D$2)^ROUNDDOWN((W220-1)/12,0)),
AND(W220=1, $C$2="Aşağıdakı kimi dəyişir", ), $B$5,
AND(W220&gt;1, W220&lt;=$B$4, $C$2="Aşağıdakı kimi dəyişir"), IFERROR(VLOOKUP(W220, $C$4:$D$7, 2, FALSE), AE219),
AND(W220&gt;0, W220&lt;=$B$4), $B$5,
TRUE,0 )</f>
        <v/>
      </c>
      <c r="AF220" s="76" t="str">
        <f t="shared" ca="1" si="10"/>
        <v/>
      </c>
    </row>
    <row r="221" spans="1:32" x14ac:dyDescent="0.4">
      <c r="A221" s="13" t="str" cm="1">
        <f t="array" aca="1" ref="A221" ca="1">_xlfn.IFS(
AND(SUMIFS(lease_table_interest_accruals, lease_table_dates, A220)&gt;0, COUNTIFS($E$14:E220, "Interest accrual", $A$14:A220, A220)=0),  A220,
AND(SUMIFS(lease_table_payments, lease_table_dates, A220)&gt;0, COUNTIFS($E$14:E220, "Payment", $A$14:A220, A220)=0),  A220,
AND(SUMIFS(rou_table_deprs, rou_table_dates, A220)&gt;0, COUNTIFS($E$14:E220, "Depreciation", $A$14:A220, A220)=0),  A220,
TRUE,  IFERROR(INDEX(rou_table_dates,  MATCH(A220, rou_table_dates)+1, ), "")
)</f>
        <v/>
      </c>
      <c r="B221" s="1" t="str" cm="1">
        <f t="array" aca="1" ref="B221" ca="1">_xlfn.IFS(
AND(E221="Payment", A221=$B$2), $AM$14,
E221="Payment", $AM$15,
E221="Interest accrual", $AM$18,
E221="Depreciation", $AM$17,
TRUE, "")</f>
        <v/>
      </c>
      <c r="C221" s="1" t="str" cm="1">
        <f t="array" aca="1" ref="C221" ca="1">_xlfn.IFS(
E221="Payment", $AM$19,
E221="Interest accrual", $AM$15,
E221="Depreciation", $AM$16,
TRUE, "")</f>
        <v/>
      </c>
      <c r="D221" s="14" t="str" cm="1">
        <f t="array" aca="1" ref="D221" ca="1">_xlfn.IFS(
E221="Payment", _xlfn.XLOOKUP(A221, lease_table_dates, lease_table_payments, 0, 0),
E221="Interest accrual", _xlfn.XLOOKUP(A221, lease_table_dates, lease_table_interest_accruals, 0, 0),
E221="Depreciation", _xlfn.XLOOKUP(A221, rou_table_dates, rou_table_deprs, 0, 0),
TRUE, ""
)</f>
        <v/>
      </c>
      <c r="E221" s="7" t="str" cm="1">
        <f t="array" aca="1" ref="E221" ca="1">_xlfn.IFS(
AND(SUMIFS(lease_table_interest_accruals, lease_table_dates, A221)&gt;0, COUNTIFS($E$14:E220, "Interest accrual", $A$14:A220, A221)=0), "Interest accrual",
AND(SUMIFS(lease_table_payments, lease_table_dates, A221)&gt;0, COUNTIFS($E$14:E220, "Payment", $A$14:A220, A221)=0), "Payment",
AND(SUMIFS(rou_table_deprs, rou_table_dates, A221)&gt;0, COUNTIFS($E$14:E220, "Depreciation", $A$14:A220, A221)=0), "Depreciation",
TRUE,  ""
)</f>
        <v/>
      </c>
      <c r="G221" s="13" t="str" cm="1">
        <f t="array" aca="1" ref="G221" ca="1">_xlfn.IFS(
AND($B$11="Hə", $B$3="İllik"), Z221,
AND($B$11="Hə", $B$3="Aylıq"), AA221,
$B$11="Yox", X221)</f>
        <v/>
      </c>
      <c r="H221" s="14" t="str" cm="1">
        <f t="array" aca="1" ref="H221" ca="1">_xlfn.IFS( G221="", "",
TRUE, ROUND( H220+I221-J221, 2) )</f>
        <v/>
      </c>
      <c r="I221" s="14" t="str" cm="1">
        <f t="array" aca="1" ref="I221" ca="1">_xlfn.IFS(G221="", "",
G221=last_payment_date, (J221-H220),
 TRUE,  -  (H220- H220* (1+$B$6)^ (_xlfn.DAYS(G221,G220)/365) )
)</f>
        <v/>
      </c>
      <c r="J221" s="14" t="str" cm="1">
        <f t="array" aca="1" ref="J221" ca="1">_xlfn.IFS(G221="", "",
TRUE, _xlfn.XLOOKUP(G221,  payment_dates, payments,0,0)
)</f>
        <v/>
      </c>
      <c r="L221" s="2" t="str" cm="1">
        <f t="array" aca="1" ref="L221" ca="1">_xlfn.IFS(
AND($B$11="Hə", $B$3="İllik"), AC221,
AND($B$11="Hə", $B$3="Aylıq"), AD221,
$B$11="Yox", AB221)</f>
        <v/>
      </c>
      <c r="M221" s="14" t="str" cm="1">
        <f t="array" aca="1" ref="M221" ca="1">_xlfn.IFS( L221="", "",
(M220-N221)&lt;=0.5, 0,
TRUE,  M220-N221)</f>
        <v/>
      </c>
      <c r="N221" s="15" t="str" cm="1">
        <f t="array" aca="1" ref="N221" ca="1">_xlfn.IFS(
L221="", "",
TRUE, MIN(M220, ROUND($M$14/ (last_rou_date - $B$2) * (L221-L220), 2) )
)</f>
        <v/>
      </c>
      <c r="P221" s="22" t="str">
        <f t="shared" ca="1" si="9"/>
        <v/>
      </c>
      <c r="Q221" s="14" t="str" cm="1">
        <f t="array" aca="1" ref="Q221" ca="1">_xlfn.IFS(P221="","",
$B$11="Hə", _xlfn.XLOOKUP(DATE(P221, 12, 31), rou_table_dates, rou_table_nbvs,0, 0),
TRUE,  MAX(0, ROUND($M$14 - $M$14/ (last_rou_date - $B$2) * (DATE(P221,12,31) - $B$2), 2) )
)</f>
        <v/>
      </c>
      <c r="R221" s="57" t="str" cm="1">
        <f t="array" aca="1" ref="R221" ca="1">_xlfn.IFS(P221="","",
$B$11="Hə", _xlfn.XLOOKUP(DATE(P221, 12, 31), lease_table_dates, lease_table_balances,0, 0),
TRUE, IFERROR( XNPV($B$6, IF(payment_dates &gt;DATE(P221, 12, 31), payments,  0),  IF(payment_dates &gt;DATE(P221, 12, 31), payment_dates,  DATE(P221, 12, 31))    ),0)
)</f>
        <v/>
      </c>
      <c r="S221" s="14" t="str" cm="1">
        <f t="array" aca="1" ref="S221" ca="1">_xlfn.IFS(P221="","",
TRUE,  MIN( MIN(Q220, $M$14), ROUND($M$14/ (last_rou_date - $B$2) * (DATE(P221,12,31) - MAX($B$2, DATE(P221-1, 12, 31))), 2) )
)</f>
        <v/>
      </c>
      <c r="T221" s="15" t="str" cm="1">
        <f t="array" aca="1" ref="T221" ca="1">_xlfn.IFS(P221="", "",
ISTEXT(R220), R221- (H221 - SUMIFS( lease_table_payments, lease_table_years, P221) -$AG$14 ),
AND(ISNUMBER(R220), R221&lt;&gt;""),   R221- (R220 - SUMIFS( lease_table_payments, lease_table_years, P221) )
)</f>
        <v/>
      </c>
      <c r="U221" s="14"/>
      <c r="V221" s="73">
        <f t="shared" si="11"/>
        <v>208</v>
      </c>
      <c r="W221" s="74" t="str" cm="1">
        <f t="array" ref="W221">_xlfn.IFS(
OR(W220=$B$4, W220=""),"",
TRUE,W220+1
)</f>
        <v/>
      </c>
      <c r="X221" s="75" t="str" cm="1">
        <f t="array" ref="X221">_xlfn.IFS(X220="","",
W221="", "",
AND($B$3="İllik"),DATE(YEAR(X220)+1,MONTH(X220),DAY(X220) ),
AND($B$3="Aylıq", $AH$14="Not end"), EDATE(X220,1),
AND($B$3="Aylıq", $AH$14="End"), EOMONTH(X220,1)
)</f>
        <v/>
      </c>
      <c r="Y221" s="75" t="str" cm="1">
        <f t="array" aca="1" ref="Y221" ca="1">_xlfn.IFS(
AND($B$7="Dövrün əvvəlində", Y220&lt;=last_rou_date), DATE(YEAR(Y220)+1, 12, 31),
AND($B$7="Dövrün sonunda", Y220&lt;=last_payment_date), DATE(YEAR(Y220)+1, 12, 31),
TRUE, ""
)</f>
        <v/>
      </c>
      <c r="Z221" s="75" t="str" cm="1">
        <f t="array" aca="1" ref="Z221" ca="1">_xlfn.IFS(
AND($AN$14="Not year_end", Z220&gt;last_payment_date), "",
AND($AN$14="Year_end", Z220&gt;=last_payment_date), "",
AND($AN$14="Year_end"), DATE(YEAR(Z220+1), 12, 31),
AND($AN$14="Not year_end", MONTH(Z220)=12, DAY(Z220)=31), DATE(YEAR(Z219)+1, MONTH(Z219), DAY(Z219)),
AND($AN$14="Not year_end", OR(MONTH(Z220)&lt;&gt;12, DAY(Z220)&lt;&gt;31) ), DATE(YEAR(Z220), 12, 31)
)</f>
        <v/>
      </c>
      <c r="AA221" s="75" t="str" cm="1">
        <f t="array" aca="1" ref="AA221" ca="1">_xlfn.IFS(AA220="", "",
AND(AA220=last_payment_date, OR(MONTH(AA220)&lt;&gt;12, DAY(AA220)&lt;&gt;31) ), DATE(YEAR(AA220), 12, 31),
AND(MONTH(AA220)=12, DAY(AA220)=31, AA220&gt;=last_payment_date), "",
AND(MONTH(AA220)=12, DAY(AA220)&lt;&gt;31),  EOMONTH(AA220,0),
AND(MONTH(AA220)=12, DAY(AA220)=31, $AH$14="Not end"),  EDATE(AA219,1),
AND($AH$14="Not end"), EDATE(AA220, 1),
AND($AH$14="End"), EOMONTH(AA220, 1)
)</f>
        <v/>
      </c>
      <c r="AB221" s="75" t="str" cm="1">
        <f t="array" aca="1" ref="AB221" ca="1">_xlfn.IFS(AB220="","",
AND(AB220=last_rou_date), "",
AND($B$3="İllik"),DATE(YEAR(AB220)+1,MONTH(AB220),DAY(AB220) ),
AND($B$3="Aylıq", $AH$14="Not end"), EDATE(AB220,1),
AND($B$3="Aylıq", $AH$14="End"), EOMONTH(AB220,1)
)</f>
        <v/>
      </c>
      <c r="AC221" s="75" t="str" cm="1">
        <f t="array" aca="1" ref="AC221" ca="1">_xlfn.IFS(
AND($AN$14="Not year_end", AC220&gt;last_rou_date), "",
AND($AN$14="Year_end", AC220&gt;=last_rou_date), "",
AND($AN$14="Year_end"), DATE(YEAR(AC220+1), 12, 31),
AND($AN$14="Not year_end", MONTH(AC220)=12, DAY(AC220)=31), DATE(YEAR(AC219)+1, MONTH(AC219), DAY(AC219)),
AND($AN$14="Not year_end", OR(MONTH(AC220)&lt;&gt;12, DAY(AC220)&lt;&gt;31) ), DATE(YEAR(AC220), 12, 31)
)</f>
        <v/>
      </c>
      <c r="AD221" s="75" t="str" cm="1">
        <f t="array" aca="1" ref="AD221" ca="1">_xlfn.IFS(AD220="", "",
AND(AD220=last_rou_date, OR(MONTH(AD220)&lt;&gt;12, DAY(AD220)&lt;&gt;31) ), DATE(YEAR(AD220), 12, 31),
AND(MONTH(AD220)=12, DAY(AD220)=31, AD220&gt;=last_rou_date), "",
AND(MONTH(AD220)=12, DAY(AD220)&lt;&gt;31),  EOMONTH(AD220,0),
AND(MONTH(AD220)=12, DAY(AD220)=31, $AH$14="Not end"),  EDATE(AD219,1),
AND($AH$14="Not end"), EDATE(AD220, 1),
AND($AH$14="End"), EOMONTH(AD220, 1)
)</f>
        <v/>
      </c>
      <c r="AE221" s="68" t="str" cm="1">
        <f t="array" ref="AE221">_xlfn.IFS(W221="", "",
AND(W221&gt;0, W221&lt;=$B$4, $C$2="İllik artım, faiz olaraq", $D$2&gt;0, $B$3="İllik"), $B$5*((1+$D$2)^(W221-1)),
AND(W221&gt;0, W221&lt;=$B$4, $C$2="İllik artım, faiz olaraq", $D$2&gt;0, $B$3="Aylıq"), $B$5*((1+$D$2)^ROUNDDOWN((W221-1)/12,0)),
AND(W221=1, $C$2="Aşağıdakı kimi dəyişir", ), $B$5,
AND(W221&gt;1, W221&lt;=$B$4, $C$2="Aşağıdakı kimi dəyişir"), IFERROR(VLOOKUP(W221, $C$4:$D$7, 2, FALSE), AE220),
AND(W221&gt;0, W221&lt;=$B$4), $B$5,
TRUE,0 )</f>
        <v/>
      </c>
      <c r="AF221" s="76" t="str">
        <f t="shared" ca="1" si="10"/>
        <v/>
      </c>
    </row>
    <row r="222" spans="1:32" x14ac:dyDescent="0.4">
      <c r="A222" s="13" t="str" cm="1">
        <f t="array" aca="1" ref="A222" ca="1">_xlfn.IFS(
AND(SUMIFS(lease_table_interest_accruals, lease_table_dates, A221)&gt;0, COUNTIFS($E$14:E221, "Interest accrual", $A$14:A221, A221)=0),  A221,
AND(SUMIFS(lease_table_payments, lease_table_dates, A221)&gt;0, COUNTIFS($E$14:E221, "Payment", $A$14:A221, A221)=0),  A221,
AND(SUMIFS(rou_table_deprs, rou_table_dates, A221)&gt;0, COUNTIFS($E$14:E221, "Depreciation", $A$14:A221, A221)=0),  A221,
TRUE,  IFERROR(INDEX(rou_table_dates,  MATCH(A221, rou_table_dates)+1, ), "")
)</f>
        <v/>
      </c>
      <c r="B222" s="1" t="str" cm="1">
        <f t="array" aca="1" ref="B222" ca="1">_xlfn.IFS(
AND(E222="Payment", A222=$B$2), $AM$14,
E222="Payment", $AM$15,
E222="Interest accrual", $AM$18,
E222="Depreciation", $AM$17,
TRUE, "")</f>
        <v/>
      </c>
      <c r="C222" s="1" t="str" cm="1">
        <f t="array" aca="1" ref="C222" ca="1">_xlfn.IFS(
E222="Payment", $AM$19,
E222="Interest accrual", $AM$15,
E222="Depreciation", $AM$16,
TRUE, "")</f>
        <v/>
      </c>
      <c r="D222" s="14" t="str" cm="1">
        <f t="array" aca="1" ref="D222" ca="1">_xlfn.IFS(
E222="Payment", _xlfn.XLOOKUP(A222, lease_table_dates, lease_table_payments, 0, 0),
E222="Interest accrual", _xlfn.XLOOKUP(A222, lease_table_dates, lease_table_interest_accruals, 0, 0),
E222="Depreciation", _xlfn.XLOOKUP(A222, rou_table_dates, rou_table_deprs, 0, 0),
TRUE, ""
)</f>
        <v/>
      </c>
      <c r="E222" s="7" t="str" cm="1">
        <f t="array" aca="1" ref="E222" ca="1">_xlfn.IFS(
AND(SUMIFS(lease_table_interest_accruals, lease_table_dates, A222)&gt;0, COUNTIFS($E$14:E221, "Interest accrual", $A$14:A221, A222)=0), "Interest accrual",
AND(SUMIFS(lease_table_payments, lease_table_dates, A222)&gt;0, COUNTIFS($E$14:E221, "Payment", $A$14:A221, A222)=0), "Payment",
AND(SUMIFS(rou_table_deprs, rou_table_dates, A222)&gt;0, COUNTIFS($E$14:E221, "Depreciation", $A$14:A221, A222)=0), "Depreciation",
TRUE,  ""
)</f>
        <v/>
      </c>
      <c r="G222" s="13" t="str" cm="1">
        <f t="array" aca="1" ref="G222" ca="1">_xlfn.IFS(
AND($B$11="Hə", $B$3="İllik"), Z222,
AND($B$11="Hə", $B$3="Aylıq"), AA222,
$B$11="Yox", X222)</f>
        <v/>
      </c>
      <c r="H222" s="14" t="str" cm="1">
        <f t="array" aca="1" ref="H222" ca="1">_xlfn.IFS( G222="", "",
TRUE, ROUND( H221+I222-J222, 2) )</f>
        <v/>
      </c>
      <c r="I222" s="14" t="str" cm="1">
        <f t="array" aca="1" ref="I222" ca="1">_xlfn.IFS(G222="", "",
G222=last_payment_date, (J222-H221),
 TRUE,  -  (H221- H221* (1+$B$6)^ (_xlfn.DAYS(G222,G221)/365) )
)</f>
        <v/>
      </c>
      <c r="J222" s="14" t="str" cm="1">
        <f t="array" aca="1" ref="J222" ca="1">_xlfn.IFS(G222="", "",
TRUE, _xlfn.XLOOKUP(G222,  payment_dates, payments,0,0)
)</f>
        <v/>
      </c>
      <c r="L222" s="2" t="str" cm="1">
        <f t="array" aca="1" ref="L222" ca="1">_xlfn.IFS(
AND($B$11="Hə", $B$3="İllik"), AC222,
AND($B$11="Hə", $B$3="Aylıq"), AD222,
$B$11="Yox", AB222)</f>
        <v/>
      </c>
      <c r="M222" s="14" t="str" cm="1">
        <f t="array" aca="1" ref="M222" ca="1">_xlfn.IFS( L222="", "",
(M221-N222)&lt;=0.5, 0,
TRUE,  M221-N222)</f>
        <v/>
      </c>
      <c r="N222" s="15" t="str" cm="1">
        <f t="array" aca="1" ref="N222" ca="1">_xlfn.IFS(
L222="", "",
TRUE, MIN(M221, ROUND($M$14/ (last_rou_date - $B$2) * (L222-L221), 2) )
)</f>
        <v/>
      </c>
      <c r="P222" s="22" t="str">
        <f t="shared" ca="1" si="9"/>
        <v/>
      </c>
      <c r="Q222" s="14" t="str" cm="1">
        <f t="array" aca="1" ref="Q222" ca="1">_xlfn.IFS(P222="","",
$B$11="Hə", _xlfn.XLOOKUP(DATE(P222, 12, 31), rou_table_dates, rou_table_nbvs,0, 0),
TRUE,  MAX(0, ROUND($M$14 - $M$14/ (last_rou_date - $B$2) * (DATE(P222,12,31) - $B$2), 2) )
)</f>
        <v/>
      </c>
      <c r="R222" s="57" t="str" cm="1">
        <f t="array" aca="1" ref="R222" ca="1">_xlfn.IFS(P222="","",
$B$11="Hə", _xlfn.XLOOKUP(DATE(P222, 12, 31), lease_table_dates, lease_table_balances,0, 0),
TRUE, IFERROR( XNPV($B$6, IF(payment_dates &gt;DATE(P222, 12, 31), payments,  0),  IF(payment_dates &gt;DATE(P222, 12, 31), payment_dates,  DATE(P222, 12, 31))    ),0)
)</f>
        <v/>
      </c>
      <c r="S222" s="14" t="str" cm="1">
        <f t="array" aca="1" ref="S222" ca="1">_xlfn.IFS(P222="","",
TRUE,  MIN( MIN(Q221, $M$14), ROUND($M$14/ (last_rou_date - $B$2) * (DATE(P222,12,31) - MAX($B$2, DATE(P222-1, 12, 31))), 2) )
)</f>
        <v/>
      </c>
      <c r="T222" s="15" t="str" cm="1">
        <f t="array" aca="1" ref="T222" ca="1">_xlfn.IFS(P222="", "",
ISTEXT(R221), R222- (H222 - SUMIFS( lease_table_payments, lease_table_years, P222) -$AG$14 ),
AND(ISNUMBER(R221), R222&lt;&gt;""),   R222- (R221 - SUMIFS( lease_table_payments, lease_table_years, P222) )
)</f>
        <v/>
      </c>
      <c r="U222" s="14"/>
      <c r="V222" s="73">
        <f t="shared" si="11"/>
        <v>209</v>
      </c>
      <c r="W222" s="74" t="str" cm="1">
        <f t="array" ref="W222">_xlfn.IFS(
OR(W221=$B$4, W221=""),"",
TRUE,W221+1
)</f>
        <v/>
      </c>
      <c r="X222" s="75" t="str" cm="1">
        <f t="array" ref="X222">_xlfn.IFS(X221="","",
W222="", "",
AND($B$3="İllik"),DATE(YEAR(X221)+1,MONTH(X221),DAY(X221) ),
AND($B$3="Aylıq", $AH$14="Not end"), EDATE(X221,1),
AND($B$3="Aylıq", $AH$14="End"), EOMONTH(X221,1)
)</f>
        <v/>
      </c>
      <c r="Y222" s="75" t="str" cm="1">
        <f t="array" aca="1" ref="Y222" ca="1">_xlfn.IFS(
AND($B$7="Dövrün əvvəlində", Y221&lt;=last_rou_date), DATE(YEAR(Y221)+1, 12, 31),
AND($B$7="Dövrün sonunda", Y221&lt;=last_payment_date), DATE(YEAR(Y221)+1, 12, 31),
TRUE, ""
)</f>
        <v/>
      </c>
      <c r="Z222" s="75" t="str" cm="1">
        <f t="array" aca="1" ref="Z222" ca="1">_xlfn.IFS(
AND($AN$14="Not year_end", Z221&gt;last_payment_date), "",
AND($AN$14="Year_end", Z221&gt;=last_payment_date), "",
AND($AN$14="Year_end"), DATE(YEAR(Z221+1), 12, 31),
AND($AN$14="Not year_end", MONTH(Z221)=12, DAY(Z221)=31), DATE(YEAR(Z220)+1, MONTH(Z220), DAY(Z220)),
AND($AN$14="Not year_end", OR(MONTH(Z221)&lt;&gt;12, DAY(Z221)&lt;&gt;31) ), DATE(YEAR(Z221), 12, 31)
)</f>
        <v/>
      </c>
      <c r="AA222" s="75" t="str" cm="1">
        <f t="array" aca="1" ref="AA222" ca="1">_xlfn.IFS(AA221="", "",
AND(AA221=last_payment_date, OR(MONTH(AA221)&lt;&gt;12, DAY(AA221)&lt;&gt;31) ), DATE(YEAR(AA221), 12, 31),
AND(MONTH(AA221)=12, DAY(AA221)=31, AA221&gt;=last_payment_date), "",
AND(MONTH(AA221)=12, DAY(AA221)&lt;&gt;31),  EOMONTH(AA221,0),
AND(MONTH(AA221)=12, DAY(AA221)=31, $AH$14="Not end"),  EDATE(AA220,1),
AND($AH$14="Not end"), EDATE(AA221, 1),
AND($AH$14="End"), EOMONTH(AA221, 1)
)</f>
        <v/>
      </c>
      <c r="AB222" s="75" t="str" cm="1">
        <f t="array" aca="1" ref="AB222" ca="1">_xlfn.IFS(AB221="","",
AND(AB221=last_rou_date), "",
AND($B$3="İllik"),DATE(YEAR(AB221)+1,MONTH(AB221),DAY(AB221) ),
AND($B$3="Aylıq", $AH$14="Not end"), EDATE(AB221,1),
AND($B$3="Aylıq", $AH$14="End"), EOMONTH(AB221,1)
)</f>
        <v/>
      </c>
      <c r="AC222" s="75" t="str" cm="1">
        <f t="array" aca="1" ref="AC222" ca="1">_xlfn.IFS(
AND($AN$14="Not year_end", AC221&gt;last_rou_date), "",
AND($AN$14="Year_end", AC221&gt;=last_rou_date), "",
AND($AN$14="Year_end"), DATE(YEAR(AC221+1), 12, 31),
AND($AN$14="Not year_end", MONTH(AC221)=12, DAY(AC221)=31), DATE(YEAR(AC220)+1, MONTH(AC220), DAY(AC220)),
AND($AN$14="Not year_end", OR(MONTH(AC221)&lt;&gt;12, DAY(AC221)&lt;&gt;31) ), DATE(YEAR(AC221), 12, 31)
)</f>
        <v/>
      </c>
      <c r="AD222" s="75" t="str" cm="1">
        <f t="array" aca="1" ref="AD222" ca="1">_xlfn.IFS(AD221="", "",
AND(AD221=last_rou_date, OR(MONTH(AD221)&lt;&gt;12, DAY(AD221)&lt;&gt;31) ), DATE(YEAR(AD221), 12, 31),
AND(MONTH(AD221)=12, DAY(AD221)=31, AD221&gt;=last_rou_date), "",
AND(MONTH(AD221)=12, DAY(AD221)&lt;&gt;31),  EOMONTH(AD221,0),
AND(MONTH(AD221)=12, DAY(AD221)=31, $AH$14="Not end"),  EDATE(AD220,1),
AND($AH$14="Not end"), EDATE(AD221, 1),
AND($AH$14="End"), EOMONTH(AD221, 1)
)</f>
        <v/>
      </c>
      <c r="AE222" s="68" t="str" cm="1">
        <f t="array" ref="AE222">_xlfn.IFS(W222="", "",
AND(W222&gt;0, W222&lt;=$B$4, $C$2="İllik artım, faiz olaraq", $D$2&gt;0, $B$3="İllik"), $B$5*((1+$D$2)^(W222-1)),
AND(W222&gt;0, W222&lt;=$B$4, $C$2="İllik artım, faiz olaraq", $D$2&gt;0, $B$3="Aylıq"), $B$5*((1+$D$2)^ROUNDDOWN((W222-1)/12,0)),
AND(W222=1, $C$2="Aşağıdakı kimi dəyişir", ), $B$5,
AND(W222&gt;1, W222&lt;=$B$4, $C$2="Aşağıdakı kimi dəyişir"), IFERROR(VLOOKUP(W222, $C$4:$D$7, 2, FALSE), AE221),
AND(W222&gt;0, W222&lt;=$B$4), $B$5,
TRUE,0 )</f>
        <v/>
      </c>
      <c r="AF222" s="76" t="str">
        <f t="shared" ca="1" si="10"/>
        <v/>
      </c>
    </row>
    <row r="223" spans="1:32" x14ac:dyDescent="0.4">
      <c r="A223" s="13" t="str" cm="1">
        <f t="array" aca="1" ref="A223" ca="1">_xlfn.IFS(
AND(SUMIFS(lease_table_interest_accruals, lease_table_dates, A222)&gt;0, COUNTIFS($E$14:E222, "Interest accrual", $A$14:A222, A222)=0),  A222,
AND(SUMIFS(lease_table_payments, lease_table_dates, A222)&gt;0, COUNTIFS($E$14:E222, "Payment", $A$14:A222, A222)=0),  A222,
AND(SUMIFS(rou_table_deprs, rou_table_dates, A222)&gt;0, COUNTIFS($E$14:E222, "Depreciation", $A$14:A222, A222)=0),  A222,
TRUE,  IFERROR(INDEX(rou_table_dates,  MATCH(A222, rou_table_dates)+1, ), "")
)</f>
        <v/>
      </c>
      <c r="B223" s="1" t="str" cm="1">
        <f t="array" aca="1" ref="B223" ca="1">_xlfn.IFS(
AND(E223="Payment", A223=$B$2), $AM$14,
E223="Payment", $AM$15,
E223="Interest accrual", $AM$18,
E223="Depreciation", $AM$17,
TRUE, "")</f>
        <v/>
      </c>
      <c r="C223" s="1" t="str" cm="1">
        <f t="array" aca="1" ref="C223" ca="1">_xlfn.IFS(
E223="Payment", $AM$19,
E223="Interest accrual", $AM$15,
E223="Depreciation", $AM$16,
TRUE, "")</f>
        <v/>
      </c>
      <c r="D223" s="14" t="str" cm="1">
        <f t="array" aca="1" ref="D223" ca="1">_xlfn.IFS(
E223="Payment", _xlfn.XLOOKUP(A223, lease_table_dates, lease_table_payments, 0, 0),
E223="Interest accrual", _xlfn.XLOOKUP(A223, lease_table_dates, lease_table_interest_accruals, 0, 0),
E223="Depreciation", _xlfn.XLOOKUP(A223, rou_table_dates, rou_table_deprs, 0, 0),
TRUE, ""
)</f>
        <v/>
      </c>
      <c r="E223" s="7" t="str" cm="1">
        <f t="array" aca="1" ref="E223" ca="1">_xlfn.IFS(
AND(SUMIFS(lease_table_interest_accruals, lease_table_dates, A223)&gt;0, COUNTIFS($E$14:E222, "Interest accrual", $A$14:A222, A223)=0), "Interest accrual",
AND(SUMIFS(lease_table_payments, lease_table_dates, A223)&gt;0, COUNTIFS($E$14:E222, "Payment", $A$14:A222, A223)=0), "Payment",
AND(SUMIFS(rou_table_deprs, rou_table_dates, A223)&gt;0, COUNTIFS($E$14:E222, "Depreciation", $A$14:A222, A223)=0), "Depreciation",
TRUE,  ""
)</f>
        <v/>
      </c>
      <c r="G223" s="13" t="str" cm="1">
        <f t="array" aca="1" ref="G223" ca="1">_xlfn.IFS(
AND($B$11="Hə", $B$3="İllik"), Z223,
AND($B$11="Hə", $B$3="Aylıq"), AA223,
$B$11="Yox", X223)</f>
        <v/>
      </c>
      <c r="H223" s="14" t="str" cm="1">
        <f t="array" aca="1" ref="H223" ca="1">_xlfn.IFS( G223="", "",
TRUE, ROUND( H222+I223-J223, 2) )</f>
        <v/>
      </c>
      <c r="I223" s="14" t="str" cm="1">
        <f t="array" aca="1" ref="I223" ca="1">_xlfn.IFS(G223="", "",
G223=last_payment_date, (J223-H222),
 TRUE,  -  (H222- H222* (1+$B$6)^ (_xlfn.DAYS(G223,G222)/365) )
)</f>
        <v/>
      </c>
      <c r="J223" s="14" t="str" cm="1">
        <f t="array" aca="1" ref="J223" ca="1">_xlfn.IFS(G223="", "",
TRUE, _xlfn.XLOOKUP(G223,  payment_dates, payments,0,0)
)</f>
        <v/>
      </c>
      <c r="L223" s="2" t="str" cm="1">
        <f t="array" aca="1" ref="L223" ca="1">_xlfn.IFS(
AND($B$11="Hə", $B$3="İllik"), AC223,
AND($B$11="Hə", $B$3="Aylıq"), AD223,
$B$11="Yox", AB223)</f>
        <v/>
      </c>
      <c r="M223" s="14" t="str" cm="1">
        <f t="array" aca="1" ref="M223" ca="1">_xlfn.IFS( L223="", "",
(M222-N223)&lt;=0.5, 0,
TRUE,  M222-N223)</f>
        <v/>
      </c>
      <c r="N223" s="15" t="str" cm="1">
        <f t="array" aca="1" ref="N223" ca="1">_xlfn.IFS(
L223="", "",
TRUE, MIN(M222, ROUND($M$14/ (last_rou_date - $B$2) * (L223-L222), 2) )
)</f>
        <v/>
      </c>
      <c r="P223" s="22" t="str">
        <f t="shared" ca="1" si="9"/>
        <v/>
      </c>
      <c r="Q223" s="14" t="str" cm="1">
        <f t="array" aca="1" ref="Q223" ca="1">_xlfn.IFS(P223="","",
$B$11="Hə", _xlfn.XLOOKUP(DATE(P223, 12, 31), rou_table_dates, rou_table_nbvs,0, 0),
TRUE,  MAX(0, ROUND($M$14 - $M$14/ (last_rou_date - $B$2) * (DATE(P223,12,31) - $B$2), 2) )
)</f>
        <v/>
      </c>
      <c r="R223" s="57" t="str" cm="1">
        <f t="array" aca="1" ref="R223" ca="1">_xlfn.IFS(P223="","",
$B$11="Hə", _xlfn.XLOOKUP(DATE(P223, 12, 31), lease_table_dates, lease_table_balances,0, 0),
TRUE, IFERROR( XNPV($B$6, IF(payment_dates &gt;DATE(P223, 12, 31), payments,  0),  IF(payment_dates &gt;DATE(P223, 12, 31), payment_dates,  DATE(P223, 12, 31))    ),0)
)</f>
        <v/>
      </c>
      <c r="S223" s="14" t="str" cm="1">
        <f t="array" aca="1" ref="S223" ca="1">_xlfn.IFS(P223="","",
TRUE,  MIN( MIN(Q222, $M$14), ROUND($M$14/ (last_rou_date - $B$2) * (DATE(P223,12,31) - MAX($B$2, DATE(P223-1, 12, 31))), 2) )
)</f>
        <v/>
      </c>
      <c r="T223" s="15" t="str" cm="1">
        <f t="array" aca="1" ref="T223" ca="1">_xlfn.IFS(P223="", "",
ISTEXT(R222), R223- (H223 - SUMIFS( lease_table_payments, lease_table_years, P223) -$AG$14 ),
AND(ISNUMBER(R222), R223&lt;&gt;""),   R223- (R222 - SUMIFS( lease_table_payments, lease_table_years, P223) )
)</f>
        <v/>
      </c>
      <c r="U223" s="14"/>
      <c r="V223" s="73">
        <f t="shared" si="11"/>
        <v>210</v>
      </c>
      <c r="W223" s="74" t="str" cm="1">
        <f t="array" ref="W223">_xlfn.IFS(
OR(W222=$B$4, W222=""),"",
TRUE,W222+1
)</f>
        <v/>
      </c>
      <c r="X223" s="75" t="str" cm="1">
        <f t="array" ref="X223">_xlfn.IFS(X222="","",
W223="", "",
AND($B$3="İllik"),DATE(YEAR(X222)+1,MONTH(X222),DAY(X222) ),
AND($B$3="Aylıq", $AH$14="Not end"), EDATE(X222,1),
AND($B$3="Aylıq", $AH$14="End"), EOMONTH(X222,1)
)</f>
        <v/>
      </c>
      <c r="Y223" s="75" t="str" cm="1">
        <f t="array" aca="1" ref="Y223" ca="1">_xlfn.IFS(
AND($B$7="Dövrün əvvəlində", Y222&lt;=last_rou_date), DATE(YEAR(Y222)+1, 12, 31),
AND($B$7="Dövrün sonunda", Y222&lt;=last_payment_date), DATE(YEAR(Y222)+1, 12, 31),
TRUE, ""
)</f>
        <v/>
      </c>
      <c r="Z223" s="75" t="str" cm="1">
        <f t="array" aca="1" ref="Z223" ca="1">_xlfn.IFS(
AND($AN$14="Not year_end", Z222&gt;last_payment_date), "",
AND($AN$14="Year_end", Z222&gt;=last_payment_date), "",
AND($AN$14="Year_end"), DATE(YEAR(Z222+1), 12, 31),
AND($AN$14="Not year_end", MONTH(Z222)=12, DAY(Z222)=31), DATE(YEAR(Z221)+1, MONTH(Z221), DAY(Z221)),
AND($AN$14="Not year_end", OR(MONTH(Z222)&lt;&gt;12, DAY(Z222)&lt;&gt;31) ), DATE(YEAR(Z222), 12, 31)
)</f>
        <v/>
      </c>
      <c r="AA223" s="75" t="str" cm="1">
        <f t="array" aca="1" ref="AA223" ca="1">_xlfn.IFS(AA222="", "",
AND(AA222=last_payment_date, OR(MONTH(AA222)&lt;&gt;12, DAY(AA222)&lt;&gt;31) ), DATE(YEAR(AA222), 12, 31),
AND(MONTH(AA222)=12, DAY(AA222)=31, AA222&gt;=last_payment_date), "",
AND(MONTH(AA222)=12, DAY(AA222)&lt;&gt;31),  EOMONTH(AA222,0),
AND(MONTH(AA222)=12, DAY(AA222)=31, $AH$14="Not end"),  EDATE(AA221,1),
AND($AH$14="Not end"), EDATE(AA222, 1),
AND($AH$14="End"), EOMONTH(AA222, 1)
)</f>
        <v/>
      </c>
      <c r="AB223" s="75" t="str" cm="1">
        <f t="array" aca="1" ref="AB223" ca="1">_xlfn.IFS(AB222="","",
AND(AB222=last_rou_date), "",
AND($B$3="İllik"),DATE(YEAR(AB222)+1,MONTH(AB222),DAY(AB222) ),
AND($B$3="Aylıq", $AH$14="Not end"), EDATE(AB222,1),
AND($B$3="Aylıq", $AH$14="End"), EOMONTH(AB222,1)
)</f>
        <v/>
      </c>
      <c r="AC223" s="75" t="str" cm="1">
        <f t="array" aca="1" ref="AC223" ca="1">_xlfn.IFS(
AND($AN$14="Not year_end", AC222&gt;last_rou_date), "",
AND($AN$14="Year_end", AC222&gt;=last_rou_date), "",
AND($AN$14="Year_end"), DATE(YEAR(AC222+1), 12, 31),
AND($AN$14="Not year_end", MONTH(AC222)=12, DAY(AC222)=31), DATE(YEAR(AC221)+1, MONTH(AC221), DAY(AC221)),
AND($AN$14="Not year_end", OR(MONTH(AC222)&lt;&gt;12, DAY(AC222)&lt;&gt;31) ), DATE(YEAR(AC222), 12, 31)
)</f>
        <v/>
      </c>
      <c r="AD223" s="75" t="str" cm="1">
        <f t="array" aca="1" ref="AD223" ca="1">_xlfn.IFS(AD222="", "",
AND(AD222=last_rou_date, OR(MONTH(AD222)&lt;&gt;12, DAY(AD222)&lt;&gt;31) ), DATE(YEAR(AD222), 12, 31),
AND(MONTH(AD222)=12, DAY(AD222)=31, AD222&gt;=last_rou_date), "",
AND(MONTH(AD222)=12, DAY(AD222)&lt;&gt;31),  EOMONTH(AD222,0),
AND(MONTH(AD222)=12, DAY(AD222)=31, $AH$14="Not end"),  EDATE(AD221,1),
AND($AH$14="Not end"), EDATE(AD222, 1),
AND($AH$14="End"), EOMONTH(AD222, 1)
)</f>
        <v/>
      </c>
      <c r="AE223" s="68" t="str" cm="1">
        <f t="array" ref="AE223">_xlfn.IFS(W223="", "",
AND(W223&gt;0, W223&lt;=$B$4, $C$2="İllik artım, faiz olaraq", $D$2&gt;0, $B$3="İllik"), $B$5*((1+$D$2)^(W223-1)),
AND(W223&gt;0, W223&lt;=$B$4, $C$2="İllik artım, faiz olaraq", $D$2&gt;0, $B$3="Aylıq"), $B$5*((1+$D$2)^ROUNDDOWN((W223-1)/12,0)),
AND(W223=1, $C$2="Aşağıdakı kimi dəyişir", ), $B$5,
AND(W223&gt;1, W223&lt;=$B$4, $C$2="Aşağıdakı kimi dəyişir"), IFERROR(VLOOKUP(W223, $C$4:$D$7, 2, FALSE), AE222),
AND(W223&gt;0, W223&lt;=$B$4), $B$5,
TRUE,0 )</f>
        <v/>
      </c>
      <c r="AF223" s="76" t="str">
        <f t="shared" ca="1" si="10"/>
        <v/>
      </c>
    </row>
    <row r="224" spans="1:32" x14ac:dyDescent="0.4">
      <c r="A224" s="13" t="str" cm="1">
        <f t="array" aca="1" ref="A224" ca="1">_xlfn.IFS(
AND(SUMIFS(lease_table_interest_accruals, lease_table_dates, A223)&gt;0, COUNTIFS($E$14:E223, "Interest accrual", $A$14:A223, A223)=0),  A223,
AND(SUMIFS(lease_table_payments, lease_table_dates, A223)&gt;0, COUNTIFS($E$14:E223, "Payment", $A$14:A223, A223)=0),  A223,
AND(SUMIFS(rou_table_deprs, rou_table_dates, A223)&gt;0, COUNTIFS($E$14:E223, "Depreciation", $A$14:A223, A223)=0),  A223,
TRUE,  IFERROR(INDEX(rou_table_dates,  MATCH(A223, rou_table_dates)+1, ), "")
)</f>
        <v/>
      </c>
      <c r="B224" s="1" t="str" cm="1">
        <f t="array" aca="1" ref="B224" ca="1">_xlfn.IFS(
AND(E224="Payment", A224=$B$2), $AM$14,
E224="Payment", $AM$15,
E224="Interest accrual", $AM$18,
E224="Depreciation", $AM$17,
TRUE, "")</f>
        <v/>
      </c>
      <c r="C224" s="1" t="str" cm="1">
        <f t="array" aca="1" ref="C224" ca="1">_xlfn.IFS(
E224="Payment", $AM$19,
E224="Interest accrual", $AM$15,
E224="Depreciation", $AM$16,
TRUE, "")</f>
        <v/>
      </c>
      <c r="D224" s="14" t="str" cm="1">
        <f t="array" aca="1" ref="D224" ca="1">_xlfn.IFS(
E224="Payment", _xlfn.XLOOKUP(A224, lease_table_dates, lease_table_payments, 0, 0),
E224="Interest accrual", _xlfn.XLOOKUP(A224, lease_table_dates, lease_table_interest_accruals, 0, 0),
E224="Depreciation", _xlfn.XLOOKUP(A224, rou_table_dates, rou_table_deprs, 0, 0),
TRUE, ""
)</f>
        <v/>
      </c>
      <c r="E224" s="7" t="str" cm="1">
        <f t="array" aca="1" ref="E224" ca="1">_xlfn.IFS(
AND(SUMIFS(lease_table_interest_accruals, lease_table_dates, A224)&gt;0, COUNTIFS($E$14:E223, "Interest accrual", $A$14:A223, A224)=0), "Interest accrual",
AND(SUMIFS(lease_table_payments, lease_table_dates, A224)&gt;0, COUNTIFS($E$14:E223, "Payment", $A$14:A223, A224)=0), "Payment",
AND(SUMIFS(rou_table_deprs, rou_table_dates, A224)&gt;0, COUNTIFS($E$14:E223, "Depreciation", $A$14:A223, A224)=0), "Depreciation",
TRUE,  ""
)</f>
        <v/>
      </c>
      <c r="G224" s="13" t="str" cm="1">
        <f t="array" aca="1" ref="G224" ca="1">_xlfn.IFS(
AND($B$11="Hə", $B$3="İllik"), Z224,
AND($B$11="Hə", $B$3="Aylıq"), AA224,
$B$11="Yox", X224)</f>
        <v/>
      </c>
      <c r="H224" s="14" t="str" cm="1">
        <f t="array" aca="1" ref="H224" ca="1">_xlfn.IFS( G224="", "",
TRUE, ROUND( H223+I224-J224, 2) )</f>
        <v/>
      </c>
      <c r="I224" s="14" t="str" cm="1">
        <f t="array" aca="1" ref="I224" ca="1">_xlfn.IFS(G224="", "",
G224=last_payment_date, (J224-H223),
 TRUE,  -  (H223- H223* (1+$B$6)^ (_xlfn.DAYS(G224,G223)/365) )
)</f>
        <v/>
      </c>
      <c r="J224" s="14" t="str" cm="1">
        <f t="array" aca="1" ref="J224" ca="1">_xlfn.IFS(G224="", "",
TRUE, _xlfn.XLOOKUP(G224,  payment_dates, payments,0,0)
)</f>
        <v/>
      </c>
      <c r="L224" s="2" t="str" cm="1">
        <f t="array" aca="1" ref="L224" ca="1">_xlfn.IFS(
AND($B$11="Hə", $B$3="İllik"), AC224,
AND($B$11="Hə", $B$3="Aylıq"), AD224,
$B$11="Yox", AB224)</f>
        <v/>
      </c>
      <c r="M224" s="14" t="str" cm="1">
        <f t="array" aca="1" ref="M224" ca="1">_xlfn.IFS( L224="", "",
(M223-N224)&lt;=0.5, 0,
TRUE,  M223-N224)</f>
        <v/>
      </c>
      <c r="N224" s="15" t="str" cm="1">
        <f t="array" aca="1" ref="N224" ca="1">_xlfn.IFS(
L224="", "",
TRUE, MIN(M223, ROUND($M$14/ (last_rou_date - $B$2) * (L224-L223), 2) )
)</f>
        <v/>
      </c>
      <c r="P224" s="22" t="str">
        <f t="shared" ca="1" si="9"/>
        <v/>
      </c>
      <c r="Q224" s="14" t="str" cm="1">
        <f t="array" aca="1" ref="Q224" ca="1">_xlfn.IFS(P224="","",
$B$11="Hə", _xlfn.XLOOKUP(DATE(P224, 12, 31), rou_table_dates, rou_table_nbvs,0, 0),
TRUE,  MAX(0, ROUND($M$14 - $M$14/ (last_rou_date - $B$2) * (DATE(P224,12,31) - $B$2), 2) )
)</f>
        <v/>
      </c>
      <c r="R224" s="57" t="str" cm="1">
        <f t="array" aca="1" ref="R224" ca="1">_xlfn.IFS(P224="","",
$B$11="Hə", _xlfn.XLOOKUP(DATE(P224, 12, 31), lease_table_dates, lease_table_balances,0, 0),
TRUE, IFERROR( XNPV($B$6, IF(payment_dates &gt;DATE(P224, 12, 31), payments,  0),  IF(payment_dates &gt;DATE(P224, 12, 31), payment_dates,  DATE(P224, 12, 31))    ),0)
)</f>
        <v/>
      </c>
      <c r="S224" s="14" t="str" cm="1">
        <f t="array" aca="1" ref="S224" ca="1">_xlfn.IFS(P224="","",
TRUE,  MIN( MIN(Q223, $M$14), ROUND($M$14/ (last_rou_date - $B$2) * (DATE(P224,12,31) - MAX($B$2, DATE(P224-1, 12, 31))), 2) )
)</f>
        <v/>
      </c>
      <c r="T224" s="15" t="str" cm="1">
        <f t="array" aca="1" ref="T224" ca="1">_xlfn.IFS(P224="", "",
ISTEXT(R223), R224- (H224 - SUMIFS( lease_table_payments, lease_table_years, P224) -$AG$14 ),
AND(ISNUMBER(R223), R224&lt;&gt;""),   R224- (R223 - SUMIFS( lease_table_payments, lease_table_years, P224) )
)</f>
        <v/>
      </c>
      <c r="U224" s="14"/>
      <c r="V224" s="73">
        <f t="shared" si="11"/>
        <v>211</v>
      </c>
      <c r="W224" s="74" t="str" cm="1">
        <f t="array" ref="W224">_xlfn.IFS(
OR(W223=$B$4, W223=""),"",
TRUE,W223+1
)</f>
        <v/>
      </c>
      <c r="X224" s="75" t="str" cm="1">
        <f t="array" ref="X224">_xlfn.IFS(X223="","",
W224="", "",
AND($B$3="İllik"),DATE(YEAR(X223)+1,MONTH(X223),DAY(X223) ),
AND($B$3="Aylıq", $AH$14="Not end"), EDATE(X223,1),
AND($B$3="Aylıq", $AH$14="End"), EOMONTH(X223,1)
)</f>
        <v/>
      </c>
      <c r="Y224" s="75" t="str" cm="1">
        <f t="array" aca="1" ref="Y224" ca="1">_xlfn.IFS(
AND($B$7="Dövrün əvvəlində", Y223&lt;=last_rou_date), DATE(YEAR(Y223)+1, 12, 31),
AND($B$7="Dövrün sonunda", Y223&lt;=last_payment_date), DATE(YEAR(Y223)+1, 12, 31),
TRUE, ""
)</f>
        <v/>
      </c>
      <c r="Z224" s="75" t="str" cm="1">
        <f t="array" aca="1" ref="Z224" ca="1">_xlfn.IFS(
AND($AN$14="Not year_end", Z223&gt;last_payment_date), "",
AND($AN$14="Year_end", Z223&gt;=last_payment_date), "",
AND($AN$14="Year_end"), DATE(YEAR(Z223+1), 12, 31),
AND($AN$14="Not year_end", MONTH(Z223)=12, DAY(Z223)=31), DATE(YEAR(Z222)+1, MONTH(Z222), DAY(Z222)),
AND($AN$14="Not year_end", OR(MONTH(Z223)&lt;&gt;12, DAY(Z223)&lt;&gt;31) ), DATE(YEAR(Z223), 12, 31)
)</f>
        <v/>
      </c>
      <c r="AA224" s="75" t="str" cm="1">
        <f t="array" aca="1" ref="AA224" ca="1">_xlfn.IFS(AA223="", "",
AND(AA223=last_payment_date, OR(MONTH(AA223)&lt;&gt;12, DAY(AA223)&lt;&gt;31) ), DATE(YEAR(AA223), 12, 31),
AND(MONTH(AA223)=12, DAY(AA223)=31, AA223&gt;=last_payment_date), "",
AND(MONTH(AA223)=12, DAY(AA223)&lt;&gt;31),  EOMONTH(AA223,0),
AND(MONTH(AA223)=12, DAY(AA223)=31, $AH$14="Not end"),  EDATE(AA222,1),
AND($AH$14="Not end"), EDATE(AA223, 1),
AND($AH$14="End"), EOMONTH(AA223, 1)
)</f>
        <v/>
      </c>
      <c r="AB224" s="75" t="str" cm="1">
        <f t="array" aca="1" ref="AB224" ca="1">_xlfn.IFS(AB223="","",
AND(AB223=last_rou_date), "",
AND($B$3="İllik"),DATE(YEAR(AB223)+1,MONTH(AB223),DAY(AB223) ),
AND($B$3="Aylıq", $AH$14="Not end"), EDATE(AB223,1),
AND($B$3="Aylıq", $AH$14="End"), EOMONTH(AB223,1)
)</f>
        <v/>
      </c>
      <c r="AC224" s="75" t="str" cm="1">
        <f t="array" aca="1" ref="AC224" ca="1">_xlfn.IFS(
AND($AN$14="Not year_end", AC223&gt;last_rou_date), "",
AND($AN$14="Year_end", AC223&gt;=last_rou_date), "",
AND($AN$14="Year_end"), DATE(YEAR(AC223+1), 12, 31),
AND($AN$14="Not year_end", MONTH(AC223)=12, DAY(AC223)=31), DATE(YEAR(AC222)+1, MONTH(AC222), DAY(AC222)),
AND($AN$14="Not year_end", OR(MONTH(AC223)&lt;&gt;12, DAY(AC223)&lt;&gt;31) ), DATE(YEAR(AC223), 12, 31)
)</f>
        <v/>
      </c>
      <c r="AD224" s="75" t="str" cm="1">
        <f t="array" aca="1" ref="AD224" ca="1">_xlfn.IFS(AD223="", "",
AND(AD223=last_rou_date, OR(MONTH(AD223)&lt;&gt;12, DAY(AD223)&lt;&gt;31) ), DATE(YEAR(AD223), 12, 31),
AND(MONTH(AD223)=12, DAY(AD223)=31, AD223&gt;=last_rou_date), "",
AND(MONTH(AD223)=12, DAY(AD223)&lt;&gt;31),  EOMONTH(AD223,0),
AND(MONTH(AD223)=12, DAY(AD223)=31, $AH$14="Not end"),  EDATE(AD222,1),
AND($AH$14="Not end"), EDATE(AD223, 1),
AND($AH$14="End"), EOMONTH(AD223, 1)
)</f>
        <v/>
      </c>
      <c r="AE224" s="68" t="str" cm="1">
        <f t="array" ref="AE224">_xlfn.IFS(W224="", "",
AND(W224&gt;0, W224&lt;=$B$4, $C$2="İllik artım, faiz olaraq", $D$2&gt;0, $B$3="İllik"), $B$5*((1+$D$2)^(W224-1)),
AND(W224&gt;0, W224&lt;=$B$4, $C$2="İllik artım, faiz olaraq", $D$2&gt;0, $B$3="Aylıq"), $B$5*((1+$D$2)^ROUNDDOWN((W224-1)/12,0)),
AND(W224=1, $C$2="Aşağıdakı kimi dəyişir", ), $B$5,
AND(W224&gt;1, W224&lt;=$B$4, $C$2="Aşağıdakı kimi dəyişir"), IFERROR(VLOOKUP(W224, $C$4:$D$7, 2, FALSE), AE223),
AND(W224&gt;0, W224&lt;=$B$4), $B$5,
TRUE,0 )</f>
        <v/>
      </c>
      <c r="AF224" s="76" t="str">
        <f t="shared" ca="1" si="10"/>
        <v/>
      </c>
    </row>
    <row r="225" spans="1:32" x14ac:dyDescent="0.4">
      <c r="A225" s="13" t="str" cm="1">
        <f t="array" aca="1" ref="A225" ca="1">_xlfn.IFS(
AND(SUMIFS(lease_table_interest_accruals, lease_table_dates, A224)&gt;0, COUNTIFS($E$14:E224, "Interest accrual", $A$14:A224, A224)=0),  A224,
AND(SUMIFS(lease_table_payments, lease_table_dates, A224)&gt;0, COUNTIFS($E$14:E224, "Payment", $A$14:A224, A224)=0),  A224,
AND(SUMIFS(rou_table_deprs, rou_table_dates, A224)&gt;0, COUNTIFS($E$14:E224, "Depreciation", $A$14:A224, A224)=0),  A224,
TRUE,  IFERROR(INDEX(rou_table_dates,  MATCH(A224, rou_table_dates)+1, ), "")
)</f>
        <v/>
      </c>
      <c r="B225" s="1" t="str" cm="1">
        <f t="array" aca="1" ref="B225" ca="1">_xlfn.IFS(
AND(E225="Payment", A225=$B$2), $AM$14,
E225="Payment", $AM$15,
E225="Interest accrual", $AM$18,
E225="Depreciation", $AM$17,
TRUE, "")</f>
        <v/>
      </c>
      <c r="C225" s="1" t="str" cm="1">
        <f t="array" aca="1" ref="C225" ca="1">_xlfn.IFS(
E225="Payment", $AM$19,
E225="Interest accrual", $AM$15,
E225="Depreciation", $AM$16,
TRUE, "")</f>
        <v/>
      </c>
      <c r="D225" s="14" t="str" cm="1">
        <f t="array" aca="1" ref="D225" ca="1">_xlfn.IFS(
E225="Payment", _xlfn.XLOOKUP(A225, lease_table_dates, lease_table_payments, 0, 0),
E225="Interest accrual", _xlfn.XLOOKUP(A225, lease_table_dates, lease_table_interest_accruals, 0, 0),
E225="Depreciation", _xlfn.XLOOKUP(A225, rou_table_dates, rou_table_deprs, 0, 0),
TRUE, ""
)</f>
        <v/>
      </c>
      <c r="E225" s="7" t="str" cm="1">
        <f t="array" aca="1" ref="E225" ca="1">_xlfn.IFS(
AND(SUMIFS(lease_table_interest_accruals, lease_table_dates, A225)&gt;0, COUNTIFS($E$14:E224, "Interest accrual", $A$14:A224, A225)=0), "Interest accrual",
AND(SUMIFS(lease_table_payments, lease_table_dates, A225)&gt;0, COUNTIFS($E$14:E224, "Payment", $A$14:A224, A225)=0), "Payment",
AND(SUMIFS(rou_table_deprs, rou_table_dates, A225)&gt;0, COUNTIFS($E$14:E224, "Depreciation", $A$14:A224, A225)=0), "Depreciation",
TRUE,  ""
)</f>
        <v/>
      </c>
      <c r="G225" s="13" t="str" cm="1">
        <f t="array" aca="1" ref="G225" ca="1">_xlfn.IFS(
AND($B$11="Hə", $B$3="İllik"), Z225,
AND($B$11="Hə", $B$3="Aylıq"), AA225,
$B$11="Yox", X225)</f>
        <v/>
      </c>
      <c r="H225" s="14" t="str" cm="1">
        <f t="array" aca="1" ref="H225" ca="1">_xlfn.IFS( G225="", "",
TRUE, ROUND( H224+I225-J225, 2) )</f>
        <v/>
      </c>
      <c r="I225" s="14" t="str" cm="1">
        <f t="array" aca="1" ref="I225" ca="1">_xlfn.IFS(G225="", "",
G225=last_payment_date, (J225-H224),
 TRUE,  -  (H224- H224* (1+$B$6)^ (_xlfn.DAYS(G225,G224)/365) )
)</f>
        <v/>
      </c>
      <c r="J225" s="14" t="str" cm="1">
        <f t="array" aca="1" ref="J225" ca="1">_xlfn.IFS(G225="", "",
TRUE, _xlfn.XLOOKUP(G225,  payment_dates, payments,0,0)
)</f>
        <v/>
      </c>
      <c r="L225" s="2" t="str" cm="1">
        <f t="array" aca="1" ref="L225" ca="1">_xlfn.IFS(
AND($B$11="Hə", $B$3="İllik"), AC225,
AND($B$11="Hə", $B$3="Aylıq"), AD225,
$B$11="Yox", AB225)</f>
        <v/>
      </c>
      <c r="M225" s="14" t="str" cm="1">
        <f t="array" aca="1" ref="M225" ca="1">_xlfn.IFS( L225="", "",
(M224-N225)&lt;=0.5, 0,
TRUE,  M224-N225)</f>
        <v/>
      </c>
      <c r="N225" s="15" t="str" cm="1">
        <f t="array" aca="1" ref="N225" ca="1">_xlfn.IFS(
L225="", "",
TRUE, MIN(M224, ROUND($M$14/ (last_rou_date - $B$2) * (L225-L224), 2) )
)</f>
        <v/>
      </c>
      <c r="P225" s="22" t="str">
        <f t="shared" ca="1" si="9"/>
        <v/>
      </c>
      <c r="Q225" s="14" t="str" cm="1">
        <f t="array" aca="1" ref="Q225" ca="1">_xlfn.IFS(P225="","",
$B$11="Hə", _xlfn.XLOOKUP(DATE(P225, 12, 31), rou_table_dates, rou_table_nbvs,0, 0),
TRUE,  MAX(0, ROUND($M$14 - $M$14/ (last_rou_date - $B$2) * (DATE(P225,12,31) - $B$2), 2) )
)</f>
        <v/>
      </c>
      <c r="R225" s="57" t="str" cm="1">
        <f t="array" aca="1" ref="R225" ca="1">_xlfn.IFS(P225="","",
$B$11="Hə", _xlfn.XLOOKUP(DATE(P225, 12, 31), lease_table_dates, lease_table_balances,0, 0),
TRUE, IFERROR( XNPV($B$6, IF(payment_dates &gt;DATE(P225, 12, 31), payments,  0),  IF(payment_dates &gt;DATE(P225, 12, 31), payment_dates,  DATE(P225, 12, 31))    ),0)
)</f>
        <v/>
      </c>
      <c r="S225" s="14" t="str" cm="1">
        <f t="array" aca="1" ref="S225" ca="1">_xlfn.IFS(P225="","",
TRUE,  MIN( MIN(Q224, $M$14), ROUND($M$14/ (last_rou_date - $B$2) * (DATE(P225,12,31) - MAX($B$2, DATE(P225-1, 12, 31))), 2) )
)</f>
        <v/>
      </c>
      <c r="T225" s="15" t="str" cm="1">
        <f t="array" aca="1" ref="T225" ca="1">_xlfn.IFS(P225="", "",
ISTEXT(R224), R225- (H225 - SUMIFS( lease_table_payments, lease_table_years, P225) -$AG$14 ),
AND(ISNUMBER(R224), R225&lt;&gt;""),   R225- (R224 - SUMIFS( lease_table_payments, lease_table_years, P225) )
)</f>
        <v/>
      </c>
      <c r="U225" s="14"/>
      <c r="V225" s="73">
        <f t="shared" si="11"/>
        <v>212</v>
      </c>
      <c r="W225" s="74" t="str" cm="1">
        <f t="array" ref="W225">_xlfn.IFS(
OR(W224=$B$4, W224=""),"",
TRUE,W224+1
)</f>
        <v/>
      </c>
      <c r="X225" s="75" t="str" cm="1">
        <f t="array" ref="X225">_xlfn.IFS(X224="","",
W225="", "",
AND($B$3="İllik"),DATE(YEAR(X224)+1,MONTH(X224),DAY(X224) ),
AND($B$3="Aylıq", $AH$14="Not end"), EDATE(X224,1),
AND($B$3="Aylıq", $AH$14="End"), EOMONTH(X224,1)
)</f>
        <v/>
      </c>
      <c r="Y225" s="75" t="str" cm="1">
        <f t="array" aca="1" ref="Y225" ca="1">_xlfn.IFS(
AND($B$7="Dövrün əvvəlində", Y224&lt;=last_rou_date), DATE(YEAR(Y224)+1, 12, 31),
AND($B$7="Dövrün sonunda", Y224&lt;=last_payment_date), DATE(YEAR(Y224)+1, 12, 31),
TRUE, ""
)</f>
        <v/>
      </c>
      <c r="Z225" s="75" t="str" cm="1">
        <f t="array" aca="1" ref="Z225" ca="1">_xlfn.IFS(
AND($AN$14="Not year_end", Z224&gt;last_payment_date), "",
AND($AN$14="Year_end", Z224&gt;=last_payment_date), "",
AND($AN$14="Year_end"), DATE(YEAR(Z224+1), 12, 31),
AND($AN$14="Not year_end", MONTH(Z224)=12, DAY(Z224)=31), DATE(YEAR(Z223)+1, MONTH(Z223), DAY(Z223)),
AND($AN$14="Not year_end", OR(MONTH(Z224)&lt;&gt;12, DAY(Z224)&lt;&gt;31) ), DATE(YEAR(Z224), 12, 31)
)</f>
        <v/>
      </c>
      <c r="AA225" s="75" t="str" cm="1">
        <f t="array" aca="1" ref="AA225" ca="1">_xlfn.IFS(AA224="", "",
AND(AA224=last_payment_date, OR(MONTH(AA224)&lt;&gt;12, DAY(AA224)&lt;&gt;31) ), DATE(YEAR(AA224), 12, 31),
AND(MONTH(AA224)=12, DAY(AA224)=31, AA224&gt;=last_payment_date), "",
AND(MONTH(AA224)=12, DAY(AA224)&lt;&gt;31),  EOMONTH(AA224,0),
AND(MONTH(AA224)=12, DAY(AA224)=31, $AH$14="Not end"),  EDATE(AA223,1),
AND($AH$14="Not end"), EDATE(AA224, 1),
AND($AH$14="End"), EOMONTH(AA224, 1)
)</f>
        <v/>
      </c>
      <c r="AB225" s="75" t="str" cm="1">
        <f t="array" aca="1" ref="AB225" ca="1">_xlfn.IFS(AB224="","",
AND(AB224=last_rou_date), "",
AND($B$3="İllik"),DATE(YEAR(AB224)+1,MONTH(AB224),DAY(AB224) ),
AND($B$3="Aylıq", $AH$14="Not end"), EDATE(AB224,1),
AND($B$3="Aylıq", $AH$14="End"), EOMONTH(AB224,1)
)</f>
        <v/>
      </c>
      <c r="AC225" s="75" t="str" cm="1">
        <f t="array" aca="1" ref="AC225" ca="1">_xlfn.IFS(
AND($AN$14="Not year_end", AC224&gt;last_rou_date), "",
AND($AN$14="Year_end", AC224&gt;=last_rou_date), "",
AND($AN$14="Year_end"), DATE(YEAR(AC224+1), 12, 31),
AND($AN$14="Not year_end", MONTH(AC224)=12, DAY(AC224)=31), DATE(YEAR(AC223)+1, MONTH(AC223), DAY(AC223)),
AND($AN$14="Not year_end", OR(MONTH(AC224)&lt;&gt;12, DAY(AC224)&lt;&gt;31) ), DATE(YEAR(AC224), 12, 31)
)</f>
        <v/>
      </c>
      <c r="AD225" s="75" t="str" cm="1">
        <f t="array" aca="1" ref="AD225" ca="1">_xlfn.IFS(AD224="", "",
AND(AD224=last_rou_date, OR(MONTH(AD224)&lt;&gt;12, DAY(AD224)&lt;&gt;31) ), DATE(YEAR(AD224), 12, 31),
AND(MONTH(AD224)=12, DAY(AD224)=31, AD224&gt;=last_rou_date), "",
AND(MONTH(AD224)=12, DAY(AD224)&lt;&gt;31),  EOMONTH(AD224,0),
AND(MONTH(AD224)=12, DAY(AD224)=31, $AH$14="Not end"),  EDATE(AD223,1),
AND($AH$14="Not end"), EDATE(AD224, 1),
AND($AH$14="End"), EOMONTH(AD224, 1)
)</f>
        <v/>
      </c>
      <c r="AE225" s="68" t="str" cm="1">
        <f t="array" ref="AE225">_xlfn.IFS(W225="", "",
AND(W225&gt;0, W225&lt;=$B$4, $C$2="İllik artım, faiz olaraq", $D$2&gt;0, $B$3="İllik"), $B$5*((1+$D$2)^(W225-1)),
AND(W225&gt;0, W225&lt;=$B$4, $C$2="İllik artım, faiz olaraq", $D$2&gt;0, $B$3="Aylıq"), $B$5*((1+$D$2)^ROUNDDOWN((W225-1)/12,0)),
AND(W225=1, $C$2="Aşağıdakı kimi dəyişir", ), $B$5,
AND(W225&gt;1, W225&lt;=$B$4, $C$2="Aşağıdakı kimi dəyişir"), IFERROR(VLOOKUP(W225, $C$4:$D$7, 2, FALSE), AE224),
AND(W225&gt;0, W225&lt;=$B$4), $B$5,
TRUE,0 )</f>
        <v/>
      </c>
      <c r="AF225" s="76" t="str">
        <f t="shared" ca="1" si="10"/>
        <v/>
      </c>
    </row>
    <row r="226" spans="1:32" x14ac:dyDescent="0.4">
      <c r="A226" s="13" t="str" cm="1">
        <f t="array" aca="1" ref="A226" ca="1">_xlfn.IFS(
AND(SUMIFS(lease_table_interest_accruals, lease_table_dates, A225)&gt;0, COUNTIFS($E$14:E225, "Interest accrual", $A$14:A225, A225)=0),  A225,
AND(SUMIFS(lease_table_payments, lease_table_dates, A225)&gt;0, COUNTIFS($E$14:E225, "Payment", $A$14:A225, A225)=0),  A225,
AND(SUMIFS(rou_table_deprs, rou_table_dates, A225)&gt;0, COUNTIFS($E$14:E225, "Depreciation", $A$14:A225, A225)=0),  A225,
TRUE,  IFERROR(INDEX(rou_table_dates,  MATCH(A225, rou_table_dates)+1, ), "")
)</f>
        <v/>
      </c>
      <c r="B226" s="1" t="str" cm="1">
        <f t="array" aca="1" ref="B226" ca="1">_xlfn.IFS(
AND(E226="Payment", A226=$B$2), $AM$14,
E226="Payment", $AM$15,
E226="Interest accrual", $AM$18,
E226="Depreciation", $AM$17,
TRUE, "")</f>
        <v/>
      </c>
      <c r="C226" s="1" t="str" cm="1">
        <f t="array" aca="1" ref="C226" ca="1">_xlfn.IFS(
E226="Payment", $AM$19,
E226="Interest accrual", $AM$15,
E226="Depreciation", $AM$16,
TRUE, "")</f>
        <v/>
      </c>
      <c r="D226" s="14" t="str" cm="1">
        <f t="array" aca="1" ref="D226" ca="1">_xlfn.IFS(
E226="Payment", _xlfn.XLOOKUP(A226, lease_table_dates, lease_table_payments, 0, 0),
E226="Interest accrual", _xlfn.XLOOKUP(A226, lease_table_dates, lease_table_interest_accruals, 0, 0),
E226="Depreciation", _xlfn.XLOOKUP(A226, rou_table_dates, rou_table_deprs, 0, 0),
TRUE, ""
)</f>
        <v/>
      </c>
      <c r="E226" s="7" t="str" cm="1">
        <f t="array" aca="1" ref="E226" ca="1">_xlfn.IFS(
AND(SUMIFS(lease_table_interest_accruals, lease_table_dates, A226)&gt;0, COUNTIFS($E$14:E225, "Interest accrual", $A$14:A225, A226)=0), "Interest accrual",
AND(SUMIFS(lease_table_payments, lease_table_dates, A226)&gt;0, COUNTIFS($E$14:E225, "Payment", $A$14:A225, A226)=0), "Payment",
AND(SUMIFS(rou_table_deprs, rou_table_dates, A226)&gt;0, COUNTIFS($E$14:E225, "Depreciation", $A$14:A225, A226)=0), "Depreciation",
TRUE,  ""
)</f>
        <v/>
      </c>
      <c r="G226" s="13" t="str" cm="1">
        <f t="array" aca="1" ref="G226" ca="1">_xlfn.IFS(
AND($B$11="Hə", $B$3="İllik"), Z226,
AND($B$11="Hə", $B$3="Aylıq"), AA226,
$B$11="Yox", X226)</f>
        <v/>
      </c>
      <c r="H226" s="14" t="str" cm="1">
        <f t="array" aca="1" ref="H226" ca="1">_xlfn.IFS( G226="", "",
TRUE, ROUND( H225+I226-J226, 2) )</f>
        <v/>
      </c>
      <c r="I226" s="14" t="str" cm="1">
        <f t="array" aca="1" ref="I226" ca="1">_xlfn.IFS(G226="", "",
G226=last_payment_date, (J226-H225),
 TRUE,  -  (H225- H225* (1+$B$6)^ (_xlfn.DAYS(G226,G225)/365) )
)</f>
        <v/>
      </c>
      <c r="J226" s="14" t="str" cm="1">
        <f t="array" aca="1" ref="J226" ca="1">_xlfn.IFS(G226="", "",
TRUE, _xlfn.XLOOKUP(G226,  payment_dates, payments,0,0)
)</f>
        <v/>
      </c>
      <c r="L226" s="2" t="str" cm="1">
        <f t="array" aca="1" ref="L226" ca="1">_xlfn.IFS(
AND($B$11="Hə", $B$3="İllik"), AC226,
AND($B$11="Hə", $B$3="Aylıq"), AD226,
$B$11="Yox", AB226)</f>
        <v/>
      </c>
      <c r="M226" s="14" t="str" cm="1">
        <f t="array" aca="1" ref="M226" ca="1">_xlfn.IFS( L226="", "",
(M225-N226)&lt;=0.5, 0,
TRUE,  M225-N226)</f>
        <v/>
      </c>
      <c r="N226" s="15" t="str" cm="1">
        <f t="array" aca="1" ref="N226" ca="1">_xlfn.IFS(
L226="", "",
TRUE, MIN(M225, ROUND($M$14/ (last_rou_date - $B$2) * (L226-L225), 2) )
)</f>
        <v/>
      </c>
      <c r="P226" s="22" t="str">
        <f t="shared" ca="1" si="9"/>
        <v/>
      </c>
      <c r="Q226" s="14" t="str" cm="1">
        <f t="array" aca="1" ref="Q226" ca="1">_xlfn.IFS(P226="","",
$B$11="Hə", _xlfn.XLOOKUP(DATE(P226, 12, 31), rou_table_dates, rou_table_nbvs,0, 0),
TRUE,  MAX(0, ROUND($M$14 - $M$14/ (last_rou_date - $B$2) * (DATE(P226,12,31) - $B$2), 2) )
)</f>
        <v/>
      </c>
      <c r="R226" s="57" t="str" cm="1">
        <f t="array" aca="1" ref="R226" ca="1">_xlfn.IFS(P226="","",
$B$11="Hə", _xlfn.XLOOKUP(DATE(P226, 12, 31), lease_table_dates, lease_table_balances,0, 0),
TRUE, IFERROR( XNPV($B$6, IF(payment_dates &gt;DATE(P226, 12, 31), payments,  0),  IF(payment_dates &gt;DATE(P226, 12, 31), payment_dates,  DATE(P226, 12, 31))    ),0)
)</f>
        <v/>
      </c>
      <c r="S226" s="14" t="str" cm="1">
        <f t="array" aca="1" ref="S226" ca="1">_xlfn.IFS(P226="","",
TRUE,  MIN( MIN(Q225, $M$14), ROUND($M$14/ (last_rou_date - $B$2) * (DATE(P226,12,31) - MAX($B$2, DATE(P226-1, 12, 31))), 2) )
)</f>
        <v/>
      </c>
      <c r="T226" s="15" t="str" cm="1">
        <f t="array" aca="1" ref="T226" ca="1">_xlfn.IFS(P226="", "",
ISTEXT(R225), R226- (H226 - SUMIFS( lease_table_payments, lease_table_years, P226) -$AG$14 ),
AND(ISNUMBER(R225), R226&lt;&gt;""),   R226- (R225 - SUMIFS( lease_table_payments, lease_table_years, P226) )
)</f>
        <v/>
      </c>
      <c r="U226" s="14"/>
      <c r="V226" s="73">
        <f t="shared" si="11"/>
        <v>213</v>
      </c>
      <c r="W226" s="74" t="str" cm="1">
        <f t="array" ref="W226">_xlfn.IFS(
OR(W225=$B$4, W225=""),"",
TRUE,W225+1
)</f>
        <v/>
      </c>
      <c r="X226" s="75" t="str" cm="1">
        <f t="array" ref="X226">_xlfn.IFS(X225="","",
W226="", "",
AND($B$3="İllik"),DATE(YEAR(X225)+1,MONTH(X225),DAY(X225) ),
AND($B$3="Aylıq", $AH$14="Not end"), EDATE(X225,1),
AND($B$3="Aylıq", $AH$14="End"), EOMONTH(X225,1)
)</f>
        <v/>
      </c>
      <c r="Y226" s="75" t="str" cm="1">
        <f t="array" aca="1" ref="Y226" ca="1">_xlfn.IFS(
AND($B$7="Dövrün əvvəlində", Y225&lt;=last_rou_date), DATE(YEAR(Y225)+1, 12, 31),
AND($B$7="Dövrün sonunda", Y225&lt;=last_payment_date), DATE(YEAR(Y225)+1, 12, 31),
TRUE, ""
)</f>
        <v/>
      </c>
      <c r="Z226" s="75" t="str" cm="1">
        <f t="array" aca="1" ref="Z226" ca="1">_xlfn.IFS(
AND($AN$14="Not year_end", Z225&gt;last_payment_date), "",
AND($AN$14="Year_end", Z225&gt;=last_payment_date), "",
AND($AN$14="Year_end"), DATE(YEAR(Z225+1), 12, 31),
AND($AN$14="Not year_end", MONTH(Z225)=12, DAY(Z225)=31), DATE(YEAR(Z224)+1, MONTH(Z224), DAY(Z224)),
AND($AN$14="Not year_end", OR(MONTH(Z225)&lt;&gt;12, DAY(Z225)&lt;&gt;31) ), DATE(YEAR(Z225), 12, 31)
)</f>
        <v/>
      </c>
      <c r="AA226" s="75" t="str" cm="1">
        <f t="array" aca="1" ref="AA226" ca="1">_xlfn.IFS(AA225="", "",
AND(AA225=last_payment_date, OR(MONTH(AA225)&lt;&gt;12, DAY(AA225)&lt;&gt;31) ), DATE(YEAR(AA225), 12, 31),
AND(MONTH(AA225)=12, DAY(AA225)=31, AA225&gt;=last_payment_date), "",
AND(MONTH(AA225)=12, DAY(AA225)&lt;&gt;31),  EOMONTH(AA225,0),
AND(MONTH(AA225)=12, DAY(AA225)=31, $AH$14="Not end"),  EDATE(AA224,1),
AND($AH$14="Not end"), EDATE(AA225, 1),
AND($AH$14="End"), EOMONTH(AA225, 1)
)</f>
        <v/>
      </c>
      <c r="AB226" s="75" t="str" cm="1">
        <f t="array" aca="1" ref="AB226" ca="1">_xlfn.IFS(AB225="","",
AND(AB225=last_rou_date), "",
AND($B$3="İllik"),DATE(YEAR(AB225)+1,MONTH(AB225),DAY(AB225) ),
AND($B$3="Aylıq", $AH$14="Not end"), EDATE(AB225,1),
AND($B$3="Aylıq", $AH$14="End"), EOMONTH(AB225,1)
)</f>
        <v/>
      </c>
      <c r="AC226" s="75" t="str" cm="1">
        <f t="array" aca="1" ref="AC226" ca="1">_xlfn.IFS(
AND($AN$14="Not year_end", AC225&gt;last_rou_date), "",
AND($AN$14="Year_end", AC225&gt;=last_rou_date), "",
AND($AN$14="Year_end"), DATE(YEAR(AC225+1), 12, 31),
AND($AN$14="Not year_end", MONTH(AC225)=12, DAY(AC225)=31), DATE(YEAR(AC224)+1, MONTH(AC224), DAY(AC224)),
AND($AN$14="Not year_end", OR(MONTH(AC225)&lt;&gt;12, DAY(AC225)&lt;&gt;31) ), DATE(YEAR(AC225), 12, 31)
)</f>
        <v/>
      </c>
      <c r="AD226" s="75" t="str" cm="1">
        <f t="array" aca="1" ref="AD226" ca="1">_xlfn.IFS(AD225="", "",
AND(AD225=last_rou_date, OR(MONTH(AD225)&lt;&gt;12, DAY(AD225)&lt;&gt;31) ), DATE(YEAR(AD225), 12, 31),
AND(MONTH(AD225)=12, DAY(AD225)=31, AD225&gt;=last_rou_date), "",
AND(MONTH(AD225)=12, DAY(AD225)&lt;&gt;31),  EOMONTH(AD225,0),
AND(MONTH(AD225)=12, DAY(AD225)=31, $AH$14="Not end"),  EDATE(AD224,1),
AND($AH$14="Not end"), EDATE(AD225, 1),
AND($AH$14="End"), EOMONTH(AD225, 1)
)</f>
        <v/>
      </c>
      <c r="AE226" s="68" t="str" cm="1">
        <f t="array" ref="AE226">_xlfn.IFS(W226="", "",
AND(W226&gt;0, W226&lt;=$B$4, $C$2="İllik artım, faiz olaraq", $D$2&gt;0, $B$3="İllik"), $B$5*((1+$D$2)^(W226-1)),
AND(W226&gt;0, W226&lt;=$B$4, $C$2="İllik artım, faiz olaraq", $D$2&gt;0, $B$3="Aylıq"), $B$5*((1+$D$2)^ROUNDDOWN((W226-1)/12,0)),
AND(W226=1, $C$2="Aşağıdakı kimi dəyişir", ), $B$5,
AND(W226&gt;1, W226&lt;=$B$4, $C$2="Aşağıdakı kimi dəyişir"), IFERROR(VLOOKUP(W226, $C$4:$D$7, 2, FALSE), AE225),
AND(W226&gt;0, W226&lt;=$B$4), $B$5,
TRUE,0 )</f>
        <v/>
      </c>
      <c r="AF226" s="76" t="str">
        <f t="shared" ca="1" si="10"/>
        <v/>
      </c>
    </row>
    <row r="227" spans="1:32" x14ac:dyDescent="0.4">
      <c r="A227" s="13" t="str" cm="1">
        <f t="array" aca="1" ref="A227" ca="1">_xlfn.IFS(
AND(SUMIFS(lease_table_interest_accruals, lease_table_dates, A226)&gt;0, COUNTIFS($E$14:E226, "Interest accrual", $A$14:A226, A226)=0),  A226,
AND(SUMIFS(lease_table_payments, lease_table_dates, A226)&gt;0, COUNTIFS($E$14:E226, "Payment", $A$14:A226, A226)=0),  A226,
AND(SUMIFS(rou_table_deprs, rou_table_dates, A226)&gt;0, COUNTIFS($E$14:E226, "Depreciation", $A$14:A226, A226)=0),  A226,
TRUE,  IFERROR(INDEX(rou_table_dates,  MATCH(A226, rou_table_dates)+1, ), "")
)</f>
        <v/>
      </c>
      <c r="B227" s="1" t="str" cm="1">
        <f t="array" aca="1" ref="B227" ca="1">_xlfn.IFS(
AND(E227="Payment", A227=$B$2), $AM$14,
E227="Payment", $AM$15,
E227="Interest accrual", $AM$18,
E227="Depreciation", $AM$17,
TRUE, "")</f>
        <v/>
      </c>
      <c r="C227" s="1" t="str" cm="1">
        <f t="array" aca="1" ref="C227" ca="1">_xlfn.IFS(
E227="Payment", $AM$19,
E227="Interest accrual", $AM$15,
E227="Depreciation", $AM$16,
TRUE, "")</f>
        <v/>
      </c>
      <c r="D227" s="14" t="str" cm="1">
        <f t="array" aca="1" ref="D227" ca="1">_xlfn.IFS(
E227="Payment", _xlfn.XLOOKUP(A227, lease_table_dates, lease_table_payments, 0, 0),
E227="Interest accrual", _xlfn.XLOOKUP(A227, lease_table_dates, lease_table_interest_accruals, 0, 0),
E227="Depreciation", _xlfn.XLOOKUP(A227, rou_table_dates, rou_table_deprs, 0, 0),
TRUE, ""
)</f>
        <v/>
      </c>
      <c r="E227" s="7" t="str" cm="1">
        <f t="array" aca="1" ref="E227" ca="1">_xlfn.IFS(
AND(SUMIFS(lease_table_interest_accruals, lease_table_dates, A227)&gt;0, COUNTIFS($E$14:E226, "Interest accrual", $A$14:A226, A227)=0), "Interest accrual",
AND(SUMIFS(lease_table_payments, lease_table_dates, A227)&gt;0, COUNTIFS($E$14:E226, "Payment", $A$14:A226, A227)=0), "Payment",
AND(SUMIFS(rou_table_deprs, rou_table_dates, A227)&gt;0, COUNTIFS($E$14:E226, "Depreciation", $A$14:A226, A227)=0), "Depreciation",
TRUE,  ""
)</f>
        <v/>
      </c>
      <c r="G227" s="13" t="str" cm="1">
        <f t="array" aca="1" ref="G227" ca="1">_xlfn.IFS(
AND($B$11="Hə", $B$3="İllik"), Z227,
AND($B$11="Hə", $B$3="Aylıq"), AA227,
$B$11="Yox", X227)</f>
        <v/>
      </c>
      <c r="H227" s="14" t="str" cm="1">
        <f t="array" aca="1" ref="H227" ca="1">_xlfn.IFS( G227="", "",
TRUE, ROUND( H226+I227-J227, 2) )</f>
        <v/>
      </c>
      <c r="I227" s="14" t="str" cm="1">
        <f t="array" aca="1" ref="I227" ca="1">_xlfn.IFS(G227="", "",
G227=last_payment_date, (J227-H226),
 TRUE,  -  (H226- H226* (1+$B$6)^ (_xlfn.DAYS(G227,G226)/365) )
)</f>
        <v/>
      </c>
      <c r="J227" s="14" t="str" cm="1">
        <f t="array" aca="1" ref="J227" ca="1">_xlfn.IFS(G227="", "",
TRUE, _xlfn.XLOOKUP(G227,  payment_dates, payments,0,0)
)</f>
        <v/>
      </c>
      <c r="L227" s="2" t="str" cm="1">
        <f t="array" aca="1" ref="L227" ca="1">_xlfn.IFS(
AND($B$11="Hə", $B$3="İllik"), AC227,
AND($B$11="Hə", $B$3="Aylıq"), AD227,
$B$11="Yox", AB227)</f>
        <v/>
      </c>
      <c r="M227" s="14" t="str" cm="1">
        <f t="array" aca="1" ref="M227" ca="1">_xlfn.IFS( L227="", "",
(M226-N227)&lt;=0.5, 0,
TRUE,  M226-N227)</f>
        <v/>
      </c>
      <c r="N227" s="15" t="str" cm="1">
        <f t="array" aca="1" ref="N227" ca="1">_xlfn.IFS(
L227="", "",
TRUE, MIN(M226, ROUND($M$14/ (last_rou_date - $B$2) * (L227-L226), 2) )
)</f>
        <v/>
      </c>
      <c r="P227" s="22" t="str">
        <f t="shared" ca="1" si="9"/>
        <v/>
      </c>
      <c r="Q227" s="14" t="str" cm="1">
        <f t="array" aca="1" ref="Q227" ca="1">_xlfn.IFS(P227="","",
$B$11="Hə", _xlfn.XLOOKUP(DATE(P227, 12, 31), rou_table_dates, rou_table_nbvs,0, 0),
TRUE,  MAX(0, ROUND($M$14 - $M$14/ (last_rou_date - $B$2) * (DATE(P227,12,31) - $B$2), 2) )
)</f>
        <v/>
      </c>
      <c r="R227" s="57" t="str" cm="1">
        <f t="array" aca="1" ref="R227" ca="1">_xlfn.IFS(P227="","",
$B$11="Hə", _xlfn.XLOOKUP(DATE(P227, 12, 31), lease_table_dates, lease_table_balances,0, 0),
TRUE, IFERROR( XNPV($B$6, IF(payment_dates &gt;DATE(P227, 12, 31), payments,  0),  IF(payment_dates &gt;DATE(P227, 12, 31), payment_dates,  DATE(P227, 12, 31))    ),0)
)</f>
        <v/>
      </c>
      <c r="S227" s="14" t="str" cm="1">
        <f t="array" aca="1" ref="S227" ca="1">_xlfn.IFS(P227="","",
TRUE,  MIN( MIN(Q226, $M$14), ROUND($M$14/ (last_rou_date - $B$2) * (DATE(P227,12,31) - MAX($B$2, DATE(P227-1, 12, 31))), 2) )
)</f>
        <v/>
      </c>
      <c r="T227" s="15" t="str" cm="1">
        <f t="array" aca="1" ref="T227" ca="1">_xlfn.IFS(P227="", "",
ISTEXT(R226), R227- (H227 - SUMIFS( lease_table_payments, lease_table_years, P227) -$AG$14 ),
AND(ISNUMBER(R226), R227&lt;&gt;""),   R227- (R226 - SUMIFS( lease_table_payments, lease_table_years, P227) )
)</f>
        <v/>
      </c>
      <c r="U227" s="14"/>
      <c r="V227" s="73">
        <f t="shared" si="11"/>
        <v>214</v>
      </c>
      <c r="W227" s="74" t="str" cm="1">
        <f t="array" ref="W227">_xlfn.IFS(
OR(W226=$B$4, W226=""),"",
TRUE,W226+1
)</f>
        <v/>
      </c>
      <c r="X227" s="75" t="str" cm="1">
        <f t="array" ref="X227">_xlfn.IFS(X226="","",
W227="", "",
AND($B$3="İllik"),DATE(YEAR(X226)+1,MONTH(X226),DAY(X226) ),
AND($B$3="Aylıq", $AH$14="Not end"), EDATE(X226,1),
AND($B$3="Aylıq", $AH$14="End"), EOMONTH(X226,1)
)</f>
        <v/>
      </c>
      <c r="Y227" s="75" t="str" cm="1">
        <f t="array" aca="1" ref="Y227" ca="1">_xlfn.IFS(
AND($B$7="Dövrün əvvəlində", Y226&lt;=last_rou_date), DATE(YEAR(Y226)+1, 12, 31),
AND($B$7="Dövrün sonunda", Y226&lt;=last_payment_date), DATE(YEAR(Y226)+1, 12, 31),
TRUE, ""
)</f>
        <v/>
      </c>
      <c r="Z227" s="75" t="str" cm="1">
        <f t="array" aca="1" ref="Z227" ca="1">_xlfn.IFS(
AND($AN$14="Not year_end", Z226&gt;last_payment_date), "",
AND($AN$14="Year_end", Z226&gt;=last_payment_date), "",
AND($AN$14="Year_end"), DATE(YEAR(Z226+1), 12, 31),
AND($AN$14="Not year_end", MONTH(Z226)=12, DAY(Z226)=31), DATE(YEAR(Z225)+1, MONTH(Z225), DAY(Z225)),
AND($AN$14="Not year_end", OR(MONTH(Z226)&lt;&gt;12, DAY(Z226)&lt;&gt;31) ), DATE(YEAR(Z226), 12, 31)
)</f>
        <v/>
      </c>
      <c r="AA227" s="75" t="str" cm="1">
        <f t="array" aca="1" ref="AA227" ca="1">_xlfn.IFS(AA226="", "",
AND(AA226=last_payment_date, OR(MONTH(AA226)&lt;&gt;12, DAY(AA226)&lt;&gt;31) ), DATE(YEAR(AA226), 12, 31),
AND(MONTH(AA226)=12, DAY(AA226)=31, AA226&gt;=last_payment_date), "",
AND(MONTH(AA226)=12, DAY(AA226)&lt;&gt;31),  EOMONTH(AA226,0),
AND(MONTH(AA226)=12, DAY(AA226)=31, $AH$14="Not end"),  EDATE(AA225,1),
AND($AH$14="Not end"), EDATE(AA226, 1),
AND($AH$14="End"), EOMONTH(AA226, 1)
)</f>
        <v/>
      </c>
      <c r="AB227" s="75" t="str" cm="1">
        <f t="array" aca="1" ref="AB227" ca="1">_xlfn.IFS(AB226="","",
AND(AB226=last_rou_date), "",
AND($B$3="İllik"),DATE(YEAR(AB226)+1,MONTH(AB226),DAY(AB226) ),
AND($B$3="Aylıq", $AH$14="Not end"), EDATE(AB226,1),
AND($B$3="Aylıq", $AH$14="End"), EOMONTH(AB226,1)
)</f>
        <v/>
      </c>
      <c r="AC227" s="75" t="str" cm="1">
        <f t="array" aca="1" ref="AC227" ca="1">_xlfn.IFS(
AND($AN$14="Not year_end", AC226&gt;last_rou_date), "",
AND($AN$14="Year_end", AC226&gt;=last_rou_date), "",
AND($AN$14="Year_end"), DATE(YEAR(AC226+1), 12, 31),
AND($AN$14="Not year_end", MONTH(AC226)=12, DAY(AC226)=31), DATE(YEAR(AC225)+1, MONTH(AC225), DAY(AC225)),
AND($AN$14="Not year_end", OR(MONTH(AC226)&lt;&gt;12, DAY(AC226)&lt;&gt;31) ), DATE(YEAR(AC226), 12, 31)
)</f>
        <v/>
      </c>
      <c r="AD227" s="75" t="str" cm="1">
        <f t="array" aca="1" ref="AD227" ca="1">_xlfn.IFS(AD226="", "",
AND(AD226=last_rou_date, OR(MONTH(AD226)&lt;&gt;12, DAY(AD226)&lt;&gt;31) ), DATE(YEAR(AD226), 12, 31),
AND(MONTH(AD226)=12, DAY(AD226)=31, AD226&gt;=last_rou_date), "",
AND(MONTH(AD226)=12, DAY(AD226)&lt;&gt;31),  EOMONTH(AD226,0),
AND(MONTH(AD226)=12, DAY(AD226)=31, $AH$14="Not end"),  EDATE(AD225,1),
AND($AH$14="Not end"), EDATE(AD226, 1),
AND($AH$14="End"), EOMONTH(AD226, 1)
)</f>
        <v/>
      </c>
      <c r="AE227" s="68" t="str" cm="1">
        <f t="array" ref="AE227">_xlfn.IFS(W227="", "",
AND(W227&gt;0, W227&lt;=$B$4, $C$2="İllik artım, faiz olaraq", $D$2&gt;0, $B$3="İllik"), $B$5*((1+$D$2)^(W227-1)),
AND(W227&gt;0, W227&lt;=$B$4, $C$2="İllik artım, faiz olaraq", $D$2&gt;0, $B$3="Aylıq"), $B$5*((1+$D$2)^ROUNDDOWN((W227-1)/12,0)),
AND(W227=1, $C$2="Aşağıdakı kimi dəyişir", ), $B$5,
AND(W227&gt;1, W227&lt;=$B$4, $C$2="Aşağıdakı kimi dəyişir"), IFERROR(VLOOKUP(W227, $C$4:$D$7, 2, FALSE), AE226),
AND(W227&gt;0, W227&lt;=$B$4), $B$5,
TRUE,0 )</f>
        <v/>
      </c>
      <c r="AF227" s="76" t="str">
        <f t="shared" ca="1" si="10"/>
        <v/>
      </c>
    </row>
    <row r="228" spans="1:32" x14ac:dyDescent="0.4">
      <c r="A228" s="13" t="str" cm="1">
        <f t="array" aca="1" ref="A228" ca="1">_xlfn.IFS(
AND(SUMIFS(lease_table_interest_accruals, lease_table_dates, A227)&gt;0, COUNTIFS($E$14:E227, "Interest accrual", $A$14:A227, A227)=0),  A227,
AND(SUMIFS(lease_table_payments, lease_table_dates, A227)&gt;0, COUNTIFS($E$14:E227, "Payment", $A$14:A227, A227)=0),  A227,
AND(SUMIFS(rou_table_deprs, rou_table_dates, A227)&gt;0, COUNTIFS($E$14:E227, "Depreciation", $A$14:A227, A227)=0),  A227,
TRUE,  IFERROR(INDEX(rou_table_dates,  MATCH(A227, rou_table_dates)+1, ), "")
)</f>
        <v/>
      </c>
      <c r="B228" s="1" t="str" cm="1">
        <f t="array" aca="1" ref="B228" ca="1">_xlfn.IFS(
AND(E228="Payment", A228=$B$2), $AM$14,
E228="Payment", $AM$15,
E228="Interest accrual", $AM$18,
E228="Depreciation", $AM$17,
TRUE, "")</f>
        <v/>
      </c>
      <c r="C228" s="1" t="str" cm="1">
        <f t="array" aca="1" ref="C228" ca="1">_xlfn.IFS(
E228="Payment", $AM$19,
E228="Interest accrual", $AM$15,
E228="Depreciation", $AM$16,
TRUE, "")</f>
        <v/>
      </c>
      <c r="D228" s="14" t="str" cm="1">
        <f t="array" aca="1" ref="D228" ca="1">_xlfn.IFS(
E228="Payment", _xlfn.XLOOKUP(A228, lease_table_dates, lease_table_payments, 0, 0),
E228="Interest accrual", _xlfn.XLOOKUP(A228, lease_table_dates, lease_table_interest_accruals, 0, 0),
E228="Depreciation", _xlfn.XLOOKUP(A228, rou_table_dates, rou_table_deprs, 0, 0),
TRUE, ""
)</f>
        <v/>
      </c>
      <c r="E228" s="7" t="str" cm="1">
        <f t="array" aca="1" ref="E228" ca="1">_xlfn.IFS(
AND(SUMIFS(lease_table_interest_accruals, lease_table_dates, A228)&gt;0, COUNTIFS($E$14:E227, "Interest accrual", $A$14:A227, A228)=0), "Interest accrual",
AND(SUMIFS(lease_table_payments, lease_table_dates, A228)&gt;0, COUNTIFS($E$14:E227, "Payment", $A$14:A227, A228)=0), "Payment",
AND(SUMIFS(rou_table_deprs, rou_table_dates, A228)&gt;0, COUNTIFS($E$14:E227, "Depreciation", $A$14:A227, A228)=0), "Depreciation",
TRUE,  ""
)</f>
        <v/>
      </c>
      <c r="G228" s="13" t="str" cm="1">
        <f t="array" aca="1" ref="G228" ca="1">_xlfn.IFS(
AND($B$11="Hə", $B$3="İllik"), Z228,
AND($B$11="Hə", $B$3="Aylıq"), AA228,
$B$11="Yox", X228)</f>
        <v/>
      </c>
      <c r="H228" s="14" t="str" cm="1">
        <f t="array" aca="1" ref="H228" ca="1">_xlfn.IFS( G228="", "",
TRUE, ROUND( H227+I228-J228, 2) )</f>
        <v/>
      </c>
      <c r="I228" s="14" t="str" cm="1">
        <f t="array" aca="1" ref="I228" ca="1">_xlfn.IFS(G228="", "",
G228=last_payment_date, (J228-H227),
 TRUE,  -  (H227- H227* (1+$B$6)^ (_xlfn.DAYS(G228,G227)/365) )
)</f>
        <v/>
      </c>
      <c r="J228" s="14" t="str" cm="1">
        <f t="array" aca="1" ref="J228" ca="1">_xlfn.IFS(G228="", "",
TRUE, _xlfn.XLOOKUP(G228,  payment_dates, payments,0,0)
)</f>
        <v/>
      </c>
      <c r="L228" s="2" t="str" cm="1">
        <f t="array" aca="1" ref="L228" ca="1">_xlfn.IFS(
AND($B$11="Hə", $B$3="İllik"), AC228,
AND($B$11="Hə", $B$3="Aylıq"), AD228,
$B$11="Yox", AB228)</f>
        <v/>
      </c>
      <c r="M228" s="14" t="str" cm="1">
        <f t="array" aca="1" ref="M228" ca="1">_xlfn.IFS( L228="", "",
(M227-N228)&lt;=0.5, 0,
TRUE,  M227-N228)</f>
        <v/>
      </c>
      <c r="N228" s="15" t="str" cm="1">
        <f t="array" aca="1" ref="N228" ca="1">_xlfn.IFS(
L228="", "",
TRUE, MIN(M227, ROUND($M$14/ (last_rou_date - $B$2) * (L228-L227), 2) )
)</f>
        <v/>
      </c>
      <c r="P228" s="22" t="str">
        <f t="shared" ca="1" si="9"/>
        <v/>
      </c>
      <c r="Q228" s="14" t="str" cm="1">
        <f t="array" aca="1" ref="Q228" ca="1">_xlfn.IFS(P228="","",
$B$11="Hə", _xlfn.XLOOKUP(DATE(P228, 12, 31), rou_table_dates, rou_table_nbvs,0, 0),
TRUE,  MAX(0, ROUND($M$14 - $M$14/ (last_rou_date - $B$2) * (DATE(P228,12,31) - $B$2), 2) )
)</f>
        <v/>
      </c>
      <c r="R228" s="57" t="str" cm="1">
        <f t="array" aca="1" ref="R228" ca="1">_xlfn.IFS(P228="","",
$B$11="Hə", _xlfn.XLOOKUP(DATE(P228, 12, 31), lease_table_dates, lease_table_balances,0, 0),
TRUE, IFERROR( XNPV($B$6, IF(payment_dates &gt;DATE(P228, 12, 31), payments,  0),  IF(payment_dates &gt;DATE(P228, 12, 31), payment_dates,  DATE(P228, 12, 31))    ),0)
)</f>
        <v/>
      </c>
      <c r="S228" s="14" t="str" cm="1">
        <f t="array" aca="1" ref="S228" ca="1">_xlfn.IFS(P228="","",
TRUE,  MIN( MIN(Q227, $M$14), ROUND($M$14/ (last_rou_date - $B$2) * (DATE(P228,12,31) - MAX($B$2, DATE(P228-1, 12, 31))), 2) )
)</f>
        <v/>
      </c>
      <c r="T228" s="15" t="str" cm="1">
        <f t="array" aca="1" ref="T228" ca="1">_xlfn.IFS(P228="", "",
ISTEXT(R227), R228- (H228 - SUMIFS( lease_table_payments, lease_table_years, P228) -$AG$14 ),
AND(ISNUMBER(R227), R228&lt;&gt;""),   R228- (R227 - SUMIFS( lease_table_payments, lease_table_years, P228) )
)</f>
        <v/>
      </c>
      <c r="U228" s="14"/>
      <c r="V228" s="73">
        <f t="shared" si="11"/>
        <v>215</v>
      </c>
      <c r="W228" s="74" t="str" cm="1">
        <f t="array" ref="W228">_xlfn.IFS(
OR(W227=$B$4, W227=""),"",
TRUE,W227+1
)</f>
        <v/>
      </c>
      <c r="X228" s="75" t="str" cm="1">
        <f t="array" ref="X228">_xlfn.IFS(X227="","",
W228="", "",
AND($B$3="İllik"),DATE(YEAR(X227)+1,MONTH(X227),DAY(X227) ),
AND($B$3="Aylıq", $AH$14="Not end"), EDATE(X227,1),
AND($B$3="Aylıq", $AH$14="End"), EOMONTH(X227,1)
)</f>
        <v/>
      </c>
      <c r="Y228" s="75" t="str" cm="1">
        <f t="array" aca="1" ref="Y228" ca="1">_xlfn.IFS(
AND($B$7="Dövrün əvvəlində", Y227&lt;=last_rou_date), DATE(YEAR(Y227)+1, 12, 31),
AND($B$7="Dövrün sonunda", Y227&lt;=last_payment_date), DATE(YEAR(Y227)+1, 12, 31),
TRUE, ""
)</f>
        <v/>
      </c>
      <c r="Z228" s="75" t="str" cm="1">
        <f t="array" aca="1" ref="Z228" ca="1">_xlfn.IFS(
AND($AN$14="Not year_end", Z227&gt;last_payment_date), "",
AND($AN$14="Year_end", Z227&gt;=last_payment_date), "",
AND($AN$14="Year_end"), DATE(YEAR(Z227+1), 12, 31),
AND($AN$14="Not year_end", MONTH(Z227)=12, DAY(Z227)=31), DATE(YEAR(Z226)+1, MONTH(Z226), DAY(Z226)),
AND($AN$14="Not year_end", OR(MONTH(Z227)&lt;&gt;12, DAY(Z227)&lt;&gt;31) ), DATE(YEAR(Z227), 12, 31)
)</f>
        <v/>
      </c>
      <c r="AA228" s="75" t="str" cm="1">
        <f t="array" aca="1" ref="AA228" ca="1">_xlfn.IFS(AA227="", "",
AND(AA227=last_payment_date, OR(MONTH(AA227)&lt;&gt;12, DAY(AA227)&lt;&gt;31) ), DATE(YEAR(AA227), 12, 31),
AND(MONTH(AA227)=12, DAY(AA227)=31, AA227&gt;=last_payment_date), "",
AND(MONTH(AA227)=12, DAY(AA227)&lt;&gt;31),  EOMONTH(AA227,0),
AND(MONTH(AA227)=12, DAY(AA227)=31, $AH$14="Not end"),  EDATE(AA226,1),
AND($AH$14="Not end"), EDATE(AA227, 1),
AND($AH$14="End"), EOMONTH(AA227, 1)
)</f>
        <v/>
      </c>
      <c r="AB228" s="75" t="str" cm="1">
        <f t="array" aca="1" ref="AB228" ca="1">_xlfn.IFS(AB227="","",
AND(AB227=last_rou_date), "",
AND($B$3="İllik"),DATE(YEAR(AB227)+1,MONTH(AB227),DAY(AB227) ),
AND($B$3="Aylıq", $AH$14="Not end"), EDATE(AB227,1),
AND($B$3="Aylıq", $AH$14="End"), EOMONTH(AB227,1)
)</f>
        <v/>
      </c>
      <c r="AC228" s="75" t="str" cm="1">
        <f t="array" aca="1" ref="AC228" ca="1">_xlfn.IFS(
AND($AN$14="Not year_end", AC227&gt;last_rou_date), "",
AND($AN$14="Year_end", AC227&gt;=last_rou_date), "",
AND($AN$14="Year_end"), DATE(YEAR(AC227+1), 12, 31),
AND($AN$14="Not year_end", MONTH(AC227)=12, DAY(AC227)=31), DATE(YEAR(AC226)+1, MONTH(AC226), DAY(AC226)),
AND($AN$14="Not year_end", OR(MONTH(AC227)&lt;&gt;12, DAY(AC227)&lt;&gt;31) ), DATE(YEAR(AC227), 12, 31)
)</f>
        <v/>
      </c>
      <c r="AD228" s="75" t="str" cm="1">
        <f t="array" aca="1" ref="AD228" ca="1">_xlfn.IFS(AD227="", "",
AND(AD227=last_rou_date, OR(MONTH(AD227)&lt;&gt;12, DAY(AD227)&lt;&gt;31) ), DATE(YEAR(AD227), 12, 31),
AND(MONTH(AD227)=12, DAY(AD227)=31, AD227&gt;=last_rou_date), "",
AND(MONTH(AD227)=12, DAY(AD227)&lt;&gt;31),  EOMONTH(AD227,0),
AND(MONTH(AD227)=12, DAY(AD227)=31, $AH$14="Not end"),  EDATE(AD226,1),
AND($AH$14="Not end"), EDATE(AD227, 1),
AND($AH$14="End"), EOMONTH(AD227, 1)
)</f>
        <v/>
      </c>
      <c r="AE228" s="68" t="str" cm="1">
        <f t="array" ref="AE228">_xlfn.IFS(W228="", "",
AND(W228&gt;0, W228&lt;=$B$4, $C$2="İllik artım, faiz olaraq", $D$2&gt;0, $B$3="İllik"), $B$5*((1+$D$2)^(W228-1)),
AND(W228&gt;0, W228&lt;=$B$4, $C$2="İllik artım, faiz olaraq", $D$2&gt;0, $B$3="Aylıq"), $B$5*((1+$D$2)^ROUNDDOWN((W228-1)/12,0)),
AND(W228=1, $C$2="Aşağıdakı kimi dəyişir", ), $B$5,
AND(W228&gt;1, W228&lt;=$B$4, $C$2="Aşağıdakı kimi dəyişir"), IFERROR(VLOOKUP(W228, $C$4:$D$7, 2, FALSE), AE227),
AND(W228&gt;0, W228&lt;=$B$4), $B$5,
TRUE,0 )</f>
        <v/>
      </c>
      <c r="AF228" s="76" t="str">
        <f t="shared" ca="1" si="10"/>
        <v/>
      </c>
    </row>
    <row r="229" spans="1:32" x14ac:dyDescent="0.4">
      <c r="A229" s="13" t="str" cm="1">
        <f t="array" aca="1" ref="A229" ca="1">_xlfn.IFS(
AND(SUMIFS(lease_table_interest_accruals, lease_table_dates, A228)&gt;0, COUNTIFS($E$14:E228, "Interest accrual", $A$14:A228, A228)=0),  A228,
AND(SUMIFS(lease_table_payments, lease_table_dates, A228)&gt;0, COUNTIFS($E$14:E228, "Payment", $A$14:A228, A228)=0),  A228,
AND(SUMIFS(rou_table_deprs, rou_table_dates, A228)&gt;0, COUNTIFS($E$14:E228, "Depreciation", $A$14:A228, A228)=0),  A228,
TRUE,  IFERROR(INDEX(rou_table_dates,  MATCH(A228, rou_table_dates)+1, ), "")
)</f>
        <v/>
      </c>
      <c r="B229" s="1" t="str" cm="1">
        <f t="array" aca="1" ref="B229" ca="1">_xlfn.IFS(
AND(E229="Payment", A229=$B$2), $AM$14,
E229="Payment", $AM$15,
E229="Interest accrual", $AM$18,
E229="Depreciation", $AM$17,
TRUE, "")</f>
        <v/>
      </c>
      <c r="C229" s="1" t="str" cm="1">
        <f t="array" aca="1" ref="C229" ca="1">_xlfn.IFS(
E229="Payment", $AM$19,
E229="Interest accrual", $AM$15,
E229="Depreciation", $AM$16,
TRUE, "")</f>
        <v/>
      </c>
      <c r="D229" s="14" t="str" cm="1">
        <f t="array" aca="1" ref="D229" ca="1">_xlfn.IFS(
E229="Payment", _xlfn.XLOOKUP(A229, lease_table_dates, lease_table_payments, 0, 0),
E229="Interest accrual", _xlfn.XLOOKUP(A229, lease_table_dates, lease_table_interest_accruals, 0, 0),
E229="Depreciation", _xlfn.XLOOKUP(A229, rou_table_dates, rou_table_deprs, 0, 0),
TRUE, ""
)</f>
        <v/>
      </c>
      <c r="E229" s="7" t="str" cm="1">
        <f t="array" aca="1" ref="E229" ca="1">_xlfn.IFS(
AND(SUMIFS(lease_table_interest_accruals, lease_table_dates, A229)&gt;0, COUNTIFS($E$14:E228, "Interest accrual", $A$14:A228, A229)=0), "Interest accrual",
AND(SUMIFS(lease_table_payments, lease_table_dates, A229)&gt;0, COUNTIFS($E$14:E228, "Payment", $A$14:A228, A229)=0), "Payment",
AND(SUMIFS(rou_table_deprs, rou_table_dates, A229)&gt;0, COUNTIFS($E$14:E228, "Depreciation", $A$14:A228, A229)=0), "Depreciation",
TRUE,  ""
)</f>
        <v/>
      </c>
      <c r="G229" s="13" t="str" cm="1">
        <f t="array" aca="1" ref="G229" ca="1">_xlfn.IFS(
AND($B$11="Hə", $B$3="İllik"), Z229,
AND($B$11="Hə", $B$3="Aylıq"), AA229,
$B$11="Yox", X229)</f>
        <v/>
      </c>
      <c r="H229" s="14" t="str" cm="1">
        <f t="array" aca="1" ref="H229" ca="1">_xlfn.IFS( G229="", "",
TRUE, ROUND( H228+I229-J229, 2) )</f>
        <v/>
      </c>
      <c r="I229" s="14" t="str" cm="1">
        <f t="array" aca="1" ref="I229" ca="1">_xlfn.IFS(G229="", "",
G229=last_payment_date, (J229-H228),
 TRUE,  -  (H228- H228* (1+$B$6)^ (_xlfn.DAYS(G229,G228)/365) )
)</f>
        <v/>
      </c>
      <c r="J229" s="14" t="str" cm="1">
        <f t="array" aca="1" ref="J229" ca="1">_xlfn.IFS(G229="", "",
TRUE, _xlfn.XLOOKUP(G229,  payment_dates, payments,0,0)
)</f>
        <v/>
      </c>
      <c r="L229" s="2" t="str" cm="1">
        <f t="array" aca="1" ref="L229" ca="1">_xlfn.IFS(
AND($B$11="Hə", $B$3="İllik"), AC229,
AND($B$11="Hə", $B$3="Aylıq"), AD229,
$B$11="Yox", AB229)</f>
        <v/>
      </c>
      <c r="M229" s="14" t="str" cm="1">
        <f t="array" aca="1" ref="M229" ca="1">_xlfn.IFS( L229="", "",
(M228-N229)&lt;=0.5, 0,
TRUE,  M228-N229)</f>
        <v/>
      </c>
      <c r="N229" s="15" t="str" cm="1">
        <f t="array" aca="1" ref="N229" ca="1">_xlfn.IFS(
L229="", "",
TRUE, MIN(M228, ROUND($M$14/ (last_rou_date - $B$2) * (L229-L228), 2) )
)</f>
        <v/>
      </c>
      <c r="P229" s="22" t="str">
        <f t="shared" ca="1" si="9"/>
        <v/>
      </c>
      <c r="Q229" s="14" t="str" cm="1">
        <f t="array" aca="1" ref="Q229" ca="1">_xlfn.IFS(P229="","",
$B$11="Hə", _xlfn.XLOOKUP(DATE(P229, 12, 31), rou_table_dates, rou_table_nbvs,0, 0),
TRUE,  MAX(0, ROUND($M$14 - $M$14/ (last_rou_date - $B$2) * (DATE(P229,12,31) - $B$2), 2) )
)</f>
        <v/>
      </c>
      <c r="R229" s="57" t="str" cm="1">
        <f t="array" aca="1" ref="R229" ca="1">_xlfn.IFS(P229="","",
$B$11="Hə", _xlfn.XLOOKUP(DATE(P229, 12, 31), lease_table_dates, lease_table_balances,0, 0),
TRUE, IFERROR( XNPV($B$6, IF(payment_dates &gt;DATE(P229, 12, 31), payments,  0),  IF(payment_dates &gt;DATE(P229, 12, 31), payment_dates,  DATE(P229, 12, 31))    ),0)
)</f>
        <v/>
      </c>
      <c r="S229" s="14" t="str" cm="1">
        <f t="array" aca="1" ref="S229" ca="1">_xlfn.IFS(P229="","",
TRUE,  MIN( MIN(Q228, $M$14), ROUND($M$14/ (last_rou_date - $B$2) * (DATE(P229,12,31) - MAX($B$2, DATE(P229-1, 12, 31))), 2) )
)</f>
        <v/>
      </c>
      <c r="T229" s="15" t="str" cm="1">
        <f t="array" aca="1" ref="T229" ca="1">_xlfn.IFS(P229="", "",
ISTEXT(R228), R229- (H229 - SUMIFS( lease_table_payments, lease_table_years, P229) -$AG$14 ),
AND(ISNUMBER(R228), R229&lt;&gt;""),   R229- (R228 - SUMIFS( lease_table_payments, lease_table_years, P229) )
)</f>
        <v/>
      </c>
      <c r="U229" s="14"/>
      <c r="V229" s="73">
        <f t="shared" si="11"/>
        <v>216</v>
      </c>
      <c r="W229" s="74" t="str" cm="1">
        <f t="array" ref="W229">_xlfn.IFS(
OR(W228=$B$4, W228=""),"",
TRUE,W228+1
)</f>
        <v/>
      </c>
      <c r="X229" s="75" t="str" cm="1">
        <f t="array" ref="X229">_xlfn.IFS(X228="","",
W229="", "",
AND($B$3="İllik"),DATE(YEAR(X228)+1,MONTH(X228),DAY(X228) ),
AND($B$3="Aylıq", $AH$14="Not end"), EDATE(X228,1),
AND($B$3="Aylıq", $AH$14="End"), EOMONTH(X228,1)
)</f>
        <v/>
      </c>
      <c r="Y229" s="75" t="str" cm="1">
        <f t="array" aca="1" ref="Y229" ca="1">_xlfn.IFS(
AND($B$7="Dövrün əvvəlində", Y228&lt;=last_rou_date), DATE(YEAR(Y228)+1, 12, 31),
AND($B$7="Dövrün sonunda", Y228&lt;=last_payment_date), DATE(YEAR(Y228)+1, 12, 31),
TRUE, ""
)</f>
        <v/>
      </c>
      <c r="Z229" s="75" t="str" cm="1">
        <f t="array" aca="1" ref="Z229" ca="1">_xlfn.IFS(
AND($AN$14="Not year_end", Z228&gt;last_payment_date), "",
AND($AN$14="Year_end", Z228&gt;=last_payment_date), "",
AND($AN$14="Year_end"), DATE(YEAR(Z228+1), 12, 31),
AND($AN$14="Not year_end", MONTH(Z228)=12, DAY(Z228)=31), DATE(YEAR(Z227)+1, MONTH(Z227), DAY(Z227)),
AND($AN$14="Not year_end", OR(MONTH(Z228)&lt;&gt;12, DAY(Z228)&lt;&gt;31) ), DATE(YEAR(Z228), 12, 31)
)</f>
        <v/>
      </c>
      <c r="AA229" s="75" t="str" cm="1">
        <f t="array" aca="1" ref="AA229" ca="1">_xlfn.IFS(AA228="", "",
AND(AA228=last_payment_date, OR(MONTH(AA228)&lt;&gt;12, DAY(AA228)&lt;&gt;31) ), DATE(YEAR(AA228), 12, 31),
AND(MONTH(AA228)=12, DAY(AA228)=31, AA228&gt;=last_payment_date), "",
AND(MONTH(AA228)=12, DAY(AA228)&lt;&gt;31),  EOMONTH(AA228,0),
AND(MONTH(AA228)=12, DAY(AA228)=31, $AH$14="Not end"),  EDATE(AA227,1),
AND($AH$14="Not end"), EDATE(AA228, 1),
AND($AH$14="End"), EOMONTH(AA228, 1)
)</f>
        <v/>
      </c>
      <c r="AB229" s="75" t="str" cm="1">
        <f t="array" aca="1" ref="AB229" ca="1">_xlfn.IFS(AB228="","",
AND(AB228=last_rou_date), "",
AND($B$3="İllik"),DATE(YEAR(AB228)+1,MONTH(AB228),DAY(AB228) ),
AND($B$3="Aylıq", $AH$14="Not end"), EDATE(AB228,1),
AND($B$3="Aylıq", $AH$14="End"), EOMONTH(AB228,1)
)</f>
        <v/>
      </c>
      <c r="AC229" s="75" t="str" cm="1">
        <f t="array" aca="1" ref="AC229" ca="1">_xlfn.IFS(
AND($AN$14="Not year_end", AC228&gt;last_rou_date), "",
AND($AN$14="Year_end", AC228&gt;=last_rou_date), "",
AND($AN$14="Year_end"), DATE(YEAR(AC228+1), 12, 31),
AND($AN$14="Not year_end", MONTH(AC228)=12, DAY(AC228)=31), DATE(YEAR(AC227)+1, MONTH(AC227), DAY(AC227)),
AND($AN$14="Not year_end", OR(MONTH(AC228)&lt;&gt;12, DAY(AC228)&lt;&gt;31) ), DATE(YEAR(AC228), 12, 31)
)</f>
        <v/>
      </c>
      <c r="AD229" s="75" t="str" cm="1">
        <f t="array" aca="1" ref="AD229" ca="1">_xlfn.IFS(AD228="", "",
AND(AD228=last_rou_date, OR(MONTH(AD228)&lt;&gt;12, DAY(AD228)&lt;&gt;31) ), DATE(YEAR(AD228), 12, 31),
AND(MONTH(AD228)=12, DAY(AD228)=31, AD228&gt;=last_rou_date), "",
AND(MONTH(AD228)=12, DAY(AD228)&lt;&gt;31),  EOMONTH(AD228,0),
AND(MONTH(AD228)=12, DAY(AD228)=31, $AH$14="Not end"),  EDATE(AD227,1),
AND($AH$14="Not end"), EDATE(AD228, 1),
AND($AH$14="End"), EOMONTH(AD228, 1)
)</f>
        <v/>
      </c>
      <c r="AE229" s="68" t="str" cm="1">
        <f t="array" ref="AE229">_xlfn.IFS(W229="", "",
AND(W229&gt;0, W229&lt;=$B$4, $C$2="İllik artım, faiz olaraq", $D$2&gt;0, $B$3="İllik"), $B$5*((1+$D$2)^(W229-1)),
AND(W229&gt;0, W229&lt;=$B$4, $C$2="İllik artım, faiz olaraq", $D$2&gt;0, $B$3="Aylıq"), $B$5*((1+$D$2)^ROUNDDOWN((W229-1)/12,0)),
AND(W229=1, $C$2="Aşağıdakı kimi dəyişir", ), $B$5,
AND(W229&gt;1, W229&lt;=$B$4, $C$2="Aşağıdakı kimi dəyişir"), IFERROR(VLOOKUP(W229, $C$4:$D$7, 2, FALSE), AE228),
AND(W229&gt;0, W229&lt;=$B$4), $B$5,
TRUE,0 )</f>
        <v/>
      </c>
      <c r="AF229" s="76" t="str">
        <f t="shared" ca="1" si="10"/>
        <v/>
      </c>
    </row>
    <row r="230" spans="1:32" x14ac:dyDescent="0.4">
      <c r="A230" s="13" t="str" cm="1">
        <f t="array" aca="1" ref="A230" ca="1">_xlfn.IFS(
AND(SUMIFS(lease_table_interest_accruals, lease_table_dates, A229)&gt;0, COUNTIFS($E$14:E229, "Interest accrual", $A$14:A229, A229)=0),  A229,
AND(SUMIFS(lease_table_payments, lease_table_dates, A229)&gt;0, COUNTIFS($E$14:E229, "Payment", $A$14:A229, A229)=0),  A229,
AND(SUMIFS(rou_table_deprs, rou_table_dates, A229)&gt;0, COUNTIFS($E$14:E229, "Depreciation", $A$14:A229, A229)=0),  A229,
TRUE,  IFERROR(INDEX(rou_table_dates,  MATCH(A229, rou_table_dates)+1, ), "")
)</f>
        <v/>
      </c>
      <c r="B230" s="1" t="str" cm="1">
        <f t="array" aca="1" ref="B230" ca="1">_xlfn.IFS(
AND(E230="Payment", A230=$B$2), $AM$14,
E230="Payment", $AM$15,
E230="Interest accrual", $AM$18,
E230="Depreciation", $AM$17,
TRUE, "")</f>
        <v/>
      </c>
      <c r="C230" s="1" t="str" cm="1">
        <f t="array" aca="1" ref="C230" ca="1">_xlfn.IFS(
E230="Payment", $AM$19,
E230="Interest accrual", $AM$15,
E230="Depreciation", $AM$16,
TRUE, "")</f>
        <v/>
      </c>
      <c r="D230" s="14" t="str" cm="1">
        <f t="array" aca="1" ref="D230" ca="1">_xlfn.IFS(
E230="Payment", _xlfn.XLOOKUP(A230, lease_table_dates, lease_table_payments, 0, 0),
E230="Interest accrual", _xlfn.XLOOKUP(A230, lease_table_dates, lease_table_interest_accruals, 0, 0),
E230="Depreciation", _xlfn.XLOOKUP(A230, rou_table_dates, rou_table_deprs, 0, 0),
TRUE, ""
)</f>
        <v/>
      </c>
      <c r="E230" s="7" t="str" cm="1">
        <f t="array" aca="1" ref="E230" ca="1">_xlfn.IFS(
AND(SUMIFS(lease_table_interest_accruals, lease_table_dates, A230)&gt;0, COUNTIFS($E$14:E229, "Interest accrual", $A$14:A229, A230)=0), "Interest accrual",
AND(SUMIFS(lease_table_payments, lease_table_dates, A230)&gt;0, COUNTIFS($E$14:E229, "Payment", $A$14:A229, A230)=0), "Payment",
AND(SUMIFS(rou_table_deprs, rou_table_dates, A230)&gt;0, COUNTIFS($E$14:E229, "Depreciation", $A$14:A229, A230)=0), "Depreciation",
TRUE,  ""
)</f>
        <v/>
      </c>
      <c r="G230" s="13" t="str" cm="1">
        <f t="array" aca="1" ref="G230" ca="1">_xlfn.IFS(
AND($B$11="Hə", $B$3="İllik"), Z230,
AND($B$11="Hə", $B$3="Aylıq"), AA230,
$B$11="Yox", X230)</f>
        <v/>
      </c>
      <c r="H230" s="14" t="str" cm="1">
        <f t="array" aca="1" ref="H230" ca="1">_xlfn.IFS( G230="", "",
TRUE, ROUND( H229+I230-J230, 2) )</f>
        <v/>
      </c>
      <c r="I230" s="14" t="str" cm="1">
        <f t="array" aca="1" ref="I230" ca="1">_xlfn.IFS(G230="", "",
G230=last_payment_date, (J230-H229),
 TRUE,  -  (H229- H229* (1+$B$6)^ (_xlfn.DAYS(G230,G229)/365) )
)</f>
        <v/>
      </c>
      <c r="J230" s="14" t="str" cm="1">
        <f t="array" aca="1" ref="J230" ca="1">_xlfn.IFS(G230="", "",
TRUE, _xlfn.XLOOKUP(G230,  payment_dates, payments,0,0)
)</f>
        <v/>
      </c>
      <c r="L230" s="2" t="str" cm="1">
        <f t="array" aca="1" ref="L230" ca="1">_xlfn.IFS(
AND($B$11="Hə", $B$3="İllik"), AC230,
AND($B$11="Hə", $B$3="Aylıq"), AD230,
$B$11="Yox", AB230)</f>
        <v/>
      </c>
      <c r="M230" s="14" t="str" cm="1">
        <f t="array" aca="1" ref="M230" ca="1">_xlfn.IFS( L230="", "",
(M229-N230)&lt;=0.5, 0,
TRUE,  M229-N230)</f>
        <v/>
      </c>
      <c r="N230" s="15" t="str" cm="1">
        <f t="array" aca="1" ref="N230" ca="1">_xlfn.IFS(
L230="", "",
TRUE, MIN(M229, ROUND($M$14/ (last_rou_date - $B$2) * (L230-L229), 2) )
)</f>
        <v/>
      </c>
      <c r="P230" s="22" t="str">
        <f t="shared" ca="1" si="9"/>
        <v/>
      </c>
      <c r="Q230" s="14" t="str" cm="1">
        <f t="array" aca="1" ref="Q230" ca="1">_xlfn.IFS(P230="","",
$B$11="Hə", _xlfn.XLOOKUP(DATE(P230, 12, 31), rou_table_dates, rou_table_nbvs,0, 0),
TRUE,  MAX(0, ROUND($M$14 - $M$14/ (last_rou_date - $B$2) * (DATE(P230,12,31) - $B$2), 2) )
)</f>
        <v/>
      </c>
      <c r="R230" s="57" t="str" cm="1">
        <f t="array" aca="1" ref="R230" ca="1">_xlfn.IFS(P230="","",
$B$11="Hə", _xlfn.XLOOKUP(DATE(P230, 12, 31), lease_table_dates, lease_table_balances,0, 0),
TRUE, IFERROR( XNPV($B$6, IF(payment_dates &gt;DATE(P230, 12, 31), payments,  0),  IF(payment_dates &gt;DATE(P230, 12, 31), payment_dates,  DATE(P230, 12, 31))    ),0)
)</f>
        <v/>
      </c>
      <c r="S230" s="14" t="str" cm="1">
        <f t="array" aca="1" ref="S230" ca="1">_xlfn.IFS(P230="","",
TRUE,  MIN( MIN(Q229, $M$14), ROUND($M$14/ (last_rou_date - $B$2) * (DATE(P230,12,31) - MAX($B$2, DATE(P230-1, 12, 31))), 2) )
)</f>
        <v/>
      </c>
      <c r="T230" s="15" t="str" cm="1">
        <f t="array" aca="1" ref="T230" ca="1">_xlfn.IFS(P230="", "",
ISTEXT(R229), R230- (H230 - SUMIFS( lease_table_payments, lease_table_years, P230) -$AG$14 ),
AND(ISNUMBER(R229), R230&lt;&gt;""),   R230- (R229 - SUMIFS( lease_table_payments, lease_table_years, P230) )
)</f>
        <v/>
      </c>
      <c r="U230" s="14"/>
      <c r="V230" s="73">
        <f t="shared" si="11"/>
        <v>217</v>
      </c>
      <c r="W230" s="74" t="str" cm="1">
        <f t="array" ref="W230">_xlfn.IFS(
OR(W229=$B$4, W229=""),"",
TRUE,W229+1
)</f>
        <v/>
      </c>
      <c r="X230" s="75" t="str" cm="1">
        <f t="array" ref="X230">_xlfn.IFS(X229="","",
W230="", "",
AND($B$3="İllik"),DATE(YEAR(X229)+1,MONTH(X229),DAY(X229) ),
AND($B$3="Aylıq", $AH$14="Not end"), EDATE(X229,1),
AND($B$3="Aylıq", $AH$14="End"), EOMONTH(X229,1)
)</f>
        <v/>
      </c>
      <c r="Y230" s="75" t="str" cm="1">
        <f t="array" aca="1" ref="Y230" ca="1">_xlfn.IFS(
AND($B$7="Dövrün əvvəlində", Y229&lt;=last_rou_date), DATE(YEAR(Y229)+1, 12, 31),
AND($B$7="Dövrün sonunda", Y229&lt;=last_payment_date), DATE(YEAR(Y229)+1, 12, 31),
TRUE, ""
)</f>
        <v/>
      </c>
      <c r="Z230" s="75" t="str" cm="1">
        <f t="array" aca="1" ref="Z230" ca="1">_xlfn.IFS(
AND($AN$14="Not year_end", Z229&gt;last_payment_date), "",
AND($AN$14="Year_end", Z229&gt;=last_payment_date), "",
AND($AN$14="Year_end"), DATE(YEAR(Z229+1), 12, 31),
AND($AN$14="Not year_end", MONTH(Z229)=12, DAY(Z229)=31), DATE(YEAR(Z228)+1, MONTH(Z228), DAY(Z228)),
AND($AN$14="Not year_end", OR(MONTH(Z229)&lt;&gt;12, DAY(Z229)&lt;&gt;31) ), DATE(YEAR(Z229), 12, 31)
)</f>
        <v/>
      </c>
      <c r="AA230" s="75" t="str" cm="1">
        <f t="array" aca="1" ref="AA230" ca="1">_xlfn.IFS(AA229="", "",
AND(AA229=last_payment_date, OR(MONTH(AA229)&lt;&gt;12, DAY(AA229)&lt;&gt;31) ), DATE(YEAR(AA229), 12, 31),
AND(MONTH(AA229)=12, DAY(AA229)=31, AA229&gt;=last_payment_date), "",
AND(MONTH(AA229)=12, DAY(AA229)&lt;&gt;31),  EOMONTH(AA229,0),
AND(MONTH(AA229)=12, DAY(AA229)=31, $AH$14="Not end"),  EDATE(AA228,1),
AND($AH$14="Not end"), EDATE(AA229, 1),
AND($AH$14="End"), EOMONTH(AA229, 1)
)</f>
        <v/>
      </c>
      <c r="AB230" s="75" t="str" cm="1">
        <f t="array" aca="1" ref="AB230" ca="1">_xlfn.IFS(AB229="","",
AND(AB229=last_rou_date), "",
AND($B$3="İllik"),DATE(YEAR(AB229)+1,MONTH(AB229),DAY(AB229) ),
AND($B$3="Aylıq", $AH$14="Not end"), EDATE(AB229,1),
AND($B$3="Aylıq", $AH$14="End"), EOMONTH(AB229,1)
)</f>
        <v/>
      </c>
      <c r="AC230" s="75" t="str" cm="1">
        <f t="array" aca="1" ref="AC230" ca="1">_xlfn.IFS(
AND($AN$14="Not year_end", AC229&gt;last_rou_date), "",
AND($AN$14="Year_end", AC229&gt;=last_rou_date), "",
AND($AN$14="Year_end"), DATE(YEAR(AC229+1), 12, 31),
AND($AN$14="Not year_end", MONTH(AC229)=12, DAY(AC229)=31), DATE(YEAR(AC228)+1, MONTH(AC228), DAY(AC228)),
AND($AN$14="Not year_end", OR(MONTH(AC229)&lt;&gt;12, DAY(AC229)&lt;&gt;31) ), DATE(YEAR(AC229), 12, 31)
)</f>
        <v/>
      </c>
      <c r="AD230" s="75" t="str" cm="1">
        <f t="array" aca="1" ref="AD230" ca="1">_xlfn.IFS(AD229="", "",
AND(AD229=last_rou_date, OR(MONTH(AD229)&lt;&gt;12, DAY(AD229)&lt;&gt;31) ), DATE(YEAR(AD229), 12, 31),
AND(MONTH(AD229)=12, DAY(AD229)=31, AD229&gt;=last_rou_date), "",
AND(MONTH(AD229)=12, DAY(AD229)&lt;&gt;31),  EOMONTH(AD229,0),
AND(MONTH(AD229)=12, DAY(AD229)=31, $AH$14="Not end"),  EDATE(AD228,1),
AND($AH$14="Not end"), EDATE(AD229, 1),
AND($AH$14="End"), EOMONTH(AD229, 1)
)</f>
        <v/>
      </c>
      <c r="AE230" s="68" t="str" cm="1">
        <f t="array" ref="AE230">_xlfn.IFS(W230="", "",
AND(W230&gt;0, W230&lt;=$B$4, $C$2="İllik artım, faiz olaraq", $D$2&gt;0, $B$3="İllik"), $B$5*((1+$D$2)^(W230-1)),
AND(W230&gt;0, W230&lt;=$B$4, $C$2="İllik artım, faiz olaraq", $D$2&gt;0, $B$3="Aylıq"), $B$5*((1+$D$2)^ROUNDDOWN((W230-1)/12,0)),
AND(W230=1, $C$2="Aşağıdakı kimi dəyişir", ), $B$5,
AND(W230&gt;1, W230&lt;=$B$4, $C$2="Aşağıdakı kimi dəyişir"), IFERROR(VLOOKUP(W230, $C$4:$D$7, 2, FALSE), AE229),
AND(W230&gt;0, W230&lt;=$B$4), $B$5,
TRUE,0 )</f>
        <v/>
      </c>
      <c r="AF230" s="76" t="str">
        <f t="shared" ca="1" si="10"/>
        <v/>
      </c>
    </row>
    <row r="231" spans="1:32" x14ac:dyDescent="0.4">
      <c r="A231" s="13" t="str" cm="1">
        <f t="array" aca="1" ref="A231" ca="1">_xlfn.IFS(
AND(SUMIFS(lease_table_interest_accruals, lease_table_dates, A230)&gt;0, COUNTIFS($E$14:E230, "Interest accrual", $A$14:A230, A230)=0),  A230,
AND(SUMIFS(lease_table_payments, lease_table_dates, A230)&gt;0, COUNTIFS($E$14:E230, "Payment", $A$14:A230, A230)=0),  A230,
AND(SUMIFS(rou_table_deprs, rou_table_dates, A230)&gt;0, COUNTIFS($E$14:E230, "Depreciation", $A$14:A230, A230)=0),  A230,
TRUE,  IFERROR(INDEX(rou_table_dates,  MATCH(A230, rou_table_dates)+1, ), "")
)</f>
        <v/>
      </c>
      <c r="B231" s="1" t="str" cm="1">
        <f t="array" aca="1" ref="B231" ca="1">_xlfn.IFS(
AND(E231="Payment", A231=$B$2), $AM$14,
E231="Payment", $AM$15,
E231="Interest accrual", $AM$18,
E231="Depreciation", $AM$17,
TRUE, "")</f>
        <v/>
      </c>
      <c r="C231" s="1" t="str" cm="1">
        <f t="array" aca="1" ref="C231" ca="1">_xlfn.IFS(
E231="Payment", $AM$19,
E231="Interest accrual", $AM$15,
E231="Depreciation", $AM$16,
TRUE, "")</f>
        <v/>
      </c>
      <c r="D231" s="14" t="str" cm="1">
        <f t="array" aca="1" ref="D231" ca="1">_xlfn.IFS(
E231="Payment", _xlfn.XLOOKUP(A231, lease_table_dates, lease_table_payments, 0, 0),
E231="Interest accrual", _xlfn.XLOOKUP(A231, lease_table_dates, lease_table_interest_accruals, 0, 0),
E231="Depreciation", _xlfn.XLOOKUP(A231, rou_table_dates, rou_table_deprs, 0, 0),
TRUE, ""
)</f>
        <v/>
      </c>
      <c r="E231" s="7" t="str" cm="1">
        <f t="array" aca="1" ref="E231" ca="1">_xlfn.IFS(
AND(SUMIFS(lease_table_interest_accruals, lease_table_dates, A231)&gt;0, COUNTIFS($E$14:E230, "Interest accrual", $A$14:A230, A231)=0), "Interest accrual",
AND(SUMIFS(lease_table_payments, lease_table_dates, A231)&gt;0, COUNTIFS($E$14:E230, "Payment", $A$14:A230, A231)=0), "Payment",
AND(SUMIFS(rou_table_deprs, rou_table_dates, A231)&gt;0, COUNTIFS($E$14:E230, "Depreciation", $A$14:A230, A231)=0), "Depreciation",
TRUE,  ""
)</f>
        <v/>
      </c>
      <c r="G231" s="13" t="str" cm="1">
        <f t="array" aca="1" ref="G231" ca="1">_xlfn.IFS(
AND($B$11="Hə", $B$3="İllik"), Z231,
AND($B$11="Hə", $B$3="Aylıq"), AA231,
$B$11="Yox", X231)</f>
        <v/>
      </c>
      <c r="H231" s="14" t="str" cm="1">
        <f t="array" aca="1" ref="H231" ca="1">_xlfn.IFS( G231="", "",
TRUE, ROUND( H230+I231-J231, 2) )</f>
        <v/>
      </c>
      <c r="I231" s="14" t="str" cm="1">
        <f t="array" aca="1" ref="I231" ca="1">_xlfn.IFS(G231="", "",
G231=last_payment_date, (J231-H230),
 TRUE,  -  (H230- H230* (1+$B$6)^ (_xlfn.DAYS(G231,G230)/365) )
)</f>
        <v/>
      </c>
      <c r="J231" s="14" t="str" cm="1">
        <f t="array" aca="1" ref="J231" ca="1">_xlfn.IFS(G231="", "",
TRUE, _xlfn.XLOOKUP(G231,  payment_dates, payments,0,0)
)</f>
        <v/>
      </c>
      <c r="L231" s="2" t="str" cm="1">
        <f t="array" aca="1" ref="L231" ca="1">_xlfn.IFS(
AND($B$11="Hə", $B$3="İllik"), AC231,
AND($B$11="Hə", $B$3="Aylıq"), AD231,
$B$11="Yox", AB231)</f>
        <v/>
      </c>
      <c r="M231" s="14" t="str" cm="1">
        <f t="array" aca="1" ref="M231" ca="1">_xlfn.IFS( L231="", "",
(M230-N231)&lt;=0.5, 0,
TRUE,  M230-N231)</f>
        <v/>
      </c>
      <c r="N231" s="15" t="str" cm="1">
        <f t="array" aca="1" ref="N231" ca="1">_xlfn.IFS(
L231="", "",
TRUE, MIN(M230, ROUND($M$14/ (last_rou_date - $B$2) * (L231-L230), 2) )
)</f>
        <v/>
      </c>
      <c r="P231" s="22" t="str">
        <f t="shared" ca="1" si="9"/>
        <v/>
      </c>
      <c r="Q231" s="14" t="str" cm="1">
        <f t="array" aca="1" ref="Q231" ca="1">_xlfn.IFS(P231="","",
$B$11="Hə", _xlfn.XLOOKUP(DATE(P231, 12, 31), rou_table_dates, rou_table_nbvs,0, 0),
TRUE,  MAX(0, ROUND($M$14 - $M$14/ (last_rou_date - $B$2) * (DATE(P231,12,31) - $B$2), 2) )
)</f>
        <v/>
      </c>
      <c r="R231" s="57" t="str" cm="1">
        <f t="array" aca="1" ref="R231" ca="1">_xlfn.IFS(P231="","",
$B$11="Hə", _xlfn.XLOOKUP(DATE(P231, 12, 31), lease_table_dates, lease_table_balances,0, 0),
TRUE, IFERROR( XNPV($B$6, IF(payment_dates &gt;DATE(P231, 12, 31), payments,  0),  IF(payment_dates &gt;DATE(P231, 12, 31), payment_dates,  DATE(P231, 12, 31))    ),0)
)</f>
        <v/>
      </c>
      <c r="S231" s="14" t="str" cm="1">
        <f t="array" aca="1" ref="S231" ca="1">_xlfn.IFS(P231="","",
TRUE,  MIN( MIN(Q230, $M$14), ROUND($M$14/ (last_rou_date - $B$2) * (DATE(P231,12,31) - MAX($B$2, DATE(P231-1, 12, 31))), 2) )
)</f>
        <v/>
      </c>
      <c r="T231" s="15" t="str" cm="1">
        <f t="array" aca="1" ref="T231" ca="1">_xlfn.IFS(P231="", "",
ISTEXT(R230), R231- (H231 - SUMIFS( lease_table_payments, lease_table_years, P231) -$AG$14 ),
AND(ISNUMBER(R230), R231&lt;&gt;""),   R231- (R230 - SUMIFS( lease_table_payments, lease_table_years, P231) )
)</f>
        <v/>
      </c>
      <c r="U231" s="14"/>
      <c r="V231" s="73">
        <f t="shared" si="11"/>
        <v>218</v>
      </c>
      <c r="W231" s="74" t="str" cm="1">
        <f t="array" ref="W231">_xlfn.IFS(
OR(W230=$B$4, W230=""),"",
TRUE,W230+1
)</f>
        <v/>
      </c>
      <c r="X231" s="75" t="str" cm="1">
        <f t="array" ref="X231">_xlfn.IFS(X230="","",
W231="", "",
AND($B$3="İllik"),DATE(YEAR(X230)+1,MONTH(X230),DAY(X230) ),
AND($B$3="Aylıq", $AH$14="Not end"), EDATE(X230,1),
AND($B$3="Aylıq", $AH$14="End"), EOMONTH(X230,1)
)</f>
        <v/>
      </c>
      <c r="Y231" s="75" t="str" cm="1">
        <f t="array" aca="1" ref="Y231" ca="1">_xlfn.IFS(
AND($B$7="Dövrün əvvəlində", Y230&lt;=last_rou_date), DATE(YEAR(Y230)+1, 12, 31),
AND($B$7="Dövrün sonunda", Y230&lt;=last_payment_date), DATE(YEAR(Y230)+1, 12, 31),
TRUE, ""
)</f>
        <v/>
      </c>
      <c r="Z231" s="75" t="str" cm="1">
        <f t="array" aca="1" ref="Z231" ca="1">_xlfn.IFS(
AND($AN$14="Not year_end", Z230&gt;last_payment_date), "",
AND($AN$14="Year_end", Z230&gt;=last_payment_date), "",
AND($AN$14="Year_end"), DATE(YEAR(Z230+1), 12, 31),
AND($AN$14="Not year_end", MONTH(Z230)=12, DAY(Z230)=31), DATE(YEAR(Z229)+1, MONTH(Z229), DAY(Z229)),
AND($AN$14="Not year_end", OR(MONTH(Z230)&lt;&gt;12, DAY(Z230)&lt;&gt;31) ), DATE(YEAR(Z230), 12, 31)
)</f>
        <v/>
      </c>
      <c r="AA231" s="75" t="str" cm="1">
        <f t="array" aca="1" ref="AA231" ca="1">_xlfn.IFS(AA230="", "",
AND(AA230=last_payment_date, OR(MONTH(AA230)&lt;&gt;12, DAY(AA230)&lt;&gt;31) ), DATE(YEAR(AA230), 12, 31),
AND(MONTH(AA230)=12, DAY(AA230)=31, AA230&gt;=last_payment_date), "",
AND(MONTH(AA230)=12, DAY(AA230)&lt;&gt;31),  EOMONTH(AA230,0),
AND(MONTH(AA230)=12, DAY(AA230)=31, $AH$14="Not end"),  EDATE(AA229,1),
AND($AH$14="Not end"), EDATE(AA230, 1),
AND($AH$14="End"), EOMONTH(AA230, 1)
)</f>
        <v/>
      </c>
      <c r="AB231" s="75" t="str" cm="1">
        <f t="array" aca="1" ref="AB231" ca="1">_xlfn.IFS(AB230="","",
AND(AB230=last_rou_date), "",
AND($B$3="İllik"),DATE(YEAR(AB230)+1,MONTH(AB230),DAY(AB230) ),
AND($B$3="Aylıq", $AH$14="Not end"), EDATE(AB230,1),
AND($B$3="Aylıq", $AH$14="End"), EOMONTH(AB230,1)
)</f>
        <v/>
      </c>
      <c r="AC231" s="75" t="str" cm="1">
        <f t="array" aca="1" ref="AC231" ca="1">_xlfn.IFS(
AND($AN$14="Not year_end", AC230&gt;last_rou_date), "",
AND($AN$14="Year_end", AC230&gt;=last_rou_date), "",
AND($AN$14="Year_end"), DATE(YEAR(AC230+1), 12, 31),
AND($AN$14="Not year_end", MONTH(AC230)=12, DAY(AC230)=31), DATE(YEAR(AC229)+1, MONTH(AC229), DAY(AC229)),
AND($AN$14="Not year_end", OR(MONTH(AC230)&lt;&gt;12, DAY(AC230)&lt;&gt;31) ), DATE(YEAR(AC230), 12, 31)
)</f>
        <v/>
      </c>
      <c r="AD231" s="75" t="str" cm="1">
        <f t="array" aca="1" ref="AD231" ca="1">_xlfn.IFS(AD230="", "",
AND(AD230=last_rou_date, OR(MONTH(AD230)&lt;&gt;12, DAY(AD230)&lt;&gt;31) ), DATE(YEAR(AD230), 12, 31),
AND(MONTH(AD230)=12, DAY(AD230)=31, AD230&gt;=last_rou_date), "",
AND(MONTH(AD230)=12, DAY(AD230)&lt;&gt;31),  EOMONTH(AD230,0),
AND(MONTH(AD230)=12, DAY(AD230)=31, $AH$14="Not end"),  EDATE(AD229,1),
AND($AH$14="Not end"), EDATE(AD230, 1),
AND($AH$14="End"), EOMONTH(AD230, 1)
)</f>
        <v/>
      </c>
      <c r="AE231" s="68" t="str" cm="1">
        <f t="array" ref="AE231">_xlfn.IFS(W231="", "",
AND(W231&gt;0, W231&lt;=$B$4, $C$2="İllik artım, faiz olaraq", $D$2&gt;0, $B$3="İllik"), $B$5*((1+$D$2)^(W231-1)),
AND(W231&gt;0, W231&lt;=$B$4, $C$2="İllik artım, faiz olaraq", $D$2&gt;0, $B$3="Aylıq"), $B$5*((1+$D$2)^ROUNDDOWN((W231-1)/12,0)),
AND(W231=1, $C$2="Aşağıdakı kimi dəyişir", ), $B$5,
AND(W231&gt;1, W231&lt;=$B$4, $C$2="Aşağıdakı kimi dəyişir"), IFERROR(VLOOKUP(W231, $C$4:$D$7, 2, FALSE), AE230),
AND(W231&gt;0, W231&lt;=$B$4), $B$5,
TRUE,0 )</f>
        <v/>
      </c>
      <c r="AF231" s="76" t="str">
        <f t="shared" ca="1" si="10"/>
        <v/>
      </c>
    </row>
    <row r="232" spans="1:32" x14ac:dyDescent="0.4">
      <c r="A232" s="13" t="str" cm="1">
        <f t="array" aca="1" ref="A232" ca="1">_xlfn.IFS(
AND(SUMIFS(lease_table_interest_accruals, lease_table_dates, A231)&gt;0, COUNTIFS($E$14:E231, "Interest accrual", $A$14:A231, A231)=0),  A231,
AND(SUMIFS(lease_table_payments, lease_table_dates, A231)&gt;0, COUNTIFS($E$14:E231, "Payment", $A$14:A231, A231)=0),  A231,
AND(SUMIFS(rou_table_deprs, rou_table_dates, A231)&gt;0, COUNTIFS($E$14:E231, "Depreciation", $A$14:A231, A231)=0),  A231,
TRUE,  IFERROR(INDEX(rou_table_dates,  MATCH(A231, rou_table_dates)+1, ), "")
)</f>
        <v/>
      </c>
      <c r="B232" s="1" t="str" cm="1">
        <f t="array" aca="1" ref="B232" ca="1">_xlfn.IFS(
AND(E232="Payment", A232=$B$2), $AM$14,
E232="Payment", $AM$15,
E232="Interest accrual", $AM$18,
E232="Depreciation", $AM$17,
TRUE, "")</f>
        <v/>
      </c>
      <c r="C232" s="1" t="str" cm="1">
        <f t="array" aca="1" ref="C232" ca="1">_xlfn.IFS(
E232="Payment", $AM$19,
E232="Interest accrual", $AM$15,
E232="Depreciation", $AM$16,
TRUE, "")</f>
        <v/>
      </c>
      <c r="D232" s="14" t="str" cm="1">
        <f t="array" aca="1" ref="D232" ca="1">_xlfn.IFS(
E232="Payment", _xlfn.XLOOKUP(A232, lease_table_dates, lease_table_payments, 0, 0),
E232="Interest accrual", _xlfn.XLOOKUP(A232, lease_table_dates, lease_table_interest_accruals, 0, 0),
E232="Depreciation", _xlfn.XLOOKUP(A232, rou_table_dates, rou_table_deprs, 0, 0),
TRUE, ""
)</f>
        <v/>
      </c>
      <c r="E232" s="7" t="str" cm="1">
        <f t="array" aca="1" ref="E232" ca="1">_xlfn.IFS(
AND(SUMIFS(lease_table_interest_accruals, lease_table_dates, A232)&gt;0, COUNTIFS($E$14:E231, "Interest accrual", $A$14:A231, A232)=0), "Interest accrual",
AND(SUMIFS(lease_table_payments, lease_table_dates, A232)&gt;0, COUNTIFS($E$14:E231, "Payment", $A$14:A231, A232)=0), "Payment",
AND(SUMIFS(rou_table_deprs, rou_table_dates, A232)&gt;0, COUNTIFS($E$14:E231, "Depreciation", $A$14:A231, A232)=0), "Depreciation",
TRUE,  ""
)</f>
        <v/>
      </c>
      <c r="G232" s="13" t="str" cm="1">
        <f t="array" aca="1" ref="G232" ca="1">_xlfn.IFS(
AND($B$11="Hə", $B$3="İllik"), Z232,
AND($B$11="Hə", $B$3="Aylıq"), AA232,
$B$11="Yox", X232)</f>
        <v/>
      </c>
      <c r="H232" s="14" t="str" cm="1">
        <f t="array" aca="1" ref="H232" ca="1">_xlfn.IFS( G232="", "",
TRUE, ROUND( H231+I232-J232, 2) )</f>
        <v/>
      </c>
      <c r="I232" s="14" t="str" cm="1">
        <f t="array" aca="1" ref="I232" ca="1">_xlfn.IFS(G232="", "",
G232=last_payment_date, (J232-H231),
 TRUE,  -  (H231- H231* (1+$B$6)^ (_xlfn.DAYS(G232,G231)/365) )
)</f>
        <v/>
      </c>
      <c r="J232" s="14" t="str" cm="1">
        <f t="array" aca="1" ref="J232" ca="1">_xlfn.IFS(G232="", "",
TRUE, _xlfn.XLOOKUP(G232,  payment_dates, payments,0,0)
)</f>
        <v/>
      </c>
      <c r="L232" s="2" t="str" cm="1">
        <f t="array" aca="1" ref="L232" ca="1">_xlfn.IFS(
AND($B$11="Hə", $B$3="İllik"), AC232,
AND($B$11="Hə", $B$3="Aylıq"), AD232,
$B$11="Yox", AB232)</f>
        <v/>
      </c>
      <c r="M232" s="14" t="str" cm="1">
        <f t="array" aca="1" ref="M232" ca="1">_xlfn.IFS( L232="", "",
(M231-N232)&lt;=0.5, 0,
TRUE,  M231-N232)</f>
        <v/>
      </c>
      <c r="N232" s="15" t="str" cm="1">
        <f t="array" aca="1" ref="N232" ca="1">_xlfn.IFS(
L232="", "",
TRUE, MIN(M231, ROUND($M$14/ (last_rou_date - $B$2) * (L232-L231), 2) )
)</f>
        <v/>
      </c>
      <c r="P232" s="22" t="str">
        <f t="shared" ca="1" si="9"/>
        <v/>
      </c>
      <c r="Q232" s="14" t="str" cm="1">
        <f t="array" aca="1" ref="Q232" ca="1">_xlfn.IFS(P232="","",
$B$11="Hə", _xlfn.XLOOKUP(DATE(P232, 12, 31), rou_table_dates, rou_table_nbvs,0, 0),
TRUE,  MAX(0, ROUND($M$14 - $M$14/ (last_rou_date - $B$2) * (DATE(P232,12,31) - $B$2), 2) )
)</f>
        <v/>
      </c>
      <c r="R232" s="57" t="str" cm="1">
        <f t="array" aca="1" ref="R232" ca="1">_xlfn.IFS(P232="","",
$B$11="Hə", _xlfn.XLOOKUP(DATE(P232, 12, 31), lease_table_dates, lease_table_balances,0, 0),
TRUE, IFERROR( XNPV($B$6, IF(payment_dates &gt;DATE(P232, 12, 31), payments,  0),  IF(payment_dates &gt;DATE(P232, 12, 31), payment_dates,  DATE(P232, 12, 31))    ),0)
)</f>
        <v/>
      </c>
      <c r="S232" s="14" t="str" cm="1">
        <f t="array" aca="1" ref="S232" ca="1">_xlfn.IFS(P232="","",
TRUE,  MIN( MIN(Q231, $M$14), ROUND($M$14/ (last_rou_date - $B$2) * (DATE(P232,12,31) - MAX($B$2, DATE(P232-1, 12, 31))), 2) )
)</f>
        <v/>
      </c>
      <c r="T232" s="15" t="str" cm="1">
        <f t="array" aca="1" ref="T232" ca="1">_xlfn.IFS(P232="", "",
ISTEXT(R231), R232- (H232 - SUMIFS( lease_table_payments, lease_table_years, P232) -$AG$14 ),
AND(ISNUMBER(R231), R232&lt;&gt;""),   R232- (R231 - SUMIFS( lease_table_payments, lease_table_years, P232) )
)</f>
        <v/>
      </c>
      <c r="U232" s="14"/>
      <c r="V232" s="73">
        <f t="shared" si="11"/>
        <v>219</v>
      </c>
      <c r="W232" s="74" t="str" cm="1">
        <f t="array" ref="W232">_xlfn.IFS(
OR(W231=$B$4, W231=""),"",
TRUE,W231+1
)</f>
        <v/>
      </c>
      <c r="X232" s="75" t="str" cm="1">
        <f t="array" ref="X232">_xlfn.IFS(X231="","",
W232="", "",
AND($B$3="İllik"),DATE(YEAR(X231)+1,MONTH(X231),DAY(X231) ),
AND($B$3="Aylıq", $AH$14="Not end"), EDATE(X231,1),
AND($B$3="Aylıq", $AH$14="End"), EOMONTH(X231,1)
)</f>
        <v/>
      </c>
      <c r="Y232" s="75" t="str" cm="1">
        <f t="array" aca="1" ref="Y232" ca="1">_xlfn.IFS(
AND($B$7="Dövrün əvvəlində", Y231&lt;=last_rou_date), DATE(YEAR(Y231)+1, 12, 31),
AND($B$7="Dövrün sonunda", Y231&lt;=last_payment_date), DATE(YEAR(Y231)+1, 12, 31),
TRUE, ""
)</f>
        <v/>
      </c>
      <c r="Z232" s="75" t="str" cm="1">
        <f t="array" aca="1" ref="Z232" ca="1">_xlfn.IFS(
AND($AN$14="Not year_end", Z231&gt;last_payment_date), "",
AND($AN$14="Year_end", Z231&gt;=last_payment_date), "",
AND($AN$14="Year_end"), DATE(YEAR(Z231+1), 12, 31),
AND($AN$14="Not year_end", MONTH(Z231)=12, DAY(Z231)=31), DATE(YEAR(Z230)+1, MONTH(Z230), DAY(Z230)),
AND($AN$14="Not year_end", OR(MONTH(Z231)&lt;&gt;12, DAY(Z231)&lt;&gt;31) ), DATE(YEAR(Z231), 12, 31)
)</f>
        <v/>
      </c>
      <c r="AA232" s="75" t="str" cm="1">
        <f t="array" aca="1" ref="AA232" ca="1">_xlfn.IFS(AA231="", "",
AND(AA231=last_payment_date, OR(MONTH(AA231)&lt;&gt;12, DAY(AA231)&lt;&gt;31) ), DATE(YEAR(AA231), 12, 31),
AND(MONTH(AA231)=12, DAY(AA231)=31, AA231&gt;=last_payment_date), "",
AND(MONTH(AA231)=12, DAY(AA231)&lt;&gt;31),  EOMONTH(AA231,0),
AND(MONTH(AA231)=12, DAY(AA231)=31, $AH$14="Not end"),  EDATE(AA230,1),
AND($AH$14="Not end"), EDATE(AA231, 1),
AND($AH$14="End"), EOMONTH(AA231, 1)
)</f>
        <v/>
      </c>
      <c r="AB232" s="75" t="str" cm="1">
        <f t="array" aca="1" ref="AB232" ca="1">_xlfn.IFS(AB231="","",
AND(AB231=last_rou_date), "",
AND($B$3="İllik"),DATE(YEAR(AB231)+1,MONTH(AB231),DAY(AB231) ),
AND($B$3="Aylıq", $AH$14="Not end"), EDATE(AB231,1),
AND($B$3="Aylıq", $AH$14="End"), EOMONTH(AB231,1)
)</f>
        <v/>
      </c>
      <c r="AC232" s="75" t="str" cm="1">
        <f t="array" aca="1" ref="AC232" ca="1">_xlfn.IFS(
AND($AN$14="Not year_end", AC231&gt;last_rou_date), "",
AND($AN$14="Year_end", AC231&gt;=last_rou_date), "",
AND($AN$14="Year_end"), DATE(YEAR(AC231+1), 12, 31),
AND($AN$14="Not year_end", MONTH(AC231)=12, DAY(AC231)=31), DATE(YEAR(AC230)+1, MONTH(AC230), DAY(AC230)),
AND($AN$14="Not year_end", OR(MONTH(AC231)&lt;&gt;12, DAY(AC231)&lt;&gt;31) ), DATE(YEAR(AC231), 12, 31)
)</f>
        <v/>
      </c>
      <c r="AD232" s="75" t="str" cm="1">
        <f t="array" aca="1" ref="AD232" ca="1">_xlfn.IFS(AD231="", "",
AND(AD231=last_rou_date, OR(MONTH(AD231)&lt;&gt;12, DAY(AD231)&lt;&gt;31) ), DATE(YEAR(AD231), 12, 31),
AND(MONTH(AD231)=12, DAY(AD231)=31, AD231&gt;=last_rou_date), "",
AND(MONTH(AD231)=12, DAY(AD231)&lt;&gt;31),  EOMONTH(AD231,0),
AND(MONTH(AD231)=12, DAY(AD231)=31, $AH$14="Not end"),  EDATE(AD230,1),
AND($AH$14="Not end"), EDATE(AD231, 1),
AND($AH$14="End"), EOMONTH(AD231, 1)
)</f>
        <v/>
      </c>
      <c r="AE232" s="68" t="str" cm="1">
        <f t="array" ref="AE232">_xlfn.IFS(W232="", "",
AND(W232&gt;0, W232&lt;=$B$4, $C$2="İllik artım, faiz olaraq", $D$2&gt;0, $B$3="İllik"), $B$5*((1+$D$2)^(W232-1)),
AND(W232&gt;0, W232&lt;=$B$4, $C$2="İllik artım, faiz olaraq", $D$2&gt;0, $B$3="Aylıq"), $B$5*((1+$D$2)^ROUNDDOWN((W232-1)/12,0)),
AND(W232=1, $C$2="Aşağıdakı kimi dəyişir", ), $B$5,
AND(W232&gt;1, W232&lt;=$B$4, $C$2="Aşağıdakı kimi dəyişir"), IFERROR(VLOOKUP(W232, $C$4:$D$7, 2, FALSE), AE231),
AND(W232&gt;0, W232&lt;=$B$4), $B$5,
TRUE,0 )</f>
        <v/>
      </c>
      <c r="AF232" s="76" t="str">
        <f t="shared" ca="1" si="10"/>
        <v/>
      </c>
    </row>
    <row r="233" spans="1:32" x14ac:dyDescent="0.4">
      <c r="A233" s="13" t="str" cm="1">
        <f t="array" aca="1" ref="A233" ca="1">_xlfn.IFS(
AND(SUMIFS(lease_table_interest_accruals, lease_table_dates, A232)&gt;0, COUNTIFS($E$14:E232, "Interest accrual", $A$14:A232, A232)=0),  A232,
AND(SUMIFS(lease_table_payments, lease_table_dates, A232)&gt;0, COUNTIFS($E$14:E232, "Payment", $A$14:A232, A232)=0),  A232,
AND(SUMIFS(rou_table_deprs, rou_table_dates, A232)&gt;0, COUNTIFS($E$14:E232, "Depreciation", $A$14:A232, A232)=0),  A232,
TRUE,  IFERROR(INDEX(rou_table_dates,  MATCH(A232, rou_table_dates)+1, ), "")
)</f>
        <v/>
      </c>
      <c r="B233" s="1" t="str" cm="1">
        <f t="array" aca="1" ref="B233" ca="1">_xlfn.IFS(
AND(E233="Payment", A233=$B$2), $AM$14,
E233="Payment", $AM$15,
E233="Interest accrual", $AM$18,
E233="Depreciation", $AM$17,
TRUE, "")</f>
        <v/>
      </c>
      <c r="C233" s="1" t="str" cm="1">
        <f t="array" aca="1" ref="C233" ca="1">_xlfn.IFS(
E233="Payment", $AM$19,
E233="Interest accrual", $AM$15,
E233="Depreciation", $AM$16,
TRUE, "")</f>
        <v/>
      </c>
      <c r="D233" s="14" t="str" cm="1">
        <f t="array" aca="1" ref="D233" ca="1">_xlfn.IFS(
E233="Payment", _xlfn.XLOOKUP(A233, lease_table_dates, lease_table_payments, 0, 0),
E233="Interest accrual", _xlfn.XLOOKUP(A233, lease_table_dates, lease_table_interest_accruals, 0, 0),
E233="Depreciation", _xlfn.XLOOKUP(A233, rou_table_dates, rou_table_deprs, 0, 0),
TRUE, ""
)</f>
        <v/>
      </c>
      <c r="E233" s="7" t="str" cm="1">
        <f t="array" aca="1" ref="E233" ca="1">_xlfn.IFS(
AND(SUMIFS(lease_table_interest_accruals, lease_table_dates, A233)&gt;0, COUNTIFS($E$14:E232, "Interest accrual", $A$14:A232, A233)=0), "Interest accrual",
AND(SUMIFS(lease_table_payments, lease_table_dates, A233)&gt;0, COUNTIFS($E$14:E232, "Payment", $A$14:A232, A233)=0), "Payment",
AND(SUMIFS(rou_table_deprs, rou_table_dates, A233)&gt;0, COUNTIFS($E$14:E232, "Depreciation", $A$14:A232, A233)=0), "Depreciation",
TRUE,  ""
)</f>
        <v/>
      </c>
      <c r="G233" s="13" t="str" cm="1">
        <f t="array" aca="1" ref="G233" ca="1">_xlfn.IFS(
AND($B$11="Hə", $B$3="İllik"), Z233,
AND($B$11="Hə", $B$3="Aylıq"), AA233,
$B$11="Yox", X233)</f>
        <v/>
      </c>
      <c r="H233" s="14" t="str" cm="1">
        <f t="array" aca="1" ref="H233" ca="1">_xlfn.IFS( G233="", "",
TRUE, ROUND( H232+I233-J233, 2) )</f>
        <v/>
      </c>
      <c r="I233" s="14" t="str" cm="1">
        <f t="array" aca="1" ref="I233" ca="1">_xlfn.IFS(G233="", "",
G233=last_payment_date, (J233-H232),
 TRUE,  -  (H232- H232* (1+$B$6)^ (_xlfn.DAYS(G233,G232)/365) )
)</f>
        <v/>
      </c>
      <c r="J233" s="14" t="str" cm="1">
        <f t="array" aca="1" ref="J233" ca="1">_xlfn.IFS(G233="", "",
TRUE, _xlfn.XLOOKUP(G233,  payment_dates, payments,0,0)
)</f>
        <v/>
      </c>
      <c r="L233" s="2" t="str" cm="1">
        <f t="array" aca="1" ref="L233" ca="1">_xlfn.IFS(
AND($B$11="Hə", $B$3="İllik"), AC233,
AND($B$11="Hə", $B$3="Aylıq"), AD233,
$B$11="Yox", AB233)</f>
        <v/>
      </c>
      <c r="M233" s="14" t="str" cm="1">
        <f t="array" aca="1" ref="M233" ca="1">_xlfn.IFS( L233="", "",
(M232-N233)&lt;=0.5, 0,
TRUE,  M232-N233)</f>
        <v/>
      </c>
      <c r="N233" s="15" t="str" cm="1">
        <f t="array" aca="1" ref="N233" ca="1">_xlfn.IFS(
L233="", "",
TRUE, MIN(M232, ROUND($M$14/ (last_rou_date - $B$2) * (L233-L232), 2) )
)</f>
        <v/>
      </c>
      <c r="P233" s="22" t="str">
        <f t="shared" ca="1" si="9"/>
        <v/>
      </c>
      <c r="Q233" s="14" t="str" cm="1">
        <f t="array" aca="1" ref="Q233" ca="1">_xlfn.IFS(P233="","",
$B$11="Hə", _xlfn.XLOOKUP(DATE(P233, 12, 31), rou_table_dates, rou_table_nbvs,0, 0),
TRUE,  MAX(0, ROUND($M$14 - $M$14/ (last_rou_date - $B$2) * (DATE(P233,12,31) - $B$2), 2) )
)</f>
        <v/>
      </c>
      <c r="R233" s="57" t="str" cm="1">
        <f t="array" aca="1" ref="R233" ca="1">_xlfn.IFS(P233="","",
$B$11="Hə", _xlfn.XLOOKUP(DATE(P233, 12, 31), lease_table_dates, lease_table_balances,0, 0),
TRUE, IFERROR( XNPV($B$6, IF(payment_dates &gt;DATE(P233, 12, 31), payments,  0),  IF(payment_dates &gt;DATE(P233, 12, 31), payment_dates,  DATE(P233, 12, 31))    ),0)
)</f>
        <v/>
      </c>
      <c r="S233" s="14" t="str" cm="1">
        <f t="array" aca="1" ref="S233" ca="1">_xlfn.IFS(P233="","",
TRUE,  MIN( MIN(Q232, $M$14), ROUND($M$14/ (last_rou_date - $B$2) * (DATE(P233,12,31) - MAX($B$2, DATE(P233-1, 12, 31))), 2) )
)</f>
        <v/>
      </c>
      <c r="T233" s="15" t="str" cm="1">
        <f t="array" aca="1" ref="T233" ca="1">_xlfn.IFS(P233="", "",
ISTEXT(R232), R233- (H233 - SUMIFS( lease_table_payments, lease_table_years, P233) -$AG$14 ),
AND(ISNUMBER(R232), R233&lt;&gt;""),   R233- (R232 - SUMIFS( lease_table_payments, lease_table_years, P233) )
)</f>
        <v/>
      </c>
      <c r="U233" s="14"/>
      <c r="V233" s="73">
        <f t="shared" si="11"/>
        <v>220</v>
      </c>
      <c r="W233" s="74" t="str" cm="1">
        <f t="array" ref="W233">_xlfn.IFS(
OR(W232=$B$4, W232=""),"",
TRUE,W232+1
)</f>
        <v/>
      </c>
      <c r="X233" s="75" t="str" cm="1">
        <f t="array" ref="X233">_xlfn.IFS(X232="","",
W233="", "",
AND($B$3="İllik"),DATE(YEAR(X232)+1,MONTH(X232),DAY(X232) ),
AND($B$3="Aylıq", $AH$14="Not end"), EDATE(X232,1),
AND($B$3="Aylıq", $AH$14="End"), EOMONTH(X232,1)
)</f>
        <v/>
      </c>
      <c r="Y233" s="75" t="str" cm="1">
        <f t="array" aca="1" ref="Y233" ca="1">_xlfn.IFS(
AND($B$7="Dövrün əvvəlində", Y232&lt;=last_rou_date), DATE(YEAR(Y232)+1, 12, 31),
AND($B$7="Dövrün sonunda", Y232&lt;=last_payment_date), DATE(YEAR(Y232)+1, 12, 31),
TRUE, ""
)</f>
        <v/>
      </c>
      <c r="Z233" s="75" t="str" cm="1">
        <f t="array" aca="1" ref="Z233" ca="1">_xlfn.IFS(
AND($AN$14="Not year_end", Z232&gt;last_payment_date), "",
AND($AN$14="Year_end", Z232&gt;=last_payment_date), "",
AND($AN$14="Year_end"), DATE(YEAR(Z232+1), 12, 31),
AND($AN$14="Not year_end", MONTH(Z232)=12, DAY(Z232)=31), DATE(YEAR(Z231)+1, MONTH(Z231), DAY(Z231)),
AND($AN$14="Not year_end", OR(MONTH(Z232)&lt;&gt;12, DAY(Z232)&lt;&gt;31) ), DATE(YEAR(Z232), 12, 31)
)</f>
        <v/>
      </c>
      <c r="AA233" s="75" t="str" cm="1">
        <f t="array" aca="1" ref="AA233" ca="1">_xlfn.IFS(AA232="", "",
AND(AA232=last_payment_date, OR(MONTH(AA232)&lt;&gt;12, DAY(AA232)&lt;&gt;31) ), DATE(YEAR(AA232), 12, 31),
AND(MONTH(AA232)=12, DAY(AA232)=31, AA232&gt;=last_payment_date), "",
AND(MONTH(AA232)=12, DAY(AA232)&lt;&gt;31),  EOMONTH(AA232,0),
AND(MONTH(AA232)=12, DAY(AA232)=31, $AH$14="Not end"),  EDATE(AA231,1),
AND($AH$14="Not end"), EDATE(AA232, 1),
AND($AH$14="End"), EOMONTH(AA232, 1)
)</f>
        <v/>
      </c>
      <c r="AB233" s="75" t="str" cm="1">
        <f t="array" aca="1" ref="AB233" ca="1">_xlfn.IFS(AB232="","",
AND(AB232=last_rou_date), "",
AND($B$3="İllik"),DATE(YEAR(AB232)+1,MONTH(AB232),DAY(AB232) ),
AND($B$3="Aylıq", $AH$14="Not end"), EDATE(AB232,1),
AND($B$3="Aylıq", $AH$14="End"), EOMONTH(AB232,1)
)</f>
        <v/>
      </c>
      <c r="AC233" s="75" t="str" cm="1">
        <f t="array" aca="1" ref="AC233" ca="1">_xlfn.IFS(
AND($AN$14="Not year_end", AC232&gt;last_rou_date), "",
AND($AN$14="Year_end", AC232&gt;=last_rou_date), "",
AND($AN$14="Year_end"), DATE(YEAR(AC232+1), 12, 31),
AND($AN$14="Not year_end", MONTH(AC232)=12, DAY(AC232)=31), DATE(YEAR(AC231)+1, MONTH(AC231), DAY(AC231)),
AND($AN$14="Not year_end", OR(MONTH(AC232)&lt;&gt;12, DAY(AC232)&lt;&gt;31) ), DATE(YEAR(AC232), 12, 31)
)</f>
        <v/>
      </c>
      <c r="AD233" s="75" t="str" cm="1">
        <f t="array" aca="1" ref="AD233" ca="1">_xlfn.IFS(AD232="", "",
AND(AD232=last_rou_date, OR(MONTH(AD232)&lt;&gt;12, DAY(AD232)&lt;&gt;31) ), DATE(YEAR(AD232), 12, 31),
AND(MONTH(AD232)=12, DAY(AD232)=31, AD232&gt;=last_rou_date), "",
AND(MONTH(AD232)=12, DAY(AD232)&lt;&gt;31),  EOMONTH(AD232,0),
AND(MONTH(AD232)=12, DAY(AD232)=31, $AH$14="Not end"),  EDATE(AD231,1),
AND($AH$14="Not end"), EDATE(AD232, 1),
AND($AH$14="End"), EOMONTH(AD232, 1)
)</f>
        <v/>
      </c>
      <c r="AE233" s="68" t="str" cm="1">
        <f t="array" ref="AE233">_xlfn.IFS(W233="", "",
AND(W233&gt;0, W233&lt;=$B$4, $C$2="İllik artım, faiz olaraq", $D$2&gt;0, $B$3="İllik"), $B$5*((1+$D$2)^(W233-1)),
AND(W233&gt;0, W233&lt;=$B$4, $C$2="İllik artım, faiz olaraq", $D$2&gt;0, $B$3="Aylıq"), $B$5*((1+$D$2)^ROUNDDOWN((W233-1)/12,0)),
AND(W233=1, $C$2="Aşağıdakı kimi dəyişir", ), $B$5,
AND(W233&gt;1, W233&lt;=$B$4, $C$2="Aşağıdakı kimi dəyişir"), IFERROR(VLOOKUP(W233, $C$4:$D$7, 2, FALSE), AE232),
AND(W233&gt;0, W233&lt;=$B$4), $B$5,
TRUE,0 )</f>
        <v/>
      </c>
      <c r="AF233" s="76" t="str">
        <f t="shared" ca="1" si="10"/>
        <v/>
      </c>
    </row>
    <row r="234" spans="1:32" x14ac:dyDescent="0.4">
      <c r="A234" s="13" t="str" cm="1">
        <f t="array" aca="1" ref="A234" ca="1">_xlfn.IFS(
AND(SUMIFS(lease_table_interest_accruals, lease_table_dates, A233)&gt;0, COUNTIFS($E$14:E233, "Interest accrual", $A$14:A233, A233)=0),  A233,
AND(SUMIFS(lease_table_payments, lease_table_dates, A233)&gt;0, COUNTIFS($E$14:E233, "Payment", $A$14:A233, A233)=0),  A233,
AND(SUMIFS(rou_table_deprs, rou_table_dates, A233)&gt;0, COUNTIFS($E$14:E233, "Depreciation", $A$14:A233, A233)=0),  A233,
TRUE,  IFERROR(INDEX(rou_table_dates,  MATCH(A233, rou_table_dates)+1, ), "")
)</f>
        <v/>
      </c>
      <c r="B234" s="1" t="str" cm="1">
        <f t="array" aca="1" ref="B234" ca="1">_xlfn.IFS(
AND(E234="Payment", A234=$B$2), $AM$14,
E234="Payment", $AM$15,
E234="Interest accrual", $AM$18,
E234="Depreciation", $AM$17,
TRUE, "")</f>
        <v/>
      </c>
      <c r="C234" s="1" t="str" cm="1">
        <f t="array" aca="1" ref="C234" ca="1">_xlfn.IFS(
E234="Payment", $AM$19,
E234="Interest accrual", $AM$15,
E234="Depreciation", $AM$16,
TRUE, "")</f>
        <v/>
      </c>
      <c r="D234" s="14" t="str" cm="1">
        <f t="array" aca="1" ref="D234" ca="1">_xlfn.IFS(
E234="Payment", _xlfn.XLOOKUP(A234, lease_table_dates, lease_table_payments, 0, 0),
E234="Interest accrual", _xlfn.XLOOKUP(A234, lease_table_dates, lease_table_interest_accruals, 0, 0),
E234="Depreciation", _xlfn.XLOOKUP(A234, rou_table_dates, rou_table_deprs, 0, 0),
TRUE, ""
)</f>
        <v/>
      </c>
      <c r="E234" s="7" t="str" cm="1">
        <f t="array" aca="1" ref="E234" ca="1">_xlfn.IFS(
AND(SUMIFS(lease_table_interest_accruals, lease_table_dates, A234)&gt;0, COUNTIFS($E$14:E233, "Interest accrual", $A$14:A233, A234)=0), "Interest accrual",
AND(SUMIFS(lease_table_payments, lease_table_dates, A234)&gt;0, COUNTIFS($E$14:E233, "Payment", $A$14:A233, A234)=0), "Payment",
AND(SUMIFS(rou_table_deprs, rou_table_dates, A234)&gt;0, COUNTIFS($E$14:E233, "Depreciation", $A$14:A233, A234)=0), "Depreciation",
TRUE,  ""
)</f>
        <v/>
      </c>
      <c r="G234" s="13" t="str" cm="1">
        <f t="array" aca="1" ref="G234" ca="1">_xlfn.IFS(
AND($B$11="Hə", $B$3="İllik"), Z234,
AND($B$11="Hə", $B$3="Aylıq"), AA234,
$B$11="Yox", X234)</f>
        <v/>
      </c>
      <c r="H234" s="14" t="str" cm="1">
        <f t="array" aca="1" ref="H234" ca="1">_xlfn.IFS( G234="", "",
TRUE, ROUND( H233+I234-J234, 2) )</f>
        <v/>
      </c>
      <c r="I234" s="14" t="str" cm="1">
        <f t="array" aca="1" ref="I234" ca="1">_xlfn.IFS(G234="", "",
G234=last_payment_date, (J234-H233),
 TRUE,  -  (H233- H233* (1+$B$6)^ (_xlfn.DAYS(G234,G233)/365) )
)</f>
        <v/>
      </c>
      <c r="J234" s="14" t="str" cm="1">
        <f t="array" aca="1" ref="J234" ca="1">_xlfn.IFS(G234="", "",
TRUE, _xlfn.XLOOKUP(G234,  payment_dates, payments,0,0)
)</f>
        <v/>
      </c>
      <c r="L234" s="2" t="str" cm="1">
        <f t="array" aca="1" ref="L234" ca="1">_xlfn.IFS(
AND($B$11="Hə", $B$3="İllik"), AC234,
AND($B$11="Hə", $B$3="Aylıq"), AD234,
$B$11="Yox", AB234)</f>
        <v/>
      </c>
      <c r="M234" s="14" t="str" cm="1">
        <f t="array" aca="1" ref="M234" ca="1">_xlfn.IFS( L234="", "",
(M233-N234)&lt;=0.5, 0,
TRUE,  M233-N234)</f>
        <v/>
      </c>
      <c r="N234" s="15" t="str" cm="1">
        <f t="array" aca="1" ref="N234" ca="1">_xlfn.IFS(
L234="", "",
TRUE, MIN(M233, ROUND($M$14/ (last_rou_date - $B$2) * (L234-L233), 2) )
)</f>
        <v/>
      </c>
      <c r="P234" s="22" t="str">
        <f t="shared" ca="1" si="9"/>
        <v/>
      </c>
      <c r="Q234" s="14" t="str" cm="1">
        <f t="array" aca="1" ref="Q234" ca="1">_xlfn.IFS(P234="","",
$B$11="Hə", _xlfn.XLOOKUP(DATE(P234, 12, 31), rou_table_dates, rou_table_nbvs,0, 0),
TRUE,  MAX(0, ROUND($M$14 - $M$14/ (last_rou_date - $B$2) * (DATE(P234,12,31) - $B$2), 2) )
)</f>
        <v/>
      </c>
      <c r="R234" s="57" t="str" cm="1">
        <f t="array" aca="1" ref="R234" ca="1">_xlfn.IFS(P234="","",
$B$11="Hə", _xlfn.XLOOKUP(DATE(P234, 12, 31), lease_table_dates, lease_table_balances,0, 0),
TRUE, IFERROR( XNPV($B$6, IF(payment_dates &gt;DATE(P234, 12, 31), payments,  0),  IF(payment_dates &gt;DATE(P234, 12, 31), payment_dates,  DATE(P234, 12, 31))    ),0)
)</f>
        <v/>
      </c>
      <c r="S234" s="14" t="str" cm="1">
        <f t="array" aca="1" ref="S234" ca="1">_xlfn.IFS(P234="","",
TRUE,  MIN( MIN(Q233, $M$14), ROUND($M$14/ (last_rou_date - $B$2) * (DATE(P234,12,31) - MAX($B$2, DATE(P234-1, 12, 31))), 2) )
)</f>
        <v/>
      </c>
      <c r="T234" s="15" t="str" cm="1">
        <f t="array" aca="1" ref="T234" ca="1">_xlfn.IFS(P234="", "",
ISTEXT(R233), R234- (H234 - SUMIFS( lease_table_payments, lease_table_years, P234) -$AG$14 ),
AND(ISNUMBER(R233), R234&lt;&gt;""),   R234- (R233 - SUMIFS( lease_table_payments, lease_table_years, P234) )
)</f>
        <v/>
      </c>
      <c r="U234" s="14"/>
      <c r="V234" s="73">
        <f t="shared" si="11"/>
        <v>221</v>
      </c>
      <c r="W234" s="74" t="str" cm="1">
        <f t="array" ref="W234">_xlfn.IFS(
OR(W233=$B$4, W233=""),"",
TRUE,W233+1
)</f>
        <v/>
      </c>
      <c r="X234" s="75" t="str" cm="1">
        <f t="array" ref="X234">_xlfn.IFS(X233="","",
W234="", "",
AND($B$3="İllik"),DATE(YEAR(X233)+1,MONTH(X233),DAY(X233) ),
AND($B$3="Aylıq", $AH$14="Not end"), EDATE(X233,1),
AND($B$3="Aylıq", $AH$14="End"), EOMONTH(X233,1)
)</f>
        <v/>
      </c>
      <c r="Y234" s="75" t="str" cm="1">
        <f t="array" aca="1" ref="Y234" ca="1">_xlfn.IFS(
AND($B$7="Dövrün əvvəlində", Y233&lt;=last_rou_date), DATE(YEAR(Y233)+1, 12, 31),
AND($B$7="Dövrün sonunda", Y233&lt;=last_payment_date), DATE(YEAR(Y233)+1, 12, 31),
TRUE, ""
)</f>
        <v/>
      </c>
      <c r="Z234" s="75" t="str" cm="1">
        <f t="array" aca="1" ref="Z234" ca="1">_xlfn.IFS(
AND($AN$14="Not year_end", Z233&gt;last_payment_date), "",
AND($AN$14="Year_end", Z233&gt;=last_payment_date), "",
AND($AN$14="Year_end"), DATE(YEAR(Z233+1), 12, 31),
AND($AN$14="Not year_end", MONTH(Z233)=12, DAY(Z233)=31), DATE(YEAR(Z232)+1, MONTH(Z232), DAY(Z232)),
AND($AN$14="Not year_end", OR(MONTH(Z233)&lt;&gt;12, DAY(Z233)&lt;&gt;31) ), DATE(YEAR(Z233), 12, 31)
)</f>
        <v/>
      </c>
      <c r="AA234" s="75" t="str" cm="1">
        <f t="array" aca="1" ref="AA234" ca="1">_xlfn.IFS(AA233="", "",
AND(AA233=last_payment_date, OR(MONTH(AA233)&lt;&gt;12, DAY(AA233)&lt;&gt;31) ), DATE(YEAR(AA233), 12, 31),
AND(MONTH(AA233)=12, DAY(AA233)=31, AA233&gt;=last_payment_date), "",
AND(MONTH(AA233)=12, DAY(AA233)&lt;&gt;31),  EOMONTH(AA233,0),
AND(MONTH(AA233)=12, DAY(AA233)=31, $AH$14="Not end"),  EDATE(AA232,1),
AND($AH$14="Not end"), EDATE(AA233, 1),
AND($AH$14="End"), EOMONTH(AA233, 1)
)</f>
        <v/>
      </c>
      <c r="AB234" s="75" t="str" cm="1">
        <f t="array" aca="1" ref="AB234" ca="1">_xlfn.IFS(AB233="","",
AND(AB233=last_rou_date), "",
AND($B$3="İllik"),DATE(YEAR(AB233)+1,MONTH(AB233),DAY(AB233) ),
AND($B$3="Aylıq", $AH$14="Not end"), EDATE(AB233,1),
AND($B$3="Aylıq", $AH$14="End"), EOMONTH(AB233,1)
)</f>
        <v/>
      </c>
      <c r="AC234" s="75" t="str" cm="1">
        <f t="array" aca="1" ref="AC234" ca="1">_xlfn.IFS(
AND($AN$14="Not year_end", AC233&gt;last_rou_date), "",
AND($AN$14="Year_end", AC233&gt;=last_rou_date), "",
AND($AN$14="Year_end"), DATE(YEAR(AC233+1), 12, 31),
AND($AN$14="Not year_end", MONTH(AC233)=12, DAY(AC233)=31), DATE(YEAR(AC232)+1, MONTH(AC232), DAY(AC232)),
AND($AN$14="Not year_end", OR(MONTH(AC233)&lt;&gt;12, DAY(AC233)&lt;&gt;31) ), DATE(YEAR(AC233), 12, 31)
)</f>
        <v/>
      </c>
      <c r="AD234" s="75" t="str" cm="1">
        <f t="array" aca="1" ref="AD234" ca="1">_xlfn.IFS(AD233="", "",
AND(AD233=last_rou_date, OR(MONTH(AD233)&lt;&gt;12, DAY(AD233)&lt;&gt;31) ), DATE(YEAR(AD233), 12, 31),
AND(MONTH(AD233)=12, DAY(AD233)=31, AD233&gt;=last_rou_date), "",
AND(MONTH(AD233)=12, DAY(AD233)&lt;&gt;31),  EOMONTH(AD233,0),
AND(MONTH(AD233)=12, DAY(AD233)=31, $AH$14="Not end"),  EDATE(AD232,1),
AND($AH$14="Not end"), EDATE(AD233, 1),
AND($AH$14="End"), EOMONTH(AD233, 1)
)</f>
        <v/>
      </c>
      <c r="AE234" s="68" t="str" cm="1">
        <f t="array" ref="AE234">_xlfn.IFS(W234="", "",
AND(W234&gt;0, W234&lt;=$B$4, $C$2="İllik artım, faiz olaraq", $D$2&gt;0, $B$3="İllik"), $B$5*((1+$D$2)^(W234-1)),
AND(W234&gt;0, W234&lt;=$B$4, $C$2="İllik artım, faiz olaraq", $D$2&gt;0, $B$3="Aylıq"), $B$5*((1+$D$2)^ROUNDDOWN((W234-1)/12,0)),
AND(W234=1, $C$2="Aşağıdakı kimi dəyişir", ), $B$5,
AND(W234&gt;1, W234&lt;=$B$4, $C$2="Aşağıdakı kimi dəyişir"), IFERROR(VLOOKUP(W234, $C$4:$D$7, 2, FALSE), AE233),
AND(W234&gt;0, W234&lt;=$B$4), $B$5,
TRUE,0 )</f>
        <v/>
      </c>
      <c r="AF234" s="76" t="str">
        <f t="shared" ca="1" si="10"/>
        <v/>
      </c>
    </row>
    <row r="235" spans="1:32" x14ac:dyDescent="0.4">
      <c r="A235" s="13" t="str" cm="1">
        <f t="array" aca="1" ref="A235" ca="1">_xlfn.IFS(
AND(SUMIFS(lease_table_interest_accruals, lease_table_dates, A234)&gt;0, COUNTIFS($E$14:E234, "Interest accrual", $A$14:A234, A234)=0),  A234,
AND(SUMIFS(lease_table_payments, lease_table_dates, A234)&gt;0, COUNTIFS($E$14:E234, "Payment", $A$14:A234, A234)=0),  A234,
AND(SUMIFS(rou_table_deprs, rou_table_dates, A234)&gt;0, COUNTIFS($E$14:E234, "Depreciation", $A$14:A234, A234)=0),  A234,
TRUE,  IFERROR(INDEX(rou_table_dates,  MATCH(A234, rou_table_dates)+1, ), "")
)</f>
        <v/>
      </c>
      <c r="B235" s="1" t="str" cm="1">
        <f t="array" aca="1" ref="B235" ca="1">_xlfn.IFS(
AND(E235="Payment", A235=$B$2), $AM$14,
E235="Payment", $AM$15,
E235="Interest accrual", $AM$18,
E235="Depreciation", $AM$17,
TRUE, "")</f>
        <v/>
      </c>
      <c r="C235" s="1" t="str" cm="1">
        <f t="array" aca="1" ref="C235" ca="1">_xlfn.IFS(
E235="Payment", $AM$19,
E235="Interest accrual", $AM$15,
E235="Depreciation", $AM$16,
TRUE, "")</f>
        <v/>
      </c>
      <c r="D235" s="14" t="str" cm="1">
        <f t="array" aca="1" ref="D235" ca="1">_xlfn.IFS(
E235="Payment", _xlfn.XLOOKUP(A235, lease_table_dates, lease_table_payments, 0, 0),
E235="Interest accrual", _xlfn.XLOOKUP(A235, lease_table_dates, lease_table_interest_accruals, 0, 0),
E235="Depreciation", _xlfn.XLOOKUP(A235, rou_table_dates, rou_table_deprs, 0, 0),
TRUE, ""
)</f>
        <v/>
      </c>
      <c r="E235" s="7" t="str" cm="1">
        <f t="array" aca="1" ref="E235" ca="1">_xlfn.IFS(
AND(SUMIFS(lease_table_interest_accruals, lease_table_dates, A235)&gt;0, COUNTIFS($E$14:E234, "Interest accrual", $A$14:A234, A235)=0), "Interest accrual",
AND(SUMIFS(lease_table_payments, lease_table_dates, A235)&gt;0, COUNTIFS($E$14:E234, "Payment", $A$14:A234, A235)=0), "Payment",
AND(SUMIFS(rou_table_deprs, rou_table_dates, A235)&gt;0, COUNTIFS($E$14:E234, "Depreciation", $A$14:A234, A235)=0), "Depreciation",
TRUE,  ""
)</f>
        <v/>
      </c>
      <c r="G235" s="13" t="str" cm="1">
        <f t="array" aca="1" ref="G235" ca="1">_xlfn.IFS(
AND($B$11="Hə", $B$3="İllik"), Z235,
AND($B$11="Hə", $B$3="Aylıq"), AA235,
$B$11="Yox", X235)</f>
        <v/>
      </c>
      <c r="H235" s="14" t="str" cm="1">
        <f t="array" aca="1" ref="H235" ca="1">_xlfn.IFS( G235="", "",
TRUE, ROUND( H234+I235-J235, 2) )</f>
        <v/>
      </c>
      <c r="I235" s="14" t="str" cm="1">
        <f t="array" aca="1" ref="I235" ca="1">_xlfn.IFS(G235="", "",
G235=last_payment_date, (J235-H234),
 TRUE,  -  (H234- H234* (1+$B$6)^ (_xlfn.DAYS(G235,G234)/365) )
)</f>
        <v/>
      </c>
      <c r="J235" s="14" t="str" cm="1">
        <f t="array" aca="1" ref="J235" ca="1">_xlfn.IFS(G235="", "",
TRUE, _xlfn.XLOOKUP(G235,  payment_dates, payments,0,0)
)</f>
        <v/>
      </c>
      <c r="L235" s="2" t="str" cm="1">
        <f t="array" aca="1" ref="L235" ca="1">_xlfn.IFS(
AND($B$11="Hə", $B$3="İllik"), AC235,
AND($B$11="Hə", $B$3="Aylıq"), AD235,
$B$11="Yox", AB235)</f>
        <v/>
      </c>
      <c r="M235" s="14" t="str" cm="1">
        <f t="array" aca="1" ref="M235" ca="1">_xlfn.IFS( L235="", "",
(M234-N235)&lt;=0.5, 0,
TRUE,  M234-N235)</f>
        <v/>
      </c>
      <c r="N235" s="15" t="str" cm="1">
        <f t="array" aca="1" ref="N235" ca="1">_xlfn.IFS(
L235="", "",
TRUE, MIN(M234, ROUND($M$14/ (last_rou_date - $B$2) * (L235-L234), 2) )
)</f>
        <v/>
      </c>
      <c r="P235" s="22" t="str">
        <f t="shared" ca="1" si="9"/>
        <v/>
      </c>
      <c r="Q235" s="14" t="str" cm="1">
        <f t="array" aca="1" ref="Q235" ca="1">_xlfn.IFS(P235="","",
$B$11="Hə", _xlfn.XLOOKUP(DATE(P235, 12, 31), rou_table_dates, rou_table_nbvs,0, 0),
TRUE,  MAX(0, ROUND($M$14 - $M$14/ (last_rou_date - $B$2) * (DATE(P235,12,31) - $B$2), 2) )
)</f>
        <v/>
      </c>
      <c r="R235" s="57" t="str" cm="1">
        <f t="array" aca="1" ref="R235" ca="1">_xlfn.IFS(P235="","",
$B$11="Hə", _xlfn.XLOOKUP(DATE(P235, 12, 31), lease_table_dates, lease_table_balances,0, 0),
TRUE, IFERROR( XNPV($B$6, IF(payment_dates &gt;DATE(P235, 12, 31), payments,  0),  IF(payment_dates &gt;DATE(P235, 12, 31), payment_dates,  DATE(P235, 12, 31))    ),0)
)</f>
        <v/>
      </c>
      <c r="S235" s="14" t="str" cm="1">
        <f t="array" aca="1" ref="S235" ca="1">_xlfn.IFS(P235="","",
TRUE,  MIN( MIN(Q234, $M$14), ROUND($M$14/ (last_rou_date - $B$2) * (DATE(P235,12,31) - MAX($B$2, DATE(P235-1, 12, 31))), 2) )
)</f>
        <v/>
      </c>
      <c r="T235" s="15" t="str" cm="1">
        <f t="array" aca="1" ref="T235" ca="1">_xlfn.IFS(P235="", "",
ISTEXT(R234), R235- (H235 - SUMIFS( lease_table_payments, lease_table_years, P235) -$AG$14 ),
AND(ISNUMBER(R234), R235&lt;&gt;""),   R235- (R234 - SUMIFS( lease_table_payments, lease_table_years, P235) )
)</f>
        <v/>
      </c>
      <c r="U235" s="14"/>
      <c r="V235" s="73">
        <f t="shared" si="11"/>
        <v>222</v>
      </c>
      <c r="W235" s="74" t="str" cm="1">
        <f t="array" ref="W235">_xlfn.IFS(
OR(W234=$B$4, W234=""),"",
TRUE,W234+1
)</f>
        <v/>
      </c>
      <c r="X235" s="75" t="str" cm="1">
        <f t="array" ref="X235">_xlfn.IFS(X234="","",
W235="", "",
AND($B$3="İllik"),DATE(YEAR(X234)+1,MONTH(X234),DAY(X234) ),
AND($B$3="Aylıq", $AH$14="Not end"), EDATE(X234,1),
AND($B$3="Aylıq", $AH$14="End"), EOMONTH(X234,1)
)</f>
        <v/>
      </c>
      <c r="Y235" s="75" t="str" cm="1">
        <f t="array" aca="1" ref="Y235" ca="1">_xlfn.IFS(
AND($B$7="Dövrün əvvəlində", Y234&lt;=last_rou_date), DATE(YEAR(Y234)+1, 12, 31),
AND($B$7="Dövrün sonunda", Y234&lt;=last_payment_date), DATE(YEAR(Y234)+1, 12, 31),
TRUE, ""
)</f>
        <v/>
      </c>
      <c r="Z235" s="75" t="str" cm="1">
        <f t="array" aca="1" ref="Z235" ca="1">_xlfn.IFS(
AND($AN$14="Not year_end", Z234&gt;last_payment_date), "",
AND($AN$14="Year_end", Z234&gt;=last_payment_date), "",
AND($AN$14="Year_end"), DATE(YEAR(Z234+1), 12, 31),
AND($AN$14="Not year_end", MONTH(Z234)=12, DAY(Z234)=31), DATE(YEAR(Z233)+1, MONTH(Z233), DAY(Z233)),
AND($AN$14="Not year_end", OR(MONTH(Z234)&lt;&gt;12, DAY(Z234)&lt;&gt;31) ), DATE(YEAR(Z234), 12, 31)
)</f>
        <v/>
      </c>
      <c r="AA235" s="75" t="str" cm="1">
        <f t="array" aca="1" ref="AA235" ca="1">_xlfn.IFS(AA234="", "",
AND(AA234=last_payment_date, OR(MONTH(AA234)&lt;&gt;12, DAY(AA234)&lt;&gt;31) ), DATE(YEAR(AA234), 12, 31),
AND(MONTH(AA234)=12, DAY(AA234)=31, AA234&gt;=last_payment_date), "",
AND(MONTH(AA234)=12, DAY(AA234)&lt;&gt;31),  EOMONTH(AA234,0),
AND(MONTH(AA234)=12, DAY(AA234)=31, $AH$14="Not end"),  EDATE(AA233,1),
AND($AH$14="Not end"), EDATE(AA234, 1),
AND($AH$14="End"), EOMONTH(AA234, 1)
)</f>
        <v/>
      </c>
      <c r="AB235" s="75" t="str" cm="1">
        <f t="array" aca="1" ref="AB235" ca="1">_xlfn.IFS(AB234="","",
AND(AB234=last_rou_date), "",
AND($B$3="İllik"),DATE(YEAR(AB234)+1,MONTH(AB234),DAY(AB234) ),
AND($B$3="Aylıq", $AH$14="Not end"), EDATE(AB234,1),
AND($B$3="Aylıq", $AH$14="End"), EOMONTH(AB234,1)
)</f>
        <v/>
      </c>
      <c r="AC235" s="75" t="str" cm="1">
        <f t="array" aca="1" ref="AC235" ca="1">_xlfn.IFS(
AND($AN$14="Not year_end", AC234&gt;last_rou_date), "",
AND($AN$14="Year_end", AC234&gt;=last_rou_date), "",
AND($AN$14="Year_end"), DATE(YEAR(AC234+1), 12, 31),
AND($AN$14="Not year_end", MONTH(AC234)=12, DAY(AC234)=31), DATE(YEAR(AC233)+1, MONTH(AC233), DAY(AC233)),
AND($AN$14="Not year_end", OR(MONTH(AC234)&lt;&gt;12, DAY(AC234)&lt;&gt;31) ), DATE(YEAR(AC234), 12, 31)
)</f>
        <v/>
      </c>
      <c r="AD235" s="75" t="str" cm="1">
        <f t="array" aca="1" ref="AD235" ca="1">_xlfn.IFS(AD234="", "",
AND(AD234=last_rou_date, OR(MONTH(AD234)&lt;&gt;12, DAY(AD234)&lt;&gt;31) ), DATE(YEAR(AD234), 12, 31),
AND(MONTH(AD234)=12, DAY(AD234)=31, AD234&gt;=last_rou_date), "",
AND(MONTH(AD234)=12, DAY(AD234)&lt;&gt;31),  EOMONTH(AD234,0),
AND(MONTH(AD234)=12, DAY(AD234)=31, $AH$14="Not end"),  EDATE(AD233,1),
AND($AH$14="Not end"), EDATE(AD234, 1),
AND($AH$14="End"), EOMONTH(AD234, 1)
)</f>
        <v/>
      </c>
      <c r="AE235" s="68" t="str" cm="1">
        <f t="array" ref="AE235">_xlfn.IFS(W235="", "",
AND(W235&gt;0, W235&lt;=$B$4, $C$2="İllik artım, faiz olaraq", $D$2&gt;0, $B$3="İllik"), $B$5*((1+$D$2)^(W235-1)),
AND(W235&gt;0, W235&lt;=$B$4, $C$2="İllik artım, faiz olaraq", $D$2&gt;0, $B$3="Aylıq"), $B$5*((1+$D$2)^ROUNDDOWN((W235-1)/12,0)),
AND(W235=1, $C$2="Aşağıdakı kimi dəyişir", ), $B$5,
AND(W235&gt;1, W235&lt;=$B$4, $C$2="Aşağıdakı kimi dəyişir"), IFERROR(VLOOKUP(W235, $C$4:$D$7, 2, FALSE), AE234),
AND(W235&gt;0, W235&lt;=$B$4), $B$5,
TRUE,0 )</f>
        <v/>
      </c>
      <c r="AF235" s="76" t="str">
        <f t="shared" ca="1" si="10"/>
        <v/>
      </c>
    </row>
    <row r="236" spans="1:32" x14ac:dyDescent="0.4">
      <c r="A236" s="13" t="str" cm="1">
        <f t="array" aca="1" ref="A236" ca="1">_xlfn.IFS(
AND(SUMIFS(lease_table_interest_accruals, lease_table_dates, A235)&gt;0, COUNTIFS($E$14:E235, "Interest accrual", $A$14:A235, A235)=0),  A235,
AND(SUMIFS(lease_table_payments, lease_table_dates, A235)&gt;0, COUNTIFS($E$14:E235, "Payment", $A$14:A235, A235)=0),  A235,
AND(SUMIFS(rou_table_deprs, rou_table_dates, A235)&gt;0, COUNTIFS($E$14:E235, "Depreciation", $A$14:A235, A235)=0),  A235,
TRUE,  IFERROR(INDEX(rou_table_dates,  MATCH(A235, rou_table_dates)+1, ), "")
)</f>
        <v/>
      </c>
      <c r="B236" s="1" t="str" cm="1">
        <f t="array" aca="1" ref="B236" ca="1">_xlfn.IFS(
AND(E236="Payment", A236=$B$2), $AM$14,
E236="Payment", $AM$15,
E236="Interest accrual", $AM$18,
E236="Depreciation", $AM$17,
TRUE, "")</f>
        <v/>
      </c>
      <c r="C236" s="1" t="str" cm="1">
        <f t="array" aca="1" ref="C236" ca="1">_xlfn.IFS(
E236="Payment", $AM$19,
E236="Interest accrual", $AM$15,
E236="Depreciation", $AM$16,
TRUE, "")</f>
        <v/>
      </c>
      <c r="D236" s="14" t="str" cm="1">
        <f t="array" aca="1" ref="D236" ca="1">_xlfn.IFS(
E236="Payment", _xlfn.XLOOKUP(A236, lease_table_dates, lease_table_payments, 0, 0),
E236="Interest accrual", _xlfn.XLOOKUP(A236, lease_table_dates, lease_table_interest_accruals, 0, 0),
E236="Depreciation", _xlfn.XLOOKUP(A236, rou_table_dates, rou_table_deprs, 0, 0),
TRUE, ""
)</f>
        <v/>
      </c>
      <c r="E236" s="7" t="str" cm="1">
        <f t="array" aca="1" ref="E236" ca="1">_xlfn.IFS(
AND(SUMIFS(lease_table_interest_accruals, lease_table_dates, A236)&gt;0, COUNTIFS($E$14:E235, "Interest accrual", $A$14:A235, A236)=0), "Interest accrual",
AND(SUMIFS(lease_table_payments, lease_table_dates, A236)&gt;0, COUNTIFS($E$14:E235, "Payment", $A$14:A235, A236)=0), "Payment",
AND(SUMIFS(rou_table_deprs, rou_table_dates, A236)&gt;0, COUNTIFS($E$14:E235, "Depreciation", $A$14:A235, A236)=0), "Depreciation",
TRUE,  ""
)</f>
        <v/>
      </c>
      <c r="G236" s="13" t="str" cm="1">
        <f t="array" aca="1" ref="G236" ca="1">_xlfn.IFS(
AND($B$11="Hə", $B$3="İllik"), Z236,
AND($B$11="Hə", $B$3="Aylıq"), AA236,
$B$11="Yox", X236)</f>
        <v/>
      </c>
      <c r="H236" s="14" t="str" cm="1">
        <f t="array" aca="1" ref="H236" ca="1">_xlfn.IFS( G236="", "",
TRUE, ROUND( H235+I236-J236, 2) )</f>
        <v/>
      </c>
      <c r="I236" s="14" t="str" cm="1">
        <f t="array" aca="1" ref="I236" ca="1">_xlfn.IFS(G236="", "",
G236=last_payment_date, (J236-H235),
 TRUE,  -  (H235- H235* (1+$B$6)^ (_xlfn.DAYS(G236,G235)/365) )
)</f>
        <v/>
      </c>
      <c r="J236" s="14" t="str" cm="1">
        <f t="array" aca="1" ref="J236" ca="1">_xlfn.IFS(G236="", "",
TRUE, _xlfn.XLOOKUP(G236,  payment_dates, payments,0,0)
)</f>
        <v/>
      </c>
      <c r="L236" s="2" t="str" cm="1">
        <f t="array" aca="1" ref="L236" ca="1">_xlfn.IFS(
AND($B$11="Hə", $B$3="İllik"), AC236,
AND($B$11="Hə", $B$3="Aylıq"), AD236,
$B$11="Yox", AB236)</f>
        <v/>
      </c>
      <c r="M236" s="14" t="str" cm="1">
        <f t="array" aca="1" ref="M236" ca="1">_xlfn.IFS( L236="", "",
(M235-N236)&lt;=0.5, 0,
TRUE,  M235-N236)</f>
        <v/>
      </c>
      <c r="N236" s="15" t="str" cm="1">
        <f t="array" aca="1" ref="N236" ca="1">_xlfn.IFS(
L236="", "",
TRUE, MIN(M235, ROUND($M$14/ (last_rou_date - $B$2) * (L236-L235), 2) )
)</f>
        <v/>
      </c>
      <c r="P236" s="22" t="str">
        <f t="shared" ca="1" si="9"/>
        <v/>
      </c>
      <c r="Q236" s="14" t="str" cm="1">
        <f t="array" aca="1" ref="Q236" ca="1">_xlfn.IFS(P236="","",
$B$11="Hə", _xlfn.XLOOKUP(DATE(P236, 12, 31), rou_table_dates, rou_table_nbvs,0, 0),
TRUE,  MAX(0, ROUND($M$14 - $M$14/ (last_rou_date - $B$2) * (DATE(P236,12,31) - $B$2), 2) )
)</f>
        <v/>
      </c>
      <c r="R236" s="57" t="str" cm="1">
        <f t="array" aca="1" ref="R236" ca="1">_xlfn.IFS(P236="","",
$B$11="Hə", _xlfn.XLOOKUP(DATE(P236, 12, 31), lease_table_dates, lease_table_balances,0, 0),
TRUE, IFERROR( XNPV($B$6, IF(payment_dates &gt;DATE(P236, 12, 31), payments,  0),  IF(payment_dates &gt;DATE(P236, 12, 31), payment_dates,  DATE(P236, 12, 31))    ),0)
)</f>
        <v/>
      </c>
      <c r="S236" s="14" t="str" cm="1">
        <f t="array" aca="1" ref="S236" ca="1">_xlfn.IFS(P236="","",
TRUE,  MIN( MIN(Q235, $M$14), ROUND($M$14/ (last_rou_date - $B$2) * (DATE(P236,12,31) - MAX($B$2, DATE(P236-1, 12, 31))), 2) )
)</f>
        <v/>
      </c>
      <c r="T236" s="15" t="str" cm="1">
        <f t="array" aca="1" ref="T236" ca="1">_xlfn.IFS(P236="", "",
ISTEXT(R235), R236- (H236 - SUMIFS( lease_table_payments, lease_table_years, P236) -$AG$14 ),
AND(ISNUMBER(R235), R236&lt;&gt;""),   R236- (R235 - SUMIFS( lease_table_payments, lease_table_years, P236) )
)</f>
        <v/>
      </c>
      <c r="U236" s="14"/>
      <c r="V236" s="73">
        <f t="shared" si="11"/>
        <v>223</v>
      </c>
      <c r="W236" s="74" t="str" cm="1">
        <f t="array" ref="W236">_xlfn.IFS(
OR(W235=$B$4, W235=""),"",
TRUE,W235+1
)</f>
        <v/>
      </c>
      <c r="X236" s="75" t="str" cm="1">
        <f t="array" ref="X236">_xlfn.IFS(X235="","",
W236="", "",
AND($B$3="İllik"),DATE(YEAR(X235)+1,MONTH(X235),DAY(X235) ),
AND($B$3="Aylıq", $AH$14="Not end"), EDATE(X235,1),
AND($B$3="Aylıq", $AH$14="End"), EOMONTH(X235,1)
)</f>
        <v/>
      </c>
      <c r="Y236" s="75" t="str" cm="1">
        <f t="array" aca="1" ref="Y236" ca="1">_xlfn.IFS(
AND($B$7="Dövrün əvvəlində", Y235&lt;=last_rou_date), DATE(YEAR(Y235)+1, 12, 31),
AND($B$7="Dövrün sonunda", Y235&lt;=last_payment_date), DATE(YEAR(Y235)+1, 12, 31),
TRUE, ""
)</f>
        <v/>
      </c>
      <c r="Z236" s="75" t="str" cm="1">
        <f t="array" aca="1" ref="Z236" ca="1">_xlfn.IFS(
AND($AN$14="Not year_end", Z235&gt;last_payment_date), "",
AND($AN$14="Year_end", Z235&gt;=last_payment_date), "",
AND($AN$14="Year_end"), DATE(YEAR(Z235+1), 12, 31),
AND($AN$14="Not year_end", MONTH(Z235)=12, DAY(Z235)=31), DATE(YEAR(Z234)+1, MONTH(Z234), DAY(Z234)),
AND($AN$14="Not year_end", OR(MONTH(Z235)&lt;&gt;12, DAY(Z235)&lt;&gt;31) ), DATE(YEAR(Z235), 12, 31)
)</f>
        <v/>
      </c>
      <c r="AA236" s="75" t="str" cm="1">
        <f t="array" aca="1" ref="AA236" ca="1">_xlfn.IFS(AA235="", "",
AND(AA235=last_payment_date, OR(MONTH(AA235)&lt;&gt;12, DAY(AA235)&lt;&gt;31) ), DATE(YEAR(AA235), 12, 31),
AND(MONTH(AA235)=12, DAY(AA235)=31, AA235&gt;=last_payment_date), "",
AND(MONTH(AA235)=12, DAY(AA235)&lt;&gt;31),  EOMONTH(AA235,0),
AND(MONTH(AA235)=12, DAY(AA235)=31, $AH$14="Not end"),  EDATE(AA234,1),
AND($AH$14="Not end"), EDATE(AA235, 1),
AND($AH$14="End"), EOMONTH(AA235, 1)
)</f>
        <v/>
      </c>
      <c r="AB236" s="75" t="str" cm="1">
        <f t="array" aca="1" ref="AB236" ca="1">_xlfn.IFS(AB235="","",
AND(AB235=last_rou_date), "",
AND($B$3="İllik"),DATE(YEAR(AB235)+1,MONTH(AB235),DAY(AB235) ),
AND($B$3="Aylıq", $AH$14="Not end"), EDATE(AB235,1),
AND($B$3="Aylıq", $AH$14="End"), EOMONTH(AB235,1)
)</f>
        <v/>
      </c>
      <c r="AC236" s="75" t="str" cm="1">
        <f t="array" aca="1" ref="AC236" ca="1">_xlfn.IFS(
AND($AN$14="Not year_end", AC235&gt;last_rou_date), "",
AND($AN$14="Year_end", AC235&gt;=last_rou_date), "",
AND($AN$14="Year_end"), DATE(YEAR(AC235+1), 12, 31),
AND($AN$14="Not year_end", MONTH(AC235)=12, DAY(AC235)=31), DATE(YEAR(AC234)+1, MONTH(AC234), DAY(AC234)),
AND($AN$14="Not year_end", OR(MONTH(AC235)&lt;&gt;12, DAY(AC235)&lt;&gt;31) ), DATE(YEAR(AC235), 12, 31)
)</f>
        <v/>
      </c>
      <c r="AD236" s="75" t="str" cm="1">
        <f t="array" aca="1" ref="AD236" ca="1">_xlfn.IFS(AD235="", "",
AND(AD235=last_rou_date, OR(MONTH(AD235)&lt;&gt;12, DAY(AD235)&lt;&gt;31) ), DATE(YEAR(AD235), 12, 31),
AND(MONTH(AD235)=12, DAY(AD235)=31, AD235&gt;=last_rou_date), "",
AND(MONTH(AD235)=12, DAY(AD235)&lt;&gt;31),  EOMONTH(AD235,0),
AND(MONTH(AD235)=12, DAY(AD235)=31, $AH$14="Not end"),  EDATE(AD234,1),
AND($AH$14="Not end"), EDATE(AD235, 1),
AND($AH$14="End"), EOMONTH(AD235, 1)
)</f>
        <v/>
      </c>
      <c r="AE236" s="68" t="str" cm="1">
        <f t="array" ref="AE236">_xlfn.IFS(W236="", "",
AND(W236&gt;0, W236&lt;=$B$4, $C$2="İllik artım, faiz olaraq", $D$2&gt;0, $B$3="İllik"), $B$5*((1+$D$2)^(W236-1)),
AND(W236&gt;0, W236&lt;=$B$4, $C$2="İllik artım, faiz olaraq", $D$2&gt;0, $B$3="Aylıq"), $B$5*((1+$D$2)^ROUNDDOWN((W236-1)/12,0)),
AND(W236=1, $C$2="Aşağıdakı kimi dəyişir", ), $B$5,
AND(W236&gt;1, W236&lt;=$B$4, $C$2="Aşağıdakı kimi dəyişir"), IFERROR(VLOOKUP(W236, $C$4:$D$7, 2, FALSE), AE235),
AND(W236&gt;0, W236&lt;=$B$4), $B$5,
TRUE,0 )</f>
        <v/>
      </c>
      <c r="AF236" s="76" t="str">
        <f t="shared" ca="1" si="10"/>
        <v/>
      </c>
    </row>
    <row r="237" spans="1:32" x14ac:dyDescent="0.4">
      <c r="A237" s="13" t="str" cm="1">
        <f t="array" aca="1" ref="A237" ca="1">_xlfn.IFS(
AND(SUMIFS(lease_table_interest_accruals, lease_table_dates, A236)&gt;0, COUNTIFS($E$14:E236, "Interest accrual", $A$14:A236, A236)=0),  A236,
AND(SUMIFS(lease_table_payments, lease_table_dates, A236)&gt;0, COUNTIFS($E$14:E236, "Payment", $A$14:A236, A236)=0),  A236,
AND(SUMIFS(rou_table_deprs, rou_table_dates, A236)&gt;0, COUNTIFS($E$14:E236, "Depreciation", $A$14:A236, A236)=0),  A236,
TRUE,  IFERROR(INDEX(rou_table_dates,  MATCH(A236, rou_table_dates)+1, ), "")
)</f>
        <v/>
      </c>
      <c r="B237" s="1" t="str" cm="1">
        <f t="array" aca="1" ref="B237" ca="1">_xlfn.IFS(
AND(E237="Payment", A237=$B$2), $AM$14,
E237="Payment", $AM$15,
E237="Interest accrual", $AM$18,
E237="Depreciation", $AM$17,
TRUE, "")</f>
        <v/>
      </c>
      <c r="C237" s="1" t="str" cm="1">
        <f t="array" aca="1" ref="C237" ca="1">_xlfn.IFS(
E237="Payment", $AM$19,
E237="Interest accrual", $AM$15,
E237="Depreciation", $AM$16,
TRUE, "")</f>
        <v/>
      </c>
      <c r="D237" s="14" t="str" cm="1">
        <f t="array" aca="1" ref="D237" ca="1">_xlfn.IFS(
E237="Payment", _xlfn.XLOOKUP(A237, lease_table_dates, lease_table_payments, 0, 0),
E237="Interest accrual", _xlfn.XLOOKUP(A237, lease_table_dates, lease_table_interest_accruals, 0, 0),
E237="Depreciation", _xlfn.XLOOKUP(A237, rou_table_dates, rou_table_deprs, 0, 0),
TRUE, ""
)</f>
        <v/>
      </c>
      <c r="E237" s="7" t="str" cm="1">
        <f t="array" aca="1" ref="E237" ca="1">_xlfn.IFS(
AND(SUMIFS(lease_table_interest_accruals, lease_table_dates, A237)&gt;0, COUNTIFS($E$14:E236, "Interest accrual", $A$14:A236, A237)=0), "Interest accrual",
AND(SUMIFS(lease_table_payments, lease_table_dates, A237)&gt;0, COUNTIFS($E$14:E236, "Payment", $A$14:A236, A237)=0), "Payment",
AND(SUMIFS(rou_table_deprs, rou_table_dates, A237)&gt;0, COUNTIFS($E$14:E236, "Depreciation", $A$14:A236, A237)=0), "Depreciation",
TRUE,  ""
)</f>
        <v/>
      </c>
      <c r="G237" s="13" t="str" cm="1">
        <f t="array" aca="1" ref="G237" ca="1">_xlfn.IFS(
AND($B$11="Hə", $B$3="İllik"), Z237,
AND($B$11="Hə", $B$3="Aylıq"), AA237,
$B$11="Yox", X237)</f>
        <v/>
      </c>
      <c r="H237" s="14" t="str" cm="1">
        <f t="array" aca="1" ref="H237" ca="1">_xlfn.IFS( G237="", "",
TRUE, ROUND( H236+I237-J237, 2) )</f>
        <v/>
      </c>
      <c r="I237" s="14" t="str" cm="1">
        <f t="array" aca="1" ref="I237" ca="1">_xlfn.IFS(G237="", "",
G237=last_payment_date, (J237-H236),
 TRUE,  -  (H236- H236* (1+$B$6)^ (_xlfn.DAYS(G237,G236)/365) )
)</f>
        <v/>
      </c>
      <c r="J237" s="14" t="str" cm="1">
        <f t="array" aca="1" ref="J237" ca="1">_xlfn.IFS(G237="", "",
TRUE, _xlfn.XLOOKUP(G237,  payment_dates, payments,0,0)
)</f>
        <v/>
      </c>
      <c r="L237" s="2" t="str" cm="1">
        <f t="array" aca="1" ref="L237" ca="1">_xlfn.IFS(
AND($B$11="Hə", $B$3="İllik"), AC237,
AND($B$11="Hə", $B$3="Aylıq"), AD237,
$B$11="Yox", AB237)</f>
        <v/>
      </c>
      <c r="M237" s="14" t="str" cm="1">
        <f t="array" aca="1" ref="M237" ca="1">_xlfn.IFS( L237="", "",
(M236-N237)&lt;=0.5, 0,
TRUE,  M236-N237)</f>
        <v/>
      </c>
      <c r="N237" s="15" t="str" cm="1">
        <f t="array" aca="1" ref="N237" ca="1">_xlfn.IFS(
L237="", "",
TRUE, MIN(M236, ROUND($M$14/ (last_rou_date - $B$2) * (L237-L236), 2) )
)</f>
        <v/>
      </c>
      <c r="P237" s="22" t="str">
        <f t="shared" ca="1" si="9"/>
        <v/>
      </c>
      <c r="Q237" s="14" t="str" cm="1">
        <f t="array" aca="1" ref="Q237" ca="1">_xlfn.IFS(P237="","",
$B$11="Hə", _xlfn.XLOOKUP(DATE(P237, 12, 31), rou_table_dates, rou_table_nbvs,0, 0),
TRUE,  MAX(0, ROUND($M$14 - $M$14/ (last_rou_date - $B$2) * (DATE(P237,12,31) - $B$2), 2) )
)</f>
        <v/>
      </c>
      <c r="R237" s="57" t="str" cm="1">
        <f t="array" aca="1" ref="R237" ca="1">_xlfn.IFS(P237="","",
$B$11="Hə", _xlfn.XLOOKUP(DATE(P237, 12, 31), lease_table_dates, lease_table_balances,0, 0),
TRUE, IFERROR( XNPV($B$6, IF(payment_dates &gt;DATE(P237, 12, 31), payments,  0),  IF(payment_dates &gt;DATE(P237, 12, 31), payment_dates,  DATE(P237, 12, 31))    ),0)
)</f>
        <v/>
      </c>
      <c r="S237" s="14" t="str" cm="1">
        <f t="array" aca="1" ref="S237" ca="1">_xlfn.IFS(P237="","",
TRUE,  MIN( MIN(Q236, $M$14), ROUND($M$14/ (last_rou_date - $B$2) * (DATE(P237,12,31) - MAX($B$2, DATE(P237-1, 12, 31))), 2) )
)</f>
        <v/>
      </c>
      <c r="T237" s="15" t="str" cm="1">
        <f t="array" aca="1" ref="T237" ca="1">_xlfn.IFS(P237="", "",
ISTEXT(R236), R237- (H237 - SUMIFS( lease_table_payments, lease_table_years, P237) -$AG$14 ),
AND(ISNUMBER(R236), R237&lt;&gt;""),   R237- (R236 - SUMIFS( lease_table_payments, lease_table_years, P237) )
)</f>
        <v/>
      </c>
      <c r="U237" s="14"/>
      <c r="V237" s="73">
        <f t="shared" si="11"/>
        <v>224</v>
      </c>
      <c r="W237" s="74" t="str" cm="1">
        <f t="array" ref="W237">_xlfn.IFS(
OR(W236=$B$4, W236=""),"",
TRUE,W236+1
)</f>
        <v/>
      </c>
      <c r="X237" s="75" t="str" cm="1">
        <f t="array" ref="X237">_xlfn.IFS(X236="","",
W237="", "",
AND($B$3="İllik"),DATE(YEAR(X236)+1,MONTH(X236),DAY(X236) ),
AND($B$3="Aylıq", $AH$14="Not end"), EDATE(X236,1),
AND($B$3="Aylıq", $AH$14="End"), EOMONTH(X236,1)
)</f>
        <v/>
      </c>
      <c r="Y237" s="75" t="str" cm="1">
        <f t="array" aca="1" ref="Y237" ca="1">_xlfn.IFS(
AND($B$7="Dövrün əvvəlində", Y236&lt;=last_rou_date), DATE(YEAR(Y236)+1, 12, 31),
AND($B$7="Dövrün sonunda", Y236&lt;=last_payment_date), DATE(YEAR(Y236)+1, 12, 31),
TRUE, ""
)</f>
        <v/>
      </c>
      <c r="Z237" s="75" t="str" cm="1">
        <f t="array" aca="1" ref="Z237" ca="1">_xlfn.IFS(
AND($AN$14="Not year_end", Z236&gt;last_payment_date), "",
AND($AN$14="Year_end", Z236&gt;=last_payment_date), "",
AND($AN$14="Year_end"), DATE(YEAR(Z236+1), 12, 31),
AND($AN$14="Not year_end", MONTH(Z236)=12, DAY(Z236)=31), DATE(YEAR(Z235)+1, MONTH(Z235), DAY(Z235)),
AND($AN$14="Not year_end", OR(MONTH(Z236)&lt;&gt;12, DAY(Z236)&lt;&gt;31) ), DATE(YEAR(Z236), 12, 31)
)</f>
        <v/>
      </c>
      <c r="AA237" s="75" t="str" cm="1">
        <f t="array" aca="1" ref="AA237" ca="1">_xlfn.IFS(AA236="", "",
AND(AA236=last_payment_date, OR(MONTH(AA236)&lt;&gt;12, DAY(AA236)&lt;&gt;31) ), DATE(YEAR(AA236), 12, 31),
AND(MONTH(AA236)=12, DAY(AA236)=31, AA236&gt;=last_payment_date), "",
AND(MONTH(AA236)=12, DAY(AA236)&lt;&gt;31),  EOMONTH(AA236,0),
AND(MONTH(AA236)=12, DAY(AA236)=31, $AH$14="Not end"),  EDATE(AA235,1),
AND($AH$14="Not end"), EDATE(AA236, 1),
AND($AH$14="End"), EOMONTH(AA236, 1)
)</f>
        <v/>
      </c>
      <c r="AB237" s="75" t="str" cm="1">
        <f t="array" aca="1" ref="AB237" ca="1">_xlfn.IFS(AB236="","",
AND(AB236=last_rou_date), "",
AND($B$3="İllik"),DATE(YEAR(AB236)+1,MONTH(AB236),DAY(AB236) ),
AND($B$3="Aylıq", $AH$14="Not end"), EDATE(AB236,1),
AND($B$3="Aylıq", $AH$14="End"), EOMONTH(AB236,1)
)</f>
        <v/>
      </c>
      <c r="AC237" s="75" t="str" cm="1">
        <f t="array" aca="1" ref="AC237" ca="1">_xlfn.IFS(
AND($AN$14="Not year_end", AC236&gt;last_rou_date), "",
AND($AN$14="Year_end", AC236&gt;=last_rou_date), "",
AND($AN$14="Year_end"), DATE(YEAR(AC236+1), 12, 31),
AND($AN$14="Not year_end", MONTH(AC236)=12, DAY(AC236)=31), DATE(YEAR(AC235)+1, MONTH(AC235), DAY(AC235)),
AND($AN$14="Not year_end", OR(MONTH(AC236)&lt;&gt;12, DAY(AC236)&lt;&gt;31) ), DATE(YEAR(AC236), 12, 31)
)</f>
        <v/>
      </c>
      <c r="AD237" s="75" t="str" cm="1">
        <f t="array" aca="1" ref="AD237" ca="1">_xlfn.IFS(AD236="", "",
AND(AD236=last_rou_date, OR(MONTH(AD236)&lt;&gt;12, DAY(AD236)&lt;&gt;31) ), DATE(YEAR(AD236), 12, 31),
AND(MONTH(AD236)=12, DAY(AD236)=31, AD236&gt;=last_rou_date), "",
AND(MONTH(AD236)=12, DAY(AD236)&lt;&gt;31),  EOMONTH(AD236,0),
AND(MONTH(AD236)=12, DAY(AD236)=31, $AH$14="Not end"),  EDATE(AD235,1),
AND($AH$14="Not end"), EDATE(AD236, 1),
AND($AH$14="End"), EOMONTH(AD236, 1)
)</f>
        <v/>
      </c>
      <c r="AE237" s="68" t="str" cm="1">
        <f t="array" ref="AE237">_xlfn.IFS(W237="", "",
AND(W237&gt;0, W237&lt;=$B$4, $C$2="İllik artım, faiz olaraq", $D$2&gt;0, $B$3="İllik"), $B$5*((1+$D$2)^(W237-1)),
AND(W237&gt;0, W237&lt;=$B$4, $C$2="İllik artım, faiz olaraq", $D$2&gt;0, $B$3="Aylıq"), $B$5*((1+$D$2)^ROUNDDOWN((W237-1)/12,0)),
AND(W237=1, $C$2="Aşağıdakı kimi dəyişir", ), $B$5,
AND(W237&gt;1, W237&lt;=$B$4, $C$2="Aşağıdakı kimi dəyişir"), IFERROR(VLOOKUP(W237, $C$4:$D$7, 2, FALSE), AE236),
AND(W237&gt;0, W237&lt;=$B$4), $B$5,
TRUE,0 )</f>
        <v/>
      </c>
      <c r="AF237" s="76" t="str">
        <f t="shared" ca="1" si="10"/>
        <v/>
      </c>
    </row>
    <row r="238" spans="1:32" x14ac:dyDescent="0.4">
      <c r="A238" s="13" t="str" cm="1">
        <f t="array" aca="1" ref="A238" ca="1">_xlfn.IFS(
AND(SUMIFS(lease_table_interest_accruals, lease_table_dates, A237)&gt;0, COUNTIFS($E$14:E237, "Interest accrual", $A$14:A237, A237)=0),  A237,
AND(SUMIFS(lease_table_payments, lease_table_dates, A237)&gt;0, COUNTIFS($E$14:E237, "Payment", $A$14:A237, A237)=0),  A237,
AND(SUMIFS(rou_table_deprs, rou_table_dates, A237)&gt;0, COUNTIFS($E$14:E237, "Depreciation", $A$14:A237, A237)=0),  A237,
TRUE,  IFERROR(INDEX(rou_table_dates,  MATCH(A237, rou_table_dates)+1, ), "")
)</f>
        <v/>
      </c>
      <c r="B238" s="1" t="str" cm="1">
        <f t="array" aca="1" ref="B238" ca="1">_xlfn.IFS(
AND(E238="Payment", A238=$B$2), $AM$14,
E238="Payment", $AM$15,
E238="Interest accrual", $AM$18,
E238="Depreciation", $AM$17,
TRUE, "")</f>
        <v/>
      </c>
      <c r="C238" s="1" t="str" cm="1">
        <f t="array" aca="1" ref="C238" ca="1">_xlfn.IFS(
E238="Payment", $AM$19,
E238="Interest accrual", $AM$15,
E238="Depreciation", $AM$16,
TRUE, "")</f>
        <v/>
      </c>
      <c r="D238" s="14" t="str" cm="1">
        <f t="array" aca="1" ref="D238" ca="1">_xlfn.IFS(
E238="Payment", _xlfn.XLOOKUP(A238, lease_table_dates, lease_table_payments, 0, 0),
E238="Interest accrual", _xlfn.XLOOKUP(A238, lease_table_dates, lease_table_interest_accruals, 0, 0),
E238="Depreciation", _xlfn.XLOOKUP(A238, rou_table_dates, rou_table_deprs, 0, 0),
TRUE, ""
)</f>
        <v/>
      </c>
      <c r="E238" s="7" t="str" cm="1">
        <f t="array" aca="1" ref="E238" ca="1">_xlfn.IFS(
AND(SUMIFS(lease_table_interest_accruals, lease_table_dates, A238)&gt;0, COUNTIFS($E$14:E237, "Interest accrual", $A$14:A237, A238)=0), "Interest accrual",
AND(SUMIFS(lease_table_payments, lease_table_dates, A238)&gt;0, COUNTIFS($E$14:E237, "Payment", $A$14:A237, A238)=0), "Payment",
AND(SUMIFS(rou_table_deprs, rou_table_dates, A238)&gt;0, COUNTIFS($E$14:E237, "Depreciation", $A$14:A237, A238)=0), "Depreciation",
TRUE,  ""
)</f>
        <v/>
      </c>
      <c r="G238" s="13" t="str" cm="1">
        <f t="array" aca="1" ref="G238" ca="1">_xlfn.IFS(
AND($B$11="Hə", $B$3="İllik"), Z238,
AND($B$11="Hə", $B$3="Aylıq"), AA238,
$B$11="Yox", X238)</f>
        <v/>
      </c>
      <c r="H238" s="14" t="str" cm="1">
        <f t="array" aca="1" ref="H238" ca="1">_xlfn.IFS( G238="", "",
TRUE, ROUND( H237+I238-J238, 2) )</f>
        <v/>
      </c>
      <c r="I238" s="14" t="str" cm="1">
        <f t="array" aca="1" ref="I238" ca="1">_xlfn.IFS(G238="", "",
G238=last_payment_date, (J238-H237),
 TRUE,  -  (H237- H237* (1+$B$6)^ (_xlfn.DAYS(G238,G237)/365) )
)</f>
        <v/>
      </c>
      <c r="J238" s="14" t="str" cm="1">
        <f t="array" aca="1" ref="J238" ca="1">_xlfn.IFS(G238="", "",
TRUE, _xlfn.XLOOKUP(G238,  payment_dates, payments,0,0)
)</f>
        <v/>
      </c>
      <c r="L238" s="2" t="str" cm="1">
        <f t="array" aca="1" ref="L238" ca="1">_xlfn.IFS(
AND($B$11="Hə", $B$3="İllik"), AC238,
AND($B$11="Hə", $B$3="Aylıq"), AD238,
$B$11="Yox", AB238)</f>
        <v/>
      </c>
      <c r="M238" s="14" t="str" cm="1">
        <f t="array" aca="1" ref="M238" ca="1">_xlfn.IFS( L238="", "",
(M237-N238)&lt;=0.5, 0,
TRUE,  M237-N238)</f>
        <v/>
      </c>
      <c r="N238" s="15" t="str" cm="1">
        <f t="array" aca="1" ref="N238" ca="1">_xlfn.IFS(
L238="", "",
TRUE, MIN(M237, ROUND($M$14/ (last_rou_date - $B$2) * (L238-L237), 2) )
)</f>
        <v/>
      </c>
      <c r="P238" s="22" t="str">
        <f t="shared" ca="1" si="9"/>
        <v/>
      </c>
      <c r="Q238" s="14" t="str" cm="1">
        <f t="array" aca="1" ref="Q238" ca="1">_xlfn.IFS(P238="","",
$B$11="Hə", _xlfn.XLOOKUP(DATE(P238, 12, 31), rou_table_dates, rou_table_nbvs,0, 0),
TRUE,  MAX(0, ROUND($M$14 - $M$14/ (last_rou_date - $B$2) * (DATE(P238,12,31) - $B$2), 2) )
)</f>
        <v/>
      </c>
      <c r="R238" s="57" t="str" cm="1">
        <f t="array" aca="1" ref="R238" ca="1">_xlfn.IFS(P238="","",
$B$11="Hə", _xlfn.XLOOKUP(DATE(P238, 12, 31), lease_table_dates, lease_table_balances,0, 0),
TRUE, IFERROR( XNPV($B$6, IF(payment_dates &gt;DATE(P238, 12, 31), payments,  0),  IF(payment_dates &gt;DATE(P238, 12, 31), payment_dates,  DATE(P238, 12, 31))    ),0)
)</f>
        <v/>
      </c>
      <c r="S238" s="14" t="str" cm="1">
        <f t="array" aca="1" ref="S238" ca="1">_xlfn.IFS(P238="","",
TRUE,  MIN( MIN(Q237, $M$14), ROUND($M$14/ (last_rou_date - $B$2) * (DATE(P238,12,31) - MAX($B$2, DATE(P238-1, 12, 31))), 2) )
)</f>
        <v/>
      </c>
      <c r="T238" s="15" t="str" cm="1">
        <f t="array" aca="1" ref="T238" ca="1">_xlfn.IFS(P238="", "",
ISTEXT(R237), R238- (H238 - SUMIFS( lease_table_payments, lease_table_years, P238) -$AG$14 ),
AND(ISNUMBER(R237), R238&lt;&gt;""),   R238- (R237 - SUMIFS( lease_table_payments, lease_table_years, P238) )
)</f>
        <v/>
      </c>
      <c r="U238" s="14"/>
      <c r="V238" s="73">
        <f t="shared" si="11"/>
        <v>225</v>
      </c>
      <c r="W238" s="74" t="str" cm="1">
        <f t="array" ref="W238">_xlfn.IFS(
OR(W237=$B$4, W237=""),"",
TRUE,W237+1
)</f>
        <v/>
      </c>
      <c r="X238" s="75" t="str" cm="1">
        <f t="array" ref="X238">_xlfn.IFS(X237="","",
W238="", "",
AND($B$3="İllik"),DATE(YEAR(X237)+1,MONTH(X237),DAY(X237) ),
AND($B$3="Aylıq", $AH$14="Not end"), EDATE(X237,1),
AND($B$3="Aylıq", $AH$14="End"), EOMONTH(X237,1)
)</f>
        <v/>
      </c>
      <c r="Y238" s="75" t="str" cm="1">
        <f t="array" aca="1" ref="Y238" ca="1">_xlfn.IFS(
AND($B$7="Dövrün əvvəlində", Y237&lt;=last_rou_date), DATE(YEAR(Y237)+1, 12, 31),
AND($B$7="Dövrün sonunda", Y237&lt;=last_payment_date), DATE(YEAR(Y237)+1, 12, 31),
TRUE, ""
)</f>
        <v/>
      </c>
      <c r="Z238" s="75" t="str" cm="1">
        <f t="array" aca="1" ref="Z238" ca="1">_xlfn.IFS(
AND($AN$14="Not year_end", Z237&gt;last_payment_date), "",
AND($AN$14="Year_end", Z237&gt;=last_payment_date), "",
AND($AN$14="Year_end"), DATE(YEAR(Z237+1), 12, 31),
AND($AN$14="Not year_end", MONTH(Z237)=12, DAY(Z237)=31), DATE(YEAR(Z236)+1, MONTH(Z236), DAY(Z236)),
AND($AN$14="Not year_end", OR(MONTH(Z237)&lt;&gt;12, DAY(Z237)&lt;&gt;31) ), DATE(YEAR(Z237), 12, 31)
)</f>
        <v/>
      </c>
      <c r="AA238" s="75" t="str" cm="1">
        <f t="array" aca="1" ref="AA238" ca="1">_xlfn.IFS(AA237="", "",
AND(AA237=last_payment_date, OR(MONTH(AA237)&lt;&gt;12, DAY(AA237)&lt;&gt;31) ), DATE(YEAR(AA237), 12, 31),
AND(MONTH(AA237)=12, DAY(AA237)=31, AA237&gt;=last_payment_date), "",
AND(MONTH(AA237)=12, DAY(AA237)&lt;&gt;31),  EOMONTH(AA237,0),
AND(MONTH(AA237)=12, DAY(AA237)=31, $AH$14="Not end"),  EDATE(AA236,1),
AND($AH$14="Not end"), EDATE(AA237, 1),
AND($AH$14="End"), EOMONTH(AA237, 1)
)</f>
        <v/>
      </c>
      <c r="AB238" s="75" t="str" cm="1">
        <f t="array" aca="1" ref="AB238" ca="1">_xlfn.IFS(AB237="","",
AND(AB237=last_rou_date), "",
AND($B$3="İllik"),DATE(YEAR(AB237)+1,MONTH(AB237),DAY(AB237) ),
AND($B$3="Aylıq", $AH$14="Not end"), EDATE(AB237,1),
AND($B$3="Aylıq", $AH$14="End"), EOMONTH(AB237,1)
)</f>
        <v/>
      </c>
      <c r="AC238" s="75" t="str" cm="1">
        <f t="array" aca="1" ref="AC238" ca="1">_xlfn.IFS(
AND($AN$14="Not year_end", AC237&gt;last_rou_date), "",
AND($AN$14="Year_end", AC237&gt;=last_rou_date), "",
AND($AN$14="Year_end"), DATE(YEAR(AC237+1), 12, 31),
AND($AN$14="Not year_end", MONTH(AC237)=12, DAY(AC237)=31), DATE(YEAR(AC236)+1, MONTH(AC236), DAY(AC236)),
AND($AN$14="Not year_end", OR(MONTH(AC237)&lt;&gt;12, DAY(AC237)&lt;&gt;31) ), DATE(YEAR(AC237), 12, 31)
)</f>
        <v/>
      </c>
      <c r="AD238" s="75" t="str" cm="1">
        <f t="array" aca="1" ref="AD238" ca="1">_xlfn.IFS(AD237="", "",
AND(AD237=last_rou_date, OR(MONTH(AD237)&lt;&gt;12, DAY(AD237)&lt;&gt;31) ), DATE(YEAR(AD237), 12, 31),
AND(MONTH(AD237)=12, DAY(AD237)=31, AD237&gt;=last_rou_date), "",
AND(MONTH(AD237)=12, DAY(AD237)&lt;&gt;31),  EOMONTH(AD237,0),
AND(MONTH(AD237)=12, DAY(AD237)=31, $AH$14="Not end"),  EDATE(AD236,1),
AND($AH$14="Not end"), EDATE(AD237, 1),
AND($AH$14="End"), EOMONTH(AD237, 1)
)</f>
        <v/>
      </c>
      <c r="AE238" s="68" t="str" cm="1">
        <f t="array" ref="AE238">_xlfn.IFS(W238="", "",
AND(W238&gt;0, W238&lt;=$B$4, $C$2="İllik artım, faiz olaraq", $D$2&gt;0, $B$3="İllik"), $B$5*((1+$D$2)^(W238-1)),
AND(W238&gt;0, W238&lt;=$B$4, $C$2="İllik artım, faiz olaraq", $D$2&gt;0, $B$3="Aylıq"), $B$5*((1+$D$2)^ROUNDDOWN((W238-1)/12,0)),
AND(W238=1, $C$2="Aşağıdakı kimi dəyişir", ), $B$5,
AND(W238&gt;1, W238&lt;=$B$4, $C$2="Aşağıdakı kimi dəyişir"), IFERROR(VLOOKUP(W238, $C$4:$D$7, 2, FALSE), AE237),
AND(W238&gt;0, W238&lt;=$B$4), $B$5,
TRUE,0 )</f>
        <v/>
      </c>
      <c r="AF238" s="76" t="str">
        <f t="shared" ca="1" si="10"/>
        <v/>
      </c>
    </row>
    <row r="239" spans="1:32" x14ac:dyDescent="0.4">
      <c r="A239" s="13" t="str" cm="1">
        <f t="array" aca="1" ref="A239" ca="1">_xlfn.IFS(
AND(SUMIFS(lease_table_interest_accruals, lease_table_dates, A238)&gt;0, COUNTIFS($E$14:E238, "Interest accrual", $A$14:A238, A238)=0),  A238,
AND(SUMIFS(lease_table_payments, lease_table_dates, A238)&gt;0, COUNTIFS($E$14:E238, "Payment", $A$14:A238, A238)=0),  A238,
AND(SUMIFS(rou_table_deprs, rou_table_dates, A238)&gt;0, COUNTIFS($E$14:E238, "Depreciation", $A$14:A238, A238)=0),  A238,
TRUE,  IFERROR(INDEX(rou_table_dates,  MATCH(A238, rou_table_dates)+1, ), "")
)</f>
        <v/>
      </c>
      <c r="B239" s="1" t="str" cm="1">
        <f t="array" aca="1" ref="B239" ca="1">_xlfn.IFS(
AND(E239="Payment", A239=$B$2), $AM$14,
E239="Payment", $AM$15,
E239="Interest accrual", $AM$18,
E239="Depreciation", $AM$17,
TRUE, "")</f>
        <v/>
      </c>
      <c r="C239" s="1" t="str" cm="1">
        <f t="array" aca="1" ref="C239" ca="1">_xlfn.IFS(
E239="Payment", $AM$19,
E239="Interest accrual", $AM$15,
E239="Depreciation", $AM$16,
TRUE, "")</f>
        <v/>
      </c>
      <c r="D239" s="14" t="str" cm="1">
        <f t="array" aca="1" ref="D239" ca="1">_xlfn.IFS(
E239="Payment", _xlfn.XLOOKUP(A239, lease_table_dates, lease_table_payments, 0, 0),
E239="Interest accrual", _xlfn.XLOOKUP(A239, lease_table_dates, lease_table_interest_accruals, 0, 0),
E239="Depreciation", _xlfn.XLOOKUP(A239, rou_table_dates, rou_table_deprs, 0, 0),
TRUE, ""
)</f>
        <v/>
      </c>
      <c r="E239" s="7" t="str" cm="1">
        <f t="array" aca="1" ref="E239" ca="1">_xlfn.IFS(
AND(SUMIFS(lease_table_interest_accruals, lease_table_dates, A239)&gt;0, COUNTIFS($E$14:E238, "Interest accrual", $A$14:A238, A239)=0), "Interest accrual",
AND(SUMIFS(lease_table_payments, lease_table_dates, A239)&gt;0, COUNTIFS($E$14:E238, "Payment", $A$14:A238, A239)=0), "Payment",
AND(SUMIFS(rou_table_deprs, rou_table_dates, A239)&gt;0, COUNTIFS($E$14:E238, "Depreciation", $A$14:A238, A239)=0), "Depreciation",
TRUE,  ""
)</f>
        <v/>
      </c>
      <c r="G239" s="13" t="str" cm="1">
        <f t="array" aca="1" ref="G239" ca="1">_xlfn.IFS(
AND($B$11="Hə", $B$3="İllik"), Z239,
AND($B$11="Hə", $B$3="Aylıq"), AA239,
$B$11="Yox", X239)</f>
        <v/>
      </c>
      <c r="H239" s="14" t="str" cm="1">
        <f t="array" aca="1" ref="H239" ca="1">_xlfn.IFS( G239="", "",
TRUE, ROUND( H238+I239-J239, 2) )</f>
        <v/>
      </c>
      <c r="I239" s="14" t="str" cm="1">
        <f t="array" aca="1" ref="I239" ca="1">_xlfn.IFS(G239="", "",
G239=last_payment_date, (J239-H238),
 TRUE,  -  (H238- H238* (1+$B$6)^ (_xlfn.DAYS(G239,G238)/365) )
)</f>
        <v/>
      </c>
      <c r="J239" s="14" t="str" cm="1">
        <f t="array" aca="1" ref="J239" ca="1">_xlfn.IFS(G239="", "",
TRUE, _xlfn.XLOOKUP(G239,  payment_dates, payments,0,0)
)</f>
        <v/>
      </c>
      <c r="L239" s="2" t="str" cm="1">
        <f t="array" aca="1" ref="L239" ca="1">_xlfn.IFS(
AND($B$11="Hə", $B$3="İllik"), AC239,
AND($B$11="Hə", $B$3="Aylıq"), AD239,
$B$11="Yox", AB239)</f>
        <v/>
      </c>
      <c r="M239" s="14" t="str" cm="1">
        <f t="array" aca="1" ref="M239" ca="1">_xlfn.IFS( L239="", "",
(M238-N239)&lt;=0.5, 0,
TRUE,  M238-N239)</f>
        <v/>
      </c>
      <c r="N239" s="15" t="str" cm="1">
        <f t="array" aca="1" ref="N239" ca="1">_xlfn.IFS(
L239="", "",
TRUE, MIN(M238, ROUND($M$14/ (last_rou_date - $B$2) * (L239-L238), 2) )
)</f>
        <v/>
      </c>
      <c r="P239" s="22" t="str">
        <f t="shared" ca="1" si="9"/>
        <v/>
      </c>
      <c r="Q239" s="14" t="str" cm="1">
        <f t="array" aca="1" ref="Q239" ca="1">_xlfn.IFS(P239="","",
$B$11="Hə", _xlfn.XLOOKUP(DATE(P239, 12, 31), rou_table_dates, rou_table_nbvs,0, 0),
TRUE,  MAX(0, ROUND($M$14 - $M$14/ (last_rou_date - $B$2) * (DATE(P239,12,31) - $B$2), 2) )
)</f>
        <v/>
      </c>
      <c r="R239" s="57" t="str" cm="1">
        <f t="array" aca="1" ref="R239" ca="1">_xlfn.IFS(P239="","",
$B$11="Hə", _xlfn.XLOOKUP(DATE(P239, 12, 31), lease_table_dates, lease_table_balances,0, 0),
TRUE, IFERROR( XNPV($B$6, IF(payment_dates &gt;DATE(P239, 12, 31), payments,  0),  IF(payment_dates &gt;DATE(P239, 12, 31), payment_dates,  DATE(P239, 12, 31))    ),0)
)</f>
        <v/>
      </c>
      <c r="S239" s="14" t="str" cm="1">
        <f t="array" aca="1" ref="S239" ca="1">_xlfn.IFS(P239="","",
TRUE,  MIN( MIN(Q238, $M$14), ROUND($M$14/ (last_rou_date - $B$2) * (DATE(P239,12,31) - MAX($B$2, DATE(P239-1, 12, 31))), 2) )
)</f>
        <v/>
      </c>
      <c r="T239" s="15" t="str" cm="1">
        <f t="array" aca="1" ref="T239" ca="1">_xlfn.IFS(P239="", "",
ISTEXT(R238), R239- (H239 - SUMIFS( lease_table_payments, lease_table_years, P239) -$AG$14 ),
AND(ISNUMBER(R238), R239&lt;&gt;""),   R239- (R238 - SUMIFS( lease_table_payments, lease_table_years, P239) )
)</f>
        <v/>
      </c>
      <c r="U239" s="14"/>
      <c r="V239" s="73">
        <f t="shared" si="11"/>
        <v>226</v>
      </c>
      <c r="W239" s="74" t="str" cm="1">
        <f t="array" ref="W239">_xlfn.IFS(
OR(W238=$B$4, W238=""),"",
TRUE,W238+1
)</f>
        <v/>
      </c>
      <c r="X239" s="75" t="str" cm="1">
        <f t="array" ref="X239">_xlfn.IFS(X238="","",
W239="", "",
AND($B$3="İllik"),DATE(YEAR(X238)+1,MONTH(X238),DAY(X238) ),
AND($B$3="Aylıq", $AH$14="Not end"), EDATE(X238,1),
AND($B$3="Aylıq", $AH$14="End"), EOMONTH(X238,1)
)</f>
        <v/>
      </c>
      <c r="Y239" s="75" t="str" cm="1">
        <f t="array" aca="1" ref="Y239" ca="1">_xlfn.IFS(
AND($B$7="Dövrün əvvəlində", Y238&lt;=last_rou_date), DATE(YEAR(Y238)+1, 12, 31),
AND($B$7="Dövrün sonunda", Y238&lt;=last_payment_date), DATE(YEAR(Y238)+1, 12, 31),
TRUE, ""
)</f>
        <v/>
      </c>
      <c r="Z239" s="75" t="str" cm="1">
        <f t="array" aca="1" ref="Z239" ca="1">_xlfn.IFS(
AND($AN$14="Not year_end", Z238&gt;last_payment_date), "",
AND($AN$14="Year_end", Z238&gt;=last_payment_date), "",
AND($AN$14="Year_end"), DATE(YEAR(Z238+1), 12, 31),
AND($AN$14="Not year_end", MONTH(Z238)=12, DAY(Z238)=31), DATE(YEAR(Z237)+1, MONTH(Z237), DAY(Z237)),
AND($AN$14="Not year_end", OR(MONTH(Z238)&lt;&gt;12, DAY(Z238)&lt;&gt;31) ), DATE(YEAR(Z238), 12, 31)
)</f>
        <v/>
      </c>
      <c r="AA239" s="75" t="str" cm="1">
        <f t="array" aca="1" ref="AA239" ca="1">_xlfn.IFS(AA238="", "",
AND(AA238=last_payment_date, OR(MONTH(AA238)&lt;&gt;12, DAY(AA238)&lt;&gt;31) ), DATE(YEAR(AA238), 12, 31),
AND(MONTH(AA238)=12, DAY(AA238)=31, AA238&gt;=last_payment_date), "",
AND(MONTH(AA238)=12, DAY(AA238)&lt;&gt;31),  EOMONTH(AA238,0),
AND(MONTH(AA238)=12, DAY(AA238)=31, $AH$14="Not end"),  EDATE(AA237,1),
AND($AH$14="Not end"), EDATE(AA238, 1),
AND($AH$14="End"), EOMONTH(AA238, 1)
)</f>
        <v/>
      </c>
      <c r="AB239" s="75" t="str" cm="1">
        <f t="array" aca="1" ref="AB239" ca="1">_xlfn.IFS(AB238="","",
AND(AB238=last_rou_date), "",
AND($B$3="İllik"),DATE(YEAR(AB238)+1,MONTH(AB238),DAY(AB238) ),
AND($B$3="Aylıq", $AH$14="Not end"), EDATE(AB238,1),
AND($B$3="Aylıq", $AH$14="End"), EOMONTH(AB238,1)
)</f>
        <v/>
      </c>
      <c r="AC239" s="75" t="str" cm="1">
        <f t="array" aca="1" ref="AC239" ca="1">_xlfn.IFS(
AND($AN$14="Not year_end", AC238&gt;last_rou_date), "",
AND($AN$14="Year_end", AC238&gt;=last_rou_date), "",
AND($AN$14="Year_end"), DATE(YEAR(AC238+1), 12, 31),
AND($AN$14="Not year_end", MONTH(AC238)=12, DAY(AC238)=31), DATE(YEAR(AC237)+1, MONTH(AC237), DAY(AC237)),
AND($AN$14="Not year_end", OR(MONTH(AC238)&lt;&gt;12, DAY(AC238)&lt;&gt;31) ), DATE(YEAR(AC238), 12, 31)
)</f>
        <v/>
      </c>
      <c r="AD239" s="75" t="str" cm="1">
        <f t="array" aca="1" ref="AD239" ca="1">_xlfn.IFS(AD238="", "",
AND(AD238=last_rou_date, OR(MONTH(AD238)&lt;&gt;12, DAY(AD238)&lt;&gt;31) ), DATE(YEAR(AD238), 12, 31),
AND(MONTH(AD238)=12, DAY(AD238)=31, AD238&gt;=last_rou_date), "",
AND(MONTH(AD238)=12, DAY(AD238)&lt;&gt;31),  EOMONTH(AD238,0),
AND(MONTH(AD238)=12, DAY(AD238)=31, $AH$14="Not end"),  EDATE(AD237,1),
AND($AH$14="Not end"), EDATE(AD238, 1),
AND($AH$14="End"), EOMONTH(AD238, 1)
)</f>
        <v/>
      </c>
      <c r="AE239" s="68" t="str" cm="1">
        <f t="array" ref="AE239">_xlfn.IFS(W239="", "",
AND(W239&gt;0, W239&lt;=$B$4, $C$2="İllik artım, faiz olaraq", $D$2&gt;0, $B$3="İllik"), $B$5*((1+$D$2)^(W239-1)),
AND(W239&gt;0, W239&lt;=$B$4, $C$2="İllik artım, faiz olaraq", $D$2&gt;0, $B$3="Aylıq"), $B$5*((1+$D$2)^ROUNDDOWN((W239-1)/12,0)),
AND(W239=1, $C$2="Aşağıdakı kimi dəyişir", ), $B$5,
AND(W239&gt;1, W239&lt;=$B$4, $C$2="Aşağıdakı kimi dəyişir"), IFERROR(VLOOKUP(W239, $C$4:$D$7, 2, FALSE), AE238),
AND(W239&gt;0, W239&lt;=$B$4), $B$5,
TRUE,0 )</f>
        <v/>
      </c>
      <c r="AF239" s="76" t="str">
        <f t="shared" ca="1" si="10"/>
        <v/>
      </c>
    </row>
    <row r="240" spans="1:32" x14ac:dyDescent="0.4">
      <c r="A240" s="13" t="str" cm="1">
        <f t="array" aca="1" ref="A240" ca="1">_xlfn.IFS(
AND(SUMIFS(lease_table_interest_accruals, lease_table_dates, A239)&gt;0, COUNTIFS($E$14:E239, "Interest accrual", $A$14:A239, A239)=0),  A239,
AND(SUMIFS(lease_table_payments, lease_table_dates, A239)&gt;0, COUNTIFS($E$14:E239, "Payment", $A$14:A239, A239)=0),  A239,
AND(SUMIFS(rou_table_deprs, rou_table_dates, A239)&gt;0, COUNTIFS($E$14:E239, "Depreciation", $A$14:A239, A239)=0),  A239,
TRUE,  IFERROR(INDEX(rou_table_dates,  MATCH(A239, rou_table_dates)+1, ), "")
)</f>
        <v/>
      </c>
      <c r="B240" s="1" t="str" cm="1">
        <f t="array" aca="1" ref="B240" ca="1">_xlfn.IFS(
AND(E240="Payment", A240=$B$2), $AM$14,
E240="Payment", $AM$15,
E240="Interest accrual", $AM$18,
E240="Depreciation", $AM$17,
TRUE, "")</f>
        <v/>
      </c>
      <c r="C240" s="1" t="str" cm="1">
        <f t="array" aca="1" ref="C240" ca="1">_xlfn.IFS(
E240="Payment", $AM$19,
E240="Interest accrual", $AM$15,
E240="Depreciation", $AM$16,
TRUE, "")</f>
        <v/>
      </c>
      <c r="D240" s="14" t="str" cm="1">
        <f t="array" aca="1" ref="D240" ca="1">_xlfn.IFS(
E240="Payment", _xlfn.XLOOKUP(A240, lease_table_dates, lease_table_payments, 0, 0),
E240="Interest accrual", _xlfn.XLOOKUP(A240, lease_table_dates, lease_table_interest_accruals, 0, 0),
E240="Depreciation", _xlfn.XLOOKUP(A240, rou_table_dates, rou_table_deprs, 0, 0),
TRUE, ""
)</f>
        <v/>
      </c>
      <c r="E240" s="7" t="str" cm="1">
        <f t="array" aca="1" ref="E240" ca="1">_xlfn.IFS(
AND(SUMIFS(lease_table_interest_accruals, lease_table_dates, A240)&gt;0, COUNTIFS($E$14:E239, "Interest accrual", $A$14:A239, A240)=0), "Interest accrual",
AND(SUMIFS(lease_table_payments, lease_table_dates, A240)&gt;0, COUNTIFS($E$14:E239, "Payment", $A$14:A239, A240)=0), "Payment",
AND(SUMIFS(rou_table_deprs, rou_table_dates, A240)&gt;0, COUNTIFS($E$14:E239, "Depreciation", $A$14:A239, A240)=0), "Depreciation",
TRUE,  ""
)</f>
        <v/>
      </c>
      <c r="G240" s="13" t="str" cm="1">
        <f t="array" aca="1" ref="G240" ca="1">_xlfn.IFS(
AND($B$11="Hə", $B$3="İllik"), Z240,
AND($B$11="Hə", $B$3="Aylıq"), AA240,
$B$11="Yox", X240)</f>
        <v/>
      </c>
      <c r="H240" s="14" t="str" cm="1">
        <f t="array" aca="1" ref="H240" ca="1">_xlfn.IFS( G240="", "",
TRUE, ROUND( H239+I240-J240, 2) )</f>
        <v/>
      </c>
      <c r="I240" s="14" t="str" cm="1">
        <f t="array" aca="1" ref="I240" ca="1">_xlfn.IFS(G240="", "",
G240=last_payment_date, (J240-H239),
 TRUE,  -  (H239- H239* (1+$B$6)^ (_xlfn.DAYS(G240,G239)/365) )
)</f>
        <v/>
      </c>
      <c r="J240" s="14" t="str" cm="1">
        <f t="array" aca="1" ref="J240" ca="1">_xlfn.IFS(G240="", "",
TRUE, _xlfn.XLOOKUP(G240,  payment_dates, payments,0,0)
)</f>
        <v/>
      </c>
      <c r="L240" s="2" t="str" cm="1">
        <f t="array" aca="1" ref="L240" ca="1">_xlfn.IFS(
AND($B$11="Hə", $B$3="İllik"), AC240,
AND($B$11="Hə", $B$3="Aylıq"), AD240,
$B$11="Yox", AB240)</f>
        <v/>
      </c>
      <c r="M240" s="14" t="str" cm="1">
        <f t="array" aca="1" ref="M240" ca="1">_xlfn.IFS( L240="", "",
(M239-N240)&lt;=0.5, 0,
TRUE,  M239-N240)</f>
        <v/>
      </c>
      <c r="N240" s="15" t="str" cm="1">
        <f t="array" aca="1" ref="N240" ca="1">_xlfn.IFS(
L240="", "",
TRUE, MIN(M239, ROUND($M$14/ (last_rou_date - $B$2) * (L240-L239), 2) )
)</f>
        <v/>
      </c>
      <c r="P240" s="22" t="str">
        <f t="shared" ca="1" si="9"/>
        <v/>
      </c>
      <c r="Q240" s="14" t="str" cm="1">
        <f t="array" aca="1" ref="Q240" ca="1">_xlfn.IFS(P240="","",
$B$11="Hə", _xlfn.XLOOKUP(DATE(P240, 12, 31), rou_table_dates, rou_table_nbvs,0, 0),
TRUE,  MAX(0, ROUND($M$14 - $M$14/ (last_rou_date - $B$2) * (DATE(P240,12,31) - $B$2), 2) )
)</f>
        <v/>
      </c>
      <c r="R240" s="57" t="str" cm="1">
        <f t="array" aca="1" ref="R240" ca="1">_xlfn.IFS(P240="","",
$B$11="Hə", _xlfn.XLOOKUP(DATE(P240, 12, 31), lease_table_dates, lease_table_balances,0, 0),
TRUE, IFERROR( XNPV($B$6, IF(payment_dates &gt;DATE(P240, 12, 31), payments,  0),  IF(payment_dates &gt;DATE(P240, 12, 31), payment_dates,  DATE(P240, 12, 31))    ),0)
)</f>
        <v/>
      </c>
      <c r="S240" s="14" t="str" cm="1">
        <f t="array" aca="1" ref="S240" ca="1">_xlfn.IFS(P240="","",
TRUE,  MIN( MIN(Q239, $M$14), ROUND($M$14/ (last_rou_date - $B$2) * (DATE(P240,12,31) - MAX($B$2, DATE(P240-1, 12, 31))), 2) )
)</f>
        <v/>
      </c>
      <c r="T240" s="15" t="str" cm="1">
        <f t="array" aca="1" ref="T240" ca="1">_xlfn.IFS(P240="", "",
ISTEXT(R239), R240- (H240 - SUMIFS( lease_table_payments, lease_table_years, P240) -$AG$14 ),
AND(ISNUMBER(R239), R240&lt;&gt;""),   R240- (R239 - SUMIFS( lease_table_payments, lease_table_years, P240) )
)</f>
        <v/>
      </c>
      <c r="U240" s="14"/>
      <c r="V240" s="73">
        <f t="shared" si="11"/>
        <v>227</v>
      </c>
      <c r="W240" s="74" t="str" cm="1">
        <f t="array" ref="W240">_xlfn.IFS(
OR(W239=$B$4, W239=""),"",
TRUE,W239+1
)</f>
        <v/>
      </c>
      <c r="X240" s="75" t="str" cm="1">
        <f t="array" ref="X240">_xlfn.IFS(X239="","",
W240="", "",
AND($B$3="İllik"),DATE(YEAR(X239)+1,MONTH(X239),DAY(X239) ),
AND($B$3="Aylıq", $AH$14="Not end"), EDATE(X239,1),
AND($B$3="Aylıq", $AH$14="End"), EOMONTH(X239,1)
)</f>
        <v/>
      </c>
      <c r="Y240" s="75" t="str" cm="1">
        <f t="array" aca="1" ref="Y240" ca="1">_xlfn.IFS(
AND($B$7="Dövrün əvvəlində", Y239&lt;=last_rou_date), DATE(YEAR(Y239)+1, 12, 31),
AND($B$7="Dövrün sonunda", Y239&lt;=last_payment_date), DATE(YEAR(Y239)+1, 12, 31),
TRUE, ""
)</f>
        <v/>
      </c>
      <c r="Z240" s="75" t="str" cm="1">
        <f t="array" aca="1" ref="Z240" ca="1">_xlfn.IFS(
AND($AN$14="Not year_end", Z239&gt;last_payment_date), "",
AND($AN$14="Year_end", Z239&gt;=last_payment_date), "",
AND($AN$14="Year_end"), DATE(YEAR(Z239+1), 12, 31),
AND($AN$14="Not year_end", MONTH(Z239)=12, DAY(Z239)=31), DATE(YEAR(Z238)+1, MONTH(Z238), DAY(Z238)),
AND($AN$14="Not year_end", OR(MONTH(Z239)&lt;&gt;12, DAY(Z239)&lt;&gt;31) ), DATE(YEAR(Z239), 12, 31)
)</f>
        <v/>
      </c>
      <c r="AA240" s="75" t="str" cm="1">
        <f t="array" aca="1" ref="AA240" ca="1">_xlfn.IFS(AA239="", "",
AND(AA239=last_payment_date, OR(MONTH(AA239)&lt;&gt;12, DAY(AA239)&lt;&gt;31) ), DATE(YEAR(AA239), 12, 31),
AND(MONTH(AA239)=12, DAY(AA239)=31, AA239&gt;=last_payment_date), "",
AND(MONTH(AA239)=12, DAY(AA239)&lt;&gt;31),  EOMONTH(AA239,0),
AND(MONTH(AA239)=12, DAY(AA239)=31, $AH$14="Not end"),  EDATE(AA238,1),
AND($AH$14="Not end"), EDATE(AA239, 1),
AND($AH$14="End"), EOMONTH(AA239, 1)
)</f>
        <v/>
      </c>
      <c r="AB240" s="75" t="str" cm="1">
        <f t="array" aca="1" ref="AB240" ca="1">_xlfn.IFS(AB239="","",
AND(AB239=last_rou_date), "",
AND($B$3="İllik"),DATE(YEAR(AB239)+1,MONTH(AB239),DAY(AB239) ),
AND($B$3="Aylıq", $AH$14="Not end"), EDATE(AB239,1),
AND($B$3="Aylıq", $AH$14="End"), EOMONTH(AB239,1)
)</f>
        <v/>
      </c>
      <c r="AC240" s="75" t="str" cm="1">
        <f t="array" aca="1" ref="AC240" ca="1">_xlfn.IFS(
AND($AN$14="Not year_end", AC239&gt;last_rou_date), "",
AND($AN$14="Year_end", AC239&gt;=last_rou_date), "",
AND($AN$14="Year_end"), DATE(YEAR(AC239+1), 12, 31),
AND($AN$14="Not year_end", MONTH(AC239)=12, DAY(AC239)=31), DATE(YEAR(AC238)+1, MONTH(AC238), DAY(AC238)),
AND($AN$14="Not year_end", OR(MONTH(AC239)&lt;&gt;12, DAY(AC239)&lt;&gt;31) ), DATE(YEAR(AC239), 12, 31)
)</f>
        <v/>
      </c>
      <c r="AD240" s="75" t="str" cm="1">
        <f t="array" aca="1" ref="AD240" ca="1">_xlfn.IFS(AD239="", "",
AND(AD239=last_rou_date, OR(MONTH(AD239)&lt;&gt;12, DAY(AD239)&lt;&gt;31) ), DATE(YEAR(AD239), 12, 31),
AND(MONTH(AD239)=12, DAY(AD239)=31, AD239&gt;=last_rou_date), "",
AND(MONTH(AD239)=12, DAY(AD239)&lt;&gt;31),  EOMONTH(AD239,0),
AND(MONTH(AD239)=12, DAY(AD239)=31, $AH$14="Not end"),  EDATE(AD238,1),
AND($AH$14="Not end"), EDATE(AD239, 1),
AND($AH$14="End"), EOMONTH(AD239, 1)
)</f>
        <v/>
      </c>
      <c r="AE240" s="68" t="str" cm="1">
        <f t="array" ref="AE240">_xlfn.IFS(W240="", "",
AND(W240&gt;0, W240&lt;=$B$4, $C$2="İllik artım, faiz olaraq", $D$2&gt;0, $B$3="İllik"), $B$5*((1+$D$2)^(W240-1)),
AND(W240&gt;0, W240&lt;=$B$4, $C$2="İllik artım, faiz olaraq", $D$2&gt;0, $B$3="Aylıq"), $B$5*((1+$D$2)^ROUNDDOWN((W240-1)/12,0)),
AND(W240=1, $C$2="Aşağıdakı kimi dəyişir", ), $B$5,
AND(W240&gt;1, W240&lt;=$B$4, $C$2="Aşağıdakı kimi dəyişir"), IFERROR(VLOOKUP(W240, $C$4:$D$7, 2, FALSE), AE239),
AND(W240&gt;0, W240&lt;=$B$4), $B$5,
TRUE,0 )</f>
        <v/>
      </c>
      <c r="AF240" s="76" t="str">
        <f t="shared" ca="1" si="10"/>
        <v/>
      </c>
    </row>
    <row r="241" spans="1:32" x14ac:dyDescent="0.4">
      <c r="A241" s="13" t="str" cm="1">
        <f t="array" aca="1" ref="A241" ca="1">_xlfn.IFS(
AND(SUMIFS(lease_table_interest_accruals, lease_table_dates, A240)&gt;0, COUNTIFS($E$14:E240, "Interest accrual", $A$14:A240, A240)=0),  A240,
AND(SUMIFS(lease_table_payments, lease_table_dates, A240)&gt;0, COUNTIFS($E$14:E240, "Payment", $A$14:A240, A240)=0),  A240,
AND(SUMIFS(rou_table_deprs, rou_table_dates, A240)&gt;0, COUNTIFS($E$14:E240, "Depreciation", $A$14:A240, A240)=0),  A240,
TRUE,  IFERROR(INDEX(rou_table_dates,  MATCH(A240, rou_table_dates)+1, ), "")
)</f>
        <v/>
      </c>
      <c r="B241" s="1" t="str" cm="1">
        <f t="array" aca="1" ref="B241" ca="1">_xlfn.IFS(
AND(E241="Payment", A241=$B$2), $AM$14,
E241="Payment", $AM$15,
E241="Interest accrual", $AM$18,
E241="Depreciation", $AM$17,
TRUE, "")</f>
        <v/>
      </c>
      <c r="C241" s="1" t="str" cm="1">
        <f t="array" aca="1" ref="C241" ca="1">_xlfn.IFS(
E241="Payment", $AM$19,
E241="Interest accrual", $AM$15,
E241="Depreciation", $AM$16,
TRUE, "")</f>
        <v/>
      </c>
      <c r="D241" s="14" t="str" cm="1">
        <f t="array" aca="1" ref="D241" ca="1">_xlfn.IFS(
E241="Payment", _xlfn.XLOOKUP(A241, lease_table_dates, lease_table_payments, 0, 0),
E241="Interest accrual", _xlfn.XLOOKUP(A241, lease_table_dates, lease_table_interest_accruals, 0, 0),
E241="Depreciation", _xlfn.XLOOKUP(A241, rou_table_dates, rou_table_deprs, 0, 0),
TRUE, ""
)</f>
        <v/>
      </c>
      <c r="E241" s="7" t="str" cm="1">
        <f t="array" aca="1" ref="E241" ca="1">_xlfn.IFS(
AND(SUMIFS(lease_table_interest_accruals, lease_table_dates, A241)&gt;0, COUNTIFS($E$14:E240, "Interest accrual", $A$14:A240, A241)=0), "Interest accrual",
AND(SUMIFS(lease_table_payments, lease_table_dates, A241)&gt;0, COUNTIFS($E$14:E240, "Payment", $A$14:A240, A241)=0), "Payment",
AND(SUMIFS(rou_table_deprs, rou_table_dates, A241)&gt;0, COUNTIFS($E$14:E240, "Depreciation", $A$14:A240, A241)=0), "Depreciation",
TRUE,  ""
)</f>
        <v/>
      </c>
      <c r="G241" s="13" t="str" cm="1">
        <f t="array" aca="1" ref="G241" ca="1">_xlfn.IFS(
AND($B$11="Hə", $B$3="İllik"), Z241,
AND($B$11="Hə", $B$3="Aylıq"), AA241,
$B$11="Yox", X241)</f>
        <v/>
      </c>
      <c r="H241" s="14" t="str" cm="1">
        <f t="array" aca="1" ref="H241" ca="1">_xlfn.IFS( G241="", "",
TRUE, ROUND( H240+I241-J241, 2) )</f>
        <v/>
      </c>
      <c r="I241" s="14" t="str" cm="1">
        <f t="array" aca="1" ref="I241" ca="1">_xlfn.IFS(G241="", "",
G241=last_payment_date, (J241-H240),
 TRUE,  -  (H240- H240* (1+$B$6)^ (_xlfn.DAYS(G241,G240)/365) )
)</f>
        <v/>
      </c>
      <c r="J241" s="14" t="str" cm="1">
        <f t="array" aca="1" ref="J241" ca="1">_xlfn.IFS(G241="", "",
TRUE, _xlfn.XLOOKUP(G241,  payment_dates, payments,0,0)
)</f>
        <v/>
      </c>
      <c r="L241" s="2" t="str" cm="1">
        <f t="array" aca="1" ref="L241" ca="1">_xlfn.IFS(
AND($B$11="Hə", $B$3="İllik"), AC241,
AND($B$11="Hə", $B$3="Aylıq"), AD241,
$B$11="Yox", AB241)</f>
        <v/>
      </c>
      <c r="M241" s="14" t="str" cm="1">
        <f t="array" aca="1" ref="M241" ca="1">_xlfn.IFS( L241="", "",
(M240-N241)&lt;=0.5, 0,
TRUE,  M240-N241)</f>
        <v/>
      </c>
      <c r="N241" s="15" t="str" cm="1">
        <f t="array" aca="1" ref="N241" ca="1">_xlfn.IFS(
L241="", "",
TRUE, MIN(M240, ROUND($M$14/ (last_rou_date - $B$2) * (L241-L240), 2) )
)</f>
        <v/>
      </c>
      <c r="P241" s="22" t="str">
        <f t="shared" ca="1" si="9"/>
        <v/>
      </c>
      <c r="Q241" s="14" t="str" cm="1">
        <f t="array" aca="1" ref="Q241" ca="1">_xlfn.IFS(P241="","",
$B$11="Hə", _xlfn.XLOOKUP(DATE(P241, 12, 31), rou_table_dates, rou_table_nbvs,0, 0),
TRUE,  MAX(0, ROUND($M$14 - $M$14/ (last_rou_date - $B$2) * (DATE(P241,12,31) - $B$2), 2) )
)</f>
        <v/>
      </c>
      <c r="R241" s="57" t="str" cm="1">
        <f t="array" aca="1" ref="R241" ca="1">_xlfn.IFS(P241="","",
$B$11="Hə", _xlfn.XLOOKUP(DATE(P241, 12, 31), lease_table_dates, lease_table_balances,0, 0),
TRUE, IFERROR( XNPV($B$6, IF(payment_dates &gt;DATE(P241, 12, 31), payments,  0),  IF(payment_dates &gt;DATE(P241, 12, 31), payment_dates,  DATE(P241, 12, 31))    ),0)
)</f>
        <v/>
      </c>
      <c r="S241" s="14" t="str" cm="1">
        <f t="array" aca="1" ref="S241" ca="1">_xlfn.IFS(P241="","",
TRUE,  MIN( MIN(Q240, $M$14), ROUND($M$14/ (last_rou_date - $B$2) * (DATE(P241,12,31) - MAX($B$2, DATE(P241-1, 12, 31))), 2) )
)</f>
        <v/>
      </c>
      <c r="T241" s="15" t="str" cm="1">
        <f t="array" aca="1" ref="T241" ca="1">_xlfn.IFS(P241="", "",
ISTEXT(R240), R241- (H241 - SUMIFS( lease_table_payments, lease_table_years, P241) -$AG$14 ),
AND(ISNUMBER(R240), R241&lt;&gt;""),   R241- (R240 - SUMIFS( lease_table_payments, lease_table_years, P241) )
)</f>
        <v/>
      </c>
      <c r="U241" s="14"/>
      <c r="V241" s="73">
        <f t="shared" si="11"/>
        <v>228</v>
      </c>
      <c r="W241" s="74" t="str" cm="1">
        <f t="array" ref="W241">_xlfn.IFS(
OR(W240=$B$4, W240=""),"",
TRUE,W240+1
)</f>
        <v/>
      </c>
      <c r="X241" s="75" t="str" cm="1">
        <f t="array" ref="X241">_xlfn.IFS(X240="","",
W241="", "",
AND($B$3="İllik"),DATE(YEAR(X240)+1,MONTH(X240),DAY(X240) ),
AND($B$3="Aylıq", $AH$14="Not end"), EDATE(X240,1),
AND($B$3="Aylıq", $AH$14="End"), EOMONTH(X240,1)
)</f>
        <v/>
      </c>
      <c r="Y241" s="75" t="str" cm="1">
        <f t="array" aca="1" ref="Y241" ca="1">_xlfn.IFS(
AND($B$7="Dövrün əvvəlində", Y240&lt;=last_rou_date), DATE(YEAR(Y240)+1, 12, 31),
AND($B$7="Dövrün sonunda", Y240&lt;=last_payment_date), DATE(YEAR(Y240)+1, 12, 31),
TRUE, ""
)</f>
        <v/>
      </c>
      <c r="Z241" s="75" t="str" cm="1">
        <f t="array" aca="1" ref="Z241" ca="1">_xlfn.IFS(
AND($AN$14="Not year_end", Z240&gt;last_payment_date), "",
AND($AN$14="Year_end", Z240&gt;=last_payment_date), "",
AND($AN$14="Year_end"), DATE(YEAR(Z240+1), 12, 31),
AND($AN$14="Not year_end", MONTH(Z240)=12, DAY(Z240)=31), DATE(YEAR(Z239)+1, MONTH(Z239), DAY(Z239)),
AND($AN$14="Not year_end", OR(MONTH(Z240)&lt;&gt;12, DAY(Z240)&lt;&gt;31) ), DATE(YEAR(Z240), 12, 31)
)</f>
        <v/>
      </c>
      <c r="AA241" s="75" t="str" cm="1">
        <f t="array" aca="1" ref="AA241" ca="1">_xlfn.IFS(AA240="", "",
AND(AA240=last_payment_date, OR(MONTH(AA240)&lt;&gt;12, DAY(AA240)&lt;&gt;31) ), DATE(YEAR(AA240), 12, 31),
AND(MONTH(AA240)=12, DAY(AA240)=31, AA240&gt;=last_payment_date), "",
AND(MONTH(AA240)=12, DAY(AA240)&lt;&gt;31),  EOMONTH(AA240,0),
AND(MONTH(AA240)=12, DAY(AA240)=31, $AH$14="Not end"),  EDATE(AA239,1),
AND($AH$14="Not end"), EDATE(AA240, 1),
AND($AH$14="End"), EOMONTH(AA240, 1)
)</f>
        <v/>
      </c>
      <c r="AB241" s="75" t="str" cm="1">
        <f t="array" aca="1" ref="AB241" ca="1">_xlfn.IFS(AB240="","",
AND(AB240=last_rou_date), "",
AND($B$3="İllik"),DATE(YEAR(AB240)+1,MONTH(AB240),DAY(AB240) ),
AND($B$3="Aylıq", $AH$14="Not end"), EDATE(AB240,1),
AND($B$3="Aylıq", $AH$14="End"), EOMONTH(AB240,1)
)</f>
        <v/>
      </c>
      <c r="AC241" s="75" t="str" cm="1">
        <f t="array" aca="1" ref="AC241" ca="1">_xlfn.IFS(
AND($AN$14="Not year_end", AC240&gt;last_rou_date), "",
AND($AN$14="Year_end", AC240&gt;=last_rou_date), "",
AND($AN$14="Year_end"), DATE(YEAR(AC240+1), 12, 31),
AND($AN$14="Not year_end", MONTH(AC240)=12, DAY(AC240)=31), DATE(YEAR(AC239)+1, MONTH(AC239), DAY(AC239)),
AND($AN$14="Not year_end", OR(MONTH(AC240)&lt;&gt;12, DAY(AC240)&lt;&gt;31) ), DATE(YEAR(AC240), 12, 31)
)</f>
        <v/>
      </c>
      <c r="AD241" s="75" t="str" cm="1">
        <f t="array" aca="1" ref="AD241" ca="1">_xlfn.IFS(AD240="", "",
AND(AD240=last_rou_date, OR(MONTH(AD240)&lt;&gt;12, DAY(AD240)&lt;&gt;31) ), DATE(YEAR(AD240), 12, 31),
AND(MONTH(AD240)=12, DAY(AD240)=31, AD240&gt;=last_rou_date), "",
AND(MONTH(AD240)=12, DAY(AD240)&lt;&gt;31),  EOMONTH(AD240,0),
AND(MONTH(AD240)=12, DAY(AD240)=31, $AH$14="Not end"),  EDATE(AD239,1),
AND($AH$14="Not end"), EDATE(AD240, 1),
AND($AH$14="End"), EOMONTH(AD240, 1)
)</f>
        <v/>
      </c>
      <c r="AE241" s="68" t="str" cm="1">
        <f t="array" ref="AE241">_xlfn.IFS(W241="", "",
AND(W241&gt;0, W241&lt;=$B$4, $C$2="İllik artım, faiz olaraq", $D$2&gt;0, $B$3="İllik"), $B$5*((1+$D$2)^(W241-1)),
AND(W241&gt;0, W241&lt;=$B$4, $C$2="İllik artım, faiz olaraq", $D$2&gt;0, $B$3="Aylıq"), $B$5*((1+$D$2)^ROUNDDOWN((W241-1)/12,0)),
AND(W241=1, $C$2="Aşağıdakı kimi dəyişir", ), $B$5,
AND(W241&gt;1, W241&lt;=$B$4, $C$2="Aşağıdakı kimi dəyişir"), IFERROR(VLOOKUP(W241, $C$4:$D$7, 2, FALSE), AE240),
AND(W241&gt;0, W241&lt;=$B$4), $B$5,
TRUE,0 )</f>
        <v/>
      </c>
      <c r="AF241" s="76" t="str">
        <f t="shared" ca="1" si="10"/>
        <v/>
      </c>
    </row>
    <row r="242" spans="1:32" x14ac:dyDescent="0.4">
      <c r="A242" s="13" t="str" cm="1">
        <f t="array" aca="1" ref="A242" ca="1">_xlfn.IFS(
AND(SUMIFS(lease_table_interest_accruals, lease_table_dates, A241)&gt;0, COUNTIFS($E$14:E241, "Interest accrual", $A$14:A241, A241)=0),  A241,
AND(SUMIFS(lease_table_payments, lease_table_dates, A241)&gt;0, COUNTIFS($E$14:E241, "Payment", $A$14:A241, A241)=0),  A241,
AND(SUMIFS(rou_table_deprs, rou_table_dates, A241)&gt;0, COUNTIFS($E$14:E241, "Depreciation", $A$14:A241, A241)=0),  A241,
TRUE,  IFERROR(INDEX(rou_table_dates,  MATCH(A241, rou_table_dates)+1, ), "")
)</f>
        <v/>
      </c>
      <c r="B242" s="1" t="str" cm="1">
        <f t="array" aca="1" ref="B242" ca="1">_xlfn.IFS(
AND(E242="Payment", A242=$B$2), $AM$14,
E242="Payment", $AM$15,
E242="Interest accrual", $AM$18,
E242="Depreciation", $AM$17,
TRUE, "")</f>
        <v/>
      </c>
      <c r="C242" s="1" t="str" cm="1">
        <f t="array" aca="1" ref="C242" ca="1">_xlfn.IFS(
E242="Payment", $AM$19,
E242="Interest accrual", $AM$15,
E242="Depreciation", $AM$16,
TRUE, "")</f>
        <v/>
      </c>
      <c r="D242" s="14" t="str" cm="1">
        <f t="array" aca="1" ref="D242" ca="1">_xlfn.IFS(
E242="Payment", _xlfn.XLOOKUP(A242, lease_table_dates, lease_table_payments, 0, 0),
E242="Interest accrual", _xlfn.XLOOKUP(A242, lease_table_dates, lease_table_interest_accruals, 0, 0),
E242="Depreciation", _xlfn.XLOOKUP(A242, rou_table_dates, rou_table_deprs, 0, 0),
TRUE, ""
)</f>
        <v/>
      </c>
      <c r="E242" s="7" t="str" cm="1">
        <f t="array" aca="1" ref="E242" ca="1">_xlfn.IFS(
AND(SUMIFS(lease_table_interest_accruals, lease_table_dates, A242)&gt;0, COUNTIFS($E$14:E241, "Interest accrual", $A$14:A241, A242)=0), "Interest accrual",
AND(SUMIFS(lease_table_payments, lease_table_dates, A242)&gt;0, COUNTIFS($E$14:E241, "Payment", $A$14:A241, A242)=0), "Payment",
AND(SUMIFS(rou_table_deprs, rou_table_dates, A242)&gt;0, COUNTIFS($E$14:E241, "Depreciation", $A$14:A241, A242)=0), "Depreciation",
TRUE,  ""
)</f>
        <v/>
      </c>
      <c r="G242" s="13" t="str" cm="1">
        <f t="array" aca="1" ref="G242" ca="1">_xlfn.IFS(
AND($B$11="Hə", $B$3="İllik"), Z242,
AND($B$11="Hə", $B$3="Aylıq"), AA242,
$B$11="Yox", X242)</f>
        <v/>
      </c>
      <c r="H242" s="14" t="str" cm="1">
        <f t="array" aca="1" ref="H242" ca="1">_xlfn.IFS( G242="", "",
TRUE, ROUND( H241+I242-J242, 2) )</f>
        <v/>
      </c>
      <c r="I242" s="14" t="str" cm="1">
        <f t="array" aca="1" ref="I242" ca="1">_xlfn.IFS(G242="", "",
G242=last_payment_date, (J242-H241),
 TRUE,  -  (H241- H241* (1+$B$6)^ (_xlfn.DAYS(G242,G241)/365) )
)</f>
        <v/>
      </c>
      <c r="J242" s="14" t="str" cm="1">
        <f t="array" aca="1" ref="J242" ca="1">_xlfn.IFS(G242="", "",
TRUE, _xlfn.XLOOKUP(G242,  payment_dates, payments,0,0)
)</f>
        <v/>
      </c>
      <c r="L242" s="2" t="str" cm="1">
        <f t="array" aca="1" ref="L242" ca="1">_xlfn.IFS(
AND($B$11="Hə", $B$3="İllik"), AC242,
AND($B$11="Hə", $B$3="Aylıq"), AD242,
$B$11="Yox", AB242)</f>
        <v/>
      </c>
      <c r="M242" s="14" t="str" cm="1">
        <f t="array" aca="1" ref="M242" ca="1">_xlfn.IFS( L242="", "",
(M241-N242)&lt;=0.5, 0,
TRUE,  M241-N242)</f>
        <v/>
      </c>
      <c r="N242" s="15" t="str" cm="1">
        <f t="array" aca="1" ref="N242" ca="1">_xlfn.IFS(
L242="", "",
TRUE, MIN(M241, ROUND($M$14/ (last_rou_date - $B$2) * (L242-L241), 2) )
)</f>
        <v/>
      </c>
      <c r="P242" s="22" t="str">
        <f t="shared" ca="1" si="9"/>
        <v/>
      </c>
      <c r="Q242" s="14" t="str" cm="1">
        <f t="array" aca="1" ref="Q242" ca="1">_xlfn.IFS(P242="","",
$B$11="Hə", _xlfn.XLOOKUP(DATE(P242, 12, 31), rou_table_dates, rou_table_nbvs,0, 0),
TRUE,  MAX(0, ROUND($M$14 - $M$14/ (last_rou_date - $B$2) * (DATE(P242,12,31) - $B$2), 2) )
)</f>
        <v/>
      </c>
      <c r="R242" s="57" t="str" cm="1">
        <f t="array" aca="1" ref="R242" ca="1">_xlfn.IFS(P242="","",
$B$11="Hə", _xlfn.XLOOKUP(DATE(P242, 12, 31), lease_table_dates, lease_table_balances,0, 0),
TRUE, IFERROR( XNPV($B$6, IF(payment_dates &gt;DATE(P242, 12, 31), payments,  0),  IF(payment_dates &gt;DATE(P242, 12, 31), payment_dates,  DATE(P242, 12, 31))    ),0)
)</f>
        <v/>
      </c>
      <c r="S242" s="14" t="str" cm="1">
        <f t="array" aca="1" ref="S242" ca="1">_xlfn.IFS(P242="","",
TRUE,  MIN( MIN(Q241, $M$14), ROUND($M$14/ (last_rou_date - $B$2) * (DATE(P242,12,31) - MAX($B$2, DATE(P242-1, 12, 31))), 2) )
)</f>
        <v/>
      </c>
      <c r="T242" s="15" t="str" cm="1">
        <f t="array" aca="1" ref="T242" ca="1">_xlfn.IFS(P242="", "",
ISTEXT(R241), R242- (H242 - SUMIFS( lease_table_payments, lease_table_years, P242) -$AG$14 ),
AND(ISNUMBER(R241), R242&lt;&gt;""),   R242- (R241 - SUMIFS( lease_table_payments, lease_table_years, P242) )
)</f>
        <v/>
      </c>
      <c r="U242" s="14"/>
      <c r="V242" s="73">
        <f t="shared" si="11"/>
        <v>229</v>
      </c>
      <c r="W242" s="74" t="str" cm="1">
        <f t="array" ref="W242">_xlfn.IFS(
OR(W241=$B$4, W241=""),"",
TRUE,W241+1
)</f>
        <v/>
      </c>
      <c r="X242" s="75" t="str" cm="1">
        <f t="array" ref="X242">_xlfn.IFS(X241="","",
W242="", "",
AND($B$3="İllik"),DATE(YEAR(X241)+1,MONTH(X241),DAY(X241) ),
AND($B$3="Aylıq", $AH$14="Not end"), EDATE(X241,1),
AND($B$3="Aylıq", $AH$14="End"), EOMONTH(X241,1)
)</f>
        <v/>
      </c>
      <c r="Y242" s="75" t="str" cm="1">
        <f t="array" aca="1" ref="Y242" ca="1">_xlfn.IFS(
AND($B$7="Dövrün əvvəlində", Y241&lt;=last_rou_date), DATE(YEAR(Y241)+1, 12, 31),
AND($B$7="Dövrün sonunda", Y241&lt;=last_payment_date), DATE(YEAR(Y241)+1, 12, 31),
TRUE, ""
)</f>
        <v/>
      </c>
      <c r="Z242" s="75" t="str" cm="1">
        <f t="array" aca="1" ref="Z242" ca="1">_xlfn.IFS(
AND($AN$14="Not year_end", Z241&gt;last_payment_date), "",
AND($AN$14="Year_end", Z241&gt;=last_payment_date), "",
AND($AN$14="Year_end"), DATE(YEAR(Z241+1), 12, 31),
AND($AN$14="Not year_end", MONTH(Z241)=12, DAY(Z241)=31), DATE(YEAR(Z240)+1, MONTH(Z240), DAY(Z240)),
AND($AN$14="Not year_end", OR(MONTH(Z241)&lt;&gt;12, DAY(Z241)&lt;&gt;31) ), DATE(YEAR(Z241), 12, 31)
)</f>
        <v/>
      </c>
      <c r="AA242" s="75" t="str" cm="1">
        <f t="array" aca="1" ref="AA242" ca="1">_xlfn.IFS(AA241="", "",
AND(AA241=last_payment_date, OR(MONTH(AA241)&lt;&gt;12, DAY(AA241)&lt;&gt;31) ), DATE(YEAR(AA241), 12, 31),
AND(MONTH(AA241)=12, DAY(AA241)=31, AA241&gt;=last_payment_date), "",
AND(MONTH(AA241)=12, DAY(AA241)&lt;&gt;31),  EOMONTH(AA241,0),
AND(MONTH(AA241)=12, DAY(AA241)=31, $AH$14="Not end"),  EDATE(AA240,1),
AND($AH$14="Not end"), EDATE(AA241, 1),
AND($AH$14="End"), EOMONTH(AA241, 1)
)</f>
        <v/>
      </c>
      <c r="AB242" s="75" t="str" cm="1">
        <f t="array" aca="1" ref="AB242" ca="1">_xlfn.IFS(AB241="","",
AND(AB241=last_rou_date), "",
AND($B$3="İllik"),DATE(YEAR(AB241)+1,MONTH(AB241),DAY(AB241) ),
AND($B$3="Aylıq", $AH$14="Not end"), EDATE(AB241,1),
AND($B$3="Aylıq", $AH$14="End"), EOMONTH(AB241,1)
)</f>
        <v/>
      </c>
      <c r="AC242" s="75" t="str" cm="1">
        <f t="array" aca="1" ref="AC242" ca="1">_xlfn.IFS(
AND($AN$14="Not year_end", AC241&gt;last_rou_date), "",
AND($AN$14="Year_end", AC241&gt;=last_rou_date), "",
AND($AN$14="Year_end"), DATE(YEAR(AC241+1), 12, 31),
AND($AN$14="Not year_end", MONTH(AC241)=12, DAY(AC241)=31), DATE(YEAR(AC240)+1, MONTH(AC240), DAY(AC240)),
AND($AN$14="Not year_end", OR(MONTH(AC241)&lt;&gt;12, DAY(AC241)&lt;&gt;31) ), DATE(YEAR(AC241), 12, 31)
)</f>
        <v/>
      </c>
      <c r="AD242" s="75" t="str" cm="1">
        <f t="array" aca="1" ref="AD242" ca="1">_xlfn.IFS(AD241="", "",
AND(AD241=last_rou_date, OR(MONTH(AD241)&lt;&gt;12, DAY(AD241)&lt;&gt;31) ), DATE(YEAR(AD241), 12, 31),
AND(MONTH(AD241)=12, DAY(AD241)=31, AD241&gt;=last_rou_date), "",
AND(MONTH(AD241)=12, DAY(AD241)&lt;&gt;31),  EOMONTH(AD241,0),
AND(MONTH(AD241)=12, DAY(AD241)=31, $AH$14="Not end"),  EDATE(AD240,1),
AND($AH$14="Not end"), EDATE(AD241, 1),
AND($AH$14="End"), EOMONTH(AD241, 1)
)</f>
        <v/>
      </c>
      <c r="AE242" s="68" t="str" cm="1">
        <f t="array" ref="AE242">_xlfn.IFS(W242="", "",
AND(W242&gt;0, W242&lt;=$B$4, $C$2="İllik artım, faiz olaraq", $D$2&gt;0, $B$3="İllik"), $B$5*((1+$D$2)^(W242-1)),
AND(W242&gt;0, W242&lt;=$B$4, $C$2="İllik artım, faiz olaraq", $D$2&gt;0, $B$3="Aylıq"), $B$5*((1+$D$2)^ROUNDDOWN((W242-1)/12,0)),
AND(W242=1, $C$2="Aşağıdakı kimi dəyişir", ), $B$5,
AND(W242&gt;1, W242&lt;=$B$4, $C$2="Aşağıdakı kimi dəyişir"), IFERROR(VLOOKUP(W242, $C$4:$D$7, 2, FALSE), AE241),
AND(W242&gt;0, W242&lt;=$B$4), $B$5,
TRUE,0 )</f>
        <v/>
      </c>
      <c r="AF242" s="76" t="str">
        <f t="shared" ca="1" si="10"/>
        <v/>
      </c>
    </row>
    <row r="243" spans="1:32" x14ac:dyDescent="0.4">
      <c r="A243" s="13" t="str" cm="1">
        <f t="array" aca="1" ref="A243" ca="1">_xlfn.IFS(
AND(SUMIFS(lease_table_interest_accruals, lease_table_dates, A242)&gt;0, COUNTIFS($E$14:E242, "Interest accrual", $A$14:A242, A242)=0),  A242,
AND(SUMIFS(lease_table_payments, lease_table_dates, A242)&gt;0, COUNTIFS($E$14:E242, "Payment", $A$14:A242, A242)=0),  A242,
AND(SUMIFS(rou_table_deprs, rou_table_dates, A242)&gt;0, COUNTIFS($E$14:E242, "Depreciation", $A$14:A242, A242)=0),  A242,
TRUE,  IFERROR(INDEX(rou_table_dates,  MATCH(A242, rou_table_dates)+1, ), "")
)</f>
        <v/>
      </c>
      <c r="B243" s="1" t="str" cm="1">
        <f t="array" aca="1" ref="B243" ca="1">_xlfn.IFS(
AND(E243="Payment", A243=$B$2), $AM$14,
E243="Payment", $AM$15,
E243="Interest accrual", $AM$18,
E243="Depreciation", $AM$17,
TRUE, "")</f>
        <v/>
      </c>
      <c r="C243" s="1" t="str" cm="1">
        <f t="array" aca="1" ref="C243" ca="1">_xlfn.IFS(
E243="Payment", $AM$19,
E243="Interest accrual", $AM$15,
E243="Depreciation", $AM$16,
TRUE, "")</f>
        <v/>
      </c>
      <c r="D243" s="14" t="str" cm="1">
        <f t="array" aca="1" ref="D243" ca="1">_xlfn.IFS(
E243="Payment", _xlfn.XLOOKUP(A243, lease_table_dates, lease_table_payments, 0, 0),
E243="Interest accrual", _xlfn.XLOOKUP(A243, lease_table_dates, lease_table_interest_accruals, 0, 0),
E243="Depreciation", _xlfn.XLOOKUP(A243, rou_table_dates, rou_table_deprs, 0, 0),
TRUE, ""
)</f>
        <v/>
      </c>
      <c r="E243" s="7" t="str" cm="1">
        <f t="array" aca="1" ref="E243" ca="1">_xlfn.IFS(
AND(SUMIFS(lease_table_interest_accruals, lease_table_dates, A243)&gt;0, COUNTIFS($E$14:E242, "Interest accrual", $A$14:A242, A243)=0), "Interest accrual",
AND(SUMIFS(lease_table_payments, lease_table_dates, A243)&gt;0, COUNTIFS($E$14:E242, "Payment", $A$14:A242, A243)=0), "Payment",
AND(SUMIFS(rou_table_deprs, rou_table_dates, A243)&gt;0, COUNTIFS($E$14:E242, "Depreciation", $A$14:A242, A243)=0), "Depreciation",
TRUE,  ""
)</f>
        <v/>
      </c>
      <c r="G243" s="13" t="str" cm="1">
        <f t="array" aca="1" ref="G243" ca="1">_xlfn.IFS(
AND($B$11="Hə", $B$3="İllik"), Z243,
AND($B$11="Hə", $B$3="Aylıq"), AA243,
$B$11="Yox", X243)</f>
        <v/>
      </c>
      <c r="H243" s="14" t="str" cm="1">
        <f t="array" aca="1" ref="H243" ca="1">_xlfn.IFS( G243="", "",
TRUE, ROUND( H242+I243-J243, 2) )</f>
        <v/>
      </c>
      <c r="I243" s="14" t="str" cm="1">
        <f t="array" aca="1" ref="I243" ca="1">_xlfn.IFS(G243="", "",
G243=last_payment_date, (J243-H242),
 TRUE,  -  (H242- H242* (1+$B$6)^ (_xlfn.DAYS(G243,G242)/365) )
)</f>
        <v/>
      </c>
      <c r="J243" s="14" t="str" cm="1">
        <f t="array" aca="1" ref="J243" ca="1">_xlfn.IFS(G243="", "",
TRUE, _xlfn.XLOOKUP(G243,  payment_dates, payments,0,0)
)</f>
        <v/>
      </c>
      <c r="L243" s="2" t="str" cm="1">
        <f t="array" aca="1" ref="L243" ca="1">_xlfn.IFS(
AND($B$11="Hə", $B$3="İllik"), AC243,
AND($B$11="Hə", $B$3="Aylıq"), AD243,
$B$11="Yox", AB243)</f>
        <v/>
      </c>
      <c r="M243" s="14" t="str" cm="1">
        <f t="array" aca="1" ref="M243" ca="1">_xlfn.IFS( L243="", "",
(M242-N243)&lt;=0.5, 0,
TRUE,  M242-N243)</f>
        <v/>
      </c>
      <c r="N243" s="15" t="str" cm="1">
        <f t="array" aca="1" ref="N243" ca="1">_xlfn.IFS(
L243="", "",
TRUE, MIN(M242, ROUND($M$14/ (last_rou_date - $B$2) * (L243-L242), 2) )
)</f>
        <v/>
      </c>
      <c r="P243" s="22" t="str">
        <f t="shared" ca="1" si="9"/>
        <v/>
      </c>
      <c r="Q243" s="14" t="str" cm="1">
        <f t="array" aca="1" ref="Q243" ca="1">_xlfn.IFS(P243="","",
$B$11="Hə", _xlfn.XLOOKUP(DATE(P243, 12, 31), rou_table_dates, rou_table_nbvs,0, 0),
TRUE,  MAX(0, ROUND($M$14 - $M$14/ (last_rou_date - $B$2) * (DATE(P243,12,31) - $B$2), 2) )
)</f>
        <v/>
      </c>
      <c r="R243" s="57" t="str" cm="1">
        <f t="array" aca="1" ref="R243" ca="1">_xlfn.IFS(P243="","",
$B$11="Hə", _xlfn.XLOOKUP(DATE(P243, 12, 31), lease_table_dates, lease_table_balances,0, 0),
TRUE, IFERROR( XNPV($B$6, IF(payment_dates &gt;DATE(P243, 12, 31), payments,  0),  IF(payment_dates &gt;DATE(P243, 12, 31), payment_dates,  DATE(P243, 12, 31))    ),0)
)</f>
        <v/>
      </c>
      <c r="S243" s="14" t="str" cm="1">
        <f t="array" aca="1" ref="S243" ca="1">_xlfn.IFS(P243="","",
TRUE,  MIN( MIN(Q242, $M$14), ROUND($M$14/ (last_rou_date - $B$2) * (DATE(P243,12,31) - MAX($B$2, DATE(P243-1, 12, 31))), 2) )
)</f>
        <v/>
      </c>
      <c r="T243" s="15" t="str" cm="1">
        <f t="array" aca="1" ref="T243" ca="1">_xlfn.IFS(P243="", "",
ISTEXT(R242), R243- (H243 - SUMIFS( lease_table_payments, lease_table_years, P243) -$AG$14 ),
AND(ISNUMBER(R242), R243&lt;&gt;""),   R243- (R242 - SUMIFS( lease_table_payments, lease_table_years, P243) )
)</f>
        <v/>
      </c>
      <c r="U243" s="14"/>
      <c r="V243" s="73">
        <f t="shared" si="11"/>
        <v>230</v>
      </c>
      <c r="W243" s="74" t="str" cm="1">
        <f t="array" ref="W243">_xlfn.IFS(
OR(W242=$B$4, W242=""),"",
TRUE,W242+1
)</f>
        <v/>
      </c>
      <c r="X243" s="75" t="str" cm="1">
        <f t="array" ref="X243">_xlfn.IFS(X242="","",
W243="", "",
AND($B$3="İllik"),DATE(YEAR(X242)+1,MONTH(X242),DAY(X242) ),
AND($B$3="Aylıq", $AH$14="Not end"), EDATE(X242,1),
AND($B$3="Aylıq", $AH$14="End"), EOMONTH(X242,1)
)</f>
        <v/>
      </c>
      <c r="Y243" s="75" t="str" cm="1">
        <f t="array" aca="1" ref="Y243" ca="1">_xlfn.IFS(
AND($B$7="Dövrün əvvəlində", Y242&lt;=last_rou_date), DATE(YEAR(Y242)+1, 12, 31),
AND($B$7="Dövrün sonunda", Y242&lt;=last_payment_date), DATE(YEAR(Y242)+1, 12, 31),
TRUE, ""
)</f>
        <v/>
      </c>
      <c r="Z243" s="75" t="str" cm="1">
        <f t="array" aca="1" ref="Z243" ca="1">_xlfn.IFS(
AND($AN$14="Not year_end", Z242&gt;last_payment_date), "",
AND($AN$14="Year_end", Z242&gt;=last_payment_date), "",
AND($AN$14="Year_end"), DATE(YEAR(Z242+1), 12, 31),
AND($AN$14="Not year_end", MONTH(Z242)=12, DAY(Z242)=31), DATE(YEAR(Z241)+1, MONTH(Z241), DAY(Z241)),
AND($AN$14="Not year_end", OR(MONTH(Z242)&lt;&gt;12, DAY(Z242)&lt;&gt;31) ), DATE(YEAR(Z242), 12, 31)
)</f>
        <v/>
      </c>
      <c r="AA243" s="75" t="str" cm="1">
        <f t="array" aca="1" ref="AA243" ca="1">_xlfn.IFS(AA242="", "",
AND(AA242=last_payment_date, OR(MONTH(AA242)&lt;&gt;12, DAY(AA242)&lt;&gt;31) ), DATE(YEAR(AA242), 12, 31),
AND(MONTH(AA242)=12, DAY(AA242)=31, AA242&gt;=last_payment_date), "",
AND(MONTH(AA242)=12, DAY(AA242)&lt;&gt;31),  EOMONTH(AA242,0),
AND(MONTH(AA242)=12, DAY(AA242)=31, $AH$14="Not end"),  EDATE(AA241,1),
AND($AH$14="Not end"), EDATE(AA242, 1),
AND($AH$14="End"), EOMONTH(AA242, 1)
)</f>
        <v/>
      </c>
      <c r="AB243" s="75" t="str" cm="1">
        <f t="array" aca="1" ref="AB243" ca="1">_xlfn.IFS(AB242="","",
AND(AB242=last_rou_date), "",
AND($B$3="İllik"),DATE(YEAR(AB242)+1,MONTH(AB242),DAY(AB242) ),
AND($B$3="Aylıq", $AH$14="Not end"), EDATE(AB242,1),
AND($B$3="Aylıq", $AH$14="End"), EOMONTH(AB242,1)
)</f>
        <v/>
      </c>
      <c r="AC243" s="75" t="str" cm="1">
        <f t="array" aca="1" ref="AC243" ca="1">_xlfn.IFS(
AND($AN$14="Not year_end", AC242&gt;last_rou_date), "",
AND($AN$14="Year_end", AC242&gt;=last_rou_date), "",
AND($AN$14="Year_end"), DATE(YEAR(AC242+1), 12, 31),
AND($AN$14="Not year_end", MONTH(AC242)=12, DAY(AC242)=31), DATE(YEAR(AC241)+1, MONTH(AC241), DAY(AC241)),
AND($AN$14="Not year_end", OR(MONTH(AC242)&lt;&gt;12, DAY(AC242)&lt;&gt;31) ), DATE(YEAR(AC242), 12, 31)
)</f>
        <v/>
      </c>
      <c r="AD243" s="75" t="str" cm="1">
        <f t="array" aca="1" ref="AD243" ca="1">_xlfn.IFS(AD242="", "",
AND(AD242=last_rou_date, OR(MONTH(AD242)&lt;&gt;12, DAY(AD242)&lt;&gt;31) ), DATE(YEAR(AD242), 12, 31),
AND(MONTH(AD242)=12, DAY(AD242)=31, AD242&gt;=last_rou_date), "",
AND(MONTH(AD242)=12, DAY(AD242)&lt;&gt;31),  EOMONTH(AD242,0),
AND(MONTH(AD242)=12, DAY(AD242)=31, $AH$14="Not end"),  EDATE(AD241,1),
AND($AH$14="Not end"), EDATE(AD242, 1),
AND($AH$14="End"), EOMONTH(AD242, 1)
)</f>
        <v/>
      </c>
      <c r="AE243" s="68" t="str" cm="1">
        <f t="array" ref="AE243">_xlfn.IFS(W243="", "",
AND(W243&gt;0, W243&lt;=$B$4, $C$2="İllik artım, faiz olaraq", $D$2&gt;0, $B$3="İllik"), $B$5*((1+$D$2)^(W243-1)),
AND(W243&gt;0, W243&lt;=$B$4, $C$2="İllik artım, faiz olaraq", $D$2&gt;0, $B$3="Aylıq"), $B$5*((1+$D$2)^ROUNDDOWN((W243-1)/12,0)),
AND(W243=1, $C$2="Aşağıdakı kimi dəyişir", ), $B$5,
AND(W243&gt;1, W243&lt;=$B$4, $C$2="Aşağıdakı kimi dəyişir"), IFERROR(VLOOKUP(W243, $C$4:$D$7, 2, FALSE), AE242),
AND(W243&gt;0, W243&lt;=$B$4), $B$5,
TRUE,0 )</f>
        <v/>
      </c>
      <c r="AF243" s="76" t="str">
        <f t="shared" ca="1" si="10"/>
        <v/>
      </c>
    </row>
    <row r="244" spans="1:32" x14ac:dyDescent="0.4">
      <c r="A244" s="13" t="str" cm="1">
        <f t="array" aca="1" ref="A244" ca="1">_xlfn.IFS(
AND(SUMIFS(lease_table_interest_accruals, lease_table_dates, A243)&gt;0, COUNTIFS($E$14:E243, "Interest accrual", $A$14:A243, A243)=0),  A243,
AND(SUMIFS(lease_table_payments, lease_table_dates, A243)&gt;0, COUNTIFS($E$14:E243, "Payment", $A$14:A243, A243)=0),  A243,
AND(SUMIFS(rou_table_deprs, rou_table_dates, A243)&gt;0, COUNTIFS($E$14:E243, "Depreciation", $A$14:A243, A243)=0),  A243,
TRUE,  IFERROR(INDEX(rou_table_dates,  MATCH(A243, rou_table_dates)+1, ), "")
)</f>
        <v/>
      </c>
      <c r="B244" s="1" t="str" cm="1">
        <f t="array" aca="1" ref="B244" ca="1">_xlfn.IFS(
AND(E244="Payment", A244=$B$2), $AM$14,
E244="Payment", $AM$15,
E244="Interest accrual", $AM$18,
E244="Depreciation", $AM$17,
TRUE, "")</f>
        <v/>
      </c>
      <c r="C244" s="1" t="str" cm="1">
        <f t="array" aca="1" ref="C244" ca="1">_xlfn.IFS(
E244="Payment", $AM$19,
E244="Interest accrual", $AM$15,
E244="Depreciation", $AM$16,
TRUE, "")</f>
        <v/>
      </c>
      <c r="D244" s="14" t="str" cm="1">
        <f t="array" aca="1" ref="D244" ca="1">_xlfn.IFS(
E244="Payment", _xlfn.XLOOKUP(A244, lease_table_dates, lease_table_payments, 0, 0),
E244="Interest accrual", _xlfn.XLOOKUP(A244, lease_table_dates, lease_table_interest_accruals, 0, 0),
E244="Depreciation", _xlfn.XLOOKUP(A244, rou_table_dates, rou_table_deprs, 0, 0),
TRUE, ""
)</f>
        <v/>
      </c>
      <c r="E244" s="7" t="str" cm="1">
        <f t="array" aca="1" ref="E244" ca="1">_xlfn.IFS(
AND(SUMIFS(lease_table_interest_accruals, lease_table_dates, A244)&gt;0, COUNTIFS($E$14:E243, "Interest accrual", $A$14:A243, A244)=0), "Interest accrual",
AND(SUMIFS(lease_table_payments, lease_table_dates, A244)&gt;0, COUNTIFS($E$14:E243, "Payment", $A$14:A243, A244)=0), "Payment",
AND(SUMIFS(rou_table_deprs, rou_table_dates, A244)&gt;0, COUNTIFS($E$14:E243, "Depreciation", $A$14:A243, A244)=0), "Depreciation",
TRUE,  ""
)</f>
        <v/>
      </c>
      <c r="G244" s="13" t="str" cm="1">
        <f t="array" aca="1" ref="G244" ca="1">_xlfn.IFS(
AND($B$11="Hə", $B$3="İllik"), Z244,
AND($B$11="Hə", $B$3="Aylıq"), AA244,
$B$11="Yox", X244)</f>
        <v/>
      </c>
      <c r="H244" s="14" t="str" cm="1">
        <f t="array" aca="1" ref="H244" ca="1">_xlfn.IFS( G244="", "",
TRUE, ROUND( H243+I244-J244, 2) )</f>
        <v/>
      </c>
      <c r="I244" s="14" t="str" cm="1">
        <f t="array" aca="1" ref="I244" ca="1">_xlfn.IFS(G244="", "",
G244=last_payment_date, (J244-H243),
 TRUE,  -  (H243- H243* (1+$B$6)^ (_xlfn.DAYS(G244,G243)/365) )
)</f>
        <v/>
      </c>
      <c r="J244" s="14" t="str" cm="1">
        <f t="array" aca="1" ref="J244" ca="1">_xlfn.IFS(G244="", "",
TRUE, _xlfn.XLOOKUP(G244,  payment_dates, payments,0,0)
)</f>
        <v/>
      </c>
      <c r="L244" s="2" t="str" cm="1">
        <f t="array" aca="1" ref="L244" ca="1">_xlfn.IFS(
AND($B$11="Hə", $B$3="İllik"), AC244,
AND($B$11="Hə", $B$3="Aylıq"), AD244,
$B$11="Yox", AB244)</f>
        <v/>
      </c>
      <c r="M244" s="14" t="str" cm="1">
        <f t="array" aca="1" ref="M244" ca="1">_xlfn.IFS( L244="", "",
(M243-N244)&lt;=0.5, 0,
TRUE,  M243-N244)</f>
        <v/>
      </c>
      <c r="N244" s="15" t="str" cm="1">
        <f t="array" aca="1" ref="N244" ca="1">_xlfn.IFS(
L244="", "",
TRUE, MIN(M243, ROUND($M$14/ (last_rou_date - $B$2) * (L244-L243), 2) )
)</f>
        <v/>
      </c>
      <c r="P244" s="22" t="str">
        <f t="shared" ca="1" si="9"/>
        <v/>
      </c>
      <c r="Q244" s="14" t="str" cm="1">
        <f t="array" aca="1" ref="Q244" ca="1">_xlfn.IFS(P244="","",
$B$11="Hə", _xlfn.XLOOKUP(DATE(P244, 12, 31), rou_table_dates, rou_table_nbvs,0, 0),
TRUE,  MAX(0, ROUND($M$14 - $M$14/ (last_rou_date - $B$2) * (DATE(P244,12,31) - $B$2), 2) )
)</f>
        <v/>
      </c>
      <c r="R244" s="57" t="str" cm="1">
        <f t="array" aca="1" ref="R244" ca="1">_xlfn.IFS(P244="","",
$B$11="Hə", _xlfn.XLOOKUP(DATE(P244, 12, 31), lease_table_dates, lease_table_balances,0, 0),
TRUE, IFERROR( XNPV($B$6, IF(payment_dates &gt;DATE(P244, 12, 31), payments,  0),  IF(payment_dates &gt;DATE(P244, 12, 31), payment_dates,  DATE(P244, 12, 31))    ),0)
)</f>
        <v/>
      </c>
      <c r="S244" s="14" t="str" cm="1">
        <f t="array" aca="1" ref="S244" ca="1">_xlfn.IFS(P244="","",
TRUE,  MIN( MIN(Q243, $M$14), ROUND($M$14/ (last_rou_date - $B$2) * (DATE(P244,12,31) - MAX($B$2, DATE(P244-1, 12, 31))), 2) )
)</f>
        <v/>
      </c>
      <c r="T244" s="15" t="str" cm="1">
        <f t="array" aca="1" ref="T244" ca="1">_xlfn.IFS(P244="", "",
ISTEXT(R243), R244- (H244 - SUMIFS( lease_table_payments, lease_table_years, P244) -$AG$14 ),
AND(ISNUMBER(R243), R244&lt;&gt;""),   R244- (R243 - SUMIFS( lease_table_payments, lease_table_years, P244) )
)</f>
        <v/>
      </c>
      <c r="U244" s="14"/>
      <c r="V244" s="73">
        <f t="shared" si="11"/>
        <v>231</v>
      </c>
      <c r="W244" s="74" t="str" cm="1">
        <f t="array" ref="W244">_xlfn.IFS(
OR(W243=$B$4, W243=""),"",
TRUE,W243+1
)</f>
        <v/>
      </c>
      <c r="X244" s="75" t="str" cm="1">
        <f t="array" ref="X244">_xlfn.IFS(X243="","",
W244="", "",
AND($B$3="İllik"),DATE(YEAR(X243)+1,MONTH(X243),DAY(X243) ),
AND($B$3="Aylıq", $AH$14="Not end"), EDATE(X243,1),
AND($B$3="Aylıq", $AH$14="End"), EOMONTH(X243,1)
)</f>
        <v/>
      </c>
      <c r="Y244" s="75" t="str" cm="1">
        <f t="array" aca="1" ref="Y244" ca="1">_xlfn.IFS(
AND($B$7="Dövrün əvvəlində", Y243&lt;=last_rou_date), DATE(YEAR(Y243)+1, 12, 31),
AND($B$7="Dövrün sonunda", Y243&lt;=last_payment_date), DATE(YEAR(Y243)+1, 12, 31),
TRUE, ""
)</f>
        <v/>
      </c>
      <c r="Z244" s="75" t="str" cm="1">
        <f t="array" aca="1" ref="Z244" ca="1">_xlfn.IFS(
AND($AN$14="Not year_end", Z243&gt;last_payment_date), "",
AND($AN$14="Year_end", Z243&gt;=last_payment_date), "",
AND($AN$14="Year_end"), DATE(YEAR(Z243+1), 12, 31),
AND($AN$14="Not year_end", MONTH(Z243)=12, DAY(Z243)=31), DATE(YEAR(Z242)+1, MONTH(Z242), DAY(Z242)),
AND($AN$14="Not year_end", OR(MONTH(Z243)&lt;&gt;12, DAY(Z243)&lt;&gt;31) ), DATE(YEAR(Z243), 12, 31)
)</f>
        <v/>
      </c>
      <c r="AA244" s="75" t="str" cm="1">
        <f t="array" aca="1" ref="AA244" ca="1">_xlfn.IFS(AA243="", "",
AND(AA243=last_payment_date, OR(MONTH(AA243)&lt;&gt;12, DAY(AA243)&lt;&gt;31) ), DATE(YEAR(AA243), 12, 31),
AND(MONTH(AA243)=12, DAY(AA243)=31, AA243&gt;=last_payment_date), "",
AND(MONTH(AA243)=12, DAY(AA243)&lt;&gt;31),  EOMONTH(AA243,0),
AND(MONTH(AA243)=12, DAY(AA243)=31, $AH$14="Not end"),  EDATE(AA242,1),
AND($AH$14="Not end"), EDATE(AA243, 1),
AND($AH$14="End"), EOMONTH(AA243, 1)
)</f>
        <v/>
      </c>
      <c r="AB244" s="75" t="str" cm="1">
        <f t="array" aca="1" ref="AB244" ca="1">_xlfn.IFS(AB243="","",
AND(AB243=last_rou_date), "",
AND($B$3="İllik"),DATE(YEAR(AB243)+1,MONTH(AB243),DAY(AB243) ),
AND($B$3="Aylıq", $AH$14="Not end"), EDATE(AB243,1),
AND($B$3="Aylıq", $AH$14="End"), EOMONTH(AB243,1)
)</f>
        <v/>
      </c>
      <c r="AC244" s="75" t="str" cm="1">
        <f t="array" aca="1" ref="AC244" ca="1">_xlfn.IFS(
AND($AN$14="Not year_end", AC243&gt;last_rou_date), "",
AND($AN$14="Year_end", AC243&gt;=last_rou_date), "",
AND($AN$14="Year_end"), DATE(YEAR(AC243+1), 12, 31),
AND($AN$14="Not year_end", MONTH(AC243)=12, DAY(AC243)=31), DATE(YEAR(AC242)+1, MONTH(AC242), DAY(AC242)),
AND($AN$14="Not year_end", OR(MONTH(AC243)&lt;&gt;12, DAY(AC243)&lt;&gt;31) ), DATE(YEAR(AC243), 12, 31)
)</f>
        <v/>
      </c>
      <c r="AD244" s="75" t="str" cm="1">
        <f t="array" aca="1" ref="AD244" ca="1">_xlfn.IFS(AD243="", "",
AND(AD243=last_rou_date, OR(MONTH(AD243)&lt;&gt;12, DAY(AD243)&lt;&gt;31) ), DATE(YEAR(AD243), 12, 31),
AND(MONTH(AD243)=12, DAY(AD243)=31, AD243&gt;=last_rou_date), "",
AND(MONTH(AD243)=12, DAY(AD243)&lt;&gt;31),  EOMONTH(AD243,0),
AND(MONTH(AD243)=12, DAY(AD243)=31, $AH$14="Not end"),  EDATE(AD242,1),
AND($AH$14="Not end"), EDATE(AD243, 1),
AND($AH$14="End"), EOMONTH(AD243, 1)
)</f>
        <v/>
      </c>
      <c r="AE244" s="68" t="str" cm="1">
        <f t="array" ref="AE244">_xlfn.IFS(W244="", "",
AND(W244&gt;0, W244&lt;=$B$4, $C$2="İllik artım, faiz olaraq", $D$2&gt;0, $B$3="İllik"), $B$5*((1+$D$2)^(W244-1)),
AND(W244&gt;0, W244&lt;=$B$4, $C$2="İllik artım, faiz olaraq", $D$2&gt;0, $B$3="Aylıq"), $B$5*((1+$D$2)^ROUNDDOWN((W244-1)/12,0)),
AND(W244=1, $C$2="Aşağıdakı kimi dəyişir", ), $B$5,
AND(W244&gt;1, W244&lt;=$B$4, $C$2="Aşağıdakı kimi dəyişir"), IFERROR(VLOOKUP(W244, $C$4:$D$7, 2, FALSE), AE243),
AND(W244&gt;0, W244&lt;=$B$4), $B$5,
TRUE,0 )</f>
        <v/>
      </c>
      <c r="AF244" s="76" t="str">
        <f t="shared" ca="1" si="10"/>
        <v/>
      </c>
    </row>
    <row r="245" spans="1:32" x14ac:dyDescent="0.4">
      <c r="A245" s="13" t="str" cm="1">
        <f t="array" aca="1" ref="A245" ca="1">_xlfn.IFS(
AND(SUMIFS(lease_table_interest_accruals, lease_table_dates, A244)&gt;0, COUNTIFS($E$14:E244, "Interest accrual", $A$14:A244, A244)=0),  A244,
AND(SUMIFS(lease_table_payments, lease_table_dates, A244)&gt;0, COUNTIFS($E$14:E244, "Payment", $A$14:A244, A244)=0),  A244,
AND(SUMIFS(rou_table_deprs, rou_table_dates, A244)&gt;0, COUNTIFS($E$14:E244, "Depreciation", $A$14:A244, A244)=0),  A244,
TRUE,  IFERROR(INDEX(rou_table_dates,  MATCH(A244, rou_table_dates)+1, ), "")
)</f>
        <v/>
      </c>
      <c r="B245" s="1" t="str" cm="1">
        <f t="array" aca="1" ref="B245" ca="1">_xlfn.IFS(
AND(E245="Payment", A245=$B$2), $AM$14,
E245="Payment", $AM$15,
E245="Interest accrual", $AM$18,
E245="Depreciation", $AM$17,
TRUE, "")</f>
        <v/>
      </c>
      <c r="C245" s="1" t="str" cm="1">
        <f t="array" aca="1" ref="C245" ca="1">_xlfn.IFS(
E245="Payment", $AM$19,
E245="Interest accrual", $AM$15,
E245="Depreciation", $AM$16,
TRUE, "")</f>
        <v/>
      </c>
      <c r="D245" s="14" t="str" cm="1">
        <f t="array" aca="1" ref="D245" ca="1">_xlfn.IFS(
E245="Payment", _xlfn.XLOOKUP(A245, lease_table_dates, lease_table_payments, 0, 0),
E245="Interest accrual", _xlfn.XLOOKUP(A245, lease_table_dates, lease_table_interest_accruals, 0, 0),
E245="Depreciation", _xlfn.XLOOKUP(A245, rou_table_dates, rou_table_deprs, 0, 0),
TRUE, ""
)</f>
        <v/>
      </c>
      <c r="E245" s="7" t="str" cm="1">
        <f t="array" aca="1" ref="E245" ca="1">_xlfn.IFS(
AND(SUMIFS(lease_table_interest_accruals, lease_table_dates, A245)&gt;0, COUNTIFS($E$14:E244, "Interest accrual", $A$14:A244, A245)=0), "Interest accrual",
AND(SUMIFS(lease_table_payments, lease_table_dates, A245)&gt;0, COUNTIFS($E$14:E244, "Payment", $A$14:A244, A245)=0), "Payment",
AND(SUMIFS(rou_table_deprs, rou_table_dates, A245)&gt;0, COUNTIFS($E$14:E244, "Depreciation", $A$14:A244, A245)=0), "Depreciation",
TRUE,  ""
)</f>
        <v/>
      </c>
      <c r="G245" s="13" t="str" cm="1">
        <f t="array" aca="1" ref="G245" ca="1">_xlfn.IFS(
AND($B$11="Hə", $B$3="İllik"), Z245,
AND($B$11="Hə", $B$3="Aylıq"), AA245,
$B$11="Yox", X245)</f>
        <v/>
      </c>
      <c r="H245" s="14" t="str" cm="1">
        <f t="array" aca="1" ref="H245" ca="1">_xlfn.IFS( G245="", "",
TRUE, ROUND( H244+I245-J245, 2) )</f>
        <v/>
      </c>
      <c r="I245" s="14" t="str" cm="1">
        <f t="array" aca="1" ref="I245" ca="1">_xlfn.IFS(G245="", "",
G245=last_payment_date, (J245-H244),
 TRUE,  -  (H244- H244* (1+$B$6)^ (_xlfn.DAYS(G245,G244)/365) )
)</f>
        <v/>
      </c>
      <c r="J245" s="14" t="str" cm="1">
        <f t="array" aca="1" ref="J245" ca="1">_xlfn.IFS(G245="", "",
TRUE, _xlfn.XLOOKUP(G245,  payment_dates, payments,0,0)
)</f>
        <v/>
      </c>
      <c r="L245" s="2" t="str" cm="1">
        <f t="array" aca="1" ref="L245" ca="1">_xlfn.IFS(
AND($B$11="Hə", $B$3="İllik"), AC245,
AND($B$11="Hə", $B$3="Aylıq"), AD245,
$B$11="Yox", AB245)</f>
        <v/>
      </c>
      <c r="M245" s="14" t="str" cm="1">
        <f t="array" aca="1" ref="M245" ca="1">_xlfn.IFS( L245="", "",
(M244-N245)&lt;=0.5, 0,
TRUE,  M244-N245)</f>
        <v/>
      </c>
      <c r="N245" s="15" t="str" cm="1">
        <f t="array" aca="1" ref="N245" ca="1">_xlfn.IFS(
L245="", "",
TRUE, MIN(M244, ROUND($M$14/ (last_rou_date - $B$2) * (L245-L244), 2) )
)</f>
        <v/>
      </c>
      <c r="P245" s="22" t="str">
        <f t="shared" ca="1" si="9"/>
        <v/>
      </c>
      <c r="Q245" s="14" t="str" cm="1">
        <f t="array" aca="1" ref="Q245" ca="1">_xlfn.IFS(P245="","",
$B$11="Hə", _xlfn.XLOOKUP(DATE(P245, 12, 31), rou_table_dates, rou_table_nbvs,0, 0),
TRUE,  MAX(0, ROUND($M$14 - $M$14/ (last_rou_date - $B$2) * (DATE(P245,12,31) - $B$2), 2) )
)</f>
        <v/>
      </c>
      <c r="R245" s="57" t="str" cm="1">
        <f t="array" aca="1" ref="R245" ca="1">_xlfn.IFS(P245="","",
$B$11="Hə", _xlfn.XLOOKUP(DATE(P245, 12, 31), lease_table_dates, lease_table_balances,0, 0),
TRUE, IFERROR( XNPV($B$6, IF(payment_dates &gt;DATE(P245, 12, 31), payments,  0),  IF(payment_dates &gt;DATE(P245, 12, 31), payment_dates,  DATE(P245, 12, 31))    ),0)
)</f>
        <v/>
      </c>
      <c r="S245" s="14" t="str" cm="1">
        <f t="array" aca="1" ref="S245" ca="1">_xlfn.IFS(P245="","",
TRUE,  MIN( MIN(Q244, $M$14), ROUND($M$14/ (last_rou_date - $B$2) * (DATE(P245,12,31) - MAX($B$2, DATE(P245-1, 12, 31))), 2) )
)</f>
        <v/>
      </c>
      <c r="T245" s="15" t="str" cm="1">
        <f t="array" aca="1" ref="T245" ca="1">_xlfn.IFS(P245="", "",
ISTEXT(R244), R245- (H245 - SUMIFS( lease_table_payments, lease_table_years, P245) -$AG$14 ),
AND(ISNUMBER(R244), R245&lt;&gt;""),   R245- (R244 - SUMIFS( lease_table_payments, lease_table_years, P245) )
)</f>
        <v/>
      </c>
      <c r="U245" s="14"/>
      <c r="V245" s="73">
        <f t="shared" si="11"/>
        <v>232</v>
      </c>
      <c r="W245" s="74" t="str" cm="1">
        <f t="array" ref="W245">_xlfn.IFS(
OR(W244=$B$4, W244=""),"",
TRUE,W244+1
)</f>
        <v/>
      </c>
      <c r="X245" s="75" t="str" cm="1">
        <f t="array" ref="X245">_xlfn.IFS(X244="","",
W245="", "",
AND($B$3="İllik"),DATE(YEAR(X244)+1,MONTH(X244),DAY(X244) ),
AND($B$3="Aylıq", $AH$14="Not end"), EDATE(X244,1),
AND($B$3="Aylıq", $AH$14="End"), EOMONTH(X244,1)
)</f>
        <v/>
      </c>
      <c r="Y245" s="75" t="str" cm="1">
        <f t="array" aca="1" ref="Y245" ca="1">_xlfn.IFS(
AND($B$7="Dövrün əvvəlində", Y244&lt;=last_rou_date), DATE(YEAR(Y244)+1, 12, 31),
AND($B$7="Dövrün sonunda", Y244&lt;=last_payment_date), DATE(YEAR(Y244)+1, 12, 31),
TRUE, ""
)</f>
        <v/>
      </c>
      <c r="Z245" s="75" t="str" cm="1">
        <f t="array" aca="1" ref="Z245" ca="1">_xlfn.IFS(
AND($AN$14="Not year_end", Z244&gt;last_payment_date), "",
AND($AN$14="Year_end", Z244&gt;=last_payment_date), "",
AND($AN$14="Year_end"), DATE(YEAR(Z244+1), 12, 31),
AND($AN$14="Not year_end", MONTH(Z244)=12, DAY(Z244)=31), DATE(YEAR(Z243)+1, MONTH(Z243), DAY(Z243)),
AND($AN$14="Not year_end", OR(MONTH(Z244)&lt;&gt;12, DAY(Z244)&lt;&gt;31) ), DATE(YEAR(Z244), 12, 31)
)</f>
        <v/>
      </c>
      <c r="AA245" s="75" t="str" cm="1">
        <f t="array" aca="1" ref="AA245" ca="1">_xlfn.IFS(AA244="", "",
AND(AA244=last_payment_date, OR(MONTH(AA244)&lt;&gt;12, DAY(AA244)&lt;&gt;31) ), DATE(YEAR(AA244), 12, 31),
AND(MONTH(AA244)=12, DAY(AA244)=31, AA244&gt;=last_payment_date), "",
AND(MONTH(AA244)=12, DAY(AA244)&lt;&gt;31),  EOMONTH(AA244,0),
AND(MONTH(AA244)=12, DAY(AA244)=31, $AH$14="Not end"),  EDATE(AA243,1),
AND($AH$14="Not end"), EDATE(AA244, 1),
AND($AH$14="End"), EOMONTH(AA244, 1)
)</f>
        <v/>
      </c>
      <c r="AB245" s="75" t="str" cm="1">
        <f t="array" aca="1" ref="AB245" ca="1">_xlfn.IFS(AB244="","",
AND(AB244=last_rou_date), "",
AND($B$3="İllik"),DATE(YEAR(AB244)+1,MONTH(AB244),DAY(AB244) ),
AND($B$3="Aylıq", $AH$14="Not end"), EDATE(AB244,1),
AND($B$3="Aylıq", $AH$14="End"), EOMONTH(AB244,1)
)</f>
        <v/>
      </c>
      <c r="AC245" s="75" t="str" cm="1">
        <f t="array" aca="1" ref="AC245" ca="1">_xlfn.IFS(
AND($AN$14="Not year_end", AC244&gt;last_rou_date), "",
AND($AN$14="Year_end", AC244&gt;=last_rou_date), "",
AND($AN$14="Year_end"), DATE(YEAR(AC244+1), 12, 31),
AND($AN$14="Not year_end", MONTH(AC244)=12, DAY(AC244)=31), DATE(YEAR(AC243)+1, MONTH(AC243), DAY(AC243)),
AND($AN$14="Not year_end", OR(MONTH(AC244)&lt;&gt;12, DAY(AC244)&lt;&gt;31) ), DATE(YEAR(AC244), 12, 31)
)</f>
        <v/>
      </c>
      <c r="AD245" s="75" t="str" cm="1">
        <f t="array" aca="1" ref="AD245" ca="1">_xlfn.IFS(AD244="", "",
AND(AD244=last_rou_date, OR(MONTH(AD244)&lt;&gt;12, DAY(AD244)&lt;&gt;31) ), DATE(YEAR(AD244), 12, 31),
AND(MONTH(AD244)=12, DAY(AD244)=31, AD244&gt;=last_rou_date), "",
AND(MONTH(AD244)=12, DAY(AD244)&lt;&gt;31),  EOMONTH(AD244,0),
AND(MONTH(AD244)=12, DAY(AD244)=31, $AH$14="Not end"),  EDATE(AD243,1),
AND($AH$14="Not end"), EDATE(AD244, 1),
AND($AH$14="End"), EOMONTH(AD244, 1)
)</f>
        <v/>
      </c>
      <c r="AE245" s="68" t="str" cm="1">
        <f t="array" ref="AE245">_xlfn.IFS(W245="", "",
AND(W245&gt;0, W245&lt;=$B$4, $C$2="İllik artım, faiz olaraq", $D$2&gt;0, $B$3="İllik"), $B$5*((1+$D$2)^(W245-1)),
AND(W245&gt;0, W245&lt;=$B$4, $C$2="İllik artım, faiz olaraq", $D$2&gt;0, $B$3="Aylıq"), $B$5*((1+$D$2)^ROUNDDOWN((W245-1)/12,0)),
AND(W245=1, $C$2="Aşağıdakı kimi dəyişir", ), $B$5,
AND(W245&gt;1, W245&lt;=$B$4, $C$2="Aşağıdakı kimi dəyişir"), IFERROR(VLOOKUP(W245, $C$4:$D$7, 2, FALSE), AE244),
AND(W245&gt;0, W245&lt;=$B$4), $B$5,
TRUE,0 )</f>
        <v/>
      </c>
      <c r="AF245" s="76" t="str">
        <f t="shared" ca="1" si="10"/>
        <v/>
      </c>
    </row>
    <row r="246" spans="1:32" x14ac:dyDescent="0.4">
      <c r="A246" s="13" t="str" cm="1">
        <f t="array" aca="1" ref="A246" ca="1">_xlfn.IFS(
AND(SUMIFS(lease_table_interest_accruals, lease_table_dates, A245)&gt;0, COUNTIFS($E$14:E245, "Interest accrual", $A$14:A245, A245)=0),  A245,
AND(SUMIFS(lease_table_payments, lease_table_dates, A245)&gt;0, COUNTIFS($E$14:E245, "Payment", $A$14:A245, A245)=0),  A245,
AND(SUMIFS(rou_table_deprs, rou_table_dates, A245)&gt;0, COUNTIFS($E$14:E245, "Depreciation", $A$14:A245, A245)=0),  A245,
TRUE,  IFERROR(INDEX(rou_table_dates,  MATCH(A245, rou_table_dates)+1, ), "")
)</f>
        <v/>
      </c>
      <c r="B246" s="1" t="str" cm="1">
        <f t="array" aca="1" ref="B246" ca="1">_xlfn.IFS(
AND(E246="Payment", A246=$B$2), $AM$14,
E246="Payment", $AM$15,
E246="Interest accrual", $AM$18,
E246="Depreciation", $AM$17,
TRUE, "")</f>
        <v/>
      </c>
      <c r="C246" s="1" t="str" cm="1">
        <f t="array" aca="1" ref="C246" ca="1">_xlfn.IFS(
E246="Payment", $AM$19,
E246="Interest accrual", $AM$15,
E246="Depreciation", $AM$16,
TRUE, "")</f>
        <v/>
      </c>
      <c r="D246" s="14" t="str" cm="1">
        <f t="array" aca="1" ref="D246" ca="1">_xlfn.IFS(
E246="Payment", _xlfn.XLOOKUP(A246, lease_table_dates, lease_table_payments, 0, 0),
E246="Interest accrual", _xlfn.XLOOKUP(A246, lease_table_dates, lease_table_interest_accruals, 0, 0),
E246="Depreciation", _xlfn.XLOOKUP(A246, rou_table_dates, rou_table_deprs, 0, 0),
TRUE, ""
)</f>
        <v/>
      </c>
      <c r="E246" s="7" t="str" cm="1">
        <f t="array" aca="1" ref="E246" ca="1">_xlfn.IFS(
AND(SUMIFS(lease_table_interest_accruals, lease_table_dates, A246)&gt;0, COUNTIFS($E$14:E245, "Interest accrual", $A$14:A245, A246)=0), "Interest accrual",
AND(SUMIFS(lease_table_payments, lease_table_dates, A246)&gt;0, COUNTIFS($E$14:E245, "Payment", $A$14:A245, A246)=0), "Payment",
AND(SUMIFS(rou_table_deprs, rou_table_dates, A246)&gt;0, COUNTIFS($E$14:E245, "Depreciation", $A$14:A245, A246)=0), "Depreciation",
TRUE,  ""
)</f>
        <v/>
      </c>
      <c r="G246" s="13" t="str" cm="1">
        <f t="array" aca="1" ref="G246" ca="1">_xlfn.IFS(
AND($B$11="Hə", $B$3="İllik"), Z246,
AND($B$11="Hə", $B$3="Aylıq"), AA246,
$B$11="Yox", X246)</f>
        <v/>
      </c>
      <c r="H246" s="14" t="str" cm="1">
        <f t="array" aca="1" ref="H246" ca="1">_xlfn.IFS( G246="", "",
TRUE, ROUND( H245+I246-J246, 2) )</f>
        <v/>
      </c>
      <c r="I246" s="14" t="str" cm="1">
        <f t="array" aca="1" ref="I246" ca="1">_xlfn.IFS(G246="", "",
G246=last_payment_date, (J246-H245),
 TRUE,  -  (H245- H245* (1+$B$6)^ (_xlfn.DAYS(G246,G245)/365) )
)</f>
        <v/>
      </c>
      <c r="J246" s="14" t="str" cm="1">
        <f t="array" aca="1" ref="J246" ca="1">_xlfn.IFS(G246="", "",
TRUE, _xlfn.XLOOKUP(G246,  payment_dates, payments,0,0)
)</f>
        <v/>
      </c>
      <c r="L246" s="2" t="str" cm="1">
        <f t="array" aca="1" ref="L246" ca="1">_xlfn.IFS(
AND($B$11="Hə", $B$3="İllik"), AC246,
AND($B$11="Hə", $B$3="Aylıq"), AD246,
$B$11="Yox", AB246)</f>
        <v/>
      </c>
      <c r="M246" s="14" t="str" cm="1">
        <f t="array" aca="1" ref="M246" ca="1">_xlfn.IFS( L246="", "",
(M245-N246)&lt;=0.5, 0,
TRUE,  M245-N246)</f>
        <v/>
      </c>
      <c r="N246" s="15" t="str" cm="1">
        <f t="array" aca="1" ref="N246" ca="1">_xlfn.IFS(
L246="", "",
TRUE, MIN(M245, ROUND($M$14/ (last_rou_date - $B$2) * (L246-L245), 2) )
)</f>
        <v/>
      </c>
      <c r="P246" s="22" t="str">
        <f t="shared" ca="1" si="9"/>
        <v/>
      </c>
      <c r="Q246" s="14" t="str" cm="1">
        <f t="array" aca="1" ref="Q246" ca="1">_xlfn.IFS(P246="","",
$B$11="Hə", _xlfn.XLOOKUP(DATE(P246, 12, 31), rou_table_dates, rou_table_nbvs,0, 0),
TRUE,  MAX(0, ROUND($M$14 - $M$14/ (last_rou_date - $B$2) * (DATE(P246,12,31) - $B$2), 2) )
)</f>
        <v/>
      </c>
      <c r="R246" s="57" t="str" cm="1">
        <f t="array" aca="1" ref="R246" ca="1">_xlfn.IFS(P246="","",
$B$11="Hə", _xlfn.XLOOKUP(DATE(P246, 12, 31), lease_table_dates, lease_table_balances,0, 0),
TRUE, IFERROR( XNPV($B$6, IF(payment_dates &gt;DATE(P246, 12, 31), payments,  0),  IF(payment_dates &gt;DATE(P246, 12, 31), payment_dates,  DATE(P246, 12, 31))    ),0)
)</f>
        <v/>
      </c>
      <c r="S246" s="14" t="str" cm="1">
        <f t="array" aca="1" ref="S246" ca="1">_xlfn.IFS(P246="","",
TRUE,  MIN( MIN(Q245, $M$14), ROUND($M$14/ (last_rou_date - $B$2) * (DATE(P246,12,31) - MAX($B$2, DATE(P246-1, 12, 31))), 2) )
)</f>
        <v/>
      </c>
      <c r="T246" s="15" t="str" cm="1">
        <f t="array" aca="1" ref="T246" ca="1">_xlfn.IFS(P246="", "",
ISTEXT(R245), R246- (H246 - SUMIFS( lease_table_payments, lease_table_years, P246) -$AG$14 ),
AND(ISNUMBER(R245), R246&lt;&gt;""),   R246- (R245 - SUMIFS( lease_table_payments, lease_table_years, P246) )
)</f>
        <v/>
      </c>
      <c r="U246" s="14"/>
      <c r="V246" s="73">
        <f t="shared" si="11"/>
        <v>233</v>
      </c>
      <c r="W246" s="74" t="str" cm="1">
        <f t="array" ref="W246">_xlfn.IFS(
OR(W245=$B$4, W245=""),"",
TRUE,W245+1
)</f>
        <v/>
      </c>
      <c r="X246" s="75" t="str" cm="1">
        <f t="array" ref="X246">_xlfn.IFS(X245="","",
W246="", "",
AND($B$3="İllik"),DATE(YEAR(X245)+1,MONTH(X245),DAY(X245) ),
AND($B$3="Aylıq", $AH$14="Not end"), EDATE(X245,1),
AND($B$3="Aylıq", $AH$14="End"), EOMONTH(X245,1)
)</f>
        <v/>
      </c>
      <c r="Y246" s="75" t="str" cm="1">
        <f t="array" aca="1" ref="Y246" ca="1">_xlfn.IFS(
AND($B$7="Dövrün əvvəlində", Y245&lt;=last_rou_date), DATE(YEAR(Y245)+1, 12, 31),
AND($B$7="Dövrün sonunda", Y245&lt;=last_payment_date), DATE(YEAR(Y245)+1, 12, 31),
TRUE, ""
)</f>
        <v/>
      </c>
      <c r="Z246" s="75" t="str" cm="1">
        <f t="array" aca="1" ref="Z246" ca="1">_xlfn.IFS(
AND($AN$14="Not year_end", Z245&gt;last_payment_date), "",
AND($AN$14="Year_end", Z245&gt;=last_payment_date), "",
AND($AN$14="Year_end"), DATE(YEAR(Z245+1), 12, 31),
AND($AN$14="Not year_end", MONTH(Z245)=12, DAY(Z245)=31), DATE(YEAR(Z244)+1, MONTH(Z244), DAY(Z244)),
AND($AN$14="Not year_end", OR(MONTH(Z245)&lt;&gt;12, DAY(Z245)&lt;&gt;31) ), DATE(YEAR(Z245), 12, 31)
)</f>
        <v/>
      </c>
      <c r="AA246" s="75" t="str" cm="1">
        <f t="array" aca="1" ref="AA246" ca="1">_xlfn.IFS(AA245="", "",
AND(AA245=last_payment_date, OR(MONTH(AA245)&lt;&gt;12, DAY(AA245)&lt;&gt;31) ), DATE(YEAR(AA245), 12, 31),
AND(MONTH(AA245)=12, DAY(AA245)=31, AA245&gt;=last_payment_date), "",
AND(MONTH(AA245)=12, DAY(AA245)&lt;&gt;31),  EOMONTH(AA245,0),
AND(MONTH(AA245)=12, DAY(AA245)=31, $AH$14="Not end"),  EDATE(AA244,1),
AND($AH$14="Not end"), EDATE(AA245, 1),
AND($AH$14="End"), EOMONTH(AA245, 1)
)</f>
        <v/>
      </c>
      <c r="AB246" s="75" t="str" cm="1">
        <f t="array" aca="1" ref="AB246" ca="1">_xlfn.IFS(AB245="","",
AND(AB245=last_rou_date), "",
AND($B$3="İllik"),DATE(YEAR(AB245)+1,MONTH(AB245),DAY(AB245) ),
AND($B$3="Aylıq", $AH$14="Not end"), EDATE(AB245,1),
AND($B$3="Aylıq", $AH$14="End"), EOMONTH(AB245,1)
)</f>
        <v/>
      </c>
      <c r="AC246" s="75" t="str" cm="1">
        <f t="array" aca="1" ref="AC246" ca="1">_xlfn.IFS(
AND($AN$14="Not year_end", AC245&gt;last_rou_date), "",
AND($AN$14="Year_end", AC245&gt;=last_rou_date), "",
AND($AN$14="Year_end"), DATE(YEAR(AC245+1), 12, 31),
AND($AN$14="Not year_end", MONTH(AC245)=12, DAY(AC245)=31), DATE(YEAR(AC244)+1, MONTH(AC244), DAY(AC244)),
AND($AN$14="Not year_end", OR(MONTH(AC245)&lt;&gt;12, DAY(AC245)&lt;&gt;31) ), DATE(YEAR(AC245), 12, 31)
)</f>
        <v/>
      </c>
      <c r="AD246" s="75" t="str" cm="1">
        <f t="array" aca="1" ref="AD246" ca="1">_xlfn.IFS(AD245="", "",
AND(AD245=last_rou_date, OR(MONTH(AD245)&lt;&gt;12, DAY(AD245)&lt;&gt;31) ), DATE(YEAR(AD245), 12, 31),
AND(MONTH(AD245)=12, DAY(AD245)=31, AD245&gt;=last_rou_date), "",
AND(MONTH(AD245)=12, DAY(AD245)&lt;&gt;31),  EOMONTH(AD245,0),
AND(MONTH(AD245)=12, DAY(AD245)=31, $AH$14="Not end"),  EDATE(AD244,1),
AND($AH$14="Not end"), EDATE(AD245, 1),
AND($AH$14="End"), EOMONTH(AD245, 1)
)</f>
        <v/>
      </c>
      <c r="AE246" s="68" t="str" cm="1">
        <f t="array" ref="AE246">_xlfn.IFS(W246="", "",
AND(W246&gt;0, W246&lt;=$B$4, $C$2="İllik artım, faiz olaraq", $D$2&gt;0, $B$3="İllik"), $B$5*((1+$D$2)^(W246-1)),
AND(W246&gt;0, W246&lt;=$B$4, $C$2="İllik artım, faiz olaraq", $D$2&gt;0, $B$3="Aylıq"), $B$5*((1+$D$2)^ROUNDDOWN((W246-1)/12,0)),
AND(W246=1, $C$2="Aşağıdakı kimi dəyişir", ), $B$5,
AND(W246&gt;1, W246&lt;=$B$4, $C$2="Aşağıdakı kimi dəyişir"), IFERROR(VLOOKUP(W246, $C$4:$D$7, 2, FALSE), AE245),
AND(W246&gt;0, W246&lt;=$B$4), $B$5,
TRUE,0 )</f>
        <v/>
      </c>
      <c r="AF246" s="76" t="str">
        <f t="shared" ca="1" si="10"/>
        <v/>
      </c>
    </row>
    <row r="247" spans="1:32" x14ac:dyDescent="0.4">
      <c r="A247" s="13" t="str" cm="1">
        <f t="array" aca="1" ref="A247" ca="1">_xlfn.IFS(
AND(SUMIFS(lease_table_interest_accruals, lease_table_dates, A246)&gt;0, COUNTIFS($E$14:E246, "Interest accrual", $A$14:A246, A246)=0),  A246,
AND(SUMIFS(lease_table_payments, lease_table_dates, A246)&gt;0, COUNTIFS($E$14:E246, "Payment", $A$14:A246, A246)=0),  A246,
AND(SUMIFS(rou_table_deprs, rou_table_dates, A246)&gt;0, COUNTIFS($E$14:E246, "Depreciation", $A$14:A246, A246)=0),  A246,
TRUE,  IFERROR(INDEX(rou_table_dates,  MATCH(A246, rou_table_dates)+1, ), "")
)</f>
        <v/>
      </c>
      <c r="B247" s="1" t="str" cm="1">
        <f t="array" aca="1" ref="B247" ca="1">_xlfn.IFS(
AND(E247="Payment", A247=$B$2), $AM$14,
E247="Payment", $AM$15,
E247="Interest accrual", $AM$18,
E247="Depreciation", $AM$17,
TRUE, "")</f>
        <v/>
      </c>
      <c r="C247" s="1" t="str" cm="1">
        <f t="array" aca="1" ref="C247" ca="1">_xlfn.IFS(
E247="Payment", $AM$19,
E247="Interest accrual", $AM$15,
E247="Depreciation", $AM$16,
TRUE, "")</f>
        <v/>
      </c>
      <c r="D247" s="14" t="str" cm="1">
        <f t="array" aca="1" ref="D247" ca="1">_xlfn.IFS(
E247="Payment", _xlfn.XLOOKUP(A247, lease_table_dates, lease_table_payments, 0, 0),
E247="Interest accrual", _xlfn.XLOOKUP(A247, lease_table_dates, lease_table_interest_accruals, 0, 0),
E247="Depreciation", _xlfn.XLOOKUP(A247, rou_table_dates, rou_table_deprs, 0, 0),
TRUE, ""
)</f>
        <v/>
      </c>
      <c r="E247" s="7" t="str" cm="1">
        <f t="array" aca="1" ref="E247" ca="1">_xlfn.IFS(
AND(SUMIFS(lease_table_interest_accruals, lease_table_dates, A247)&gt;0, COUNTIFS($E$14:E246, "Interest accrual", $A$14:A246, A247)=0), "Interest accrual",
AND(SUMIFS(lease_table_payments, lease_table_dates, A247)&gt;0, COUNTIFS($E$14:E246, "Payment", $A$14:A246, A247)=0), "Payment",
AND(SUMIFS(rou_table_deprs, rou_table_dates, A247)&gt;0, COUNTIFS($E$14:E246, "Depreciation", $A$14:A246, A247)=0), "Depreciation",
TRUE,  ""
)</f>
        <v/>
      </c>
      <c r="G247" s="13" t="str" cm="1">
        <f t="array" aca="1" ref="G247" ca="1">_xlfn.IFS(
AND($B$11="Hə", $B$3="İllik"), Z247,
AND($B$11="Hə", $B$3="Aylıq"), AA247,
$B$11="Yox", X247)</f>
        <v/>
      </c>
      <c r="H247" s="14" t="str" cm="1">
        <f t="array" aca="1" ref="H247" ca="1">_xlfn.IFS( G247="", "",
TRUE, ROUND( H246+I247-J247, 2) )</f>
        <v/>
      </c>
      <c r="I247" s="14" t="str" cm="1">
        <f t="array" aca="1" ref="I247" ca="1">_xlfn.IFS(G247="", "",
G247=last_payment_date, (J247-H246),
 TRUE,  -  (H246- H246* (1+$B$6)^ (_xlfn.DAYS(G247,G246)/365) )
)</f>
        <v/>
      </c>
      <c r="J247" s="14" t="str" cm="1">
        <f t="array" aca="1" ref="J247" ca="1">_xlfn.IFS(G247="", "",
TRUE, _xlfn.XLOOKUP(G247,  payment_dates, payments,0,0)
)</f>
        <v/>
      </c>
      <c r="L247" s="2" t="str" cm="1">
        <f t="array" aca="1" ref="L247" ca="1">_xlfn.IFS(
AND($B$11="Hə", $B$3="İllik"), AC247,
AND($B$11="Hə", $B$3="Aylıq"), AD247,
$B$11="Yox", AB247)</f>
        <v/>
      </c>
      <c r="M247" s="14" t="str" cm="1">
        <f t="array" aca="1" ref="M247" ca="1">_xlfn.IFS( L247="", "",
(M246-N247)&lt;=0.5, 0,
TRUE,  M246-N247)</f>
        <v/>
      </c>
      <c r="N247" s="15" t="str" cm="1">
        <f t="array" aca="1" ref="N247" ca="1">_xlfn.IFS(
L247="", "",
TRUE, MIN(M246, ROUND($M$14/ (last_rou_date - $B$2) * (L247-L246), 2) )
)</f>
        <v/>
      </c>
      <c r="P247" s="22" t="str">
        <f t="shared" ca="1" si="9"/>
        <v/>
      </c>
      <c r="Q247" s="14" t="str" cm="1">
        <f t="array" aca="1" ref="Q247" ca="1">_xlfn.IFS(P247="","",
$B$11="Hə", _xlfn.XLOOKUP(DATE(P247, 12, 31), rou_table_dates, rou_table_nbvs,0, 0),
TRUE,  MAX(0, ROUND($M$14 - $M$14/ (last_rou_date - $B$2) * (DATE(P247,12,31) - $B$2), 2) )
)</f>
        <v/>
      </c>
      <c r="R247" s="57" t="str" cm="1">
        <f t="array" aca="1" ref="R247" ca="1">_xlfn.IFS(P247="","",
$B$11="Hə", _xlfn.XLOOKUP(DATE(P247, 12, 31), lease_table_dates, lease_table_balances,0, 0),
TRUE, IFERROR( XNPV($B$6, IF(payment_dates &gt;DATE(P247, 12, 31), payments,  0),  IF(payment_dates &gt;DATE(P247, 12, 31), payment_dates,  DATE(P247, 12, 31))    ),0)
)</f>
        <v/>
      </c>
      <c r="S247" s="14" t="str" cm="1">
        <f t="array" aca="1" ref="S247" ca="1">_xlfn.IFS(P247="","",
TRUE,  MIN( MIN(Q246, $M$14), ROUND($M$14/ (last_rou_date - $B$2) * (DATE(P247,12,31) - MAX($B$2, DATE(P247-1, 12, 31))), 2) )
)</f>
        <v/>
      </c>
      <c r="T247" s="15" t="str" cm="1">
        <f t="array" aca="1" ref="T247" ca="1">_xlfn.IFS(P247="", "",
ISTEXT(R246), R247- (H247 - SUMIFS( lease_table_payments, lease_table_years, P247) -$AG$14 ),
AND(ISNUMBER(R246), R247&lt;&gt;""),   R247- (R246 - SUMIFS( lease_table_payments, lease_table_years, P247) )
)</f>
        <v/>
      </c>
      <c r="U247" s="14"/>
      <c r="V247" s="73">
        <f t="shared" si="11"/>
        <v>234</v>
      </c>
      <c r="W247" s="74" t="str" cm="1">
        <f t="array" ref="W247">_xlfn.IFS(
OR(W246=$B$4, W246=""),"",
TRUE,W246+1
)</f>
        <v/>
      </c>
      <c r="X247" s="75" t="str" cm="1">
        <f t="array" ref="X247">_xlfn.IFS(X246="","",
W247="", "",
AND($B$3="İllik"),DATE(YEAR(X246)+1,MONTH(X246),DAY(X246) ),
AND($B$3="Aylıq", $AH$14="Not end"), EDATE(X246,1),
AND($B$3="Aylıq", $AH$14="End"), EOMONTH(X246,1)
)</f>
        <v/>
      </c>
      <c r="Y247" s="75" t="str" cm="1">
        <f t="array" aca="1" ref="Y247" ca="1">_xlfn.IFS(
AND($B$7="Dövrün əvvəlində", Y246&lt;=last_rou_date), DATE(YEAR(Y246)+1, 12, 31),
AND($B$7="Dövrün sonunda", Y246&lt;=last_payment_date), DATE(YEAR(Y246)+1, 12, 31),
TRUE, ""
)</f>
        <v/>
      </c>
      <c r="Z247" s="75" t="str" cm="1">
        <f t="array" aca="1" ref="Z247" ca="1">_xlfn.IFS(
AND($AN$14="Not year_end", Z246&gt;last_payment_date), "",
AND($AN$14="Year_end", Z246&gt;=last_payment_date), "",
AND($AN$14="Year_end"), DATE(YEAR(Z246+1), 12, 31),
AND($AN$14="Not year_end", MONTH(Z246)=12, DAY(Z246)=31), DATE(YEAR(Z245)+1, MONTH(Z245), DAY(Z245)),
AND($AN$14="Not year_end", OR(MONTH(Z246)&lt;&gt;12, DAY(Z246)&lt;&gt;31) ), DATE(YEAR(Z246), 12, 31)
)</f>
        <v/>
      </c>
      <c r="AA247" s="75" t="str" cm="1">
        <f t="array" aca="1" ref="AA247" ca="1">_xlfn.IFS(AA246="", "",
AND(AA246=last_payment_date, OR(MONTH(AA246)&lt;&gt;12, DAY(AA246)&lt;&gt;31) ), DATE(YEAR(AA246), 12, 31),
AND(MONTH(AA246)=12, DAY(AA246)=31, AA246&gt;=last_payment_date), "",
AND(MONTH(AA246)=12, DAY(AA246)&lt;&gt;31),  EOMONTH(AA246,0),
AND(MONTH(AA246)=12, DAY(AA246)=31, $AH$14="Not end"),  EDATE(AA245,1),
AND($AH$14="Not end"), EDATE(AA246, 1),
AND($AH$14="End"), EOMONTH(AA246, 1)
)</f>
        <v/>
      </c>
      <c r="AB247" s="75" t="str" cm="1">
        <f t="array" aca="1" ref="AB247" ca="1">_xlfn.IFS(AB246="","",
AND(AB246=last_rou_date), "",
AND($B$3="İllik"),DATE(YEAR(AB246)+1,MONTH(AB246),DAY(AB246) ),
AND($B$3="Aylıq", $AH$14="Not end"), EDATE(AB246,1),
AND($B$3="Aylıq", $AH$14="End"), EOMONTH(AB246,1)
)</f>
        <v/>
      </c>
      <c r="AC247" s="75" t="str" cm="1">
        <f t="array" aca="1" ref="AC247" ca="1">_xlfn.IFS(
AND($AN$14="Not year_end", AC246&gt;last_rou_date), "",
AND($AN$14="Year_end", AC246&gt;=last_rou_date), "",
AND($AN$14="Year_end"), DATE(YEAR(AC246+1), 12, 31),
AND($AN$14="Not year_end", MONTH(AC246)=12, DAY(AC246)=31), DATE(YEAR(AC245)+1, MONTH(AC245), DAY(AC245)),
AND($AN$14="Not year_end", OR(MONTH(AC246)&lt;&gt;12, DAY(AC246)&lt;&gt;31) ), DATE(YEAR(AC246), 12, 31)
)</f>
        <v/>
      </c>
      <c r="AD247" s="75" t="str" cm="1">
        <f t="array" aca="1" ref="AD247" ca="1">_xlfn.IFS(AD246="", "",
AND(AD246=last_rou_date, OR(MONTH(AD246)&lt;&gt;12, DAY(AD246)&lt;&gt;31) ), DATE(YEAR(AD246), 12, 31),
AND(MONTH(AD246)=12, DAY(AD246)=31, AD246&gt;=last_rou_date), "",
AND(MONTH(AD246)=12, DAY(AD246)&lt;&gt;31),  EOMONTH(AD246,0),
AND(MONTH(AD246)=12, DAY(AD246)=31, $AH$14="Not end"),  EDATE(AD245,1),
AND($AH$14="Not end"), EDATE(AD246, 1),
AND($AH$14="End"), EOMONTH(AD246, 1)
)</f>
        <v/>
      </c>
      <c r="AE247" s="68" t="str" cm="1">
        <f t="array" ref="AE247">_xlfn.IFS(W247="", "",
AND(W247&gt;0, W247&lt;=$B$4, $C$2="İllik artım, faiz olaraq", $D$2&gt;0, $B$3="İllik"), $B$5*((1+$D$2)^(W247-1)),
AND(W247&gt;0, W247&lt;=$B$4, $C$2="İllik artım, faiz olaraq", $D$2&gt;0, $B$3="Aylıq"), $B$5*((1+$D$2)^ROUNDDOWN((W247-1)/12,0)),
AND(W247=1, $C$2="Aşağıdakı kimi dəyişir", ), $B$5,
AND(W247&gt;1, W247&lt;=$B$4, $C$2="Aşağıdakı kimi dəyişir"), IFERROR(VLOOKUP(W247, $C$4:$D$7, 2, FALSE), AE246),
AND(W247&gt;0, W247&lt;=$B$4), $B$5,
TRUE,0 )</f>
        <v/>
      </c>
      <c r="AF247" s="76" t="str">
        <f t="shared" ca="1" si="10"/>
        <v/>
      </c>
    </row>
    <row r="248" spans="1:32" x14ac:dyDescent="0.4">
      <c r="A248" s="13" t="str" cm="1">
        <f t="array" aca="1" ref="A248" ca="1">_xlfn.IFS(
AND(SUMIFS(lease_table_interest_accruals, lease_table_dates, A247)&gt;0, COUNTIFS($E$14:E247, "Interest accrual", $A$14:A247, A247)=0),  A247,
AND(SUMIFS(lease_table_payments, lease_table_dates, A247)&gt;0, COUNTIFS($E$14:E247, "Payment", $A$14:A247, A247)=0),  A247,
AND(SUMIFS(rou_table_deprs, rou_table_dates, A247)&gt;0, COUNTIFS($E$14:E247, "Depreciation", $A$14:A247, A247)=0),  A247,
TRUE,  IFERROR(INDEX(rou_table_dates,  MATCH(A247, rou_table_dates)+1, ), "")
)</f>
        <v/>
      </c>
      <c r="B248" s="1" t="str" cm="1">
        <f t="array" aca="1" ref="B248" ca="1">_xlfn.IFS(
AND(E248="Payment", A248=$B$2), $AM$14,
E248="Payment", $AM$15,
E248="Interest accrual", $AM$18,
E248="Depreciation", $AM$17,
TRUE, "")</f>
        <v/>
      </c>
      <c r="C248" s="1" t="str" cm="1">
        <f t="array" aca="1" ref="C248" ca="1">_xlfn.IFS(
E248="Payment", $AM$19,
E248="Interest accrual", $AM$15,
E248="Depreciation", $AM$16,
TRUE, "")</f>
        <v/>
      </c>
      <c r="D248" s="14" t="str" cm="1">
        <f t="array" aca="1" ref="D248" ca="1">_xlfn.IFS(
E248="Payment", _xlfn.XLOOKUP(A248, lease_table_dates, lease_table_payments, 0, 0),
E248="Interest accrual", _xlfn.XLOOKUP(A248, lease_table_dates, lease_table_interest_accruals, 0, 0),
E248="Depreciation", _xlfn.XLOOKUP(A248, rou_table_dates, rou_table_deprs, 0, 0),
TRUE, ""
)</f>
        <v/>
      </c>
      <c r="E248" s="7" t="str" cm="1">
        <f t="array" aca="1" ref="E248" ca="1">_xlfn.IFS(
AND(SUMIFS(lease_table_interest_accruals, lease_table_dates, A248)&gt;0, COUNTIFS($E$14:E247, "Interest accrual", $A$14:A247, A248)=0), "Interest accrual",
AND(SUMIFS(lease_table_payments, lease_table_dates, A248)&gt;0, COUNTIFS($E$14:E247, "Payment", $A$14:A247, A248)=0), "Payment",
AND(SUMIFS(rou_table_deprs, rou_table_dates, A248)&gt;0, COUNTIFS($E$14:E247, "Depreciation", $A$14:A247, A248)=0), "Depreciation",
TRUE,  ""
)</f>
        <v/>
      </c>
      <c r="G248" s="13" t="str" cm="1">
        <f t="array" aca="1" ref="G248" ca="1">_xlfn.IFS(
AND($B$11="Hə", $B$3="İllik"), Z248,
AND($B$11="Hə", $B$3="Aylıq"), AA248,
$B$11="Yox", X248)</f>
        <v/>
      </c>
      <c r="H248" s="14" t="str" cm="1">
        <f t="array" aca="1" ref="H248" ca="1">_xlfn.IFS( G248="", "",
TRUE, ROUND( H247+I248-J248, 2) )</f>
        <v/>
      </c>
      <c r="I248" s="14" t="str" cm="1">
        <f t="array" aca="1" ref="I248" ca="1">_xlfn.IFS(G248="", "",
G248=last_payment_date, (J248-H247),
 TRUE,  -  (H247- H247* (1+$B$6)^ (_xlfn.DAYS(G248,G247)/365) )
)</f>
        <v/>
      </c>
      <c r="J248" s="14" t="str" cm="1">
        <f t="array" aca="1" ref="J248" ca="1">_xlfn.IFS(G248="", "",
TRUE, _xlfn.XLOOKUP(G248,  payment_dates, payments,0,0)
)</f>
        <v/>
      </c>
      <c r="L248" s="2" t="str" cm="1">
        <f t="array" aca="1" ref="L248" ca="1">_xlfn.IFS(
AND($B$11="Hə", $B$3="İllik"), AC248,
AND($B$11="Hə", $B$3="Aylıq"), AD248,
$B$11="Yox", AB248)</f>
        <v/>
      </c>
      <c r="M248" s="14" t="str" cm="1">
        <f t="array" aca="1" ref="M248" ca="1">_xlfn.IFS( L248="", "",
(M247-N248)&lt;=0.5, 0,
TRUE,  M247-N248)</f>
        <v/>
      </c>
      <c r="N248" s="15" t="str" cm="1">
        <f t="array" aca="1" ref="N248" ca="1">_xlfn.IFS(
L248="", "",
TRUE, MIN(M247, ROUND($M$14/ (last_rou_date - $B$2) * (L248-L247), 2) )
)</f>
        <v/>
      </c>
      <c r="P248" s="22" t="str">
        <f t="shared" ca="1" si="9"/>
        <v/>
      </c>
      <c r="Q248" s="14" t="str" cm="1">
        <f t="array" aca="1" ref="Q248" ca="1">_xlfn.IFS(P248="","",
$B$11="Hə", _xlfn.XLOOKUP(DATE(P248, 12, 31), rou_table_dates, rou_table_nbvs,0, 0),
TRUE,  MAX(0, ROUND($M$14 - $M$14/ (last_rou_date - $B$2) * (DATE(P248,12,31) - $B$2), 2) )
)</f>
        <v/>
      </c>
      <c r="R248" s="57" t="str" cm="1">
        <f t="array" aca="1" ref="R248" ca="1">_xlfn.IFS(P248="","",
$B$11="Hə", _xlfn.XLOOKUP(DATE(P248, 12, 31), lease_table_dates, lease_table_balances,0, 0),
TRUE, IFERROR( XNPV($B$6, IF(payment_dates &gt;DATE(P248, 12, 31), payments,  0),  IF(payment_dates &gt;DATE(P248, 12, 31), payment_dates,  DATE(P248, 12, 31))    ),0)
)</f>
        <v/>
      </c>
      <c r="S248" s="14" t="str" cm="1">
        <f t="array" aca="1" ref="S248" ca="1">_xlfn.IFS(P248="","",
TRUE,  MIN( MIN(Q247, $M$14), ROUND($M$14/ (last_rou_date - $B$2) * (DATE(P248,12,31) - MAX($B$2, DATE(P248-1, 12, 31))), 2) )
)</f>
        <v/>
      </c>
      <c r="T248" s="15" t="str" cm="1">
        <f t="array" aca="1" ref="T248" ca="1">_xlfn.IFS(P248="", "",
ISTEXT(R247), R248- (H248 - SUMIFS( lease_table_payments, lease_table_years, P248) -$AG$14 ),
AND(ISNUMBER(R247), R248&lt;&gt;""),   R248- (R247 - SUMIFS( lease_table_payments, lease_table_years, P248) )
)</f>
        <v/>
      </c>
      <c r="U248" s="14"/>
      <c r="V248" s="73">
        <f t="shared" si="11"/>
        <v>235</v>
      </c>
      <c r="W248" s="74" t="str" cm="1">
        <f t="array" ref="W248">_xlfn.IFS(
OR(W247=$B$4, W247=""),"",
TRUE,W247+1
)</f>
        <v/>
      </c>
      <c r="X248" s="75" t="str" cm="1">
        <f t="array" ref="X248">_xlfn.IFS(X247="","",
W248="", "",
AND($B$3="İllik"),DATE(YEAR(X247)+1,MONTH(X247),DAY(X247) ),
AND($B$3="Aylıq", $AH$14="Not end"), EDATE(X247,1),
AND($B$3="Aylıq", $AH$14="End"), EOMONTH(X247,1)
)</f>
        <v/>
      </c>
      <c r="Y248" s="75" t="str" cm="1">
        <f t="array" aca="1" ref="Y248" ca="1">_xlfn.IFS(
AND($B$7="Dövrün əvvəlində", Y247&lt;=last_rou_date), DATE(YEAR(Y247)+1, 12, 31),
AND($B$7="Dövrün sonunda", Y247&lt;=last_payment_date), DATE(YEAR(Y247)+1, 12, 31),
TRUE, ""
)</f>
        <v/>
      </c>
      <c r="Z248" s="75" t="str" cm="1">
        <f t="array" aca="1" ref="Z248" ca="1">_xlfn.IFS(
AND($AN$14="Not year_end", Z247&gt;last_payment_date), "",
AND($AN$14="Year_end", Z247&gt;=last_payment_date), "",
AND($AN$14="Year_end"), DATE(YEAR(Z247+1), 12, 31),
AND($AN$14="Not year_end", MONTH(Z247)=12, DAY(Z247)=31), DATE(YEAR(Z246)+1, MONTH(Z246), DAY(Z246)),
AND($AN$14="Not year_end", OR(MONTH(Z247)&lt;&gt;12, DAY(Z247)&lt;&gt;31) ), DATE(YEAR(Z247), 12, 31)
)</f>
        <v/>
      </c>
      <c r="AA248" s="75" t="str" cm="1">
        <f t="array" aca="1" ref="AA248" ca="1">_xlfn.IFS(AA247="", "",
AND(AA247=last_payment_date, OR(MONTH(AA247)&lt;&gt;12, DAY(AA247)&lt;&gt;31) ), DATE(YEAR(AA247), 12, 31),
AND(MONTH(AA247)=12, DAY(AA247)=31, AA247&gt;=last_payment_date), "",
AND(MONTH(AA247)=12, DAY(AA247)&lt;&gt;31),  EOMONTH(AA247,0),
AND(MONTH(AA247)=12, DAY(AA247)=31, $AH$14="Not end"),  EDATE(AA246,1),
AND($AH$14="Not end"), EDATE(AA247, 1),
AND($AH$14="End"), EOMONTH(AA247, 1)
)</f>
        <v/>
      </c>
      <c r="AB248" s="75" t="str" cm="1">
        <f t="array" aca="1" ref="AB248" ca="1">_xlfn.IFS(AB247="","",
AND(AB247=last_rou_date), "",
AND($B$3="İllik"),DATE(YEAR(AB247)+1,MONTH(AB247),DAY(AB247) ),
AND($B$3="Aylıq", $AH$14="Not end"), EDATE(AB247,1),
AND($B$3="Aylıq", $AH$14="End"), EOMONTH(AB247,1)
)</f>
        <v/>
      </c>
      <c r="AC248" s="75" t="str" cm="1">
        <f t="array" aca="1" ref="AC248" ca="1">_xlfn.IFS(
AND($AN$14="Not year_end", AC247&gt;last_rou_date), "",
AND($AN$14="Year_end", AC247&gt;=last_rou_date), "",
AND($AN$14="Year_end"), DATE(YEAR(AC247+1), 12, 31),
AND($AN$14="Not year_end", MONTH(AC247)=12, DAY(AC247)=31), DATE(YEAR(AC246)+1, MONTH(AC246), DAY(AC246)),
AND($AN$14="Not year_end", OR(MONTH(AC247)&lt;&gt;12, DAY(AC247)&lt;&gt;31) ), DATE(YEAR(AC247), 12, 31)
)</f>
        <v/>
      </c>
      <c r="AD248" s="75" t="str" cm="1">
        <f t="array" aca="1" ref="AD248" ca="1">_xlfn.IFS(AD247="", "",
AND(AD247=last_rou_date, OR(MONTH(AD247)&lt;&gt;12, DAY(AD247)&lt;&gt;31) ), DATE(YEAR(AD247), 12, 31),
AND(MONTH(AD247)=12, DAY(AD247)=31, AD247&gt;=last_rou_date), "",
AND(MONTH(AD247)=12, DAY(AD247)&lt;&gt;31),  EOMONTH(AD247,0),
AND(MONTH(AD247)=12, DAY(AD247)=31, $AH$14="Not end"),  EDATE(AD246,1),
AND($AH$14="Not end"), EDATE(AD247, 1),
AND($AH$14="End"), EOMONTH(AD247, 1)
)</f>
        <v/>
      </c>
      <c r="AE248" s="68" t="str" cm="1">
        <f t="array" ref="AE248">_xlfn.IFS(W248="", "",
AND(W248&gt;0, W248&lt;=$B$4, $C$2="İllik artım, faiz olaraq", $D$2&gt;0, $B$3="İllik"), $B$5*((1+$D$2)^(W248-1)),
AND(W248&gt;0, W248&lt;=$B$4, $C$2="İllik artım, faiz olaraq", $D$2&gt;0, $B$3="Aylıq"), $B$5*((1+$D$2)^ROUNDDOWN((W248-1)/12,0)),
AND(W248=1, $C$2="Aşağıdakı kimi dəyişir", ), $B$5,
AND(W248&gt;1, W248&lt;=$B$4, $C$2="Aşağıdakı kimi dəyişir"), IFERROR(VLOOKUP(W248, $C$4:$D$7, 2, FALSE), AE247),
AND(W248&gt;0, W248&lt;=$B$4), $B$5,
TRUE,0 )</f>
        <v/>
      </c>
      <c r="AF248" s="76" t="str">
        <f t="shared" ca="1" si="10"/>
        <v/>
      </c>
    </row>
    <row r="249" spans="1:32" x14ac:dyDescent="0.4">
      <c r="A249" s="13" t="str" cm="1">
        <f t="array" aca="1" ref="A249" ca="1">_xlfn.IFS(
AND(SUMIFS(lease_table_interest_accruals, lease_table_dates, A248)&gt;0, COUNTIFS($E$14:E248, "Interest accrual", $A$14:A248, A248)=0),  A248,
AND(SUMIFS(lease_table_payments, lease_table_dates, A248)&gt;0, COUNTIFS($E$14:E248, "Payment", $A$14:A248, A248)=0),  A248,
AND(SUMIFS(rou_table_deprs, rou_table_dates, A248)&gt;0, COUNTIFS($E$14:E248, "Depreciation", $A$14:A248, A248)=0),  A248,
TRUE,  IFERROR(INDEX(rou_table_dates,  MATCH(A248, rou_table_dates)+1, ), "")
)</f>
        <v/>
      </c>
      <c r="B249" s="1" t="str" cm="1">
        <f t="array" aca="1" ref="B249" ca="1">_xlfn.IFS(
AND(E249="Payment", A249=$B$2), $AM$14,
E249="Payment", $AM$15,
E249="Interest accrual", $AM$18,
E249="Depreciation", $AM$17,
TRUE, "")</f>
        <v/>
      </c>
      <c r="C249" s="1" t="str" cm="1">
        <f t="array" aca="1" ref="C249" ca="1">_xlfn.IFS(
E249="Payment", $AM$19,
E249="Interest accrual", $AM$15,
E249="Depreciation", $AM$16,
TRUE, "")</f>
        <v/>
      </c>
      <c r="D249" s="14" t="str" cm="1">
        <f t="array" aca="1" ref="D249" ca="1">_xlfn.IFS(
E249="Payment", _xlfn.XLOOKUP(A249, lease_table_dates, lease_table_payments, 0, 0),
E249="Interest accrual", _xlfn.XLOOKUP(A249, lease_table_dates, lease_table_interest_accruals, 0, 0),
E249="Depreciation", _xlfn.XLOOKUP(A249, rou_table_dates, rou_table_deprs, 0, 0),
TRUE, ""
)</f>
        <v/>
      </c>
      <c r="E249" s="7" t="str" cm="1">
        <f t="array" aca="1" ref="E249" ca="1">_xlfn.IFS(
AND(SUMIFS(lease_table_interest_accruals, lease_table_dates, A249)&gt;0, COUNTIFS($E$14:E248, "Interest accrual", $A$14:A248, A249)=0), "Interest accrual",
AND(SUMIFS(lease_table_payments, lease_table_dates, A249)&gt;0, COUNTIFS($E$14:E248, "Payment", $A$14:A248, A249)=0), "Payment",
AND(SUMIFS(rou_table_deprs, rou_table_dates, A249)&gt;0, COUNTIFS($E$14:E248, "Depreciation", $A$14:A248, A249)=0), "Depreciation",
TRUE,  ""
)</f>
        <v/>
      </c>
      <c r="G249" s="13" t="str" cm="1">
        <f t="array" aca="1" ref="G249" ca="1">_xlfn.IFS(
AND($B$11="Hə", $B$3="İllik"), Z249,
AND($B$11="Hə", $B$3="Aylıq"), AA249,
$B$11="Yox", X249)</f>
        <v/>
      </c>
      <c r="H249" s="14" t="str" cm="1">
        <f t="array" aca="1" ref="H249" ca="1">_xlfn.IFS( G249="", "",
TRUE, ROUND( H248+I249-J249, 2) )</f>
        <v/>
      </c>
      <c r="I249" s="14" t="str" cm="1">
        <f t="array" aca="1" ref="I249" ca="1">_xlfn.IFS(G249="", "",
G249=last_payment_date, (J249-H248),
 TRUE,  -  (H248- H248* (1+$B$6)^ (_xlfn.DAYS(G249,G248)/365) )
)</f>
        <v/>
      </c>
      <c r="J249" s="14" t="str" cm="1">
        <f t="array" aca="1" ref="J249" ca="1">_xlfn.IFS(G249="", "",
TRUE, _xlfn.XLOOKUP(G249,  payment_dates, payments,0,0)
)</f>
        <v/>
      </c>
      <c r="L249" s="2" t="str" cm="1">
        <f t="array" aca="1" ref="L249" ca="1">_xlfn.IFS(
AND($B$11="Hə", $B$3="İllik"), AC249,
AND($B$11="Hə", $B$3="Aylıq"), AD249,
$B$11="Yox", AB249)</f>
        <v/>
      </c>
      <c r="M249" s="14" t="str" cm="1">
        <f t="array" aca="1" ref="M249" ca="1">_xlfn.IFS( L249="", "",
(M248-N249)&lt;=0.5, 0,
TRUE,  M248-N249)</f>
        <v/>
      </c>
      <c r="N249" s="15" t="str" cm="1">
        <f t="array" aca="1" ref="N249" ca="1">_xlfn.IFS(
L249="", "",
TRUE, MIN(M248, ROUND($M$14/ (last_rou_date - $B$2) * (L249-L248), 2) )
)</f>
        <v/>
      </c>
      <c r="P249" s="22" t="str">
        <f t="shared" ca="1" si="9"/>
        <v/>
      </c>
      <c r="Q249" s="14" t="str" cm="1">
        <f t="array" aca="1" ref="Q249" ca="1">_xlfn.IFS(P249="","",
$B$11="Hə", _xlfn.XLOOKUP(DATE(P249, 12, 31), rou_table_dates, rou_table_nbvs,0, 0),
TRUE,  MAX(0, ROUND($M$14 - $M$14/ (last_rou_date - $B$2) * (DATE(P249,12,31) - $B$2), 2) )
)</f>
        <v/>
      </c>
      <c r="R249" s="57" t="str" cm="1">
        <f t="array" aca="1" ref="R249" ca="1">_xlfn.IFS(P249="","",
$B$11="Hə", _xlfn.XLOOKUP(DATE(P249, 12, 31), lease_table_dates, lease_table_balances,0, 0),
TRUE, IFERROR( XNPV($B$6, IF(payment_dates &gt;DATE(P249, 12, 31), payments,  0),  IF(payment_dates &gt;DATE(P249, 12, 31), payment_dates,  DATE(P249, 12, 31))    ),0)
)</f>
        <v/>
      </c>
      <c r="S249" s="14" t="str" cm="1">
        <f t="array" aca="1" ref="S249" ca="1">_xlfn.IFS(P249="","",
TRUE,  MIN( MIN(Q248, $M$14), ROUND($M$14/ (last_rou_date - $B$2) * (DATE(P249,12,31) - MAX($B$2, DATE(P249-1, 12, 31))), 2) )
)</f>
        <v/>
      </c>
      <c r="T249" s="15" t="str" cm="1">
        <f t="array" aca="1" ref="T249" ca="1">_xlfn.IFS(P249="", "",
ISTEXT(R248), R249- (H249 - SUMIFS( lease_table_payments, lease_table_years, P249) -$AG$14 ),
AND(ISNUMBER(R248), R249&lt;&gt;""),   R249- (R248 - SUMIFS( lease_table_payments, lease_table_years, P249) )
)</f>
        <v/>
      </c>
      <c r="U249" s="14"/>
      <c r="V249" s="73">
        <f t="shared" si="11"/>
        <v>236</v>
      </c>
      <c r="W249" s="74" t="str" cm="1">
        <f t="array" ref="W249">_xlfn.IFS(
OR(W248=$B$4, W248=""),"",
TRUE,W248+1
)</f>
        <v/>
      </c>
      <c r="X249" s="75" t="str" cm="1">
        <f t="array" ref="X249">_xlfn.IFS(X248="","",
W249="", "",
AND($B$3="İllik"),DATE(YEAR(X248)+1,MONTH(X248),DAY(X248) ),
AND($B$3="Aylıq", $AH$14="Not end"), EDATE(X248,1),
AND($B$3="Aylıq", $AH$14="End"), EOMONTH(X248,1)
)</f>
        <v/>
      </c>
      <c r="Y249" s="75" t="str" cm="1">
        <f t="array" aca="1" ref="Y249" ca="1">_xlfn.IFS(
AND($B$7="Dövrün əvvəlində", Y248&lt;=last_rou_date), DATE(YEAR(Y248)+1, 12, 31),
AND($B$7="Dövrün sonunda", Y248&lt;=last_payment_date), DATE(YEAR(Y248)+1, 12, 31),
TRUE, ""
)</f>
        <v/>
      </c>
      <c r="Z249" s="75" t="str" cm="1">
        <f t="array" aca="1" ref="Z249" ca="1">_xlfn.IFS(
AND($AN$14="Not year_end", Z248&gt;last_payment_date), "",
AND($AN$14="Year_end", Z248&gt;=last_payment_date), "",
AND($AN$14="Year_end"), DATE(YEAR(Z248+1), 12, 31),
AND($AN$14="Not year_end", MONTH(Z248)=12, DAY(Z248)=31), DATE(YEAR(Z247)+1, MONTH(Z247), DAY(Z247)),
AND($AN$14="Not year_end", OR(MONTH(Z248)&lt;&gt;12, DAY(Z248)&lt;&gt;31) ), DATE(YEAR(Z248), 12, 31)
)</f>
        <v/>
      </c>
      <c r="AA249" s="75" t="str" cm="1">
        <f t="array" aca="1" ref="AA249" ca="1">_xlfn.IFS(AA248="", "",
AND(AA248=last_payment_date, OR(MONTH(AA248)&lt;&gt;12, DAY(AA248)&lt;&gt;31) ), DATE(YEAR(AA248), 12, 31),
AND(MONTH(AA248)=12, DAY(AA248)=31, AA248&gt;=last_payment_date), "",
AND(MONTH(AA248)=12, DAY(AA248)&lt;&gt;31),  EOMONTH(AA248,0),
AND(MONTH(AA248)=12, DAY(AA248)=31, $AH$14="Not end"),  EDATE(AA247,1),
AND($AH$14="Not end"), EDATE(AA248, 1),
AND($AH$14="End"), EOMONTH(AA248, 1)
)</f>
        <v/>
      </c>
      <c r="AB249" s="75" t="str" cm="1">
        <f t="array" aca="1" ref="AB249" ca="1">_xlfn.IFS(AB248="","",
AND(AB248=last_rou_date), "",
AND($B$3="İllik"),DATE(YEAR(AB248)+1,MONTH(AB248),DAY(AB248) ),
AND($B$3="Aylıq", $AH$14="Not end"), EDATE(AB248,1),
AND($B$3="Aylıq", $AH$14="End"), EOMONTH(AB248,1)
)</f>
        <v/>
      </c>
      <c r="AC249" s="75" t="str" cm="1">
        <f t="array" aca="1" ref="AC249" ca="1">_xlfn.IFS(
AND($AN$14="Not year_end", AC248&gt;last_rou_date), "",
AND($AN$14="Year_end", AC248&gt;=last_rou_date), "",
AND($AN$14="Year_end"), DATE(YEAR(AC248+1), 12, 31),
AND($AN$14="Not year_end", MONTH(AC248)=12, DAY(AC248)=31), DATE(YEAR(AC247)+1, MONTH(AC247), DAY(AC247)),
AND($AN$14="Not year_end", OR(MONTH(AC248)&lt;&gt;12, DAY(AC248)&lt;&gt;31) ), DATE(YEAR(AC248), 12, 31)
)</f>
        <v/>
      </c>
      <c r="AD249" s="75" t="str" cm="1">
        <f t="array" aca="1" ref="AD249" ca="1">_xlfn.IFS(AD248="", "",
AND(AD248=last_rou_date, OR(MONTH(AD248)&lt;&gt;12, DAY(AD248)&lt;&gt;31) ), DATE(YEAR(AD248), 12, 31),
AND(MONTH(AD248)=12, DAY(AD248)=31, AD248&gt;=last_rou_date), "",
AND(MONTH(AD248)=12, DAY(AD248)&lt;&gt;31),  EOMONTH(AD248,0),
AND(MONTH(AD248)=12, DAY(AD248)=31, $AH$14="Not end"),  EDATE(AD247,1),
AND($AH$14="Not end"), EDATE(AD248, 1),
AND($AH$14="End"), EOMONTH(AD248, 1)
)</f>
        <v/>
      </c>
      <c r="AE249" s="68" t="str" cm="1">
        <f t="array" ref="AE249">_xlfn.IFS(W249="", "",
AND(W249&gt;0, W249&lt;=$B$4, $C$2="İllik artım, faiz olaraq", $D$2&gt;0, $B$3="İllik"), $B$5*((1+$D$2)^(W249-1)),
AND(W249&gt;0, W249&lt;=$B$4, $C$2="İllik artım, faiz olaraq", $D$2&gt;0, $B$3="Aylıq"), $B$5*((1+$D$2)^ROUNDDOWN((W249-1)/12,0)),
AND(W249=1, $C$2="Aşağıdakı kimi dəyişir", ), $B$5,
AND(W249&gt;1, W249&lt;=$B$4, $C$2="Aşağıdakı kimi dəyişir"), IFERROR(VLOOKUP(W249, $C$4:$D$7, 2, FALSE), AE248),
AND(W249&gt;0, W249&lt;=$B$4), $B$5,
TRUE,0 )</f>
        <v/>
      </c>
      <c r="AF249" s="76" t="str">
        <f t="shared" ca="1" si="10"/>
        <v/>
      </c>
    </row>
    <row r="250" spans="1:32" x14ac:dyDescent="0.4">
      <c r="A250" s="13" t="str" cm="1">
        <f t="array" aca="1" ref="A250" ca="1">_xlfn.IFS(
AND(SUMIFS(lease_table_interest_accruals, lease_table_dates, A249)&gt;0, COUNTIFS($E$14:E249, "Interest accrual", $A$14:A249, A249)=0),  A249,
AND(SUMIFS(lease_table_payments, lease_table_dates, A249)&gt;0, COUNTIFS($E$14:E249, "Payment", $A$14:A249, A249)=0),  A249,
AND(SUMIFS(rou_table_deprs, rou_table_dates, A249)&gt;0, COUNTIFS($E$14:E249, "Depreciation", $A$14:A249, A249)=0),  A249,
TRUE,  IFERROR(INDEX(rou_table_dates,  MATCH(A249, rou_table_dates)+1, ), "")
)</f>
        <v/>
      </c>
      <c r="B250" s="1" t="str" cm="1">
        <f t="array" aca="1" ref="B250" ca="1">_xlfn.IFS(
AND(E250="Payment", A250=$B$2), $AM$14,
E250="Payment", $AM$15,
E250="Interest accrual", $AM$18,
E250="Depreciation", $AM$17,
TRUE, "")</f>
        <v/>
      </c>
      <c r="C250" s="1" t="str" cm="1">
        <f t="array" aca="1" ref="C250" ca="1">_xlfn.IFS(
E250="Payment", $AM$19,
E250="Interest accrual", $AM$15,
E250="Depreciation", $AM$16,
TRUE, "")</f>
        <v/>
      </c>
      <c r="D250" s="14" t="str" cm="1">
        <f t="array" aca="1" ref="D250" ca="1">_xlfn.IFS(
E250="Payment", _xlfn.XLOOKUP(A250, lease_table_dates, lease_table_payments, 0, 0),
E250="Interest accrual", _xlfn.XLOOKUP(A250, lease_table_dates, lease_table_interest_accruals, 0, 0),
E250="Depreciation", _xlfn.XLOOKUP(A250, rou_table_dates, rou_table_deprs, 0, 0),
TRUE, ""
)</f>
        <v/>
      </c>
      <c r="E250" s="7" t="str" cm="1">
        <f t="array" aca="1" ref="E250" ca="1">_xlfn.IFS(
AND(SUMIFS(lease_table_interest_accruals, lease_table_dates, A250)&gt;0, COUNTIFS($E$14:E249, "Interest accrual", $A$14:A249, A250)=0), "Interest accrual",
AND(SUMIFS(lease_table_payments, lease_table_dates, A250)&gt;0, COUNTIFS($E$14:E249, "Payment", $A$14:A249, A250)=0), "Payment",
AND(SUMIFS(rou_table_deprs, rou_table_dates, A250)&gt;0, COUNTIFS($E$14:E249, "Depreciation", $A$14:A249, A250)=0), "Depreciation",
TRUE,  ""
)</f>
        <v/>
      </c>
      <c r="G250" s="13" t="str" cm="1">
        <f t="array" aca="1" ref="G250" ca="1">_xlfn.IFS(
AND($B$11="Hə", $B$3="İllik"), Z250,
AND($B$11="Hə", $B$3="Aylıq"), AA250,
$B$11="Yox", X250)</f>
        <v/>
      </c>
      <c r="H250" s="14" t="str" cm="1">
        <f t="array" aca="1" ref="H250" ca="1">_xlfn.IFS( G250="", "",
TRUE, ROUND( H249+I250-J250, 2) )</f>
        <v/>
      </c>
      <c r="I250" s="14" t="str" cm="1">
        <f t="array" aca="1" ref="I250" ca="1">_xlfn.IFS(G250="", "",
G250=last_payment_date, (J250-H249),
 TRUE,  -  (H249- H249* (1+$B$6)^ (_xlfn.DAYS(G250,G249)/365) )
)</f>
        <v/>
      </c>
      <c r="J250" s="14" t="str" cm="1">
        <f t="array" aca="1" ref="J250" ca="1">_xlfn.IFS(G250="", "",
TRUE, _xlfn.XLOOKUP(G250,  payment_dates, payments,0,0)
)</f>
        <v/>
      </c>
      <c r="L250" s="2" t="str" cm="1">
        <f t="array" aca="1" ref="L250" ca="1">_xlfn.IFS(
AND($B$11="Hə", $B$3="İllik"), AC250,
AND($B$11="Hə", $B$3="Aylıq"), AD250,
$B$11="Yox", AB250)</f>
        <v/>
      </c>
      <c r="M250" s="14" t="str" cm="1">
        <f t="array" aca="1" ref="M250" ca="1">_xlfn.IFS( L250="", "",
(M249-N250)&lt;=0.5, 0,
TRUE,  M249-N250)</f>
        <v/>
      </c>
      <c r="N250" s="15" t="str" cm="1">
        <f t="array" aca="1" ref="N250" ca="1">_xlfn.IFS(
L250="", "",
TRUE, MIN(M249, ROUND($M$14/ (last_rou_date - $B$2) * (L250-L249), 2) )
)</f>
        <v/>
      </c>
      <c r="P250" s="22" t="str">
        <f t="shared" ca="1" si="9"/>
        <v/>
      </c>
      <c r="Q250" s="14" t="str" cm="1">
        <f t="array" aca="1" ref="Q250" ca="1">_xlfn.IFS(P250="","",
$B$11="Hə", _xlfn.XLOOKUP(DATE(P250, 12, 31), rou_table_dates, rou_table_nbvs,0, 0),
TRUE,  MAX(0, ROUND($M$14 - $M$14/ (last_rou_date - $B$2) * (DATE(P250,12,31) - $B$2), 2) )
)</f>
        <v/>
      </c>
      <c r="R250" s="57" t="str" cm="1">
        <f t="array" aca="1" ref="R250" ca="1">_xlfn.IFS(P250="","",
$B$11="Hə", _xlfn.XLOOKUP(DATE(P250, 12, 31), lease_table_dates, lease_table_balances,0, 0),
TRUE, IFERROR( XNPV($B$6, IF(payment_dates &gt;DATE(P250, 12, 31), payments,  0),  IF(payment_dates &gt;DATE(P250, 12, 31), payment_dates,  DATE(P250, 12, 31))    ),0)
)</f>
        <v/>
      </c>
      <c r="S250" s="14" t="str" cm="1">
        <f t="array" aca="1" ref="S250" ca="1">_xlfn.IFS(P250="","",
TRUE,  MIN( MIN(Q249, $M$14), ROUND($M$14/ (last_rou_date - $B$2) * (DATE(P250,12,31) - MAX($B$2, DATE(P250-1, 12, 31))), 2) )
)</f>
        <v/>
      </c>
      <c r="T250" s="15" t="str" cm="1">
        <f t="array" aca="1" ref="T250" ca="1">_xlfn.IFS(P250="", "",
ISTEXT(R249), R250- (H250 - SUMIFS( lease_table_payments, lease_table_years, P250) -$AG$14 ),
AND(ISNUMBER(R249), R250&lt;&gt;""),   R250- (R249 - SUMIFS( lease_table_payments, lease_table_years, P250) )
)</f>
        <v/>
      </c>
      <c r="U250" s="14"/>
      <c r="V250" s="73">
        <f t="shared" si="11"/>
        <v>237</v>
      </c>
      <c r="W250" s="74" t="str" cm="1">
        <f t="array" ref="W250">_xlfn.IFS(
OR(W249=$B$4, W249=""),"",
TRUE,W249+1
)</f>
        <v/>
      </c>
      <c r="X250" s="75" t="str" cm="1">
        <f t="array" ref="X250">_xlfn.IFS(X249="","",
W250="", "",
AND($B$3="İllik"),DATE(YEAR(X249)+1,MONTH(X249),DAY(X249) ),
AND($B$3="Aylıq", $AH$14="Not end"), EDATE(X249,1),
AND($B$3="Aylıq", $AH$14="End"), EOMONTH(X249,1)
)</f>
        <v/>
      </c>
      <c r="Y250" s="75" t="str" cm="1">
        <f t="array" aca="1" ref="Y250" ca="1">_xlfn.IFS(
AND($B$7="Dövrün əvvəlində", Y249&lt;=last_rou_date), DATE(YEAR(Y249)+1, 12, 31),
AND($B$7="Dövrün sonunda", Y249&lt;=last_payment_date), DATE(YEAR(Y249)+1, 12, 31),
TRUE, ""
)</f>
        <v/>
      </c>
      <c r="Z250" s="75" t="str" cm="1">
        <f t="array" aca="1" ref="Z250" ca="1">_xlfn.IFS(
AND($AN$14="Not year_end", Z249&gt;last_payment_date), "",
AND($AN$14="Year_end", Z249&gt;=last_payment_date), "",
AND($AN$14="Year_end"), DATE(YEAR(Z249+1), 12, 31),
AND($AN$14="Not year_end", MONTH(Z249)=12, DAY(Z249)=31), DATE(YEAR(Z248)+1, MONTH(Z248), DAY(Z248)),
AND($AN$14="Not year_end", OR(MONTH(Z249)&lt;&gt;12, DAY(Z249)&lt;&gt;31) ), DATE(YEAR(Z249), 12, 31)
)</f>
        <v/>
      </c>
      <c r="AA250" s="75" t="str" cm="1">
        <f t="array" aca="1" ref="AA250" ca="1">_xlfn.IFS(AA249="", "",
AND(AA249=last_payment_date, OR(MONTH(AA249)&lt;&gt;12, DAY(AA249)&lt;&gt;31) ), DATE(YEAR(AA249), 12, 31),
AND(MONTH(AA249)=12, DAY(AA249)=31, AA249&gt;=last_payment_date), "",
AND(MONTH(AA249)=12, DAY(AA249)&lt;&gt;31),  EOMONTH(AA249,0),
AND(MONTH(AA249)=12, DAY(AA249)=31, $AH$14="Not end"),  EDATE(AA248,1),
AND($AH$14="Not end"), EDATE(AA249, 1),
AND($AH$14="End"), EOMONTH(AA249, 1)
)</f>
        <v/>
      </c>
      <c r="AB250" s="75" t="str" cm="1">
        <f t="array" aca="1" ref="AB250" ca="1">_xlfn.IFS(AB249="","",
AND(AB249=last_rou_date), "",
AND($B$3="İllik"),DATE(YEAR(AB249)+1,MONTH(AB249),DAY(AB249) ),
AND($B$3="Aylıq", $AH$14="Not end"), EDATE(AB249,1),
AND($B$3="Aylıq", $AH$14="End"), EOMONTH(AB249,1)
)</f>
        <v/>
      </c>
      <c r="AC250" s="75" t="str" cm="1">
        <f t="array" aca="1" ref="AC250" ca="1">_xlfn.IFS(
AND($AN$14="Not year_end", AC249&gt;last_rou_date), "",
AND($AN$14="Year_end", AC249&gt;=last_rou_date), "",
AND($AN$14="Year_end"), DATE(YEAR(AC249+1), 12, 31),
AND($AN$14="Not year_end", MONTH(AC249)=12, DAY(AC249)=31), DATE(YEAR(AC248)+1, MONTH(AC248), DAY(AC248)),
AND($AN$14="Not year_end", OR(MONTH(AC249)&lt;&gt;12, DAY(AC249)&lt;&gt;31) ), DATE(YEAR(AC249), 12, 31)
)</f>
        <v/>
      </c>
      <c r="AD250" s="75" t="str" cm="1">
        <f t="array" aca="1" ref="AD250" ca="1">_xlfn.IFS(AD249="", "",
AND(AD249=last_rou_date, OR(MONTH(AD249)&lt;&gt;12, DAY(AD249)&lt;&gt;31) ), DATE(YEAR(AD249), 12, 31),
AND(MONTH(AD249)=12, DAY(AD249)=31, AD249&gt;=last_rou_date), "",
AND(MONTH(AD249)=12, DAY(AD249)&lt;&gt;31),  EOMONTH(AD249,0),
AND(MONTH(AD249)=12, DAY(AD249)=31, $AH$14="Not end"),  EDATE(AD248,1),
AND($AH$14="Not end"), EDATE(AD249, 1),
AND($AH$14="End"), EOMONTH(AD249, 1)
)</f>
        <v/>
      </c>
      <c r="AE250" s="68" t="str" cm="1">
        <f t="array" ref="AE250">_xlfn.IFS(W250="", "",
AND(W250&gt;0, W250&lt;=$B$4, $C$2="İllik artım, faiz olaraq", $D$2&gt;0, $B$3="İllik"), $B$5*((1+$D$2)^(W250-1)),
AND(W250&gt;0, W250&lt;=$B$4, $C$2="İllik artım, faiz olaraq", $D$2&gt;0, $B$3="Aylıq"), $B$5*((1+$D$2)^ROUNDDOWN((W250-1)/12,0)),
AND(W250=1, $C$2="Aşağıdakı kimi dəyişir", ), $B$5,
AND(W250&gt;1, W250&lt;=$B$4, $C$2="Aşağıdakı kimi dəyişir"), IFERROR(VLOOKUP(W250, $C$4:$D$7, 2, FALSE), AE249),
AND(W250&gt;0, W250&lt;=$B$4), $B$5,
TRUE,0 )</f>
        <v/>
      </c>
      <c r="AF250" s="76" t="str">
        <f t="shared" ca="1" si="10"/>
        <v/>
      </c>
    </row>
    <row r="251" spans="1:32" x14ac:dyDescent="0.4">
      <c r="A251" s="13" t="str" cm="1">
        <f t="array" aca="1" ref="A251" ca="1">_xlfn.IFS(
AND(SUMIFS(lease_table_interest_accruals, lease_table_dates, A250)&gt;0, COUNTIFS($E$14:E250, "Interest accrual", $A$14:A250, A250)=0),  A250,
AND(SUMIFS(lease_table_payments, lease_table_dates, A250)&gt;0, COUNTIFS($E$14:E250, "Payment", $A$14:A250, A250)=0),  A250,
AND(SUMIFS(rou_table_deprs, rou_table_dates, A250)&gt;0, COUNTIFS($E$14:E250, "Depreciation", $A$14:A250, A250)=0),  A250,
TRUE,  IFERROR(INDEX(rou_table_dates,  MATCH(A250, rou_table_dates)+1, ), "")
)</f>
        <v/>
      </c>
      <c r="B251" s="1" t="str" cm="1">
        <f t="array" aca="1" ref="B251" ca="1">_xlfn.IFS(
AND(E251="Payment", A251=$B$2), $AM$14,
E251="Payment", $AM$15,
E251="Interest accrual", $AM$18,
E251="Depreciation", $AM$17,
TRUE, "")</f>
        <v/>
      </c>
      <c r="C251" s="1" t="str" cm="1">
        <f t="array" aca="1" ref="C251" ca="1">_xlfn.IFS(
E251="Payment", $AM$19,
E251="Interest accrual", $AM$15,
E251="Depreciation", $AM$16,
TRUE, "")</f>
        <v/>
      </c>
      <c r="D251" s="14" t="str" cm="1">
        <f t="array" aca="1" ref="D251" ca="1">_xlfn.IFS(
E251="Payment", _xlfn.XLOOKUP(A251, lease_table_dates, lease_table_payments, 0, 0),
E251="Interest accrual", _xlfn.XLOOKUP(A251, lease_table_dates, lease_table_interest_accruals, 0, 0),
E251="Depreciation", _xlfn.XLOOKUP(A251, rou_table_dates, rou_table_deprs, 0, 0),
TRUE, ""
)</f>
        <v/>
      </c>
      <c r="E251" s="7" t="str" cm="1">
        <f t="array" aca="1" ref="E251" ca="1">_xlfn.IFS(
AND(SUMIFS(lease_table_interest_accruals, lease_table_dates, A251)&gt;0, COUNTIFS($E$14:E250, "Interest accrual", $A$14:A250, A251)=0), "Interest accrual",
AND(SUMIFS(lease_table_payments, lease_table_dates, A251)&gt;0, COUNTIFS($E$14:E250, "Payment", $A$14:A250, A251)=0), "Payment",
AND(SUMIFS(rou_table_deprs, rou_table_dates, A251)&gt;0, COUNTIFS($E$14:E250, "Depreciation", $A$14:A250, A251)=0), "Depreciation",
TRUE,  ""
)</f>
        <v/>
      </c>
      <c r="G251" s="13" t="str" cm="1">
        <f t="array" aca="1" ref="G251" ca="1">_xlfn.IFS(
AND($B$11="Hə", $B$3="İllik"), Z251,
AND($B$11="Hə", $B$3="Aylıq"), AA251,
$B$11="Yox", X251)</f>
        <v/>
      </c>
      <c r="H251" s="14" t="str" cm="1">
        <f t="array" aca="1" ref="H251" ca="1">_xlfn.IFS( G251="", "",
TRUE, ROUND( H250+I251-J251, 2) )</f>
        <v/>
      </c>
      <c r="I251" s="14" t="str" cm="1">
        <f t="array" aca="1" ref="I251" ca="1">_xlfn.IFS(G251="", "",
G251=last_payment_date, (J251-H250),
 TRUE,  -  (H250- H250* (1+$B$6)^ (_xlfn.DAYS(G251,G250)/365) )
)</f>
        <v/>
      </c>
      <c r="J251" s="14" t="str" cm="1">
        <f t="array" aca="1" ref="J251" ca="1">_xlfn.IFS(G251="", "",
TRUE, _xlfn.XLOOKUP(G251,  payment_dates, payments,0,0)
)</f>
        <v/>
      </c>
      <c r="L251" s="2" t="str" cm="1">
        <f t="array" aca="1" ref="L251" ca="1">_xlfn.IFS(
AND($B$11="Hə", $B$3="İllik"), AC251,
AND($B$11="Hə", $B$3="Aylıq"), AD251,
$B$11="Yox", AB251)</f>
        <v/>
      </c>
      <c r="M251" s="14" t="str" cm="1">
        <f t="array" aca="1" ref="M251" ca="1">_xlfn.IFS( L251="", "",
(M250-N251)&lt;=0.5, 0,
TRUE,  M250-N251)</f>
        <v/>
      </c>
      <c r="N251" s="15" t="str" cm="1">
        <f t="array" aca="1" ref="N251" ca="1">_xlfn.IFS(
L251="", "",
TRUE, MIN(M250, ROUND($M$14/ (last_rou_date - $B$2) * (L251-L250), 2) )
)</f>
        <v/>
      </c>
      <c r="P251" s="22" t="str">
        <f t="shared" ca="1" si="9"/>
        <v/>
      </c>
      <c r="Q251" s="14" t="str" cm="1">
        <f t="array" aca="1" ref="Q251" ca="1">_xlfn.IFS(P251="","",
$B$11="Hə", _xlfn.XLOOKUP(DATE(P251, 12, 31), rou_table_dates, rou_table_nbvs,0, 0),
TRUE,  MAX(0, ROUND($M$14 - $M$14/ (last_rou_date - $B$2) * (DATE(P251,12,31) - $B$2), 2) )
)</f>
        <v/>
      </c>
      <c r="R251" s="57" t="str" cm="1">
        <f t="array" aca="1" ref="R251" ca="1">_xlfn.IFS(P251="","",
$B$11="Hə", _xlfn.XLOOKUP(DATE(P251, 12, 31), lease_table_dates, lease_table_balances,0, 0),
TRUE, IFERROR( XNPV($B$6, IF(payment_dates &gt;DATE(P251, 12, 31), payments,  0),  IF(payment_dates &gt;DATE(P251, 12, 31), payment_dates,  DATE(P251, 12, 31))    ),0)
)</f>
        <v/>
      </c>
      <c r="S251" s="14" t="str" cm="1">
        <f t="array" aca="1" ref="S251" ca="1">_xlfn.IFS(P251="","",
TRUE,  MIN( MIN(Q250, $M$14), ROUND($M$14/ (last_rou_date - $B$2) * (DATE(P251,12,31) - MAX($B$2, DATE(P251-1, 12, 31))), 2) )
)</f>
        <v/>
      </c>
      <c r="T251" s="15" t="str" cm="1">
        <f t="array" aca="1" ref="T251" ca="1">_xlfn.IFS(P251="", "",
ISTEXT(R250), R251- (H251 - SUMIFS( lease_table_payments, lease_table_years, P251) -$AG$14 ),
AND(ISNUMBER(R250), R251&lt;&gt;""),   R251- (R250 - SUMIFS( lease_table_payments, lease_table_years, P251) )
)</f>
        <v/>
      </c>
      <c r="U251" s="14"/>
      <c r="V251" s="73">
        <f t="shared" si="11"/>
        <v>238</v>
      </c>
      <c r="W251" s="74" t="str" cm="1">
        <f t="array" ref="W251">_xlfn.IFS(
OR(W250=$B$4, W250=""),"",
TRUE,W250+1
)</f>
        <v/>
      </c>
      <c r="X251" s="75" t="str" cm="1">
        <f t="array" ref="X251">_xlfn.IFS(X250="","",
W251="", "",
AND($B$3="İllik"),DATE(YEAR(X250)+1,MONTH(X250),DAY(X250) ),
AND($B$3="Aylıq", $AH$14="Not end"), EDATE(X250,1),
AND($B$3="Aylıq", $AH$14="End"), EOMONTH(X250,1)
)</f>
        <v/>
      </c>
      <c r="Y251" s="75" t="str" cm="1">
        <f t="array" aca="1" ref="Y251" ca="1">_xlfn.IFS(
AND($B$7="Dövrün əvvəlində", Y250&lt;=last_rou_date), DATE(YEAR(Y250)+1, 12, 31),
AND($B$7="Dövrün sonunda", Y250&lt;=last_payment_date), DATE(YEAR(Y250)+1, 12, 31),
TRUE, ""
)</f>
        <v/>
      </c>
      <c r="Z251" s="75" t="str" cm="1">
        <f t="array" aca="1" ref="Z251" ca="1">_xlfn.IFS(
AND($AN$14="Not year_end", Z250&gt;last_payment_date), "",
AND($AN$14="Year_end", Z250&gt;=last_payment_date), "",
AND($AN$14="Year_end"), DATE(YEAR(Z250+1), 12, 31),
AND($AN$14="Not year_end", MONTH(Z250)=12, DAY(Z250)=31), DATE(YEAR(Z249)+1, MONTH(Z249), DAY(Z249)),
AND($AN$14="Not year_end", OR(MONTH(Z250)&lt;&gt;12, DAY(Z250)&lt;&gt;31) ), DATE(YEAR(Z250), 12, 31)
)</f>
        <v/>
      </c>
      <c r="AA251" s="75" t="str" cm="1">
        <f t="array" aca="1" ref="AA251" ca="1">_xlfn.IFS(AA250="", "",
AND(AA250=last_payment_date, OR(MONTH(AA250)&lt;&gt;12, DAY(AA250)&lt;&gt;31) ), DATE(YEAR(AA250), 12, 31),
AND(MONTH(AA250)=12, DAY(AA250)=31, AA250&gt;=last_payment_date), "",
AND(MONTH(AA250)=12, DAY(AA250)&lt;&gt;31),  EOMONTH(AA250,0),
AND(MONTH(AA250)=12, DAY(AA250)=31, $AH$14="Not end"),  EDATE(AA249,1),
AND($AH$14="Not end"), EDATE(AA250, 1),
AND($AH$14="End"), EOMONTH(AA250, 1)
)</f>
        <v/>
      </c>
      <c r="AB251" s="75" t="str" cm="1">
        <f t="array" aca="1" ref="AB251" ca="1">_xlfn.IFS(AB250="","",
AND(AB250=last_rou_date), "",
AND($B$3="İllik"),DATE(YEAR(AB250)+1,MONTH(AB250),DAY(AB250) ),
AND($B$3="Aylıq", $AH$14="Not end"), EDATE(AB250,1),
AND($B$3="Aylıq", $AH$14="End"), EOMONTH(AB250,1)
)</f>
        <v/>
      </c>
      <c r="AC251" s="75" t="str" cm="1">
        <f t="array" aca="1" ref="AC251" ca="1">_xlfn.IFS(
AND($AN$14="Not year_end", AC250&gt;last_rou_date), "",
AND($AN$14="Year_end", AC250&gt;=last_rou_date), "",
AND($AN$14="Year_end"), DATE(YEAR(AC250+1), 12, 31),
AND($AN$14="Not year_end", MONTH(AC250)=12, DAY(AC250)=31), DATE(YEAR(AC249)+1, MONTH(AC249), DAY(AC249)),
AND($AN$14="Not year_end", OR(MONTH(AC250)&lt;&gt;12, DAY(AC250)&lt;&gt;31) ), DATE(YEAR(AC250), 12, 31)
)</f>
        <v/>
      </c>
      <c r="AD251" s="75" t="str" cm="1">
        <f t="array" aca="1" ref="AD251" ca="1">_xlfn.IFS(AD250="", "",
AND(AD250=last_rou_date, OR(MONTH(AD250)&lt;&gt;12, DAY(AD250)&lt;&gt;31) ), DATE(YEAR(AD250), 12, 31),
AND(MONTH(AD250)=12, DAY(AD250)=31, AD250&gt;=last_rou_date), "",
AND(MONTH(AD250)=12, DAY(AD250)&lt;&gt;31),  EOMONTH(AD250,0),
AND(MONTH(AD250)=12, DAY(AD250)=31, $AH$14="Not end"),  EDATE(AD249,1),
AND($AH$14="Not end"), EDATE(AD250, 1),
AND($AH$14="End"), EOMONTH(AD250, 1)
)</f>
        <v/>
      </c>
      <c r="AE251" s="68" t="str" cm="1">
        <f t="array" ref="AE251">_xlfn.IFS(W251="", "",
AND(W251&gt;0, W251&lt;=$B$4, $C$2="İllik artım, faiz olaraq", $D$2&gt;0, $B$3="İllik"), $B$5*((1+$D$2)^(W251-1)),
AND(W251&gt;0, W251&lt;=$B$4, $C$2="İllik artım, faiz olaraq", $D$2&gt;0, $B$3="Aylıq"), $B$5*((1+$D$2)^ROUNDDOWN((W251-1)/12,0)),
AND(W251=1, $C$2="Aşağıdakı kimi dəyişir", ), $B$5,
AND(W251&gt;1, W251&lt;=$B$4, $C$2="Aşağıdakı kimi dəyişir"), IFERROR(VLOOKUP(W251, $C$4:$D$7, 2, FALSE), AE250),
AND(W251&gt;0, W251&lt;=$B$4), $B$5,
TRUE,0 )</f>
        <v/>
      </c>
      <c r="AF251" s="76" t="str">
        <f t="shared" ca="1" si="10"/>
        <v/>
      </c>
    </row>
    <row r="252" spans="1:32" x14ac:dyDescent="0.4">
      <c r="A252" s="13" t="str" cm="1">
        <f t="array" aca="1" ref="A252" ca="1">_xlfn.IFS(
AND(SUMIFS(lease_table_interest_accruals, lease_table_dates, A251)&gt;0, COUNTIFS($E$14:E251, "Interest accrual", $A$14:A251, A251)=0),  A251,
AND(SUMIFS(lease_table_payments, lease_table_dates, A251)&gt;0, COUNTIFS($E$14:E251, "Payment", $A$14:A251, A251)=0),  A251,
AND(SUMIFS(rou_table_deprs, rou_table_dates, A251)&gt;0, COUNTIFS($E$14:E251, "Depreciation", $A$14:A251, A251)=0),  A251,
TRUE,  IFERROR(INDEX(rou_table_dates,  MATCH(A251, rou_table_dates)+1, ), "")
)</f>
        <v/>
      </c>
      <c r="B252" s="1" t="str" cm="1">
        <f t="array" aca="1" ref="B252" ca="1">_xlfn.IFS(
AND(E252="Payment", A252=$B$2), $AM$14,
E252="Payment", $AM$15,
E252="Interest accrual", $AM$18,
E252="Depreciation", $AM$17,
TRUE, "")</f>
        <v/>
      </c>
      <c r="C252" s="1" t="str" cm="1">
        <f t="array" aca="1" ref="C252" ca="1">_xlfn.IFS(
E252="Payment", $AM$19,
E252="Interest accrual", $AM$15,
E252="Depreciation", $AM$16,
TRUE, "")</f>
        <v/>
      </c>
      <c r="D252" s="14" t="str" cm="1">
        <f t="array" aca="1" ref="D252" ca="1">_xlfn.IFS(
E252="Payment", _xlfn.XLOOKUP(A252, lease_table_dates, lease_table_payments, 0, 0),
E252="Interest accrual", _xlfn.XLOOKUP(A252, lease_table_dates, lease_table_interest_accruals, 0, 0),
E252="Depreciation", _xlfn.XLOOKUP(A252, rou_table_dates, rou_table_deprs, 0, 0),
TRUE, ""
)</f>
        <v/>
      </c>
      <c r="E252" s="7" t="str" cm="1">
        <f t="array" aca="1" ref="E252" ca="1">_xlfn.IFS(
AND(SUMIFS(lease_table_interest_accruals, lease_table_dates, A252)&gt;0, COUNTIFS($E$14:E251, "Interest accrual", $A$14:A251, A252)=0), "Interest accrual",
AND(SUMIFS(lease_table_payments, lease_table_dates, A252)&gt;0, COUNTIFS($E$14:E251, "Payment", $A$14:A251, A252)=0), "Payment",
AND(SUMIFS(rou_table_deprs, rou_table_dates, A252)&gt;0, COUNTIFS($E$14:E251, "Depreciation", $A$14:A251, A252)=0), "Depreciation",
TRUE,  ""
)</f>
        <v/>
      </c>
      <c r="G252" s="13" t="str" cm="1">
        <f t="array" aca="1" ref="G252" ca="1">_xlfn.IFS(
AND($B$11="Hə", $B$3="İllik"), Z252,
AND($B$11="Hə", $B$3="Aylıq"), AA252,
$B$11="Yox", X252)</f>
        <v/>
      </c>
      <c r="H252" s="14" t="str" cm="1">
        <f t="array" aca="1" ref="H252" ca="1">_xlfn.IFS( G252="", "",
TRUE, ROUND( H251+I252-J252, 2) )</f>
        <v/>
      </c>
      <c r="I252" s="14" t="str" cm="1">
        <f t="array" aca="1" ref="I252" ca="1">_xlfn.IFS(G252="", "",
G252=last_payment_date, (J252-H251),
 TRUE,  -  (H251- H251* (1+$B$6)^ (_xlfn.DAYS(G252,G251)/365) )
)</f>
        <v/>
      </c>
      <c r="J252" s="14" t="str" cm="1">
        <f t="array" aca="1" ref="J252" ca="1">_xlfn.IFS(G252="", "",
TRUE, _xlfn.XLOOKUP(G252,  payment_dates, payments,0,0)
)</f>
        <v/>
      </c>
      <c r="L252" s="2" t="str" cm="1">
        <f t="array" aca="1" ref="L252" ca="1">_xlfn.IFS(
AND($B$11="Hə", $B$3="İllik"), AC252,
AND($B$11="Hə", $B$3="Aylıq"), AD252,
$B$11="Yox", AB252)</f>
        <v/>
      </c>
      <c r="M252" s="14" t="str" cm="1">
        <f t="array" aca="1" ref="M252" ca="1">_xlfn.IFS( L252="", "",
(M251-N252)&lt;=0.5, 0,
TRUE,  M251-N252)</f>
        <v/>
      </c>
      <c r="N252" s="15" t="str" cm="1">
        <f t="array" aca="1" ref="N252" ca="1">_xlfn.IFS(
L252="", "",
TRUE, MIN(M251, ROUND($M$14/ (last_rou_date - $B$2) * (L252-L251), 2) )
)</f>
        <v/>
      </c>
      <c r="P252" s="22" t="str">
        <f t="shared" ca="1" si="9"/>
        <v/>
      </c>
      <c r="Q252" s="14" t="str" cm="1">
        <f t="array" aca="1" ref="Q252" ca="1">_xlfn.IFS(P252="","",
$B$11="Hə", _xlfn.XLOOKUP(DATE(P252, 12, 31), rou_table_dates, rou_table_nbvs,0, 0),
TRUE,  MAX(0, ROUND($M$14 - $M$14/ (last_rou_date - $B$2) * (DATE(P252,12,31) - $B$2), 2) )
)</f>
        <v/>
      </c>
      <c r="R252" s="57" t="str" cm="1">
        <f t="array" aca="1" ref="R252" ca="1">_xlfn.IFS(P252="","",
$B$11="Hə", _xlfn.XLOOKUP(DATE(P252, 12, 31), lease_table_dates, lease_table_balances,0, 0),
TRUE, IFERROR( XNPV($B$6, IF(payment_dates &gt;DATE(P252, 12, 31), payments,  0),  IF(payment_dates &gt;DATE(P252, 12, 31), payment_dates,  DATE(P252, 12, 31))    ),0)
)</f>
        <v/>
      </c>
      <c r="S252" s="14" t="str" cm="1">
        <f t="array" aca="1" ref="S252" ca="1">_xlfn.IFS(P252="","",
TRUE,  MIN( MIN(Q251, $M$14), ROUND($M$14/ (last_rou_date - $B$2) * (DATE(P252,12,31) - MAX($B$2, DATE(P252-1, 12, 31))), 2) )
)</f>
        <v/>
      </c>
      <c r="T252" s="15" t="str" cm="1">
        <f t="array" aca="1" ref="T252" ca="1">_xlfn.IFS(P252="", "",
ISTEXT(R251), R252- (H252 - SUMIFS( lease_table_payments, lease_table_years, P252) -$AG$14 ),
AND(ISNUMBER(R251), R252&lt;&gt;""),   R252- (R251 - SUMIFS( lease_table_payments, lease_table_years, P252) )
)</f>
        <v/>
      </c>
      <c r="U252" s="14"/>
      <c r="V252" s="73">
        <f t="shared" si="11"/>
        <v>239</v>
      </c>
      <c r="W252" s="74" t="str" cm="1">
        <f t="array" ref="W252">_xlfn.IFS(
OR(W251=$B$4, W251=""),"",
TRUE,W251+1
)</f>
        <v/>
      </c>
      <c r="X252" s="75" t="str" cm="1">
        <f t="array" ref="X252">_xlfn.IFS(X251="","",
W252="", "",
AND($B$3="İllik"),DATE(YEAR(X251)+1,MONTH(X251),DAY(X251) ),
AND($B$3="Aylıq", $AH$14="Not end"), EDATE(X251,1),
AND($B$3="Aylıq", $AH$14="End"), EOMONTH(X251,1)
)</f>
        <v/>
      </c>
      <c r="Y252" s="75" t="str" cm="1">
        <f t="array" aca="1" ref="Y252" ca="1">_xlfn.IFS(
AND($B$7="Dövrün əvvəlində", Y251&lt;=last_rou_date), DATE(YEAR(Y251)+1, 12, 31),
AND($B$7="Dövrün sonunda", Y251&lt;=last_payment_date), DATE(YEAR(Y251)+1, 12, 31),
TRUE, ""
)</f>
        <v/>
      </c>
      <c r="Z252" s="75" t="str" cm="1">
        <f t="array" aca="1" ref="Z252" ca="1">_xlfn.IFS(
AND($AN$14="Not year_end", Z251&gt;last_payment_date), "",
AND($AN$14="Year_end", Z251&gt;=last_payment_date), "",
AND($AN$14="Year_end"), DATE(YEAR(Z251+1), 12, 31),
AND($AN$14="Not year_end", MONTH(Z251)=12, DAY(Z251)=31), DATE(YEAR(Z250)+1, MONTH(Z250), DAY(Z250)),
AND($AN$14="Not year_end", OR(MONTH(Z251)&lt;&gt;12, DAY(Z251)&lt;&gt;31) ), DATE(YEAR(Z251), 12, 31)
)</f>
        <v/>
      </c>
      <c r="AA252" s="75" t="str" cm="1">
        <f t="array" aca="1" ref="AA252" ca="1">_xlfn.IFS(AA251="", "",
AND(AA251=last_payment_date, OR(MONTH(AA251)&lt;&gt;12, DAY(AA251)&lt;&gt;31) ), DATE(YEAR(AA251), 12, 31),
AND(MONTH(AA251)=12, DAY(AA251)=31, AA251&gt;=last_payment_date), "",
AND(MONTH(AA251)=12, DAY(AA251)&lt;&gt;31),  EOMONTH(AA251,0),
AND(MONTH(AA251)=12, DAY(AA251)=31, $AH$14="Not end"),  EDATE(AA250,1),
AND($AH$14="Not end"), EDATE(AA251, 1),
AND($AH$14="End"), EOMONTH(AA251, 1)
)</f>
        <v/>
      </c>
      <c r="AB252" s="75" t="str" cm="1">
        <f t="array" aca="1" ref="AB252" ca="1">_xlfn.IFS(AB251="","",
AND(AB251=last_rou_date), "",
AND($B$3="İllik"),DATE(YEAR(AB251)+1,MONTH(AB251),DAY(AB251) ),
AND($B$3="Aylıq", $AH$14="Not end"), EDATE(AB251,1),
AND($B$3="Aylıq", $AH$14="End"), EOMONTH(AB251,1)
)</f>
        <v/>
      </c>
      <c r="AC252" s="75" t="str" cm="1">
        <f t="array" aca="1" ref="AC252" ca="1">_xlfn.IFS(
AND($AN$14="Not year_end", AC251&gt;last_rou_date), "",
AND($AN$14="Year_end", AC251&gt;=last_rou_date), "",
AND($AN$14="Year_end"), DATE(YEAR(AC251+1), 12, 31),
AND($AN$14="Not year_end", MONTH(AC251)=12, DAY(AC251)=31), DATE(YEAR(AC250)+1, MONTH(AC250), DAY(AC250)),
AND($AN$14="Not year_end", OR(MONTH(AC251)&lt;&gt;12, DAY(AC251)&lt;&gt;31) ), DATE(YEAR(AC251), 12, 31)
)</f>
        <v/>
      </c>
      <c r="AD252" s="75" t="str" cm="1">
        <f t="array" aca="1" ref="AD252" ca="1">_xlfn.IFS(AD251="", "",
AND(AD251=last_rou_date, OR(MONTH(AD251)&lt;&gt;12, DAY(AD251)&lt;&gt;31) ), DATE(YEAR(AD251), 12, 31),
AND(MONTH(AD251)=12, DAY(AD251)=31, AD251&gt;=last_rou_date), "",
AND(MONTH(AD251)=12, DAY(AD251)&lt;&gt;31),  EOMONTH(AD251,0),
AND(MONTH(AD251)=12, DAY(AD251)=31, $AH$14="Not end"),  EDATE(AD250,1),
AND($AH$14="Not end"), EDATE(AD251, 1),
AND($AH$14="End"), EOMONTH(AD251, 1)
)</f>
        <v/>
      </c>
      <c r="AE252" s="68" t="str" cm="1">
        <f t="array" ref="AE252">_xlfn.IFS(W252="", "",
AND(W252&gt;0, W252&lt;=$B$4, $C$2="İllik artım, faiz olaraq", $D$2&gt;0, $B$3="İllik"), $B$5*((1+$D$2)^(W252-1)),
AND(W252&gt;0, W252&lt;=$B$4, $C$2="İllik artım, faiz olaraq", $D$2&gt;0, $B$3="Aylıq"), $B$5*((1+$D$2)^ROUNDDOWN((W252-1)/12,0)),
AND(W252=1, $C$2="Aşağıdakı kimi dəyişir", ), $B$5,
AND(W252&gt;1, W252&lt;=$B$4, $C$2="Aşağıdakı kimi dəyişir"), IFERROR(VLOOKUP(W252, $C$4:$D$7, 2, FALSE), AE251),
AND(W252&gt;0, W252&lt;=$B$4), $B$5,
TRUE,0 )</f>
        <v/>
      </c>
      <c r="AF252" s="76" t="str">
        <f t="shared" ca="1" si="10"/>
        <v/>
      </c>
    </row>
    <row r="253" spans="1:32" x14ac:dyDescent="0.4">
      <c r="A253" s="13" t="str" cm="1">
        <f t="array" aca="1" ref="A253" ca="1">_xlfn.IFS(
AND(SUMIFS(lease_table_interest_accruals, lease_table_dates, A252)&gt;0, COUNTIFS($E$14:E252, "Interest accrual", $A$14:A252, A252)=0),  A252,
AND(SUMIFS(lease_table_payments, lease_table_dates, A252)&gt;0, COUNTIFS($E$14:E252, "Payment", $A$14:A252, A252)=0),  A252,
AND(SUMIFS(rou_table_deprs, rou_table_dates, A252)&gt;0, COUNTIFS($E$14:E252, "Depreciation", $A$14:A252, A252)=0),  A252,
TRUE,  IFERROR(INDEX(rou_table_dates,  MATCH(A252, rou_table_dates)+1, ), "")
)</f>
        <v/>
      </c>
      <c r="B253" s="1" t="str" cm="1">
        <f t="array" aca="1" ref="B253" ca="1">_xlfn.IFS(
AND(E253="Payment", A253=$B$2), $AM$14,
E253="Payment", $AM$15,
E253="Interest accrual", $AM$18,
E253="Depreciation", $AM$17,
TRUE, "")</f>
        <v/>
      </c>
      <c r="C253" s="1" t="str" cm="1">
        <f t="array" aca="1" ref="C253" ca="1">_xlfn.IFS(
E253="Payment", $AM$19,
E253="Interest accrual", $AM$15,
E253="Depreciation", $AM$16,
TRUE, "")</f>
        <v/>
      </c>
      <c r="D253" s="14" t="str" cm="1">
        <f t="array" aca="1" ref="D253" ca="1">_xlfn.IFS(
E253="Payment", _xlfn.XLOOKUP(A253, lease_table_dates, lease_table_payments, 0, 0),
E253="Interest accrual", _xlfn.XLOOKUP(A253, lease_table_dates, lease_table_interest_accruals, 0, 0),
E253="Depreciation", _xlfn.XLOOKUP(A253, rou_table_dates, rou_table_deprs, 0, 0),
TRUE, ""
)</f>
        <v/>
      </c>
      <c r="E253" s="7" t="str" cm="1">
        <f t="array" aca="1" ref="E253" ca="1">_xlfn.IFS(
AND(SUMIFS(lease_table_interest_accruals, lease_table_dates, A253)&gt;0, COUNTIFS($E$14:E252, "Interest accrual", $A$14:A252, A253)=0), "Interest accrual",
AND(SUMIFS(lease_table_payments, lease_table_dates, A253)&gt;0, COUNTIFS($E$14:E252, "Payment", $A$14:A252, A253)=0), "Payment",
AND(SUMIFS(rou_table_deprs, rou_table_dates, A253)&gt;0, COUNTIFS($E$14:E252, "Depreciation", $A$14:A252, A253)=0), "Depreciation",
TRUE,  ""
)</f>
        <v/>
      </c>
      <c r="G253" s="13" t="str" cm="1">
        <f t="array" aca="1" ref="G253" ca="1">_xlfn.IFS(
AND($B$11="Hə", $B$3="İllik"), Z253,
AND($B$11="Hə", $B$3="Aylıq"), AA253,
$B$11="Yox", X253)</f>
        <v/>
      </c>
      <c r="H253" s="14" t="str" cm="1">
        <f t="array" aca="1" ref="H253" ca="1">_xlfn.IFS( G253="", "",
TRUE, ROUND( H252+I253-J253, 2) )</f>
        <v/>
      </c>
      <c r="I253" s="14" t="str" cm="1">
        <f t="array" aca="1" ref="I253" ca="1">_xlfn.IFS(G253="", "",
G253=last_payment_date, (J253-H252),
 TRUE,  -  (H252- H252* (1+$B$6)^ (_xlfn.DAYS(G253,G252)/365) )
)</f>
        <v/>
      </c>
      <c r="J253" s="14" t="str" cm="1">
        <f t="array" aca="1" ref="J253" ca="1">_xlfn.IFS(G253="", "",
TRUE, _xlfn.XLOOKUP(G253,  payment_dates, payments,0,0)
)</f>
        <v/>
      </c>
      <c r="L253" s="2" t="str" cm="1">
        <f t="array" aca="1" ref="L253" ca="1">_xlfn.IFS(
AND($B$11="Hə", $B$3="İllik"), AC253,
AND($B$11="Hə", $B$3="Aylıq"), AD253,
$B$11="Yox", AB253)</f>
        <v/>
      </c>
      <c r="M253" s="14" t="str" cm="1">
        <f t="array" aca="1" ref="M253" ca="1">_xlfn.IFS( L253="", "",
(M252-N253)&lt;=0.5, 0,
TRUE,  M252-N253)</f>
        <v/>
      </c>
      <c r="N253" s="15" t="str" cm="1">
        <f t="array" aca="1" ref="N253" ca="1">_xlfn.IFS(
L253="", "",
TRUE, MIN(M252, ROUND($M$14/ (last_rou_date - $B$2) * (L253-L252), 2) )
)</f>
        <v/>
      </c>
      <c r="P253" s="22" t="str">
        <f t="shared" ca="1" si="9"/>
        <v/>
      </c>
      <c r="Q253" s="14" t="str" cm="1">
        <f t="array" aca="1" ref="Q253" ca="1">_xlfn.IFS(P253="","",
$B$11="Hə", _xlfn.XLOOKUP(DATE(P253, 12, 31), rou_table_dates, rou_table_nbvs,0, 0),
TRUE,  MAX(0, ROUND($M$14 - $M$14/ (last_rou_date - $B$2) * (DATE(P253,12,31) - $B$2), 2) )
)</f>
        <v/>
      </c>
      <c r="R253" s="57" t="str" cm="1">
        <f t="array" aca="1" ref="R253" ca="1">_xlfn.IFS(P253="","",
$B$11="Hə", _xlfn.XLOOKUP(DATE(P253, 12, 31), lease_table_dates, lease_table_balances,0, 0),
TRUE, IFERROR( XNPV($B$6, IF(payment_dates &gt;DATE(P253, 12, 31), payments,  0),  IF(payment_dates &gt;DATE(P253, 12, 31), payment_dates,  DATE(P253, 12, 31))    ),0)
)</f>
        <v/>
      </c>
      <c r="S253" s="14" t="str" cm="1">
        <f t="array" aca="1" ref="S253" ca="1">_xlfn.IFS(P253="","",
TRUE,  MIN( MIN(Q252, $M$14), ROUND($M$14/ (last_rou_date - $B$2) * (DATE(P253,12,31) - MAX($B$2, DATE(P253-1, 12, 31))), 2) )
)</f>
        <v/>
      </c>
      <c r="T253" s="15" t="str" cm="1">
        <f t="array" aca="1" ref="T253" ca="1">_xlfn.IFS(P253="", "",
ISTEXT(R252), R253- (H253 - SUMIFS( lease_table_payments, lease_table_years, P253) -$AG$14 ),
AND(ISNUMBER(R252), R253&lt;&gt;""),   R253- (R252 - SUMIFS( lease_table_payments, lease_table_years, P253) )
)</f>
        <v/>
      </c>
      <c r="U253" s="14"/>
      <c r="V253" s="73">
        <f t="shared" si="11"/>
        <v>240</v>
      </c>
      <c r="W253" s="74" t="str" cm="1">
        <f t="array" ref="W253">_xlfn.IFS(
OR(W252=$B$4, W252=""),"",
TRUE,W252+1
)</f>
        <v/>
      </c>
      <c r="X253" s="75" t="str" cm="1">
        <f t="array" ref="X253">_xlfn.IFS(X252="","",
W253="", "",
AND($B$3="İllik"),DATE(YEAR(X252)+1,MONTH(X252),DAY(X252) ),
AND($B$3="Aylıq", $AH$14="Not end"), EDATE(X252,1),
AND($B$3="Aylıq", $AH$14="End"), EOMONTH(X252,1)
)</f>
        <v/>
      </c>
      <c r="Y253" s="75" t="str" cm="1">
        <f t="array" aca="1" ref="Y253" ca="1">_xlfn.IFS(
AND($B$7="Dövrün əvvəlində", Y252&lt;=last_rou_date), DATE(YEAR(Y252)+1, 12, 31),
AND($B$7="Dövrün sonunda", Y252&lt;=last_payment_date), DATE(YEAR(Y252)+1, 12, 31),
TRUE, ""
)</f>
        <v/>
      </c>
      <c r="Z253" s="75" t="str" cm="1">
        <f t="array" aca="1" ref="Z253" ca="1">_xlfn.IFS(
AND($AN$14="Not year_end", Z252&gt;last_payment_date), "",
AND($AN$14="Year_end", Z252&gt;=last_payment_date), "",
AND($AN$14="Year_end"), DATE(YEAR(Z252+1), 12, 31),
AND($AN$14="Not year_end", MONTH(Z252)=12, DAY(Z252)=31), DATE(YEAR(Z251)+1, MONTH(Z251), DAY(Z251)),
AND($AN$14="Not year_end", OR(MONTH(Z252)&lt;&gt;12, DAY(Z252)&lt;&gt;31) ), DATE(YEAR(Z252), 12, 31)
)</f>
        <v/>
      </c>
      <c r="AA253" s="75" t="str" cm="1">
        <f t="array" aca="1" ref="AA253" ca="1">_xlfn.IFS(AA252="", "",
AND(AA252=last_payment_date, OR(MONTH(AA252)&lt;&gt;12, DAY(AA252)&lt;&gt;31) ), DATE(YEAR(AA252), 12, 31),
AND(MONTH(AA252)=12, DAY(AA252)=31, AA252&gt;=last_payment_date), "",
AND(MONTH(AA252)=12, DAY(AA252)&lt;&gt;31),  EOMONTH(AA252,0),
AND(MONTH(AA252)=12, DAY(AA252)=31, $AH$14="Not end"),  EDATE(AA251,1),
AND($AH$14="Not end"), EDATE(AA252, 1),
AND($AH$14="End"), EOMONTH(AA252, 1)
)</f>
        <v/>
      </c>
      <c r="AB253" s="75" t="str" cm="1">
        <f t="array" aca="1" ref="AB253" ca="1">_xlfn.IFS(AB252="","",
AND(AB252=last_rou_date), "",
AND($B$3="İllik"),DATE(YEAR(AB252)+1,MONTH(AB252),DAY(AB252) ),
AND($B$3="Aylıq", $AH$14="Not end"), EDATE(AB252,1),
AND($B$3="Aylıq", $AH$14="End"), EOMONTH(AB252,1)
)</f>
        <v/>
      </c>
      <c r="AC253" s="75" t="str" cm="1">
        <f t="array" aca="1" ref="AC253" ca="1">_xlfn.IFS(
AND($AN$14="Not year_end", AC252&gt;last_rou_date), "",
AND($AN$14="Year_end", AC252&gt;=last_rou_date), "",
AND($AN$14="Year_end"), DATE(YEAR(AC252+1), 12, 31),
AND($AN$14="Not year_end", MONTH(AC252)=12, DAY(AC252)=31), DATE(YEAR(AC251)+1, MONTH(AC251), DAY(AC251)),
AND($AN$14="Not year_end", OR(MONTH(AC252)&lt;&gt;12, DAY(AC252)&lt;&gt;31) ), DATE(YEAR(AC252), 12, 31)
)</f>
        <v/>
      </c>
      <c r="AD253" s="75" t="str" cm="1">
        <f t="array" aca="1" ref="AD253" ca="1">_xlfn.IFS(AD252="", "",
AND(AD252=last_rou_date, OR(MONTH(AD252)&lt;&gt;12, DAY(AD252)&lt;&gt;31) ), DATE(YEAR(AD252), 12, 31),
AND(MONTH(AD252)=12, DAY(AD252)=31, AD252&gt;=last_rou_date), "",
AND(MONTH(AD252)=12, DAY(AD252)&lt;&gt;31),  EOMONTH(AD252,0),
AND(MONTH(AD252)=12, DAY(AD252)=31, $AH$14="Not end"),  EDATE(AD251,1),
AND($AH$14="Not end"), EDATE(AD252, 1),
AND($AH$14="End"), EOMONTH(AD252, 1)
)</f>
        <v/>
      </c>
      <c r="AE253" s="68" t="str" cm="1">
        <f t="array" ref="AE253">_xlfn.IFS(W253="", "",
AND(W253&gt;0, W253&lt;=$B$4, $C$2="İllik artım, faiz olaraq", $D$2&gt;0, $B$3="İllik"), $B$5*((1+$D$2)^(W253-1)),
AND(W253&gt;0, W253&lt;=$B$4, $C$2="İllik artım, faiz olaraq", $D$2&gt;0, $B$3="Aylıq"), $B$5*((1+$D$2)^ROUNDDOWN((W253-1)/12,0)),
AND(W253=1, $C$2="Aşağıdakı kimi dəyişir", ), $B$5,
AND(W253&gt;1, W253&lt;=$B$4, $C$2="Aşağıdakı kimi dəyişir"), IFERROR(VLOOKUP(W253, $C$4:$D$7, 2, FALSE), AE252),
AND(W253&gt;0, W253&lt;=$B$4), $B$5,
TRUE,0 )</f>
        <v/>
      </c>
      <c r="AF253" s="76" t="str">
        <f t="shared" ca="1" si="10"/>
        <v/>
      </c>
    </row>
    <row r="254" spans="1:32" x14ac:dyDescent="0.4">
      <c r="A254" s="13" t="str" cm="1">
        <f t="array" aca="1" ref="A254" ca="1">_xlfn.IFS(
AND(SUMIFS(lease_table_interest_accruals, lease_table_dates, A253)&gt;0, COUNTIFS($E$14:E253, "Interest accrual", $A$14:A253, A253)=0),  A253,
AND(SUMIFS(lease_table_payments, lease_table_dates, A253)&gt;0, COUNTIFS($E$14:E253, "Payment", $A$14:A253, A253)=0),  A253,
AND(SUMIFS(rou_table_deprs, rou_table_dates, A253)&gt;0, COUNTIFS($E$14:E253, "Depreciation", $A$14:A253, A253)=0),  A253,
TRUE,  IFERROR(INDEX(rou_table_dates,  MATCH(A253, rou_table_dates)+1, ), "")
)</f>
        <v/>
      </c>
      <c r="B254" s="1" t="str" cm="1">
        <f t="array" aca="1" ref="B254" ca="1">_xlfn.IFS(
AND(E254="Payment", A254=$B$2), $AM$14,
E254="Payment", $AM$15,
E254="Interest accrual", $AM$18,
E254="Depreciation", $AM$17,
TRUE, "")</f>
        <v/>
      </c>
      <c r="C254" s="1" t="str" cm="1">
        <f t="array" aca="1" ref="C254" ca="1">_xlfn.IFS(
E254="Payment", $AM$19,
E254="Interest accrual", $AM$15,
E254="Depreciation", $AM$16,
TRUE, "")</f>
        <v/>
      </c>
      <c r="D254" s="14" t="str" cm="1">
        <f t="array" aca="1" ref="D254" ca="1">_xlfn.IFS(
E254="Payment", _xlfn.XLOOKUP(A254, lease_table_dates, lease_table_payments, 0, 0),
E254="Interest accrual", _xlfn.XLOOKUP(A254, lease_table_dates, lease_table_interest_accruals, 0, 0),
E254="Depreciation", _xlfn.XLOOKUP(A254, rou_table_dates, rou_table_deprs, 0, 0),
TRUE, ""
)</f>
        <v/>
      </c>
      <c r="E254" s="7" t="str" cm="1">
        <f t="array" aca="1" ref="E254" ca="1">_xlfn.IFS(
AND(SUMIFS(lease_table_interest_accruals, lease_table_dates, A254)&gt;0, COUNTIFS($E$14:E253, "Interest accrual", $A$14:A253, A254)=0), "Interest accrual",
AND(SUMIFS(lease_table_payments, lease_table_dates, A254)&gt;0, COUNTIFS($E$14:E253, "Payment", $A$14:A253, A254)=0), "Payment",
AND(SUMIFS(rou_table_deprs, rou_table_dates, A254)&gt;0, COUNTIFS($E$14:E253, "Depreciation", $A$14:A253, A254)=0), "Depreciation",
TRUE,  ""
)</f>
        <v/>
      </c>
      <c r="G254" s="13" t="str" cm="1">
        <f t="array" aca="1" ref="G254" ca="1">_xlfn.IFS(
AND($B$11="Hə", $B$3="İllik"), Z254,
AND($B$11="Hə", $B$3="Aylıq"), AA254,
$B$11="Yox", X254)</f>
        <v/>
      </c>
      <c r="H254" s="14" t="str" cm="1">
        <f t="array" aca="1" ref="H254" ca="1">_xlfn.IFS( G254="", "",
TRUE, ROUND( H253+I254-J254, 2) )</f>
        <v/>
      </c>
      <c r="I254" s="14" t="str" cm="1">
        <f t="array" aca="1" ref="I254" ca="1">_xlfn.IFS(G254="", "",
G254=last_payment_date, (J254-H253),
 TRUE,  -  (H253- H253* (1+$B$6)^ (_xlfn.DAYS(G254,G253)/365) )
)</f>
        <v/>
      </c>
      <c r="J254" s="14" t="str" cm="1">
        <f t="array" aca="1" ref="J254" ca="1">_xlfn.IFS(G254="", "",
TRUE, _xlfn.XLOOKUP(G254,  payment_dates, payments,0,0)
)</f>
        <v/>
      </c>
      <c r="L254" s="2" t="str" cm="1">
        <f t="array" aca="1" ref="L254" ca="1">_xlfn.IFS(
AND($B$11="Hə", $B$3="İllik"), AC254,
AND($B$11="Hə", $B$3="Aylıq"), AD254,
$B$11="Yox", AB254)</f>
        <v/>
      </c>
      <c r="M254" s="14" t="str" cm="1">
        <f t="array" aca="1" ref="M254" ca="1">_xlfn.IFS( L254="", "",
(M253-N254)&lt;=0.5, 0,
TRUE,  M253-N254)</f>
        <v/>
      </c>
      <c r="N254" s="15" t="str" cm="1">
        <f t="array" aca="1" ref="N254" ca="1">_xlfn.IFS(
L254="", "",
TRUE, MIN(M253, ROUND($M$14/ (last_rou_date - $B$2) * (L254-L253), 2) )
)</f>
        <v/>
      </c>
      <c r="P254" s="22" t="str">
        <f t="shared" ca="1" si="9"/>
        <v/>
      </c>
      <c r="Q254" s="14" t="str" cm="1">
        <f t="array" aca="1" ref="Q254" ca="1">_xlfn.IFS(P254="","",
$B$11="Hə", _xlfn.XLOOKUP(DATE(P254, 12, 31), rou_table_dates, rou_table_nbvs,0, 0),
TRUE,  MAX(0, ROUND($M$14 - $M$14/ (last_rou_date - $B$2) * (DATE(P254,12,31) - $B$2), 2) )
)</f>
        <v/>
      </c>
      <c r="R254" s="57" t="str" cm="1">
        <f t="array" aca="1" ref="R254" ca="1">_xlfn.IFS(P254="","",
$B$11="Hə", _xlfn.XLOOKUP(DATE(P254, 12, 31), lease_table_dates, lease_table_balances,0, 0),
TRUE, IFERROR( XNPV($B$6, IF(payment_dates &gt;DATE(P254, 12, 31), payments,  0),  IF(payment_dates &gt;DATE(P254, 12, 31), payment_dates,  DATE(P254, 12, 31))    ),0)
)</f>
        <v/>
      </c>
      <c r="S254" s="14" t="str" cm="1">
        <f t="array" aca="1" ref="S254" ca="1">_xlfn.IFS(P254="","",
TRUE,  MIN( MIN(Q253, $M$14), ROUND($M$14/ (last_rou_date - $B$2) * (DATE(P254,12,31) - MAX($B$2, DATE(P254-1, 12, 31))), 2) )
)</f>
        <v/>
      </c>
      <c r="T254" s="15" t="str" cm="1">
        <f t="array" aca="1" ref="T254" ca="1">_xlfn.IFS(P254="", "",
ISTEXT(R253), R254- (H254 - SUMIFS( lease_table_payments, lease_table_years, P254) -$AG$14 ),
AND(ISNUMBER(R253), R254&lt;&gt;""),   R254- (R253 - SUMIFS( lease_table_payments, lease_table_years, P254) )
)</f>
        <v/>
      </c>
      <c r="U254" s="14"/>
      <c r="V254" s="73">
        <f t="shared" si="11"/>
        <v>241</v>
      </c>
      <c r="W254" s="74" t="str" cm="1">
        <f t="array" ref="W254">_xlfn.IFS(
OR(W253=$B$4, W253=""),"",
TRUE,W253+1
)</f>
        <v/>
      </c>
      <c r="X254" s="75" t="str" cm="1">
        <f t="array" ref="X254">_xlfn.IFS(X253="","",
W254="", "",
AND($B$3="İllik"),DATE(YEAR(X253)+1,MONTH(X253),DAY(X253) ),
AND($B$3="Aylıq", $AH$14="Not end"), EDATE(X253,1),
AND($B$3="Aylıq", $AH$14="End"), EOMONTH(X253,1)
)</f>
        <v/>
      </c>
      <c r="Y254" s="75" t="str" cm="1">
        <f t="array" aca="1" ref="Y254" ca="1">_xlfn.IFS(
AND($B$7="Dövrün əvvəlində", Y253&lt;=last_rou_date), DATE(YEAR(Y253)+1, 12, 31),
AND($B$7="Dövrün sonunda", Y253&lt;=last_payment_date), DATE(YEAR(Y253)+1, 12, 31),
TRUE, ""
)</f>
        <v/>
      </c>
      <c r="Z254" s="75" t="str" cm="1">
        <f t="array" aca="1" ref="Z254" ca="1">_xlfn.IFS(
AND($AN$14="Not year_end", Z253&gt;last_payment_date), "",
AND($AN$14="Year_end", Z253&gt;=last_payment_date), "",
AND($AN$14="Year_end"), DATE(YEAR(Z253+1), 12, 31),
AND($AN$14="Not year_end", MONTH(Z253)=12, DAY(Z253)=31), DATE(YEAR(Z252)+1, MONTH(Z252), DAY(Z252)),
AND($AN$14="Not year_end", OR(MONTH(Z253)&lt;&gt;12, DAY(Z253)&lt;&gt;31) ), DATE(YEAR(Z253), 12, 31)
)</f>
        <v/>
      </c>
      <c r="AA254" s="75" t="str" cm="1">
        <f t="array" aca="1" ref="AA254" ca="1">_xlfn.IFS(AA253="", "",
AND(AA253=last_payment_date, OR(MONTH(AA253)&lt;&gt;12, DAY(AA253)&lt;&gt;31) ), DATE(YEAR(AA253), 12, 31),
AND(MONTH(AA253)=12, DAY(AA253)=31, AA253&gt;=last_payment_date), "",
AND(MONTH(AA253)=12, DAY(AA253)&lt;&gt;31),  EOMONTH(AA253,0),
AND(MONTH(AA253)=12, DAY(AA253)=31, $AH$14="Not end"),  EDATE(AA252,1),
AND($AH$14="Not end"), EDATE(AA253, 1),
AND($AH$14="End"), EOMONTH(AA253, 1)
)</f>
        <v/>
      </c>
      <c r="AB254" s="75" t="str" cm="1">
        <f t="array" aca="1" ref="AB254" ca="1">_xlfn.IFS(AB253="","",
AND(AB253=last_rou_date), "",
AND($B$3="İllik"),DATE(YEAR(AB253)+1,MONTH(AB253),DAY(AB253) ),
AND($B$3="Aylıq", $AH$14="Not end"), EDATE(AB253,1),
AND($B$3="Aylıq", $AH$14="End"), EOMONTH(AB253,1)
)</f>
        <v/>
      </c>
      <c r="AC254" s="75" t="str" cm="1">
        <f t="array" aca="1" ref="AC254" ca="1">_xlfn.IFS(
AND($AN$14="Not year_end", AC253&gt;last_rou_date), "",
AND($AN$14="Year_end", AC253&gt;=last_rou_date), "",
AND($AN$14="Year_end"), DATE(YEAR(AC253+1), 12, 31),
AND($AN$14="Not year_end", MONTH(AC253)=12, DAY(AC253)=31), DATE(YEAR(AC252)+1, MONTH(AC252), DAY(AC252)),
AND($AN$14="Not year_end", OR(MONTH(AC253)&lt;&gt;12, DAY(AC253)&lt;&gt;31) ), DATE(YEAR(AC253), 12, 31)
)</f>
        <v/>
      </c>
      <c r="AD254" s="75" t="str" cm="1">
        <f t="array" aca="1" ref="AD254" ca="1">_xlfn.IFS(AD253="", "",
AND(AD253=last_rou_date, OR(MONTH(AD253)&lt;&gt;12, DAY(AD253)&lt;&gt;31) ), DATE(YEAR(AD253), 12, 31),
AND(MONTH(AD253)=12, DAY(AD253)=31, AD253&gt;=last_rou_date), "",
AND(MONTH(AD253)=12, DAY(AD253)&lt;&gt;31),  EOMONTH(AD253,0),
AND(MONTH(AD253)=12, DAY(AD253)=31, $AH$14="Not end"),  EDATE(AD252,1),
AND($AH$14="Not end"), EDATE(AD253, 1),
AND($AH$14="End"), EOMONTH(AD253, 1)
)</f>
        <v/>
      </c>
      <c r="AE254" s="68" t="str" cm="1">
        <f t="array" ref="AE254">_xlfn.IFS(W254="", "",
AND(W254&gt;0, W254&lt;=$B$4, $C$2="İllik artım, faiz olaraq", $D$2&gt;0, $B$3="İllik"), $B$5*((1+$D$2)^(W254-1)),
AND(W254&gt;0, W254&lt;=$B$4, $C$2="İllik artım, faiz olaraq", $D$2&gt;0, $B$3="Aylıq"), $B$5*((1+$D$2)^ROUNDDOWN((W254-1)/12,0)),
AND(W254=1, $C$2="Aşağıdakı kimi dəyişir", ), $B$5,
AND(W254&gt;1, W254&lt;=$B$4, $C$2="Aşağıdakı kimi dəyişir"), IFERROR(VLOOKUP(W254, $C$4:$D$7, 2, FALSE), AE253),
AND(W254&gt;0, W254&lt;=$B$4), $B$5,
TRUE,0 )</f>
        <v/>
      </c>
      <c r="AF254" s="76" t="str">
        <f t="shared" ca="1" si="10"/>
        <v/>
      </c>
    </row>
    <row r="255" spans="1:32" x14ac:dyDescent="0.4">
      <c r="A255" s="13" t="str" cm="1">
        <f t="array" aca="1" ref="A255" ca="1">_xlfn.IFS(
AND(SUMIFS(lease_table_interest_accruals, lease_table_dates, A254)&gt;0, COUNTIFS($E$14:E254, "Interest accrual", $A$14:A254, A254)=0),  A254,
AND(SUMIFS(lease_table_payments, lease_table_dates, A254)&gt;0, COUNTIFS($E$14:E254, "Payment", $A$14:A254, A254)=0),  A254,
AND(SUMIFS(rou_table_deprs, rou_table_dates, A254)&gt;0, COUNTIFS($E$14:E254, "Depreciation", $A$14:A254, A254)=0),  A254,
TRUE,  IFERROR(INDEX(rou_table_dates,  MATCH(A254, rou_table_dates)+1, ), "")
)</f>
        <v/>
      </c>
      <c r="B255" s="1" t="str" cm="1">
        <f t="array" aca="1" ref="B255" ca="1">_xlfn.IFS(
AND(E255="Payment", A255=$B$2), $AM$14,
E255="Payment", $AM$15,
E255="Interest accrual", $AM$18,
E255="Depreciation", $AM$17,
TRUE, "")</f>
        <v/>
      </c>
      <c r="C255" s="1" t="str" cm="1">
        <f t="array" aca="1" ref="C255" ca="1">_xlfn.IFS(
E255="Payment", $AM$19,
E255="Interest accrual", $AM$15,
E255="Depreciation", $AM$16,
TRUE, "")</f>
        <v/>
      </c>
      <c r="D255" s="14" t="str" cm="1">
        <f t="array" aca="1" ref="D255" ca="1">_xlfn.IFS(
E255="Payment", _xlfn.XLOOKUP(A255, lease_table_dates, lease_table_payments, 0, 0),
E255="Interest accrual", _xlfn.XLOOKUP(A255, lease_table_dates, lease_table_interest_accruals, 0, 0),
E255="Depreciation", _xlfn.XLOOKUP(A255, rou_table_dates, rou_table_deprs, 0, 0),
TRUE, ""
)</f>
        <v/>
      </c>
      <c r="E255" s="7" t="str" cm="1">
        <f t="array" aca="1" ref="E255" ca="1">_xlfn.IFS(
AND(SUMIFS(lease_table_interest_accruals, lease_table_dates, A255)&gt;0, COUNTIFS($E$14:E254, "Interest accrual", $A$14:A254, A255)=0), "Interest accrual",
AND(SUMIFS(lease_table_payments, lease_table_dates, A255)&gt;0, COUNTIFS($E$14:E254, "Payment", $A$14:A254, A255)=0), "Payment",
AND(SUMIFS(rou_table_deprs, rou_table_dates, A255)&gt;0, COUNTIFS($E$14:E254, "Depreciation", $A$14:A254, A255)=0), "Depreciation",
TRUE,  ""
)</f>
        <v/>
      </c>
      <c r="G255" s="13" t="str" cm="1">
        <f t="array" aca="1" ref="G255" ca="1">_xlfn.IFS(
AND($B$11="Hə", $B$3="İllik"), Z255,
AND($B$11="Hə", $B$3="Aylıq"), AA255,
$B$11="Yox", X255)</f>
        <v/>
      </c>
      <c r="H255" s="14" t="str" cm="1">
        <f t="array" aca="1" ref="H255" ca="1">_xlfn.IFS( G255="", "",
TRUE, ROUND( H254+I255-J255, 2) )</f>
        <v/>
      </c>
      <c r="I255" s="14" t="str" cm="1">
        <f t="array" aca="1" ref="I255" ca="1">_xlfn.IFS(G255="", "",
G255=last_payment_date, (J255-H254),
 TRUE,  -  (H254- H254* (1+$B$6)^ (_xlfn.DAYS(G255,G254)/365) )
)</f>
        <v/>
      </c>
      <c r="J255" s="14" t="str" cm="1">
        <f t="array" aca="1" ref="J255" ca="1">_xlfn.IFS(G255="", "",
TRUE, _xlfn.XLOOKUP(G255,  payment_dates, payments,0,0)
)</f>
        <v/>
      </c>
      <c r="L255" s="2" t="str" cm="1">
        <f t="array" aca="1" ref="L255" ca="1">_xlfn.IFS(
AND($B$11="Hə", $B$3="İllik"), AC255,
AND($B$11="Hə", $B$3="Aylıq"), AD255,
$B$11="Yox", AB255)</f>
        <v/>
      </c>
      <c r="M255" s="14" t="str" cm="1">
        <f t="array" aca="1" ref="M255" ca="1">_xlfn.IFS( L255="", "",
(M254-N255)&lt;=0.5, 0,
TRUE,  M254-N255)</f>
        <v/>
      </c>
      <c r="N255" s="15" t="str" cm="1">
        <f t="array" aca="1" ref="N255" ca="1">_xlfn.IFS(
L255="", "",
TRUE, MIN(M254, ROUND($M$14/ (last_rou_date - $B$2) * (L255-L254), 2) )
)</f>
        <v/>
      </c>
      <c r="P255" s="22" t="str">
        <f t="shared" ca="1" si="9"/>
        <v/>
      </c>
      <c r="Q255" s="14" t="str" cm="1">
        <f t="array" aca="1" ref="Q255" ca="1">_xlfn.IFS(P255="","",
$B$11="Hə", _xlfn.XLOOKUP(DATE(P255, 12, 31), rou_table_dates, rou_table_nbvs,0, 0),
TRUE,  MAX(0, ROUND($M$14 - $M$14/ (last_rou_date - $B$2) * (DATE(P255,12,31) - $B$2), 2) )
)</f>
        <v/>
      </c>
      <c r="R255" s="57" t="str" cm="1">
        <f t="array" aca="1" ref="R255" ca="1">_xlfn.IFS(P255="","",
$B$11="Hə", _xlfn.XLOOKUP(DATE(P255, 12, 31), lease_table_dates, lease_table_balances,0, 0),
TRUE, IFERROR( XNPV($B$6, IF(payment_dates &gt;DATE(P255, 12, 31), payments,  0),  IF(payment_dates &gt;DATE(P255, 12, 31), payment_dates,  DATE(P255, 12, 31))    ),0)
)</f>
        <v/>
      </c>
      <c r="S255" s="14" t="str" cm="1">
        <f t="array" aca="1" ref="S255" ca="1">_xlfn.IFS(P255="","",
TRUE,  MIN( MIN(Q254, $M$14), ROUND($M$14/ (last_rou_date - $B$2) * (DATE(P255,12,31) - MAX($B$2, DATE(P255-1, 12, 31))), 2) )
)</f>
        <v/>
      </c>
      <c r="T255" s="15" t="str" cm="1">
        <f t="array" aca="1" ref="T255" ca="1">_xlfn.IFS(P255="", "",
ISTEXT(R254), R255- (H255 - SUMIFS( lease_table_payments, lease_table_years, P255) -$AG$14 ),
AND(ISNUMBER(R254), R255&lt;&gt;""),   R255- (R254 - SUMIFS( lease_table_payments, lease_table_years, P255) )
)</f>
        <v/>
      </c>
      <c r="U255" s="14"/>
      <c r="V255" s="73">
        <f t="shared" si="11"/>
        <v>242</v>
      </c>
      <c r="W255" s="74" t="str" cm="1">
        <f t="array" ref="W255">_xlfn.IFS(
OR(W254=$B$4, W254=""),"",
TRUE,W254+1
)</f>
        <v/>
      </c>
      <c r="X255" s="75" t="str" cm="1">
        <f t="array" ref="X255">_xlfn.IFS(X254="","",
W255="", "",
AND($B$3="İllik"),DATE(YEAR(X254)+1,MONTH(X254),DAY(X254) ),
AND($B$3="Aylıq", $AH$14="Not end"), EDATE(X254,1),
AND($B$3="Aylıq", $AH$14="End"), EOMONTH(X254,1)
)</f>
        <v/>
      </c>
      <c r="Y255" s="75" t="str" cm="1">
        <f t="array" aca="1" ref="Y255" ca="1">_xlfn.IFS(
AND($B$7="Dövrün əvvəlində", Y254&lt;=last_rou_date), DATE(YEAR(Y254)+1, 12, 31),
AND($B$7="Dövrün sonunda", Y254&lt;=last_payment_date), DATE(YEAR(Y254)+1, 12, 31),
TRUE, ""
)</f>
        <v/>
      </c>
      <c r="Z255" s="75" t="str" cm="1">
        <f t="array" aca="1" ref="Z255" ca="1">_xlfn.IFS(
AND($AN$14="Not year_end", Z254&gt;last_payment_date), "",
AND($AN$14="Year_end", Z254&gt;=last_payment_date), "",
AND($AN$14="Year_end"), DATE(YEAR(Z254+1), 12, 31),
AND($AN$14="Not year_end", MONTH(Z254)=12, DAY(Z254)=31), DATE(YEAR(Z253)+1, MONTH(Z253), DAY(Z253)),
AND($AN$14="Not year_end", OR(MONTH(Z254)&lt;&gt;12, DAY(Z254)&lt;&gt;31) ), DATE(YEAR(Z254), 12, 31)
)</f>
        <v/>
      </c>
      <c r="AA255" s="75" t="str" cm="1">
        <f t="array" aca="1" ref="AA255" ca="1">_xlfn.IFS(AA254="", "",
AND(AA254=last_payment_date, OR(MONTH(AA254)&lt;&gt;12, DAY(AA254)&lt;&gt;31) ), DATE(YEAR(AA254), 12, 31),
AND(MONTH(AA254)=12, DAY(AA254)=31, AA254&gt;=last_payment_date), "",
AND(MONTH(AA254)=12, DAY(AA254)&lt;&gt;31),  EOMONTH(AA254,0),
AND(MONTH(AA254)=12, DAY(AA254)=31, $AH$14="Not end"),  EDATE(AA253,1),
AND($AH$14="Not end"), EDATE(AA254, 1),
AND($AH$14="End"), EOMONTH(AA254, 1)
)</f>
        <v/>
      </c>
      <c r="AB255" s="75" t="str" cm="1">
        <f t="array" aca="1" ref="AB255" ca="1">_xlfn.IFS(AB254="","",
AND(AB254=last_rou_date), "",
AND($B$3="İllik"),DATE(YEAR(AB254)+1,MONTH(AB254),DAY(AB254) ),
AND($B$3="Aylıq", $AH$14="Not end"), EDATE(AB254,1),
AND($B$3="Aylıq", $AH$14="End"), EOMONTH(AB254,1)
)</f>
        <v/>
      </c>
      <c r="AC255" s="75" t="str" cm="1">
        <f t="array" aca="1" ref="AC255" ca="1">_xlfn.IFS(
AND($AN$14="Not year_end", AC254&gt;last_rou_date), "",
AND($AN$14="Year_end", AC254&gt;=last_rou_date), "",
AND($AN$14="Year_end"), DATE(YEAR(AC254+1), 12, 31),
AND($AN$14="Not year_end", MONTH(AC254)=12, DAY(AC254)=31), DATE(YEAR(AC253)+1, MONTH(AC253), DAY(AC253)),
AND($AN$14="Not year_end", OR(MONTH(AC254)&lt;&gt;12, DAY(AC254)&lt;&gt;31) ), DATE(YEAR(AC254), 12, 31)
)</f>
        <v/>
      </c>
      <c r="AD255" s="75" t="str" cm="1">
        <f t="array" aca="1" ref="AD255" ca="1">_xlfn.IFS(AD254="", "",
AND(AD254=last_rou_date, OR(MONTH(AD254)&lt;&gt;12, DAY(AD254)&lt;&gt;31) ), DATE(YEAR(AD254), 12, 31),
AND(MONTH(AD254)=12, DAY(AD254)=31, AD254&gt;=last_rou_date), "",
AND(MONTH(AD254)=12, DAY(AD254)&lt;&gt;31),  EOMONTH(AD254,0),
AND(MONTH(AD254)=12, DAY(AD254)=31, $AH$14="Not end"),  EDATE(AD253,1),
AND($AH$14="Not end"), EDATE(AD254, 1),
AND($AH$14="End"), EOMONTH(AD254, 1)
)</f>
        <v/>
      </c>
      <c r="AE255" s="68" t="str" cm="1">
        <f t="array" ref="AE255">_xlfn.IFS(W255="", "",
AND(W255&gt;0, W255&lt;=$B$4, $C$2="İllik artım, faiz olaraq", $D$2&gt;0, $B$3="İllik"), $B$5*((1+$D$2)^(W255-1)),
AND(W255&gt;0, W255&lt;=$B$4, $C$2="İllik artım, faiz olaraq", $D$2&gt;0, $B$3="Aylıq"), $B$5*((1+$D$2)^ROUNDDOWN((W255-1)/12,0)),
AND(W255=1, $C$2="Aşağıdakı kimi dəyişir", ), $B$5,
AND(W255&gt;1, W255&lt;=$B$4, $C$2="Aşağıdakı kimi dəyişir"), IFERROR(VLOOKUP(W255, $C$4:$D$7, 2, FALSE), AE254),
AND(W255&gt;0, W255&lt;=$B$4), $B$5,
TRUE,0 )</f>
        <v/>
      </c>
      <c r="AF255" s="76" t="str">
        <f t="shared" ca="1" si="10"/>
        <v/>
      </c>
    </row>
    <row r="256" spans="1:32" x14ac:dyDescent="0.4">
      <c r="A256" s="13" t="str" cm="1">
        <f t="array" aca="1" ref="A256" ca="1">_xlfn.IFS(
AND(SUMIFS(lease_table_interest_accruals, lease_table_dates, A255)&gt;0, COUNTIFS($E$14:E255, "Interest accrual", $A$14:A255, A255)=0),  A255,
AND(SUMIFS(lease_table_payments, lease_table_dates, A255)&gt;0, COUNTIFS($E$14:E255, "Payment", $A$14:A255, A255)=0),  A255,
AND(SUMIFS(rou_table_deprs, rou_table_dates, A255)&gt;0, COUNTIFS($E$14:E255, "Depreciation", $A$14:A255, A255)=0),  A255,
TRUE,  IFERROR(INDEX(rou_table_dates,  MATCH(A255, rou_table_dates)+1, ), "")
)</f>
        <v/>
      </c>
      <c r="B256" s="1" t="str" cm="1">
        <f t="array" aca="1" ref="B256" ca="1">_xlfn.IFS(
AND(E256="Payment", A256=$B$2), $AM$14,
E256="Payment", $AM$15,
E256="Interest accrual", $AM$18,
E256="Depreciation", $AM$17,
TRUE, "")</f>
        <v/>
      </c>
      <c r="C256" s="1" t="str" cm="1">
        <f t="array" aca="1" ref="C256" ca="1">_xlfn.IFS(
E256="Payment", $AM$19,
E256="Interest accrual", $AM$15,
E256="Depreciation", $AM$16,
TRUE, "")</f>
        <v/>
      </c>
      <c r="D256" s="14" t="str" cm="1">
        <f t="array" aca="1" ref="D256" ca="1">_xlfn.IFS(
E256="Payment", _xlfn.XLOOKUP(A256, lease_table_dates, lease_table_payments, 0, 0),
E256="Interest accrual", _xlfn.XLOOKUP(A256, lease_table_dates, lease_table_interest_accruals, 0, 0),
E256="Depreciation", _xlfn.XLOOKUP(A256, rou_table_dates, rou_table_deprs, 0, 0),
TRUE, ""
)</f>
        <v/>
      </c>
      <c r="E256" s="7" t="str" cm="1">
        <f t="array" aca="1" ref="E256" ca="1">_xlfn.IFS(
AND(SUMIFS(lease_table_interest_accruals, lease_table_dates, A256)&gt;0, COUNTIFS($E$14:E255, "Interest accrual", $A$14:A255, A256)=0), "Interest accrual",
AND(SUMIFS(lease_table_payments, lease_table_dates, A256)&gt;0, COUNTIFS($E$14:E255, "Payment", $A$14:A255, A256)=0), "Payment",
AND(SUMIFS(rou_table_deprs, rou_table_dates, A256)&gt;0, COUNTIFS($E$14:E255, "Depreciation", $A$14:A255, A256)=0), "Depreciation",
TRUE,  ""
)</f>
        <v/>
      </c>
      <c r="G256" s="13" t="str" cm="1">
        <f t="array" aca="1" ref="G256" ca="1">_xlfn.IFS(
AND($B$11="Hə", $B$3="İllik"), Z256,
AND($B$11="Hə", $B$3="Aylıq"), AA256,
$B$11="Yox", X256)</f>
        <v/>
      </c>
      <c r="H256" s="14" t="str" cm="1">
        <f t="array" aca="1" ref="H256" ca="1">_xlfn.IFS( G256="", "",
TRUE, ROUND( H255+I256-J256, 2) )</f>
        <v/>
      </c>
      <c r="I256" s="14" t="str" cm="1">
        <f t="array" aca="1" ref="I256" ca="1">_xlfn.IFS(G256="", "",
G256=last_payment_date, (J256-H255),
 TRUE,  -  (H255- H255* (1+$B$6)^ (_xlfn.DAYS(G256,G255)/365) )
)</f>
        <v/>
      </c>
      <c r="J256" s="14" t="str" cm="1">
        <f t="array" aca="1" ref="J256" ca="1">_xlfn.IFS(G256="", "",
TRUE, _xlfn.XLOOKUP(G256,  payment_dates, payments,0,0)
)</f>
        <v/>
      </c>
      <c r="L256" s="2" t="str" cm="1">
        <f t="array" aca="1" ref="L256" ca="1">_xlfn.IFS(
AND($B$11="Hə", $B$3="İllik"), AC256,
AND($B$11="Hə", $B$3="Aylıq"), AD256,
$B$11="Yox", AB256)</f>
        <v/>
      </c>
      <c r="M256" s="14" t="str" cm="1">
        <f t="array" aca="1" ref="M256" ca="1">_xlfn.IFS( L256="", "",
(M255-N256)&lt;=0.5, 0,
TRUE,  M255-N256)</f>
        <v/>
      </c>
      <c r="N256" s="15" t="str" cm="1">
        <f t="array" aca="1" ref="N256" ca="1">_xlfn.IFS(
L256="", "",
TRUE, MIN(M255, ROUND($M$14/ (last_rou_date - $B$2) * (L256-L255), 2) )
)</f>
        <v/>
      </c>
      <c r="P256" s="22" t="str">
        <f t="shared" ca="1" si="9"/>
        <v/>
      </c>
      <c r="Q256" s="14" t="str" cm="1">
        <f t="array" aca="1" ref="Q256" ca="1">_xlfn.IFS(P256="","",
$B$11="Hə", _xlfn.XLOOKUP(DATE(P256, 12, 31), rou_table_dates, rou_table_nbvs,0, 0),
TRUE,  MAX(0, ROUND($M$14 - $M$14/ (last_rou_date - $B$2) * (DATE(P256,12,31) - $B$2), 2) )
)</f>
        <v/>
      </c>
      <c r="R256" s="57" t="str" cm="1">
        <f t="array" aca="1" ref="R256" ca="1">_xlfn.IFS(P256="","",
$B$11="Hə", _xlfn.XLOOKUP(DATE(P256, 12, 31), lease_table_dates, lease_table_balances,0, 0),
TRUE, IFERROR( XNPV($B$6, IF(payment_dates &gt;DATE(P256, 12, 31), payments,  0),  IF(payment_dates &gt;DATE(P256, 12, 31), payment_dates,  DATE(P256, 12, 31))    ),0)
)</f>
        <v/>
      </c>
      <c r="S256" s="14" t="str" cm="1">
        <f t="array" aca="1" ref="S256" ca="1">_xlfn.IFS(P256="","",
TRUE,  MIN( MIN(Q255, $M$14), ROUND($M$14/ (last_rou_date - $B$2) * (DATE(P256,12,31) - MAX($B$2, DATE(P256-1, 12, 31))), 2) )
)</f>
        <v/>
      </c>
      <c r="T256" s="15" t="str" cm="1">
        <f t="array" aca="1" ref="T256" ca="1">_xlfn.IFS(P256="", "",
ISTEXT(R255), R256- (H256 - SUMIFS( lease_table_payments, lease_table_years, P256) -$AG$14 ),
AND(ISNUMBER(R255), R256&lt;&gt;""),   R256- (R255 - SUMIFS( lease_table_payments, lease_table_years, P256) )
)</f>
        <v/>
      </c>
      <c r="U256" s="14"/>
      <c r="V256" s="73">
        <f t="shared" si="11"/>
        <v>243</v>
      </c>
      <c r="W256" s="74" t="str" cm="1">
        <f t="array" ref="W256">_xlfn.IFS(
OR(W255=$B$4, W255=""),"",
TRUE,W255+1
)</f>
        <v/>
      </c>
      <c r="X256" s="75" t="str" cm="1">
        <f t="array" ref="X256">_xlfn.IFS(X255="","",
W256="", "",
AND($B$3="İllik"),DATE(YEAR(X255)+1,MONTH(X255),DAY(X255) ),
AND($B$3="Aylıq", $AH$14="Not end"), EDATE(X255,1),
AND($B$3="Aylıq", $AH$14="End"), EOMONTH(X255,1)
)</f>
        <v/>
      </c>
      <c r="Y256" s="75" t="str" cm="1">
        <f t="array" aca="1" ref="Y256" ca="1">_xlfn.IFS(
AND($B$7="Dövrün əvvəlində", Y255&lt;=last_rou_date), DATE(YEAR(Y255)+1, 12, 31),
AND($B$7="Dövrün sonunda", Y255&lt;=last_payment_date), DATE(YEAR(Y255)+1, 12, 31),
TRUE, ""
)</f>
        <v/>
      </c>
      <c r="Z256" s="75" t="str" cm="1">
        <f t="array" aca="1" ref="Z256" ca="1">_xlfn.IFS(
AND($AN$14="Not year_end", Z255&gt;last_payment_date), "",
AND($AN$14="Year_end", Z255&gt;=last_payment_date), "",
AND($AN$14="Year_end"), DATE(YEAR(Z255+1), 12, 31),
AND($AN$14="Not year_end", MONTH(Z255)=12, DAY(Z255)=31), DATE(YEAR(Z254)+1, MONTH(Z254), DAY(Z254)),
AND($AN$14="Not year_end", OR(MONTH(Z255)&lt;&gt;12, DAY(Z255)&lt;&gt;31) ), DATE(YEAR(Z255), 12, 31)
)</f>
        <v/>
      </c>
      <c r="AA256" s="75" t="str" cm="1">
        <f t="array" aca="1" ref="AA256" ca="1">_xlfn.IFS(AA255="", "",
AND(AA255=last_payment_date, OR(MONTH(AA255)&lt;&gt;12, DAY(AA255)&lt;&gt;31) ), DATE(YEAR(AA255), 12, 31),
AND(MONTH(AA255)=12, DAY(AA255)=31, AA255&gt;=last_payment_date), "",
AND(MONTH(AA255)=12, DAY(AA255)&lt;&gt;31),  EOMONTH(AA255,0),
AND(MONTH(AA255)=12, DAY(AA255)=31, $AH$14="Not end"),  EDATE(AA254,1),
AND($AH$14="Not end"), EDATE(AA255, 1),
AND($AH$14="End"), EOMONTH(AA255, 1)
)</f>
        <v/>
      </c>
      <c r="AB256" s="75" t="str" cm="1">
        <f t="array" aca="1" ref="AB256" ca="1">_xlfn.IFS(AB255="","",
AND(AB255=last_rou_date), "",
AND($B$3="İllik"),DATE(YEAR(AB255)+1,MONTH(AB255),DAY(AB255) ),
AND($B$3="Aylıq", $AH$14="Not end"), EDATE(AB255,1),
AND($B$3="Aylıq", $AH$14="End"), EOMONTH(AB255,1)
)</f>
        <v/>
      </c>
      <c r="AC256" s="75" t="str" cm="1">
        <f t="array" aca="1" ref="AC256" ca="1">_xlfn.IFS(
AND($AN$14="Not year_end", AC255&gt;last_rou_date), "",
AND($AN$14="Year_end", AC255&gt;=last_rou_date), "",
AND($AN$14="Year_end"), DATE(YEAR(AC255+1), 12, 31),
AND($AN$14="Not year_end", MONTH(AC255)=12, DAY(AC255)=31), DATE(YEAR(AC254)+1, MONTH(AC254), DAY(AC254)),
AND($AN$14="Not year_end", OR(MONTH(AC255)&lt;&gt;12, DAY(AC255)&lt;&gt;31) ), DATE(YEAR(AC255), 12, 31)
)</f>
        <v/>
      </c>
      <c r="AD256" s="75" t="str" cm="1">
        <f t="array" aca="1" ref="AD256" ca="1">_xlfn.IFS(AD255="", "",
AND(AD255=last_rou_date, OR(MONTH(AD255)&lt;&gt;12, DAY(AD255)&lt;&gt;31) ), DATE(YEAR(AD255), 12, 31),
AND(MONTH(AD255)=12, DAY(AD255)=31, AD255&gt;=last_rou_date), "",
AND(MONTH(AD255)=12, DAY(AD255)&lt;&gt;31),  EOMONTH(AD255,0),
AND(MONTH(AD255)=12, DAY(AD255)=31, $AH$14="Not end"),  EDATE(AD254,1),
AND($AH$14="Not end"), EDATE(AD255, 1),
AND($AH$14="End"), EOMONTH(AD255, 1)
)</f>
        <v/>
      </c>
      <c r="AE256" s="68" t="str" cm="1">
        <f t="array" ref="AE256">_xlfn.IFS(W256="", "",
AND(W256&gt;0, W256&lt;=$B$4, $C$2="İllik artım, faiz olaraq", $D$2&gt;0, $B$3="İllik"), $B$5*((1+$D$2)^(W256-1)),
AND(W256&gt;0, W256&lt;=$B$4, $C$2="İllik artım, faiz olaraq", $D$2&gt;0, $B$3="Aylıq"), $B$5*((1+$D$2)^ROUNDDOWN((W256-1)/12,0)),
AND(W256=1, $C$2="Aşağıdakı kimi dəyişir", ), $B$5,
AND(W256&gt;1, W256&lt;=$B$4, $C$2="Aşağıdakı kimi dəyişir"), IFERROR(VLOOKUP(W256, $C$4:$D$7, 2, FALSE), AE255),
AND(W256&gt;0, W256&lt;=$B$4), $B$5,
TRUE,0 )</f>
        <v/>
      </c>
      <c r="AF256" s="76" t="str">
        <f t="shared" ca="1" si="10"/>
        <v/>
      </c>
    </row>
    <row r="257" spans="1:32" x14ac:dyDescent="0.4">
      <c r="A257" s="13" t="str" cm="1">
        <f t="array" aca="1" ref="A257" ca="1">_xlfn.IFS(
AND(SUMIFS(lease_table_interest_accruals, lease_table_dates, A256)&gt;0, COUNTIFS($E$14:E256, "Interest accrual", $A$14:A256, A256)=0),  A256,
AND(SUMIFS(lease_table_payments, lease_table_dates, A256)&gt;0, COUNTIFS($E$14:E256, "Payment", $A$14:A256, A256)=0),  A256,
AND(SUMIFS(rou_table_deprs, rou_table_dates, A256)&gt;0, COUNTIFS($E$14:E256, "Depreciation", $A$14:A256, A256)=0),  A256,
TRUE,  IFERROR(INDEX(rou_table_dates,  MATCH(A256, rou_table_dates)+1, ), "")
)</f>
        <v/>
      </c>
      <c r="B257" s="1" t="str" cm="1">
        <f t="array" aca="1" ref="B257" ca="1">_xlfn.IFS(
AND(E257="Payment", A257=$B$2), $AM$14,
E257="Payment", $AM$15,
E257="Interest accrual", $AM$18,
E257="Depreciation", $AM$17,
TRUE, "")</f>
        <v/>
      </c>
      <c r="C257" s="1" t="str" cm="1">
        <f t="array" aca="1" ref="C257" ca="1">_xlfn.IFS(
E257="Payment", $AM$19,
E257="Interest accrual", $AM$15,
E257="Depreciation", $AM$16,
TRUE, "")</f>
        <v/>
      </c>
      <c r="D257" s="14" t="str" cm="1">
        <f t="array" aca="1" ref="D257" ca="1">_xlfn.IFS(
E257="Payment", _xlfn.XLOOKUP(A257, lease_table_dates, lease_table_payments, 0, 0),
E257="Interest accrual", _xlfn.XLOOKUP(A257, lease_table_dates, lease_table_interest_accruals, 0, 0),
E257="Depreciation", _xlfn.XLOOKUP(A257, rou_table_dates, rou_table_deprs, 0, 0),
TRUE, ""
)</f>
        <v/>
      </c>
      <c r="E257" s="7" t="str" cm="1">
        <f t="array" aca="1" ref="E257" ca="1">_xlfn.IFS(
AND(SUMIFS(lease_table_interest_accruals, lease_table_dates, A257)&gt;0, COUNTIFS($E$14:E256, "Interest accrual", $A$14:A256, A257)=0), "Interest accrual",
AND(SUMIFS(lease_table_payments, lease_table_dates, A257)&gt;0, COUNTIFS($E$14:E256, "Payment", $A$14:A256, A257)=0), "Payment",
AND(SUMIFS(rou_table_deprs, rou_table_dates, A257)&gt;0, COUNTIFS($E$14:E256, "Depreciation", $A$14:A256, A257)=0), "Depreciation",
TRUE,  ""
)</f>
        <v/>
      </c>
      <c r="G257" s="13" t="str" cm="1">
        <f t="array" aca="1" ref="G257" ca="1">_xlfn.IFS(
AND($B$11="Hə", $B$3="İllik"), Z257,
AND($B$11="Hə", $B$3="Aylıq"), AA257,
$B$11="Yox", X257)</f>
        <v/>
      </c>
      <c r="H257" s="14" t="str" cm="1">
        <f t="array" aca="1" ref="H257" ca="1">_xlfn.IFS( G257="", "",
TRUE, ROUND( H256+I257-J257, 2) )</f>
        <v/>
      </c>
      <c r="I257" s="14" t="str" cm="1">
        <f t="array" aca="1" ref="I257" ca="1">_xlfn.IFS(G257="", "",
G257=last_payment_date, (J257-H256),
 TRUE,  -  (H256- H256* (1+$B$6)^ (_xlfn.DAYS(G257,G256)/365) )
)</f>
        <v/>
      </c>
      <c r="J257" s="14" t="str" cm="1">
        <f t="array" aca="1" ref="J257" ca="1">_xlfn.IFS(G257="", "",
TRUE, _xlfn.XLOOKUP(G257,  payment_dates, payments,0,0)
)</f>
        <v/>
      </c>
      <c r="L257" s="2" t="str" cm="1">
        <f t="array" aca="1" ref="L257" ca="1">_xlfn.IFS(
AND($B$11="Hə", $B$3="İllik"), AC257,
AND($B$11="Hə", $B$3="Aylıq"), AD257,
$B$11="Yox", AB257)</f>
        <v/>
      </c>
      <c r="M257" s="14" t="str" cm="1">
        <f t="array" aca="1" ref="M257" ca="1">_xlfn.IFS( L257="", "",
(M256-N257)&lt;=0.5, 0,
TRUE,  M256-N257)</f>
        <v/>
      </c>
      <c r="N257" s="15" t="str" cm="1">
        <f t="array" aca="1" ref="N257" ca="1">_xlfn.IFS(
L257="", "",
TRUE, MIN(M256, ROUND($M$14/ (last_rou_date - $B$2) * (L257-L256), 2) )
)</f>
        <v/>
      </c>
      <c r="P257" s="22" t="str">
        <f t="shared" ca="1" si="9"/>
        <v/>
      </c>
      <c r="Q257" s="14" t="str" cm="1">
        <f t="array" aca="1" ref="Q257" ca="1">_xlfn.IFS(P257="","",
$B$11="Hə", _xlfn.XLOOKUP(DATE(P257, 12, 31), rou_table_dates, rou_table_nbvs,0, 0),
TRUE,  MAX(0, ROUND($M$14 - $M$14/ (last_rou_date - $B$2) * (DATE(P257,12,31) - $B$2), 2) )
)</f>
        <v/>
      </c>
      <c r="R257" s="57" t="str" cm="1">
        <f t="array" aca="1" ref="R257" ca="1">_xlfn.IFS(P257="","",
$B$11="Hə", _xlfn.XLOOKUP(DATE(P257, 12, 31), lease_table_dates, lease_table_balances,0, 0),
TRUE, IFERROR( XNPV($B$6, IF(payment_dates &gt;DATE(P257, 12, 31), payments,  0),  IF(payment_dates &gt;DATE(P257, 12, 31), payment_dates,  DATE(P257, 12, 31))    ),0)
)</f>
        <v/>
      </c>
      <c r="S257" s="14" t="str" cm="1">
        <f t="array" aca="1" ref="S257" ca="1">_xlfn.IFS(P257="","",
TRUE,  MIN( MIN(Q256, $M$14), ROUND($M$14/ (last_rou_date - $B$2) * (DATE(P257,12,31) - MAX($B$2, DATE(P257-1, 12, 31))), 2) )
)</f>
        <v/>
      </c>
      <c r="T257" s="15" t="str" cm="1">
        <f t="array" aca="1" ref="T257" ca="1">_xlfn.IFS(P257="", "",
ISTEXT(R256), R257- (H257 - SUMIFS( lease_table_payments, lease_table_years, P257) -$AG$14 ),
AND(ISNUMBER(R256), R257&lt;&gt;""),   R257- (R256 - SUMIFS( lease_table_payments, lease_table_years, P257) )
)</f>
        <v/>
      </c>
      <c r="U257" s="14"/>
      <c r="V257" s="73">
        <f t="shared" si="11"/>
        <v>244</v>
      </c>
      <c r="W257" s="74" t="str" cm="1">
        <f t="array" ref="W257">_xlfn.IFS(
OR(W256=$B$4, W256=""),"",
TRUE,W256+1
)</f>
        <v/>
      </c>
      <c r="X257" s="75" t="str" cm="1">
        <f t="array" ref="X257">_xlfn.IFS(X256="","",
W257="", "",
AND($B$3="İllik"),DATE(YEAR(X256)+1,MONTH(X256),DAY(X256) ),
AND($B$3="Aylıq", $AH$14="Not end"), EDATE(X256,1),
AND($B$3="Aylıq", $AH$14="End"), EOMONTH(X256,1)
)</f>
        <v/>
      </c>
      <c r="Y257" s="75" t="str" cm="1">
        <f t="array" aca="1" ref="Y257" ca="1">_xlfn.IFS(
AND($B$7="Dövrün əvvəlində", Y256&lt;=last_rou_date), DATE(YEAR(Y256)+1, 12, 31),
AND($B$7="Dövrün sonunda", Y256&lt;=last_payment_date), DATE(YEAR(Y256)+1, 12, 31),
TRUE, ""
)</f>
        <v/>
      </c>
      <c r="Z257" s="75" t="str" cm="1">
        <f t="array" aca="1" ref="Z257" ca="1">_xlfn.IFS(
AND($AN$14="Not year_end", Z256&gt;last_payment_date), "",
AND($AN$14="Year_end", Z256&gt;=last_payment_date), "",
AND($AN$14="Year_end"), DATE(YEAR(Z256+1), 12, 31),
AND($AN$14="Not year_end", MONTH(Z256)=12, DAY(Z256)=31), DATE(YEAR(Z255)+1, MONTH(Z255), DAY(Z255)),
AND($AN$14="Not year_end", OR(MONTH(Z256)&lt;&gt;12, DAY(Z256)&lt;&gt;31) ), DATE(YEAR(Z256), 12, 31)
)</f>
        <v/>
      </c>
      <c r="AA257" s="75" t="str" cm="1">
        <f t="array" aca="1" ref="AA257" ca="1">_xlfn.IFS(AA256="", "",
AND(AA256=last_payment_date, OR(MONTH(AA256)&lt;&gt;12, DAY(AA256)&lt;&gt;31) ), DATE(YEAR(AA256), 12, 31),
AND(MONTH(AA256)=12, DAY(AA256)=31, AA256&gt;=last_payment_date), "",
AND(MONTH(AA256)=12, DAY(AA256)&lt;&gt;31),  EOMONTH(AA256,0),
AND(MONTH(AA256)=12, DAY(AA256)=31, $AH$14="Not end"),  EDATE(AA255,1),
AND($AH$14="Not end"), EDATE(AA256, 1),
AND($AH$14="End"), EOMONTH(AA256, 1)
)</f>
        <v/>
      </c>
      <c r="AB257" s="75" t="str" cm="1">
        <f t="array" aca="1" ref="AB257" ca="1">_xlfn.IFS(AB256="","",
AND(AB256=last_rou_date), "",
AND($B$3="İllik"),DATE(YEAR(AB256)+1,MONTH(AB256),DAY(AB256) ),
AND($B$3="Aylıq", $AH$14="Not end"), EDATE(AB256,1),
AND($B$3="Aylıq", $AH$14="End"), EOMONTH(AB256,1)
)</f>
        <v/>
      </c>
      <c r="AC257" s="75" t="str" cm="1">
        <f t="array" aca="1" ref="AC257" ca="1">_xlfn.IFS(
AND($AN$14="Not year_end", AC256&gt;last_rou_date), "",
AND($AN$14="Year_end", AC256&gt;=last_rou_date), "",
AND($AN$14="Year_end"), DATE(YEAR(AC256+1), 12, 31),
AND($AN$14="Not year_end", MONTH(AC256)=12, DAY(AC256)=31), DATE(YEAR(AC255)+1, MONTH(AC255), DAY(AC255)),
AND($AN$14="Not year_end", OR(MONTH(AC256)&lt;&gt;12, DAY(AC256)&lt;&gt;31) ), DATE(YEAR(AC256), 12, 31)
)</f>
        <v/>
      </c>
      <c r="AD257" s="75" t="str" cm="1">
        <f t="array" aca="1" ref="AD257" ca="1">_xlfn.IFS(AD256="", "",
AND(AD256=last_rou_date, OR(MONTH(AD256)&lt;&gt;12, DAY(AD256)&lt;&gt;31) ), DATE(YEAR(AD256), 12, 31),
AND(MONTH(AD256)=12, DAY(AD256)=31, AD256&gt;=last_rou_date), "",
AND(MONTH(AD256)=12, DAY(AD256)&lt;&gt;31),  EOMONTH(AD256,0),
AND(MONTH(AD256)=12, DAY(AD256)=31, $AH$14="Not end"),  EDATE(AD255,1),
AND($AH$14="Not end"), EDATE(AD256, 1),
AND($AH$14="End"), EOMONTH(AD256, 1)
)</f>
        <v/>
      </c>
      <c r="AE257" s="68" t="str" cm="1">
        <f t="array" ref="AE257">_xlfn.IFS(W257="", "",
AND(W257&gt;0, W257&lt;=$B$4, $C$2="İllik artım, faiz olaraq", $D$2&gt;0, $B$3="İllik"), $B$5*((1+$D$2)^(W257-1)),
AND(W257&gt;0, W257&lt;=$B$4, $C$2="İllik artım, faiz olaraq", $D$2&gt;0, $B$3="Aylıq"), $B$5*((1+$D$2)^ROUNDDOWN((W257-1)/12,0)),
AND(W257=1, $C$2="Aşağıdakı kimi dəyişir", ), $B$5,
AND(W257&gt;1, W257&lt;=$B$4, $C$2="Aşağıdakı kimi dəyişir"), IFERROR(VLOOKUP(W257, $C$4:$D$7, 2, FALSE), AE256),
AND(W257&gt;0, W257&lt;=$B$4), $B$5,
TRUE,0 )</f>
        <v/>
      </c>
      <c r="AF257" s="76" t="str">
        <f t="shared" ca="1" si="10"/>
        <v/>
      </c>
    </row>
    <row r="258" spans="1:32" x14ac:dyDescent="0.4">
      <c r="A258" s="13" t="str" cm="1">
        <f t="array" aca="1" ref="A258" ca="1">_xlfn.IFS(
AND(SUMIFS(lease_table_interest_accruals, lease_table_dates, A257)&gt;0, COUNTIFS($E$14:E257, "Interest accrual", $A$14:A257, A257)=0),  A257,
AND(SUMIFS(lease_table_payments, lease_table_dates, A257)&gt;0, COUNTIFS($E$14:E257, "Payment", $A$14:A257, A257)=0),  A257,
AND(SUMIFS(rou_table_deprs, rou_table_dates, A257)&gt;0, COUNTIFS($E$14:E257, "Depreciation", $A$14:A257, A257)=0),  A257,
TRUE,  IFERROR(INDEX(rou_table_dates,  MATCH(A257, rou_table_dates)+1, ), "")
)</f>
        <v/>
      </c>
      <c r="B258" s="1" t="str" cm="1">
        <f t="array" aca="1" ref="B258" ca="1">_xlfn.IFS(
AND(E258="Payment", A258=$B$2), $AM$14,
E258="Payment", $AM$15,
E258="Interest accrual", $AM$18,
E258="Depreciation", $AM$17,
TRUE, "")</f>
        <v/>
      </c>
      <c r="C258" s="1" t="str" cm="1">
        <f t="array" aca="1" ref="C258" ca="1">_xlfn.IFS(
E258="Payment", $AM$19,
E258="Interest accrual", $AM$15,
E258="Depreciation", $AM$16,
TRUE, "")</f>
        <v/>
      </c>
      <c r="D258" s="14" t="str" cm="1">
        <f t="array" aca="1" ref="D258" ca="1">_xlfn.IFS(
E258="Payment", _xlfn.XLOOKUP(A258, lease_table_dates, lease_table_payments, 0, 0),
E258="Interest accrual", _xlfn.XLOOKUP(A258, lease_table_dates, lease_table_interest_accruals, 0, 0),
E258="Depreciation", _xlfn.XLOOKUP(A258, rou_table_dates, rou_table_deprs, 0, 0),
TRUE, ""
)</f>
        <v/>
      </c>
      <c r="E258" s="7" t="str" cm="1">
        <f t="array" aca="1" ref="E258" ca="1">_xlfn.IFS(
AND(SUMIFS(lease_table_interest_accruals, lease_table_dates, A258)&gt;0, COUNTIFS($E$14:E257, "Interest accrual", $A$14:A257, A258)=0), "Interest accrual",
AND(SUMIFS(lease_table_payments, lease_table_dates, A258)&gt;0, COUNTIFS($E$14:E257, "Payment", $A$14:A257, A258)=0), "Payment",
AND(SUMIFS(rou_table_deprs, rou_table_dates, A258)&gt;0, COUNTIFS($E$14:E257, "Depreciation", $A$14:A257, A258)=0), "Depreciation",
TRUE,  ""
)</f>
        <v/>
      </c>
      <c r="G258" s="13" t="str" cm="1">
        <f t="array" aca="1" ref="G258" ca="1">_xlfn.IFS(
AND($B$11="Hə", $B$3="İllik"), Z258,
AND($B$11="Hə", $B$3="Aylıq"), AA258,
$B$11="Yox", X258)</f>
        <v/>
      </c>
      <c r="H258" s="14" t="str" cm="1">
        <f t="array" aca="1" ref="H258" ca="1">_xlfn.IFS( G258="", "",
TRUE, ROUND( H257+I258-J258, 2) )</f>
        <v/>
      </c>
      <c r="I258" s="14" t="str" cm="1">
        <f t="array" aca="1" ref="I258" ca="1">_xlfn.IFS(G258="", "",
G258=last_payment_date, (J258-H257),
 TRUE,  -  (H257- H257* (1+$B$6)^ (_xlfn.DAYS(G258,G257)/365) )
)</f>
        <v/>
      </c>
      <c r="J258" s="14" t="str" cm="1">
        <f t="array" aca="1" ref="J258" ca="1">_xlfn.IFS(G258="", "",
TRUE, _xlfn.XLOOKUP(G258,  payment_dates, payments,0,0)
)</f>
        <v/>
      </c>
      <c r="L258" s="2" t="str" cm="1">
        <f t="array" aca="1" ref="L258" ca="1">_xlfn.IFS(
AND($B$11="Hə", $B$3="İllik"), AC258,
AND($B$11="Hə", $B$3="Aylıq"), AD258,
$B$11="Yox", AB258)</f>
        <v/>
      </c>
      <c r="M258" s="14" t="str" cm="1">
        <f t="array" aca="1" ref="M258" ca="1">_xlfn.IFS( L258="", "",
(M257-N258)&lt;=0.5, 0,
TRUE,  M257-N258)</f>
        <v/>
      </c>
      <c r="N258" s="15" t="str" cm="1">
        <f t="array" aca="1" ref="N258" ca="1">_xlfn.IFS(
L258="", "",
TRUE, MIN(M257, ROUND($M$14/ (last_rou_date - $B$2) * (L258-L257), 2) )
)</f>
        <v/>
      </c>
      <c r="P258" s="22" t="str">
        <f t="shared" ca="1" si="9"/>
        <v/>
      </c>
      <c r="Q258" s="14" t="str" cm="1">
        <f t="array" aca="1" ref="Q258" ca="1">_xlfn.IFS(P258="","",
$B$11="Hə", _xlfn.XLOOKUP(DATE(P258, 12, 31), rou_table_dates, rou_table_nbvs,0, 0),
TRUE,  MAX(0, ROUND($M$14 - $M$14/ (last_rou_date - $B$2) * (DATE(P258,12,31) - $B$2), 2) )
)</f>
        <v/>
      </c>
      <c r="R258" s="57" t="str" cm="1">
        <f t="array" aca="1" ref="R258" ca="1">_xlfn.IFS(P258="","",
$B$11="Hə", _xlfn.XLOOKUP(DATE(P258, 12, 31), lease_table_dates, lease_table_balances,0, 0),
TRUE, IFERROR( XNPV($B$6, IF(payment_dates &gt;DATE(P258, 12, 31), payments,  0),  IF(payment_dates &gt;DATE(P258, 12, 31), payment_dates,  DATE(P258, 12, 31))    ),0)
)</f>
        <v/>
      </c>
      <c r="S258" s="14" t="str" cm="1">
        <f t="array" aca="1" ref="S258" ca="1">_xlfn.IFS(P258="","",
TRUE,  MIN( MIN(Q257, $M$14), ROUND($M$14/ (last_rou_date - $B$2) * (DATE(P258,12,31) - MAX($B$2, DATE(P258-1, 12, 31))), 2) )
)</f>
        <v/>
      </c>
      <c r="T258" s="15" t="str" cm="1">
        <f t="array" aca="1" ref="T258" ca="1">_xlfn.IFS(P258="", "",
ISTEXT(R257), R258- (H258 - SUMIFS( lease_table_payments, lease_table_years, P258) -$AG$14 ),
AND(ISNUMBER(R257), R258&lt;&gt;""),   R258- (R257 - SUMIFS( lease_table_payments, lease_table_years, P258) )
)</f>
        <v/>
      </c>
      <c r="U258" s="14"/>
      <c r="V258" s="73">
        <f t="shared" si="11"/>
        <v>245</v>
      </c>
      <c r="W258" s="74" t="str" cm="1">
        <f t="array" ref="W258">_xlfn.IFS(
OR(W257=$B$4, W257=""),"",
TRUE,W257+1
)</f>
        <v/>
      </c>
      <c r="X258" s="75" t="str" cm="1">
        <f t="array" ref="X258">_xlfn.IFS(X257="","",
W258="", "",
AND($B$3="İllik"),DATE(YEAR(X257)+1,MONTH(X257),DAY(X257) ),
AND($B$3="Aylıq", $AH$14="Not end"), EDATE(X257,1),
AND($B$3="Aylıq", $AH$14="End"), EOMONTH(X257,1)
)</f>
        <v/>
      </c>
      <c r="Y258" s="75" t="str" cm="1">
        <f t="array" aca="1" ref="Y258" ca="1">_xlfn.IFS(
AND($B$7="Dövrün əvvəlində", Y257&lt;=last_rou_date), DATE(YEAR(Y257)+1, 12, 31),
AND($B$7="Dövrün sonunda", Y257&lt;=last_payment_date), DATE(YEAR(Y257)+1, 12, 31),
TRUE, ""
)</f>
        <v/>
      </c>
      <c r="Z258" s="75" t="str" cm="1">
        <f t="array" aca="1" ref="Z258" ca="1">_xlfn.IFS(
AND($AN$14="Not year_end", Z257&gt;last_payment_date), "",
AND($AN$14="Year_end", Z257&gt;=last_payment_date), "",
AND($AN$14="Year_end"), DATE(YEAR(Z257+1), 12, 31),
AND($AN$14="Not year_end", MONTH(Z257)=12, DAY(Z257)=31), DATE(YEAR(Z256)+1, MONTH(Z256), DAY(Z256)),
AND($AN$14="Not year_end", OR(MONTH(Z257)&lt;&gt;12, DAY(Z257)&lt;&gt;31) ), DATE(YEAR(Z257), 12, 31)
)</f>
        <v/>
      </c>
      <c r="AA258" s="75" t="str" cm="1">
        <f t="array" aca="1" ref="AA258" ca="1">_xlfn.IFS(AA257="", "",
AND(AA257=last_payment_date, OR(MONTH(AA257)&lt;&gt;12, DAY(AA257)&lt;&gt;31) ), DATE(YEAR(AA257), 12, 31),
AND(MONTH(AA257)=12, DAY(AA257)=31, AA257&gt;=last_payment_date), "",
AND(MONTH(AA257)=12, DAY(AA257)&lt;&gt;31),  EOMONTH(AA257,0),
AND(MONTH(AA257)=12, DAY(AA257)=31, $AH$14="Not end"),  EDATE(AA256,1),
AND($AH$14="Not end"), EDATE(AA257, 1),
AND($AH$14="End"), EOMONTH(AA257, 1)
)</f>
        <v/>
      </c>
      <c r="AB258" s="75" t="str" cm="1">
        <f t="array" aca="1" ref="AB258" ca="1">_xlfn.IFS(AB257="","",
AND(AB257=last_rou_date), "",
AND($B$3="İllik"),DATE(YEAR(AB257)+1,MONTH(AB257),DAY(AB257) ),
AND($B$3="Aylıq", $AH$14="Not end"), EDATE(AB257,1),
AND($B$3="Aylıq", $AH$14="End"), EOMONTH(AB257,1)
)</f>
        <v/>
      </c>
      <c r="AC258" s="75" t="str" cm="1">
        <f t="array" aca="1" ref="AC258" ca="1">_xlfn.IFS(
AND($AN$14="Not year_end", AC257&gt;last_rou_date), "",
AND($AN$14="Year_end", AC257&gt;=last_rou_date), "",
AND($AN$14="Year_end"), DATE(YEAR(AC257+1), 12, 31),
AND($AN$14="Not year_end", MONTH(AC257)=12, DAY(AC257)=31), DATE(YEAR(AC256)+1, MONTH(AC256), DAY(AC256)),
AND($AN$14="Not year_end", OR(MONTH(AC257)&lt;&gt;12, DAY(AC257)&lt;&gt;31) ), DATE(YEAR(AC257), 12, 31)
)</f>
        <v/>
      </c>
      <c r="AD258" s="75" t="str" cm="1">
        <f t="array" aca="1" ref="AD258" ca="1">_xlfn.IFS(AD257="", "",
AND(AD257=last_rou_date, OR(MONTH(AD257)&lt;&gt;12, DAY(AD257)&lt;&gt;31) ), DATE(YEAR(AD257), 12, 31),
AND(MONTH(AD257)=12, DAY(AD257)=31, AD257&gt;=last_rou_date), "",
AND(MONTH(AD257)=12, DAY(AD257)&lt;&gt;31),  EOMONTH(AD257,0),
AND(MONTH(AD257)=12, DAY(AD257)=31, $AH$14="Not end"),  EDATE(AD256,1),
AND($AH$14="Not end"), EDATE(AD257, 1),
AND($AH$14="End"), EOMONTH(AD257, 1)
)</f>
        <v/>
      </c>
      <c r="AE258" s="68" t="str" cm="1">
        <f t="array" ref="AE258">_xlfn.IFS(W258="", "",
AND(W258&gt;0, W258&lt;=$B$4, $C$2="İllik artım, faiz olaraq", $D$2&gt;0, $B$3="İllik"), $B$5*((1+$D$2)^(W258-1)),
AND(W258&gt;0, W258&lt;=$B$4, $C$2="İllik artım, faiz olaraq", $D$2&gt;0, $B$3="Aylıq"), $B$5*((1+$D$2)^ROUNDDOWN((W258-1)/12,0)),
AND(W258=1, $C$2="Aşağıdakı kimi dəyişir", ), $B$5,
AND(W258&gt;1, W258&lt;=$B$4, $C$2="Aşağıdakı kimi dəyişir"), IFERROR(VLOOKUP(W258, $C$4:$D$7, 2, FALSE), AE257),
AND(W258&gt;0, W258&lt;=$B$4), $B$5,
TRUE,0 )</f>
        <v/>
      </c>
      <c r="AF258" s="76" t="str">
        <f t="shared" ca="1" si="10"/>
        <v/>
      </c>
    </row>
    <row r="259" spans="1:32" x14ac:dyDescent="0.4">
      <c r="A259" s="13" t="str" cm="1">
        <f t="array" aca="1" ref="A259" ca="1">_xlfn.IFS(
AND(SUMIFS(lease_table_interest_accruals, lease_table_dates, A258)&gt;0, COUNTIFS($E$14:E258, "Interest accrual", $A$14:A258, A258)=0),  A258,
AND(SUMIFS(lease_table_payments, lease_table_dates, A258)&gt;0, COUNTIFS($E$14:E258, "Payment", $A$14:A258, A258)=0),  A258,
AND(SUMIFS(rou_table_deprs, rou_table_dates, A258)&gt;0, COUNTIFS($E$14:E258, "Depreciation", $A$14:A258, A258)=0),  A258,
TRUE,  IFERROR(INDEX(rou_table_dates,  MATCH(A258, rou_table_dates)+1, ), "")
)</f>
        <v/>
      </c>
      <c r="B259" s="1" t="str" cm="1">
        <f t="array" aca="1" ref="B259" ca="1">_xlfn.IFS(
AND(E259="Payment", A259=$B$2), $AM$14,
E259="Payment", $AM$15,
E259="Interest accrual", $AM$18,
E259="Depreciation", $AM$17,
TRUE, "")</f>
        <v/>
      </c>
      <c r="C259" s="1" t="str" cm="1">
        <f t="array" aca="1" ref="C259" ca="1">_xlfn.IFS(
E259="Payment", $AM$19,
E259="Interest accrual", $AM$15,
E259="Depreciation", $AM$16,
TRUE, "")</f>
        <v/>
      </c>
      <c r="D259" s="14" t="str" cm="1">
        <f t="array" aca="1" ref="D259" ca="1">_xlfn.IFS(
E259="Payment", _xlfn.XLOOKUP(A259, lease_table_dates, lease_table_payments, 0, 0),
E259="Interest accrual", _xlfn.XLOOKUP(A259, lease_table_dates, lease_table_interest_accruals, 0, 0),
E259="Depreciation", _xlfn.XLOOKUP(A259, rou_table_dates, rou_table_deprs, 0, 0),
TRUE, ""
)</f>
        <v/>
      </c>
      <c r="E259" s="7" t="str" cm="1">
        <f t="array" aca="1" ref="E259" ca="1">_xlfn.IFS(
AND(SUMIFS(lease_table_interest_accruals, lease_table_dates, A259)&gt;0, COUNTIFS($E$14:E258, "Interest accrual", $A$14:A258, A259)=0), "Interest accrual",
AND(SUMIFS(lease_table_payments, lease_table_dates, A259)&gt;0, COUNTIFS($E$14:E258, "Payment", $A$14:A258, A259)=0), "Payment",
AND(SUMIFS(rou_table_deprs, rou_table_dates, A259)&gt;0, COUNTIFS($E$14:E258, "Depreciation", $A$14:A258, A259)=0), "Depreciation",
TRUE,  ""
)</f>
        <v/>
      </c>
      <c r="G259" s="13" t="str" cm="1">
        <f t="array" aca="1" ref="G259" ca="1">_xlfn.IFS(
AND($B$11="Hə", $B$3="İllik"), Z259,
AND($B$11="Hə", $B$3="Aylıq"), AA259,
$B$11="Yox", X259)</f>
        <v/>
      </c>
      <c r="H259" s="14" t="str" cm="1">
        <f t="array" aca="1" ref="H259" ca="1">_xlfn.IFS( G259="", "",
TRUE, ROUND( H258+I259-J259, 2) )</f>
        <v/>
      </c>
      <c r="I259" s="14" t="str" cm="1">
        <f t="array" aca="1" ref="I259" ca="1">_xlfn.IFS(G259="", "",
G259=last_payment_date, (J259-H258),
 TRUE,  -  (H258- H258* (1+$B$6)^ (_xlfn.DAYS(G259,G258)/365) )
)</f>
        <v/>
      </c>
      <c r="J259" s="14" t="str" cm="1">
        <f t="array" aca="1" ref="J259" ca="1">_xlfn.IFS(G259="", "",
TRUE, _xlfn.XLOOKUP(G259,  payment_dates, payments,0,0)
)</f>
        <v/>
      </c>
      <c r="L259" s="2" t="str" cm="1">
        <f t="array" aca="1" ref="L259" ca="1">_xlfn.IFS(
AND($B$11="Hə", $B$3="İllik"), AC259,
AND($B$11="Hə", $B$3="Aylıq"), AD259,
$B$11="Yox", AB259)</f>
        <v/>
      </c>
      <c r="M259" s="14" t="str" cm="1">
        <f t="array" aca="1" ref="M259" ca="1">_xlfn.IFS( L259="", "",
(M258-N259)&lt;=0.5, 0,
TRUE,  M258-N259)</f>
        <v/>
      </c>
      <c r="N259" s="15" t="str" cm="1">
        <f t="array" aca="1" ref="N259" ca="1">_xlfn.IFS(
L259="", "",
TRUE, MIN(M258, ROUND($M$14/ (last_rou_date - $B$2) * (L259-L258), 2) )
)</f>
        <v/>
      </c>
      <c r="P259" s="22" t="str">
        <f t="shared" ca="1" si="9"/>
        <v/>
      </c>
      <c r="Q259" s="14" t="str" cm="1">
        <f t="array" aca="1" ref="Q259" ca="1">_xlfn.IFS(P259="","",
$B$11="Hə", _xlfn.XLOOKUP(DATE(P259, 12, 31), rou_table_dates, rou_table_nbvs,0, 0),
TRUE,  MAX(0, ROUND($M$14 - $M$14/ (last_rou_date - $B$2) * (DATE(P259,12,31) - $B$2), 2) )
)</f>
        <v/>
      </c>
      <c r="R259" s="57" t="str" cm="1">
        <f t="array" aca="1" ref="R259" ca="1">_xlfn.IFS(P259="","",
$B$11="Hə", _xlfn.XLOOKUP(DATE(P259, 12, 31), lease_table_dates, lease_table_balances,0, 0),
TRUE, IFERROR( XNPV($B$6, IF(payment_dates &gt;DATE(P259, 12, 31), payments,  0),  IF(payment_dates &gt;DATE(P259, 12, 31), payment_dates,  DATE(P259, 12, 31))    ),0)
)</f>
        <v/>
      </c>
      <c r="S259" s="14" t="str" cm="1">
        <f t="array" aca="1" ref="S259" ca="1">_xlfn.IFS(P259="","",
TRUE,  MIN( MIN(Q258, $M$14), ROUND($M$14/ (last_rou_date - $B$2) * (DATE(P259,12,31) - MAX($B$2, DATE(P259-1, 12, 31))), 2) )
)</f>
        <v/>
      </c>
      <c r="T259" s="15" t="str" cm="1">
        <f t="array" aca="1" ref="T259" ca="1">_xlfn.IFS(P259="", "",
ISTEXT(R258), R259- (H259 - SUMIFS( lease_table_payments, lease_table_years, P259) -$AG$14 ),
AND(ISNUMBER(R258), R259&lt;&gt;""),   R259- (R258 - SUMIFS( lease_table_payments, lease_table_years, P259) )
)</f>
        <v/>
      </c>
      <c r="U259" s="14"/>
      <c r="V259" s="73">
        <f t="shared" si="11"/>
        <v>246</v>
      </c>
      <c r="W259" s="74" t="str" cm="1">
        <f t="array" ref="W259">_xlfn.IFS(
OR(W258=$B$4, W258=""),"",
TRUE,W258+1
)</f>
        <v/>
      </c>
      <c r="X259" s="75" t="str" cm="1">
        <f t="array" ref="X259">_xlfn.IFS(X258="","",
W259="", "",
AND($B$3="İllik"),DATE(YEAR(X258)+1,MONTH(X258),DAY(X258) ),
AND($B$3="Aylıq", $AH$14="Not end"), EDATE(X258,1),
AND($B$3="Aylıq", $AH$14="End"), EOMONTH(X258,1)
)</f>
        <v/>
      </c>
      <c r="Y259" s="75" t="str" cm="1">
        <f t="array" aca="1" ref="Y259" ca="1">_xlfn.IFS(
AND($B$7="Dövrün əvvəlində", Y258&lt;=last_rou_date), DATE(YEAR(Y258)+1, 12, 31),
AND($B$7="Dövrün sonunda", Y258&lt;=last_payment_date), DATE(YEAR(Y258)+1, 12, 31),
TRUE, ""
)</f>
        <v/>
      </c>
      <c r="Z259" s="75" t="str" cm="1">
        <f t="array" aca="1" ref="Z259" ca="1">_xlfn.IFS(
AND($AN$14="Not year_end", Z258&gt;last_payment_date), "",
AND($AN$14="Year_end", Z258&gt;=last_payment_date), "",
AND($AN$14="Year_end"), DATE(YEAR(Z258+1), 12, 31),
AND($AN$14="Not year_end", MONTH(Z258)=12, DAY(Z258)=31), DATE(YEAR(Z257)+1, MONTH(Z257), DAY(Z257)),
AND($AN$14="Not year_end", OR(MONTH(Z258)&lt;&gt;12, DAY(Z258)&lt;&gt;31) ), DATE(YEAR(Z258), 12, 31)
)</f>
        <v/>
      </c>
      <c r="AA259" s="75" t="str" cm="1">
        <f t="array" aca="1" ref="AA259" ca="1">_xlfn.IFS(AA258="", "",
AND(AA258=last_payment_date, OR(MONTH(AA258)&lt;&gt;12, DAY(AA258)&lt;&gt;31) ), DATE(YEAR(AA258), 12, 31),
AND(MONTH(AA258)=12, DAY(AA258)=31, AA258&gt;=last_payment_date), "",
AND(MONTH(AA258)=12, DAY(AA258)&lt;&gt;31),  EOMONTH(AA258,0),
AND(MONTH(AA258)=12, DAY(AA258)=31, $AH$14="Not end"),  EDATE(AA257,1),
AND($AH$14="Not end"), EDATE(AA258, 1),
AND($AH$14="End"), EOMONTH(AA258, 1)
)</f>
        <v/>
      </c>
      <c r="AB259" s="75" t="str" cm="1">
        <f t="array" aca="1" ref="AB259" ca="1">_xlfn.IFS(AB258="","",
AND(AB258=last_rou_date), "",
AND($B$3="İllik"),DATE(YEAR(AB258)+1,MONTH(AB258),DAY(AB258) ),
AND($B$3="Aylıq", $AH$14="Not end"), EDATE(AB258,1),
AND($B$3="Aylıq", $AH$14="End"), EOMONTH(AB258,1)
)</f>
        <v/>
      </c>
      <c r="AC259" s="75" t="str" cm="1">
        <f t="array" aca="1" ref="AC259" ca="1">_xlfn.IFS(
AND($AN$14="Not year_end", AC258&gt;last_rou_date), "",
AND($AN$14="Year_end", AC258&gt;=last_rou_date), "",
AND($AN$14="Year_end"), DATE(YEAR(AC258+1), 12, 31),
AND($AN$14="Not year_end", MONTH(AC258)=12, DAY(AC258)=31), DATE(YEAR(AC257)+1, MONTH(AC257), DAY(AC257)),
AND($AN$14="Not year_end", OR(MONTH(AC258)&lt;&gt;12, DAY(AC258)&lt;&gt;31) ), DATE(YEAR(AC258), 12, 31)
)</f>
        <v/>
      </c>
      <c r="AD259" s="75" t="str" cm="1">
        <f t="array" aca="1" ref="AD259" ca="1">_xlfn.IFS(AD258="", "",
AND(AD258=last_rou_date, OR(MONTH(AD258)&lt;&gt;12, DAY(AD258)&lt;&gt;31) ), DATE(YEAR(AD258), 12, 31),
AND(MONTH(AD258)=12, DAY(AD258)=31, AD258&gt;=last_rou_date), "",
AND(MONTH(AD258)=12, DAY(AD258)&lt;&gt;31),  EOMONTH(AD258,0),
AND(MONTH(AD258)=12, DAY(AD258)=31, $AH$14="Not end"),  EDATE(AD257,1),
AND($AH$14="Not end"), EDATE(AD258, 1),
AND($AH$14="End"), EOMONTH(AD258, 1)
)</f>
        <v/>
      </c>
      <c r="AE259" s="68" t="str" cm="1">
        <f t="array" ref="AE259">_xlfn.IFS(W259="", "",
AND(W259&gt;0, W259&lt;=$B$4, $C$2="İllik artım, faiz olaraq", $D$2&gt;0, $B$3="İllik"), $B$5*((1+$D$2)^(W259-1)),
AND(W259&gt;0, W259&lt;=$B$4, $C$2="İllik artım, faiz olaraq", $D$2&gt;0, $B$3="Aylıq"), $B$5*((1+$D$2)^ROUNDDOWN((W259-1)/12,0)),
AND(W259=1, $C$2="Aşağıdakı kimi dəyişir", ), $B$5,
AND(W259&gt;1, W259&lt;=$B$4, $C$2="Aşağıdakı kimi dəyişir"), IFERROR(VLOOKUP(W259, $C$4:$D$7, 2, FALSE), AE258),
AND(W259&gt;0, W259&lt;=$B$4), $B$5,
TRUE,0 )</f>
        <v/>
      </c>
      <c r="AF259" s="76" t="str">
        <f t="shared" ca="1" si="10"/>
        <v/>
      </c>
    </row>
    <row r="260" spans="1:32" x14ac:dyDescent="0.4">
      <c r="A260" s="13" t="str" cm="1">
        <f t="array" aca="1" ref="A260" ca="1">_xlfn.IFS(
AND(SUMIFS(lease_table_interest_accruals, lease_table_dates, A259)&gt;0, COUNTIFS($E$14:E259, "Interest accrual", $A$14:A259, A259)=0),  A259,
AND(SUMIFS(lease_table_payments, lease_table_dates, A259)&gt;0, COUNTIFS($E$14:E259, "Payment", $A$14:A259, A259)=0),  A259,
AND(SUMIFS(rou_table_deprs, rou_table_dates, A259)&gt;0, COUNTIFS($E$14:E259, "Depreciation", $A$14:A259, A259)=0),  A259,
TRUE,  IFERROR(INDEX(rou_table_dates,  MATCH(A259, rou_table_dates)+1, ), "")
)</f>
        <v/>
      </c>
      <c r="B260" s="1" t="str" cm="1">
        <f t="array" aca="1" ref="B260" ca="1">_xlfn.IFS(
AND(E260="Payment", A260=$B$2), $AM$14,
E260="Payment", $AM$15,
E260="Interest accrual", $AM$18,
E260="Depreciation", $AM$17,
TRUE, "")</f>
        <v/>
      </c>
      <c r="C260" s="1" t="str" cm="1">
        <f t="array" aca="1" ref="C260" ca="1">_xlfn.IFS(
E260="Payment", $AM$19,
E260="Interest accrual", $AM$15,
E260="Depreciation", $AM$16,
TRUE, "")</f>
        <v/>
      </c>
      <c r="D260" s="14" t="str" cm="1">
        <f t="array" aca="1" ref="D260" ca="1">_xlfn.IFS(
E260="Payment", _xlfn.XLOOKUP(A260, lease_table_dates, lease_table_payments, 0, 0),
E260="Interest accrual", _xlfn.XLOOKUP(A260, lease_table_dates, lease_table_interest_accruals, 0, 0),
E260="Depreciation", _xlfn.XLOOKUP(A260, rou_table_dates, rou_table_deprs, 0, 0),
TRUE, ""
)</f>
        <v/>
      </c>
      <c r="E260" s="7" t="str" cm="1">
        <f t="array" aca="1" ref="E260" ca="1">_xlfn.IFS(
AND(SUMIFS(lease_table_interest_accruals, lease_table_dates, A260)&gt;0, COUNTIFS($E$14:E259, "Interest accrual", $A$14:A259, A260)=0), "Interest accrual",
AND(SUMIFS(lease_table_payments, lease_table_dates, A260)&gt;0, COUNTIFS($E$14:E259, "Payment", $A$14:A259, A260)=0), "Payment",
AND(SUMIFS(rou_table_deprs, rou_table_dates, A260)&gt;0, COUNTIFS($E$14:E259, "Depreciation", $A$14:A259, A260)=0), "Depreciation",
TRUE,  ""
)</f>
        <v/>
      </c>
      <c r="G260" s="13" t="str" cm="1">
        <f t="array" aca="1" ref="G260" ca="1">_xlfn.IFS(
AND($B$11="Hə", $B$3="İllik"), Z260,
AND($B$11="Hə", $B$3="Aylıq"), AA260,
$B$11="Yox", X260)</f>
        <v/>
      </c>
      <c r="H260" s="14" t="str" cm="1">
        <f t="array" aca="1" ref="H260" ca="1">_xlfn.IFS( G260="", "",
TRUE, ROUND( H259+I260-J260, 2) )</f>
        <v/>
      </c>
      <c r="I260" s="14" t="str" cm="1">
        <f t="array" aca="1" ref="I260" ca="1">_xlfn.IFS(G260="", "",
G260=last_payment_date, (J260-H259),
 TRUE,  -  (H259- H259* (1+$B$6)^ (_xlfn.DAYS(G260,G259)/365) )
)</f>
        <v/>
      </c>
      <c r="J260" s="14" t="str" cm="1">
        <f t="array" aca="1" ref="J260" ca="1">_xlfn.IFS(G260="", "",
TRUE, _xlfn.XLOOKUP(G260,  payment_dates, payments,0,0)
)</f>
        <v/>
      </c>
      <c r="L260" s="2" t="str" cm="1">
        <f t="array" aca="1" ref="L260" ca="1">_xlfn.IFS(
AND($B$11="Hə", $B$3="İllik"), AC260,
AND($B$11="Hə", $B$3="Aylıq"), AD260,
$B$11="Yox", AB260)</f>
        <v/>
      </c>
      <c r="M260" s="14" t="str" cm="1">
        <f t="array" aca="1" ref="M260" ca="1">_xlfn.IFS( L260="", "",
(M259-N260)&lt;=0.5, 0,
TRUE,  M259-N260)</f>
        <v/>
      </c>
      <c r="N260" s="15" t="str" cm="1">
        <f t="array" aca="1" ref="N260" ca="1">_xlfn.IFS(
L260="", "",
TRUE, MIN(M259, ROUND($M$14/ (last_rou_date - $B$2) * (L260-L259), 2) )
)</f>
        <v/>
      </c>
      <c r="P260" s="22" t="str">
        <f t="shared" ca="1" si="9"/>
        <v/>
      </c>
      <c r="Q260" s="14" t="str" cm="1">
        <f t="array" aca="1" ref="Q260" ca="1">_xlfn.IFS(P260="","",
$B$11="Hə", _xlfn.XLOOKUP(DATE(P260, 12, 31), rou_table_dates, rou_table_nbvs,0, 0),
TRUE,  MAX(0, ROUND($M$14 - $M$14/ (last_rou_date - $B$2) * (DATE(P260,12,31) - $B$2), 2) )
)</f>
        <v/>
      </c>
      <c r="R260" s="57" t="str" cm="1">
        <f t="array" aca="1" ref="R260" ca="1">_xlfn.IFS(P260="","",
$B$11="Hə", _xlfn.XLOOKUP(DATE(P260, 12, 31), lease_table_dates, lease_table_balances,0, 0),
TRUE, IFERROR( XNPV($B$6, IF(payment_dates &gt;DATE(P260, 12, 31), payments,  0),  IF(payment_dates &gt;DATE(P260, 12, 31), payment_dates,  DATE(P260, 12, 31))    ),0)
)</f>
        <v/>
      </c>
      <c r="S260" s="14" t="str" cm="1">
        <f t="array" aca="1" ref="S260" ca="1">_xlfn.IFS(P260="","",
TRUE,  MIN( MIN(Q259, $M$14), ROUND($M$14/ (last_rou_date - $B$2) * (DATE(P260,12,31) - MAX($B$2, DATE(P260-1, 12, 31))), 2) )
)</f>
        <v/>
      </c>
      <c r="T260" s="15" t="str" cm="1">
        <f t="array" aca="1" ref="T260" ca="1">_xlfn.IFS(P260="", "",
ISTEXT(R259), R260- (H260 - SUMIFS( lease_table_payments, lease_table_years, P260) -$AG$14 ),
AND(ISNUMBER(R259), R260&lt;&gt;""),   R260- (R259 - SUMIFS( lease_table_payments, lease_table_years, P260) )
)</f>
        <v/>
      </c>
      <c r="U260" s="14"/>
      <c r="V260" s="73">
        <f t="shared" si="11"/>
        <v>247</v>
      </c>
      <c r="W260" s="74" t="str" cm="1">
        <f t="array" ref="W260">_xlfn.IFS(
OR(W259=$B$4, W259=""),"",
TRUE,W259+1
)</f>
        <v/>
      </c>
      <c r="X260" s="75" t="str" cm="1">
        <f t="array" ref="X260">_xlfn.IFS(X259="","",
W260="", "",
AND($B$3="İllik"),DATE(YEAR(X259)+1,MONTH(X259),DAY(X259) ),
AND($B$3="Aylıq", $AH$14="Not end"), EDATE(X259,1),
AND($B$3="Aylıq", $AH$14="End"), EOMONTH(X259,1)
)</f>
        <v/>
      </c>
      <c r="Y260" s="75" t="str" cm="1">
        <f t="array" aca="1" ref="Y260" ca="1">_xlfn.IFS(
AND($B$7="Dövrün əvvəlində", Y259&lt;=last_rou_date), DATE(YEAR(Y259)+1, 12, 31),
AND($B$7="Dövrün sonunda", Y259&lt;=last_payment_date), DATE(YEAR(Y259)+1, 12, 31),
TRUE, ""
)</f>
        <v/>
      </c>
      <c r="Z260" s="75" t="str" cm="1">
        <f t="array" aca="1" ref="Z260" ca="1">_xlfn.IFS(
AND($AN$14="Not year_end", Z259&gt;last_payment_date), "",
AND($AN$14="Year_end", Z259&gt;=last_payment_date), "",
AND($AN$14="Year_end"), DATE(YEAR(Z259+1), 12, 31),
AND($AN$14="Not year_end", MONTH(Z259)=12, DAY(Z259)=31), DATE(YEAR(Z258)+1, MONTH(Z258), DAY(Z258)),
AND($AN$14="Not year_end", OR(MONTH(Z259)&lt;&gt;12, DAY(Z259)&lt;&gt;31) ), DATE(YEAR(Z259), 12, 31)
)</f>
        <v/>
      </c>
      <c r="AA260" s="75" t="str" cm="1">
        <f t="array" aca="1" ref="AA260" ca="1">_xlfn.IFS(AA259="", "",
AND(AA259=last_payment_date, OR(MONTH(AA259)&lt;&gt;12, DAY(AA259)&lt;&gt;31) ), DATE(YEAR(AA259), 12, 31),
AND(MONTH(AA259)=12, DAY(AA259)=31, AA259&gt;=last_payment_date), "",
AND(MONTH(AA259)=12, DAY(AA259)&lt;&gt;31),  EOMONTH(AA259,0),
AND(MONTH(AA259)=12, DAY(AA259)=31, $AH$14="Not end"),  EDATE(AA258,1),
AND($AH$14="Not end"), EDATE(AA259, 1),
AND($AH$14="End"), EOMONTH(AA259, 1)
)</f>
        <v/>
      </c>
      <c r="AB260" s="75" t="str" cm="1">
        <f t="array" aca="1" ref="AB260" ca="1">_xlfn.IFS(AB259="","",
AND(AB259=last_rou_date), "",
AND($B$3="İllik"),DATE(YEAR(AB259)+1,MONTH(AB259),DAY(AB259) ),
AND($B$3="Aylıq", $AH$14="Not end"), EDATE(AB259,1),
AND($B$3="Aylıq", $AH$14="End"), EOMONTH(AB259,1)
)</f>
        <v/>
      </c>
      <c r="AC260" s="75" t="str" cm="1">
        <f t="array" aca="1" ref="AC260" ca="1">_xlfn.IFS(
AND($AN$14="Not year_end", AC259&gt;last_rou_date), "",
AND($AN$14="Year_end", AC259&gt;=last_rou_date), "",
AND($AN$14="Year_end"), DATE(YEAR(AC259+1), 12, 31),
AND($AN$14="Not year_end", MONTH(AC259)=12, DAY(AC259)=31), DATE(YEAR(AC258)+1, MONTH(AC258), DAY(AC258)),
AND($AN$14="Not year_end", OR(MONTH(AC259)&lt;&gt;12, DAY(AC259)&lt;&gt;31) ), DATE(YEAR(AC259), 12, 31)
)</f>
        <v/>
      </c>
      <c r="AD260" s="75" t="str" cm="1">
        <f t="array" aca="1" ref="AD260" ca="1">_xlfn.IFS(AD259="", "",
AND(AD259=last_rou_date, OR(MONTH(AD259)&lt;&gt;12, DAY(AD259)&lt;&gt;31) ), DATE(YEAR(AD259), 12, 31),
AND(MONTH(AD259)=12, DAY(AD259)=31, AD259&gt;=last_rou_date), "",
AND(MONTH(AD259)=12, DAY(AD259)&lt;&gt;31),  EOMONTH(AD259,0),
AND(MONTH(AD259)=12, DAY(AD259)=31, $AH$14="Not end"),  EDATE(AD258,1),
AND($AH$14="Not end"), EDATE(AD259, 1),
AND($AH$14="End"), EOMONTH(AD259, 1)
)</f>
        <v/>
      </c>
      <c r="AE260" s="68" t="str" cm="1">
        <f t="array" ref="AE260">_xlfn.IFS(W260="", "",
AND(W260&gt;0, W260&lt;=$B$4, $C$2="İllik artım, faiz olaraq", $D$2&gt;0, $B$3="İllik"), $B$5*((1+$D$2)^(W260-1)),
AND(W260&gt;0, W260&lt;=$B$4, $C$2="İllik artım, faiz olaraq", $D$2&gt;0, $B$3="Aylıq"), $B$5*((1+$D$2)^ROUNDDOWN((W260-1)/12,0)),
AND(W260=1, $C$2="Aşağıdakı kimi dəyişir", ), $B$5,
AND(W260&gt;1, W260&lt;=$B$4, $C$2="Aşağıdakı kimi dəyişir"), IFERROR(VLOOKUP(W260, $C$4:$D$7, 2, FALSE), AE259),
AND(W260&gt;0, W260&lt;=$B$4), $B$5,
TRUE,0 )</f>
        <v/>
      </c>
      <c r="AF260" s="76" t="str">
        <f t="shared" ca="1" si="10"/>
        <v/>
      </c>
    </row>
    <row r="261" spans="1:32" x14ac:dyDescent="0.4">
      <c r="A261" s="13" t="str" cm="1">
        <f t="array" aca="1" ref="A261" ca="1">_xlfn.IFS(
AND(SUMIFS(lease_table_interest_accruals, lease_table_dates, A260)&gt;0, COUNTIFS($E$14:E260, "Interest accrual", $A$14:A260, A260)=0),  A260,
AND(SUMIFS(lease_table_payments, lease_table_dates, A260)&gt;0, COUNTIFS($E$14:E260, "Payment", $A$14:A260, A260)=0),  A260,
AND(SUMIFS(rou_table_deprs, rou_table_dates, A260)&gt;0, COUNTIFS($E$14:E260, "Depreciation", $A$14:A260, A260)=0),  A260,
TRUE,  IFERROR(INDEX(rou_table_dates,  MATCH(A260, rou_table_dates)+1, ), "")
)</f>
        <v/>
      </c>
      <c r="B261" s="1" t="str" cm="1">
        <f t="array" aca="1" ref="B261" ca="1">_xlfn.IFS(
AND(E261="Payment", A261=$B$2), $AM$14,
E261="Payment", $AM$15,
E261="Interest accrual", $AM$18,
E261="Depreciation", $AM$17,
TRUE, "")</f>
        <v/>
      </c>
      <c r="C261" s="1" t="str" cm="1">
        <f t="array" aca="1" ref="C261" ca="1">_xlfn.IFS(
E261="Payment", $AM$19,
E261="Interest accrual", $AM$15,
E261="Depreciation", $AM$16,
TRUE, "")</f>
        <v/>
      </c>
      <c r="D261" s="14" t="str" cm="1">
        <f t="array" aca="1" ref="D261" ca="1">_xlfn.IFS(
E261="Payment", _xlfn.XLOOKUP(A261, lease_table_dates, lease_table_payments, 0, 0),
E261="Interest accrual", _xlfn.XLOOKUP(A261, lease_table_dates, lease_table_interest_accruals, 0, 0),
E261="Depreciation", _xlfn.XLOOKUP(A261, rou_table_dates, rou_table_deprs, 0, 0),
TRUE, ""
)</f>
        <v/>
      </c>
      <c r="E261" s="7" t="str" cm="1">
        <f t="array" aca="1" ref="E261" ca="1">_xlfn.IFS(
AND(SUMIFS(lease_table_interest_accruals, lease_table_dates, A261)&gt;0, COUNTIFS($E$14:E260, "Interest accrual", $A$14:A260, A261)=0), "Interest accrual",
AND(SUMIFS(lease_table_payments, lease_table_dates, A261)&gt;0, COUNTIFS($E$14:E260, "Payment", $A$14:A260, A261)=0), "Payment",
AND(SUMIFS(rou_table_deprs, rou_table_dates, A261)&gt;0, COUNTIFS($E$14:E260, "Depreciation", $A$14:A260, A261)=0), "Depreciation",
TRUE,  ""
)</f>
        <v/>
      </c>
      <c r="G261" s="13" t="str" cm="1">
        <f t="array" aca="1" ref="G261" ca="1">_xlfn.IFS(
AND($B$11="Hə", $B$3="İllik"), Z261,
AND($B$11="Hə", $B$3="Aylıq"), AA261,
$B$11="Yox", X261)</f>
        <v/>
      </c>
      <c r="H261" s="14" t="str" cm="1">
        <f t="array" aca="1" ref="H261" ca="1">_xlfn.IFS( G261="", "",
TRUE, ROUND( H260+I261-J261, 2) )</f>
        <v/>
      </c>
      <c r="I261" s="14" t="str" cm="1">
        <f t="array" aca="1" ref="I261" ca="1">_xlfn.IFS(G261="", "",
G261=last_payment_date, (J261-H260),
 TRUE,  -  (H260- H260* (1+$B$6)^ (_xlfn.DAYS(G261,G260)/365) )
)</f>
        <v/>
      </c>
      <c r="J261" s="14" t="str" cm="1">
        <f t="array" aca="1" ref="J261" ca="1">_xlfn.IFS(G261="", "",
TRUE, _xlfn.XLOOKUP(G261,  payment_dates, payments,0,0)
)</f>
        <v/>
      </c>
      <c r="L261" s="2" t="str" cm="1">
        <f t="array" aca="1" ref="L261" ca="1">_xlfn.IFS(
AND($B$11="Hə", $B$3="İllik"), AC261,
AND($B$11="Hə", $B$3="Aylıq"), AD261,
$B$11="Yox", AB261)</f>
        <v/>
      </c>
      <c r="M261" s="14" t="str" cm="1">
        <f t="array" aca="1" ref="M261" ca="1">_xlfn.IFS( L261="", "",
(M260-N261)&lt;=0.5, 0,
TRUE,  M260-N261)</f>
        <v/>
      </c>
      <c r="N261" s="15" t="str" cm="1">
        <f t="array" aca="1" ref="N261" ca="1">_xlfn.IFS(
L261="", "",
TRUE, MIN(M260, ROUND($M$14/ (last_rou_date - $B$2) * (L261-L260), 2) )
)</f>
        <v/>
      </c>
      <c r="P261" s="22" t="str">
        <f t="shared" ca="1" si="9"/>
        <v/>
      </c>
      <c r="Q261" s="14" t="str" cm="1">
        <f t="array" aca="1" ref="Q261" ca="1">_xlfn.IFS(P261="","",
$B$11="Hə", _xlfn.XLOOKUP(DATE(P261, 12, 31), rou_table_dates, rou_table_nbvs,0, 0),
TRUE,  MAX(0, ROUND($M$14 - $M$14/ (last_rou_date - $B$2) * (DATE(P261,12,31) - $B$2), 2) )
)</f>
        <v/>
      </c>
      <c r="R261" s="57" t="str" cm="1">
        <f t="array" aca="1" ref="R261" ca="1">_xlfn.IFS(P261="","",
$B$11="Hə", _xlfn.XLOOKUP(DATE(P261, 12, 31), lease_table_dates, lease_table_balances,0, 0),
TRUE, IFERROR( XNPV($B$6, IF(payment_dates &gt;DATE(P261, 12, 31), payments,  0),  IF(payment_dates &gt;DATE(P261, 12, 31), payment_dates,  DATE(P261, 12, 31))    ),0)
)</f>
        <v/>
      </c>
      <c r="S261" s="14" t="str" cm="1">
        <f t="array" aca="1" ref="S261" ca="1">_xlfn.IFS(P261="","",
TRUE,  MIN( MIN(Q260, $M$14), ROUND($M$14/ (last_rou_date - $B$2) * (DATE(P261,12,31) - MAX($B$2, DATE(P261-1, 12, 31))), 2) )
)</f>
        <v/>
      </c>
      <c r="T261" s="15" t="str" cm="1">
        <f t="array" aca="1" ref="T261" ca="1">_xlfn.IFS(P261="", "",
ISTEXT(R260), R261- (H261 - SUMIFS( lease_table_payments, lease_table_years, P261) -$AG$14 ),
AND(ISNUMBER(R260), R261&lt;&gt;""),   R261- (R260 - SUMIFS( lease_table_payments, lease_table_years, P261) )
)</f>
        <v/>
      </c>
      <c r="U261" s="14"/>
      <c r="V261" s="73">
        <f t="shared" si="11"/>
        <v>248</v>
      </c>
      <c r="W261" s="74" t="str" cm="1">
        <f t="array" ref="W261">_xlfn.IFS(
OR(W260=$B$4, W260=""),"",
TRUE,W260+1
)</f>
        <v/>
      </c>
      <c r="X261" s="75" t="str" cm="1">
        <f t="array" ref="X261">_xlfn.IFS(X260="","",
W261="", "",
AND($B$3="İllik"),DATE(YEAR(X260)+1,MONTH(X260),DAY(X260) ),
AND($B$3="Aylıq", $AH$14="Not end"), EDATE(X260,1),
AND($B$3="Aylıq", $AH$14="End"), EOMONTH(X260,1)
)</f>
        <v/>
      </c>
      <c r="Y261" s="75" t="str" cm="1">
        <f t="array" aca="1" ref="Y261" ca="1">_xlfn.IFS(
AND($B$7="Dövrün əvvəlində", Y260&lt;=last_rou_date), DATE(YEAR(Y260)+1, 12, 31),
AND($B$7="Dövrün sonunda", Y260&lt;=last_payment_date), DATE(YEAR(Y260)+1, 12, 31),
TRUE, ""
)</f>
        <v/>
      </c>
      <c r="Z261" s="75" t="str" cm="1">
        <f t="array" aca="1" ref="Z261" ca="1">_xlfn.IFS(
AND($AN$14="Not year_end", Z260&gt;last_payment_date), "",
AND($AN$14="Year_end", Z260&gt;=last_payment_date), "",
AND($AN$14="Year_end"), DATE(YEAR(Z260+1), 12, 31),
AND($AN$14="Not year_end", MONTH(Z260)=12, DAY(Z260)=31), DATE(YEAR(Z259)+1, MONTH(Z259), DAY(Z259)),
AND($AN$14="Not year_end", OR(MONTH(Z260)&lt;&gt;12, DAY(Z260)&lt;&gt;31) ), DATE(YEAR(Z260), 12, 31)
)</f>
        <v/>
      </c>
      <c r="AA261" s="75" t="str" cm="1">
        <f t="array" aca="1" ref="AA261" ca="1">_xlfn.IFS(AA260="", "",
AND(AA260=last_payment_date, OR(MONTH(AA260)&lt;&gt;12, DAY(AA260)&lt;&gt;31) ), DATE(YEAR(AA260), 12, 31),
AND(MONTH(AA260)=12, DAY(AA260)=31, AA260&gt;=last_payment_date), "",
AND(MONTH(AA260)=12, DAY(AA260)&lt;&gt;31),  EOMONTH(AA260,0),
AND(MONTH(AA260)=12, DAY(AA260)=31, $AH$14="Not end"),  EDATE(AA259,1),
AND($AH$14="Not end"), EDATE(AA260, 1),
AND($AH$14="End"), EOMONTH(AA260, 1)
)</f>
        <v/>
      </c>
      <c r="AB261" s="75" t="str" cm="1">
        <f t="array" aca="1" ref="AB261" ca="1">_xlfn.IFS(AB260="","",
AND(AB260=last_rou_date), "",
AND($B$3="İllik"),DATE(YEAR(AB260)+1,MONTH(AB260),DAY(AB260) ),
AND($B$3="Aylıq", $AH$14="Not end"), EDATE(AB260,1),
AND($B$3="Aylıq", $AH$14="End"), EOMONTH(AB260,1)
)</f>
        <v/>
      </c>
      <c r="AC261" s="75" t="str" cm="1">
        <f t="array" aca="1" ref="AC261" ca="1">_xlfn.IFS(
AND($AN$14="Not year_end", AC260&gt;last_rou_date), "",
AND($AN$14="Year_end", AC260&gt;=last_rou_date), "",
AND($AN$14="Year_end"), DATE(YEAR(AC260+1), 12, 31),
AND($AN$14="Not year_end", MONTH(AC260)=12, DAY(AC260)=31), DATE(YEAR(AC259)+1, MONTH(AC259), DAY(AC259)),
AND($AN$14="Not year_end", OR(MONTH(AC260)&lt;&gt;12, DAY(AC260)&lt;&gt;31) ), DATE(YEAR(AC260), 12, 31)
)</f>
        <v/>
      </c>
      <c r="AD261" s="75" t="str" cm="1">
        <f t="array" aca="1" ref="AD261" ca="1">_xlfn.IFS(AD260="", "",
AND(AD260=last_rou_date, OR(MONTH(AD260)&lt;&gt;12, DAY(AD260)&lt;&gt;31) ), DATE(YEAR(AD260), 12, 31),
AND(MONTH(AD260)=12, DAY(AD260)=31, AD260&gt;=last_rou_date), "",
AND(MONTH(AD260)=12, DAY(AD260)&lt;&gt;31),  EOMONTH(AD260,0),
AND(MONTH(AD260)=12, DAY(AD260)=31, $AH$14="Not end"),  EDATE(AD259,1),
AND($AH$14="Not end"), EDATE(AD260, 1),
AND($AH$14="End"), EOMONTH(AD260, 1)
)</f>
        <v/>
      </c>
      <c r="AE261" s="68" t="str" cm="1">
        <f t="array" ref="AE261">_xlfn.IFS(W261="", "",
AND(W261&gt;0, W261&lt;=$B$4, $C$2="İllik artım, faiz olaraq", $D$2&gt;0, $B$3="İllik"), $B$5*((1+$D$2)^(W261-1)),
AND(W261&gt;0, W261&lt;=$B$4, $C$2="İllik artım, faiz olaraq", $D$2&gt;0, $B$3="Aylıq"), $B$5*((1+$D$2)^ROUNDDOWN((W261-1)/12,0)),
AND(W261=1, $C$2="Aşağıdakı kimi dəyişir", ), $B$5,
AND(W261&gt;1, W261&lt;=$B$4, $C$2="Aşağıdakı kimi dəyişir"), IFERROR(VLOOKUP(W261, $C$4:$D$7, 2, FALSE), AE260),
AND(W261&gt;0, W261&lt;=$B$4), $B$5,
TRUE,0 )</f>
        <v/>
      </c>
      <c r="AF261" s="76" t="str">
        <f t="shared" ca="1" si="10"/>
        <v/>
      </c>
    </row>
    <row r="262" spans="1:32" x14ac:dyDescent="0.4">
      <c r="A262" s="13" t="str" cm="1">
        <f t="array" aca="1" ref="A262" ca="1">_xlfn.IFS(
AND(SUMIFS(lease_table_interest_accruals, lease_table_dates, A261)&gt;0, COUNTIFS($E$14:E261, "Interest accrual", $A$14:A261, A261)=0),  A261,
AND(SUMIFS(lease_table_payments, lease_table_dates, A261)&gt;0, COUNTIFS($E$14:E261, "Payment", $A$14:A261, A261)=0),  A261,
AND(SUMIFS(rou_table_deprs, rou_table_dates, A261)&gt;0, COUNTIFS($E$14:E261, "Depreciation", $A$14:A261, A261)=0),  A261,
TRUE,  IFERROR(INDEX(rou_table_dates,  MATCH(A261, rou_table_dates)+1, ), "")
)</f>
        <v/>
      </c>
      <c r="B262" s="1" t="str" cm="1">
        <f t="array" aca="1" ref="B262" ca="1">_xlfn.IFS(
AND(E262="Payment", A262=$B$2), $AM$14,
E262="Payment", $AM$15,
E262="Interest accrual", $AM$18,
E262="Depreciation", $AM$17,
TRUE, "")</f>
        <v/>
      </c>
      <c r="C262" s="1" t="str" cm="1">
        <f t="array" aca="1" ref="C262" ca="1">_xlfn.IFS(
E262="Payment", $AM$19,
E262="Interest accrual", $AM$15,
E262="Depreciation", $AM$16,
TRUE, "")</f>
        <v/>
      </c>
      <c r="D262" s="14" t="str" cm="1">
        <f t="array" aca="1" ref="D262" ca="1">_xlfn.IFS(
E262="Payment", _xlfn.XLOOKUP(A262, lease_table_dates, lease_table_payments, 0, 0),
E262="Interest accrual", _xlfn.XLOOKUP(A262, lease_table_dates, lease_table_interest_accruals, 0, 0),
E262="Depreciation", _xlfn.XLOOKUP(A262, rou_table_dates, rou_table_deprs, 0, 0),
TRUE, ""
)</f>
        <v/>
      </c>
      <c r="E262" s="7" t="str" cm="1">
        <f t="array" aca="1" ref="E262" ca="1">_xlfn.IFS(
AND(SUMIFS(lease_table_interest_accruals, lease_table_dates, A262)&gt;0, COUNTIFS($E$14:E261, "Interest accrual", $A$14:A261, A262)=0), "Interest accrual",
AND(SUMIFS(lease_table_payments, lease_table_dates, A262)&gt;0, COUNTIFS($E$14:E261, "Payment", $A$14:A261, A262)=0), "Payment",
AND(SUMIFS(rou_table_deprs, rou_table_dates, A262)&gt;0, COUNTIFS($E$14:E261, "Depreciation", $A$14:A261, A262)=0), "Depreciation",
TRUE,  ""
)</f>
        <v/>
      </c>
      <c r="G262" s="13" t="str" cm="1">
        <f t="array" aca="1" ref="G262" ca="1">_xlfn.IFS(
AND($B$11="Hə", $B$3="İllik"), Z262,
AND($B$11="Hə", $B$3="Aylıq"), AA262,
$B$11="Yox", X262)</f>
        <v/>
      </c>
      <c r="H262" s="14" t="str" cm="1">
        <f t="array" aca="1" ref="H262" ca="1">_xlfn.IFS( G262="", "",
TRUE, ROUND( H261+I262-J262, 2) )</f>
        <v/>
      </c>
      <c r="I262" s="14" t="str" cm="1">
        <f t="array" aca="1" ref="I262" ca="1">_xlfn.IFS(G262="", "",
G262=last_payment_date, (J262-H261),
 TRUE,  -  (H261- H261* (1+$B$6)^ (_xlfn.DAYS(G262,G261)/365) )
)</f>
        <v/>
      </c>
      <c r="J262" s="14" t="str" cm="1">
        <f t="array" aca="1" ref="J262" ca="1">_xlfn.IFS(G262="", "",
TRUE, _xlfn.XLOOKUP(G262,  payment_dates, payments,0,0)
)</f>
        <v/>
      </c>
      <c r="L262" s="2" t="str" cm="1">
        <f t="array" aca="1" ref="L262" ca="1">_xlfn.IFS(
AND($B$11="Hə", $B$3="İllik"), AC262,
AND($B$11="Hə", $B$3="Aylıq"), AD262,
$B$11="Yox", AB262)</f>
        <v/>
      </c>
      <c r="M262" s="14" t="str" cm="1">
        <f t="array" aca="1" ref="M262" ca="1">_xlfn.IFS( L262="", "",
(M261-N262)&lt;=0.5, 0,
TRUE,  M261-N262)</f>
        <v/>
      </c>
      <c r="N262" s="15" t="str" cm="1">
        <f t="array" aca="1" ref="N262" ca="1">_xlfn.IFS(
L262="", "",
TRUE, MIN(M261, ROUND($M$14/ (last_rou_date - $B$2) * (L262-L261), 2) )
)</f>
        <v/>
      </c>
      <c r="P262" s="22" t="str">
        <f t="shared" ca="1" si="9"/>
        <v/>
      </c>
      <c r="Q262" s="14" t="str" cm="1">
        <f t="array" aca="1" ref="Q262" ca="1">_xlfn.IFS(P262="","",
$B$11="Hə", _xlfn.XLOOKUP(DATE(P262, 12, 31), rou_table_dates, rou_table_nbvs,0, 0),
TRUE,  MAX(0, ROUND($M$14 - $M$14/ (last_rou_date - $B$2) * (DATE(P262,12,31) - $B$2), 2) )
)</f>
        <v/>
      </c>
      <c r="R262" s="57" t="str" cm="1">
        <f t="array" aca="1" ref="R262" ca="1">_xlfn.IFS(P262="","",
$B$11="Hə", _xlfn.XLOOKUP(DATE(P262, 12, 31), lease_table_dates, lease_table_balances,0, 0),
TRUE, IFERROR( XNPV($B$6, IF(payment_dates &gt;DATE(P262, 12, 31), payments,  0),  IF(payment_dates &gt;DATE(P262, 12, 31), payment_dates,  DATE(P262, 12, 31))    ),0)
)</f>
        <v/>
      </c>
      <c r="S262" s="14" t="str" cm="1">
        <f t="array" aca="1" ref="S262" ca="1">_xlfn.IFS(P262="","",
TRUE,  MIN( MIN(Q261, $M$14), ROUND($M$14/ (last_rou_date - $B$2) * (DATE(P262,12,31) - MAX($B$2, DATE(P262-1, 12, 31))), 2) )
)</f>
        <v/>
      </c>
      <c r="T262" s="15" t="str" cm="1">
        <f t="array" aca="1" ref="T262" ca="1">_xlfn.IFS(P262="", "",
ISTEXT(R261), R262- (H262 - SUMIFS( lease_table_payments, lease_table_years, P262) -$AG$14 ),
AND(ISNUMBER(R261), R262&lt;&gt;""),   R262- (R261 - SUMIFS( lease_table_payments, lease_table_years, P262) )
)</f>
        <v/>
      </c>
      <c r="U262" s="14"/>
      <c r="V262" s="73">
        <f t="shared" si="11"/>
        <v>249</v>
      </c>
      <c r="W262" s="74" t="str" cm="1">
        <f t="array" ref="W262">_xlfn.IFS(
OR(W261=$B$4, W261=""),"",
TRUE,W261+1
)</f>
        <v/>
      </c>
      <c r="X262" s="75" t="str" cm="1">
        <f t="array" ref="X262">_xlfn.IFS(X261="","",
W262="", "",
AND($B$3="İllik"),DATE(YEAR(X261)+1,MONTH(X261),DAY(X261) ),
AND($B$3="Aylıq", $AH$14="Not end"), EDATE(X261,1),
AND($B$3="Aylıq", $AH$14="End"), EOMONTH(X261,1)
)</f>
        <v/>
      </c>
      <c r="Y262" s="75" t="str" cm="1">
        <f t="array" aca="1" ref="Y262" ca="1">_xlfn.IFS(
AND($B$7="Dövrün əvvəlində", Y261&lt;=last_rou_date), DATE(YEAR(Y261)+1, 12, 31),
AND($B$7="Dövrün sonunda", Y261&lt;=last_payment_date), DATE(YEAR(Y261)+1, 12, 31),
TRUE, ""
)</f>
        <v/>
      </c>
      <c r="Z262" s="75" t="str" cm="1">
        <f t="array" aca="1" ref="Z262" ca="1">_xlfn.IFS(
AND($AN$14="Not year_end", Z261&gt;last_payment_date), "",
AND($AN$14="Year_end", Z261&gt;=last_payment_date), "",
AND($AN$14="Year_end"), DATE(YEAR(Z261+1), 12, 31),
AND($AN$14="Not year_end", MONTH(Z261)=12, DAY(Z261)=31), DATE(YEAR(Z260)+1, MONTH(Z260), DAY(Z260)),
AND($AN$14="Not year_end", OR(MONTH(Z261)&lt;&gt;12, DAY(Z261)&lt;&gt;31) ), DATE(YEAR(Z261), 12, 31)
)</f>
        <v/>
      </c>
      <c r="AA262" s="75" t="str" cm="1">
        <f t="array" aca="1" ref="AA262" ca="1">_xlfn.IFS(AA261="", "",
AND(AA261=last_payment_date, OR(MONTH(AA261)&lt;&gt;12, DAY(AA261)&lt;&gt;31) ), DATE(YEAR(AA261), 12, 31),
AND(MONTH(AA261)=12, DAY(AA261)=31, AA261&gt;=last_payment_date), "",
AND(MONTH(AA261)=12, DAY(AA261)&lt;&gt;31),  EOMONTH(AA261,0),
AND(MONTH(AA261)=12, DAY(AA261)=31, $AH$14="Not end"),  EDATE(AA260,1),
AND($AH$14="Not end"), EDATE(AA261, 1),
AND($AH$14="End"), EOMONTH(AA261, 1)
)</f>
        <v/>
      </c>
      <c r="AB262" s="75" t="str" cm="1">
        <f t="array" aca="1" ref="AB262" ca="1">_xlfn.IFS(AB261="","",
AND(AB261=last_rou_date), "",
AND($B$3="İllik"),DATE(YEAR(AB261)+1,MONTH(AB261),DAY(AB261) ),
AND($B$3="Aylıq", $AH$14="Not end"), EDATE(AB261,1),
AND($B$3="Aylıq", $AH$14="End"), EOMONTH(AB261,1)
)</f>
        <v/>
      </c>
      <c r="AC262" s="75" t="str" cm="1">
        <f t="array" aca="1" ref="AC262" ca="1">_xlfn.IFS(
AND($AN$14="Not year_end", AC261&gt;last_rou_date), "",
AND($AN$14="Year_end", AC261&gt;=last_rou_date), "",
AND($AN$14="Year_end"), DATE(YEAR(AC261+1), 12, 31),
AND($AN$14="Not year_end", MONTH(AC261)=12, DAY(AC261)=31), DATE(YEAR(AC260)+1, MONTH(AC260), DAY(AC260)),
AND($AN$14="Not year_end", OR(MONTH(AC261)&lt;&gt;12, DAY(AC261)&lt;&gt;31) ), DATE(YEAR(AC261), 12, 31)
)</f>
        <v/>
      </c>
      <c r="AD262" s="75" t="str" cm="1">
        <f t="array" aca="1" ref="AD262" ca="1">_xlfn.IFS(AD261="", "",
AND(AD261=last_rou_date, OR(MONTH(AD261)&lt;&gt;12, DAY(AD261)&lt;&gt;31) ), DATE(YEAR(AD261), 12, 31),
AND(MONTH(AD261)=12, DAY(AD261)=31, AD261&gt;=last_rou_date), "",
AND(MONTH(AD261)=12, DAY(AD261)&lt;&gt;31),  EOMONTH(AD261,0),
AND(MONTH(AD261)=12, DAY(AD261)=31, $AH$14="Not end"),  EDATE(AD260,1),
AND($AH$14="Not end"), EDATE(AD261, 1),
AND($AH$14="End"), EOMONTH(AD261, 1)
)</f>
        <v/>
      </c>
      <c r="AE262" s="68" t="str" cm="1">
        <f t="array" ref="AE262">_xlfn.IFS(W262="", "",
AND(W262&gt;0, W262&lt;=$B$4, $C$2="İllik artım, faiz olaraq", $D$2&gt;0, $B$3="İllik"), $B$5*((1+$D$2)^(W262-1)),
AND(W262&gt;0, W262&lt;=$B$4, $C$2="İllik artım, faiz olaraq", $D$2&gt;0, $B$3="Aylıq"), $B$5*((1+$D$2)^ROUNDDOWN((W262-1)/12,0)),
AND(W262=1, $C$2="Aşağıdakı kimi dəyişir", ), $B$5,
AND(W262&gt;1, W262&lt;=$B$4, $C$2="Aşağıdakı kimi dəyişir"), IFERROR(VLOOKUP(W262, $C$4:$D$7, 2, FALSE), AE261),
AND(W262&gt;0, W262&lt;=$B$4), $B$5,
TRUE,0 )</f>
        <v/>
      </c>
      <c r="AF262" s="76" t="str">
        <f t="shared" ca="1" si="10"/>
        <v/>
      </c>
    </row>
    <row r="263" spans="1:32" x14ac:dyDescent="0.4">
      <c r="A263" s="13" t="str" cm="1">
        <f t="array" aca="1" ref="A263" ca="1">_xlfn.IFS(
AND(SUMIFS(lease_table_interest_accruals, lease_table_dates, A262)&gt;0, COUNTIFS($E$14:E262, "Interest accrual", $A$14:A262, A262)=0),  A262,
AND(SUMIFS(lease_table_payments, lease_table_dates, A262)&gt;0, COUNTIFS($E$14:E262, "Payment", $A$14:A262, A262)=0),  A262,
AND(SUMIFS(rou_table_deprs, rou_table_dates, A262)&gt;0, COUNTIFS($E$14:E262, "Depreciation", $A$14:A262, A262)=0),  A262,
TRUE,  IFERROR(INDEX(rou_table_dates,  MATCH(A262, rou_table_dates)+1, ), "")
)</f>
        <v/>
      </c>
      <c r="B263" s="1" t="str" cm="1">
        <f t="array" aca="1" ref="B263" ca="1">_xlfn.IFS(
AND(E263="Payment", A263=$B$2), $AM$14,
E263="Payment", $AM$15,
E263="Interest accrual", $AM$18,
E263="Depreciation", $AM$17,
TRUE, "")</f>
        <v/>
      </c>
      <c r="C263" s="1" t="str" cm="1">
        <f t="array" aca="1" ref="C263" ca="1">_xlfn.IFS(
E263="Payment", $AM$19,
E263="Interest accrual", $AM$15,
E263="Depreciation", $AM$16,
TRUE, "")</f>
        <v/>
      </c>
      <c r="D263" s="14" t="str" cm="1">
        <f t="array" aca="1" ref="D263" ca="1">_xlfn.IFS(
E263="Payment", _xlfn.XLOOKUP(A263, lease_table_dates, lease_table_payments, 0, 0),
E263="Interest accrual", _xlfn.XLOOKUP(A263, lease_table_dates, lease_table_interest_accruals, 0, 0),
E263="Depreciation", _xlfn.XLOOKUP(A263, rou_table_dates, rou_table_deprs, 0, 0),
TRUE, ""
)</f>
        <v/>
      </c>
      <c r="E263" s="7" t="str" cm="1">
        <f t="array" aca="1" ref="E263" ca="1">_xlfn.IFS(
AND(SUMIFS(lease_table_interest_accruals, lease_table_dates, A263)&gt;0, COUNTIFS($E$14:E262, "Interest accrual", $A$14:A262, A263)=0), "Interest accrual",
AND(SUMIFS(lease_table_payments, lease_table_dates, A263)&gt;0, COUNTIFS($E$14:E262, "Payment", $A$14:A262, A263)=0), "Payment",
AND(SUMIFS(rou_table_deprs, rou_table_dates, A263)&gt;0, COUNTIFS($E$14:E262, "Depreciation", $A$14:A262, A263)=0), "Depreciation",
TRUE,  ""
)</f>
        <v/>
      </c>
      <c r="G263" s="13" t="str" cm="1">
        <f t="array" aca="1" ref="G263" ca="1">_xlfn.IFS(
AND($B$11="Hə", $B$3="İllik"), Z263,
AND($B$11="Hə", $B$3="Aylıq"), AA263,
$B$11="Yox", X263)</f>
        <v/>
      </c>
      <c r="H263" s="14" t="str" cm="1">
        <f t="array" aca="1" ref="H263" ca="1">_xlfn.IFS( G263="", "",
TRUE, ROUND( H262+I263-J263, 2) )</f>
        <v/>
      </c>
      <c r="I263" s="14" t="str" cm="1">
        <f t="array" aca="1" ref="I263" ca="1">_xlfn.IFS(G263="", "",
G263=last_payment_date, (J263-H262),
 TRUE,  -  (H262- H262* (1+$B$6)^ (_xlfn.DAYS(G263,G262)/365) )
)</f>
        <v/>
      </c>
      <c r="J263" s="14" t="str" cm="1">
        <f t="array" aca="1" ref="J263" ca="1">_xlfn.IFS(G263="", "",
TRUE, _xlfn.XLOOKUP(G263,  payment_dates, payments,0,0)
)</f>
        <v/>
      </c>
      <c r="L263" s="2" t="str" cm="1">
        <f t="array" aca="1" ref="L263" ca="1">_xlfn.IFS(
AND($B$11="Hə", $B$3="İllik"), AC263,
AND($B$11="Hə", $B$3="Aylıq"), AD263,
$B$11="Yox", AB263)</f>
        <v/>
      </c>
      <c r="M263" s="14" t="str" cm="1">
        <f t="array" aca="1" ref="M263" ca="1">_xlfn.IFS( L263="", "",
(M262-N263)&lt;=0.5, 0,
TRUE,  M262-N263)</f>
        <v/>
      </c>
      <c r="N263" s="15" t="str" cm="1">
        <f t="array" aca="1" ref="N263" ca="1">_xlfn.IFS(
L263="", "",
TRUE, MIN(M262, ROUND($M$14/ (last_rou_date - $B$2) * (L263-L262), 2) )
)</f>
        <v/>
      </c>
      <c r="P263" s="22" t="str">
        <f t="shared" ca="1" si="9"/>
        <v/>
      </c>
      <c r="Q263" s="14" t="str" cm="1">
        <f t="array" aca="1" ref="Q263" ca="1">_xlfn.IFS(P263="","",
$B$11="Hə", _xlfn.XLOOKUP(DATE(P263, 12, 31), rou_table_dates, rou_table_nbvs,0, 0),
TRUE,  MAX(0, ROUND($M$14 - $M$14/ (last_rou_date - $B$2) * (DATE(P263,12,31) - $B$2), 2) )
)</f>
        <v/>
      </c>
      <c r="R263" s="57" t="str" cm="1">
        <f t="array" aca="1" ref="R263" ca="1">_xlfn.IFS(P263="","",
$B$11="Hə", _xlfn.XLOOKUP(DATE(P263, 12, 31), lease_table_dates, lease_table_balances,0, 0),
TRUE, IFERROR( XNPV($B$6, IF(payment_dates &gt;DATE(P263, 12, 31), payments,  0),  IF(payment_dates &gt;DATE(P263, 12, 31), payment_dates,  DATE(P263, 12, 31))    ),0)
)</f>
        <v/>
      </c>
      <c r="S263" s="14" t="str" cm="1">
        <f t="array" aca="1" ref="S263" ca="1">_xlfn.IFS(P263="","",
TRUE,  MIN( MIN(Q262, $M$14), ROUND($M$14/ (last_rou_date - $B$2) * (DATE(P263,12,31) - MAX($B$2, DATE(P263-1, 12, 31))), 2) )
)</f>
        <v/>
      </c>
      <c r="T263" s="15" t="str" cm="1">
        <f t="array" aca="1" ref="T263" ca="1">_xlfn.IFS(P263="", "",
ISTEXT(R262), R263- (H263 - SUMIFS( lease_table_payments, lease_table_years, P263) -$AG$14 ),
AND(ISNUMBER(R262), R263&lt;&gt;""),   R263- (R262 - SUMIFS( lease_table_payments, lease_table_years, P263) )
)</f>
        <v/>
      </c>
      <c r="U263" s="14"/>
      <c r="V263" s="73">
        <f t="shared" si="11"/>
        <v>250</v>
      </c>
      <c r="W263" s="74" t="str" cm="1">
        <f t="array" ref="W263">_xlfn.IFS(
OR(W262=$B$4, W262=""),"",
TRUE,W262+1
)</f>
        <v/>
      </c>
      <c r="X263" s="75" t="str" cm="1">
        <f t="array" ref="X263">_xlfn.IFS(X262="","",
W263="", "",
AND($B$3="İllik"),DATE(YEAR(X262)+1,MONTH(X262),DAY(X262) ),
AND($B$3="Aylıq", $AH$14="Not end"), EDATE(X262,1),
AND($B$3="Aylıq", $AH$14="End"), EOMONTH(X262,1)
)</f>
        <v/>
      </c>
      <c r="Y263" s="75" t="str" cm="1">
        <f t="array" aca="1" ref="Y263" ca="1">_xlfn.IFS(
AND($B$7="Dövrün əvvəlində", Y262&lt;=last_rou_date), DATE(YEAR(Y262)+1, 12, 31),
AND($B$7="Dövrün sonunda", Y262&lt;=last_payment_date), DATE(YEAR(Y262)+1, 12, 31),
TRUE, ""
)</f>
        <v/>
      </c>
      <c r="Z263" s="75" t="str" cm="1">
        <f t="array" aca="1" ref="Z263" ca="1">_xlfn.IFS(
AND($AN$14="Not year_end", Z262&gt;last_payment_date), "",
AND($AN$14="Year_end", Z262&gt;=last_payment_date), "",
AND($AN$14="Year_end"), DATE(YEAR(Z262+1), 12, 31),
AND($AN$14="Not year_end", MONTH(Z262)=12, DAY(Z262)=31), DATE(YEAR(Z261)+1, MONTH(Z261), DAY(Z261)),
AND($AN$14="Not year_end", OR(MONTH(Z262)&lt;&gt;12, DAY(Z262)&lt;&gt;31) ), DATE(YEAR(Z262), 12, 31)
)</f>
        <v/>
      </c>
      <c r="AA263" s="75" t="str" cm="1">
        <f t="array" aca="1" ref="AA263" ca="1">_xlfn.IFS(AA262="", "",
AND(AA262=last_payment_date, OR(MONTH(AA262)&lt;&gt;12, DAY(AA262)&lt;&gt;31) ), DATE(YEAR(AA262), 12, 31),
AND(MONTH(AA262)=12, DAY(AA262)=31, AA262&gt;=last_payment_date), "",
AND(MONTH(AA262)=12, DAY(AA262)&lt;&gt;31),  EOMONTH(AA262,0),
AND(MONTH(AA262)=12, DAY(AA262)=31, $AH$14="Not end"),  EDATE(AA261,1),
AND($AH$14="Not end"), EDATE(AA262, 1),
AND($AH$14="End"), EOMONTH(AA262, 1)
)</f>
        <v/>
      </c>
      <c r="AB263" s="75" t="str" cm="1">
        <f t="array" aca="1" ref="AB263" ca="1">_xlfn.IFS(AB262="","",
AND(AB262=last_rou_date), "",
AND($B$3="İllik"),DATE(YEAR(AB262)+1,MONTH(AB262),DAY(AB262) ),
AND($B$3="Aylıq", $AH$14="Not end"), EDATE(AB262,1),
AND($B$3="Aylıq", $AH$14="End"), EOMONTH(AB262,1)
)</f>
        <v/>
      </c>
      <c r="AC263" s="75" t="str" cm="1">
        <f t="array" aca="1" ref="AC263" ca="1">_xlfn.IFS(
AND($AN$14="Not year_end", AC262&gt;last_rou_date), "",
AND($AN$14="Year_end", AC262&gt;=last_rou_date), "",
AND($AN$14="Year_end"), DATE(YEAR(AC262+1), 12, 31),
AND($AN$14="Not year_end", MONTH(AC262)=12, DAY(AC262)=31), DATE(YEAR(AC261)+1, MONTH(AC261), DAY(AC261)),
AND($AN$14="Not year_end", OR(MONTH(AC262)&lt;&gt;12, DAY(AC262)&lt;&gt;31) ), DATE(YEAR(AC262), 12, 31)
)</f>
        <v/>
      </c>
      <c r="AD263" s="75" t="str" cm="1">
        <f t="array" aca="1" ref="AD263" ca="1">_xlfn.IFS(AD262="", "",
AND(AD262=last_rou_date, OR(MONTH(AD262)&lt;&gt;12, DAY(AD262)&lt;&gt;31) ), DATE(YEAR(AD262), 12, 31),
AND(MONTH(AD262)=12, DAY(AD262)=31, AD262&gt;=last_rou_date), "",
AND(MONTH(AD262)=12, DAY(AD262)&lt;&gt;31),  EOMONTH(AD262,0),
AND(MONTH(AD262)=12, DAY(AD262)=31, $AH$14="Not end"),  EDATE(AD261,1),
AND($AH$14="Not end"), EDATE(AD262, 1),
AND($AH$14="End"), EOMONTH(AD262, 1)
)</f>
        <v/>
      </c>
      <c r="AE263" s="68" t="str" cm="1">
        <f t="array" ref="AE263">_xlfn.IFS(W263="", "",
AND(W263&gt;0, W263&lt;=$B$4, $C$2="İllik artım, faiz olaraq", $D$2&gt;0, $B$3="İllik"), $B$5*((1+$D$2)^(W263-1)),
AND(W263&gt;0, W263&lt;=$B$4, $C$2="İllik artım, faiz olaraq", $D$2&gt;0, $B$3="Aylıq"), $B$5*((1+$D$2)^ROUNDDOWN((W263-1)/12,0)),
AND(W263=1, $C$2="Aşağıdakı kimi dəyişir", ), $B$5,
AND(W263&gt;1, W263&lt;=$B$4, $C$2="Aşağıdakı kimi dəyişir"), IFERROR(VLOOKUP(W263, $C$4:$D$7, 2, FALSE), AE262),
AND(W263&gt;0, W263&lt;=$B$4), $B$5,
TRUE,0 )</f>
        <v/>
      </c>
      <c r="AF263" s="76" t="str">
        <f t="shared" ca="1" si="10"/>
        <v/>
      </c>
    </row>
    <row r="264" spans="1:32" x14ac:dyDescent="0.4">
      <c r="A264" s="13" t="str" cm="1">
        <f t="array" aca="1" ref="A264" ca="1">_xlfn.IFS(
AND(SUMIFS(lease_table_interest_accruals, lease_table_dates, A263)&gt;0, COUNTIFS($E$14:E263, "Interest accrual", $A$14:A263, A263)=0),  A263,
AND(SUMIFS(lease_table_payments, lease_table_dates, A263)&gt;0, COUNTIFS($E$14:E263, "Payment", $A$14:A263, A263)=0),  A263,
AND(SUMIFS(rou_table_deprs, rou_table_dates, A263)&gt;0, COUNTIFS($E$14:E263, "Depreciation", $A$14:A263, A263)=0),  A263,
TRUE,  IFERROR(INDEX(rou_table_dates,  MATCH(A263, rou_table_dates)+1, ), "")
)</f>
        <v/>
      </c>
      <c r="B264" s="1" t="str" cm="1">
        <f t="array" aca="1" ref="B264" ca="1">_xlfn.IFS(
AND(E264="Payment", A264=$B$2), $AM$14,
E264="Payment", $AM$15,
E264="Interest accrual", $AM$18,
E264="Depreciation", $AM$17,
TRUE, "")</f>
        <v/>
      </c>
      <c r="C264" s="1" t="str" cm="1">
        <f t="array" aca="1" ref="C264" ca="1">_xlfn.IFS(
E264="Payment", $AM$19,
E264="Interest accrual", $AM$15,
E264="Depreciation", $AM$16,
TRUE, "")</f>
        <v/>
      </c>
      <c r="D264" s="14" t="str" cm="1">
        <f t="array" aca="1" ref="D264" ca="1">_xlfn.IFS(
E264="Payment", _xlfn.XLOOKUP(A264, lease_table_dates, lease_table_payments, 0, 0),
E264="Interest accrual", _xlfn.XLOOKUP(A264, lease_table_dates, lease_table_interest_accruals, 0, 0),
E264="Depreciation", _xlfn.XLOOKUP(A264, rou_table_dates, rou_table_deprs, 0, 0),
TRUE, ""
)</f>
        <v/>
      </c>
      <c r="E264" s="7" t="str" cm="1">
        <f t="array" aca="1" ref="E264" ca="1">_xlfn.IFS(
AND(SUMIFS(lease_table_interest_accruals, lease_table_dates, A264)&gt;0, COUNTIFS($E$14:E263, "Interest accrual", $A$14:A263, A264)=0), "Interest accrual",
AND(SUMIFS(lease_table_payments, lease_table_dates, A264)&gt;0, COUNTIFS($E$14:E263, "Payment", $A$14:A263, A264)=0), "Payment",
AND(SUMIFS(rou_table_deprs, rou_table_dates, A264)&gt;0, COUNTIFS($E$14:E263, "Depreciation", $A$14:A263, A264)=0), "Depreciation",
TRUE,  ""
)</f>
        <v/>
      </c>
      <c r="G264" s="13" t="str" cm="1">
        <f t="array" aca="1" ref="G264" ca="1">_xlfn.IFS(
AND($B$11="Hə", $B$3="İllik"), Z264,
AND($B$11="Hə", $B$3="Aylıq"), AA264,
$B$11="Yox", X264)</f>
        <v/>
      </c>
      <c r="H264" s="14" t="str" cm="1">
        <f t="array" aca="1" ref="H264" ca="1">_xlfn.IFS( G264="", "",
TRUE, ROUND( H263+I264-J264, 2) )</f>
        <v/>
      </c>
      <c r="I264" s="14" t="str" cm="1">
        <f t="array" aca="1" ref="I264" ca="1">_xlfn.IFS(G264="", "",
G264=last_payment_date, (J264-H263),
 TRUE,  -  (H263- H263* (1+$B$6)^ (_xlfn.DAYS(G264,G263)/365) )
)</f>
        <v/>
      </c>
      <c r="J264" s="14" t="str" cm="1">
        <f t="array" aca="1" ref="J264" ca="1">_xlfn.IFS(G264="", "",
TRUE, _xlfn.XLOOKUP(G264,  payment_dates, payments,0,0)
)</f>
        <v/>
      </c>
      <c r="L264" s="2" t="str" cm="1">
        <f t="array" aca="1" ref="L264" ca="1">_xlfn.IFS(
AND($B$11="Hə", $B$3="İllik"), AC264,
AND($B$11="Hə", $B$3="Aylıq"), AD264,
$B$11="Yox", AB264)</f>
        <v/>
      </c>
      <c r="M264" s="14" t="str" cm="1">
        <f t="array" aca="1" ref="M264" ca="1">_xlfn.IFS( L264="", "",
(M263-N264)&lt;=0.5, 0,
TRUE,  M263-N264)</f>
        <v/>
      </c>
      <c r="N264" s="15" t="str" cm="1">
        <f t="array" aca="1" ref="N264" ca="1">_xlfn.IFS(
L264="", "",
TRUE, MIN(M263, ROUND($M$14/ (last_rou_date - $B$2) * (L264-L263), 2) )
)</f>
        <v/>
      </c>
      <c r="P264" s="22" t="str">
        <f t="shared" ca="1" si="9"/>
        <v/>
      </c>
      <c r="Q264" s="14" t="str" cm="1">
        <f t="array" aca="1" ref="Q264" ca="1">_xlfn.IFS(P264="","",
$B$11="Hə", _xlfn.XLOOKUP(DATE(P264, 12, 31), rou_table_dates, rou_table_nbvs,0, 0),
TRUE,  MAX(0, ROUND($M$14 - $M$14/ (last_rou_date - $B$2) * (DATE(P264,12,31) - $B$2), 2) )
)</f>
        <v/>
      </c>
      <c r="R264" s="57" t="str" cm="1">
        <f t="array" aca="1" ref="R264" ca="1">_xlfn.IFS(P264="","",
$B$11="Hə", _xlfn.XLOOKUP(DATE(P264, 12, 31), lease_table_dates, lease_table_balances,0, 0),
TRUE, IFERROR( XNPV($B$6, IF(payment_dates &gt;DATE(P264, 12, 31), payments,  0),  IF(payment_dates &gt;DATE(P264, 12, 31), payment_dates,  DATE(P264, 12, 31))    ),0)
)</f>
        <v/>
      </c>
      <c r="S264" s="14" t="str" cm="1">
        <f t="array" aca="1" ref="S264" ca="1">_xlfn.IFS(P264="","",
TRUE,  MIN( MIN(Q263, $M$14), ROUND($M$14/ (last_rou_date - $B$2) * (DATE(P264,12,31) - MAX($B$2, DATE(P264-1, 12, 31))), 2) )
)</f>
        <v/>
      </c>
      <c r="T264" s="15" t="str" cm="1">
        <f t="array" aca="1" ref="T264" ca="1">_xlfn.IFS(P264="", "",
ISTEXT(R263), R264- (H264 - SUMIFS( lease_table_payments, lease_table_years, P264) -$AG$14 ),
AND(ISNUMBER(R263), R264&lt;&gt;""),   R264- (R263 - SUMIFS( lease_table_payments, lease_table_years, P264) )
)</f>
        <v/>
      </c>
      <c r="U264" s="14"/>
      <c r="V264" s="73">
        <f t="shared" si="11"/>
        <v>251</v>
      </c>
      <c r="W264" s="74" t="str" cm="1">
        <f t="array" ref="W264">_xlfn.IFS(
OR(W263=$B$4, W263=""),"",
TRUE,W263+1
)</f>
        <v/>
      </c>
      <c r="X264" s="75" t="str" cm="1">
        <f t="array" ref="X264">_xlfn.IFS(X263="","",
W264="", "",
AND($B$3="İllik"),DATE(YEAR(X263)+1,MONTH(X263),DAY(X263) ),
AND($B$3="Aylıq", $AH$14="Not end"), EDATE(X263,1),
AND($B$3="Aylıq", $AH$14="End"), EOMONTH(X263,1)
)</f>
        <v/>
      </c>
      <c r="Y264" s="75" t="str" cm="1">
        <f t="array" aca="1" ref="Y264" ca="1">_xlfn.IFS(
AND($B$7="Dövrün əvvəlində", Y263&lt;=last_rou_date), DATE(YEAR(Y263)+1, 12, 31),
AND($B$7="Dövrün sonunda", Y263&lt;=last_payment_date), DATE(YEAR(Y263)+1, 12, 31),
TRUE, ""
)</f>
        <v/>
      </c>
      <c r="Z264" s="75" t="str" cm="1">
        <f t="array" aca="1" ref="Z264" ca="1">_xlfn.IFS(
AND($AN$14="Not year_end", Z263&gt;last_payment_date), "",
AND($AN$14="Year_end", Z263&gt;=last_payment_date), "",
AND($AN$14="Year_end"), DATE(YEAR(Z263+1), 12, 31),
AND($AN$14="Not year_end", MONTH(Z263)=12, DAY(Z263)=31), DATE(YEAR(Z262)+1, MONTH(Z262), DAY(Z262)),
AND($AN$14="Not year_end", OR(MONTH(Z263)&lt;&gt;12, DAY(Z263)&lt;&gt;31) ), DATE(YEAR(Z263), 12, 31)
)</f>
        <v/>
      </c>
      <c r="AA264" s="75" t="str" cm="1">
        <f t="array" aca="1" ref="AA264" ca="1">_xlfn.IFS(AA263="", "",
AND(AA263=last_payment_date, OR(MONTH(AA263)&lt;&gt;12, DAY(AA263)&lt;&gt;31) ), DATE(YEAR(AA263), 12, 31),
AND(MONTH(AA263)=12, DAY(AA263)=31, AA263&gt;=last_payment_date), "",
AND(MONTH(AA263)=12, DAY(AA263)&lt;&gt;31),  EOMONTH(AA263,0),
AND(MONTH(AA263)=12, DAY(AA263)=31, $AH$14="Not end"),  EDATE(AA262,1),
AND($AH$14="Not end"), EDATE(AA263, 1),
AND($AH$14="End"), EOMONTH(AA263, 1)
)</f>
        <v/>
      </c>
      <c r="AB264" s="75" t="str" cm="1">
        <f t="array" aca="1" ref="AB264" ca="1">_xlfn.IFS(AB263="","",
AND(AB263=last_rou_date), "",
AND($B$3="İllik"),DATE(YEAR(AB263)+1,MONTH(AB263),DAY(AB263) ),
AND($B$3="Aylıq", $AH$14="Not end"), EDATE(AB263,1),
AND($B$3="Aylıq", $AH$14="End"), EOMONTH(AB263,1)
)</f>
        <v/>
      </c>
      <c r="AC264" s="75" t="str" cm="1">
        <f t="array" aca="1" ref="AC264" ca="1">_xlfn.IFS(
AND($AN$14="Not year_end", AC263&gt;last_rou_date), "",
AND($AN$14="Year_end", AC263&gt;=last_rou_date), "",
AND($AN$14="Year_end"), DATE(YEAR(AC263+1), 12, 31),
AND($AN$14="Not year_end", MONTH(AC263)=12, DAY(AC263)=31), DATE(YEAR(AC262)+1, MONTH(AC262), DAY(AC262)),
AND($AN$14="Not year_end", OR(MONTH(AC263)&lt;&gt;12, DAY(AC263)&lt;&gt;31) ), DATE(YEAR(AC263), 12, 31)
)</f>
        <v/>
      </c>
      <c r="AD264" s="75" t="str" cm="1">
        <f t="array" aca="1" ref="AD264" ca="1">_xlfn.IFS(AD263="", "",
AND(AD263=last_rou_date, OR(MONTH(AD263)&lt;&gt;12, DAY(AD263)&lt;&gt;31) ), DATE(YEAR(AD263), 12, 31),
AND(MONTH(AD263)=12, DAY(AD263)=31, AD263&gt;=last_rou_date), "",
AND(MONTH(AD263)=12, DAY(AD263)&lt;&gt;31),  EOMONTH(AD263,0),
AND(MONTH(AD263)=12, DAY(AD263)=31, $AH$14="Not end"),  EDATE(AD262,1),
AND($AH$14="Not end"), EDATE(AD263, 1),
AND($AH$14="End"), EOMONTH(AD263, 1)
)</f>
        <v/>
      </c>
      <c r="AE264" s="68" t="str" cm="1">
        <f t="array" ref="AE264">_xlfn.IFS(W264="", "",
AND(W264&gt;0, W264&lt;=$B$4, $C$2="İllik artım, faiz olaraq", $D$2&gt;0, $B$3="İllik"), $B$5*((1+$D$2)^(W264-1)),
AND(W264&gt;0, W264&lt;=$B$4, $C$2="İllik artım, faiz olaraq", $D$2&gt;0, $B$3="Aylıq"), $B$5*((1+$D$2)^ROUNDDOWN((W264-1)/12,0)),
AND(W264=1, $C$2="Aşağıdakı kimi dəyişir", ), $B$5,
AND(W264&gt;1, W264&lt;=$B$4, $C$2="Aşağıdakı kimi dəyişir"), IFERROR(VLOOKUP(W264, $C$4:$D$7, 2, FALSE), AE263),
AND(W264&gt;0, W264&lt;=$B$4), $B$5,
TRUE,0 )</f>
        <v/>
      </c>
      <c r="AF264" s="76" t="str">
        <f t="shared" ca="1" si="10"/>
        <v/>
      </c>
    </row>
    <row r="265" spans="1:32" x14ac:dyDescent="0.4">
      <c r="A265" s="13" t="str" cm="1">
        <f t="array" aca="1" ref="A265" ca="1">_xlfn.IFS(
AND(SUMIFS(lease_table_interest_accruals, lease_table_dates, A264)&gt;0, COUNTIFS($E$14:E264, "Interest accrual", $A$14:A264, A264)=0),  A264,
AND(SUMIFS(lease_table_payments, lease_table_dates, A264)&gt;0, COUNTIFS($E$14:E264, "Payment", $A$14:A264, A264)=0),  A264,
AND(SUMIFS(rou_table_deprs, rou_table_dates, A264)&gt;0, COUNTIFS($E$14:E264, "Depreciation", $A$14:A264, A264)=0),  A264,
TRUE,  IFERROR(INDEX(rou_table_dates,  MATCH(A264, rou_table_dates)+1, ), "")
)</f>
        <v/>
      </c>
      <c r="B265" s="1" t="str" cm="1">
        <f t="array" aca="1" ref="B265" ca="1">_xlfn.IFS(
AND(E265="Payment", A265=$B$2), $AM$14,
E265="Payment", $AM$15,
E265="Interest accrual", $AM$18,
E265="Depreciation", $AM$17,
TRUE, "")</f>
        <v/>
      </c>
      <c r="C265" s="1" t="str" cm="1">
        <f t="array" aca="1" ref="C265" ca="1">_xlfn.IFS(
E265="Payment", $AM$19,
E265="Interest accrual", $AM$15,
E265="Depreciation", $AM$16,
TRUE, "")</f>
        <v/>
      </c>
      <c r="D265" s="14" t="str" cm="1">
        <f t="array" aca="1" ref="D265" ca="1">_xlfn.IFS(
E265="Payment", _xlfn.XLOOKUP(A265, lease_table_dates, lease_table_payments, 0, 0),
E265="Interest accrual", _xlfn.XLOOKUP(A265, lease_table_dates, lease_table_interest_accruals, 0, 0),
E265="Depreciation", _xlfn.XLOOKUP(A265, rou_table_dates, rou_table_deprs, 0, 0),
TRUE, ""
)</f>
        <v/>
      </c>
      <c r="E265" s="7" t="str" cm="1">
        <f t="array" aca="1" ref="E265" ca="1">_xlfn.IFS(
AND(SUMIFS(lease_table_interest_accruals, lease_table_dates, A265)&gt;0, COUNTIFS($E$14:E264, "Interest accrual", $A$14:A264, A265)=0), "Interest accrual",
AND(SUMIFS(lease_table_payments, lease_table_dates, A265)&gt;0, COUNTIFS($E$14:E264, "Payment", $A$14:A264, A265)=0), "Payment",
AND(SUMIFS(rou_table_deprs, rou_table_dates, A265)&gt;0, COUNTIFS($E$14:E264, "Depreciation", $A$14:A264, A265)=0), "Depreciation",
TRUE,  ""
)</f>
        <v/>
      </c>
      <c r="G265" s="13" t="str" cm="1">
        <f t="array" aca="1" ref="G265" ca="1">_xlfn.IFS(
AND($B$11="Hə", $B$3="İllik"), Z265,
AND($B$11="Hə", $B$3="Aylıq"), AA265,
$B$11="Yox", X265)</f>
        <v/>
      </c>
      <c r="H265" s="14" t="str" cm="1">
        <f t="array" aca="1" ref="H265" ca="1">_xlfn.IFS( G265="", "",
TRUE, ROUND( H264+I265-J265, 2) )</f>
        <v/>
      </c>
      <c r="I265" s="14" t="str" cm="1">
        <f t="array" aca="1" ref="I265" ca="1">_xlfn.IFS(G265="", "",
G265=last_payment_date, (J265-H264),
 TRUE,  -  (H264- H264* (1+$B$6)^ (_xlfn.DAYS(G265,G264)/365) )
)</f>
        <v/>
      </c>
      <c r="J265" s="14" t="str" cm="1">
        <f t="array" aca="1" ref="J265" ca="1">_xlfn.IFS(G265="", "",
TRUE, _xlfn.XLOOKUP(G265,  payment_dates, payments,0,0)
)</f>
        <v/>
      </c>
      <c r="L265" s="2" t="str" cm="1">
        <f t="array" aca="1" ref="L265" ca="1">_xlfn.IFS(
AND($B$11="Hə", $B$3="İllik"), AC265,
AND($B$11="Hə", $B$3="Aylıq"), AD265,
$B$11="Yox", AB265)</f>
        <v/>
      </c>
      <c r="M265" s="14" t="str" cm="1">
        <f t="array" aca="1" ref="M265" ca="1">_xlfn.IFS( L265="", "",
(M264-N265)&lt;=0.5, 0,
TRUE,  M264-N265)</f>
        <v/>
      </c>
      <c r="N265" s="15" t="str" cm="1">
        <f t="array" aca="1" ref="N265" ca="1">_xlfn.IFS(
L265="", "",
TRUE, MIN(M264, ROUND($M$14/ (last_rou_date - $B$2) * (L265-L264), 2) )
)</f>
        <v/>
      </c>
      <c r="P265" s="22" t="str">
        <f t="shared" ca="1" si="9"/>
        <v/>
      </c>
      <c r="Q265" s="14" t="str" cm="1">
        <f t="array" aca="1" ref="Q265" ca="1">_xlfn.IFS(P265="","",
$B$11="Hə", _xlfn.XLOOKUP(DATE(P265, 12, 31), rou_table_dates, rou_table_nbvs,0, 0),
TRUE,  MAX(0, ROUND($M$14 - $M$14/ (last_rou_date - $B$2) * (DATE(P265,12,31) - $B$2), 2) )
)</f>
        <v/>
      </c>
      <c r="R265" s="57" t="str" cm="1">
        <f t="array" aca="1" ref="R265" ca="1">_xlfn.IFS(P265="","",
$B$11="Hə", _xlfn.XLOOKUP(DATE(P265, 12, 31), lease_table_dates, lease_table_balances,0, 0),
TRUE, IFERROR( XNPV($B$6, IF(payment_dates &gt;DATE(P265, 12, 31), payments,  0),  IF(payment_dates &gt;DATE(P265, 12, 31), payment_dates,  DATE(P265, 12, 31))    ),0)
)</f>
        <v/>
      </c>
      <c r="S265" s="14" t="str" cm="1">
        <f t="array" aca="1" ref="S265" ca="1">_xlfn.IFS(P265="","",
TRUE,  MIN( MIN(Q264, $M$14), ROUND($M$14/ (last_rou_date - $B$2) * (DATE(P265,12,31) - MAX($B$2, DATE(P265-1, 12, 31))), 2) )
)</f>
        <v/>
      </c>
      <c r="T265" s="15" t="str" cm="1">
        <f t="array" aca="1" ref="T265" ca="1">_xlfn.IFS(P265="", "",
ISTEXT(R264), R265- (H265 - SUMIFS( lease_table_payments, lease_table_years, P265) -$AG$14 ),
AND(ISNUMBER(R264), R265&lt;&gt;""),   R265- (R264 - SUMIFS( lease_table_payments, lease_table_years, P265) )
)</f>
        <v/>
      </c>
      <c r="U265" s="14"/>
      <c r="V265" s="73">
        <f t="shared" si="11"/>
        <v>252</v>
      </c>
      <c r="W265" s="74" t="str" cm="1">
        <f t="array" ref="W265">_xlfn.IFS(
OR(W264=$B$4, W264=""),"",
TRUE,W264+1
)</f>
        <v/>
      </c>
      <c r="X265" s="75" t="str" cm="1">
        <f t="array" ref="X265">_xlfn.IFS(X264="","",
W265="", "",
AND($B$3="İllik"),DATE(YEAR(X264)+1,MONTH(X264),DAY(X264) ),
AND($B$3="Aylıq", $AH$14="Not end"), EDATE(X264,1),
AND($B$3="Aylıq", $AH$14="End"), EOMONTH(X264,1)
)</f>
        <v/>
      </c>
      <c r="Y265" s="75" t="str" cm="1">
        <f t="array" aca="1" ref="Y265" ca="1">_xlfn.IFS(
AND($B$7="Dövrün əvvəlində", Y264&lt;=last_rou_date), DATE(YEAR(Y264)+1, 12, 31),
AND($B$7="Dövrün sonunda", Y264&lt;=last_payment_date), DATE(YEAR(Y264)+1, 12, 31),
TRUE, ""
)</f>
        <v/>
      </c>
      <c r="Z265" s="75" t="str" cm="1">
        <f t="array" aca="1" ref="Z265" ca="1">_xlfn.IFS(
AND($AN$14="Not year_end", Z264&gt;last_payment_date), "",
AND($AN$14="Year_end", Z264&gt;=last_payment_date), "",
AND($AN$14="Year_end"), DATE(YEAR(Z264+1), 12, 31),
AND($AN$14="Not year_end", MONTH(Z264)=12, DAY(Z264)=31), DATE(YEAR(Z263)+1, MONTH(Z263), DAY(Z263)),
AND($AN$14="Not year_end", OR(MONTH(Z264)&lt;&gt;12, DAY(Z264)&lt;&gt;31) ), DATE(YEAR(Z264), 12, 31)
)</f>
        <v/>
      </c>
      <c r="AA265" s="75" t="str" cm="1">
        <f t="array" aca="1" ref="AA265" ca="1">_xlfn.IFS(AA264="", "",
AND(AA264=last_payment_date, OR(MONTH(AA264)&lt;&gt;12, DAY(AA264)&lt;&gt;31) ), DATE(YEAR(AA264), 12, 31),
AND(MONTH(AA264)=12, DAY(AA264)=31, AA264&gt;=last_payment_date), "",
AND(MONTH(AA264)=12, DAY(AA264)&lt;&gt;31),  EOMONTH(AA264,0),
AND(MONTH(AA264)=12, DAY(AA264)=31, $AH$14="Not end"),  EDATE(AA263,1),
AND($AH$14="Not end"), EDATE(AA264, 1),
AND($AH$14="End"), EOMONTH(AA264, 1)
)</f>
        <v/>
      </c>
      <c r="AB265" s="75" t="str" cm="1">
        <f t="array" aca="1" ref="AB265" ca="1">_xlfn.IFS(AB264="","",
AND(AB264=last_rou_date), "",
AND($B$3="İllik"),DATE(YEAR(AB264)+1,MONTH(AB264),DAY(AB264) ),
AND($B$3="Aylıq", $AH$14="Not end"), EDATE(AB264,1),
AND($B$3="Aylıq", $AH$14="End"), EOMONTH(AB264,1)
)</f>
        <v/>
      </c>
      <c r="AC265" s="75" t="str" cm="1">
        <f t="array" aca="1" ref="AC265" ca="1">_xlfn.IFS(
AND($AN$14="Not year_end", AC264&gt;last_rou_date), "",
AND($AN$14="Year_end", AC264&gt;=last_rou_date), "",
AND($AN$14="Year_end"), DATE(YEAR(AC264+1), 12, 31),
AND($AN$14="Not year_end", MONTH(AC264)=12, DAY(AC264)=31), DATE(YEAR(AC263)+1, MONTH(AC263), DAY(AC263)),
AND($AN$14="Not year_end", OR(MONTH(AC264)&lt;&gt;12, DAY(AC264)&lt;&gt;31) ), DATE(YEAR(AC264), 12, 31)
)</f>
        <v/>
      </c>
      <c r="AD265" s="75" t="str" cm="1">
        <f t="array" aca="1" ref="AD265" ca="1">_xlfn.IFS(AD264="", "",
AND(AD264=last_rou_date, OR(MONTH(AD264)&lt;&gt;12, DAY(AD264)&lt;&gt;31) ), DATE(YEAR(AD264), 12, 31),
AND(MONTH(AD264)=12, DAY(AD264)=31, AD264&gt;=last_rou_date), "",
AND(MONTH(AD264)=12, DAY(AD264)&lt;&gt;31),  EOMONTH(AD264,0),
AND(MONTH(AD264)=12, DAY(AD264)=31, $AH$14="Not end"),  EDATE(AD263,1),
AND($AH$14="Not end"), EDATE(AD264, 1),
AND($AH$14="End"), EOMONTH(AD264, 1)
)</f>
        <v/>
      </c>
      <c r="AE265" s="68" t="str" cm="1">
        <f t="array" ref="AE265">_xlfn.IFS(W265="", "",
AND(W265&gt;0, W265&lt;=$B$4, $C$2="İllik artım, faiz olaraq", $D$2&gt;0, $B$3="İllik"), $B$5*((1+$D$2)^(W265-1)),
AND(W265&gt;0, W265&lt;=$B$4, $C$2="İllik artım, faiz olaraq", $D$2&gt;0, $B$3="Aylıq"), $B$5*((1+$D$2)^ROUNDDOWN((W265-1)/12,0)),
AND(W265=1, $C$2="Aşağıdakı kimi dəyişir", ), $B$5,
AND(W265&gt;1, W265&lt;=$B$4, $C$2="Aşağıdakı kimi dəyişir"), IFERROR(VLOOKUP(W265, $C$4:$D$7, 2, FALSE), AE264),
AND(W265&gt;0, W265&lt;=$B$4), $B$5,
TRUE,0 )</f>
        <v/>
      </c>
      <c r="AF265" s="76" t="str">
        <f t="shared" ca="1" si="10"/>
        <v/>
      </c>
    </row>
    <row r="266" spans="1:32" x14ac:dyDescent="0.4">
      <c r="A266" s="13" t="str" cm="1">
        <f t="array" aca="1" ref="A266" ca="1">_xlfn.IFS(
AND(SUMIFS(lease_table_interest_accruals, lease_table_dates, A265)&gt;0, COUNTIFS($E$14:E265, "Interest accrual", $A$14:A265, A265)=0),  A265,
AND(SUMIFS(lease_table_payments, lease_table_dates, A265)&gt;0, COUNTIFS($E$14:E265, "Payment", $A$14:A265, A265)=0),  A265,
AND(SUMIFS(rou_table_deprs, rou_table_dates, A265)&gt;0, COUNTIFS($E$14:E265, "Depreciation", $A$14:A265, A265)=0),  A265,
TRUE,  IFERROR(INDEX(rou_table_dates,  MATCH(A265, rou_table_dates)+1, ), "")
)</f>
        <v/>
      </c>
      <c r="B266" s="1" t="str" cm="1">
        <f t="array" aca="1" ref="B266" ca="1">_xlfn.IFS(
AND(E266="Payment", A266=$B$2), $AM$14,
E266="Payment", $AM$15,
E266="Interest accrual", $AM$18,
E266="Depreciation", $AM$17,
TRUE, "")</f>
        <v/>
      </c>
      <c r="C266" s="1" t="str" cm="1">
        <f t="array" aca="1" ref="C266" ca="1">_xlfn.IFS(
E266="Payment", $AM$19,
E266="Interest accrual", $AM$15,
E266="Depreciation", $AM$16,
TRUE, "")</f>
        <v/>
      </c>
      <c r="D266" s="14" t="str" cm="1">
        <f t="array" aca="1" ref="D266" ca="1">_xlfn.IFS(
E266="Payment", _xlfn.XLOOKUP(A266, lease_table_dates, lease_table_payments, 0, 0),
E266="Interest accrual", _xlfn.XLOOKUP(A266, lease_table_dates, lease_table_interest_accruals, 0, 0),
E266="Depreciation", _xlfn.XLOOKUP(A266, rou_table_dates, rou_table_deprs, 0, 0),
TRUE, ""
)</f>
        <v/>
      </c>
      <c r="E266" s="7" t="str" cm="1">
        <f t="array" aca="1" ref="E266" ca="1">_xlfn.IFS(
AND(SUMIFS(lease_table_interest_accruals, lease_table_dates, A266)&gt;0, COUNTIFS($E$14:E265, "Interest accrual", $A$14:A265, A266)=0), "Interest accrual",
AND(SUMIFS(lease_table_payments, lease_table_dates, A266)&gt;0, COUNTIFS($E$14:E265, "Payment", $A$14:A265, A266)=0), "Payment",
AND(SUMIFS(rou_table_deprs, rou_table_dates, A266)&gt;0, COUNTIFS($E$14:E265, "Depreciation", $A$14:A265, A266)=0), "Depreciation",
TRUE,  ""
)</f>
        <v/>
      </c>
      <c r="G266" s="13" t="str" cm="1">
        <f t="array" aca="1" ref="G266" ca="1">_xlfn.IFS(
AND($B$11="Hə", $B$3="İllik"), Z266,
AND($B$11="Hə", $B$3="Aylıq"), AA266,
$B$11="Yox", X266)</f>
        <v/>
      </c>
      <c r="H266" s="14" t="str" cm="1">
        <f t="array" aca="1" ref="H266" ca="1">_xlfn.IFS( G266="", "",
TRUE, ROUND( H265+I266-J266, 2) )</f>
        <v/>
      </c>
      <c r="I266" s="14" t="str" cm="1">
        <f t="array" aca="1" ref="I266" ca="1">_xlfn.IFS(G266="", "",
G266=last_payment_date, (J266-H265),
 TRUE,  -  (H265- H265* (1+$B$6)^ (_xlfn.DAYS(G266,G265)/365) )
)</f>
        <v/>
      </c>
      <c r="J266" s="14" t="str" cm="1">
        <f t="array" aca="1" ref="J266" ca="1">_xlfn.IFS(G266="", "",
TRUE, _xlfn.XLOOKUP(G266,  payment_dates, payments,0,0)
)</f>
        <v/>
      </c>
      <c r="L266" s="2" t="str" cm="1">
        <f t="array" aca="1" ref="L266" ca="1">_xlfn.IFS(
AND($B$11="Hə", $B$3="İllik"), AC266,
AND($B$11="Hə", $B$3="Aylıq"), AD266,
$B$11="Yox", AB266)</f>
        <v/>
      </c>
      <c r="M266" s="14" t="str" cm="1">
        <f t="array" aca="1" ref="M266" ca="1">_xlfn.IFS( L266="", "",
(M265-N266)&lt;=0.5, 0,
TRUE,  M265-N266)</f>
        <v/>
      </c>
      <c r="N266" s="15" t="str" cm="1">
        <f t="array" aca="1" ref="N266" ca="1">_xlfn.IFS(
L266="", "",
TRUE, MIN(M265, ROUND($M$14/ (last_rou_date - $B$2) * (L266-L265), 2) )
)</f>
        <v/>
      </c>
      <c r="P266" s="22" t="str">
        <f t="shared" ca="1" si="9"/>
        <v/>
      </c>
      <c r="Q266" s="14" t="str" cm="1">
        <f t="array" aca="1" ref="Q266" ca="1">_xlfn.IFS(P266="","",
$B$11="Hə", _xlfn.XLOOKUP(DATE(P266, 12, 31), rou_table_dates, rou_table_nbvs,0, 0),
TRUE,  MAX(0, ROUND($M$14 - $M$14/ (last_rou_date - $B$2) * (DATE(P266,12,31) - $B$2), 2) )
)</f>
        <v/>
      </c>
      <c r="R266" s="57" t="str" cm="1">
        <f t="array" aca="1" ref="R266" ca="1">_xlfn.IFS(P266="","",
$B$11="Hə", _xlfn.XLOOKUP(DATE(P266, 12, 31), lease_table_dates, lease_table_balances,0, 0),
TRUE, IFERROR( XNPV($B$6, IF(payment_dates &gt;DATE(P266, 12, 31), payments,  0),  IF(payment_dates &gt;DATE(P266, 12, 31), payment_dates,  DATE(P266, 12, 31))    ),0)
)</f>
        <v/>
      </c>
      <c r="S266" s="14" t="str" cm="1">
        <f t="array" aca="1" ref="S266" ca="1">_xlfn.IFS(P266="","",
TRUE,  MIN( MIN(Q265, $M$14), ROUND($M$14/ (last_rou_date - $B$2) * (DATE(P266,12,31) - MAX($B$2, DATE(P266-1, 12, 31))), 2) )
)</f>
        <v/>
      </c>
      <c r="T266" s="15" t="str" cm="1">
        <f t="array" aca="1" ref="T266" ca="1">_xlfn.IFS(P266="", "",
ISTEXT(R265), R266- (H266 - SUMIFS( lease_table_payments, lease_table_years, P266) -$AG$14 ),
AND(ISNUMBER(R265), R266&lt;&gt;""),   R266- (R265 - SUMIFS( lease_table_payments, lease_table_years, P266) )
)</f>
        <v/>
      </c>
      <c r="U266" s="14"/>
      <c r="V266" s="73">
        <f t="shared" si="11"/>
        <v>253</v>
      </c>
      <c r="W266" s="74" t="str" cm="1">
        <f t="array" ref="W266">_xlfn.IFS(
OR(W265=$B$4, W265=""),"",
TRUE,W265+1
)</f>
        <v/>
      </c>
      <c r="X266" s="75" t="str" cm="1">
        <f t="array" ref="X266">_xlfn.IFS(X265="","",
W266="", "",
AND($B$3="İllik"),DATE(YEAR(X265)+1,MONTH(X265),DAY(X265) ),
AND($B$3="Aylıq", $AH$14="Not end"), EDATE(X265,1),
AND($B$3="Aylıq", $AH$14="End"), EOMONTH(X265,1)
)</f>
        <v/>
      </c>
      <c r="Y266" s="75" t="str" cm="1">
        <f t="array" aca="1" ref="Y266" ca="1">_xlfn.IFS(
AND($B$7="Dövrün əvvəlində", Y265&lt;=last_rou_date), DATE(YEAR(Y265)+1, 12, 31),
AND($B$7="Dövrün sonunda", Y265&lt;=last_payment_date), DATE(YEAR(Y265)+1, 12, 31),
TRUE, ""
)</f>
        <v/>
      </c>
      <c r="Z266" s="75" t="str" cm="1">
        <f t="array" aca="1" ref="Z266" ca="1">_xlfn.IFS(
AND($AN$14="Not year_end", Z265&gt;last_payment_date), "",
AND($AN$14="Year_end", Z265&gt;=last_payment_date), "",
AND($AN$14="Year_end"), DATE(YEAR(Z265+1), 12, 31),
AND($AN$14="Not year_end", MONTH(Z265)=12, DAY(Z265)=31), DATE(YEAR(Z264)+1, MONTH(Z264), DAY(Z264)),
AND($AN$14="Not year_end", OR(MONTH(Z265)&lt;&gt;12, DAY(Z265)&lt;&gt;31) ), DATE(YEAR(Z265), 12, 31)
)</f>
        <v/>
      </c>
      <c r="AA266" s="75" t="str" cm="1">
        <f t="array" aca="1" ref="AA266" ca="1">_xlfn.IFS(AA265="", "",
AND(AA265=last_payment_date, OR(MONTH(AA265)&lt;&gt;12, DAY(AA265)&lt;&gt;31) ), DATE(YEAR(AA265), 12, 31),
AND(MONTH(AA265)=12, DAY(AA265)=31, AA265&gt;=last_payment_date), "",
AND(MONTH(AA265)=12, DAY(AA265)&lt;&gt;31),  EOMONTH(AA265,0),
AND(MONTH(AA265)=12, DAY(AA265)=31, $AH$14="Not end"),  EDATE(AA264,1),
AND($AH$14="Not end"), EDATE(AA265, 1),
AND($AH$14="End"), EOMONTH(AA265, 1)
)</f>
        <v/>
      </c>
      <c r="AB266" s="75" t="str" cm="1">
        <f t="array" aca="1" ref="AB266" ca="1">_xlfn.IFS(AB265="","",
AND(AB265=last_rou_date), "",
AND($B$3="İllik"),DATE(YEAR(AB265)+1,MONTH(AB265),DAY(AB265) ),
AND($B$3="Aylıq", $AH$14="Not end"), EDATE(AB265,1),
AND($B$3="Aylıq", $AH$14="End"), EOMONTH(AB265,1)
)</f>
        <v/>
      </c>
      <c r="AC266" s="75" t="str" cm="1">
        <f t="array" aca="1" ref="AC266" ca="1">_xlfn.IFS(
AND($AN$14="Not year_end", AC265&gt;last_rou_date), "",
AND($AN$14="Year_end", AC265&gt;=last_rou_date), "",
AND($AN$14="Year_end"), DATE(YEAR(AC265+1), 12, 31),
AND($AN$14="Not year_end", MONTH(AC265)=12, DAY(AC265)=31), DATE(YEAR(AC264)+1, MONTH(AC264), DAY(AC264)),
AND($AN$14="Not year_end", OR(MONTH(AC265)&lt;&gt;12, DAY(AC265)&lt;&gt;31) ), DATE(YEAR(AC265), 12, 31)
)</f>
        <v/>
      </c>
      <c r="AD266" s="75" t="str" cm="1">
        <f t="array" aca="1" ref="AD266" ca="1">_xlfn.IFS(AD265="", "",
AND(AD265=last_rou_date, OR(MONTH(AD265)&lt;&gt;12, DAY(AD265)&lt;&gt;31) ), DATE(YEAR(AD265), 12, 31),
AND(MONTH(AD265)=12, DAY(AD265)=31, AD265&gt;=last_rou_date), "",
AND(MONTH(AD265)=12, DAY(AD265)&lt;&gt;31),  EOMONTH(AD265,0),
AND(MONTH(AD265)=12, DAY(AD265)=31, $AH$14="Not end"),  EDATE(AD264,1),
AND($AH$14="Not end"), EDATE(AD265, 1),
AND($AH$14="End"), EOMONTH(AD265, 1)
)</f>
        <v/>
      </c>
      <c r="AE266" s="68" t="str" cm="1">
        <f t="array" ref="AE266">_xlfn.IFS(W266="", "",
AND(W266&gt;0, W266&lt;=$B$4, $C$2="İllik artım, faiz olaraq", $D$2&gt;0, $B$3="İllik"), $B$5*((1+$D$2)^(W266-1)),
AND(W266&gt;0, W266&lt;=$B$4, $C$2="İllik artım, faiz olaraq", $D$2&gt;0, $B$3="Aylıq"), $B$5*((1+$D$2)^ROUNDDOWN((W266-1)/12,0)),
AND(W266=1, $C$2="Aşağıdakı kimi dəyişir", ), $B$5,
AND(W266&gt;1, W266&lt;=$B$4, $C$2="Aşağıdakı kimi dəyişir"), IFERROR(VLOOKUP(W266, $C$4:$D$7, 2, FALSE), AE265),
AND(W266&gt;0, W266&lt;=$B$4), $B$5,
TRUE,0 )</f>
        <v/>
      </c>
      <c r="AF266" s="76" t="str">
        <f t="shared" ca="1" si="10"/>
        <v/>
      </c>
    </row>
    <row r="267" spans="1:32" x14ac:dyDescent="0.4">
      <c r="A267" s="13" t="str" cm="1">
        <f t="array" aca="1" ref="A267" ca="1">_xlfn.IFS(
AND(SUMIFS(lease_table_interest_accruals, lease_table_dates, A266)&gt;0, COUNTIFS($E$14:E266, "Interest accrual", $A$14:A266, A266)=0),  A266,
AND(SUMIFS(lease_table_payments, lease_table_dates, A266)&gt;0, COUNTIFS($E$14:E266, "Payment", $A$14:A266, A266)=0),  A266,
AND(SUMIFS(rou_table_deprs, rou_table_dates, A266)&gt;0, COUNTIFS($E$14:E266, "Depreciation", $A$14:A266, A266)=0),  A266,
TRUE,  IFERROR(INDEX(rou_table_dates,  MATCH(A266, rou_table_dates)+1, ), "")
)</f>
        <v/>
      </c>
      <c r="B267" s="1" t="str" cm="1">
        <f t="array" aca="1" ref="B267" ca="1">_xlfn.IFS(
AND(E267="Payment", A267=$B$2), $AM$14,
E267="Payment", $AM$15,
E267="Interest accrual", $AM$18,
E267="Depreciation", $AM$17,
TRUE, "")</f>
        <v/>
      </c>
      <c r="C267" s="1" t="str" cm="1">
        <f t="array" aca="1" ref="C267" ca="1">_xlfn.IFS(
E267="Payment", $AM$19,
E267="Interest accrual", $AM$15,
E267="Depreciation", $AM$16,
TRUE, "")</f>
        <v/>
      </c>
      <c r="D267" s="14" t="str" cm="1">
        <f t="array" aca="1" ref="D267" ca="1">_xlfn.IFS(
E267="Payment", _xlfn.XLOOKUP(A267, lease_table_dates, lease_table_payments, 0, 0),
E267="Interest accrual", _xlfn.XLOOKUP(A267, lease_table_dates, lease_table_interest_accruals, 0, 0),
E267="Depreciation", _xlfn.XLOOKUP(A267, rou_table_dates, rou_table_deprs, 0, 0),
TRUE, ""
)</f>
        <v/>
      </c>
      <c r="E267" s="7" t="str" cm="1">
        <f t="array" aca="1" ref="E267" ca="1">_xlfn.IFS(
AND(SUMIFS(lease_table_interest_accruals, lease_table_dates, A267)&gt;0, COUNTIFS($E$14:E266, "Interest accrual", $A$14:A266, A267)=0), "Interest accrual",
AND(SUMIFS(lease_table_payments, lease_table_dates, A267)&gt;0, COUNTIFS($E$14:E266, "Payment", $A$14:A266, A267)=0), "Payment",
AND(SUMIFS(rou_table_deprs, rou_table_dates, A267)&gt;0, COUNTIFS($E$14:E266, "Depreciation", $A$14:A266, A267)=0), "Depreciation",
TRUE,  ""
)</f>
        <v/>
      </c>
      <c r="G267" s="13" t="str" cm="1">
        <f t="array" aca="1" ref="G267" ca="1">_xlfn.IFS(
AND($B$11="Hə", $B$3="İllik"), Z267,
AND($B$11="Hə", $B$3="Aylıq"), AA267,
$B$11="Yox", X267)</f>
        <v/>
      </c>
      <c r="H267" s="14" t="str" cm="1">
        <f t="array" aca="1" ref="H267" ca="1">_xlfn.IFS( G267="", "",
TRUE, ROUND( H266+I267-J267, 2) )</f>
        <v/>
      </c>
      <c r="I267" s="14" t="str" cm="1">
        <f t="array" aca="1" ref="I267" ca="1">_xlfn.IFS(G267="", "",
G267=last_payment_date, (J267-H266),
 TRUE,  -  (H266- H266* (1+$B$6)^ (_xlfn.DAYS(G267,G266)/365) )
)</f>
        <v/>
      </c>
      <c r="J267" s="14" t="str" cm="1">
        <f t="array" aca="1" ref="J267" ca="1">_xlfn.IFS(G267="", "",
TRUE, _xlfn.XLOOKUP(G267,  payment_dates, payments,0,0)
)</f>
        <v/>
      </c>
      <c r="L267" s="2" t="str" cm="1">
        <f t="array" aca="1" ref="L267" ca="1">_xlfn.IFS(
AND($B$11="Hə", $B$3="İllik"), AC267,
AND($B$11="Hə", $B$3="Aylıq"), AD267,
$B$11="Yox", AB267)</f>
        <v/>
      </c>
      <c r="M267" s="14" t="str" cm="1">
        <f t="array" aca="1" ref="M267" ca="1">_xlfn.IFS( L267="", "",
(M266-N267)&lt;=0.5, 0,
TRUE,  M266-N267)</f>
        <v/>
      </c>
      <c r="N267" s="15" t="str" cm="1">
        <f t="array" aca="1" ref="N267" ca="1">_xlfn.IFS(
L267="", "",
TRUE, MIN(M266, ROUND($M$14/ (last_rou_date - $B$2) * (L267-L266), 2) )
)</f>
        <v/>
      </c>
      <c r="P267" s="22" t="str">
        <f t="shared" ca="1" si="9"/>
        <v/>
      </c>
      <c r="Q267" s="14" t="str" cm="1">
        <f t="array" aca="1" ref="Q267" ca="1">_xlfn.IFS(P267="","",
$B$11="Hə", _xlfn.XLOOKUP(DATE(P267, 12, 31), rou_table_dates, rou_table_nbvs,0, 0),
TRUE,  MAX(0, ROUND($M$14 - $M$14/ (last_rou_date - $B$2) * (DATE(P267,12,31) - $B$2), 2) )
)</f>
        <v/>
      </c>
      <c r="R267" s="57" t="str" cm="1">
        <f t="array" aca="1" ref="R267" ca="1">_xlfn.IFS(P267="","",
$B$11="Hə", _xlfn.XLOOKUP(DATE(P267, 12, 31), lease_table_dates, lease_table_balances,0, 0),
TRUE, IFERROR( XNPV($B$6, IF(payment_dates &gt;DATE(P267, 12, 31), payments,  0),  IF(payment_dates &gt;DATE(P267, 12, 31), payment_dates,  DATE(P267, 12, 31))    ),0)
)</f>
        <v/>
      </c>
      <c r="S267" s="14" t="str" cm="1">
        <f t="array" aca="1" ref="S267" ca="1">_xlfn.IFS(P267="","",
TRUE,  MIN( MIN(Q266, $M$14), ROUND($M$14/ (last_rou_date - $B$2) * (DATE(P267,12,31) - MAX($B$2, DATE(P267-1, 12, 31))), 2) )
)</f>
        <v/>
      </c>
      <c r="T267" s="15" t="str" cm="1">
        <f t="array" aca="1" ref="T267" ca="1">_xlfn.IFS(P267="", "",
ISTEXT(R266), R267- (H267 - SUMIFS( lease_table_payments, lease_table_years, P267) -$AG$14 ),
AND(ISNUMBER(R266), R267&lt;&gt;""),   R267- (R266 - SUMIFS( lease_table_payments, lease_table_years, P267) )
)</f>
        <v/>
      </c>
      <c r="U267" s="14"/>
      <c r="V267" s="73">
        <f t="shared" si="11"/>
        <v>254</v>
      </c>
      <c r="W267" s="74" t="str" cm="1">
        <f t="array" ref="W267">_xlfn.IFS(
OR(W266=$B$4, W266=""),"",
TRUE,W266+1
)</f>
        <v/>
      </c>
      <c r="X267" s="75" t="str" cm="1">
        <f t="array" ref="X267">_xlfn.IFS(X266="","",
W267="", "",
AND($B$3="İllik"),DATE(YEAR(X266)+1,MONTH(X266),DAY(X266) ),
AND($B$3="Aylıq", $AH$14="Not end"), EDATE(X266,1),
AND($B$3="Aylıq", $AH$14="End"), EOMONTH(X266,1)
)</f>
        <v/>
      </c>
      <c r="Y267" s="75" t="str" cm="1">
        <f t="array" aca="1" ref="Y267" ca="1">_xlfn.IFS(
AND($B$7="Dövrün əvvəlində", Y266&lt;=last_rou_date), DATE(YEAR(Y266)+1, 12, 31),
AND($B$7="Dövrün sonunda", Y266&lt;=last_payment_date), DATE(YEAR(Y266)+1, 12, 31),
TRUE, ""
)</f>
        <v/>
      </c>
      <c r="Z267" s="75" t="str" cm="1">
        <f t="array" aca="1" ref="Z267" ca="1">_xlfn.IFS(
AND($AN$14="Not year_end", Z266&gt;last_payment_date), "",
AND($AN$14="Year_end", Z266&gt;=last_payment_date), "",
AND($AN$14="Year_end"), DATE(YEAR(Z266+1), 12, 31),
AND($AN$14="Not year_end", MONTH(Z266)=12, DAY(Z266)=31), DATE(YEAR(Z265)+1, MONTH(Z265), DAY(Z265)),
AND($AN$14="Not year_end", OR(MONTH(Z266)&lt;&gt;12, DAY(Z266)&lt;&gt;31) ), DATE(YEAR(Z266), 12, 31)
)</f>
        <v/>
      </c>
      <c r="AA267" s="75" t="str" cm="1">
        <f t="array" aca="1" ref="AA267" ca="1">_xlfn.IFS(AA266="", "",
AND(AA266=last_payment_date, OR(MONTH(AA266)&lt;&gt;12, DAY(AA266)&lt;&gt;31) ), DATE(YEAR(AA266), 12, 31),
AND(MONTH(AA266)=12, DAY(AA266)=31, AA266&gt;=last_payment_date), "",
AND(MONTH(AA266)=12, DAY(AA266)&lt;&gt;31),  EOMONTH(AA266,0),
AND(MONTH(AA266)=12, DAY(AA266)=31, $AH$14="Not end"),  EDATE(AA265,1),
AND($AH$14="Not end"), EDATE(AA266, 1),
AND($AH$14="End"), EOMONTH(AA266, 1)
)</f>
        <v/>
      </c>
      <c r="AB267" s="75" t="str" cm="1">
        <f t="array" aca="1" ref="AB267" ca="1">_xlfn.IFS(AB266="","",
AND(AB266=last_rou_date), "",
AND($B$3="İllik"),DATE(YEAR(AB266)+1,MONTH(AB266),DAY(AB266) ),
AND($B$3="Aylıq", $AH$14="Not end"), EDATE(AB266,1),
AND($B$3="Aylıq", $AH$14="End"), EOMONTH(AB266,1)
)</f>
        <v/>
      </c>
      <c r="AC267" s="75" t="str" cm="1">
        <f t="array" aca="1" ref="AC267" ca="1">_xlfn.IFS(
AND($AN$14="Not year_end", AC266&gt;last_rou_date), "",
AND($AN$14="Year_end", AC266&gt;=last_rou_date), "",
AND($AN$14="Year_end"), DATE(YEAR(AC266+1), 12, 31),
AND($AN$14="Not year_end", MONTH(AC266)=12, DAY(AC266)=31), DATE(YEAR(AC265)+1, MONTH(AC265), DAY(AC265)),
AND($AN$14="Not year_end", OR(MONTH(AC266)&lt;&gt;12, DAY(AC266)&lt;&gt;31) ), DATE(YEAR(AC266), 12, 31)
)</f>
        <v/>
      </c>
      <c r="AD267" s="75" t="str" cm="1">
        <f t="array" aca="1" ref="AD267" ca="1">_xlfn.IFS(AD266="", "",
AND(AD266=last_rou_date, OR(MONTH(AD266)&lt;&gt;12, DAY(AD266)&lt;&gt;31) ), DATE(YEAR(AD266), 12, 31),
AND(MONTH(AD266)=12, DAY(AD266)=31, AD266&gt;=last_rou_date), "",
AND(MONTH(AD266)=12, DAY(AD266)&lt;&gt;31),  EOMONTH(AD266,0),
AND(MONTH(AD266)=12, DAY(AD266)=31, $AH$14="Not end"),  EDATE(AD265,1),
AND($AH$14="Not end"), EDATE(AD266, 1),
AND($AH$14="End"), EOMONTH(AD266, 1)
)</f>
        <v/>
      </c>
      <c r="AE267" s="68" t="str" cm="1">
        <f t="array" ref="AE267">_xlfn.IFS(W267="", "",
AND(W267&gt;0, W267&lt;=$B$4, $C$2="İllik artım, faiz olaraq", $D$2&gt;0, $B$3="İllik"), $B$5*((1+$D$2)^(W267-1)),
AND(W267&gt;0, W267&lt;=$B$4, $C$2="İllik artım, faiz olaraq", $D$2&gt;0, $B$3="Aylıq"), $B$5*((1+$D$2)^ROUNDDOWN((W267-1)/12,0)),
AND(W267=1, $C$2="Aşağıdakı kimi dəyişir", ), $B$5,
AND(W267&gt;1, W267&lt;=$B$4, $C$2="Aşağıdakı kimi dəyişir"), IFERROR(VLOOKUP(W267, $C$4:$D$7, 2, FALSE), AE266),
AND(W267&gt;0, W267&lt;=$B$4), $B$5,
TRUE,0 )</f>
        <v/>
      </c>
      <c r="AF267" s="76" t="str">
        <f t="shared" ca="1" si="10"/>
        <v/>
      </c>
    </row>
    <row r="268" spans="1:32" x14ac:dyDescent="0.4">
      <c r="A268" s="13" t="str" cm="1">
        <f t="array" aca="1" ref="A268" ca="1">_xlfn.IFS(
AND(SUMIFS(lease_table_interest_accruals, lease_table_dates, A267)&gt;0, COUNTIFS($E$14:E267, "Interest accrual", $A$14:A267, A267)=0),  A267,
AND(SUMIFS(lease_table_payments, lease_table_dates, A267)&gt;0, COUNTIFS($E$14:E267, "Payment", $A$14:A267, A267)=0),  A267,
AND(SUMIFS(rou_table_deprs, rou_table_dates, A267)&gt;0, COUNTIFS($E$14:E267, "Depreciation", $A$14:A267, A267)=0),  A267,
TRUE,  IFERROR(INDEX(rou_table_dates,  MATCH(A267, rou_table_dates)+1, ), "")
)</f>
        <v/>
      </c>
      <c r="B268" s="1" t="str" cm="1">
        <f t="array" aca="1" ref="B268" ca="1">_xlfn.IFS(
AND(E268="Payment", A268=$B$2), $AM$14,
E268="Payment", $AM$15,
E268="Interest accrual", $AM$18,
E268="Depreciation", $AM$17,
TRUE, "")</f>
        <v/>
      </c>
      <c r="C268" s="1" t="str" cm="1">
        <f t="array" aca="1" ref="C268" ca="1">_xlfn.IFS(
E268="Payment", $AM$19,
E268="Interest accrual", $AM$15,
E268="Depreciation", $AM$16,
TRUE, "")</f>
        <v/>
      </c>
      <c r="D268" s="14" t="str" cm="1">
        <f t="array" aca="1" ref="D268" ca="1">_xlfn.IFS(
E268="Payment", _xlfn.XLOOKUP(A268, lease_table_dates, lease_table_payments, 0, 0),
E268="Interest accrual", _xlfn.XLOOKUP(A268, lease_table_dates, lease_table_interest_accruals, 0, 0),
E268="Depreciation", _xlfn.XLOOKUP(A268, rou_table_dates, rou_table_deprs, 0, 0),
TRUE, ""
)</f>
        <v/>
      </c>
      <c r="E268" s="7" t="str" cm="1">
        <f t="array" aca="1" ref="E268" ca="1">_xlfn.IFS(
AND(SUMIFS(lease_table_interest_accruals, lease_table_dates, A268)&gt;0, COUNTIFS($E$14:E267, "Interest accrual", $A$14:A267, A268)=0), "Interest accrual",
AND(SUMIFS(lease_table_payments, lease_table_dates, A268)&gt;0, COUNTIFS($E$14:E267, "Payment", $A$14:A267, A268)=0), "Payment",
AND(SUMIFS(rou_table_deprs, rou_table_dates, A268)&gt;0, COUNTIFS($E$14:E267, "Depreciation", $A$14:A267, A268)=0), "Depreciation",
TRUE,  ""
)</f>
        <v/>
      </c>
      <c r="G268" s="13" t="str" cm="1">
        <f t="array" aca="1" ref="G268" ca="1">_xlfn.IFS(
AND($B$11="Hə", $B$3="İllik"), Z268,
AND($B$11="Hə", $B$3="Aylıq"), AA268,
$B$11="Yox", X268)</f>
        <v/>
      </c>
      <c r="H268" s="14" t="str" cm="1">
        <f t="array" aca="1" ref="H268" ca="1">_xlfn.IFS( G268="", "",
TRUE, ROUND( H267+I268-J268, 2) )</f>
        <v/>
      </c>
      <c r="I268" s="14" t="str" cm="1">
        <f t="array" aca="1" ref="I268" ca="1">_xlfn.IFS(G268="", "",
G268=last_payment_date, (J268-H267),
 TRUE,  -  (H267- H267* (1+$B$6)^ (_xlfn.DAYS(G268,G267)/365) )
)</f>
        <v/>
      </c>
      <c r="J268" s="14" t="str" cm="1">
        <f t="array" aca="1" ref="J268" ca="1">_xlfn.IFS(G268="", "",
TRUE, _xlfn.XLOOKUP(G268,  payment_dates, payments,0,0)
)</f>
        <v/>
      </c>
      <c r="L268" s="2" t="str" cm="1">
        <f t="array" aca="1" ref="L268" ca="1">_xlfn.IFS(
AND($B$11="Hə", $B$3="İllik"), AC268,
AND($B$11="Hə", $B$3="Aylıq"), AD268,
$B$11="Yox", AB268)</f>
        <v/>
      </c>
      <c r="M268" s="14" t="str" cm="1">
        <f t="array" aca="1" ref="M268" ca="1">_xlfn.IFS( L268="", "",
(M267-N268)&lt;=0.5, 0,
TRUE,  M267-N268)</f>
        <v/>
      </c>
      <c r="N268" s="15" t="str" cm="1">
        <f t="array" aca="1" ref="N268" ca="1">_xlfn.IFS(
L268="", "",
TRUE, MIN(M267, ROUND($M$14/ (last_rou_date - $B$2) * (L268-L267), 2) )
)</f>
        <v/>
      </c>
      <c r="P268" s="22" t="str">
        <f t="shared" ca="1" si="9"/>
        <v/>
      </c>
      <c r="Q268" s="14" t="str" cm="1">
        <f t="array" aca="1" ref="Q268" ca="1">_xlfn.IFS(P268="","",
$B$11="Hə", _xlfn.XLOOKUP(DATE(P268, 12, 31), rou_table_dates, rou_table_nbvs,0, 0),
TRUE,  MAX(0, ROUND($M$14 - $M$14/ (last_rou_date - $B$2) * (DATE(P268,12,31) - $B$2), 2) )
)</f>
        <v/>
      </c>
      <c r="R268" s="57" t="str" cm="1">
        <f t="array" aca="1" ref="R268" ca="1">_xlfn.IFS(P268="","",
$B$11="Hə", _xlfn.XLOOKUP(DATE(P268, 12, 31), lease_table_dates, lease_table_balances,0, 0),
TRUE, IFERROR( XNPV($B$6, IF(payment_dates &gt;DATE(P268, 12, 31), payments,  0),  IF(payment_dates &gt;DATE(P268, 12, 31), payment_dates,  DATE(P268, 12, 31))    ),0)
)</f>
        <v/>
      </c>
      <c r="S268" s="14" t="str" cm="1">
        <f t="array" aca="1" ref="S268" ca="1">_xlfn.IFS(P268="","",
TRUE,  MIN( MIN(Q267, $M$14), ROUND($M$14/ (last_rou_date - $B$2) * (DATE(P268,12,31) - MAX($B$2, DATE(P268-1, 12, 31))), 2) )
)</f>
        <v/>
      </c>
      <c r="T268" s="15" t="str" cm="1">
        <f t="array" aca="1" ref="T268" ca="1">_xlfn.IFS(P268="", "",
ISTEXT(R267), R268- (H268 - SUMIFS( lease_table_payments, lease_table_years, P268) -$AG$14 ),
AND(ISNUMBER(R267), R268&lt;&gt;""),   R268- (R267 - SUMIFS( lease_table_payments, lease_table_years, P268) )
)</f>
        <v/>
      </c>
      <c r="U268" s="14"/>
      <c r="V268" s="73">
        <f t="shared" si="11"/>
        <v>255</v>
      </c>
      <c r="W268" s="74" t="str" cm="1">
        <f t="array" ref="W268">_xlfn.IFS(
OR(W267=$B$4, W267=""),"",
TRUE,W267+1
)</f>
        <v/>
      </c>
      <c r="X268" s="75" t="str" cm="1">
        <f t="array" ref="X268">_xlfn.IFS(X267="","",
W268="", "",
AND($B$3="İllik"),DATE(YEAR(X267)+1,MONTH(X267),DAY(X267) ),
AND($B$3="Aylıq", $AH$14="Not end"), EDATE(X267,1),
AND($B$3="Aylıq", $AH$14="End"), EOMONTH(X267,1)
)</f>
        <v/>
      </c>
      <c r="Y268" s="75" t="str" cm="1">
        <f t="array" aca="1" ref="Y268" ca="1">_xlfn.IFS(
AND($B$7="Dövrün əvvəlində", Y267&lt;=last_rou_date), DATE(YEAR(Y267)+1, 12, 31),
AND($B$7="Dövrün sonunda", Y267&lt;=last_payment_date), DATE(YEAR(Y267)+1, 12, 31),
TRUE, ""
)</f>
        <v/>
      </c>
      <c r="Z268" s="75" t="str" cm="1">
        <f t="array" aca="1" ref="Z268" ca="1">_xlfn.IFS(
AND($AN$14="Not year_end", Z267&gt;last_payment_date), "",
AND($AN$14="Year_end", Z267&gt;=last_payment_date), "",
AND($AN$14="Year_end"), DATE(YEAR(Z267+1), 12, 31),
AND($AN$14="Not year_end", MONTH(Z267)=12, DAY(Z267)=31), DATE(YEAR(Z266)+1, MONTH(Z266), DAY(Z266)),
AND($AN$14="Not year_end", OR(MONTH(Z267)&lt;&gt;12, DAY(Z267)&lt;&gt;31) ), DATE(YEAR(Z267), 12, 31)
)</f>
        <v/>
      </c>
      <c r="AA268" s="75" t="str" cm="1">
        <f t="array" aca="1" ref="AA268" ca="1">_xlfn.IFS(AA267="", "",
AND(AA267=last_payment_date, OR(MONTH(AA267)&lt;&gt;12, DAY(AA267)&lt;&gt;31) ), DATE(YEAR(AA267), 12, 31),
AND(MONTH(AA267)=12, DAY(AA267)=31, AA267&gt;=last_payment_date), "",
AND(MONTH(AA267)=12, DAY(AA267)&lt;&gt;31),  EOMONTH(AA267,0),
AND(MONTH(AA267)=12, DAY(AA267)=31, $AH$14="Not end"),  EDATE(AA266,1),
AND($AH$14="Not end"), EDATE(AA267, 1),
AND($AH$14="End"), EOMONTH(AA267, 1)
)</f>
        <v/>
      </c>
      <c r="AB268" s="75" t="str" cm="1">
        <f t="array" aca="1" ref="AB268" ca="1">_xlfn.IFS(AB267="","",
AND(AB267=last_rou_date), "",
AND($B$3="İllik"),DATE(YEAR(AB267)+1,MONTH(AB267),DAY(AB267) ),
AND($B$3="Aylıq", $AH$14="Not end"), EDATE(AB267,1),
AND($B$3="Aylıq", $AH$14="End"), EOMONTH(AB267,1)
)</f>
        <v/>
      </c>
      <c r="AC268" s="75" t="str" cm="1">
        <f t="array" aca="1" ref="AC268" ca="1">_xlfn.IFS(
AND($AN$14="Not year_end", AC267&gt;last_rou_date), "",
AND($AN$14="Year_end", AC267&gt;=last_rou_date), "",
AND($AN$14="Year_end"), DATE(YEAR(AC267+1), 12, 31),
AND($AN$14="Not year_end", MONTH(AC267)=12, DAY(AC267)=31), DATE(YEAR(AC266)+1, MONTH(AC266), DAY(AC266)),
AND($AN$14="Not year_end", OR(MONTH(AC267)&lt;&gt;12, DAY(AC267)&lt;&gt;31) ), DATE(YEAR(AC267), 12, 31)
)</f>
        <v/>
      </c>
      <c r="AD268" s="75" t="str" cm="1">
        <f t="array" aca="1" ref="AD268" ca="1">_xlfn.IFS(AD267="", "",
AND(AD267=last_rou_date, OR(MONTH(AD267)&lt;&gt;12, DAY(AD267)&lt;&gt;31) ), DATE(YEAR(AD267), 12, 31),
AND(MONTH(AD267)=12, DAY(AD267)=31, AD267&gt;=last_rou_date), "",
AND(MONTH(AD267)=12, DAY(AD267)&lt;&gt;31),  EOMONTH(AD267,0),
AND(MONTH(AD267)=12, DAY(AD267)=31, $AH$14="Not end"),  EDATE(AD266,1),
AND($AH$14="Not end"), EDATE(AD267, 1),
AND($AH$14="End"), EOMONTH(AD267, 1)
)</f>
        <v/>
      </c>
      <c r="AE268" s="68" t="str" cm="1">
        <f t="array" ref="AE268">_xlfn.IFS(W268="", "",
AND(W268&gt;0, W268&lt;=$B$4, $C$2="İllik artım, faiz olaraq", $D$2&gt;0, $B$3="İllik"), $B$5*((1+$D$2)^(W268-1)),
AND(W268&gt;0, W268&lt;=$B$4, $C$2="İllik artım, faiz olaraq", $D$2&gt;0, $B$3="Aylıq"), $B$5*((1+$D$2)^ROUNDDOWN((W268-1)/12,0)),
AND(W268=1, $C$2="Aşağıdakı kimi dəyişir", ), $B$5,
AND(W268&gt;1, W268&lt;=$B$4, $C$2="Aşağıdakı kimi dəyişir"), IFERROR(VLOOKUP(W268, $C$4:$D$7, 2, FALSE), AE267),
AND(W268&gt;0, W268&lt;=$B$4), $B$5,
TRUE,0 )</f>
        <v/>
      </c>
      <c r="AF268" s="76" t="str">
        <f t="shared" ca="1" si="10"/>
        <v/>
      </c>
    </row>
    <row r="269" spans="1:32" x14ac:dyDescent="0.4">
      <c r="A269" s="13" t="str" cm="1">
        <f t="array" aca="1" ref="A269" ca="1">_xlfn.IFS(
AND(SUMIFS(lease_table_interest_accruals, lease_table_dates, A268)&gt;0, COUNTIFS($E$14:E268, "Interest accrual", $A$14:A268, A268)=0),  A268,
AND(SUMIFS(lease_table_payments, lease_table_dates, A268)&gt;0, COUNTIFS($E$14:E268, "Payment", $A$14:A268, A268)=0),  A268,
AND(SUMIFS(rou_table_deprs, rou_table_dates, A268)&gt;0, COUNTIFS($E$14:E268, "Depreciation", $A$14:A268, A268)=0),  A268,
TRUE,  IFERROR(INDEX(rou_table_dates,  MATCH(A268, rou_table_dates)+1, ), "")
)</f>
        <v/>
      </c>
      <c r="B269" s="1" t="str" cm="1">
        <f t="array" aca="1" ref="B269" ca="1">_xlfn.IFS(
AND(E269="Payment", A269=$B$2), $AM$14,
E269="Payment", $AM$15,
E269="Interest accrual", $AM$18,
E269="Depreciation", $AM$17,
TRUE, "")</f>
        <v/>
      </c>
      <c r="C269" s="1" t="str" cm="1">
        <f t="array" aca="1" ref="C269" ca="1">_xlfn.IFS(
E269="Payment", $AM$19,
E269="Interest accrual", $AM$15,
E269="Depreciation", $AM$16,
TRUE, "")</f>
        <v/>
      </c>
      <c r="D269" s="14" t="str" cm="1">
        <f t="array" aca="1" ref="D269" ca="1">_xlfn.IFS(
E269="Payment", _xlfn.XLOOKUP(A269, lease_table_dates, lease_table_payments, 0, 0),
E269="Interest accrual", _xlfn.XLOOKUP(A269, lease_table_dates, lease_table_interest_accruals, 0, 0),
E269="Depreciation", _xlfn.XLOOKUP(A269, rou_table_dates, rou_table_deprs, 0, 0),
TRUE, ""
)</f>
        <v/>
      </c>
      <c r="E269" s="7" t="str" cm="1">
        <f t="array" aca="1" ref="E269" ca="1">_xlfn.IFS(
AND(SUMIFS(lease_table_interest_accruals, lease_table_dates, A269)&gt;0, COUNTIFS($E$14:E268, "Interest accrual", $A$14:A268, A269)=0), "Interest accrual",
AND(SUMIFS(lease_table_payments, lease_table_dates, A269)&gt;0, COUNTIFS($E$14:E268, "Payment", $A$14:A268, A269)=0), "Payment",
AND(SUMIFS(rou_table_deprs, rou_table_dates, A269)&gt;0, COUNTIFS($E$14:E268, "Depreciation", $A$14:A268, A269)=0), "Depreciation",
TRUE,  ""
)</f>
        <v/>
      </c>
      <c r="G269" s="13" t="str" cm="1">
        <f t="array" aca="1" ref="G269" ca="1">_xlfn.IFS(
AND($B$11="Hə", $B$3="İllik"), Z269,
AND($B$11="Hə", $B$3="Aylıq"), AA269,
$B$11="Yox", X269)</f>
        <v/>
      </c>
      <c r="H269" s="14" t="str" cm="1">
        <f t="array" aca="1" ref="H269" ca="1">_xlfn.IFS( G269="", "",
TRUE, ROUND( H268+I269-J269, 2) )</f>
        <v/>
      </c>
      <c r="I269" s="14" t="str" cm="1">
        <f t="array" aca="1" ref="I269" ca="1">_xlfn.IFS(G269="", "",
G269=last_payment_date, (J269-H268),
 TRUE,  -  (H268- H268* (1+$B$6)^ (_xlfn.DAYS(G269,G268)/365) )
)</f>
        <v/>
      </c>
      <c r="J269" s="14" t="str" cm="1">
        <f t="array" aca="1" ref="J269" ca="1">_xlfn.IFS(G269="", "",
TRUE, _xlfn.XLOOKUP(G269,  payment_dates, payments,0,0)
)</f>
        <v/>
      </c>
      <c r="L269" s="2" t="str" cm="1">
        <f t="array" aca="1" ref="L269" ca="1">_xlfn.IFS(
AND($B$11="Hə", $B$3="İllik"), AC269,
AND($B$11="Hə", $B$3="Aylıq"), AD269,
$B$11="Yox", AB269)</f>
        <v/>
      </c>
      <c r="M269" s="14" t="str" cm="1">
        <f t="array" aca="1" ref="M269" ca="1">_xlfn.IFS( L269="", "",
(M268-N269)&lt;=0.5, 0,
TRUE,  M268-N269)</f>
        <v/>
      </c>
      <c r="N269" s="15" t="str" cm="1">
        <f t="array" aca="1" ref="N269" ca="1">_xlfn.IFS(
L269="", "",
TRUE, MIN(M268, ROUND($M$14/ (last_rou_date - $B$2) * (L269-L268), 2) )
)</f>
        <v/>
      </c>
      <c r="P269" s="22" t="str">
        <f t="shared" ca="1" si="9"/>
        <v/>
      </c>
      <c r="Q269" s="14" t="str" cm="1">
        <f t="array" aca="1" ref="Q269" ca="1">_xlfn.IFS(P269="","",
$B$11="Hə", _xlfn.XLOOKUP(DATE(P269, 12, 31), rou_table_dates, rou_table_nbvs,0, 0),
TRUE,  MAX(0, ROUND($M$14 - $M$14/ (last_rou_date - $B$2) * (DATE(P269,12,31) - $B$2), 2) )
)</f>
        <v/>
      </c>
      <c r="R269" s="57" t="str" cm="1">
        <f t="array" aca="1" ref="R269" ca="1">_xlfn.IFS(P269="","",
$B$11="Hə", _xlfn.XLOOKUP(DATE(P269, 12, 31), lease_table_dates, lease_table_balances,0, 0),
TRUE, IFERROR( XNPV($B$6, IF(payment_dates &gt;DATE(P269, 12, 31), payments,  0),  IF(payment_dates &gt;DATE(P269, 12, 31), payment_dates,  DATE(P269, 12, 31))    ),0)
)</f>
        <v/>
      </c>
      <c r="S269" s="14" t="str" cm="1">
        <f t="array" aca="1" ref="S269" ca="1">_xlfn.IFS(P269="","",
TRUE,  MIN( MIN(Q268, $M$14), ROUND($M$14/ (last_rou_date - $B$2) * (DATE(P269,12,31) - MAX($B$2, DATE(P269-1, 12, 31))), 2) )
)</f>
        <v/>
      </c>
      <c r="T269" s="15" t="str" cm="1">
        <f t="array" aca="1" ref="T269" ca="1">_xlfn.IFS(P269="", "",
ISTEXT(R268), R269- (H269 - SUMIFS( lease_table_payments, lease_table_years, P269) -$AG$14 ),
AND(ISNUMBER(R268), R269&lt;&gt;""),   R269- (R268 - SUMIFS( lease_table_payments, lease_table_years, P269) )
)</f>
        <v/>
      </c>
      <c r="U269" s="14"/>
      <c r="V269" s="73">
        <f t="shared" si="11"/>
        <v>256</v>
      </c>
      <c r="W269" s="74" t="str" cm="1">
        <f t="array" ref="W269">_xlfn.IFS(
OR(W268=$B$4, W268=""),"",
TRUE,W268+1
)</f>
        <v/>
      </c>
      <c r="X269" s="75" t="str" cm="1">
        <f t="array" ref="X269">_xlfn.IFS(X268="","",
W269="", "",
AND($B$3="İllik"),DATE(YEAR(X268)+1,MONTH(X268),DAY(X268) ),
AND($B$3="Aylıq", $AH$14="Not end"), EDATE(X268,1),
AND($B$3="Aylıq", $AH$14="End"), EOMONTH(X268,1)
)</f>
        <v/>
      </c>
      <c r="Y269" s="75" t="str" cm="1">
        <f t="array" aca="1" ref="Y269" ca="1">_xlfn.IFS(
AND($B$7="Dövrün əvvəlində", Y268&lt;=last_rou_date), DATE(YEAR(Y268)+1, 12, 31),
AND($B$7="Dövrün sonunda", Y268&lt;=last_payment_date), DATE(YEAR(Y268)+1, 12, 31),
TRUE, ""
)</f>
        <v/>
      </c>
      <c r="Z269" s="75" t="str" cm="1">
        <f t="array" aca="1" ref="Z269" ca="1">_xlfn.IFS(
AND($AN$14="Not year_end", Z268&gt;last_payment_date), "",
AND($AN$14="Year_end", Z268&gt;=last_payment_date), "",
AND($AN$14="Year_end"), DATE(YEAR(Z268+1), 12, 31),
AND($AN$14="Not year_end", MONTH(Z268)=12, DAY(Z268)=31), DATE(YEAR(Z267)+1, MONTH(Z267), DAY(Z267)),
AND($AN$14="Not year_end", OR(MONTH(Z268)&lt;&gt;12, DAY(Z268)&lt;&gt;31) ), DATE(YEAR(Z268), 12, 31)
)</f>
        <v/>
      </c>
      <c r="AA269" s="75" t="str" cm="1">
        <f t="array" aca="1" ref="AA269" ca="1">_xlfn.IFS(AA268="", "",
AND(AA268=last_payment_date, OR(MONTH(AA268)&lt;&gt;12, DAY(AA268)&lt;&gt;31) ), DATE(YEAR(AA268), 12, 31),
AND(MONTH(AA268)=12, DAY(AA268)=31, AA268&gt;=last_payment_date), "",
AND(MONTH(AA268)=12, DAY(AA268)&lt;&gt;31),  EOMONTH(AA268,0),
AND(MONTH(AA268)=12, DAY(AA268)=31, $AH$14="Not end"),  EDATE(AA267,1),
AND($AH$14="Not end"), EDATE(AA268, 1),
AND($AH$14="End"), EOMONTH(AA268, 1)
)</f>
        <v/>
      </c>
      <c r="AB269" s="75" t="str" cm="1">
        <f t="array" aca="1" ref="AB269" ca="1">_xlfn.IFS(AB268="","",
AND(AB268=last_rou_date), "",
AND($B$3="İllik"),DATE(YEAR(AB268)+1,MONTH(AB268),DAY(AB268) ),
AND($B$3="Aylıq", $AH$14="Not end"), EDATE(AB268,1),
AND($B$3="Aylıq", $AH$14="End"), EOMONTH(AB268,1)
)</f>
        <v/>
      </c>
      <c r="AC269" s="75" t="str" cm="1">
        <f t="array" aca="1" ref="AC269" ca="1">_xlfn.IFS(
AND($AN$14="Not year_end", AC268&gt;last_rou_date), "",
AND($AN$14="Year_end", AC268&gt;=last_rou_date), "",
AND($AN$14="Year_end"), DATE(YEAR(AC268+1), 12, 31),
AND($AN$14="Not year_end", MONTH(AC268)=12, DAY(AC268)=31), DATE(YEAR(AC267)+1, MONTH(AC267), DAY(AC267)),
AND($AN$14="Not year_end", OR(MONTH(AC268)&lt;&gt;12, DAY(AC268)&lt;&gt;31) ), DATE(YEAR(AC268), 12, 31)
)</f>
        <v/>
      </c>
      <c r="AD269" s="75" t="str" cm="1">
        <f t="array" aca="1" ref="AD269" ca="1">_xlfn.IFS(AD268="", "",
AND(AD268=last_rou_date, OR(MONTH(AD268)&lt;&gt;12, DAY(AD268)&lt;&gt;31) ), DATE(YEAR(AD268), 12, 31),
AND(MONTH(AD268)=12, DAY(AD268)=31, AD268&gt;=last_rou_date), "",
AND(MONTH(AD268)=12, DAY(AD268)&lt;&gt;31),  EOMONTH(AD268,0),
AND(MONTH(AD268)=12, DAY(AD268)=31, $AH$14="Not end"),  EDATE(AD267,1),
AND($AH$14="Not end"), EDATE(AD268, 1),
AND($AH$14="End"), EOMONTH(AD268, 1)
)</f>
        <v/>
      </c>
      <c r="AE269" s="68" t="str" cm="1">
        <f t="array" ref="AE269">_xlfn.IFS(W269="", "",
AND(W269&gt;0, W269&lt;=$B$4, $C$2="İllik artım, faiz olaraq", $D$2&gt;0, $B$3="İllik"), $B$5*((1+$D$2)^(W269-1)),
AND(W269&gt;0, W269&lt;=$B$4, $C$2="İllik artım, faiz olaraq", $D$2&gt;0, $B$3="Aylıq"), $B$5*((1+$D$2)^ROUNDDOWN((W269-1)/12,0)),
AND(W269=1, $C$2="Aşağıdakı kimi dəyişir", ), $B$5,
AND(W269&gt;1, W269&lt;=$B$4, $C$2="Aşağıdakı kimi dəyişir"), IFERROR(VLOOKUP(W269, $C$4:$D$7, 2, FALSE), AE268),
AND(W269&gt;0, W269&lt;=$B$4), $B$5,
TRUE,0 )</f>
        <v/>
      </c>
      <c r="AF269" s="76" t="str">
        <f t="shared" ca="1" si="10"/>
        <v/>
      </c>
    </row>
    <row r="270" spans="1:32" x14ac:dyDescent="0.4">
      <c r="A270" s="13" t="str" cm="1">
        <f t="array" aca="1" ref="A270" ca="1">_xlfn.IFS(
AND(SUMIFS(lease_table_interest_accruals, lease_table_dates, A269)&gt;0, COUNTIFS($E$14:E269, "Interest accrual", $A$14:A269, A269)=0),  A269,
AND(SUMIFS(lease_table_payments, lease_table_dates, A269)&gt;0, COUNTIFS($E$14:E269, "Payment", $A$14:A269, A269)=0),  A269,
AND(SUMIFS(rou_table_deprs, rou_table_dates, A269)&gt;0, COUNTIFS($E$14:E269, "Depreciation", $A$14:A269, A269)=0),  A269,
TRUE,  IFERROR(INDEX(rou_table_dates,  MATCH(A269, rou_table_dates)+1, ), "")
)</f>
        <v/>
      </c>
      <c r="B270" s="1" t="str" cm="1">
        <f t="array" aca="1" ref="B270" ca="1">_xlfn.IFS(
AND(E270="Payment", A270=$B$2), $AM$14,
E270="Payment", $AM$15,
E270="Interest accrual", $AM$18,
E270="Depreciation", $AM$17,
TRUE, "")</f>
        <v/>
      </c>
      <c r="C270" s="1" t="str" cm="1">
        <f t="array" aca="1" ref="C270" ca="1">_xlfn.IFS(
E270="Payment", $AM$19,
E270="Interest accrual", $AM$15,
E270="Depreciation", $AM$16,
TRUE, "")</f>
        <v/>
      </c>
      <c r="D270" s="14" t="str" cm="1">
        <f t="array" aca="1" ref="D270" ca="1">_xlfn.IFS(
E270="Payment", _xlfn.XLOOKUP(A270, lease_table_dates, lease_table_payments, 0, 0),
E270="Interest accrual", _xlfn.XLOOKUP(A270, lease_table_dates, lease_table_interest_accruals, 0, 0),
E270="Depreciation", _xlfn.XLOOKUP(A270, rou_table_dates, rou_table_deprs, 0, 0),
TRUE, ""
)</f>
        <v/>
      </c>
      <c r="E270" s="7" t="str" cm="1">
        <f t="array" aca="1" ref="E270" ca="1">_xlfn.IFS(
AND(SUMIFS(lease_table_interest_accruals, lease_table_dates, A270)&gt;0, COUNTIFS($E$14:E269, "Interest accrual", $A$14:A269, A270)=0), "Interest accrual",
AND(SUMIFS(lease_table_payments, lease_table_dates, A270)&gt;0, COUNTIFS($E$14:E269, "Payment", $A$14:A269, A270)=0), "Payment",
AND(SUMIFS(rou_table_deprs, rou_table_dates, A270)&gt;0, COUNTIFS($E$14:E269, "Depreciation", $A$14:A269, A270)=0), "Depreciation",
TRUE,  ""
)</f>
        <v/>
      </c>
      <c r="G270" s="13" t="str" cm="1">
        <f t="array" aca="1" ref="G270" ca="1">_xlfn.IFS(
AND($B$11="Hə", $B$3="İllik"), Z270,
AND($B$11="Hə", $B$3="Aylıq"), AA270,
$B$11="Yox", X270)</f>
        <v/>
      </c>
      <c r="H270" s="14" t="str" cm="1">
        <f t="array" aca="1" ref="H270" ca="1">_xlfn.IFS( G270="", "",
TRUE, ROUND( H269+I270-J270, 2) )</f>
        <v/>
      </c>
      <c r="I270" s="14" t="str" cm="1">
        <f t="array" aca="1" ref="I270" ca="1">_xlfn.IFS(G270="", "",
G270=last_payment_date, (J270-H269),
 TRUE,  -  (H269- H269* (1+$B$6)^ (_xlfn.DAYS(G270,G269)/365) )
)</f>
        <v/>
      </c>
      <c r="J270" s="14" t="str" cm="1">
        <f t="array" aca="1" ref="J270" ca="1">_xlfn.IFS(G270="", "",
TRUE, _xlfn.XLOOKUP(G270,  payment_dates, payments,0,0)
)</f>
        <v/>
      </c>
      <c r="L270" s="2" t="str" cm="1">
        <f t="array" aca="1" ref="L270" ca="1">_xlfn.IFS(
AND($B$11="Hə", $B$3="İllik"), AC270,
AND($B$11="Hə", $B$3="Aylıq"), AD270,
$B$11="Yox", AB270)</f>
        <v/>
      </c>
      <c r="M270" s="14" t="str" cm="1">
        <f t="array" aca="1" ref="M270" ca="1">_xlfn.IFS( L270="", "",
(M269-N270)&lt;=0.5, 0,
TRUE,  M269-N270)</f>
        <v/>
      </c>
      <c r="N270" s="15" t="str" cm="1">
        <f t="array" aca="1" ref="N270" ca="1">_xlfn.IFS(
L270="", "",
TRUE, MIN(M269, ROUND($M$14/ (last_rou_date - $B$2) * (L270-L269), 2) )
)</f>
        <v/>
      </c>
      <c r="P270" s="22" t="str">
        <f t="shared" ca="1" si="9"/>
        <v/>
      </c>
      <c r="Q270" s="14" t="str" cm="1">
        <f t="array" aca="1" ref="Q270" ca="1">_xlfn.IFS(P270="","",
$B$11="Hə", _xlfn.XLOOKUP(DATE(P270, 12, 31), rou_table_dates, rou_table_nbvs,0, 0),
TRUE,  MAX(0, ROUND($M$14 - $M$14/ (last_rou_date - $B$2) * (DATE(P270,12,31) - $B$2), 2) )
)</f>
        <v/>
      </c>
      <c r="R270" s="57" t="str" cm="1">
        <f t="array" aca="1" ref="R270" ca="1">_xlfn.IFS(P270="","",
$B$11="Hə", _xlfn.XLOOKUP(DATE(P270, 12, 31), lease_table_dates, lease_table_balances,0, 0),
TRUE, IFERROR( XNPV($B$6, IF(payment_dates &gt;DATE(P270, 12, 31), payments,  0),  IF(payment_dates &gt;DATE(P270, 12, 31), payment_dates,  DATE(P270, 12, 31))    ),0)
)</f>
        <v/>
      </c>
      <c r="S270" s="14" t="str" cm="1">
        <f t="array" aca="1" ref="S270" ca="1">_xlfn.IFS(P270="","",
TRUE,  MIN( MIN(Q269, $M$14), ROUND($M$14/ (last_rou_date - $B$2) * (DATE(P270,12,31) - MAX($B$2, DATE(P270-1, 12, 31))), 2) )
)</f>
        <v/>
      </c>
      <c r="T270" s="15" t="str" cm="1">
        <f t="array" aca="1" ref="T270" ca="1">_xlfn.IFS(P270="", "",
ISTEXT(R269), R270- (H270 - SUMIFS( lease_table_payments, lease_table_years, P270) -$AG$14 ),
AND(ISNUMBER(R269), R270&lt;&gt;""),   R270- (R269 - SUMIFS( lease_table_payments, lease_table_years, P270) )
)</f>
        <v/>
      </c>
      <c r="U270" s="14"/>
      <c r="V270" s="73">
        <f t="shared" si="11"/>
        <v>257</v>
      </c>
      <c r="W270" s="74" t="str" cm="1">
        <f t="array" ref="W270">_xlfn.IFS(
OR(W269=$B$4, W269=""),"",
TRUE,W269+1
)</f>
        <v/>
      </c>
      <c r="X270" s="75" t="str" cm="1">
        <f t="array" ref="X270">_xlfn.IFS(X269="","",
W270="", "",
AND($B$3="İllik"),DATE(YEAR(X269)+1,MONTH(X269),DAY(X269) ),
AND($B$3="Aylıq", $AH$14="Not end"), EDATE(X269,1),
AND($B$3="Aylıq", $AH$14="End"), EOMONTH(X269,1)
)</f>
        <v/>
      </c>
      <c r="Y270" s="75" t="str" cm="1">
        <f t="array" aca="1" ref="Y270" ca="1">_xlfn.IFS(
AND($B$7="Dövrün əvvəlində", Y269&lt;=last_rou_date), DATE(YEAR(Y269)+1, 12, 31),
AND($B$7="Dövrün sonunda", Y269&lt;=last_payment_date), DATE(YEAR(Y269)+1, 12, 31),
TRUE, ""
)</f>
        <v/>
      </c>
      <c r="Z270" s="75" t="str" cm="1">
        <f t="array" aca="1" ref="Z270" ca="1">_xlfn.IFS(
AND($AN$14="Not year_end", Z269&gt;last_payment_date), "",
AND($AN$14="Year_end", Z269&gt;=last_payment_date), "",
AND($AN$14="Year_end"), DATE(YEAR(Z269+1), 12, 31),
AND($AN$14="Not year_end", MONTH(Z269)=12, DAY(Z269)=31), DATE(YEAR(Z268)+1, MONTH(Z268), DAY(Z268)),
AND($AN$14="Not year_end", OR(MONTH(Z269)&lt;&gt;12, DAY(Z269)&lt;&gt;31) ), DATE(YEAR(Z269), 12, 31)
)</f>
        <v/>
      </c>
      <c r="AA270" s="75" t="str" cm="1">
        <f t="array" aca="1" ref="AA270" ca="1">_xlfn.IFS(AA269="", "",
AND(AA269=last_payment_date, OR(MONTH(AA269)&lt;&gt;12, DAY(AA269)&lt;&gt;31) ), DATE(YEAR(AA269), 12, 31),
AND(MONTH(AA269)=12, DAY(AA269)=31, AA269&gt;=last_payment_date), "",
AND(MONTH(AA269)=12, DAY(AA269)&lt;&gt;31),  EOMONTH(AA269,0),
AND(MONTH(AA269)=12, DAY(AA269)=31, $AH$14="Not end"),  EDATE(AA268,1),
AND($AH$14="Not end"), EDATE(AA269, 1),
AND($AH$14="End"), EOMONTH(AA269, 1)
)</f>
        <v/>
      </c>
      <c r="AB270" s="75" t="str" cm="1">
        <f t="array" aca="1" ref="AB270" ca="1">_xlfn.IFS(AB269="","",
AND(AB269=last_rou_date), "",
AND($B$3="İllik"),DATE(YEAR(AB269)+1,MONTH(AB269),DAY(AB269) ),
AND($B$3="Aylıq", $AH$14="Not end"), EDATE(AB269,1),
AND($B$3="Aylıq", $AH$14="End"), EOMONTH(AB269,1)
)</f>
        <v/>
      </c>
      <c r="AC270" s="75" t="str" cm="1">
        <f t="array" aca="1" ref="AC270" ca="1">_xlfn.IFS(
AND($AN$14="Not year_end", AC269&gt;last_rou_date), "",
AND($AN$14="Year_end", AC269&gt;=last_rou_date), "",
AND($AN$14="Year_end"), DATE(YEAR(AC269+1), 12, 31),
AND($AN$14="Not year_end", MONTH(AC269)=12, DAY(AC269)=31), DATE(YEAR(AC268)+1, MONTH(AC268), DAY(AC268)),
AND($AN$14="Not year_end", OR(MONTH(AC269)&lt;&gt;12, DAY(AC269)&lt;&gt;31) ), DATE(YEAR(AC269), 12, 31)
)</f>
        <v/>
      </c>
      <c r="AD270" s="75" t="str" cm="1">
        <f t="array" aca="1" ref="AD270" ca="1">_xlfn.IFS(AD269="", "",
AND(AD269=last_rou_date, OR(MONTH(AD269)&lt;&gt;12, DAY(AD269)&lt;&gt;31) ), DATE(YEAR(AD269), 12, 31),
AND(MONTH(AD269)=12, DAY(AD269)=31, AD269&gt;=last_rou_date), "",
AND(MONTH(AD269)=12, DAY(AD269)&lt;&gt;31),  EOMONTH(AD269,0),
AND(MONTH(AD269)=12, DAY(AD269)=31, $AH$14="Not end"),  EDATE(AD268,1),
AND($AH$14="Not end"), EDATE(AD269, 1),
AND($AH$14="End"), EOMONTH(AD269, 1)
)</f>
        <v/>
      </c>
      <c r="AE270" s="68" t="str" cm="1">
        <f t="array" ref="AE270">_xlfn.IFS(W270="", "",
AND(W270&gt;0, W270&lt;=$B$4, $C$2="İllik artım, faiz olaraq", $D$2&gt;0, $B$3="İllik"), $B$5*((1+$D$2)^(W270-1)),
AND(W270&gt;0, W270&lt;=$B$4, $C$2="İllik artım, faiz olaraq", $D$2&gt;0, $B$3="Aylıq"), $B$5*((1+$D$2)^ROUNDDOWN((W270-1)/12,0)),
AND(W270=1, $C$2="Aşağıdakı kimi dəyişir", ), $B$5,
AND(W270&gt;1, W270&lt;=$B$4, $C$2="Aşağıdakı kimi dəyişir"), IFERROR(VLOOKUP(W270, $C$4:$D$7, 2, FALSE), AE269),
AND(W270&gt;0, W270&lt;=$B$4), $B$5,
TRUE,0 )</f>
        <v/>
      </c>
      <c r="AF270" s="76" t="str">
        <f t="shared" ca="1" si="10"/>
        <v/>
      </c>
    </row>
    <row r="271" spans="1:32" x14ac:dyDescent="0.4">
      <c r="A271" s="13" t="str" cm="1">
        <f t="array" aca="1" ref="A271" ca="1">_xlfn.IFS(
AND(SUMIFS(lease_table_interest_accruals, lease_table_dates, A270)&gt;0, COUNTIFS($E$14:E270, "Interest accrual", $A$14:A270, A270)=0),  A270,
AND(SUMIFS(lease_table_payments, lease_table_dates, A270)&gt;0, COUNTIFS($E$14:E270, "Payment", $A$14:A270, A270)=0),  A270,
AND(SUMIFS(rou_table_deprs, rou_table_dates, A270)&gt;0, COUNTIFS($E$14:E270, "Depreciation", $A$14:A270, A270)=0),  A270,
TRUE,  IFERROR(INDEX(rou_table_dates,  MATCH(A270, rou_table_dates)+1, ), "")
)</f>
        <v/>
      </c>
      <c r="B271" s="1" t="str" cm="1">
        <f t="array" aca="1" ref="B271" ca="1">_xlfn.IFS(
AND(E271="Payment", A271=$B$2), $AM$14,
E271="Payment", $AM$15,
E271="Interest accrual", $AM$18,
E271="Depreciation", $AM$17,
TRUE, "")</f>
        <v/>
      </c>
      <c r="C271" s="1" t="str" cm="1">
        <f t="array" aca="1" ref="C271" ca="1">_xlfn.IFS(
E271="Payment", $AM$19,
E271="Interest accrual", $AM$15,
E271="Depreciation", $AM$16,
TRUE, "")</f>
        <v/>
      </c>
      <c r="D271" s="14" t="str" cm="1">
        <f t="array" aca="1" ref="D271" ca="1">_xlfn.IFS(
E271="Payment", _xlfn.XLOOKUP(A271, lease_table_dates, lease_table_payments, 0, 0),
E271="Interest accrual", _xlfn.XLOOKUP(A271, lease_table_dates, lease_table_interest_accruals, 0, 0),
E271="Depreciation", _xlfn.XLOOKUP(A271, rou_table_dates, rou_table_deprs, 0, 0),
TRUE, ""
)</f>
        <v/>
      </c>
      <c r="E271" s="7" t="str" cm="1">
        <f t="array" aca="1" ref="E271" ca="1">_xlfn.IFS(
AND(SUMIFS(lease_table_interest_accruals, lease_table_dates, A271)&gt;0, COUNTIFS($E$14:E270, "Interest accrual", $A$14:A270, A271)=0), "Interest accrual",
AND(SUMIFS(lease_table_payments, lease_table_dates, A271)&gt;0, COUNTIFS($E$14:E270, "Payment", $A$14:A270, A271)=0), "Payment",
AND(SUMIFS(rou_table_deprs, rou_table_dates, A271)&gt;0, COUNTIFS($E$14:E270, "Depreciation", $A$14:A270, A271)=0), "Depreciation",
TRUE,  ""
)</f>
        <v/>
      </c>
      <c r="G271" s="13" t="str" cm="1">
        <f t="array" aca="1" ref="G271" ca="1">_xlfn.IFS(
AND($B$11="Hə", $B$3="İllik"), Z271,
AND($B$11="Hə", $B$3="Aylıq"), AA271,
$B$11="Yox", X271)</f>
        <v/>
      </c>
      <c r="H271" s="14" t="str" cm="1">
        <f t="array" aca="1" ref="H271" ca="1">_xlfn.IFS( G271="", "",
TRUE, ROUND( H270+I271-J271, 2) )</f>
        <v/>
      </c>
      <c r="I271" s="14" t="str" cm="1">
        <f t="array" aca="1" ref="I271" ca="1">_xlfn.IFS(G271="", "",
G271=last_payment_date, (J271-H270),
 TRUE,  -  (H270- H270* (1+$B$6)^ (_xlfn.DAYS(G271,G270)/365) )
)</f>
        <v/>
      </c>
      <c r="J271" s="14" t="str" cm="1">
        <f t="array" aca="1" ref="J271" ca="1">_xlfn.IFS(G271="", "",
TRUE, _xlfn.XLOOKUP(G271,  payment_dates, payments,0,0)
)</f>
        <v/>
      </c>
      <c r="L271" s="2" t="str" cm="1">
        <f t="array" aca="1" ref="L271" ca="1">_xlfn.IFS(
AND($B$11="Hə", $B$3="İllik"), AC271,
AND($B$11="Hə", $B$3="Aylıq"), AD271,
$B$11="Yox", AB271)</f>
        <v/>
      </c>
      <c r="M271" s="14" t="str" cm="1">
        <f t="array" aca="1" ref="M271" ca="1">_xlfn.IFS( L271="", "",
(M270-N271)&lt;=0.5, 0,
TRUE,  M270-N271)</f>
        <v/>
      </c>
      <c r="N271" s="15" t="str" cm="1">
        <f t="array" aca="1" ref="N271" ca="1">_xlfn.IFS(
L271="", "",
TRUE, MIN(M270, ROUND($M$14/ (last_rou_date - $B$2) * (L271-L270), 2) )
)</f>
        <v/>
      </c>
      <c r="P271" s="22" t="str">
        <f t="shared" ref="P271:P334" ca="1" si="12">IF(Y271="", "", YEAR(Y271) )</f>
        <v/>
      </c>
      <c r="Q271" s="14" t="str" cm="1">
        <f t="array" aca="1" ref="Q271" ca="1">_xlfn.IFS(P271="","",
$B$11="Hə", _xlfn.XLOOKUP(DATE(P271, 12, 31), rou_table_dates, rou_table_nbvs,0, 0),
TRUE,  MAX(0, ROUND($M$14 - $M$14/ (last_rou_date - $B$2) * (DATE(P271,12,31) - $B$2), 2) )
)</f>
        <v/>
      </c>
      <c r="R271" s="57" t="str" cm="1">
        <f t="array" aca="1" ref="R271" ca="1">_xlfn.IFS(P271="","",
$B$11="Hə", _xlfn.XLOOKUP(DATE(P271, 12, 31), lease_table_dates, lease_table_balances,0, 0),
TRUE, IFERROR( XNPV($B$6, IF(payment_dates &gt;DATE(P271, 12, 31), payments,  0),  IF(payment_dates &gt;DATE(P271, 12, 31), payment_dates,  DATE(P271, 12, 31))    ),0)
)</f>
        <v/>
      </c>
      <c r="S271" s="14" t="str" cm="1">
        <f t="array" aca="1" ref="S271" ca="1">_xlfn.IFS(P271="","",
TRUE,  MIN( MIN(Q270, $M$14), ROUND($M$14/ (last_rou_date - $B$2) * (DATE(P271,12,31) - MAX($B$2, DATE(P271-1, 12, 31))), 2) )
)</f>
        <v/>
      </c>
      <c r="T271" s="15" t="str" cm="1">
        <f t="array" aca="1" ref="T271" ca="1">_xlfn.IFS(P271="", "",
ISTEXT(R270), R271- (H271 - SUMIFS( lease_table_payments, lease_table_years, P271) -$AG$14 ),
AND(ISNUMBER(R270), R271&lt;&gt;""),   R271- (R270 - SUMIFS( lease_table_payments, lease_table_years, P271) )
)</f>
        <v/>
      </c>
      <c r="U271" s="14"/>
      <c r="V271" s="73">
        <f t="shared" si="11"/>
        <v>258</v>
      </c>
      <c r="W271" s="74" t="str" cm="1">
        <f t="array" ref="W271">_xlfn.IFS(
OR(W270=$B$4, W270=""),"",
TRUE,W270+1
)</f>
        <v/>
      </c>
      <c r="X271" s="75" t="str" cm="1">
        <f t="array" ref="X271">_xlfn.IFS(X270="","",
W271="", "",
AND($B$3="İllik"),DATE(YEAR(X270)+1,MONTH(X270),DAY(X270) ),
AND($B$3="Aylıq", $AH$14="Not end"), EDATE(X270,1),
AND($B$3="Aylıq", $AH$14="End"), EOMONTH(X270,1)
)</f>
        <v/>
      </c>
      <c r="Y271" s="75" t="str" cm="1">
        <f t="array" aca="1" ref="Y271" ca="1">_xlfn.IFS(
AND($B$7="Dövrün əvvəlində", Y270&lt;=last_rou_date), DATE(YEAR(Y270)+1, 12, 31),
AND($B$7="Dövrün sonunda", Y270&lt;=last_payment_date), DATE(YEAR(Y270)+1, 12, 31),
TRUE, ""
)</f>
        <v/>
      </c>
      <c r="Z271" s="75" t="str" cm="1">
        <f t="array" aca="1" ref="Z271" ca="1">_xlfn.IFS(
AND($AN$14="Not year_end", Z270&gt;last_payment_date), "",
AND($AN$14="Year_end", Z270&gt;=last_payment_date), "",
AND($AN$14="Year_end"), DATE(YEAR(Z270+1), 12, 31),
AND($AN$14="Not year_end", MONTH(Z270)=12, DAY(Z270)=31), DATE(YEAR(Z269)+1, MONTH(Z269), DAY(Z269)),
AND($AN$14="Not year_end", OR(MONTH(Z270)&lt;&gt;12, DAY(Z270)&lt;&gt;31) ), DATE(YEAR(Z270), 12, 31)
)</f>
        <v/>
      </c>
      <c r="AA271" s="75" t="str" cm="1">
        <f t="array" aca="1" ref="AA271" ca="1">_xlfn.IFS(AA270="", "",
AND(AA270=last_payment_date, OR(MONTH(AA270)&lt;&gt;12, DAY(AA270)&lt;&gt;31) ), DATE(YEAR(AA270), 12, 31),
AND(MONTH(AA270)=12, DAY(AA270)=31, AA270&gt;=last_payment_date), "",
AND(MONTH(AA270)=12, DAY(AA270)&lt;&gt;31),  EOMONTH(AA270,0),
AND(MONTH(AA270)=12, DAY(AA270)=31, $AH$14="Not end"),  EDATE(AA269,1),
AND($AH$14="Not end"), EDATE(AA270, 1),
AND($AH$14="End"), EOMONTH(AA270, 1)
)</f>
        <v/>
      </c>
      <c r="AB271" s="75" t="str" cm="1">
        <f t="array" aca="1" ref="AB271" ca="1">_xlfn.IFS(AB270="","",
AND(AB270=last_rou_date), "",
AND($B$3="İllik"),DATE(YEAR(AB270)+1,MONTH(AB270),DAY(AB270) ),
AND($B$3="Aylıq", $AH$14="Not end"), EDATE(AB270,1),
AND($B$3="Aylıq", $AH$14="End"), EOMONTH(AB270,1)
)</f>
        <v/>
      </c>
      <c r="AC271" s="75" t="str" cm="1">
        <f t="array" aca="1" ref="AC271" ca="1">_xlfn.IFS(
AND($AN$14="Not year_end", AC270&gt;last_rou_date), "",
AND($AN$14="Year_end", AC270&gt;=last_rou_date), "",
AND($AN$14="Year_end"), DATE(YEAR(AC270+1), 12, 31),
AND($AN$14="Not year_end", MONTH(AC270)=12, DAY(AC270)=31), DATE(YEAR(AC269)+1, MONTH(AC269), DAY(AC269)),
AND($AN$14="Not year_end", OR(MONTH(AC270)&lt;&gt;12, DAY(AC270)&lt;&gt;31) ), DATE(YEAR(AC270), 12, 31)
)</f>
        <v/>
      </c>
      <c r="AD271" s="75" t="str" cm="1">
        <f t="array" aca="1" ref="AD271" ca="1">_xlfn.IFS(AD270="", "",
AND(AD270=last_rou_date, OR(MONTH(AD270)&lt;&gt;12, DAY(AD270)&lt;&gt;31) ), DATE(YEAR(AD270), 12, 31),
AND(MONTH(AD270)=12, DAY(AD270)=31, AD270&gt;=last_rou_date), "",
AND(MONTH(AD270)=12, DAY(AD270)&lt;&gt;31),  EOMONTH(AD270,0),
AND(MONTH(AD270)=12, DAY(AD270)=31, $AH$14="Not end"),  EDATE(AD269,1),
AND($AH$14="Not end"), EDATE(AD270, 1),
AND($AH$14="End"), EOMONTH(AD270, 1)
)</f>
        <v/>
      </c>
      <c r="AE271" s="68" t="str" cm="1">
        <f t="array" ref="AE271">_xlfn.IFS(W271="", "",
AND(W271&gt;0, W271&lt;=$B$4, $C$2="İllik artım, faiz olaraq", $D$2&gt;0, $B$3="İllik"), $B$5*((1+$D$2)^(W271-1)),
AND(W271&gt;0, W271&lt;=$B$4, $C$2="İllik artım, faiz olaraq", $D$2&gt;0, $B$3="Aylıq"), $B$5*((1+$D$2)^ROUNDDOWN((W271-1)/12,0)),
AND(W271=1, $C$2="Aşağıdakı kimi dəyişir", ), $B$5,
AND(W271&gt;1, W271&lt;=$B$4, $C$2="Aşağıdakı kimi dəyişir"), IFERROR(VLOOKUP(W271, $C$4:$D$7, 2, FALSE), AE270),
AND(W271&gt;0, W271&lt;=$B$4), $B$5,
TRUE,0 )</f>
        <v/>
      </c>
      <c r="AF271" s="76" t="str">
        <f t="shared" ref="AF271:AF334" ca="1" si="13">IF(G271="","",YEAR(G271))</f>
        <v/>
      </c>
    </row>
    <row r="272" spans="1:32" x14ac:dyDescent="0.4">
      <c r="A272" s="13" t="str" cm="1">
        <f t="array" aca="1" ref="A272" ca="1">_xlfn.IFS(
AND(SUMIFS(lease_table_interest_accruals, lease_table_dates, A271)&gt;0, COUNTIFS($E$14:E271, "Interest accrual", $A$14:A271, A271)=0),  A271,
AND(SUMIFS(lease_table_payments, lease_table_dates, A271)&gt;0, COUNTIFS($E$14:E271, "Payment", $A$14:A271, A271)=0),  A271,
AND(SUMIFS(rou_table_deprs, rou_table_dates, A271)&gt;0, COUNTIFS($E$14:E271, "Depreciation", $A$14:A271, A271)=0),  A271,
TRUE,  IFERROR(INDEX(rou_table_dates,  MATCH(A271, rou_table_dates)+1, ), "")
)</f>
        <v/>
      </c>
      <c r="B272" s="1" t="str" cm="1">
        <f t="array" aca="1" ref="B272" ca="1">_xlfn.IFS(
AND(E272="Payment", A272=$B$2), $AM$14,
E272="Payment", $AM$15,
E272="Interest accrual", $AM$18,
E272="Depreciation", $AM$17,
TRUE, "")</f>
        <v/>
      </c>
      <c r="C272" s="1" t="str" cm="1">
        <f t="array" aca="1" ref="C272" ca="1">_xlfn.IFS(
E272="Payment", $AM$19,
E272="Interest accrual", $AM$15,
E272="Depreciation", $AM$16,
TRUE, "")</f>
        <v/>
      </c>
      <c r="D272" s="14" t="str" cm="1">
        <f t="array" aca="1" ref="D272" ca="1">_xlfn.IFS(
E272="Payment", _xlfn.XLOOKUP(A272, lease_table_dates, lease_table_payments, 0, 0),
E272="Interest accrual", _xlfn.XLOOKUP(A272, lease_table_dates, lease_table_interest_accruals, 0, 0),
E272="Depreciation", _xlfn.XLOOKUP(A272, rou_table_dates, rou_table_deprs, 0, 0),
TRUE, ""
)</f>
        <v/>
      </c>
      <c r="E272" s="7" t="str" cm="1">
        <f t="array" aca="1" ref="E272" ca="1">_xlfn.IFS(
AND(SUMIFS(lease_table_interest_accruals, lease_table_dates, A272)&gt;0, COUNTIFS($E$14:E271, "Interest accrual", $A$14:A271, A272)=0), "Interest accrual",
AND(SUMIFS(lease_table_payments, lease_table_dates, A272)&gt;0, COUNTIFS($E$14:E271, "Payment", $A$14:A271, A272)=0), "Payment",
AND(SUMIFS(rou_table_deprs, rou_table_dates, A272)&gt;0, COUNTIFS($E$14:E271, "Depreciation", $A$14:A271, A272)=0), "Depreciation",
TRUE,  ""
)</f>
        <v/>
      </c>
      <c r="G272" s="13" t="str" cm="1">
        <f t="array" aca="1" ref="G272" ca="1">_xlfn.IFS(
AND($B$11="Hə", $B$3="İllik"), Z272,
AND($B$11="Hə", $B$3="Aylıq"), AA272,
$B$11="Yox", X272)</f>
        <v/>
      </c>
      <c r="H272" s="14" t="str" cm="1">
        <f t="array" aca="1" ref="H272" ca="1">_xlfn.IFS( G272="", "",
TRUE, ROUND( H271+I272-J272, 2) )</f>
        <v/>
      </c>
      <c r="I272" s="14" t="str" cm="1">
        <f t="array" aca="1" ref="I272" ca="1">_xlfn.IFS(G272="", "",
G272=last_payment_date, (J272-H271),
 TRUE,  -  (H271- H271* (1+$B$6)^ (_xlfn.DAYS(G272,G271)/365) )
)</f>
        <v/>
      </c>
      <c r="J272" s="14" t="str" cm="1">
        <f t="array" aca="1" ref="J272" ca="1">_xlfn.IFS(G272="", "",
TRUE, _xlfn.XLOOKUP(G272,  payment_dates, payments,0,0)
)</f>
        <v/>
      </c>
      <c r="L272" s="2" t="str" cm="1">
        <f t="array" aca="1" ref="L272" ca="1">_xlfn.IFS(
AND($B$11="Hə", $B$3="İllik"), AC272,
AND($B$11="Hə", $B$3="Aylıq"), AD272,
$B$11="Yox", AB272)</f>
        <v/>
      </c>
      <c r="M272" s="14" t="str" cm="1">
        <f t="array" aca="1" ref="M272" ca="1">_xlfn.IFS( L272="", "",
(M271-N272)&lt;=0.5, 0,
TRUE,  M271-N272)</f>
        <v/>
      </c>
      <c r="N272" s="15" t="str" cm="1">
        <f t="array" aca="1" ref="N272" ca="1">_xlfn.IFS(
L272="", "",
TRUE, MIN(M271, ROUND($M$14/ (last_rou_date - $B$2) * (L272-L271), 2) )
)</f>
        <v/>
      </c>
      <c r="P272" s="22" t="str">
        <f t="shared" ca="1" si="12"/>
        <v/>
      </c>
      <c r="Q272" s="14" t="str" cm="1">
        <f t="array" aca="1" ref="Q272" ca="1">_xlfn.IFS(P272="","",
$B$11="Hə", _xlfn.XLOOKUP(DATE(P272, 12, 31), rou_table_dates, rou_table_nbvs,0, 0),
TRUE,  MAX(0, ROUND($M$14 - $M$14/ (last_rou_date - $B$2) * (DATE(P272,12,31) - $B$2), 2) )
)</f>
        <v/>
      </c>
      <c r="R272" s="57" t="str" cm="1">
        <f t="array" aca="1" ref="R272" ca="1">_xlfn.IFS(P272="","",
$B$11="Hə", _xlfn.XLOOKUP(DATE(P272, 12, 31), lease_table_dates, lease_table_balances,0, 0),
TRUE, IFERROR( XNPV($B$6, IF(payment_dates &gt;DATE(P272, 12, 31), payments,  0),  IF(payment_dates &gt;DATE(P272, 12, 31), payment_dates,  DATE(P272, 12, 31))    ),0)
)</f>
        <v/>
      </c>
      <c r="S272" s="14" t="str" cm="1">
        <f t="array" aca="1" ref="S272" ca="1">_xlfn.IFS(P272="","",
TRUE,  MIN( MIN(Q271, $M$14), ROUND($M$14/ (last_rou_date - $B$2) * (DATE(P272,12,31) - MAX($B$2, DATE(P272-1, 12, 31))), 2) )
)</f>
        <v/>
      </c>
      <c r="T272" s="15" t="str" cm="1">
        <f t="array" aca="1" ref="T272" ca="1">_xlfn.IFS(P272="", "",
ISTEXT(R271), R272- (H272 - SUMIFS( lease_table_payments, lease_table_years, P272) -$AG$14 ),
AND(ISNUMBER(R271), R272&lt;&gt;""),   R272- (R271 - SUMIFS( lease_table_payments, lease_table_years, P272) )
)</f>
        <v/>
      </c>
      <c r="U272" s="14"/>
      <c r="V272" s="73">
        <f t="shared" ref="V272:V335" si="14">V271+1</f>
        <v>259</v>
      </c>
      <c r="W272" s="74" t="str" cm="1">
        <f t="array" ref="W272">_xlfn.IFS(
OR(W271=$B$4, W271=""),"",
TRUE,W271+1
)</f>
        <v/>
      </c>
      <c r="X272" s="75" t="str" cm="1">
        <f t="array" ref="X272">_xlfn.IFS(X271="","",
W272="", "",
AND($B$3="İllik"),DATE(YEAR(X271)+1,MONTH(X271),DAY(X271) ),
AND($B$3="Aylıq", $AH$14="Not end"), EDATE(X271,1),
AND($B$3="Aylıq", $AH$14="End"), EOMONTH(X271,1)
)</f>
        <v/>
      </c>
      <c r="Y272" s="75" t="str" cm="1">
        <f t="array" aca="1" ref="Y272" ca="1">_xlfn.IFS(
AND($B$7="Dövrün əvvəlində", Y271&lt;=last_rou_date), DATE(YEAR(Y271)+1, 12, 31),
AND($B$7="Dövrün sonunda", Y271&lt;=last_payment_date), DATE(YEAR(Y271)+1, 12, 31),
TRUE, ""
)</f>
        <v/>
      </c>
      <c r="Z272" s="75" t="str" cm="1">
        <f t="array" aca="1" ref="Z272" ca="1">_xlfn.IFS(
AND($AN$14="Not year_end", Z271&gt;last_payment_date), "",
AND($AN$14="Year_end", Z271&gt;=last_payment_date), "",
AND($AN$14="Year_end"), DATE(YEAR(Z271+1), 12, 31),
AND($AN$14="Not year_end", MONTH(Z271)=12, DAY(Z271)=31), DATE(YEAR(Z270)+1, MONTH(Z270), DAY(Z270)),
AND($AN$14="Not year_end", OR(MONTH(Z271)&lt;&gt;12, DAY(Z271)&lt;&gt;31) ), DATE(YEAR(Z271), 12, 31)
)</f>
        <v/>
      </c>
      <c r="AA272" s="75" t="str" cm="1">
        <f t="array" aca="1" ref="AA272" ca="1">_xlfn.IFS(AA271="", "",
AND(AA271=last_payment_date, OR(MONTH(AA271)&lt;&gt;12, DAY(AA271)&lt;&gt;31) ), DATE(YEAR(AA271), 12, 31),
AND(MONTH(AA271)=12, DAY(AA271)=31, AA271&gt;=last_payment_date), "",
AND(MONTH(AA271)=12, DAY(AA271)&lt;&gt;31),  EOMONTH(AA271,0),
AND(MONTH(AA271)=12, DAY(AA271)=31, $AH$14="Not end"),  EDATE(AA270,1),
AND($AH$14="Not end"), EDATE(AA271, 1),
AND($AH$14="End"), EOMONTH(AA271, 1)
)</f>
        <v/>
      </c>
      <c r="AB272" s="75" t="str" cm="1">
        <f t="array" aca="1" ref="AB272" ca="1">_xlfn.IFS(AB271="","",
AND(AB271=last_rou_date), "",
AND($B$3="İllik"),DATE(YEAR(AB271)+1,MONTH(AB271),DAY(AB271) ),
AND($B$3="Aylıq", $AH$14="Not end"), EDATE(AB271,1),
AND($B$3="Aylıq", $AH$14="End"), EOMONTH(AB271,1)
)</f>
        <v/>
      </c>
      <c r="AC272" s="75" t="str" cm="1">
        <f t="array" aca="1" ref="AC272" ca="1">_xlfn.IFS(
AND($AN$14="Not year_end", AC271&gt;last_rou_date), "",
AND($AN$14="Year_end", AC271&gt;=last_rou_date), "",
AND($AN$14="Year_end"), DATE(YEAR(AC271+1), 12, 31),
AND($AN$14="Not year_end", MONTH(AC271)=12, DAY(AC271)=31), DATE(YEAR(AC270)+1, MONTH(AC270), DAY(AC270)),
AND($AN$14="Not year_end", OR(MONTH(AC271)&lt;&gt;12, DAY(AC271)&lt;&gt;31) ), DATE(YEAR(AC271), 12, 31)
)</f>
        <v/>
      </c>
      <c r="AD272" s="75" t="str" cm="1">
        <f t="array" aca="1" ref="AD272" ca="1">_xlfn.IFS(AD271="", "",
AND(AD271=last_rou_date, OR(MONTH(AD271)&lt;&gt;12, DAY(AD271)&lt;&gt;31) ), DATE(YEAR(AD271), 12, 31),
AND(MONTH(AD271)=12, DAY(AD271)=31, AD271&gt;=last_rou_date), "",
AND(MONTH(AD271)=12, DAY(AD271)&lt;&gt;31),  EOMONTH(AD271,0),
AND(MONTH(AD271)=12, DAY(AD271)=31, $AH$14="Not end"),  EDATE(AD270,1),
AND($AH$14="Not end"), EDATE(AD271, 1),
AND($AH$14="End"), EOMONTH(AD271, 1)
)</f>
        <v/>
      </c>
      <c r="AE272" s="68" t="str" cm="1">
        <f t="array" ref="AE272">_xlfn.IFS(W272="", "",
AND(W272&gt;0, W272&lt;=$B$4, $C$2="İllik artım, faiz olaraq", $D$2&gt;0, $B$3="İllik"), $B$5*((1+$D$2)^(W272-1)),
AND(W272&gt;0, W272&lt;=$B$4, $C$2="İllik artım, faiz olaraq", $D$2&gt;0, $B$3="Aylıq"), $B$5*((1+$D$2)^ROUNDDOWN((W272-1)/12,0)),
AND(W272=1, $C$2="Aşağıdakı kimi dəyişir", ), $B$5,
AND(W272&gt;1, W272&lt;=$B$4, $C$2="Aşağıdakı kimi dəyişir"), IFERROR(VLOOKUP(W272, $C$4:$D$7, 2, FALSE), AE271),
AND(W272&gt;0, W272&lt;=$B$4), $B$5,
TRUE,0 )</f>
        <v/>
      </c>
      <c r="AF272" s="76" t="str">
        <f t="shared" ca="1" si="13"/>
        <v/>
      </c>
    </row>
    <row r="273" spans="1:32" x14ac:dyDescent="0.4">
      <c r="A273" s="13" t="str" cm="1">
        <f t="array" aca="1" ref="A273" ca="1">_xlfn.IFS(
AND(SUMIFS(lease_table_interest_accruals, lease_table_dates, A272)&gt;0, COUNTIFS($E$14:E272, "Interest accrual", $A$14:A272, A272)=0),  A272,
AND(SUMIFS(lease_table_payments, lease_table_dates, A272)&gt;0, COUNTIFS($E$14:E272, "Payment", $A$14:A272, A272)=0),  A272,
AND(SUMIFS(rou_table_deprs, rou_table_dates, A272)&gt;0, COUNTIFS($E$14:E272, "Depreciation", $A$14:A272, A272)=0),  A272,
TRUE,  IFERROR(INDEX(rou_table_dates,  MATCH(A272, rou_table_dates)+1, ), "")
)</f>
        <v/>
      </c>
      <c r="B273" s="1" t="str" cm="1">
        <f t="array" aca="1" ref="B273" ca="1">_xlfn.IFS(
AND(E273="Payment", A273=$B$2), $AM$14,
E273="Payment", $AM$15,
E273="Interest accrual", $AM$18,
E273="Depreciation", $AM$17,
TRUE, "")</f>
        <v/>
      </c>
      <c r="C273" s="1" t="str" cm="1">
        <f t="array" aca="1" ref="C273" ca="1">_xlfn.IFS(
E273="Payment", $AM$19,
E273="Interest accrual", $AM$15,
E273="Depreciation", $AM$16,
TRUE, "")</f>
        <v/>
      </c>
      <c r="D273" s="14" t="str" cm="1">
        <f t="array" aca="1" ref="D273" ca="1">_xlfn.IFS(
E273="Payment", _xlfn.XLOOKUP(A273, lease_table_dates, lease_table_payments, 0, 0),
E273="Interest accrual", _xlfn.XLOOKUP(A273, lease_table_dates, lease_table_interest_accruals, 0, 0),
E273="Depreciation", _xlfn.XLOOKUP(A273, rou_table_dates, rou_table_deprs, 0, 0),
TRUE, ""
)</f>
        <v/>
      </c>
      <c r="E273" s="7" t="str" cm="1">
        <f t="array" aca="1" ref="E273" ca="1">_xlfn.IFS(
AND(SUMIFS(lease_table_interest_accruals, lease_table_dates, A273)&gt;0, COUNTIFS($E$14:E272, "Interest accrual", $A$14:A272, A273)=0), "Interest accrual",
AND(SUMIFS(lease_table_payments, lease_table_dates, A273)&gt;0, COUNTIFS($E$14:E272, "Payment", $A$14:A272, A273)=0), "Payment",
AND(SUMIFS(rou_table_deprs, rou_table_dates, A273)&gt;0, COUNTIFS($E$14:E272, "Depreciation", $A$14:A272, A273)=0), "Depreciation",
TRUE,  ""
)</f>
        <v/>
      </c>
      <c r="G273" s="13" t="str" cm="1">
        <f t="array" aca="1" ref="G273" ca="1">_xlfn.IFS(
AND($B$11="Hə", $B$3="İllik"), Z273,
AND($B$11="Hə", $B$3="Aylıq"), AA273,
$B$11="Yox", X273)</f>
        <v/>
      </c>
      <c r="H273" s="14" t="str" cm="1">
        <f t="array" aca="1" ref="H273" ca="1">_xlfn.IFS( G273="", "",
TRUE, ROUND( H272+I273-J273, 2) )</f>
        <v/>
      </c>
      <c r="I273" s="14" t="str" cm="1">
        <f t="array" aca="1" ref="I273" ca="1">_xlfn.IFS(G273="", "",
G273=last_payment_date, (J273-H272),
 TRUE,  -  (H272- H272* (1+$B$6)^ (_xlfn.DAYS(G273,G272)/365) )
)</f>
        <v/>
      </c>
      <c r="J273" s="14" t="str" cm="1">
        <f t="array" aca="1" ref="J273" ca="1">_xlfn.IFS(G273="", "",
TRUE, _xlfn.XLOOKUP(G273,  payment_dates, payments,0,0)
)</f>
        <v/>
      </c>
      <c r="L273" s="2" t="str" cm="1">
        <f t="array" aca="1" ref="L273" ca="1">_xlfn.IFS(
AND($B$11="Hə", $B$3="İllik"), AC273,
AND($B$11="Hə", $B$3="Aylıq"), AD273,
$B$11="Yox", AB273)</f>
        <v/>
      </c>
      <c r="M273" s="14" t="str" cm="1">
        <f t="array" aca="1" ref="M273" ca="1">_xlfn.IFS( L273="", "",
(M272-N273)&lt;=0.5, 0,
TRUE,  M272-N273)</f>
        <v/>
      </c>
      <c r="N273" s="15" t="str" cm="1">
        <f t="array" aca="1" ref="N273" ca="1">_xlfn.IFS(
L273="", "",
TRUE, MIN(M272, ROUND($M$14/ (last_rou_date - $B$2) * (L273-L272), 2) )
)</f>
        <v/>
      </c>
      <c r="P273" s="22" t="str">
        <f t="shared" ca="1" si="12"/>
        <v/>
      </c>
      <c r="Q273" s="14" t="str" cm="1">
        <f t="array" aca="1" ref="Q273" ca="1">_xlfn.IFS(P273="","",
$B$11="Hə", _xlfn.XLOOKUP(DATE(P273, 12, 31), rou_table_dates, rou_table_nbvs,0, 0),
TRUE,  MAX(0, ROUND($M$14 - $M$14/ (last_rou_date - $B$2) * (DATE(P273,12,31) - $B$2), 2) )
)</f>
        <v/>
      </c>
      <c r="R273" s="57" t="str" cm="1">
        <f t="array" aca="1" ref="R273" ca="1">_xlfn.IFS(P273="","",
$B$11="Hə", _xlfn.XLOOKUP(DATE(P273, 12, 31), lease_table_dates, lease_table_balances,0, 0),
TRUE, IFERROR( XNPV($B$6, IF(payment_dates &gt;DATE(P273, 12, 31), payments,  0),  IF(payment_dates &gt;DATE(P273, 12, 31), payment_dates,  DATE(P273, 12, 31))    ),0)
)</f>
        <v/>
      </c>
      <c r="S273" s="14" t="str" cm="1">
        <f t="array" aca="1" ref="S273" ca="1">_xlfn.IFS(P273="","",
TRUE,  MIN( MIN(Q272, $M$14), ROUND($M$14/ (last_rou_date - $B$2) * (DATE(P273,12,31) - MAX($B$2, DATE(P273-1, 12, 31))), 2) )
)</f>
        <v/>
      </c>
      <c r="T273" s="15" t="str" cm="1">
        <f t="array" aca="1" ref="T273" ca="1">_xlfn.IFS(P273="", "",
ISTEXT(R272), R273- (H273 - SUMIFS( lease_table_payments, lease_table_years, P273) -$AG$14 ),
AND(ISNUMBER(R272), R273&lt;&gt;""),   R273- (R272 - SUMIFS( lease_table_payments, lease_table_years, P273) )
)</f>
        <v/>
      </c>
      <c r="U273" s="14"/>
      <c r="V273" s="73">
        <f t="shared" si="14"/>
        <v>260</v>
      </c>
      <c r="W273" s="74" t="str" cm="1">
        <f t="array" ref="W273">_xlfn.IFS(
OR(W272=$B$4, W272=""),"",
TRUE,W272+1
)</f>
        <v/>
      </c>
      <c r="X273" s="75" t="str" cm="1">
        <f t="array" ref="X273">_xlfn.IFS(X272="","",
W273="", "",
AND($B$3="İllik"),DATE(YEAR(X272)+1,MONTH(X272),DAY(X272) ),
AND($B$3="Aylıq", $AH$14="Not end"), EDATE(X272,1),
AND($B$3="Aylıq", $AH$14="End"), EOMONTH(X272,1)
)</f>
        <v/>
      </c>
      <c r="Y273" s="75" t="str" cm="1">
        <f t="array" aca="1" ref="Y273" ca="1">_xlfn.IFS(
AND($B$7="Dövrün əvvəlində", Y272&lt;=last_rou_date), DATE(YEAR(Y272)+1, 12, 31),
AND($B$7="Dövrün sonunda", Y272&lt;=last_payment_date), DATE(YEAR(Y272)+1, 12, 31),
TRUE, ""
)</f>
        <v/>
      </c>
      <c r="Z273" s="75" t="str" cm="1">
        <f t="array" aca="1" ref="Z273" ca="1">_xlfn.IFS(
AND($AN$14="Not year_end", Z272&gt;last_payment_date), "",
AND($AN$14="Year_end", Z272&gt;=last_payment_date), "",
AND($AN$14="Year_end"), DATE(YEAR(Z272+1), 12, 31),
AND($AN$14="Not year_end", MONTH(Z272)=12, DAY(Z272)=31), DATE(YEAR(Z271)+1, MONTH(Z271), DAY(Z271)),
AND($AN$14="Not year_end", OR(MONTH(Z272)&lt;&gt;12, DAY(Z272)&lt;&gt;31) ), DATE(YEAR(Z272), 12, 31)
)</f>
        <v/>
      </c>
      <c r="AA273" s="75" t="str" cm="1">
        <f t="array" aca="1" ref="AA273" ca="1">_xlfn.IFS(AA272="", "",
AND(AA272=last_payment_date, OR(MONTH(AA272)&lt;&gt;12, DAY(AA272)&lt;&gt;31) ), DATE(YEAR(AA272), 12, 31),
AND(MONTH(AA272)=12, DAY(AA272)=31, AA272&gt;=last_payment_date), "",
AND(MONTH(AA272)=12, DAY(AA272)&lt;&gt;31),  EOMONTH(AA272,0),
AND(MONTH(AA272)=12, DAY(AA272)=31, $AH$14="Not end"),  EDATE(AA271,1),
AND($AH$14="Not end"), EDATE(AA272, 1),
AND($AH$14="End"), EOMONTH(AA272, 1)
)</f>
        <v/>
      </c>
      <c r="AB273" s="75" t="str" cm="1">
        <f t="array" aca="1" ref="AB273" ca="1">_xlfn.IFS(AB272="","",
AND(AB272=last_rou_date), "",
AND($B$3="İllik"),DATE(YEAR(AB272)+1,MONTH(AB272),DAY(AB272) ),
AND($B$3="Aylıq", $AH$14="Not end"), EDATE(AB272,1),
AND($B$3="Aylıq", $AH$14="End"), EOMONTH(AB272,1)
)</f>
        <v/>
      </c>
      <c r="AC273" s="75" t="str" cm="1">
        <f t="array" aca="1" ref="AC273" ca="1">_xlfn.IFS(
AND($AN$14="Not year_end", AC272&gt;last_rou_date), "",
AND($AN$14="Year_end", AC272&gt;=last_rou_date), "",
AND($AN$14="Year_end"), DATE(YEAR(AC272+1), 12, 31),
AND($AN$14="Not year_end", MONTH(AC272)=12, DAY(AC272)=31), DATE(YEAR(AC271)+1, MONTH(AC271), DAY(AC271)),
AND($AN$14="Not year_end", OR(MONTH(AC272)&lt;&gt;12, DAY(AC272)&lt;&gt;31) ), DATE(YEAR(AC272), 12, 31)
)</f>
        <v/>
      </c>
      <c r="AD273" s="75" t="str" cm="1">
        <f t="array" aca="1" ref="AD273" ca="1">_xlfn.IFS(AD272="", "",
AND(AD272=last_rou_date, OR(MONTH(AD272)&lt;&gt;12, DAY(AD272)&lt;&gt;31) ), DATE(YEAR(AD272), 12, 31),
AND(MONTH(AD272)=12, DAY(AD272)=31, AD272&gt;=last_rou_date), "",
AND(MONTH(AD272)=12, DAY(AD272)&lt;&gt;31),  EOMONTH(AD272,0),
AND(MONTH(AD272)=12, DAY(AD272)=31, $AH$14="Not end"),  EDATE(AD271,1),
AND($AH$14="Not end"), EDATE(AD272, 1),
AND($AH$14="End"), EOMONTH(AD272, 1)
)</f>
        <v/>
      </c>
      <c r="AE273" s="68" t="str" cm="1">
        <f t="array" ref="AE273">_xlfn.IFS(W273="", "",
AND(W273&gt;0, W273&lt;=$B$4, $C$2="İllik artım, faiz olaraq", $D$2&gt;0, $B$3="İllik"), $B$5*((1+$D$2)^(W273-1)),
AND(W273&gt;0, W273&lt;=$B$4, $C$2="İllik artım, faiz olaraq", $D$2&gt;0, $B$3="Aylıq"), $B$5*((1+$D$2)^ROUNDDOWN((W273-1)/12,0)),
AND(W273=1, $C$2="Aşağıdakı kimi dəyişir", ), $B$5,
AND(W273&gt;1, W273&lt;=$B$4, $C$2="Aşağıdakı kimi dəyişir"), IFERROR(VLOOKUP(W273, $C$4:$D$7, 2, FALSE), AE272),
AND(W273&gt;0, W273&lt;=$B$4), $B$5,
TRUE,0 )</f>
        <v/>
      </c>
      <c r="AF273" s="76" t="str">
        <f t="shared" ca="1" si="13"/>
        <v/>
      </c>
    </row>
    <row r="274" spans="1:32" x14ac:dyDescent="0.4">
      <c r="A274" s="13" t="str" cm="1">
        <f t="array" aca="1" ref="A274" ca="1">_xlfn.IFS(
AND(SUMIFS(lease_table_interest_accruals, lease_table_dates, A273)&gt;0, COUNTIFS($E$14:E273, "Interest accrual", $A$14:A273, A273)=0),  A273,
AND(SUMIFS(lease_table_payments, lease_table_dates, A273)&gt;0, COUNTIFS($E$14:E273, "Payment", $A$14:A273, A273)=0),  A273,
AND(SUMIFS(rou_table_deprs, rou_table_dates, A273)&gt;0, COUNTIFS($E$14:E273, "Depreciation", $A$14:A273, A273)=0),  A273,
TRUE,  IFERROR(INDEX(rou_table_dates,  MATCH(A273, rou_table_dates)+1, ), "")
)</f>
        <v/>
      </c>
      <c r="B274" s="1" t="str" cm="1">
        <f t="array" aca="1" ref="B274" ca="1">_xlfn.IFS(
AND(E274="Payment", A274=$B$2), $AM$14,
E274="Payment", $AM$15,
E274="Interest accrual", $AM$18,
E274="Depreciation", $AM$17,
TRUE, "")</f>
        <v/>
      </c>
      <c r="C274" s="1" t="str" cm="1">
        <f t="array" aca="1" ref="C274" ca="1">_xlfn.IFS(
E274="Payment", $AM$19,
E274="Interest accrual", $AM$15,
E274="Depreciation", $AM$16,
TRUE, "")</f>
        <v/>
      </c>
      <c r="D274" s="14" t="str" cm="1">
        <f t="array" aca="1" ref="D274" ca="1">_xlfn.IFS(
E274="Payment", _xlfn.XLOOKUP(A274, lease_table_dates, lease_table_payments, 0, 0),
E274="Interest accrual", _xlfn.XLOOKUP(A274, lease_table_dates, lease_table_interest_accruals, 0, 0),
E274="Depreciation", _xlfn.XLOOKUP(A274, rou_table_dates, rou_table_deprs, 0, 0),
TRUE, ""
)</f>
        <v/>
      </c>
      <c r="E274" s="7" t="str" cm="1">
        <f t="array" aca="1" ref="E274" ca="1">_xlfn.IFS(
AND(SUMIFS(lease_table_interest_accruals, lease_table_dates, A274)&gt;0, COUNTIFS($E$14:E273, "Interest accrual", $A$14:A273, A274)=0), "Interest accrual",
AND(SUMIFS(lease_table_payments, lease_table_dates, A274)&gt;0, COUNTIFS($E$14:E273, "Payment", $A$14:A273, A274)=0), "Payment",
AND(SUMIFS(rou_table_deprs, rou_table_dates, A274)&gt;0, COUNTIFS($E$14:E273, "Depreciation", $A$14:A273, A274)=0), "Depreciation",
TRUE,  ""
)</f>
        <v/>
      </c>
      <c r="G274" s="13" t="str" cm="1">
        <f t="array" aca="1" ref="G274" ca="1">_xlfn.IFS(
AND($B$11="Hə", $B$3="İllik"), Z274,
AND($B$11="Hə", $B$3="Aylıq"), AA274,
$B$11="Yox", X274)</f>
        <v/>
      </c>
      <c r="H274" s="14" t="str" cm="1">
        <f t="array" aca="1" ref="H274" ca="1">_xlfn.IFS( G274="", "",
TRUE, ROUND( H273+I274-J274, 2) )</f>
        <v/>
      </c>
      <c r="I274" s="14" t="str" cm="1">
        <f t="array" aca="1" ref="I274" ca="1">_xlfn.IFS(G274="", "",
G274=last_payment_date, (J274-H273),
 TRUE,  -  (H273- H273* (1+$B$6)^ (_xlfn.DAYS(G274,G273)/365) )
)</f>
        <v/>
      </c>
      <c r="J274" s="14" t="str" cm="1">
        <f t="array" aca="1" ref="J274" ca="1">_xlfn.IFS(G274="", "",
TRUE, _xlfn.XLOOKUP(G274,  payment_dates, payments,0,0)
)</f>
        <v/>
      </c>
      <c r="L274" s="2" t="str" cm="1">
        <f t="array" aca="1" ref="L274" ca="1">_xlfn.IFS(
AND($B$11="Hə", $B$3="İllik"), AC274,
AND($B$11="Hə", $B$3="Aylıq"), AD274,
$B$11="Yox", AB274)</f>
        <v/>
      </c>
      <c r="M274" s="14" t="str" cm="1">
        <f t="array" aca="1" ref="M274" ca="1">_xlfn.IFS( L274="", "",
(M273-N274)&lt;=0.5, 0,
TRUE,  M273-N274)</f>
        <v/>
      </c>
      <c r="N274" s="15" t="str" cm="1">
        <f t="array" aca="1" ref="N274" ca="1">_xlfn.IFS(
L274="", "",
TRUE, MIN(M273, ROUND($M$14/ (last_rou_date - $B$2) * (L274-L273), 2) )
)</f>
        <v/>
      </c>
      <c r="P274" s="22" t="str">
        <f t="shared" ca="1" si="12"/>
        <v/>
      </c>
      <c r="Q274" s="14" t="str" cm="1">
        <f t="array" aca="1" ref="Q274" ca="1">_xlfn.IFS(P274="","",
$B$11="Hə", _xlfn.XLOOKUP(DATE(P274, 12, 31), rou_table_dates, rou_table_nbvs,0, 0),
TRUE,  MAX(0, ROUND($M$14 - $M$14/ (last_rou_date - $B$2) * (DATE(P274,12,31) - $B$2), 2) )
)</f>
        <v/>
      </c>
      <c r="R274" s="57" t="str" cm="1">
        <f t="array" aca="1" ref="R274" ca="1">_xlfn.IFS(P274="","",
$B$11="Hə", _xlfn.XLOOKUP(DATE(P274, 12, 31), lease_table_dates, lease_table_balances,0, 0),
TRUE, IFERROR( XNPV($B$6, IF(payment_dates &gt;DATE(P274, 12, 31), payments,  0),  IF(payment_dates &gt;DATE(P274, 12, 31), payment_dates,  DATE(P274, 12, 31))    ),0)
)</f>
        <v/>
      </c>
      <c r="S274" s="14" t="str" cm="1">
        <f t="array" aca="1" ref="S274" ca="1">_xlfn.IFS(P274="","",
TRUE,  MIN( MIN(Q273, $M$14), ROUND($M$14/ (last_rou_date - $B$2) * (DATE(P274,12,31) - MAX($B$2, DATE(P274-1, 12, 31))), 2) )
)</f>
        <v/>
      </c>
      <c r="T274" s="15" t="str" cm="1">
        <f t="array" aca="1" ref="T274" ca="1">_xlfn.IFS(P274="", "",
ISTEXT(R273), R274- (H274 - SUMIFS( lease_table_payments, lease_table_years, P274) -$AG$14 ),
AND(ISNUMBER(R273), R274&lt;&gt;""),   R274- (R273 - SUMIFS( lease_table_payments, lease_table_years, P274) )
)</f>
        <v/>
      </c>
      <c r="U274" s="14"/>
      <c r="V274" s="73">
        <f t="shared" si="14"/>
        <v>261</v>
      </c>
      <c r="W274" s="74" t="str" cm="1">
        <f t="array" ref="W274">_xlfn.IFS(
OR(W273=$B$4, W273=""),"",
TRUE,W273+1
)</f>
        <v/>
      </c>
      <c r="X274" s="75" t="str" cm="1">
        <f t="array" ref="X274">_xlfn.IFS(X273="","",
W274="", "",
AND($B$3="İllik"),DATE(YEAR(X273)+1,MONTH(X273),DAY(X273) ),
AND($B$3="Aylıq", $AH$14="Not end"), EDATE(X273,1),
AND($B$3="Aylıq", $AH$14="End"), EOMONTH(X273,1)
)</f>
        <v/>
      </c>
      <c r="Y274" s="75" t="str" cm="1">
        <f t="array" aca="1" ref="Y274" ca="1">_xlfn.IFS(
AND($B$7="Dövrün əvvəlində", Y273&lt;=last_rou_date), DATE(YEAR(Y273)+1, 12, 31),
AND($B$7="Dövrün sonunda", Y273&lt;=last_payment_date), DATE(YEAR(Y273)+1, 12, 31),
TRUE, ""
)</f>
        <v/>
      </c>
      <c r="Z274" s="75" t="str" cm="1">
        <f t="array" aca="1" ref="Z274" ca="1">_xlfn.IFS(
AND($AN$14="Not year_end", Z273&gt;last_payment_date), "",
AND($AN$14="Year_end", Z273&gt;=last_payment_date), "",
AND($AN$14="Year_end"), DATE(YEAR(Z273+1), 12, 31),
AND($AN$14="Not year_end", MONTH(Z273)=12, DAY(Z273)=31), DATE(YEAR(Z272)+1, MONTH(Z272), DAY(Z272)),
AND($AN$14="Not year_end", OR(MONTH(Z273)&lt;&gt;12, DAY(Z273)&lt;&gt;31) ), DATE(YEAR(Z273), 12, 31)
)</f>
        <v/>
      </c>
      <c r="AA274" s="75" t="str" cm="1">
        <f t="array" aca="1" ref="AA274" ca="1">_xlfn.IFS(AA273="", "",
AND(AA273=last_payment_date, OR(MONTH(AA273)&lt;&gt;12, DAY(AA273)&lt;&gt;31) ), DATE(YEAR(AA273), 12, 31),
AND(MONTH(AA273)=12, DAY(AA273)=31, AA273&gt;=last_payment_date), "",
AND(MONTH(AA273)=12, DAY(AA273)&lt;&gt;31),  EOMONTH(AA273,0),
AND(MONTH(AA273)=12, DAY(AA273)=31, $AH$14="Not end"),  EDATE(AA272,1),
AND($AH$14="Not end"), EDATE(AA273, 1),
AND($AH$14="End"), EOMONTH(AA273, 1)
)</f>
        <v/>
      </c>
      <c r="AB274" s="75" t="str" cm="1">
        <f t="array" aca="1" ref="AB274" ca="1">_xlfn.IFS(AB273="","",
AND(AB273=last_rou_date), "",
AND($B$3="İllik"),DATE(YEAR(AB273)+1,MONTH(AB273),DAY(AB273) ),
AND($B$3="Aylıq", $AH$14="Not end"), EDATE(AB273,1),
AND($B$3="Aylıq", $AH$14="End"), EOMONTH(AB273,1)
)</f>
        <v/>
      </c>
      <c r="AC274" s="75" t="str" cm="1">
        <f t="array" aca="1" ref="AC274" ca="1">_xlfn.IFS(
AND($AN$14="Not year_end", AC273&gt;last_rou_date), "",
AND($AN$14="Year_end", AC273&gt;=last_rou_date), "",
AND($AN$14="Year_end"), DATE(YEAR(AC273+1), 12, 31),
AND($AN$14="Not year_end", MONTH(AC273)=12, DAY(AC273)=31), DATE(YEAR(AC272)+1, MONTH(AC272), DAY(AC272)),
AND($AN$14="Not year_end", OR(MONTH(AC273)&lt;&gt;12, DAY(AC273)&lt;&gt;31) ), DATE(YEAR(AC273), 12, 31)
)</f>
        <v/>
      </c>
      <c r="AD274" s="75" t="str" cm="1">
        <f t="array" aca="1" ref="AD274" ca="1">_xlfn.IFS(AD273="", "",
AND(AD273=last_rou_date, OR(MONTH(AD273)&lt;&gt;12, DAY(AD273)&lt;&gt;31) ), DATE(YEAR(AD273), 12, 31),
AND(MONTH(AD273)=12, DAY(AD273)=31, AD273&gt;=last_rou_date), "",
AND(MONTH(AD273)=12, DAY(AD273)&lt;&gt;31),  EOMONTH(AD273,0),
AND(MONTH(AD273)=12, DAY(AD273)=31, $AH$14="Not end"),  EDATE(AD272,1),
AND($AH$14="Not end"), EDATE(AD273, 1),
AND($AH$14="End"), EOMONTH(AD273, 1)
)</f>
        <v/>
      </c>
      <c r="AE274" s="68" t="str" cm="1">
        <f t="array" ref="AE274">_xlfn.IFS(W274="", "",
AND(W274&gt;0, W274&lt;=$B$4, $C$2="İllik artım, faiz olaraq", $D$2&gt;0, $B$3="İllik"), $B$5*((1+$D$2)^(W274-1)),
AND(W274&gt;0, W274&lt;=$B$4, $C$2="İllik artım, faiz olaraq", $D$2&gt;0, $B$3="Aylıq"), $B$5*((1+$D$2)^ROUNDDOWN((W274-1)/12,0)),
AND(W274=1, $C$2="Aşağıdakı kimi dəyişir", ), $B$5,
AND(W274&gt;1, W274&lt;=$B$4, $C$2="Aşağıdakı kimi dəyişir"), IFERROR(VLOOKUP(W274, $C$4:$D$7, 2, FALSE), AE273),
AND(W274&gt;0, W274&lt;=$B$4), $B$5,
TRUE,0 )</f>
        <v/>
      </c>
      <c r="AF274" s="76" t="str">
        <f t="shared" ca="1" si="13"/>
        <v/>
      </c>
    </row>
    <row r="275" spans="1:32" x14ac:dyDescent="0.4">
      <c r="A275" s="13" t="str" cm="1">
        <f t="array" aca="1" ref="A275" ca="1">_xlfn.IFS(
AND(SUMIFS(lease_table_interest_accruals, lease_table_dates, A274)&gt;0, COUNTIFS($E$14:E274, "Interest accrual", $A$14:A274, A274)=0),  A274,
AND(SUMIFS(lease_table_payments, lease_table_dates, A274)&gt;0, COUNTIFS($E$14:E274, "Payment", $A$14:A274, A274)=0),  A274,
AND(SUMIFS(rou_table_deprs, rou_table_dates, A274)&gt;0, COUNTIFS($E$14:E274, "Depreciation", $A$14:A274, A274)=0),  A274,
TRUE,  IFERROR(INDEX(rou_table_dates,  MATCH(A274, rou_table_dates)+1, ), "")
)</f>
        <v/>
      </c>
      <c r="B275" s="1" t="str" cm="1">
        <f t="array" aca="1" ref="B275" ca="1">_xlfn.IFS(
AND(E275="Payment", A275=$B$2), $AM$14,
E275="Payment", $AM$15,
E275="Interest accrual", $AM$18,
E275="Depreciation", $AM$17,
TRUE, "")</f>
        <v/>
      </c>
      <c r="C275" s="1" t="str" cm="1">
        <f t="array" aca="1" ref="C275" ca="1">_xlfn.IFS(
E275="Payment", $AM$19,
E275="Interest accrual", $AM$15,
E275="Depreciation", $AM$16,
TRUE, "")</f>
        <v/>
      </c>
      <c r="D275" s="14" t="str" cm="1">
        <f t="array" aca="1" ref="D275" ca="1">_xlfn.IFS(
E275="Payment", _xlfn.XLOOKUP(A275, lease_table_dates, lease_table_payments, 0, 0),
E275="Interest accrual", _xlfn.XLOOKUP(A275, lease_table_dates, lease_table_interest_accruals, 0, 0),
E275="Depreciation", _xlfn.XLOOKUP(A275, rou_table_dates, rou_table_deprs, 0, 0),
TRUE, ""
)</f>
        <v/>
      </c>
      <c r="E275" s="7" t="str" cm="1">
        <f t="array" aca="1" ref="E275" ca="1">_xlfn.IFS(
AND(SUMIFS(lease_table_interest_accruals, lease_table_dates, A275)&gt;0, COUNTIFS($E$14:E274, "Interest accrual", $A$14:A274, A275)=0), "Interest accrual",
AND(SUMIFS(lease_table_payments, lease_table_dates, A275)&gt;0, COUNTIFS($E$14:E274, "Payment", $A$14:A274, A275)=0), "Payment",
AND(SUMIFS(rou_table_deprs, rou_table_dates, A275)&gt;0, COUNTIFS($E$14:E274, "Depreciation", $A$14:A274, A275)=0), "Depreciation",
TRUE,  ""
)</f>
        <v/>
      </c>
      <c r="G275" s="13" t="str" cm="1">
        <f t="array" aca="1" ref="G275" ca="1">_xlfn.IFS(
AND($B$11="Hə", $B$3="İllik"), Z275,
AND($B$11="Hə", $B$3="Aylıq"), AA275,
$B$11="Yox", X275)</f>
        <v/>
      </c>
      <c r="H275" s="14" t="str" cm="1">
        <f t="array" aca="1" ref="H275" ca="1">_xlfn.IFS( G275="", "",
TRUE, ROUND( H274+I275-J275, 2) )</f>
        <v/>
      </c>
      <c r="I275" s="14" t="str" cm="1">
        <f t="array" aca="1" ref="I275" ca="1">_xlfn.IFS(G275="", "",
G275=last_payment_date, (J275-H274),
 TRUE,  -  (H274- H274* (1+$B$6)^ (_xlfn.DAYS(G275,G274)/365) )
)</f>
        <v/>
      </c>
      <c r="J275" s="14" t="str" cm="1">
        <f t="array" aca="1" ref="J275" ca="1">_xlfn.IFS(G275="", "",
TRUE, _xlfn.XLOOKUP(G275,  payment_dates, payments,0,0)
)</f>
        <v/>
      </c>
      <c r="L275" s="2" t="str" cm="1">
        <f t="array" aca="1" ref="L275" ca="1">_xlfn.IFS(
AND($B$11="Hə", $B$3="İllik"), AC275,
AND($B$11="Hə", $B$3="Aylıq"), AD275,
$B$11="Yox", AB275)</f>
        <v/>
      </c>
      <c r="M275" s="14" t="str" cm="1">
        <f t="array" aca="1" ref="M275" ca="1">_xlfn.IFS( L275="", "",
(M274-N275)&lt;=0.5, 0,
TRUE,  M274-N275)</f>
        <v/>
      </c>
      <c r="N275" s="15" t="str" cm="1">
        <f t="array" aca="1" ref="N275" ca="1">_xlfn.IFS(
L275="", "",
TRUE, MIN(M274, ROUND($M$14/ (last_rou_date - $B$2) * (L275-L274), 2) )
)</f>
        <v/>
      </c>
      <c r="P275" s="22" t="str">
        <f t="shared" ca="1" si="12"/>
        <v/>
      </c>
      <c r="Q275" s="14" t="str" cm="1">
        <f t="array" aca="1" ref="Q275" ca="1">_xlfn.IFS(P275="","",
$B$11="Hə", _xlfn.XLOOKUP(DATE(P275, 12, 31), rou_table_dates, rou_table_nbvs,0, 0),
TRUE,  MAX(0, ROUND($M$14 - $M$14/ (last_rou_date - $B$2) * (DATE(P275,12,31) - $B$2), 2) )
)</f>
        <v/>
      </c>
      <c r="R275" s="57" t="str" cm="1">
        <f t="array" aca="1" ref="R275" ca="1">_xlfn.IFS(P275="","",
$B$11="Hə", _xlfn.XLOOKUP(DATE(P275, 12, 31), lease_table_dates, lease_table_balances,0, 0),
TRUE, IFERROR( XNPV($B$6, IF(payment_dates &gt;DATE(P275, 12, 31), payments,  0),  IF(payment_dates &gt;DATE(P275, 12, 31), payment_dates,  DATE(P275, 12, 31))    ),0)
)</f>
        <v/>
      </c>
      <c r="S275" s="14" t="str" cm="1">
        <f t="array" aca="1" ref="S275" ca="1">_xlfn.IFS(P275="","",
TRUE,  MIN( MIN(Q274, $M$14), ROUND($M$14/ (last_rou_date - $B$2) * (DATE(P275,12,31) - MAX($B$2, DATE(P275-1, 12, 31))), 2) )
)</f>
        <v/>
      </c>
      <c r="T275" s="15" t="str" cm="1">
        <f t="array" aca="1" ref="T275" ca="1">_xlfn.IFS(P275="", "",
ISTEXT(R274), R275- (H275 - SUMIFS( lease_table_payments, lease_table_years, P275) -$AG$14 ),
AND(ISNUMBER(R274), R275&lt;&gt;""),   R275- (R274 - SUMIFS( lease_table_payments, lease_table_years, P275) )
)</f>
        <v/>
      </c>
      <c r="U275" s="14"/>
      <c r="V275" s="73">
        <f t="shared" si="14"/>
        <v>262</v>
      </c>
      <c r="W275" s="74" t="str" cm="1">
        <f t="array" ref="W275">_xlfn.IFS(
OR(W274=$B$4, W274=""),"",
TRUE,W274+1
)</f>
        <v/>
      </c>
      <c r="X275" s="75" t="str" cm="1">
        <f t="array" ref="X275">_xlfn.IFS(X274="","",
W275="", "",
AND($B$3="İllik"),DATE(YEAR(X274)+1,MONTH(X274),DAY(X274) ),
AND($B$3="Aylıq", $AH$14="Not end"), EDATE(X274,1),
AND($B$3="Aylıq", $AH$14="End"), EOMONTH(X274,1)
)</f>
        <v/>
      </c>
      <c r="Y275" s="75" t="str" cm="1">
        <f t="array" aca="1" ref="Y275" ca="1">_xlfn.IFS(
AND($B$7="Dövrün əvvəlində", Y274&lt;=last_rou_date), DATE(YEAR(Y274)+1, 12, 31),
AND($B$7="Dövrün sonunda", Y274&lt;=last_payment_date), DATE(YEAR(Y274)+1, 12, 31),
TRUE, ""
)</f>
        <v/>
      </c>
      <c r="Z275" s="75" t="str" cm="1">
        <f t="array" aca="1" ref="Z275" ca="1">_xlfn.IFS(
AND($AN$14="Not year_end", Z274&gt;last_payment_date), "",
AND($AN$14="Year_end", Z274&gt;=last_payment_date), "",
AND($AN$14="Year_end"), DATE(YEAR(Z274+1), 12, 31),
AND($AN$14="Not year_end", MONTH(Z274)=12, DAY(Z274)=31), DATE(YEAR(Z273)+1, MONTH(Z273), DAY(Z273)),
AND($AN$14="Not year_end", OR(MONTH(Z274)&lt;&gt;12, DAY(Z274)&lt;&gt;31) ), DATE(YEAR(Z274), 12, 31)
)</f>
        <v/>
      </c>
      <c r="AA275" s="75" t="str" cm="1">
        <f t="array" aca="1" ref="AA275" ca="1">_xlfn.IFS(AA274="", "",
AND(AA274=last_payment_date, OR(MONTH(AA274)&lt;&gt;12, DAY(AA274)&lt;&gt;31) ), DATE(YEAR(AA274), 12, 31),
AND(MONTH(AA274)=12, DAY(AA274)=31, AA274&gt;=last_payment_date), "",
AND(MONTH(AA274)=12, DAY(AA274)&lt;&gt;31),  EOMONTH(AA274,0),
AND(MONTH(AA274)=12, DAY(AA274)=31, $AH$14="Not end"),  EDATE(AA273,1),
AND($AH$14="Not end"), EDATE(AA274, 1),
AND($AH$14="End"), EOMONTH(AA274, 1)
)</f>
        <v/>
      </c>
      <c r="AB275" s="75" t="str" cm="1">
        <f t="array" aca="1" ref="AB275" ca="1">_xlfn.IFS(AB274="","",
AND(AB274=last_rou_date), "",
AND($B$3="İllik"),DATE(YEAR(AB274)+1,MONTH(AB274),DAY(AB274) ),
AND($B$3="Aylıq", $AH$14="Not end"), EDATE(AB274,1),
AND($B$3="Aylıq", $AH$14="End"), EOMONTH(AB274,1)
)</f>
        <v/>
      </c>
      <c r="AC275" s="75" t="str" cm="1">
        <f t="array" aca="1" ref="AC275" ca="1">_xlfn.IFS(
AND($AN$14="Not year_end", AC274&gt;last_rou_date), "",
AND($AN$14="Year_end", AC274&gt;=last_rou_date), "",
AND($AN$14="Year_end"), DATE(YEAR(AC274+1), 12, 31),
AND($AN$14="Not year_end", MONTH(AC274)=12, DAY(AC274)=31), DATE(YEAR(AC273)+1, MONTH(AC273), DAY(AC273)),
AND($AN$14="Not year_end", OR(MONTH(AC274)&lt;&gt;12, DAY(AC274)&lt;&gt;31) ), DATE(YEAR(AC274), 12, 31)
)</f>
        <v/>
      </c>
      <c r="AD275" s="75" t="str" cm="1">
        <f t="array" aca="1" ref="AD275" ca="1">_xlfn.IFS(AD274="", "",
AND(AD274=last_rou_date, OR(MONTH(AD274)&lt;&gt;12, DAY(AD274)&lt;&gt;31) ), DATE(YEAR(AD274), 12, 31),
AND(MONTH(AD274)=12, DAY(AD274)=31, AD274&gt;=last_rou_date), "",
AND(MONTH(AD274)=12, DAY(AD274)&lt;&gt;31),  EOMONTH(AD274,0),
AND(MONTH(AD274)=12, DAY(AD274)=31, $AH$14="Not end"),  EDATE(AD273,1),
AND($AH$14="Not end"), EDATE(AD274, 1),
AND($AH$14="End"), EOMONTH(AD274, 1)
)</f>
        <v/>
      </c>
      <c r="AE275" s="68" t="str" cm="1">
        <f t="array" ref="AE275">_xlfn.IFS(W275="", "",
AND(W275&gt;0, W275&lt;=$B$4, $C$2="İllik artım, faiz olaraq", $D$2&gt;0, $B$3="İllik"), $B$5*((1+$D$2)^(W275-1)),
AND(W275&gt;0, W275&lt;=$B$4, $C$2="İllik artım, faiz olaraq", $D$2&gt;0, $B$3="Aylıq"), $B$5*((1+$D$2)^ROUNDDOWN((W275-1)/12,0)),
AND(W275=1, $C$2="Aşağıdakı kimi dəyişir", ), $B$5,
AND(W275&gt;1, W275&lt;=$B$4, $C$2="Aşağıdakı kimi dəyişir"), IFERROR(VLOOKUP(W275, $C$4:$D$7, 2, FALSE), AE274),
AND(W275&gt;0, W275&lt;=$B$4), $B$5,
TRUE,0 )</f>
        <v/>
      </c>
      <c r="AF275" s="76" t="str">
        <f t="shared" ca="1" si="13"/>
        <v/>
      </c>
    </row>
    <row r="276" spans="1:32" x14ac:dyDescent="0.4">
      <c r="A276" s="13" t="str" cm="1">
        <f t="array" aca="1" ref="A276" ca="1">_xlfn.IFS(
AND(SUMIFS(lease_table_interest_accruals, lease_table_dates, A275)&gt;0, COUNTIFS($E$14:E275, "Interest accrual", $A$14:A275, A275)=0),  A275,
AND(SUMIFS(lease_table_payments, lease_table_dates, A275)&gt;0, COUNTIFS($E$14:E275, "Payment", $A$14:A275, A275)=0),  A275,
AND(SUMIFS(rou_table_deprs, rou_table_dates, A275)&gt;0, COUNTIFS($E$14:E275, "Depreciation", $A$14:A275, A275)=0),  A275,
TRUE,  IFERROR(INDEX(rou_table_dates,  MATCH(A275, rou_table_dates)+1, ), "")
)</f>
        <v/>
      </c>
      <c r="B276" s="1" t="str" cm="1">
        <f t="array" aca="1" ref="B276" ca="1">_xlfn.IFS(
AND(E276="Payment", A276=$B$2), $AM$14,
E276="Payment", $AM$15,
E276="Interest accrual", $AM$18,
E276="Depreciation", $AM$17,
TRUE, "")</f>
        <v/>
      </c>
      <c r="C276" s="1" t="str" cm="1">
        <f t="array" aca="1" ref="C276" ca="1">_xlfn.IFS(
E276="Payment", $AM$19,
E276="Interest accrual", $AM$15,
E276="Depreciation", $AM$16,
TRUE, "")</f>
        <v/>
      </c>
      <c r="D276" s="14" t="str" cm="1">
        <f t="array" aca="1" ref="D276" ca="1">_xlfn.IFS(
E276="Payment", _xlfn.XLOOKUP(A276, lease_table_dates, lease_table_payments, 0, 0),
E276="Interest accrual", _xlfn.XLOOKUP(A276, lease_table_dates, lease_table_interest_accruals, 0, 0),
E276="Depreciation", _xlfn.XLOOKUP(A276, rou_table_dates, rou_table_deprs, 0, 0),
TRUE, ""
)</f>
        <v/>
      </c>
      <c r="E276" s="7" t="str" cm="1">
        <f t="array" aca="1" ref="E276" ca="1">_xlfn.IFS(
AND(SUMIFS(lease_table_interest_accruals, lease_table_dates, A276)&gt;0, COUNTIFS($E$14:E275, "Interest accrual", $A$14:A275, A276)=0), "Interest accrual",
AND(SUMIFS(lease_table_payments, lease_table_dates, A276)&gt;0, COUNTIFS($E$14:E275, "Payment", $A$14:A275, A276)=0), "Payment",
AND(SUMIFS(rou_table_deprs, rou_table_dates, A276)&gt;0, COUNTIFS($E$14:E275, "Depreciation", $A$14:A275, A276)=0), "Depreciation",
TRUE,  ""
)</f>
        <v/>
      </c>
      <c r="G276" s="13" t="str" cm="1">
        <f t="array" aca="1" ref="G276" ca="1">_xlfn.IFS(
AND($B$11="Hə", $B$3="İllik"), Z276,
AND($B$11="Hə", $B$3="Aylıq"), AA276,
$B$11="Yox", X276)</f>
        <v/>
      </c>
      <c r="H276" s="14" t="str" cm="1">
        <f t="array" aca="1" ref="H276" ca="1">_xlfn.IFS( G276="", "",
TRUE, ROUND( H275+I276-J276, 2) )</f>
        <v/>
      </c>
      <c r="I276" s="14" t="str" cm="1">
        <f t="array" aca="1" ref="I276" ca="1">_xlfn.IFS(G276="", "",
G276=last_payment_date, (J276-H275),
 TRUE,  -  (H275- H275* (1+$B$6)^ (_xlfn.DAYS(G276,G275)/365) )
)</f>
        <v/>
      </c>
      <c r="J276" s="14" t="str" cm="1">
        <f t="array" aca="1" ref="J276" ca="1">_xlfn.IFS(G276="", "",
TRUE, _xlfn.XLOOKUP(G276,  payment_dates, payments,0,0)
)</f>
        <v/>
      </c>
      <c r="L276" s="2" t="str" cm="1">
        <f t="array" aca="1" ref="L276" ca="1">_xlfn.IFS(
AND($B$11="Hə", $B$3="İllik"), AC276,
AND($B$11="Hə", $B$3="Aylıq"), AD276,
$B$11="Yox", AB276)</f>
        <v/>
      </c>
      <c r="M276" s="14" t="str" cm="1">
        <f t="array" aca="1" ref="M276" ca="1">_xlfn.IFS( L276="", "",
(M275-N276)&lt;=0.5, 0,
TRUE,  M275-N276)</f>
        <v/>
      </c>
      <c r="N276" s="15" t="str" cm="1">
        <f t="array" aca="1" ref="N276" ca="1">_xlfn.IFS(
L276="", "",
TRUE, MIN(M275, ROUND($M$14/ (last_rou_date - $B$2) * (L276-L275), 2) )
)</f>
        <v/>
      </c>
      <c r="P276" s="22" t="str">
        <f t="shared" ca="1" si="12"/>
        <v/>
      </c>
      <c r="Q276" s="14" t="str" cm="1">
        <f t="array" aca="1" ref="Q276" ca="1">_xlfn.IFS(P276="","",
$B$11="Hə", _xlfn.XLOOKUP(DATE(P276, 12, 31), rou_table_dates, rou_table_nbvs,0, 0),
TRUE,  MAX(0, ROUND($M$14 - $M$14/ (last_rou_date - $B$2) * (DATE(P276,12,31) - $B$2), 2) )
)</f>
        <v/>
      </c>
      <c r="R276" s="57" t="str" cm="1">
        <f t="array" aca="1" ref="R276" ca="1">_xlfn.IFS(P276="","",
$B$11="Hə", _xlfn.XLOOKUP(DATE(P276, 12, 31), lease_table_dates, lease_table_balances,0, 0),
TRUE, IFERROR( XNPV($B$6, IF(payment_dates &gt;DATE(P276, 12, 31), payments,  0),  IF(payment_dates &gt;DATE(P276, 12, 31), payment_dates,  DATE(P276, 12, 31))    ),0)
)</f>
        <v/>
      </c>
      <c r="S276" s="14" t="str" cm="1">
        <f t="array" aca="1" ref="S276" ca="1">_xlfn.IFS(P276="","",
TRUE,  MIN( MIN(Q275, $M$14), ROUND($M$14/ (last_rou_date - $B$2) * (DATE(P276,12,31) - MAX($B$2, DATE(P276-1, 12, 31))), 2) )
)</f>
        <v/>
      </c>
      <c r="T276" s="15" t="str" cm="1">
        <f t="array" aca="1" ref="T276" ca="1">_xlfn.IFS(P276="", "",
ISTEXT(R275), R276- (H276 - SUMIFS( lease_table_payments, lease_table_years, P276) -$AG$14 ),
AND(ISNUMBER(R275), R276&lt;&gt;""),   R276- (R275 - SUMIFS( lease_table_payments, lease_table_years, P276) )
)</f>
        <v/>
      </c>
      <c r="U276" s="14"/>
      <c r="V276" s="73">
        <f t="shared" si="14"/>
        <v>263</v>
      </c>
      <c r="W276" s="74" t="str" cm="1">
        <f t="array" ref="W276">_xlfn.IFS(
OR(W275=$B$4, W275=""),"",
TRUE,W275+1
)</f>
        <v/>
      </c>
      <c r="X276" s="75" t="str" cm="1">
        <f t="array" ref="X276">_xlfn.IFS(X275="","",
W276="", "",
AND($B$3="İllik"),DATE(YEAR(X275)+1,MONTH(X275),DAY(X275) ),
AND($B$3="Aylıq", $AH$14="Not end"), EDATE(X275,1),
AND($B$3="Aylıq", $AH$14="End"), EOMONTH(X275,1)
)</f>
        <v/>
      </c>
      <c r="Y276" s="75" t="str" cm="1">
        <f t="array" aca="1" ref="Y276" ca="1">_xlfn.IFS(
AND($B$7="Dövrün əvvəlində", Y275&lt;=last_rou_date), DATE(YEAR(Y275)+1, 12, 31),
AND($B$7="Dövrün sonunda", Y275&lt;=last_payment_date), DATE(YEAR(Y275)+1, 12, 31),
TRUE, ""
)</f>
        <v/>
      </c>
      <c r="Z276" s="75" t="str" cm="1">
        <f t="array" aca="1" ref="Z276" ca="1">_xlfn.IFS(
AND($AN$14="Not year_end", Z275&gt;last_payment_date), "",
AND($AN$14="Year_end", Z275&gt;=last_payment_date), "",
AND($AN$14="Year_end"), DATE(YEAR(Z275+1), 12, 31),
AND($AN$14="Not year_end", MONTH(Z275)=12, DAY(Z275)=31), DATE(YEAR(Z274)+1, MONTH(Z274), DAY(Z274)),
AND($AN$14="Not year_end", OR(MONTH(Z275)&lt;&gt;12, DAY(Z275)&lt;&gt;31) ), DATE(YEAR(Z275), 12, 31)
)</f>
        <v/>
      </c>
      <c r="AA276" s="75" t="str" cm="1">
        <f t="array" aca="1" ref="AA276" ca="1">_xlfn.IFS(AA275="", "",
AND(AA275=last_payment_date, OR(MONTH(AA275)&lt;&gt;12, DAY(AA275)&lt;&gt;31) ), DATE(YEAR(AA275), 12, 31),
AND(MONTH(AA275)=12, DAY(AA275)=31, AA275&gt;=last_payment_date), "",
AND(MONTH(AA275)=12, DAY(AA275)&lt;&gt;31),  EOMONTH(AA275,0),
AND(MONTH(AA275)=12, DAY(AA275)=31, $AH$14="Not end"),  EDATE(AA274,1),
AND($AH$14="Not end"), EDATE(AA275, 1),
AND($AH$14="End"), EOMONTH(AA275, 1)
)</f>
        <v/>
      </c>
      <c r="AB276" s="75" t="str" cm="1">
        <f t="array" aca="1" ref="AB276" ca="1">_xlfn.IFS(AB275="","",
AND(AB275=last_rou_date), "",
AND($B$3="İllik"),DATE(YEAR(AB275)+1,MONTH(AB275),DAY(AB275) ),
AND($B$3="Aylıq", $AH$14="Not end"), EDATE(AB275,1),
AND($B$3="Aylıq", $AH$14="End"), EOMONTH(AB275,1)
)</f>
        <v/>
      </c>
      <c r="AC276" s="75" t="str" cm="1">
        <f t="array" aca="1" ref="AC276" ca="1">_xlfn.IFS(
AND($AN$14="Not year_end", AC275&gt;last_rou_date), "",
AND($AN$14="Year_end", AC275&gt;=last_rou_date), "",
AND($AN$14="Year_end"), DATE(YEAR(AC275+1), 12, 31),
AND($AN$14="Not year_end", MONTH(AC275)=12, DAY(AC275)=31), DATE(YEAR(AC274)+1, MONTH(AC274), DAY(AC274)),
AND($AN$14="Not year_end", OR(MONTH(AC275)&lt;&gt;12, DAY(AC275)&lt;&gt;31) ), DATE(YEAR(AC275), 12, 31)
)</f>
        <v/>
      </c>
      <c r="AD276" s="75" t="str" cm="1">
        <f t="array" aca="1" ref="AD276" ca="1">_xlfn.IFS(AD275="", "",
AND(AD275=last_rou_date, OR(MONTH(AD275)&lt;&gt;12, DAY(AD275)&lt;&gt;31) ), DATE(YEAR(AD275), 12, 31),
AND(MONTH(AD275)=12, DAY(AD275)=31, AD275&gt;=last_rou_date), "",
AND(MONTH(AD275)=12, DAY(AD275)&lt;&gt;31),  EOMONTH(AD275,0),
AND(MONTH(AD275)=12, DAY(AD275)=31, $AH$14="Not end"),  EDATE(AD274,1),
AND($AH$14="Not end"), EDATE(AD275, 1),
AND($AH$14="End"), EOMONTH(AD275, 1)
)</f>
        <v/>
      </c>
      <c r="AE276" s="68" t="str" cm="1">
        <f t="array" ref="AE276">_xlfn.IFS(W276="", "",
AND(W276&gt;0, W276&lt;=$B$4, $C$2="İllik artım, faiz olaraq", $D$2&gt;0, $B$3="İllik"), $B$5*((1+$D$2)^(W276-1)),
AND(W276&gt;0, W276&lt;=$B$4, $C$2="İllik artım, faiz olaraq", $D$2&gt;0, $B$3="Aylıq"), $B$5*((1+$D$2)^ROUNDDOWN((W276-1)/12,0)),
AND(W276=1, $C$2="Aşağıdakı kimi dəyişir", ), $B$5,
AND(W276&gt;1, W276&lt;=$B$4, $C$2="Aşağıdakı kimi dəyişir"), IFERROR(VLOOKUP(W276, $C$4:$D$7, 2, FALSE), AE275),
AND(W276&gt;0, W276&lt;=$B$4), $B$5,
TRUE,0 )</f>
        <v/>
      </c>
      <c r="AF276" s="76" t="str">
        <f t="shared" ca="1" si="13"/>
        <v/>
      </c>
    </row>
    <row r="277" spans="1:32" x14ac:dyDescent="0.4">
      <c r="A277" s="13" t="str" cm="1">
        <f t="array" aca="1" ref="A277" ca="1">_xlfn.IFS(
AND(SUMIFS(lease_table_interest_accruals, lease_table_dates, A276)&gt;0, COUNTIFS($E$14:E276, "Interest accrual", $A$14:A276, A276)=0),  A276,
AND(SUMIFS(lease_table_payments, lease_table_dates, A276)&gt;0, COUNTIFS($E$14:E276, "Payment", $A$14:A276, A276)=0),  A276,
AND(SUMIFS(rou_table_deprs, rou_table_dates, A276)&gt;0, COUNTIFS($E$14:E276, "Depreciation", $A$14:A276, A276)=0),  A276,
TRUE,  IFERROR(INDEX(rou_table_dates,  MATCH(A276, rou_table_dates)+1, ), "")
)</f>
        <v/>
      </c>
      <c r="B277" s="1" t="str" cm="1">
        <f t="array" aca="1" ref="B277" ca="1">_xlfn.IFS(
AND(E277="Payment", A277=$B$2), $AM$14,
E277="Payment", $AM$15,
E277="Interest accrual", $AM$18,
E277="Depreciation", $AM$17,
TRUE, "")</f>
        <v/>
      </c>
      <c r="C277" s="1" t="str" cm="1">
        <f t="array" aca="1" ref="C277" ca="1">_xlfn.IFS(
E277="Payment", $AM$19,
E277="Interest accrual", $AM$15,
E277="Depreciation", $AM$16,
TRUE, "")</f>
        <v/>
      </c>
      <c r="D277" s="14" t="str" cm="1">
        <f t="array" aca="1" ref="D277" ca="1">_xlfn.IFS(
E277="Payment", _xlfn.XLOOKUP(A277, lease_table_dates, lease_table_payments, 0, 0),
E277="Interest accrual", _xlfn.XLOOKUP(A277, lease_table_dates, lease_table_interest_accruals, 0, 0),
E277="Depreciation", _xlfn.XLOOKUP(A277, rou_table_dates, rou_table_deprs, 0, 0),
TRUE, ""
)</f>
        <v/>
      </c>
      <c r="E277" s="7" t="str" cm="1">
        <f t="array" aca="1" ref="E277" ca="1">_xlfn.IFS(
AND(SUMIFS(lease_table_interest_accruals, lease_table_dates, A277)&gt;0, COUNTIFS($E$14:E276, "Interest accrual", $A$14:A276, A277)=0), "Interest accrual",
AND(SUMIFS(lease_table_payments, lease_table_dates, A277)&gt;0, COUNTIFS($E$14:E276, "Payment", $A$14:A276, A277)=0), "Payment",
AND(SUMIFS(rou_table_deprs, rou_table_dates, A277)&gt;0, COUNTIFS($E$14:E276, "Depreciation", $A$14:A276, A277)=0), "Depreciation",
TRUE,  ""
)</f>
        <v/>
      </c>
      <c r="G277" s="13" t="str" cm="1">
        <f t="array" aca="1" ref="G277" ca="1">_xlfn.IFS(
AND($B$11="Hə", $B$3="İllik"), Z277,
AND($B$11="Hə", $B$3="Aylıq"), AA277,
$B$11="Yox", X277)</f>
        <v/>
      </c>
      <c r="H277" s="14" t="str" cm="1">
        <f t="array" aca="1" ref="H277" ca="1">_xlfn.IFS( G277="", "",
TRUE, ROUND( H276+I277-J277, 2) )</f>
        <v/>
      </c>
      <c r="I277" s="14" t="str" cm="1">
        <f t="array" aca="1" ref="I277" ca="1">_xlfn.IFS(G277="", "",
G277=last_payment_date, (J277-H276),
 TRUE,  -  (H276- H276* (1+$B$6)^ (_xlfn.DAYS(G277,G276)/365) )
)</f>
        <v/>
      </c>
      <c r="J277" s="14" t="str" cm="1">
        <f t="array" aca="1" ref="J277" ca="1">_xlfn.IFS(G277="", "",
TRUE, _xlfn.XLOOKUP(G277,  payment_dates, payments,0,0)
)</f>
        <v/>
      </c>
      <c r="L277" s="2" t="str" cm="1">
        <f t="array" aca="1" ref="L277" ca="1">_xlfn.IFS(
AND($B$11="Hə", $B$3="İllik"), AC277,
AND($B$11="Hə", $B$3="Aylıq"), AD277,
$B$11="Yox", AB277)</f>
        <v/>
      </c>
      <c r="M277" s="14" t="str" cm="1">
        <f t="array" aca="1" ref="M277" ca="1">_xlfn.IFS( L277="", "",
(M276-N277)&lt;=0.5, 0,
TRUE,  M276-N277)</f>
        <v/>
      </c>
      <c r="N277" s="15" t="str" cm="1">
        <f t="array" aca="1" ref="N277" ca="1">_xlfn.IFS(
L277="", "",
TRUE, MIN(M276, ROUND($M$14/ (last_rou_date - $B$2) * (L277-L276), 2) )
)</f>
        <v/>
      </c>
      <c r="P277" s="22" t="str">
        <f t="shared" ca="1" si="12"/>
        <v/>
      </c>
      <c r="Q277" s="14" t="str" cm="1">
        <f t="array" aca="1" ref="Q277" ca="1">_xlfn.IFS(P277="","",
$B$11="Hə", _xlfn.XLOOKUP(DATE(P277, 12, 31), rou_table_dates, rou_table_nbvs,0, 0),
TRUE,  MAX(0, ROUND($M$14 - $M$14/ (last_rou_date - $B$2) * (DATE(P277,12,31) - $B$2), 2) )
)</f>
        <v/>
      </c>
      <c r="R277" s="57" t="str" cm="1">
        <f t="array" aca="1" ref="R277" ca="1">_xlfn.IFS(P277="","",
$B$11="Hə", _xlfn.XLOOKUP(DATE(P277, 12, 31), lease_table_dates, lease_table_balances,0, 0),
TRUE, IFERROR( XNPV($B$6, IF(payment_dates &gt;DATE(P277, 12, 31), payments,  0),  IF(payment_dates &gt;DATE(P277, 12, 31), payment_dates,  DATE(P277, 12, 31))    ),0)
)</f>
        <v/>
      </c>
      <c r="S277" s="14" t="str" cm="1">
        <f t="array" aca="1" ref="S277" ca="1">_xlfn.IFS(P277="","",
TRUE,  MIN( MIN(Q276, $M$14), ROUND($M$14/ (last_rou_date - $B$2) * (DATE(P277,12,31) - MAX($B$2, DATE(P277-1, 12, 31))), 2) )
)</f>
        <v/>
      </c>
      <c r="T277" s="15" t="str" cm="1">
        <f t="array" aca="1" ref="T277" ca="1">_xlfn.IFS(P277="", "",
ISTEXT(R276), R277- (H277 - SUMIFS( lease_table_payments, lease_table_years, P277) -$AG$14 ),
AND(ISNUMBER(R276), R277&lt;&gt;""),   R277- (R276 - SUMIFS( lease_table_payments, lease_table_years, P277) )
)</f>
        <v/>
      </c>
      <c r="U277" s="14"/>
      <c r="V277" s="73">
        <f t="shared" si="14"/>
        <v>264</v>
      </c>
      <c r="W277" s="74" t="str" cm="1">
        <f t="array" ref="W277">_xlfn.IFS(
OR(W276=$B$4, W276=""),"",
TRUE,W276+1
)</f>
        <v/>
      </c>
      <c r="X277" s="75" t="str" cm="1">
        <f t="array" ref="X277">_xlfn.IFS(X276="","",
W277="", "",
AND($B$3="İllik"),DATE(YEAR(X276)+1,MONTH(X276),DAY(X276) ),
AND($B$3="Aylıq", $AH$14="Not end"), EDATE(X276,1),
AND($B$3="Aylıq", $AH$14="End"), EOMONTH(X276,1)
)</f>
        <v/>
      </c>
      <c r="Y277" s="75" t="str" cm="1">
        <f t="array" aca="1" ref="Y277" ca="1">_xlfn.IFS(
AND($B$7="Dövrün əvvəlində", Y276&lt;=last_rou_date), DATE(YEAR(Y276)+1, 12, 31),
AND($B$7="Dövrün sonunda", Y276&lt;=last_payment_date), DATE(YEAR(Y276)+1, 12, 31),
TRUE, ""
)</f>
        <v/>
      </c>
      <c r="Z277" s="75" t="str" cm="1">
        <f t="array" aca="1" ref="Z277" ca="1">_xlfn.IFS(
AND($AN$14="Not year_end", Z276&gt;last_payment_date), "",
AND($AN$14="Year_end", Z276&gt;=last_payment_date), "",
AND($AN$14="Year_end"), DATE(YEAR(Z276+1), 12, 31),
AND($AN$14="Not year_end", MONTH(Z276)=12, DAY(Z276)=31), DATE(YEAR(Z275)+1, MONTH(Z275), DAY(Z275)),
AND($AN$14="Not year_end", OR(MONTH(Z276)&lt;&gt;12, DAY(Z276)&lt;&gt;31) ), DATE(YEAR(Z276), 12, 31)
)</f>
        <v/>
      </c>
      <c r="AA277" s="75" t="str" cm="1">
        <f t="array" aca="1" ref="AA277" ca="1">_xlfn.IFS(AA276="", "",
AND(AA276=last_payment_date, OR(MONTH(AA276)&lt;&gt;12, DAY(AA276)&lt;&gt;31) ), DATE(YEAR(AA276), 12, 31),
AND(MONTH(AA276)=12, DAY(AA276)=31, AA276&gt;=last_payment_date), "",
AND(MONTH(AA276)=12, DAY(AA276)&lt;&gt;31),  EOMONTH(AA276,0),
AND(MONTH(AA276)=12, DAY(AA276)=31, $AH$14="Not end"),  EDATE(AA275,1),
AND($AH$14="Not end"), EDATE(AA276, 1),
AND($AH$14="End"), EOMONTH(AA276, 1)
)</f>
        <v/>
      </c>
      <c r="AB277" s="75" t="str" cm="1">
        <f t="array" aca="1" ref="AB277" ca="1">_xlfn.IFS(AB276="","",
AND(AB276=last_rou_date), "",
AND($B$3="İllik"),DATE(YEAR(AB276)+1,MONTH(AB276),DAY(AB276) ),
AND($B$3="Aylıq", $AH$14="Not end"), EDATE(AB276,1),
AND($B$3="Aylıq", $AH$14="End"), EOMONTH(AB276,1)
)</f>
        <v/>
      </c>
      <c r="AC277" s="75" t="str" cm="1">
        <f t="array" aca="1" ref="AC277" ca="1">_xlfn.IFS(
AND($AN$14="Not year_end", AC276&gt;last_rou_date), "",
AND($AN$14="Year_end", AC276&gt;=last_rou_date), "",
AND($AN$14="Year_end"), DATE(YEAR(AC276+1), 12, 31),
AND($AN$14="Not year_end", MONTH(AC276)=12, DAY(AC276)=31), DATE(YEAR(AC275)+1, MONTH(AC275), DAY(AC275)),
AND($AN$14="Not year_end", OR(MONTH(AC276)&lt;&gt;12, DAY(AC276)&lt;&gt;31) ), DATE(YEAR(AC276), 12, 31)
)</f>
        <v/>
      </c>
      <c r="AD277" s="75" t="str" cm="1">
        <f t="array" aca="1" ref="AD277" ca="1">_xlfn.IFS(AD276="", "",
AND(AD276=last_rou_date, OR(MONTH(AD276)&lt;&gt;12, DAY(AD276)&lt;&gt;31) ), DATE(YEAR(AD276), 12, 31),
AND(MONTH(AD276)=12, DAY(AD276)=31, AD276&gt;=last_rou_date), "",
AND(MONTH(AD276)=12, DAY(AD276)&lt;&gt;31),  EOMONTH(AD276,0),
AND(MONTH(AD276)=12, DAY(AD276)=31, $AH$14="Not end"),  EDATE(AD275,1),
AND($AH$14="Not end"), EDATE(AD276, 1),
AND($AH$14="End"), EOMONTH(AD276, 1)
)</f>
        <v/>
      </c>
      <c r="AE277" s="68" t="str" cm="1">
        <f t="array" ref="AE277">_xlfn.IFS(W277="", "",
AND(W277&gt;0, W277&lt;=$B$4, $C$2="İllik artım, faiz olaraq", $D$2&gt;0, $B$3="İllik"), $B$5*((1+$D$2)^(W277-1)),
AND(W277&gt;0, W277&lt;=$B$4, $C$2="İllik artım, faiz olaraq", $D$2&gt;0, $B$3="Aylıq"), $B$5*((1+$D$2)^ROUNDDOWN((W277-1)/12,0)),
AND(W277=1, $C$2="Aşağıdakı kimi dəyişir", ), $B$5,
AND(W277&gt;1, W277&lt;=$B$4, $C$2="Aşağıdakı kimi dəyişir"), IFERROR(VLOOKUP(W277, $C$4:$D$7, 2, FALSE), AE276),
AND(W277&gt;0, W277&lt;=$B$4), $B$5,
TRUE,0 )</f>
        <v/>
      </c>
      <c r="AF277" s="76" t="str">
        <f t="shared" ca="1" si="13"/>
        <v/>
      </c>
    </row>
    <row r="278" spans="1:32" x14ac:dyDescent="0.4">
      <c r="A278" s="13" t="str" cm="1">
        <f t="array" aca="1" ref="A278" ca="1">_xlfn.IFS(
AND(SUMIFS(lease_table_interest_accruals, lease_table_dates, A277)&gt;0, COUNTIFS($E$14:E277, "Interest accrual", $A$14:A277, A277)=0),  A277,
AND(SUMIFS(lease_table_payments, lease_table_dates, A277)&gt;0, COUNTIFS($E$14:E277, "Payment", $A$14:A277, A277)=0),  A277,
AND(SUMIFS(rou_table_deprs, rou_table_dates, A277)&gt;0, COUNTIFS($E$14:E277, "Depreciation", $A$14:A277, A277)=0),  A277,
TRUE,  IFERROR(INDEX(rou_table_dates,  MATCH(A277, rou_table_dates)+1, ), "")
)</f>
        <v/>
      </c>
      <c r="B278" s="1" t="str" cm="1">
        <f t="array" aca="1" ref="B278" ca="1">_xlfn.IFS(
AND(E278="Payment", A278=$B$2), $AM$14,
E278="Payment", $AM$15,
E278="Interest accrual", $AM$18,
E278="Depreciation", $AM$17,
TRUE, "")</f>
        <v/>
      </c>
      <c r="C278" s="1" t="str" cm="1">
        <f t="array" aca="1" ref="C278" ca="1">_xlfn.IFS(
E278="Payment", $AM$19,
E278="Interest accrual", $AM$15,
E278="Depreciation", $AM$16,
TRUE, "")</f>
        <v/>
      </c>
      <c r="D278" s="14" t="str" cm="1">
        <f t="array" aca="1" ref="D278" ca="1">_xlfn.IFS(
E278="Payment", _xlfn.XLOOKUP(A278, lease_table_dates, lease_table_payments, 0, 0),
E278="Interest accrual", _xlfn.XLOOKUP(A278, lease_table_dates, lease_table_interest_accruals, 0, 0),
E278="Depreciation", _xlfn.XLOOKUP(A278, rou_table_dates, rou_table_deprs, 0, 0),
TRUE, ""
)</f>
        <v/>
      </c>
      <c r="E278" s="7" t="str" cm="1">
        <f t="array" aca="1" ref="E278" ca="1">_xlfn.IFS(
AND(SUMIFS(lease_table_interest_accruals, lease_table_dates, A278)&gt;0, COUNTIFS($E$14:E277, "Interest accrual", $A$14:A277, A278)=0), "Interest accrual",
AND(SUMIFS(lease_table_payments, lease_table_dates, A278)&gt;0, COUNTIFS($E$14:E277, "Payment", $A$14:A277, A278)=0), "Payment",
AND(SUMIFS(rou_table_deprs, rou_table_dates, A278)&gt;0, COUNTIFS($E$14:E277, "Depreciation", $A$14:A277, A278)=0), "Depreciation",
TRUE,  ""
)</f>
        <v/>
      </c>
      <c r="G278" s="13" t="str" cm="1">
        <f t="array" aca="1" ref="G278" ca="1">_xlfn.IFS(
AND($B$11="Hə", $B$3="İllik"), Z278,
AND($B$11="Hə", $B$3="Aylıq"), AA278,
$B$11="Yox", X278)</f>
        <v/>
      </c>
      <c r="H278" s="14" t="str" cm="1">
        <f t="array" aca="1" ref="H278" ca="1">_xlfn.IFS( G278="", "",
TRUE, ROUND( H277+I278-J278, 2) )</f>
        <v/>
      </c>
      <c r="I278" s="14" t="str" cm="1">
        <f t="array" aca="1" ref="I278" ca="1">_xlfn.IFS(G278="", "",
G278=last_payment_date, (J278-H277),
 TRUE,  -  (H277- H277* (1+$B$6)^ (_xlfn.DAYS(G278,G277)/365) )
)</f>
        <v/>
      </c>
      <c r="J278" s="14" t="str" cm="1">
        <f t="array" aca="1" ref="J278" ca="1">_xlfn.IFS(G278="", "",
TRUE, _xlfn.XLOOKUP(G278,  payment_dates, payments,0,0)
)</f>
        <v/>
      </c>
      <c r="L278" s="2" t="str" cm="1">
        <f t="array" aca="1" ref="L278" ca="1">_xlfn.IFS(
AND($B$11="Hə", $B$3="İllik"), AC278,
AND($B$11="Hə", $B$3="Aylıq"), AD278,
$B$11="Yox", AB278)</f>
        <v/>
      </c>
      <c r="M278" s="14" t="str" cm="1">
        <f t="array" aca="1" ref="M278" ca="1">_xlfn.IFS( L278="", "",
(M277-N278)&lt;=0.5, 0,
TRUE,  M277-N278)</f>
        <v/>
      </c>
      <c r="N278" s="15" t="str" cm="1">
        <f t="array" aca="1" ref="N278" ca="1">_xlfn.IFS(
L278="", "",
TRUE, MIN(M277, ROUND($M$14/ (last_rou_date - $B$2) * (L278-L277), 2) )
)</f>
        <v/>
      </c>
      <c r="P278" s="22" t="str">
        <f t="shared" ca="1" si="12"/>
        <v/>
      </c>
      <c r="Q278" s="14" t="str" cm="1">
        <f t="array" aca="1" ref="Q278" ca="1">_xlfn.IFS(P278="","",
$B$11="Hə", _xlfn.XLOOKUP(DATE(P278, 12, 31), rou_table_dates, rou_table_nbvs,0, 0),
TRUE,  MAX(0, ROUND($M$14 - $M$14/ (last_rou_date - $B$2) * (DATE(P278,12,31) - $B$2), 2) )
)</f>
        <v/>
      </c>
      <c r="R278" s="57" t="str" cm="1">
        <f t="array" aca="1" ref="R278" ca="1">_xlfn.IFS(P278="","",
$B$11="Hə", _xlfn.XLOOKUP(DATE(P278, 12, 31), lease_table_dates, lease_table_balances,0, 0),
TRUE, IFERROR( XNPV($B$6, IF(payment_dates &gt;DATE(P278, 12, 31), payments,  0),  IF(payment_dates &gt;DATE(P278, 12, 31), payment_dates,  DATE(P278, 12, 31))    ),0)
)</f>
        <v/>
      </c>
      <c r="S278" s="14" t="str" cm="1">
        <f t="array" aca="1" ref="S278" ca="1">_xlfn.IFS(P278="","",
TRUE,  MIN( MIN(Q277, $M$14), ROUND($M$14/ (last_rou_date - $B$2) * (DATE(P278,12,31) - MAX($B$2, DATE(P278-1, 12, 31))), 2) )
)</f>
        <v/>
      </c>
      <c r="T278" s="15" t="str" cm="1">
        <f t="array" aca="1" ref="T278" ca="1">_xlfn.IFS(P278="", "",
ISTEXT(R277), R278- (H278 - SUMIFS( lease_table_payments, lease_table_years, P278) -$AG$14 ),
AND(ISNUMBER(R277), R278&lt;&gt;""),   R278- (R277 - SUMIFS( lease_table_payments, lease_table_years, P278) )
)</f>
        <v/>
      </c>
      <c r="U278" s="14"/>
      <c r="V278" s="73">
        <f t="shared" si="14"/>
        <v>265</v>
      </c>
      <c r="W278" s="74" t="str" cm="1">
        <f t="array" ref="W278">_xlfn.IFS(
OR(W277=$B$4, W277=""),"",
TRUE,W277+1
)</f>
        <v/>
      </c>
      <c r="X278" s="75" t="str" cm="1">
        <f t="array" ref="X278">_xlfn.IFS(X277="","",
W278="", "",
AND($B$3="İllik"),DATE(YEAR(X277)+1,MONTH(X277),DAY(X277) ),
AND($B$3="Aylıq", $AH$14="Not end"), EDATE(X277,1),
AND($B$3="Aylıq", $AH$14="End"), EOMONTH(X277,1)
)</f>
        <v/>
      </c>
      <c r="Y278" s="75" t="str" cm="1">
        <f t="array" aca="1" ref="Y278" ca="1">_xlfn.IFS(
AND($B$7="Dövrün əvvəlində", Y277&lt;=last_rou_date), DATE(YEAR(Y277)+1, 12, 31),
AND($B$7="Dövrün sonunda", Y277&lt;=last_payment_date), DATE(YEAR(Y277)+1, 12, 31),
TRUE, ""
)</f>
        <v/>
      </c>
      <c r="Z278" s="75" t="str" cm="1">
        <f t="array" aca="1" ref="Z278" ca="1">_xlfn.IFS(
AND($AN$14="Not year_end", Z277&gt;last_payment_date), "",
AND($AN$14="Year_end", Z277&gt;=last_payment_date), "",
AND($AN$14="Year_end"), DATE(YEAR(Z277+1), 12, 31),
AND($AN$14="Not year_end", MONTH(Z277)=12, DAY(Z277)=31), DATE(YEAR(Z276)+1, MONTH(Z276), DAY(Z276)),
AND($AN$14="Not year_end", OR(MONTH(Z277)&lt;&gt;12, DAY(Z277)&lt;&gt;31) ), DATE(YEAR(Z277), 12, 31)
)</f>
        <v/>
      </c>
      <c r="AA278" s="75" t="str" cm="1">
        <f t="array" aca="1" ref="AA278" ca="1">_xlfn.IFS(AA277="", "",
AND(AA277=last_payment_date, OR(MONTH(AA277)&lt;&gt;12, DAY(AA277)&lt;&gt;31) ), DATE(YEAR(AA277), 12, 31),
AND(MONTH(AA277)=12, DAY(AA277)=31, AA277&gt;=last_payment_date), "",
AND(MONTH(AA277)=12, DAY(AA277)&lt;&gt;31),  EOMONTH(AA277,0),
AND(MONTH(AA277)=12, DAY(AA277)=31, $AH$14="Not end"),  EDATE(AA276,1),
AND($AH$14="Not end"), EDATE(AA277, 1),
AND($AH$14="End"), EOMONTH(AA277, 1)
)</f>
        <v/>
      </c>
      <c r="AB278" s="75" t="str" cm="1">
        <f t="array" aca="1" ref="AB278" ca="1">_xlfn.IFS(AB277="","",
AND(AB277=last_rou_date), "",
AND($B$3="İllik"),DATE(YEAR(AB277)+1,MONTH(AB277),DAY(AB277) ),
AND($B$3="Aylıq", $AH$14="Not end"), EDATE(AB277,1),
AND($B$3="Aylıq", $AH$14="End"), EOMONTH(AB277,1)
)</f>
        <v/>
      </c>
      <c r="AC278" s="75" t="str" cm="1">
        <f t="array" aca="1" ref="AC278" ca="1">_xlfn.IFS(
AND($AN$14="Not year_end", AC277&gt;last_rou_date), "",
AND($AN$14="Year_end", AC277&gt;=last_rou_date), "",
AND($AN$14="Year_end"), DATE(YEAR(AC277+1), 12, 31),
AND($AN$14="Not year_end", MONTH(AC277)=12, DAY(AC277)=31), DATE(YEAR(AC276)+1, MONTH(AC276), DAY(AC276)),
AND($AN$14="Not year_end", OR(MONTH(AC277)&lt;&gt;12, DAY(AC277)&lt;&gt;31) ), DATE(YEAR(AC277), 12, 31)
)</f>
        <v/>
      </c>
      <c r="AD278" s="75" t="str" cm="1">
        <f t="array" aca="1" ref="AD278" ca="1">_xlfn.IFS(AD277="", "",
AND(AD277=last_rou_date, OR(MONTH(AD277)&lt;&gt;12, DAY(AD277)&lt;&gt;31) ), DATE(YEAR(AD277), 12, 31),
AND(MONTH(AD277)=12, DAY(AD277)=31, AD277&gt;=last_rou_date), "",
AND(MONTH(AD277)=12, DAY(AD277)&lt;&gt;31),  EOMONTH(AD277,0),
AND(MONTH(AD277)=12, DAY(AD277)=31, $AH$14="Not end"),  EDATE(AD276,1),
AND($AH$14="Not end"), EDATE(AD277, 1),
AND($AH$14="End"), EOMONTH(AD277, 1)
)</f>
        <v/>
      </c>
      <c r="AE278" s="68" t="str" cm="1">
        <f t="array" ref="AE278">_xlfn.IFS(W278="", "",
AND(W278&gt;0, W278&lt;=$B$4, $C$2="İllik artım, faiz olaraq", $D$2&gt;0, $B$3="İllik"), $B$5*((1+$D$2)^(W278-1)),
AND(W278&gt;0, W278&lt;=$B$4, $C$2="İllik artım, faiz olaraq", $D$2&gt;0, $B$3="Aylıq"), $B$5*((1+$D$2)^ROUNDDOWN((W278-1)/12,0)),
AND(W278=1, $C$2="Aşağıdakı kimi dəyişir", ), $B$5,
AND(W278&gt;1, W278&lt;=$B$4, $C$2="Aşağıdakı kimi dəyişir"), IFERROR(VLOOKUP(W278, $C$4:$D$7, 2, FALSE), AE277),
AND(W278&gt;0, W278&lt;=$B$4), $B$5,
TRUE,0 )</f>
        <v/>
      </c>
      <c r="AF278" s="76" t="str">
        <f t="shared" ca="1" si="13"/>
        <v/>
      </c>
    </row>
    <row r="279" spans="1:32" x14ac:dyDescent="0.4">
      <c r="A279" s="13" t="str" cm="1">
        <f t="array" aca="1" ref="A279" ca="1">_xlfn.IFS(
AND(SUMIFS(lease_table_interest_accruals, lease_table_dates, A278)&gt;0, COUNTIFS($E$14:E278, "Interest accrual", $A$14:A278, A278)=0),  A278,
AND(SUMIFS(lease_table_payments, lease_table_dates, A278)&gt;0, COUNTIFS($E$14:E278, "Payment", $A$14:A278, A278)=0),  A278,
AND(SUMIFS(rou_table_deprs, rou_table_dates, A278)&gt;0, COUNTIFS($E$14:E278, "Depreciation", $A$14:A278, A278)=0),  A278,
TRUE,  IFERROR(INDEX(rou_table_dates,  MATCH(A278, rou_table_dates)+1, ), "")
)</f>
        <v/>
      </c>
      <c r="B279" s="1" t="str" cm="1">
        <f t="array" aca="1" ref="B279" ca="1">_xlfn.IFS(
AND(E279="Payment", A279=$B$2), $AM$14,
E279="Payment", $AM$15,
E279="Interest accrual", $AM$18,
E279="Depreciation", $AM$17,
TRUE, "")</f>
        <v/>
      </c>
      <c r="C279" s="1" t="str" cm="1">
        <f t="array" aca="1" ref="C279" ca="1">_xlfn.IFS(
E279="Payment", $AM$19,
E279="Interest accrual", $AM$15,
E279="Depreciation", $AM$16,
TRUE, "")</f>
        <v/>
      </c>
      <c r="D279" s="14" t="str" cm="1">
        <f t="array" aca="1" ref="D279" ca="1">_xlfn.IFS(
E279="Payment", _xlfn.XLOOKUP(A279, lease_table_dates, lease_table_payments, 0, 0),
E279="Interest accrual", _xlfn.XLOOKUP(A279, lease_table_dates, lease_table_interest_accruals, 0, 0),
E279="Depreciation", _xlfn.XLOOKUP(A279, rou_table_dates, rou_table_deprs, 0, 0),
TRUE, ""
)</f>
        <v/>
      </c>
      <c r="E279" s="7" t="str" cm="1">
        <f t="array" aca="1" ref="E279" ca="1">_xlfn.IFS(
AND(SUMIFS(lease_table_interest_accruals, lease_table_dates, A279)&gt;0, COUNTIFS($E$14:E278, "Interest accrual", $A$14:A278, A279)=0), "Interest accrual",
AND(SUMIFS(lease_table_payments, lease_table_dates, A279)&gt;0, COUNTIFS($E$14:E278, "Payment", $A$14:A278, A279)=0), "Payment",
AND(SUMIFS(rou_table_deprs, rou_table_dates, A279)&gt;0, COUNTIFS($E$14:E278, "Depreciation", $A$14:A278, A279)=0), "Depreciation",
TRUE,  ""
)</f>
        <v/>
      </c>
      <c r="G279" s="13" t="str" cm="1">
        <f t="array" aca="1" ref="G279" ca="1">_xlfn.IFS(
AND($B$11="Hə", $B$3="İllik"), Z279,
AND($B$11="Hə", $B$3="Aylıq"), AA279,
$B$11="Yox", X279)</f>
        <v/>
      </c>
      <c r="H279" s="14" t="str" cm="1">
        <f t="array" aca="1" ref="H279" ca="1">_xlfn.IFS( G279="", "",
TRUE, ROUND( H278+I279-J279, 2) )</f>
        <v/>
      </c>
      <c r="I279" s="14" t="str" cm="1">
        <f t="array" aca="1" ref="I279" ca="1">_xlfn.IFS(G279="", "",
G279=last_payment_date, (J279-H278),
 TRUE,  -  (H278- H278* (1+$B$6)^ (_xlfn.DAYS(G279,G278)/365) )
)</f>
        <v/>
      </c>
      <c r="J279" s="14" t="str" cm="1">
        <f t="array" aca="1" ref="J279" ca="1">_xlfn.IFS(G279="", "",
TRUE, _xlfn.XLOOKUP(G279,  payment_dates, payments,0,0)
)</f>
        <v/>
      </c>
      <c r="L279" s="2" t="str" cm="1">
        <f t="array" aca="1" ref="L279" ca="1">_xlfn.IFS(
AND($B$11="Hə", $B$3="İllik"), AC279,
AND($B$11="Hə", $B$3="Aylıq"), AD279,
$B$11="Yox", AB279)</f>
        <v/>
      </c>
      <c r="M279" s="14" t="str" cm="1">
        <f t="array" aca="1" ref="M279" ca="1">_xlfn.IFS( L279="", "",
(M278-N279)&lt;=0.5, 0,
TRUE,  M278-N279)</f>
        <v/>
      </c>
      <c r="N279" s="15" t="str" cm="1">
        <f t="array" aca="1" ref="N279" ca="1">_xlfn.IFS(
L279="", "",
TRUE, MIN(M278, ROUND($M$14/ (last_rou_date - $B$2) * (L279-L278), 2) )
)</f>
        <v/>
      </c>
      <c r="P279" s="22" t="str">
        <f t="shared" ca="1" si="12"/>
        <v/>
      </c>
      <c r="Q279" s="14" t="str" cm="1">
        <f t="array" aca="1" ref="Q279" ca="1">_xlfn.IFS(P279="","",
$B$11="Hə", _xlfn.XLOOKUP(DATE(P279, 12, 31), rou_table_dates, rou_table_nbvs,0, 0),
TRUE,  MAX(0, ROUND($M$14 - $M$14/ (last_rou_date - $B$2) * (DATE(P279,12,31) - $B$2), 2) )
)</f>
        <v/>
      </c>
      <c r="R279" s="57" t="str" cm="1">
        <f t="array" aca="1" ref="R279" ca="1">_xlfn.IFS(P279="","",
$B$11="Hə", _xlfn.XLOOKUP(DATE(P279, 12, 31), lease_table_dates, lease_table_balances,0, 0),
TRUE, IFERROR( XNPV($B$6, IF(payment_dates &gt;DATE(P279, 12, 31), payments,  0),  IF(payment_dates &gt;DATE(P279, 12, 31), payment_dates,  DATE(P279, 12, 31))    ),0)
)</f>
        <v/>
      </c>
      <c r="S279" s="14" t="str" cm="1">
        <f t="array" aca="1" ref="S279" ca="1">_xlfn.IFS(P279="","",
TRUE,  MIN( MIN(Q278, $M$14), ROUND($M$14/ (last_rou_date - $B$2) * (DATE(P279,12,31) - MAX($B$2, DATE(P279-1, 12, 31))), 2) )
)</f>
        <v/>
      </c>
      <c r="T279" s="15" t="str" cm="1">
        <f t="array" aca="1" ref="T279" ca="1">_xlfn.IFS(P279="", "",
ISTEXT(R278), R279- (H279 - SUMIFS( lease_table_payments, lease_table_years, P279) -$AG$14 ),
AND(ISNUMBER(R278), R279&lt;&gt;""),   R279- (R278 - SUMIFS( lease_table_payments, lease_table_years, P279) )
)</f>
        <v/>
      </c>
      <c r="U279" s="14"/>
      <c r="V279" s="73">
        <f t="shared" si="14"/>
        <v>266</v>
      </c>
      <c r="W279" s="74" t="str" cm="1">
        <f t="array" ref="W279">_xlfn.IFS(
OR(W278=$B$4, W278=""),"",
TRUE,W278+1
)</f>
        <v/>
      </c>
      <c r="X279" s="75" t="str" cm="1">
        <f t="array" ref="X279">_xlfn.IFS(X278="","",
W279="", "",
AND($B$3="İllik"),DATE(YEAR(X278)+1,MONTH(X278),DAY(X278) ),
AND($B$3="Aylıq", $AH$14="Not end"), EDATE(X278,1),
AND($B$3="Aylıq", $AH$14="End"), EOMONTH(X278,1)
)</f>
        <v/>
      </c>
      <c r="Y279" s="75" t="str" cm="1">
        <f t="array" aca="1" ref="Y279" ca="1">_xlfn.IFS(
AND($B$7="Dövrün əvvəlində", Y278&lt;=last_rou_date), DATE(YEAR(Y278)+1, 12, 31),
AND($B$7="Dövrün sonunda", Y278&lt;=last_payment_date), DATE(YEAR(Y278)+1, 12, 31),
TRUE, ""
)</f>
        <v/>
      </c>
      <c r="Z279" s="75" t="str" cm="1">
        <f t="array" aca="1" ref="Z279" ca="1">_xlfn.IFS(
AND($AN$14="Not year_end", Z278&gt;last_payment_date), "",
AND($AN$14="Year_end", Z278&gt;=last_payment_date), "",
AND($AN$14="Year_end"), DATE(YEAR(Z278+1), 12, 31),
AND($AN$14="Not year_end", MONTH(Z278)=12, DAY(Z278)=31), DATE(YEAR(Z277)+1, MONTH(Z277), DAY(Z277)),
AND($AN$14="Not year_end", OR(MONTH(Z278)&lt;&gt;12, DAY(Z278)&lt;&gt;31) ), DATE(YEAR(Z278), 12, 31)
)</f>
        <v/>
      </c>
      <c r="AA279" s="75" t="str" cm="1">
        <f t="array" aca="1" ref="AA279" ca="1">_xlfn.IFS(AA278="", "",
AND(AA278=last_payment_date, OR(MONTH(AA278)&lt;&gt;12, DAY(AA278)&lt;&gt;31) ), DATE(YEAR(AA278), 12, 31),
AND(MONTH(AA278)=12, DAY(AA278)=31, AA278&gt;=last_payment_date), "",
AND(MONTH(AA278)=12, DAY(AA278)&lt;&gt;31),  EOMONTH(AA278,0),
AND(MONTH(AA278)=12, DAY(AA278)=31, $AH$14="Not end"),  EDATE(AA277,1),
AND($AH$14="Not end"), EDATE(AA278, 1),
AND($AH$14="End"), EOMONTH(AA278, 1)
)</f>
        <v/>
      </c>
      <c r="AB279" s="75" t="str" cm="1">
        <f t="array" aca="1" ref="AB279" ca="1">_xlfn.IFS(AB278="","",
AND(AB278=last_rou_date), "",
AND($B$3="İllik"),DATE(YEAR(AB278)+1,MONTH(AB278),DAY(AB278) ),
AND($B$3="Aylıq", $AH$14="Not end"), EDATE(AB278,1),
AND($B$3="Aylıq", $AH$14="End"), EOMONTH(AB278,1)
)</f>
        <v/>
      </c>
      <c r="AC279" s="75" t="str" cm="1">
        <f t="array" aca="1" ref="AC279" ca="1">_xlfn.IFS(
AND($AN$14="Not year_end", AC278&gt;last_rou_date), "",
AND($AN$14="Year_end", AC278&gt;=last_rou_date), "",
AND($AN$14="Year_end"), DATE(YEAR(AC278+1), 12, 31),
AND($AN$14="Not year_end", MONTH(AC278)=12, DAY(AC278)=31), DATE(YEAR(AC277)+1, MONTH(AC277), DAY(AC277)),
AND($AN$14="Not year_end", OR(MONTH(AC278)&lt;&gt;12, DAY(AC278)&lt;&gt;31) ), DATE(YEAR(AC278), 12, 31)
)</f>
        <v/>
      </c>
      <c r="AD279" s="75" t="str" cm="1">
        <f t="array" aca="1" ref="AD279" ca="1">_xlfn.IFS(AD278="", "",
AND(AD278=last_rou_date, OR(MONTH(AD278)&lt;&gt;12, DAY(AD278)&lt;&gt;31) ), DATE(YEAR(AD278), 12, 31),
AND(MONTH(AD278)=12, DAY(AD278)=31, AD278&gt;=last_rou_date), "",
AND(MONTH(AD278)=12, DAY(AD278)&lt;&gt;31),  EOMONTH(AD278,0),
AND(MONTH(AD278)=12, DAY(AD278)=31, $AH$14="Not end"),  EDATE(AD277,1),
AND($AH$14="Not end"), EDATE(AD278, 1),
AND($AH$14="End"), EOMONTH(AD278, 1)
)</f>
        <v/>
      </c>
      <c r="AE279" s="68" t="str" cm="1">
        <f t="array" ref="AE279">_xlfn.IFS(W279="", "",
AND(W279&gt;0, W279&lt;=$B$4, $C$2="İllik artım, faiz olaraq", $D$2&gt;0, $B$3="İllik"), $B$5*((1+$D$2)^(W279-1)),
AND(W279&gt;0, W279&lt;=$B$4, $C$2="İllik artım, faiz olaraq", $D$2&gt;0, $B$3="Aylıq"), $B$5*((1+$D$2)^ROUNDDOWN((W279-1)/12,0)),
AND(W279=1, $C$2="Aşağıdakı kimi dəyişir", ), $B$5,
AND(W279&gt;1, W279&lt;=$B$4, $C$2="Aşağıdakı kimi dəyişir"), IFERROR(VLOOKUP(W279, $C$4:$D$7, 2, FALSE), AE278),
AND(W279&gt;0, W279&lt;=$B$4), $B$5,
TRUE,0 )</f>
        <v/>
      </c>
      <c r="AF279" s="76" t="str">
        <f t="shared" ca="1" si="13"/>
        <v/>
      </c>
    </row>
    <row r="280" spans="1:32" x14ac:dyDescent="0.4">
      <c r="A280" s="13" t="str" cm="1">
        <f t="array" aca="1" ref="A280" ca="1">_xlfn.IFS(
AND(SUMIFS(lease_table_interest_accruals, lease_table_dates, A279)&gt;0, COUNTIFS($E$14:E279, "Interest accrual", $A$14:A279, A279)=0),  A279,
AND(SUMIFS(lease_table_payments, lease_table_dates, A279)&gt;0, COUNTIFS($E$14:E279, "Payment", $A$14:A279, A279)=0),  A279,
AND(SUMIFS(rou_table_deprs, rou_table_dates, A279)&gt;0, COUNTIFS($E$14:E279, "Depreciation", $A$14:A279, A279)=0),  A279,
TRUE,  IFERROR(INDEX(rou_table_dates,  MATCH(A279, rou_table_dates)+1, ), "")
)</f>
        <v/>
      </c>
      <c r="B280" s="1" t="str" cm="1">
        <f t="array" aca="1" ref="B280" ca="1">_xlfn.IFS(
AND(E280="Payment", A280=$B$2), $AM$14,
E280="Payment", $AM$15,
E280="Interest accrual", $AM$18,
E280="Depreciation", $AM$17,
TRUE, "")</f>
        <v/>
      </c>
      <c r="C280" s="1" t="str" cm="1">
        <f t="array" aca="1" ref="C280" ca="1">_xlfn.IFS(
E280="Payment", $AM$19,
E280="Interest accrual", $AM$15,
E280="Depreciation", $AM$16,
TRUE, "")</f>
        <v/>
      </c>
      <c r="D280" s="14" t="str" cm="1">
        <f t="array" aca="1" ref="D280" ca="1">_xlfn.IFS(
E280="Payment", _xlfn.XLOOKUP(A280, lease_table_dates, lease_table_payments, 0, 0),
E280="Interest accrual", _xlfn.XLOOKUP(A280, lease_table_dates, lease_table_interest_accruals, 0, 0),
E280="Depreciation", _xlfn.XLOOKUP(A280, rou_table_dates, rou_table_deprs, 0, 0),
TRUE, ""
)</f>
        <v/>
      </c>
      <c r="E280" s="7" t="str" cm="1">
        <f t="array" aca="1" ref="E280" ca="1">_xlfn.IFS(
AND(SUMIFS(lease_table_interest_accruals, lease_table_dates, A280)&gt;0, COUNTIFS($E$14:E279, "Interest accrual", $A$14:A279, A280)=0), "Interest accrual",
AND(SUMIFS(lease_table_payments, lease_table_dates, A280)&gt;0, COUNTIFS($E$14:E279, "Payment", $A$14:A279, A280)=0), "Payment",
AND(SUMIFS(rou_table_deprs, rou_table_dates, A280)&gt;0, COUNTIFS($E$14:E279, "Depreciation", $A$14:A279, A280)=0), "Depreciation",
TRUE,  ""
)</f>
        <v/>
      </c>
      <c r="G280" s="13" t="str" cm="1">
        <f t="array" aca="1" ref="G280" ca="1">_xlfn.IFS(
AND($B$11="Hə", $B$3="İllik"), Z280,
AND($B$11="Hə", $B$3="Aylıq"), AA280,
$B$11="Yox", X280)</f>
        <v/>
      </c>
      <c r="H280" s="14" t="str" cm="1">
        <f t="array" aca="1" ref="H280" ca="1">_xlfn.IFS( G280="", "",
TRUE, ROUND( H279+I280-J280, 2) )</f>
        <v/>
      </c>
      <c r="I280" s="14" t="str" cm="1">
        <f t="array" aca="1" ref="I280" ca="1">_xlfn.IFS(G280="", "",
G280=last_payment_date, (J280-H279),
 TRUE,  -  (H279- H279* (1+$B$6)^ (_xlfn.DAYS(G280,G279)/365) )
)</f>
        <v/>
      </c>
      <c r="J280" s="14" t="str" cm="1">
        <f t="array" aca="1" ref="J280" ca="1">_xlfn.IFS(G280="", "",
TRUE, _xlfn.XLOOKUP(G280,  payment_dates, payments,0,0)
)</f>
        <v/>
      </c>
      <c r="L280" s="2" t="str" cm="1">
        <f t="array" aca="1" ref="L280" ca="1">_xlfn.IFS(
AND($B$11="Hə", $B$3="İllik"), AC280,
AND($B$11="Hə", $B$3="Aylıq"), AD280,
$B$11="Yox", AB280)</f>
        <v/>
      </c>
      <c r="M280" s="14" t="str" cm="1">
        <f t="array" aca="1" ref="M280" ca="1">_xlfn.IFS( L280="", "",
(M279-N280)&lt;=0.5, 0,
TRUE,  M279-N280)</f>
        <v/>
      </c>
      <c r="N280" s="15" t="str" cm="1">
        <f t="array" aca="1" ref="N280" ca="1">_xlfn.IFS(
L280="", "",
TRUE, MIN(M279, ROUND($M$14/ (last_rou_date - $B$2) * (L280-L279), 2) )
)</f>
        <v/>
      </c>
      <c r="P280" s="22" t="str">
        <f t="shared" ca="1" si="12"/>
        <v/>
      </c>
      <c r="Q280" s="14" t="str" cm="1">
        <f t="array" aca="1" ref="Q280" ca="1">_xlfn.IFS(P280="","",
$B$11="Hə", _xlfn.XLOOKUP(DATE(P280, 12, 31), rou_table_dates, rou_table_nbvs,0, 0),
TRUE,  MAX(0, ROUND($M$14 - $M$14/ (last_rou_date - $B$2) * (DATE(P280,12,31) - $B$2), 2) )
)</f>
        <v/>
      </c>
      <c r="R280" s="57" t="str" cm="1">
        <f t="array" aca="1" ref="R280" ca="1">_xlfn.IFS(P280="","",
$B$11="Hə", _xlfn.XLOOKUP(DATE(P280, 12, 31), lease_table_dates, lease_table_balances,0, 0),
TRUE, IFERROR( XNPV($B$6, IF(payment_dates &gt;DATE(P280, 12, 31), payments,  0),  IF(payment_dates &gt;DATE(P280, 12, 31), payment_dates,  DATE(P280, 12, 31))    ),0)
)</f>
        <v/>
      </c>
      <c r="S280" s="14" t="str" cm="1">
        <f t="array" aca="1" ref="S280" ca="1">_xlfn.IFS(P280="","",
TRUE,  MIN( MIN(Q279, $M$14), ROUND($M$14/ (last_rou_date - $B$2) * (DATE(P280,12,31) - MAX($B$2, DATE(P280-1, 12, 31))), 2) )
)</f>
        <v/>
      </c>
      <c r="T280" s="15" t="str" cm="1">
        <f t="array" aca="1" ref="T280" ca="1">_xlfn.IFS(P280="", "",
ISTEXT(R279), R280- (H280 - SUMIFS( lease_table_payments, lease_table_years, P280) -$AG$14 ),
AND(ISNUMBER(R279), R280&lt;&gt;""),   R280- (R279 - SUMIFS( lease_table_payments, lease_table_years, P280) )
)</f>
        <v/>
      </c>
      <c r="U280" s="14"/>
      <c r="V280" s="73">
        <f t="shared" si="14"/>
        <v>267</v>
      </c>
      <c r="W280" s="74" t="str" cm="1">
        <f t="array" ref="W280">_xlfn.IFS(
OR(W279=$B$4, W279=""),"",
TRUE,W279+1
)</f>
        <v/>
      </c>
      <c r="X280" s="75" t="str" cm="1">
        <f t="array" ref="X280">_xlfn.IFS(X279="","",
W280="", "",
AND($B$3="İllik"),DATE(YEAR(X279)+1,MONTH(X279),DAY(X279) ),
AND($B$3="Aylıq", $AH$14="Not end"), EDATE(X279,1),
AND($B$3="Aylıq", $AH$14="End"), EOMONTH(X279,1)
)</f>
        <v/>
      </c>
      <c r="Y280" s="75" t="str" cm="1">
        <f t="array" aca="1" ref="Y280" ca="1">_xlfn.IFS(
AND($B$7="Dövrün əvvəlində", Y279&lt;=last_rou_date), DATE(YEAR(Y279)+1, 12, 31),
AND($B$7="Dövrün sonunda", Y279&lt;=last_payment_date), DATE(YEAR(Y279)+1, 12, 31),
TRUE, ""
)</f>
        <v/>
      </c>
      <c r="Z280" s="75" t="str" cm="1">
        <f t="array" aca="1" ref="Z280" ca="1">_xlfn.IFS(
AND($AN$14="Not year_end", Z279&gt;last_payment_date), "",
AND($AN$14="Year_end", Z279&gt;=last_payment_date), "",
AND($AN$14="Year_end"), DATE(YEAR(Z279+1), 12, 31),
AND($AN$14="Not year_end", MONTH(Z279)=12, DAY(Z279)=31), DATE(YEAR(Z278)+1, MONTH(Z278), DAY(Z278)),
AND($AN$14="Not year_end", OR(MONTH(Z279)&lt;&gt;12, DAY(Z279)&lt;&gt;31) ), DATE(YEAR(Z279), 12, 31)
)</f>
        <v/>
      </c>
      <c r="AA280" s="75" t="str" cm="1">
        <f t="array" aca="1" ref="AA280" ca="1">_xlfn.IFS(AA279="", "",
AND(AA279=last_payment_date, OR(MONTH(AA279)&lt;&gt;12, DAY(AA279)&lt;&gt;31) ), DATE(YEAR(AA279), 12, 31),
AND(MONTH(AA279)=12, DAY(AA279)=31, AA279&gt;=last_payment_date), "",
AND(MONTH(AA279)=12, DAY(AA279)&lt;&gt;31),  EOMONTH(AA279,0),
AND(MONTH(AA279)=12, DAY(AA279)=31, $AH$14="Not end"),  EDATE(AA278,1),
AND($AH$14="Not end"), EDATE(AA279, 1),
AND($AH$14="End"), EOMONTH(AA279, 1)
)</f>
        <v/>
      </c>
      <c r="AB280" s="75" t="str" cm="1">
        <f t="array" aca="1" ref="AB280" ca="1">_xlfn.IFS(AB279="","",
AND(AB279=last_rou_date), "",
AND($B$3="İllik"),DATE(YEAR(AB279)+1,MONTH(AB279),DAY(AB279) ),
AND($B$3="Aylıq", $AH$14="Not end"), EDATE(AB279,1),
AND($B$3="Aylıq", $AH$14="End"), EOMONTH(AB279,1)
)</f>
        <v/>
      </c>
      <c r="AC280" s="75" t="str" cm="1">
        <f t="array" aca="1" ref="AC280" ca="1">_xlfn.IFS(
AND($AN$14="Not year_end", AC279&gt;last_rou_date), "",
AND($AN$14="Year_end", AC279&gt;=last_rou_date), "",
AND($AN$14="Year_end"), DATE(YEAR(AC279+1), 12, 31),
AND($AN$14="Not year_end", MONTH(AC279)=12, DAY(AC279)=31), DATE(YEAR(AC278)+1, MONTH(AC278), DAY(AC278)),
AND($AN$14="Not year_end", OR(MONTH(AC279)&lt;&gt;12, DAY(AC279)&lt;&gt;31) ), DATE(YEAR(AC279), 12, 31)
)</f>
        <v/>
      </c>
      <c r="AD280" s="75" t="str" cm="1">
        <f t="array" aca="1" ref="AD280" ca="1">_xlfn.IFS(AD279="", "",
AND(AD279=last_rou_date, OR(MONTH(AD279)&lt;&gt;12, DAY(AD279)&lt;&gt;31) ), DATE(YEAR(AD279), 12, 31),
AND(MONTH(AD279)=12, DAY(AD279)=31, AD279&gt;=last_rou_date), "",
AND(MONTH(AD279)=12, DAY(AD279)&lt;&gt;31),  EOMONTH(AD279,0),
AND(MONTH(AD279)=12, DAY(AD279)=31, $AH$14="Not end"),  EDATE(AD278,1),
AND($AH$14="Not end"), EDATE(AD279, 1),
AND($AH$14="End"), EOMONTH(AD279, 1)
)</f>
        <v/>
      </c>
      <c r="AE280" s="68" t="str" cm="1">
        <f t="array" ref="AE280">_xlfn.IFS(W280="", "",
AND(W280&gt;0, W280&lt;=$B$4, $C$2="İllik artım, faiz olaraq", $D$2&gt;0, $B$3="İllik"), $B$5*((1+$D$2)^(W280-1)),
AND(W280&gt;0, W280&lt;=$B$4, $C$2="İllik artım, faiz olaraq", $D$2&gt;0, $B$3="Aylıq"), $B$5*((1+$D$2)^ROUNDDOWN((W280-1)/12,0)),
AND(W280=1, $C$2="Aşağıdakı kimi dəyişir", ), $B$5,
AND(W280&gt;1, W280&lt;=$B$4, $C$2="Aşağıdakı kimi dəyişir"), IFERROR(VLOOKUP(W280, $C$4:$D$7, 2, FALSE), AE279),
AND(W280&gt;0, W280&lt;=$B$4), $B$5,
TRUE,0 )</f>
        <v/>
      </c>
      <c r="AF280" s="76" t="str">
        <f t="shared" ca="1" si="13"/>
        <v/>
      </c>
    </row>
    <row r="281" spans="1:32" x14ac:dyDescent="0.4">
      <c r="A281" s="13" t="str" cm="1">
        <f t="array" aca="1" ref="A281" ca="1">_xlfn.IFS(
AND(SUMIFS(lease_table_interest_accruals, lease_table_dates, A280)&gt;0, COUNTIFS($E$14:E280, "Interest accrual", $A$14:A280, A280)=0),  A280,
AND(SUMIFS(lease_table_payments, lease_table_dates, A280)&gt;0, COUNTIFS($E$14:E280, "Payment", $A$14:A280, A280)=0),  A280,
AND(SUMIFS(rou_table_deprs, rou_table_dates, A280)&gt;0, COUNTIFS($E$14:E280, "Depreciation", $A$14:A280, A280)=0),  A280,
TRUE,  IFERROR(INDEX(rou_table_dates,  MATCH(A280, rou_table_dates)+1, ), "")
)</f>
        <v/>
      </c>
      <c r="B281" s="1" t="str" cm="1">
        <f t="array" aca="1" ref="B281" ca="1">_xlfn.IFS(
AND(E281="Payment", A281=$B$2), $AM$14,
E281="Payment", $AM$15,
E281="Interest accrual", $AM$18,
E281="Depreciation", $AM$17,
TRUE, "")</f>
        <v/>
      </c>
      <c r="C281" s="1" t="str" cm="1">
        <f t="array" aca="1" ref="C281" ca="1">_xlfn.IFS(
E281="Payment", $AM$19,
E281="Interest accrual", $AM$15,
E281="Depreciation", $AM$16,
TRUE, "")</f>
        <v/>
      </c>
      <c r="D281" s="14" t="str" cm="1">
        <f t="array" aca="1" ref="D281" ca="1">_xlfn.IFS(
E281="Payment", _xlfn.XLOOKUP(A281, lease_table_dates, lease_table_payments, 0, 0),
E281="Interest accrual", _xlfn.XLOOKUP(A281, lease_table_dates, lease_table_interest_accruals, 0, 0),
E281="Depreciation", _xlfn.XLOOKUP(A281, rou_table_dates, rou_table_deprs, 0, 0),
TRUE, ""
)</f>
        <v/>
      </c>
      <c r="E281" s="7" t="str" cm="1">
        <f t="array" aca="1" ref="E281" ca="1">_xlfn.IFS(
AND(SUMIFS(lease_table_interest_accruals, lease_table_dates, A281)&gt;0, COUNTIFS($E$14:E280, "Interest accrual", $A$14:A280, A281)=0), "Interest accrual",
AND(SUMIFS(lease_table_payments, lease_table_dates, A281)&gt;0, COUNTIFS($E$14:E280, "Payment", $A$14:A280, A281)=0), "Payment",
AND(SUMIFS(rou_table_deprs, rou_table_dates, A281)&gt;0, COUNTIFS($E$14:E280, "Depreciation", $A$14:A280, A281)=0), "Depreciation",
TRUE,  ""
)</f>
        <v/>
      </c>
      <c r="G281" s="13" t="str" cm="1">
        <f t="array" aca="1" ref="G281" ca="1">_xlfn.IFS(
AND($B$11="Hə", $B$3="İllik"), Z281,
AND($B$11="Hə", $B$3="Aylıq"), AA281,
$B$11="Yox", X281)</f>
        <v/>
      </c>
      <c r="H281" s="14" t="str" cm="1">
        <f t="array" aca="1" ref="H281" ca="1">_xlfn.IFS( G281="", "",
TRUE, ROUND( H280+I281-J281, 2) )</f>
        <v/>
      </c>
      <c r="I281" s="14" t="str" cm="1">
        <f t="array" aca="1" ref="I281" ca="1">_xlfn.IFS(G281="", "",
G281=last_payment_date, (J281-H280),
 TRUE,  -  (H280- H280* (1+$B$6)^ (_xlfn.DAYS(G281,G280)/365) )
)</f>
        <v/>
      </c>
      <c r="J281" s="14" t="str" cm="1">
        <f t="array" aca="1" ref="J281" ca="1">_xlfn.IFS(G281="", "",
TRUE, _xlfn.XLOOKUP(G281,  payment_dates, payments,0,0)
)</f>
        <v/>
      </c>
      <c r="L281" s="2" t="str" cm="1">
        <f t="array" aca="1" ref="L281" ca="1">_xlfn.IFS(
AND($B$11="Hə", $B$3="İllik"), AC281,
AND($B$11="Hə", $B$3="Aylıq"), AD281,
$B$11="Yox", AB281)</f>
        <v/>
      </c>
      <c r="M281" s="14" t="str" cm="1">
        <f t="array" aca="1" ref="M281" ca="1">_xlfn.IFS( L281="", "",
(M280-N281)&lt;=0.5, 0,
TRUE,  M280-N281)</f>
        <v/>
      </c>
      <c r="N281" s="15" t="str" cm="1">
        <f t="array" aca="1" ref="N281" ca="1">_xlfn.IFS(
L281="", "",
TRUE, MIN(M280, ROUND($M$14/ (last_rou_date - $B$2) * (L281-L280), 2) )
)</f>
        <v/>
      </c>
      <c r="P281" s="22" t="str">
        <f t="shared" ca="1" si="12"/>
        <v/>
      </c>
      <c r="Q281" s="14" t="str" cm="1">
        <f t="array" aca="1" ref="Q281" ca="1">_xlfn.IFS(P281="","",
$B$11="Hə", _xlfn.XLOOKUP(DATE(P281, 12, 31), rou_table_dates, rou_table_nbvs,0, 0),
TRUE,  MAX(0, ROUND($M$14 - $M$14/ (last_rou_date - $B$2) * (DATE(P281,12,31) - $B$2), 2) )
)</f>
        <v/>
      </c>
      <c r="R281" s="57" t="str" cm="1">
        <f t="array" aca="1" ref="R281" ca="1">_xlfn.IFS(P281="","",
$B$11="Hə", _xlfn.XLOOKUP(DATE(P281, 12, 31), lease_table_dates, lease_table_balances,0, 0),
TRUE, IFERROR( XNPV($B$6, IF(payment_dates &gt;DATE(P281, 12, 31), payments,  0),  IF(payment_dates &gt;DATE(P281, 12, 31), payment_dates,  DATE(P281, 12, 31))    ),0)
)</f>
        <v/>
      </c>
      <c r="S281" s="14" t="str" cm="1">
        <f t="array" aca="1" ref="S281" ca="1">_xlfn.IFS(P281="","",
TRUE,  MIN( MIN(Q280, $M$14), ROUND($M$14/ (last_rou_date - $B$2) * (DATE(P281,12,31) - MAX($B$2, DATE(P281-1, 12, 31))), 2) )
)</f>
        <v/>
      </c>
      <c r="T281" s="15" t="str" cm="1">
        <f t="array" aca="1" ref="T281" ca="1">_xlfn.IFS(P281="", "",
ISTEXT(R280), R281- (H281 - SUMIFS( lease_table_payments, lease_table_years, P281) -$AG$14 ),
AND(ISNUMBER(R280), R281&lt;&gt;""),   R281- (R280 - SUMIFS( lease_table_payments, lease_table_years, P281) )
)</f>
        <v/>
      </c>
      <c r="U281" s="14"/>
      <c r="V281" s="73">
        <f t="shared" si="14"/>
        <v>268</v>
      </c>
      <c r="W281" s="74" t="str" cm="1">
        <f t="array" ref="W281">_xlfn.IFS(
OR(W280=$B$4, W280=""),"",
TRUE,W280+1
)</f>
        <v/>
      </c>
      <c r="X281" s="75" t="str" cm="1">
        <f t="array" ref="X281">_xlfn.IFS(X280="","",
W281="", "",
AND($B$3="İllik"),DATE(YEAR(X280)+1,MONTH(X280),DAY(X280) ),
AND($B$3="Aylıq", $AH$14="Not end"), EDATE(X280,1),
AND($B$3="Aylıq", $AH$14="End"), EOMONTH(X280,1)
)</f>
        <v/>
      </c>
      <c r="Y281" s="75" t="str" cm="1">
        <f t="array" aca="1" ref="Y281" ca="1">_xlfn.IFS(
AND($B$7="Dövrün əvvəlində", Y280&lt;=last_rou_date), DATE(YEAR(Y280)+1, 12, 31),
AND($B$7="Dövrün sonunda", Y280&lt;=last_payment_date), DATE(YEAR(Y280)+1, 12, 31),
TRUE, ""
)</f>
        <v/>
      </c>
      <c r="Z281" s="75" t="str" cm="1">
        <f t="array" aca="1" ref="Z281" ca="1">_xlfn.IFS(
AND($AN$14="Not year_end", Z280&gt;last_payment_date), "",
AND($AN$14="Year_end", Z280&gt;=last_payment_date), "",
AND($AN$14="Year_end"), DATE(YEAR(Z280+1), 12, 31),
AND($AN$14="Not year_end", MONTH(Z280)=12, DAY(Z280)=31), DATE(YEAR(Z279)+1, MONTH(Z279), DAY(Z279)),
AND($AN$14="Not year_end", OR(MONTH(Z280)&lt;&gt;12, DAY(Z280)&lt;&gt;31) ), DATE(YEAR(Z280), 12, 31)
)</f>
        <v/>
      </c>
      <c r="AA281" s="75" t="str" cm="1">
        <f t="array" aca="1" ref="AA281" ca="1">_xlfn.IFS(AA280="", "",
AND(AA280=last_payment_date, OR(MONTH(AA280)&lt;&gt;12, DAY(AA280)&lt;&gt;31) ), DATE(YEAR(AA280), 12, 31),
AND(MONTH(AA280)=12, DAY(AA280)=31, AA280&gt;=last_payment_date), "",
AND(MONTH(AA280)=12, DAY(AA280)&lt;&gt;31),  EOMONTH(AA280,0),
AND(MONTH(AA280)=12, DAY(AA280)=31, $AH$14="Not end"),  EDATE(AA279,1),
AND($AH$14="Not end"), EDATE(AA280, 1),
AND($AH$14="End"), EOMONTH(AA280, 1)
)</f>
        <v/>
      </c>
      <c r="AB281" s="75" t="str" cm="1">
        <f t="array" aca="1" ref="AB281" ca="1">_xlfn.IFS(AB280="","",
AND(AB280=last_rou_date), "",
AND($B$3="İllik"),DATE(YEAR(AB280)+1,MONTH(AB280),DAY(AB280) ),
AND($B$3="Aylıq", $AH$14="Not end"), EDATE(AB280,1),
AND($B$3="Aylıq", $AH$14="End"), EOMONTH(AB280,1)
)</f>
        <v/>
      </c>
      <c r="AC281" s="75" t="str" cm="1">
        <f t="array" aca="1" ref="AC281" ca="1">_xlfn.IFS(
AND($AN$14="Not year_end", AC280&gt;last_rou_date), "",
AND($AN$14="Year_end", AC280&gt;=last_rou_date), "",
AND($AN$14="Year_end"), DATE(YEAR(AC280+1), 12, 31),
AND($AN$14="Not year_end", MONTH(AC280)=12, DAY(AC280)=31), DATE(YEAR(AC279)+1, MONTH(AC279), DAY(AC279)),
AND($AN$14="Not year_end", OR(MONTH(AC280)&lt;&gt;12, DAY(AC280)&lt;&gt;31) ), DATE(YEAR(AC280), 12, 31)
)</f>
        <v/>
      </c>
      <c r="AD281" s="75" t="str" cm="1">
        <f t="array" aca="1" ref="AD281" ca="1">_xlfn.IFS(AD280="", "",
AND(AD280=last_rou_date, OR(MONTH(AD280)&lt;&gt;12, DAY(AD280)&lt;&gt;31) ), DATE(YEAR(AD280), 12, 31),
AND(MONTH(AD280)=12, DAY(AD280)=31, AD280&gt;=last_rou_date), "",
AND(MONTH(AD280)=12, DAY(AD280)&lt;&gt;31),  EOMONTH(AD280,0),
AND(MONTH(AD280)=12, DAY(AD280)=31, $AH$14="Not end"),  EDATE(AD279,1),
AND($AH$14="Not end"), EDATE(AD280, 1),
AND($AH$14="End"), EOMONTH(AD280, 1)
)</f>
        <v/>
      </c>
      <c r="AE281" s="68" t="str" cm="1">
        <f t="array" ref="AE281">_xlfn.IFS(W281="", "",
AND(W281&gt;0, W281&lt;=$B$4, $C$2="İllik artım, faiz olaraq", $D$2&gt;0, $B$3="İllik"), $B$5*((1+$D$2)^(W281-1)),
AND(W281&gt;0, W281&lt;=$B$4, $C$2="İllik artım, faiz olaraq", $D$2&gt;0, $B$3="Aylıq"), $B$5*((1+$D$2)^ROUNDDOWN((W281-1)/12,0)),
AND(W281=1, $C$2="Aşağıdakı kimi dəyişir", ), $B$5,
AND(W281&gt;1, W281&lt;=$B$4, $C$2="Aşağıdakı kimi dəyişir"), IFERROR(VLOOKUP(W281, $C$4:$D$7, 2, FALSE), AE280),
AND(W281&gt;0, W281&lt;=$B$4), $B$5,
TRUE,0 )</f>
        <v/>
      </c>
      <c r="AF281" s="76" t="str">
        <f t="shared" ca="1" si="13"/>
        <v/>
      </c>
    </row>
    <row r="282" spans="1:32" x14ac:dyDescent="0.4">
      <c r="A282" s="13" t="str" cm="1">
        <f t="array" aca="1" ref="A282" ca="1">_xlfn.IFS(
AND(SUMIFS(lease_table_interest_accruals, lease_table_dates, A281)&gt;0, COUNTIFS($E$14:E281, "Interest accrual", $A$14:A281, A281)=0),  A281,
AND(SUMIFS(lease_table_payments, lease_table_dates, A281)&gt;0, COUNTIFS($E$14:E281, "Payment", $A$14:A281, A281)=0),  A281,
AND(SUMIFS(rou_table_deprs, rou_table_dates, A281)&gt;0, COUNTIFS($E$14:E281, "Depreciation", $A$14:A281, A281)=0),  A281,
TRUE,  IFERROR(INDEX(rou_table_dates,  MATCH(A281, rou_table_dates)+1, ), "")
)</f>
        <v/>
      </c>
      <c r="B282" s="1" t="str" cm="1">
        <f t="array" aca="1" ref="B282" ca="1">_xlfn.IFS(
AND(E282="Payment", A282=$B$2), $AM$14,
E282="Payment", $AM$15,
E282="Interest accrual", $AM$18,
E282="Depreciation", $AM$17,
TRUE, "")</f>
        <v/>
      </c>
      <c r="C282" s="1" t="str" cm="1">
        <f t="array" aca="1" ref="C282" ca="1">_xlfn.IFS(
E282="Payment", $AM$19,
E282="Interest accrual", $AM$15,
E282="Depreciation", $AM$16,
TRUE, "")</f>
        <v/>
      </c>
      <c r="D282" s="14" t="str" cm="1">
        <f t="array" aca="1" ref="D282" ca="1">_xlfn.IFS(
E282="Payment", _xlfn.XLOOKUP(A282, lease_table_dates, lease_table_payments, 0, 0),
E282="Interest accrual", _xlfn.XLOOKUP(A282, lease_table_dates, lease_table_interest_accruals, 0, 0),
E282="Depreciation", _xlfn.XLOOKUP(A282, rou_table_dates, rou_table_deprs, 0, 0),
TRUE, ""
)</f>
        <v/>
      </c>
      <c r="E282" s="7" t="str" cm="1">
        <f t="array" aca="1" ref="E282" ca="1">_xlfn.IFS(
AND(SUMIFS(lease_table_interest_accruals, lease_table_dates, A282)&gt;0, COUNTIFS($E$14:E281, "Interest accrual", $A$14:A281, A282)=0), "Interest accrual",
AND(SUMIFS(lease_table_payments, lease_table_dates, A282)&gt;0, COUNTIFS($E$14:E281, "Payment", $A$14:A281, A282)=0), "Payment",
AND(SUMIFS(rou_table_deprs, rou_table_dates, A282)&gt;0, COUNTIFS($E$14:E281, "Depreciation", $A$14:A281, A282)=0), "Depreciation",
TRUE,  ""
)</f>
        <v/>
      </c>
      <c r="G282" s="13" t="str" cm="1">
        <f t="array" aca="1" ref="G282" ca="1">_xlfn.IFS(
AND($B$11="Hə", $B$3="İllik"), Z282,
AND($B$11="Hə", $B$3="Aylıq"), AA282,
$B$11="Yox", X282)</f>
        <v/>
      </c>
      <c r="H282" s="14" t="str" cm="1">
        <f t="array" aca="1" ref="H282" ca="1">_xlfn.IFS( G282="", "",
TRUE, ROUND( H281+I282-J282, 2) )</f>
        <v/>
      </c>
      <c r="I282" s="14" t="str" cm="1">
        <f t="array" aca="1" ref="I282" ca="1">_xlfn.IFS(G282="", "",
G282=last_payment_date, (J282-H281),
 TRUE,  -  (H281- H281* (1+$B$6)^ (_xlfn.DAYS(G282,G281)/365) )
)</f>
        <v/>
      </c>
      <c r="J282" s="14" t="str" cm="1">
        <f t="array" aca="1" ref="J282" ca="1">_xlfn.IFS(G282="", "",
TRUE, _xlfn.XLOOKUP(G282,  payment_dates, payments,0,0)
)</f>
        <v/>
      </c>
      <c r="L282" s="2" t="str" cm="1">
        <f t="array" aca="1" ref="L282" ca="1">_xlfn.IFS(
AND($B$11="Hə", $B$3="İllik"), AC282,
AND($B$11="Hə", $B$3="Aylıq"), AD282,
$B$11="Yox", AB282)</f>
        <v/>
      </c>
      <c r="M282" s="14" t="str" cm="1">
        <f t="array" aca="1" ref="M282" ca="1">_xlfn.IFS( L282="", "",
(M281-N282)&lt;=0.5, 0,
TRUE,  M281-N282)</f>
        <v/>
      </c>
      <c r="N282" s="15" t="str" cm="1">
        <f t="array" aca="1" ref="N282" ca="1">_xlfn.IFS(
L282="", "",
TRUE, MIN(M281, ROUND($M$14/ (last_rou_date - $B$2) * (L282-L281), 2) )
)</f>
        <v/>
      </c>
      <c r="P282" s="22" t="str">
        <f t="shared" ca="1" si="12"/>
        <v/>
      </c>
      <c r="Q282" s="14" t="str" cm="1">
        <f t="array" aca="1" ref="Q282" ca="1">_xlfn.IFS(P282="","",
$B$11="Hə", _xlfn.XLOOKUP(DATE(P282, 12, 31), rou_table_dates, rou_table_nbvs,0, 0),
TRUE,  MAX(0, ROUND($M$14 - $M$14/ (last_rou_date - $B$2) * (DATE(P282,12,31) - $B$2), 2) )
)</f>
        <v/>
      </c>
      <c r="R282" s="57" t="str" cm="1">
        <f t="array" aca="1" ref="R282" ca="1">_xlfn.IFS(P282="","",
$B$11="Hə", _xlfn.XLOOKUP(DATE(P282, 12, 31), lease_table_dates, lease_table_balances,0, 0),
TRUE, IFERROR( XNPV($B$6, IF(payment_dates &gt;DATE(P282, 12, 31), payments,  0),  IF(payment_dates &gt;DATE(P282, 12, 31), payment_dates,  DATE(P282, 12, 31))    ),0)
)</f>
        <v/>
      </c>
      <c r="S282" s="14" t="str" cm="1">
        <f t="array" aca="1" ref="S282" ca="1">_xlfn.IFS(P282="","",
TRUE,  MIN( MIN(Q281, $M$14), ROUND($M$14/ (last_rou_date - $B$2) * (DATE(P282,12,31) - MAX($B$2, DATE(P282-1, 12, 31))), 2) )
)</f>
        <v/>
      </c>
      <c r="T282" s="15" t="str" cm="1">
        <f t="array" aca="1" ref="T282" ca="1">_xlfn.IFS(P282="", "",
ISTEXT(R281), R282- (H282 - SUMIFS( lease_table_payments, lease_table_years, P282) -$AG$14 ),
AND(ISNUMBER(R281), R282&lt;&gt;""),   R282- (R281 - SUMIFS( lease_table_payments, lease_table_years, P282) )
)</f>
        <v/>
      </c>
      <c r="U282" s="14"/>
      <c r="V282" s="73">
        <f t="shared" si="14"/>
        <v>269</v>
      </c>
      <c r="W282" s="74" t="str" cm="1">
        <f t="array" ref="W282">_xlfn.IFS(
OR(W281=$B$4, W281=""),"",
TRUE,W281+1
)</f>
        <v/>
      </c>
      <c r="X282" s="75" t="str" cm="1">
        <f t="array" ref="X282">_xlfn.IFS(X281="","",
W282="", "",
AND($B$3="İllik"),DATE(YEAR(X281)+1,MONTH(X281),DAY(X281) ),
AND($B$3="Aylıq", $AH$14="Not end"), EDATE(X281,1),
AND($B$3="Aylıq", $AH$14="End"), EOMONTH(X281,1)
)</f>
        <v/>
      </c>
      <c r="Y282" s="75" t="str" cm="1">
        <f t="array" aca="1" ref="Y282" ca="1">_xlfn.IFS(
AND($B$7="Dövrün əvvəlində", Y281&lt;=last_rou_date), DATE(YEAR(Y281)+1, 12, 31),
AND($B$7="Dövrün sonunda", Y281&lt;=last_payment_date), DATE(YEAR(Y281)+1, 12, 31),
TRUE, ""
)</f>
        <v/>
      </c>
      <c r="Z282" s="75" t="str" cm="1">
        <f t="array" aca="1" ref="Z282" ca="1">_xlfn.IFS(
AND($AN$14="Not year_end", Z281&gt;last_payment_date), "",
AND($AN$14="Year_end", Z281&gt;=last_payment_date), "",
AND($AN$14="Year_end"), DATE(YEAR(Z281+1), 12, 31),
AND($AN$14="Not year_end", MONTH(Z281)=12, DAY(Z281)=31), DATE(YEAR(Z280)+1, MONTH(Z280), DAY(Z280)),
AND($AN$14="Not year_end", OR(MONTH(Z281)&lt;&gt;12, DAY(Z281)&lt;&gt;31) ), DATE(YEAR(Z281), 12, 31)
)</f>
        <v/>
      </c>
      <c r="AA282" s="75" t="str" cm="1">
        <f t="array" aca="1" ref="AA282" ca="1">_xlfn.IFS(AA281="", "",
AND(AA281=last_payment_date, OR(MONTH(AA281)&lt;&gt;12, DAY(AA281)&lt;&gt;31) ), DATE(YEAR(AA281), 12, 31),
AND(MONTH(AA281)=12, DAY(AA281)=31, AA281&gt;=last_payment_date), "",
AND(MONTH(AA281)=12, DAY(AA281)&lt;&gt;31),  EOMONTH(AA281,0),
AND(MONTH(AA281)=12, DAY(AA281)=31, $AH$14="Not end"),  EDATE(AA280,1),
AND($AH$14="Not end"), EDATE(AA281, 1),
AND($AH$14="End"), EOMONTH(AA281, 1)
)</f>
        <v/>
      </c>
      <c r="AB282" s="75" t="str" cm="1">
        <f t="array" aca="1" ref="AB282" ca="1">_xlfn.IFS(AB281="","",
AND(AB281=last_rou_date), "",
AND($B$3="İllik"),DATE(YEAR(AB281)+1,MONTH(AB281),DAY(AB281) ),
AND($B$3="Aylıq", $AH$14="Not end"), EDATE(AB281,1),
AND($B$3="Aylıq", $AH$14="End"), EOMONTH(AB281,1)
)</f>
        <v/>
      </c>
      <c r="AC282" s="75" t="str" cm="1">
        <f t="array" aca="1" ref="AC282" ca="1">_xlfn.IFS(
AND($AN$14="Not year_end", AC281&gt;last_rou_date), "",
AND($AN$14="Year_end", AC281&gt;=last_rou_date), "",
AND($AN$14="Year_end"), DATE(YEAR(AC281+1), 12, 31),
AND($AN$14="Not year_end", MONTH(AC281)=12, DAY(AC281)=31), DATE(YEAR(AC280)+1, MONTH(AC280), DAY(AC280)),
AND($AN$14="Not year_end", OR(MONTH(AC281)&lt;&gt;12, DAY(AC281)&lt;&gt;31) ), DATE(YEAR(AC281), 12, 31)
)</f>
        <v/>
      </c>
      <c r="AD282" s="75" t="str" cm="1">
        <f t="array" aca="1" ref="AD282" ca="1">_xlfn.IFS(AD281="", "",
AND(AD281=last_rou_date, OR(MONTH(AD281)&lt;&gt;12, DAY(AD281)&lt;&gt;31) ), DATE(YEAR(AD281), 12, 31),
AND(MONTH(AD281)=12, DAY(AD281)=31, AD281&gt;=last_rou_date), "",
AND(MONTH(AD281)=12, DAY(AD281)&lt;&gt;31),  EOMONTH(AD281,0),
AND(MONTH(AD281)=12, DAY(AD281)=31, $AH$14="Not end"),  EDATE(AD280,1),
AND($AH$14="Not end"), EDATE(AD281, 1),
AND($AH$14="End"), EOMONTH(AD281, 1)
)</f>
        <v/>
      </c>
      <c r="AE282" s="68" t="str" cm="1">
        <f t="array" ref="AE282">_xlfn.IFS(W282="", "",
AND(W282&gt;0, W282&lt;=$B$4, $C$2="İllik artım, faiz olaraq", $D$2&gt;0, $B$3="İllik"), $B$5*((1+$D$2)^(W282-1)),
AND(W282&gt;0, W282&lt;=$B$4, $C$2="İllik artım, faiz olaraq", $D$2&gt;0, $B$3="Aylıq"), $B$5*((1+$D$2)^ROUNDDOWN((W282-1)/12,0)),
AND(W282=1, $C$2="Aşağıdakı kimi dəyişir", ), $B$5,
AND(W282&gt;1, W282&lt;=$B$4, $C$2="Aşağıdakı kimi dəyişir"), IFERROR(VLOOKUP(W282, $C$4:$D$7, 2, FALSE), AE281),
AND(W282&gt;0, W282&lt;=$B$4), $B$5,
TRUE,0 )</f>
        <v/>
      </c>
      <c r="AF282" s="76" t="str">
        <f t="shared" ca="1" si="13"/>
        <v/>
      </c>
    </row>
    <row r="283" spans="1:32" x14ac:dyDescent="0.4">
      <c r="A283" s="13" t="str" cm="1">
        <f t="array" aca="1" ref="A283" ca="1">_xlfn.IFS(
AND(SUMIFS(lease_table_interest_accruals, lease_table_dates, A282)&gt;0, COUNTIFS($E$14:E282, "Interest accrual", $A$14:A282, A282)=0),  A282,
AND(SUMIFS(lease_table_payments, lease_table_dates, A282)&gt;0, COUNTIFS($E$14:E282, "Payment", $A$14:A282, A282)=0),  A282,
AND(SUMIFS(rou_table_deprs, rou_table_dates, A282)&gt;0, COUNTIFS($E$14:E282, "Depreciation", $A$14:A282, A282)=0),  A282,
TRUE,  IFERROR(INDEX(rou_table_dates,  MATCH(A282, rou_table_dates)+1, ), "")
)</f>
        <v/>
      </c>
      <c r="B283" s="1" t="str" cm="1">
        <f t="array" aca="1" ref="B283" ca="1">_xlfn.IFS(
AND(E283="Payment", A283=$B$2), $AM$14,
E283="Payment", $AM$15,
E283="Interest accrual", $AM$18,
E283="Depreciation", $AM$17,
TRUE, "")</f>
        <v/>
      </c>
      <c r="C283" s="1" t="str" cm="1">
        <f t="array" aca="1" ref="C283" ca="1">_xlfn.IFS(
E283="Payment", $AM$19,
E283="Interest accrual", $AM$15,
E283="Depreciation", $AM$16,
TRUE, "")</f>
        <v/>
      </c>
      <c r="D283" s="14" t="str" cm="1">
        <f t="array" aca="1" ref="D283" ca="1">_xlfn.IFS(
E283="Payment", _xlfn.XLOOKUP(A283, lease_table_dates, lease_table_payments, 0, 0),
E283="Interest accrual", _xlfn.XLOOKUP(A283, lease_table_dates, lease_table_interest_accruals, 0, 0),
E283="Depreciation", _xlfn.XLOOKUP(A283, rou_table_dates, rou_table_deprs, 0, 0),
TRUE, ""
)</f>
        <v/>
      </c>
      <c r="E283" s="7" t="str" cm="1">
        <f t="array" aca="1" ref="E283" ca="1">_xlfn.IFS(
AND(SUMIFS(lease_table_interest_accruals, lease_table_dates, A283)&gt;0, COUNTIFS($E$14:E282, "Interest accrual", $A$14:A282, A283)=0), "Interest accrual",
AND(SUMIFS(lease_table_payments, lease_table_dates, A283)&gt;0, COUNTIFS($E$14:E282, "Payment", $A$14:A282, A283)=0), "Payment",
AND(SUMIFS(rou_table_deprs, rou_table_dates, A283)&gt;0, COUNTIFS($E$14:E282, "Depreciation", $A$14:A282, A283)=0), "Depreciation",
TRUE,  ""
)</f>
        <v/>
      </c>
      <c r="G283" s="13" t="str" cm="1">
        <f t="array" aca="1" ref="G283" ca="1">_xlfn.IFS(
AND($B$11="Hə", $B$3="İllik"), Z283,
AND($B$11="Hə", $B$3="Aylıq"), AA283,
$B$11="Yox", X283)</f>
        <v/>
      </c>
      <c r="H283" s="14" t="str" cm="1">
        <f t="array" aca="1" ref="H283" ca="1">_xlfn.IFS( G283="", "",
TRUE, ROUND( H282+I283-J283, 2) )</f>
        <v/>
      </c>
      <c r="I283" s="14" t="str" cm="1">
        <f t="array" aca="1" ref="I283" ca="1">_xlfn.IFS(G283="", "",
G283=last_payment_date, (J283-H282),
 TRUE,  -  (H282- H282* (1+$B$6)^ (_xlfn.DAYS(G283,G282)/365) )
)</f>
        <v/>
      </c>
      <c r="J283" s="14" t="str" cm="1">
        <f t="array" aca="1" ref="J283" ca="1">_xlfn.IFS(G283="", "",
TRUE, _xlfn.XLOOKUP(G283,  payment_dates, payments,0,0)
)</f>
        <v/>
      </c>
      <c r="L283" s="2" t="str" cm="1">
        <f t="array" aca="1" ref="L283" ca="1">_xlfn.IFS(
AND($B$11="Hə", $B$3="İllik"), AC283,
AND($B$11="Hə", $B$3="Aylıq"), AD283,
$B$11="Yox", AB283)</f>
        <v/>
      </c>
      <c r="M283" s="14" t="str" cm="1">
        <f t="array" aca="1" ref="M283" ca="1">_xlfn.IFS( L283="", "",
(M282-N283)&lt;=0.5, 0,
TRUE,  M282-N283)</f>
        <v/>
      </c>
      <c r="N283" s="15" t="str" cm="1">
        <f t="array" aca="1" ref="N283" ca="1">_xlfn.IFS(
L283="", "",
TRUE, MIN(M282, ROUND($M$14/ (last_rou_date - $B$2) * (L283-L282), 2) )
)</f>
        <v/>
      </c>
      <c r="P283" s="22" t="str">
        <f t="shared" ca="1" si="12"/>
        <v/>
      </c>
      <c r="Q283" s="14" t="str" cm="1">
        <f t="array" aca="1" ref="Q283" ca="1">_xlfn.IFS(P283="","",
$B$11="Hə", _xlfn.XLOOKUP(DATE(P283, 12, 31), rou_table_dates, rou_table_nbvs,0, 0),
TRUE,  MAX(0, ROUND($M$14 - $M$14/ (last_rou_date - $B$2) * (DATE(P283,12,31) - $B$2), 2) )
)</f>
        <v/>
      </c>
      <c r="R283" s="57" t="str" cm="1">
        <f t="array" aca="1" ref="R283" ca="1">_xlfn.IFS(P283="","",
$B$11="Hə", _xlfn.XLOOKUP(DATE(P283, 12, 31), lease_table_dates, lease_table_balances,0, 0),
TRUE, IFERROR( XNPV($B$6, IF(payment_dates &gt;DATE(P283, 12, 31), payments,  0),  IF(payment_dates &gt;DATE(P283, 12, 31), payment_dates,  DATE(P283, 12, 31))    ),0)
)</f>
        <v/>
      </c>
      <c r="S283" s="14" t="str" cm="1">
        <f t="array" aca="1" ref="S283" ca="1">_xlfn.IFS(P283="","",
TRUE,  MIN( MIN(Q282, $M$14), ROUND($M$14/ (last_rou_date - $B$2) * (DATE(P283,12,31) - MAX($B$2, DATE(P283-1, 12, 31))), 2) )
)</f>
        <v/>
      </c>
      <c r="T283" s="15" t="str" cm="1">
        <f t="array" aca="1" ref="T283" ca="1">_xlfn.IFS(P283="", "",
ISTEXT(R282), R283- (H283 - SUMIFS( lease_table_payments, lease_table_years, P283) -$AG$14 ),
AND(ISNUMBER(R282), R283&lt;&gt;""),   R283- (R282 - SUMIFS( lease_table_payments, lease_table_years, P283) )
)</f>
        <v/>
      </c>
      <c r="U283" s="14"/>
      <c r="V283" s="73">
        <f t="shared" si="14"/>
        <v>270</v>
      </c>
      <c r="W283" s="74" t="str" cm="1">
        <f t="array" ref="W283">_xlfn.IFS(
OR(W282=$B$4, W282=""),"",
TRUE,W282+1
)</f>
        <v/>
      </c>
      <c r="X283" s="75" t="str" cm="1">
        <f t="array" ref="X283">_xlfn.IFS(X282="","",
W283="", "",
AND($B$3="İllik"),DATE(YEAR(X282)+1,MONTH(X282),DAY(X282) ),
AND($B$3="Aylıq", $AH$14="Not end"), EDATE(X282,1),
AND($B$3="Aylıq", $AH$14="End"), EOMONTH(X282,1)
)</f>
        <v/>
      </c>
      <c r="Y283" s="75" t="str" cm="1">
        <f t="array" aca="1" ref="Y283" ca="1">_xlfn.IFS(
AND($B$7="Dövrün əvvəlində", Y282&lt;=last_rou_date), DATE(YEAR(Y282)+1, 12, 31),
AND($B$7="Dövrün sonunda", Y282&lt;=last_payment_date), DATE(YEAR(Y282)+1, 12, 31),
TRUE, ""
)</f>
        <v/>
      </c>
      <c r="Z283" s="75" t="str" cm="1">
        <f t="array" aca="1" ref="Z283" ca="1">_xlfn.IFS(
AND($AN$14="Not year_end", Z282&gt;last_payment_date), "",
AND($AN$14="Year_end", Z282&gt;=last_payment_date), "",
AND($AN$14="Year_end"), DATE(YEAR(Z282+1), 12, 31),
AND($AN$14="Not year_end", MONTH(Z282)=12, DAY(Z282)=31), DATE(YEAR(Z281)+1, MONTH(Z281), DAY(Z281)),
AND($AN$14="Not year_end", OR(MONTH(Z282)&lt;&gt;12, DAY(Z282)&lt;&gt;31) ), DATE(YEAR(Z282), 12, 31)
)</f>
        <v/>
      </c>
      <c r="AA283" s="75" t="str" cm="1">
        <f t="array" aca="1" ref="AA283" ca="1">_xlfn.IFS(AA282="", "",
AND(AA282=last_payment_date, OR(MONTH(AA282)&lt;&gt;12, DAY(AA282)&lt;&gt;31) ), DATE(YEAR(AA282), 12, 31),
AND(MONTH(AA282)=12, DAY(AA282)=31, AA282&gt;=last_payment_date), "",
AND(MONTH(AA282)=12, DAY(AA282)&lt;&gt;31),  EOMONTH(AA282,0),
AND(MONTH(AA282)=12, DAY(AA282)=31, $AH$14="Not end"),  EDATE(AA281,1),
AND($AH$14="Not end"), EDATE(AA282, 1),
AND($AH$14="End"), EOMONTH(AA282, 1)
)</f>
        <v/>
      </c>
      <c r="AB283" s="75" t="str" cm="1">
        <f t="array" aca="1" ref="AB283" ca="1">_xlfn.IFS(AB282="","",
AND(AB282=last_rou_date), "",
AND($B$3="İllik"),DATE(YEAR(AB282)+1,MONTH(AB282),DAY(AB282) ),
AND($B$3="Aylıq", $AH$14="Not end"), EDATE(AB282,1),
AND($B$3="Aylıq", $AH$14="End"), EOMONTH(AB282,1)
)</f>
        <v/>
      </c>
      <c r="AC283" s="75" t="str" cm="1">
        <f t="array" aca="1" ref="AC283" ca="1">_xlfn.IFS(
AND($AN$14="Not year_end", AC282&gt;last_rou_date), "",
AND($AN$14="Year_end", AC282&gt;=last_rou_date), "",
AND($AN$14="Year_end"), DATE(YEAR(AC282+1), 12, 31),
AND($AN$14="Not year_end", MONTH(AC282)=12, DAY(AC282)=31), DATE(YEAR(AC281)+1, MONTH(AC281), DAY(AC281)),
AND($AN$14="Not year_end", OR(MONTH(AC282)&lt;&gt;12, DAY(AC282)&lt;&gt;31) ), DATE(YEAR(AC282), 12, 31)
)</f>
        <v/>
      </c>
      <c r="AD283" s="75" t="str" cm="1">
        <f t="array" aca="1" ref="AD283" ca="1">_xlfn.IFS(AD282="", "",
AND(AD282=last_rou_date, OR(MONTH(AD282)&lt;&gt;12, DAY(AD282)&lt;&gt;31) ), DATE(YEAR(AD282), 12, 31),
AND(MONTH(AD282)=12, DAY(AD282)=31, AD282&gt;=last_rou_date), "",
AND(MONTH(AD282)=12, DAY(AD282)&lt;&gt;31),  EOMONTH(AD282,0),
AND(MONTH(AD282)=12, DAY(AD282)=31, $AH$14="Not end"),  EDATE(AD281,1),
AND($AH$14="Not end"), EDATE(AD282, 1),
AND($AH$14="End"), EOMONTH(AD282, 1)
)</f>
        <v/>
      </c>
      <c r="AE283" s="68" t="str" cm="1">
        <f t="array" ref="AE283">_xlfn.IFS(W283="", "",
AND(W283&gt;0, W283&lt;=$B$4, $C$2="İllik artım, faiz olaraq", $D$2&gt;0, $B$3="İllik"), $B$5*((1+$D$2)^(W283-1)),
AND(W283&gt;0, W283&lt;=$B$4, $C$2="İllik artım, faiz olaraq", $D$2&gt;0, $B$3="Aylıq"), $B$5*((1+$D$2)^ROUNDDOWN((W283-1)/12,0)),
AND(W283=1, $C$2="Aşağıdakı kimi dəyişir", ), $B$5,
AND(W283&gt;1, W283&lt;=$B$4, $C$2="Aşağıdakı kimi dəyişir"), IFERROR(VLOOKUP(W283, $C$4:$D$7, 2, FALSE), AE282),
AND(W283&gt;0, W283&lt;=$B$4), $B$5,
TRUE,0 )</f>
        <v/>
      </c>
      <c r="AF283" s="76" t="str">
        <f t="shared" ca="1" si="13"/>
        <v/>
      </c>
    </row>
    <row r="284" spans="1:32" x14ac:dyDescent="0.4">
      <c r="A284" s="13" t="str" cm="1">
        <f t="array" aca="1" ref="A284" ca="1">_xlfn.IFS(
AND(SUMIFS(lease_table_interest_accruals, lease_table_dates, A283)&gt;0, COUNTIFS($E$14:E283, "Interest accrual", $A$14:A283, A283)=0),  A283,
AND(SUMIFS(lease_table_payments, lease_table_dates, A283)&gt;0, COUNTIFS($E$14:E283, "Payment", $A$14:A283, A283)=0),  A283,
AND(SUMIFS(rou_table_deprs, rou_table_dates, A283)&gt;0, COUNTIFS($E$14:E283, "Depreciation", $A$14:A283, A283)=0),  A283,
TRUE,  IFERROR(INDEX(rou_table_dates,  MATCH(A283, rou_table_dates)+1, ), "")
)</f>
        <v/>
      </c>
      <c r="B284" s="1" t="str" cm="1">
        <f t="array" aca="1" ref="B284" ca="1">_xlfn.IFS(
AND(E284="Payment", A284=$B$2), $AM$14,
E284="Payment", $AM$15,
E284="Interest accrual", $AM$18,
E284="Depreciation", $AM$17,
TRUE, "")</f>
        <v/>
      </c>
      <c r="C284" s="1" t="str" cm="1">
        <f t="array" aca="1" ref="C284" ca="1">_xlfn.IFS(
E284="Payment", $AM$19,
E284="Interest accrual", $AM$15,
E284="Depreciation", $AM$16,
TRUE, "")</f>
        <v/>
      </c>
      <c r="D284" s="14" t="str" cm="1">
        <f t="array" aca="1" ref="D284" ca="1">_xlfn.IFS(
E284="Payment", _xlfn.XLOOKUP(A284, lease_table_dates, lease_table_payments, 0, 0),
E284="Interest accrual", _xlfn.XLOOKUP(A284, lease_table_dates, lease_table_interest_accruals, 0, 0),
E284="Depreciation", _xlfn.XLOOKUP(A284, rou_table_dates, rou_table_deprs, 0, 0),
TRUE, ""
)</f>
        <v/>
      </c>
      <c r="E284" s="7" t="str" cm="1">
        <f t="array" aca="1" ref="E284" ca="1">_xlfn.IFS(
AND(SUMIFS(lease_table_interest_accruals, lease_table_dates, A284)&gt;0, COUNTIFS($E$14:E283, "Interest accrual", $A$14:A283, A284)=0), "Interest accrual",
AND(SUMIFS(lease_table_payments, lease_table_dates, A284)&gt;0, COUNTIFS($E$14:E283, "Payment", $A$14:A283, A284)=0), "Payment",
AND(SUMIFS(rou_table_deprs, rou_table_dates, A284)&gt;0, COUNTIFS($E$14:E283, "Depreciation", $A$14:A283, A284)=0), "Depreciation",
TRUE,  ""
)</f>
        <v/>
      </c>
      <c r="G284" s="13" t="str" cm="1">
        <f t="array" aca="1" ref="G284" ca="1">_xlfn.IFS(
AND($B$11="Hə", $B$3="İllik"), Z284,
AND($B$11="Hə", $B$3="Aylıq"), AA284,
$B$11="Yox", X284)</f>
        <v/>
      </c>
      <c r="H284" s="14" t="str" cm="1">
        <f t="array" aca="1" ref="H284" ca="1">_xlfn.IFS( G284="", "",
TRUE, ROUND( H283+I284-J284, 2) )</f>
        <v/>
      </c>
      <c r="I284" s="14" t="str" cm="1">
        <f t="array" aca="1" ref="I284" ca="1">_xlfn.IFS(G284="", "",
G284=last_payment_date, (J284-H283),
 TRUE,  -  (H283- H283* (1+$B$6)^ (_xlfn.DAYS(G284,G283)/365) )
)</f>
        <v/>
      </c>
      <c r="J284" s="14" t="str" cm="1">
        <f t="array" aca="1" ref="J284" ca="1">_xlfn.IFS(G284="", "",
TRUE, _xlfn.XLOOKUP(G284,  payment_dates, payments,0,0)
)</f>
        <v/>
      </c>
      <c r="L284" s="2" t="str" cm="1">
        <f t="array" aca="1" ref="L284" ca="1">_xlfn.IFS(
AND($B$11="Hə", $B$3="İllik"), AC284,
AND($B$11="Hə", $B$3="Aylıq"), AD284,
$B$11="Yox", AB284)</f>
        <v/>
      </c>
      <c r="M284" s="14" t="str" cm="1">
        <f t="array" aca="1" ref="M284" ca="1">_xlfn.IFS( L284="", "",
(M283-N284)&lt;=0.5, 0,
TRUE,  M283-N284)</f>
        <v/>
      </c>
      <c r="N284" s="15" t="str" cm="1">
        <f t="array" aca="1" ref="N284" ca="1">_xlfn.IFS(
L284="", "",
TRUE, MIN(M283, ROUND($M$14/ (last_rou_date - $B$2) * (L284-L283), 2) )
)</f>
        <v/>
      </c>
      <c r="P284" s="22" t="str">
        <f t="shared" ca="1" si="12"/>
        <v/>
      </c>
      <c r="Q284" s="14" t="str" cm="1">
        <f t="array" aca="1" ref="Q284" ca="1">_xlfn.IFS(P284="","",
$B$11="Hə", _xlfn.XLOOKUP(DATE(P284, 12, 31), rou_table_dates, rou_table_nbvs,0, 0),
TRUE,  MAX(0, ROUND($M$14 - $M$14/ (last_rou_date - $B$2) * (DATE(P284,12,31) - $B$2), 2) )
)</f>
        <v/>
      </c>
      <c r="R284" s="57" t="str" cm="1">
        <f t="array" aca="1" ref="R284" ca="1">_xlfn.IFS(P284="","",
$B$11="Hə", _xlfn.XLOOKUP(DATE(P284, 12, 31), lease_table_dates, lease_table_balances,0, 0),
TRUE, IFERROR( XNPV($B$6, IF(payment_dates &gt;DATE(P284, 12, 31), payments,  0),  IF(payment_dates &gt;DATE(P284, 12, 31), payment_dates,  DATE(P284, 12, 31))    ),0)
)</f>
        <v/>
      </c>
      <c r="S284" s="14" t="str" cm="1">
        <f t="array" aca="1" ref="S284" ca="1">_xlfn.IFS(P284="","",
TRUE,  MIN( MIN(Q283, $M$14), ROUND($M$14/ (last_rou_date - $B$2) * (DATE(P284,12,31) - MAX($B$2, DATE(P284-1, 12, 31))), 2) )
)</f>
        <v/>
      </c>
      <c r="T284" s="15" t="str" cm="1">
        <f t="array" aca="1" ref="T284" ca="1">_xlfn.IFS(P284="", "",
ISTEXT(R283), R284- (H284 - SUMIFS( lease_table_payments, lease_table_years, P284) -$AG$14 ),
AND(ISNUMBER(R283), R284&lt;&gt;""),   R284- (R283 - SUMIFS( lease_table_payments, lease_table_years, P284) )
)</f>
        <v/>
      </c>
      <c r="U284" s="14"/>
      <c r="V284" s="73">
        <f t="shared" si="14"/>
        <v>271</v>
      </c>
      <c r="W284" s="74" t="str" cm="1">
        <f t="array" ref="W284">_xlfn.IFS(
OR(W283=$B$4, W283=""),"",
TRUE,W283+1
)</f>
        <v/>
      </c>
      <c r="X284" s="75" t="str" cm="1">
        <f t="array" ref="X284">_xlfn.IFS(X283="","",
W284="", "",
AND($B$3="İllik"),DATE(YEAR(X283)+1,MONTH(X283),DAY(X283) ),
AND($B$3="Aylıq", $AH$14="Not end"), EDATE(X283,1),
AND($B$3="Aylıq", $AH$14="End"), EOMONTH(X283,1)
)</f>
        <v/>
      </c>
      <c r="Y284" s="75" t="str" cm="1">
        <f t="array" aca="1" ref="Y284" ca="1">_xlfn.IFS(
AND($B$7="Dövrün əvvəlində", Y283&lt;=last_rou_date), DATE(YEAR(Y283)+1, 12, 31),
AND($B$7="Dövrün sonunda", Y283&lt;=last_payment_date), DATE(YEAR(Y283)+1, 12, 31),
TRUE, ""
)</f>
        <v/>
      </c>
      <c r="Z284" s="75" t="str" cm="1">
        <f t="array" aca="1" ref="Z284" ca="1">_xlfn.IFS(
AND($AN$14="Not year_end", Z283&gt;last_payment_date), "",
AND($AN$14="Year_end", Z283&gt;=last_payment_date), "",
AND($AN$14="Year_end"), DATE(YEAR(Z283+1), 12, 31),
AND($AN$14="Not year_end", MONTH(Z283)=12, DAY(Z283)=31), DATE(YEAR(Z282)+1, MONTH(Z282), DAY(Z282)),
AND($AN$14="Not year_end", OR(MONTH(Z283)&lt;&gt;12, DAY(Z283)&lt;&gt;31) ), DATE(YEAR(Z283), 12, 31)
)</f>
        <v/>
      </c>
      <c r="AA284" s="75" t="str" cm="1">
        <f t="array" aca="1" ref="AA284" ca="1">_xlfn.IFS(AA283="", "",
AND(AA283=last_payment_date, OR(MONTH(AA283)&lt;&gt;12, DAY(AA283)&lt;&gt;31) ), DATE(YEAR(AA283), 12, 31),
AND(MONTH(AA283)=12, DAY(AA283)=31, AA283&gt;=last_payment_date), "",
AND(MONTH(AA283)=12, DAY(AA283)&lt;&gt;31),  EOMONTH(AA283,0),
AND(MONTH(AA283)=12, DAY(AA283)=31, $AH$14="Not end"),  EDATE(AA282,1),
AND($AH$14="Not end"), EDATE(AA283, 1),
AND($AH$14="End"), EOMONTH(AA283, 1)
)</f>
        <v/>
      </c>
      <c r="AB284" s="75" t="str" cm="1">
        <f t="array" aca="1" ref="AB284" ca="1">_xlfn.IFS(AB283="","",
AND(AB283=last_rou_date), "",
AND($B$3="İllik"),DATE(YEAR(AB283)+1,MONTH(AB283),DAY(AB283) ),
AND($B$3="Aylıq", $AH$14="Not end"), EDATE(AB283,1),
AND($B$3="Aylıq", $AH$14="End"), EOMONTH(AB283,1)
)</f>
        <v/>
      </c>
      <c r="AC284" s="75" t="str" cm="1">
        <f t="array" aca="1" ref="AC284" ca="1">_xlfn.IFS(
AND($AN$14="Not year_end", AC283&gt;last_rou_date), "",
AND($AN$14="Year_end", AC283&gt;=last_rou_date), "",
AND($AN$14="Year_end"), DATE(YEAR(AC283+1), 12, 31),
AND($AN$14="Not year_end", MONTH(AC283)=12, DAY(AC283)=31), DATE(YEAR(AC282)+1, MONTH(AC282), DAY(AC282)),
AND($AN$14="Not year_end", OR(MONTH(AC283)&lt;&gt;12, DAY(AC283)&lt;&gt;31) ), DATE(YEAR(AC283), 12, 31)
)</f>
        <v/>
      </c>
      <c r="AD284" s="75" t="str" cm="1">
        <f t="array" aca="1" ref="AD284" ca="1">_xlfn.IFS(AD283="", "",
AND(AD283=last_rou_date, OR(MONTH(AD283)&lt;&gt;12, DAY(AD283)&lt;&gt;31) ), DATE(YEAR(AD283), 12, 31),
AND(MONTH(AD283)=12, DAY(AD283)=31, AD283&gt;=last_rou_date), "",
AND(MONTH(AD283)=12, DAY(AD283)&lt;&gt;31),  EOMONTH(AD283,0),
AND(MONTH(AD283)=12, DAY(AD283)=31, $AH$14="Not end"),  EDATE(AD282,1),
AND($AH$14="Not end"), EDATE(AD283, 1),
AND($AH$14="End"), EOMONTH(AD283, 1)
)</f>
        <v/>
      </c>
      <c r="AE284" s="68" t="str" cm="1">
        <f t="array" ref="AE284">_xlfn.IFS(W284="", "",
AND(W284&gt;0, W284&lt;=$B$4, $C$2="İllik artım, faiz olaraq", $D$2&gt;0, $B$3="İllik"), $B$5*((1+$D$2)^(W284-1)),
AND(W284&gt;0, W284&lt;=$B$4, $C$2="İllik artım, faiz olaraq", $D$2&gt;0, $B$3="Aylıq"), $B$5*((1+$D$2)^ROUNDDOWN((W284-1)/12,0)),
AND(W284=1, $C$2="Aşağıdakı kimi dəyişir", ), $B$5,
AND(W284&gt;1, W284&lt;=$B$4, $C$2="Aşağıdakı kimi dəyişir"), IFERROR(VLOOKUP(W284, $C$4:$D$7, 2, FALSE), AE283),
AND(W284&gt;0, W284&lt;=$B$4), $B$5,
TRUE,0 )</f>
        <v/>
      </c>
      <c r="AF284" s="76" t="str">
        <f t="shared" ca="1" si="13"/>
        <v/>
      </c>
    </row>
    <row r="285" spans="1:32" x14ac:dyDescent="0.4">
      <c r="A285" s="13" t="str" cm="1">
        <f t="array" aca="1" ref="A285" ca="1">_xlfn.IFS(
AND(SUMIFS(lease_table_interest_accruals, lease_table_dates, A284)&gt;0, COUNTIFS($E$14:E284, "Interest accrual", $A$14:A284, A284)=0),  A284,
AND(SUMIFS(lease_table_payments, lease_table_dates, A284)&gt;0, COUNTIFS($E$14:E284, "Payment", $A$14:A284, A284)=0),  A284,
AND(SUMIFS(rou_table_deprs, rou_table_dates, A284)&gt;0, COUNTIFS($E$14:E284, "Depreciation", $A$14:A284, A284)=0),  A284,
TRUE,  IFERROR(INDEX(rou_table_dates,  MATCH(A284, rou_table_dates)+1, ), "")
)</f>
        <v/>
      </c>
      <c r="B285" s="1" t="str" cm="1">
        <f t="array" aca="1" ref="B285" ca="1">_xlfn.IFS(
AND(E285="Payment", A285=$B$2), $AM$14,
E285="Payment", $AM$15,
E285="Interest accrual", $AM$18,
E285="Depreciation", $AM$17,
TRUE, "")</f>
        <v/>
      </c>
      <c r="C285" s="1" t="str" cm="1">
        <f t="array" aca="1" ref="C285" ca="1">_xlfn.IFS(
E285="Payment", $AM$19,
E285="Interest accrual", $AM$15,
E285="Depreciation", $AM$16,
TRUE, "")</f>
        <v/>
      </c>
      <c r="D285" s="14" t="str" cm="1">
        <f t="array" aca="1" ref="D285" ca="1">_xlfn.IFS(
E285="Payment", _xlfn.XLOOKUP(A285, lease_table_dates, lease_table_payments, 0, 0),
E285="Interest accrual", _xlfn.XLOOKUP(A285, lease_table_dates, lease_table_interest_accruals, 0, 0),
E285="Depreciation", _xlfn.XLOOKUP(A285, rou_table_dates, rou_table_deprs, 0, 0),
TRUE, ""
)</f>
        <v/>
      </c>
      <c r="E285" s="7" t="str" cm="1">
        <f t="array" aca="1" ref="E285" ca="1">_xlfn.IFS(
AND(SUMIFS(lease_table_interest_accruals, lease_table_dates, A285)&gt;0, COUNTIFS($E$14:E284, "Interest accrual", $A$14:A284, A285)=0), "Interest accrual",
AND(SUMIFS(lease_table_payments, lease_table_dates, A285)&gt;0, COUNTIFS($E$14:E284, "Payment", $A$14:A284, A285)=0), "Payment",
AND(SUMIFS(rou_table_deprs, rou_table_dates, A285)&gt;0, COUNTIFS($E$14:E284, "Depreciation", $A$14:A284, A285)=0), "Depreciation",
TRUE,  ""
)</f>
        <v/>
      </c>
      <c r="G285" s="13" t="str" cm="1">
        <f t="array" aca="1" ref="G285" ca="1">_xlfn.IFS(
AND($B$11="Hə", $B$3="İllik"), Z285,
AND($B$11="Hə", $B$3="Aylıq"), AA285,
$B$11="Yox", X285)</f>
        <v/>
      </c>
      <c r="H285" s="14" t="str" cm="1">
        <f t="array" aca="1" ref="H285" ca="1">_xlfn.IFS( G285="", "",
TRUE, ROUND( H284+I285-J285, 2) )</f>
        <v/>
      </c>
      <c r="I285" s="14" t="str" cm="1">
        <f t="array" aca="1" ref="I285" ca="1">_xlfn.IFS(G285="", "",
G285=last_payment_date, (J285-H284),
 TRUE,  -  (H284- H284* (1+$B$6)^ (_xlfn.DAYS(G285,G284)/365) )
)</f>
        <v/>
      </c>
      <c r="J285" s="14" t="str" cm="1">
        <f t="array" aca="1" ref="J285" ca="1">_xlfn.IFS(G285="", "",
TRUE, _xlfn.XLOOKUP(G285,  payment_dates, payments,0,0)
)</f>
        <v/>
      </c>
      <c r="L285" s="2" t="str" cm="1">
        <f t="array" aca="1" ref="L285" ca="1">_xlfn.IFS(
AND($B$11="Hə", $B$3="İllik"), AC285,
AND($B$11="Hə", $B$3="Aylıq"), AD285,
$B$11="Yox", AB285)</f>
        <v/>
      </c>
      <c r="M285" s="14" t="str" cm="1">
        <f t="array" aca="1" ref="M285" ca="1">_xlfn.IFS( L285="", "",
(M284-N285)&lt;=0.5, 0,
TRUE,  M284-N285)</f>
        <v/>
      </c>
      <c r="N285" s="15" t="str" cm="1">
        <f t="array" aca="1" ref="N285" ca="1">_xlfn.IFS(
L285="", "",
TRUE, MIN(M284, ROUND($M$14/ (last_rou_date - $B$2) * (L285-L284), 2) )
)</f>
        <v/>
      </c>
      <c r="P285" s="22" t="str">
        <f t="shared" ca="1" si="12"/>
        <v/>
      </c>
      <c r="Q285" s="14" t="str" cm="1">
        <f t="array" aca="1" ref="Q285" ca="1">_xlfn.IFS(P285="","",
$B$11="Hə", _xlfn.XLOOKUP(DATE(P285, 12, 31), rou_table_dates, rou_table_nbvs,0, 0),
TRUE,  MAX(0, ROUND($M$14 - $M$14/ (last_rou_date - $B$2) * (DATE(P285,12,31) - $B$2), 2) )
)</f>
        <v/>
      </c>
      <c r="R285" s="57" t="str" cm="1">
        <f t="array" aca="1" ref="R285" ca="1">_xlfn.IFS(P285="","",
$B$11="Hə", _xlfn.XLOOKUP(DATE(P285, 12, 31), lease_table_dates, lease_table_balances,0, 0),
TRUE, IFERROR( XNPV($B$6, IF(payment_dates &gt;DATE(P285, 12, 31), payments,  0),  IF(payment_dates &gt;DATE(P285, 12, 31), payment_dates,  DATE(P285, 12, 31))    ),0)
)</f>
        <v/>
      </c>
      <c r="S285" s="14" t="str" cm="1">
        <f t="array" aca="1" ref="S285" ca="1">_xlfn.IFS(P285="","",
TRUE,  MIN( MIN(Q284, $M$14), ROUND($M$14/ (last_rou_date - $B$2) * (DATE(P285,12,31) - MAX($B$2, DATE(P285-1, 12, 31))), 2) )
)</f>
        <v/>
      </c>
      <c r="T285" s="15" t="str" cm="1">
        <f t="array" aca="1" ref="T285" ca="1">_xlfn.IFS(P285="", "",
ISTEXT(R284), R285- (H285 - SUMIFS( lease_table_payments, lease_table_years, P285) -$AG$14 ),
AND(ISNUMBER(R284), R285&lt;&gt;""),   R285- (R284 - SUMIFS( lease_table_payments, lease_table_years, P285) )
)</f>
        <v/>
      </c>
      <c r="U285" s="14"/>
      <c r="V285" s="73">
        <f t="shared" si="14"/>
        <v>272</v>
      </c>
      <c r="W285" s="74" t="str" cm="1">
        <f t="array" ref="W285">_xlfn.IFS(
OR(W284=$B$4, W284=""),"",
TRUE,W284+1
)</f>
        <v/>
      </c>
      <c r="X285" s="75" t="str" cm="1">
        <f t="array" ref="X285">_xlfn.IFS(X284="","",
W285="", "",
AND($B$3="İllik"),DATE(YEAR(X284)+1,MONTH(X284),DAY(X284) ),
AND($B$3="Aylıq", $AH$14="Not end"), EDATE(X284,1),
AND($B$3="Aylıq", $AH$14="End"), EOMONTH(X284,1)
)</f>
        <v/>
      </c>
      <c r="Y285" s="75" t="str" cm="1">
        <f t="array" aca="1" ref="Y285" ca="1">_xlfn.IFS(
AND($B$7="Dövrün əvvəlində", Y284&lt;=last_rou_date), DATE(YEAR(Y284)+1, 12, 31),
AND($B$7="Dövrün sonunda", Y284&lt;=last_payment_date), DATE(YEAR(Y284)+1, 12, 31),
TRUE, ""
)</f>
        <v/>
      </c>
      <c r="Z285" s="75" t="str" cm="1">
        <f t="array" aca="1" ref="Z285" ca="1">_xlfn.IFS(
AND($AN$14="Not year_end", Z284&gt;last_payment_date), "",
AND($AN$14="Year_end", Z284&gt;=last_payment_date), "",
AND($AN$14="Year_end"), DATE(YEAR(Z284+1), 12, 31),
AND($AN$14="Not year_end", MONTH(Z284)=12, DAY(Z284)=31), DATE(YEAR(Z283)+1, MONTH(Z283), DAY(Z283)),
AND($AN$14="Not year_end", OR(MONTH(Z284)&lt;&gt;12, DAY(Z284)&lt;&gt;31) ), DATE(YEAR(Z284), 12, 31)
)</f>
        <v/>
      </c>
      <c r="AA285" s="75" t="str" cm="1">
        <f t="array" aca="1" ref="AA285" ca="1">_xlfn.IFS(AA284="", "",
AND(AA284=last_payment_date, OR(MONTH(AA284)&lt;&gt;12, DAY(AA284)&lt;&gt;31) ), DATE(YEAR(AA284), 12, 31),
AND(MONTH(AA284)=12, DAY(AA284)=31, AA284&gt;=last_payment_date), "",
AND(MONTH(AA284)=12, DAY(AA284)&lt;&gt;31),  EOMONTH(AA284,0),
AND(MONTH(AA284)=12, DAY(AA284)=31, $AH$14="Not end"),  EDATE(AA283,1),
AND($AH$14="Not end"), EDATE(AA284, 1),
AND($AH$14="End"), EOMONTH(AA284, 1)
)</f>
        <v/>
      </c>
      <c r="AB285" s="75" t="str" cm="1">
        <f t="array" aca="1" ref="AB285" ca="1">_xlfn.IFS(AB284="","",
AND(AB284=last_rou_date), "",
AND($B$3="İllik"),DATE(YEAR(AB284)+1,MONTH(AB284),DAY(AB284) ),
AND($B$3="Aylıq", $AH$14="Not end"), EDATE(AB284,1),
AND($B$3="Aylıq", $AH$14="End"), EOMONTH(AB284,1)
)</f>
        <v/>
      </c>
      <c r="AC285" s="75" t="str" cm="1">
        <f t="array" aca="1" ref="AC285" ca="1">_xlfn.IFS(
AND($AN$14="Not year_end", AC284&gt;last_rou_date), "",
AND($AN$14="Year_end", AC284&gt;=last_rou_date), "",
AND($AN$14="Year_end"), DATE(YEAR(AC284+1), 12, 31),
AND($AN$14="Not year_end", MONTH(AC284)=12, DAY(AC284)=31), DATE(YEAR(AC283)+1, MONTH(AC283), DAY(AC283)),
AND($AN$14="Not year_end", OR(MONTH(AC284)&lt;&gt;12, DAY(AC284)&lt;&gt;31) ), DATE(YEAR(AC284), 12, 31)
)</f>
        <v/>
      </c>
      <c r="AD285" s="75" t="str" cm="1">
        <f t="array" aca="1" ref="AD285" ca="1">_xlfn.IFS(AD284="", "",
AND(AD284=last_rou_date, OR(MONTH(AD284)&lt;&gt;12, DAY(AD284)&lt;&gt;31) ), DATE(YEAR(AD284), 12, 31),
AND(MONTH(AD284)=12, DAY(AD284)=31, AD284&gt;=last_rou_date), "",
AND(MONTH(AD284)=12, DAY(AD284)&lt;&gt;31),  EOMONTH(AD284,0),
AND(MONTH(AD284)=12, DAY(AD284)=31, $AH$14="Not end"),  EDATE(AD283,1),
AND($AH$14="Not end"), EDATE(AD284, 1),
AND($AH$14="End"), EOMONTH(AD284, 1)
)</f>
        <v/>
      </c>
      <c r="AE285" s="68" t="str" cm="1">
        <f t="array" ref="AE285">_xlfn.IFS(W285="", "",
AND(W285&gt;0, W285&lt;=$B$4, $C$2="İllik artım, faiz olaraq", $D$2&gt;0, $B$3="İllik"), $B$5*((1+$D$2)^(W285-1)),
AND(W285&gt;0, W285&lt;=$B$4, $C$2="İllik artım, faiz olaraq", $D$2&gt;0, $B$3="Aylıq"), $B$5*((1+$D$2)^ROUNDDOWN((W285-1)/12,0)),
AND(W285=1, $C$2="Aşağıdakı kimi dəyişir", ), $B$5,
AND(W285&gt;1, W285&lt;=$B$4, $C$2="Aşağıdakı kimi dəyişir"), IFERROR(VLOOKUP(W285, $C$4:$D$7, 2, FALSE), AE284),
AND(W285&gt;0, W285&lt;=$B$4), $B$5,
TRUE,0 )</f>
        <v/>
      </c>
      <c r="AF285" s="76" t="str">
        <f t="shared" ca="1" si="13"/>
        <v/>
      </c>
    </row>
    <row r="286" spans="1:32" x14ac:dyDescent="0.4">
      <c r="A286" s="13" t="str" cm="1">
        <f t="array" aca="1" ref="A286" ca="1">_xlfn.IFS(
AND(SUMIFS(lease_table_interest_accruals, lease_table_dates, A285)&gt;0, COUNTIFS($E$14:E285, "Interest accrual", $A$14:A285, A285)=0),  A285,
AND(SUMIFS(lease_table_payments, lease_table_dates, A285)&gt;0, COUNTIFS($E$14:E285, "Payment", $A$14:A285, A285)=0),  A285,
AND(SUMIFS(rou_table_deprs, rou_table_dates, A285)&gt;0, COUNTIFS($E$14:E285, "Depreciation", $A$14:A285, A285)=0),  A285,
TRUE,  IFERROR(INDEX(rou_table_dates,  MATCH(A285, rou_table_dates)+1, ), "")
)</f>
        <v/>
      </c>
      <c r="B286" s="1" t="str" cm="1">
        <f t="array" aca="1" ref="B286" ca="1">_xlfn.IFS(
AND(E286="Payment", A286=$B$2), $AM$14,
E286="Payment", $AM$15,
E286="Interest accrual", $AM$18,
E286="Depreciation", $AM$17,
TRUE, "")</f>
        <v/>
      </c>
      <c r="C286" s="1" t="str" cm="1">
        <f t="array" aca="1" ref="C286" ca="1">_xlfn.IFS(
E286="Payment", $AM$19,
E286="Interest accrual", $AM$15,
E286="Depreciation", $AM$16,
TRUE, "")</f>
        <v/>
      </c>
      <c r="D286" s="14" t="str" cm="1">
        <f t="array" aca="1" ref="D286" ca="1">_xlfn.IFS(
E286="Payment", _xlfn.XLOOKUP(A286, lease_table_dates, lease_table_payments, 0, 0),
E286="Interest accrual", _xlfn.XLOOKUP(A286, lease_table_dates, lease_table_interest_accruals, 0, 0),
E286="Depreciation", _xlfn.XLOOKUP(A286, rou_table_dates, rou_table_deprs, 0, 0),
TRUE, ""
)</f>
        <v/>
      </c>
      <c r="E286" s="7" t="str" cm="1">
        <f t="array" aca="1" ref="E286" ca="1">_xlfn.IFS(
AND(SUMIFS(lease_table_interest_accruals, lease_table_dates, A286)&gt;0, COUNTIFS($E$14:E285, "Interest accrual", $A$14:A285, A286)=0), "Interest accrual",
AND(SUMIFS(lease_table_payments, lease_table_dates, A286)&gt;0, COUNTIFS($E$14:E285, "Payment", $A$14:A285, A286)=0), "Payment",
AND(SUMIFS(rou_table_deprs, rou_table_dates, A286)&gt;0, COUNTIFS($E$14:E285, "Depreciation", $A$14:A285, A286)=0), "Depreciation",
TRUE,  ""
)</f>
        <v/>
      </c>
      <c r="G286" s="13" t="str" cm="1">
        <f t="array" aca="1" ref="G286" ca="1">_xlfn.IFS(
AND($B$11="Hə", $B$3="İllik"), Z286,
AND($B$11="Hə", $B$3="Aylıq"), AA286,
$B$11="Yox", X286)</f>
        <v/>
      </c>
      <c r="H286" s="14" t="str" cm="1">
        <f t="array" aca="1" ref="H286" ca="1">_xlfn.IFS( G286="", "",
TRUE, ROUND( H285+I286-J286, 2) )</f>
        <v/>
      </c>
      <c r="I286" s="14" t="str" cm="1">
        <f t="array" aca="1" ref="I286" ca="1">_xlfn.IFS(G286="", "",
G286=last_payment_date, (J286-H285),
 TRUE,  -  (H285- H285* (1+$B$6)^ (_xlfn.DAYS(G286,G285)/365) )
)</f>
        <v/>
      </c>
      <c r="J286" s="14" t="str" cm="1">
        <f t="array" aca="1" ref="J286" ca="1">_xlfn.IFS(G286="", "",
TRUE, _xlfn.XLOOKUP(G286,  payment_dates, payments,0,0)
)</f>
        <v/>
      </c>
      <c r="L286" s="2" t="str" cm="1">
        <f t="array" aca="1" ref="L286" ca="1">_xlfn.IFS(
AND($B$11="Hə", $B$3="İllik"), AC286,
AND($B$11="Hə", $B$3="Aylıq"), AD286,
$B$11="Yox", AB286)</f>
        <v/>
      </c>
      <c r="M286" s="14" t="str" cm="1">
        <f t="array" aca="1" ref="M286" ca="1">_xlfn.IFS( L286="", "",
(M285-N286)&lt;=0.5, 0,
TRUE,  M285-N286)</f>
        <v/>
      </c>
      <c r="N286" s="15" t="str" cm="1">
        <f t="array" aca="1" ref="N286" ca="1">_xlfn.IFS(
L286="", "",
TRUE, MIN(M285, ROUND($M$14/ (last_rou_date - $B$2) * (L286-L285), 2) )
)</f>
        <v/>
      </c>
      <c r="P286" s="22" t="str">
        <f t="shared" ca="1" si="12"/>
        <v/>
      </c>
      <c r="Q286" s="14" t="str" cm="1">
        <f t="array" aca="1" ref="Q286" ca="1">_xlfn.IFS(P286="","",
$B$11="Hə", _xlfn.XLOOKUP(DATE(P286, 12, 31), rou_table_dates, rou_table_nbvs,0, 0),
TRUE,  MAX(0, ROUND($M$14 - $M$14/ (last_rou_date - $B$2) * (DATE(P286,12,31) - $B$2), 2) )
)</f>
        <v/>
      </c>
      <c r="R286" s="57" t="str" cm="1">
        <f t="array" aca="1" ref="R286" ca="1">_xlfn.IFS(P286="","",
$B$11="Hə", _xlfn.XLOOKUP(DATE(P286, 12, 31), lease_table_dates, lease_table_balances,0, 0),
TRUE, IFERROR( XNPV($B$6, IF(payment_dates &gt;DATE(P286, 12, 31), payments,  0),  IF(payment_dates &gt;DATE(P286, 12, 31), payment_dates,  DATE(P286, 12, 31))    ),0)
)</f>
        <v/>
      </c>
      <c r="S286" s="14" t="str" cm="1">
        <f t="array" aca="1" ref="S286" ca="1">_xlfn.IFS(P286="","",
TRUE,  MIN( MIN(Q285, $M$14), ROUND($M$14/ (last_rou_date - $B$2) * (DATE(P286,12,31) - MAX($B$2, DATE(P286-1, 12, 31))), 2) )
)</f>
        <v/>
      </c>
      <c r="T286" s="15" t="str" cm="1">
        <f t="array" aca="1" ref="T286" ca="1">_xlfn.IFS(P286="", "",
ISTEXT(R285), R286- (H286 - SUMIFS( lease_table_payments, lease_table_years, P286) -$AG$14 ),
AND(ISNUMBER(R285), R286&lt;&gt;""),   R286- (R285 - SUMIFS( lease_table_payments, lease_table_years, P286) )
)</f>
        <v/>
      </c>
      <c r="U286" s="14"/>
      <c r="V286" s="73">
        <f t="shared" si="14"/>
        <v>273</v>
      </c>
      <c r="W286" s="74" t="str" cm="1">
        <f t="array" ref="W286">_xlfn.IFS(
OR(W285=$B$4, W285=""),"",
TRUE,W285+1
)</f>
        <v/>
      </c>
      <c r="X286" s="75" t="str" cm="1">
        <f t="array" ref="X286">_xlfn.IFS(X285="","",
W286="", "",
AND($B$3="İllik"),DATE(YEAR(X285)+1,MONTH(X285),DAY(X285) ),
AND($B$3="Aylıq", $AH$14="Not end"), EDATE(X285,1),
AND($B$3="Aylıq", $AH$14="End"), EOMONTH(X285,1)
)</f>
        <v/>
      </c>
      <c r="Y286" s="75" t="str" cm="1">
        <f t="array" aca="1" ref="Y286" ca="1">_xlfn.IFS(
AND($B$7="Dövrün əvvəlində", Y285&lt;=last_rou_date), DATE(YEAR(Y285)+1, 12, 31),
AND($B$7="Dövrün sonunda", Y285&lt;=last_payment_date), DATE(YEAR(Y285)+1, 12, 31),
TRUE, ""
)</f>
        <v/>
      </c>
      <c r="Z286" s="75" t="str" cm="1">
        <f t="array" aca="1" ref="Z286" ca="1">_xlfn.IFS(
AND($AN$14="Not year_end", Z285&gt;last_payment_date), "",
AND($AN$14="Year_end", Z285&gt;=last_payment_date), "",
AND($AN$14="Year_end"), DATE(YEAR(Z285+1), 12, 31),
AND($AN$14="Not year_end", MONTH(Z285)=12, DAY(Z285)=31), DATE(YEAR(Z284)+1, MONTH(Z284), DAY(Z284)),
AND($AN$14="Not year_end", OR(MONTH(Z285)&lt;&gt;12, DAY(Z285)&lt;&gt;31) ), DATE(YEAR(Z285), 12, 31)
)</f>
        <v/>
      </c>
      <c r="AA286" s="75" t="str" cm="1">
        <f t="array" aca="1" ref="AA286" ca="1">_xlfn.IFS(AA285="", "",
AND(AA285=last_payment_date, OR(MONTH(AA285)&lt;&gt;12, DAY(AA285)&lt;&gt;31) ), DATE(YEAR(AA285), 12, 31),
AND(MONTH(AA285)=12, DAY(AA285)=31, AA285&gt;=last_payment_date), "",
AND(MONTH(AA285)=12, DAY(AA285)&lt;&gt;31),  EOMONTH(AA285,0),
AND(MONTH(AA285)=12, DAY(AA285)=31, $AH$14="Not end"),  EDATE(AA284,1),
AND($AH$14="Not end"), EDATE(AA285, 1),
AND($AH$14="End"), EOMONTH(AA285, 1)
)</f>
        <v/>
      </c>
      <c r="AB286" s="75" t="str" cm="1">
        <f t="array" aca="1" ref="AB286" ca="1">_xlfn.IFS(AB285="","",
AND(AB285=last_rou_date), "",
AND($B$3="İllik"),DATE(YEAR(AB285)+1,MONTH(AB285),DAY(AB285) ),
AND($B$3="Aylıq", $AH$14="Not end"), EDATE(AB285,1),
AND($B$3="Aylıq", $AH$14="End"), EOMONTH(AB285,1)
)</f>
        <v/>
      </c>
      <c r="AC286" s="75" t="str" cm="1">
        <f t="array" aca="1" ref="AC286" ca="1">_xlfn.IFS(
AND($AN$14="Not year_end", AC285&gt;last_rou_date), "",
AND($AN$14="Year_end", AC285&gt;=last_rou_date), "",
AND($AN$14="Year_end"), DATE(YEAR(AC285+1), 12, 31),
AND($AN$14="Not year_end", MONTH(AC285)=12, DAY(AC285)=31), DATE(YEAR(AC284)+1, MONTH(AC284), DAY(AC284)),
AND($AN$14="Not year_end", OR(MONTH(AC285)&lt;&gt;12, DAY(AC285)&lt;&gt;31) ), DATE(YEAR(AC285), 12, 31)
)</f>
        <v/>
      </c>
      <c r="AD286" s="75" t="str" cm="1">
        <f t="array" aca="1" ref="AD286" ca="1">_xlfn.IFS(AD285="", "",
AND(AD285=last_rou_date, OR(MONTH(AD285)&lt;&gt;12, DAY(AD285)&lt;&gt;31) ), DATE(YEAR(AD285), 12, 31),
AND(MONTH(AD285)=12, DAY(AD285)=31, AD285&gt;=last_rou_date), "",
AND(MONTH(AD285)=12, DAY(AD285)&lt;&gt;31),  EOMONTH(AD285,0),
AND(MONTH(AD285)=12, DAY(AD285)=31, $AH$14="Not end"),  EDATE(AD284,1),
AND($AH$14="Not end"), EDATE(AD285, 1),
AND($AH$14="End"), EOMONTH(AD285, 1)
)</f>
        <v/>
      </c>
      <c r="AE286" s="68" t="str" cm="1">
        <f t="array" ref="AE286">_xlfn.IFS(W286="", "",
AND(W286&gt;0, W286&lt;=$B$4, $C$2="İllik artım, faiz olaraq", $D$2&gt;0, $B$3="İllik"), $B$5*((1+$D$2)^(W286-1)),
AND(W286&gt;0, W286&lt;=$B$4, $C$2="İllik artım, faiz olaraq", $D$2&gt;0, $B$3="Aylıq"), $B$5*((1+$D$2)^ROUNDDOWN((W286-1)/12,0)),
AND(W286=1, $C$2="Aşağıdakı kimi dəyişir", ), $B$5,
AND(W286&gt;1, W286&lt;=$B$4, $C$2="Aşağıdakı kimi dəyişir"), IFERROR(VLOOKUP(W286, $C$4:$D$7, 2, FALSE), AE285),
AND(W286&gt;0, W286&lt;=$B$4), $B$5,
TRUE,0 )</f>
        <v/>
      </c>
      <c r="AF286" s="76" t="str">
        <f t="shared" ca="1" si="13"/>
        <v/>
      </c>
    </row>
    <row r="287" spans="1:32" x14ac:dyDescent="0.4">
      <c r="A287" s="13" t="str" cm="1">
        <f t="array" aca="1" ref="A287" ca="1">_xlfn.IFS(
AND(SUMIFS(lease_table_interest_accruals, lease_table_dates, A286)&gt;0, COUNTIFS($E$14:E286, "Interest accrual", $A$14:A286, A286)=0),  A286,
AND(SUMIFS(lease_table_payments, lease_table_dates, A286)&gt;0, COUNTIFS($E$14:E286, "Payment", $A$14:A286, A286)=0),  A286,
AND(SUMIFS(rou_table_deprs, rou_table_dates, A286)&gt;0, COUNTIFS($E$14:E286, "Depreciation", $A$14:A286, A286)=0),  A286,
TRUE,  IFERROR(INDEX(rou_table_dates,  MATCH(A286, rou_table_dates)+1, ), "")
)</f>
        <v/>
      </c>
      <c r="B287" s="1" t="str" cm="1">
        <f t="array" aca="1" ref="B287" ca="1">_xlfn.IFS(
AND(E287="Payment", A287=$B$2), $AM$14,
E287="Payment", $AM$15,
E287="Interest accrual", $AM$18,
E287="Depreciation", $AM$17,
TRUE, "")</f>
        <v/>
      </c>
      <c r="C287" s="1" t="str" cm="1">
        <f t="array" aca="1" ref="C287" ca="1">_xlfn.IFS(
E287="Payment", $AM$19,
E287="Interest accrual", $AM$15,
E287="Depreciation", $AM$16,
TRUE, "")</f>
        <v/>
      </c>
      <c r="D287" s="14" t="str" cm="1">
        <f t="array" aca="1" ref="D287" ca="1">_xlfn.IFS(
E287="Payment", _xlfn.XLOOKUP(A287, lease_table_dates, lease_table_payments, 0, 0),
E287="Interest accrual", _xlfn.XLOOKUP(A287, lease_table_dates, lease_table_interest_accruals, 0, 0),
E287="Depreciation", _xlfn.XLOOKUP(A287, rou_table_dates, rou_table_deprs, 0, 0),
TRUE, ""
)</f>
        <v/>
      </c>
      <c r="E287" s="7" t="str" cm="1">
        <f t="array" aca="1" ref="E287" ca="1">_xlfn.IFS(
AND(SUMIFS(lease_table_interest_accruals, lease_table_dates, A287)&gt;0, COUNTIFS($E$14:E286, "Interest accrual", $A$14:A286, A287)=0), "Interest accrual",
AND(SUMIFS(lease_table_payments, lease_table_dates, A287)&gt;0, COUNTIFS($E$14:E286, "Payment", $A$14:A286, A287)=0), "Payment",
AND(SUMIFS(rou_table_deprs, rou_table_dates, A287)&gt;0, COUNTIFS($E$14:E286, "Depreciation", $A$14:A286, A287)=0), "Depreciation",
TRUE,  ""
)</f>
        <v/>
      </c>
      <c r="G287" s="13" t="str" cm="1">
        <f t="array" aca="1" ref="G287" ca="1">_xlfn.IFS(
AND($B$11="Hə", $B$3="İllik"), Z287,
AND($B$11="Hə", $B$3="Aylıq"), AA287,
$B$11="Yox", X287)</f>
        <v/>
      </c>
      <c r="H287" s="14" t="str" cm="1">
        <f t="array" aca="1" ref="H287" ca="1">_xlfn.IFS( G287="", "",
TRUE, ROUND( H286+I287-J287, 2) )</f>
        <v/>
      </c>
      <c r="I287" s="14" t="str" cm="1">
        <f t="array" aca="1" ref="I287" ca="1">_xlfn.IFS(G287="", "",
G287=last_payment_date, (J287-H286),
 TRUE,  -  (H286- H286* (1+$B$6)^ (_xlfn.DAYS(G287,G286)/365) )
)</f>
        <v/>
      </c>
      <c r="J287" s="14" t="str" cm="1">
        <f t="array" aca="1" ref="J287" ca="1">_xlfn.IFS(G287="", "",
TRUE, _xlfn.XLOOKUP(G287,  payment_dates, payments,0,0)
)</f>
        <v/>
      </c>
      <c r="L287" s="2" t="str" cm="1">
        <f t="array" aca="1" ref="L287" ca="1">_xlfn.IFS(
AND($B$11="Hə", $B$3="İllik"), AC287,
AND($B$11="Hə", $B$3="Aylıq"), AD287,
$B$11="Yox", AB287)</f>
        <v/>
      </c>
      <c r="M287" s="14" t="str" cm="1">
        <f t="array" aca="1" ref="M287" ca="1">_xlfn.IFS( L287="", "",
(M286-N287)&lt;=0.5, 0,
TRUE,  M286-N287)</f>
        <v/>
      </c>
      <c r="N287" s="15" t="str" cm="1">
        <f t="array" aca="1" ref="N287" ca="1">_xlfn.IFS(
L287="", "",
TRUE, MIN(M286, ROUND($M$14/ (last_rou_date - $B$2) * (L287-L286), 2) )
)</f>
        <v/>
      </c>
      <c r="P287" s="22" t="str">
        <f t="shared" ca="1" si="12"/>
        <v/>
      </c>
      <c r="Q287" s="14" t="str" cm="1">
        <f t="array" aca="1" ref="Q287" ca="1">_xlfn.IFS(P287="","",
$B$11="Hə", _xlfn.XLOOKUP(DATE(P287, 12, 31), rou_table_dates, rou_table_nbvs,0, 0),
TRUE,  MAX(0, ROUND($M$14 - $M$14/ (last_rou_date - $B$2) * (DATE(P287,12,31) - $B$2), 2) )
)</f>
        <v/>
      </c>
      <c r="R287" s="57" t="str" cm="1">
        <f t="array" aca="1" ref="R287" ca="1">_xlfn.IFS(P287="","",
$B$11="Hə", _xlfn.XLOOKUP(DATE(P287, 12, 31), lease_table_dates, lease_table_balances,0, 0),
TRUE, IFERROR( XNPV($B$6, IF(payment_dates &gt;DATE(P287, 12, 31), payments,  0),  IF(payment_dates &gt;DATE(P287, 12, 31), payment_dates,  DATE(P287, 12, 31))    ),0)
)</f>
        <v/>
      </c>
      <c r="S287" s="14" t="str" cm="1">
        <f t="array" aca="1" ref="S287" ca="1">_xlfn.IFS(P287="","",
TRUE,  MIN( MIN(Q286, $M$14), ROUND($M$14/ (last_rou_date - $B$2) * (DATE(P287,12,31) - MAX($B$2, DATE(P287-1, 12, 31))), 2) )
)</f>
        <v/>
      </c>
      <c r="T287" s="15" t="str" cm="1">
        <f t="array" aca="1" ref="T287" ca="1">_xlfn.IFS(P287="", "",
ISTEXT(R286), R287- (H287 - SUMIFS( lease_table_payments, lease_table_years, P287) -$AG$14 ),
AND(ISNUMBER(R286), R287&lt;&gt;""),   R287- (R286 - SUMIFS( lease_table_payments, lease_table_years, P287) )
)</f>
        <v/>
      </c>
      <c r="U287" s="14"/>
      <c r="V287" s="73">
        <f t="shared" si="14"/>
        <v>274</v>
      </c>
      <c r="W287" s="74" t="str" cm="1">
        <f t="array" ref="W287">_xlfn.IFS(
OR(W286=$B$4, W286=""),"",
TRUE,W286+1
)</f>
        <v/>
      </c>
      <c r="X287" s="75" t="str" cm="1">
        <f t="array" ref="X287">_xlfn.IFS(X286="","",
W287="", "",
AND($B$3="İllik"),DATE(YEAR(X286)+1,MONTH(X286),DAY(X286) ),
AND($B$3="Aylıq", $AH$14="Not end"), EDATE(X286,1),
AND($B$3="Aylıq", $AH$14="End"), EOMONTH(X286,1)
)</f>
        <v/>
      </c>
      <c r="Y287" s="75" t="str" cm="1">
        <f t="array" aca="1" ref="Y287" ca="1">_xlfn.IFS(
AND($B$7="Dövrün əvvəlində", Y286&lt;=last_rou_date), DATE(YEAR(Y286)+1, 12, 31),
AND($B$7="Dövrün sonunda", Y286&lt;=last_payment_date), DATE(YEAR(Y286)+1, 12, 31),
TRUE, ""
)</f>
        <v/>
      </c>
      <c r="Z287" s="75" t="str" cm="1">
        <f t="array" aca="1" ref="Z287" ca="1">_xlfn.IFS(
AND($AN$14="Not year_end", Z286&gt;last_payment_date), "",
AND($AN$14="Year_end", Z286&gt;=last_payment_date), "",
AND($AN$14="Year_end"), DATE(YEAR(Z286+1), 12, 31),
AND($AN$14="Not year_end", MONTH(Z286)=12, DAY(Z286)=31), DATE(YEAR(Z285)+1, MONTH(Z285), DAY(Z285)),
AND($AN$14="Not year_end", OR(MONTH(Z286)&lt;&gt;12, DAY(Z286)&lt;&gt;31) ), DATE(YEAR(Z286), 12, 31)
)</f>
        <v/>
      </c>
      <c r="AA287" s="75" t="str" cm="1">
        <f t="array" aca="1" ref="AA287" ca="1">_xlfn.IFS(AA286="", "",
AND(AA286=last_payment_date, OR(MONTH(AA286)&lt;&gt;12, DAY(AA286)&lt;&gt;31) ), DATE(YEAR(AA286), 12, 31),
AND(MONTH(AA286)=12, DAY(AA286)=31, AA286&gt;=last_payment_date), "",
AND(MONTH(AA286)=12, DAY(AA286)&lt;&gt;31),  EOMONTH(AA286,0),
AND(MONTH(AA286)=12, DAY(AA286)=31, $AH$14="Not end"),  EDATE(AA285,1),
AND($AH$14="Not end"), EDATE(AA286, 1),
AND($AH$14="End"), EOMONTH(AA286, 1)
)</f>
        <v/>
      </c>
      <c r="AB287" s="75" t="str" cm="1">
        <f t="array" aca="1" ref="AB287" ca="1">_xlfn.IFS(AB286="","",
AND(AB286=last_rou_date), "",
AND($B$3="İllik"),DATE(YEAR(AB286)+1,MONTH(AB286),DAY(AB286) ),
AND($B$3="Aylıq", $AH$14="Not end"), EDATE(AB286,1),
AND($B$3="Aylıq", $AH$14="End"), EOMONTH(AB286,1)
)</f>
        <v/>
      </c>
      <c r="AC287" s="75" t="str" cm="1">
        <f t="array" aca="1" ref="AC287" ca="1">_xlfn.IFS(
AND($AN$14="Not year_end", AC286&gt;last_rou_date), "",
AND($AN$14="Year_end", AC286&gt;=last_rou_date), "",
AND($AN$14="Year_end"), DATE(YEAR(AC286+1), 12, 31),
AND($AN$14="Not year_end", MONTH(AC286)=12, DAY(AC286)=31), DATE(YEAR(AC285)+1, MONTH(AC285), DAY(AC285)),
AND($AN$14="Not year_end", OR(MONTH(AC286)&lt;&gt;12, DAY(AC286)&lt;&gt;31) ), DATE(YEAR(AC286), 12, 31)
)</f>
        <v/>
      </c>
      <c r="AD287" s="75" t="str" cm="1">
        <f t="array" aca="1" ref="AD287" ca="1">_xlfn.IFS(AD286="", "",
AND(AD286=last_rou_date, OR(MONTH(AD286)&lt;&gt;12, DAY(AD286)&lt;&gt;31) ), DATE(YEAR(AD286), 12, 31),
AND(MONTH(AD286)=12, DAY(AD286)=31, AD286&gt;=last_rou_date), "",
AND(MONTH(AD286)=12, DAY(AD286)&lt;&gt;31),  EOMONTH(AD286,0),
AND(MONTH(AD286)=12, DAY(AD286)=31, $AH$14="Not end"),  EDATE(AD285,1),
AND($AH$14="Not end"), EDATE(AD286, 1),
AND($AH$14="End"), EOMONTH(AD286, 1)
)</f>
        <v/>
      </c>
      <c r="AE287" s="68" t="str" cm="1">
        <f t="array" ref="AE287">_xlfn.IFS(W287="", "",
AND(W287&gt;0, W287&lt;=$B$4, $C$2="İllik artım, faiz olaraq", $D$2&gt;0, $B$3="İllik"), $B$5*((1+$D$2)^(W287-1)),
AND(W287&gt;0, W287&lt;=$B$4, $C$2="İllik artım, faiz olaraq", $D$2&gt;0, $B$3="Aylıq"), $B$5*((1+$D$2)^ROUNDDOWN((W287-1)/12,0)),
AND(W287=1, $C$2="Aşağıdakı kimi dəyişir", ), $B$5,
AND(W287&gt;1, W287&lt;=$B$4, $C$2="Aşağıdakı kimi dəyişir"), IFERROR(VLOOKUP(W287, $C$4:$D$7, 2, FALSE), AE286),
AND(W287&gt;0, W287&lt;=$B$4), $B$5,
TRUE,0 )</f>
        <v/>
      </c>
      <c r="AF287" s="76" t="str">
        <f t="shared" ca="1" si="13"/>
        <v/>
      </c>
    </row>
    <row r="288" spans="1:32" x14ac:dyDescent="0.4">
      <c r="A288" s="13" t="str" cm="1">
        <f t="array" aca="1" ref="A288" ca="1">_xlfn.IFS(
AND(SUMIFS(lease_table_interest_accruals, lease_table_dates, A287)&gt;0, COUNTIFS($E$14:E287, "Interest accrual", $A$14:A287, A287)=0),  A287,
AND(SUMIFS(lease_table_payments, lease_table_dates, A287)&gt;0, COUNTIFS($E$14:E287, "Payment", $A$14:A287, A287)=0),  A287,
AND(SUMIFS(rou_table_deprs, rou_table_dates, A287)&gt;0, COUNTIFS($E$14:E287, "Depreciation", $A$14:A287, A287)=0),  A287,
TRUE,  IFERROR(INDEX(rou_table_dates,  MATCH(A287, rou_table_dates)+1, ), "")
)</f>
        <v/>
      </c>
      <c r="B288" s="1" t="str" cm="1">
        <f t="array" aca="1" ref="B288" ca="1">_xlfn.IFS(
AND(E288="Payment", A288=$B$2), $AM$14,
E288="Payment", $AM$15,
E288="Interest accrual", $AM$18,
E288="Depreciation", $AM$17,
TRUE, "")</f>
        <v/>
      </c>
      <c r="C288" s="1" t="str" cm="1">
        <f t="array" aca="1" ref="C288" ca="1">_xlfn.IFS(
E288="Payment", $AM$19,
E288="Interest accrual", $AM$15,
E288="Depreciation", $AM$16,
TRUE, "")</f>
        <v/>
      </c>
      <c r="D288" s="14" t="str" cm="1">
        <f t="array" aca="1" ref="D288" ca="1">_xlfn.IFS(
E288="Payment", _xlfn.XLOOKUP(A288, lease_table_dates, lease_table_payments, 0, 0),
E288="Interest accrual", _xlfn.XLOOKUP(A288, lease_table_dates, lease_table_interest_accruals, 0, 0),
E288="Depreciation", _xlfn.XLOOKUP(A288, rou_table_dates, rou_table_deprs, 0, 0),
TRUE, ""
)</f>
        <v/>
      </c>
      <c r="E288" s="7" t="str" cm="1">
        <f t="array" aca="1" ref="E288" ca="1">_xlfn.IFS(
AND(SUMIFS(lease_table_interest_accruals, lease_table_dates, A288)&gt;0, COUNTIFS($E$14:E287, "Interest accrual", $A$14:A287, A288)=0), "Interest accrual",
AND(SUMIFS(lease_table_payments, lease_table_dates, A288)&gt;0, COUNTIFS($E$14:E287, "Payment", $A$14:A287, A288)=0), "Payment",
AND(SUMIFS(rou_table_deprs, rou_table_dates, A288)&gt;0, COUNTIFS($E$14:E287, "Depreciation", $A$14:A287, A288)=0), "Depreciation",
TRUE,  ""
)</f>
        <v/>
      </c>
      <c r="G288" s="13" t="str" cm="1">
        <f t="array" aca="1" ref="G288" ca="1">_xlfn.IFS(
AND($B$11="Hə", $B$3="İllik"), Z288,
AND($B$11="Hə", $B$3="Aylıq"), AA288,
$B$11="Yox", X288)</f>
        <v/>
      </c>
      <c r="H288" s="14" t="str" cm="1">
        <f t="array" aca="1" ref="H288" ca="1">_xlfn.IFS( G288="", "",
TRUE, ROUND( H287+I288-J288, 2) )</f>
        <v/>
      </c>
      <c r="I288" s="14" t="str" cm="1">
        <f t="array" aca="1" ref="I288" ca="1">_xlfn.IFS(G288="", "",
G288=last_payment_date, (J288-H287),
 TRUE,  -  (H287- H287* (1+$B$6)^ (_xlfn.DAYS(G288,G287)/365) )
)</f>
        <v/>
      </c>
      <c r="J288" s="14" t="str" cm="1">
        <f t="array" aca="1" ref="J288" ca="1">_xlfn.IFS(G288="", "",
TRUE, _xlfn.XLOOKUP(G288,  payment_dates, payments,0,0)
)</f>
        <v/>
      </c>
      <c r="L288" s="2" t="str" cm="1">
        <f t="array" aca="1" ref="L288" ca="1">_xlfn.IFS(
AND($B$11="Hə", $B$3="İllik"), AC288,
AND($B$11="Hə", $B$3="Aylıq"), AD288,
$B$11="Yox", AB288)</f>
        <v/>
      </c>
      <c r="M288" s="14" t="str" cm="1">
        <f t="array" aca="1" ref="M288" ca="1">_xlfn.IFS( L288="", "",
(M287-N288)&lt;=0.5, 0,
TRUE,  M287-N288)</f>
        <v/>
      </c>
      <c r="N288" s="15" t="str" cm="1">
        <f t="array" aca="1" ref="N288" ca="1">_xlfn.IFS(
L288="", "",
TRUE, MIN(M287, ROUND($M$14/ (last_rou_date - $B$2) * (L288-L287), 2) )
)</f>
        <v/>
      </c>
      <c r="P288" s="22" t="str">
        <f t="shared" ca="1" si="12"/>
        <v/>
      </c>
      <c r="Q288" s="14" t="str" cm="1">
        <f t="array" aca="1" ref="Q288" ca="1">_xlfn.IFS(P288="","",
$B$11="Hə", _xlfn.XLOOKUP(DATE(P288, 12, 31), rou_table_dates, rou_table_nbvs,0, 0),
TRUE,  MAX(0, ROUND($M$14 - $M$14/ (last_rou_date - $B$2) * (DATE(P288,12,31) - $B$2), 2) )
)</f>
        <v/>
      </c>
      <c r="R288" s="57" t="str" cm="1">
        <f t="array" aca="1" ref="R288" ca="1">_xlfn.IFS(P288="","",
$B$11="Hə", _xlfn.XLOOKUP(DATE(P288, 12, 31), lease_table_dates, lease_table_balances,0, 0),
TRUE, IFERROR( XNPV($B$6, IF(payment_dates &gt;DATE(P288, 12, 31), payments,  0),  IF(payment_dates &gt;DATE(P288, 12, 31), payment_dates,  DATE(P288, 12, 31))    ),0)
)</f>
        <v/>
      </c>
      <c r="S288" s="14" t="str" cm="1">
        <f t="array" aca="1" ref="S288" ca="1">_xlfn.IFS(P288="","",
TRUE,  MIN( MIN(Q287, $M$14), ROUND($M$14/ (last_rou_date - $B$2) * (DATE(P288,12,31) - MAX($B$2, DATE(P288-1, 12, 31))), 2) )
)</f>
        <v/>
      </c>
      <c r="T288" s="15" t="str" cm="1">
        <f t="array" aca="1" ref="T288" ca="1">_xlfn.IFS(P288="", "",
ISTEXT(R287), R288- (H288 - SUMIFS( lease_table_payments, lease_table_years, P288) -$AG$14 ),
AND(ISNUMBER(R287), R288&lt;&gt;""),   R288- (R287 - SUMIFS( lease_table_payments, lease_table_years, P288) )
)</f>
        <v/>
      </c>
      <c r="U288" s="14"/>
      <c r="V288" s="73">
        <f t="shared" si="14"/>
        <v>275</v>
      </c>
      <c r="W288" s="74" t="str" cm="1">
        <f t="array" ref="W288">_xlfn.IFS(
OR(W287=$B$4, W287=""),"",
TRUE,W287+1
)</f>
        <v/>
      </c>
      <c r="X288" s="75" t="str" cm="1">
        <f t="array" ref="X288">_xlfn.IFS(X287="","",
W288="", "",
AND($B$3="İllik"),DATE(YEAR(X287)+1,MONTH(X287),DAY(X287) ),
AND($B$3="Aylıq", $AH$14="Not end"), EDATE(X287,1),
AND($B$3="Aylıq", $AH$14="End"), EOMONTH(X287,1)
)</f>
        <v/>
      </c>
      <c r="Y288" s="75" t="str" cm="1">
        <f t="array" aca="1" ref="Y288" ca="1">_xlfn.IFS(
AND($B$7="Dövrün əvvəlində", Y287&lt;=last_rou_date), DATE(YEAR(Y287)+1, 12, 31),
AND($B$7="Dövrün sonunda", Y287&lt;=last_payment_date), DATE(YEAR(Y287)+1, 12, 31),
TRUE, ""
)</f>
        <v/>
      </c>
      <c r="Z288" s="75" t="str" cm="1">
        <f t="array" aca="1" ref="Z288" ca="1">_xlfn.IFS(
AND($AN$14="Not year_end", Z287&gt;last_payment_date), "",
AND($AN$14="Year_end", Z287&gt;=last_payment_date), "",
AND($AN$14="Year_end"), DATE(YEAR(Z287+1), 12, 31),
AND($AN$14="Not year_end", MONTH(Z287)=12, DAY(Z287)=31), DATE(YEAR(Z286)+1, MONTH(Z286), DAY(Z286)),
AND($AN$14="Not year_end", OR(MONTH(Z287)&lt;&gt;12, DAY(Z287)&lt;&gt;31) ), DATE(YEAR(Z287), 12, 31)
)</f>
        <v/>
      </c>
      <c r="AA288" s="75" t="str" cm="1">
        <f t="array" aca="1" ref="AA288" ca="1">_xlfn.IFS(AA287="", "",
AND(AA287=last_payment_date, OR(MONTH(AA287)&lt;&gt;12, DAY(AA287)&lt;&gt;31) ), DATE(YEAR(AA287), 12, 31),
AND(MONTH(AA287)=12, DAY(AA287)=31, AA287&gt;=last_payment_date), "",
AND(MONTH(AA287)=12, DAY(AA287)&lt;&gt;31),  EOMONTH(AA287,0),
AND(MONTH(AA287)=12, DAY(AA287)=31, $AH$14="Not end"),  EDATE(AA286,1),
AND($AH$14="Not end"), EDATE(AA287, 1),
AND($AH$14="End"), EOMONTH(AA287, 1)
)</f>
        <v/>
      </c>
      <c r="AB288" s="75" t="str" cm="1">
        <f t="array" aca="1" ref="AB288" ca="1">_xlfn.IFS(AB287="","",
AND(AB287=last_rou_date), "",
AND($B$3="İllik"),DATE(YEAR(AB287)+1,MONTH(AB287),DAY(AB287) ),
AND($B$3="Aylıq", $AH$14="Not end"), EDATE(AB287,1),
AND($B$3="Aylıq", $AH$14="End"), EOMONTH(AB287,1)
)</f>
        <v/>
      </c>
      <c r="AC288" s="75" t="str" cm="1">
        <f t="array" aca="1" ref="AC288" ca="1">_xlfn.IFS(
AND($AN$14="Not year_end", AC287&gt;last_rou_date), "",
AND($AN$14="Year_end", AC287&gt;=last_rou_date), "",
AND($AN$14="Year_end"), DATE(YEAR(AC287+1), 12, 31),
AND($AN$14="Not year_end", MONTH(AC287)=12, DAY(AC287)=31), DATE(YEAR(AC286)+1, MONTH(AC286), DAY(AC286)),
AND($AN$14="Not year_end", OR(MONTH(AC287)&lt;&gt;12, DAY(AC287)&lt;&gt;31) ), DATE(YEAR(AC287), 12, 31)
)</f>
        <v/>
      </c>
      <c r="AD288" s="75" t="str" cm="1">
        <f t="array" aca="1" ref="AD288" ca="1">_xlfn.IFS(AD287="", "",
AND(AD287=last_rou_date, OR(MONTH(AD287)&lt;&gt;12, DAY(AD287)&lt;&gt;31) ), DATE(YEAR(AD287), 12, 31),
AND(MONTH(AD287)=12, DAY(AD287)=31, AD287&gt;=last_rou_date), "",
AND(MONTH(AD287)=12, DAY(AD287)&lt;&gt;31),  EOMONTH(AD287,0),
AND(MONTH(AD287)=12, DAY(AD287)=31, $AH$14="Not end"),  EDATE(AD286,1),
AND($AH$14="Not end"), EDATE(AD287, 1),
AND($AH$14="End"), EOMONTH(AD287, 1)
)</f>
        <v/>
      </c>
      <c r="AE288" s="68" t="str" cm="1">
        <f t="array" ref="AE288">_xlfn.IFS(W288="", "",
AND(W288&gt;0, W288&lt;=$B$4, $C$2="İllik artım, faiz olaraq", $D$2&gt;0, $B$3="İllik"), $B$5*((1+$D$2)^(W288-1)),
AND(W288&gt;0, W288&lt;=$B$4, $C$2="İllik artım, faiz olaraq", $D$2&gt;0, $B$3="Aylıq"), $B$5*((1+$D$2)^ROUNDDOWN((W288-1)/12,0)),
AND(W288=1, $C$2="Aşağıdakı kimi dəyişir", ), $B$5,
AND(W288&gt;1, W288&lt;=$B$4, $C$2="Aşağıdakı kimi dəyişir"), IFERROR(VLOOKUP(W288, $C$4:$D$7, 2, FALSE), AE287),
AND(W288&gt;0, W288&lt;=$B$4), $B$5,
TRUE,0 )</f>
        <v/>
      </c>
      <c r="AF288" s="76" t="str">
        <f t="shared" ca="1" si="13"/>
        <v/>
      </c>
    </row>
    <row r="289" spans="1:32" x14ac:dyDescent="0.4">
      <c r="A289" s="13" t="str" cm="1">
        <f t="array" aca="1" ref="A289" ca="1">_xlfn.IFS(
AND(SUMIFS(lease_table_interest_accruals, lease_table_dates, A288)&gt;0, COUNTIFS($E$14:E288, "Interest accrual", $A$14:A288, A288)=0),  A288,
AND(SUMIFS(lease_table_payments, lease_table_dates, A288)&gt;0, COUNTIFS($E$14:E288, "Payment", $A$14:A288, A288)=0),  A288,
AND(SUMIFS(rou_table_deprs, rou_table_dates, A288)&gt;0, COUNTIFS($E$14:E288, "Depreciation", $A$14:A288, A288)=0),  A288,
TRUE,  IFERROR(INDEX(rou_table_dates,  MATCH(A288, rou_table_dates)+1, ), "")
)</f>
        <v/>
      </c>
      <c r="B289" s="1" t="str" cm="1">
        <f t="array" aca="1" ref="B289" ca="1">_xlfn.IFS(
AND(E289="Payment", A289=$B$2), $AM$14,
E289="Payment", $AM$15,
E289="Interest accrual", $AM$18,
E289="Depreciation", $AM$17,
TRUE, "")</f>
        <v/>
      </c>
      <c r="C289" s="1" t="str" cm="1">
        <f t="array" aca="1" ref="C289" ca="1">_xlfn.IFS(
E289="Payment", $AM$19,
E289="Interest accrual", $AM$15,
E289="Depreciation", $AM$16,
TRUE, "")</f>
        <v/>
      </c>
      <c r="D289" s="14" t="str" cm="1">
        <f t="array" aca="1" ref="D289" ca="1">_xlfn.IFS(
E289="Payment", _xlfn.XLOOKUP(A289, lease_table_dates, lease_table_payments, 0, 0),
E289="Interest accrual", _xlfn.XLOOKUP(A289, lease_table_dates, lease_table_interest_accruals, 0, 0),
E289="Depreciation", _xlfn.XLOOKUP(A289, rou_table_dates, rou_table_deprs, 0, 0),
TRUE, ""
)</f>
        <v/>
      </c>
      <c r="E289" s="7" t="str" cm="1">
        <f t="array" aca="1" ref="E289" ca="1">_xlfn.IFS(
AND(SUMIFS(lease_table_interest_accruals, lease_table_dates, A289)&gt;0, COUNTIFS($E$14:E288, "Interest accrual", $A$14:A288, A289)=0), "Interest accrual",
AND(SUMIFS(lease_table_payments, lease_table_dates, A289)&gt;0, COUNTIFS($E$14:E288, "Payment", $A$14:A288, A289)=0), "Payment",
AND(SUMIFS(rou_table_deprs, rou_table_dates, A289)&gt;0, COUNTIFS($E$14:E288, "Depreciation", $A$14:A288, A289)=0), "Depreciation",
TRUE,  ""
)</f>
        <v/>
      </c>
      <c r="G289" s="13" t="str" cm="1">
        <f t="array" aca="1" ref="G289" ca="1">_xlfn.IFS(
AND($B$11="Hə", $B$3="İllik"), Z289,
AND($B$11="Hə", $B$3="Aylıq"), AA289,
$B$11="Yox", X289)</f>
        <v/>
      </c>
      <c r="H289" s="14" t="str" cm="1">
        <f t="array" aca="1" ref="H289" ca="1">_xlfn.IFS( G289="", "",
TRUE, ROUND( H288+I289-J289, 2) )</f>
        <v/>
      </c>
      <c r="I289" s="14" t="str" cm="1">
        <f t="array" aca="1" ref="I289" ca="1">_xlfn.IFS(G289="", "",
G289=last_payment_date, (J289-H288),
 TRUE,  -  (H288- H288* (1+$B$6)^ (_xlfn.DAYS(G289,G288)/365) )
)</f>
        <v/>
      </c>
      <c r="J289" s="14" t="str" cm="1">
        <f t="array" aca="1" ref="J289" ca="1">_xlfn.IFS(G289="", "",
TRUE, _xlfn.XLOOKUP(G289,  payment_dates, payments,0,0)
)</f>
        <v/>
      </c>
      <c r="L289" s="2" t="str" cm="1">
        <f t="array" aca="1" ref="L289" ca="1">_xlfn.IFS(
AND($B$11="Hə", $B$3="İllik"), AC289,
AND($B$11="Hə", $B$3="Aylıq"), AD289,
$B$11="Yox", AB289)</f>
        <v/>
      </c>
      <c r="M289" s="14" t="str" cm="1">
        <f t="array" aca="1" ref="M289" ca="1">_xlfn.IFS( L289="", "",
(M288-N289)&lt;=0.5, 0,
TRUE,  M288-N289)</f>
        <v/>
      </c>
      <c r="N289" s="15" t="str" cm="1">
        <f t="array" aca="1" ref="N289" ca="1">_xlfn.IFS(
L289="", "",
TRUE, MIN(M288, ROUND($M$14/ (last_rou_date - $B$2) * (L289-L288), 2) )
)</f>
        <v/>
      </c>
      <c r="P289" s="22" t="str">
        <f t="shared" ca="1" si="12"/>
        <v/>
      </c>
      <c r="Q289" s="14" t="str" cm="1">
        <f t="array" aca="1" ref="Q289" ca="1">_xlfn.IFS(P289="","",
$B$11="Hə", _xlfn.XLOOKUP(DATE(P289, 12, 31), rou_table_dates, rou_table_nbvs,0, 0),
TRUE,  MAX(0, ROUND($M$14 - $M$14/ (last_rou_date - $B$2) * (DATE(P289,12,31) - $B$2), 2) )
)</f>
        <v/>
      </c>
      <c r="R289" s="57" t="str" cm="1">
        <f t="array" aca="1" ref="R289" ca="1">_xlfn.IFS(P289="","",
$B$11="Hə", _xlfn.XLOOKUP(DATE(P289, 12, 31), lease_table_dates, lease_table_balances,0, 0),
TRUE, IFERROR( XNPV($B$6, IF(payment_dates &gt;DATE(P289, 12, 31), payments,  0),  IF(payment_dates &gt;DATE(P289, 12, 31), payment_dates,  DATE(P289, 12, 31))    ),0)
)</f>
        <v/>
      </c>
      <c r="S289" s="14" t="str" cm="1">
        <f t="array" aca="1" ref="S289" ca="1">_xlfn.IFS(P289="","",
TRUE,  MIN( MIN(Q288, $M$14), ROUND($M$14/ (last_rou_date - $B$2) * (DATE(P289,12,31) - MAX($B$2, DATE(P289-1, 12, 31))), 2) )
)</f>
        <v/>
      </c>
      <c r="T289" s="15" t="str" cm="1">
        <f t="array" aca="1" ref="T289" ca="1">_xlfn.IFS(P289="", "",
ISTEXT(R288), R289- (H289 - SUMIFS( lease_table_payments, lease_table_years, P289) -$AG$14 ),
AND(ISNUMBER(R288), R289&lt;&gt;""),   R289- (R288 - SUMIFS( lease_table_payments, lease_table_years, P289) )
)</f>
        <v/>
      </c>
      <c r="U289" s="14"/>
      <c r="V289" s="73">
        <f t="shared" si="14"/>
        <v>276</v>
      </c>
      <c r="W289" s="74" t="str" cm="1">
        <f t="array" ref="W289">_xlfn.IFS(
OR(W288=$B$4, W288=""),"",
TRUE,W288+1
)</f>
        <v/>
      </c>
      <c r="X289" s="75" t="str" cm="1">
        <f t="array" ref="X289">_xlfn.IFS(X288="","",
W289="", "",
AND($B$3="İllik"),DATE(YEAR(X288)+1,MONTH(X288),DAY(X288) ),
AND($B$3="Aylıq", $AH$14="Not end"), EDATE(X288,1),
AND($B$3="Aylıq", $AH$14="End"), EOMONTH(X288,1)
)</f>
        <v/>
      </c>
      <c r="Y289" s="75" t="str" cm="1">
        <f t="array" aca="1" ref="Y289" ca="1">_xlfn.IFS(
AND($B$7="Dövrün əvvəlində", Y288&lt;=last_rou_date), DATE(YEAR(Y288)+1, 12, 31),
AND($B$7="Dövrün sonunda", Y288&lt;=last_payment_date), DATE(YEAR(Y288)+1, 12, 31),
TRUE, ""
)</f>
        <v/>
      </c>
      <c r="Z289" s="75" t="str" cm="1">
        <f t="array" aca="1" ref="Z289" ca="1">_xlfn.IFS(
AND($AN$14="Not year_end", Z288&gt;last_payment_date), "",
AND($AN$14="Year_end", Z288&gt;=last_payment_date), "",
AND($AN$14="Year_end"), DATE(YEAR(Z288+1), 12, 31),
AND($AN$14="Not year_end", MONTH(Z288)=12, DAY(Z288)=31), DATE(YEAR(Z287)+1, MONTH(Z287), DAY(Z287)),
AND($AN$14="Not year_end", OR(MONTH(Z288)&lt;&gt;12, DAY(Z288)&lt;&gt;31) ), DATE(YEAR(Z288), 12, 31)
)</f>
        <v/>
      </c>
      <c r="AA289" s="75" t="str" cm="1">
        <f t="array" aca="1" ref="AA289" ca="1">_xlfn.IFS(AA288="", "",
AND(AA288=last_payment_date, OR(MONTH(AA288)&lt;&gt;12, DAY(AA288)&lt;&gt;31) ), DATE(YEAR(AA288), 12, 31),
AND(MONTH(AA288)=12, DAY(AA288)=31, AA288&gt;=last_payment_date), "",
AND(MONTH(AA288)=12, DAY(AA288)&lt;&gt;31),  EOMONTH(AA288,0),
AND(MONTH(AA288)=12, DAY(AA288)=31, $AH$14="Not end"),  EDATE(AA287,1),
AND($AH$14="Not end"), EDATE(AA288, 1),
AND($AH$14="End"), EOMONTH(AA288, 1)
)</f>
        <v/>
      </c>
      <c r="AB289" s="75" t="str" cm="1">
        <f t="array" aca="1" ref="AB289" ca="1">_xlfn.IFS(AB288="","",
AND(AB288=last_rou_date), "",
AND($B$3="İllik"),DATE(YEAR(AB288)+1,MONTH(AB288),DAY(AB288) ),
AND($B$3="Aylıq", $AH$14="Not end"), EDATE(AB288,1),
AND($B$3="Aylıq", $AH$14="End"), EOMONTH(AB288,1)
)</f>
        <v/>
      </c>
      <c r="AC289" s="75" t="str" cm="1">
        <f t="array" aca="1" ref="AC289" ca="1">_xlfn.IFS(
AND($AN$14="Not year_end", AC288&gt;last_rou_date), "",
AND($AN$14="Year_end", AC288&gt;=last_rou_date), "",
AND($AN$14="Year_end"), DATE(YEAR(AC288+1), 12, 31),
AND($AN$14="Not year_end", MONTH(AC288)=12, DAY(AC288)=31), DATE(YEAR(AC287)+1, MONTH(AC287), DAY(AC287)),
AND($AN$14="Not year_end", OR(MONTH(AC288)&lt;&gt;12, DAY(AC288)&lt;&gt;31) ), DATE(YEAR(AC288), 12, 31)
)</f>
        <v/>
      </c>
      <c r="AD289" s="75" t="str" cm="1">
        <f t="array" aca="1" ref="AD289" ca="1">_xlfn.IFS(AD288="", "",
AND(AD288=last_rou_date, OR(MONTH(AD288)&lt;&gt;12, DAY(AD288)&lt;&gt;31) ), DATE(YEAR(AD288), 12, 31),
AND(MONTH(AD288)=12, DAY(AD288)=31, AD288&gt;=last_rou_date), "",
AND(MONTH(AD288)=12, DAY(AD288)&lt;&gt;31),  EOMONTH(AD288,0),
AND(MONTH(AD288)=12, DAY(AD288)=31, $AH$14="Not end"),  EDATE(AD287,1),
AND($AH$14="Not end"), EDATE(AD288, 1),
AND($AH$14="End"), EOMONTH(AD288, 1)
)</f>
        <v/>
      </c>
      <c r="AE289" s="68" t="str" cm="1">
        <f t="array" ref="AE289">_xlfn.IFS(W289="", "",
AND(W289&gt;0, W289&lt;=$B$4, $C$2="İllik artım, faiz olaraq", $D$2&gt;0, $B$3="İllik"), $B$5*((1+$D$2)^(W289-1)),
AND(W289&gt;0, W289&lt;=$B$4, $C$2="İllik artım, faiz olaraq", $D$2&gt;0, $B$3="Aylıq"), $B$5*((1+$D$2)^ROUNDDOWN((W289-1)/12,0)),
AND(W289=1, $C$2="Aşağıdakı kimi dəyişir", ), $B$5,
AND(W289&gt;1, W289&lt;=$B$4, $C$2="Aşağıdakı kimi dəyişir"), IFERROR(VLOOKUP(W289, $C$4:$D$7, 2, FALSE), AE288),
AND(W289&gt;0, W289&lt;=$B$4), $B$5,
TRUE,0 )</f>
        <v/>
      </c>
      <c r="AF289" s="76" t="str">
        <f t="shared" ca="1" si="13"/>
        <v/>
      </c>
    </row>
    <row r="290" spans="1:32" x14ac:dyDescent="0.4">
      <c r="A290" s="13" t="str" cm="1">
        <f t="array" aca="1" ref="A290" ca="1">_xlfn.IFS(
AND(SUMIFS(lease_table_interest_accruals, lease_table_dates, A289)&gt;0, COUNTIFS($E$14:E289, "Interest accrual", $A$14:A289, A289)=0),  A289,
AND(SUMIFS(lease_table_payments, lease_table_dates, A289)&gt;0, COUNTIFS($E$14:E289, "Payment", $A$14:A289, A289)=0),  A289,
AND(SUMIFS(rou_table_deprs, rou_table_dates, A289)&gt;0, COUNTIFS($E$14:E289, "Depreciation", $A$14:A289, A289)=0),  A289,
TRUE,  IFERROR(INDEX(rou_table_dates,  MATCH(A289, rou_table_dates)+1, ), "")
)</f>
        <v/>
      </c>
      <c r="B290" s="1" t="str" cm="1">
        <f t="array" aca="1" ref="B290" ca="1">_xlfn.IFS(
AND(E290="Payment", A290=$B$2), $AM$14,
E290="Payment", $AM$15,
E290="Interest accrual", $AM$18,
E290="Depreciation", $AM$17,
TRUE, "")</f>
        <v/>
      </c>
      <c r="C290" s="1" t="str" cm="1">
        <f t="array" aca="1" ref="C290" ca="1">_xlfn.IFS(
E290="Payment", $AM$19,
E290="Interest accrual", $AM$15,
E290="Depreciation", $AM$16,
TRUE, "")</f>
        <v/>
      </c>
      <c r="D290" s="14" t="str" cm="1">
        <f t="array" aca="1" ref="D290" ca="1">_xlfn.IFS(
E290="Payment", _xlfn.XLOOKUP(A290, lease_table_dates, lease_table_payments, 0, 0),
E290="Interest accrual", _xlfn.XLOOKUP(A290, lease_table_dates, lease_table_interest_accruals, 0, 0),
E290="Depreciation", _xlfn.XLOOKUP(A290, rou_table_dates, rou_table_deprs, 0, 0),
TRUE, ""
)</f>
        <v/>
      </c>
      <c r="E290" s="7" t="str" cm="1">
        <f t="array" aca="1" ref="E290" ca="1">_xlfn.IFS(
AND(SUMIFS(lease_table_interest_accruals, lease_table_dates, A290)&gt;0, COUNTIFS($E$14:E289, "Interest accrual", $A$14:A289, A290)=0), "Interest accrual",
AND(SUMIFS(lease_table_payments, lease_table_dates, A290)&gt;0, COUNTIFS($E$14:E289, "Payment", $A$14:A289, A290)=0), "Payment",
AND(SUMIFS(rou_table_deprs, rou_table_dates, A290)&gt;0, COUNTIFS($E$14:E289, "Depreciation", $A$14:A289, A290)=0), "Depreciation",
TRUE,  ""
)</f>
        <v/>
      </c>
      <c r="G290" s="13" t="str" cm="1">
        <f t="array" aca="1" ref="G290" ca="1">_xlfn.IFS(
AND($B$11="Hə", $B$3="İllik"), Z290,
AND($B$11="Hə", $B$3="Aylıq"), AA290,
$B$11="Yox", X290)</f>
        <v/>
      </c>
      <c r="H290" s="14" t="str" cm="1">
        <f t="array" aca="1" ref="H290" ca="1">_xlfn.IFS( G290="", "",
TRUE, ROUND( H289+I290-J290, 2) )</f>
        <v/>
      </c>
      <c r="I290" s="14" t="str" cm="1">
        <f t="array" aca="1" ref="I290" ca="1">_xlfn.IFS(G290="", "",
G290=last_payment_date, (J290-H289),
 TRUE,  -  (H289- H289* (1+$B$6)^ (_xlfn.DAYS(G290,G289)/365) )
)</f>
        <v/>
      </c>
      <c r="J290" s="14" t="str" cm="1">
        <f t="array" aca="1" ref="J290" ca="1">_xlfn.IFS(G290="", "",
TRUE, _xlfn.XLOOKUP(G290,  payment_dates, payments,0,0)
)</f>
        <v/>
      </c>
      <c r="L290" s="2" t="str" cm="1">
        <f t="array" aca="1" ref="L290" ca="1">_xlfn.IFS(
AND($B$11="Hə", $B$3="İllik"), AC290,
AND($B$11="Hə", $B$3="Aylıq"), AD290,
$B$11="Yox", AB290)</f>
        <v/>
      </c>
      <c r="M290" s="14" t="str" cm="1">
        <f t="array" aca="1" ref="M290" ca="1">_xlfn.IFS( L290="", "",
(M289-N290)&lt;=0.5, 0,
TRUE,  M289-N290)</f>
        <v/>
      </c>
      <c r="N290" s="15" t="str" cm="1">
        <f t="array" aca="1" ref="N290" ca="1">_xlfn.IFS(
L290="", "",
TRUE, MIN(M289, ROUND($M$14/ (last_rou_date - $B$2) * (L290-L289), 2) )
)</f>
        <v/>
      </c>
      <c r="P290" s="22" t="str">
        <f t="shared" ca="1" si="12"/>
        <v/>
      </c>
      <c r="Q290" s="14" t="str" cm="1">
        <f t="array" aca="1" ref="Q290" ca="1">_xlfn.IFS(P290="","",
$B$11="Hə", _xlfn.XLOOKUP(DATE(P290, 12, 31), rou_table_dates, rou_table_nbvs,0, 0),
TRUE,  MAX(0, ROUND($M$14 - $M$14/ (last_rou_date - $B$2) * (DATE(P290,12,31) - $B$2), 2) )
)</f>
        <v/>
      </c>
      <c r="R290" s="57" t="str" cm="1">
        <f t="array" aca="1" ref="R290" ca="1">_xlfn.IFS(P290="","",
$B$11="Hə", _xlfn.XLOOKUP(DATE(P290, 12, 31), lease_table_dates, lease_table_balances,0, 0),
TRUE, IFERROR( XNPV($B$6, IF(payment_dates &gt;DATE(P290, 12, 31), payments,  0),  IF(payment_dates &gt;DATE(P290, 12, 31), payment_dates,  DATE(P290, 12, 31))    ),0)
)</f>
        <v/>
      </c>
      <c r="S290" s="14" t="str" cm="1">
        <f t="array" aca="1" ref="S290" ca="1">_xlfn.IFS(P290="","",
TRUE,  MIN( MIN(Q289, $M$14), ROUND($M$14/ (last_rou_date - $B$2) * (DATE(P290,12,31) - MAX($B$2, DATE(P290-1, 12, 31))), 2) )
)</f>
        <v/>
      </c>
      <c r="T290" s="15" t="str" cm="1">
        <f t="array" aca="1" ref="T290" ca="1">_xlfn.IFS(P290="", "",
ISTEXT(R289), R290- (H290 - SUMIFS( lease_table_payments, lease_table_years, P290) -$AG$14 ),
AND(ISNUMBER(R289), R290&lt;&gt;""),   R290- (R289 - SUMIFS( lease_table_payments, lease_table_years, P290) )
)</f>
        <v/>
      </c>
      <c r="U290" s="14"/>
      <c r="V290" s="73">
        <f t="shared" si="14"/>
        <v>277</v>
      </c>
      <c r="W290" s="74" t="str" cm="1">
        <f t="array" ref="W290">_xlfn.IFS(
OR(W289=$B$4, W289=""),"",
TRUE,W289+1
)</f>
        <v/>
      </c>
      <c r="X290" s="75" t="str" cm="1">
        <f t="array" ref="X290">_xlfn.IFS(X289="","",
W290="", "",
AND($B$3="İllik"),DATE(YEAR(X289)+1,MONTH(X289),DAY(X289) ),
AND($B$3="Aylıq", $AH$14="Not end"), EDATE(X289,1),
AND($B$3="Aylıq", $AH$14="End"), EOMONTH(X289,1)
)</f>
        <v/>
      </c>
      <c r="Y290" s="75" t="str" cm="1">
        <f t="array" aca="1" ref="Y290" ca="1">_xlfn.IFS(
AND($B$7="Dövrün əvvəlində", Y289&lt;=last_rou_date), DATE(YEAR(Y289)+1, 12, 31),
AND($B$7="Dövrün sonunda", Y289&lt;=last_payment_date), DATE(YEAR(Y289)+1, 12, 31),
TRUE, ""
)</f>
        <v/>
      </c>
      <c r="Z290" s="75" t="str" cm="1">
        <f t="array" aca="1" ref="Z290" ca="1">_xlfn.IFS(
AND($AN$14="Not year_end", Z289&gt;last_payment_date), "",
AND($AN$14="Year_end", Z289&gt;=last_payment_date), "",
AND($AN$14="Year_end"), DATE(YEAR(Z289+1), 12, 31),
AND($AN$14="Not year_end", MONTH(Z289)=12, DAY(Z289)=31), DATE(YEAR(Z288)+1, MONTH(Z288), DAY(Z288)),
AND($AN$14="Not year_end", OR(MONTH(Z289)&lt;&gt;12, DAY(Z289)&lt;&gt;31) ), DATE(YEAR(Z289), 12, 31)
)</f>
        <v/>
      </c>
      <c r="AA290" s="75" t="str" cm="1">
        <f t="array" aca="1" ref="AA290" ca="1">_xlfn.IFS(AA289="", "",
AND(AA289=last_payment_date, OR(MONTH(AA289)&lt;&gt;12, DAY(AA289)&lt;&gt;31) ), DATE(YEAR(AA289), 12, 31),
AND(MONTH(AA289)=12, DAY(AA289)=31, AA289&gt;=last_payment_date), "",
AND(MONTH(AA289)=12, DAY(AA289)&lt;&gt;31),  EOMONTH(AA289,0),
AND(MONTH(AA289)=12, DAY(AA289)=31, $AH$14="Not end"),  EDATE(AA288,1),
AND($AH$14="Not end"), EDATE(AA289, 1),
AND($AH$14="End"), EOMONTH(AA289, 1)
)</f>
        <v/>
      </c>
      <c r="AB290" s="75" t="str" cm="1">
        <f t="array" aca="1" ref="AB290" ca="1">_xlfn.IFS(AB289="","",
AND(AB289=last_rou_date), "",
AND($B$3="İllik"),DATE(YEAR(AB289)+1,MONTH(AB289),DAY(AB289) ),
AND($B$3="Aylıq", $AH$14="Not end"), EDATE(AB289,1),
AND($B$3="Aylıq", $AH$14="End"), EOMONTH(AB289,1)
)</f>
        <v/>
      </c>
      <c r="AC290" s="75" t="str" cm="1">
        <f t="array" aca="1" ref="AC290" ca="1">_xlfn.IFS(
AND($AN$14="Not year_end", AC289&gt;last_rou_date), "",
AND($AN$14="Year_end", AC289&gt;=last_rou_date), "",
AND($AN$14="Year_end"), DATE(YEAR(AC289+1), 12, 31),
AND($AN$14="Not year_end", MONTH(AC289)=12, DAY(AC289)=31), DATE(YEAR(AC288)+1, MONTH(AC288), DAY(AC288)),
AND($AN$14="Not year_end", OR(MONTH(AC289)&lt;&gt;12, DAY(AC289)&lt;&gt;31) ), DATE(YEAR(AC289), 12, 31)
)</f>
        <v/>
      </c>
      <c r="AD290" s="75" t="str" cm="1">
        <f t="array" aca="1" ref="AD290" ca="1">_xlfn.IFS(AD289="", "",
AND(AD289=last_rou_date, OR(MONTH(AD289)&lt;&gt;12, DAY(AD289)&lt;&gt;31) ), DATE(YEAR(AD289), 12, 31),
AND(MONTH(AD289)=12, DAY(AD289)=31, AD289&gt;=last_rou_date), "",
AND(MONTH(AD289)=12, DAY(AD289)&lt;&gt;31),  EOMONTH(AD289,0),
AND(MONTH(AD289)=12, DAY(AD289)=31, $AH$14="Not end"),  EDATE(AD288,1),
AND($AH$14="Not end"), EDATE(AD289, 1),
AND($AH$14="End"), EOMONTH(AD289, 1)
)</f>
        <v/>
      </c>
      <c r="AE290" s="68" t="str" cm="1">
        <f t="array" ref="AE290">_xlfn.IFS(W290="", "",
AND(W290&gt;0, W290&lt;=$B$4, $C$2="İllik artım, faiz olaraq", $D$2&gt;0, $B$3="İllik"), $B$5*((1+$D$2)^(W290-1)),
AND(W290&gt;0, W290&lt;=$B$4, $C$2="İllik artım, faiz olaraq", $D$2&gt;0, $B$3="Aylıq"), $B$5*((1+$D$2)^ROUNDDOWN((W290-1)/12,0)),
AND(W290=1, $C$2="Aşağıdakı kimi dəyişir", ), $B$5,
AND(W290&gt;1, W290&lt;=$B$4, $C$2="Aşağıdakı kimi dəyişir"), IFERROR(VLOOKUP(W290, $C$4:$D$7, 2, FALSE), AE289),
AND(W290&gt;0, W290&lt;=$B$4), $B$5,
TRUE,0 )</f>
        <v/>
      </c>
      <c r="AF290" s="76" t="str">
        <f t="shared" ca="1" si="13"/>
        <v/>
      </c>
    </row>
    <row r="291" spans="1:32" x14ac:dyDescent="0.4">
      <c r="A291" s="13" t="str" cm="1">
        <f t="array" aca="1" ref="A291" ca="1">_xlfn.IFS(
AND(SUMIFS(lease_table_interest_accruals, lease_table_dates, A290)&gt;0, COUNTIFS($E$14:E290, "Interest accrual", $A$14:A290, A290)=0),  A290,
AND(SUMIFS(lease_table_payments, lease_table_dates, A290)&gt;0, COUNTIFS($E$14:E290, "Payment", $A$14:A290, A290)=0),  A290,
AND(SUMIFS(rou_table_deprs, rou_table_dates, A290)&gt;0, COUNTIFS($E$14:E290, "Depreciation", $A$14:A290, A290)=0),  A290,
TRUE,  IFERROR(INDEX(rou_table_dates,  MATCH(A290, rou_table_dates)+1, ), "")
)</f>
        <v/>
      </c>
      <c r="B291" s="1" t="str" cm="1">
        <f t="array" aca="1" ref="B291" ca="1">_xlfn.IFS(
AND(E291="Payment", A291=$B$2), $AM$14,
E291="Payment", $AM$15,
E291="Interest accrual", $AM$18,
E291="Depreciation", $AM$17,
TRUE, "")</f>
        <v/>
      </c>
      <c r="C291" s="1" t="str" cm="1">
        <f t="array" aca="1" ref="C291" ca="1">_xlfn.IFS(
E291="Payment", $AM$19,
E291="Interest accrual", $AM$15,
E291="Depreciation", $AM$16,
TRUE, "")</f>
        <v/>
      </c>
      <c r="D291" s="14" t="str" cm="1">
        <f t="array" aca="1" ref="D291" ca="1">_xlfn.IFS(
E291="Payment", _xlfn.XLOOKUP(A291, lease_table_dates, lease_table_payments, 0, 0),
E291="Interest accrual", _xlfn.XLOOKUP(A291, lease_table_dates, lease_table_interest_accruals, 0, 0),
E291="Depreciation", _xlfn.XLOOKUP(A291, rou_table_dates, rou_table_deprs, 0, 0),
TRUE, ""
)</f>
        <v/>
      </c>
      <c r="E291" s="7" t="str" cm="1">
        <f t="array" aca="1" ref="E291" ca="1">_xlfn.IFS(
AND(SUMIFS(lease_table_interest_accruals, lease_table_dates, A291)&gt;0, COUNTIFS($E$14:E290, "Interest accrual", $A$14:A290, A291)=0), "Interest accrual",
AND(SUMIFS(lease_table_payments, lease_table_dates, A291)&gt;0, COUNTIFS($E$14:E290, "Payment", $A$14:A290, A291)=0), "Payment",
AND(SUMIFS(rou_table_deprs, rou_table_dates, A291)&gt;0, COUNTIFS($E$14:E290, "Depreciation", $A$14:A290, A291)=0), "Depreciation",
TRUE,  ""
)</f>
        <v/>
      </c>
      <c r="G291" s="13" t="str" cm="1">
        <f t="array" aca="1" ref="G291" ca="1">_xlfn.IFS(
AND($B$11="Hə", $B$3="İllik"), Z291,
AND($B$11="Hə", $B$3="Aylıq"), AA291,
$B$11="Yox", X291)</f>
        <v/>
      </c>
      <c r="H291" s="14" t="str" cm="1">
        <f t="array" aca="1" ref="H291" ca="1">_xlfn.IFS( G291="", "",
TRUE, ROUND( H290+I291-J291, 2) )</f>
        <v/>
      </c>
      <c r="I291" s="14" t="str" cm="1">
        <f t="array" aca="1" ref="I291" ca="1">_xlfn.IFS(G291="", "",
G291=last_payment_date, (J291-H290),
 TRUE,  -  (H290- H290* (1+$B$6)^ (_xlfn.DAYS(G291,G290)/365) )
)</f>
        <v/>
      </c>
      <c r="J291" s="14" t="str" cm="1">
        <f t="array" aca="1" ref="J291" ca="1">_xlfn.IFS(G291="", "",
TRUE, _xlfn.XLOOKUP(G291,  payment_dates, payments,0,0)
)</f>
        <v/>
      </c>
      <c r="L291" s="2" t="str" cm="1">
        <f t="array" aca="1" ref="L291" ca="1">_xlfn.IFS(
AND($B$11="Hə", $B$3="İllik"), AC291,
AND($B$11="Hə", $B$3="Aylıq"), AD291,
$B$11="Yox", AB291)</f>
        <v/>
      </c>
      <c r="M291" s="14" t="str" cm="1">
        <f t="array" aca="1" ref="M291" ca="1">_xlfn.IFS( L291="", "",
(M290-N291)&lt;=0.5, 0,
TRUE,  M290-N291)</f>
        <v/>
      </c>
      <c r="N291" s="15" t="str" cm="1">
        <f t="array" aca="1" ref="N291" ca="1">_xlfn.IFS(
L291="", "",
TRUE, MIN(M290, ROUND($M$14/ (last_rou_date - $B$2) * (L291-L290), 2) )
)</f>
        <v/>
      </c>
      <c r="P291" s="22" t="str">
        <f t="shared" ca="1" si="12"/>
        <v/>
      </c>
      <c r="Q291" s="14" t="str" cm="1">
        <f t="array" aca="1" ref="Q291" ca="1">_xlfn.IFS(P291="","",
$B$11="Hə", _xlfn.XLOOKUP(DATE(P291, 12, 31), rou_table_dates, rou_table_nbvs,0, 0),
TRUE,  MAX(0, ROUND($M$14 - $M$14/ (last_rou_date - $B$2) * (DATE(P291,12,31) - $B$2), 2) )
)</f>
        <v/>
      </c>
      <c r="R291" s="57" t="str" cm="1">
        <f t="array" aca="1" ref="R291" ca="1">_xlfn.IFS(P291="","",
$B$11="Hə", _xlfn.XLOOKUP(DATE(P291, 12, 31), lease_table_dates, lease_table_balances,0, 0),
TRUE, IFERROR( XNPV($B$6, IF(payment_dates &gt;DATE(P291, 12, 31), payments,  0),  IF(payment_dates &gt;DATE(P291, 12, 31), payment_dates,  DATE(P291, 12, 31))    ),0)
)</f>
        <v/>
      </c>
      <c r="S291" s="14" t="str" cm="1">
        <f t="array" aca="1" ref="S291" ca="1">_xlfn.IFS(P291="","",
TRUE,  MIN( MIN(Q290, $M$14), ROUND($M$14/ (last_rou_date - $B$2) * (DATE(P291,12,31) - MAX($B$2, DATE(P291-1, 12, 31))), 2) )
)</f>
        <v/>
      </c>
      <c r="T291" s="15" t="str" cm="1">
        <f t="array" aca="1" ref="T291" ca="1">_xlfn.IFS(P291="", "",
ISTEXT(R290), R291- (H291 - SUMIFS( lease_table_payments, lease_table_years, P291) -$AG$14 ),
AND(ISNUMBER(R290), R291&lt;&gt;""),   R291- (R290 - SUMIFS( lease_table_payments, lease_table_years, P291) )
)</f>
        <v/>
      </c>
      <c r="U291" s="14"/>
      <c r="V291" s="73">
        <f t="shared" si="14"/>
        <v>278</v>
      </c>
      <c r="W291" s="74" t="str" cm="1">
        <f t="array" ref="W291">_xlfn.IFS(
OR(W290=$B$4, W290=""),"",
TRUE,W290+1
)</f>
        <v/>
      </c>
      <c r="X291" s="75" t="str" cm="1">
        <f t="array" ref="X291">_xlfn.IFS(X290="","",
W291="", "",
AND($B$3="İllik"),DATE(YEAR(X290)+1,MONTH(X290),DAY(X290) ),
AND($B$3="Aylıq", $AH$14="Not end"), EDATE(X290,1),
AND($B$3="Aylıq", $AH$14="End"), EOMONTH(X290,1)
)</f>
        <v/>
      </c>
      <c r="Y291" s="75" t="str" cm="1">
        <f t="array" aca="1" ref="Y291" ca="1">_xlfn.IFS(
AND($B$7="Dövrün əvvəlində", Y290&lt;=last_rou_date), DATE(YEAR(Y290)+1, 12, 31),
AND($B$7="Dövrün sonunda", Y290&lt;=last_payment_date), DATE(YEAR(Y290)+1, 12, 31),
TRUE, ""
)</f>
        <v/>
      </c>
      <c r="Z291" s="75" t="str" cm="1">
        <f t="array" aca="1" ref="Z291" ca="1">_xlfn.IFS(
AND($AN$14="Not year_end", Z290&gt;last_payment_date), "",
AND($AN$14="Year_end", Z290&gt;=last_payment_date), "",
AND($AN$14="Year_end"), DATE(YEAR(Z290+1), 12, 31),
AND($AN$14="Not year_end", MONTH(Z290)=12, DAY(Z290)=31), DATE(YEAR(Z289)+1, MONTH(Z289), DAY(Z289)),
AND($AN$14="Not year_end", OR(MONTH(Z290)&lt;&gt;12, DAY(Z290)&lt;&gt;31) ), DATE(YEAR(Z290), 12, 31)
)</f>
        <v/>
      </c>
      <c r="AA291" s="75" t="str" cm="1">
        <f t="array" aca="1" ref="AA291" ca="1">_xlfn.IFS(AA290="", "",
AND(AA290=last_payment_date, OR(MONTH(AA290)&lt;&gt;12, DAY(AA290)&lt;&gt;31) ), DATE(YEAR(AA290), 12, 31),
AND(MONTH(AA290)=12, DAY(AA290)=31, AA290&gt;=last_payment_date), "",
AND(MONTH(AA290)=12, DAY(AA290)&lt;&gt;31),  EOMONTH(AA290,0),
AND(MONTH(AA290)=12, DAY(AA290)=31, $AH$14="Not end"),  EDATE(AA289,1),
AND($AH$14="Not end"), EDATE(AA290, 1),
AND($AH$14="End"), EOMONTH(AA290, 1)
)</f>
        <v/>
      </c>
      <c r="AB291" s="75" t="str" cm="1">
        <f t="array" aca="1" ref="AB291" ca="1">_xlfn.IFS(AB290="","",
AND(AB290=last_rou_date), "",
AND($B$3="İllik"),DATE(YEAR(AB290)+1,MONTH(AB290),DAY(AB290) ),
AND($B$3="Aylıq", $AH$14="Not end"), EDATE(AB290,1),
AND($B$3="Aylıq", $AH$14="End"), EOMONTH(AB290,1)
)</f>
        <v/>
      </c>
      <c r="AC291" s="75" t="str" cm="1">
        <f t="array" aca="1" ref="AC291" ca="1">_xlfn.IFS(
AND($AN$14="Not year_end", AC290&gt;last_rou_date), "",
AND($AN$14="Year_end", AC290&gt;=last_rou_date), "",
AND($AN$14="Year_end"), DATE(YEAR(AC290+1), 12, 31),
AND($AN$14="Not year_end", MONTH(AC290)=12, DAY(AC290)=31), DATE(YEAR(AC289)+1, MONTH(AC289), DAY(AC289)),
AND($AN$14="Not year_end", OR(MONTH(AC290)&lt;&gt;12, DAY(AC290)&lt;&gt;31) ), DATE(YEAR(AC290), 12, 31)
)</f>
        <v/>
      </c>
      <c r="AD291" s="75" t="str" cm="1">
        <f t="array" aca="1" ref="AD291" ca="1">_xlfn.IFS(AD290="", "",
AND(AD290=last_rou_date, OR(MONTH(AD290)&lt;&gt;12, DAY(AD290)&lt;&gt;31) ), DATE(YEAR(AD290), 12, 31),
AND(MONTH(AD290)=12, DAY(AD290)=31, AD290&gt;=last_rou_date), "",
AND(MONTH(AD290)=12, DAY(AD290)&lt;&gt;31),  EOMONTH(AD290,0),
AND(MONTH(AD290)=12, DAY(AD290)=31, $AH$14="Not end"),  EDATE(AD289,1),
AND($AH$14="Not end"), EDATE(AD290, 1),
AND($AH$14="End"), EOMONTH(AD290, 1)
)</f>
        <v/>
      </c>
      <c r="AE291" s="68" t="str" cm="1">
        <f t="array" ref="AE291">_xlfn.IFS(W291="", "",
AND(W291&gt;0, W291&lt;=$B$4, $C$2="İllik artım, faiz olaraq", $D$2&gt;0, $B$3="İllik"), $B$5*((1+$D$2)^(W291-1)),
AND(W291&gt;0, W291&lt;=$B$4, $C$2="İllik artım, faiz olaraq", $D$2&gt;0, $B$3="Aylıq"), $B$5*((1+$D$2)^ROUNDDOWN((W291-1)/12,0)),
AND(W291=1, $C$2="Aşağıdakı kimi dəyişir", ), $B$5,
AND(W291&gt;1, W291&lt;=$B$4, $C$2="Aşağıdakı kimi dəyişir"), IFERROR(VLOOKUP(W291, $C$4:$D$7, 2, FALSE), AE290),
AND(W291&gt;0, W291&lt;=$B$4), $B$5,
TRUE,0 )</f>
        <v/>
      </c>
      <c r="AF291" s="76" t="str">
        <f t="shared" ca="1" si="13"/>
        <v/>
      </c>
    </row>
    <row r="292" spans="1:32" x14ac:dyDescent="0.4">
      <c r="A292" s="13" t="str" cm="1">
        <f t="array" aca="1" ref="A292" ca="1">_xlfn.IFS(
AND(SUMIFS(lease_table_interest_accruals, lease_table_dates, A291)&gt;0, COUNTIFS($E$14:E291, "Interest accrual", $A$14:A291, A291)=0),  A291,
AND(SUMIFS(lease_table_payments, lease_table_dates, A291)&gt;0, COUNTIFS($E$14:E291, "Payment", $A$14:A291, A291)=0),  A291,
AND(SUMIFS(rou_table_deprs, rou_table_dates, A291)&gt;0, COUNTIFS($E$14:E291, "Depreciation", $A$14:A291, A291)=0),  A291,
TRUE,  IFERROR(INDEX(rou_table_dates,  MATCH(A291, rou_table_dates)+1, ), "")
)</f>
        <v/>
      </c>
      <c r="B292" s="1" t="str" cm="1">
        <f t="array" aca="1" ref="B292" ca="1">_xlfn.IFS(
AND(E292="Payment", A292=$B$2), $AM$14,
E292="Payment", $AM$15,
E292="Interest accrual", $AM$18,
E292="Depreciation", $AM$17,
TRUE, "")</f>
        <v/>
      </c>
      <c r="C292" s="1" t="str" cm="1">
        <f t="array" aca="1" ref="C292" ca="1">_xlfn.IFS(
E292="Payment", $AM$19,
E292="Interest accrual", $AM$15,
E292="Depreciation", $AM$16,
TRUE, "")</f>
        <v/>
      </c>
      <c r="D292" s="14" t="str" cm="1">
        <f t="array" aca="1" ref="D292" ca="1">_xlfn.IFS(
E292="Payment", _xlfn.XLOOKUP(A292, lease_table_dates, lease_table_payments, 0, 0),
E292="Interest accrual", _xlfn.XLOOKUP(A292, lease_table_dates, lease_table_interest_accruals, 0, 0),
E292="Depreciation", _xlfn.XLOOKUP(A292, rou_table_dates, rou_table_deprs, 0, 0),
TRUE, ""
)</f>
        <v/>
      </c>
      <c r="E292" s="7" t="str" cm="1">
        <f t="array" aca="1" ref="E292" ca="1">_xlfn.IFS(
AND(SUMIFS(lease_table_interest_accruals, lease_table_dates, A292)&gt;0, COUNTIFS($E$14:E291, "Interest accrual", $A$14:A291, A292)=0), "Interest accrual",
AND(SUMIFS(lease_table_payments, lease_table_dates, A292)&gt;0, COUNTIFS($E$14:E291, "Payment", $A$14:A291, A292)=0), "Payment",
AND(SUMIFS(rou_table_deprs, rou_table_dates, A292)&gt;0, COUNTIFS($E$14:E291, "Depreciation", $A$14:A291, A292)=0), "Depreciation",
TRUE,  ""
)</f>
        <v/>
      </c>
      <c r="G292" s="13" t="str" cm="1">
        <f t="array" aca="1" ref="G292" ca="1">_xlfn.IFS(
AND($B$11="Hə", $B$3="İllik"), Z292,
AND($B$11="Hə", $B$3="Aylıq"), AA292,
$B$11="Yox", X292)</f>
        <v/>
      </c>
      <c r="H292" s="14" t="str" cm="1">
        <f t="array" aca="1" ref="H292" ca="1">_xlfn.IFS( G292="", "",
TRUE, ROUND( H291+I292-J292, 2) )</f>
        <v/>
      </c>
      <c r="I292" s="14" t="str" cm="1">
        <f t="array" aca="1" ref="I292" ca="1">_xlfn.IFS(G292="", "",
G292=last_payment_date, (J292-H291),
 TRUE,  -  (H291- H291* (1+$B$6)^ (_xlfn.DAYS(G292,G291)/365) )
)</f>
        <v/>
      </c>
      <c r="J292" s="14" t="str" cm="1">
        <f t="array" aca="1" ref="J292" ca="1">_xlfn.IFS(G292="", "",
TRUE, _xlfn.XLOOKUP(G292,  payment_dates, payments,0,0)
)</f>
        <v/>
      </c>
      <c r="L292" s="2" t="str" cm="1">
        <f t="array" aca="1" ref="L292" ca="1">_xlfn.IFS(
AND($B$11="Hə", $B$3="İllik"), AC292,
AND($B$11="Hə", $B$3="Aylıq"), AD292,
$B$11="Yox", AB292)</f>
        <v/>
      </c>
      <c r="M292" s="14" t="str" cm="1">
        <f t="array" aca="1" ref="M292" ca="1">_xlfn.IFS( L292="", "",
(M291-N292)&lt;=0.5, 0,
TRUE,  M291-N292)</f>
        <v/>
      </c>
      <c r="N292" s="15" t="str" cm="1">
        <f t="array" aca="1" ref="N292" ca="1">_xlfn.IFS(
L292="", "",
TRUE, MIN(M291, ROUND($M$14/ (last_rou_date - $B$2) * (L292-L291), 2) )
)</f>
        <v/>
      </c>
      <c r="P292" s="22" t="str">
        <f t="shared" ca="1" si="12"/>
        <v/>
      </c>
      <c r="Q292" s="14" t="str" cm="1">
        <f t="array" aca="1" ref="Q292" ca="1">_xlfn.IFS(P292="","",
$B$11="Hə", _xlfn.XLOOKUP(DATE(P292, 12, 31), rou_table_dates, rou_table_nbvs,0, 0),
TRUE,  MAX(0, ROUND($M$14 - $M$14/ (last_rou_date - $B$2) * (DATE(P292,12,31) - $B$2), 2) )
)</f>
        <v/>
      </c>
      <c r="R292" s="57" t="str" cm="1">
        <f t="array" aca="1" ref="R292" ca="1">_xlfn.IFS(P292="","",
$B$11="Hə", _xlfn.XLOOKUP(DATE(P292, 12, 31), lease_table_dates, lease_table_balances,0, 0),
TRUE, IFERROR( XNPV($B$6, IF(payment_dates &gt;DATE(P292, 12, 31), payments,  0),  IF(payment_dates &gt;DATE(P292, 12, 31), payment_dates,  DATE(P292, 12, 31))    ),0)
)</f>
        <v/>
      </c>
      <c r="S292" s="14" t="str" cm="1">
        <f t="array" aca="1" ref="S292" ca="1">_xlfn.IFS(P292="","",
TRUE,  MIN( MIN(Q291, $M$14), ROUND($M$14/ (last_rou_date - $B$2) * (DATE(P292,12,31) - MAX($B$2, DATE(P292-1, 12, 31))), 2) )
)</f>
        <v/>
      </c>
      <c r="T292" s="15" t="str" cm="1">
        <f t="array" aca="1" ref="T292" ca="1">_xlfn.IFS(P292="", "",
ISTEXT(R291), R292- (H292 - SUMIFS( lease_table_payments, lease_table_years, P292) -$AG$14 ),
AND(ISNUMBER(R291), R292&lt;&gt;""),   R292- (R291 - SUMIFS( lease_table_payments, lease_table_years, P292) )
)</f>
        <v/>
      </c>
      <c r="U292" s="14"/>
      <c r="V292" s="73">
        <f t="shared" si="14"/>
        <v>279</v>
      </c>
      <c r="W292" s="74" t="str" cm="1">
        <f t="array" ref="W292">_xlfn.IFS(
OR(W291=$B$4, W291=""),"",
TRUE,W291+1
)</f>
        <v/>
      </c>
      <c r="X292" s="75" t="str" cm="1">
        <f t="array" ref="X292">_xlfn.IFS(X291="","",
W292="", "",
AND($B$3="İllik"),DATE(YEAR(X291)+1,MONTH(X291),DAY(X291) ),
AND($B$3="Aylıq", $AH$14="Not end"), EDATE(X291,1),
AND($B$3="Aylıq", $AH$14="End"), EOMONTH(X291,1)
)</f>
        <v/>
      </c>
      <c r="Y292" s="75" t="str" cm="1">
        <f t="array" aca="1" ref="Y292" ca="1">_xlfn.IFS(
AND($B$7="Dövrün əvvəlində", Y291&lt;=last_rou_date), DATE(YEAR(Y291)+1, 12, 31),
AND($B$7="Dövrün sonunda", Y291&lt;=last_payment_date), DATE(YEAR(Y291)+1, 12, 31),
TRUE, ""
)</f>
        <v/>
      </c>
      <c r="Z292" s="75" t="str" cm="1">
        <f t="array" aca="1" ref="Z292" ca="1">_xlfn.IFS(
AND($AN$14="Not year_end", Z291&gt;last_payment_date), "",
AND($AN$14="Year_end", Z291&gt;=last_payment_date), "",
AND($AN$14="Year_end"), DATE(YEAR(Z291+1), 12, 31),
AND($AN$14="Not year_end", MONTH(Z291)=12, DAY(Z291)=31), DATE(YEAR(Z290)+1, MONTH(Z290), DAY(Z290)),
AND($AN$14="Not year_end", OR(MONTH(Z291)&lt;&gt;12, DAY(Z291)&lt;&gt;31) ), DATE(YEAR(Z291), 12, 31)
)</f>
        <v/>
      </c>
      <c r="AA292" s="75" t="str" cm="1">
        <f t="array" aca="1" ref="AA292" ca="1">_xlfn.IFS(AA291="", "",
AND(AA291=last_payment_date, OR(MONTH(AA291)&lt;&gt;12, DAY(AA291)&lt;&gt;31) ), DATE(YEAR(AA291), 12, 31),
AND(MONTH(AA291)=12, DAY(AA291)=31, AA291&gt;=last_payment_date), "",
AND(MONTH(AA291)=12, DAY(AA291)&lt;&gt;31),  EOMONTH(AA291,0),
AND(MONTH(AA291)=12, DAY(AA291)=31, $AH$14="Not end"),  EDATE(AA290,1),
AND($AH$14="Not end"), EDATE(AA291, 1),
AND($AH$14="End"), EOMONTH(AA291, 1)
)</f>
        <v/>
      </c>
      <c r="AB292" s="75" t="str" cm="1">
        <f t="array" aca="1" ref="AB292" ca="1">_xlfn.IFS(AB291="","",
AND(AB291=last_rou_date), "",
AND($B$3="İllik"),DATE(YEAR(AB291)+1,MONTH(AB291),DAY(AB291) ),
AND($B$3="Aylıq", $AH$14="Not end"), EDATE(AB291,1),
AND($B$3="Aylıq", $AH$14="End"), EOMONTH(AB291,1)
)</f>
        <v/>
      </c>
      <c r="AC292" s="75" t="str" cm="1">
        <f t="array" aca="1" ref="AC292" ca="1">_xlfn.IFS(
AND($AN$14="Not year_end", AC291&gt;last_rou_date), "",
AND($AN$14="Year_end", AC291&gt;=last_rou_date), "",
AND($AN$14="Year_end"), DATE(YEAR(AC291+1), 12, 31),
AND($AN$14="Not year_end", MONTH(AC291)=12, DAY(AC291)=31), DATE(YEAR(AC290)+1, MONTH(AC290), DAY(AC290)),
AND($AN$14="Not year_end", OR(MONTH(AC291)&lt;&gt;12, DAY(AC291)&lt;&gt;31) ), DATE(YEAR(AC291), 12, 31)
)</f>
        <v/>
      </c>
      <c r="AD292" s="75" t="str" cm="1">
        <f t="array" aca="1" ref="AD292" ca="1">_xlfn.IFS(AD291="", "",
AND(AD291=last_rou_date, OR(MONTH(AD291)&lt;&gt;12, DAY(AD291)&lt;&gt;31) ), DATE(YEAR(AD291), 12, 31),
AND(MONTH(AD291)=12, DAY(AD291)=31, AD291&gt;=last_rou_date), "",
AND(MONTH(AD291)=12, DAY(AD291)&lt;&gt;31),  EOMONTH(AD291,0),
AND(MONTH(AD291)=12, DAY(AD291)=31, $AH$14="Not end"),  EDATE(AD290,1),
AND($AH$14="Not end"), EDATE(AD291, 1),
AND($AH$14="End"), EOMONTH(AD291, 1)
)</f>
        <v/>
      </c>
      <c r="AE292" s="68" t="str" cm="1">
        <f t="array" ref="AE292">_xlfn.IFS(W292="", "",
AND(W292&gt;0, W292&lt;=$B$4, $C$2="İllik artım, faiz olaraq", $D$2&gt;0, $B$3="İllik"), $B$5*((1+$D$2)^(W292-1)),
AND(W292&gt;0, W292&lt;=$B$4, $C$2="İllik artım, faiz olaraq", $D$2&gt;0, $B$3="Aylıq"), $B$5*((1+$D$2)^ROUNDDOWN((W292-1)/12,0)),
AND(W292=1, $C$2="Aşağıdakı kimi dəyişir", ), $B$5,
AND(W292&gt;1, W292&lt;=$B$4, $C$2="Aşağıdakı kimi dəyişir"), IFERROR(VLOOKUP(W292, $C$4:$D$7, 2, FALSE), AE291),
AND(W292&gt;0, W292&lt;=$B$4), $B$5,
TRUE,0 )</f>
        <v/>
      </c>
      <c r="AF292" s="76" t="str">
        <f t="shared" ca="1" si="13"/>
        <v/>
      </c>
    </row>
    <row r="293" spans="1:32" x14ac:dyDescent="0.4">
      <c r="A293" s="13" t="str" cm="1">
        <f t="array" aca="1" ref="A293" ca="1">_xlfn.IFS(
AND(SUMIFS(lease_table_interest_accruals, lease_table_dates, A292)&gt;0, COUNTIFS($E$14:E292, "Interest accrual", $A$14:A292, A292)=0),  A292,
AND(SUMIFS(lease_table_payments, lease_table_dates, A292)&gt;0, COUNTIFS($E$14:E292, "Payment", $A$14:A292, A292)=0),  A292,
AND(SUMIFS(rou_table_deprs, rou_table_dates, A292)&gt;0, COUNTIFS($E$14:E292, "Depreciation", $A$14:A292, A292)=0),  A292,
TRUE,  IFERROR(INDEX(rou_table_dates,  MATCH(A292, rou_table_dates)+1, ), "")
)</f>
        <v/>
      </c>
      <c r="B293" s="1" t="str" cm="1">
        <f t="array" aca="1" ref="B293" ca="1">_xlfn.IFS(
AND(E293="Payment", A293=$B$2), $AM$14,
E293="Payment", $AM$15,
E293="Interest accrual", $AM$18,
E293="Depreciation", $AM$17,
TRUE, "")</f>
        <v/>
      </c>
      <c r="C293" s="1" t="str" cm="1">
        <f t="array" aca="1" ref="C293" ca="1">_xlfn.IFS(
E293="Payment", $AM$19,
E293="Interest accrual", $AM$15,
E293="Depreciation", $AM$16,
TRUE, "")</f>
        <v/>
      </c>
      <c r="D293" s="14" t="str" cm="1">
        <f t="array" aca="1" ref="D293" ca="1">_xlfn.IFS(
E293="Payment", _xlfn.XLOOKUP(A293, lease_table_dates, lease_table_payments, 0, 0),
E293="Interest accrual", _xlfn.XLOOKUP(A293, lease_table_dates, lease_table_interest_accruals, 0, 0),
E293="Depreciation", _xlfn.XLOOKUP(A293, rou_table_dates, rou_table_deprs, 0, 0),
TRUE, ""
)</f>
        <v/>
      </c>
      <c r="E293" s="7" t="str" cm="1">
        <f t="array" aca="1" ref="E293" ca="1">_xlfn.IFS(
AND(SUMIFS(lease_table_interest_accruals, lease_table_dates, A293)&gt;0, COUNTIFS($E$14:E292, "Interest accrual", $A$14:A292, A293)=0), "Interest accrual",
AND(SUMIFS(lease_table_payments, lease_table_dates, A293)&gt;0, COUNTIFS($E$14:E292, "Payment", $A$14:A292, A293)=0), "Payment",
AND(SUMIFS(rou_table_deprs, rou_table_dates, A293)&gt;0, COUNTIFS($E$14:E292, "Depreciation", $A$14:A292, A293)=0), "Depreciation",
TRUE,  ""
)</f>
        <v/>
      </c>
      <c r="G293" s="13" t="str" cm="1">
        <f t="array" aca="1" ref="G293" ca="1">_xlfn.IFS(
AND($B$11="Hə", $B$3="İllik"), Z293,
AND($B$11="Hə", $B$3="Aylıq"), AA293,
$B$11="Yox", X293)</f>
        <v/>
      </c>
      <c r="H293" s="14" t="str" cm="1">
        <f t="array" aca="1" ref="H293" ca="1">_xlfn.IFS( G293="", "",
TRUE, ROUND( H292+I293-J293, 2) )</f>
        <v/>
      </c>
      <c r="I293" s="14" t="str" cm="1">
        <f t="array" aca="1" ref="I293" ca="1">_xlfn.IFS(G293="", "",
G293=last_payment_date, (J293-H292),
 TRUE,  -  (H292- H292* (1+$B$6)^ (_xlfn.DAYS(G293,G292)/365) )
)</f>
        <v/>
      </c>
      <c r="J293" s="14" t="str" cm="1">
        <f t="array" aca="1" ref="J293" ca="1">_xlfn.IFS(G293="", "",
TRUE, _xlfn.XLOOKUP(G293,  payment_dates, payments,0,0)
)</f>
        <v/>
      </c>
      <c r="L293" s="2" t="str" cm="1">
        <f t="array" aca="1" ref="L293" ca="1">_xlfn.IFS(
AND($B$11="Hə", $B$3="İllik"), AC293,
AND($B$11="Hə", $B$3="Aylıq"), AD293,
$B$11="Yox", AB293)</f>
        <v/>
      </c>
      <c r="M293" s="14" t="str" cm="1">
        <f t="array" aca="1" ref="M293" ca="1">_xlfn.IFS( L293="", "",
(M292-N293)&lt;=0.5, 0,
TRUE,  M292-N293)</f>
        <v/>
      </c>
      <c r="N293" s="15" t="str" cm="1">
        <f t="array" aca="1" ref="N293" ca="1">_xlfn.IFS(
L293="", "",
TRUE, MIN(M292, ROUND($M$14/ (last_rou_date - $B$2) * (L293-L292), 2) )
)</f>
        <v/>
      </c>
      <c r="P293" s="22" t="str">
        <f t="shared" ca="1" si="12"/>
        <v/>
      </c>
      <c r="Q293" s="14" t="str" cm="1">
        <f t="array" aca="1" ref="Q293" ca="1">_xlfn.IFS(P293="","",
$B$11="Hə", _xlfn.XLOOKUP(DATE(P293, 12, 31), rou_table_dates, rou_table_nbvs,0, 0),
TRUE,  MAX(0, ROUND($M$14 - $M$14/ (last_rou_date - $B$2) * (DATE(P293,12,31) - $B$2), 2) )
)</f>
        <v/>
      </c>
      <c r="R293" s="57" t="str" cm="1">
        <f t="array" aca="1" ref="R293" ca="1">_xlfn.IFS(P293="","",
$B$11="Hə", _xlfn.XLOOKUP(DATE(P293, 12, 31), lease_table_dates, lease_table_balances,0, 0),
TRUE, IFERROR( XNPV($B$6, IF(payment_dates &gt;DATE(P293, 12, 31), payments,  0),  IF(payment_dates &gt;DATE(P293, 12, 31), payment_dates,  DATE(P293, 12, 31))    ),0)
)</f>
        <v/>
      </c>
      <c r="S293" s="14" t="str" cm="1">
        <f t="array" aca="1" ref="S293" ca="1">_xlfn.IFS(P293="","",
TRUE,  MIN( MIN(Q292, $M$14), ROUND($M$14/ (last_rou_date - $B$2) * (DATE(P293,12,31) - MAX($B$2, DATE(P293-1, 12, 31))), 2) )
)</f>
        <v/>
      </c>
      <c r="T293" s="15" t="str" cm="1">
        <f t="array" aca="1" ref="T293" ca="1">_xlfn.IFS(P293="", "",
ISTEXT(R292), R293- (H293 - SUMIFS( lease_table_payments, lease_table_years, P293) -$AG$14 ),
AND(ISNUMBER(R292), R293&lt;&gt;""),   R293- (R292 - SUMIFS( lease_table_payments, lease_table_years, P293) )
)</f>
        <v/>
      </c>
      <c r="U293" s="14"/>
      <c r="V293" s="73">
        <f t="shared" si="14"/>
        <v>280</v>
      </c>
      <c r="W293" s="74" t="str" cm="1">
        <f t="array" ref="W293">_xlfn.IFS(
OR(W292=$B$4, W292=""),"",
TRUE,W292+1
)</f>
        <v/>
      </c>
      <c r="X293" s="75" t="str" cm="1">
        <f t="array" ref="X293">_xlfn.IFS(X292="","",
W293="", "",
AND($B$3="İllik"),DATE(YEAR(X292)+1,MONTH(X292),DAY(X292) ),
AND($B$3="Aylıq", $AH$14="Not end"), EDATE(X292,1),
AND($B$3="Aylıq", $AH$14="End"), EOMONTH(X292,1)
)</f>
        <v/>
      </c>
      <c r="Y293" s="75" t="str" cm="1">
        <f t="array" aca="1" ref="Y293" ca="1">_xlfn.IFS(
AND($B$7="Dövrün əvvəlində", Y292&lt;=last_rou_date), DATE(YEAR(Y292)+1, 12, 31),
AND($B$7="Dövrün sonunda", Y292&lt;=last_payment_date), DATE(YEAR(Y292)+1, 12, 31),
TRUE, ""
)</f>
        <v/>
      </c>
      <c r="Z293" s="75" t="str" cm="1">
        <f t="array" aca="1" ref="Z293" ca="1">_xlfn.IFS(
AND($AN$14="Not year_end", Z292&gt;last_payment_date), "",
AND($AN$14="Year_end", Z292&gt;=last_payment_date), "",
AND($AN$14="Year_end"), DATE(YEAR(Z292+1), 12, 31),
AND($AN$14="Not year_end", MONTH(Z292)=12, DAY(Z292)=31), DATE(YEAR(Z291)+1, MONTH(Z291), DAY(Z291)),
AND($AN$14="Not year_end", OR(MONTH(Z292)&lt;&gt;12, DAY(Z292)&lt;&gt;31) ), DATE(YEAR(Z292), 12, 31)
)</f>
        <v/>
      </c>
      <c r="AA293" s="75" t="str" cm="1">
        <f t="array" aca="1" ref="AA293" ca="1">_xlfn.IFS(AA292="", "",
AND(AA292=last_payment_date, OR(MONTH(AA292)&lt;&gt;12, DAY(AA292)&lt;&gt;31) ), DATE(YEAR(AA292), 12, 31),
AND(MONTH(AA292)=12, DAY(AA292)=31, AA292&gt;=last_payment_date), "",
AND(MONTH(AA292)=12, DAY(AA292)&lt;&gt;31),  EOMONTH(AA292,0),
AND(MONTH(AA292)=12, DAY(AA292)=31, $AH$14="Not end"),  EDATE(AA291,1),
AND($AH$14="Not end"), EDATE(AA292, 1),
AND($AH$14="End"), EOMONTH(AA292, 1)
)</f>
        <v/>
      </c>
      <c r="AB293" s="75" t="str" cm="1">
        <f t="array" aca="1" ref="AB293" ca="1">_xlfn.IFS(AB292="","",
AND(AB292=last_rou_date), "",
AND($B$3="İllik"),DATE(YEAR(AB292)+1,MONTH(AB292),DAY(AB292) ),
AND($B$3="Aylıq", $AH$14="Not end"), EDATE(AB292,1),
AND($B$3="Aylıq", $AH$14="End"), EOMONTH(AB292,1)
)</f>
        <v/>
      </c>
      <c r="AC293" s="75" t="str" cm="1">
        <f t="array" aca="1" ref="AC293" ca="1">_xlfn.IFS(
AND($AN$14="Not year_end", AC292&gt;last_rou_date), "",
AND($AN$14="Year_end", AC292&gt;=last_rou_date), "",
AND($AN$14="Year_end"), DATE(YEAR(AC292+1), 12, 31),
AND($AN$14="Not year_end", MONTH(AC292)=12, DAY(AC292)=31), DATE(YEAR(AC291)+1, MONTH(AC291), DAY(AC291)),
AND($AN$14="Not year_end", OR(MONTH(AC292)&lt;&gt;12, DAY(AC292)&lt;&gt;31) ), DATE(YEAR(AC292), 12, 31)
)</f>
        <v/>
      </c>
      <c r="AD293" s="75" t="str" cm="1">
        <f t="array" aca="1" ref="AD293" ca="1">_xlfn.IFS(AD292="", "",
AND(AD292=last_rou_date, OR(MONTH(AD292)&lt;&gt;12, DAY(AD292)&lt;&gt;31) ), DATE(YEAR(AD292), 12, 31),
AND(MONTH(AD292)=12, DAY(AD292)=31, AD292&gt;=last_rou_date), "",
AND(MONTH(AD292)=12, DAY(AD292)&lt;&gt;31),  EOMONTH(AD292,0),
AND(MONTH(AD292)=12, DAY(AD292)=31, $AH$14="Not end"),  EDATE(AD291,1),
AND($AH$14="Not end"), EDATE(AD292, 1),
AND($AH$14="End"), EOMONTH(AD292, 1)
)</f>
        <v/>
      </c>
      <c r="AE293" s="68" t="str" cm="1">
        <f t="array" ref="AE293">_xlfn.IFS(W293="", "",
AND(W293&gt;0, W293&lt;=$B$4, $C$2="İllik artım, faiz olaraq", $D$2&gt;0, $B$3="İllik"), $B$5*((1+$D$2)^(W293-1)),
AND(W293&gt;0, W293&lt;=$B$4, $C$2="İllik artım, faiz olaraq", $D$2&gt;0, $B$3="Aylıq"), $B$5*((1+$D$2)^ROUNDDOWN((W293-1)/12,0)),
AND(W293=1, $C$2="Aşağıdakı kimi dəyişir", ), $B$5,
AND(W293&gt;1, W293&lt;=$B$4, $C$2="Aşağıdakı kimi dəyişir"), IFERROR(VLOOKUP(W293, $C$4:$D$7, 2, FALSE), AE292),
AND(W293&gt;0, W293&lt;=$B$4), $B$5,
TRUE,0 )</f>
        <v/>
      </c>
      <c r="AF293" s="76" t="str">
        <f t="shared" ca="1" si="13"/>
        <v/>
      </c>
    </row>
    <row r="294" spans="1:32" x14ac:dyDescent="0.4">
      <c r="A294" s="13" t="str" cm="1">
        <f t="array" aca="1" ref="A294" ca="1">_xlfn.IFS(
AND(SUMIFS(lease_table_interest_accruals, lease_table_dates, A293)&gt;0, COUNTIFS($E$14:E293, "Interest accrual", $A$14:A293, A293)=0),  A293,
AND(SUMIFS(lease_table_payments, lease_table_dates, A293)&gt;0, COUNTIFS($E$14:E293, "Payment", $A$14:A293, A293)=0),  A293,
AND(SUMIFS(rou_table_deprs, rou_table_dates, A293)&gt;0, COUNTIFS($E$14:E293, "Depreciation", $A$14:A293, A293)=0),  A293,
TRUE,  IFERROR(INDEX(rou_table_dates,  MATCH(A293, rou_table_dates)+1, ), "")
)</f>
        <v/>
      </c>
      <c r="B294" s="1" t="str" cm="1">
        <f t="array" aca="1" ref="B294" ca="1">_xlfn.IFS(
AND(E294="Payment", A294=$B$2), $AM$14,
E294="Payment", $AM$15,
E294="Interest accrual", $AM$18,
E294="Depreciation", $AM$17,
TRUE, "")</f>
        <v/>
      </c>
      <c r="C294" s="1" t="str" cm="1">
        <f t="array" aca="1" ref="C294" ca="1">_xlfn.IFS(
E294="Payment", $AM$19,
E294="Interest accrual", $AM$15,
E294="Depreciation", $AM$16,
TRUE, "")</f>
        <v/>
      </c>
      <c r="D294" s="14" t="str" cm="1">
        <f t="array" aca="1" ref="D294" ca="1">_xlfn.IFS(
E294="Payment", _xlfn.XLOOKUP(A294, lease_table_dates, lease_table_payments, 0, 0),
E294="Interest accrual", _xlfn.XLOOKUP(A294, lease_table_dates, lease_table_interest_accruals, 0, 0),
E294="Depreciation", _xlfn.XLOOKUP(A294, rou_table_dates, rou_table_deprs, 0, 0),
TRUE, ""
)</f>
        <v/>
      </c>
      <c r="E294" s="7" t="str" cm="1">
        <f t="array" aca="1" ref="E294" ca="1">_xlfn.IFS(
AND(SUMIFS(lease_table_interest_accruals, lease_table_dates, A294)&gt;0, COUNTIFS($E$14:E293, "Interest accrual", $A$14:A293, A294)=0), "Interest accrual",
AND(SUMIFS(lease_table_payments, lease_table_dates, A294)&gt;0, COUNTIFS($E$14:E293, "Payment", $A$14:A293, A294)=0), "Payment",
AND(SUMIFS(rou_table_deprs, rou_table_dates, A294)&gt;0, COUNTIFS($E$14:E293, "Depreciation", $A$14:A293, A294)=0), "Depreciation",
TRUE,  ""
)</f>
        <v/>
      </c>
      <c r="G294" s="13" t="str" cm="1">
        <f t="array" aca="1" ref="G294" ca="1">_xlfn.IFS(
AND($B$11="Hə", $B$3="İllik"), Z294,
AND($B$11="Hə", $B$3="Aylıq"), AA294,
$B$11="Yox", X294)</f>
        <v/>
      </c>
      <c r="H294" s="14" t="str" cm="1">
        <f t="array" aca="1" ref="H294" ca="1">_xlfn.IFS( G294="", "",
TRUE, ROUND( H293+I294-J294, 2) )</f>
        <v/>
      </c>
      <c r="I294" s="14" t="str" cm="1">
        <f t="array" aca="1" ref="I294" ca="1">_xlfn.IFS(G294="", "",
G294=last_payment_date, (J294-H293),
 TRUE,  -  (H293- H293* (1+$B$6)^ (_xlfn.DAYS(G294,G293)/365) )
)</f>
        <v/>
      </c>
      <c r="J294" s="14" t="str" cm="1">
        <f t="array" aca="1" ref="J294" ca="1">_xlfn.IFS(G294="", "",
TRUE, _xlfn.XLOOKUP(G294,  payment_dates, payments,0,0)
)</f>
        <v/>
      </c>
      <c r="L294" s="2" t="str" cm="1">
        <f t="array" aca="1" ref="L294" ca="1">_xlfn.IFS(
AND($B$11="Hə", $B$3="İllik"), AC294,
AND($B$11="Hə", $B$3="Aylıq"), AD294,
$B$11="Yox", AB294)</f>
        <v/>
      </c>
      <c r="M294" s="14" t="str" cm="1">
        <f t="array" aca="1" ref="M294" ca="1">_xlfn.IFS( L294="", "",
(M293-N294)&lt;=0.5, 0,
TRUE,  M293-N294)</f>
        <v/>
      </c>
      <c r="N294" s="15" t="str" cm="1">
        <f t="array" aca="1" ref="N294" ca="1">_xlfn.IFS(
L294="", "",
TRUE, MIN(M293, ROUND($M$14/ (last_rou_date - $B$2) * (L294-L293), 2) )
)</f>
        <v/>
      </c>
      <c r="P294" s="22" t="str">
        <f t="shared" ca="1" si="12"/>
        <v/>
      </c>
      <c r="Q294" s="14" t="str" cm="1">
        <f t="array" aca="1" ref="Q294" ca="1">_xlfn.IFS(P294="","",
$B$11="Hə", _xlfn.XLOOKUP(DATE(P294, 12, 31), rou_table_dates, rou_table_nbvs,0, 0),
TRUE,  MAX(0, ROUND($M$14 - $M$14/ (last_rou_date - $B$2) * (DATE(P294,12,31) - $B$2), 2) )
)</f>
        <v/>
      </c>
      <c r="R294" s="57" t="str" cm="1">
        <f t="array" aca="1" ref="R294" ca="1">_xlfn.IFS(P294="","",
$B$11="Hə", _xlfn.XLOOKUP(DATE(P294, 12, 31), lease_table_dates, lease_table_balances,0, 0),
TRUE, IFERROR( XNPV($B$6, IF(payment_dates &gt;DATE(P294, 12, 31), payments,  0),  IF(payment_dates &gt;DATE(P294, 12, 31), payment_dates,  DATE(P294, 12, 31))    ),0)
)</f>
        <v/>
      </c>
      <c r="S294" s="14" t="str" cm="1">
        <f t="array" aca="1" ref="S294" ca="1">_xlfn.IFS(P294="","",
TRUE,  MIN( MIN(Q293, $M$14), ROUND($M$14/ (last_rou_date - $B$2) * (DATE(P294,12,31) - MAX($B$2, DATE(P294-1, 12, 31))), 2) )
)</f>
        <v/>
      </c>
      <c r="T294" s="15" t="str" cm="1">
        <f t="array" aca="1" ref="T294" ca="1">_xlfn.IFS(P294="", "",
ISTEXT(R293), R294- (H294 - SUMIFS( lease_table_payments, lease_table_years, P294) -$AG$14 ),
AND(ISNUMBER(R293), R294&lt;&gt;""),   R294- (R293 - SUMIFS( lease_table_payments, lease_table_years, P294) )
)</f>
        <v/>
      </c>
      <c r="U294" s="14"/>
      <c r="V294" s="73">
        <f t="shared" si="14"/>
        <v>281</v>
      </c>
      <c r="W294" s="74" t="str" cm="1">
        <f t="array" ref="W294">_xlfn.IFS(
OR(W293=$B$4, W293=""),"",
TRUE,W293+1
)</f>
        <v/>
      </c>
      <c r="X294" s="75" t="str" cm="1">
        <f t="array" ref="X294">_xlfn.IFS(X293="","",
W294="", "",
AND($B$3="İllik"),DATE(YEAR(X293)+1,MONTH(X293),DAY(X293) ),
AND($B$3="Aylıq", $AH$14="Not end"), EDATE(X293,1),
AND($B$3="Aylıq", $AH$14="End"), EOMONTH(X293,1)
)</f>
        <v/>
      </c>
      <c r="Y294" s="75" t="str" cm="1">
        <f t="array" aca="1" ref="Y294" ca="1">_xlfn.IFS(
AND($B$7="Dövrün əvvəlində", Y293&lt;=last_rou_date), DATE(YEAR(Y293)+1, 12, 31),
AND($B$7="Dövrün sonunda", Y293&lt;=last_payment_date), DATE(YEAR(Y293)+1, 12, 31),
TRUE, ""
)</f>
        <v/>
      </c>
      <c r="Z294" s="75" t="str" cm="1">
        <f t="array" aca="1" ref="Z294" ca="1">_xlfn.IFS(
AND($AN$14="Not year_end", Z293&gt;last_payment_date), "",
AND($AN$14="Year_end", Z293&gt;=last_payment_date), "",
AND($AN$14="Year_end"), DATE(YEAR(Z293+1), 12, 31),
AND($AN$14="Not year_end", MONTH(Z293)=12, DAY(Z293)=31), DATE(YEAR(Z292)+1, MONTH(Z292), DAY(Z292)),
AND($AN$14="Not year_end", OR(MONTH(Z293)&lt;&gt;12, DAY(Z293)&lt;&gt;31) ), DATE(YEAR(Z293), 12, 31)
)</f>
        <v/>
      </c>
      <c r="AA294" s="75" t="str" cm="1">
        <f t="array" aca="1" ref="AA294" ca="1">_xlfn.IFS(AA293="", "",
AND(AA293=last_payment_date, OR(MONTH(AA293)&lt;&gt;12, DAY(AA293)&lt;&gt;31) ), DATE(YEAR(AA293), 12, 31),
AND(MONTH(AA293)=12, DAY(AA293)=31, AA293&gt;=last_payment_date), "",
AND(MONTH(AA293)=12, DAY(AA293)&lt;&gt;31),  EOMONTH(AA293,0),
AND(MONTH(AA293)=12, DAY(AA293)=31, $AH$14="Not end"),  EDATE(AA292,1),
AND($AH$14="Not end"), EDATE(AA293, 1),
AND($AH$14="End"), EOMONTH(AA293, 1)
)</f>
        <v/>
      </c>
      <c r="AB294" s="75" t="str" cm="1">
        <f t="array" aca="1" ref="AB294" ca="1">_xlfn.IFS(AB293="","",
AND(AB293=last_rou_date), "",
AND($B$3="İllik"),DATE(YEAR(AB293)+1,MONTH(AB293),DAY(AB293) ),
AND($B$3="Aylıq", $AH$14="Not end"), EDATE(AB293,1),
AND($B$3="Aylıq", $AH$14="End"), EOMONTH(AB293,1)
)</f>
        <v/>
      </c>
      <c r="AC294" s="75" t="str" cm="1">
        <f t="array" aca="1" ref="AC294" ca="1">_xlfn.IFS(
AND($AN$14="Not year_end", AC293&gt;last_rou_date), "",
AND($AN$14="Year_end", AC293&gt;=last_rou_date), "",
AND($AN$14="Year_end"), DATE(YEAR(AC293+1), 12, 31),
AND($AN$14="Not year_end", MONTH(AC293)=12, DAY(AC293)=31), DATE(YEAR(AC292)+1, MONTH(AC292), DAY(AC292)),
AND($AN$14="Not year_end", OR(MONTH(AC293)&lt;&gt;12, DAY(AC293)&lt;&gt;31) ), DATE(YEAR(AC293), 12, 31)
)</f>
        <v/>
      </c>
      <c r="AD294" s="75" t="str" cm="1">
        <f t="array" aca="1" ref="AD294" ca="1">_xlfn.IFS(AD293="", "",
AND(AD293=last_rou_date, OR(MONTH(AD293)&lt;&gt;12, DAY(AD293)&lt;&gt;31) ), DATE(YEAR(AD293), 12, 31),
AND(MONTH(AD293)=12, DAY(AD293)=31, AD293&gt;=last_rou_date), "",
AND(MONTH(AD293)=12, DAY(AD293)&lt;&gt;31),  EOMONTH(AD293,0),
AND(MONTH(AD293)=12, DAY(AD293)=31, $AH$14="Not end"),  EDATE(AD292,1),
AND($AH$14="Not end"), EDATE(AD293, 1),
AND($AH$14="End"), EOMONTH(AD293, 1)
)</f>
        <v/>
      </c>
      <c r="AE294" s="68" t="str" cm="1">
        <f t="array" ref="AE294">_xlfn.IFS(W294="", "",
AND(W294&gt;0, W294&lt;=$B$4, $C$2="İllik artım, faiz olaraq", $D$2&gt;0, $B$3="İllik"), $B$5*((1+$D$2)^(W294-1)),
AND(W294&gt;0, W294&lt;=$B$4, $C$2="İllik artım, faiz olaraq", $D$2&gt;0, $B$3="Aylıq"), $B$5*((1+$D$2)^ROUNDDOWN((W294-1)/12,0)),
AND(W294=1, $C$2="Aşağıdakı kimi dəyişir", ), $B$5,
AND(W294&gt;1, W294&lt;=$B$4, $C$2="Aşağıdakı kimi dəyişir"), IFERROR(VLOOKUP(W294, $C$4:$D$7, 2, FALSE), AE293),
AND(W294&gt;0, W294&lt;=$B$4), $B$5,
TRUE,0 )</f>
        <v/>
      </c>
      <c r="AF294" s="76" t="str">
        <f t="shared" ca="1" si="13"/>
        <v/>
      </c>
    </row>
    <row r="295" spans="1:32" x14ac:dyDescent="0.4">
      <c r="A295" s="13" t="str" cm="1">
        <f t="array" aca="1" ref="A295" ca="1">_xlfn.IFS(
AND(SUMIFS(lease_table_interest_accruals, lease_table_dates, A294)&gt;0, COUNTIFS($E$14:E294, "Interest accrual", $A$14:A294, A294)=0),  A294,
AND(SUMIFS(lease_table_payments, lease_table_dates, A294)&gt;0, COUNTIFS($E$14:E294, "Payment", $A$14:A294, A294)=0),  A294,
AND(SUMIFS(rou_table_deprs, rou_table_dates, A294)&gt;0, COUNTIFS($E$14:E294, "Depreciation", $A$14:A294, A294)=0),  A294,
TRUE,  IFERROR(INDEX(rou_table_dates,  MATCH(A294, rou_table_dates)+1, ), "")
)</f>
        <v/>
      </c>
      <c r="B295" s="1" t="str" cm="1">
        <f t="array" aca="1" ref="B295" ca="1">_xlfn.IFS(
AND(E295="Payment", A295=$B$2), $AM$14,
E295="Payment", $AM$15,
E295="Interest accrual", $AM$18,
E295="Depreciation", $AM$17,
TRUE, "")</f>
        <v/>
      </c>
      <c r="C295" s="1" t="str" cm="1">
        <f t="array" aca="1" ref="C295" ca="1">_xlfn.IFS(
E295="Payment", $AM$19,
E295="Interest accrual", $AM$15,
E295="Depreciation", $AM$16,
TRUE, "")</f>
        <v/>
      </c>
      <c r="D295" s="14" t="str" cm="1">
        <f t="array" aca="1" ref="D295" ca="1">_xlfn.IFS(
E295="Payment", _xlfn.XLOOKUP(A295, lease_table_dates, lease_table_payments, 0, 0),
E295="Interest accrual", _xlfn.XLOOKUP(A295, lease_table_dates, lease_table_interest_accruals, 0, 0),
E295="Depreciation", _xlfn.XLOOKUP(A295, rou_table_dates, rou_table_deprs, 0, 0),
TRUE, ""
)</f>
        <v/>
      </c>
      <c r="E295" s="7" t="str" cm="1">
        <f t="array" aca="1" ref="E295" ca="1">_xlfn.IFS(
AND(SUMIFS(lease_table_interest_accruals, lease_table_dates, A295)&gt;0, COUNTIFS($E$14:E294, "Interest accrual", $A$14:A294, A295)=0), "Interest accrual",
AND(SUMIFS(lease_table_payments, lease_table_dates, A295)&gt;0, COUNTIFS($E$14:E294, "Payment", $A$14:A294, A295)=0), "Payment",
AND(SUMIFS(rou_table_deprs, rou_table_dates, A295)&gt;0, COUNTIFS($E$14:E294, "Depreciation", $A$14:A294, A295)=0), "Depreciation",
TRUE,  ""
)</f>
        <v/>
      </c>
      <c r="G295" s="13" t="str" cm="1">
        <f t="array" aca="1" ref="G295" ca="1">_xlfn.IFS(
AND($B$11="Hə", $B$3="İllik"), Z295,
AND($B$11="Hə", $B$3="Aylıq"), AA295,
$B$11="Yox", X295)</f>
        <v/>
      </c>
      <c r="H295" s="14" t="str" cm="1">
        <f t="array" aca="1" ref="H295" ca="1">_xlfn.IFS( G295="", "",
TRUE, ROUND( H294+I295-J295, 2) )</f>
        <v/>
      </c>
      <c r="I295" s="14" t="str" cm="1">
        <f t="array" aca="1" ref="I295" ca="1">_xlfn.IFS(G295="", "",
G295=last_payment_date, (J295-H294),
 TRUE,  -  (H294- H294* (1+$B$6)^ (_xlfn.DAYS(G295,G294)/365) )
)</f>
        <v/>
      </c>
      <c r="J295" s="14" t="str" cm="1">
        <f t="array" aca="1" ref="J295" ca="1">_xlfn.IFS(G295="", "",
TRUE, _xlfn.XLOOKUP(G295,  payment_dates, payments,0,0)
)</f>
        <v/>
      </c>
      <c r="L295" s="2" t="str" cm="1">
        <f t="array" aca="1" ref="L295" ca="1">_xlfn.IFS(
AND($B$11="Hə", $B$3="İllik"), AC295,
AND($B$11="Hə", $B$3="Aylıq"), AD295,
$B$11="Yox", AB295)</f>
        <v/>
      </c>
      <c r="M295" s="14" t="str" cm="1">
        <f t="array" aca="1" ref="M295" ca="1">_xlfn.IFS( L295="", "",
(M294-N295)&lt;=0.5, 0,
TRUE,  M294-N295)</f>
        <v/>
      </c>
      <c r="N295" s="15" t="str" cm="1">
        <f t="array" aca="1" ref="N295" ca="1">_xlfn.IFS(
L295="", "",
TRUE, MIN(M294, ROUND($M$14/ (last_rou_date - $B$2) * (L295-L294), 2) )
)</f>
        <v/>
      </c>
      <c r="P295" s="22" t="str">
        <f t="shared" ca="1" si="12"/>
        <v/>
      </c>
      <c r="Q295" s="14" t="str" cm="1">
        <f t="array" aca="1" ref="Q295" ca="1">_xlfn.IFS(P295="","",
$B$11="Hə", _xlfn.XLOOKUP(DATE(P295, 12, 31), rou_table_dates, rou_table_nbvs,0, 0),
TRUE,  MAX(0, ROUND($M$14 - $M$14/ (last_rou_date - $B$2) * (DATE(P295,12,31) - $B$2), 2) )
)</f>
        <v/>
      </c>
      <c r="R295" s="57" t="str" cm="1">
        <f t="array" aca="1" ref="R295" ca="1">_xlfn.IFS(P295="","",
$B$11="Hə", _xlfn.XLOOKUP(DATE(P295, 12, 31), lease_table_dates, lease_table_balances,0, 0),
TRUE, IFERROR( XNPV($B$6, IF(payment_dates &gt;DATE(P295, 12, 31), payments,  0),  IF(payment_dates &gt;DATE(P295, 12, 31), payment_dates,  DATE(P295, 12, 31))    ),0)
)</f>
        <v/>
      </c>
      <c r="S295" s="14" t="str" cm="1">
        <f t="array" aca="1" ref="S295" ca="1">_xlfn.IFS(P295="","",
TRUE,  MIN( MIN(Q294, $M$14), ROUND($M$14/ (last_rou_date - $B$2) * (DATE(P295,12,31) - MAX($B$2, DATE(P295-1, 12, 31))), 2) )
)</f>
        <v/>
      </c>
      <c r="T295" s="15" t="str" cm="1">
        <f t="array" aca="1" ref="T295" ca="1">_xlfn.IFS(P295="", "",
ISTEXT(R294), R295- (H295 - SUMIFS( lease_table_payments, lease_table_years, P295) -$AG$14 ),
AND(ISNUMBER(R294), R295&lt;&gt;""),   R295- (R294 - SUMIFS( lease_table_payments, lease_table_years, P295) )
)</f>
        <v/>
      </c>
      <c r="U295" s="14"/>
      <c r="V295" s="73">
        <f t="shared" si="14"/>
        <v>282</v>
      </c>
      <c r="W295" s="74" t="str" cm="1">
        <f t="array" ref="W295">_xlfn.IFS(
OR(W294=$B$4, W294=""),"",
TRUE,W294+1
)</f>
        <v/>
      </c>
      <c r="X295" s="75" t="str" cm="1">
        <f t="array" ref="X295">_xlfn.IFS(X294="","",
W295="", "",
AND($B$3="İllik"),DATE(YEAR(X294)+1,MONTH(X294),DAY(X294) ),
AND($B$3="Aylıq", $AH$14="Not end"), EDATE(X294,1),
AND($B$3="Aylıq", $AH$14="End"), EOMONTH(X294,1)
)</f>
        <v/>
      </c>
      <c r="Y295" s="75" t="str" cm="1">
        <f t="array" aca="1" ref="Y295" ca="1">_xlfn.IFS(
AND($B$7="Dövrün əvvəlində", Y294&lt;=last_rou_date), DATE(YEAR(Y294)+1, 12, 31),
AND($B$7="Dövrün sonunda", Y294&lt;=last_payment_date), DATE(YEAR(Y294)+1, 12, 31),
TRUE, ""
)</f>
        <v/>
      </c>
      <c r="Z295" s="75" t="str" cm="1">
        <f t="array" aca="1" ref="Z295" ca="1">_xlfn.IFS(
AND($AN$14="Not year_end", Z294&gt;last_payment_date), "",
AND($AN$14="Year_end", Z294&gt;=last_payment_date), "",
AND($AN$14="Year_end"), DATE(YEAR(Z294+1), 12, 31),
AND($AN$14="Not year_end", MONTH(Z294)=12, DAY(Z294)=31), DATE(YEAR(Z293)+1, MONTH(Z293), DAY(Z293)),
AND($AN$14="Not year_end", OR(MONTH(Z294)&lt;&gt;12, DAY(Z294)&lt;&gt;31) ), DATE(YEAR(Z294), 12, 31)
)</f>
        <v/>
      </c>
      <c r="AA295" s="75" t="str" cm="1">
        <f t="array" aca="1" ref="AA295" ca="1">_xlfn.IFS(AA294="", "",
AND(AA294=last_payment_date, OR(MONTH(AA294)&lt;&gt;12, DAY(AA294)&lt;&gt;31) ), DATE(YEAR(AA294), 12, 31),
AND(MONTH(AA294)=12, DAY(AA294)=31, AA294&gt;=last_payment_date), "",
AND(MONTH(AA294)=12, DAY(AA294)&lt;&gt;31),  EOMONTH(AA294,0),
AND(MONTH(AA294)=12, DAY(AA294)=31, $AH$14="Not end"),  EDATE(AA293,1),
AND($AH$14="Not end"), EDATE(AA294, 1),
AND($AH$14="End"), EOMONTH(AA294, 1)
)</f>
        <v/>
      </c>
      <c r="AB295" s="75" t="str" cm="1">
        <f t="array" aca="1" ref="AB295" ca="1">_xlfn.IFS(AB294="","",
AND(AB294=last_rou_date), "",
AND($B$3="İllik"),DATE(YEAR(AB294)+1,MONTH(AB294),DAY(AB294) ),
AND($B$3="Aylıq", $AH$14="Not end"), EDATE(AB294,1),
AND($B$3="Aylıq", $AH$14="End"), EOMONTH(AB294,1)
)</f>
        <v/>
      </c>
      <c r="AC295" s="75" t="str" cm="1">
        <f t="array" aca="1" ref="AC295" ca="1">_xlfn.IFS(
AND($AN$14="Not year_end", AC294&gt;last_rou_date), "",
AND($AN$14="Year_end", AC294&gt;=last_rou_date), "",
AND($AN$14="Year_end"), DATE(YEAR(AC294+1), 12, 31),
AND($AN$14="Not year_end", MONTH(AC294)=12, DAY(AC294)=31), DATE(YEAR(AC293)+1, MONTH(AC293), DAY(AC293)),
AND($AN$14="Not year_end", OR(MONTH(AC294)&lt;&gt;12, DAY(AC294)&lt;&gt;31) ), DATE(YEAR(AC294), 12, 31)
)</f>
        <v/>
      </c>
      <c r="AD295" s="75" t="str" cm="1">
        <f t="array" aca="1" ref="AD295" ca="1">_xlfn.IFS(AD294="", "",
AND(AD294=last_rou_date, OR(MONTH(AD294)&lt;&gt;12, DAY(AD294)&lt;&gt;31) ), DATE(YEAR(AD294), 12, 31),
AND(MONTH(AD294)=12, DAY(AD294)=31, AD294&gt;=last_rou_date), "",
AND(MONTH(AD294)=12, DAY(AD294)&lt;&gt;31),  EOMONTH(AD294,0),
AND(MONTH(AD294)=12, DAY(AD294)=31, $AH$14="Not end"),  EDATE(AD293,1),
AND($AH$14="Not end"), EDATE(AD294, 1),
AND($AH$14="End"), EOMONTH(AD294, 1)
)</f>
        <v/>
      </c>
      <c r="AE295" s="68" t="str" cm="1">
        <f t="array" ref="AE295">_xlfn.IFS(W295="", "",
AND(W295&gt;0, W295&lt;=$B$4, $C$2="İllik artım, faiz olaraq", $D$2&gt;0, $B$3="İllik"), $B$5*((1+$D$2)^(W295-1)),
AND(W295&gt;0, W295&lt;=$B$4, $C$2="İllik artım, faiz olaraq", $D$2&gt;0, $B$3="Aylıq"), $B$5*((1+$D$2)^ROUNDDOWN((W295-1)/12,0)),
AND(W295=1, $C$2="Aşağıdakı kimi dəyişir", ), $B$5,
AND(W295&gt;1, W295&lt;=$B$4, $C$2="Aşağıdakı kimi dəyişir"), IFERROR(VLOOKUP(W295, $C$4:$D$7, 2, FALSE), AE294),
AND(W295&gt;0, W295&lt;=$B$4), $B$5,
TRUE,0 )</f>
        <v/>
      </c>
      <c r="AF295" s="76" t="str">
        <f t="shared" ca="1" si="13"/>
        <v/>
      </c>
    </row>
    <row r="296" spans="1:32" x14ac:dyDescent="0.4">
      <c r="A296" s="13" t="str" cm="1">
        <f t="array" aca="1" ref="A296" ca="1">_xlfn.IFS(
AND(SUMIFS(lease_table_interest_accruals, lease_table_dates, A295)&gt;0, COUNTIFS($E$14:E295, "Interest accrual", $A$14:A295, A295)=0),  A295,
AND(SUMIFS(lease_table_payments, lease_table_dates, A295)&gt;0, COUNTIFS($E$14:E295, "Payment", $A$14:A295, A295)=0),  A295,
AND(SUMIFS(rou_table_deprs, rou_table_dates, A295)&gt;0, COUNTIFS($E$14:E295, "Depreciation", $A$14:A295, A295)=0),  A295,
TRUE,  IFERROR(INDEX(rou_table_dates,  MATCH(A295, rou_table_dates)+1, ), "")
)</f>
        <v/>
      </c>
      <c r="B296" s="1" t="str" cm="1">
        <f t="array" aca="1" ref="B296" ca="1">_xlfn.IFS(
AND(E296="Payment", A296=$B$2), $AM$14,
E296="Payment", $AM$15,
E296="Interest accrual", $AM$18,
E296="Depreciation", $AM$17,
TRUE, "")</f>
        <v/>
      </c>
      <c r="C296" s="1" t="str" cm="1">
        <f t="array" aca="1" ref="C296" ca="1">_xlfn.IFS(
E296="Payment", $AM$19,
E296="Interest accrual", $AM$15,
E296="Depreciation", $AM$16,
TRUE, "")</f>
        <v/>
      </c>
      <c r="D296" s="14" t="str" cm="1">
        <f t="array" aca="1" ref="D296" ca="1">_xlfn.IFS(
E296="Payment", _xlfn.XLOOKUP(A296, lease_table_dates, lease_table_payments, 0, 0),
E296="Interest accrual", _xlfn.XLOOKUP(A296, lease_table_dates, lease_table_interest_accruals, 0, 0),
E296="Depreciation", _xlfn.XLOOKUP(A296, rou_table_dates, rou_table_deprs, 0, 0),
TRUE, ""
)</f>
        <v/>
      </c>
      <c r="E296" s="7" t="str" cm="1">
        <f t="array" aca="1" ref="E296" ca="1">_xlfn.IFS(
AND(SUMIFS(lease_table_interest_accruals, lease_table_dates, A296)&gt;0, COUNTIFS($E$14:E295, "Interest accrual", $A$14:A295, A296)=0), "Interest accrual",
AND(SUMIFS(lease_table_payments, lease_table_dates, A296)&gt;0, COUNTIFS($E$14:E295, "Payment", $A$14:A295, A296)=0), "Payment",
AND(SUMIFS(rou_table_deprs, rou_table_dates, A296)&gt;0, COUNTIFS($E$14:E295, "Depreciation", $A$14:A295, A296)=0), "Depreciation",
TRUE,  ""
)</f>
        <v/>
      </c>
      <c r="G296" s="13" t="str" cm="1">
        <f t="array" aca="1" ref="G296" ca="1">_xlfn.IFS(
AND($B$11="Hə", $B$3="İllik"), Z296,
AND($B$11="Hə", $B$3="Aylıq"), AA296,
$B$11="Yox", X296)</f>
        <v/>
      </c>
      <c r="H296" s="14" t="str" cm="1">
        <f t="array" aca="1" ref="H296" ca="1">_xlfn.IFS( G296="", "",
TRUE, ROUND( H295+I296-J296, 2) )</f>
        <v/>
      </c>
      <c r="I296" s="14" t="str" cm="1">
        <f t="array" aca="1" ref="I296" ca="1">_xlfn.IFS(G296="", "",
G296=last_payment_date, (J296-H295),
 TRUE,  -  (H295- H295* (1+$B$6)^ (_xlfn.DAYS(G296,G295)/365) )
)</f>
        <v/>
      </c>
      <c r="J296" s="14" t="str" cm="1">
        <f t="array" aca="1" ref="J296" ca="1">_xlfn.IFS(G296="", "",
TRUE, _xlfn.XLOOKUP(G296,  payment_dates, payments,0,0)
)</f>
        <v/>
      </c>
      <c r="L296" s="2" t="str" cm="1">
        <f t="array" aca="1" ref="L296" ca="1">_xlfn.IFS(
AND($B$11="Hə", $B$3="İllik"), AC296,
AND($B$11="Hə", $B$3="Aylıq"), AD296,
$B$11="Yox", AB296)</f>
        <v/>
      </c>
      <c r="M296" s="14" t="str" cm="1">
        <f t="array" aca="1" ref="M296" ca="1">_xlfn.IFS( L296="", "",
(M295-N296)&lt;=0.5, 0,
TRUE,  M295-N296)</f>
        <v/>
      </c>
      <c r="N296" s="15" t="str" cm="1">
        <f t="array" aca="1" ref="N296" ca="1">_xlfn.IFS(
L296="", "",
TRUE, MIN(M295, ROUND($M$14/ (last_rou_date - $B$2) * (L296-L295), 2) )
)</f>
        <v/>
      </c>
      <c r="P296" s="22" t="str">
        <f t="shared" ca="1" si="12"/>
        <v/>
      </c>
      <c r="Q296" s="14" t="str" cm="1">
        <f t="array" aca="1" ref="Q296" ca="1">_xlfn.IFS(P296="","",
$B$11="Hə", _xlfn.XLOOKUP(DATE(P296, 12, 31), rou_table_dates, rou_table_nbvs,0, 0),
TRUE,  MAX(0, ROUND($M$14 - $M$14/ (last_rou_date - $B$2) * (DATE(P296,12,31) - $B$2), 2) )
)</f>
        <v/>
      </c>
      <c r="R296" s="57" t="str" cm="1">
        <f t="array" aca="1" ref="R296" ca="1">_xlfn.IFS(P296="","",
$B$11="Hə", _xlfn.XLOOKUP(DATE(P296, 12, 31), lease_table_dates, lease_table_balances,0, 0),
TRUE, IFERROR( XNPV($B$6, IF(payment_dates &gt;DATE(P296, 12, 31), payments,  0),  IF(payment_dates &gt;DATE(P296, 12, 31), payment_dates,  DATE(P296, 12, 31))    ),0)
)</f>
        <v/>
      </c>
      <c r="S296" s="14" t="str" cm="1">
        <f t="array" aca="1" ref="S296" ca="1">_xlfn.IFS(P296="","",
TRUE,  MIN( MIN(Q295, $M$14), ROUND($M$14/ (last_rou_date - $B$2) * (DATE(P296,12,31) - MAX($B$2, DATE(P296-1, 12, 31))), 2) )
)</f>
        <v/>
      </c>
      <c r="T296" s="15" t="str" cm="1">
        <f t="array" aca="1" ref="T296" ca="1">_xlfn.IFS(P296="", "",
ISTEXT(R295), R296- (H296 - SUMIFS( lease_table_payments, lease_table_years, P296) -$AG$14 ),
AND(ISNUMBER(R295), R296&lt;&gt;""),   R296- (R295 - SUMIFS( lease_table_payments, lease_table_years, P296) )
)</f>
        <v/>
      </c>
      <c r="U296" s="14"/>
      <c r="V296" s="73">
        <f t="shared" si="14"/>
        <v>283</v>
      </c>
      <c r="W296" s="74" t="str" cm="1">
        <f t="array" ref="W296">_xlfn.IFS(
OR(W295=$B$4, W295=""),"",
TRUE,W295+1
)</f>
        <v/>
      </c>
      <c r="X296" s="75" t="str" cm="1">
        <f t="array" ref="X296">_xlfn.IFS(X295="","",
W296="", "",
AND($B$3="İllik"),DATE(YEAR(X295)+1,MONTH(X295),DAY(X295) ),
AND($B$3="Aylıq", $AH$14="Not end"), EDATE(X295,1),
AND($B$3="Aylıq", $AH$14="End"), EOMONTH(X295,1)
)</f>
        <v/>
      </c>
      <c r="Y296" s="75" t="str" cm="1">
        <f t="array" aca="1" ref="Y296" ca="1">_xlfn.IFS(
AND($B$7="Dövrün əvvəlində", Y295&lt;=last_rou_date), DATE(YEAR(Y295)+1, 12, 31),
AND($B$7="Dövrün sonunda", Y295&lt;=last_payment_date), DATE(YEAR(Y295)+1, 12, 31),
TRUE, ""
)</f>
        <v/>
      </c>
      <c r="Z296" s="75" t="str" cm="1">
        <f t="array" aca="1" ref="Z296" ca="1">_xlfn.IFS(
AND($AN$14="Not year_end", Z295&gt;last_payment_date), "",
AND($AN$14="Year_end", Z295&gt;=last_payment_date), "",
AND($AN$14="Year_end"), DATE(YEAR(Z295+1), 12, 31),
AND($AN$14="Not year_end", MONTH(Z295)=12, DAY(Z295)=31), DATE(YEAR(Z294)+1, MONTH(Z294), DAY(Z294)),
AND($AN$14="Not year_end", OR(MONTH(Z295)&lt;&gt;12, DAY(Z295)&lt;&gt;31) ), DATE(YEAR(Z295), 12, 31)
)</f>
        <v/>
      </c>
      <c r="AA296" s="75" t="str" cm="1">
        <f t="array" aca="1" ref="AA296" ca="1">_xlfn.IFS(AA295="", "",
AND(AA295=last_payment_date, OR(MONTH(AA295)&lt;&gt;12, DAY(AA295)&lt;&gt;31) ), DATE(YEAR(AA295), 12, 31),
AND(MONTH(AA295)=12, DAY(AA295)=31, AA295&gt;=last_payment_date), "",
AND(MONTH(AA295)=12, DAY(AA295)&lt;&gt;31),  EOMONTH(AA295,0),
AND(MONTH(AA295)=12, DAY(AA295)=31, $AH$14="Not end"),  EDATE(AA294,1),
AND($AH$14="Not end"), EDATE(AA295, 1),
AND($AH$14="End"), EOMONTH(AA295, 1)
)</f>
        <v/>
      </c>
      <c r="AB296" s="75" t="str" cm="1">
        <f t="array" aca="1" ref="AB296" ca="1">_xlfn.IFS(AB295="","",
AND(AB295=last_rou_date), "",
AND($B$3="İllik"),DATE(YEAR(AB295)+1,MONTH(AB295),DAY(AB295) ),
AND($B$3="Aylıq", $AH$14="Not end"), EDATE(AB295,1),
AND($B$3="Aylıq", $AH$14="End"), EOMONTH(AB295,1)
)</f>
        <v/>
      </c>
      <c r="AC296" s="75" t="str" cm="1">
        <f t="array" aca="1" ref="AC296" ca="1">_xlfn.IFS(
AND($AN$14="Not year_end", AC295&gt;last_rou_date), "",
AND($AN$14="Year_end", AC295&gt;=last_rou_date), "",
AND($AN$14="Year_end"), DATE(YEAR(AC295+1), 12, 31),
AND($AN$14="Not year_end", MONTH(AC295)=12, DAY(AC295)=31), DATE(YEAR(AC294)+1, MONTH(AC294), DAY(AC294)),
AND($AN$14="Not year_end", OR(MONTH(AC295)&lt;&gt;12, DAY(AC295)&lt;&gt;31) ), DATE(YEAR(AC295), 12, 31)
)</f>
        <v/>
      </c>
      <c r="AD296" s="75" t="str" cm="1">
        <f t="array" aca="1" ref="AD296" ca="1">_xlfn.IFS(AD295="", "",
AND(AD295=last_rou_date, OR(MONTH(AD295)&lt;&gt;12, DAY(AD295)&lt;&gt;31) ), DATE(YEAR(AD295), 12, 31),
AND(MONTH(AD295)=12, DAY(AD295)=31, AD295&gt;=last_rou_date), "",
AND(MONTH(AD295)=12, DAY(AD295)&lt;&gt;31),  EOMONTH(AD295,0),
AND(MONTH(AD295)=12, DAY(AD295)=31, $AH$14="Not end"),  EDATE(AD294,1),
AND($AH$14="Not end"), EDATE(AD295, 1),
AND($AH$14="End"), EOMONTH(AD295, 1)
)</f>
        <v/>
      </c>
      <c r="AE296" s="68" t="str" cm="1">
        <f t="array" ref="AE296">_xlfn.IFS(W296="", "",
AND(W296&gt;0, W296&lt;=$B$4, $C$2="İllik artım, faiz olaraq", $D$2&gt;0, $B$3="İllik"), $B$5*((1+$D$2)^(W296-1)),
AND(W296&gt;0, W296&lt;=$B$4, $C$2="İllik artım, faiz olaraq", $D$2&gt;0, $B$3="Aylıq"), $B$5*((1+$D$2)^ROUNDDOWN((W296-1)/12,0)),
AND(W296=1, $C$2="Aşağıdakı kimi dəyişir", ), $B$5,
AND(W296&gt;1, W296&lt;=$B$4, $C$2="Aşağıdakı kimi dəyişir"), IFERROR(VLOOKUP(W296, $C$4:$D$7, 2, FALSE), AE295),
AND(W296&gt;0, W296&lt;=$B$4), $B$5,
TRUE,0 )</f>
        <v/>
      </c>
      <c r="AF296" s="76" t="str">
        <f t="shared" ca="1" si="13"/>
        <v/>
      </c>
    </row>
    <row r="297" spans="1:32" x14ac:dyDescent="0.4">
      <c r="A297" s="13" t="str" cm="1">
        <f t="array" aca="1" ref="A297" ca="1">_xlfn.IFS(
AND(SUMIFS(lease_table_interest_accruals, lease_table_dates, A296)&gt;0, COUNTIFS($E$14:E296, "Interest accrual", $A$14:A296, A296)=0),  A296,
AND(SUMIFS(lease_table_payments, lease_table_dates, A296)&gt;0, COUNTIFS($E$14:E296, "Payment", $A$14:A296, A296)=0),  A296,
AND(SUMIFS(rou_table_deprs, rou_table_dates, A296)&gt;0, COUNTIFS($E$14:E296, "Depreciation", $A$14:A296, A296)=0),  A296,
TRUE,  IFERROR(INDEX(rou_table_dates,  MATCH(A296, rou_table_dates)+1, ), "")
)</f>
        <v/>
      </c>
      <c r="B297" s="1" t="str" cm="1">
        <f t="array" aca="1" ref="B297" ca="1">_xlfn.IFS(
AND(E297="Payment", A297=$B$2), $AM$14,
E297="Payment", $AM$15,
E297="Interest accrual", $AM$18,
E297="Depreciation", $AM$17,
TRUE, "")</f>
        <v/>
      </c>
      <c r="C297" s="1" t="str" cm="1">
        <f t="array" aca="1" ref="C297" ca="1">_xlfn.IFS(
E297="Payment", $AM$19,
E297="Interest accrual", $AM$15,
E297="Depreciation", $AM$16,
TRUE, "")</f>
        <v/>
      </c>
      <c r="D297" s="14" t="str" cm="1">
        <f t="array" aca="1" ref="D297" ca="1">_xlfn.IFS(
E297="Payment", _xlfn.XLOOKUP(A297, lease_table_dates, lease_table_payments, 0, 0),
E297="Interest accrual", _xlfn.XLOOKUP(A297, lease_table_dates, lease_table_interest_accruals, 0, 0),
E297="Depreciation", _xlfn.XLOOKUP(A297, rou_table_dates, rou_table_deprs, 0, 0),
TRUE, ""
)</f>
        <v/>
      </c>
      <c r="E297" s="7" t="str" cm="1">
        <f t="array" aca="1" ref="E297" ca="1">_xlfn.IFS(
AND(SUMIFS(lease_table_interest_accruals, lease_table_dates, A297)&gt;0, COUNTIFS($E$14:E296, "Interest accrual", $A$14:A296, A297)=0), "Interest accrual",
AND(SUMIFS(lease_table_payments, lease_table_dates, A297)&gt;0, COUNTIFS($E$14:E296, "Payment", $A$14:A296, A297)=0), "Payment",
AND(SUMIFS(rou_table_deprs, rou_table_dates, A297)&gt;0, COUNTIFS($E$14:E296, "Depreciation", $A$14:A296, A297)=0), "Depreciation",
TRUE,  ""
)</f>
        <v/>
      </c>
      <c r="G297" s="13" t="str" cm="1">
        <f t="array" aca="1" ref="G297" ca="1">_xlfn.IFS(
AND($B$11="Hə", $B$3="İllik"), Z297,
AND($B$11="Hə", $B$3="Aylıq"), AA297,
$B$11="Yox", X297)</f>
        <v/>
      </c>
      <c r="H297" s="14" t="str" cm="1">
        <f t="array" aca="1" ref="H297" ca="1">_xlfn.IFS( G297="", "",
TRUE, ROUND( H296+I297-J297, 2) )</f>
        <v/>
      </c>
      <c r="I297" s="14" t="str" cm="1">
        <f t="array" aca="1" ref="I297" ca="1">_xlfn.IFS(G297="", "",
G297=last_payment_date, (J297-H296),
 TRUE,  -  (H296- H296* (1+$B$6)^ (_xlfn.DAYS(G297,G296)/365) )
)</f>
        <v/>
      </c>
      <c r="J297" s="14" t="str" cm="1">
        <f t="array" aca="1" ref="J297" ca="1">_xlfn.IFS(G297="", "",
TRUE, _xlfn.XLOOKUP(G297,  payment_dates, payments,0,0)
)</f>
        <v/>
      </c>
      <c r="L297" s="2" t="str" cm="1">
        <f t="array" aca="1" ref="L297" ca="1">_xlfn.IFS(
AND($B$11="Hə", $B$3="İllik"), AC297,
AND($B$11="Hə", $B$3="Aylıq"), AD297,
$B$11="Yox", AB297)</f>
        <v/>
      </c>
      <c r="M297" s="14" t="str" cm="1">
        <f t="array" aca="1" ref="M297" ca="1">_xlfn.IFS( L297="", "",
(M296-N297)&lt;=0.5, 0,
TRUE,  M296-N297)</f>
        <v/>
      </c>
      <c r="N297" s="15" t="str" cm="1">
        <f t="array" aca="1" ref="N297" ca="1">_xlfn.IFS(
L297="", "",
TRUE, MIN(M296, ROUND($M$14/ (last_rou_date - $B$2) * (L297-L296), 2) )
)</f>
        <v/>
      </c>
      <c r="P297" s="22" t="str">
        <f t="shared" ca="1" si="12"/>
        <v/>
      </c>
      <c r="Q297" s="14" t="str" cm="1">
        <f t="array" aca="1" ref="Q297" ca="1">_xlfn.IFS(P297="","",
$B$11="Hə", _xlfn.XLOOKUP(DATE(P297, 12, 31), rou_table_dates, rou_table_nbvs,0, 0),
TRUE,  MAX(0, ROUND($M$14 - $M$14/ (last_rou_date - $B$2) * (DATE(P297,12,31) - $B$2), 2) )
)</f>
        <v/>
      </c>
      <c r="R297" s="57" t="str" cm="1">
        <f t="array" aca="1" ref="R297" ca="1">_xlfn.IFS(P297="","",
$B$11="Hə", _xlfn.XLOOKUP(DATE(P297, 12, 31), lease_table_dates, lease_table_balances,0, 0),
TRUE, IFERROR( XNPV($B$6, IF(payment_dates &gt;DATE(P297, 12, 31), payments,  0),  IF(payment_dates &gt;DATE(P297, 12, 31), payment_dates,  DATE(P297, 12, 31))    ),0)
)</f>
        <v/>
      </c>
      <c r="S297" s="14" t="str" cm="1">
        <f t="array" aca="1" ref="S297" ca="1">_xlfn.IFS(P297="","",
TRUE,  MIN( MIN(Q296, $M$14), ROUND($M$14/ (last_rou_date - $B$2) * (DATE(P297,12,31) - MAX($B$2, DATE(P297-1, 12, 31))), 2) )
)</f>
        <v/>
      </c>
      <c r="T297" s="15" t="str" cm="1">
        <f t="array" aca="1" ref="T297" ca="1">_xlfn.IFS(P297="", "",
ISTEXT(R296), R297- (H297 - SUMIFS( lease_table_payments, lease_table_years, P297) -$AG$14 ),
AND(ISNUMBER(R296), R297&lt;&gt;""),   R297- (R296 - SUMIFS( lease_table_payments, lease_table_years, P297) )
)</f>
        <v/>
      </c>
      <c r="U297" s="14"/>
      <c r="V297" s="73">
        <f t="shared" si="14"/>
        <v>284</v>
      </c>
      <c r="W297" s="74" t="str" cm="1">
        <f t="array" ref="W297">_xlfn.IFS(
OR(W296=$B$4, W296=""),"",
TRUE,W296+1
)</f>
        <v/>
      </c>
      <c r="X297" s="75" t="str" cm="1">
        <f t="array" ref="X297">_xlfn.IFS(X296="","",
W297="", "",
AND($B$3="İllik"),DATE(YEAR(X296)+1,MONTH(X296),DAY(X296) ),
AND($B$3="Aylıq", $AH$14="Not end"), EDATE(X296,1),
AND($B$3="Aylıq", $AH$14="End"), EOMONTH(X296,1)
)</f>
        <v/>
      </c>
      <c r="Y297" s="75" t="str" cm="1">
        <f t="array" aca="1" ref="Y297" ca="1">_xlfn.IFS(
AND($B$7="Dövrün əvvəlində", Y296&lt;=last_rou_date), DATE(YEAR(Y296)+1, 12, 31),
AND($B$7="Dövrün sonunda", Y296&lt;=last_payment_date), DATE(YEAR(Y296)+1, 12, 31),
TRUE, ""
)</f>
        <v/>
      </c>
      <c r="Z297" s="75" t="str" cm="1">
        <f t="array" aca="1" ref="Z297" ca="1">_xlfn.IFS(
AND($AN$14="Not year_end", Z296&gt;last_payment_date), "",
AND($AN$14="Year_end", Z296&gt;=last_payment_date), "",
AND($AN$14="Year_end"), DATE(YEAR(Z296+1), 12, 31),
AND($AN$14="Not year_end", MONTH(Z296)=12, DAY(Z296)=31), DATE(YEAR(Z295)+1, MONTH(Z295), DAY(Z295)),
AND($AN$14="Not year_end", OR(MONTH(Z296)&lt;&gt;12, DAY(Z296)&lt;&gt;31) ), DATE(YEAR(Z296), 12, 31)
)</f>
        <v/>
      </c>
      <c r="AA297" s="75" t="str" cm="1">
        <f t="array" aca="1" ref="AA297" ca="1">_xlfn.IFS(AA296="", "",
AND(AA296=last_payment_date, OR(MONTH(AA296)&lt;&gt;12, DAY(AA296)&lt;&gt;31) ), DATE(YEAR(AA296), 12, 31),
AND(MONTH(AA296)=12, DAY(AA296)=31, AA296&gt;=last_payment_date), "",
AND(MONTH(AA296)=12, DAY(AA296)&lt;&gt;31),  EOMONTH(AA296,0),
AND(MONTH(AA296)=12, DAY(AA296)=31, $AH$14="Not end"),  EDATE(AA295,1),
AND($AH$14="Not end"), EDATE(AA296, 1),
AND($AH$14="End"), EOMONTH(AA296, 1)
)</f>
        <v/>
      </c>
      <c r="AB297" s="75" t="str" cm="1">
        <f t="array" aca="1" ref="AB297" ca="1">_xlfn.IFS(AB296="","",
AND(AB296=last_rou_date), "",
AND($B$3="İllik"),DATE(YEAR(AB296)+1,MONTH(AB296),DAY(AB296) ),
AND($B$3="Aylıq", $AH$14="Not end"), EDATE(AB296,1),
AND($B$3="Aylıq", $AH$14="End"), EOMONTH(AB296,1)
)</f>
        <v/>
      </c>
      <c r="AC297" s="75" t="str" cm="1">
        <f t="array" aca="1" ref="AC297" ca="1">_xlfn.IFS(
AND($AN$14="Not year_end", AC296&gt;last_rou_date), "",
AND($AN$14="Year_end", AC296&gt;=last_rou_date), "",
AND($AN$14="Year_end"), DATE(YEAR(AC296+1), 12, 31),
AND($AN$14="Not year_end", MONTH(AC296)=12, DAY(AC296)=31), DATE(YEAR(AC295)+1, MONTH(AC295), DAY(AC295)),
AND($AN$14="Not year_end", OR(MONTH(AC296)&lt;&gt;12, DAY(AC296)&lt;&gt;31) ), DATE(YEAR(AC296), 12, 31)
)</f>
        <v/>
      </c>
      <c r="AD297" s="75" t="str" cm="1">
        <f t="array" aca="1" ref="AD297" ca="1">_xlfn.IFS(AD296="", "",
AND(AD296=last_rou_date, OR(MONTH(AD296)&lt;&gt;12, DAY(AD296)&lt;&gt;31) ), DATE(YEAR(AD296), 12, 31),
AND(MONTH(AD296)=12, DAY(AD296)=31, AD296&gt;=last_rou_date), "",
AND(MONTH(AD296)=12, DAY(AD296)&lt;&gt;31),  EOMONTH(AD296,0),
AND(MONTH(AD296)=12, DAY(AD296)=31, $AH$14="Not end"),  EDATE(AD295,1),
AND($AH$14="Not end"), EDATE(AD296, 1),
AND($AH$14="End"), EOMONTH(AD296, 1)
)</f>
        <v/>
      </c>
      <c r="AE297" s="68" t="str" cm="1">
        <f t="array" ref="AE297">_xlfn.IFS(W297="", "",
AND(W297&gt;0, W297&lt;=$B$4, $C$2="İllik artım, faiz olaraq", $D$2&gt;0, $B$3="İllik"), $B$5*((1+$D$2)^(W297-1)),
AND(W297&gt;0, W297&lt;=$B$4, $C$2="İllik artım, faiz olaraq", $D$2&gt;0, $B$3="Aylıq"), $B$5*((1+$D$2)^ROUNDDOWN((W297-1)/12,0)),
AND(W297=1, $C$2="Aşağıdakı kimi dəyişir", ), $B$5,
AND(W297&gt;1, W297&lt;=$B$4, $C$2="Aşağıdakı kimi dəyişir"), IFERROR(VLOOKUP(W297, $C$4:$D$7, 2, FALSE), AE296),
AND(W297&gt;0, W297&lt;=$B$4), $B$5,
TRUE,0 )</f>
        <v/>
      </c>
      <c r="AF297" s="76" t="str">
        <f t="shared" ca="1" si="13"/>
        <v/>
      </c>
    </row>
    <row r="298" spans="1:32" x14ac:dyDescent="0.4">
      <c r="A298" s="13" t="str" cm="1">
        <f t="array" aca="1" ref="A298" ca="1">_xlfn.IFS(
AND(SUMIFS(lease_table_interest_accruals, lease_table_dates, A297)&gt;0, COUNTIFS($E$14:E297, "Interest accrual", $A$14:A297, A297)=0),  A297,
AND(SUMIFS(lease_table_payments, lease_table_dates, A297)&gt;0, COUNTIFS($E$14:E297, "Payment", $A$14:A297, A297)=0),  A297,
AND(SUMIFS(rou_table_deprs, rou_table_dates, A297)&gt;0, COUNTIFS($E$14:E297, "Depreciation", $A$14:A297, A297)=0),  A297,
TRUE,  IFERROR(INDEX(rou_table_dates,  MATCH(A297, rou_table_dates)+1, ), "")
)</f>
        <v/>
      </c>
      <c r="B298" s="1" t="str" cm="1">
        <f t="array" aca="1" ref="B298" ca="1">_xlfn.IFS(
AND(E298="Payment", A298=$B$2), $AM$14,
E298="Payment", $AM$15,
E298="Interest accrual", $AM$18,
E298="Depreciation", $AM$17,
TRUE, "")</f>
        <v/>
      </c>
      <c r="C298" s="1" t="str" cm="1">
        <f t="array" aca="1" ref="C298" ca="1">_xlfn.IFS(
E298="Payment", $AM$19,
E298="Interest accrual", $AM$15,
E298="Depreciation", $AM$16,
TRUE, "")</f>
        <v/>
      </c>
      <c r="D298" s="14" t="str" cm="1">
        <f t="array" aca="1" ref="D298" ca="1">_xlfn.IFS(
E298="Payment", _xlfn.XLOOKUP(A298, lease_table_dates, lease_table_payments, 0, 0),
E298="Interest accrual", _xlfn.XLOOKUP(A298, lease_table_dates, lease_table_interest_accruals, 0, 0),
E298="Depreciation", _xlfn.XLOOKUP(A298, rou_table_dates, rou_table_deprs, 0, 0),
TRUE, ""
)</f>
        <v/>
      </c>
      <c r="E298" s="7" t="str" cm="1">
        <f t="array" aca="1" ref="E298" ca="1">_xlfn.IFS(
AND(SUMIFS(lease_table_interest_accruals, lease_table_dates, A298)&gt;0, COUNTIFS($E$14:E297, "Interest accrual", $A$14:A297, A298)=0), "Interest accrual",
AND(SUMIFS(lease_table_payments, lease_table_dates, A298)&gt;0, COUNTIFS($E$14:E297, "Payment", $A$14:A297, A298)=0), "Payment",
AND(SUMIFS(rou_table_deprs, rou_table_dates, A298)&gt;0, COUNTIFS($E$14:E297, "Depreciation", $A$14:A297, A298)=0), "Depreciation",
TRUE,  ""
)</f>
        <v/>
      </c>
      <c r="G298" s="13" t="str" cm="1">
        <f t="array" aca="1" ref="G298" ca="1">_xlfn.IFS(
AND($B$11="Hə", $B$3="İllik"), Z298,
AND($B$11="Hə", $B$3="Aylıq"), AA298,
$B$11="Yox", X298)</f>
        <v/>
      </c>
      <c r="H298" s="14" t="str" cm="1">
        <f t="array" aca="1" ref="H298" ca="1">_xlfn.IFS( G298="", "",
TRUE, ROUND( H297+I298-J298, 2) )</f>
        <v/>
      </c>
      <c r="I298" s="14" t="str" cm="1">
        <f t="array" aca="1" ref="I298" ca="1">_xlfn.IFS(G298="", "",
G298=last_payment_date, (J298-H297),
 TRUE,  -  (H297- H297* (1+$B$6)^ (_xlfn.DAYS(G298,G297)/365) )
)</f>
        <v/>
      </c>
      <c r="J298" s="14" t="str" cm="1">
        <f t="array" aca="1" ref="J298" ca="1">_xlfn.IFS(G298="", "",
TRUE, _xlfn.XLOOKUP(G298,  payment_dates, payments,0,0)
)</f>
        <v/>
      </c>
      <c r="L298" s="2" t="str" cm="1">
        <f t="array" aca="1" ref="L298" ca="1">_xlfn.IFS(
AND($B$11="Hə", $B$3="İllik"), AC298,
AND($B$11="Hə", $B$3="Aylıq"), AD298,
$B$11="Yox", AB298)</f>
        <v/>
      </c>
      <c r="M298" s="14" t="str" cm="1">
        <f t="array" aca="1" ref="M298" ca="1">_xlfn.IFS( L298="", "",
(M297-N298)&lt;=0.5, 0,
TRUE,  M297-N298)</f>
        <v/>
      </c>
      <c r="N298" s="15" t="str" cm="1">
        <f t="array" aca="1" ref="N298" ca="1">_xlfn.IFS(
L298="", "",
TRUE, MIN(M297, ROUND($M$14/ (last_rou_date - $B$2) * (L298-L297), 2) )
)</f>
        <v/>
      </c>
      <c r="P298" s="22" t="str">
        <f t="shared" ca="1" si="12"/>
        <v/>
      </c>
      <c r="Q298" s="14" t="str" cm="1">
        <f t="array" aca="1" ref="Q298" ca="1">_xlfn.IFS(P298="","",
$B$11="Hə", _xlfn.XLOOKUP(DATE(P298, 12, 31), rou_table_dates, rou_table_nbvs,0, 0),
TRUE,  MAX(0, ROUND($M$14 - $M$14/ (last_rou_date - $B$2) * (DATE(P298,12,31) - $B$2), 2) )
)</f>
        <v/>
      </c>
      <c r="R298" s="57" t="str" cm="1">
        <f t="array" aca="1" ref="R298" ca="1">_xlfn.IFS(P298="","",
$B$11="Hə", _xlfn.XLOOKUP(DATE(P298, 12, 31), lease_table_dates, lease_table_balances,0, 0),
TRUE, IFERROR( XNPV($B$6, IF(payment_dates &gt;DATE(P298, 12, 31), payments,  0),  IF(payment_dates &gt;DATE(P298, 12, 31), payment_dates,  DATE(P298, 12, 31))    ),0)
)</f>
        <v/>
      </c>
      <c r="S298" s="14" t="str" cm="1">
        <f t="array" aca="1" ref="S298" ca="1">_xlfn.IFS(P298="","",
TRUE,  MIN( MIN(Q297, $M$14), ROUND($M$14/ (last_rou_date - $B$2) * (DATE(P298,12,31) - MAX($B$2, DATE(P298-1, 12, 31))), 2) )
)</f>
        <v/>
      </c>
      <c r="T298" s="15" t="str" cm="1">
        <f t="array" aca="1" ref="T298" ca="1">_xlfn.IFS(P298="", "",
ISTEXT(R297), R298- (H298 - SUMIFS( lease_table_payments, lease_table_years, P298) -$AG$14 ),
AND(ISNUMBER(R297), R298&lt;&gt;""),   R298- (R297 - SUMIFS( lease_table_payments, lease_table_years, P298) )
)</f>
        <v/>
      </c>
      <c r="U298" s="14"/>
      <c r="V298" s="73">
        <f t="shared" si="14"/>
        <v>285</v>
      </c>
      <c r="W298" s="74" t="str" cm="1">
        <f t="array" ref="W298">_xlfn.IFS(
OR(W297=$B$4, W297=""),"",
TRUE,W297+1
)</f>
        <v/>
      </c>
      <c r="X298" s="75" t="str" cm="1">
        <f t="array" ref="X298">_xlfn.IFS(X297="","",
W298="", "",
AND($B$3="İllik"),DATE(YEAR(X297)+1,MONTH(X297),DAY(X297) ),
AND($B$3="Aylıq", $AH$14="Not end"), EDATE(X297,1),
AND($B$3="Aylıq", $AH$14="End"), EOMONTH(X297,1)
)</f>
        <v/>
      </c>
      <c r="Y298" s="75" t="str" cm="1">
        <f t="array" aca="1" ref="Y298" ca="1">_xlfn.IFS(
AND($B$7="Dövrün əvvəlində", Y297&lt;=last_rou_date), DATE(YEAR(Y297)+1, 12, 31),
AND($B$7="Dövrün sonunda", Y297&lt;=last_payment_date), DATE(YEAR(Y297)+1, 12, 31),
TRUE, ""
)</f>
        <v/>
      </c>
      <c r="Z298" s="75" t="str" cm="1">
        <f t="array" aca="1" ref="Z298" ca="1">_xlfn.IFS(
AND($AN$14="Not year_end", Z297&gt;last_payment_date), "",
AND($AN$14="Year_end", Z297&gt;=last_payment_date), "",
AND($AN$14="Year_end"), DATE(YEAR(Z297+1), 12, 31),
AND($AN$14="Not year_end", MONTH(Z297)=12, DAY(Z297)=31), DATE(YEAR(Z296)+1, MONTH(Z296), DAY(Z296)),
AND($AN$14="Not year_end", OR(MONTH(Z297)&lt;&gt;12, DAY(Z297)&lt;&gt;31) ), DATE(YEAR(Z297), 12, 31)
)</f>
        <v/>
      </c>
      <c r="AA298" s="75" t="str" cm="1">
        <f t="array" aca="1" ref="AA298" ca="1">_xlfn.IFS(AA297="", "",
AND(AA297=last_payment_date, OR(MONTH(AA297)&lt;&gt;12, DAY(AA297)&lt;&gt;31) ), DATE(YEAR(AA297), 12, 31),
AND(MONTH(AA297)=12, DAY(AA297)=31, AA297&gt;=last_payment_date), "",
AND(MONTH(AA297)=12, DAY(AA297)&lt;&gt;31),  EOMONTH(AA297,0),
AND(MONTH(AA297)=12, DAY(AA297)=31, $AH$14="Not end"),  EDATE(AA296,1),
AND($AH$14="Not end"), EDATE(AA297, 1),
AND($AH$14="End"), EOMONTH(AA297, 1)
)</f>
        <v/>
      </c>
      <c r="AB298" s="75" t="str" cm="1">
        <f t="array" aca="1" ref="AB298" ca="1">_xlfn.IFS(AB297="","",
AND(AB297=last_rou_date), "",
AND($B$3="İllik"),DATE(YEAR(AB297)+1,MONTH(AB297),DAY(AB297) ),
AND($B$3="Aylıq", $AH$14="Not end"), EDATE(AB297,1),
AND($B$3="Aylıq", $AH$14="End"), EOMONTH(AB297,1)
)</f>
        <v/>
      </c>
      <c r="AC298" s="75" t="str" cm="1">
        <f t="array" aca="1" ref="AC298" ca="1">_xlfn.IFS(
AND($AN$14="Not year_end", AC297&gt;last_rou_date), "",
AND($AN$14="Year_end", AC297&gt;=last_rou_date), "",
AND($AN$14="Year_end"), DATE(YEAR(AC297+1), 12, 31),
AND($AN$14="Not year_end", MONTH(AC297)=12, DAY(AC297)=31), DATE(YEAR(AC296)+1, MONTH(AC296), DAY(AC296)),
AND($AN$14="Not year_end", OR(MONTH(AC297)&lt;&gt;12, DAY(AC297)&lt;&gt;31) ), DATE(YEAR(AC297), 12, 31)
)</f>
        <v/>
      </c>
      <c r="AD298" s="75" t="str" cm="1">
        <f t="array" aca="1" ref="AD298" ca="1">_xlfn.IFS(AD297="", "",
AND(AD297=last_rou_date, OR(MONTH(AD297)&lt;&gt;12, DAY(AD297)&lt;&gt;31) ), DATE(YEAR(AD297), 12, 31),
AND(MONTH(AD297)=12, DAY(AD297)=31, AD297&gt;=last_rou_date), "",
AND(MONTH(AD297)=12, DAY(AD297)&lt;&gt;31),  EOMONTH(AD297,0),
AND(MONTH(AD297)=12, DAY(AD297)=31, $AH$14="Not end"),  EDATE(AD296,1),
AND($AH$14="Not end"), EDATE(AD297, 1),
AND($AH$14="End"), EOMONTH(AD297, 1)
)</f>
        <v/>
      </c>
      <c r="AE298" s="68" t="str" cm="1">
        <f t="array" ref="AE298">_xlfn.IFS(W298="", "",
AND(W298&gt;0, W298&lt;=$B$4, $C$2="İllik artım, faiz olaraq", $D$2&gt;0, $B$3="İllik"), $B$5*((1+$D$2)^(W298-1)),
AND(W298&gt;0, W298&lt;=$B$4, $C$2="İllik artım, faiz olaraq", $D$2&gt;0, $B$3="Aylıq"), $B$5*((1+$D$2)^ROUNDDOWN((W298-1)/12,0)),
AND(W298=1, $C$2="Aşağıdakı kimi dəyişir", ), $B$5,
AND(W298&gt;1, W298&lt;=$B$4, $C$2="Aşağıdakı kimi dəyişir"), IFERROR(VLOOKUP(W298, $C$4:$D$7, 2, FALSE), AE297),
AND(W298&gt;0, W298&lt;=$B$4), $B$5,
TRUE,0 )</f>
        <v/>
      </c>
      <c r="AF298" s="76" t="str">
        <f t="shared" ca="1" si="13"/>
        <v/>
      </c>
    </row>
    <row r="299" spans="1:32" x14ac:dyDescent="0.4">
      <c r="A299" s="13" t="str" cm="1">
        <f t="array" aca="1" ref="A299" ca="1">_xlfn.IFS(
AND(SUMIFS(lease_table_interest_accruals, lease_table_dates, A298)&gt;0, COUNTIFS($E$14:E298, "Interest accrual", $A$14:A298, A298)=0),  A298,
AND(SUMIFS(lease_table_payments, lease_table_dates, A298)&gt;0, COUNTIFS($E$14:E298, "Payment", $A$14:A298, A298)=0),  A298,
AND(SUMIFS(rou_table_deprs, rou_table_dates, A298)&gt;0, COUNTIFS($E$14:E298, "Depreciation", $A$14:A298, A298)=0),  A298,
TRUE,  IFERROR(INDEX(rou_table_dates,  MATCH(A298, rou_table_dates)+1, ), "")
)</f>
        <v/>
      </c>
      <c r="B299" s="1" t="str" cm="1">
        <f t="array" aca="1" ref="B299" ca="1">_xlfn.IFS(
AND(E299="Payment", A299=$B$2), $AM$14,
E299="Payment", $AM$15,
E299="Interest accrual", $AM$18,
E299="Depreciation", $AM$17,
TRUE, "")</f>
        <v/>
      </c>
      <c r="C299" s="1" t="str" cm="1">
        <f t="array" aca="1" ref="C299" ca="1">_xlfn.IFS(
E299="Payment", $AM$19,
E299="Interest accrual", $AM$15,
E299="Depreciation", $AM$16,
TRUE, "")</f>
        <v/>
      </c>
      <c r="D299" s="14" t="str" cm="1">
        <f t="array" aca="1" ref="D299" ca="1">_xlfn.IFS(
E299="Payment", _xlfn.XLOOKUP(A299, lease_table_dates, lease_table_payments, 0, 0),
E299="Interest accrual", _xlfn.XLOOKUP(A299, lease_table_dates, lease_table_interest_accruals, 0, 0),
E299="Depreciation", _xlfn.XLOOKUP(A299, rou_table_dates, rou_table_deprs, 0, 0),
TRUE, ""
)</f>
        <v/>
      </c>
      <c r="E299" s="7" t="str" cm="1">
        <f t="array" aca="1" ref="E299" ca="1">_xlfn.IFS(
AND(SUMIFS(lease_table_interest_accruals, lease_table_dates, A299)&gt;0, COUNTIFS($E$14:E298, "Interest accrual", $A$14:A298, A299)=0), "Interest accrual",
AND(SUMIFS(lease_table_payments, lease_table_dates, A299)&gt;0, COUNTIFS($E$14:E298, "Payment", $A$14:A298, A299)=0), "Payment",
AND(SUMIFS(rou_table_deprs, rou_table_dates, A299)&gt;0, COUNTIFS($E$14:E298, "Depreciation", $A$14:A298, A299)=0), "Depreciation",
TRUE,  ""
)</f>
        <v/>
      </c>
      <c r="G299" s="13" t="str" cm="1">
        <f t="array" aca="1" ref="G299" ca="1">_xlfn.IFS(
AND($B$11="Hə", $B$3="İllik"), Z299,
AND($B$11="Hə", $B$3="Aylıq"), AA299,
$B$11="Yox", X299)</f>
        <v/>
      </c>
      <c r="H299" s="14" t="str" cm="1">
        <f t="array" aca="1" ref="H299" ca="1">_xlfn.IFS( G299="", "",
TRUE, ROUND( H298+I299-J299, 2) )</f>
        <v/>
      </c>
      <c r="I299" s="14" t="str" cm="1">
        <f t="array" aca="1" ref="I299" ca="1">_xlfn.IFS(G299="", "",
G299=last_payment_date, (J299-H298),
 TRUE,  -  (H298- H298* (1+$B$6)^ (_xlfn.DAYS(G299,G298)/365) )
)</f>
        <v/>
      </c>
      <c r="J299" s="14" t="str" cm="1">
        <f t="array" aca="1" ref="J299" ca="1">_xlfn.IFS(G299="", "",
TRUE, _xlfn.XLOOKUP(G299,  payment_dates, payments,0,0)
)</f>
        <v/>
      </c>
      <c r="L299" s="2" t="str" cm="1">
        <f t="array" aca="1" ref="L299" ca="1">_xlfn.IFS(
AND($B$11="Hə", $B$3="İllik"), AC299,
AND($B$11="Hə", $B$3="Aylıq"), AD299,
$B$11="Yox", AB299)</f>
        <v/>
      </c>
      <c r="M299" s="14" t="str" cm="1">
        <f t="array" aca="1" ref="M299" ca="1">_xlfn.IFS( L299="", "",
(M298-N299)&lt;=0.5, 0,
TRUE,  M298-N299)</f>
        <v/>
      </c>
      <c r="N299" s="15" t="str" cm="1">
        <f t="array" aca="1" ref="N299" ca="1">_xlfn.IFS(
L299="", "",
TRUE, MIN(M298, ROUND($M$14/ (last_rou_date - $B$2) * (L299-L298), 2) )
)</f>
        <v/>
      </c>
      <c r="P299" s="22" t="str">
        <f t="shared" ca="1" si="12"/>
        <v/>
      </c>
      <c r="Q299" s="14" t="str" cm="1">
        <f t="array" aca="1" ref="Q299" ca="1">_xlfn.IFS(P299="","",
$B$11="Hə", _xlfn.XLOOKUP(DATE(P299, 12, 31), rou_table_dates, rou_table_nbvs,0, 0),
TRUE,  MAX(0, ROUND($M$14 - $M$14/ (last_rou_date - $B$2) * (DATE(P299,12,31) - $B$2), 2) )
)</f>
        <v/>
      </c>
      <c r="R299" s="57" t="str" cm="1">
        <f t="array" aca="1" ref="R299" ca="1">_xlfn.IFS(P299="","",
$B$11="Hə", _xlfn.XLOOKUP(DATE(P299, 12, 31), lease_table_dates, lease_table_balances,0, 0),
TRUE, IFERROR( XNPV($B$6, IF(payment_dates &gt;DATE(P299, 12, 31), payments,  0),  IF(payment_dates &gt;DATE(P299, 12, 31), payment_dates,  DATE(P299, 12, 31))    ),0)
)</f>
        <v/>
      </c>
      <c r="S299" s="14" t="str" cm="1">
        <f t="array" aca="1" ref="S299" ca="1">_xlfn.IFS(P299="","",
TRUE,  MIN( MIN(Q298, $M$14), ROUND($M$14/ (last_rou_date - $B$2) * (DATE(P299,12,31) - MAX($B$2, DATE(P299-1, 12, 31))), 2) )
)</f>
        <v/>
      </c>
      <c r="T299" s="15" t="str" cm="1">
        <f t="array" aca="1" ref="T299" ca="1">_xlfn.IFS(P299="", "",
ISTEXT(R298), R299- (H299 - SUMIFS( lease_table_payments, lease_table_years, P299) -$AG$14 ),
AND(ISNUMBER(R298), R299&lt;&gt;""),   R299- (R298 - SUMIFS( lease_table_payments, lease_table_years, P299) )
)</f>
        <v/>
      </c>
      <c r="U299" s="14"/>
      <c r="V299" s="73">
        <f t="shared" si="14"/>
        <v>286</v>
      </c>
      <c r="W299" s="74" t="str" cm="1">
        <f t="array" ref="W299">_xlfn.IFS(
OR(W298=$B$4, W298=""),"",
TRUE,W298+1
)</f>
        <v/>
      </c>
      <c r="X299" s="75" t="str" cm="1">
        <f t="array" ref="X299">_xlfn.IFS(X298="","",
W299="", "",
AND($B$3="İllik"),DATE(YEAR(X298)+1,MONTH(X298),DAY(X298) ),
AND($B$3="Aylıq", $AH$14="Not end"), EDATE(X298,1),
AND($B$3="Aylıq", $AH$14="End"), EOMONTH(X298,1)
)</f>
        <v/>
      </c>
      <c r="Y299" s="75" t="str" cm="1">
        <f t="array" aca="1" ref="Y299" ca="1">_xlfn.IFS(
AND($B$7="Dövrün əvvəlində", Y298&lt;=last_rou_date), DATE(YEAR(Y298)+1, 12, 31),
AND($B$7="Dövrün sonunda", Y298&lt;=last_payment_date), DATE(YEAR(Y298)+1, 12, 31),
TRUE, ""
)</f>
        <v/>
      </c>
      <c r="Z299" s="75" t="str" cm="1">
        <f t="array" aca="1" ref="Z299" ca="1">_xlfn.IFS(
AND($AN$14="Not year_end", Z298&gt;last_payment_date), "",
AND($AN$14="Year_end", Z298&gt;=last_payment_date), "",
AND($AN$14="Year_end"), DATE(YEAR(Z298+1), 12, 31),
AND($AN$14="Not year_end", MONTH(Z298)=12, DAY(Z298)=31), DATE(YEAR(Z297)+1, MONTH(Z297), DAY(Z297)),
AND($AN$14="Not year_end", OR(MONTH(Z298)&lt;&gt;12, DAY(Z298)&lt;&gt;31) ), DATE(YEAR(Z298), 12, 31)
)</f>
        <v/>
      </c>
      <c r="AA299" s="75" t="str" cm="1">
        <f t="array" aca="1" ref="AA299" ca="1">_xlfn.IFS(AA298="", "",
AND(AA298=last_payment_date, OR(MONTH(AA298)&lt;&gt;12, DAY(AA298)&lt;&gt;31) ), DATE(YEAR(AA298), 12, 31),
AND(MONTH(AA298)=12, DAY(AA298)=31, AA298&gt;=last_payment_date), "",
AND(MONTH(AA298)=12, DAY(AA298)&lt;&gt;31),  EOMONTH(AA298,0),
AND(MONTH(AA298)=12, DAY(AA298)=31, $AH$14="Not end"),  EDATE(AA297,1),
AND($AH$14="Not end"), EDATE(AA298, 1),
AND($AH$14="End"), EOMONTH(AA298, 1)
)</f>
        <v/>
      </c>
      <c r="AB299" s="75" t="str" cm="1">
        <f t="array" aca="1" ref="AB299" ca="1">_xlfn.IFS(AB298="","",
AND(AB298=last_rou_date), "",
AND($B$3="İllik"),DATE(YEAR(AB298)+1,MONTH(AB298),DAY(AB298) ),
AND($B$3="Aylıq", $AH$14="Not end"), EDATE(AB298,1),
AND($B$3="Aylıq", $AH$14="End"), EOMONTH(AB298,1)
)</f>
        <v/>
      </c>
      <c r="AC299" s="75" t="str" cm="1">
        <f t="array" aca="1" ref="AC299" ca="1">_xlfn.IFS(
AND($AN$14="Not year_end", AC298&gt;last_rou_date), "",
AND($AN$14="Year_end", AC298&gt;=last_rou_date), "",
AND($AN$14="Year_end"), DATE(YEAR(AC298+1), 12, 31),
AND($AN$14="Not year_end", MONTH(AC298)=12, DAY(AC298)=31), DATE(YEAR(AC297)+1, MONTH(AC297), DAY(AC297)),
AND($AN$14="Not year_end", OR(MONTH(AC298)&lt;&gt;12, DAY(AC298)&lt;&gt;31) ), DATE(YEAR(AC298), 12, 31)
)</f>
        <v/>
      </c>
      <c r="AD299" s="75" t="str" cm="1">
        <f t="array" aca="1" ref="AD299" ca="1">_xlfn.IFS(AD298="", "",
AND(AD298=last_rou_date, OR(MONTH(AD298)&lt;&gt;12, DAY(AD298)&lt;&gt;31) ), DATE(YEAR(AD298), 12, 31),
AND(MONTH(AD298)=12, DAY(AD298)=31, AD298&gt;=last_rou_date), "",
AND(MONTH(AD298)=12, DAY(AD298)&lt;&gt;31),  EOMONTH(AD298,0),
AND(MONTH(AD298)=12, DAY(AD298)=31, $AH$14="Not end"),  EDATE(AD297,1),
AND($AH$14="Not end"), EDATE(AD298, 1),
AND($AH$14="End"), EOMONTH(AD298, 1)
)</f>
        <v/>
      </c>
      <c r="AE299" s="68" t="str" cm="1">
        <f t="array" ref="AE299">_xlfn.IFS(W299="", "",
AND(W299&gt;0, W299&lt;=$B$4, $C$2="İllik artım, faiz olaraq", $D$2&gt;0, $B$3="İllik"), $B$5*((1+$D$2)^(W299-1)),
AND(W299&gt;0, W299&lt;=$B$4, $C$2="İllik artım, faiz olaraq", $D$2&gt;0, $B$3="Aylıq"), $B$5*((1+$D$2)^ROUNDDOWN((W299-1)/12,0)),
AND(W299=1, $C$2="Aşağıdakı kimi dəyişir", ), $B$5,
AND(W299&gt;1, W299&lt;=$B$4, $C$2="Aşağıdakı kimi dəyişir"), IFERROR(VLOOKUP(W299, $C$4:$D$7, 2, FALSE), AE298),
AND(W299&gt;0, W299&lt;=$B$4), $B$5,
TRUE,0 )</f>
        <v/>
      </c>
      <c r="AF299" s="76" t="str">
        <f t="shared" ca="1" si="13"/>
        <v/>
      </c>
    </row>
    <row r="300" spans="1:32" x14ac:dyDescent="0.4">
      <c r="A300" s="13" t="str" cm="1">
        <f t="array" aca="1" ref="A300" ca="1">_xlfn.IFS(
AND(SUMIFS(lease_table_interest_accruals, lease_table_dates, A299)&gt;0, COUNTIFS($E$14:E299, "Interest accrual", $A$14:A299, A299)=0),  A299,
AND(SUMIFS(lease_table_payments, lease_table_dates, A299)&gt;0, COUNTIFS($E$14:E299, "Payment", $A$14:A299, A299)=0),  A299,
AND(SUMIFS(rou_table_deprs, rou_table_dates, A299)&gt;0, COUNTIFS($E$14:E299, "Depreciation", $A$14:A299, A299)=0),  A299,
TRUE,  IFERROR(INDEX(rou_table_dates,  MATCH(A299, rou_table_dates)+1, ), "")
)</f>
        <v/>
      </c>
      <c r="B300" s="1" t="str" cm="1">
        <f t="array" aca="1" ref="B300" ca="1">_xlfn.IFS(
AND(E300="Payment", A300=$B$2), $AM$14,
E300="Payment", $AM$15,
E300="Interest accrual", $AM$18,
E300="Depreciation", $AM$17,
TRUE, "")</f>
        <v/>
      </c>
      <c r="C300" s="1" t="str" cm="1">
        <f t="array" aca="1" ref="C300" ca="1">_xlfn.IFS(
E300="Payment", $AM$19,
E300="Interest accrual", $AM$15,
E300="Depreciation", $AM$16,
TRUE, "")</f>
        <v/>
      </c>
      <c r="D300" s="14" t="str" cm="1">
        <f t="array" aca="1" ref="D300" ca="1">_xlfn.IFS(
E300="Payment", _xlfn.XLOOKUP(A300, lease_table_dates, lease_table_payments, 0, 0),
E300="Interest accrual", _xlfn.XLOOKUP(A300, lease_table_dates, lease_table_interest_accruals, 0, 0),
E300="Depreciation", _xlfn.XLOOKUP(A300, rou_table_dates, rou_table_deprs, 0, 0),
TRUE, ""
)</f>
        <v/>
      </c>
      <c r="E300" s="7" t="str" cm="1">
        <f t="array" aca="1" ref="E300" ca="1">_xlfn.IFS(
AND(SUMIFS(lease_table_interest_accruals, lease_table_dates, A300)&gt;0, COUNTIFS($E$14:E299, "Interest accrual", $A$14:A299, A300)=0), "Interest accrual",
AND(SUMIFS(lease_table_payments, lease_table_dates, A300)&gt;0, COUNTIFS($E$14:E299, "Payment", $A$14:A299, A300)=0), "Payment",
AND(SUMIFS(rou_table_deprs, rou_table_dates, A300)&gt;0, COUNTIFS($E$14:E299, "Depreciation", $A$14:A299, A300)=0), "Depreciation",
TRUE,  ""
)</f>
        <v/>
      </c>
      <c r="G300" s="13" t="str" cm="1">
        <f t="array" aca="1" ref="G300" ca="1">_xlfn.IFS(
AND($B$11="Hə", $B$3="İllik"), Z300,
AND($B$11="Hə", $B$3="Aylıq"), AA300,
$B$11="Yox", X300)</f>
        <v/>
      </c>
      <c r="H300" s="14" t="str" cm="1">
        <f t="array" aca="1" ref="H300" ca="1">_xlfn.IFS( G300="", "",
TRUE, ROUND( H299+I300-J300, 2) )</f>
        <v/>
      </c>
      <c r="I300" s="14" t="str" cm="1">
        <f t="array" aca="1" ref="I300" ca="1">_xlfn.IFS(G300="", "",
G300=last_payment_date, (J300-H299),
 TRUE,  -  (H299- H299* (1+$B$6)^ (_xlfn.DAYS(G300,G299)/365) )
)</f>
        <v/>
      </c>
      <c r="J300" s="14" t="str" cm="1">
        <f t="array" aca="1" ref="J300" ca="1">_xlfn.IFS(G300="", "",
TRUE, _xlfn.XLOOKUP(G300,  payment_dates, payments,0,0)
)</f>
        <v/>
      </c>
      <c r="L300" s="2" t="str" cm="1">
        <f t="array" aca="1" ref="L300" ca="1">_xlfn.IFS(
AND($B$11="Hə", $B$3="İllik"), AC300,
AND($B$11="Hə", $B$3="Aylıq"), AD300,
$B$11="Yox", AB300)</f>
        <v/>
      </c>
      <c r="M300" s="14" t="str" cm="1">
        <f t="array" aca="1" ref="M300" ca="1">_xlfn.IFS( L300="", "",
(M299-N300)&lt;=0.5, 0,
TRUE,  M299-N300)</f>
        <v/>
      </c>
      <c r="N300" s="15" t="str" cm="1">
        <f t="array" aca="1" ref="N300" ca="1">_xlfn.IFS(
L300="", "",
TRUE, MIN(M299, ROUND($M$14/ (last_rou_date - $B$2) * (L300-L299), 2) )
)</f>
        <v/>
      </c>
      <c r="P300" s="22" t="str">
        <f t="shared" ca="1" si="12"/>
        <v/>
      </c>
      <c r="Q300" s="14" t="str" cm="1">
        <f t="array" aca="1" ref="Q300" ca="1">_xlfn.IFS(P300="","",
$B$11="Hə", _xlfn.XLOOKUP(DATE(P300, 12, 31), rou_table_dates, rou_table_nbvs,0, 0),
TRUE,  MAX(0, ROUND($M$14 - $M$14/ (last_rou_date - $B$2) * (DATE(P300,12,31) - $B$2), 2) )
)</f>
        <v/>
      </c>
      <c r="R300" s="57" t="str" cm="1">
        <f t="array" aca="1" ref="R300" ca="1">_xlfn.IFS(P300="","",
$B$11="Hə", _xlfn.XLOOKUP(DATE(P300, 12, 31), lease_table_dates, lease_table_balances,0, 0),
TRUE, IFERROR( XNPV($B$6, IF(payment_dates &gt;DATE(P300, 12, 31), payments,  0),  IF(payment_dates &gt;DATE(P300, 12, 31), payment_dates,  DATE(P300, 12, 31))    ),0)
)</f>
        <v/>
      </c>
      <c r="S300" s="14" t="str" cm="1">
        <f t="array" aca="1" ref="S300" ca="1">_xlfn.IFS(P300="","",
TRUE,  MIN( MIN(Q299, $M$14), ROUND($M$14/ (last_rou_date - $B$2) * (DATE(P300,12,31) - MAX($B$2, DATE(P300-1, 12, 31))), 2) )
)</f>
        <v/>
      </c>
      <c r="T300" s="15" t="str" cm="1">
        <f t="array" aca="1" ref="T300" ca="1">_xlfn.IFS(P300="", "",
ISTEXT(R299), R300- (H300 - SUMIFS( lease_table_payments, lease_table_years, P300) -$AG$14 ),
AND(ISNUMBER(R299), R300&lt;&gt;""),   R300- (R299 - SUMIFS( lease_table_payments, lease_table_years, P300) )
)</f>
        <v/>
      </c>
      <c r="U300" s="14"/>
      <c r="V300" s="73">
        <f t="shared" si="14"/>
        <v>287</v>
      </c>
      <c r="W300" s="74" t="str" cm="1">
        <f t="array" ref="W300">_xlfn.IFS(
OR(W299=$B$4, W299=""),"",
TRUE,W299+1
)</f>
        <v/>
      </c>
      <c r="X300" s="75" t="str" cm="1">
        <f t="array" ref="X300">_xlfn.IFS(X299="","",
W300="", "",
AND($B$3="İllik"),DATE(YEAR(X299)+1,MONTH(X299),DAY(X299) ),
AND($B$3="Aylıq", $AH$14="Not end"), EDATE(X299,1),
AND($B$3="Aylıq", $AH$14="End"), EOMONTH(X299,1)
)</f>
        <v/>
      </c>
      <c r="Y300" s="75" t="str" cm="1">
        <f t="array" aca="1" ref="Y300" ca="1">_xlfn.IFS(
AND($B$7="Dövrün əvvəlində", Y299&lt;=last_rou_date), DATE(YEAR(Y299)+1, 12, 31),
AND($B$7="Dövrün sonunda", Y299&lt;=last_payment_date), DATE(YEAR(Y299)+1, 12, 31),
TRUE, ""
)</f>
        <v/>
      </c>
      <c r="Z300" s="75" t="str" cm="1">
        <f t="array" aca="1" ref="Z300" ca="1">_xlfn.IFS(
AND($AN$14="Not year_end", Z299&gt;last_payment_date), "",
AND($AN$14="Year_end", Z299&gt;=last_payment_date), "",
AND($AN$14="Year_end"), DATE(YEAR(Z299+1), 12, 31),
AND($AN$14="Not year_end", MONTH(Z299)=12, DAY(Z299)=31), DATE(YEAR(Z298)+1, MONTH(Z298), DAY(Z298)),
AND($AN$14="Not year_end", OR(MONTH(Z299)&lt;&gt;12, DAY(Z299)&lt;&gt;31) ), DATE(YEAR(Z299), 12, 31)
)</f>
        <v/>
      </c>
      <c r="AA300" s="75" t="str" cm="1">
        <f t="array" aca="1" ref="AA300" ca="1">_xlfn.IFS(AA299="", "",
AND(AA299=last_payment_date, OR(MONTH(AA299)&lt;&gt;12, DAY(AA299)&lt;&gt;31) ), DATE(YEAR(AA299), 12, 31),
AND(MONTH(AA299)=12, DAY(AA299)=31, AA299&gt;=last_payment_date), "",
AND(MONTH(AA299)=12, DAY(AA299)&lt;&gt;31),  EOMONTH(AA299,0),
AND(MONTH(AA299)=12, DAY(AA299)=31, $AH$14="Not end"),  EDATE(AA298,1),
AND($AH$14="Not end"), EDATE(AA299, 1),
AND($AH$14="End"), EOMONTH(AA299, 1)
)</f>
        <v/>
      </c>
      <c r="AB300" s="75" t="str" cm="1">
        <f t="array" aca="1" ref="AB300" ca="1">_xlfn.IFS(AB299="","",
AND(AB299=last_rou_date), "",
AND($B$3="İllik"),DATE(YEAR(AB299)+1,MONTH(AB299),DAY(AB299) ),
AND($B$3="Aylıq", $AH$14="Not end"), EDATE(AB299,1),
AND($B$3="Aylıq", $AH$14="End"), EOMONTH(AB299,1)
)</f>
        <v/>
      </c>
      <c r="AC300" s="75" t="str" cm="1">
        <f t="array" aca="1" ref="AC300" ca="1">_xlfn.IFS(
AND($AN$14="Not year_end", AC299&gt;last_rou_date), "",
AND($AN$14="Year_end", AC299&gt;=last_rou_date), "",
AND($AN$14="Year_end"), DATE(YEAR(AC299+1), 12, 31),
AND($AN$14="Not year_end", MONTH(AC299)=12, DAY(AC299)=31), DATE(YEAR(AC298)+1, MONTH(AC298), DAY(AC298)),
AND($AN$14="Not year_end", OR(MONTH(AC299)&lt;&gt;12, DAY(AC299)&lt;&gt;31) ), DATE(YEAR(AC299), 12, 31)
)</f>
        <v/>
      </c>
      <c r="AD300" s="75" t="str" cm="1">
        <f t="array" aca="1" ref="AD300" ca="1">_xlfn.IFS(AD299="", "",
AND(AD299=last_rou_date, OR(MONTH(AD299)&lt;&gt;12, DAY(AD299)&lt;&gt;31) ), DATE(YEAR(AD299), 12, 31),
AND(MONTH(AD299)=12, DAY(AD299)=31, AD299&gt;=last_rou_date), "",
AND(MONTH(AD299)=12, DAY(AD299)&lt;&gt;31),  EOMONTH(AD299,0),
AND(MONTH(AD299)=12, DAY(AD299)=31, $AH$14="Not end"),  EDATE(AD298,1),
AND($AH$14="Not end"), EDATE(AD299, 1),
AND($AH$14="End"), EOMONTH(AD299, 1)
)</f>
        <v/>
      </c>
      <c r="AE300" s="68" t="str" cm="1">
        <f t="array" ref="AE300">_xlfn.IFS(W300="", "",
AND(W300&gt;0, W300&lt;=$B$4, $C$2="İllik artım, faiz olaraq", $D$2&gt;0, $B$3="İllik"), $B$5*((1+$D$2)^(W300-1)),
AND(W300&gt;0, W300&lt;=$B$4, $C$2="İllik artım, faiz olaraq", $D$2&gt;0, $B$3="Aylıq"), $B$5*((1+$D$2)^ROUNDDOWN((W300-1)/12,0)),
AND(W300=1, $C$2="Aşağıdakı kimi dəyişir", ), $B$5,
AND(W300&gt;1, W300&lt;=$B$4, $C$2="Aşağıdakı kimi dəyişir"), IFERROR(VLOOKUP(W300, $C$4:$D$7, 2, FALSE), AE299),
AND(W300&gt;0, W300&lt;=$B$4), $B$5,
TRUE,0 )</f>
        <v/>
      </c>
      <c r="AF300" s="76" t="str">
        <f t="shared" ca="1" si="13"/>
        <v/>
      </c>
    </row>
    <row r="301" spans="1:32" x14ac:dyDescent="0.4">
      <c r="A301" s="13" t="str" cm="1">
        <f t="array" aca="1" ref="A301" ca="1">_xlfn.IFS(
AND(SUMIFS(lease_table_interest_accruals, lease_table_dates, A300)&gt;0, COUNTIFS($E$14:E300, "Interest accrual", $A$14:A300, A300)=0),  A300,
AND(SUMIFS(lease_table_payments, lease_table_dates, A300)&gt;0, COUNTIFS($E$14:E300, "Payment", $A$14:A300, A300)=0),  A300,
AND(SUMIFS(rou_table_deprs, rou_table_dates, A300)&gt;0, COUNTIFS($E$14:E300, "Depreciation", $A$14:A300, A300)=0),  A300,
TRUE,  IFERROR(INDEX(rou_table_dates,  MATCH(A300, rou_table_dates)+1, ), "")
)</f>
        <v/>
      </c>
      <c r="B301" s="1" t="str" cm="1">
        <f t="array" aca="1" ref="B301" ca="1">_xlfn.IFS(
AND(E301="Payment", A301=$B$2), $AM$14,
E301="Payment", $AM$15,
E301="Interest accrual", $AM$18,
E301="Depreciation", $AM$17,
TRUE, "")</f>
        <v/>
      </c>
      <c r="C301" s="1" t="str" cm="1">
        <f t="array" aca="1" ref="C301" ca="1">_xlfn.IFS(
E301="Payment", $AM$19,
E301="Interest accrual", $AM$15,
E301="Depreciation", $AM$16,
TRUE, "")</f>
        <v/>
      </c>
      <c r="D301" s="14" t="str" cm="1">
        <f t="array" aca="1" ref="D301" ca="1">_xlfn.IFS(
E301="Payment", _xlfn.XLOOKUP(A301, lease_table_dates, lease_table_payments, 0, 0),
E301="Interest accrual", _xlfn.XLOOKUP(A301, lease_table_dates, lease_table_interest_accruals, 0, 0),
E301="Depreciation", _xlfn.XLOOKUP(A301, rou_table_dates, rou_table_deprs, 0, 0),
TRUE, ""
)</f>
        <v/>
      </c>
      <c r="E301" s="7" t="str" cm="1">
        <f t="array" aca="1" ref="E301" ca="1">_xlfn.IFS(
AND(SUMIFS(lease_table_interest_accruals, lease_table_dates, A301)&gt;0, COUNTIFS($E$14:E300, "Interest accrual", $A$14:A300, A301)=0), "Interest accrual",
AND(SUMIFS(lease_table_payments, lease_table_dates, A301)&gt;0, COUNTIFS($E$14:E300, "Payment", $A$14:A300, A301)=0), "Payment",
AND(SUMIFS(rou_table_deprs, rou_table_dates, A301)&gt;0, COUNTIFS($E$14:E300, "Depreciation", $A$14:A300, A301)=0), "Depreciation",
TRUE,  ""
)</f>
        <v/>
      </c>
      <c r="G301" s="13" t="str" cm="1">
        <f t="array" aca="1" ref="G301" ca="1">_xlfn.IFS(
AND($B$11="Hə", $B$3="İllik"), Z301,
AND($B$11="Hə", $B$3="Aylıq"), AA301,
$B$11="Yox", X301)</f>
        <v/>
      </c>
      <c r="H301" s="14" t="str" cm="1">
        <f t="array" aca="1" ref="H301" ca="1">_xlfn.IFS( G301="", "",
TRUE, ROUND( H300+I301-J301, 2) )</f>
        <v/>
      </c>
      <c r="I301" s="14" t="str" cm="1">
        <f t="array" aca="1" ref="I301" ca="1">_xlfn.IFS(G301="", "",
G301=last_payment_date, (J301-H300),
 TRUE,  -  (H300- H300* (1+$B$6)^ (_xlfn.DAYS(G301,G300)/365) )
)</f>
        <v/>
      </c>
      <c r="J301" s="14" t="str" cm="1">
        <f t="array" aca="1" ref="J301" ca="1">_xlfn.IFS(G301="", "",
TRUE, _xlfn.XLOOKUP(G301,  payment_dates, payments,0,0)
)</f>
        <v/>
      </c>
      <c r="L301" s="2" t="str" cm="1">
        <f t="array" aca="1" ref="L301" ca="1">_xlfn.IFS(
AND($B$11="Hə", $B$3="İllik"), AC301,
AND($B$11="Hə", $B$3="Aylıq"), AD301,
$B$11="Yox", AB301)</f>
        <v/>
      </c>
      <c r="M301" s="14" t="str" cm="1">
        <f t="array" aca="1" ref="M301" ca="1">_xlfn.IFS( L301="", "",
(M300-N301)&lt;=0.5, 0,
TRUE,  M300-N301)</f>
        <v/>
      </c>
      <c r="N301" s="15" t="str" cm="1">
        <f t="array" aca="1" ref="N301" ca="1">_xlfn.IFS(
L301="", "",
TRUE, MIN(M300, ROUND($M$14/ (last_rou_date - $B$2) * (L301-L300), 2) )
)</f>
        <v/>
      </c>
      <c r="P301" s="22" t="str">
        <f t="shared" ca="1" si="12"/>
        <v/>
      </c>
      <c r="Q301" s="14" t="str" cm="1">
        <f t="array" aca="1" ref="Q301" ca="1">_xlfn.IFS(P301="","",
$B$11="Hə", _xlfn.XLOOKUP(DATE(P301, 12, 31), rou_table_dates, rou_table_nbvs,0, 0),
TRUE,  MAX(0, ROUND($M$14 - $M$14/ (last_rou_date - $B$2) * (DATE(P301,12,31) - $B$2), 2) )
)</f>
        <v/>
      </c>
      <c r="R301" s="57" t="str" cm="1">
        <f t="array" aca="1" ref="R301" ca="1">_xlfn.IFS(P301="","",
$B$11="Hə", _xlfn.XLOOKUP(DATE(P301, 12, 31), lease_table_dates, lease_table_balances,0, 0),
TRUE, IFERROR( XNPV($B$6, IF(payment_dates &gt;DATE(P301, 12, 31), payments,  0),  IF(payment_dates &gt;DATE(P301, 12, 31), payment_dates,  DATE(P301, 12, 31))    ),0)
)</f>
        <v/>
      </c>
      <c r="S301" s="14" t="str" cm="1">
        <f t="array" aca="1" ref="S301" ca="1">_xlfn.IFS(P301="","",
TRUE,  MIN( MIN(Q300, $M$14), ROUND($M$14/ (last_rou_date - $B$2) * (DATE(P301,12,31) - MAX($B$2, DATE(P301-1, 12, 31))), 2) )
)</f>
        <v/>
      </c>
      <c r="T301" s="15" t="str" cm="1">
        <f t="array" aca="1" ref="T301" ca="1">_xlfn.IFS(P301="", "",
ISTEXT(R300), R301- (H301 - SUMIFS( lease_table_payments, lease_table_years, P301) -$AG$14 ),
AND(ISNUMBER(R300), R301&lt;&gt;""),   R301- (R300 - SUMIFS( lease_table_payments, lease_table_years, P301) )
)</f>
        <v/>
      </c>
      <c r="U301" s="14"/>
      <c r="V301" s="73">
        <f t="shared" si="14"/>
        <v>288</v>
      </c>
      <c r="W301" s="74" t="str" cm="1">
        <f t="array" ref="W301">_xlfn.IFS(
OR(W300=$B$4, W300=""),"",
TRUE,W300+1
)</f>
        <v/>
      </c>
      <c r="X301" s="75" t="str" cm="1">
        <f t="array" ref="X301">_xlfn.IFS(X300="","",
W301="", "",
AND($B$3="İllik"),DATE(YEAR(X300)+1,MONTH(X300),DAY(X300) ),
AND($B$3="Aylıq", $AH$14="Not end"), EDATE(X300,1),
AND($B$3="Aylıq", $AH$14="End"), EOMONTH(X300,1)
)</f>
        <v/>
      </c>
      <c r="Y301" s="75" t="str" cm="1">
        <f t="array" aca="1" ref="Y301" ca="1">_xlfn.IFS(
AND($B$7="Dövrün əvvəlində", Y300&lt;=last_rou_date), DATE(YEAR(Y300)+1, 12, 31),
AND($B$7="Dövrün sonunda", Y300&lt;=last_payment_date), DATE(YEAR(Y300)+1, 12, 31),
TRUE, ""
)</f>
        <v/>
      </c>
      <c r="Z301" s="75" t="str" cm="1">
        <f t="array" aca="1" ref="Z301" ca="1">_xlfn.IFS(
AND($AN$14="Not year_end", Z300&gt;last_payment_date), "",
AND($AN$14="Year_end", Z300&gt;=last_payment_date), "",
AND($AN$14="Year_end"), DATE(YEAR(Z300+1), 12, 31),
AND($AN$14="Not year_end", MONTH(Z300)=12, DAY(Z300)=31), DATE(YEAR(Z299)+1, MONTH(Z299), DAY(Z299)),
AND($AN$14="Not year_end", OR(MONTH(Z300)&lt;&gt;12, DAY(Z300)&lt;&gt;31) ), DATE(YEAR(Z300), 12, 31)
)</f>
        <v/>
      </c>
      <c r="AA301" s="75" t="str" cm="1">
        <f t="array" aca="1" ref="AA301" ca="1">_xlfn.IFS(AA300="", "",
AND(AA300=last_payment_date, OR(MONTH(AA300)&lt;&gt;12, DAY(AA300)&lt;&gt;31) ), DATE(YEAR(AA300), 12, 31),
AND(MONTH(AA300)=12, DAY(AA300)=31, AA300&gt;=last_payment_date), "",
AND(MONTH(AA300)=12, DAY(AA300)&lt;&gt;31),  EOMONTH(AA300,0),
AND(MONTH(AA300)=12, DAY(AA300)=31, $AH$14="Not end"),  EDATE(AA299,1),
AND($AH$14="Not end"), EDATE(AA300, 1),
AND($AH$14="End"), EOMONTH(AA300, 1)
)</f>
        <v/>
      </c>
      <c r="AB301" s="75" t="str" cm="1">
        <f t="array" aca="1" ref="AB301" ca="1">_xlfn.IFS(AB300="","",
AND(AB300=last_rou_date), "",
AND($B$3="İllik"),DATE(YEAR(AB300)+1,MONTH(AB300),DAY(AB300) ),
AND($B$3="Aylıq", $AH$14="Not end"), EDATE(AB300,1),
AND($B$3="Aylıq", $AH$14="End"), EOMONTH(AB300,1)
)</f>
        <v/>
      </c>
      <c r="AC301" s="75" t="str" cm="1">
        <f t="array" aca="1" ref="AC301" ca="1">_xlfn.IFS(
AND($AN$14="Not year_end", AC300&gt;last_rou_date), "",
AND($AN$14="Year_end", AC300&gt;=last_rou_date), "",
AND($AN$14="Year_end"), DATE(YEAR(AC300+1), 12, 31),
AND($AN$14="Not year_end", MONTH(AC300)=12, DAY(AC300)=31), DATE(YEAR(AC299)+1, MONTH(AC299), DAY(AC299)),
AND($AN$14="Not year_end", OR(MONTH(AC300)&lt;&gt;12, DAY(AC300)&lt;&gt;31) ), DATE(YEAR(AC300), 12, 31)
)</f>
        <v/>
      </c>
      <c r="AD301" s="75" t="str" cm="1">
        <f t="array" aca="1" ref="AD301" ca="1">_xlfn.IFS(AD300="", "",
AND(AD300=last_rou_date, OR(MONTH(AD300)&lt;&gt;12, DAY(AD300)&lt;&gt;31) ), DATE(YEAR(AD300), 12, 31),
AND(MONTH(AD300)=12, DAY(AD300)=31, AD300&gt;=last_rou_date), "",
AND(MONTH(AD300)=12, DAY(AD300)&lt;&gt;31),  EOMONTH(AD300,0),
AND(MONTH(AD300)=12, DAY(AD300)=31, $AH$14="Not end"),  EDATE(AD299,1),
AND($AH$14="Not end"), EDATE(AD300, 1),
AND($AH$14="End"), EOMONTH(AD300, 1)
)</f>
        <v/>
      </c>
      <c r="AE301" s="68" t="str" cm="1">
        <f t="array" ref="AE301">_xlfn.IFS(W301="", "",
AND(W301&gt;0, W301&lt;=$B$4, $C$2="İllik artım, faiz olaraq", $D$2&gt;0, $B$3="İllik"), $B$5*((1+$D$2)^(W301-1)),
AND(W301&gt;0, W301&lt;=$B$4, $C$2="İllik artım, faiz olaraq", $D$2&gt;0, $B$3="Aylıq"), $B$5*((1+$D$2)^ROUNDDOWN((W301-1)/12,0)),
AND(W301=1, $C$2="Aşağıdakı kimi dəyişir", ), $B$5,
AND(W301&gt;1, W301&lt;=$B$4, $C$2="Aşağıdakı kimi dəyişir"), IFERROR(VLOOKUP(W301, $C$4:$D$7, 2, FALSE), AE300),
AND(W301&gt;0, W301&lt;=$B$4), $B$5,
TRUE,0 )</f>
        <v/>
      </c>
      <c r="AF301" s="76" t="str">
        <f t="shared" ca="1" si="13"/>
        <v/>
      </c>
    </row>
    <row r="302" spans="1:32" x14ac:dyDescent="0.4">
      <c r="A302" s="13" t="str" cm="1">
        <f t="array" aca="1" ref="A302" ca="1">_xlfn.IFS(
AND(SUMIFS(lease_table_interest_accruals, lease_table_dates, A301)&gt;0, COUNTIFS($E$14:E301, "Interest accrual", $A$14:A301, A301)=0),  A301,
AND(SUMIFS(lease_table_payments, lease_table_dates, A301)&gt;0, COUNTIFS($E$14:E301, "Payment", $A$14:A301, A301)=0),  A301,
AND(SUMIFS(rou_table_deprs, rou_table_dates, A301)&gt;0, COUNTIFS($E$14:E301, "Depreciation", $A$14:A301, A301)=0),  A301,
TRUE,  IFERROR(INDEX(rou_table_dates,  MATCH(A301, rou_table_dates)+1, ), "")
)</f>
        <v/>
      </c>
      <c r="B302" s="1" t="str" cm="1">
        <f t="array" aca="1" ref="B302" ca="1">_xlfn.IFS(
AND(E302="Payment", A302=$B$2), $AM$14,
E302="Payment", $AM$15,
E302="Interest accrual", $AM$18,
E302="Depreciation", $AM$17,
TRUE, "")</f>
        <v/>
      </c>
      <c r="C302" s="1" t="str" cm="1">
        <f t="array" aca="1" ref="C302" ca="1">_xlfn.IFS(
E302="Payment", $AM$19,
E302="Interest accrual", $AM$15,
E302="Depreciation", $AM$16,
TRUE, "")</f>
        <v/>
      </c>
      <c r="D302" s="14" t="str" cm="1">
        <f t="array" aca="1" ref="D302" ca="1">_xlfn.IFS(
E302="Payment", _xlfn.XLOOKUP(A302, lease_table_dates, lease_table_payments, 0, 0),
E302="Interest accrual", _xlfn.XLOOKUP(A302, lease_table_dates, lease_table_interest_accruals, 0, 0),
E302="Depreciation", _xlfn.XLOOKUP(A302, rou_table_dates, rou_table_deprs, 0, 0),
TRUE, ""
)</f>
        <v/>
      </c>
      <c r="E302" s="7" t="str" cm="1">
        <f t="array" aca="1" ref="E302" ca="1">_xlfn.IFS(
AND(SUMIFS(lease_table_interest_accruals, lease_table_dates, A302)&gt;0, COUNTIFS($E$14:E301, "Interest accrual", $A$14:A301, A302)=0), "Interest accrual",
AND(SUMIFS(lease_table_payments, lease_table_dates, A302)&gt;0, COUNTIFS($E$14:E301, "Payment", $A$14:A301, A302)=0), "Payment",
AND(SUMIFS(rou_table_deprs, rou_table_dates, A302)&gt;0, COUNTIFS($E$14:E301, "Depreciation", $A$14:A301, A302)=0), "Depreciation",
TRUE,  ""
)</f>
        <v/>
      </c>
      <c r="G302" s="13" t="str" cm="1">
        <f t="array" aca="1" ref="G302" ca="1">_xlfn.IFS(
AND($B$11="Hə", $B$3="İllik"), Z302,
AND($B$11="Hə", $B$3="Aylıq"), AA302,
$B$11="Yox", X302)</f>
        <v/>
      </c>
      <c r="H302" s="14" t="str" cm="1">
        <f t="array" aca="1" ref="H302" ca="1">_xlfn.IFS( G302="", "",
TRUE, ROUND( H301+I302-J302, 2) )</f>
        <v/>
      </c>
      <c r="I302" s="14" t="str" cm="1">
        <f t="array" aca="1" ref="I302" ca="1">_xlfn.IFS(G302="", "",
G302=last_payment_date, (J302-H301),
 TRUE,  -  (H301- H301* (1+$B$6)^ (_xlfn.DAYS(G302,G301)/365) )
)</f>
        <v/>
      </c>
      <c r="J302" s="14" t="str" cm="1">
        <f t="array" aca="1" ref="J302" ca="1">_xlfn.IFS(G302="", "",
TRUE, _xlfn.XLOOKUP(G302,  payment_dates, payments,0,0)
)</f>
        <v/>
      </c>
      <c r="L302" s="2" t="str" cm="1">
        <f t="array" aca="1" ref="L302" ca="1">_xlfn.IFS(
AND($B$11="Hə", $B$3="İllik"), AC302,
AND($B$11="Hə", $B$3="Aylıq"), AD302,
$B$11="Yox", AB302)</f>
        <v/>
      </c>
      <c r="M302" s="14" t="str" cm="1">
        <f t="array" aca="1" ref="M302" ca="1">_xlfn.IFS( L302="", "",
(M301-N302)&lt;=0.5, 0,
TRUE,  M301-N302)</f>
        <v/>
      </c>
      <c r="N302" s="15" t="str" cm="1">
        <f t="array" aca="1" ref="N302" ca="1">_xlfn.IFS(
L302="", "",
TRUE, MIN(M301, ROUND($M$14/ (last_rou_date - $B$2) * (L302-L301), 2) )
)</f>
        <v/>
      </c>
      <c r="P302" s="22" t="str">
        <f t="shared" ca="1" si="12"/>
        <v/>
      </c>
      <c r="Q302" s="14" t="str" cm="1">
        <f t="array" aca="1" ref="Q302" ca="1">_xlfn.IFS(P302="","",
$B$11="Hə", _xlfn.XLOOKUP(DATE(P302, 12, 31), rou_table_dates, rou_table_nbvs,0, 0),
TRUE,  MAX(0, ROUND($M$14 - $M$14/ (last_rou_date - $B$2) * (DATE(P302,12,31) - $B$2), 2) )
)</f>
        <v/>
      </c>
      <c r="R302" s="57" t="str" cm="1">
        <f t="array" aca="1" ref="R302" ca="1">_xlfn.IFS(P302="","",
$B$11="Hə", _xlfn.XLOOKUP(DATE(P302, 12, 31), lease_table_dates, lease_table_balances,0, 0),
TRUE, IFERROR( XNPV($B$6, IF(payment_dates &gt;DATE(P302, 12, 31), payments,  0),  IF(payment_dates &gt;DATE(P302, 12, 31), payment_dates,  DATE(P302, 12, 31))    ),0)
)</f>
        <v/>
      </c>
      <c r="S302" s="14" t="str" cm="1">
        <f t="array" aca="1" ref="S302" ca="1">_xlfn.IFS(P302="","",
TRUE,  MIN( MIN(Q301, $M$14), ROUND($M$14/ (last_rou_date - $B$2) * (DATE(P302,12,31) - MAX($B$2, DATE(P302-1, 12, 31))), 2) )
)</f>
        <v/>
      </c>
      <c r="T302" s="15" t="str" cm="1">
        <f t="array" aca="1" ref="T302" ca="1">_xlfn.IFS(P302="", "",
ISTEXT(R301), R302- (H302 - SUMIFS( lease_table_payments, lease_table_years, P302) -$AG$14 ),
AND(ISNUMBER(R301), R302&lt;&gt;""),   R302- (R301 - SUMIFS( lease_table_payments, lease_table_years, P302) )
)</f>
        <v/>
      </c>
      <c r="U302" s="14"/>
      <c r="V302" s="73">
        <f t="shared" si="14"/>
        <v>289</v>
      </c>
      <c r="W302" s="74" t="str" cm="1">
        <f t="array" ref="W302">_xlfn.IFS(
OR(W301=$B$4, W301=""),"",
TRUE,W301+1
)</f>
        <v/>
      </c>
      <c r="X302" s="75" t="str" cm="1">
        <f t="array" ref="X302">_xlfn.IFS(X301="","",
W302="", "",
AND($B$3="İllik"),DATE(YEAR(X301)+1,MONTH(X301),DAY(X301) ),
AND($B$3="Aylıq", $AH$14="Not end"), EDATE(X301,1),
AND($B$3="Aylıq", $AH$14="End"), EOMONTH(X301,1)
)</f>
        <v/>
      </c>
      <c r="Y302" s="75" t="str" cm="1">
        <f t="array" aca="1" ref="Y302" ca="1">_xlfn.IFS(
AND($B$7="Dövrün əvvəlində", Y301&lt;=last_rou_date), DATE(YEAR(Y301)+1, 12, 31),
AND($B$7="Dövrün sonunda", Y301&lt;=last_payment_date), DATE(YEAR(Y301)+1, 12, 31),
TRUE, ""
)</f>
        <v/>
      </c>
      <c r="Z302" s="75" t="str" cm="1">
        <f t="array" aca="1" ref="Z302" ca="1">_xlfn.IFS(
AND($AN$14="Not year_end", Z301&gt;last_payment_date), "",
AND($AN$14="Year_end", Z301&gt;=last_payment_date), "",
AND($AN$14="Year_end"), DATE(YEAR(Z301+1), 12, 31),
AND($AN$14="Not year_end", MONTH(Z301)=12, DAY(Z301)=31), DATE(YEAR(Z300)+1, MONTH(Z300), DAY(Z300)),
AND($AN$14="Not year_end", OR(MONTH(Z301)&lt;&gt;12, DAY(Z301)&lt;&gt;31) ), DATE(YEAR(Z301), 12, 31)
)</f>
        <v/>
      </c>
      <c r="AA302" s="75" t="str" cm="1">
        <f t="array" aca="1" ref="AA302" ca="1">_xlfn.IFS(AA301="", "",
AND(AA301=last_payment_date, OR(MONTH(AA301)&lt;&gt;12, DAY(AA301)&lt;&gt;31) ), DATE(YEAR(AA301), 12, 31),
AND(MONTH(AA301)=12, DAY(AA301)=31, AA301&gt;=last_payment_date), "",
AND(MONTH(AA301)=12, DAY(AA301)&lt;&gt;31),  EOMONTH(AA301,0),
AND(MONTH(AA301)=12, DAY(AA301)=31, $AH$14="Not end"),  EDATE(AA300,1),
AND($AH$14="Not end"), EDATE(AA301, 1),
AND($AH$14="End"), EOMONTH(AA301, 1)
)</f>
        <v/>
      </c>
      <c r="AB302" s="75" t="str" cm="1">
        <f t="array" aca="1" ref="AB302" ca="1">_xlfn.IFS(AB301="","",
AND(AB301=last_rou_date), "",
AND($B$3="İllik"),DATE(YEAR(AB301)+1,MONTH(AB301),DAY(AB301) ),
AND($B$3="Aylıq", $AH$14="Not end"), EDATE(AB301,1),
AND($B$3="Aylıq", $AH$14="End"), EOMONTH(AB301,1)
)</f>
        <v/>
      </c>
      <c r="AC302" s="75" t="str" cm="1">
        <f t="array" aca="1" ref="AC302" ca="1">_xlfn.IFS(
AND($AN$14="Not year_end", AC301&gt;last_rou_date), "",
AND($AN$14="Year_end", AC301&gt;=last_rou_date), "",
AND($AN$14="Year_end"), DATE(YEAR(AC301+1), 12, 31),
AND($AN$14="Not year_end", MONTH(AC301)=12, DAY(AC301)=31), DATE(YEAR(AC300)+1, MONTH(AC300), DAY(AC300)),
AND($AN$14="Not year_end", OR(MONTH(AC301)&lt;&gt;12, DAY(AC301)&lt;&gt;31) ), DATE(YEAR(AC301), 12, 31)
)</f>
        <v/>
      </c>
      <c r="AD302" s="75" t="str" cm="1">
        <f t="array" aca="1" ref="AD302" ca="1">_xlfn.IFS(AD301="", "",
AND(AD301=last_rou_date, OR(MONTH(AD301)&lt;&gt;12, DAY(AD301)&lt;&gt;31) ), DATE(YEAR(AD301), 12, 31),
AND(MONTH(AD301)=12, DAY(AD301)=31, AD301&gt;=last_rou_date), "",
AND(MONTH(AD301)=12, DAY(AD301)&lt;&gt;31),  EOMONTH(AD301,0),
AND(MONTH(AD301)=12, DAY(AD301)=31, $AH$14="Not end"),  EDATE(AD300,1),
AND($AH$14="Not end"), EDATE(AD301, 1),
AND($AH$14="End"), EOMONTH(AD301, 1)
)</f>
        <v/>
      </c>
      <c r="AE302" s="68" t="str" cm="1">
        <f t="array" ref="AE302">_xlfn.IFS(W302="", "",
AND(W302&gt;0, W302&lt;=$B$4, $C$2="İllik artım, faiz olaraq", $D$2&gt;0, $B$3="İllik"), $B$5*((1+$D$2)^(W302-1)),
AND(W302&gt;0, W302&lt;=$B$4, $C$2="İllik artım, faiz olaraq", $D$2&gt;0, $B$3="Aylıq"), $B$5*((1+$D$2)^ROUNDDOWN((W302-1)/12,0)),
AND(W302=1, $C$2="Aşağıdakı kimi dəyişir", ), $B$5,
AND(W302&gt;1, W302&lt;=$B$4, $C$2="Aşağıdakı kimi dəyişir"), IFERROR(VLOOKUP(W302, $C$4:$D$7, 2, FALSE), AE301),
AND(W302&gt;0, W302&lt;=$B$4), $B$5,
TRUE,0 )</f>
        <v/>
      </c>
      <c r="AF302" s="76" t="str">
        <f t="shared" ca="1" si="13"/>
        <v/>
      </c>
    </row>
    <row r="303" spans="1:32" x14ac:dyDescent="0.4">
      <c r="A303" s="13" t="str" cm="1">
        <f t="array" aca="1" ref="A303" ca="1">_xlfn.IFS(
AND(SUMIFS(lease_table_interest_accruals, lease_table_dates, A302)&gt;0, COUNTIFS($E$14:E302, "Interest accrual", $A$14:A302, A302)=0),  A302,
AND(SUMIFS(lease_table_payments, lease_table_dates, A302)&gt;0, COUNTIFS($E$14:E302, "Payment", $A$14:A302, A302)=0),  A302,
AND(SUMIFS(rou_table_deprs, rou_table_dates, A302)&gt;0, COUNTIFS($E$14:E302, "Depreciation", $A$14:A302, A302)=0),  A302,
TRUE,  IFERROR(INDEX(rou_table_dates,  MATCH(A302, rou_table_dates)+1, ), "")
)</f>
        <v/>
      </c>
      <c r="B303" s="1" t="str" cm="1">
        <f t="array" aca="1" ref="B303" ca="1">_xlfn.IFS(
AND(E303="Payment", A303=$B$2), $AM$14,
E303="Payment", $AM$15,
E303="Interest accrual", $AM$18,
E303="Depreciation", $AM$17,
TRUE, "")</f>
        <v/>
      </c>
      <c r="C303" s="1" t="str" cm="1">
        <f t="array" aca="1" ref="C303" ca="1">_xlfn.IFS(
E303="Payment", $AM$19,
E303="Interest accrual", $AM$15,
E303="Depreciation", $AM$16,
TRUE, "")</f>
        <v/>
      </c>
      <c r="D303" s="14" t="str" cm="1">
        <f t="array" aca="1" ref="D303" ca="1">_xlfn.IFS(
E303="Payment", _xlfn.XLOOKUP(A303, lease_table_dates, lease_table_payments, 0, 0),
E303="Interest accrual", _xlfn.XLOOKUP(A303, lease_table_dates, lease_table_interest_accruals, 0, 0),
E303="Depreciation", _xlfn.XLOOKUP(A303, rou_table_dates, rou_table_deprs, 0, 0),
TRUE, ""
)</f>
        <v/>
      </c>
      <c r="E303" s="7" t="str" cm="1">
        <f t="array" aca="1" ref="E303" ca="1">_xlfn.IFS(
AND(SUMIFS(lease_table_interest_accruals, lease_table_dates, A303)&gt;0, COUNTIFS($E$14:E302, "Interest accrual", $A$14:A302, A303)=0), "Interest accrual",
AND(SUMIFS(lease_table_payments, lease_table_dates, A303)&gt;0, COUNTIFS($E$14:E302, "Payment", $A$14:A302, A303)=0), "Payment",
AND(SUMIFS(rou_table_deprs, rou_table_dates, A303)&gt;0, COUNTIFS($E$14:E302, "Depreciation", $A$14:A302, A303)=0), "Depreciation",
TRUE,  ""
)</f>
        <v/>
      </c>
      <c r="G303" s="13" t="str" cm="1">
        <f t="array" aca="1" ref="G303" ca="1">_xlfn.IFS(
AND($B$11="Hə", $B$3="İllik"), Z303,
AND($B$11="Hə", $B$3="Aylıq"), AA303,
$B$11="Yox", X303)</f>
        <v/>
      </c>
      <c r="H303" s="14" t="str" cm="1">
        <f t="array" aca="1" ref="H303" ca="1">_xlfn.IFS( G303="", "",
TRUE, ROUND( H302+I303-J303, 2) )</f>
        <v/>
      </c>
      <c r="I303" s="14" t="str" cm="1">
        <f t="array" aca="1" ref="I303" ca="1">_xlfn.IFS(G303="", "",
G303=last_payment_date, (J303-H302),
 TRUE,  -  (H302- H302* (1+$B$6)^ (_xlfn.DAYS(G303,G302)/365) )
)</f>
        <v/>
      </c>
      <c r="J303" s="14" t="str" cm="1">
        <f t="array" aca="1" ref="J303" ca="1">_xlfn.IFS(G303="", "",
TRUE, _xlfn.XLOOKUP(G303,  payment_dates, payments,0,0)
)</f>
        <v/>
      </c>
      <c r="L303" s="2" t="str" cm="1">
        <f t="array" aca="1" ref="L303" ca="1">_xlfn.IFS(
AND($B$11="Hə", $B$3="İllik"), AC303,
AND($B$11="Hə", $B$3="Aylıq"), AD303,
$B$11="Yox", AB303)</f>
        <v/>
      </c>
      <c r="M303" s="14" t="str" cm="1">
        <f t="array" aca="1" ref="M303" ca="1">_xlfn.IFS( L303="", "",
(M302-N303)&lt;=0.5, 0,
TRUE,  M302-N303)</f>
        <v/>
      </c>
      <c r="N303" s="15" t="str" cm="1">
        <f t="array" aca="1" ref="N303" ca="1">_xlfn.IFS(
L303="", "",
TRUE, MIN(M302, ROUND($M$14/ (last_rou_date - $B$2) * (L303-L302), 2) )
)</f>
        <v/>
      </c>
      <c r="P303" s="22" t="str">
        <f t="shared" ca="1" si="12"/>
        <v/>
      </c>
      <c r="Q303" s="14" t="str" cm="1">
        <f t="array" aca="1" ref="Q303" ca="1">_xlfn.IFS(P303="","",
$B$11="Hə", _xlfn.XLOOKUP(DATE(P303, 12, 31), rou_table_dates, rou_table_nbvs,0, 0),
TRUE,  MAX(0, ROUND($M$14 - $M$14/ (last_rou_date - $B$2) * (DATE(P303,12,31) - $B$2), 2) )
)</f>
        <v/>
      </c>
      <c r="R303" s="57" t="str" cm="1">
        <f t="array" aca="1" ref="R303" ca="1">_xlfn.IFS(P303="","",
$B$11="Hə", _xlfn.XLOOKUP(DATE(P303, 12, 31), lease_table_dates, lease_table_balances,0, 0),
TRUE, IFERROR( XNPV($B$6, IF(payment_dates &gt;DATE(P303, 12, 31), payments,  0),  IF(payment_dates &gt;DATE(P303, 12, 31), payment_dates,  DATE(P303, 12, 31))    ),0)
)</f>
        <v/>
      </c>
      <c r="S303" s="14" t="str" cm="1">
        <f t="array" aca="1" ref="S303" ca="1">_xlfn.IFS(P303="","",
TRUE,  MIN( MIN(Q302, $M$14), ROUND($M$14/ (last_rou_date - $B$2) * (DATE(P303,12,31) - MAX($B$2, DATE(P303-1, 12, 31))), 2) )
)</f>
        <v/>
      </c>
      <c r="T303" s="15" t="str" cm="1">
        <f t="array" aca="1" ref="T303" ca="1">_xlfn.IFS(P303="", "",
ISTEXT(R302), R303- (H303 - SUMIFS( lease_table_payments, lease_table_years, P303) -$AG$14 ),
AND(ISNUMBER(R302), R303&lt;&gt;""),   R303- (R302 - SUMIFS( lease_table_payments, lease_table_years, P303) )
)</f>
        <v/>
      </c>
      <c r="U303" s="14"/>
      <c r="V303" s="73">
        <f t="shared" si="14"/>
        <v>290</v>
      </c>
      <c r="W303" s="74" t="str" cm="1">
        <f t="array" ref="W303">_xlfn.IFS(
OR(W302=$B$4, W302=""),"",
TRUE,W302+1
)</f>
        <v/>
      </c>
      <c r="X303" s="75" t="str" cm="1">
        <f t="array" ref="X303">_xlfn.IFS(X302="","",
W303="", "",
AND($B$3="İllik"),DATE(YEAR(X302)+1,MONTH(X302),DAY(X302) ),
AND($B$3="Aylıq", $AH$14="Not end"), EDATE(X302,1),
AND($B$3="Aylıq", $AH$14="End"), EOMONTH(X302,1)
)</f>
        <v/>
      </c>
      <c r="Y303" s="75" t="str" cm="1">
        <f t="array" aca="1" ref="Y303" ca="1">_xlfn.IFS(
AND($B$7="Dövrün əvvəlində", Y302&lt;=last_rou_date), DATE(YEAR(Y302)+1, 12, 31),
AND($B$7="Dövrün sonunda", Y302&lt;=last_payment_date), DATE(YEAR(Y302)+1, 12, 31),
TRUE, ""
)</f>
        <v/>
      </c>
      <c r="Z303" s="75" t="str" cm="1">
        <f t="array" aca="1" ref="Z303" ca="1">_xlfn.IFS(
AND($AN$14="Not year_end", Z302&gt;last_payment_date), "",
AND($AN$14="Year_end", Z302&gt;=last_payment_date), "",
AND($AN$14="Year_end"), DATE(YEAR(Z302+1), 12, 31),
AND($AN$14="Not year_end", MONTH(Z302)=12, DAY(Z302)=31), DATE(YEAR(Z301)+1, MONTH(Z301), DAY(Z301)),
AND($AN$14="Not year_end", OR(MONTH(Z302)&lt;&gt;12, DAY(Z302)&lt;&gt;31) ), DATE(YEAR(Z302), 12, 31)
)</f>
        <v/>
      </c>
      <c r="AA303" s="75" t="str" cm="1">
        <f t="array" aca="1" ref="AA303" ca="1">_xlfn.IFS(AA302="", "",
AND(AA302=last_payment_date, OR(MONTH(AA302)&lt;&gt;12, DAY(AA302)&lt;&gt;31) ), DATE(YEAR(AA302), 12, 31),
AND(MONTH(AA302)=12, DAY(AA302)=31, AA302&gt;=last_payment_date), "",
AND(MONTH(AA302)=12, DAY(AA302)&lt;&gt;31),  EOMONTH(AA302,0),
AND(MONTH(AA302)=12, DAY(AA302)=31, $AH$14="Not end"),  EDATE(AA301,1),
AND($AH$14="Not end"), EDATE(AA302, 1),
AND($AH$14="End"), EOMONTH(AA302, 1)
)</f>
        <v/>
      </c>
      <c r="AB303" s="75" t="str" cm="1">
        <f t="array" aca="1" ref="AB303" ca="1">_xlfn.IFS(AB302="","",
AND(AB302=last_rou_date), "",
AND($B$3="İllik"),DATE(YEAR(AB302)+1,MONTH(AB302),DAY(AB302) ),
AND($B$3="Aylıq", $AH$14="Not end"), EDATE(AB302,1),
AND($B$3="Aylıq", $AH$14="End"), EOMONTH(AB302,1)
)</f>
        <v/>
      </c>
      <c r="AC303" s="75" t="str" cm="1">
        <f t="array" aca="1" ref="AC303" ca="1">_xlfn.IFS(
AND($AN$14="Not year_end", AC302&gt;last_rou_date), "",
AND($AN$14="Year_end", AC302&gt;=last_rou_date), "",
AND($AN$14="Year_end"), DATE(YEAR(AC302+1), 12, 31),
AND($AN$14="Not year_end", MONTH(AC302)=12, DAY(AC302)=31), DATE(YEAR(AC301)+1, MONTH(AC301), DAY(AC301)),
AND($AN$14="Not year_end", OR(MONTH(AC302)&lt;&gt;12, DAY(AC302)&lt;&gt;31) ), DATE(YEAR(AC302), 12, 31)
)</f>
        <v/>
      </c>
      <c r="AD303" s="75" t="str" cm="1">
        <f t="array" aca="1" ref="AD303" ca="1">_xlfn.IFS(AD302="", "",
AND(AD302=last_rou_date, OR(MONTH(AD302)&lt;&gt;12, DAY(AD302)&lt;&gt;31) ), DATE(YEAR(AD302), 12, 31),
AND(MONTH(AD302)=12, DAY(AD302)=31, AD302&gt;=last_rou_date), "",
AND(MONTH(AD302)=12, DAY(AD302)&lt;&gt;31),  EOMONTH(AD302,0),
AND(MONTH(AD302)=12, DAY(AD302)=31, $AH$14="Not end"),  EDATE(AD301,1),
AND($AH$14="Not end"), EDATE(AD302, 1),
AND($AH$14="End"), EOMONTH(AD302, 1)
)</f>
        <v/>
      </c>
      <c r="AE303" s="68" t="str" cm="1">
        <f t="array" ref="AE303">_xlfn.IFS(W303="", "",
AND(W303&gt;0, W303&lt;=$B$4, $C$2="İllik artım, faiz olaraq", $D$2&gt;0, $B$3="İllik"), $B$5*((1+$D$2)^(W303-1)),
AND(W303&gt;0, W303&lt;=$B$4, $C$2="İllik artım, faiz olaraq", $D$2&gt;0, $B$3="Aylıq"), $B$5*((1+$D$2)^ROUNDDOWN((W303-1)/12,0)),
AND(W303=1, $C$2="Aşağıdakı kimi dəyişir", ), $B$5,
AND(W303&gt;1, W303&lt;=$B$4, $C$2="Aşağıdakı kimi dəyişir"), IFERROR(VLOOKUP(W303, $C$4:$D$7, 2, FALSE), AE302),
AND(W303&gt;0, W303&lt;=$B$4), $B$5,
TRUE,0 )</f>
        <v/>
      </c>
      <c r="AF303" s="76" t="str">
        <f t="shared" ca="1" si="13"/>
        <v/>
      </c>
    </row>
    <row r="304" spans="1:32" x14ac:dyDescent="0.4">
      <c r="A304" s="13" t="str" cm="1">
        <f t="array" aca="1" ref="A304" ca="1">_xlfn.IFS(
AND(SUMIFS(lease_table_interest_accruals, lease_table_dates, A303)&gt;0, COUNTIFS($E$14:E303, "Interest accrual", $A$14:A303, A303)=0),  A303,
AND(SUMIFS(lease_table_payments, lease_table_dates, A303)&gt;0, COUNTIFS($E$14:E303, "Payment", $A$14:A303, A303)=0),  A303,
AND(SUMIFS(rou_table_deprs, rou_table_dates, A303)&gt;0, COUNTIFS($E$14:E303, "Depreciation", $A$14:A303, A303)=0),  A303,
TRUE,  IFERROR(INDEX(rou_table_dates,  MATCH(A303, rou_table_dates)+1, ), "")
)</f>
        <v/>
      </c>
      <c r="B304" s="1" t="str" cm="1">
        <f t="array" aca="1" ref="B304" ca="1">_xlfn.IFS(
AND(E304="Payment", A304=$B$2), $AM$14,
E304="Payment", $AM$15,
E304="Interest accrual", $AM$18,
E304="Depreciation", $AM$17,
TRUE, "")</f>
        <v/>
      </c>
      <c r="C304" s="1" t="str" cm="1">
        <f t="array" aca="1" ref="C304" ca="1">_xlfn.IFS(
E304="Payment", $AM$19,
E304="Interest accrual", $AM$15,
E304="Depreciation", $AM$16,
TRUE, "")</f>
        <v/>
      </c>
      <c r="D304" s="14" t="str" cm="1">
        <f t="array" aca="1" ref="D304" ca="1">_xlfn.IFS(
E304="Payment", _xlfn.XLOOKUP(A304, lease_table_dates, lease_table_payments, 0, 0),
E304="Interest accrual", _xlfn.XLOOKUP(A304, lease_table_dates, lease_table_interest_accruals, 0, 0),
E304="Depreciation", _xlfn.XLOOKUP(A304, rou_table_dates, rou_table_deprs, 0, 0),
TRUE, ""
)</f>
        <v/>
      </c>
      <c r="E304" s="7" t="str" cm="1">
        <f t="array" aca="1" ref="E304" ca="1">_xlfn.IFS(
AND(SUMIFS(lease_table_interest_accruals, lease_table_dates, A304)&gt;0, COUNTIFS($E$14:E303, "Interest accrual", $A$14:A303, A304)=0), "Interest accrual",
AND(SUMIFS(lease_table_payments, lease_table_dates, A304)&gt;0, COUNTIFS($E$14:E303, "Payment", $A$14:A303, A304)=0), "Payment",
AND(SUMIFS(rou_table_deprs, rou_table_dates, A304)&gt;0, COUNTIFS($E$14:E303, "Depreciation", $A$14:A303, A304)=0), "Depreciation",
TRUE,  ""
)</f>
        <v/>
      </c>
      <c r="G304" s="13" t="str" cm="1">
        <f t="array" aca="1" ref="G304" ca="1">_xlfn.IFS(
AND($B$11="Hə", $B$3="İllik"), Z304,
AND($B$11="Hə", $B$3="Aylıq"), AA304,
$B$11="Yox", X304)</f>
        <v/>
      </c>
      <c r="H304" s="14" t="str" cm="1">
        <f t="array" aca="1" ref="H304" ca="1">_xlfn.IFS( G304="", "",
TRUE, ROUND( H303+I304-J304, 2) )</f>
        <v/>
      </c>
      <c r="I304" s="14" t="str" cm="1">
        <f t="array" aca="1" ref="I304" ca="1">_xlfn.IFS(G304="", "",
G304=last_payment_date, (J304-H303),
 TRUE,  -  (H303- H303* (1+$B$6)^ (_xlfn.DAYS(G304,G303)/365) )
)</f>
        <v/>
      </c>
      <c r="J304" s="14" t="str" cm="1">
        <f t="array" aca="1" ref="J304" ca="1">_xlfn.IFS(G304="", "",
TRUE, _xlfn.XLOOKUP(G304,  payment_dates, payments,0,0)
)</f>
        <v/>
      </c>
      <c r="L304" s="2" t="str" cm="1">
        <f t="array" aca="1" ref="L304" ca="1">_xlfn.IFS(
AND($B$11="Hə", $B$3="İllik"), AC304,
AND($B$11="Hə", $B$3="Aylıq"), AD304,
$B$11="Yox", AB304)</f>
        <v/>
      </c>
      <c r="M304" s="14" t="str" cm="1">
        <f t="array" aca="1" ref="M304" ca="1">_xlfn.IFS( L304="", "",
(M303-N304)&lt;=0.5, 0,
TRUE,  M303-N304)</f>
        <v/>
      </c>
      <c r="N304" s="15" t="str" cm="1">
        <f t="array" aca="1" ref="N304" ca="1">_xlfn.IFS(
L304="", "",
TRUE, MIN(M303, ROUND($M$14/ (last_rou_date - $B$2) * (L304-L303), 2) )
)</f>
        <v/>
      </c>
      <c r="P304" s="22" t="str">
        <f t="shared" ca="1" si="12"/>
        <v/>
      </c>
      <c r="Q304" s="14" t="str" cm="1">
        <f t="array" aca="1" ref="Q304" ca="1">_xlfn.IFS(P304="","",
$B$11="Hə", _xlfn.XLOOKUP(DATE(P304, 12, 31), rou_table_dates, rou_table_nbvs,0, 0),
TRUE,  MAX(0, ROUND($M$14 - $M$14/ (last_rou_date - $B$2) * (DATE(P304,12,31) - $B$2), 2) )
)</f>
        <v/>
      </c>
      <c r="R304" s="57" t="str" cm="1">
        <f t="array" aca="1" ref="R304" ca="1">_xlfn.IFS(P304="","",
$B$11="Hə", _xlfn.XLOOKUP(DATE(P304, 12, 31), lease_table_dates, lease_table_balances,0, 0),
TRUE, IFERROR( XNPV($B$6, IF(payment_dates &gt;DATE(P304, 12, 31), payments,  0),  IF(payment_dates &gt;DATE(P304, 12, 31), payment_dates,  DATE(P304, 12, 31))    ),0)
)</f>
        <v/>
      </c>
      <c r="S304" s="14" t="str" cm="1">
        <f t="array" aca="1" ref="S304" ca="1">_xlfn.IFS(P304="","",
TRUE,  MIN( MIN(Q303, $M$14), ROUND($M$14/ (last_rou_date - $B$2) * (DATE(P304,12,31) - MAX($B$2, DATE(P304-1, 12, 31))), 2) )
)</f>
        <v/>
      </c>
      <c r="T304" s="15" t="str" cm="1">
        <f t="array" aca="1" ref="T304" ca="1">_xlfn.IFS(P304="", "",
ISTEXT(R303), R304- (H304 - SUMIFS( lease_table_payments, lease_table_years, P304) -$AG$14 ),
AND(ISNUMBER(R303), R304&lt;&gt;""),   R304- (R303 - SUMIFS( lease_table_payments, lease_table_years, P304) )
)</f>
        <v/>
      </c>
      <c r="U304" s="14"/>
      <c r="V304" s="73">
        <f t="shared" si="14"/>
        <v>291</v>
      </c>
      <c r="W304" s="74" t="str" cm="1">
        <f t="array" ref="W304">_xlfn.IFS(
OR(W303=$B$4, W303=""),"",
TRUE,W303+1
)</f>
        <v/>
      </c>
      <c r="X304" s="75" t="str" cm="1">
        <f t="array" ref="X304">_xlfn.IFS(X303="","",
W304="", "",
AND($B$3="İllik"),DATE(YEAR(X303)+1,MONTH(X303),DAY(X303) ),
AND($B$3="Aylıq", $AH$14="Not end"), EDATE(X303,1),
AND($B$3="Aylıq", $AH$14="End"), EOMONTH(X303,1)
)</f>
        <v/>
      </c>
      <c r="Y304" s="75" t="str" cm="1">
        <f t="array" aca="1" ref="Y304" ca="1">_xlfn.IFS(
AND($B$7="Dövrün əvvəlində", Y303&lt;=last_rou_date), DATE(YEAR(Y303)+1, 12, 31),
AND($B$7="Dövrün sonunda", Y303&lt;=last_payment_date), DATE(YEAR(Y303)+1, 12, 31),
TRUE, ""
)</f>
        <v/>
      </c>
      <c r="Z304" s="75" t="str" cm="1">
        <f t="array" aca="1" ref="Z304" ca="1">_xlfn.IFS(
AND($AN$14="Not year_end", Z303&gt;last_payment_date), "",
AND($AN$14="Year_end", Z303&gt;=last_payment_date), "",
AND($AN$14="Year_end"), DATE(YEAR(Z303+1), 12, 31),
AND($AN$14="Not year_end", MONTH(Z303)=12, DAY(Z303)=31), DATE(YEAR(Z302)+1, MONTH(Z302), DAY(Z302)),
AND($AN$14="Not year_end", OR(MONTH(Z303)&lt;&gt;12, DAY(Z303)&lt;&gt;31) ), DATE(YEAR(Z303), 12, 31)
)</f>
        <v/>
      </c>
      <c r="AA304" s="75" t="str" cm="1">
        <f t="array" aca="1" ref="AA304" ca="1">_xlfn.IFS(AA303="", "",
AND(AA303=last_payment_date, OR(MONTH(AA303)&lt;&gt;12, DAY(AA303)&lt;&gt;31) ), DATE(YEAR(AA303), 12, 31),
AND(MONTH(AA303)=12, DAY(AA303)=31, AA303&gt;=last_payment_date), "",
AND(MONTH(AA303)=12, DAY(AA303)&lt;&gt;31),  EOMONTH(AA303,0),
AND(MONTH(AA303)=12, DAY(AA303)=31, $AH$14="Not end"),  EDATE(AA302,1),
AND($AH$14="Not end"), EDATE(AA303, 1),
AND($AH$14="End"), EOMONTH(AA303, 1)
)</f>
        <v/>
      </c>
      <c r="AB304" s="75" t="str" cm="1">
        <f t="array" aca="1" ref="AB304" ca="1">_xlfn.IFS(AB303="","",
AND(AB303=last_rou_date), "",
AND($B$3="İllik"),DATE(YEAR(AB303)+1,MONTH(AB303),DAY(AB303) ),
AND($B$3="Aylıq", $AH$14="Not end"), EDATE(AB303,1),
AND($B$3="Aylıq", $AH$14="End"), EOMONTH(AB303,1)
)</f>
        <v/>
      </c>
      <c r="AC304" s="75" t="str" cm="1">
        <f t="array" aca="1" ref="AC304" ca="1">_xlfn.IFS(
AND($AN$14="Not year_end", AC303&gt;last_rou_date), "",
AND($AN$14="Year_end", AC303&gt;=last_rou_date), "",
AND($AN$14="Year_end"), DATE(YEAR(AC303+1), 12, 31),
AND($AN$14="Not year_end", MONTH(AC303)=12, DAY(AC303)=31), DATE(YEAR(AC302)+1, MONTH(AC302), DAY(AC302)),
AND($AN$14="Not year_end", OR(MONTH(AC303)&lt;&gt;12, DAY(AC303)&lt;&gt;31) ), DATE(YEAR(AC303), 12, 31)
)</f>
        <v/>
      </c>
      <c r="AD304" s="75" t="str" cm="1">
        <f t="array" aca="1" ref="AD304" ca="1">_xlfn.IFS(AD303="", "",
AND(AD303=last_rou_date, OR(MONTH(AD303)&lt;&gt;12, DAY(AD303)&lt;&gt;31) ), DATE(YEAR(AD303), 12, 31),
AND(MONTH(AD303)=12, DAY(AD303)=31, AD303&gt;=last_rou_date), "",
AND(MONTH(AD303)=12, DAY(AD303)&lt;&gt;31),  EOMONTH(AD303,0),
AND(MONTH(AD303)=12, DAY(AD303)=31, $AH$14="Not end"),  EDATE(AD302,1),
AND($AH$14="Not end"), EDATE(AD303, 1),
AND($AH$14="End"), EOMONTH(AD303, 1)
)</f>
        <v/>
      </c>
      <c r="AE304" s="68" t="str" cm="1">
        <f t="array" ref="AE304">_xlfn.IFS(W304="", "",
AND(W304&gt;0, W304&lt;=$B$4, $C$2="İllik artım, faiz olaraq", $D$2&gt;0, $B$3="İllik"), $B$5*((1+$D$2)^(W304-1)),
AND(W304&gt;0, W304&lt;=$B$4, $C$2="İllik artım, faiz olaraq", $D$2&gt;0, $B$3="Aylıq"), $B$5*((1+$D$2)^ROUNDDOWN((W304-1)/12,0)),
AND(W304=1, $C$2="Aşağıdakı kimi dəyişir", ), $B$5,
AND(W304&gt;1, W304&lt;=$B$4, $C$2="Aşağıdakı kimi dəyişir"), IFERROR(VLOOKUP(W304, $C$4:$D$7, 2, FALSE), AE303),
AND(W304&gt;0, W304&lt;=$B$4), $B$5,
TRUE,0 )</f>
        <v/>
      </c>
      <c r="AF304" s="76" t="str">
        <f t="shared" ca="1" si="13"/>
        <v/>
      </c>
    </row>
    <row r="305" spans="1:32" x14ac:dyDescent="0.4">
      <c r="A305" s="13" t="str" cm="1">
        <f t="array" aca="1" ref="A305" ca="1">_xlfn.IFS(
AND(SUMIFS(lease_table_interest_accruals, lease_table_dates, A304)&gt;0, COUNTIFS($E$14:E304, "Interest accrual", $A$14:A304, A304)=0),  A304,
AND(SUMIFS(lease_table_payments, lease_table_dates, A304)&gt;0, COUNTIFS($E$14:E304, "Payment", $A$14:A304, A304)=0),  A304,
AND(SUMIFS(rou_table_deprs, rou_table_dates, A304)&gt;0, COUNTIFS($E$14:E304, "Depreciation", $A$14:A304, A304)=0),  A304,
TRUE,  IFERROR(INDEX(rou_table_dates,  MATCH(A304, rou_table_dates)+1, ), "")
)</f>
        <v/>
      </c>
      <c r="B305" s="1" t="str" cm="1">
        <f t="array" aca="1" ref="B305" ca="1">_xlfn.IFS(
AND(E305="Payment", A305=$B$2), $AM$14,
E305="Payment", $AM$15,
E305="Interest accrual", $AM$18,
E305="Depreciation", $AM$17,
TRUE, "")</f>
        <v/>
      </c>
      <c r="C305" s="1" t="str" cm="1">
        <f t="array" aca="1" ref="C305" ca="1">_xlfn.IFS(
E305="Payment", $AM$19,
E305="Interest accrual", $AM$15,
E305="Depreciation", $AM$16,
TRUE, "")</f>
        <v/>
      </c>
      <c r="D305" s="14" t="str" cm="1">
        <f t="array" aca="1" ref="D305" ca="1">_xlfn.IFS(
E305="Payment", _xlfn.XLOOKUP(A305, lease_table_dates, lease_table_payments, 0, 0),
E305="Interest accrual", _xlfn.XLOOKUP(A305, lease_table_dates, lease_table_interest_accruals, 0, 0),
E305="Depreciation", _xlfn.XLOOKUP(A305, rou_table_dates, rou_table_deprs, 0, 0),
TRUE, ""
)</f>
        <v/>
      </c>
      <c r="E305" s="7" t="str" cm="1">
        <f t="array" aca="1" ref="E305" ca="1">_xlfn.IFS(
AND(SUMIFS(lease_table_interest_accruals, lease_table_dates, A305)&gt;0, COUNTIFS($E$14:E304, "Interest accrual", $A$14:A304, A305)=0), "Interest accrual",
AND(SUMIFS(lease_table_payments, lease_table_dates, A305)&gt;0, COUNTIFS($E$14:E304, "Payment", $A$14:A304, A305)=0), "Payment",
AND(SUMIFS(rou_table_deprs, rou_table_dates, A305)&gt;0, COUNTIFS($E$14:E304, "Depreciation", $A$14:A304, A305)=0), "Depreciation",
TRUE,  ""
)</f>
        <v/>
      </c>
      <c r="G305" s="13" t="str" cm="1">
        <f t="array" aca="1" ref="G305" ca="1">_xlfn.IFS(
AND($B$11="Hə", $B$3="İllik"), Z305,
AND($B$11="Hə", $B$3="Aylıq"), AA305,
$B$11="Yox", X305)</f>
        <v/>
      </c>
      <c r="H305" s="14" t="str" cm="1">
        <f t="array" aca="1" ref="H305" ca="1">_xlfn.IFS( G305="", "",
TRUE, ROUND( H304+I305-J305, 2) )</f>
        <v/>
      </c>
      <c r="I305" s="14" t="str" cm="1">
        <f t="array" aca="1" ref="I305" ca="1">_xlfn.IFS(G305="", "",
G305=last_payment_date, (J305-H304),
 TRUE,  -  (H304- H304* (1+$B$6)^ (_xlfn.DAYS(G305,G304)/365) )
)</f>
        <v/>
      </c>
      <c r="J305" s="14" t="str" cm="1">
        <f t="array" aca="1" ref="J305" ca="1">_xlfn.IFS(G305="", "",
TRUE, _xlfn.XLOOKUP(G305,  payment_dates, payments,0,0)
)</f>
        <v/>
      </c>
      <c r="L305" s="2" t="str" cm="1">
        <f t="array" aca="1" ref="L305" ca="1">_xlfn.IFS(
AND($B$11="Hə", $B$3="İllik"), AC305,
AND($B$11="Hə", $B$3="Aylıq"), AD305,
$B$11="Yox", AB305)</f>
        <v/>
      </c>
      <c r="M305" s="14" t="str" cm="1">
        <f t="array" aca="1" ref="M305" ca="1">_xlfn.IFS( L305="", "",
(M304-N305)&lt;=0.5, 0,
TRUE,  M304-N305)</f>
        <v/>
      </c>
      <c r="N305" s="15" t="str" cm="1">
        <f t="array" aca="1" ref="N305" ca="1">_xlfn.IFS(
L305="", "",
TRUE, MIN(M304, ROUND($M$14/ (last_rou_date - $B$2) * (L305-L304), 2) )
)</f>
        <v/>
      </c>
      <c r="P305" s="22" t="str">
        <f t="shared" ca="1" si="12"/>
        <v/>
      </c>
      <c r="Q305" s="14" t="str" cm="1">
        <f t="array" aca="1" ref="Q305" ca="1">_xlfn.IFS(P305="","",
$B$11="Hə", _xlfn.XLOOKUP(DATE(P305, 12, 31), rou_table_dates, rou_table_nbvs,0, 0),
TRUE,  MAX(0, ROUND($M$14 - $M$14/ (last_rou_date - $B$2) * (DATE(P305,12,31) - $B$2), 2) )
)</f>
        <v/>
      </c>
      <c r="R305" s="57" t="str" cm="1">
        <f t="array" aca="1" ref="R305" ca="1">_xlfn.IFS(P305="","",
$B$11="Hə", _xlfn.XLOOKUP(DATE(P305, 12, 31), lease_table_dates, lease_table_balances,0, 0),
TRUE, IFERROR( XNPV($B$6, IF(payment_dates &gt;DATE(P305, 12, 31), payments,  0),  IF(payment_dates &gt;DATE(P305, 12, 31), payment_dates,  DATE(P305, 12, 31))    ),0)
)</f>
        <v/>
      </c>
      <c r="S305" s="14" t="str" cm="1">
        <f t="array" aca="1" ref="S305" ca="1">_xlfn.IFS(P305="","",
TRUE,  MIN( MIN(Q304, $M$14), ROUND($M$14/ (last_rou_date - $B$2) * (DATE(P305,12,31) - MAX($B$2, DATE(P305-1, 12, 31))), 2) )
)</f>
        <v/>
      </c>
      <c r="T305" s="15" t="str" cm="1">
        <f t="array" aca="1" ref="T305" ca="1">_xlfn.IFS(P305="", "",
ISTEXT(R304), R305- (H305 - SUMIFS( lease_table_payments, lease_table_years, P305) -$AG$14 ),
AND(ISNUMBER(R304), R305&lt;&gt;""),   R305- (R304 - SUMIFS( lease_table_payments, lease_table_years, P305) )
)</f>
        <v/>
      </c>
      <c r="U305" s="14"/>
      <c r="V305" s="73">
        <f t="shared" si="14"/>
        <v>292</v>
      </c>
      <c r="W305" s="74" t="str" cm="1">
        <f t="array" ref="W305">_xlfn.IFS(
OR(W304=$B$4, W304=""),"",
TRUE,W304+1
)</f>
        <v/>
      </c>
      <c r="X305" s="75" t="str" cm="1">
        <f t="array" ref="X305">_xlfn.IFS(X304="","",
W305="", "",
AND($B$3="İllik"),DATE(YEAR(X304)+1,MONTH(X304),DAY(X304) ),
AND($B$3="Aylıq", $AH$14="Not end"), EDATE(X304,1),
AND($B$3="Aylıq", $AH$14="End"), EOMONTH(X304,1)
)</f>
        <v/>
      </c>
      <c r="Y305" s="75" t="str" cm="1">
        <f t="array" aca="1" ref="Y305" ca="1">_xlfn.IFS(
AND($B$7="Dövrün əvvəlində", Y304&lt;=last_rou_date), DATE(YEAR(Y304)+1, 12, 31),
AND($B$7="Dövrün sonunda", Y304&lt;=last_payment_date), DATE(YEAR(Y304)+1, 12, 31),
TRUE, ""
)</f>
        <v/>
      </c>
      <c r="Z305" s="75" t="str" cm="1">
        <f t="array" aca="1" ref="Z305" ca="1">_xlfn.IFS(
AND($AN$14="Not year_end", Z304&gt;last_payment_date), "",
AND($AN$14="Year_end", Z304&gt;=last_payment_date), "",
AND($AN$14="Year_end"), DATE(YEAR(Z304+1), 12, 31),
AND($AN$14="Not year_end", MONTH(Z304)=12, DAY(Z304)=31), DATE(YEAR(Z303)+1, MONTH(Z303), DAY(Z303)),
AND($AN$14="Not year_end", OR(MONTH(Z304)&lt;&gt;12, DAY(Z304)&lt;&gt;31) ), DATE(YEAR(Z304), 12, 31)
)</f>
        <v/>
      </c>
      <c r="AA305" s="75" t="str" cm="1">
        <f t="array" aca="1" ref="AA305" ca="1">_xlfn.IFS(AA304="", "",
AND(AA304=last_payment_date, OR(MONTH(AA304)&lt;&gt;12, DAY(AA304)&lt;&gt;31) ), DATE(YEAR(AA304), 12, 31),
AND(MONTH(AA304)=12, DAY(AA304)=31, AA304&gt;=last_payment_date), "",
AND(MONTH(AA304)=12, DAY(AA304)&lt;&gt;31),  EOMONTH(AA304,0),
AND(MONTH(AA304)=12, DAY(AA304)=31, $AH$14="Not end"),  EDATE(AA303,1),
AND($AH$14="Not end"), EDATE(AA304, 1),
AND($AH$14="End"), EOMONTH(AA304, 1)
)</f>
        <v/>
      </c>
      <c r="AB305" s="75" t="str" cm="1">
        <f t="array" aca="1" ref="AB305" ca="1">_xlfn.IFS(AB304="","",
AND(AB304=last_rou_date), "",
AND($B$3="İllik"),DATE(YEAR(AB304)+1,MONTH(AB304),DAY(AB304) ),
AND($B$3="Aylıq", $AH$14="Not end"), EDATE(AB304,1),
AND($B$3="Aylıq", $AH$14="End"), EOMONTH(AB304,1)
)</f>
        <v/>
      </c>
      <c r="AC305" s="75" t="str" cm="1">
        <f t="array" aca="1" ref="AC305" ca="1">_xlfn.IFS(
AND($AN$14="Not year_end", AC304&gt;last_rou_date), "",
AND($AN$14="Year_end", AC304&gt;=last_rou_date), "",
AND($AN$14="Year_end"), DATE(YEAR(AC304+1), 12, 31),
AND($AN$14="Not year_end", MONTH(AC304)=12, DAY(AC304)=31), DATE(YEAR(AC303)+1, MONTH(AC303), DAY(AC303)),
AND($AN$14="Not year_end", OR(MONTH(AC304)&lt;&gt;12, DAY(AC304)&lt;&gt;31) ), DATE(YEAR(AC304), 12, 31)
)</f>
        <v/>
      </c>
      <c r="AD305" s="75" t="str" cm="1">
        <f t="array" aca="1" ref="AD305" ca="1">_xlfn.IFS(AD304="", "",
AND(AD304=last_rou_date, OR(MONTH(AD304)&lt;&gt;12, DAY(AD304)&lt;&gt;31) ), DATE(YEAR(AD304), 12, 31),
AND(MONTH(AD304)=12, DAY(AD304)=31, AD304&gt;=last_rou_date), "",
AND(MONTH(AD304)=12, DAY(AD304)&lt;&gt;31),  EOMONTH(AD304,0),
AND(MONTH(AD304)=12, DAY(AD304)=31, $AH$14="Not end"),  EDATE(AD303,1),
AND($AH$14="Not end"), EDATE(AD304, 1),
AND($AH$14="End"), EOMONTH(AD304, 1)
)</f>
        <v/>
      </c>
      <c r="AE305" s="68" t="str" cm="1">
        <f t="array" ref="AE305">_xlfn.IFS(W305="", "",
AND(W305&gt;0, W305&lt;=$B$4, $C$2="İllik artım, faiz olaraq", $D$2&gt;0, $B$3="İllik"), $B$5*((1+$D$2)^(W305-1)),
AND(W305&gt;0, W305&lt;=$B$4, $C$2="İllik artım, faiz olaraq", $D$2&gt;0, $B$3="Aylıq"), $B$5*((1+$D$2)^ROUNDDOWN((W305-1)/12,0)),
AND(W305=1, $C$2="Aşağıdakı kimi dəyişir", ), $B$5,
AND(W305&gt;1, W305&lt;=$B$4, $C$2="Aşağıdakı kimi dəyişir"), IFERROR(VLOOKUP(W305, $C$4:$D$7, 2, FALSE), AE304),
AND(W305&gt;0, W305&lt;=$B$4), $B$5,
TRUE,0 )</f>
        <v/>
      </c>
      <c r="AF305" s="76" t="str">
        <f t="shared" ca="1" si="13"/>
        <v/>
      </c>
    </row>
    <row r="306" spans="1:32" x14ac:dyDescent="0.4">
      <c r="A306" s="13" t="str" cm="1">
        <f t="array" aca="1" ref="A306" ca="1">_xlfn.IFS(
AND(SUMIFS(lease_table_interest_accruals, lease_table_dates, A305)&gt;0, COUNTIFS($E$14:E305, "Interest accrual", $A$14:A305, A305)=0),  A305,
AND(SUMIFS(lease_table_payments, lease_table_dates, A305)&gt;0, COUNTIFS($E$14:E305, "Payment", $A$14:A305, A305)=0),  A305,
AND(SUMIFS(rou_table_deprs, rou_table_dates, A305)&gt;0, COUNTIFS($E$14:E305, "Depreciation", $A$14:A305, A305)=0),  A305,
TRUE,  IFERROR(INDEX(rou_table_dates,  MATCH(A305, rou_table_dates)+1, ), "")
)</f>
        <v/>
      </c>
      <c r="B306" s="1" t="str" cm="1">
        <f t="array" aca="1" ref="B306" ca="1">_xlfn.IFS(
AND(E306="Payment", A306=$B$2), $AM$14,
E306="Payment", $AM$15,
E306="Interest accrual", $AM$18,
E306="Depreciation", $AM$17,
TRUE, "")</f>
        <v/>
      </c>
      <c r="C306" s="1" t="str" cm="1">
        <f t="array" aca="1" ref="C306" ca="1">_xlfn.IFS(
E306="Payment", $AM$19,
E306="Interest accrual", $AM$15,
E306="Depreciation", $AM$16,
TRUE, "")</f>
        <v/>
      </c>
      <c r="D306" s="14" t="str" cm="1">
        <f t="array" aca="1" ref="D306" ca="1">_xlfn.IFS(
E306="Payment", _xlfn.XLOOKUP(A306, lease_table_dates, lease_table_payments, 0, 0),
E306="Interest accrual", _xlfn.XLOOKUP(A306, lease_table_dates, lease_table_interest_accruals, 0, 0),
E306="Depreciation", _xlfn.XLOOKUP(A306, rou_table_dates, rou_table_deprs, 0, 0),
TRUE, ""
)</f>
        <v/>
      </c>
      <c r="E306" s="7" t="str" cm="1">
        <f t="array" aca="1" ref="E306" ca="1">_xlfn.IFS(
AND(SUMIFS(lease_table_interest_accruals, lease_table_dates, A306)&gt;0, COUNTIFS($E$14:E305, "Interest accrual", $A$14:A305, A306)=0), "Interest accrual",
AND(SUMIFS(lease_table_payments, lease_table_dates, A306)&gt;0, COUNTIFS($E$14:E305, "Payment", $A$14:A305, A306)=0), "Payment",
AND(SUMIFS(rou_table_deprs, rou_table_dates, A306)&gt;0, COUNTIFS($E$14:E305, "Depreciation", $A$14:A305, A306)=0), "Depreciation",
TRUE,  ""
)</f>
        <v/>
      </c>
      <c r="G306" s="13" t="str" cm="1">
        <f t="array" aca="1" ref="G306" ca="1">_xlfn.IFS(
AND($B$11="Hə", $B$3="İllik"), Z306,
AND($B$11="Hə", $B$3="Aylıq"), AA306,
$B$11="Yox", X306)</f>
        <v/>
      </c>
      <c r="H306" s="14" t="str" cm="1">
        <f t="array" aca="1" ref="H306" ca="1">_xlfn.IFS( G306="", "",
TRUE, ROUND( H305+I306-J306, 2) )</f>
        <v/>
      </c>
      <c r="I306" s="14" t="str" cm="1">
        <f t="array" aca="1" ref="I306" ca="1">_xlfn.IFS(G306="", "",
G306=last_payment_date, (J306-H305),
 TRUE,  -  (H305- H305* (1+$B$6)^ (_xlfn.DAYS(G306,G305)/365) )
)</f>
        <v/>
      </c>
      <c r="J306" s="14" t="str" cm="1">
        <f t="array" aca="1" ref="J306" ca="1">_xlfn.IFS(G306="", "",
TRUE, _xlfn.XLOOKUP(G306,  payment_dates, payments,0,0)
)</f>
        <v/>
      </c>
      <c r="L306" s="2" t="str" cm="1">
        <f t="array" aca="1" ref="L306" ca="1">_xlfn.IFS(
AND($B$11="Hə", $B$3="İllik"), AC306,
AND($B$11="Hə", $B$3="Aylıq"), AD306,
$B$11="Yox", AB306)</f>
        <v/>
      </c>
      <c r="M306" s="14" t="str" cm="1">
        <f t="array" aca="1" ref="M306" ca="1">_xlfn.IFS( L306="", "",
(M305-N306)&lt;=0.5, 0,
TRUE,  M305-N306)</f>
        <v/>
      </c>
      <c r="N306" s="15" t="str" cm="1">
        <f t="array" aca="1" ref="N306" ca="1">_xlfn.IFS(
L306="", "",
TRUE, MIN(M305, ROUND($M$14/ (last_rou_date - $B$2) * (L306-L305), 2) )
)</f>
        <v/>
      </c>
      <c r="P306" s="22" t="str">
        <f t="shared" ca="1" si="12"/>
        <v/>
      </c>
      <c r="Q306" s="14" t="str" cm="1">
        <f t="array" aca="1" ref="Q306" ca="1">_xlfn.IFS(P306="","",
$B$11="Hə", _xlfn.XLOOKUP(DATE(P306, 12, 31), rou_table_dates, rou_table_nbvs,0, 0),
TRUE,  MAX(0, ROUND($M$14 - $M$14/ (last_rou_date - $B$2) * (DATE(P306,12,31) - $B$2), 2) )
)</f>
        <v/>
      </c>
      <c r="R306" s="57" t="str" cm="1">
        <f t="array" aca="1" ref="R306" ca="1">_xlfn.IFS(P306="","",
$B$11="Hə", _xlfn.XLOOKUP(DATE(P306, 12, 31), lease_table_dates, lease_table_balances,0, 0),
TRUE, IFERROR( XNPV($B$6, IF(payment_dates &gt;DATE(P306, 12, 31), payments,  0),  IF(payment_dates &gt;DATE(P306, 12, 31), payment_dates,  DATE(P306, 12, 31))    ),0)
)</f>
        <v/>
      </c>
      <c r="S306" s="14" t="str" cm="1">
        <f t="array" aca="1" ref="S306" ca="1">_xlfn.IFS(P306="","",
TRUE,  MIN( MIN(Q305, $M$14), ROUND($M$14/ (last_rou_date - $B$2) * (DATE(P306,12,31) - MAX($B$2, DATE(P306-1, 12, 31))), 2) )
)</f>
        <v/>
      </c>
      <c r="T306" s="15" t="str" cm="1">
        <f t="array" aca="1" ref="T306" ca="1">_xlfn.IFS(P306="", "",
ISTEXT(R305), R306- (H306 - SUMIFS( lease_table_payments, lease_table_years, P306) -$AG$14 ),
AND(ISNUMBER(R305), R306&lt;&gt;""),   R306- (R305 - SUMIFS( lease_table_payments, lease_table_years, P306) )
)</f>
        <v/>
      </c>
      <c r="U306" s="14"/>
      <c r="V306" s="73">
        <f t="shared" si="14"/>
        <v>293</v>
      </c>
      <c r="W306" s="74" t="str" cm="1">
        <f t="array" ref="W306">_xlfn.IFS(
OR(W305=$B$4, W305=""),"",
TRUE,W305+1
)</f>
        <v/>
      </c>
      <c r="X306" s="75" t="str" cm="1">
        <f t="array" ref="X306">_xlfn.IFS(X305="","",
W306="", "",
AND($B$3="İllik"),DATE(YEAR(X305)+1,MONTH(X305),DAY(X305) ),
AND($B$3="Aylıq", $AH$14="Not end"), EDATE(X305,1),
AND($B$3="Aylıq", $AH$14="End"), EOMONTH(X305,1)
)</f>
        <v/>
      </c>
      <c r="Y306" s="75" t="str" cm="1">
        <f t="array" aca="1" ref="Y306" ca="1">_xlfn.IFS(
AND($B$7="Dövrün əvvəlində", Y305&lt;=last_rou_date), DATE(YEAR(Y305)+1, 12, 31),
AND($B$7="Dövrün sonunda", Y305&lt;=last_payment_date), DATE(YEAR(Y305)+1, 12, 31),
TRUE, ""
)</f>
        <v/>
      </c>
      <c r="Z306" s="75" t="str" cm="1">
        <f t="array" aca="1" ref="Z306" ca="1">_xlfn.IFS(
AND($AN$14="Not year_end", Z305&gt;last_payment_date), "",
AND($AN$14="Year_end", Z305&gt;=last_payment_date), "",
AND($AN$14="Year_end"), DATE(YEAR(Z305+1), 12, 31),
AND($AN$14="Not year_end", MONTH(Z305)=12, DAY(Z305)=31), DATE(YEAR(Z304)+1, MONTH(Z304), DAY(Z304)),
AND($AN$14="Not year_end", OR(MONTH(Z305)&lt;&gt;12, DAY(Z305)&lt;&gt;31) ), DATE(YEAR(Z305), 12, 31)
)</f>
        <v/>
      </c>
      <c r="AA306" s="75" t="str" cm="1">
        <f t="array" aca="1" ref="AA306" ca="1">_xlfn.IFS(AA305="", "",
AND(AA305=last_payment_date, OR(MONTH(AA305)&lt;&gt;12, DAY(AA305)&lt;&gt;31) ), DATE(YEAR(AA305), 12, 31),
AND(MONTH(AA305)=12, DAY(AA305)=31, AA305&gt;=last_payment_date), "",
AND(MONTH(AA305)=12, DAY(AA305)&lt;&gt;31),  EOMONTH(AA305,0),
AND(MONTH(AA305)=12, DAY(AA305)=31, $AH$14="Not end"),  EDATE(AA304,1),
AND($AH$14="Not end"), EDATE(AA305, 1),
AND($AH$14="End"), EOMONTH(AA305, 1)
)</f>
        <v/>
      </c>
      <c r="AB306" s="75" t="str" cm="1">
        <f t="array" aca="1" ref="AB306" ca="1">_xlfn.IFS(AB305="","",
AND(AB305=last_rou_date), "",
AND($B$3="İllik"),DATE(YEAR(AB305)+1,MONTH(AB305),DAY(AB305) ),
AND($B$3="Aylıq", $AH$14="Not end"), EDATE(AB305,1),
AND($B$3="Aylıq", $AH$14="End"), EOMONTH(AB305,1)
)</f>
        <v/>
      </c>
      <c r="AC306" s="75" t="str" cm="1">
        <f t="array" aca="1" ref="AC306" ca="1">_xlfn.IFS(
AND($AN$14="Not year_end", AC305&gt;last_rou_date), "",
AND($AN$14="Year_end", AC305&gt;=last_rou_date), "",
AND($AN$14="Year_end"), DATE(YEAR(AC305+1), 12, 31),
AND($AN$14="Not year_end", MONTH(AC305)=12, DAY(AC305)=31), DATE(YEAR(AC304)+1, MONTH(AC304), DAY(AC304)),
AND($AN$14="Not year_end", OR(MONTH(AC305)&lt;&gt;12, DAY(AC305)&lt;&gt;31) ), DATE(YEAR(AC305), 12, 31)
)</f>
        <v/>
      </c>
      <c r="AD306" s="75" t="str" cm="1">
        <f t="array" aca="1" ref="AD306" ca="1">_xlfn.IFS(AD305="", "",
AND(AD305=last_rou_date, OR(MONTH(AD305)&lt;&gt;12, DAY(AD305)&lt;&gt;31) ), DATE(YEAR(AD305), 12, 31),
AND(MONTH(AD305)=12, DAY(AD305)=31, AD305&gt;=last_rou_date), "",
AND(MONTH(AD305)=12, DAY(AD305)&lt;&gt;31),  EOMONTH(AD305,0),
AND(MONTH(AD305)=12, DAY(AD305)=31, $AH$14="Not end"),  EDATE(AD304,1),
AND($AH$14="Not end"), EDATE(AD305, 1),
AND($AH$14="End"), EOMONTH(AD305, 1)
)</f>
        <v/>
      </c>
      <c r="AE306" s="68" t="str" cm="1">
        <f t="array" ref="AE306">_xlfn.IFS(W306="", "",
AND(W306&gt;0, W306&lt;=$B$4, $C$2="İllik artım, faiz olaraq", $D$2&gt;0, $B$3="İllik"), $B$5*((1+$D$2)^(W306-1)),
AND(W306&gt;0, W306&lt;=$B$4, $C$2="İllik artım, faiz olaraq", $D$2&gt;0, $B$3="Aylıq"), $B$5*((1+$D$2)^ROUNDDOWN((W306-1)/12,0)),
AND(W306=1, $C$2="Aşağıdakı kimi dəyişir", ), $B$5,
AND(W306&gt;1, W306&lt;=$B$4, $C$2="Aşağıdakı kimi dəyişir"), IFERROR(VLOOKUP(W306, $C$4:$D$7, 2, FALSE), AE305),
AND(W306&gt;0, W306&lt;=$B$4), $B$5,
TRUE,0 )</f>
        <v/>
      </c>
      <c r="AF306" s="76" t="str">
        <f t="shared" ca="1" si="13"/>
        <v/>
      </c>
    </row>
    <row r="307" spans="1:32" x14ac:dyDescent="0.4">
      <c r="A307" s="13" t="str" cm="1">
        <f t="array" aca="1" ref="A307" ca="1">_xlfn.IFS(
AND(SUMIFS(lease_table_interest_accruals, lease_table_dates, A306)&gt;0, COUNTIFS($E$14:E306, "Interest accrual", $A$14:A306, A306)=0),  A306,
AND(SUMIFS(lease_table_payments, lease_table_dates, A306)&gt;0, COUNTIFS($E$14:E306, "Payment", $A$14:A306, A306)=0),  A306,
AND(SUMIFS(rou_table_deprs, rou_table_dates, A306)&gt;0, COUNTIFS($E$14:E306, "Depreciation", $A$14:A306, A306)=0),  A306,
TRUE,  IFERROR(INDEX(rou_table_dates,  MATCH(A306, rou_table_dates)+1, ), "")
)</f>
        <v/>
      </c>
      <c r="B307" s="1" t="str" cm="1">
        <f t="array" aca="1" ref="B307" ca="1">_xlfn.IFS(
AND(E307="Payment", A307=$B$2), $AM$14,
E307="Payment", $AM$15,
E307="Interest accrual", $AM$18,
E307="Depreciation", $AM$17,
TRUE, "")</f>
        <v/>
      </c>
      <c r="C307" s="1" t="str" cm="1">
        <f t="array" aca="1" ref="C307" ca="1">_xlfn.IFS(
E307="Payment", $AM$19,
E307="Interest accrual", $AM$15,
E307="Depreciation", $AM$16,
TRUE, "")</f>
        <v/>
      </c>
      <c r="D307" s="14" t="str" cm="1">
        <f t="array" aca="1" ref="D307" ca="1">_xlfn.IFS(
E307="Payment", _xlfn.XLOOKUP(A307, lease_table_dates, lease_table_payments, 0, 0),
E307="Interest accrual", _xlfn.XLOOKUP(A307, lease_table_dates, lease_table_interest_accruals, 0, 0),
E307="Depreciation", _xlfn.XLOOKUP(A307, rou_table_dates, rou_table_deprs, 0, 0),
TRUE, ""
)</f>
        <v/>
      </c>
      <c r="E307" s="7" t="str" cm="1">
        <f t="array" aca="1" ref="E307" ca="1">_xlfn.IFS(
AND(SUMIFS(lease_table_interest_accruals, lease_table_dates, A307)&gt;0, COUNTIFS($E$14:E306, "Interest accrual", $A$14:A306, A307)=0), "Interest accrual",
AND(SUMIFS(lease_table_payments, lease_table_dates, A307)&gt;0, COUNTIFS($E$14:E306, "Payment", $A$14:A306, A307)=0), "Payment",
AND(SUMIFS(rou_table_deprs, rou_table_dates, A307)&gt;0, COUNTIFS($E$14:E306, "Depreciation", $A$14:A306, A307)=0), "Depreciation",
TRUE,  ""
)</f>
        <v/>
      </c>
      <c r="G307" s="13" t="str" cm="1">
        <f t="array" aca="1" ref="G307" ca="1">_xlfn.IFS(
AND($B$11="Hə", $B$3="İllik"), Z307,
AND($B$11="Hə", $B$3="Aylıq"), AA307,
$B$11="Yox", X307)</f>
        <v/>
      </c>
      <c r="H307" s="14" t="str" cm="1">
        <f t="array" aca="1" ref="H307" ca="1">_xlfn.IFS( G307="", "",
TRUE, ROUND( H306+I307-J307, 2) )</f>
        <v/>
      </c>
      <c r="I307" s="14" t="str" cm="1">
        <f t="array" aca="1" ref="I307" ca="1">_xlfn.IFS(G307="", "",
G307=last_payment_date, (J307-H306),
 TRUE,  -  (H306- H306* (1+$B$6)^ (_xlfn.DAYS(G307,G306)/365) )
)</f>
        <v/>
      </c>
      <c r="J307" s="14" t="str" cm="1">
        <f t="array" aca="1" ref="J307" ca="1">_xlfn.IFS(G307="", "",
TRUE, _xlfn.XLOOKUP(G307,  payment_dates, payments,0,0)
)</f>
        <v/>
      </c>
      <c r="L307" s="2" t="str" cm="1">
        <f t="array" aca="1" ref="L307" ca="1">_xlfn.IFS(
AND($B$11="Hə", $B$3="İllik"), AC307,
AND($B$11="Hə", $B$3="Aylıq"), AD307,
$B$11="Yox", AB307)</f>
        <v/>
      </c>
      <c r="M307" s="14" t="str" cm="1">
        <f t="array" aca="1" ref="M307" ca="1">_xlfn.IFS( L307="", "",
(M306-N307)&lt;=0.5, 0,
TRUE,  M306-N307)</f>
        <v/>
      </c>
      <c r="N307" s="15" t="str" cm="1">
        <f t="array" aca="1" ref="N307" ca="1">_xlfn.IFS(
L307="", "",
TRUE, MIN(M306, ROUND($M$14/ (last_rou_date - $B$2) * (L307-L306), 2) )
)</f>
        <v/>
      </c>
      <c r="P307" s="22" t="str">
        <f t="shared" ca="1" si="12"/>
        <v/>
      </c>
      <c r="Q307" s="14" t="str" cm="1">
        <f t="array" aca="1" ref="Q307" ca="1">_xlfn.IFS(P307="","",
$B$11="Hə", _xlfn.XLOOKUP(DATE(P307, 12, 31), rou_table_dates, rou_table_nbvs,0, 0),
TRUE,  MAX(0, ROUND($M$14 - $M$14/ (last_rou_date - $B$2) * (DATE(P307,12,31) - $B$2), 2) )
)</f>
        <v/>
      </c>
      <c r="R307" s="57" t="str" cm="1">
        <f t="array" aca="1" ref="R307" ca="1">_xlfn.IFS(P307="","",
$B$11="Hə", _xlfn.XLOOKUP(DATE(P307, 12, 31), lease_table_dates, lease_table_balances,0, 0),
TRUE, IFERROR( XNPV($B$6, IF(payment_dates &gt;DATE(P307, 12, 31), payments,  0),  IF(payment_dates &gt;DATE(P307, 12, 31), payment_dates,  DATE(P307, 12, 31))    ),0)
)</f>
        <v/>
      </c>
      <c r="S307" s="14" t="str" cm="1">
        <f t="array" aca="1" ref="S307" ca="1">_xlfn.IFS(P307="","",
TRUE,  MIN( MIN(Q306, $M$14), ROUND($M$14/ (last_rou_date - $B$2) * (DATE(P307,12,31) - MAX($B$2, DATE(P307-1, 12, 31))), 2) )
)</f>
        <v/>
      </c>
      <c r="T307" s="15" t="str" cm="1">
        <f t="array" aca="1" ref="T307" ca="1">_xlfn.IFS(P307="", "",
ISTEXT(R306), R307- (H307 - SUMIFS( lease_table_payments, lease_table_years, P307) -$AG$14 ),
AND(ISNUMBER(R306), R307&lt;&gt;""),   R307- (R306 - SUMIFS( lease_table_payments, lease_table_years, P307) )
)</f>
        <v/>
      </c>
      <c r="U307" s="14"/>
      <c r="V307" s="73">
        <f t="shared" si="14"/>
        <v>294</v>
      </c>
      <c r="W307" s="74" t="str" cm="1">
        <f t="array" ref="W307">_xlfn.IFS(
OR(W306=$B$4, W306=""),"",
TRUE,W306+1
)</f>
        <v/>
      </c>
      <c r="X307" s="75" t="str" cm="1">
        <f t="array" ref="X307">_xlfn.IFS(X306="","",
W307="", "",
AND($B$3="İllik"),DATE(YEAR(X306)+1,MONTH(X306),DAY(X306) ),
AND($B$3="Aylıq", $AH$14="Not end"), EDATE(X306,1),
AND($B$3="Aylıq", $AH$14="End"), EOMONTH(X306,1)
)</f>
        <v/>
      </c>
      <c r="Y307" s="75" t="str" cm="1">
        <f t="array" aca="1" ref="Y307" ca="1">_xlfn.IFS(
AND($B$7="Dövrün əvvəlində", Y306&lt;=last_rou_date), DATE(YEAR(Y306)+1, 12, 31),
AND($B$7="Dövrün sonunda", Y306&lt;=last_payment_date), DATE(YEAR(Y306)+1, 12, 31),
TRUE, ""
)</f>
        <v/>
      </c>
      <c r="Z307" s="75" t="str" cm="1">
        <f t="array" aca="1" ref="Z307" ca="1">_xlfn.IFS(
AND($AN$14="Not year_end", Z306&gt;last_payment_date), "",
AND($AN$14="Year_end", Z306&gt;=last_payment_date), "",
AND($AN$14="Year_end"), DATE(YEAR(Z306+1), 12, 31),
AND($AN$14="Not year_end", MONTH(Z306)=12, DAY(Z306)=31), DATE(YEAR(Z305)+1, MONTH(Z305), DAY(Z305)),
AND($AN$14="Not year_end", OR(MONTH(Z306)&lt;&gt;12, DAY(Z306)&lt;&gt;31) ), DATE(YEAR(Z306), 12, 31)
)</f>
        <v/>
      </c>
      <c r="AA307" s="75" t="str" cm="1">
        <f t="array" aca="1" ref="AA307" ca="1">_xlfn.IFS(AA306="", "",
AND(AA306=last_payment_date, OR(MONTH(AA306)&lt;&gt;12, DAY(AA306)&lt;&gt;31) ), DATE(YEAR(AA306), 12, 31),
AND(MONTH(AA306)=12, DAY(AA306)=31, AA306&gt;=last_payment_date), "",
AND(MONTH(AA306)=12, DAY(AA306)&lt;&gt;31),  EOMONTH(AA306,0),
AND(MONTH(AA306)=12, DAY(AA306)=31, $AH$14="Not end"),  EDATE(AA305,1),
AND($AH$14="Not end"), EDATE(AA306, 1),
AND($AH$14="End"), EOMONTH(AA306, 1)
)</f>
        <v/>
      </c>
      <c r="AB307" s="75" t="str" cm="1">
        <f t="array" aca="1" ref="AB307" ca="1">_xlfn.IFS(AB306="","",
AND(AB306=last_rou_date), "",
AND($B$3="İllik"),DATE(YEAR(AB306)+1,MONTH(AB306),DAY(AB306) ),
AND($B$3="Aylıq", $AH$14="Not end"), EDATE(AB306,1),
AND($B$3="Aylıq", $AH$14="End"), EOMONTH(AB306,1)
)</f>
        <v/>
      </c>
      <c r="AC307" s="75" t="str" cm="1">
        <f t="array" aca="1" ref="AC307" ca="1">_xlfn.IFS(
AND($AN$14="Not year_end", AC306&gt;last_rou_date), "",
AND($AN$14="Year_end", AC306&gt;=last_rou_date), "",
AND($AN$14="Year_end"), DATE(YEAR(AC306+1), 12, 31),
AND($AN$14="Not year_end", MONTH(AC306)=12, DAY(AC306)=31), DATE(YEAR(AC305)+1, MONTH(AC305), DAY(AC305)),
AND($AN$14="Not year_end", OR(MONTH(AC306)&lt;&gt;12, DAY(AC306)&lt;&gt;31) ), DATE(YEAR(AC306), 12, 31)
)</f>
        <v/>
      </c>
      <c r="AD307" s="75" t="str" cm="1">
        <f t="array" aca="1" ref="AD307" ca="1">_xlfn.IFS(AD306="", "",
AND(AD306=last_rou_date, OR(MONTH(AD306)&lt;&gt;12, DAY(AD306)&lt;&gt;31) ), DATE(YEAR(AD306), 12, 31),
AND(MONTH(AD306)=12, DAY(AD306)=31, AD306&gt;=last_rou_date), "",
AND(MONTH(AD306)=12, DAY(AD306)&lt;&gt;31),  EOMONTH(AD306,0),
AND(MONTH(AD306)=12, DAY(AD306)=31, $AH$14="Not end"),  EDATE(AD305,1),
AND($AH$14="Not end"), EDATE(AD306, 1),
AND($AH$14="End"), EOMONTH(AD306, 1)
)</f>
        <v/>
      </c>
      <c r="AE307" s="68" t="str" cm="1">
        <f t="array" ref="AE307">_xlfn.IFS(W307="", "",
AND(W307&gt;0, W307&lt;=$B$4, $C$2="İllik artım, faiz olaraq", $D$2&gt;0, $B$3="İllik"), $B$5*((1+$D$2)^(W307-1)),
AND(W307&gt;0, W307&lt;=$B$4, $C$2="İllik artım, faiz olaraq", $D$2&gt;0, $B$3="Aylıq"), $B$5*((1+$D$2)^ROUNDDOWN((W307-1)/12,0)),
AND(W307=1, $C$2="Aşağıdakı kimi dəyişir", ), $B$5,
AND(W307&gt;1, W307&lt;=$B$4, $C$2="Aşağıdakı kimi dəyişir"), IFERROR(VLOOKUP(W307, $C$4:$D$7, 2, FALSE), AE306),
AND(W307&gt;0, W307&lt;=$B$4), $B$5,
TRUE,0 )</f>
        <v/>
      </c>
      <c r="AF307" s="76" t="str">
        <f t="shared" ca="1" si="13"/>
        <v/>
      </c>
    </row>
    <row r="308" spans="1:32" x14ac:dyDescent="0.4">
      <c r="A308" s="13" t="str" cm="1">
        <f t="array" aca="1" ref="A308" ca="1">_xlfn.IFS(
AND(SUMIFS(lease_table_interest_accruals, lease_table_dates, A307)&gt;0, COUNTIFS($E$14:E307, "Interest accrual", $A$14:A307, A307)=0),  A307,
AND(SUMIFS(lease_table_payments, lease_table_dates, A307)&gt;0, COUNTIFS($E$14:E307, "Payment", $A$14:A307, A307)=0),  A307,
AND(SUMIFS(rou_table_deprs, rou_table_dates, A307)&gt;0, COUNTIFS($E$14:E307, "Depreciation", $A$14:A307, A307)=0),  A307,
TRUE,  IFERROR(INDEX(rou_table_dates,  MATCH(A307, rou_table_dates)+1, ), "")
)</f>
        <v/>
      </c>
      <c r="B308" s="1" t="str" cm="1">
        <f t="array" aca="1" ref="B308" ca="1">_xlfn.IFS(
AND(E308="Payment", A308=$B$2), $AM$14,
E308="Payment", $AM$15,
E308="Interest accrual", $AM$18,
E308="Depreciation", $AM$17,
TRUE, "")</f>
        <v/>
      </c>
      <c r="C308" s="1" t="str" cm="1">
        <f t="array" aca="1" ref="C308" ca="1">_xlfn.IFS(
E308="Payment", $AM$19,
E308="Interest accrual", $AM$15,
E308="Depreciation", $AM$16,
TRUE, "")</f>
        <v/>
      </c>
      <c r="D308" s="14" t="str" cm="1">
        <f t="array" aca="1" ref="D308" ca="1">_xlfn.IFS(
E308="Payment", _xlfn.XLOOKUP(A308, lease_table_dates, lease_table_payments, 0, 0),
E308="Interest accrual", _xlfn.XLOOKUP(A308, lease_table_dates, lease_table_interest_accruals, 0, 0),
E308="Depreciation", _xlfn.XLOOKUP(A308, rou_table_dates, rou_table_deprs, 0, 0),
TRUE, ""
)</f>
        <v/>
      </c>
      <c r="E308" s="7" t="str" cm="1">
        <f t="array" aca="1" ref="E308" ca="1">_xlfn.IFS(
AND(SUMIFS(lease_table_interest_accruals, lease_table_dates, A308)&gt;0, COUNTIFS($E$14:E307, "Interest accrual", $A$14:A307, A308)=0), "Interest accrual",
AND(SUMIFS(lease_table_payments, lease_table_dates, A308)&gt;0, COUNTIFS($E$14:E307, "Payment", $A$14:A307, A308)=0), "Payment",
AND(SUMIFS(rou_table_deprs, rou_table_dates, A308)&gt;0, COUNTIFS($E$14:E307, "Depreciation", $A$14:A307, A308)=0), "Depreciation",
TRUE,  ""
)</f>
        <v/>
      </c>
      <c r="G308" s="13" t="str" cm="1">
        <f t="array" aca="1" ref="G308" ca="1">_xlfn.IFS(
AND($B$11="Hə", $B$3="İllik"), Z308,
AND($B$11="Hə", $B$3="Aylıq"), AA308,
$B$11="Yox", X308)</f>
        <v/>
      </c>
      <c r="H308" s="14" t="str" cm="1">
        <f t="array" aca="1" ref="H308" ca="1">_xlfn.IFS( G308="", "",
TRUE, ROUND( H307+I308-J308, 2) )</f>
        <v/>
      </c>
      <c r="I308" s="14" t="str" cm="1">
        <f t="array" aca="1" ref="I308" ca="1">_xlfn.IFS(G308="", "",
G308=last_payment_date, (J308-H307),
 TRUE,  -  (H307- H307* (1+$B$6)^ (_xlfn.DAYS(G308,G307)/365) )
)</f>
        <v/>
      </c>
      <c r="J308" s="14" t="str" cm="1">
        <f t="array" aca="1" ref="J308" ca="1">_xlfn.IFS(G308="", "",
TRUE, _xlfn.XLOOKUP(G308,  payment_dates, payments,0,0)
)</f>
        <v/>
      </c>
      <c r="L308" s="2" t="str" cm="1">
        <f t="array" aca="1" ref="L308" ca="1">_xlfn.IFS(
AND($B$11="Hə", $B$3="İllik"), AC308,
AND($B$11="Hə", $B$3="Aylıq"), AD308,
$B$11="Yox", AB308)</f>
        <v/>
      </c>
      <c r="M308" s="14" t="str" cm="1">
        <f t="array" aca="1" ref="M308" ca="1">_xlfn.IFS( L308="", "",
(M307-N308)&lt;=0.5, 0,
TRUE,  M307-N308)</f>
        <v/>
      </c>
      <c r="N308" s="15" t="str" cm="1">
        <f t="array" aca="1" ref="N308" ca="1">_xlfn.IFS(
L308="", "",
TRUE, MIN(M307, ROUND($M$14/ (last_rou_date - $B$2) * (L308-L307), 2) )
)</f>
        <v/>
      </c>
      <c r="P308" s="22" t="str">
        <f t="shared" ca="1" si="12"/>
        <v/>
      </c>
      <c r="Q308" s="14" t="str" cm="1">
        <f t="array" aca="1" ref="Q308" ca="1">_xlfn.IFS(P308="","",
$B$11="Hə", _xlfn.XLOOKUP(DATE(P308, 12, 31), rou_table_dates, rou_table_nbvs,0, 0),
TRUE,  MAX(0, ROUND($M$14 - $M$14/ (last_rou_date - $B$2) * (DATE(P308,12,31) - $B$2), 2) )
)</f>
        <v/>
      </c>
      <c r="R308" s="57" t="str" cm="1">
        <f t="array" aca="1" ref="R308" ca="1">_xlfn.IFS(P308="","",
$B$11="Hə", _xlfn.XLOOKUP(DATE(P308, 12, 31), lease_table_dates, lease_table_balances,0, 0),
TRUE, IFERROR( XNPV($B$6, IF(payment_dates &gt;DATE(P308, 12, 31), payments,  0),  IF(payment_dates &gt;DATE(P308, 12, 31), payment_dates,  DATE(P308, 12, 31))    ),0)
)</f>
        <v/>
      </c>
      <c r="S308" s="14" t="str" cm="1">
        <f t="array" aca="1" ref="S308" ca="1">_xlfn.IFS(P308="","",
TRUE,  MIN( MIN(Q307, $M$14), ROUND($M$14/ (last_rou_date - $B$2) * (DATE(P308,12,31) - MAX($B$2, DATE(P308-1, 12, 31))), 2) )
)</f>
        <v/>
      </c>
      <c r="T308" s="15" t="str" cm="1">
        <f t="array" aca="1" ref="T308" ca="1">_xlfn.IFS(P308="", "",
ISTEXT(R307), R308- (H308 - SUMIFS( lease_table_payments, lease_table_years, P308) -$AG$14 ),
AND(ISNUMBER(R307), R308&lt;&gt;""),   R308- (R307 - SUMIFS( lease_table_payments, lease_table_years, P308) )
)</f>
        <v/>
      </c>
      <c r="U308" s="14"/>
      <c r="V308" s="73">
        <f t="shared" si="14"/>
        <v>295</v>
      </c>
      <c r="W308" s="74" t="str" cm="1">
        <f t="array" ref="W308">_xlfn.IFS(
OR(W307=$B$4, W307=""),"",
TRUE,W307+1
)</f>
        <v/>
      </c>
      <c r="X308" s="75" t="str" cm="1">
        <f t="array" ref="X308">_xlfn.IFS(X307="","",
W308="", "",
AND($B$3="İllik"),DATE(YEAR(X307)+1,MONTH(X307),DAY(X307) ),
AND($B$3="Aylıq", $AH$14="Not end"), EDATE(X307,1),
AND($B$3="Aylıq", $AH$14="End"), EOMONTH(X307,1)
)</f>
        <v/>
      </c>
      <c r="Y308" s="75" t="str" cm="1">
        <f t="array" aca="1" ref="Y308" ca="1">_xlfn.IFS(
AND($B$7="Dövrün əvvəlində", Y307&lt;=last_rou_date), DATE(YEAR(Y307)+1, 12, 31),
AND($B$7="Dövrün sonunda", Y307&lt;=last_payment_date), DATE(YEAR(Y307)+1, 12, 31),
TRUE, ""
)</f>
        <v/>
      </c>
      <c r="Z308" s="75" t="str" cm="1">
        <f t="array" aca="1" ref="Z308" ca="1">_xlfn.IFS(
AND($AN$14="Not year_end", Z307&gt;last_payment_date), "",
AND($AN$14="Year_end", Z307&gt;=last_payment_date), "",
AND($AN$14="Year_end"), DATE(YEAR(Z307+1), 12, 31),
AND($AN$14="Not year_end", MONTH(Z307)=12, DAY(Z307)=31), DATE(YEAR(Z306)+1, MONTH(Z306), DAY(Z306)),
AND($AN$14="Not year_end", OR(MONTH(Z307)&lt;&gt;12, DAY(Z307)&lt;&gt;31) ), DATE(YEAR(Z307), 12, 31)
)</f>
        <v/>
      </c>
      <c r="AA308" s="75" t="str" cm="1">
        <f t="array" aca="1" ref="AA308" ca="1">_xlfn.IFS(AA307="", "",
AND(AA307=last_payment_date, OR(MONTH(AA307)&lt;&gt;12, DAY(AA307)&lt;&gt;31) ), DATE(YEAR(AA307), 12, 31),
AND(MONTH(AA307)=12, DAY(AA307)=31, AA307&gt;=last_payment_date), "",
AND(MONTH(AA307)=12, DAY(AA307)&lt;&gt;31),  EOMONTH(AA307,0),
AND(MONTH(AA307)=12, DAY(AA307)=31, $AH$14="Not end"),  EDATE(AA306,1),
AND($AH$14="Not end"), EDATE(AA307, 1),
AND($AH$14="End"), EOMONTH(AA307, 1)
)</f>
        <v/>
      </c>
      <c r="AB308" s="75" t="str" cm="1">
        <f t="array" aca="1" ref="AB308" ca="1">_xlfn.IFS(AB307="","",
AND(AB307=last_rou_date), "",
AND($B$3="İllik"),DATE(YEAR(AB307)+1,MONTH(AB307),DAY(AB307) ),
AND($B$3="Aylıq", $AH$14="Not end"), EDATE(AB307,1),
AND($B$3="Aylıq", $AH$14="End"), EOMONTH(AB307,1)
)</f>
        <v/>
      </c>
      <c r="AC308" s="75" t="str" cm="1">
        <f t="array" aca="1" ref="AC308" ca="1">_xlfn.IFS(
AND($AN$14="Not year_end", AC307&gt;last_rou_date), "",
AND($AN$14="Year_end", AC307&gt;=last_rou_date), "",
AND($AN$14="Year_end"), DATE(YEAR(AC307+1), 12, 31),
AND($AN$14="Not year_end", MONTH(AC307)=12, DAY(AC307)=31), DATE(YEAR(AC306)+1, MONTH(AC306), DAY(AC306)),
AND($AN$14="Not year_end", OR(MONTH(AC307)&lt;&gt;12, DAY(AC307)&lt;&gt;31) ), DATE(YEAR(AC307), 12, 31)
)</f>
        <v/>
      </c>
      <c r="AD308" s="75" t="str" cm="1">
        <f t="array" aca="1" ref="AD308" ca="1">_xlfn.IFS(AD307="", "",
AND(AD307=last_rou_date, OR(MONTH(AD307)&lt;&gt;12, DAY(AD307)&lt;&gt;31) ), DATE(YEAR(AD307), 12, 31),
AND(MONTH(AD307)=12, DAY(AD307)=31, AD307&gt;=last_rou_date), "",
AND(MONTH(AD307)=12, DAY(AD307)&lt;&gt;31),  EOMONTH(AD307,0),
AND(MONTH(AD307)=12, DAY(AD307)=31, $AH$14="Not end"),  EDATE(AD306,1),
AND($AH$14="Not end"), EDATE(AD307, 1),
AND($AH$14="End"), EOMONTH(AD307, 1)
)</f>
        <v/>
      </c>
      <c r="AE308" s="68" t="str" cm="1">
        <f t="array" ref="AE308">_xlfn.IFS(W308="", "",
AND(W308&gt;0, W308&lt;=$B$4, $C$2="İllik artım, faiz olaraq", $D$2&gt;0, $B$3="İllik"), $B$5*((1+$D$2)^(W308-1)),
AND(W308&gt;0, W308&lt;=$B$4, $C$2="İllik artım, faiz olaraq", $D$2&gt;0, $B$3="Aylıq"), $B$5*((1+$D$2)^ROUNDDOWN((W308-1)/12,0)),
AND(W308=1, $C$2="Aşağıdakı kimi dəyişir", ), $B$5,
AND(W308&gt;1, W308&lt;=$B$4, $C$2="Aşağıdakı kimi dəyişir"), IFERROR(VLOOKUP(W308, $C$4:$D$7, 2, FALSE), AE307),
AND(W308&gt;0, W308&lt;=$B$4), $B$5,
TRUE,0 )</f>
        <v/>
      </c>
      <c r="AF308" s="76" t="str">
        <f t="shared" ca="1" si="13"/>
        <v/>
      </c>
    </row>
    <row r="309" spans="1:32" x14ac:dyDescent="0.4">
      <c r="A309" s="13" t="str" cm="1">
        <f t="array" aca="1" ref="A309" ca="1">_xlfn.IFS(
AND(SUMIFS(lease_table_interest_accruals, lease_table_dates, A308)&gt;0, COUNTIFS($E$14:E308, "Interest accrual", $A$14:A308, A308)=0),  A308,
AND(SUMIFS(lease_table_payments, lease_table_dates, A308)&gt;0, COUNTIFS($E$14:E308, "Payment", $A$14:A308, A308)=0),  A308,
AND(SUMIFS(rou_table_deprs, rou_table_dates, A308)&gt;0, COUNTIFS($E$14:E308, "Depreciation", $A$14:A308, A308)=0),  A308,
TRUE,  IFERROR(INDEX(rou_table_dates,  MATCH(A308, rou_table_dates)+1, ), "")
)</f>
        <v/>
      </c>
      <c r="B309" s="1" t="str" cm="1">
        <f t="array" aca="1" ref="B309" ca="1">_xlfn.IFS(
AND(E309="Payment", A309=$B$2), $AM$14,
E309="Payment", $AM$15,
E309="Interest accrual", $AM$18,
E309="Depreciation", $AM$17,
TRUE, "")</f>
        <v/>
      </c>
      <c r="C309" s="1" t="str" cm="1">
        <f t="array" aca="1" ref="C309" ca="1">_xlfn.IFS(
E309="Payment", $AM$19,
E309="Interest accrual", $AM$15,
E309="Depreciation", $AM$16,
TRUE, "")</f>
        <v/>
      </c>
      <c r="D309" s="14" t="str" cm="1">
        <f t="array" aca="1" ref="D309" ca="1">_xlfn.IFS(
E309="Payment", _xlfn.XLOOKUP(A309, lease_table_dates, lease_table_payments, 0, 0),
E309="Interest accrual", _xlfn.XLOOKUP(A309, lease_table_dates, lease_table_interest_accruals, 0, 0),
E309="Depreciation", _xlfn.XLOOKUP(A309, rou_table_dates, rou_table_deprs, 0, 0),
TRUE, ""
)</f>
        <v/>
      </c>
      <c r="E309" s="7" t="str" cm="1">
        <f t="array" aca="1" ref="E309" ca="1">_xlfn.IFS(
AND(SUMIFS(lease_table_interest_accruals, lease_table_dates, A309)&gt;0, COUNTIFS($E$14:E308, "Interest accrual", $A$14:A308, A309)=0), "Interest accrual",
AND(SUMIFS(lease_table_payments, lease_table_dates, A309)&gt;0, COUNTIFS($E$14:E308, "Payment", $A$14:A308, A309)=0), "Payment",
AND(SUMIFS(rou_table_deprs, rou_table_dates, A309)&gt;0, COUNTIFS($E$14:E308, "Depreciation", $A$14:A308, A309)=0), "Depreciation",
TRUE,  ""
)</f>
        <v/>
      </c>
      <c r="G309" s="13" t="str" cm="1">
        <f t="array" aca="1" ref="G309" ca="1">_xlfn.IFS(
AND($B$11="Hə", $B$3="İllik"), Z309,
AND($B$11="Hə", $B$3="Aylıq"), AA309,
$B$11="Yox", X309)</f>
        <v/>
      </c>
      <c r="H309" s="14" t="str" cm="1">
        <f t="array" aca="1" ref="H309" ca="1">_xlfn.IFS( G309="", "",
TRUE, ROUND( H308+I309-J309, 2) )</f>
        <v/>
      </c>
      <c r="I309" s="14" t="str" cm="1">
        <f t="array" aca="1" ref="I309" ca="1">_xlfn.IFS(G309="", "",
G309=last_payment_date, (J309-H308),
 TRUE,  -  (H308- H308* (1+$B$6)^ (_xlfn.DAYS(G309,G308)/365) )
)</f>
        <v/>
      </c>
      <c r="J309" s="14" t="str" cm="1">
        <f t="array" aca="1" ref="J309" ca="1">_xlfn.IFS(G309="", "",
TRUE, _xlfn.XLOOKUP(G309,  payment_dates, payments,0,0)
)</f>
        <v/>
      </c>
      <c r="L309" s="2" t="str" cm="1">
        <f t="array" aca="1" ref="L309" ca="1">_xlfn.IFS(
AND($B$11="Hə", $B$3="İllik"), AC309,
AND($B$11="Hə", $B$3="Aylıq"), AD309,
$B$11="Yox", AB309)</f>
        <v/>
      </c>
      <c r="M309" s="14" t="str" cm="1">
        <f t="array" aca="1" ref="M309" ca="1">_xlfn.IFS( L309="", "",
(M308-N309)&lt;=0.5, 0,
TRUE,  M308-N309)</f>
        <v/>
      </c>
      <c r="N309" s="15" t="str" cm="1">
        <f t="array" aca="1" ref="N309" ca="1">_xlfn.IFS(
L309="", "",
TRUE, MIN(M308, ROUND($M$14/ (last_rou_date - $B$2) * (L309-L308), 2) )
)</f>
        <v/>
      </c>
      <c r="P309" s="22" t="str">
        <f t="shared" ca="1" si="12"/>
        <v/>
      </c>
      <c r="Q309" s="14" t="str" cm="1">
        <f t="array" aca="1" ref="Q309" ca="1">_xlfn.IFS(P309="","",
$B$11="Hə", _xlfn.XLOOKUP(DATE(P309, 12, 31), rou_table_dates, rou_table_nbvs,0, 0),
TRUE,  MAX(0, ROUND($M$14 - $M$14/ (last_rou_date - $B$2) * (DATE(P309,12,31) - $B$2), 2) )
)</f>
        <v/>
      </c>
      <c r="R309" s="57" t="str" cm="1">
        <f t="array" aca="1" ref="R309" ca="1">_xlfn.IFS(P309="","",
$B$11="Hə", _xlfn.XLOOKUP(DATE(P309, 12, 31), lease_table_dates, lease_table_balances,0, 0),
TRUE, IFERROR( XNPV($B$6, IF(payment_dates &gt;DATE(P309, 12, 31), payments,  0),  IF(payment_dates &gt;DATE(P309, 12, 31), payment_dates,  DATE(P309, 12, 31))    ),0)
)</f>
        <v/>
      </c>
      <c r="S309" s="14" t="str" cm="1">
        <f t="array" aca="1" ref="S309" ca="1">_xlfn.IFS(P309="","",
TRUE,  MIN( MIN(Q308, $M$14), ROUND($M$14/ (last_rou_date - $B$2) * (DATE(P309,12,31) - MAX($B$2, DATE(P309-1, 12, 31))), 2) )
)</f>
        <v/>
      </c>
      <c r="T309" s="15" t="str" cm="1">
        <f t="array" aca="1" ref="T309" ca="1">_xlfn.IFS(P309="", "",
ISTEXT(R308), R309- (H309 - SUMIFS( lease_table_payments, lease_table_years, P309) -$AG$14 ),
AND(ISNUMBER(R308), R309&lt;&gt;""),   R309- (R308 - SUMIFS( lease_table_payments, lease_table_years, P309) )
)</f>
        <v/>
      </c>
      <c r="U309" s="14"/>
      <c r="V309" s="73">
        <f t="shared" si="14"/>
        <v>296</v>
      </c>
      <c r="W309" s="74" t="str" cm="1">
        <f t="array" ref="W309">_xlfn.IFS(
OR(W308=$B$4, W308=""),"",
TRUE,W308+1
)</f>
        <v/>
      </c>
      <c r="X309" s="75" t="str" cm="1">
        <f t="array" ref="X309">_xlfn.IFS(X308="","",
W309="", "",
AND($B$3="İllik"),DATE(YEAR(X308)+1,MONTH(X308),DAY(X308) ),
AND($B$3="Aylıq", $AH$14="Not end"), EDATE(X308,1),
AND($B$3="Aylıq", $AH$14="End"), EOMONTH(X308,1)
)</f>
        <v/>
      </c>
      <c r="Y309" s="75" t="str" cm="1">
        <f t="array" aca="1" ref="Y309" ca="1">_xlfn.IFS(
AND($B$7="Dövrün əvvəlində", Y308&lt;=last_rou_date), DATE(YEAR(Y308)+1, 12, 31),
AND($B$7="Dövrün sonunda", Y308&lt;=last_payment_date), DATE(YEAR(Y308)+1, 12, 31),
TRUE, ""
)</f>
        <v/>
      </c>
      <c r="Z309" s="75" t="str" cm="1">
        <f t="array" aca="1" ref="Z309" ca="1">_xlfn.IFS(
AND($AN$14="Not year_end", Z308&gt;last_payment_date), "",
AND($AN$14="Year_end", Z308&gt;=last_payment_date), "",
AND($AN$14="Year_end"), DATE(YEAR(Z308+1), 12, 31),
AND($AN$14="Not year_end", MONTH(Z308)=12, DAY(Z308)=31), DATE(YEAR(Z307)+1, MONTH(Z307), DAY(Z307)),
AND($AN$14="Not year_end", OR(MONTH(Z308)&lt;&gt;12, DAY(Z308)&lt;&gt;31) ), DATE(YEAR(Z308), 12, 31)
)</f>
        <v/>
      </c>
      <c r="AA309" s="75" t="str" cm="1">
        <f t="array" aca="1" ref="AA309" ca="1">_xlfn.IFS(AA308="", "",
AND(AA308=last_payment_date, OR(MONTH(AA308)&lt;&gt;12, DAY(AA308)&lt;&gt;31) ), DATE(YEAR(AA308), 12, 31),
AND(MONTH(AA308)=12, DAY(AA308)=31, AA308&gt;=last_payment_date), "",
AND(MONTH(AA308)=12, DAY(AA308)&lt;&gt;31),  EOMONTH(AA308,0),
AND(MONTH(AA308)=12, DAY(AA308)=31, $AH$14="Not end"),  EDATE(AA307,1),
AND($AH$14="Not end"), EDATE(AA308, 1),
AND($AH$14="End"), EOMONTH(AA308, 1)
)</f>
        <v/>
      </c>
      <c r="AB309" s="75" t="str" cm="1">
        <f t="array" aca="1" ref="AB309" ca="1">_xlfn.IFS(AB308="","",
AND(AB308=last_rou_date), "",
AND($B$3="İllik"),DATE(YEAR(AB308)+1,MONTH(AB308),DAY(AB308) ),
AND($B$3="Aylıq", $AH$14="Not end"), EDATE(AB308,1),
AND($B$3="Aylıq", $AH$14="End"), EOMONTH(AB308,1)
)</f>
        <v/>
      </c>
      <c r="AC309" s="75" t="str" cm="1">
        <f t="array" aca="1" ref="AC309" ca="1">_xlfn.IFS(
AND($AN$14="Not year_end", AC308&gt;last_rou_date), "",
AND($AN$14="Year_end", AC308&gt;=last_rou_date), "",
AND($AN$14="Year_end"), DATE(YEAR(AC308+1), 12, 31),
AND($AN$14="Not year_end", MONTH(AC308)=12, DAY(AC308)=31), DATE(YEAR(AC307)+1, MONTH(AC307), DAY(AC307)),
AND($AN$14="Not year_end", OR(MONTH(AC308)&lt;&gt;12, DAY(AC308)&lt;&gt;31) ), DATE(YEAR(AC308), 12, 31)
)</f>
        <v/>
      </c>
      <c r="AD309" s="75" t="str" cm="1">
        <f t="array" aca="1" ref="AD309" ca="1">_xlfn.IFS(AD308="", "",
AND(AD308=last_rou_date, OR(MONTH(AD308)&lt;&gt;12, DAY(AD308)&lt;&gt;31) ), DATE(YEAR(AD308), 12, 31),
AND(MONTH(AD308)=12, DAY(AD308)=31, AD308&gt;=last_rou_date), "",
AND(MONTH(AD308)=12, DAY(AD308)&lt;&gt;31),  EOMONTH(AD308,0),
AND(MONTH(AD308)=12, DAY(AD308)=31, $AH$14="Not end"),  EDATE(AD307,1),
AND($AH$14="Not end"), EDATE(AD308, 1),
AND($AH$14="End"), EOMONTH(AD308, 1)
)</f>
        <v/>
      </c>
      <c r="AE309" s="68" t="str" cm="1">
        <f t="array" ref="AE309">_xlfn.IFS(W309="", "",
AND(W309&gt;0, W309&lt;=$B$4, $C$2="İllik artım, faiz olaraq", $D$2&gt;0, $B$3="İllik"), $B$5*((1+$D$2)^(W309-1)),
AND(W309&gt;0, W309&lt;=$B$4, $C$2="İllik artım, faiz olaraq", $D$2&gt;0, $B$3="Aylıq"), $B$5*((1+$D$2)^ROUNDDOWN((W309-1)/12,0)),
AND(W309=1, $C$2="Aşağıdakı kimi dəyişir", ), $B$5,
AND(W309&gt;1, W309&lt;=$B$4, $C$2="Aşağıdakı kimi dəyişir"), IFERROR(VLOOKUP(W309, $C$4:$D$7, 2, FALSE), AE308),
AND(W309&gt;0, W309&lt;=$B$4), $B$5,
TRUE,0 )</f>
        <v/>
      </c>
      <c r="AF309" s="76" t="str">
        <f t="shared" ca="1" si="13"/>
        <v/>
      </c>
    </row>
    <row r="310" spans="1:32" x14ac:dyDescent="0.4">
      <c r="A310" s="13" t="str" cm="1">
        <f t="array" aca="1" ref="A310" ca="1">_xlfn.IFS(
AND(SUMIFS(lease_table_interest_accruals, lease_table_dates, A309)&gt;0, COUNTIFS($E$14:E309, "Interest accrual", $A$14:A309, A309)=0),  A309,
AND(SUMIFS(lease_table_payments, lease_table_dates, A309)&gt;0, COUNTIFS($E$14:E309, "Payment", $A$14:A309, A309)=0),  A309,
AND(SUMIFS(rou_table_deprs, rou_table_dates, A309)&gt;0, COUNTIFS($E$14:E309, "Depreciation", $A$14:A309, A309)=0),  A309,
TRUE,  IFERROR(INDEX(rou_table_dates,  MATCH(A309, rou_table_dates)+1, ), "")
)</f>
        <v/>
      </c>
      <c r="B310" s="1" t="str" cm="1">
        <f t="array" aca="1" ref="B310" ca="1">_xlfn.IFS(
AND(E310="Payment", A310=$B$2), $AM$14,
E310="Payment", $AM$15,
E310="Interest accrual", $AM$18,
E310="Depreciation", $AM$17,
TRUE, "")</f>
        <v/>
      </c>
      <c r="C310" s="1" t="str" cm="1">
        <f t="array" aca="1" ref="C310" ca="1">_xlfn.IFS(
E310="Payment", $AM$19,
E310="Interest accrual", $AM$15,
E310="Depreciation", $AM$16,
TRUE, "")</f>
        <v/>
      </c>
      <c r="D310" s="14" t="str" cm="1">
        <f t="array" aca="1" ref="D310" ca="1">_xlfn.IFS(
E310="Payment", _xlfn.XLOOKUP(A310, lease_table_dates, lease_table_payments, 0, 0),
E310="Interest accrual", _xlfn.XLOOKUP(A310, lease_table_dates, lease_table_interest_accruals, 0, 0),
E310="Depreciation", _xlfn.XLOOKUP(A310, rou_table_dates, rou_table_deprs, 0, 0),
TRUE, ""
)</f>
        <v/>
      </c>
      <c r="E310" s="7" t="str" cm="1">
        <f t="array" aca="1" ref="E310" ca="1">_xlfn.IFS(
AND(SUMIFS(lease_table_interest_accruals, lease_table_dates, A310)&gt;0, COUNTIFS($E$14:E309, "Interest accrual", $A$14:A309, A310)=0), "Interest accrual",
AND(SUMIFS(lease_table_payments, lease_table_dates, A310)&gt;0, COUNTIFS($E$14:E309, "Payment", $A$14:A309, A310)=0), "Payment",
AND(SUMIFS(rou_table_deprs, rou_table_dates, A310)&gt;0, COUNTIFS($E$14:E309, "Depreciation", $A$14:A309, A310)=0), "Depreciation",
TRUE,  ""
)</f>
        <v/>
      </c>
      <c r="G310" s="13" t="str" cm="1">
        <f t="array" aca="1" ref="G310" ca="1">_xlfn.IFS(
AND($B$11="Hə", $B$3="İllik"), Z310,
AND($B$11="Hə", $B$3="Aylıq"), AA310,
$B$11="Yox", X310)</f>
        <v/>
      </c>
      <c r="H310" s="14" t="str" cm="1">
        <f t="array" aca="1" ref="H310" ca="1">_xlfn.IFS( G310="", "",
TRUE, ROUND( H309+I310-J310, 2) )</f>
        <v/>
      </c>
      <c r="I310" s="14" t="str" cm="1">
        <f t="array" aca="1" ref="I310" ca="1">_xlfn.IFS(G310="", "",
G310=last_payment_date, (J310-H309),
 TRUE,  -  (H309- H309* (1+$B$6)^ (_xlfn.DAYS(G310,G309)/365) )
)</f>
        <v/>
      </c>
      <c r="J310" s="14" t="str" cm="1">
        <f t="array" aca="1" ref="J310" ca="1">_xlfn.IFS(G310="", "",
TRUE, _xlfn.XLOOKUP(G310,  payment_dates, payments,0,0)
)</f>
        <v/>
      </c>
      <c r="L310" s="2" t="str" cm="1">
        <f t="array" aca="1" ref="L310" ca="1">_xlfn.IFS(
AND($B$11="Hə", $B$3="İllik"), AC310,
AND($B$11="Hə", $B$3="Aylıq"), AD310,
$B$11="Yox", AB310)</f>
        <v/>
      </c>
      <c r="M310" s="14" t="str" cm="1">
        <f t="array" aca="1" ref="M310" ca="1">_xlfn.IFS( L310="", "",
(M309-N310)&lt;=0.5, 0,
TRUE,  M309-N310)</f>
        <v/>
      </c>
      <c r="N310" s="15" t="str" cm="1">
        <f t="array" aca="1" ref="N310" ca="1">_xlfn.IFS(
L310="", "",
TRUE, MIN(M309, ROUND($M$14/ (last_rou_date - $B$2) * (L310-L309), 2) )
)</f>
        <v/>
      </c>
      <c r="P310" s="22" t="str">
        <f t="shared" ca="1" si="12"/>
        <v/>
      </c>
      <c r="Q310" s="14" t="str" cm="1">
        <f t="array" aca="1" ref="Q310" ca="1">_xlfn.IFS(P310="","",
$B$11="Hə", _xlfn.XLOOKUP(DATE(P310, 12, 31), rou_table_dates, rou_table_nbvs,0, 0),
TRUE,  MAX(0, ROUND($M$14 - $M$14/ (last_rou_date - $B$2) * (DATE(P310,12,31) - $B$2), 2) )
)</f>
        <v/>
      </c>
      <c r="R310" s="57" t="str" cm="1">
        <f t="array" aca="1" ref="R310" ca="1">_xlfn.IFS(P310="","",
$B$11="Hə", _xlfn.XLOOKUP(DATE(P310, 12, 31), lease_table_dates, lease_table_balances,0, 0),
TRUE, IFERROR( XNPV($B$6, IF(payment_dates &gt;DATE(P310, 12, 31), payments,  0),  IF(payment_dates &gt;DATE(P310, 12, 31), payment_dates,  DATE(P310, 12, 31))    ),0)
)</f>
        <v/>
      </c>
      <c r="S310" s="14" t="str" cm="1">
        <f t="array" aca="1" ref="S310" ca="1">_xlfn.IFS(P310="","",
TRUE,  MIN( MIN(Q309, $M$14), ROUND($M$14/ (last_rou_date - $B$2) * (DATE(P310,12,31) - MAX($B$2, DATE(P310-1, 12, 31))), 2) )
)</f>
        <v/>
      </c>
      <c r="T310" s="15" t="str" cm="1">
        <f t="array" aca="1" ref="T310" ca="1">_xlfn.IFS(P310="", "",
ISTEXT(R309), R310- (H310 - SUMIFS( lease_table_payments, lease_table_years, P310) -$AG$14 ),
AND(ISNUMBER(R309), R310&lt;&gt;""),   R310- (R309 - SUMIFS( lease_table_payments, lease_table_years, P310) )
)</f>
        <v/>
      </c>
      <c r="U310" s="14"/>
      <c r="V310" s="73">
        <f t="shared" si="14"/>
        <v>297</v>
      </c>
      <c r="W310" s="74" t="str" cm="1">
        <f t="array" ref="W310">_xlfn.IFS(
OR(W309=$B$4, W309=""),"",
TRUE,W309+1
)</f>
        <v/>
      </c>
      <c r="X310" s="75" t="str" cm="1">
        <f t="array" ref="X310">_xlfn.IFS(X309="","",
W310="", "",
AND($B$3="İllik"),DATE(YEAR(X309)+1,MONTH(X309),DAY(X309) ),
AND($B$3="Aylıq", $AH$14="Not end"), EDATE(X309,1),
AND($B$3="Aylıq", $AH$14="End"), EOMONTH(X309,1)
)</f>
        <v/>
      </c>
      <c r="Y310" s="75" t="str" cm="1">
        <f t="array" aca="1" ref="Y310" ca="1">_xlfn.IFS(
AND($B$7="Dövrün əvvəlində", Y309&lt;=last_rou_date), DATE(YEAR(Y309)+1, 12, 31),
AND($B$7="Dövrün sonunda", Y309&lt;=last_payment_date), DATE(YEAR(Y309)+1, 12, 31),
TRUE, ""
)</f>
        <v/>
      </c>
      <c r="Z310" s="75" t="str" cm="1">
        <f t="array" aca="1" ref="Z310" ca="1">_xlfn.IFS(
AND($AN$14="Not year_end", Z309&gt;last_payment_date), "",
AND($AN$14="Year_end", Z309&gt;=last_payment_date), "",
AND($AN$14="Year_end"), DATE(YEAR(Z309+1), 12, 31),
AND($AN$14="Not year_end", MONTH(Z309)=12, DAY(Z309)=31), DATE(YEAR(Z308)+1, MONTH(Z308), DAY(Z308)),
AND($AN$14="Not year_end", OR(MONTH(Z309)&lt;&gt;12, DAY(Z309)&lt;&gt;31) ), DATE(YEAR(Z309), 12, 31)
)</f>
        <v/>
      </c>
      <c r="AA310" s="75" t="str" cm="1">
        <f t="array" aca="1" ref="AA310" ca="1">_xlfn.IFS(AA309="", "",
AND(AA309=last_payment_date, OR(MONTH(AA309)&lt;&gt;12, DAY(AA309)&lt;&gt;31) ), DATE(YEAR(AA309), 12, 31),
AND(MONTH(AA309)=12, DAY(AA309)=31, AA309&gt;=last_payment_date), "",
AND(MONTH(AA309)=12, DAY(AA309)&lt;&gt;31),  EOMONTH(AA309,0),
AND(MONTH(AA309)=12, DAY(AA309)=31, $AH$14="Not end"),  EDATE(AA308,1),
AND($AH$14="Not end"), EDATE(AA309, 1),
AND($AH$14="End"), EOMONTH(AA309, 1)
)</f>
        <v/>
      </c>
      <c r="AB310" s="75" t="str" cm="1">
        <f t="array" aca="1" ref="AB310" ca="1">_xlfn.IFS(AB309="","",
AND(AB309=last_rou_date), "",
AND($B$3="İllik"),DATE(YEAR(AB309)+1,MONTH(AB309),DAY(AB309) ),
AND($B$3="Aylıq", $AH$14="Not end"), EDATE(AB309,1),
AND($B$3="Aylıq", $AH$14="End"), EOMONTH(AB309,1)
)</f>
        <v/>
      </c>
      <c r="AC310" s="75" t="str" cm="1">
        <f t="array" aca="1" ref="AC310" ca="1">_xlfn.IFS(
AND($AN$14="Not year_end", AC309&gt;last_rou_date), "",
AND($AN$14="Year_end", AC309&gt;=last_rou_date), "",
AND($AN$14="Year_end"), DATE(YEAR(AC309+1), 12, 31),
AND($AN$14="Not year_end", MONTH(AC309)=12, DAY(AC309)=31), DATE(YEAR(AC308)+1, MONTH(AC308), DAY(AC308)),
AND($AN$14="Not year_end", OR(MONTH(AC309)&lt;&gt;12, DAY(AC309)&lt;&gt;31) ), DATE(YEAR(AC309), 12, 31)
)</f>
        <v/>
      </c>
      <c r="AD310" s="75" t="str" cm="1">
        <f t="array" aca="1" ref="AD310" ca="1">_xlfn.IFS(AD309="", "",
AND(AD309=last_rou_date, OR(MONTH(AD309)&lt;&gt;12, DAY(AD309)&lt;&gt;31) ), DATE(YEAR(AD309), 12, 31),
AND(MONTH(AD309)=12, DAY(AD309)=31, AD309&gt;=last_rou_date), "",
AND(MONTH(AD309)=12, DAY(AD309)&lt;&gt;31),  EOMONTH(AD309,0),
AND(MONTH(AD309)=12, DAY(AD309)=31, $AH$14="Not end"),  EDATE(AD308,1),
AND($AH$14="Not end"), EDATE(AD309, 1),
AND($AH$14="End"), EOMONTH(AD309, 1)
)</f>
        <v/>
      </c>
      <c r="AE310" s="68" t="str" cm="1">
        <f t="array" ref="AE310">_xlfn.IFS(W310="", "",
AND(W310&gt;0, W310&lt;=$B$4, $C$2="İllik artım, faiz olaraq", $D$2&gt;0, $B$3="İllik"), $B$5*((1+$D$2)^(W310-1)),
AND(W310&gt;0, W310&lt;=$B$4, $C$2="İllik artım, faiz olaraq", $D$2&gt;0, $B$3="Aylıq"), $B$5*((1+$D$2)^ROUNDDOWN((W310-1)/12,0)),
AND(W310=1, $C$2="Aşağıdakı kimi dəyişir", ), $B$5,
AND(W310&gt;1, W310&lt;=$B$4, $C$2="Aşağıdakı kimi dəyişir"), IFERROR(VLOOKUP(W310, $C$4:$D$7, 2, FALSE), AE309),
AND(W310&gt;0, W310&lt;=$B$4), $B$5,
TRUE,0 )</f>
        <v/>
      </c>
      <c r="AF310" s="76" t="str">
        <f t="shared" ca="1" si="13"/>
        <v/>
      </c>
    </row>
    <row r="311" spans="1:32" x14ac:dyDescent="0.4">
      <c r="A311" s="13" t="str" cm="1">
        <f t="array" aca="1" ref="A311" ca="1">_xlfn.IFS(
AND(SUMIFS(lease_table_interest_accruals, lease_table_dates, A310)&gt;0, COUNTIFS($E$14:E310, "Interest accrual", $A$14:A310, A310)=0),  A310,
AND(SUMIFS(lease_table_payments, lease_table_dates, A310)&gt;0, COUNTIFS($E$14:E310, "Payment", $A$14:A310, A310)=0),  A310,
AND(SUMIFS(rou_table_deprs, rou_table_dates, A310)&gt;0, COUNTIFS($E$14:E310, "Depreciation", $A$14:A310, A310)=0),  A310,
TRUE,  IFERROR(INDEX(rou_table_dates,  MATCH(A310, rou_table_dates)+1, ), "")
)</f>
        <v/>
      </c>
      <c r="B311" s="1" t="str" cm="1">
        <f t="array" aca="1" ref="B311" ca="1">_xlfn.IFS(
AND(E311="Payment", A311=$B$2), $AM$14,
E311="Payment", $AM$15,
E311="Interest accrual", $AM$18,
E311="Depreciation", $AM$17,
TRUE, "")</f>
        <v/>
      </c>
      <c r="C311" s="1" t="str" cm="1">
        <f t="array" aca="1" ref="C311" ca="1">_xlfn.IFS(
E311="Payment", $AM$19,
E311="Interest accrual", $AM$15,
E311="Depreciation", $AM$16,
TRUE, "")</f>
        <v/>
      </c>
      <c r="D311" s="14" t="str" cm="1">
        <f t="array" aca="1" ref="D311" ca="1">_xlfn.IFS(
E311="Payment", _xlfn.XLOOKUP(A311, lease_table_dates, lease_table_payments, 0, 0),
E311="Interest accrual", _xlfn.XLOOKUP(A311, lease_table_dates, lease_table_interest_accruals, 0, 0),
E311="Depreciation", _xlfn.XLOOKUP(A311, rou_table_dates, rou_table_deprs, 0, 0),
TRUE, ""
)</f>
        <v/>
      </c>
      <c r="E311" s="7" t="str" cm="1">
        <f t="array" aca="1" ref="E311" ca="1">_xlfn.IFS(
AND(SUMIFS(lease_table_interest_accruals, lease_table_dates, A311)&gt;0, COUNTIFS($E$14:E310, "Interest accrual", $A$14:A310, A311)=0), "Interest accrual",
AND(SUMIFS(lease_table_payments, lease_table_dates, A311)&gt;0, COUNTIFS($E$14:E310, "Payment", $A$14:A310, A311)=0), "Payment",
AND(SUMIFS(rou_table_deprs, rou_table_dates, A311)&gt;0, COUNTIFS($E$14:E310, "Depreciation", $A$14:A310, A311)=0), "Depreciation",
TRUE,  ""
)</f>
        <v/>
      </c>
      <c r="G311" s="13" t="str" cm="1">
        <f t="array" aca="1" ref="G311" ca="1">_xlfn.IFS(
AND($B$11="Hə", $B$3="İllik"), Z311,
AND($B$11="Hə", $B$3="Aylıq"), AA311,
$B$11="Yox", X311)</f>
        <v/>
      </c>
      <c r="H311" s="14" t="str" cm="1">
        <f t="array" aca="1" ref="H311" ca="1">_xlfn.IFS( G311="", "",
TRUE, ROUND( H310+I311-J311, 2) )</f>
        <v/>
      </c>
      <c r="I311" s="14" t="str" cm="1">
        <f t="array" aca="1" ref="I311" ca="1">_xlfn.IFS(G311="", "",
G311=last_payment_date, (J311-H310),
 TRUE,  -  (H310- H310* (1+$B$6)^ (_xlfn.DAYS(G311,G310)/365) )
)</f>
        <v/>
      </c>
      <c r="J311" s="14" t="str" cm="1">
        <f t="array" aca="1" ref="J311" ca="1">_xlfn.IFS(G311="", "",
TRUE, _xlfn.XLOOKUP(G311,  payment_dates, payments,0,0)
)</f>
        <v/>
      </c>
      <c r="L311" s="2" t="str" cm="1">
        <f t="array" aca="1" ref="L311" ca="1">_xlfn.IFS(
AND($B$11="Hə", $B$3="İllik"), AC311,
AND($B$11="Hə", $B$3="Aylıq"), AD311,
$B$11="Yox", AB311)</f>
        <v/>
      </c>
      <c r="M311" s="14" t="str" cm="1">
        <f t="array" aca="1" ref="M311" ca="1">_xlfn.IFS( L311="", "",
(M310-N311)&lt;=0.5, 0,
TRUE,  M310-N311)</f>
        <v/>
      </c>
      <c r="N311" s="15" t="str" cm="1">
        <f t="array" aca="1" ref="N311" ca="1">_xlfn.IFS(
L311="", "",
TRUE, MIN(M310, ROUND($M$14/ (last_rou_date - $B$2) * (L311-L310), 2) )
)</f>
        <v/>
      </c>
      <c r="P311" s="22" t="str">
        <f t="shared" ca="1" si="12"/>
        <v/>
      </c>
      <c r="Q311" s="14" t="str" cm="1">
        <f t="array" aca="1" ref="Q311" ca="1">_xlfn.IFS(P311="","",
$B$11="Hə", _xlfn.XLOOKUP(DATE(P311, 12, 31), rou_table_dates, rou_table_nbvs,0, 0),
TRUE,  MAX(0, ROUND($M$14 - $M$14/ (last_rou_date - $B$2) * (DATE(P311,12,31) - $B$2), 2) )
)</f>
        <v/>
      </c>
      <c r="R311" s="57" t="str" cm="1">
        <f t="array" aca="1" ref="R311" ca="1">_xlfn.IFS(P311="","",
$B$11="Hə", _xlfn.XLOOKUP(DATE(P311, 12, 31), lease_table_dates, lease_table_balances,0, 0),
TRUE, IFERROR( XNPV($B$6, IF(payment_dates &gt;DATE(P311, 12, 31), payments,  0),  IF(payment_dates &gt;DATE(P311, 12, 31), payment_dates,  DATE(P311, 12, 31))    ),0)
)</f>
        <v/>
      </c>
      <c r="S311" s="14" t="str" cm="1">
        <f t="array" aca="1" ref="S311" ca="1">_xlfn.IFS(P311="","",
TRUE,  MIN( MIN(Q310, $M$14), ROUND($M$14/ (last_rou_date - $B$2) * (DATE(P311,12,31) - MAX($B$2, DATE(P311-1, 12, 31))), 2) )
)</f>
        <v/>
      </c>
      <c r="T311" s="15" t="str" cm="1">
        <f t="array" aca="1" ref="T311" ca="1">_xlfn.IFS(P311="", "",
ISTEXT(R310), R311- (H311 - SUMIFS( lease_table_payments, lease_table_years, P311) -$AG$14 ),
AND(ISNUMBER(R310), R311&lt;&gt;""),   R311- (R310 - SUMIFS( lease_table_payments, lease_table_years, P311) )
)</f>
        <v/>
      </c>
      <c r="U311" s="14"/>
      <c r="V311" s="73">
        <f t="shared" si="14"/>
        <v>298</v>
      </c>
      <c r="W311" s="74" t="str" cm="1">
        <f t="array" ref="W311">_xlfn.IFS(
OR(W310=$B$4, W310=""),"",
TRUE,W310+1
)</f>
        <v/>
      </c>
      <c r="X311" s="75" t="str" cm="1">
        <f t="array" ref="X311">_xlfn.IFS(X310="","",
W311="", "",
AND($B$3="İllik"),DATE(YEAR(X310)+1,MONTH(X310),DAY(X310) ),
AND($B$3="Aylıq", $AH$14="Not end"), EDATE(X310,1),
AND($B$3="Aylıq", $AH$14="End"), EOMONTH(X310,1)
)</f>
        <v/>
      </c>
      <c r="Y311" s="75" t="str" cm="1">
        <f t="array" aca="1" ref="Y311" ca="1">_xlfn.IFS(
AND($B$7="Dövrün əvvəlində", Y310&lt;=last_rou_date), DATE(YEAR(Y310)+1, 12, 31),
AND($B$7="Dövrün sonunda", Y310&lt;=last_payment_date), DATE(YEAR(Y310)+1, 12, 31),
TRUE, ""
)</f>
        <v/>
      </c>
      <c r="Z311" s="75" t="str" cm="1">
        <f t="array" aca="1" ref="Z311" ca="1">_xlfn.IFS(
AND($AN$14="Not year_end", Z310&gt;last_payment_date), "",
AND($AN$14="Year_end", Z310&gt;=last_payment_date), "",
AND($AN$14="Year_end"), DATE(YEAR(Z310+1), 12, 31),
AND($AN$14="Not year_end", MONTH(Z310)=12, DAY(Z310)=31), DATE(YEAR(Z309)+1, MONTH(Z309), DAY(Z309)),
AND($AN$14="Not year_end", OR(MONTH(Z310)&lt;&gt;12, DAY(Z310)&lt;&gt;31) ), DATE(YEAR(Z310), 12, 31)
)</f>
        <v/>
      </c>
      <c r="AA311" s="75" t="str" cm="1">
        <f t="array" aca="1" ref="AA311" ca="1">_xlfn.IFS(AA310="", "",
AND(AA310=last_payment_date, OR(MONTH(AA310)&lt;&gt;12, DAY(AA310)&lt;&gt;31) ), DATE(YEAR(AA310), 12, 31),
AND(MONTH(AA310)=12, DAY(AA310)=31, AA310&gt;=last_payment_date), "",
AND(MONTH(AA310)=12, DAY(AA310)&lt;&gt;31),  EOMONTH(AA310,0),
AND(MONTH(AA310)=12, DAY(AA310)=31, $AH$14="Not end"),  EDATE(AA309,1),
AND($AH$14="Not end"), EDATE(AA310, 1),
AND($AH$14="End"), EOMONTH(AA310, 1)
)</f>
        <v/>
      </c>
      <c r="AB311" s="75" t="str" cm="1">
        <f t="array" aca="1" ref="AB311" ca="1">_xlfn.IFS(AB310="","",
AND(AB310=last_rou_date), "",
AND($B$3="İllik"),DATE(YEAR(AB310)+1,MONTH(AB310),DAY(AB310) ),
AND($B$3="Aylıq", $AH$14="Not end"), EDATE(AB310,1),
AND($B$3="Aylıq", $AH$14="End"), EOMONTH(AB310,1)
)</f>
        <v/>
      </c>
      <c r="AC311" s="75" t="str" cm="1">
        <f t="array" aca="1" ref="AC311" ca="1">_xlfn.IFS(
AND($AN$14="Not year_end", AC310&gt;last_rou_date), "",
AND($AN$14="Year_end", AC310&gt;=last_rou_date), "",
AND($AN$14="Year_end"), DATE(YEAR(AC310+1), 12, 31),
AND($AN$14="Not year_end", MONTH(AC310)=12, DAY(AC310)=31), DATE(YEAR(AC309)+1, MONTH(AC309), DAY(AC309)),
AND($AN$14="Not year_end", OR(MONTH(AC310)&lt;&gt;12, DAY(AC310)&lt;&gt;31) ), DATE(YEAR(AC310), 12, 31)
)</f>
        <v/>
      </c>
      <c r="AD311" s="75" t="str" cm="1">
        <f t="array" aca="1" ref="AD311" ca="1">_xlfn.IFS(AD310="", "",
AND(AD310=last_rou_date, OR(MONTH(AD310)&lt;&gt;12, DAY(AD310)&lt;&gt;31) ), DATE(YEAR(AD310), 12, 31),
AND(MONTH(AD310)=12, DAY(AD310)=31, AD310&gt;=last_rou_date), "",
AND(MONTH(AD310)=12, DAY(AD310)&lt;&gt;31),  EOMONTH(AD310,0),
AND(MONTH(AD310)=12, DAY(AD310)=31, $AH$14="Not end"),  EDATE(AD309,1),
AND($AH$14="Not end"), EDATE(AD310, 1),
AND($AH$14="End"), EOMONTH(AD310, 1)
)</f>
        <v/>
      </c>
      <c r="AE311" s="68" t="str" cm="1">
        <f t="array" ref="AE311">_xlfn.IFS(W311="", "",
AND(W311&gt;0, W311&lt;=$B$4, $C$2="İllik artım, faiz olaraq", $D$2&gt;0, $B$3="İllik"), $B$5*((1+$D$2)^(W311-1)),
AND(W311&gt;0, W311&lt;=$B$4, $C$2="İllik artım, faiz olaraq", $D$2&gt;0, $B$3="Aylıq"), $B$5*((1+$D$2)^ROUNDDOWN((W311-1)/12,0)),
AND(W311=1, $C$2="Aşağıdakı kimi dəyişir", ), $B$5,
AND(W311&gt;1, W311&lt;=$B$4, $C$2="Aşağıdakı kimi dəyişir"), IFERROR(VLOOKUP(W311, $C$4:$D$7, 2, FALSE), AE310),
AND(W311&gt;0, W311&lt;=$B$4), $B$5,
TRUE,0 )</f>
        <v/>
      </c>
      <c r="AF311" s="76" t="str">
        <f t="shared" ca="1" si="13"/>
        <v/>
      </c>
    </row>
    <row r="312" spans="1:32" x14ac:dyDescent="0.4">
      <c r="A312" s="13" t="str" cm="1">
        <f t="array" aca="1" ref="A312" ca="1">_xlfn.IFS(
AND(SUMIFS(lease_table_interest_accruals, lease_table_dates, A311)&gt;0, COUNTIFS($E$14:E311, "Interest accrual", $A$14:A311, A311)=0),  A311,
AND(SUMIFS(lease_table_payments, lease_table_dates, A311)&gt;0, COUNTIFS($E$14:E311, "Payment", $A$14:A311, A311)=0),  A311,
AND(SUMIFS(rou_table_deprs, rou_table_dates, A311)&gt;0, COUNTIFS($E$14:E311, "Depreciation", $A$14:A311, A311)=0),  A311,
TRUE,  IFERROR(INDEX(rou_table_dates,  MATCH(A311, rou_table_dates)+1, ), "")
)</f>
        <v/>
      </c>
      <c r="B312" s="1" t="str" cm="1">
        <f t="array" aca="1" ref="B312" ca="1">_xlfn.IFS(
AND(E312="Payment", A312=$B$2), $AM$14,
E312="Payment", $AM$15,
E312="Interest accrual", $AM$18,
E312="Depreciation", $AM$17,
TRUE, "")</f>
        <v/>
      </c>
      <c r="C312" s="1" t="str" cm="1">
        <f t="array" aca="1" ref="C312" ca="1">_xlfn.IFS(
E312="Payment", $AM$19,
E312="Interest accrual", $AM$15,
E312="Depreciation", $AM$16,
TRUE, "")</f>
        <v/>
      </c>
      <c r="D312" s="14" t="str" cm="1">
        <f t="array" aca="1" ref="D312" ca="1">_xlfn.IFS(
E312="Payment", _xlfn.XLOOKUP(A312, lease_table_dates, lease_table_payments, 0, 0),
E312="Interest accrual", _xlfn.XLOOKUP(A312, lease_table_dates, lease_table_interest_accruals, 0, 0),
E312="Depreciation", _xlfn.XLOOKUP(A312, rou_table_dates, rou_table_deprs, 0, 0),
TRUE, ""
)</f>
        <v/>
      </c>
      <c r="E312" s="7" t="str" cm="1">
        <f t="array" aca="1" ref="E312" ca="1">_xlfn.IFS(
AND(SUMIFS(lease_table_interest_accruals, lease_table_dates, A312)&gt;0, COUNTIFS($E$14:E311, "Interest accrual", $A$14:A311, A312)=0), "Interest accrual",
AND(SUMIFS(lease_table_payments, lease_table_dates, A312)&gt;0, COUNTIFS($E$14:E311, "Payment", $A$14:A311, A312)=0), "Payment",
AND(SUMIFS(rou_table_deprs, rou_table_dates, A312)&gt;0, COUNTIFS($E$14:E311, "Depreciation", $A$14:A311, A312)=0), "Depreciation",
TRUE,  ""
)</f>
        <v/>
      </c>
      <c r="G312" s="13" t="str" cm="1">
        <f t="array" aca="1" ref="G312" ca="1">_xlfn.IFS(
AND($B$11="Hə", $B$3="İllik"), Z312,
AND($B$11="Hə", $B$3="Aylıq"), AA312,
$B$11="Yox", X312)</f>
        <v/>
      </c>
      <c r="H312" s="14" t="str" cm="1">
        <f t="array" aca="1" ref="H312" ca="1">_xlfn.IFS( G312="", "",
TRUE, ROUND( H311+I312-J312, 2) )</f>
        <v/>
      </c>
      <c r="I312" s="14" t="str" cm="1">
        <f t="array" aca="1" ref="I312" ca="1">_xlfn.IFS(G312="", "",
G312=last_payment_date, (J312-H311),
 TRUE,  -  (H311- H311* (1+$B$6)^ (_xlfn.DAYS(G312,G311)/365) )
)</f>
        <v/>
      </c>
      <c r="J312" s="14" t="str" cm="1">
        <f t="array" aca="1" ref="J312" ca="1">_xlfn.IFS(G312="", "",
TRUE, _xlfn.XLOOKUP(G312,  payment_dates, payments,0,0)
)</f>
        <v/>
      </c>
      <c r="L312" s="2" t="str" cm="1">
        <f t="array" aca="1" ref="L312" ca="1">_xlfn.IFS(
AND($B$11="Hə", $B$3="İllik"), AC312,
AND($B$11="Hə", $B$3="Aylıq"), AD312,
$B$11="Yox", AB312)</f>
        <v/>
      </c>
      <c r="M312" s="14" t="str" cm="1">
        <f t="array" aca="1" ref="M312" ca="1">_xlfn.IFS( L312="", "",
(M311-N312)&lt;=0.5, 0,
TRUE,  M311-N312)</f>
        <v/>
      </c>
      <c r="N312" s="15" t="str" cm="1">
        <f t="array" aca="1" ref="N312" ca="1">_xlfn.IFS(
L312="", "",
TRUE, MIN(M311, ROUND($M$14/ (last_rou_date - $B$2) * (L312-L311), 2) )
)</f>
        <v/>
      </c>
      <c r="P312" s="22" t="str">
        <f t="shared" ca="1" si="12"/>
        <v/>
      </c>
      <c r="Q312" s="14" t="str" cm="1">
        <f t="array" aca="1" ref="Q312" ca="1">_xlfn.IFS(P312="","",
$B$11="Hə", _xlfn.XLOOKUP(DATE(P312, 12, 31), rou_table_dates, rou_table_nbvs,0, 0),
TRUE,  MAX(0, ROUND($M$14 - $M$14/ (last_rou_date - $B$2) * (DATE(P312,12,31) - $B$2), 2) )
)</f>
        <v/>
      </c>
      <c r="R312" s="57" t="str" cm="1">
        <f t="array" aca="1" ref="R312" ca="1">_xlfn.IFS(P312="","",
$B$11="Hə", _xlfn.XLOOKUP(DATE(P312, 12, 31), lease_table_dates, lease_table_balances,0, 0),
TRUE, IFERROR( XNPV($B$6, IF(payment_dates &gt;DATE(P312, 12, 31), payments,  0),  IF(payment_dates &gt;DATE(P312, 12, 31), payment_dates,  DATE(P312, 12, 31))    ),0)
)</f>
        <v/>
      </c>
      <c r="S312" s="14" t="str" cm="1">
        <f t="array" aca="1" ref="S312" ca="1">_xlfn.IFS(P312="","",
TRUE,  MIN( MIN(Q311, $M$14), ROUND($M$14/ (last_rou_date - $B$2) * (DATE(P312,12,31) - MAX($B$2, DATE(P312-1, 12, 31))), 2) )
)</f>
        <v/>
      </c>
      <c r="T312" s="15" t="str" cm="1">
        <f t="array" aca="1" ref="T312" ca="1">_xlfn.IFS(P312="", "",
ISTEXT(R311), R312- (H312 - SUMIFS( lease_table_payments, lease_table_years, P312) -$AG$14 ),
AND(ISNUMBER(R311), R312&lt;&gt;""),   R312- (R311 - SUMIFS( lease_table_payments, lease_table_years, P312) )
)</f>
        <v/>
      </c>
      <c r="U312" s="14"/>
      <c r="V312" s="73">
        <f t="shared" si="14"/>
        <v>299</v>
      </c>
      <c r="W312" s="74" t="str" cm="1">
        <f t="array" ref="W312">_xlfn.IFS(
OR(W311=$B$4, W311=""),"",
TRUE,W311+1
)</f>
        <v/>
      </c>
      <c r="X312" s="75" t="str" cm="1">
        <f t="array" ref="X312">_xlfn.IFS(X311="","",
W312="", "",
AND($B$3="İllik"),DATE(YEAR(X311)+1,MONTH(X311),DAY(X311) ),
AND($B$3="Aylıq", $AH$14="Not end"), EDATE(X311,1),
AND($B$3="Aylıq", $AH$14="End"), EOMONTH(X311,1)
)</f>
        <v/>
      </c>
      <c r="Y312" s="75" t="str" cm="1">
        <f t="array" aca="1" ref="Y312" ca="1">_xlfn.IFS(
AND($B$7="Dövrün əvvəlində", Y311&lt;=last_rou_date), DATE(YEAR(Y311)+1, 12, 31),
AND($B$7="Dövrün sonunda", Y311&lt;=last_payment_date), DATE(YEAR(Y311)+1, 12, 31),
TRUE, ""
)</f>
        <v/>
      </c>
      <c r="Z312" s="75" t="str" cm="1">
        <f t="array" aca="1" ref="Z312" ca="1">_xlfn.IFS(
AND($AN$14="Not year_end", Z311&gt;last_payment_date), "",
AND($AN$14="Year_end", Z311&gt;=last_payment_date), "",
AND($AN$14="Year_end"), DATE(YEAR(Z311+1), 12, 31),
AND($AN$14="Not year_end", MONTH(Z311)=12, DAY(Z311)=31), DATE(YEAR(Z310)+1, MONTH(Z310), DAY(Z310)),
AND($AN$14="Not year_end", OR(MONTH(Z311)&lt;&gt;12, DAY(Z311)&lt;&gt;31) ), DATE(YEAR(Z311), 12, 31)
)</f>
        <v/>
      </c>
      <c r="AA312" s="75" t="str" cm="1">
        <f t="array" aca="1" ref="AA312" ca="1">_xlfn.IFS(AA311="", "",
AND(AA311=last_payment_date, OR(MONTH(AA311)&lt;&gt;12, DAY(AA311)&lt;&gt;31) ), DATE(YEAR(AA311), 12, 31),
AND(MONTH(AA311)=12, DAY(AA311)=31, AA311&gt;=last_payment_date), "",
AND(MONTH(AA311)=12, DAY(AA311)&lt;&gt;31),  EOMONTH(AA311,0),
AND(MONTH(AA311)=12, DAY(AA311)=31, $AH$14="Not end"),  EDATE(AA310,1),
AND($AH$14="Not end"), EDATE(AA311, 1),
AND($AH$14="End"), EOMONTH(AA311, 1)
)</f>
        <v/>
      </c>
      <c r="AB312" s="75" t="str" cm="1">
        <f t="array" aca="1" ref="AB312" ca="1">_xlfn.IFS(AB311="","",
AND(AB311=last_rou_date), "",
AND($B$3="İllik"),DATE(YEAR(AB311)+1,MONTH(AB311),DAY(AB311) ),
AND($B$3="Aylıq", $AH$14="Not end"), EDATE(AB311,1),
AND($B$3="Aylıq", $AH$14="End"), EOMONTH(AB311,1)
)</f>
        <v/>
      </c>
      <c r="AC312" s="75" t="str" cm="1">
        <f t="array" aca="1" ref="AC312" ca="1">_xlfn.IFS(
AND($AN$14="Not year_end", AC311&gt;last_rou_date), "",
AND($AN$14="Year_end", AC311&gt;=last_rou_date), "",
AND($AN$14="Year_end"), DATE(YEAR(AC311+1), 12, 31),
AND($AN$14="Not year_end", MONTH(AC311)=12, DAY(AC311)=31), DATE(YEAR(AC310)+1, MONTH(AC310), DAY(AC310)),
AND($AN$14="Not year_end", OR(MONTH(AC311)&lt;&gt;12, DAY(AC311)&lt;&gt;31) ), DATE(YEAR(AC311), 12, 31)
)</f>
        <v/>
      </c>
      <c r="AD312" s="75" t="str" cm="1">
        <f t="array" aca="1" ref="AD312" ca="1">_xlfn.IFS(AD311="", "",
AND(AD311=last_rou_date, OR(MONTH(AD311)&lt;&gt;12, DAY(AD311)&lt;&gt;31) ), DATE(YEAR(AD311), 12, 31),
AND(MONTH(AD311)=12, DAY(AD311)=31, AD311&gt;=last_rou_date), "",
AND(MONTH(AD311)=12, DAY(AD311)&lt;&gt;31),  EOMONTH(AD311,0),
AND(MONTH(AD311)=12, DAY(AD311)=31, $AH$14="Not end"),  EDATE(AD310,1),
AND($AH$14="Not end"), EDATE(AD311, 1),
AND($AH$14="End"), EOMONTH(AD311, 1)
)</f>
        <v/>
      </c>
      <c r="AE312" s="68" t="str" cm="1">
        <f t="array" ref="AE312">_xlfn.IFS(W312="", "",
AND(W312&gt;0, W312&lt;=$B$4, $C$2="İllik artım, faiz olaraq", $D$2&gt;0, $B$3="İllik"), $B$5*((1+$D$2)^(W312-1)),
AND(W312&gt;0, W312&lt;=$B$4, $C$2="İllik artım, faiz olaraq", $D$2&gt;0, $B$3="Aylıq"), $B$5*((1+$D$2)^ROUNDDOWN((W312-1)/12,0)),
AND(W312=1, $C$2="Aşağıdakı kimi dəyişir", ), $B$5,
AND(W312&gt;1, W312&lt;=$B$4, $C$2="Aşağıdakı kimi dəyişir"), IFERROR(VLOOKUP(W312, $C$4:$D$7, 2, FALSE), AE311),
AND(W312&gt;0, W312&lt;=$B$4), $B$5,
TRUE,0 )</f>
        <v/>
      </c>
      <c r="AF312" s="76" t="str">
        <f t="shared" ca="1" si="13"/>
        <v/>
      </c>
    </row>
    <row r="313" spans="1:32" x14ac:dyDescent="0.4">
      <c r="A313" s="13" t="str" cm="1">
        <f t="array" aca="1" ref="A313" ca="1">_xlfn.IFS(
AND(SUMIFS(lease_table_interest_accruals, lease_table_dates, A312)&gt;0, COUNTIFS($E$14:E312, "Interest accrual", $A$14:A312, A312)=0),  A312,
AND(SUMIFS(lease_table_payments, lease_table_dates, A312)&gt;0, COUNTIFS($E$14:E312, "Payment", $A$14:A312, A312)=0),  A312,
AND(SUMIFS(rou_table_deprs, rou_table_dates, A312)&gt;0, COUNTIFS($E$14:E312, "Depreciation", $A$14:A312, A312)=0),  A312,
TRUE,  IFERROR(INDEX(rou_table_dates,  MATCH(A312, rou_table_dates)+1, ), "")
)</f>
        <v/>
      </c>
      <c r="B313" s="1" t="str" cm="1">
        <f t="array" aca="1" ref="B313" ca="1">_xlfn.IFS(
AND(E313="Payment", A313=$B$2), $AM$14,
E313="Payment", $AM$15,
E313="Interest accrual", $AM$18,
E313="Depreciation", $AM$17,
TRUE, "")</f>
        <v/>
      </c>
      <c r="C313" s="1" t="str" cm="1">
        <f t="array" aca="1" ref="C313" ca="1">_xlfn.IFS(
E313="Payment", $AM$19,
E313="Interest accrual", $AM$15,
E313="Depreciation", $AM$16,
TRUE, "")</f>
        <v/>
      </c>
      <c r="D313" s="14" t="str" cm="1">
        <f t="array" aca="1" ref="D313" ca="1">_xlfn.IFS(
E313="Payment", _xlfn.XLOOKUP(A313, lease_table_dates, lease_table_payments, 0, 0),
E313="Interest accrual", _xlfn.XLOOKUP(A313, lease_table_dates, lease_table_interest_accruals, 0, 0),
E313="Depreciation", _xlfn.XLOOKUP(A313, rou_table_dates, rou_table_deprs, 0, 0),
TRUE, ""
)</f>
        <v/>
      </c>
      <c r="E313" s="7" t="str" cm="1">
        <f t="array" aca="1" ref="E313" ca="1">_xlfn.IFS(
AND(SUMIFS(lease_table_interest_accruals, lease_table_dates, A313)&gt;0, COUNTIFS($E$14:E312, "Interest accrual", $A$14:A312, A313)=0), "Interest accrual",
AND(SUMIFS(lease_table_payments, lease_table_dates, A313)&gt;0, COUNTIFS($E$14:E312, "Payment", $A$14:A312, A313)=0), "Payment",
AND(SUMIFS(rou_table_deprs, rou_table_dates, A313)&gt;0, COUNTIFS($E$14:E312, "Depreciation", $A$14:A312, A313)=0), "Depreciation",
TRUE,  ""
)</f>
        <v/>
      </c>
      <c r="G313" s="13" t="str" cm="1">
        <f t="array" aca="1" ref="G313" ca="1">_xlfn.IFS(
AND($B$11="Hə", $B$3="İllik"), Z313,
AND($B$11="Hə", $B$3="Aylıq"), AA313,
$B$11="Yox", X313)</f>
        <v/>
      </c>
      <c r="H313" s="14" t="str" cm="1">
        <f t="array" aca="1" ref="H313" ca="1">_xlfn.IFS( G313="", "",
TRUE, ROUND( H312+I313-J313, 2) )</f>
        <v/>
      </c>
      <c r="I313" s="14" t="str" cm="1">
        <f t="array" aca="1" ref="I313" ca="1">_xlfn.IFS(G313="", "",
G313=last_payment_date, (J313-H312),
 TRUE,  -  (H312- H312* (1+$B$6)^ (_xlfn.DAYS(G313,G312)/365) )
)</f>
        <v/>
      </c>
      <c r="J313" s="14" t="str" cm="1">
        <f t="array" aca="1" ref="J313" ca="1">_xlfn.IFS(G313="", "",
TRUE, _xlfn.XLOOKUP(G313,  payment_dates, payments,0,0)
)</f>
        <v/>
      </c>
      <c r="L313" s="2" t="str" cm="1">
        <f t="array" aca="1" ref="L313" ca="1">_xlfn.IFS(
AND($B$11="Hə", $B$3="İllik"), AC313,
AND($B$11="Hə", $B$3="Aylıq"), AD313,
$B$11="Yox", AB313)</f>
        <v/>
      </c>
      <c r="M313" s="14" t="str" cm="1">
        <f t="array" aca="1" ref="M313" ca="1">_xlfn.IFS( L313="", "",
(M312-N313)&lt;=0.5, 0,
TRUE,  M312-N313)</f>
        <v/>
      </c>
      <c r="N313" s="15" t="str" cm="1">
        <f t="array" aca="1" ref="N313" ca="1">_xlfn.IFS(
L313="", "",
TRUE, MIN(M312, ROUND($M$14/ (last_rou_date - $B$2) * (L313-L312), 2) )
)</f>
        <v/>
      </c>
      <c r="P313" s="22" t="str">
        <f t="shared" ca="1" si="12"/>
        <v/>
      </c>
      <c r="Q313" s="14" t="str" cm="1">
        <f t="array" aca="1" ref="Q313" ca="1">_xlfn.IFS(P313="","",
$B$11="Hə", _xlfn.XLOOKUP(DATE(P313, 12, 31), rou_table_dates, rou_table_nbvs,0, 0),
TRUE,  MAX(0, ROUND($M$14 - $M$14/ (last_rou_date - $B$2) * (DATE(P313,12,31) - $B$2), 2) )
)</f>
        <v/>
      </c>
      <c r="R313" s="57" t="str" cm="1">
        <f t="array" aca="1" ref="R313" ca="1">_xlfn.IFS(P313="","",
$B$11="Hə", _xlfn.XLOOKUP(DATE(P313, 12, 31), lease_table_dates, lease_table_balances,0, 0),
TRUE, IFERROR( XNPV($B$6, IF(payment_dates &gt;DATE(P313, 12, 31), payments,  0),  IF(payment_dates &gt;DATE(P313, 12, 31), payment_dates,  DATE(P313, 12, 31))    ),0)
)</f>
        <v/>
      </c>
      <c r="S313" s="14" t="str" cm="1">
        <f t="array" aca="1" ref="S313" ca="1">_xlfn.IFS(P313="","",
TRUE,  MIN( MIN(Q312, $M$14), ROUND($M$14/ (last_rou_date - $B$2) * (DATE(P313,12,31) - MAX($B$2, DATE(P313-1, 12, 31))), 2) )
)</f>
        <v/>
      </c>
      <c r="T313" s="15" t="str" cm="1">
        <f t="array" aca="1" ref="T313" ca="1">_xlfn.IFS(P313="", "",
ISTEXT(R312), R313- (H313 - SUMIFS( lease_table_payments, lease_table_years, P313) -$AG$14 ),
AND(ISNUMBER(R312), R313&lt;&gt;""),   R313- (R312 - SUMIFS( lease_table_payments, lease_table_years, P313) )
)</f>
        <v/>
      </c>
      <c r="U313" s="14"/>
      <c r="V313" s="73">
        <f t="shared" si="14"/>
        <v>300</v>
      </c>
      <c r="W313" s="74" t="str" cm="1">
        <f t="array" ref="W313">_xlfn.IFS(
OR(W312=$B$4, W312=""),"",
TRUE,W312+1
)</f>
        <v/>
      </c>
      <c r="X313" s="75" t="str" cm="1">
        <f t="array" ref="X313">_xlfn.IFS(X312="","",
W313="", "",
AND($B$3="İllik"),DATE(YEAR(X312)+1,MONTH(X312),DAY(X312) ),
AND($B$3="Aylıq", $AH$14="Not end"), EDATE(X312,1),
AND($B$3="Aylıq", $AH$14="End"), EOMONTH(X312,1)
)</f>
        <v/>
      </c>
      <c r="Y313" s="75" t="str" cm="1">
        <f t="array" aca="1" ref="Y313" ca="1">_xlfn.IFS(
AND($B$7="Dövrün əvvəlində", Y312&lt;=last_rou_date), DATE(YEAR(Y312)+1, 12, 31),
AND($B$7="Dövrün sonunda", Y312&lt;=last_payment_date), DATE(YEAR(Y312)+1, 12, 31),
TRUE, ""
)</f>
        <v/>
      </c>
      <c r="Z313" s="75" t="str" cm="1">
        <f t="array" aca="1" ref="Z313" ca="1">_xlfn.IFS(
AND($AN$14="Not year_end", Z312&gt;last_payment_date), "",
AND($AN$14="Year_end", Z312&gt;=last_payment_date), "",
AND($AN$14="Year_end"), DATE(YEAR(Z312+1), 12, 31),
AND($AN$14="Not year_end", MONTH(Z312)=12, DAY(Z312)=31), DATE(YEAR(Z311)+1, MONTH(Z311), DAY(Z311)),
AND($AN$14="Not year_end", OR(MONTH(Z312)&lt;&gt;12, DAY(Z312)&lt;&gt;31) ), DATE(YEAR(Z312), 12, 31)
)</f>
        <v/>
      </c>
      <c r="AA313" s="75" t="str" cm="1">
        <f t="array" aca="1" ref="AA313" ca="1">_xlfn.IFS(AA312="", "",
AND(AA312=last_payment_date, OR(MONTH(AA312)&lt;&gt;12, DAY(AA312)&lt;&gt;31) ), DATE(YEAR(AA312), 12, 31),
AND(MONTH(AA312)=12, DAY(AA312)=31, AA312&gt;=last_payment_date), "",
AND(MONTH(AA312)=12, DAY(AA312)&lt;&gt;31),  EOMONTH(AA312,0),
AND(MONTH(AA312)=12, DAY(AA312)=31, $AH$14="Not end"),  EDATE(AA311,1),
AND($AH$14="Not end"), EDATE(AA312, 1),
AND($AH$14="End"), EOMONTH(AA312, 1)
)</f>
        <v/>
      </c>
      <c r="AB313" s="75" t="str" cm="1">
        <f t="array" aca="1" ref="AB313" ca="1">_xlfn.IFS(AB312="","",
AND(AB312=last_rou_date), "",
AND($B$3="İllik"),DATE(YEAR(AB312)+1,MONTH(AB312),DAY(AB312) ),
AND($B$3="Aylıq", $AH$14="Not end"), EDATE(AB312,1),
AND($B$3="Aylıq", $AH$14="End"), EOMONTH(AB312,1)
)</f>
        <v/>
      </c>
      <c r="AC313" s="75" t="str" cm="1">
        <f t="array" aca="1" ref="AC313" ca="1">_xlfn.IFS(
AND($AN$14="Not year_end", AC312&gt;last_rou_date), "",
AND($AN$14="Year_end", AC312&gt;=last_rou_date), "",
AND($AN$14="Year_end"), DATE(YEAR(AC312+1), 12, 31),
AND($AN$14="Not year_end", MONTH(AC312)=12, DAY(AC312)=31), DATE(YEAR(AC311)+1, MONTH(AC311), DAY(AC311)),
AND($AN$14="Not year_end", OR(MONTH(AC312)&lt;&gt;12, DAY(AC312)&lt;&gt;31) ), DATE(YEAR(AC312), 12, 31)
)</f>
        <v/>
      </c>
      <c r="AD313" s="75" t="str" cm="1">
        <f t="array" aca="1" ref="AD313" ca="1">_xlfn.IFS(AD312="", "",
AND(AD312=last_rou_date, OR(MONTH(AD312)&lt;&gt;12, DAY(AD312)&lt;&gt;31) ), DATE(YEAR(AD312), 12, 31),
AND(MONTH(AD312)=12, DAY(AD312)=31, AD312&gt;=last_rou_date), "",
AND(MONTH(AD312)=12, DAY(AD312)&lt;&gt;31),  EOMONTH(AD312,0),
AND(MONTH(AD312)=12, DAY(AD312)=31, $AH$14="Not end"),  EDATE(AD311,1),
AND($AH$14="Not end"), EDATE(AD312, 1),
AND($AH$14="End"), EOMONTH(AD312, 1)
)</f>
        <v/>
      </c>
      <c r="AE313" s="68" t="str" cm="1">
        <f t="array" ref="AE313">_xlfn.IFS(W313="", "",
AND(W313&gt;0, W313&lt;=$B$4, $C$2="İllik artım, faiz olaraq", $D$2&gt;0, $B$3="İllik"), $B$5*((1+$D$2)^(W313-1)),
AND(W313&gt;0, W313&lt;=$B$4, $C$2="İllik artım, faiz olaraq", $D$2&gt;0, $B$3="Aylıq"), $B$5*((1+$D$2)^ROUNDDOWN((W313-1)/12,0)),
AND(W313=1, $C$2="Aşağıdakı kimi dəyişir", ), $B$5,
AND(W313&gt;1, W313&lt;=$B$4, $C$2="Aşağıdakı kimi dəyişir"), IFERROR(VLOOKUP(W313, $C$4:$D$7, 2, FALSE), AE312),
AND(W313&gt;0, W313&lt;=$B$4), $B$5,
TRUE,0 )</f>
        <v/>
      </c>
      <c r="AF313" s="76" t="str">
        <f t="shared" ca="1" si="13"/>
        <v/>
      </c>
    </row>
    <row r="314" spans="1:32" x14ac:dyDescent="0.4">
      <c r="A314" s="13" t="str" cm="1">
        <f t="array" aca="1" ref="A314" ca="1">_xlfn.IFS(
AND(SUMIFS(lease_table_interest_accruals, lease_table_dates, A313)&gt;0, COUNTIFS($E$14:E313, "Interest accrual", $A$14:A313, A313)=0),  A313,
AND(SUMIFS(lease_table_payments, lease_table_dates, A313)&gt;0, COUNTIFS($E$14:E313, "Payment", $A$14:A313, A313)=0),  A313,
AND(SUMIFS(rou_table_deprs, rou_table_dates, A313)&gt;0, COUNTIFS($E$14:E313, "Depreciation", $A$14:A313, A313)=0),  A313,
TRUE,  IFERROR(INDEX(rou_table_dates,  MATCH(A313, rou_table_dates)+1, ), "")
)</f>
        <v/>
      </c>
      <c r="B314" s="1" t="str" cm="1">
        <f t="array" aca="1" ref="B314" ca="1">_xlfn.IFS(
AND(E314="Payment", A314=$B$2), $AM$14,
E314="Payment", $AM$15,
E314="Interest accrual", $AM$18,
E314="Depreciation", $AM$17,
TRUE, "")</f>
        <v/>
      </c>
      <c r="C314" s="1" t="str" cm="1">
        <f t="array" aca="1" ref="C314" ca="1">_xlfn.IFS(
E314="Payment", $AM$19,
E314="Interest accrual", $AM$15,
E314="Depreciation", $AM$16,
TRUE, "")</f>
        <v/>
      </c>
      <c r="D314" s="14" t="str" cm="1">
        <f t="array" aca="1" ref="D314" ca="1">_xlfn.IFS(
E314="Payment", _xlfn.XLOOKUP(A314, lease_table_dates, lease_table_payments, 0, 0),
E314="Interest accrual", _xlfn.XLOOKUP(A314, lease_table_dates, lease_table_interest_accruals, 0, 0),
E314="Depreciation", _xlfn.XLOOKUP(A314, rou_table_dates, rou_table_deprs, 0, 0),
TRUE, ""
)</f>
        <v/>
      </c>
      <c r="E314" s="7" t="str" cm="1">
        <f t="array" aca="1" ref="E314" ca="1">_xlfn.IFS(
AND(SUMIFS(lease_table_interest_accruals, lease_table_dates, A314)&gt;0, COUNTIFS($E$14:E313, "Interest accrual", $A$14:A313, A314)=0), "Interest accrual",
AND(SUMIFS(lease_table_payments, lease_table_dates, A314)&gt;0, COUNTIFS($E$14:E313, "Payment", $A$14:A313, A314)=0), "Payment",
AND(SUMIFS(rou_table_deprs, rou_table_dates, A314)&gt;0, COUNTIFS($E$14:E313, "Depreciation", $A$14:A313, A314)=0), "Depreciation",
TRUE,  ""
)</f>
        <v/>
      </c>
      <c r="G314" s="13" t="str" cm="1">
        <f t="array" aca="1" ref="G314" ca="1">_xlfn.IFS(
AND($B$11="Hə", $B$3="İllik"), Z314,
AND($B$11="Hə", $B$3="Aylıq"), AA314,
$B$11="Yox", X314)</f>
        <v/>
      </c>
      <c r="H314" s="14" t="str" cm="1">
        <f t="array" aca="1" ref="H314" ca="1">_xlfn.IFS( G314="", "",
TRUE, ROUND( H313+I314-J314, 2) )</f>
        <v/>
      </c>
      <c r="I314" s="14" t="str" cm="1">
        <f t="array" aca="1" ref="I314" ca="1">_xlfn.IFS(G314="", "",
G314=last_payment_date, (J314-H313),
 TRUE,  -  (H313- H313* (1+$B$6)^ (_xlfn.DAYS(G314,G313)/365) )
)</f>
        <v/>
      </c>
      <c r="J314" s="14" t="str" cm="1">
        <f t="array" aca="1" ref="J314" ca="1">_xlfn.IFS(G314="", "",
TRUE, _xlfn.XLOOKUP(G314,  payment_dates, payments,0,0)
)</f>
        <v/>
      </c>
      <c r="L314" s="2" t="str" cm="1">
        <f t="array" aca="1" ref="L314" ca="1">_xlfn.IFS(
AND($B$11="Hə", $B$3="İllik"), AC314,
AND($B$11="Hə", $B$3="Aylıq"), AD314,
$B$11="Yox", AB314)</f>
        <v/>
      </c>
      <c r="M314" s="14" t="str" cm="1">
        <f t="array" aca="1" ref="M314" ca="1">_xlfn.IFS( L314="", "",
(M313-N314)&lt;=0.5, 0,
TRUE,  M313-N314)</f>
        <v/>
      </c>
      <c r="N314" s="15" t="str" cm="1">
        <f t="array" aca="1" ref="N314" ca="1">_xlfn.IFS(
L314="", "",
TRUE, MIN(M313, ROUND($M$14/ (last_rou_date - $B$2) * (L314-L313), 2) )
)</f>
        <v/>
      </c>
      <c r="P314" s="22" t="str">
        <f t="shared" ca="1" si="12"/>
        <v/>
      </c>
      <c r="Q314" s="14" t="str" cm="1">
        <f t="array" aca="1" ref="Q314" ca="1">_xlfn.IFS(P314="","",
$B$11="Hə", _xlfn.XLOOKUP(DATE(P314, 12, 31), rou_table_dates, rou_table_nbvs,0, 0),
TRUE,  MAX(0, ROUND($M$14 - $M$14/ (last_rou_date - $B$2) * (DATE(P314,12,31) - $B$2), 2) )
)</f>
        <v/>
      </c>
      <c r="R314" s="57" t="str" cm="1">
        <f t="array" aca="1" ref="R314" ca="1">_xlfn.IFS(P314="","",
$B$11="Hə", _xlfn.XLOOKUP(DATE(P314, 12, 31), lease_table_dates, lease_table_balances,0, 0),
TRUE, IFERROR( XNPV($B$6, IF(payment_dates &gt;DATE(P314, 12, 31), payments,  0),  IF(payment_dates &gt;DATE(P314, 12, 31), payment_dates,  DATE(P314, 12, 31))    ),0)
)</f>
        <v/>
      </c>
      <c r="S314" s="14" t="str" cm="1">
        <f t="array" aca="1" ref="S314" ca="1">_xlfn.IFS(P314="","",
TRUE,  MIN( MIN(Q313, $M$14), ROUND($M$14/ (last_rou_date - $B$2) * (DATE(P314,12,31) - MAX($B$2, DATE(P314-1, 12, 31))), 2) )
)</f>
        <v/>
      </c>
      <c r="T314" s="15" t="str" cm="1">
        <f t="array" aca="1" ref="T314" ca="1">_xlfn.IFS(P314="", "",
ISTEXT(R313), R314- (H314 - SUMIFS( lease_table_payments, lease_table_years, P314) -$AG$14 ),
AND(ISNUMBER(R313), R314&lt;&gt;""),   R314- (R313 - SUMIFS( lease_table_payments, lease_table_years, P314) )
)</f>
        <v/>
      </c>
      <c r="U314" s="14"/>
      <c r="V314" s="73">
        <f t="shared" si="14"/>
        <v>301</v>
      </c>
      <c r="W314" s="74" t="str" cm="1">
        <f t="array" ref="W314">_xlfn.IFS(
OR(W313=$B$4, W313=""),"",
TRUE,W313+1
)</f>
        <v/>
      </c>
      <c r="X314" s="75" t="str" cm="1">
        <f t="array" ref="X314">_xlfn.IFS(X313="","",
W314="", "",
AND($B$3="İllik"),DATE(YEAR(X313)+1,MONTH(X313),DAY(X313) ),
AND($B$3="Aylıq", $AH$14="Not end"), EDATE(X313,1),
AND($B$3="Aylıq", $AH$14="End"), EOMONTH(X313,1)
)</f>
        <v/>
      </c>
      <c r="Y314" s="75" t="str" cm="1">
        <f t="array" aca="1" ref="Y314" ca="1">_xlfn.IFS(
AND($B$7="Dövrün əvvəlində", Y313&lt;=last_rou_date), DATE(YEAR(Y313)+1, 12, 31),
AND($B$7="Dövrün sonunda", Y313&lt;=last_payment_date), DATE(YEAR(Y313)+1, 12, 31),
TRUE, ""
)</f>
        <v/>
      </c>
      <c r="Z314" s="75" t="str" cm="1">
        <f t="array" aca="1" ref="Z314" ca="1">_xlfn.IFS(
AND($AN$14="Not year_end", Z313&gt;last_payment_date), "",
AND($AN$14="Year_end", Z313&gt;=last_payment_date), "",
AND($AN$14="Year_end"), DATE(YEAR(Z313+1), 12, 31),
AND($AN$14="Not year_end", MONTH(Z313)=12, DAY(Z313)=31), DATE(YEAR(Z312)+1, MONTH(Z312), DAY(Z312)),
AND($AN$14="Not year_end", OR(MONTH(Z313)&lt;&gt;12, DAY(Z313)&lt;&gt;31) ), DATE(YEAR(Z313), 12, 31)
)</f>
        <v/>
      </c>
      <c r="AA314" s="75" t="str" cm="1">
        <f t="array" aca="1" ref="AA314" ca="1">_xlfn.IFS(AA313="", "",
AND(AA313=last_payment_date, OR(MONTH(AA313)&lt;&gt;12, DAY(AA313)&lt;&gt;31) ), DATE(YEAR(AA313), 12, 31),
AND(MONTH(AA313)=12, DAY(AA313)=31, AA313&gt;=last_payment_date), "",
AND(MONTH(AA313)=12, DAY(AA313)&lt;&gt;31),  EOMONTH(AA313,0),
AND(MONTH(AA313)=12, DAY(AA313)=31, $AH$14="Not end"),  EDATE(AA312,1),
AND($AH$14="Not end"), EDATE(AA313, 1),
AND($AH$14="End"), EOMONTH(AA313, 1)
)</f>
        <v/>
      </c>
      <c r="AB314" s="75" t="str" cm="1">
        <f t="array" aca="1" ref="AB314" ca="1">_xlfn.IFS(AB313="","",
AND(AB313=last_rou_date), "",
AND($B$3="İllik"),DATE(YEAR(AB313)+1,MONTH(AB313),DAY(AB313) ),
AND($B$3="Aylıq", $AH$14="Not end"), EDATE(AB313,1),
AND($B$3="Aylıq", $AH$14="End"), EOMONTH(AB313,1)
)</f>
        <v/>
      </c>
      <c r="AC314" s="75" t="str" cm="1">
        <f t="array" aca="1" ref="AC314" ca="1">_xlfn.IFS(
AND($AN$14="Not year_end", AC313&gt;last_rou_date), "",
AND($AN$14="Year_end", AC313&gt;=last_rou_date), "",
AND($AN$14="Year_end"), DATE(YEAR(AC313+1), 12, 31),
AND($AN$14="Not year_end", MONTH(AC313)=12, DAY(AC313)=31), DATE(YEAR(AC312)+1, MONTH(AC312), DAY(AC312)),
AND($AN$14="Not year_end", OR(MONTH(AC313)&lt;&gt;12, DAY(AC313)&lt;&gt;31) ), DATE(YEAR(AC313), 12, 31)
)</f>
        <v/>
      </c>
      <c r="AD314" s="75" t="str" cm="1">
        <f t="array" aca="1" ref="AD314" ca="1">_xlfn.IFS(AD313="", "",
AND(AD313=last_rou_date, OR(MONTH(AD313)&lt;&gt;12, DAY(AD313)&lt;&gt;31) ), DATE(YEAR(AD313), 12, 31),
AND(MONTH(AD313)=12, DAY(AD313)=31, AD313&gt;=last_rou_date), "",
AND(MONTH(AD313)=12, DAY(AD313)&lt;&gt;31),  EOMONTH(AD313,0),
AND(MONTH(AD313)=12, DAY(AD313)=31, $AH$14="Not end"),  EDATE(AD312,1),
AND($AH$14="Not end"), EDATE(AD313, 1),
AND($AH$14="End"), EOMONTH(AD313, 1)
)</f>
        <v/>
      </c>
      <c r="AE314" s="68" t="str" cm="1">
        <f t="array" ref="AE314">_xlfn.IFS(W314="", "",
AND(W314&gt;0, W314&lt;=$B$4, $C$2="İllik artım, faiz olaraq", $D$2&gt;0, $B$3="İllik"), $B$5*((1+$D$2)^(W314-1)),
AND(W314&gt;0, W314&lt;=$B$4, $C$2="İllik artım, faiz olaraq", $D$2&gt;0, $B$3="Aylıq"), $B$5*((1+$D$2)^ROUNDDOWN((W314-1)/12,0)),
AND(W314=1, $C$2="Aşağıdakı kimi dəyişir", ), $B$5,
AND(W314&gt;1, W314&lt;=$B$4, $C$2="Aşağıdakı kimi dəyişir"), IFERROR(VLOOKUP(W314, $C$4:$D$7, 2, FALSE), AE313),
AND(W314&gt;0, W314&lt;=$B$4), $B$5,
TRUE,0 )</f>
        <v/>
      </c>
      <c r="AF314" s="76" t="str">
        <f t="shared" ca="1" si="13"/>
        <v/>
      </c>
    </row>
    <row r="315" spans="1:32" x14ac:dyDescent="0.4">
      <c r="A315" s="13" t="str" cm="1">
        <f t="array" aca="1" ref="A315" ca="1">_xlfn.IFS(
AND(SUMIFS(lease_table_interest_accruals, lease_table_dates, A314)&gt;0, COUNTIFS($E$14:E314, "Interest accrual", $A$14:A314, A314)=0),  A314,
AND(SUMIFS(lease_table_payments, lease_table_dates, A314)&gt;0, COUNTIFS($E$14:E314, "Payment", $A$14:A314, A314)=0),  A314,
AND(SUMIFS(rou_table_deprs, rou_table_dates, A314)&gt;0, COUNTIFS($E$14:E314, "Depreciation", $A$14:A314, A314)=0),  A314,
TRUE,  IFERROR(INDEX(rou_table_dates,  MATCH(A314, rou_table_dates)+1, ), "")
)</f>
        <v/>
      </c>
      <c r="B315" s="1" t="str" cm="1">
        <f t="array" aca="1" ref="B315" ca="1">_xlfn.IFS(
AND(E315="Payment", A315=$B$2), $AM$14,
E315="Payment", $AM$15,
E315="Interest accrual", $AM$18,
E315="Depreciation", $AM$17,
TRUE, "")</f>
        <v/>
      </c>
      <c r="C315" s="1" t="str" cm="1">
        <f t="array" aca="1" ref="C315" ca="1">_xlfn.IFS(
E315="Payment", $AM$19,
E315="Interest accrual", $AM$15,
E315="Depreciation", $AM$16,
TRUE, "")</f>
        <v/>
      </c>
      <c r="D315" s="14" t="str" cm="1">
        <f t="array" aca="1" ref="D315" ca="1">_xlfn.IFS(
E315="Payment", _xlfn.XLOOKUP(A315, lease_table_dates, lease_table_payments, 0, 0),
E315="Interest accrual", _xlfn.XLOOKUP(A315, lease_table_dates, lease_table_interest_accruals, 0, 0),
E315="Depreciation", _xlfn.XLOOKUP(A315, rou_table_dates, rou_table_deprs, 0, 0),
TRUE, ""
)</f>
        <v/>
      </c>
      <c r="E315" s="7" t="str" cm="1">
        <f t="array" aca="1" ref="E315" ca="1">_xlfn.IFS(
AND(SUMIFS(lease_table_interest_accruals, lease_table_dates, A315)&gt;0, COUNTIFS($E$14:E314, "Interest accrual", $A$14:A314, A315)=0), "Interest accrual",
AND(SUMIFS(lease_table_payments, lease_table_dates, A315)&gt;0, COUNTIFS($E$14:E314, "Payment", $A$14:A314, A315)=0), "Payment",
AND(SUMIFS(rou_table_deprs, rou_table_dates, A315)&gt;0, COUNTIFS($E$14:E314, "Depreciation", $A$14:A314, A315)=0), "Depreciation",
TRUE,  ""
)</f>
        <v/>
      </c>
      <c r="G315" s="13" t="str" cm="1">
        <f t="array" aca="1" ref="G315" ca="1">_xlfn.IFS(
AND($B$11="Hə", $B$3="İllik"), Z315,
AND($B$11="Hə", $B$3="Aylıq"), AA315,
$B$11="Yox", X315)</f>
        <v/>
      </c>
      <c r="H315" s="14" t="str" cm="1">
        <f t="array" aca="1" ref="H315" ca="1">_xlfn.IFS( G315="", "",
TRUE, ROUND( H314+I315-J315, 2) )</f>
        <v/>
      </c>
      <c r="I315" s="14" t="str" cm="1">
        <f t="array" aca="1" ref="I315" ca="1">_xlfn.IFS(G315="", "",
G315=last_payment_date, (J315-H314),
 TRUE,  -  (H314- H314* (1+$B$6)^ (_xlfn.DAYS(G315,G314)/365) )
)</f>
        <v/>
      </c>
      <c r="J315" s="14" t="str" cm="1">
        <f t="array" aca="1" ref="J315" ca="1">_xlfn.IFS(G315="", "",
TRUE, _xlfn.XLOOKUP(G315,  payment_dates, payments,0,0)
)</f>
        <v/>
      </c>
      <c r="L315" s="2" t="str" cm="1">
        <f t="array" aca="1" ref="L315" ca="1">_xlfn.IFS(
AND($B$11="Hə", $B$3="İllik"), AC315,
AND($B$11="Hə", $B$3="Aylıq"), AD315,
$B$11="Yox", AB315)</f>
        <v/>
      </c>
      <c r="M315" s="14" t="str" cm="1">
        <f t="array" aca="1" ref="M315" ca="1">_xlfn.IFS( L315="", "",
(M314-N315)&lt;=0.5, 0,
TRUE,  M314-N315)</f>
        <v/>
      </c>
      <c r="N315" s="15" t="str" cm="1">
        <f t="array" aca="1" ref="N315" ca="1">_xlfn.IFS(
L315="", "",
TRUE, MIN(M314, ROUND($M$14/ (last_rou_date - $B$2) * (L315-L314), 2) )
)</f>
        <v/>
      </c>
      <c r="P315" s="22" t="str">
        <f t="shared" ca="1" si="12"/>
        <v/>
      </c>
      <c r="Q315" s="14" t="str" cm="1">
        <f t="array" aca="1" ref="Q315" ca="1">_xlfn.IFS(P315="","",
$B$11="Hə", _xlfn.XLOOKUP(DATE(P315, 12, 31), rou_table_dates, rou_table_nbvs,0, 0),
TRUE,  MAX(0, ROUND($M$14 - $M$14/ (last_rou_date - $B$2) * (DATE(P315,12,31) - $B$2), 2) )
)</f>
        <v/>
      </c>
      <c r="R315" s="57" t="str" cm="1">
        <f t="array" aca="1" ref="R315" ca="1">_xlfn.IFS(P315="","",
$B$11="Hə", _xlfn.XLOOKUP(DATE(P315, 12, 31), lease_table_dates, lease_table_balances,0, 0),
TRUE, IFERROR( XNPV($B$6, IF(payment_dates &gt;DATE(P315, 12, 31), payments,  0),  IF(payment_dates &gt;DATE(P315, 12, 31), payment_dates,  DATE(P315, 12, 31))    ),0)
)</f>
        <v/>
      </c>
      <c r="S315" s="14" t="str" cm="1">
        <f t="array" aca="1" ref="S315" ca="1">_xlfn.IFS(P315="","",
TRUE,  MIN( MIN(Q314, $M$14), ROUND($M$14/ (last_rou_date - $B$2) * (DATE(P315,12,31) - MAX($B$2, DATE(P315-1, 12, 31))), 2) )
)</f>
        <v/>
      </c>
      <c r="T315" s="15" t="str" cm="1">
        <f t="array" aca="1" ref="T315" ca="1">_xlfn.IFS(P315="", "",
ISTEXT(R314), R315- (H315 - SUMIFS( lease_table_payments, lease_table_years, P315) -$AG$14 ),
AND(ISNUMBER(R314), R315&lt;&gt;""),   R315- (R314 - SUMIFS( lease_table_payments, lease_table_years, P315) )
)</f>
        <v/>
      </c>
      <c r="U315" s="14"/>
      <c r="V315" s="73">
        <f t="shared" si="14"/>
        <v>302</v>
      </c>
      <c r="W315" s="74" t="str" cm="1">
        <f t="array" ref="W315">_xlfn.IFS(
OR(W314=$B$4, W314=""),"",
TRUE,W314+1
)</f>
        <v/>
      </c>
      <c r="X315" s="75" t="str" cm="1">
        <f t="array" ref="X315">_xlfn.IFS(X314="","",
W315="", "",
AND($B$3="İllik"),DATE(YEAR(X314)+1,MONTH(X314),DAY(X314) ),
AND($B$3="Aylıq", $AH$14="Not end"), EDATE(X314,1),
AND($B$3="Aylıq", $AH$14="End"), EOMONTH(X314,1)
)</f>
        <v/>
      </c>
      <c r="Y315" s="75" t="str" cm="1">
        <f t="array" aca="1" ref="Y315" ca="1">_xlfn.IFS(
AND($B$7="Dövrün əvvəlində", Y314&lt;=last_rou_date), DATE(YEAR(Y314)+1, 12, 31),
AND($B$7="Dövrün sonunda", Y314&lt;=last_payment_date), DATE(YEAR(Y314)+1, 12, 31),
TRUE, ""
)</f>
        <v/>
      </c>
      <c r="Z315" s="75" t="str" cm="1">
        <f t="array" aca="1" ref="Z315" ca="1">_xlfn.IFS(
AND($AN$14="Not year_end", Z314&gt;last_payment_date), "",
AND($AN$14="Year_end", Z314&gt;=last_payment_date), "",
AND($AN$14="Year_end"), DATE(YEAR(Z314+1), 12, 31),
AND($AN$14="Not year_end", MONTH(Z314)=12, DAY(Z314)=31), DATE(YEAR(Z313)+1, MONTH(Z313), DAY(Z313)),
AND($AN$14="Not year_end", OR(MONTH(Z314)&lt;&gt;12, DAY(Z314)&lt;&gt;31) ), DATE(YEAR(Z314), 12, 31)
)</f>
        <v/>
      </c>
      <c r="AA315" s="75" t="str" cm="1">
        <f t="array" aca="1" ref="AA315" ca="1">_xlfn.IFS(AA314="", "",
AND(AA314=last_payment_date, OR(MONTH(AA314)&lt;&gt;12, DAY(AA314)&lt;&gt;31) ), DATE(YEAR(AA314), 12, 31),
AND(MONTH(AA314)=12, DAY(AA314)=31, AA314&gt;=last_payment_date), "",
AND(MONTH(AA314)=12, DAY(AA314)&lt;&gt;31),  EOMONTH(AA314,0),
AND(MONTH(AA314)=12, DAY(AA314)=31, $AH$14="Not end"),  EDATE(AA313,1),
AND($AH$14="Not end"), EDATE(AA314, 1),
AND($AH$14="End"), EOMONTH(AA314, 1)
)</f>
        <v/>
      </c>
      <c r="AB315" s="75" t="str" cm="1">
        <f t="array" aca="1" ref="AB315" ca="1">_xlfn.IFS(AB314="","",
AND(AB314=last_rou_date), "",
AND($B$3="İllik"),DATE(YEAR(AB314)+1,MONTH(AB314),DAY(AB314) ),
AND($B$3="Aylıq", $AH$14="Not end"), EDATE(AB314,1),
AND($B$3="Aylıq", $AH$14="End"), EOMONTH(AB314,1)
)</f>
        <v/>
      </c>
      <c r="AC315" s="75" t="str" cm="1">
        <f t="array" aca="1" ref="AC315" ca="1">_xlfn.IFS(
AND($AN$14="Not year_end", AC314&gt;last_rou_date), "",
AND($AN$14="Year_end", AC314&gt;=last_rou_date), "",
AND($AN$14="Year_end"), DATE(YEAR(AC314+1), 12, 31),
AND($AN$14="Not year_end", MONTH(AC314)=12, DAY(AC314)=31), DATE(YEAR(AC313)+1, MONTH(AC313), DAY(AC313)),
AND($AN$14="Not year_end", OR(MONTH(AC314)&lt;&gt;12, DAY(AC314)&lt;&gt;31) ), DATE(YEAR(AC314), 12, 31)
)</f>
        <v/>
      </c>
      <c r="AD315" s="75" t="str" cm="1">
        <f t="array" aca="1" ref="AD315" ca="1">_xlfn.IFS(AD314="", "",
AND(AD314=last_rou_date, OR(MONTH(AD314)&lt;&gt;12, DAY(AD314)&lt;&gt;31) ), DATE(YEAR(AD314), 12, 31),
AND(MONTH(AD314)=12, DAY(AD314)=31, AD314&gt;=last_rou_date), "",
AND(MONTH(AD314)=12, DAY(AD314)&lt;&gt;31),  EOMONTH(AD314,0),
AND(MONTH(AD314)=12, DAY(AD314)=31, $AH$14="Not end"),  EDATE(AD313,1),
AND($AH$14="Not end"), EDATE(AD314, 1),
AND($AH$14="End"), EOMONTH(AD314, 1)
)</f>
        <v/>
      </c>
      <c r="AE315" s="68" t="str" cm="1">
        <f t="array" ref="AE315">_xlfn.IFS(W315="", "",
AND(W315&gt;0, W315&lt;=$B$4, $C$2="İllik artım, faiz olaraq", $D$2&gt;0, $B$3="İllik"), $B$5*((1+$D$2)^(W315-1)),
AND(W315&gt;0, W315&lt;=$B$4, $C$2="İllik artım, faiz olaraq", $D$2&gt;0, $B$3="Aylıq"), $B$5*((1+$D$2)^ROUNDDOWN((W315-1)/12,0)),
AND(W315=1, $C$2="Aşağıdakı kimi dəyişir", ), $B$5,
AND(W315&gt;1, W315&lt;=$B$4, $C$2="Aşağıdakı kimi dəyişir"), IFERROR(VLOOKUP(W315, $C$4:$D$7, 2, FALSE), AE314),
AND(W315&gt;0, W315&lt;=$B$4), $B$5,
TRUE,0 )</f>
        <v/>
      </c>
      <c r="AF315" s="76" t="str">
        <f t="shared" ca="1" si="13"/>
        <v/>
      </c>
    </row>
    <row r="316" spans="1:32" x14ac:dyDescent="0.4">
      <c r="A316" s="13" t="str" cm="1">
        <f t="array" aca="1" ref="A316" ca="1">_xlfn.IFS(
AND(SUMIFS(lease_table_interest_accruals, lease_table_dates, A315)&gt;0, COUNTIFS($E$14:E315, "Interest accrual", $A$14:A315, A315)=0),  A315,
AND(SUMIFS(lease_table_payments, lease_table_dates, A315)&gt;0, COUNTIFS($E$14:E315, "Payment", $A$14:A315, A315)=0),  A315,
AND(SUMIFS(rou_table_deprs, rou_table_dates, A315)&gt;0, COUNTIFS($E$14:E315, "Depreciation", $A$14:A315, A315)=0),  A315,
TRUE,  IFERROR(INDEX(rou_table_dates,  MATCH(A315, rou_table_dates)+1, ), "")
)</f>
        <v/>
      </c>
      <c r="B316" s="1" t="str" cm="1">
        <f t="array" aca="1" ref="B316" ca="1">_xlfn.IFS(
AND(E316="Payment", A316=$B$2), $AM$14,
E316="Payment", $AM$15,
E316="Interest accrual", $AM$18,
E316="Depreciation", $AM$17,
TRUE, "")</f>
        <v/>
      </c>
      <c r="C316" s="1" t="str" cm="1">
        <f t="array" aca="1" ref="C316" ca="1">_xlfn.IFS(
E316="Payment", $AM$19,
E316="Interest accrual", $AM$15,
E316="Depreciation", $AM$16,
TRUE, "")</f>
        <v/>
      </c>
      <c r="D316" s="14" t="str" cm="1">
        <f t="array" aca="1" ref="D316" ca="1">_xlfn.IFS(
E316="Payment", _xlfn.XLOOKUP(A316, lease_table_dates, lease_table_payments, 0, 0),
E316="Interest accrual", _xlfn.XLOOKUP(A316, lease_table_dates, lease_table_interest_accruals, 0, 0),
E316="Depreciation", _xlfn.XLOOKUP(A316, rou_table_dates, rou_table_deprs, 0, 0),
TRUE, ""
)</f>
        <v/>
      </c>
      <c r="E316" s="7" t="str" cm="1">
        <f t="array" aca="1" ref="E316" ca="1">_xlfn.IFS(
AND(SUMIFS(lease_table_interest_accruals, lease_table_dates, A316)&gt;0, COUNTIFS($E$14:E315, "Interest accrual", $A$14:A315, A316)=0), "Interest accrual",
AND(SUMIFS(lease_table_payments, lease_table_dates, A316)&gt;0, COUNTIFS($E$14:E315, "Payment", $A$14:A315, A316)=0), "Payment",
AND(SUMIFS(rou_table_deprs, rou_table_dates, A316)&gt;0, COUNTIFS($E$14:E315, "Depreciation", $A$14:A315, A316)=0), "Depreciation",
TRUE,  ""
)</f>
        <v/>
      </c>
      <c r="G316" s="13" t="str" cm="1">
        <f t="array" aca="1" ref="G316" ca="1">_xlfn.IFS(
AND($B$11="Hə", $B$3="İllik"), Z316,
AND($B$11="Hə", $B$3="Aylıq"), AA316,
$B$11="Yox", X316)</f>
        <v/>
      </c>
      <c r="H316" s="14" t="str" cm="1">
        <f t="array" aca="1" ref="H316" ca="1">_xlfn.IFS( G316="", "",
TRUE, ROUND( H315+I316-J316, 2) )</f>
        <v/>
      </c>
      <c r="I316" s="14" t="str" cm="1">
        <f t="array" aca="1" ref="I316" ca="1">_xlfn.IFS(G316="", "",
G316=last_payment_date, (J316-H315),
 TRUE,  -  (H315- H315* (1+$B$6)^ (_xlfn.DAYS(G316,G315)/365) )
)</f>
        <v/>
      </c>
      <c r="J316" s="14" t="str" cm="1">
        <f t="array" aca="1" ref="J316" ca="1">_xlfn.IFS(G316="", "",
TRUE, _xlfn.XLOOKUP(G316,  payment_dates, payments,0,0)
)</f>
        <v/>
      </c>
      <c r="L316" s="2" t="str" cm="1">
        <f t="array" aca="1" ref="L316" ca="1">_xlfn.IFS(
AND($B$11="Hə", $B$3="İllik"), AC316,
AND($B$11="Hə", $B$3="Aylıq"), AD316,
$B$11="Yox", AB316)</f>
        <v/>
      </c>
      <c r="M316" s="14" t="str" cm="1">
        <f t="array" aca="1" ref="M316" ca="1">_xlfn.IFS( L316="", "",
(M315-N316)&lt;=0.5, 0,
TRUE,  M315-N316)</f>
        <v/>
      </c>
      <c r="N316" s="15" t="str" cm="1">
        <f t="array" aca="1" ref="N316" ca="1">_xlfn.IFS(
L316="", "",
TRUE, MIN(M315, ROUND($M$14/ (last_rou_date - $B$2) * (L316-L315), 2) )
)</f>
        <v/>
      </c>
      <c r="P316" s="22" t="str">
        <f t="shared" ca="1" si="12"/>
        <v/>
      </c>
      <c r="Q316" s="14" t="str" cm="1">
        <f t="array" aca="1" ref="Q316" ca="1">_xlfn.IFS(P316="","",
$B$11="Hə", _xlfn.XLOOKUP(DATE(P316, 12, 31), rou_table_dates, rou_table_nbvs,0, 0),
TRUE,  MAX(0, ROUND($M$14 - $M$14/ (last_rou_date - $B$2) * (DATE(P316,12,31) - $B$2), 2) )
)</f>
        <v/>
      </c>
      <c r="R316" s="57" t="str" cm="1">
        <f t="array" aca="1" ref="R316" ca="1">_xlfn.IFS(P316="","",
$B$11="Hə", _xlfn.XLOOKUP(DATE(P316, 12, 31), lease_table_dates, lease_table_balances,0, 0),
TRUE, IFERROR( XNPV($B$6, IF(payment_dates &gt;DATE(P316, 12, 31), payments,  0),  IF(payment_dates &gt;DATE(P316, 12, 31), payment_dates,  DATE(P316, 12, 31))    ),0)
)</f>
        <v/>
      </c>
      <c r="S316" s="14" t="str" cm="1">
        <f t="array" aca="1" ref="S316" ca="1">_xlfn.IFS(P316="","",
TRUE,  MIN( MIN(Q315, $M$14), ROUND($M$14/ (last_rou_date - $B$2) * (DATE(P316,12,31) - MAX($B$2, DATE(P316-1, 12, 31))), 2) )
)</f>
        <v/>
      </c>
      <c r="T316" s="15" t="str" cm="1">
        <f t="array" aca="1" ref="T316" ca="1">_xlfn.IFS(P316="", "",
ISTEXT(R315), R316- (H316 - SUMIFS( lease_table_payments, lease_table_years, P316) -$AG$14 ),
AND(ISNUMBER(R315), R316&lt;&gt;""),   R316- (R315 - SUMIFS( lease_table_payments, lease_table_years, P316) )
)</f>
        <v/>
      </c>
      <c r="U316" s="14"/>
      <c r="V316" s="73">
        <f t="shared" si="14"/>
        <v>303</v>
      </c>
      <c r="W316" s="74" t="str" cm="1">
        <f t="array" ref="W316">_xlfn.IFS(
OR(W315=$B$4, W315=""),"",
TRUE,W315+1
)</f>
        <v/>
      </c>
      <c r="X316" s="75" t="str" cm="1">
        <f t="array" ref="X316">_xlfn.IFS(X315="","",
W316="", "",
AND($B$3="İllik"),DATE(YEAR(X315)+1,MONTH(X315),DAY(X315) ),
AND($B$3="Aylıq", $AH$14="Not end"), EDATE(X315,1),
AND($B$3="Aylıq", $AH$14="End"), EOMONTH(X315,1)
)</f>
        <v/>
      </c>
      <c r="Y316" s="75" t="str" cm="1">
        <f t="array" aca="1" ref="Y316" ca="1">_xlfn.IFS(
AND($B$7="Dövrün əvvəlində", Y315&lt;=last_rou_date), DATE(YEAR(Y315)+1, 12, 31),
AND($B$7="Dövrün sonunda", Y315&lt;=last_payment_date), DATE(YEAR(Y315)+1, 12, 31),
TRUE, ""
)</f>
        <v/>
      </c>
      <c r="Z316" s="75" t="str" cm="1">
        <f t="array" aca="1" ref="Z316" ca="1">_xlfn.IFS(
AND($AN$14="Not year_end", Z315&gt;last_payment_date), "",
AND($AN$14="Year_end", Z315&gt;=last_payment_date), "",
AND($AN$14="Year_end"), DATE(YEAR(Z315+1), 12, 31),
AND($AN$14="Not year_end", MONTH(Z315)=12, DAY(Z315)=31), DATE(YEAR(Z314)+1, MONTH(Z314), DAY(Z314)),
AND($AN$14="Not year_end", OR(MONTH(Z315)&lt;&gt;12, DAY(Z315)&lt;&gt;31) ), DATE(YEAR(Z315), 12, 31)
)</f>
        <v/>
      </c>
      <c r="AA316" s="75" t="str" cm="1">
        <f t="array" aca="1" ref="AA316" ca="1">_xlfn.IFS(AA315="", "",
AND(AA315=last_payment_date, OR(MONTH(AA315)&lt;&gt;12, DAY(AA315)&lt;&gt;31) ), DATE(YEAR(AA315), 12, 31),
AND(MONTH(AA315)=12, DAY(AA315)=31, AA315&gt;=last_payment_date), "",
AND(MONTH(AA315)=12, DAY(AA315)&lt;&gt;31),  EOMONTH(AA315,0),
AND(MONTH(AA315)=12, DAY(AA315)=31, $AH$14="Not end"),  EDATE(AA314,1),
AND($AH$14="Not end"), EDATE(AA315, 1),
AND($AH$14="End"), EOMONTH(AA315, 1)
)</f>
        <v/>
      </c>
      <c r="AB316" s="75" t="str" cm="1">
        <f t="array" aca="1" ref="AB316" ca="1">_xlfn.IFS(AB315="","",
AND(AB315=last_rou_date), "",
AND($B$3="İllik"),DATE(YEAR(AB315)+1,MONTH(AB315),DAY(AB315) ),
AND($B$3="Aylıq", $AH$14="Not end"), EDATE(AB315,1),
AND($B$3="Aylıq", $AH$14="End"), EOMONTH(AB315,1)
)</f>
        <v/>
      </c>
      <c r="AC316" s="75" t="str" cm="1">
        <f t="array" aca="1" ref="AC316" ca="1">_xlfn.IFS(
AND($AN$14="Not year_end", AC315&gt;last_rou_date), "",
AND($AN$14="Year_end", AC315&gt;=last_rou_date), "",
AND($AN$14="Year_end"), DATE(YEAR(AC315+1), 12, 31),
AND($AN$14="Not year_end", MONTH(AC315)=12, DAY(AC315)=31), DATE(YEAR(AC314)+1, MONTH(AC314), DAY(AC314)),
AND($AN$14="Not year_end", OR(MONTH(AC315)&lt;&gt;12, DAY(AC315)&lt;&gt;31) ), DATE(YEAR(AC315), 12, 31)
)</f>
        <v/>
      </c>
      <c r="AD316" s="75" t="str" cm="1">
        <f t="array" aca="1" ref="AD316" ca="1">_xlfn.IFS(AD315="", "",
AND(AD315=last_rou_date, OR(MONTH(AD315)&lt;&gt;12, DAY(AD315)&lt;&gt;31) ), DATE(YEAR(AD315), 12, 31),
AND(MONTH(AD315)=12, DAY(AD315)=31, AD315&gt;=last_rou_date), "",
AND(MONTH(AD315)=12, DAY(AD315)&lt;&gt;31),  EOMONTH(AD315,0),
AND(MONTH(AD315)=12, DAY(AD315)=31, $AH$14="Not end"),  EDATE(AD314,1),
AND($AH$14="Not end"), EDATE(AD315, 1),
AND($AH$14="End"), EOMONTH(AD315, 1)
)</f>
        <v/>
      </c>
      <c r="AE316" s="68" t="str" cm="1">
        <f t="array" ref="AE316">_xlfn.IFS(W316="", "",
AND(W316&gt;0, W316&lt;=$B$4, $C$2="İllik artım, faiz olaraq", $D$2&gt;0, $B$3="İllik"), $B$5*((1+$D$2)^(W316-1)),
AND(W316&gt;0, W316&lt;=$B$4, $C$2="İllik artım, faiz olaraq", $D$2&gt;0, $B$3="Aylıq"), $B$5*((1+$D$2)^ROUNDDOWN((W316-1)/12,0)),
AND(W316=1, $C$2="Aşağıdakı kimi dəyişir", ), $B$5,
AND(W316&gt;1, W316&lt;=$B$4, $C$2="Aşağıdakı kimi dəyişir"), IFERROR(VLOOKUP(W316, $C$4:$D$7, 2, FALSE), AE315),
AND(W316&gt;0, W316&lt;=$B$4), $B$5,
TRUE,0 )</f>
        <v/>
      </c>
      <c r="AF316" s="76" t="str">
        <f t="shared" ca="1" si="13"/>
        <v/>
      </c>
    </row>
    <row r="317" spans="1:32" x14ac:dyDescent="0.4">
      <c r="A317" s="13" t="str" cm="1">
        <f t="array" aca="1" ref="A317" ca="1">_xlfn.IFS(
AND(SUMIFS(lease_table_interest_accruals, lease_table_dates, A316)&gt;0, COUNTIFS($E$14:E316, "Interest accrual", $A$14:A316, A316)=0),  A316,
AND(SUMIFS(lease_table_payments, lease_table_dates, A316)&gt;0, COUNTIFS($E$14:E316, "Payment", $A$14:A316, A316)=0),  A316,
AND(SUMIFS(rou_table_deprs, rou_table_dates, A316)&gt;0, COUNTIFS($E$14:E316, "Depreciation", $A$14:A316, A316)=0),  A316,
TRUE,  IFERROR(INDEX(rou_table_dates,  MATCH(A316, rou_table_dates)+1, ), "")
)</f>
        <v/>
      </c>
      <c r="B317" s="1" t="str" cm="1">
        <f t="array" aca="1" ref="B317" ca="1">_xlfn.IFS(
AND(E317="Payment", A317=$B$2), $AM$14,
E317="Payment", $AM$15,
E317="Interest accrual", $AM$18,
E317="Depreciation", $AM$17,
TRUE, "")</f>
        <v/>
      </c>
      <c r="C317" s="1" t="str" cm="1">
        <f t="array" aca="1" ref="C317" ca="1">_xlfn.IFS(
E317="Payment", $AM$19,
E317="Interest accrual", $AM$15,
E317="Depreciation", $AM$16,
TRUE, "")</f>
        <v/>
      </c>
      <c r="D317" s="14" t="str" cm="1">
        <f t="array" aca="1" ref="D317" ca="1">_xlfn.IFS(
E317="Payment", _xlfn.XLOOKUP(A317, lease_table_dates, lease_table_payments, 0, 0),
E317="Interest accrual", _xlfn.XLOOKUP(A317, lease_table_dates, lease_table_interest_accruals, 0, 0),
E317="Depreciation", _xlfn.XLOOKUP(A317, rou_table_dates, rou_table_deprs, 0, 0),
TRUE, ""
)</f>
        <v/>
      </c>
      <c r="E317" s="7" t="str" cm="1">
        <f t="array" aca="1" ref="E317" ca="1">_xlfn.IFS(
AND(SUMIFS(lease_table_interest_accruals, lease_table_dates, A317)&gt;0, COUNTIFS($E$14:E316, "Interest accrual", $A$14:A316, A317)=0), "Interest accrual",
AND(SUMIFS(lease_table_payments, lease_table_dates, A317)&gt;0, COUNTIFS($E$14:E316, "Payment", $A$14:A316, A317)=0), "Payment",
AND(SUMIFS(rou_table_deprs, rou_table_dates, A317)&gt;0, COUNTIFS($E$14:E316, "Depreciation", $A$14:A316, A317)=0), "Depreciation",
TRUE,  ""
)</f>
        <v/>
      </c>
      <c r="G317" s="13" t="str" cm="1">
        <f t="array" aca="1" ref="G317" ca="1">_xlfn.IFS(
AND($B$11="Hə", $B$3="İllik"), Z317,
AND($B$11="Hə", $B$3="Aylıq"), AA317,
$B$11="Yox", X317)</f>
        <v/>
      </c>
      <c r="H317" s="14" t="str" cm="1">
        <f t="array" aca="1" ref="H317" ca="1">_xlfn.IFS( G317="", "",
TRUE, ROUND( H316+I317-J317, 2) )</f>
        <v/>
      </c>
      <c r="I317" s="14" t="str" cm="1">
        <f t="array" aca="1" ref="I317" ca="1">_xlfn.IFS(G317="", "",
G317=last_payment_date, (J317-H316),
 TRUE,  -  (H316- H316* (1+$B$6)^ (_xlfn.DAYS(G317,G316)/365) )
)</f>
        <v/>
      </c>
      <c r="J317" s="14" t="str" cm="1">
        <f t="array" aca="1" ref="J317" ca="1">_xlfn.IFS(G317="", "",
TRUE, _xlfn.XLOOKUP(G317,  payment_dates, payments,0,0)
)</f>
        <v/>
      </c>
      <c r="L317" s="2" t="str" cm="1">
        <f t="array" aca="1" ref="L317" ca="1">_xlfn.IFS(
AND($B$11="Hə", $B$3="İllik"), AC317,
AND($B$11="Hə", $B$3="Aylıq"), AD317,
$B$11="Yox", AB317)</f>
        <v/>
      </c>
      <c r="M317" s="14" t="str" cm="1">
        <f t="array" aca="1" ref="M317" ca="1">_xlfn.IFS( L317="", "",
(M316-N317)&lt;=0.5, 0,
TRUE,  M316-N317)</f>
        <v/>
      </c>
      <c r="N317" s="15" t="str" cm="1">
        <f t="array" aca="1" ref="N317" ca="1">_xlfn.IFS(
L317="", "",
TRUE, MIN(M316, ROUND($M$14/ (last_rou_date - $B$2) * (L317-L316), 2) )
)</f>
        <v/>
      </c>
      <c r="P317" s="22" t="str">
        <f t="shared" ca="1" si="12"/>
        <v/>
      </c>
      <c r="Q317" s="14" t="str" cm="1">
        <f t="array" aca="1" ref="Q317" ca="1">_xlfn.IFS(P317="","",
$B$11="Hə", _xlfn.XLOOKUP(DATE(P317, 12, 31), rou_table_dates, rou_table_nbvs,0, 0),
TRUE,  MAX(0, ROUND($M$14 - $M$14/ (last_rou_date - $B$2) * (DATE(P317,12,31) - $B$2), 2) )
)</f>
        <v/>
      </c>
      <c r="R317" s="57" t="str" cm="1">
        <f t="array" aca="1" ref="R317" ca="1">_xlfn.IFS(P317="","",
$B$11="Hə", _xlfn.XLOOKUP(DATE(P317, 12, 31), lease_table_dates, lease_table_balances,0, 0),
TRUE, IFERROR( XNPV($B$6, IF(payment_dates &gt;DATE(P317, 12, 31), payments,  0),  IF(payment_dates &gt;DATE(P317, 12, 31), payment_dates,  DATE(P317, 12, 31))    ),0)
)</f>
        <v/>
      </c>
      <c r="S317" s="14" t="str" cm="1">
        <f t="array" aca="1" ref="S317" ca="1">_xlfn.IFS(P317="","",
TRUE,  MIN( MIN(Q316, $M$14), ROUND($M$14/ (last_rou_date - $B$2) * (DATE(P317,12,31) - MAX($B$2, DATE(P317-1, 12, 31))), 2) )
)</f>
        <v/>
      </c>
      <c r="T317" s="15" t="str" cm="1">
        <f t="array" aca="1" ref="T317" ca="1">_xlfn.IFS(P317="", "",
ISTEXT(R316), R317- (H317 - SUMIFS( lease_table_payments, lease_table_years, P317) -$AG$14 ),
AND(ISNUMBER(R316), R317&lt;&gt;""),   R317- (R316 - SUMIFS( lease_table_payments, lease_table_years, P317) )
)</f>
        <v/>
      </c>
      <c r="U317" s="14"/>
      <c r="V317" s="73">
        <f t="shared" si="14"/>
        <v>304</v>
      </c>
      <c r="W317" s="74" t="str" cm="1">
        <f t="array" ref="W317">_xlfn.IFS(
OR(W316=$B$4, W316=""),"",
TRUE,W316+1
)</f>
        <v/>
      </c>
      <c r="X317" s="75" t="str" cm="1">
        <f t="array" ref="X317">_xlfn.IFS(X316="","",
W317="", "",
AND($B$3="İllik"),DATE(YEAR(X316)+1,MONTH(X316),DAY(X316) ),
AND($B$3="Aylıq", $AH$14="Not end"), EDATE(X316,1),
AND($B$3="Aylıq", $AH$14="End"), EOMONTH(X316,1)
)</f>
        <v/>
      </c>
      <c r="Y317" s="75" t="str" cm="1">
        <f t="array" aca="1" ref="Y317" ca="1">_xlfn.IFS(
AND($B$7="Dövrün əvvəlində", Y316&lt;=last_rou_date), DATE(YEAR(Y316)+1, 12, 31),
AND($B$7="Dövrün sonunda", Y316&lt;=last_payment_date), DATE(YEAR(Y316)+1, 12, 31),
TRUE, ""
)</f>
        <v/>
      </c>
      <c r="Z317" s="75" t="str" cm="1">
        <f t="array" aca="1" ref="Z317" ca="1">_xlfn.IFS(
AND($AN$14="Not year_end", Z316&gt;last_payment_date), "",
AND($AN$14="Year_end", Z316&gt;=last_payment_date), "",
AND($AN$14="Year_end"), DATE(YEAR(Z316+1), 12, 31),
AND($AN$14="Not year_end", MONTH(Z316)=12, DAY(Z316)=31), DATE(YEAR(Z315)+1, MONTH(Z315), DAY(Z315)),
AND($AN$14="Not year_end", OR(MONTH(Z316)&lt;&gt;12, DAY(Z316)&lt;&gt;31) ), DATE(YEAR(Z316), 12, 31)
)</f>
        <v/>
      </c>
      <c r="AA317" s="75" t="str" cm="1">
        <f t="array" aca="1" ref="AA317" ca="1">_xlfn.IFS(AA316="", "",
AND(AA316=last_payment_date, OR(MONTH(AA316)&lt;&gt;12, DAY(AA316)&lt;&gt;31) ), DATE(YEAR(AA316), 12, 31),
AND(MONTH(AA316)=12, DAY(AA316)=31, AA316&gt;=last_payment_date), "",
AND(MONTH(AA316)=12, DAY(AA316)&lt;&gt;31),  EOMONTH(AA316,0),
AND(MONTH(AA316)=12, DAY(AA316)=31, $AH$14="Not end"),  EDATE(AA315,1),
AND($AH$14="Not end"), EDATE(AA316, 1),
AND($AH$14="End"), EOMONTH(AA316, 1)
)</f>
        <v/>
      </c>
      <c r="AB317" s="75" t="str" cm="1">
        <f t="array" aca="1" ref="AB317" ca="1">_xlfn.IFS(AB316="","",
AND(AB316=last_rou_date), "",
AND($B$3="İllik"),DATE(YEAR(AB316)+1,MONTH(AB316),DAY(AB316) ),
AND($B$3="Aylıq", $AH$14="Not end"), EDATE(AB316,1),
AND($B$3="Aylıq", $AH$14="End"), EOMONTH(AB316,1)
)</f>
        <v/>
      </c>
      <c r="AC317" s="75" t="str" cm="1">
        <f t="array" aca="1" ref="AC317" ca="1">_xlfn.IFS(
AND($AN$14="Not year_end", AC316&gt;last_rou_date), "",
AND($AN$14="Year_end", AC316&gt;=last_rou_date), "",
AND($AN$14="Year_end"), DATE(YEAR(AC316+1), 12, 31),
AND($AN$14="Not year_end", MONTH(AC316)=12, DAY(AC316)=31), DATE(YEAR(AC315)+1, MONTH(AC315), DAY(AC315)),
AND($AN$14="Not year_end", OR(MONTH(AC316)&lt;&gt;12, DAY(AC316)&lt;&gt;31) ), DATE(YEAR(AC316), 12, 31)
)</f>
        <v/>
      </c>
      <c r="AD317" s="75" t="str" cm="1">
        <f t="array" aca="1" ref="AD317" ca="1">_xlfn.IFS(AD316="", "",
AND(AD316=last_rou_date, OR(MONTH(AD316)&lt;&gt;12, DAY(AD316)&lt;&gt;31) ), DATE(YEAR(AD316), 12, 31),
AND(MONTH(AD316)=12, DAY(AD316)=31, AD316&gt;=last_rou_date), "",
AND(MONTH(AD316)=12, DAY(AD316)&lt;&gt;31),  EOMONTH(AD316,0),
AND(MONTH(AD316)=12, DAY(AD316)=31, $AH$14="Not end"),  EDATE(AD315,1),
AND($AH$14="Not end"), EDATE(AD316, 1),
AND($AH$14="End"), EOMONTH(AD316, 1)
)</f>
        <v/>
      </c>
      <c r="AE317" s="68" t="str" cm="1">
        <f t="array" ref="AE317">_xlfn.IFS(W317="", "",
AND(W317&gt;0, W317&lt;=$B$4, $C$2="İllik artım, faiz olaraq", $D$2&gt;0, $B$3="İllik"), $B$5*((1+$D$2)^(W317-1)),
AND(W317&gt;0, W317&lt;=$B$4, $C$2="İllik artım, faiz olaraq", $D$2&gt;0, $B$3="Aylıq"), $B$5*((1+$D$2)^ROUNDDOWN((W317-1)/12,0)),
AND(W317=1, $C$2="Aşağıdakı kimi dəyişir", ), $B$5,
AND(W317&gt;1, W317&lt;=$B$4, $C$2="Aşağıdakı kimi dəyişir"), IFERROR(VLOOKUP(W317, $C$4:$D$7, 2, FALSE), AE316),
AND(W317&gt;0, W317&lt;=$B$4), $B$5,
TRUE,0 )</f>
        <v/>
      </c>
      <c r="AF317" s="76" t="str">
        <f t="shared" ca="1" si="13"/>
        <v/>
      </c>
    </row>
    <row r="318" spans="1:32" x14ac:dyDescent="0.4">
      <c r="A318" s="13" t="str" cm="1">
        <f t="array" aca="1" ref="A318" ca="1">_xlfn.IFS(
AND(SUMIFS(lease_table_interest_accruals, lease_table_dates, A317)&gt;0, COUNTIFS($E$14:E317, "Interest accrual", $A$14:A317, A317)=0),  A317,
AND(SUMIFS(lease_table_payments, lease_table_dates, A317)&gt;0, COUNTIFS($E$14:E317, "Payment", $A$14:A317, A317)=0),  A317,
AND(SUMIFS(rou_table_deprs, rou_table_dates, A317)&gt;0, COUNTIFS($E$14:E317, "Depreciation", $A$14:A317, A317)=0),  A317,
TRUE,  IFERROR(INDEX(rou_table_dates,  MATCH(A317, rou_table_dates)+1, ), "")
)</f>
        <v/>
      </c>
      <c r="B318" s="1" t="str" cm="1">
        <f t="array" aca="1" ref="B318" ca="1">_xlfn.IFS(
AND(E318="Payment", A318=$B$2), $AM$14,
E318="Payment", $AM$15,
E318="Interest accrual", $AM$18,
E318="Depreciation", $AM$17,
TRUE, "")</f>
        <v/>
      </c>
      <c r="C318" s="1" t="str" cm="1">
        <f t="array" aca="1" ref="C318" ca="1">_xlfn.IFS(
E318="Payment", $AM$19,
E318="Interest accrual", $AM$15,
E318="Depreciation", $AM$16,
TRUE, "")</f>
        <v/>
      </c>
      <c r="D318" s="14" t="str" cm="1">
        <f t="array" aca="1" ref="D318" ca="1">_xlfn.IFS(
E318="Payment", _xlfn.XLOOKUP(A318, lease_table_dates, lease_table_payments, 0, 0),
E318="Interest accrual", _xlfn.XLOOKUP(A318, lease_table_dates, lease_table_interest_accruals, 0, 0),
E318="Depreciation", _xlfn.XLOOKUP(A318, rou_table_dates, rou_table_deprs, 0, 0),
TRUE, ""
)</f>
        <v/>
      </c>
      <c r="E318" s="7" t="str" cm="1">
        <f t="array" aca="1" ref="E318" ca="1">_xlfn.IFS(
AND(SUMIFS(lease_table_interest_accruals, lease_table_dates, A318)&gt;0, COUNTIFS($E$14:E317, "Interest accrual", $A$14:A317, A318)=0), "Interest accrual",
AND(SUMIFS(lease_table_payments, lease_table_dates, A318)&gt;0, COUNTIFS($E$14:E317, "Payment", $A$14:A317, A318)=0), "Payment",
AND(SUMIFS(rou_table_deprs, rou_table_dates, A318)&gt;0, COUNTIFS($E$14:E317, "Depreciation", $A$14:A317, A318)=0), "Depreciation",
TRUE,  ""
)</f>
        <v/>
      </c>
      <c r="G318" s="13" t="str" cm="1">
        <f t="array" aca="1" ref="G318" ca="1">_xlfn.IFS(
AND($B$11="Hə", $B$3="İllik"), Z318,
AND($B$11="Hə", $B$3="Aylıq"), AA318,
$B$11="Yox", X318)</f>
        <v/>
      </c>
      <c r="H318" s="14" t="str" cm="1">
        <f t="array" aca="1" ref="H318" ca="1">_xlfn.IFS( G318="", "",
TRUE, ROUND( H317+I318-J318, 2) )</f>
        <v/>
      </c>
      <c r="I318" s="14" t="str" cm="1">
        <f t="array" aca="1" ref="I318" ca="1">_xlfn.IFS(G318="", "",
G318=last_payment_date, (J318-H317),
 TRUE,  -  (H317- H317* (1+$B$6)^ (_xlfn.DAYS(G318,G317)/365) )
)</f>
        <v/>
      </c>
      <c r="J318" s="14" t="str" cm="1">
        <f t="array" aca="1" ref="J318" ca="1">_xlfn.IFS(G318="", "",
TRUE, _xlfn.XLOOKUP(G318,  payment_dates, payments,0,0)
)</f>
        <v/>
      </c>
      <c r="L318" s="2" t="str" cm="1">
        <f t="array" aca="1" ref="L318" ca="1">_xlfn.IFS(
AND($B$11="Hə", $B$3="İllik"), AC318,
AND($B$11="Hə", $B$3="Aylıq"), AD318,
$B$11="Yox", AB318)</f>
        <v/>
      </c>
      <c r="M318" s="14" t="str" cm="1">
        <f t="array" aca="1" ref="M318" ca="1">_xlfn.IFS( L318="", "",
(M317-N318)&lt;=0.5, 0,
TRUE,  M317-N318)</f>
        <v/>
      </c>
      <c r="N318" s="15" t="str" cm="1">
        <f t="array" aca="1" ref="N318" ca="1">_xlfn.IFS(
L318="", "",
TRUE, MIN(M317, ROUND($M$14/ (last_rou_date - $B$2) * (L318-L317), 2) )
)</f>
        <v/>
      </c>
      <c r="P318" s="22" t="str">
        <f t="shared" ca="1" si="12"/>
        <v/>
      </c>
      <c r="Q318" s="14" t="str" cm="1">
        <f t="array" aca="1" ref="Q318" ca="1">_xlfn.IFS(P318="","",
$B$11="Hə", _xlfn.XLOOKUP(DATE(P318, 12, 31), rou_table_dates, rou_table_nbvs,0, 0),
TRUE,  MAX(0, ROUND($M$14 - $M$14/ (last_rou_date - $B$2) * (DATE(P318,12,31) - $B$2), 2) )
)</f>
        <v/>
      </c>
      <c r="R318" s="57" t="str" cm="1">
        <f t="array" aca="1" ref="R318" ca="1">_xlfn.IFS(P318="","",
$B$11="Hə", _xlfn.XLOOKUP(DATE(P318, 12, 31), lease_table_dates, lease_table_balances,0, 0),
TRUE, IFERROR( XNPV($B$6, IF(payment_dates &gt;DATE(P318, 12, 31), payments,  0),  IF(payment_dates &gt;DATE(P318, 12, 31), payment_dates,  DATE(P318, 12, 31))    ),0)
)</f>
        <v/>
      </c>
      <c r="S318" s="14" t="str" cm="1">
        <f t="array" aca="1" ref="S318" ca="1">_xlfn.IFS(P318="","",
TRUE,  MIN( MIN(Q317, $M$14), ROUND($M$14/ (last_rou_date - $B$2) * (DATE(P318,12,31) - MAX($B$2, DATE(P318-1, 12, 31))), 2) )
)</f>
        <v/>
      </c>
      <c r="T318" s="15" t="str" cm="1">
        <f t="array" aca="1" ref="T318" ca="1">_xlfn.IFS(P318="", "",
ISTEXT(R317), R318- (H318 - SUMIFS( lease_table_payments, lease_table_years, P318) -$AG$14 ),
AND(ISNUMBER(R317), R318&lt;&gt;""),   R318- (R317 - SUMIFS( lease_table_payments, lease_table_years, P318) )
)</f>
        <v/>
      </c>
      <c r="U318" s="14"/>
      <c r="V318" s="73">
        <f t="shared" si="14"/>
        <v>305</v>
      </c>
      <c r="W318" s="74" t="str" cm="1">
        <f t="array" ref="W318">_xlfn.IFS(
OR(W317=$B$4, W317=""),"",
TRUE,W317+1
)</f>
        <v/>
      </c>
      <c r="X318" s="75" t="str" cm="1">
        <f t="array" ref="X318">_xlfn.IFS(X317="","",
W318="", "",
AND($B$3="İllik"),DATE(YEAR(X317)+1,MONTH(X317),DAY(X317) ),
AND($B$3="Aylıq", $AH$14="Not end"), EDATE(X317,1),
AND($B$3="Aylıq", $AH$14="End"), EOMONTH(X317,1)
)</f>
        <v/>
      </c>
      <c r="Y318" s="75" t="str" cm="1">
        <f t="array" aca="1" ref="Y318" ca="1">_xlfn.IFS(
AND($B$7="Dövrün əvvəlində", Y317&lt;=last_rou_date), DATE(YEAR(Y317)+1, 12, 31),
AND($B$7="Dövrün sonunda", Y317&lt;=last_payment_date), DATE(YEAR(Y317)+1, 12, 31),
TRUE, ""
)</f>
        <v/>
      </c>
      <c r="Z318" s="75" t="str" cm="1">
        <f t="array" aca="1" ref="Z318" ca="1">_xlfn.IFS(
AND($AN$14="Not year_end", Z317&gt;last_payment_date), "",
AND($AN$14="Year_end", Z317&gt;=last_payment_date), "",
AND($AN$14="Year_end"), DATE(YEAR(Z317+1), 12, 31),
AND($AN$14="Not year_end", MONTH(Z317)=12, DAY(Z317)=31), DATE(YEAR(Z316)+1, MONTH(Z316), DAY(Z316)),
AND($AN$14="Not year_end", OR(MONTH(Z317)&lt;&gt;12, DAY(Z317)&lt;&gt;31) ), DATE(YEAR(Z317), 12, 31)
)</f>
        <v/>
      </c>
      <c r="AA318" s="75" t="str" cm="1">
        <f t="array" aca="1" ref="AA318" ca="1">_xlfn.IFS(AA317="", "",
AND(AA317=last_payment_date, OR(MONTH(AA317)&lt;&gt;12, DAY(AA317)&lt;&gt;31) ), DATE(YEAR(AA317), 12, 31),
AND(MONTH(AA317)=12, DAY(AA317)=31, AA317&gt;=last_payment_date), "",
AND(MONTH(AA317)=12, DAY(AA317)&lt;&gt;31),  EOMONTH(AA317,0),
AND(MONTH(AA317)=12, DAY(AA317)=31, $AH$14="Not end"),  EDATE(AA316,1),
AND($AH$14="Not end"), EDATE(AA317, 1),
AND($AH$14="End"), EOMONTH(AA317, 1)
)</f>
        <v/>
      </c>
      <c r="AB318" s="75" t="str" cm="1">
        <f t="array" aca="1" ref="AB318" ca="1">_xlfn.IFS(AB317="","",
AND(AB317=last_rou_date), "",
AND($B$3="İllik"),DATE(YEAR(AB317)+1,MONTH(AB317),DAY(AB317) ),
AND($B$3="Aylıq", $AH$14="Not end"), EDATE(AB317,1),
AND($B$3="Aylıq", $AH$14="End"), EOMONTH(AB317,1)
)</f>
        <v/>
      </c>
      <c r="AC318" s="75" t="str" cm="1">
        <f t="array" aca="1" ref="AC318" ca="1">_xlfn.IFS(
AND($AN$14="Not year_end", AC317&gt;last_rou_date), "",
AND($AN$14="Year_end", AC317&gt;=last_rou_date), "",
AND($AN$14="Year_end"), DATE(YEAR(AC317+1), 12, 31),
AND($AN$14="Not year_end", MONTH(AC317)=12, DAY(AC317)=31), DATE(YEAR(AC316)+1, MONTH(AC316), DAY(AC316)),
AND($AN$14="Not year_end", OR(MONTH(AC317)&lt;&gt;12, DAY(AC317)&lt;&gt;31) ), DATE(YEAR(AC317), 12, 31)
)</f>
        <v/>
      </c>
      <c r="AD318" s="75" t="str" cm="1">
        <f t="array" aca="1" ref="AD318" ca="1">_xlfn.IFS(AD317="", "",
AND(AD317=last_rou_date, OR(MONTH(AD317)&lt;&gt;12, DAY(AD317)&lt;&gt;31) ), DATE(YEAR(AD317), 12, 31),
AND(MONTH(AD317)=12, DAY(AD317)=31, AD317&gt;=last_rou_date), "",
AND(MONTH(AD317)=12, DAY(AD317)&lt;&gt;31),  EOMONTH(AD317,0),
AND(MONTH(AD317)=12, DAY(AD317)=31, $AH$14="Not end"),  EDATE(AD316,1),
AND($AH$14="Not end"), EDATE(AD317, 1),
AND($AH$14="End"), EOMONTH(AD317, 1)
)</f>
        <v/>
      </c>
      <c r="AE318" s="68" t="str" cm="1">
        <f t="array" ref="AE318">_xlfn.IFS(W318="", "",
AND(W318&gt;0, W318&lt;=$B$4, $C$2="İllik artım, faiz olaraq", $D$2&gt;0, $B$3="İllik"), $B$5*((1+$D$2)^(W318-1)),
AND(W318&gt;0, W318&lt;=$B$4, $C$2="İllik artım, faiz olaraq", $D$2&gt;0, $B$3="Aylıq"), $B$5*((1+$D$2)^ROUNDDOWN((W318-1)/12,0)),
AND(W318=1, $C$2="Aşağıdakı kimi dəyişir", ), $B$5,
AND(W318&gt;1, W318&lt;=$B$4, $C$2="Aşağıdakı kimi dəyişir"), IFERROR(VLOOKUP(W318, $C$4:$D$7, 2, FALSE), AE317),
AND(W318&gt;0, W318&lt;=$B$4), $B$5,
TRUE,0 )</f>
        <v/>
      </c>
      <c r="AF318" s="76" t="str">
        <f t="shared" ca="1" si="13"/>
        <v/>
      </c>
    </row>
    <row r="319" spans="1:32" x14ac:dyDescent="0.4">
      <c r="A319" s="13" t="str" cm="1">
        <f t="array" aca="1" ref="A319" ca="1">_xlfn.IFS(
AND(SUMIFS(lease_table_interest_accruals, lease_table_dates, A318)&gt;0, COUNTIFS($E$14:E318, "Interest accrual", $A$14:A318, A318)=0),  A318,
AND(SUMIFS(lease_table_payments, lease_table_dates, A318)&gt;0, COUNTIFS($E$14:E318, "Payment", $A$14:A318, A318)=0),  A318,
AND(SUMIFS(rou_table_deprs, rou_table_dates, A318)&gt;0, COUNTIFS($E$14:E318, "Depreciation", $A$14:A318, A318)=0),  A318,
TRUE,  IFERROR(INDEX(rou_table_dates,  MATCH(A318, rou_table_dates)+1, ), "")
)</f>
        <v/>
      </c>
      <c r="B319" s="1" t="str" cm="1">
        <f t="array" aca="1" ref="B319" ca="1">_xlfn.IFS(
AND(E319="Payment", A319=$B$2), $AM$14,
E319="Payment", $AM$15,
E319="Interest accrual", $AM$18,
E319="Depreciation", $AM$17,
TRUE, "")</f>
        <v/>
      </c>
      <c r="C319" s="1" t="str" cm="1">
        <f t="array" aca="1" ref="C319" ca="1">_xlfn.IFS(
E319="Payment", $AM$19,
E319="Interest accrual", $AM$15,
E319="Depreciation", $AM$16,
TRUE, "")</f>
        <v/>
      </c>
      <c r="D319" s="14" t="str" cm="1">
        <f t="array" aca="1" ref="D319" ca="1">_xlfn.IFS(
E319="Payment", _xlfn.XLOOKUP(A319, lease_table_dates, lease_table_payments, 0, 0),
E319="Interest accrual", _xlfn.XLOOKUP(A319, lease_table_dates, lease_table_interest_accruals, 0, 0),
E319="Depreciation", _xlfn.XLOOKUP(A319, rou_table_dates, rou_table_deprs, 0, 0),
TRUE, ""
)</f>
        <v/>
      </c>
      <c r="E319" s="7" t="str" cm="1">
        <f t="array" aca="1" ref="E319" ca="1">_xlfn.IFS(
AND(SUMIFS(lease_table_interest_accruals, lease_table_dates, A319)&gt;0, COUNTIFS($E$14:E318, "Interest accrual", $A$14:A318, A319)=0), "Interest accrual",
AND(SUMIFS(lease_table_payments, lease_table_dates, A319)&gt;0, COUNTIFS($E$14:E318, "Payment", $A$14:A318, A319)=0), "Payment",
AND(SUMIFS(rou_table_deprs, rou_table_dates, A319)&gt;0, COUNTIFS($E$14:E318, "Depreciation", $A$14:A318, A319)=0), "Depreciation",
TRUE,  ""
)</f>
        <v/>
      </c>
      <c r="G319" s="13" t="str" cm="1">
        <f t="array" aca="1" ref="G319" ca="1">_xlfn.IFS(
AND($B$11="Hə", $B$3="İllik"), Z319,
AND($B$11="Hə", $B$3="Aylıq"), AA319,
$B$11="Yox", X319)</f>
        <v/>
      </c>
      <c r="H319" s="14" t="str" cm="1">
        <f t="array" aca="1" ref="H319" ca="1">_xlfn.IFS( G319="", "",
TRUE, ROUND( H318+I319-J319, 2) )</f>
        <v/>
      </c>
      <c r="I319" s="14" t="str" cm="1">
        <f t="array" aca="1" ref="I319" ca="1">_xlfn.IFS(G319="", "",
G319=last_payment_date, (J319-H318),
 TRUE,  -  (H318- H318* (1+$B$6)^ (_xlfn.DAYS(G319,G318)/365) )
)</f>
        <v/>
      </c>
      <c r="J319" s="14" t="str" cm="1">
        <f t="array" aca="1" ref="J319" ca="1">_xlfn.IFS(G319="", "",
TRUE, _xlfn.XLOOKUP(G319,  payment_dates, payments,0,0)
)</f>
        <v/>
      </c>
      <c r="L319" s="2" t="str" cm="1">
        <f t="array" aca="1" ref="L319" ca="1">_xlfn.IFS(
AND($B$11="Hə", $B$3="İllik"), AC319,
AND($B$11="Hə", $B$3="Aylıq"), AD319,
$B$11="Yox", AB319)</f>
        <v/>
      </c>
      <c r="M319" s="14" t="str" cm="1">
        <f t="array" aca="1" ref="M319" ca="1">_xlfn.IFS( L319="", "",
(M318-N319)&lt;=0.5, 0,
TRUE,  M318-N319)</f>
        <v/>
      </c>
      <c r="N319" s="15" t="str" cm="1">
        <f t="array" aca="1" ref="N319" ca="1">_xlfn.IFS(
L319="", "",
TRUE, MIN(M318, ROUND($M$14/ (last_rou_date - $B$2) * (L319-L318), 2) )
)</f>
        <v/>
      </c>
      <c r="P319" s="22" t="str">
        <f t="shared" ca="1" si="12"/>
        <v/>
      </c>
      <c r="Q319" s="14" t="str" cm="1">
        <f t="array" aca="1" ref="Q319" ca="1">_xlfn.IFS(P319="","",
$B$11="Hə", _xlfn.XLOOKUP(DATE(P319, 12, 31), rou_table_dates, rou_table_nbvs,0, 0),
TRUE,  MAX(0, ROUND($M$14 - $M$14/ (last_rou_date - $B$2) * (DATE(P319,12,31) - $B$2), 2) )
)</f>
        <v/>
      </c>
      <c r="R319" s="57" t="str" cm="1">
        <f t="array" aca="1" ref="R319" ca="1">_xlfn.IFS(P319="","",
$B$11="Hə", _xlfn.XLOOKUP(DATE(P319, 12, 31), lease_table_dates, lease_table_balances,0, 0),
TRUE, IFERROR( XNPV($B$6, IF(payment_dates &gt;DATE(P319, 12, 31), payments,  0),  IF(payment_dates &gt;DATE(P319, 12, 31), payment_dates,  DATE(P319, 12, 31))    ),0)
)</f>
        <v/>
      </c>
      <c r="S319" s="14" t="str" cm="1">
        <f t="array" aca="1" ref="S319" ca="1">_xlfn.IFS(P319="","",
TRUE,  MIN( MIN(Q318, $M$14), ROUND($M$14/ (last_rou_date - $B$2) * (DATE(P319,12,31) - MAX($B$2, DATE(P319-1, 12, 31))), 2) )
)</f>
        <v/>
      </c>
      <c r="T319" s="15" t="str" cm="1">
        <f t="array" aca="1" ref="T319" ca="1">_xlfn.IFS(P319="", "",
ISTEXT(R318), R319- (H319 - SUMIFS( lease_table_payments, lease_table_years, P319) -$AG$14 ),
AND(ISNUMBER(R318), R319&lt;&gt;""),   R319- (R318 - SUMIFS( lease_table_payments, lease_table_years, P319) )
)</f>
        <v/>
      </c>
      <c r="U319" s="14"/>
      <c r="V319" s="73">
        <f t="shared" si="14"/>
        <v>306</v>
      </c>
      <c r="W319" s="74" t="str" cm="1">
        <f t="array" ref="W319">_xlfn.IFS(
OR(W318=$B$4, W318=""),"",
TRUE,W318+1
)</f>
        <v/>
      </c>
      <c r="X319" s="75" t="str" cm="1">
        <f t="array" ref="X319">_xlfn.IFS(X318="","",
W319="", "",
AND($B$3="İllik"),DATE(YEAR(X318)+1,MONTH(X318),DAY(X318) ),
AND($B$3="Aylıq", $AH$14="Not end"), EDATE(X318,1),
AND($B$3="Aylıq", $AH$14="End"), EOMONTH(X318,1)
)</f>
        <v/>
      </c>
      <c r="Y319" s="75" t="str" cm="1">
        <f t="array" aca="1" ref="Y319" ca="1">_xlfn.IFS(
AND($B$7="Dövrün əvvəlində", Y318&lt;=last_rou_date), DATE(YEAR(Y318)+1, 12, 31),
AND($B$7="Dövrün sonunda", Y318&lt;=last_payment_date), DATE(YEAR(Y318)+1, 12, 31),
TRUE, ""
)</f>
        <v/>
      </c>
      <c r="Z319" s="75" t="str" cm="1">
        <f t="array" aca="1" ref="Z319" ca="1">_xlfn.IFS(
AND($AN$14="Not year_end", Z318&gt;last_payment_date), "",
AND($AN$14="Year_end", Z318&gt;=last_payment_date), "",
AND($AN$14="Year_end"), DATE(YEAR(Z318+1), 12, 31),
AND($AN$14="Not year_end", MONTH(Z318)=12, DAY(Z318)=31), DATE(YEAR(Z317)+1, MONTH(Z317), DAY(Z317)),
AND($AN$14="Not year_end", OR(MONTH(Z318)&lt;&gt;12, DAY(Z318)&lt;&gt;31) ), DATE(YEAR(Z318), 12, 31)
)</f>
        <v/>
      </c>
      <c r="AA319" s="75" t="str" cm="1">
        <f t="array" aca="1" ref="AA319" ca="1">_xlfn.IFS(AA318="", "",
AND(AA318=last_payment_date, OR(MONTH(AA318)&lt;&gt;12, DAY(AA318)&lt;&gt;31) ), DATE(YEAR(AA318), 12, 31),
AND(MONTH(AA318)=12, DAY(AA318)=31, AA318&gt;=last_payment_date), "",
AND(MONTH(AA318)=12, DAY(AA318)&lt;&gt;31),  EOMONTH(AA318,0),
AND(MONTH(AA318)=12, DAY(AA318)=31, $AH$14="Not end"),  EDATE(AA317,1),
AND($AH$14="Not end"), EDATE(AA318, 1),
AND($AH$14="End"), EOMONTH(AA318, 1)
)</f>
        <v/>
      </c>
      <c r="AB319" s="75" t="str" cm="1">
        <f t="array" aca="1" ref="AB319" ca="1">_xlfn.IFS(AB318="","",
AND(AB318=last_rou_date), "",
AND($B$3="İllik"),DATE(YEAR(AB318)+1,MONTH(AB318),DAY(AB318) ),
AND($B$3="Aylıq", $AH$14="Not end"), EDATE(AB318,1),
AND($B$3="Aylıq", $AH$14="End"), EOMONTH(AB318,1)
)</f>
        <v/>
      </c>
      <c r="AC319" s="75" t="str" cm="1">
        <f t="array" aca="1" ref="AC319" ca="1">_xlfn.IFS(
AND($AN$14="Not year_end", AC318&gt;last_rou_date), "",
AND($AN$14="Year_end", AC318&gt;=last_rou_date), "",
AND($AN$14="Year_end"), DATE(YEAR(AC318+1), 12, 31),
AND($AN$14="Not year_end", MONTH(AC318)=12, DAY(AC318)=31), DATE(YEAR(AC317)+1, MONTH(AC317), DAY(AC317)),
AND($AN$14="Not year_end", OR(MONTH(AC318)&lt;&gt;12, DAY(AC318)&lt;&gt;31) ), DATE(YEAR(AC318), 12, 31)
)</f>
        <v/>
      </c>
      <c r="AD319" s="75" t="str" cm="1">
        <f t="array" aca="1" ref="AD319" ca="1">_xlfn.IFS(AD318="", "",
AND(AD318=last_rou_date, OR(MONTH(AD318)&lt;&gt;12, DAY(AD318)&lt;&gt;31) ), DATE(YEAR(AD318), 12, 31),
AND(MONTH(AD318)=12, DAY(AD318)=31, AD318&gt;=last_rou_date), "",
AND(MONTH(AD318)=12, DAY(AD318)&lt;&gt;31),  EOMONTH(AD318,0),
AND(MONTH(AD318)=12, DAY(AD318)=31, $AH$14="Not end"),  EDATE(AD317,1),
AND($AH$14="Not end"), EDATE(AD318, 1),
AND($AH$14="End"), EOMONTH(AD318, 1)
)</f>
        <v/>
      </c>
      <c r="AE319" s="68" t="str" cm="1">
        <f t="array" ref="AE319">_xlfn.IFS(W319="", "",
AND(W319&gt;0, W319&lt;=$B$4, $C$2="İllik artım, faiz olaraq", $D$2&gt;0, $B$3="İllik"), $B$5*((1+$D$2)^(W319-1)),
AND(W319&gt;0, W319&lt;=$B$4, $C$2="İllik artım, faiz olaraq", $D$2&gt;0, $B$3="Aylıq"), $B$5*((1+$D$2)^ROUNDDOWN((W319-1)/12,0)),
AND(W319=1, $C$2="Aşağıdakı kimi dəyişir", ), $B$5,
AND(W319&gt;1, W319&lt;=$B$4, $C$2="Aşağıdakı kimi dəyişir"), IFERROR(VLOOKUP(W319, $C$4:$D$7, 2, FALSE), AE318),
AND(W319&gt;0, W319&lt;=$B$4), $B$5,
TRUE,0 )</f>
        <v/>
      </c>
      <c r="AF319" s="76" t="str">
        <f t="shared" ca="1" si="13"/>
        <v/>
      </c>
    </row>
    <row r="320" spans="1:32" x14ac:dyDescent="0.4">
      <c r="A320" s="13" t="str" cm="1">
        <f t="array" aca="1" ref="A320" ca="1">_xlfn.IFS(
AND(SUMIFS(lease_table_interest_accruals, lease_table_dates, A319)&gt;0, COUNTIFS($E$14:E319, "Interest accrual", $A$14:A319, A319)=0),  A319,
AND(SUMIFS(lease_table_payments, lease_table_dates, A319)&gt;0, COUNTIFS($E$14:E319, "Payment", $A$14:A319, A319)=0),  A319,
AND(SUMIFS(rou_table_deprs, rou_table_dates, A319)&gt;0, COUNTIFS($E$14:E319, "Depreciation", $A$14:A319, A319)=0),  A319,
TRUE,  IFERROR(INDEX(rou_table_dates,  MATCH(A319, rou_table_dates)+1, ), "")
)</f>
        <v/>
      </c>
      <c r="B320" s="1" t="str" cm="1">
        <f t="array" aca="1" ref="B320" ca="1">_xlfn.IFS(
AND(E320="Payment", A320=$B$2), $AM$14,
E320="Payment", $AM$15,
E320="Interest accrual", $AM$18,
E320="Depreciation", $AM$17,
TRUE, "")</f>
        <v/>
      </c>
      <c r="C320" s="1" t="str" cm="1">
        <f t="array" aca="1" ref="C320" ca="1">_xlfn.IFS(
E320="Payment", $AM$19,
E320="Interest accrual", $AM$15,
E320="Depreciation", $AM$16,
TRUE, "")</f>
        <v/>
      </c>
      <c r="D320" s="14" t="str" cm="1">
        <f t="array" aca="1" ref="D320" ca="1">_xlfn.IFS(
E320="Payment", _xlfn.XLOOKUP(A320, lease_table_dates, lease_table_payments, 0, 0),
E320="Interest accrual", _xlfn.XLOOKUP(A320, lease_table_dates, lease_table_interest_accruals, 0, 0),
E320="Depreciation", _xlfn.XLOOKUP(A320, rou_table_dates, rou_table_deprs, 0, 0),
TRUE, ""
)</f>
        <v/>
      </c>
      <c r="E320" s="7" t="str" cm="1">
        <f t="array" aca="1" ref="E320" ca="1">_xlfn.IFS(
AND(SUMIFS(lease_table_interest_accruals, lease_table_dates, A320)&gt;0, COUNTIFS($E$14:E319, "Interest accrual", $A$14:A319, A320)=0), "Interest accrual",
AND(SUMIFS(lease_table_payments, lease_table_dates, A320)&gt;0, COUNTIFS($E$14:E319, "Payment", $A$14:A319, A320)=0), "Payment",
AND(SUMIFS(rou_table_deprs, rou_table_dates, A320)&gt;0, COUNTIFS($E$14:E319, "Depreciation", $A$14:A319, A320)=0), "Depreciation",
TRUE,  ""
)</f>
        <v/>
      </c>
      <c r="G320" s="13" t="str" cm="1">
        <f t="array" aca="1" ref="G320" ca="1">_xlfn.IFS(
AND($B$11="Hə", $B$3="İllik"), Z320,
AND($B$11="Hə", $B$3="Aylıq"), AA320,
$B$11="Yox", X320)</f>
        <v/>
      </c>
      <c r="H320" s="14" t="str" cm="1">
        <f t="array" aca="1" ref="H320" ca="1">_xlfn.IFS( G320="", "",
TRUE, ROUND( H319+I320-J320, 2) )</f>
        <v/>
      </c>
      <c r="I320" s="14" t="str" cm="1">
        <f t="array" aca="1" ref="I320" ca="1">_xlfn.IFS(G320="", "",
G320=last_payment_date, (J320-H319),
 TRUE,  -  (H319- H319* (1+$B$6)^ (_xlfn.DAYS(G320,G319)/365) )
)</f>
        <v/>
      </c>
      <c r="J320" s="14" t="str" cm="1">
        <f t="array" aca="1" ref="J320" ca="1">_xlfn.IFS(G320="", "",
TRUE, _xlfn.XLOOKUP(G320,  payment_dates, payments,0,0)
)</f>
        <v/>
      </c>
      <c r="L320" s="2" t="str" cm="1">
        <f t="array" aca="1" ref="L320" ca="1">_xlfn.IFS(
AND($B$11="Hə", $B$3="İllik"), AC320,
AND($B$11="Hə", $B$3="Aylıq"), AD320,
$B$11="Yox", AB320)</f>
        <v/>
      </c>
      <c r="M320" s="14" t="str" cm="1">
        <f t="array" aca="1" ref="M320" ca="1">_xlfn.IFS( L320="", "",
(M319-N320)&lt;=0.5, 0,
TRUE,  M319-N320)</f>
        <v/>
      </c>
      <c r="N320" s="15" t="str" cm="1">
        <f t="array" aca="1" ref="N320" ca="1">_xlfn.IFS(
L320="", "",
TRUE, MIN(M319, ROUND($M$14/ (last_rou_date - $B$2) * (L320-L319), 2) )
)</f>
        <v/>
      </c>
      <c r="P320" s="22" t="str">
        <f t="shared" ca="1" si="12"/>
        <v/>
      </c>
      <c r="Q320" s="14" t="str" cm="1">
        <f t="array" aca="1" ref="Q320" ca="1">_xlfn.IFS(P320="","",
$B$11="Hə", _xlfn.XLOOKUP(DATE(P320, 12, 31), rou_table_dates, rou_table_nbvs,0, 0),
TRUE,  MAX(0, ROUND($M$14 - $M$14/ (last_rou_date - $B$2) * (DATE(P320,12,31) - $B$2), 2) )
)</f>
        <v/>
      </c>
      <c r="R320" s="57" t="str" cm="1">
        <f t="array" aca="1" ref="R320" ca="1">_xlfn.IFS(P320="","",
$B$11="Hə", _xlfn.XLOOKUP(DATE(P320, 12, 31), lease_table_dates, lease_table_balances,0, 0),
TRUE, IFERROR( XNPV($B$6, IF(payment_dates &gt;DATE(P320, 12, 31), payments,  0),  IF(payment_dates &gt;DATE(P320, 12, 31), payment_dates,  DATE(P320, 12, 31))    ),0)
)</f>
        <v/>
      </c>
      <c r="S320" s="14" t="str" cm="1">
        <f t="array" aca="1" ref="S320" ca="1">_xlfn.IFS(P320="","",
TRUE,  MIN( MIN(Q319, $M$14), ROUND($M$14/ (last_rou_date - $B$2) * (DATE(P320,12,31) - MAX($B$2, DATE(P320-1, 12, 31))), 2) )
)</f>
        <v/>
      </c>
      <c r="T320" s="15" t="str" cm="1">
        <f t="array" aca="1" ref="T320" ca="1">_xlfn.IFS(P320="", "",
ISTEXT(R319), R320- (H320 - SUMIFS( lease_table_payments, lease_table_years, P320) -$AG$14 ),
AND(ISNUMBER(R319), R320&lt;&gt;""),   R320- (R319 - SUMIFS( lease_table_payments, lease_table_years, P320) )
)</f>
        <v/>
      </c>
      <c r="U320" s="14"/>
      <c r="V320" s="73">
        <f t="shared" si="14"/>
        <v>307</v>
      </c>
      <c r="W320" s="74" t="str" cm="1">
        <f t="array" ref="W320">_xlfn.IFS(
OR(W319=$B$4, W319=""),"",
TRUE,W319+1
)</f>
        <v/>
      </c>
      <c r="X320" s="75" t="str" cm="1">
        <f t="array" ref="X320">_xlfn.IFS(X319="","",
W320="", "",
AND($B$3="İllik"),DATE(YEAR(X319)+1,MONTH(X319),DAY(X319) ),
AND($B$3="Aylıq", $AH$14="Not end"), EDATE(X319,1),
AND($B$3="Aylıq", $AH$14="End"), EOMONTH(X319,1)
)</f>
        <v/>
      </c>
      <c r="Y320" s="75" t="str" cm="1">
        <f t="array" aca="1" ref="Y320" ca="1">_xlfn.IFS(
AND($B$7="Dövrün əvvəlində", Y319&lt;=last_rou_date), DATE(YEAR(Y319)+1, 12, 31),
AND($B$7="Dövrün sonunda", Y319&lt;=last_payment_date), DATE(YEAR(Y319)+1, 12, 31),
TRUE, ""
)</f>
        <v/>
      </c>
      <c r="Z320" s="75" t="str" cm="1">
        <f t="array" aca="1" ref="Z320" ca="1">_xlfn.IFS(
AND($AN$14="Not year_end", Z319&gt;last_payment_date), "",
AND($AN$14="Year_end", Z319&gt;=last_payment_date), "",
AND($AN$14="Year_end"), DATE(YEAR(Z319+1), 12, 31),
AND($AN$14="Not year_end", MONTH(Z319)=12, DAY(Z319)=31), DATE(YEAR(Z318)+1, MONTH(Z318), DAY(Z318)),
AND($AN$14="Not year_end", OR(MONTH(Z319)&lt;&gt;12, DAY(Z319)&lt;&gt;31) ), DATE(YEAR(Z319), 12, 31)
)</f>
        <v/>
      </c>
      <c r="AA320" s="75" t="str" cm="1">
        <f t="array" aca="1" ref="AA320" ca="1">_xlfn.IFS(AA319="", "",
AND(AA319=last_payment_date, OR(MONTH(AA319)&lt;&gt;12, DAY(AA319)&lt;&gt;31) ), DATE(YEAR(AA319), 12, 31),
AND(MONTH(AA319)=12, DAY(AA319)=31, AA319&gt;=last_payment_date), "",
AND(MONTH(AA319)=12, DAY(AA319)&lt;&gt;31),  EOMONTH(AA319,0),
AND(MONTH(AA319)=12, DAY(AA319)=31, $AH$14="Not end"),  EDATE(AA318,1),
AND($AH$14="Not end"), EDATE(AA319, 1),
AND($AH$14="End"), EOMONTH(AA319, 1)
)</f>
        <v/>
      </c>
      <c r="AB320" s="75" t="str" cm="1">
        <f t="array" aca="1" ref="AB320" ca="1">_xlfn.IFS(AB319="","",
AND(AB319=last_rou_date), "",
AND($B$3="İllik"),DATE(YEAR(AB319)+1,MONTH(AB319),DAY(AB319) ),
AND($B$3="Aylıq", $AH$14="Not end"), EDATE(AB319,1),
AND($B$3="Aylıq", $AH$14="End"), EOMONTH(AB319,1)
)</f>
        <v/>
      </c>
      <c r="AC320" s="75" t="str" cm="1">
        <f t="array" aca="1" ref="AC320" ca="1">_xlfn.IFS(
AND($AN$14="Not year_end", AC319&gt;last_rou_date), "",
AND($AN$14="Year_end", AC319&gt;=last_rou_date), "",
AND($AN$14="Year_end"), DATE(YEAR(AC319+1), 12, 31),
AND($AN$14="Not year_end", MONTH(AC319)=12, DAY(AC319)=31), DATE(YEAR(AC318)+1, MONTH(AC318), DAY(AC318)),
AND($AN$14="Not year_end", OR(MONTH(AC319)&lt;&gt;12, DAY(AC319)&lt;&gt;31) ), DATE(YEAR(AC319), 12, 31)
)</f>
        <v/>
      </c>
      <c r="AD320" s="75" t="str" cm="1">
        <f t="array" aca="1" ref="AD320" ca="1">_xlfn.IFS(AD319="", "",
AND(AD319=last_rou_date, OR(MONTH(AD319)&lt;&gt;12, DAY(AD319)&lt;&gt;31) ), DATE(YEAR(AD319), 12, 31),
AND(MONTH(AD319)=12, DAY(AD319)=31, AD319&gt;=last_rou_date), "",
AND(MONTH(AD319)=12, DAY(AD319)&lt;&gt;31),  EOMONTH(AD319,0),
AND(MONTH(AD319)=12, DAY(AD319)=31, $AH$14="Not end"),  EDATE(AD318,1),
AND($AH$14="Not end"), EDATE(AD319, 1),
AND($AH$14="End"), EOMONTH(AD319, 1)
)</f>
        <v/>
      </c>
      <c r="AE320" s="68" t="str" cm="1">
        <f t="array" ref="AE320">_xlfn.IFS(W320="", "",
AND(W320&gt;0, W320&lt;=$B$4, $C$2="İllik artım, faiz olaraq", $D$2&gt;0, $B$3="İllik"), $B$5*((1+$D$2)^(W320-1)),
AND(W320&gt;0, W320&lt;=$B$4, $C$2="İllik artım, faiz olaraq", $D$2&gt;0, $B$3="Aylıq"), $B$5*((1+$D$2)^ROUNDDOWN((W320-1)/12,0)),
AND(W320=1, $C$2="Aşağıdakı kimi dəyişir", ), $B$5,
AND(W320&gt;1, W320&lt;=$B$4, $C$2="Aşağıdakı kimi dəyişir"), IFERROR(VLOOKUP(W320, $C$4:$D$7, 2, FALSE), AE319),
AND(W320&gt;0, W320&lt;=$B$4), $B$5,
TRUE,0 )</f>
        <v/>
      </c>
      <c r="AF320" s="76" t="str">
        <f t="shared" ca="1" si="13"/>
        <v/>
      </c>
    </row>
    <row r="321" spans="1:32" x14ac:dyDescent="0.4">
      <c r="A321" s="13" t="str" cm="1">
        <f t="array" aca="1" ref="A321" ca="1">_xlfn.IFS(
AND(SUMIFS(lease_table_interest_accruals, lease_table_dates, A320)&gt;0, COUNTIFS($E$14:E320, "Interest accrual", $A$14:A320, A320)=0),  A320,
AND(SUMIFS(lease_table_payments, lease_table_dates, A320)&gt;0, COUNTIFS($E$14:E320, "Payment", $A$14:A320, A320)=0),  A320,
AND(SUMIFS(rou_table_deprs, rou_table_dates, A320)&gt;0, COUNTIFS($E$14:E320, "Depreciation", $A$14:A320, A320)=0),  A320,
TRUE,  IFERROR(INDEX(rou_table_dates,  MATCH(A320, rou_table_dates)+1, ), "")
)</f>
        <v/>
      </c>
      <c r="B321" s="1" t="str" cm="1">
        <f t="array" aca="1" ref="B321" ca="1">_xlfn.IFS(
AND(E321="Payment", A321=$B$2), $AM$14,
E321="Payment", $AM$15,
E321="Interest accrual", $AM$18,
E321="Depreciation", $AM$17,
TRUE, "")</f>
        <v/>
      </c>
      <c r="C321" s="1" t="str" cm="1">
        <f t="array" aca="1" ref="C321" ca="1">_xlfn.IFS(
E321="Payment", $AM$19,
E321="Interest accrual", $AM$15,
E321="Depreciation", $AM$16,
TRUE, "")</f>
        <v/>
      </c>
      <c r="D321" s="14" t="str" cm="1">
        <f t="array" aca="1" ref="D321" ca="1">_xlfn.IFS(
E321="Payment", _xlfn.XLOOKUP(A321, lease_table_dates, lease_table_payments, 0, 0),
E321="Interest accrual", _xlfn.XLOOKUP(A321, lease_table_dates, lease_table_interest_accruals, 0, 0),
E321="Depreciation", _xlfn.XLOOKUP(A321, rou_table_dates, rou_table_deprs, 0, 0),
TRUE, ""
)</f>
        <v/>
      </c>
      <c r="E321" s="7" t="str" cm="1">
        <f t="array" aca="1" ref="E321" ca="1">_xlfn.IFS(
AND(SUMIFS(lease_table_interest_accruals, lease_table_dates, A321)&gt;0, COUNTIFS($E$14:E320, "Interest accrual", $A$14:A320, A321)=0), "Interest accrual",
AND(SUMIFS(lease_table_payments, lease_table_dates, A321)&gt;0, COUNTIFS($E$14:E320, "Payment", $A$14:A320, A321)=0), "Payment",
AND(SUMIFS(rou_table_deprs, rou_table_dates, A321)&gt;0, COUNTIFS($E$14:E320, "Depreciation", $A$14:A320, A321)=0), "Depreciation",
TRUE,  ""
)</f>
        <v/>
      </c>
      <c r="G321" s="13" t="str" cm="1">
        <f t="array" aca="1" ref="G321" ca="1">_xlfn.IFS(
AND($B$11="Hə", $B$3="İllik"), Z321,
AND($B$11="Hə", $B$3="Aylıq"), AA321,
$B$11="Yox", X321)</f>
        <v/>
      </c>
      <c r="H321" s="14" t="str" cm="1">
        <f t="array" aca="1" ref="H321" ca="1">_xlfn.IFS( G321="", "",
TRUE, ROUND( H320+I321-J321, 2) )</f>
        <v/>
      </c>
      <c r="I321" s="14" t="str" cm="1">
        <f t="array" aca="1" ref="I321" ca="1">_xlfn.IFS(G321="", "",
G321=last_payment_date, (J321-H320),
 TRUE,  -  (H320- H320* (1+$B$6)^ (_xlfn.DAYS(G321,G320)/365) )
)</f>
        <v/>
      </c>
      <c r="J321" s="14" t="str" cm="1">
        <f t="array" aca="1" ref="J321" ca="1">_xlfn.IFS(G321="", "",
TRUE, _xlfn.XLOOKUP(G321,  payment_dates, payments,0,0)
)</f>
        <v/>
      </c>
      <c r="L321" s="2" t="str" cm="1">
        <f t="array" aca="1" ref="L321" ca="1">_xlfn.IFS(
AND($B$11="Hə", $B$3="İllik"), AC321,
AND($B$11="Hə", $B$3="Aylıq"), AD321,
$B$11="Yox", AB321)</f>
        <v/>
      </c>
      <c r="M321" s="14" t="str" cm="1">
        <f t="array" aca="1" ref="M321" ca="1">_xlfn.IFS( L321="", "",
(M320-N321)&lt;=0.5, 0,
TRUE,  M320-N321)</f>
        <v/>
      </c>
      <c r="N321" s="15" t="str" cm="1">
        <f t="array" aca="1" ref="N321" ca="1">_xlfn.IFS(
L321="", "",
TRUE, MIN(M320, ROUND($M$14/ (last_rou_date - $B$2) * (L321-L320), 2) )
)</f>
        <v/>
      </c>
      <c r="P321" s="22" t="str">
        <f t="shared" ca="1" si="12"/>
        <v/>
      </c>
      <c r="Q321" s="14" t="str" cm="1">
        <f t="array" aca="1" ref="Q321" ca="1">_xlfn.IFS(P321="","",
$B$11="Hə", _xlfn.XLOOKUP(DATE(P321, 12, 31), rou_table_dates, rou_table_nbvs,0, 0),
TRUE,  MAX(0, ROUND($M$14 - $M$14/ (last_rou_date - $B$2) * (DATE(P321,12,31) - $B$2), 2) )
)</f>
        <v/>
      </c>
      <c r="R321" s="57" t="str" cm="1">
        <f t="array" aca="1" ref="R321" ca="1">_xlfn.IFS(P321="","",
$B$11="Hə", _xlfn.XLOOKUP(DATE(P321, 12, 31), lease_table_dates, lease_table_balances,0, 0),
TRUE, IFERROR( XNPV($B$6, IF(payment_dates &gt;DATE(P321, 12, 31), payments,  0),  IF(payment_dates &gt;DATE(P321, 12, 31), payment_dates,  DATE(P321, 12, 31))    ),0)
)</f>
        <v/>
      </c>
      <c r="S321" s="14" t="str" cm="1">
        <f t="array" aca="1" ref="S321" ca="1">_xlfn.IFS(P321="","",
TRUE,  MIN( MIN(Q320, $M$14), ROUND($M$14/ (last_rou_date - $B$2) * (DATE(P321,12,31) - MAX($B$2, DATE(P321-1, 12, 31))), 2) )
)</f>
        <v/>
      </c>
      <c r="T321" s="15" t="str" cm="1">
        <f t="array" aca="1" ref="T321" ca="1">_xlfn.IFS(P321="", "",
ISTEXT(R320), R321- (H321 - SUMIFS( lease_table_payments, lease_table_years, P321) -$AG$14 ),
AND(ISNUMBER(R320), R321&lt;&gt;""),   R321- (R320 - SUMIFS( lease_table_payments, lease_table_years, P321) )
)</f>
        <v/>
      </c>
      <c r="U321" s="14"/>
      <c r="V321" s="73">
        <f t="shared" si="14"/>
        <v>308</v>
      </c>
      <c r="W321" s="74" t="str" cm="1">
        <f t="array" ref="W321">_xlfn.IFS(
OR(W320=$B$4, W320=""),"",
TRUE,W320+1
)</f>
        <v/>
      </c>
      <c r="X321" s="75" t="str" cm="1">
        <f t="array" ref="X321">_xlfn.IFS(X320="","",
W321="", "",
AND($B$3="İllik"),DATE(YEAR(X320)+1,MONTH(X320),DAY(X320) ),
AND($B$3="Aylıq", $AH$14="Not end"), EDATE(X320,1),
AND($B$3="Aylıq", $AH$14="End"), EOMONTH(X320,1)
)</f>
        <v/>
      </c>
      <c r="Y321" s="75" t="str" cm="1">
        <f t="array" aca="1" ref="Y321" ca="1">_xlfn.IFS(
AND($B$7="Dövrün əvvəlində", Y320&lt;=last_rou_date), DATE(YEAR(Y320)+1, 12, 31),
AND($B$7="Dövrün sonunda", Y320&lt;=last_payment_date), DATE(YEAR(Y320)+1, 12, 31),
TRUE, ""
)</f>
        <v/>
      </c>
      <c r="Z321" s="75" t="str" cm="1">
        <f t="array" aca="1" ref="Z321" ca="1">_xlfn.IFS(
AND($AN$14="Not year_end", Z320&gt;last_payment_date), "",
AND($AN$14="Year_end", Z320&gt;=last_payment_date), "",
AND($AN$14="Year_end"), DATE(YEAR(Z320+1), 12, 31),
AND($AN$14="Not year_end", MONTH(Z320)=12, DAY(Z320)=31), DATE(YEAR(Z319)+1, MONTH(Z319), DAY(Z319)),
AND($AN$14="Not year_end", OR(MONTH(Z320)&lt;&gt;12, DAY(Z320)&lt;&gt;31) ), DATE(YEAR(Z320), 12, 31)
)</f>
        <v/>
      </c>
      <c r="AA321" s="75" t="str" cm="1">
        <f t="array" aca="1" ref="AA321" ca="1">_xlfn.IFS(AA320="", "",
AND(AA320=last_payment_date, OR(MONTH(AA320)&lt;&gt;12, DAY(AA320)&lt;&gt;31) ), DATE(YEAR(AA320), 12, 31),
AND(MONTH(AA320)=12, DAY(AA320)=31, AA320&gt;=last_payment_date), "",
AND(MONTH(AA320)=12, DAY(AA320)&lt;&gt;31),  EOMONTH(AA320,0),
AND(MONTH(AA320)=12, DAY(AA320)=31, $AH$14="Not end"),  EDATE(AA319,1),
AND($AH$14="Not end"), EDATE(AA320, 1),
AND($AH$14="End"), EOMONTH(AA320, 1)
)</f>
        <v/>
      </c>
      <c r="AB321" s="75" t="str" cm="1">
        <f t="array" aca="1" ref="AB321" ca="1">_xlfn.IFS(AB320="","",
AND(AB320=last_rou_date), "",
AND($B$3="İllik"),DATE(YEAR(AB320)+1,MONTH(AB320),DAY(AB320) ),
AND($B$3="Aylıq", $AH$14="Not end"), EDATE(AB320,1),
AND($B$3="Aylıq", $AH$14="End"), EOMONTH(AB320,1)
)</f>
        <v/>
      </c>
      <c r="AC321" s="75" t="str" cm="1">
        <f t="array" aca="1" ref="AC321" ca="1">_xlfn.IFS(
AND($AN$14="Not year_end", AC320&gt;last_rou_date), "",
AND($AN$14="Year_end", AC320&gt;=last_rou_date), "",
AND($AN$14="Year_end"), DATE(YEAR(AC320+1), 12, 31),
AND($AN$14="Not year_end", MONTH(AC320)=12, DAY(AC320)=31), DATE(YEAR(AC319)+1, MONTH(AC319), DAY(AC319)),
AND($AN$14="Not year_end", OR(MONTH(AC320)&lt;&gt;12, DAY(AC320)&lt;&gt;31) ), DATE(YEAR(AC320), 12, 31)
)</f>
        <v/>
      </c>
      <c r="AD321" s="75" t="str" cm="1">
        <f t="array" aca="1" ref="AD321" ca="1">_xlfn.IFS(AD320="", "",
AND(AD320=last_rou_date, OR(MONTH(AD320)&lt;&gt;12, DAY(AD320)&lt;&gt;31) ), DATE(YEAR(AD320), 12, 31),
AND(MONTH(AD320)=12, DAY(AD320)=31, AD320&gt;=last_rou_date), "",
AND(MONTH(AD320)=12, DAY(AD320)&lt;&gt;31),  EOMONTH(AD320,0),
AND(MONTH(AD320)=12, DAY(AD320)=31, $AH$14="Not end"),  EDATE(AD319,1),
AND($AH$14="Not end"), EDATE(AD320, 1),
AND($AH$14="End"), EOMONTH(AD320, 1)
)</f>
        <v/>
      </c>
      <c r="AE321" s="68" t="str" cm="1">
        <f t="array" ref="AE321">_xlfn.IFS(W321="", "",
AND(W321&gt;0, W321&lt;=$B$4, $C$2="İllik artım, faiz olaraq", $D$2&gt;0, $B$3="İllik"), $B$5*((1+$D$2)^(W321-1)),
AND(W321&gt;0, W321&lt;=$B$4, $C$2="İllik artım, faiz olaraq", $D$2&gt;0, $B$3="Aylıq"), $B$5*((1+$D$2)^ROUNDDOWN((W321-1)/12,0)),
AND(W321=1, $C$2="Aşağıdakı kimi dəyişir", ), $B$5,
AND(W321&gt;1, W321&lt;=$B$4, $C$2="Aşağıdakı kimi dəyişir"), IFERROR(VLOOKUP(W321, $C$4:$D$7, 2, FALSE), AE320),
AND(W321&gt;0, W321&lt;=$B$4), $B$5,
TRUE,0 )</f>
        <v/>
      </c>
      <c r="AF321" s="76" t="str">
        <f t="shared" ca="1" si="13"/>
        <v/>
      </c>
    </row>
    <row r="322" spans="1:32" x14ac:dyDescent="0.4">
      <c r="A322" s="13" t="str" cm="1">
        <f t="array" aca="1" ref="A322" ca="1">_xlfn.IFS(
AND(SUMIFS(lease_table_interest_accruals, lease_table_dates, A321)&gt;0, COUNTIFS($E$14:E321, "Interest accrual", $A$14:A321, A321)=0),  A321,
AND(SUMIFS(lease_table_payments, lease_table_dates, A321)&gt;0, COUNTIFS($E$14:E321, "Payment", $A$14:A321, A321)=0),  A321,
AND(SUMIFS(rou_table_deprs, rou_table_dates, A321)&gt;0, COUNTIFS($E$14:E321, "Depreciation", $A$14:A321, A321)=0),  A321,
TRUE,  IFERROR(INDEX(rou_table_dates,  MATCH(A321, rou_table_dates)+1, ), "")
)</f>
        <v/>
      </c>
      <c r="B322" s="1" t="str" cm="1">
        <f t="array" aca="1" ref="B322" ca="1">_xlfn.IFS(
AND(E322="Payment", A322=$B$2), $AM$14,
E322="Payment", $AM$15,
E322="Interest accrual", $AM$18,
E322="Depreciation", $AM$17,
TRUE, "")</f>
        <v/>
      </c>
      <c r="C322" s="1" t="str" cm="1">
        <f t="array" aca="1" ref="C322" ca="1">_xlfn.IFS(
E322="Payment", $AM$19,
E322="Interest accrual", $AM$15,
E322="Depreciation", $AM$16,
TRUE, "")</f>
        <v/>
      </c>
      <c r="D322" s="14" t="str" cm="1">
        <f t="array" aca="1" ref="D322" ca="1">_xlfn.IFS(
E322="Payment", _xlfn.XLOOKUP(A322, lease_table_dates, lease_table_payments, 0, 0),
E322="Interest accrual", _xlfn.XLOOKUP(A322, lease_table_dates, lease_table_interest_accruals, 0, 0),
E322="Depreciation", _xlfn.XLOOKUP(A322, rou_table_dates, rou_table_deprs, 0, 0),
TRUE, ""
)</f>
        <v/>
      </c>
      <c r="E322" s="7" t="str" cm="1">
        <f t="array" aca="1" ref="E322" ca="1">_xlfn.IFS(
AND(SUMIFS(lease_table_interest_accruals, lease_table_dates, A322)&gt;0, COUNTIFS($E$14:E321, "Interest accrual", $A$14:A321, A322)=0), "Interest accrual",
AND(SUMIFS(lease_table_payments, lease_table_dates, A322)&gt;0, COUNTIFS($E$14:E321, "Payment", $A$14:A321, A322)=0), "Payment",
AND(SUMIFS(rou_table_deprs, rou_table_dates, A322)&gt;0, COUNTIFS($E$14:E321, "Depreciation", $A$14:A321, A322)=0), "Depreciation",
TRUE,  ""
)</f>
        <v/>
      </c>
      <c r="G322" s="13" t="str" cm="1">
        <f t="array" aca="1" ref="G322" ca="1">_xlfn.IFS(
AND($B$11="Hə", $B$3="İllik"), Z322,
AND($B$11="Hə", $B$3="Aylıq"), AA322,
$B$11="Yox", X322)</f>
        <v/>
      </c>
      <c r="H322" s="14" t="str" cm="1">
        <f t="array" aca="1" ref="H322" ca="1">_xlfn.IFS( G322="", "",
TRUE, ROUND( H321+I322-J322, 2) )</f>
        <v/>
      </c>
      <c r="I322" s="14" t="str" cm="1">
        <f t="array" aca="1" ref="I322" ca="1">_xlfn.IFS(G322="", "",
G322=last_payment_date, (J322-H321),
 TRUE,  -  (H321- H321* (1+$B$6)^ (_xlfn.DAYS(G322,G321)/365) )
)</f>
        <v/>
      </c>
      <c r="J322" s="14" t="str" cm="1">
        <f t="array" aca="1" ref="J322" ca="1">_xlfn.IFS(G322="", "",
TRUE, _xlfn.XLOOKUP(G322,  payment_dates, payments,0,0)
)</f>
        <v/>
      </c>
      <c r="L322" s="2" t="str" cm="1">
        <f t="array" aca="1" ref="L322" ca="1">_xlfn.IFS(
AND($B$11="Hə", $B$3="İllik"), AC322,
AND($B$11="Hə", $B$3="Aylıq"), AD322,
$B$11="Yox", AB322)</f>
        <v/>
      </c>
      <c r="M322" s="14" t="str" cm="1">
        <f t="array" aca="1" ref="M322" ca="1">_xlfn.IFS( L322="", "",
(M321-N322)&lt;=0.5, 0,
TRUE,  M321-N322)</f>
        <v/>
      </c>
      <c r="N322" s="15" t="str" cm="1">
        <f t="array" aca="1" ref="N322" ca="1">_xlfn.IFS(
L322="", "",
TRUE, MIN(M321, ROUND($M$14/ (last_rou_date - $B$2) * (L322-L321), 2) )
)</f>
        <v/>
      </c>
      <c r="P322" s="22" t="str">
        <f t="shared" ca="1" si="12"/>
        <v/>
      </c>
      <c r="Q322" s="14" t="str" cm="1">
        <f t="array" aca="1" ref="Q322" ca="1">_xlfn.IFS(P322="","",
$B$11="Hə", _xlfn.XLOOKUP(DATE(P322, 12, 31), rou_table_dates, rou_table_nbvs,0, 0),
TRUE,  MAX(0, ROUND($M$14 - $M$14/ (last_rou_date - $B$2) * (DATE(P322,12,31) - $B$2), 2) )
)</f>
        <v/>
      </c>
      <c r="R322" s="57" t="str" cm="1">
        <f t="array" aca="1" ref="R322" ca="1">_xlfn.IFS(P322="","",
$B$11="Hə", _xlfn.XLOOKUP(DATE(P322, 12, 31), lease_table_dates, lease_table_balances,0, 0),
TRUE, IFERROR( XNPV($B$6, IF(payment_dates &gt;DATE(P322, 12, 31), payments,  0),  IF(payment_dates &gt;DATE(P322, 12, 31), payment_dates,  DATE(P322, 12, 31))    ),0)
)</f>
        <v/>
      </c>
      <c r="S322" s="14" t="str" cm="1">
        <f t="array" aca="1" ref="S322" ca="1">_xlfn.IFS(P322="","",
TRUE,  MIN( MIN(Q321, $M$14), ROUND($M$14/ (last_rou_date - $B$2) * (DATE(P322,12,31) - MAX($B$2, DATE(P322-1, 12, 31))), 2) )
)</f>
        <v/>
      </c>
      <c r="T322" s="15" t="str" cm="1">
        <f t="array" aca="1" ref="T322" ca="1">_xlfn.IFS(P322="", "",
ISTEXT(R321), R322- (H322 - SUMIFS( lease_table_payments, lease_table_years, P322) -$AG$14 ),
AND(ISNUMBER(R321), R322&lt;&gt;""),   R322- (R321 - SUMIFS( lease_table_payments, lease_table_years, P322) )
)</f>
        <v/>
      </c>
      <c r="U322" s="14"/>
      <c r="V322" s="73">
        <f t="shared" si="14"/>
        <v>309</v>
      </c>
      <c r="W322" s="74" t="str" cm="1">
        <f t="array" ref="W322">_xlfn.IFS(
OR(W321=$B$4, W321=""),"",
TRUE,W321+1
)</f>
        <v/>
      </c>
      <c r="X322" s="75" t="str" cm="1">
        <f t="array" ref="X322">_xlfn.IFS(X321="","",
W322="", "",
AND($B$3="İllik"),DATE(YEAR(X321)+1,MONTH(X321),DAY(X321) ),
AND($B$3="Aylıq", $AH$14="Not end"), EDATE(X321,1),
AND($B$3="Aylıq", $AH$14="End"), EOMONTH(X321,1)
)</f>
        <v/>
      </c>
      <c r="Y322" s="75" t="str" cm="1">
        <f t="array" aca="1" ref="Y322" ca="1">_xlfn.IFS(
AND($B$7="Dövrün əvvəlində", Y321&lt;=last_rou_date), DATE(YEAR(Y321)+1, 12, 31),
AND($B$7="Dövrün sonunda", Y321&lt;=last_payment_date), DATE(YEAR(Y321)+1, 12, 31),
TRUE, ""
)</f>
        <v/>
      </c>
      <c r="Z322" s="75" t="str" cm="1">
        <f t="array" aca="1" ref="Z322" ca="1">_xlfn.IFS(
AND($AN$14="Not year_end", Z321&gt;last_payment_date), "",
AND($AN$14="Year_end", Z321&gt;=last_payment_date), "",
AND($AN$14="Year_end"), DATE(YEAR(Z321+1), 12, 31),
AND($AN$14="Not year_end", MONTH(Z321)=12, DAY(Z321)=31), DATE(YEAR(Z320)+1, MONTH(Z320), DAY(Z320)),
AND($AN$14="Not year_end", OR(MONTH(Z321)&lt;&gt;12, DAY(Z321)&lt;&gt;31) ), DATE(YEAR(Z321), 12, 31)
)</f>
        <v/>
      </c>
      <c r="AA322" s="75" t="str" cm="1">
        <f t="array" aca="1" ref="AA322" ca="1">_xlfn.IFS(AA321="", "",
AND(AA321=last_payment_date, OR(MONTH(AA321)&lt;&gt;12, DAY(AA321)&lt;&gt;31) ), DATE(YEAR(AA321), 12, 31),
AND(MONTH(AA321)=12, DAY(AA321)=31, AA321&gt;=last_payment_date), "",
AND(MONTH(AA321)=12, DAY(AA321)&lt;&gt;31),  EOMONTH(AA321,0),
AND(MONTH(AA321)=12, DAY(AA321)=31, $AH$14="Not end"),  EDATE(AA320,1),
AND($AH$14="Not end"), EDATE(AA321, 1),
AND($AH$14="End"), EOMONTH(AA321, 1)
)</f>
        <v/>
      </c>
      <c r="AB322" s="75" t="str" cm="1">
        <f t="array" aca="1" ref="AB322" ca="1">_xlfn.IFS(AB321="","",
AND(AB321=last_rou_date), "",
AND($B$3="İllik"),DATE(YEAR(AB321)+1,MONTH(AB321),DAY(AB321) ),
AND($B$3="Aylıq", $AH$14="Not end"), EDATE(AB321,1),
AND($B$3="Aylıq", $AH$14="End"), EOMONTH(AB321,1)
)</f>
        <v/>
      </c>
      <c r="AC322" s="75" t="str" cm="1">
        <f t="array" aca="1" ref="AC322" ca="1">_xlfn.IFS(
AND($AN$14="Not year_end", AC321&gt;last_rou_date), "",
AND($AN$14="Year_end", AC321&gt;=last_rou_date), "",
AND($AN$14="Year_end"), DATE(YEAR(AC321+1), 12, 31),
AND($AN$14="Not year_end", MONTH(AC321)=12, DAY(AC321)=31), DATE(YEAR(AC320)+1, MONTH(AC320), DAY(AC320)),
AND($AN$14="Not year_end", OR(MONTH(AC321)&lt;&gt;12, DAY(AC321)&lt;&gt;31) ), DATE(YEAR(AC321), 12, 31)
)</f>
        <v/>
      </c>
      <c r="AD322" s="75" t="str" cm="1">
        <f t="array" aca="1" ref="AD322" ca="1">_xlfn.IFS(AD321="", "",
AND(AD321=last_rou_date, OR(MONTH(AD321)&lt;&gt;12, DAY(AD321)&lt;&gt;31) ), DATE(YEAR(AD321), 12, 31),
AND(MONTH(AD321)=12, DAY(AD321)=31, AD321&gt;=last_rou_date), "",
AND(MONTH(AD321)=12, DAY(AD321)&lt;&gt;31),  EOMONTH(AD321,0),
AND(MONTH(AD321)=12, DAY(AD321)=31, $AH$14="Not end"),  EDATE(AD320,1),
AND($AH$14="Not end"), EDATE(AD321, 1),
AND($AH$14="End"), EOMONTH(AD321, 1)
)</f>
        <v/>
      </c>
      <c r="AE322" s="68" t="str" cm="1">
        <f t="array" ref="AE322">_xlfn.IFS(W322="", "",
AND(W322&gt;0, W322&lt;=$B$4, $C$2="İllik artım, faiz olaraq", $D$2&gt;0, $B$3="İllik"), $B$5*((1+$D$2)^(W322-1)),
AND(W322&gt;0, W322&lt;=$B$4, $C$2="İllik artım, faiz olaraq", $D$2&gt;0, $B$3="Aylıq"), $B$5*((1+$D$2)^ROUNDDOWN((W322-1)/12,0)),
AND(W322=1, $C$2="Aşağıdakı kimi dəyişir", ), $B$5,
AND(W322&gt;1, W322&lt;=$B$4, $C$2="Aşağıdakı kimi dəyişir"), IFERROR(VLOOKUP(W322, $C$4:$D$7, 2, FALSE), AE321),
AND(W322&gt;0, W322&lt;=$B$4), $B$5,
TRUE,0 )</f>
        <v/>
      </c>
      <c r="AF322" s="76" t="str">
        <f t="shared" ca="1" si="13"/>
        <v/>
      </c>
    </row>
    <row r="323" spans="1:32" x14ac:dyDescent="0.4">
      <c r="A323" s="13" t="str" cm="1">
        <f t="array" aca="1" ref="A323" ca="1">_xlfn.IFS(
AND(SUMIFS(lease_table_interest_accruals, lease_table_dates, A322)&gt;0, COUNTIFS($E$14:E322, "Interest accrual", $A$14:A322, A322)=0),  A322,
AND(SUMIFS(lease_table_payments, lease_table_dates, A322)&gt;0, COUNTIFS($E$14:E322, "Payment", $A$14:A322, A322)=0),  A322,
AND(SUMIFS(rou_table_deprs, rou_table_dates, A322)&gt;0, COUNTIFS($E$14:E322, "Depreciation", $A$14:A322, A322)=0),  A322,
TRUE,  IFERROR(INDEX(rou_table_dates,  MATCH(A322, rou_table_dates)+1, ), "")
)</f>
        <v/>
      </c>
      <c r="B323" s="1" t="str" cm="1">
        <f t="array" aca="1" ref="B323" ca="1">_xlfn.IFS(
AND(E323="Payment", A323=$B$2), $AM$14,
E323="Payment", $AM$15,
E323="Interest accrual", $AM$18,
E323="Depreciation", $AM$17,
TRUE, "")</f>
        <v/>
      </c>
      <c r="C323" s="1" t="str" cm="1">
        <f t="array" aca="1" ref="C323" ca="1">_xlfn.IFS(
E323="Payment", $AM$19,
E323="Interest accrual", $AM$15,
E323="Depreciation", $AM$16,
TRUE, "")</f>
        <v/>
      </c>
      <c r="D323" s="14" t="str" cm="1">
        <f t="array" aca="1" ref="D323" ca="1">_xlfn.IFS(
E323="Payment", _xlfn.XLOOKUP(A323, lease_table_dates, lease_table_payments, 0, 0),
E323="Interest accrual", _xlfn.XLOOKUP(A323, lease_table_dates, lease_table_interest_accruals, 0, 0),
E323="Depreciation", _xlfn.XLOOKUP(A323, rou_table_dates, rou_table_deprs, 0, 0),
TRUE, ""
)</f>
        <v/>
      </c>
      <c r="E323" s="7" t="str" cm="1">
        <f t="array" aca="1" ref="E323" ca="1">_xlfn.IFS(
AND(SUMIFS(lease_table_interest_accruals, lease_table_dates, A323)&gt;0, COUNTIFS($E$14:E322, "Interest accrual", $A$14:A322, A323)=0), "Interest accrual",
AND(SUMIFS(lease_table_payments, lease_table_dates, A323)&gt;0, COUNTIFS($E$14:E322, "Payment", $A$14:A322, A323)=0), "Payment",
AND(SUMIFS(rou_table_deprs, rou_table_dates, A323)&gt;0, COUNTIFS($E$14:E322, "Depreciation", $A$14:A322, A323)=0), "Depreciation",
TRUE,  ""
)</f>
        <v/>
      </c>
      <c r="G323" s="13" t="str" cm="1">
        <f t="array" aca="1" ref="G323" ca="1">_xlfn.IFS(
AND($B$11="Hə", $B$3="İllik"), Z323,
AND($B$11="Hə", $B$3="Aylıq"), AA323,
$B$11="Yox", X323)</f>
        <v/>
      </c>
      <c r="H323" s="14" t="str" cm="1">
        <f t="array" aca="1" ref="H323" ca="1">_xlfn.IFS( G323="", "",
TRUE, ROUND( H322+I323-J323, 2) )</f>
        <v/>
      </c>
      <c r="I323" s="14" t="str" cm="1">
        <f t="array" aca="1" ref="I323" ca="1">_xlfn.IFS(G323="", "",
G323=last_payment_date, (J323-H322),
 TRUE,  -  (H322- H322* (1+$B$6)^ (_xlfn.DAYS(G323,G322)/365) )
)</f>
        <v/>
      </c>
      <c r="J323" s="14" t="str" cm="1">
        <f t="array" aca="1" ref="J323" ca="1">_xlfn.IFS(G323="", "",
TRUE, _xlfn.XLOOKUP(G323,  payment_dates, payments,0,0)
)</f>
        <v/>
      </c>
      <c r="L323" s="2" t="str" cm="1">
        <f t="array" aca="1" ref="L323" ca="1">_xlfn.IFS(
AND($B$11="Hə", $B$3="İllik"), AC323,
AND($B$11="Hə", $B$3="Aylıq"), AD323,
$B$11="Yox", AB323)</f>
        <v/>
      </c>
      <c r="M323" s="14" t="str" cm="1">
        <f t="array" aca="1" ref="M323" ca="1">_xlfn.IFS( L323="", "",
(M322-N323)&lt;=0.5, 0,
TRUE,  M322-N323)</f>
        <v/>
      </c>
      <c r="N323" s="15" t="str" cm="1">
        <f t="array" aca="1" ref="N323" ca="1">_xlfn.IFS(
L323="", "",
TRUE, MIN(M322, ROUND($M$14/ (last_rou_date - $B$2) * (L323-L322), 2) )
)</f>
        <v/>
      </c>
      <c r="P323" s="22" t="str">
        <f t="shared" ca="1" si="12"/>
        <v/>
      </c>
      <c r="Q323" s="14" t="str" cm="1">
        <f t="array" aca="1" ref="Q323" ca="1">_xlfn.IFS(P323="","",
$B$11="Hə", _xlfn.XLOOKUP(DATE(P323, 12, 31), rou_table_dates, rou_table_nbvs,0, 0),
TRUE,  MAX(0, ROUND($M$14 - $M$14/ (last_rou_date - $B$2) * (DATE(P323,12,31) - $B$2), 2) )
)</f>
        <v/>
      </c>
      <c r="R323" s="57" t="str" cm="1">
        <f t="array" aca="1" ref="R323" ca="1">_xlfn.IFS(P323="","",
$B$11="Hə", _xlfn.XLOOKUP(DATE(P323, 12, 31), lease_table_dates, lease_table_balances,0, 0),
TRUE, IFERROR( XNPV($B$6, IF(payment_dates &gt;DATE(P323, 12, 31), payments,  0),  IF(payment_dates &gt;DATE(P323, 12, 31), payment_dates,  DATE(P323, 12, 31))    ),0)
)</f>
        <v/>
      </c>
      <c r="S323" s="14" t="str" cm="1">
        <f t="array" aca="1" ref="S323" ca="1">_xlfn.IFS(P323="","",
TRUE,  MIN( MIN(Q322, $M$14), ROUND($M$14/ (last_rou_date - $B$2) * (DATE(P323,12,31) - MAX($B$2, DATE(P323-1, 12, 31))), 2) )
)</f>
        <v/>
      </c>
      <c r="T323" s="15" t="str" cm="1">
        <f t="array" aca="1" ref="T323" ca="1">_xlfn.IFS(P323="", "",
ISTEXT(R322), R323- (H323 - SUMIFS( lease_table_payments, lease_table_years, P323) -$AG$14 ),
AND(ISNUMBER(R322), R323&lt;&gt;""),   R323- (R322 - SUMIFS( lease_table_payments, lease_table_years, P323) )
)</f>
        <v/>
      </c>
      <c r="U323" s="14"/>
      <c r="V323" s="73">
        <f t="shared" si="14"/>
        <v>310</v>
      </c>
      <c r="W323" s="74" t="str" cm="1">
        <f t="array" ref="W323">_xlfn.IFS(
OR(W322=$B$4, W322=""),"",
TRUE,W322+1
)</f>
        <v/>
      </c>
      <c r="X323" s="75" t="str" cm="1">
        <f t="array" ref="X323">_xlfn.IFS(X322="","",
W323="", "",
AND($B$3="İllik"),DATE(YEAR(X322)+1,MONTH(X322),DAY(X322) ),
AND($B$3="Aylıq", $AH$14="Not end"), EDATE(X322,1),
AND($B$3="Aylıq", $AH$14="End"), EOMONTH(X322,1)
)</f>
        <v/>
      </c>
      <c r="Y323" s="75" t="str" cm="1">
        <f t="array" aca="1" ref="Y323" ca="1">_xlfn.IFS(
AND($B$7="Dövrün əvvəlində", Y322&lt;=last_rou_date), DATE(YEAR(Y322)+1, 12, 31),
AND($B$7="Dövrün sonunda", Y322&lt;=last_payment_date), DATE(YEAR(Y322)+1, 12, 31),
TRUE, ""
)</f>
        <v/>
      </c>
      <c r="Z323" s="75" t="str" cm="1">
        <f t="array" aca="1" ref="Z323" ca="1">_xlfn.IFS(
AND($AN$14="Not year_end", Z322&gt;last_payment_date), "",
AND($AN$14="Year_end", Z322&gt;=last_payment_date), "",
AND($AN$14="Year_end"), DATE(YEAR(Z322+1), 12, 31),
AND($AN$14="Not year_end", MONTH(Z322)=12, DAY(Z322)=31), DATE(YEAR(Z321)+1, MONTH(Z321), DAY(Z321)),
AND($AN$14="Not year_end", OR(MONTH(Z322)&lt;&gt;12, DAY(Z322)&lt;&gt;31) ), DATE(YEAR(Z322), 12, 31)
)</f>
        <v/>
      </c>
      <c r="AA323" s="75" t="str" cm="1">
        <f t="array" aca="1" ref="AA323" ca="1">_xlfn.IFS(AA322="", "",
AND(AA322=last_payment_date, OR(MONTH(AA322)&lt;&gt;12, DAY(AA322)&lt;&gt;31) ), DATE(YEAR(AA322), 12, 31),
AND(MONTH(AA322)=12, DAY(AA322)=31, AA322&gt;=last_payment_date), "",
AND(MONTH(AA322)=12, DAY(AA322)&lt;&gt;31),  EOMONTH(AA322,0),
AND(MONTH(AA322)=12, DAY(AA322)=31, $AH$14="Not end"),  EDATE(AA321,1),
AND($AH$14="Not end"), EDATE(AA322, 1),
AND($AH$14="End"), EOMONTH(AA322, 1)
)</f>
        <v/>
      </c>
      <c r="AB323" s="75" t="str" cm="1">
        <f t="array" aca="1" ref="AB323" ca="1">_xlfn.IFS(AB322="","",
AND(AB322=last_rou_date), "",
AND($B$3="İllik"),DATE(YEAR(AB322)+1,MONTH(AB322),DAY(AB322) ),
AND($B$3="Aylıq", $AH$14="Not end"), EDATE(AB322,1),
AND($B$3="Aylıq", $AH$14="End"), EOMONTH(AB322,1)
)</f>
        <v/>
      </c>
      <c r="AC323" s="75" t="str" cm="1">
        <f t="array" aca="1" ref="AC323" ca="1">_xlfn.IFS(
AND($AN$14="Not year_end", AC322&gt;last_rou_date), "",
AND($AN$14="Year_end", AC322&gt;=last_rou_date), "",
AND($AN$14="Year_end"), DATE(YEAR(AC322+1), 12, 31),
AND($AN$14="Not year_end", MONTH(AC322)=12, DAY(AC322)=31), DATE(YEAR(AC321)+1, MONTH(AC321), DAY(AC321)),
AND($AN$14="Not year_end", OR(MONTH(AC322)&lt;&gt;12, DAY(AC322)&lt;&gt;31) ), DATE(YEAR(AC322), 12, 31)
)</f>
        <v/>
      </c>
      <c r="AD323" s="75" t="str" cm="1">
        <f t="array" aca="1" ref="AD323" ca="1">_xlfn.IFS(AD322="", "",
AND(AD322=last_rou_date, OR(MONTH(AD322)&lt;&gt;12, DAY(AD322)&lt;&gt;31) ), DATE(YEAR(AD322), 12, 31),
AND(MONTH(AD322)=12, DAY(AD322)=31, AD322&gt;=last_rou_date), "",
AND(MONTH(AD322)=12, DAY(AD322)&lt;&gt;31),  EOMONTH(AD322,0),
AND(MONTH(AD322)=12, DAY(AD322)=31, $AH$14="Not end"),  EDATE(AD321,1),
AND($AH$14="Not end"), EDATE(AD322, 1),
AND($AH$14="End"), EOMONTH(AD322, 1)
)</f>
        <v/>
      </c>
      <c r="AE323" s="68" t="str" cm="1">
        <f t="array" ref="AE323">_xlfn.IFS(W323="", "",
AND(W323&gt;0, W323&lt;=$B$4, $C$2="İllik artım, faiz olaraq", $D$2&gt;0, $B$3="İllik"), $B$5*((1+$D$2)^(W323-1)),
AND(W323&gt;0, W323&lt;=$B$4, $C$2="İllik artım, faiz olaraq", $D$2&gt;0, $B$3="Aylıq"), $B$5*((1+$D$2)^ROUNDDOWN((W323-1)/12,0)),
AND(W323=1, $C$2="Aşağıdakı kimi dəyişir", ), $B$5,
AND(W323&gt;1, W323&lt;=$B$4, $C$2="Aşağıdakı kimi dəyişir"), IFERROR(VLOOKUP(W323, $C$4:$D$7, 2, FALSE), AE322),
AND(W323&gt;0, W323&lt;=$B$4), $B$5,
TRUE,0 )</f>
        <v/>
      </c>
      <c r="AF323" s="76" t="str">
        <f t="shared" ca="1" si="13"/>
        <v/>
      </c>
    </row>
    <row r="324" spans="1:32" x14ac:dyDescent="0.4">
      <c r="A324" s="13" t="str" cm="1">
        <f t="array" aca="1" ref="A324" ca="1">_xlfn.IFS(
AND(SUMIFS(lease_table_interest_accruals, lease_table_dates, A323)&gt;0, COUNTIFS($E$14:E323, "Interest accrual", $A$14:A323, A323)=0),  A323,
AND(SUMIFS(lease_table_payments, lease_table_dates, A323)&gt;0, COUNTIFS($E$14:E323, "Payment", $A$14:A323, A323)=0),  A323,
AND(SUMIFS(rou_table_deprs, rou_table_dates, A323)&gt;0, COUNTIFS($E$14:E323, "Depreciation", $A$14:A323, A323)=0),  A323,
TRUE,  IFERROR(INDEX(rou_table_dates,  MATCH(A323, rou_table_dates)+1, ), "")
)</f>
        <v/>
      </c>
      <c r="B324" s="1" t="str" cm="1">
        <f t="array" aca="1" ref="B324" ca="1">_xlfn.IFS(
AND(E324="Payment", A324=$B$2), $AM$14,
E324="Payment", $AM$15,
E324="Interest accrual", $AM$18,
E324="Depreciation", $AM$17,
TRUE, "")</f>
        <v/>
      </c>
      <c r="C324" s="1" t="str" cm="1">
        <f t="array" aca="1" ref="C324" ca="1">_xlfn.IFS(
E324="Payment", $AM$19,
E324="Interest accrual", $AM$15,
E324="Depreciation", $AM$16,
TRUE, "")</f>
        <v/>
      </c>
      <c r="D324" s="14" t="str" cm="1">
        <f t="array" aca="1" ref="D324" ca="1">_xlfn.IFS(
E324="Payment", _xlfn.XLOOKUP(A324, lease_table_dates, lease_table_payments, 0, 0),
E324="Interest accrual", _xlfn.XLOOKUP(A324, lease_table_dates, lease_table_interest_accruals, 0, 0),
E324="Depreciation", _xlfn.XLOOKUP(A324, rou_table_dates, rou_table_deprs, 0, 0),
TRUE, ""
)</f>
        <v/>
      </c>
      <c r="E324" s="7" t="str" cm="1">
        <f t="array" aca="1" ref="E324" ca="1">_xlfn.IFS(
AND(SUMIFS(lease_table_interest_accruals, lease_table_dates, A324)&gt;0, COUNTIFS($E$14:E323, "Interest accrual", $A$14:A323, A324)=0), "Interest accrual",
AND(SUMIFS(lease_table_payments, lease_table_dates, A324)&gt;0, COUNTIFS($E$14:E323, "Payment", $A$14:A323, A324)=0), "Payment",
AND(SUMIFS(rou_table_deprs, rou_table_dates, A324)&gt;0, COUNTIFS($E$14:E323, "Depreciation", $A$14:A323, A324)=0), "Depreciation",
TRUE,  ""
)</f>
        <v/>
      </c>
      <c r="G324" s="13" t="str" cm="1">
        <f t="array" aca="1" ref="G324" ca="1">_xlfn.IFS(
AND($B$11="Hə", $B$3="İllik"), Z324,
AND($B$11="Hə", $B$3="Aylıq"), AA324,
$B$11="Yox", X324)</f>
        <v/>
      </c>
      <c r="H324" s="14" t="str" cm="1">
        <f t="array" aca="1" ref="H324" ca="1">_xlfn.IFS( G324="", "",
TRUE, ROUND( H323+I324-J324, 2) )</f>
        <v/>
      </c>
      <c r="I324" s="14" t="str" cm="1">
        <f t="array" aca="1" ref="I324" ca="1">_xlfn.IFS(G324="", "",
G324=last_payment_date, (J324-H323),
 TRUE,  -  (H323- H323* (1+$B$6)^ (_xlfn.DAYS(G324,G323)/365) )
)</f>
        <v/>
      </c>
      <c r="J324" s="14" t="str" cm="1">
        <f t="array" aca="1" ref="J324" ca="1">_xlfn.IFS(G324="", "",
TRUE, _xlfn.XLOOKUP(G324,  payment_dates, payments,0,0)
)</f>
        <v/>
      </c>
      <c r="L324" s="2" t="str" cm="1">
        <f t="array" aca="1" ref="L324" ca="1">_xlfn.IFS(
AND($B$11="Hə", $B$3="İllik"), AC324,
AND($B$11="Hə", $B$3="Aylıq"), AD324,
$B$11="Yox", AB324)</f>
        <v/>
      </c>
      <c r="M324" s="14" t="str" cm="1">
        <f t="array" aca="1" ref="M324" ca="1">_xlfn.IFS( L324="", "",
(M323-N324)&lt;=0.5, 0,
TRUE,  M323-N324)</f>
        <v/>
      </c>
      <c r="N324" s="15" t="str" cm="1">
        <f t="array" aca="1" ref="N324" ca="1">_xlfn.IFS(
L324="", "",
TRUE, MIN(M323, ROUND($M$14/ (last_rou_date - $B$2) * (L324-L323), 2) )
)</f>
        <v/>
      </c>
      <c r="P324" s="22" t="str">
        <f t="shared" ca="1" si="12"/>
        <v/>
      </c>
      <c r="Q324" s="14" t="str" cm="1">
        <f t="array" aca="1" ref="Q324" ca="1">_xlfn.IFS(P324="","",
$B$11="Hə", _xlfn.XLOOKUP(DATE(P324, 12, 31), rou_table_dates, rou_table_nbvs,0, 0),
TRUE,  MAX(0, ROUND($M$14 - $M$14/ (last_rou_date - $B$2) * (DATE(P324,12,31) - $B$2), 2) )
)</f>
        <v/>
      </c>
      <c r="R324" s="57" t="str" cm="1">
        <f t="array" aca="1" ref="R324" ca="1">_xlfn.IFS(P324="","",
$B$11="Hə", _xlfn.XLOOKUP(DATE(P324, 12, 31), lease_table_dates, lease_table_balances,0, 0),
TRUE, IFERROR( XNPV($B$6, IF(payment_dates &gt;DATE(P324, 12, 31), payments,  0),  IF(payment_dates &gt;DATE(P324, 12, 31), payment_dates,  DATE(P324, 12, 31))    ),0)
)</f>
        <v/>
      </c>
      <c r="S324" s="14" t="str" cm="1">
        <f t="array" aca="1" ref="S324" ca="1">_xlfn.IFS(P324="","",
TRUE,  MIN( MIN(Q323, $M$14), ROUND($M$14/ (last_rou_date - $B$2) * (DATE(P324,12,31) - MAX($B$2, DATE(P324-1, 12, 31))), 2) )
)</f>
        <v/>
      </c>
      <c r="T324" s="15" t="str" cm="1">
        <f t="array" aca="1" ref="T324" ca="1">_xlfn.IFS(P324="", "",
ISTEXT(R323), R324- (H324 - SUMIFS( lease_table_payments, lease_table_years, P324) -$AG$14 ),
AND(ISNUMBER(R323), R324&lt;&gt;""),   R324- (R323 - SUMIFS( lease_table_payments, lease_table_years, P324) )
)</f>
        <v/>
      </c>
      <c r="U324" s="14"/>
      <c r="V324" s="73">
        <f t="shared" si="14"/>
        <v>311</v>
      </c>
      <c r="W324" s="74" t="str" cm="1">
        <f t="array" ref="W324">_xlfn.IFS(
OR(W323=$B$4, W323=""),"",
TRUE,W323+1
)</f>
        <v/>
      </c>
      <c r="X324" s="75" t="str" cm="1">
        <f t="array" ref="X324">_xlfn.IFS(X323="","",
W324="", "",
AND($B$3="İllik"),DATE(YEAR(X323)+1,MONTH(X323),DAY(X323) ),
AND($B$3="Aylıq", $AH$14="Not end"), EDATE(X323,1),
AND($B$3="Aylıq", $AH$14="End"), EOMONTH(X323,1)
)</f>
        <v/>
      </c>
      <c r="Y324" s="75" t="str" cm="1">
        <f t="array" aca="1" ref="Y324" ca="1">_xlfn.IFS(
AND($B$7="Dövrün əvvəlində", Y323&lt;=last_rou_date), DATE(YEAR(Y323)+1, 12, 31),
AND($B$7="Dövrün sonunda", Y323&lt;=last_payment_date), DATE(YEAR(Y323)+1, 12, 31),
TRUE, ""
)</f>
        <v/>
      </c>
      <c r="Z324" s="75" t="str" cm="1">
        <f t="array" aca="1" ref="Z324" ca="1">_xlfn.IFS(
AND($AN$14="Not year_end", Z323&gt;last_payment_date), "",
AND($AN$14="Year_end", Z323&gt;=last_payment_date), "",
AND($AN$14="Year_end"), DATE(YEAR(Z323+1), 12, 31),
AND($AN$14="Not year_end", MONTH(Z323)=12, DAY(Z323)=31), DATE(YEAR(Z322)+1, MONTH(Z322), DAY(Z322)),
AND($AN$14="Not year_end", OR(MONTH(Z323)&lt;&gt;12, DAY(Z323)&lt;&gt;31) ), DATE(YEAR(Z323), 12, 31)
)</f>
        <v/>
      </c>
      <c r="AA324" s="75" t="str" cm="1">
        <f t="array" aca="1" ref="AA324" ca="1">_xlfn.IFS(AA323="", "",
AND(AA323=last_payment_date, OR(MONTH(AA323)&lt;&gt;12, DAY(AA323)&lt;&gt;31) ), DATE(YEAR(AA323), 12, 31),
AND(MONTH(AA323)=12, DAY(AA323)=31, AA323&gt;=last_payment_date), "",
AND(MONTH(AA323)=12, DAY(AA323)&lt;&gt;31),  EOMONTH(AA323,0),
AND(MONTH(AA323)=12, DAY(AA323)=31, $AH$14="Not end"),  EDATE(AA322,1),
AND($AH$14="Not end"), EDATE(AA323, 1),
AND($AH$14="End"), EOMONTH(AA323, 1)
)</f>
        <v/>
      </c>
      <c r="AB324" s="75" t="str" cm="1">
        <f t="array" aca="1" ref="AB324" ca="1">_xlfn.IFS(AB323="","",
AND(AB323=last_rou_date), "",
AND($B$3="İllik"),DATE(YEAR(AB323)+1,MONTH(AB323),DAY(AB323) ),
AND($B$3="Aylıq", $AH$14="Not end"), EDATE(AB323,1),
AND($B$3="Aylıq", $AH$14="End"), EOMONTH(AB323,1)
)</f>
        <v/>
      </c>
      <c r="AC324" s="75" t="str" cm="1">
        <f t="array" aca="1" ref="AC324" ca="1">_xlfn.IFS(
AND($AN$14="Not year_end", AC323&gt;last_rou_date), "",
AND($AN$14="Year_end", AC323&gt;=last_rou_date), "",
AND($AN$14="Year_end"), DATE(YEAR(AC323+1), 12, 31),
AND($AN$14="Not year_end", MONTH(AC323)=12, DAY(AC323)=31), DATE(YEAR(AC322)+1, MONTH(AC322), DAY(AC322)),
AND($AN$14="Not year_end", OR(MONTH(AC323)&lt;&gt;12, DAY(AC323)&lt;&gt;31) ), DATE(YEAR(AC323), 12, 31)
)</f>
        <v/>
      </c>
      <c r="AD324" s="75" t="str" cm="1">
        <f t="array" aca="1" ref="AD324" ca="1">_xlfn.IFS(AD323="", "",
AND(AD323=last_rou_date, OR(MONTH(AD323)&lt;&gt;12, DAY(AD323)&lt;&gt;31) ), DATE(YEAR(AD323), 12, 31),
AND(MONTH(AD323)=12, DAY(AD323)=31, AD323&gt;=last_rou_date), "",
AND(MONTH(AD323)=12, DAY(AD323)&lt;&gt;31),  EOMONTH(AD323,0),
AND(MONTH(AD323)=12, DAY(AD323)=31, $AH$14="Not end"),  EDATE(AD322,1),
AND($AH$14="Not end"), EDATE(AD323, 1),
AND($AH$14="End"), EOMONTH(AD323, 1)
)</f>
        <v/>
      </c>
      <c r="AE324" s="68" t="str" cm="1">
        <f t="array" ref="AE324">_xlfn.IFS(W324="", "",
AND(W324&gt;0, W324&lt;=$B$4, $C$2="İllik artım, faiz olaraq", $D$2&gt;0, $B$3="İllik"), $B$5*((1+$D$2)^(W324-1)),
AND(W324&gt;0, W324&lt;=$B$4, $C$2="İllik artım, faiz olaraq", $D$2&gt;0, $B$3="Aylıq"), $B$5*((1+$D$2)^ROUNDDOWN((W324-1)/12,0)),
AND(W324=1, $C$2="Aşağıdakı kimi dəyişir", ), $B$5,
AND(W324&gt;1, W324&lt;=$B$4, $C$2="Aşağıdakı kimi dəyişir"), IFERROR(VLOOKUP(W324, $C$4:$D$7, 2, FALSE), AE323),
AND(W324&gt;0, W324&lt;=$B$4), $B$5,
TRUE,0 )</f>
        <v/>
      </c>
      <c r="AF324" s="76" t="str">
        <f t="shared" ca="1" si="13"/>
        <v/>
      </c>
    </row>
    <row r="325" spans="1:32" x14ac:dyDescent="0.4">
      <c r="A325" s="13" t="str" cm="1">
        <f t="array" aca="1" ref="A325" ca="1">_xlfn.IFS(
AND(SUMIFS(lease_table_interest_accruals, lease_table_dates, A324)&gt;0, COUNTIFS($E$14:E324, "Interest accrual", $A$14:A324, A324)=0),  A324,
AND(SUMIFS(lease_table_payments, lease_table_dates, A324)&gt;0, COUNTIFS($E$14:E324, "Payment", $A$14:A324, A324)=0),  A324,
AND(SUMIFS(rou_table_deprs, rou_table_dates, A324)&gt;0, COUNTIFS($E$14:E324, "Depreciation", $A$14:A324, A324)=0),  A324,
TRUE,  IFERROR(INDEX(rou_table_dates,  MATCH(A324, rou_table_dates)+1, ), "")
)</f>
        <v/>
      </c>
      <c r="B325" s="1" t="str" cm="1">
        <f t="array" aca="1" ref="B325" ca="1">_xlfn.IFS(
AND(E325="Payment", A325=$B$2), $AM$14,
E325="Payment", $AM$15,
E325="Interest accrual", $AM$18,
E325="Depreciation", $AM$17,
TRUE, "")</f>
        <v/>
      </c>
      <c r="C325" s="1" t="str" cm="1">
        <f t="array" aca="1" ref="C325" ca="1">_xlfn.IFS(
E325="Payment", $AM$19,
E325="Interest accrual", $AM$15,
E325="Depreciation", $AM$16,
TRUE, "")</f>
        <v/>
      </c>
      <c r="D325" s="14" t="str" cm="1">
        <f t="array" aca="1" ref="D325" ca="1">_xlfn.IFS(
E325="Payment", _xlfn.XLOOKUP(A325, lease_table_dates, lease_table_payments, 0, 0),
E325="Interest accrual", _xlfn.XLOOKUP(A325, lease_table_dates, lease_table_interest_accruals, 0, 0),
E325="Depreciation", _xlfn.XLOOKUP(A325, rou_table_dates, rou_table_deprs, 0, 0),
TRUE, ""
)</f>
        <v/>
      </c>
      <c r="E325" s="7" t="str" cm="1">
        <f t="array" aca="1" ref="E325" ca="1">_xlfn.IFS(
AND(SUMIFS(lease_table_interest_accruals, lease_table_dates, A325)&gt;0, COUNTIFS($E$14:E324, "Interest accrual", $A$14:A324, A325)=0), "Interest accrual",
AND(SUMIFS(lease_table_payments, lease_table_dates, A325)&gt;0, COUNTIFS($E$14:E324, "Payment", $A$14:A324, A325)=0), "Payment",
AND(SUMIFS(rou_table_deprs, rou_table_dates, A325)&gt;0, COUNTIFS($E$14:E324, "Depreciation", $A$14:A324, A325)=0), "Depreciation",
TRUE,  ""
)</f>
        <v/>
      </c>
      <c r="G325" s="13" t="str" cm="1">
        <f t="array" aca="1" ref="G325" ca="1">_xlfn.IFS(
AND($B$11="Hə", $B$3="İllik"), Z325,
AND($B$11="Hə", $B$3="Aylıq"), AA325,
$B$11="Yox", X325)</f>
        <v/>
      </c>
      <c r="H325" s="14" t="str" cm="1">
        <f t="array" aca="1" ref="H325" ca="1">_xlfn.IFS( G325="", "",
TRUE, ROUND( H324+I325-J325, 2) )</f>
        <v/>
      </c>
      <c r="I325" s="14" t="str" cm="1">
        <f t="array" aca="1" ref="I325" ca="1">_xlfn.IFS(G325="", "",
G325=last_payment_date, (J325-H324),
 TRUE,  -  (H324- H324* (1+$B$6)^ (_xlfn.DAYS(G325,G324)/365) )
)</f>
        <v/>
      </c>
      <c r="J325" s="14" t="str" cm="1">
        <f t="array" aca="1" ref="J325" ca="1">_xlfn.IFS(G325="", "",
TRUE, _xlfn.XLOOKUP(G325,  payment_dates, payments,0,0)
)</f>
        <v/>
      </c>
      <c r="L325" s="2" t="str" cm="1">
        <f t="array" aca="1" ref="L325" ca="1">_xlfn.IFS(
AND($B$11="Hə", $B$3="İllik"), AC325,
AND($B$11="Hə", $B$3="Aylıq"), AD325,
$B$11="Yox", AB325)</f>
        <v/>
      </c>
      <c r="M325" s="14" t="str" cm="1">
        <f t="array" aca="1" ref="M325" ca="1">_xlfn.IFS( L325="", "",
(M324-N325)&lt;=0.5, 0,
TRUE,  M324-N325)</f>
        <v/>
      </c>
      <c r="N325" s="15" t="str" cm="1">
        <f t="array" aca="1" ref="N325" ca="1">_xlfn.IFS(
L325="", "",
TRUE, MIN(M324, ROUND($M$14/ (last_rou_date - $B$2) * (L325-L324), 2) )
)</f>
        <v/>
      </c>
      <c r="P325" s="22" t="str">
        <f t="shared" ca="1" si="12"/>
        <v/>
      </c>
      <c r="Q325" s="14" t="str" cm="1">
        <f t="array" aca="1" ref="Q325" ca="1">_xlfn.IFS(P325="","",
$B$11="Hə", _xlfn.XLOOKUP(DATE(P325, 12, 31), rou_table_dates, rou_table_nbvs,0, 0),
TRUE,  MAX(0, ROUND($M$14 - $M$14/ (last_rou_date - $B$2) * (DATE(P325,12,31) - $B$2), 2) )
)</f>
        <v/>
      </c>
      <c r="R325" s="57" t="str" cm="1">
        <f t="array" aca="1" ref="R325" ca="1">_xlfn.IFS(P325="","",
$B$11="Hə", _xlfn.XLOOKUP(DATE(P325, 12, 31), lease_table_dates, lease_table_balances,0, 0),
TRUE, IFERROR( XNPV($B$6, IF(payment_dates &gt;DATE(P325, 12, 31), payments,  0),  IF(payment_dates &gt;DATE(P325, 12, 31), payment_dates,  DATE(P325, 12, 31))    ),0)
)</f>
        <v/>
      </c>
      <c r="S325" s="14" t="str" cm="1">
        <f t="array" aca="1" ref="S325" ca="1">_xlfn.IFS(P325="","",
TRUE,  MIN( MIN(Q324, $M$14), ROUND($M$14/ (last_rou_date - $B$2) * (DATE(P325,12,31) - MAX($B$2, DATE(P325-1, 12, 31))), 2) )
)</f>
        <v/>
      </c>
      <c r="T325" s="15" t="str" cm="1">
        <f t="array" aca="1" ref="T325" ca="1">_xlfn.IFS(P325="", "",
ISTEXT(R324), R325- (H325 - SUMIFS( lease_table_payments, lease_table_years, P325) -$AG$14 ),
AND(ISNUMBER(R324), R325&lt;&gt;""),   R325- (R324 - SUMIFS( lease_table_payments, lease_table_years, P325) )
)</f>
        <v/>
      </c>
      <c r="U325" s="14"/>
      <c r="V325" s="73">
        <f t="shared" si="14"/>
        <v>312</v>
      </c>
      <c r="W325" s="74" t="str" cm="1">
        <f t="array" ref="W325">_xlfn.IFS(
OR(W324=$B$4, W324=""),"",
TRUE,W324+1
)</f>
        <v/>
      </c>
      <c r="X325" s="75" t="str" cm="1">
        <f t="array" ref="X325">_xlfn.IFS(X324="","",
W325="", "",
AND($B$3="İllik"),DATE(YEAR(X324)+1,MONTH(X324),DAY(X324) ),
AND($B$3="Aylıq", $AH$14="Not end"), EDATE(X324,1),
AND($B$3="Aylıq", $AH$14="End"), EOMONTH(X324,1)
)</f>
        <v/>
      </c>
      <c r="Y325" s="75" t="str" cm="1">
        <f t="array" aca="1" ref="Y325" ca="1">_xlfn.IFS(
AND($B$7="Dövrün əvvəlində", Y324&lt;=last_rou_date), DATE(YEAR(Y324)+1, 12, 31),
AND($B$7="Dövrün sonunda", Y324&lt;=last_payment_date), DATE(YEAR(Y324)+1, 12, 31),
TRUE, ""
)</f>
        <v/>
      </c>
      <c r="Z325" s="75" t="str" cm="1">
        <f t="array" aca="1" ref="Z325" ca="1">_xlfn.IFS(
AND($AN$14="Not year_end", Z324&gt;last_payment_date), "",
AND($AN$14="Year_end", Z324&gt;=last_payment_date), "",
AND($AN$14="Year_end"), DATE(YEAR(Z324+1), 12, 31),
AND($AN$14="Not year_end", MONTH(Z324)=12, DAY(Z324)=31), DATE(YEAR(Z323)+1, MONTH(Z323), DAY(Z323)),
AND($AN$14="Not year_end", OR(MONTH(Z324)&lt;&gt;12, DAY(Z324)&lt;&gt;31) ), DATE(YEAR(Z324), 12, 31)
)</f>
        <v/>
      </c>
      <c r="AA325" s="75" t="str" cm="1">
        <f t="array" aca="1" ref="AA325" ca="1">_xlfn.IFS(AA324="", "",
AND(AA324=last_payment_date, OR(MONTH(AA324)&lt;&gt;12, DAY(AA324)&lt;&gt;31) ), DATE(YEAR(AA324), 12, 31),
AND(MONTH(AA324)=12, DAY(AA324)=31, AA324&gt;=last_payment_date), "",
AND(MONTH(AA324)=12, DAY(AA324)&lt;&gt;31),  EOMONTH(AA324,0),
AND(MONTH(AA324)=12, DAY(AA324)=31, $AH$14="Not end"),  EDATE(AA323,1),
AND($AH$14="Not end"), EDATE(AA324, 1),
AND($AH$14="End"), EOMONTH(AA324, 1)
)</f>
        <v/>
      </c>
      <c r="AB325" s="75" t="str" cm="1">
        <f t="array" aca="1" ref="AB325" ca="1">_xlfn.IFS(AB324="","",
AND(AB324=last_rou_date), "",
AND($B$3="İllik"),DATE(YEAR(AB324)+1,MONTH(AB324),DAY(AB324) ),
AND($B$3="Aylıq", $AH$14="Not end"), EDATE(AB324,1),
AND($B$3="Aylıq", $AH$14="End"), EOMONTH(AB324,1)
)</f>
        <v/>
      </c>
      <c r="AC325" s="75" t="str" cm="1">
        <f t="array" aca="1" ref="AC325" ca="1">_xlfn.IFS(
AND($AN$14="Not year_end", AC324&gt;last_rou_date), "",
AND($AN$14="Year_end", AC324&gt;=last_rou_date), "",
AND($AN$14="Year_end"), DATE(YEAR(AC324+1), 12, 31),
AND($AN$14="Not year_end", MONTH(AC324)=12, DAY(AC324)=31), DATE(YEAR(AC323)+1, MONTH(AC323), DAY(AC323)),
AND($AN$14="Not year_end", OR(MONTH(AC324)&lt;&gt;12, DAY(AC324)&lt;&gt;31) ), DATE(YEAR(AC324), 12, 31)
)</f>
        <v/>
      </c>
      <c r="AD325" s="75" t="str" cm="1">
        <f t="array" aca="1" ref="AD325" ca="1">_xlfn.IFS(AD324="", "",
AND(AD324=last_rou_date, OR(MONTH(AD324)&lt;&gt;12, DAY(AD324)&lt;&gt;31) ), DATE(YEAR(AD324), 12, 31),
AND(MONTH(AD324)=12, DAY(AD324)=31, AD324&gt;=last_rou_date), "",
AND(MONTH(AD324)=12, DAY(AD324)&lt;&gt;31),  EOMONTH(AD324,0),
AND(MONTH(AD324)=12, DAY(AD324)=31, $AH$14="Not end"),  EDATE(AD323,1),
AND($AH$14="Not end"), EDATE(AD324, 1),
AND($AH$14="End"), EOMONTH(AD324, 1)
)</f>
        <v/>
      </c>
      <c r="AE325" s="68" t="str" cm="1">
        <f t="array" ref="AE325">_xlfn.IFS(W325="", "",
AND(W325&gt;0, W325&lt;=$B$4, $C$2="İllik artım, faiz olaraq", $D$2&gt;0, $B$3="İllik"), $B$5*((1+$D$2)^(W325-1)),
AND(W325&gt;0, W325&lt;=$B$4, $C$2="İllik artım, faiz olaraq", $D$2&gt;0, $B$3="Aylıq"), $B$5*((1+$D$2)^ROUNDDOWN((W325-1)/12,0)),
AND(W325=1, $C$2="Aşağıdakı kimi dəyişir", ), $B$5,
AND(W325&gt;1, W325&lt;=$B$4, $C$2="Aşağıdakı kimi dəyişir"), IFERROR(VLOOKUP(W325, $C$4:$D$7, 2, FALSE), AE324),
AND(W325&gt;0, W325&lt;=$B$4), $B$5,
TRUE,0 )</f>
        <v/>
      </c>
      <c r="AF325" s="76" t="str">
        <f t="shared" ca="1" si="13"/>
        <v/>
      </c>
    </row>
    <row r="326" spans="1:32" x14ac:dyDescent="0.4">
      <c r="A326" s="13" t="str" cm="1">
        <f t="array" aca="1" ref="A326" ca="1">_xlfn.IFS(
AND(SUMIFS(lease_table_interest_accruals, lease_table_dates, A325)&gt;0, COUNTIFS($E$14:E325, "Interest accrual", $A$14:A325, A325)=0),  A325,
AND(SUMIFS(lease_table_payments, lease_table_dates, A325)&gt;0, COUNTIFS($E$14:E325, "Payment", $A$14:A325, A325)=0),  A325,
AND(SUMIFS(rou_table_deprs, rou_table_dates, A325)&gt;0, COUNTIFS($E$14:E325, "Depreciation", $A$14:A325, A325)=0),  A325,
TRUE,  IFERROR(INDEX(rou_table_dates,  MATCH(A325, rou_table_dates)+1, ), "")
)</f>
        <v/>
      </c>
      <c r="B326" s="1" t="str" cm="1">
        <f t="array" aca="1" ref="B326" ca="1">_xlfn.IFS(
AND(E326="Payment", A326=$B$2), $AM$14,
E326="Payment", $AM$15,
E326="Interest accrual", $AM$18,
E326="Depreciation", $AM$17,
TRUE, "")</f>
        <v/>
      </c>
      <c r="C326" s="1" t="str" cm="1">
        <f t="array" aca="1" ref="C326" ca="1">_xlfn.IFS(
E326="Payment", $AM$19,
E326="Interest accrual", $AM$15,
E326="Depreciation", $AM$16,
TRUE, "")</f>
        <v/>
      </c>
      <c r="D326" s="14" t="str" cm="1">
        <f t="array" aca="1" ref="D326" ca="1">_xlfn.IFS(
E326="Payment", _xlfn.XLOOKUP(A326, lease_table_dates, lease_table_payments, 0, 0),
E326="Interest accrual", _xlfn.XLOOKUP(A326, lease_table_dates, lease_table_interest_accruals, 0, 0),
E326="Depreciation", _xlfn.XLOOKUP(A326, rou_table_dates, rou_table_deprs, 0, 0),
TRUE, ""
)</f>
        <v/>
      </c>
      <c r="E326" s="7" t="str" cm="1">
        <f t="array" aca="1" ref="E326" ca="1">_xlfn.IFS(
AND(SUMIFS(lease_table_interest_accruals, lease_table_dates, A326)&gt;0, COUNTIFS($E$14:E325, "Interest accrual", $A$14:A325, A326)=0), "Interest accrual",
AND(SUMIFS(lease_table_payments, lease_table_dates, A326)&gt;0, COUNTIFS($E$14:E325, "Payment", $A$14:A325, A326)=0), "Payment",
AND(SUMIFS(rou_table_deprs, rou_table_dates, A326)&gt;0, COUNTIFS($E$14:E325, "Depreciation", $A$14:A325, A326)=0), "Depreciation",
TRUE,  ""
)</f>
        <v/>
      </c>
      <c r="G326" s="13" t="str" cm="1">
        <f t="array" aca="1" ref="G326" ca="1">_xlfn.IFS(
AND($B$11="Hə", $B$3="İllik"), Z326,
AND($B$11="Hə", $B$3="Aylıq"), AA326,
$B$11="Yox", X326)</f>
        <v/>
      </c>
      <c r="H326" s="14" t="str" cm="1">
        <f t="array" aca="1" ref="H326" ca="1">_xlfn.IFS( G326="", "",
TRUE, ROUND( H325+I326-J326, 2) )</f>
        <v/>
      </c>
      <c r="I326" s="14" t="str" cm="1">
        <f t="array" aca="1" ref="I326" ca="1">_xlfn.IFS(G326="", "",
G326=last_payment_date, (J326-H325),
 TRUE,  -  (H325- H325* (1+$B$6)^ (_xlfn.DAYS(G326,G325)/365) )
)</f>
        <v/>
      </c>
      <c r="J326" s="14" t="str" cm="1">
        <f t="array" aca="1" ref="J326" ca="1">_xlfn.IFS(G326="", "",
TRUE, _xlfn.XLOOKUP(G326,  payment_dates, payments,0,0)
)</f>
        <v/>
      </c>
      <c r="L326" s="2" t="str" cm="1">
        <f t="array" aca="1" ref="L326" ca="1">_xlfn.IFS(
AND($B$11="Hə", $B$3="İllik"), AC326,
AND($B$11="Hə", $B$3="Aylıq"), AD326,
$B$11="Yox", AB326)</f>
        <v/>
      </c>
      <c r="M326" s="14" t="str" cm="1">
        <f t="array" aca="1" ref="M326" ca="1">_xlfn.IFS( L326="", "",
(M325-N326)&lt;=0.5, 0,
TRUE,  M325-N326)</f>
        <v/>
      </c>
      <c r="N326" s="15" t="str" cm="1">
        <f t="array" aca="1" ref="N326" ca="1">_xlfn.IFS(
L326="", "",
TRUE, MIN(M325, ROUND($M$14/ (last_rou_date - $B$2) * (L326-L325), 2) )
)</f>
        <v/>
      </c>
      <c r="P326" s="22" t="str">
        <f t="shared" ca="1" si="12"/>
        <v/>
      </c>
      <c r="Q326" s="14" t="str" cm="1">
        <f t="array" aca="1" ref="Q326" ca="1">_xlfn.IFS(P326="","",
$B$11="Hə", _xlfn.XLOOKUP(DATE(P326, 12, 31), rou_table_dates, rou_table_nbvs,0, 0),
TRUE,  MAX(0, ROUND($M$14 - $M$14/ (last_rou_date - $B$2) * (DATE(P326,12,31) - $B$2), 2) )
)</f>
        <v/>
      </c>
      <c r="R326" s="57" t="str" cm="1">
        <f t="array" aca="1" ref="R326" ca="1">_xlfn.IFS(P326="","",
$B$11="Hə", _xlfn.XLOOKUP(DATE(P326, 12, 31), lease_table_dates, lease_table_balances,0, 0),
TRUE, IFERROR( XNPV($B$6, IF(payment_dates &gt;DATE(P326, 12, 31), payments,  0),  IF(payment_dates &gt;DATE(P326, 12, 31), payment_dates,  DATE(P326, 12, 31))    ),0)
)</f>
        <v/>
      </c>
      <c r="S326" s="14" t="str" cm="1">
        <f t="array" aca="1" ref="S326" ca="1">_xlfn.IFS(P326="","",
TRUE,  MIN( MIN(Q325, $M$14), ROUND($M$14/ (last_rou_date - $B$2) * (DATE(P326,12,31) - MAX($B$2, DATE(P326-1, 12, 31))), 2) )
)</f>
        <v/>
      </c>
      <c r="T326" s="15" t="str" cm="1">
        <f t="array" aca="1" ref="T326" ca="1">_xlfn.IFS(P326="", "",
ISTEXT(R325), R326- (H326 - SUMIFS( lease_table_payments, lease_table_years, P326) -$AG$14 ),
AND(ISNUMBER(R325), R326&lt;&gt;""),   R326- (R325 - SUMIFS( lease_table_payments, lease_table_years, P326) )
)</f>
        <v/>
      </c>
      <c r="U326" s="14"/>
      <c r="V326" s="73">
        <f t="shared" si="14"/>
        <v>313</v>
      </c>
      <c r="W326" s="74" t="str" cm="1">
        <f t="array" ref="W326">_xlfn.IFS(
OR(W325=$B$4, W325=""),"",
TRUE,W325+1
)</f>
        <v/>
      </c>
      <c r="X326" s="75" t="str" cm="1">
        <f t="array" ref="X326">_xlfn.IFS(X325="","",
W326="", "",
AND($B$3="İllik"),DATE(YEAR(X325)+1,MONTH(X325),DAY(X325) ),
AND($B$3="Aylıq", $AH$14="Not end"), EDATE(X325,1),
AND($B$3="Aylıq", $AH$14="End"), EOMONTH(X325,1)
)</f>
        <v/>
      </c>
      <c r="Y326" s="75" t="str" cm="1">
        <f t="array" aca="1" ref="Y326" ca="1">_xlfn.IFS(
AND($B$7="Dövrün əvvəlində", Y325&lt;=last_rou_date), DATE(YEAR(Y325)+1, 12, 31),
AND($B$7="Dövrün sonunda", Y325&lt;=last_payment_date), DATE(YEAR(Y325)+1, 12, 31),
TRUE, ""
)</f>
        <v/>
      </c>
      <c r="Z326" s="75" t="str" cm="1">
        <f t="array" aca="1" ref="Z326" ca="1">_xlfn.IFS(
AND($AN$14="Not year_end", Z325&gt;last_payment_date), "",
AND($AN$14="Year_end", Z325&gt;=last_payment_date), "",
AND($AN$14="Year_end"), DATE(YEAR(Z325+1), 12, 31),
AND($AN$14="Not year_end", MONTH(Z325)=12, DAY(Z325)=31), DATE(YEAR(Z324)+1, MONTH(Z324), DAY(Z324)),
AND($AN$14="Not year_end", OR(MONTH(Z325)&lt;&gt;12, DAY(Z325)&lt;&gt;31) ), DATE(YEAR(Z325), 12, 31)
)</f>
        <v/>
      </c>
      <c r="AA326" s="75" t="str" cm="1">
        <f t="array" aca="1" ref="AA326" ca="1">_xlfn.IFS(AA325="", "",
AND(AA325=last_payment_date, OR(MONTH(AA325)&lt;&gt;12, DAY(AA325)&lt;&gt;31) ), DATE(YEAR(AA325), 12, 31),
AND(MONTH(AA325)=12, DAY(AA325)=31, AA325&gt;=last_payment_date), "",
AND(MONTH(AA325)=12, DAY(AA325)&lt;&gt;31),  EOMONTH(AA325,0),
AND(MONTH(AA325)=12, DAY(AA325)=31, $AH$14="Not end"),  EDATE(AA324,1),
AND($AH$14="Not end"), EDATE(AA325, 1),
AND($AH$14="End"), EOMONTH(AA325, 1)
)</f>
        <v/>
      </c>
      <c r="AB326" s="75" t="str" cm="1">
        <f t="array" aca="1" ref="AB326" ca="1">_xlfn.IFS(AB325="","",
AND(AB325=last_rou_date), "",
AND($B$3="İllik"),DATE(YEAR(AB325)+1,MONTH(AB325),DAY(AB325) ),
AND($B$3="Aylıq", $AH$14="Not end"), EDATE(AB325,1),
AND($B$3="Aylıq", $AH$14="End"), EOMONTH(AB325,1)
)</f>
        <v/>
      </c>
      <c r="AC326" s="75" t="str" cm="1">
        <f t="array" aca="1" ref="AC326" ca="1">_xlfn.IFS(
AND($AN$14="Not year_end", AC325&gt;last_rou_date), "",
AND($AN$14="Year_end", AC325&gt;=last_rou_date), "",
AND($AN$14="Year_end"), DATE(YEAR(AC325+1), 12, 31),
AND($AN$14="Not year_end", MONTH(AC325)=12, DAY(AC325)=31), DATE(YEAR(AC324)+1, MONTH(AC324), DAY(AC324)),
AND($AN$14="Not year_end", OR(MONTH(AC325)&lt;&gt;12, DAY(AC325)&lt;&gt;31) ), DATE(YEAR(AC325), 12, 31)
)</f>
        <v/>
      </c>
      <c r="AD326" s="75" t="str" cm="1">
        <f t="array" aca="1" ref="AD326" ca="1">_xlfn.IFS(AD325="", "",
AND(AD325=last_rou_date, OR(MONTH(AD325)&lt;&gt;12, DAY(AD325)&lt;&gt;31) ), DATE(YEAR(AD325), 12, 31),
AND(MONTH(AD325)=12, DAY(AD325)=31, AD325&gt;=last_rou_date), "",
AND(MONTH(AD325)=12, DAY(AD325)&lt;&gt;31),  EOMONTH(AD325,0),
AND(MONTH(AD325)=12, DAY(AD325)=31, $AH$14="Not end"),  EDATE(AD324,1),
AND($AH$14="Not end"), EDATE(AD325, 1),
AND($AH$14="End"), EOMONTH(AD325, 1)
)</f>
        <v/>
      </c>
      <c r="AE326" s="68" t="str" cm="1">
        <f t="array" ref="AE326">_xlfn.IFS(W326="", "",
AND(W326&gt;0, W326&lt;=$B$4, $C$2="İllik artım, faiz olaraq", $D$2&gt;0, $B$3="İllik"), $B$5*((1+$D$2)^(W326-1)),
AND(W326&gt;0, W326&lt;=$B$4, $C$2="İllik artım, faiz olaraq", $D$2&gt;0, $B$3="Aylıq"), $B$5*((1+$D$2)^ROUNDDOWN((W326-1)/12,0)),
AND(W326=1, $C$2="Aşağıdakı kimi dəyişir", ), $B$5,
AND(W326&gt;1, W326&lt;=$B$4, $C$2="Aşağıdakı kimi dəyişir"), IFERROR(VLOOKUP(W326, $C$4:$D$7, 2, FALSE), AE325),
AND(W326&gt;0, W326&lt;=$B$4), $B$5,
TRUE,0 )</f>
        <v/>
      </c>
      <c r="AF326" s="76" t="str">
        <f t="shared" ca="1" si="13"/>
        <v/>
      </c>
    </row>
    <row r="327" spans="1:32" x14ac:dyDescent="0.4">
      <c r="A327" s="13" t="str" cm="1">
        <f t="array" aca="1" ref="A327" ca="1">_xlfn.IFS(
AND(SUMIFS(lease_table_interest_accruals, lease_table_dates, A326)&gt;0, COUNTIFS($E$14:E326, "Interest accrual", $A$14:A326, A326)=0),  A326,
AND(SUMIFS(lease_table_payments, lease_table_dates, A326)&gt;0, COUNTIFS($E$14:E326, "Payment", $A$14:A326, A326)=0),  A326,
AND(SUMIFS(rou_table_deprs, rou_table_dates, A326)&gt;0, COUNTIFS($E$14:E326, "Depreciation", $A$14:A326, A326)=0),  A326,
TRUE,  IFERROR(INDEX(rou_table_dates,  MATCH(A326, rou_table_dates)+1, ), "")
)</f>
        <v/>
      </c>
      <c r="B327" s="1" t="str" cm="1">
        <f t="array" aca="1" ref="B327" ca="1">_xlfn.IFS(
AND(E327="Payment", A327=$B$2), $AM$14,
E327="Payment", $AM$15,
E327="Interest accrual", $AM$18,
E327="Depreciation", $AM$17,
TRUE, "")</f>
        <v/>
      </c>
      <c r="C327" s="1" t="str" cm="1">
        <f t="array" aca="1" ref="C327" ca="1">_xlfn.IFS(
E327="Payment", $AM$19,
E327="Interest accrual", $AM$15,
E327="Depreciation", $AM$16,
TRUE, "")</f>
        <v/>
      </c>
      <c r="D327" s="14" t="str" cm="1">
        <f t="array" aca="1" ref="D327" ca="1">_xlfn.IFS(
E327="Payment", _xlfn.XLOOKUP(A327, lease_table_dates, lease_table_payments, 0, 0),
E327="Interest accrual", _xlfn.XLOOKUP(A327, lease_table_dates, lease_table_interest_accruals, 0, 0),
E327="Depreciation", _xlfn.XLOOKUP(A327, rou_table_dates, rou_table_deprs, 0, 0),
TRUE, ""
)</f>
        <v/>
      </c>
      <c r="E327" s="7" t="str" cm="1">
        <f t="array" aca="1" ref="E327" ca="1">_xlfn.IFS(
AND(SUMIFS(lease_table_interest_accruals, lease_table_dates, A327)&gt;0, COUNTIFS($E$14:E326, "Interest accrual", $A$14:A326, A327)=0), "Interest accrual",
AND(SUMIFS(lease_table_payments, lease_table_dates, A327)&gt;0, COUNTIFS($E$14:E326, "Payment", $A$14:A326, A327)=0), "Payment",
AND(SUMIFS(rou_table_deprs, rou_table_dates, A327)&gt;0, COUNTIFS($E$14:E326, "Depreciation", $A$14:A326, A327)=0), "Depreciation",
TRUE,  ""
)</f>
        <v/>
      </c>
      <c r="G327" s="13" t="str" cm="1">
        <f t="array" aca="1" ref="G327" ca="1">_xlfn.IFS(
AND($B$11="Hə", $B$3="İllik"), Z327,
AND($B$11="Hə", $B$3="Aylıq"), AA327,
$B$11="Yox", X327)</f>
        <v/>
      </c>
      <c r="H327" s="14" t="str" cm="1">
        <f t="array" aca="1" ref="H327" ca="1">_xlfn.IFS( G327="", "",
TRUE, ROUND( H326+I327-J327, 2) )</f>
        <v/>
      </c>
      <c r="I327" s="14" t="str" cm="1">
        <f t="array" aca="1" ref="I327" ca="1">_xlfn.IFS(G327="", "",
G327=last_payment_date, (J327-H326),
 TRUE,  -  (H326- H326* (1+$B$6)^ (_xlfn.DAYS(G327,G326)/365) )
)</f>
        <v/>
      </c>
      <c r="J327" s="14" t="str" cm="1">
        <f t="array" aca="1" ref="J327" ca="1">_xlfn.IFS(G327="", "",
TRUE, _xlfn.XLOOKUP(G327,  payment_dates, payments,0,0)
)</f>
        <v/>
      </c>
      <c r="L327" s="2" t="str" cm="1">
        <f t="array" aca="1" ref="L327" ca="1">_xlfn.IFS(
AND($B$11="Hə", $B$3="İllik"), AC327,
AND($B$11="Hə", $B$3="Aylıq"), AD327,
$B$11="Yox", AB327)</f>
        <v/>
      </c>
      <c r="M327" s="14" t="str" cm="1">
        <f t="array" aca="1" ref="M327" ca="1">_xlfn.IFS( L327="", "",
(M326-N327)&lt;=0.5, 0,
TRUE,  M326-N327)</f>
        <v/>
      </c>
      <c r="N327" s="15" t="str" cm="1">
        <f t="array" aca="1" ref="N327" ca="1">_xlfn.IFS(
L327="", "",
TRUE, MIN(M326, ROUND($M$14/ (last_rou_date - $B$2) * (L327-L326), 2) )
)</f>
        <v/>
      </c>
      <c r="P327" s="22" t="str">
        <f t="shared" ca="1" si="12"/>
        <v/>
      </c>
      <c r="Q327" s="14" t="str" cm="1">
        <f t="array" aca="1" ref="Q327" ca="1">_xlfn.IFS(P327="","",
$B$11="Hə", _xlfn.XLOOKUP(DATE(P327, 12, 31), rou_table_dates, rou_table_nbvs,0, 0),
TRUE,  MAX(0, ROUND($M$14 - $M$14/ (last_rou_date - $B$2) * (DATE(P327,12,31) - $B$2), 2) )
)</f>
        <v/>
      </c>
      <c r="R327" s="57" t="str" cm="1">
        <f t="array" aca="1" ref="R327" ca="1">_xlfn.IFS(P327="","",
$B$11="Hə", _xlfn.XLOOKUP(DATE(P327, 12, 31), lease_table_dates, lease_table_balances,0, 0),
TRUE, IFERROR( XNPV($B$6, IF(payment_dates &gt;DATE(P327, 12, 31), payments,  0),  IF(payment_dates &gt;DATE(P327, 12, 31), payment_dates,  DATE(P327, 12, 31))    ),0)
)</f>
        <v/>
      </c>
      <c r="S327" s="14" t="str" cm="1">
        <f t="array" aca="1" ref="S327" ca="1">_xlfn.IFS(P327="","",
TRUE,  MIN( MIN(Q326, $M$14), ROUND($M$14/ (last_rou_date - $B$2) * (DATE(P327,12,31) - MAX($B$2, DATE(P327-1, 12, 31))), 2) )
)</f>
        <v/>
      </c>
      <c r="T327" s="15" t="str" cm="1">
        <f t="array" aca="1" ref="T327" ca="1">_xlfn.IFS(P327="", "",
ISTEXT(R326), R327- (H327 - SUMIFS( lease_table_payments, lease_table_years, P327) -$AG$14 ),
AND(ISNUMBER(R326), R327&lt;&gt;""),   R327- (R326 - SUMIFS( lease_table_payments, lease_table_years, P327) )
)</f>
        <v/>
      </c>
      <c r="U327" s="14"/>
      <c r="V327" s="73">
        <f t="shared" si="14"/>
        <v>314</v>
      </c>
      <c r="W327" s="74" t="str" cm="1">
        <f t="array" ref="W327">_xlfn.IFS(
OR(W326=$B$4, W326=""),"",
TRUE,W326+1
)</f>
        <v/>
      </c>
      <c r="X327" s="75" t="str" cm="1">
        <f t="array" ref="X327">_xlfn.IFS(X326="","",
W327="", "",
AND($B$3="İllik"),DATE(YEAR(X326)+1,MONTH(X326),DAY(X326) ),
AND($B$3="Aylıq", $AH$14="Not end"), EDATE(X326,1),
AND($B$3="Aylıq", $AH$14="End"), EOMONTH(X326,1)
)</f>
        <v/>
      </c>
      <c r="Y327" s="75" t="str" cm="1">
        <f t="array" aca="1" ref="Y327" ca="1">_xlfn.IFS(
AND($B$7="Dövrün əvvəlində", Y326&lt;=last_rou_date), DATE(YEAR(Y326)+1, 12, 31),
AND($B$7="Dövrün sonunda", Y326&lt;=last_payment_date), DATE(YEAR(Y326)+1, 12, 31),
TRUE, ""
)</f>
        <v/>
      </c>
      <c r="Z327" s="75" t="str" cm="1">
        <f t="array" aca="1" ref="Z327" ca="1">_xlfn.IFS(
AND($AN$14="Not year_end", Z326&gt;last_payment_date), "",
AND($AN$14="Year_end", Z326&gt;=last_payment_date), "",
AND($AN$14="Year_end"), DATE(YEAR(Z326+1), 12, 31),
AND($AN$14="Not year_end", MONTH(Z326)=12, DAY(Z326)=31), DATE(YEAR(Z325)+1, MONTH(Z325), DAY(Z325)),
AND($AN$14="Not year_end", OR(MONTH(Z326)&lt;&gt;12, DAY(Z326)&lt;&gt;31) ), DATE(YEAR(Z326), 12, 31)
)</f>
        <v/>
      </c>
      <c r="AA327" s="75" t="str" cm="1">
        <f t="array" aca="1" ref="AA327" ca="1">_xlfn.IFS(AA326="", "",
AND(AA326=last_payment_date, OR(MONTH(AA326)&lt;&gt;12, DAY(AA326)&lt;&gt;31) ), DATE(YEAR(AA326), 12, 31),
AND(MONTH(AA326)=12, DAY(AA326)=31, AA326&gt;=last_payment_date), "",
AND(MONTH(AA326)=12, DAY(AA326)&lt;&gt;31),  EOMONTH(AA326,0),
AND(MONTH(AA326)=12, DAY(AA326)=31, $AH$14="Not end"),  EDATE(AA325,1),
AND($AH$14="Not end"), EDATE(AA326, 1),
AND($AH$14="End"), EOMONTH(AA326, 1)
)</f>
        <v/>
      </c>
      <c r="AB327" s="75" t="str" cm="1">
        <f t="array" aca="1" ref="AB327" ca="1">_xlfn.IFS(AB326="","",
AND(AB326=last_rou_date), "",
AND($B$3="İllik"),DATE(YEAR(AB326)+1,MONTH(AB326),DAY(AB326) ),
AND($B$3="Aylıq", $AH$14="Not end"), EDATE(AB326,1),
AND($B$3="Aylıq", $AH$14="End"), EOMONTH(AB326,1)
)</f>
        <v/>
      </c>
      <c r="AC327" s="75" t="str" cm="1">
        <f t="array" aca="1" ref="AC327" ca="1">_xlfn.IFS(
AND($AN$14="Not year_end", AC326&gt;last_rou_date), "",
AND($AN$14="Year_end", AC326&gt;=last_rou_date), "",
AND($AN$14="Year_end"), DATE(YEAR(AC326+1), 12, 31),
AND($AN$14="Not year_end", MONTH(AC326)=12, DAY(AC326)=31), DATE(YEAR(AC325)+1, MONTH(AC325), DAY(AC325)),
AND($AN$14="Not year_end", OR(MONTH(AC326)&lt;&gt;12, DAY(AC326)&lt;&gt;31) ), DATE(YEAR(AC326), 12, 31)
)</f>
        <v/>
      </c>
      <c r="AD327" s="75" t="str" cm="1">
        <f t="array" aca="1" ref="AD327" ca="1">_xlfn.IFS(AD326="", "",
AND(AD326=last_rou_date, OR(MONTH(AD326)&lt;&gt;12, DAY(AD326)&lt;&gt;31) ), DATE(YEAR(AD326), 12, 31),
AND(MONTH(AD326)=12, DAY(AD326)=31, AD326&gt;=last_rou_date), "",
AND(MONTH(AD326)=12, DAY(AD326)&lt;&gt;31),  EOMONTH(AD326,0),
AND(MONTH(AD326)=12, DAY(AD326)=31, $AH$14="Not end"),  EDATE(AD325,1),
AND($AH$14="Not end"), EDATE(AD326, 1),
AND($AH$14="End"), EOMONTH(AD326, 1)
)</f>
        <v/>
      </c>
      <c r="AE327" s="68" t="str" cm="1">
        <f t="array" ref="AE327">_xlfn.IFS(W327="", "",
AND(W327&gt;0, W327&lt;=$B$4, $C$2="İllik artım, faiz olaraq", $D$2&gt;0, $B$3="İllik"), $B$5*((1+$D$2)^(W327-1)),
AND(W327&gt;0, W327&lt;=$B$4, $C$2="İllik artım, faiz olaraq", $D$2&gt;0, $B$3="Aylıq"), $B$5*((1+$D$2)^ROUNDDOWN((W327-1)/12,0)),
AND(W327=1, $C$2="Aşağıdakı kimi dəyişir", ), $B$5,
AND(W327&gt;1, W327&lt;=$B$4, $C$2="Aşağıdakı kimi dəyişir"), IFERROR(VLOOKUP(W327, $C$4:$D$7, 2, FALSE), AE326),
AND(W327&gt;0, W327&lt;=$B$4), $B$5,
TRUE,0 )</f>
        <v/>
      </c>
      <c r="AF327" s="76" t="str">
        <f t="shared" ca="1" si="13"/>
        <v/>
      </c>
    </row>
    <row r="328" spans="1:32" x14ac:dyDescent="0.4">
      <c r="A328" s="13" t="str" cm="1">
        <f t="array" aca="1" ref="A328" ca="1">_xlfn.IFS(
AND(SUMIFS(lease_table_interest_accruals, lease_table_dates, A327)&gt;0, COUNTIFS($E$14:E327, "Interest accrual", $A$14:A327, A327)=0),  A327,
AND(SUMIFS(lease_table_payments, lease_table_dates, A327)&gt;0, COUNTIFS($E$14:E327, "Payment", $A$14:A327, A327)=0),  A327,
AND(SUMIFS(rou_table_deprs, rou_table_dates, A327)&gt;0, COUNTIFS($E$14:E327, "Depreciation", $A$14:A327, A327)=0),  A327,
TRUE,  IFERROR(INDEX(rou_table_dates,  MATCH(A327, rou_table_dates)+1, ), "")
)</f>
        <v/>
      </c>
      <c r="B328" s="1" t="str" cm="1">
        <f t="array" aca="1" ref="B328" ca="1">_xlfn.IFS(
AND(E328="Payment", A328=$B$2), $AM$14,
E328="Payment", $AM$15,
E328="Interest accrual", $AM$18,
E328="Depreciation", $AM$17,
TRUE, "")</f>
        <v/>
      </c>
      <c r="C328" s="1" t="str" cm="1">
        <f t="array" aca="1" ref="C328" ca="1">_xlfn.IFS(
E328="Payment", $AM$19,
E328="Interest accrual", $AM$15,
E328="Depreciation", $AM$16,
TRUE, "")</f>
        <v/>
      </c>
      <c r="D328" s="14" t="str" cm="1">
        <f t="array" aca="1" ref="D328" ca="1">_xlfn.IFS(
E328="Payment", _xlfn.XLOOKUP(A328, lease_table_dates, lease_table_payments, 0, 0),
E328="Interest accrual", _xlfn.XLOOKUP(A328, lease_table_dates, lease_table_interest_accruals, 0, 0),
E328="Depreciation", _xlfn.XLOOKUP(A328, rou_table_dates, rou_table_deprs, 0, 0),
TRUE, ""
)</f>
        <v/>
      </c>
      <c r="E328" s="7" t="str" cm="1">
        <f t="array" aca="1" ref="E328" ca="1">_xlfn.IFS(
AND(SUMIFS(lease_table_interest_accruals, lease_table_dates, A328)&gt;0, COUNTIFS($E$14:E327, "Interest accrual", $A$14:A327, A328)=0), "Interest accrual",
AND(SUMIFS(lease_table_payments, lease_table_dates, A328)&gt;0, COUNTIFS($E$14:E327, "Payment", $A$14:A327, A328)=0), "Payment",
AND(SUMIFS(rou_table_deprs, rou_table_dates, A328)&gt;0, COUNTIFS($E$14:E327, "Depreciation", $A$14:A327, A328)=0), "Depreciation",
TRUE,  ""
)</f>
        <v/>
      </c>
      <c r="G328" s="13" t="str" cm="1">
        <f t="array" aca="1" ref="G328" ca="1">_xlfn.IFS(
AND($B$11="Hə", $B$3="İllik"), Z328,
AND($B$11="Hə", $B$3="Aylıq"), AA328,
$B$11="Yox", X328)</f>
        <v/>
      </c>
      <c r="H328" s="14" t="str" cm="1">
        <f t="array" aca="1" ref="H328" ca="1">_xlfn.IFS( G328="", "",
TRUE, ROUND( H327+I328-J328, 2) )</f>
        <v/>
      </c>
      <c r="I328" s="14" t="str" cm="1">
        <f t="array" aca="1" ref="I328" ca="1">_xlfn.IFS(G328="", "",
G328=last_payment_date, (J328-H327),
 TRUE,  -  (H327- H327* (1+$B$6)^ (_xlfn.DAYS(G328,G327)/365) )
)</f>
        <v/>
      </c>
      <c r="J328" s="14" t="str" cm="1">
        <f t="array" aca="1" ref="J328" ca="1">_xlfn.IFS(G328="", "",
TRUE, _xlfn.XLOOKUP(G328,  payment_dates, payments,0,0)
)</f>
        <v/>
      </c>
      <c r="L328" s="2" t="str" cm="1">
        <f t="array" aca="1" ref="L328" ca="1">_xlfn.IFS(
AND($B$11="Hə", $B$3="İllik"), AC328,
AND($B$11="Hə", $B$3="Aylıq"), AD328,
$B$11="Yox", AB328)</f>
        <v/>
      </c>
      <c r="M328" s="14" t="str" cm="1">
        <f t="array" aca="1" ref="M328" ca="1">_xlfn.IFS( L328="", "",
(M327-N328)&lt;=0.5, 0,
TRUE,  M327-N328)</f>
        <v/>
      </c>
      <c r="N328" s="15" t="str" cm="1">
        <f t="array" aca="1" ref="N328" ca="1">_xlfn.IFS(
L328="", "",
TRUE, MIN(M327, ROUND($M$14/ (last_rou_date - $B$2) * (L328-L327), 2) )
)</f>
        <v/>
      </c>
      <c r="P328" s="22" t="str">
        <f t="shared" ca="1" si="12"/>
        <v/>
      </c>
      <c r="Q328" s="14" t="str" cm="1">
        <f t="array" aca="1" ref="Q328" ca="1">_xlfn.IFS(P328="","",
$B$11="Hə", _xlfn.XLOOKUP(DATE(P328, 12, 31), rou_table_dates, rou_table_nbvs,0, 0),
TRUE,  MAX(0, ROUND($M$14 - $M$14/ (last_rou_date - $B$2) * (DATE(P328,12,31) - $B$2), 2) )
)</f>
        <v/>
      </c>
      <c r="R328" s="57" t="str" cm="1">
        <f t="array" aca="1" ref="R328" ca="1">_xlfn.IFS(P328="","",
$B$11="Hə", _xlfn.XLOOKUP(DATE(P328, 12, 31), lease_table_dates, lease_table_balances,0, 0),
TRUE, IFERROR( XNPV($B$6, IF(payment_dates &gt;DATE(P328, 12, 31), payments,  0),  IF(payment_dates &gt;DATE(P328, 12, 31), payment_dates,  DATE(P328, 12, 31))    ),0)
)</f>
        <v/>
      </c>
      <c r="S328" s="14" t="str" cm="1">
        <f t="array" aca="1" ref="S328" ca="1">_xlfn.IFS(P328="","",
TRUE,  MIN( MIN(Q327, $M$14), ROUND($M$14/ (last_rou_date - $B$2) * (DATE(P328,12,31) - MAX($B$2, DATE(P328-1, 12, 31))), 2) )
)</f>
        <v/>
      </c>
      <c r="T328" s="15" t="str" cm="1">
        <f t="array" aca="1" ref="T328" ca="1">_xlfn.IFS(P328="", "",
ISTEXT(R327), R328- (H328 - SUMIFS( lease_table_payments, lease_table_years, P328) -$AG$14 ),
AND(ISNUMBER(R327), R328&lt;&gt;""),   R328- (R327 - SUMIFS( lease_table_payments, lease_table_years, P328) )
)</f>
        <v/>
      </c>
      <c r="U328" s="14"/>
      <c r="V328" s="73">
        <f t="shared" si="14"/>
        <v>315</v>
      </c>
      <c r="W328" s="74" t="str" cm="1">
        <f t="array" ref="W328">_xlfn.IFS(
OR(W327=$B$4, W327=""),"",
TRUE,W327+1
)</f>
        <v/>
      </c>
      <c r="X328" s="75" t="str" cm="1">
        <f t="array" ref="X328">_xlfn.IFS(X327="","",
W328="", "",
AND($B$3="İllik"),DATE(YEAR(X327)+1,MONTH(X327),DAY(X327) ),
AND($B$3="Aylıq", $AH$14="Not end"), EDATE(X327,1),
AND($B$3="Aylıq", $AH$14="End"), EOMONTH(X327,1)
)</f>
        <v/>
      </c>
      <c r="Y328" s="75" t="str" cm="1">
        <f t="array" aca="1" ref="Y328" ca="1">_xlfn.IFS(
AND($B$7="Dövrün əvvəlində", Y327&lt;=last_rou_date), DATE(YEAR(Y327)+1, 12, 31),
AND($B$7="Dövrün sonunda", Y327&lt;=last_payment_date), DATE(YEAR(Y327)+1, 12, 31),
TRUE, ""
)</f>
        <v/>
      </c>
      <c r="Z328" s="75" t="str" cm="1">
        <f t="array" aca="1" ref="Z328" ca="1">_xlfn.IFS(
AND($AN$14="Not year_end", Z327&gt;last_payment_date), "",
AND($AN$14="Year_end", Z327&gt;=last_payment_date), "",
AND($AN$14="Year_end"), DATE(YEAR(Z327+1), 12, 31),
AND($AN$14="Not year_end", MONTH(Z327)=12, DAY(Z327)=31), DATE(YEAR(Z326)+1, MONTH(Z326), DAY(Z326)),
AND($AN$14="Not year_end", OR(MONTH(Z327)&lt;&gt;12, DAY(Z327)&lt;&gt;31) ), DATE(YEAR(Z327), 12, 31)
)</f>
        <v/>
      </c>
      <c r="AA328" s="75" t="str" cm="1">
        <f t="array" aca="1" ref="AA328" ca="1">_xlfn.IFS(AA327="", "",
AND(AA327=last_payment_date, OR(MONTH(AA327)&lt;&gt;12, DAY(AA327)&lt;&gt;31) ), DATE(YEAR(AA327), 12, 31),
AND(MONTH(AA327)=12, DAY(AA327)=31, AA327&gt;=last_payment_date), "",
AND(MONTH(AA327)=12, DAY(AA327)&lt;&gt;31),  EOMONTH(AA327,0),
AND(MONTH(AA327)=12, DAY(AA327)=31, $AH$14="Not end"),  EDATE(AA326,1),
AND($AH$14="Not end"), EDATE(AA327, 1),
AND($AH$14="End"), EOMONTH(AA327, 1)
)</f>
        <v/>
      </c>
      <c r="AB328" s="75" t="str" cm="1">
        <f t="array" aca="1" ref="AB328" ca="1">_xlfn.IFS(AB327="","",
AND(AB327=last_rou_date), "",
AND($B$3="İllik"),DATE(YEAR(AB327)+1,MONTH(AB327),DAY(AB327) ),
AND($B$3="Aylıq", $AH$14="Not end"), EDATE(AB327,1),
AND($B$3="Aylıq", $AH$14="End"), EOMONTH(AB327,1)
)</f>
        <v/>
      </c>
      <c r="AC328" s="75" t="str" cm="1">
        <f t="array" aca="1" ref="AC328" ca="1">_xlfn.IFS(
AND($AN$14="Not year_end", AC327&gt;last_rou_date), "",
AND($AN$14="Year_end", AC327&gt;=last_rou_date), "",
AND($AN$14="Year_end"), DATE(YEAR(AC327+1), 12, 31),
AND($AN$14="Not year_end", MONTH(AC327)=12, DAY(AC327)=31), DATE(YEAR(AC326)+1, MONTH(AC326), DAY(AC326)),
AND($AN$14="Not year_end", OR(MONTH(AC327)&lt;&gt;12, DAY(AC327)&lt;&gt;31) ), DATE(YEAR(AC327), 12, 31)
)</f>
        <v/>
      </c>
      <c r="AD328" s="75" t="str" cm="1">
        <f t="array" aca="1" ref="AD328" ca="1">_xlfn.IFS(AD327="", "",
AND(AD327=last_rou_date, OR(MONTH(AD327)&lt;&gt;12, DAY(AD327)&lt;&gt;31) ), DATE(YEAR(AD327), 12, 31),
AND(MONTH(AD327)=12, DAY(AD327)=31, AD327&gt;=last_rou_date), "",
AND(MONTH(AD327)=12, DAY(AD327)&lt;&gt;31),  EOMONTH(AD327,0),
AND(MONTH(AD327)=12, DAY(AD327)=31, $AH$14="Not end"),  EDATE(AD326,1),
AND($AH$14="Not end"), EDATE(AD327, 1),
AND($AH$14="End"), EOMONTH(AD327, 1)
)</f>
        <v/>
      </c>
      <c r="AE328" s="68" t="str" cm="1">
        <f t="array" ref="AE328">_xlfn.IFS(W328="", "",
AND(W328&gt;0, W328&lt;=$B$4, $C$2="İllik artım, faiz olaraq", $D$2&gt;0, $B$3="İllik"), $B$5*((1+$D$2)^(W328-1)),
AND(W328&gt;0, W328&lt;=$B$4, $C$2="İllik artım, faiz olaraq", $D$2&gt;0, $B$3="Aylıq"), $B$5*((1+$D$2)^ROUNDDOWN((W328-1)/12,0)),
AND(W328=1, $C$2="Aşağıdakı kimi dəyişir", ), $B$5,
AND(W328&gt;1, W328&lt;=$B$4, $C$2="Aşağıdakı kimi dəyişir"), IFERROR(VLOOKUP(W328, $C$4:$D$7, 2, FALSE), AE327),
AND(W328&gt;0, W328&lt;=$B$4), $B$5,
TRUE,0 )</f>
        <v/>
      </c>
      <c r="AF328" s="76" t="str">
        <f t="shared" ca="1" si="13"/>
        <v/>
      </c>
    </row>
    <row r="329" spans="1:32" x14ac:dyDescent="0.4">
      <c r="A329" s="13" t="str" cm="1">
        <f t="array" aca="1" ref="A329" ca="1">_xlfn.IFS(
AND(SUMIFS(lease_table_interest_accruals, lease_table_dates, A328)&gt;0, COUNTIFS($E$14:E328, "Interest accrual", $A$14:A328, A328)=0),  A328,
AND(SUMIFS(lease_table_payments, lease_table_dates, A328)&gt;0, COUNTIFS($E$14:E328, "Payment", $A$14:A328, A328)=0),  A328,
AND(SUMIFS(rou_table_deprs, rou_table_dates, A328)&gt;0, COUNTIFS($E$14:E328, "Depreciation", $A$14:A328, A328)=0),  A328,
TRUE,  IFERROR(INDEX(rou_table_dates,  MATCH(A328, rou_table_dates)+1, ), "")
)</f>
        <v/>
      </c>
      <c r="B329" s="1" t="str" cm="1">
        <f t="array" aca="1" ref="B329" ca="1">_xlfn.IFS(
AND(E329="Payment", A329=$B$2), $AM$14,
E329="Payment", $AM$15,
E329="Interest accrual", $AM$18,
E329="Depreciation", $AM$17,
TRUE, "")</f>
        <v/>
      </c>
      <c r="C329" s="1" t="str" cm="1">
        <f t="array" aca="1" ref="C329" ca="1">_xlfn.IFS(
E329="Payment", $AM$19,
E329="Interest accrual", $AM$15,
E329="Depreciation", $AM$16,
TRUE, "")</f>
        <v/>
      </c>
      <c r="D329" s="14" t="str" cm="1">
        <f t="array" aca="1" ref="D329" ca="1">_xlfn.IFS(
E329="Payment", _xlfn.XLOOKUP(A329, lease_table_dates, lease_table_payments, 0, 0),
E329="Interest accrual", _xlfn.XLOOKUP(A329, lease_table_dates, lease_table_interest_accruals, 0, 0),
E329="Depreciation", _xlfn.XLOOKUP(A329, rou_table_dates, rou_table_deprs, 0, 0),
TRUE, ""
)</f>
        <v/>
      </c>
      <c r="E329" s="7" t="str" cm="1">
        <f t="array" aca="1" ref="E329" ca="1">_xlfn.IFS(
AND(SUMIFS(lease_table_interest_accruals, lease_table_dates, A329)&gt;0, COUNTIFS($E$14:E328, "Interest accrual", $A$14:A328, A329)=0), "Interest accrual",
AND(SUMIFS(lease_table_payments, lease_table_dates, A329)&gt;0, COUNTIFS($E$14:E328, "Payment", $A$14:A328, A329)=0), "Payment",
AND(SUMIFS(rou_table_deprs, rou_table_dates, A329)&gt;0, COUNTIFS($E$14:E328, "Depreciation", $A$14:A328, A329)=0), "Depreciation",
TRUE,  ""
)</f>
        <v/>
      </c>
      <c r="G329" s="13" t="str" cm="1">
        <f t="array" aca="1" ref="G329" ca="1">_xlfn.IFS(
AND($B$11="Hə", $B$3="İllik"), Z329,
AND($B$11="Hə", $B$3="Aylıq"), AA329,
$B$11="Yox", X329)</f>
        <v/>
      </c>
      <c r="H329" s="14" t="str" cm="1">
        <f t="array" aca="1" ref="H329" ca="1">_xlfn.IFS( G329="", "",
TRUE, ROUND( H328+I329-J329, 2) )</f>
        <v/>
      </c>
      <c r="I329" s="14" t="str" cm="1">
        <f t="array" aca="1" ref="I329" ca="1">_xlfn.IFS(G329="", "",
G329=last_payment_date, (J329-H328),
 TRUE,  -  (H328- H328* (1+$B$6)^ (_xlfn.DAYS(G329,G328)/365) )
)</f>
        <v/>
      </c>
      <c r="J329" s="14" t="str" cm="1">
        <f t="array" aca="1" ref="J329" ca="1">_xlfn.IFS(G329="", "",
TRUE, _xlfn.XLOOKUP(G329,  payment_dates, payments,0,0)
)</f>
        <v/>
      </c>
      <c r="L329" s="2" t="str" cm="1">
        <f t="array" aca="1" ref="L329" ca="1">_xlfn.IFS(
AND($B$11="Hə", $B$3="İllik"), AC329,
AND($B$11="Hə", $B$3="Aylıq"), AD329,
$B$11="Yox", AB329)</f>
        <v/>
      </c>
      <c r="M329" s="14" t="str" cm="1">
        <f t="array" aca="1" ref="M329" ca="1">_xlfn.IFS( L329="", "",
(M328-N329)&lt;=0.5, 0,
TRUE,  M328-N329)</f>
        <v/>
      </c>
      <c r="N329" s="15" t="str" cm="1">
        <f t="array" aca="1" ref="N329" ca="1">_xlfn.IFS(
L329="", "",
TRUE, MIN(M328, ROUND($M$14/ (last_rou_date - $B$2) * (L329-L328), 2) )
)</f>
        <v/>
      </c>
      <c r="P329" s="22" t="str">
        <f t="shared" ca="1" si="12"/>
        <v/>
      </c>
      <c r="Q329" s="14" t="str" cm="1">
        <f t="array" aca="1" ref="Q329" ca="1">_xlfn.IFS(P329="","",
$B$11="Hə", _xlfn.XLOOKUP(DATE(P329, 12, 31), rou_table_dates, rou_table_nbvs,0, 0),
TRUE,  MAX(0, ROUND($M$14 - $M$14/ (last_rou_date - $B$2) * (DATE(P329,12,31) - $B$2), 2) )
)</f>
        <v/>
      </c>
      <c r="R329" s="57" t="str" cm="1">
        <f t="array" aca="1" ref="R329" ca="1">_xlfn.IFS(P329="","",
$B$11="Hə", _xlfn.XLOOKUP(DATE(P329, 12, 31), lease_table_dates, lease_table_balances,0, 0),
TRUE, IFERROR( XNPV($B$6, IF(payment_dates &gt;DATE(P329, 12, 31), payments,  0),  IF(payment_dates &gt;DATE(P329, 12, 31), payment_dates,  DATE(P329, 12, 31))    ),0)
)</f>
        <v/>
      </c>
      <c r="S329" s="14" t="str" cm="1">
        <f t="array" aca="1" ref="S329" ca="1">_xlfn.IFS(P329="","",
TRUE,  MIN( MIN(Q328, $M$14), ROUND($M$14/ (last_rou_date - $B$2) * (DATE(P329,12,31) - MAX($B$2, DATE(P329-1, 12, 31))), 2) )
)</f>
        <v/>
      </c>
      <c r="T329" s="15" t="str" cm="1">
        <f t="array" aca="1" ref="T329" ca="1">_xlfn.IFS(P329="", "",
ISTEXT(R328), R329- (H329 - SUMIFS( lease_table_payments, lease_table_years, P329) -$AG$14 ),
AND(ISNUMBER(R328), R329&lt;&gt;""),   R329- (R328 - SUMIFS( lease_table_payments, lease_table_years, P329) )
)</f>
        <v/>
      </c>
      <c r="U329" s="14"/>
      <c r="V329" s="73">
        <f t="shared" si="14"/>
        <v>316</v>
      </c>
      <c r="W329" s="74" t="str" cm="1">
        <f t="array" ref="W329">_xlfn.IFS(
OR(W328=$B$4, W328=""),"",
TRUE,W328+1
)</f>
        <v/>
      </c>
      <c r="X329" s="75" t="str" cm="1">
        <f t="array" ref="X329">_xlfn.IFS(X328="","",
W329="", "",
AND($B$3="İllik"),DATE(YEAR(X328)+1,MONTH(X328),DAY(X328) ),
AND($B$3="Aylıq", $AH$14="Not end"), EDATE(X328,1),
AND($B$3="Aylıq", $AH$14="End"), EOMONTH(X328,1)
)</f>
        <v/>
      </c>
      <c r="Y329" s="75" t="str" cm="1">
        <f t="array" aca="1" ref="Y329" ca="1">_xlfn.IFS(
AND($B$7="Dövrün əvvəlində", Y328&lt;=last_rou_date), DATE(YEAR(Y328)+1, 12, 31),
AND($B$7="Dövrün sonunda", Y328&lt;=last_payment_date), DATE(YEAR(Y328)+1, 12, 31),
TRUE, ""
)</f>
        <v/>
      </c>
      <c r="Z329" s="75" t="str" cm="1">
        <f t="array" aca="1" ref="Z329" ca="1">_xlfn.IFS(
AND($AN$14="Not year_end", Z328&gt;last_payment_date), "",
AND($AN$14="Year_end", Z328&gt;=last_payment_date), "",
AND($AN$14="Year_end"), DATE(YEAR(Z328+1), 12, 31),
AND($AN$14="Not year_end", MONTH(Z328)=12, DAY(Z328)=31), DATE(YEAR(Z327)+1, MONTH(Z327), DAY(Z327)),
AND($AN$14="Not year_end", OR(MONTH(Z328)&lt;&gt;12, DAY(Z328)&lt;&gt;31) ), DATE(YEAR(Z328), 12, 31)
)</f>
        <v/>
      </c>
      <c r="AA329" s="75" t="str" cm="1">
        <f t="array" aca="1" ref="AA329" ca="1">_xlfn.IFS(AA328="", "",
AND(AA328=last_payment_date, OR(MONTH(AA328)&lt;&gt;12, DAY(AA328)&lt;&gt;31) ), DATE(YEAR(AA328), 12, 31),
AND(MONTH(AA328)=12, DAY(AA328)=31, AA328&gt;=last_payment_date), "",
AND(MONTH(AA328)=12, DAY(AA328)&lt;&gt;31),  EOMONTH(AA328,0),
AND(MONTH(AA328)=12, DAY(AA328)=31, $AH$14="Not end"),  EDATE(AA327,1),
AND($AH$14="Not end"), EDATE(AA328, 1),
AND($AH$14="End"), EOMONTH(AA328, 1)
)</f>
        <v/>
      </c>
      <c r="AB329" s="75" t="str" cm="1">
        <f t="array" aca="1" ref="AB329" ca="1">_xlfn.IFS(AB328="","",
AND(AB328=last_rou_date), "",
AND($B$3="İllik"),DATE(YEAR(AB328)+1,MONTH(AB328),DAY(AB328) ),
AND($B$3="Aylıq", $AH$14="Not end"), EDATE(AB328,1),
AND($B$3="Aylıq", $AH$14="End"), EOMONTH(AB328,1)
)</f>
        <v/>
      </c>
      <c r="AC329" s="75" t="str" cm="1">
        <f t="array" aca="1" ref="AC329" ca="1">_xlfn.IFS(
AND($AN$14="Not year_end", AC328&gt;last_rou_date), "",
AND($AN$14="Year_end", AC328&gt;=last_rou_date), "",
AND($AN$14="Year_end"), DATE(YEAR(AC328+1), 12, 31),
AND($AN$14="Not year_end", MONTH(AC328)=12, DAY(AC328)=31), DATE(YEAR(AC327)+1, MONTH(AC327), DAY(AC327)),
AND($AN$14="Not year_end", OR(MONTH(AC328)&lt;&gt;12, DAY(AC328)&lt;&gt;31) ), DATE(YEAR(AC328), 12, 31)
)</f>
        <v/>
      </c>
      <c r="AD329" s="75" t="str" cm="1">
        <f t="array" aca="1" ref="AD329" ca="1">_xlfn.IFS(AD328="", "",
AND(AD328=last_rou_date, OR(MONTH(AD328)&lt;&gt;12, DAY(AD328)&lt;&gt;31) ), DATE(YEAR(AD328), 12, 31),
AND(MONTH(AD328)=12, DAY(AD328)=31, AD328&gt;=last_rou_date), "",
AND(MONTH(AD328)=12, DAY(AD328)&lt;&gt;31),  EOMONTH(AD328,0),
AND(MONTH(AD328)=12, DAY(AD328)=31, $AH$14="Not end"),  EDATE(AD327,1),
AND($AH$14="Not end"), EDATE(AD328, 1),
AND($AH$14="End"), EOMONTH(AD328, 1)
)</f>
        <v/>
      </c>
      <c r="AE329" s="68" t="str" cm="1">
        <f t="array" ref="AE329">_xlfn.IFS(W329="", "",
AND(W329&gt;0, W329&lt;=$B$4, $C$2="İllik artım, faiz olaraq", $D$2&gt;0, $B$3="İllik"), $B$5*((1+$D$2)^(W329-1)),
AND(W329&gt;0, W329&lt;=$B$4, $C$2="İllik artım, faiz olaraq", $D$2&gt;0, $B$3="Aylıq"), $B$5*((1+$D$2)^ROUNDDOWN((W329-1)/12,0)),
AND(W329=1, $C$2="Aşağıdakı kimi dəyişir", ), $B$5,
AND(W329&gt;1, W329&lt;=$B$4, $C$2="Aşağıdakı kimi dəyişir"), IFERROR(VLOOKUP(W329, $C$4:$D$7, 2, FALSE), AE328),
AND(W329&gt;0, W329&lt;=$B$4), $B$5,
TRUE,0 )</f>
        <v/>
      </c>
      <c r="AF329" s="76" t="str">
        <f t="shared" ca="1" si="13"/>
        <v/>
      </c>
    </row>
    <row r="330" spans="1:32" x14ac:dyDescent="0.4">
      <c r="A330" s="13" t="str" cm="1">
        <f t="array" aca="1" ref="A330" ca="1">_xlfn.IFS(
AND(SUMIFS(lease_table_interest_accruals, lease_table_dates, A329)&gt;0, COUNTIFS($E$14:E329, "Interest accrual", $A$14:A329, A329)=0),  A329,
AND(SUMIFS(lease_table_payments, lease_table_dates, A329)&gt;0, COUNTIFS($E$14:E329, "Payment", $A$14:A329, A329)=0),  A329,
AND(SUMIFS(rou_table_deprs, rou_table_dates, A329)&gt;0, COUNTIFS($E$14:E329, "Depreciation", $A$14:A329, A329)=0),  A329,
TRUE,  IFERROR(INDEX(rou_table_dates,  MATCH(A329, rou_table_dates)+1, ), "")
)</f>
        <v/>
      </c>
      <c r="B330" s="1" t="str" cm="1">
        <f t="array" aca="1" ref="B330" ca="1">_xlfn.IFS(
AND(E330="Payment", A330=$B$2), $AM$14,
E330="Payment", $AM$15,
E330="Interest accrual", $AM$18,
E330="Depreciation", $AM$17,
TRUE, "")</f>
        <v/>
      </c>
      <c r="C330" s="1" t="str" cm="1">
        <f t="array" aca="1" ref="C330" ca="1">_xlfn.IFS(
E330="Payment", $AM$19,
E330="Interest accrual", $AM$15,
E330="Depreciation", $AM$16,
TRUE, "")</f>
        <v/>
      </c>
      <c r="D330" s="14" t="str" cm="1">
        <f t="array" aca="1" ref="D330" ca="1">_xlfn.IFS(
E330="Payment", _xlfn.XLOOKUP(A330, lease_table_dates, lease_table_payments, 0, 0),
E330="Interest accrual", _xlfn.XLOOKUP(A330, lease_table_dates, lease_table_interest_accruals, 0, 0),
E330="Depreciation", _xlfn.XLOOKUP(A330, rou_table_dates, rou_table_deprs, 0, 0),
TRUE, ""
)</f>
        <v/>
      </c>
      <c r="E330" s="7" t="str" cm="1">
        <f t="array" aca="1" ref="E330" ca="1">_xlfn.IFS(
AND(SUMIFS(lease_table_interest_accruals, lease_table_dates, A330)&gt;0, COUNTIFS($E$14:E329, "Interest accrual", $A$14:A329, A330)=0), "Interest accrual",
AND(SUMIFS(lease_table_payments, lease_table_dates, A330)&gt;0, COUNTIFS($E$14:E329, "Payment", $A$14:A329, A330)=0), "Payment",
AND(SUMIFS(rou_table_deprs, rou_table_dates, A330)&gt;0, COUNTIFS($E$14:E329, "Depreciation", $A$14:A329, A330)=0), "Depreciation",
TRUE,  ""
)</f>
        <v/>
      </c>
      <c r="G330" s="13" t="str" cm="1">
        <f t="array" aca="1" ref="G330" ca="1">_xlfn.IFS(
AND($B$11="Hə", $B$3="İllik"), Z330,
AND($B$11="Hə", $B$3="Aylıq"), AA330,
$B$11="Yox", X330)</f>
        <v/>
      </c>
      <c r="H330" s="14" t="str" cm="1">
        <f t="array" aca="1" ref="H330" ca="1">_xlfn.IFS( G330="", "",
TRUE, ROUND( H329+I330-J330, 2) )</f>
        <v/>
      </c>
      <c r="I330" s="14" t="str" cm="1">
        <f t="array" aca="1" ref="I330" ca="1">_xlfn.IFS(G330="", "",
G330=last_payment_date, (J330-H329),
 TRUE,  -  (H329- H329* (1+$B$6)^ (_xlfn.DAYS(G330,G329)/365) )
)</f>
        <v/>
      </c>
      <c r="J330" s="14" t="str" cm="1">
        <f t="array" aca="1" ref="J330" ca="1">_xlfn.IFS(G330="", "",
TRUE, _xlfn.XLOOKUP(G330,  payment_dates, payments,0,0)
)</f>
        <v/>
      </c>
      <c r="L330" s="2" t="str" cm="1">
        <f t="array" aca="1" ref="L330" ca="1">_xlfn.IFS(
AND($B$11="Hə", $B$3="İllik"), AC330,
AND($B$11="Hə", $B$3="Aylıq"), AD330,
$B$11="Yox", AB330)</f>
        <v/>
      </c>
      <c r="M330" s="14" t="str" cm="1">
        <f t="array" aca="1" ref="M330" ca="1">_xlfn.IFS( L330="", "",
(M329-N330)&lt;=0.5, 0,
TRUE,  M329-N330)</f>
        <v/>
      </c>
      <c r="N330" s="15" t="str" cm="1">
        <f t="array" aca="1" ref="N330" ca="1">_xlfn.IFS(
L330="", "",
TRUE, MIN(M329, ROUND($M$14/ (last_rou_date - $B$2) * (L330-L329), 2) )
)</f>
        <v/>
      </c>
      <c r="P330" s="22" t="str">
        <f t="shared" ca="1" si="12"/>
        <v/>
      </c>
      <c r="Q330" s="14" t="str" cm="1">
        <f t="array" aca="1" ref="Q330" ca="1">_xlfn.IFS(P330="","",
$B$11="Hə", _xlfn.XLOOKUP(DATE(P330, 12, 31), rou_table_dates, rou_table_nbvs,0, 0),
TRUE,  MAX(0, ROUND($M$14 - $M$14/ (last_rou_date - $B$2) * (DATE(P330,12,31) - $B$2), 2) )
)</f>
        <v/>
      </c>
      <c r="R330" s="57" t="str" cm="1">
        <f t="array" aca="1" ref="R330" ca="1">_xlfn.IFS(P330="","",
$B$11="Hə", _xlfn.XLOOKUP(DATE(P330, 12, 31), lease_table_dates, lease_table_balances,0, 0),
TRUE, IFERROR( XNPV($B$6, IF(payment_dates &gt;DATE(P330, 12, 31), payments,  0),  IF(payment_dates &gt;DATE(P330, 12, 31), payment_dates,  DATE(P330, 12, 31))    ),0)
)</f>
        <v/>
      </c>
      <c r="S330" s="14" t="str" cm="1">
        <f t="array" aca="1" ref="S330" ca="1">_xlfn.IFS(P330="","",
TRUE,  MIN( MIN(Q329, $M$14), ROUND($M$14/ (last_rou_date - $B$2) * (DATE(P330,12,31) - MAX($B$2, DATE(P330-1, 12, 31))), 2) )
)</f>
        <v/>
      </c>
      <c r="T330" s="15" t="str" cm="1">
        <f t="array" aca="1" ref="T330" ca="1">_xlfn.IFS(P330="", "",
ISTEXT(R329), R330- (H330 - SUMIFS( lease_table_payments, lease_table_years, P330) -$AG$14 ),
AND(ISNUMBER(R329), R330&lt;&gt;""),   R330- (R329 - SUMIFS( lease_table_payments, lease_table_years, P330) )
)</f>
        <v/>
      </c>
      <c r="U330" s="14"/>
      <c r="V330" s="73">
        <f t="shared" si="14"/>
        <v>317</v>
      </c>
      <c r="W330" s="74" t="str" cm="1">
        <f t="array" ref="W330">_xlfn.IFS(
OR(W329=$B$4, W329=""),"",
TRUE,W329+1
)</f>
        <v/>
      </c>
      <c r="X330" s="75" t="str" cm="1">
        <f t="array" ref="X330">_xlfn.IFS(X329="","",
W330="", "",
AND($B$3="İllik"),DATE(YEAR(X329)+1,MONTH(X329),DAY(X329) ),
AND($B$3="Aylıq", $AH$14="Not end"), EDATE(X329,1),
AND($B$3="Aylıq", $AH$14="End"), EOMONTH(X329,1)
)</f>
        <v/>
      </c>
      <c r="Y330" s="75" t="str" cm="1">
        <f t="array" aca="1" ref="Y330" ca="1">_xlfn.IFS(
AND($B$7="Dövrün əvvəlində", Y329&lt;=last_rou_date), DATE(YEAR(Y329)+1, 12, 31),
AND($B$7="Dövrün sonunda", Y329&lt;=last_payment_date), DATE(YEAR(Y329)+1, 12, 31),
TRUE, ""
)</f>
        <v/>
      </c>
      <c r="Z330" s="75" t="str" cm="1">
        <f t="array" aca="1" ref="Z330" ca="1">_xlfn.IFS(
AND($AN$14="Not year_end", Z329&gt;last_payment_date), "",
AND($AN$14="Year_end", Z329&gt;=last_payment_date), "",
AND($AN$14="Year_end"), DATE(YEAR(Z329+1), 12, 31),
AND($AN$14="Not year_end", MONTH(Z329)=12, DAY(Z329)=31), DATE(YEAR(Z328)+1, MONTH(Z328), DAY(Z328)),
AND($AN$14="Not year_end", OR(MONTH(Z329)&lt;&gt;12, DAY(Z329)&lt;&gt;31) ), DATE(YEAR(Z329), 12, 31)
)</f>
        <v/>
      </c>
      <c r="AA330" s="75" t="str" cm="1">
        <f t="array" aca="1" ref="AA330" ca="1">_xlfn.IFS(AA329="", "",
AND(AA329=last_payment_date, OR(MONTH(AA329)&lt;&gt;12, DAY(AA329)&lt;&gt;31) ), DATE(YEAR(AA329), 12, 31),
AND(MONTH(AA329)=12, DAY(AA329)=31, AA329&gt;=last_payment_date), "",
AND(MONTH(AA329)=12, DAY(AA329)&lt;&gt;31),  EOMONTH(AA329,0),
AND(MONTH(AA329)=12, DAY(AA329)=31, $AH$14="Not end"),  EDATE(AA328,1),
AND($AH$14="Not end"), EDATE(AA329, 1),
AND($AH$14="End"), EOMONTH(AA329, 1)
)</f>
        <v/>
      </c>
      <c r="AB330" s="75" t="str" cm="1">
        <f t="array" aca="1" ref="AB330" ca="1">_xlfn.IFS(AB329="","",
AND(AB329=last_rou_date), "",
AND($B$3="İllik"),DATE(YEAR(AB329)+1,MONTH(AB329),DAY(AB329) ),
AND($B$3="Aylıq", $AH$14="Not end"), EDATE(AB329,1),
AND($B$3="Aylıq", $AH$14="End"), EOMONTH(AB329,1)
)</f>
        <v/>
      </c>
      <c r="AC330" s="75" t="str" cm="1">
        <f t="array" aca="1" ref="AC330" ca="1">_xlfn.IFS(
AND($AN$14="Not year_end", AC329&gt;last_rou_date), "",
AND($AN$14="Year_end", AC329&gt;=last_rou_date), "",
AND($AN$14="Year_end"), DATE(YEAR(AC329+1), 12, 31),
AND($AN$14="Not year_end", MONTH(AC329)=12, DAY(AC329)=31), DATE(YEAR(AC328)+1, MONTH(AC328), DAY(AC328)),
AND($AN$14="Not year_end", OR(MONTH(AC329)&lt;&gt;12, DAY(AC329)&lt;&gt;31) ), DATE(YEAR(AC329), 12, 31)
)</f>
        <v/>
      </c>
      <c r="AD330" s="75" t="str" cm="1">
        <f t="array" aca="1" ref="AD330" ca="1">_xlfn.IFS(AD329="", "",
AND(AD329=last_rou_date, OR(MONTH(AD329)&lt;&gt;12, DAY(AD329)&lt;&gt;31) ), DATE(YEAR(AD329), 12, 31),
AND(MONTH(AD329)=12, DAY(AD329)=31, AD329&gt;=last_rou_date), "",
AND(MONTH(AD329)=12, DAY(AD329)&lt;&gt;31),  EOMONTH(AD329,0),
AND(MONTH(AD329)=12, DAY(AD329)=31, $AH$14="Not end"),  EDATE(AD328,1),
AND($AH$14="Not end"), EDATE(AD329, 1),
AND($AH$14="End"), EOMONTH(AD329, 1)
)</f>
        <v/>
      </c>
      <c r="AE330" s="68" t="str" cm="1">
        <f t="array" ref="AE330">_xlfn.IFS(W330="", "",
AND(W330&gt;0, W330&lt;=$B$4, $C$2="İllik artım, faiz olaraq", $D$2&gt;0, $B$3="İllik"), $B$5*((1+$D$2)^(W330-1)),
AND(W330&gt;0, W330&lt;=$B$4, $C$2="İllik artım, faiz olaraq", $D$2&gt;0, $B$3="Aylıq"), $B$5*((1+$D$2)^ROUNDDOWN((W330-1)/12,0)),
AND(W330=1, $C$2="Aşağıdakı kimi dəyişir", ), $B$5,
AND(W330&gt;1, W330&lt;=$B$4, $C$2="Aşağıdakı kimi dəyişir"), IFERROR(VLOOKUP(W330, $C$4:$D$7, 2, FALSE), AE329),
AND(W330&gt;0, W330&lt;=$B$4), $B$5,
TRUE,0 )</f>
        <v/>
      </c>
      <c r="AF330" s="76" t="str">
        <f t="shared" ca="1" si="13"/>
        <v/>
      </c>
    </row>
    <row r="331" spans="1:32" x14ac:dyDescent="0.4">
      <c r="A331" s="13" t="str" cm="1">
        <f t="array" aca="1" ref="A331" ca="1">_xlfn.IFS(
AND(SUMIFS(lease_table_interest_accruals, lease_table_dates, A330)&gt;0, COUNTIFS($E$14:E330, "Interest accrual", $A$14:A330, A330)=0),  A330,
AND(SUMIFS(lease_table_payments, lease_table_dates, A330)&gt;0, COUNTIFS($E$14:E330, "Payment", $A$14:A330, A330)=0),  A330,
AND(SUMIFS(rou_table_deprs, rou_table_dates, A330)&gt;0, COUNTIFS($E$14:E330, "Depreciation", $A$14:A330, A330)=0),  A330,
TRUE,  IFERROR(INDEX(rou_table_dates,  MATCH(A330, rou_table_dates)+1, ), "")
)</f>
        <v/>
      </c>
      <c r="B331" s="1" t="str" cm="1">
        <f t="array" aca="1" ref="B331" ca="1">_xlfn.IFS(
AND(E331="Payment", A331=$B$2), $AM$14,
E331="Payment", $AM$15,
E331="Interest accrual", $AM$18,
E331="Depreciation", $AM$17,
TRUE, "")</f>
        <v/>
      </c>
      <c r="C331" s="1" t="str" cm="1">
        <f t="array" aca="1" ref="C331" ca="1">_xlfn.IFS(
E331="Payment", $AM$19,
E331="Interest accrual", $AM$15,
E331="Depreciation", $AM$16,
TRUE, "")</f>
        <v/>
      </c>
      <c r="D331" s="14" t="str" cm="1">
        <f t="array" aca="1" ref="D331" ca="1">_xlfn.IFS(
E331="Payment", _xlfn.XLOOKUP(A331, lease_table_dates, lease_table_payments, 0, 0),
E331="Interest accrual", _xlfn.XLOOKUP(A331, lease_table_dates, lease_table_interest_accruals, 0, 0),
E331="Depreciation", _xlfn.XLOOKUP(A331, rou_table_dates, rou_table_deprs, 0, 0),
TRUE, ""
)</f>
        <v/>
      </c>
      <c r="E331" s="7" t="str" cm="1">
        <f t="array" aca="1" ref="E331" ca="1">_xlfn.IFS(
AND(SUMIFS(lease_table_interest_accruals, lease_table_dates, A331)&gt;0, COUNTIFS($E$14:E330, "Interest accrual", $A$14:A330, A331)=0), "Interest accrual",
AND(SUMIFS(lease_table_payments, lease_table_dates, A331)&gt;0, COUNTIFS($E$14:E330, "Payment", $A$14:A330, A331)=0), "Payment",
AND(SUMIFS(rou_table_deprs, rou_table_dates, A331)&gt;0, COUNTIFS($E$14:E330, "Depreciation", $A$14:A330, A331)=0), "Depreciation",
TRUE,  ""
)</f>
        <v/>
      </c>
      <c r="G331" s="13" t="str" cm="1">
        <f t="array" aca="1" ref="G331" ca="1">_xlfn.IFS(
AND($B$11="Hə", $B$3="İllik"), Z331,
AND($B$11="Hə", $B$3="Aylıq"), AA331,
$B$11="Yox", X331)</f>
        <v/>
      </c>
      <c r="H331" s="14" t="str" cm="1">
        <f t="array" aca="1" ref="H331" ca="1">_xlfn.IFS( G331="", "",
TRUE, ROUND( H330+I331-J331, 2) )</f>
        <v/>
      </c>
      <c r="I331" s="14" t="str" cm="1">
        <f t="array" aca="1" ref="I331" ca="1">_xlfn.IFS(G331="", "",
G331=last_payment_date, (J331-H330),
 TRUE,  -  (H330- H330* (1+$B$6)^ (_xlfn.DAYS(G331,G330)/365) )
)</f>
        <v/>
      </c>
      <c r="J331" s="14" t="str" cm="1">
        <f t="array" aca="1" ref="J331" ca="1">_xlfn.IFS(G331="", "",
TRUE, _xlfn.XLOOKUP(G331,  payment_dates, payments,0,0)
)</f>
        <v/>
      </c>
      <c r="L331" s="2" t="str" cm="1">
        <f t="array" aca="1" ref="L331" ca="1">_xlfn.IFS(
AND($B$11="Hə", $B$3="İllik"), AC331,
AND($B$11="Hə", $B$3="Aylıq"), AD331,
$B$11="Yox", AB331)</f>
        <v/>
      </c>
      <c r="M331" s="14" t="str" cm="1">
        <f t="array" aca="1" ref="M331" ca="1">_xlfn.IFS( L331="", "",
(M330-N331)&lt;=0.5, 0,
TRUE,  M330-N331)</f>
        <v/>
      </c>
      <c r="N331" s="15" t="str" cm="1">
        <f t="array" aca="1" ref="N331" ca="1">_xlfn.IFS(
L331="", "",
TRUE, MIN(M330, ROUND($M$14/ (last_rou_date - $B$2) * (L331-L330), 2) )
)</f>
        <v/>
      </c>
      <c r="P331" s="22" t="str">
        <f t="shared" ca="1" si="12"/>
        <v/>
      </c>
      <c r="Q331" s="14" t="str" cm="1">
        <f t="array" aca="1" ref="Q331" ca="1">_xlfn.IFS(P331="","",
$B$11="Hə", _xlfn.XLOOKUP(DATE(P331, 12, 31), rou_table_dates, rou_table_nbvs,0, 0),
TRUE,  MAX(0, ROUND($M$14 - $M$14/ (last_rou_date - $B$2) * (DATE(P331,12,31) - $B$2), 2) )
)</f>
        <v/>
      </c>
      <c r="R331" s="57" t="str" cm="1">
        <f t="array" aca="1" ref="R331" ca="1">_xlfn.IFS(P331="","",
$B$11="Hə", _xlfn.XLOOKUP(DATE(P331, 12, 31), lease_table_dates, lease_table_balances,0, 0),
TRUE, IFERROR( XNPV($B$6, IF(payment_dates &gt;DATE(P331, 12, 31), payments,  0),  IF(payment_dates &gt;DATE(P331, 12, 31), payment_dates,  DATE(P331, 12, 31))    ),0)
)</f>
        <v/>
      </c>
      <c r="S331" s="14" t="str" cm="1">
        <f t="array" aca="1" ref="S331" ca="1">_xlfn.IFS(P331="","",
TRUE,  MIN( MIN(Q330, $M$14), ROUND($M$14/ (last_rou_date - $B$2) * (DATE(P331,12,31) - MAX($B$2, DATE(P331-1, 12, 31))), 2) )
)</f>
        <v/>
      </c>
      <c r="T331" s="15" t="str" cm="1">
        <f t="array" aca="1" ref="T331" ca="1">_xlfn.IFS(P331="", "",
ISTEXT(R330), R331- (H331 - SUMIFS( lease_table_payments, lease_table_years, P331) -$AG$14 ),
AND(ISNUMBER(R330), R331&lt;&gt;""),   R331- (R330 - SUMIFS( lease_table_payments, lease_table_years, P331) )
)</f>
        <v/>
      </c>
      <c r="U331" s="14"/>
      <c r="V331" s="73">
        <f t="shared" si="14"/>
        <v>318</v>
      </c>
      <c r="W331" s="74" t="str" cm="1">
        <f t="array" ref="W331">_xlfn.IFS(
OR(W330=$B$4, W330=""),"",
TRUE,W330+1
)</f>
        <v/>
      </c>
      <c r="X331" s="75" t="str" cm="1">
        <f t="array" ref="X331">_xlfn.IFS(X330="","",
W331="", "",
AND($B$3="İllik"),DATE(YEAR(X330)+1,MONTH(X330),DAY(X330) ),
AND($B$3="Aylıq", $AH$14="Not end"), EDATE(X330,1),
AND($B$3="Aylıq", $AH$14="End"), EOMONTH(X330,1)
)</f>
        <v/>
      </c>
      <c r="Y331" s="75" t="str" cm="1">
        <f t="array" aca="1" ref="Y331" ca="1">_xlfn.IFS(
AND($B$7="Dövrün əvvəlində", Y330&lt;=last_rou_date), DATE(YEAR(Y330)+1, 12, 31),
AND($B$7="Dövrün sonunda", Y330&lt;=last_payment_date), DATE(YEAR(Y330)+1, 12, 31),
TRUE, ""
)</f>
        <v/>
      </c>
      <c r="Z331" s="75" t="str" cm="1">
        <f t="array" aca="1" ref="Z331" ca="1">_xlfn.IFS(
AND($AN$14="Not year_end", Z330&gt;last_payment_date), "",
AND($AN$14="Year_end", Z330&gt;=last_payment_date), "",
AND($AN$14="Year_end"), DATE(YEAR(Z330+1), 12, 31),
AND($AN$14="Not year_end", MONTH(Z330)=12, DAY(Z330)=31), DATE(YEAR(Z329)+1, MONTH(Z329), DAY(Z329)),
AND($AN$14="Not year_end", OR(MONTH(Z330)&lt;&gt;12, DAY(Z330)&lt;&gt;31) ), DATE(YEAR(Z330), 12, 31)
)</f>
        <v/>
      </c>
      <c r="AA331" s="75" t="str" cm="1">
        <f t="array" aca="1" ref="AA331" ca="1">_xlfn.IFS(AA330="", "",
AND(AA330=last_payment_date, OR(MONTH(AA330)&lt;&gt;12, DAY(AA330)&lt;&gt;31) ), DATE(YEAR(AA330), 12, 31),
AND(MONTH(AA330)=12, DAY(AA330)=31, AA330&gt;=last_payment_date), "",
AND(MONTH(AA330)=12, DAY(AA330)&lt;&gt;31),  EOMONTH(AA330,0),
AND(MONTH(AA330)=12, DAY(AA330)=31, $AH$14="Not end"),  EDATE(AA329,1),
AND($AH$14="Not end"), EDATE(AA330, 1),
AND($AH$14="End"), EOMONTH(AA330, 1)
)</f>
        <v/>
      </c>
      <c r="AB331" s="75" t="str" cm="1">
        <f t="array" aca="1" ref="AB331" ca="1">_xlfn.IFS(AB330="","",
AND(AB330=last_rou_date), "",
AND($B$3="İllik"),DATE(YEAR(AB330)+1,MONTH(AB330),DAY(AB330) ),
AND($B$3="Aylıq", $AH$14="Not end"), EDATE(AB330,1),
AND($B$3="Aylıq", $AH$14="End"), EOMONTH(AB330,1)
)</f>
        <v/>
      </c>
      <c r="AC331" s="75" t="str" cm="1">
        <f t="array" aca="1" ref="AC331" ca="1">_xlfn.IFS(
AND($AN$14="Not year_end", AC330&gt;last_rou_date), "",
AND($AN$14="Year_end", AC330&gt;=last_rou_date), "",
AND($AN$14="Year_end"), DATE(YEAR(AC330+1), 12, 31),
AND($AN$14="Not year_end", MONTH(AC330)=12, DAY(AC330)=31), DATE(YEAR(AC329)+1, MONTH(AC329), DAY(AC329)),
AND($AN$14="Not year_end", OR(MONTH(AC330)&lt;&gt;12, DAY(AC330)&lt;&gt;31) ), DATE(YEAR(AC330), 12, 31)
)</f>
        <v/>
      </c>
      <c r="AD331" s="75" t="str" cm="1">
        <f t="array" aca="1" ref="AD331" ca="1">_xlfn.IFS(AD330="", "",
AND(AD330=last_rou_date, OR(MONTH(AD330)&lt;&gt;12, DAY(AD330)&lt;&gt;31) ), DATE(YEAR(AD330), 12, 31),
AND(MONTH(AD330)=12, DAY(AD330)=31, AD330&gt;=last_rou_date), "",
AND(MONTH(AD330)=12, DAY(AD330)&lt;&gt;31),  EOMONTH(AD330,0),
AND(MONTH(AD330)=12, DAY(AD330)=31, $AH$14="Not end"),  EDATE(AD329,1),
AND($AH$14="Not end"), EDATE(AD330, 1),
AND($AH$14="End"), EOMONTH(AD330, 1)
)</f>
        <v/>
      </c>
      <c r="AE331" s="68" t="str" cm="1">
        <f t="array" ref="AE331">_xlfn.IFS(W331="", "",
AND(W331&gt;0, W331&lt;=$B$4, $C$2="İllik artım, faiz olaraq", $D$2&gt;0, $B$3="İllik"), $B$5*((1+$D$2)^(W331-1)),
AND(W331&gt;0, W331&lt;=$B$4, $C$2="İllik artım, faiz olaraq", $D$2&gt;0, $B$3="Aylıq"), $B$5*((1+$D$2)^ROUNDDOWN((W331-1)/12,0)),
AND(W331=1, $C$2="Aşağıdakı kimi dəyişir", ), $B$5,
AND(W331&gt;1, W331&lt;=$B$4, $C$2="Aşağıdakı kimi dəyişir"), IFERROR(VLOOKUP(W331, $C$4:$D$7, 2, FALSE), AE330),
AND(W331&gt;0, W331&lt;=$B$4), $B$5,
TRUE,0 )</f>
        <v/>
      </c>
      <c r="AF331" s="76" t="str">
        <f t="shared" ca="1" si="13"/>
        <v/>
      </c>
    </row>
    <row r="332" spans="1:32" x14ac:dyDescent="0.4">
      <c r="A332" s="13" t="str" cm="1">
        <f t="array" aca="1" ref="A332" ca="1">_xlfn.IFS(
AND(SUMIFS(lease_table_interest_accruals, lease_table_dates, A331)&gt;0, COUNTIFS($E$14:E331, "Interest accrual", $A$14:A331, A331)=0),  A331,
AND(SUMIFS(lease_table_payments, lease_table_dates, A331)&gt;0, COUNTIFS($E$14:E331, "Payment", $A$14:A331, A331)=0),  A331,
AND(SUMIFS(rou_table_deprs, rou_table_dates, A331)&gt;0, COUNTIFS($E$14:E331, "Depreciation", $A$14:A331, A331)=0),  A331,
TRUE,  IFERROR(INDEX(rou_table_dates,  MATCH(A331, rou_table_dates)+1, ), "")
)</f>
        <v/>
      </c>
      <c r="B332" s="1" t="str" cm="1">
        <f t="array" aca="1" ref="B332" ca="1">_xlfn.IFS(
AND(E332="Payment", A332=$B$2), $AM$14,
E332="Payment", $AM$15,
E332="Interest accrual", $AM$18,
E332="Depreciation", $AM$17,
TRUE, "")</f>
        <v/>
      </c>
      <c r="C332" s="1" t="str" cm="1">
        <f t="array" aca="1" ref="C332" ca="1">_xlfn.IFS(
E332="Payment", $AM$19,
E332="Interest accrual", $AM$15,
E332="Depreciation", $AM$16,
TRUE, "")</f>
        <v/>
      </c>
      <c r="D332" s="14" t="str" cm="1">
        <f t="array" aca="1" ref="D332" ca="1">_xlfn.IFS(
E332="Payment", _xlfn.XLOOKUP(A332, lease_table_dates, lease_table_payments, 0, 0),
E332="Interest accrual", _xlfn.XLOOKUP(A332, lease_table_dates, lease_table_interest_accruals, 0, 0),
E332="Depreciation", _xlfn.XLOOKUP(A332, rou_table_dates, rou_table_deprs, 0, 0),
TRUE, ""
)</f>
        <v/>
      </c>
      <c r="E332" s="7" t="str" cm="1">
        <f t="array" aca="1" ref="E332" ca="1">_xlfn.IFS(
AND(SUMIFS(lease_table_interest_accruals, lease_table_dates, A332)&gt;0, COUNTIFS($E$14:E331, "Interest accrual", $A$14:A331, A332)=0), "Interest accrual",
AND(SUMIFS(lease_table_payments, lease_table_dates, A332)&gt;0, COUNTIFS($E$14:E331, "Payment", $A$14:A331, A332)=0), "Payment",
AND(SUMIFS(rou_table_deprs, rou_table_dates, A332)&gt;0, COUNTIFS($E$14:E331, "Depreciation", $A$14:A331, A332)=0), "Depreciation",
TRUE,  ""
)</f>
        <v/>
      </c>
      <c r="G332" s="13" t="str" cm="1">
        <f t="array" aca="1" ref="G332" ca="1">_xlfn.IFS(
AND($B$11="Hə", $B$3="İllik"), Z332,
AND($B$11="Hə", $B$3="Aylıq"), AA332,
$B$11="Yox", X332)</f>
        <v/>
      </c>
      <c r="H332" s="14" t="str" cm="1">
        <f t="array" aca="1" ref="H332" ca="1">_xlfn.IFS( G332="", "",
TRUE, ROUND( H331+I332-J332, 2) )</f>
        <v/>
      </c>
      <c r="I332" s="14" t="str" cm="1">
        <f t="array" aca="1" ref="I332" ca="1">_xlfn.IFS(G332="", "",
G332=last_payment_date, (J332-H331),
 TRUE,  -  (H331- H331* (1+$B$6)^ (_xlfn.DAYS(G332,G331)/365) )
)</f>
        <v/>
      </c>
      <c r="J332" s="14" t="str" cm="1">
        <f t="array" aca="1" ref="J332" ca="1">_xlfn.IFS(G332="", "",
TRUE, _xlfn.XLOOKUP(G332,  payment_dates, payments,0,0)
)</f>
        <v/>
      </c>
      <c r="L332" s="2" t="str" cm="1">
        <f t="array" aca="1" ref="L332" ca="1">_xlfn.IFS(
AND($B$11="Hə", $B$3="İllik"), AC332,
AND($B$11="Hə", $B$3="Aylıq"), AD332,
$B$11="Yox", AB332)</f>
        <v/>
      </c>
      <c r="M332" s="14" t="str" cm="1">
        <f t="array" aca="1" ref="M332" ca="1">_xlfn.IFS( L332="", "",
(M331-N332)&lt;=0.5, 0,
TRUE,  M331-N332)</f>
        <v/>
      </c>
      <c r="N332" s="15" t="str" cm="1">
        <f t="array" aca="1" ref="N332" ca="1">_xlfn.IFS(
L332="", "",
TRUE, MIN(M331, ROUND($M$14/ (last_rou_date - $B$2) * (L332-L331), 2) )
)</f>
        <v/>
      </c>
      <c r="P332" s="22" t="str">
        <f t="shared" ca="1" si="12"/>
        <v/>
      </c>
      <c r="Q332" s="14" t="str" cm="1">
        <f t="array" aca="1" ref="Q332" ca="1">_xlfn.IFS(P332="","",
$B$11="Hə", _xlfn.XLOOKUP(DATE(P332, 12, 31), rou_table_dates, rou_table_nbvs,0, 0),
TRUE,  MAX(0, ROUND($M$14 - $M$14/ (last_rou_date - $B$2) * (DATE(P332,12,31) - $B$2), 2) )
)</f>
        <v/>
      </c>
      <c r="R332" s="57" t="str" cm="1">
        <f t="array" aca="1" ref="R332" ca="1">_xlfn.IFS(P332="","",
$B$11="Hə", _xlfn.XLOOKUP(DATE(P332, 12, 31), lease_table_dates, lease_table_balances,0, 0),
TRUE, IFERROR( XNPV($B$6, IF(payment_dates &gt;DATE(P332, 12, 31), payments,  0),  IF(payment_dates &gt;DATE(P332, 12, 31), payment_dates,  DATE(P332, 12, 31))    ),0)
)</f>
        <v/>
      </c>
      <c r="S332" s="14" t="str" cm="1">
        <f t="array" aca="1" ref="S332" ca="1">_xlfn.IFS(P332="","",
TRUE,  MIN( MIN(Q331, $M$14), ROUND($M$14/ (last_rou_date - $B$2) * (DATE(P332,12,31) - MAX($B$2, DATE(P332-1, 12, 31))), 2) )
)</f>
        <v/>
      </c>
      <c r="T332" s="15" t="str" cm="1">
        <f t="array" aca="1" ref="T332" ca="1">_xlfn.IFS(P332="", "",
ISTEXT(R331), R332- (H332 - SUMIFS( lease_table_payments, lease_table_years, P332) -$AG$14 ),
AND(ISNUMBER(R331), R332&lt;&gt;""),   R332- (R331 - SUMIFS( lease_table_payments, lease_table_years, P332) )
)</f>
        <v/>
      </c>
      <c r="U332" s="14"/>
      <c r="V332" s="73">
        <f t="shared" si="14"/>
        <v>319</v>
      </c>
      <c r="W332" s="74" t="str" cm="1">
        <f t="array" ref="W332">_xlfn.IFS(
OR(W331=$B$4, W331=""),"",
TRUE,W331+1
)</f>
        <v/>
      </c>
      <c r="X332" s="75" t="str" cm="1">
        <f t="array" ref="X332">_xlfn.IFS(X331="","",
W332="", "",
AND($B$3="İllik"),DATE(YEAR(X331)+1,MONTH(X331),DAY(X331) ),
AND($B$3="Aylıq", $AH$14="Not end"), EDATE(X331,1),
AND($B$3="Aylıq", $AH$14="End"), EOMONTH(X331,1)
)</f>
        <v/>
      </c>
      <c r="Y332" s="75" t="str" cm="1">
        <f t="array" aca="1" ref="Y332" ca="1">_xlfn.IFS(
AND($B$7="Dövrün əvvəlində", Y331&lt;=last_rou_date), DATE(YEAR(Y331)+1, 12, 31),
AND($B$7="Dövrün sonunda", Y331&lt;=last_payment_date), DATE(YEAR(Y331)+1, 12, 31),
TRUE, ""
)</f>
        <v/>
      </c>
      <c r="Z332" s="75" t="str" cm="1">
        <f t="array" aca="1" ref="Z332" ca="1">_xlfn.IFS(
AND($AN$14="Not year_end", Z331&gt;last_payment_date), "",
AND($AN$14="Year_end", Z331&gt;=last_payment_date), "",
AND($AN$14="Year_end"), DATE(YEAR(Z331+1), 12, 31),
AND($AN$14="Not year_end", MONTH(Z331)=12, DAY(Z331)=31), DATE(YEAR(Z330)+1, MONTH(Z330), DAY(Z330)),
AND($AN$14="Not year_end", OR(MONTH(Z331)&lt;&gt;12, DAY(Z331)&lt;&gt;31) ), DATE(YEAR(Z331), 12, 31)
)</f>
        <v/>
      </c>
      <c r="AA332" s="75" t="str" cm="1">
        <f t="array" aca="1" ref="AA332" ca="1">_xlfn.IFS(AA331="", "",
AND(AA331=last_payment_date, OR(MONTH(AA331)&lt;&gt;12, DAY(AA331)&lt;&gt;31) ), DATE(YEAR(AA331), 12, 31),
AND(MONTH(AA331)=12, DAY(AA331)=31, AA331&gt;=last_payment_date), "",
AND(MONTH(AA331)=12, DAY(AA331)&lt;&gt;31),  EOMONTH(AA331,0),
AND(MONTH(AA331)=12, DAY(AA331)=31, $AH$14="Not end"),  EDATE(AA330,1),
AND($AH$14="Not end"), EDATE(AA331, 1),
AND($AH$14="End"), EOMONTH(AA331, 1)
)</f>
        <v/>
      </c>
      <c r="AB332" s="75" t="str" cm="1">
        <f t="array" aca="1" ref="AB332" ca="1">_xlfn.IFS(AB331="","",
AND(AB331=last_rou_date), "",
AND($B$3="İllik"),DATE(YEAR(AB331)+1,MONTH(AB331),DAY(AB331) ),
AND($B$3="Aylıq", $AH$14="Not end"), EDATE(AB331,1),
AND($B$3="Aylıq", $AH$14="End"), EOMONTH(AB331,1)
)</f>
        <v/>
      </c>
      <c r="AC332" s="75" t="str" cm="1">
        <f t="array" aca="1" ref="AC332" ca="1">_xlfn.IFS(
AND($AN$14="Not year_end", AC331&gt;last_rou_date), "",
AND($AN$14="Year_end", AC331&gt;=last_rou_date), "",
AND($AN$14="Year_end"), DATE(YEAR(AC331+1), 12, 31),
AND($AN$14="Not year_end", MONTH(AC331)=12, DAY(AC331)=31), DATE(YEAR(AC330)+1, MONTH(AC330), DAY(AC330)),
AND($AN$14="Not year_end", OR(MONTH(AC331)&lt;&gt;12, DAY(AC331)&lt;&gt;31) ), DATE(YEAR(AC331), 12, 31)
)</f>
        <v/>
      </c>
      <c r="AD332" s="75" t="str" cm="1">
        <f t="array" aca="1" ref="AD332" ca="1">_xlfn.IFS(AD331="", "",
AND(AD331=last_rou_date, OR(MONTH(AD331)&lt;&gt;12, DAY(AD331)&lt;&gt;31) ), DATE(YEAR(AD331), 12, 31),
AND(MONTH(AD331)=12, DAY(AD331)=31, AD331&gt;=last_rou_date), "",
AND(MONTH(AD331)=12, DAY(AD331)&lt;&gt;31),  EOMONTH(AD331,0),
AND(MONTH(AD331)=12, DAY(AD331)=31, $AH$14="Not end"),  EDATE(AD330,1),
AND($AH$14="Not end"), EDATE(AD331, 1),
AND($AH$14="End"), EOMONTH(AD331, 1)
)</f>
        <v/>
      </c>
      <c r="AE332" s="68" t="str" cm="1">
        <f t="array" ref="AE332">_xlfn.IFS(W332="", "",
AND(W332&gt;0, W332&lt;=$B$4, $C$2="İllik artım, faiz olaraq", $D$2&gt;0, $B$3="İllik"), $B$5*((1+$D$2)^(W332-1)),
AND(W332&gt;0, W332&lt;=$B$4, $C$2="İllik artım, faiz olaraq", $D$2&gt;0, $B$3="Aylıq"), $B$5*((1+$D$2)^ROUNDDOWN((W332-1)/12,0)),
AND(W332=1, $C$2="Aşağıdakı kimi dəyişir", ), $B$5,
AND(W332&gt;1, W332&lt;=$B$4, $C$2="Aşağıdakı kimi dəyişir"), IFERROR(VLOOKUP(W332, $C$4:$D$7, 2, FALSE), AE331),
AND(W332&gt;0, W332&lt;=$B$4), $B$5,
TRUE,0 )</f>
        <v/>
      </c>
      <c r="AF332" s="76" t="str">
        <f t="shared" ca="1" si="13"/>
        <v/>
      </c>
    </row>
    <row r="333" spans="1:32" x14ac:dyDescent="0.4">
      <c r="A333" s="13" t="str" cm="1">
        <f t="array" aca="1" ref="A333" ca="1">_xlfn.IFS(
AND(SUMIFS(lease_table_interest_accruals, lease_table_dates, A332)&gt;0, COUNTIFS($E$14:E332, "Interest accrual", $A$14:A332, A332)=0),  A332,
AND(SUMIFS(lease_table_payments, lease_table_dates, A332)&gt;0, COUNTIFS($E$14:E332, "Payment", $A$14:A332, A332)=0),  A332,
AND(SUMIFS(rou_table_deprs, rou_table_dates, A332)&gt;0, COUNTIFS($E$14:E332, "Depreciation", $A$14:A332, A332)=0),  A332,
TRUE,  IFERROR(INDEX(rou_table_dates,  MATCH(A332, rou_table_dates)+1, ), "")
)</f>
        <v/>
      </c>
      <c r="B333" s="1" t="str" cm="1">
        <f t="array" aca="1" ref="B333" ca="1">_xlfn.IFS(
AND(E333="Payment", A333=$B$2), $AM$14,
E333="Payment", $AM$15,
E333="Interest accrual", $AM$18,
E333="Depreciation", $AM$17,
TRUE, "")</f>
        <v/>
      </c>
      <c r="C333" s="1" t="str" cm="1">
        <f t="array" aca="1" ref="C333" ca="1">_xlfn.IFS(
E333="Payment", $AM$19,
E333="Interest accrual", $AM$15,
E333="Depreciation", $AM$16,
TRUE, "")</f>
        <v/>
      </c>
      <c r="D333" s="14" t="str" cm="1">
        <f t="array" aca="1" ref="D333" ca="1">_xlfn.IFS(
E333="Payment", _xlfn.XLOOKUP(A333, lease_table_dates, lease_table_payments, 0, 0),
E333="Interest accrual", _xlfn.XLOOKUP(A333, lease_table_dates, lease_table_interest_accruals, 0, 0),
E333="Depreciation", _xlfn.XLOOKUP(A333, rou_table_dates, rou_table_deprs, 0, 0),
TRUE, ""
)</f>
        <v/>
      </c>
      <c r="E333" s="7" t="str" cm="1">
        <f t="array" aca="1" ref="E333" ca="1">_xlfn.IFS(
AND(SUMIFS(lease_table_interest_accruals, lease_table_dates, A333)&gt;0, COUNTIFS($E$14:E332, "Interest accrual", $A$14:A332, A333)=0), "Interest accrual",
AND(SUMIFS(lease_table_payments, lease_table_dates, A333)&gt;0, COUNTIFS($E$14:E332, "Payment", $A$14:A332, A333)=0), "Payment",
AND(SUMIFS(rou_table_deprs, rou_table_dates, A333)&gt;0, COUNTIFS($E$14:E332, "Depreciation", $A$14:A332, A333)=0), "Depreciation",
TRUE,  ""
)</f>
        <v/>
      </c>
      <c r="G333" s="13" t="str" cm="1">
        <f t="array" aca="1" ref="G333" ca="1">_xlfn.IFS(
AND($B$11="Hə", $B$3="İllik"), Z333,
AND($B$11="Hə", $B$3="Aylıq"), AA333,
$B$11="Yox", X333)</f>
        <v/>
      </c>
      <c r="H333" s="14" t="str" cm="1">
        <f t="array" aca="1" ref="H333" ca="1">_xlfn.IFS( G333="", "",
TRUE, ROUND( H332+I333-J333, 2) )</f>
        <v/>
      </c>
      <c r="I333" s="14" t="str" cm="1">
        <f t="array" aca="1" ref="I333" ca="1">_xlfn.IFS(G333="", "",
G333=last_payment_date, (J333-H332),
 TRUE,  -  (H332- H332* (1+$B$6)^ (_xlfn.DAYS(G333,G332)/365) )
)</f>
        <v/>
      </c>
      <c r="J333" s="14" t="str" cm="1">
        <f t="array" aca="1" ref="J333" ca="1">_xlfn.IFS(G333="", "",
TRUE, _xlfn.XLOOKUP(G333,  payment_dates, payments,0,0)
)</f>
        <v/>
      </c>
      <c r="L333" s="2" t="str" cm="1">
        <f t="array" aca="1" ref="L333" ca="1">_xlfn.IFS(
AND($B$11="Hə", $B$3="İllik"), AC333,
AND($B$11="Hə", $B$3="Aylıq"), AD333,
$B$11="Yox", AB333)</f>
        <v/>
      </c>
      <c r="M333" s="14" t="str" cm="1">
        <f t="array" aca="1" ref="M333" ca="1">_xlfn.IFS( L333="", "",
(M332-N333)&lt;=0.5, 0,
TRUE,  M332-N333)</f>
        <v/>
      </c>
      <c r="N333" s="15" t="str" cm="1">
        <f t="array" aca="1" ref="N333" ca="1">_xlfn.IFS(
L333="", "",
TRUE, MIN(M332, ROUND($M$14/ (last_rou_date - $B$2) * (L333-L332), 2) )
)</f>
        <v/>
      </c>
      <c r="P333" s="22" t="str">
        <f t="shared" ca="1" si="12"/>
        <v/>
      </c>
      <c r="Q333" s="14" t="str" cm="1">
        <f t="array" aca="1" ref="Q333" ca="1">_xlfn.IFS(P333="","",
$B$11="Hə", _xlfn.XLOOKUP(DATE(P333, 12, 31), rou_table_dates, rou_table_nbvs,0, 0),
TRUE,  MAX(0, ROUND($M$14 - $M$14/ (last_rou_date - $B$2) * (DATE(P333,12,31) - $B$2), 2) )
)</f>
        <v/>
      </c>
      <c r="R333" s="57" t="str" cm="1">
        <f t="array" aca="1" ref="R333" ca="1">_xlfn.IFS(P333="","",
$B$11="Hə", _xlfn.XLOOKUP(DATE(P333, 12, 31), lease_table_dates, lease_table_balances,0, 0),
TRUE, IFERROR( XNPV($B$6, IF(payment_dates &gt;DATE(P333, 12, 31), payments,  0),  IF(payment_dates &gt;DATE(P333, 12, 31), payment_dates,  DATE(P333, 12, 31))    ),0)
)</f>
        <v/>
      </c>
      <c r="S333" s="14" t="str" cm="1">
        <f t="array" aca="1" ref="S333" ca="1">_xlfn.IFS(P333="","",
TRUE,  MIN( MIN(Q332, $M$14), ROUND($M$14/ (last_rou_date - $B$2) * (DATE(P333,12,31) - MAX($B$2, DATE(P333-1, 12, 31))), 2) )
)</f>
        <v/>
      </c>
      <c r="T333" s="15" t="str" cm="1">
        <f t="array" aca="1" ref="T333" ca="1">_xlfn.IFS(P333="", "",
ISTEXT(R332), R333- (H333 - SUMIFS( lease_table_payments, lease_table_years, P333) -$AG$14 ),
AND(ISNUMBER(R332), R333&lt;&gt;""),   R333- (R332 - SUMIFS( lease_table_payments, lease_table_years, P333) )
)</f>
        <v/>
      </c>
      <c r="U333" s="14"/>
      <c r="V333" s="73">
        <f t="shared" si="14"/>
        <v>320</v>
      </c>
      <c r="W333" s="74" t="str" cm="1">
        <f t="array" ref="W333">_xlfn.IFS(
OR(W332=$B$4, W332=""),"",
TRUE,W332+1
)</f>
        <v/>
      </c>
      <c r="X333" s="75" t="str" cm="1">
        <f t="array" ref="X333">_xlfn.IFS(X332="","",
W333="", "",
AND($B$3="İllik"),DATE(YEAR(X332)+1,MONTH(X332),DAY(X332) ),
AND($B$3="Aylıq", $AH$14="Not end"), EDATE(X332,1),
AND($B$3="Aylıq", $AH$14="End"), EOMONTH(X332,1)
)</f>
        <v/>
      </c>
      <c r="Y333" s="75" t="str" cm="1">
        <f t="array" aca="1" ref="Y333" ca="1">_xlfn.IFS(
AND($B$7="Dövrün əvvəlində", Y332&lt;=last_rou_date), DATE(YEAR(Y332)+1, 12, 31),
AND($B$7="Dövrün sonunda", Y332&lt;=last_payment_date), DATE(YEAR(Y332)+1, 12, 31),
TRUE, ""
)</f>
        <v/>
      </c>
      <c r="Z333" s="75" t="str" cm="1">
        <f t="array" aca="1" ref="Z333" ca="1">_xlfn.IFS(
AND($AN$14="Not year_end", Z332&gt;last_payment_date), "",
AND($AN$14="Year_end", Z332&gt;=last_payment_date), "",
AND($AN$14="Year_end"), DATE(YEAR(Z332+1), 12, 31),
AND($AN$14="Not year_end", MONTH(Z332)=12, DAY(Z332)=31), DATE(YEAR(Z331)+1, MONTH(Z331), DAY(Z331)),
AND($AN$14="Not year_end", OR(MONTH(Z332)&lt;&gt;12, DAY(Z332)&lt;&gt;31) ), DATE(YEAR(Z332), 12, 31)
)</f>
        <v/>
      </c>
      <c r="AA333" s="75" t="str" cm="1">
        <f t="array" aca="1" ref="AA333" ca="1">_xlfn.IFS(AA332="", "",
AND(AA332=last_payment_date, OR(MONTH(AA332)&lt;&gt;12, DAY(AA332)&lt;&gt;31) ), DATE(YEAR(AA332), 12, 31),
AND(MONTH(AA332)=12, DAY(AA332)=31, AA332&gt;=last_payment_date), "",
AND(MONTH(AA332)=12, DAY(AA332)&lt;&gt;31),  EOMONTH(AA332,0),
AND(MONTH(AA332)=12, DAY(AA332)=31, $AH$14="Not end"),  EDATE(AA331,1),
AND($AH$14="Not end"), EDATE(AA332, 1),
AND($AH$14="End"), EOMONTH(AA332, 1)
)</f>
        <v/>
      </c>
      <c r="AB333" s="75" t="str" cm="1">
        <f t="array" aca="1" ref="AB333" ca="1">_xlfn.IFS(AB332="","",
AND(AB332=last_rou_date), "",
AND($B$3="İllik"),DATE(YEAR(AB332)+1,MONTH(AB332),DAY(AB332) ),
AND($B$3="Aylıq", $AH$14="Not end"), EDATE(AB332,1),
AND($B$3="Aylıq", $AH$14="End"), EOMONTH(AB332,1)
)</f>
        <v/>
      </c>
      <c r="AC333" s="75" t="str" cm="1">
        <f t="array" aca="1" ref="AC333" ca="1">_xlfn.IFS(
AND($AN$14="Not year_end", AC332&gt;last_rou_date), "",
AND($AN$14="Year_end", AC332&gt;=last_rou_date), "",
AND($AN$14="Year_end"), DATE(YEAR(AC332+1), 12, 31),
AND($AN$14="Not year_end", MONTH(AC332)=12, DAY(AC332)=31), DATE(YEAR(AC331)+1, MONTH(AC331), DAY(AC331)),
AND($AN$14="Not year_end", OR(MONTH(AC332)&lt;&gt;12, DAY(AC332)&lt;&gt;31) ), DATE(YEAR(AC332), 12, 31)
)</f>
        <v/>
      </c>
      <c r="AD333" s="75" t="str" cm="1">
        <f t="array" aca="1" ref="AD333" ca="1">_xlfn.IFS(AD332="", "",
AND(AD332=last_rou_date, OR(MONTH(AD332)&lt;&gt;12, DAY(AD332)&lt;&gt;31) ), DATE(YEAR(AD332), 12, 31),
AND(MONTH(AD332)=12, DAY(AD332)=31, AD332&gt;=last_rou_date), "",
AND(MONTH(AD332)=12, DAY(AD332)&lt;&gt;31),  EOMONTH(AD332,0),
AND(MONTH(AD332)=12, DAY(AD332)=31, $AH$14="Not end"),  EDATE(AD331,1),
AND($AH$14="Not end"), EDATE(AD332, 1),
AND($AH$14="End"), EOMONTH(AD332, 1)
)</f>
        <v/>
      </c>
      <c r="AE333" s="68" t="str" cm="1">
        <f t="array" ref="AE333">_xlfn.IFS(W333="", "",
AND(W333&gt;0, W333&lt;=$B$4, $C$2="İllik artım, faiz olaraq", $D$2&gt;0, $B$3="İllik"), $B$5*((1+$D$2)^(W333-1)),
AND(W333&gt;0, W333&lt;=$B$4, $C$2="İllik artım, faiz olaraq", $D$2&gt;0, $B$3="Aylıq"), $B$5*((1+$D$2)^ROUNDDOWN((W333-1)/12,0)),
AND(W333=1, $C$2="Aşağıdakı kimi dəyişir", ), $B$5,
AND(W333&gt;1, W333&lt;=$B$4, $C$2="Aşağıdakı kimi dəyişir"), IFERROR(VLOOKUP(W333, $C$4:$D$7, 2, FALSE), AE332),
AND(W333&gt;0, W333&lt;=$B$4), $B$5,
TRUE,0 )</f>
        <v/>
      </c>
      <c r="AF333" s="76" t="str">
        <f t="shared" ca="1" si="13"/>
        <v/>
      </c>
    </row>
    <row r="334" spans="1:32" x14ac:dyDescent="0.4">
      <c r="A334" s="13" t="str" cm="1">
        <f t="array" aca="1" ref="A334" ca="1">_xlfn.IFS(
AND(SUMIFS(lease_table_interest_accruals, lease_table_dates, A333)&gt;0, COUNTIFS($E$14:E333, "Interest accrual", $A$14:A333, A333)=0),  A333,
AND(SUMIFS(lease_table_payments, lease_table_dates, A333)&gt;0, COUNTIFS($E$14:E333, "Payment", $A$14:A333, A333)=0),  A333,
AND(SUMIFS(rou_table_deprs, rou_table_dates, A333)&gt;0, COUNTIFS($E$14:E333, "Depreciation", $A$14:A333, A333)=0),  A333,
TRUE,  IFERROR(INDEX(rou_table_dates,  MATCH(A333, rou_table_dates)+1, ), "")
)</f>
        <v/>
      </c>
      <c r="B334" s="1" t="str" cm="1">
        <f t="array" aca="1" ref="B334" ca="1">_xlfn.IFS(
AND(E334="Payment", A334=$B$2), $AM$14,
E334="Payment", $AM$15,
E334="Interest accrual", $AM$18,
E334="Depreciation", $AM$17,
TRUE, "")</f>
        <v/>
      </c>
      <c r="C334" s="1" t="str" cm="1">
        <f t="array" aca="1" ref="C334" ca="1">_xlfn.IFS(
E334="Payment", $AM$19,
E334="Interest accrual", $AM$15,
E334="Depreciation", $AM$16,
TRUE, "")</f>
        <v/>
      </c>
      <c r="D334" s="14" t="str" cm="1">
        <f t="array" aca="1" ref="D334" ca="1">_xlfn.IFS(
E334="Payment", _xlfn.XLOOKUP(A334, lease_table_dates, lease_table_payments, 0, 0),
E334="Interest accrual", _xlfn.XLOOKUP(A334, lease_table_dates, lease_table_interest_accruals, 0, 0),
E334="Depreciation", _xlfn.XLOOKUP(A334, rou_table_dates, rou_table_deprs, 0, 0),
TRUE, ""
)</f>
        <v/>
      </c>
      <c r="E334" s="7" t="str" cm="1">
        <f t="array" aca="1" ref="E334" ca="1">_xlfn.IFS(
AND(SUMIFS(lease_table_interest_accruals, lease_table_dates, A334)&gt;0, COUNTIFS($E$14:E333, "Interest accrual", $A$14:A333, A334)=0), "Interest accrual",
AND(SUMIFS(lease_table_payments, lease_table_dates, A334)&gt;0, COUNTIFS($E$14:E333, "Payment", $A$14:A333, A334)=0), "Payment",
AND(SUMIFS(rou_table_deprs, rou_table_dates, A334)&gt;0, COUNTIFS($E$14:E333, "Depreciation", $A$14:A333, A334)=0), "Depreciation",
TRUE,  ""
)</f>
        <v/>
      </c>
      <c r="G334" s="13" t="str" cm="1">
        <f t="array" aca="1" ref="G334" ca="1">_xlfn.IFS(
AND($B$11="Hə", $B$3="İllik"), Z334,
AND($B$11="Hə", $B$3="Aylıq"), AA334,
$B$11="Yox", X334)</f>
        <v/>
      </c>
      <c r="H334" s="14" t="str" cm="1">
        <f t="array" aca="1" ref="H334" ca="1">_xlfn.IFS( G334="", "",
TRUE, ROUND( H333+I334-J334, 2) )</f>
        <v/>
      </c>
      <c r="I334" s="14" t="str" cm="1">
        <f t="array" aca="1" ref="I334" ca="1">_xlfn.IFS(G334="", "",
G334=last_payment_date, (J334-H333),
 TRUE,  -  (H333- H333* (1+$B$6)^ (_xlfn.DAYS(G334,G333)/365) )
)</f>
        <v/>
      </c>
      <c r="J334" s="14" t="str" cm="1">
        <f t="array" aca="1" ref="J334" ca="1">_xlfn.IFS(G334="", "",
TRUE, _xlfn.XLOOKUP(G334,  payment_dates, payments,0,0)
)</f>
        <v/>
      </c>
      <c r="L334" s="2" t="str" cm="1">
        <f t="array" aca="1" ref="L334" ca="1">_xlfn.IFS(
AND($B$11="Hə", $B$3="İllik"), AC334,
AND($B$11="Hə", $B$3="Aylıq"), AD334,
$B$11="Yox", AB334)</f>
        <v/>
      </c>
      <c r="M334" s="14" t="str" cm="1">
        <f t="array" aca="1" ref="M334" ca="1">_xlfn.IFS( L334="", "",
(M333-N334)&lt;=0.5, 0,
TRUE,  M333-N334)</f>
        <v/>
      </c>
      <c r="N334" s="15" t="str" cm="1">
        <f t="array" aca="1" ref="N334" ca="1">_xlfn.IFS(
L334="", "",
TRUE, MIN(M333, ROUND($M$14/ (last_rou_date - $B$2) * (L334-L333), 2) )
)</f>
        <v/>
      </c>
      <c r="P334" s="22" t="str">
        <f t="shared" ca="1" si="12"/>
        <v/>
      </c>
      <c r="Q334" s="14" t="str" cm="1">
        <f t="array" aca="1" ref="Q334" ca="1">_xlfn.IFS(P334="","",
$B$11="Hə", _xlfn.XLOOKUP(DATE(P334, 12, 31), rou_table_dates, rou_table_nbvs,0, 0),
TRUE,  MAX(0, ROUND($M$14 - $M$14/ (last_rou_date - $B$2) * (DATE(P334,12,31) - $B$2), 2) )
)</f>
        <v/>
      </c>
      <c r="R334" s="57" t="str" cm="1">
        <f t="array" aca="1" ref="R334" ca="1">_xlfn.IFS(P334="","",
$B$11="Hə", _xlfn.XLOOKUP(DATE(P334, 12, 31), lease_table_dates, lease_table_balances,0, 0),
TRUE, IFERROR( XNPV($B$6, IF(payment_dates &gt;DATE(P334, 12, 31), payments,  0),  IF(payment_dates &gt;DATE(P334, 12, 31), payment_dates,  DATE(P334, 12, 31))    ),0)
)</f>
        <v/>
      </c>
      <c r="S334" s="14" t="str" cm="1">
        <f t="array" aca="1" ref="S334" ca="1">_xlfn.IFS(P334="","",
TRUE,  MIN( MIN(Q333, $M$14), ROUND($M$14/ (last_rou_date - $B$2) * (DATE(P334,12,31) - MAX($B$2, DATE(P334-1, 12, 31))), 2) )
)</f>
        <v/>
      </c>
      <c r="T334" s="15" t="str" cm="1">
        <f t="array" aca="1" ref="T334" ca="1">_xlfn.IFS(P334="", "",
ISTEXT(R333), R334- (H334 - SUMIFS( lease_table_payments, lease_table_years, P334) -$AG$14 ),
AND(ISNUMBER(R333), R334&lt;&gt;""),   R334- (R333 - SUMIFS( lease_table_payments, lease_table_years, P334) )
)</f>
        <v/>
      </c>
      <c r="U334" s="14"/>
      <c r="V334" s="73">
        <f t="shared" si="14"/>
        <v>321</v>
      </c>
      <c r="W334" s="74" t="str" cm="1">
        <f t="array" ref="W334">_xlfn.IFS(
OR(W333=$B$4, W333=""),"",
TRUE,W333+1
)</f>
        <v/>
      </c>
      <c r="X334" s="75" t="str" cm="1">
        <f t="array" ref="X334">_xlfn.IFS(X333="","",
W334="", "",
AND($B$3="İllik"),DATE(YEAR(X333)+1,MONTH(X333),DAY(X333) ),
AND($B$3="Aylıq", $AH$14="Not end"), EDATE(X333,1),
AND($B$3="Aylıq", $AH$14="End"), EOMONTH(X333,1)
)</f>
        <v/>
      </c>
      <c r="Y334" s="75" t="str" cm="1">
        <f t="array" aca="1" ref="Y334" ca="1">_xlfn.IFS(
AND($B$7="Dövrün əvvəlində", Y333&lt;=last_rou_date), DATE(YEAR(Y333)+1, 12, 31),
AND($B$7="Dövrün sonunda", Y333&lt;=last_payment_date), DATE(YEAR(Y333)+1, 12, 31),
TRUE, ""
)</f>
        <v/>
      </c>
      <c r="Z334" s="75" t="str" cm="1">
        <f t="array" aca="1" ref="Z334" ca="1">_xlfn.IFS(
AND($AN$14="Not year_end", Z333&gt;last_payment_date), "",
AND($AN$14="Year_end", Z333&gt;=last_payment_date), "",
AND($AN$14="Year_end"), DATE(YEAR(Z333+1), 12, 31),
AND($AN$14="Not year_end", MONTH(Z333)=12, DAY(Z333)=31), DATE(YEAR(Z332)+1, MONTH(Z332), DAY(Z332)),
AND($AN$14="Not year_end", OR(MONTH(Z333)&lt;&gt;12, DAY(Z333)&lt;&gt;31) ), DATE(YEAR(Z333), 12, 31)
)</f>
        <v/>
      </c>
      <c r="AA334" s="75" t="str" cm="1">
        <f t="array" aca="1" ref="AA334" ca="1">_xlfn.IFS(AA333="", "",
AND(AA333=last_payment_date, OR(MONTH(AA333)&lt;&gt;12, DAY(AA333)&lt;&gt;31) ), DATE(YEAR(AA333), 12, 31),
AND(MONTH(AA333)=12, DAY(AA333)=31, AA333&gt;=last_payment_date), "",
AND(MONTH(AA333)=12, DAY(AA333)&lt;&gt;31),  EOMONTH(AA333,0),
AND(MONTH(AA333)=12, DAY(AA333)=31, $AH$14="Not end"),  EDATE(AA332,1),
AND($AH$14="Not end"), EDATE(AA333, 1),
AND($AH$14="End"), EOMONTH(AA333, 1)
)</f>
        <v/>
      </c>
      <c r="AB334" s="75" t="str" cm="1">
        <f t="array" aca="1" ref="AB334" ca="1">_xlfn.IFS(AB333="","",
AND(AB333=last_rou_date), "",
AND($B$3="İllik"),DATE(YEAR(AB333)+1,MONTH(AB333),DAY(AB333) ),
AND($B$3="Aylıq", $AH$14="Not end"), EDATE(AB333,1),
AND($B$3="Aylıq", $AH$14="End"), EOMONTH(AB333,1)
)</f>
        <v/>
      </c>
      <c r="AC334" s="75" t="str" cm="1">
        <f t="array" aca="1" ref="AC334" ca="1">_xlfn.IFS(
AND($AN$14="Not year_end", AC333&gt;last_rou_date), "",
AND($AN$14="Year_end", AC333&gt;=last_rou_date), "",
AND($AN$14="Year_end"), DATE(YEAR(AC333+1), 12, 31),
AND($AN$14="Not year_end", MONTH(AC333)=12, DAY(AC333)=31), DATE(YEAR(AC332)+1, MONTH(AC332), DAY(AC332)),
AND($AN$14="Not year_end", OR(MONTH(AC333)&lt;&gt;12, DAY(AC333)&lt;&gt;31) ), DATE(YEAR(AC333), 12, 31)
)</f>
        <v/>
      </c>
      <c r="AD334" s="75" t="str" cm="1">
        <f t="array" aca="1" ref="AD334" ca="1">_xlfn.IFS(AD333="", "",
AND(AD333=last_rou_date, OR(MONTH(AD333)&lt;&gt;12, DAY(AD333)&lt;&gt;31) ), DATE(YEAR(AD333), 12, 31),
AND(MONTH(AD333)=12, DAY(AD333)=31, AD333&gt;=last_rou_date), "",
AND(MONTH(AD333)=12, DAY(AD333)&lt;&gt;31),  EOMONTH(AD333,0),
AND(MONTH(AD333)=12, DAY(AD333)=31, $AH$14="Not end"),  EDATE(AD332,1),
AND($AH$14="Not end"), EDATE(AD333, 1),
AND($AH$14="End"), EOMONTH(AD333, 1)
)</f>
        <v/>
      </c>
      <c r="AE334" s="68" t="str" cm="1">
        <f t="array" ref="AE334">_xlfn.IFS(W334="", "",
AND(W334&gt;0, W334&lt;=$B$4, $C$2="İllik artım, faiz olaraq", $D$2&gt;0, $B$3="İllik"), $B$5*((1+$D$2)^(W334-1)),
AND(W334&gt;0, W334&lt;=$B$4, $C$2="İllik artım, faiz olaraq", $D$2&gt;0, $B$3="Aylıq"), $B$5*((1+$D$2)^ROUNDDOWN((W334-1)/12,0)),
AND(W334=1, $C$2="Aşağıdakı kimi dəyişir", ), $B$5,
AND(W334&gt;1, W334&lt;=$B$4, $C$2="Aşağıdakı kimi dəyişir"), IFERROR(VLOOKUP(W334, $C$4:$D$7, 2, FALSE), AE333),
AND(W334&gt;0, W334&lt;=$B$4), $B$5,
TRUE,0 )</f>
        <v/>
      </c>
      <c r="AF334" s="76" t="str">
        <f t="shared" ca="1" si="13"/>
        <v/>
      </c>
    </row>
    <row r="335" spans="1:32" x14ac:dyDescent="0.4">
      <c r="A335" s="13" t="str" cm="1">
        <f t="array" aca="1" ref="A335" ca="1">_xlfn.IFS(
AND(SUMIFS(lease_table_interest_accruals, lease_table_dates, A334)&gt;0, COUNTIFS($E$14:E334, "Interest accrual", $A$14:A334, A334)=0),  A334,
AND(SUMIFS(lease_table_payments, lease_table_dates, A334)&gt;0, COUNTIFS($E$14:E334, "Payment", $A$14:A334, A334)=0),  A334,
AND(SUMIFS(rou_table_deprs, rou_table_dates, A334)&gt;0, COUNTIFS($E$14:E334, "Depreciation", $A$14:A334, A334)=0),  A334,
TRUE,  IFERROR(INDEX(rou_table_dates,  MATCH(A334, rou_table_dates)+1, ), "")
)</f>
        <v/>
      </c>
      <c r="B335" s="1" t="str" cm="1">
        <f t="array" aca="1" ref="B335" ca="1">_xlfn.IFS(
AND(E335="Payment", A335=$B$2), $AM$14,
E335="Payment", $AM$15,
E335="Interest accrual", $AM$18,
E335="Depreciation", $AM$17,
TRUE, "")</f>
        <v/>
      </c>
      <c r="C335" s="1" t="str" cm="1">
        <f t="array" aca="1" ref="C335" ca="1">_xlfn.IFS(
E335="Payment", $AM$19,
E335="Interest accrual", $AM$15,
E335="Depreciation", $AM$16,
TRUE, "")</f>
        <v/>
      </c>
      <c r="D335" s="14" t="str" cm="1">
        <f t="array" aca="1" ref="D335" ca="1">_xlfn.IFS(
E335="Payment", _xlfn.XLOOKUP(A335, lease_table_dates, lease_table_payments, 0, 0),
E335="Interest accrual", _xlfn.XLOOKUP(A335, lease_table_dates, lease_table_interest_accruals, 0, 0),
E335="Depreciation", _xlfn.XLOOKUP(A335, rou_table_dates, rou_table_deprs, 0, 0),
TRUE, ""
)</f>
        <v/>
      </c>
      <c r="E335" s="7" t="str" cm="1">
        <f t="array" aca="1" ref="E335" ca="1">_xlfn.IFS(
AND(SUMIFS(lease_table_interest_accruals, lease_table_dates, A335)&gt;0, COUNTIFS($E$14:E334, "Interest accrual", $A$14:A334, A335)=0), "Interest accrual",
AND(SUMIFS(lease_table_payments, lease_table_dates, A335)&gt;0, COUNTIFS($E$14:E334, "Payment", $A$14:A334, A335)=0), "Payment",
AND(SUMIFS(rou_table_deprs, rou_table_dates, A335)&gt;0, COUNTIFS($E$14:E334, "Depreciation", $A$14:A334, A335)=0), "Depreciation",
TRUE,  ""
)</f>
        <v/>
      </c>
      <c r="G335" s="13" t="str" cm="1">
        <f t="array" aca="1" ref="G335" ca="1">_xlfn.IFS(
AND($B$11="Hə", $B$3="İllik"), Z335,
AND($B$11="Hə", $B$3="Aylıq"), AA335,
$B$11="Yox", X335)</f>
        <v/>
      </c>
      <c r="H335" s="14" t="str" cm="1">
        <f t="array" aca="1" ref="H335" ca="1">_xlfn.IFS( G335="", "",
TRUE, ROUND( H334+I335-J335, 2) )</f>
        <v/>
      </c>
      <c r="I335" s="14" t="str" cm="1">
        <f t="array" aca="1" ref="I335" ca="1">_xlfn.IFS(G335="", "",
G335=last_payment_date, (J335-H334),
 TRUE,  -  (H334- H334* (1+$B$6)^ (_xlfn.DAYS(G335,G334)/365) )
)</f>
        <v/>
      </c>
      <c r="J335" s="14" t="str" cm="1">
        <f t="array" aca="1" ref="J335" ca="1">_xlfn.IFS(G335="", "",
TRUE, _xlfn.XLOOKUP(G335,  payment_dates, payments,0,0)
)</f>
        <v/>
      </c>
      <c r="L335" s="2" t="str" cm="1">
        <f t="array" aca="1" ref="L335" ca="1">_xlfn.IFS(
AND($B$11="Hə", $B$3="İllik"), AC335,
AND($B$11="Hə", $B$3="Aylıq"), AD335,
$B$11="Yox", AB335)</f>
        <v/>
      </c>
      <c r="M335" s="14" t="str" cm="1">
        <f t="array" aca="1" ref="M335" ca="1">_xlfn.IFS( L335="", "",
(M334-N335)&lt;=0.5, 0,
TRUE,  M334-N335)</f>
        <v/>
      </c>
      <c r="N335" s="15" t="str" cm="1">
        <f t="array" aca="1" ref="N335" ca="1">_xlfn.IFS(
L335="", "",
TRUE, MIN(M334, ROUND($M$14/ (last_rou_date - $B$2) * (L335-L334), 2) )
)</f>
        <v/>
      </c>
      <c r="P335" s="22" t="str">
        <f t="shared" ref="P335:P398" ca="1" si="15">IF(Y335="", "", YEAR(Y335) )</f>
        <v/>
      </c>
      <c r="Q335" s="14" t="str" cm="1">
        <f t="array" aca="1" ref="Q335" ca="1">_xlfn.IFS(P335="","",
$B$11="Hə", _xlfn.XLOOKUP(DATE(P335, 12, 31), rou_table_dates, rou_table_nbvs,0, 0),
TRUE,  MAX(0, ROUND($M$14 - $M$14/ (last_rou_date - $B$2) * (DATE(P335,12,31) - $B$2), 2) )
)</f>
        <v/>
      </c>
      <c r="R335" s="57" t="str" cm="1">
        <f t="array" aca="1" ref="R335" ca="1">_xlfn.IFS(P335="","",
$B$11="Hə", _xlfn.XLOOKUP(DATE(P335, 12, 31), lease_table_dates, lease_table_balances,0, 0),
TRUE, IFERROR( XNPV($B$6, IF(payment_dates &gt;DATE(P335, 12, 31), payments,  0),  IF(payment_dates &gt;DATE(P335, 12, 31), payment_dates,  DATE(P335, 12, 31))    ),0)
)</f>
        <v/>
      </c>
      <c r="S335" s="14" t="str" cm="1">
        <f t="array" aca="1" ref="S335" ca="1">_xlfn.IFS(P335="","",
TRUE,  MIN( MIN(Q334, $M$14), ROUND($M$14/ (last_rou_date - $B$2) * (DATE(P335,12,31) - MAX($B$2, DATE(P335-1, 12, 31))), 2) )
)</f>
        <v/>
      </c>
      <c r="T335" s="15" t="str" cm="1">
        <f t="array" aca="1" ref="T335" ca="1">_xlfn.IFS(P335="", "",
ISTEXT(R334), R335- (H335 - SUMIFS( lease_table_payments, lease_table_years, P335) -$AG$14 ),
AND(ISNUMBER(R334), R335&lt;&gt;""),   R335- (R334 - SUMIFS( lease_table_payments, lease_table_years, P335) )
)</f>
        <v/>
      </c>
      <c r="U335" s="14"/>
      <c r="V335" s="73">
        <f t="shared" si="14"/>
        <v>322</v>
      </c>
      <c r="W335" s="74" t="str" cm="1">
        <f t="array" ref="W335">_xlfn.IFS(
OR(W334=$B$4, W334=""),"",
TRUE,W334+1
)</f>
        <v/>
      </c>
      <c r="X335" s="75" t="str" cm="1">
        <f t="array" ref="X335">_xlfn.IFS(X334="","",
W335="", "",
AND($B$3="İllik"),DATE(YEAR(X334)+1,MONTH(X334),DAY(X334) ),
AND($B$3="Aylıq", $AH$14="Not end"), EDATE(X334,1),
AND($B$3="Aylıq", $AH$14="End"), EOMONTH(X334,1)
)</f>
        <v/>
      </c>
      <c r="Y335" s="75" t="str" cm="1">
        <f t="array" aca="1" ref="Y335" ca="1">_xlfn.IFS(
AND($B$7="Dövrün əvvəlində", Y334&lt;=last_rou_date), DATE(YEAR(Y334)+1, 12, 31),
AND($B$7="Dövrün sonunda", Y334&lt;=last_payment_date), DATE(YEAR(Y334)+1, 12, 31),
TRUE, ""
)</f>
        <v/>
      </c>
      <c r="Z335" s="75" t="str" cm="1">
        <f t="array" aca="1" ref="Z335" ca="1">_xlfn.IFS(
AND($AN$14="Not year_end", Z334&gt;last_payment_date), "",
AND($AN$14="Year_end", Z334&gt;=last_payment_date), "",
AND($AN$14="Year_end"), DATE(YEAR(Z334+1), 12, 31),
AND($AN$14="Not year_end", MONTH(Z334)=12, DAY(Z334)=31), DATE(YEAR(Z333)+1, MONTH(Z333), DAY(Z333)),
AND($AN$14="Not year_end", OR(MONTH(Z334)&lt;&gt;12, DAY(Z334)&lt;&gt;31) ), DATE(YEAR(Z334), 12, 31)
)</f>
        <v/>
      </c>
      <c r="AA335" s="75" t="str" cm="1">
        <f t="array" aca="1" ref="AA335" ca="1">_xlfn.IFS(AA334="", "",
AND(AA334=last_payment_date, OR(MONTH(AA334)&lt;&gt;12, DAY(AA334)&lt;&gt;31) ), DATE(YEAR(AA334), 12, 31),
AND(MONTH(AA334)=12, DAY(AA334)=31, AA334&gt;=last_payment_date), "",
AND(MONTH(AA334)=12, DAY(AA334)&lt;&gt;31),  EOMONTH(AA334,0),
AND(MONTH(AA334)=12, DAY(AA334)=31, $AH$14="Not end"),  EDATE(AA333,1),
AND($AH$14="Not end"), EDATE(AA334, 1),
AND($AH$14="End"), EOMONTH(AA334, 1)
)</f>
        <v/>
      </c>
      <c r="AB335" s="75" t="str" cm="1">
        <f t="array" aca="1" ref="AB335" ca="1">_xlfn.IFS(AB334="","",
AND(AB334=last_rou_date), "",
AND($B$3="İllik"),DATE(YEAR(AB334)+1,MONTH(AB334),DAY(AB334) ),
AND($B$3="Aylıq", $AH$14="Not end"), EDATE(AB334,1),
AND($B$3="Aylıq", $AH$14="End"), EOMONTH(AB334,1)
)</f>
        <v/>
      </c>
      <c r="AC335" s="75" t="str" cm="1">
        <f t="array" aca="1" ref="AC335" ca="1">_xlfn.IFS(
AND($AN$14="Not year_end", AC334&gt;last_rou_date), "",
AND($AN$14="Year_end", AC334&gt;=last_rou_date), "",
AND($AN$14="Year_end"), DATE(YEAR(AC334+1), 12, 31),
AND($AN$14="Not year_end", MONTH(AC334)=12, DAY(AC334)=31), DATE(YEAR(AC333)+1, MONTH(AC333), DAY(AC333)),
AND($AN$14="Not year_end", OR(MONTH(AC334)&lt;&gt;12, DAY(AC334)&lt;&gt;31) ), DATE(YEAR(AC334), 12, 31)
)</f>
        <v/>
      </c>
      <c r="AD335" s="75" t="str" cm="1">
        <f t="array" aca="1" ref="AD335" ca="1">_xlfn.IFS(AD334="", "",
AND(AD334=last_rou_date, OR(MONTH(AD334)&lt;&gt;12, DAY(AD334)&lt;&gt;31) ), DATE(YEAR(AD334), 12, 31),
AND(MONTH(AD334)=12, DAY(AD334)=31, AD334&gt;=last_rou_date), "",
AND(MONTH(AD334)=12, DAY(AD334)&lt;&gt;31),  EOMONTH(AD334,0),
AND(MONTH(AD334)=12, DAY(AD334)=31, $AH$14="Not end"),  EDATE(AD333,1),
AND($AH$14="Not end"), EDATE(AD334, 1),
AND($AH$14="End"), EOMONTH(AD334, 1)
)</f>
        <v/>
      </c>
      <c r="AE335" s="68" t="str" cm="1">
        <f t="array" ref="AE335">_xlfn.IFS(W335="", "",
AND(W335&gt;0, W335&lt;=$B$4, $C$2="İllik artım, faiz olaraq", $D$2&gt;0, $B$3="İllik"), $B$5*((1+$D$2)^(W335-1)),
AND(W335&gt;0, W335&lt;=$B$4, $C$2="İllik artım, faiz olaraq", $D$2&gt;0, $B$3="Aylıq"), $B$5*((1+$D$2)^ROUNDDOWN((W335-1)/12,0)),
AND(W335=1, $C$2="Aşağıdakı kimi dəyişir", ), $B$5,
AND(W335&gt;1, W335&lt;=$B$4, $C$2="Aşağıdakı kimi dəyişir"), IFERROR(VLOOKUP(W335, $C$4:$D$7, 2, FALSE), AE334),
AND(W335&gt;0, W335&lt;=$B$4), $B$5,
TRUE,0 )</f>
        <v/>
      </c>
      <c r="AF335" s="76" t="str">
        <f t="shared" ref="AF335:AF398" ca="1" si="16">IF(G335="","",YEAR(G335))</f>
        <v/>
      </c>
    </row>
    <row r="336" spans="1:32" x14ac:dyDescent="0.4">
      <c r="A336" s="13" t="str" cm="1">
        <f t="array" aca="1" ref="A336" ca="1">_xlfn.IFS(
AND(SUMIFS(lease_table_interest_accruals, lease_table_dates, A335)&gt;0, COUNTIFS($E$14:E335, "Interest accrual", $A$14:A335, A335)=0),  A335,
AND(SUMIFS(lease_table_payments, lease_table_dates, A335)&gt;0, COUNTIFS($E$14:E335, "Payment", $A$14:A335, A335)=0),  A335,
AND(SUMIFS(rou_table_deprs, rou_table_dates, A335)&gt;0, COUNTIFS($E$14:E335, "Depreciation", $A$14:A335, A335)=0),  A335,
TRUE,  IFERROR(INDEX(rou_table_dates,  MATCH(A335, rou_table_dates)+1, ), "")
)</f>
        <v/>
      </c>
      <c r="B336" s="1" t="str" cm="1">
        <f t="array" aca="1" ref="B336" ca="1">_xlfn.IFS(
AND(E336="Payment", A336=$B$2), $AM$14,
E336="Payment", $AM$15,
E336="Interest accrual", $AM$18,
E336="Depreciation", $AM$17,
TRUE, "")</f>
        <v/>
      </c>
      <c r="C336" s="1" t="str" cm="1">
        <f t="array" aca="1" ref="C336" ca="1">_xlfn.IFS(
E336="Payment", $AM$19,
E336="Interest accrual", $AM$15,
E336="Depreciation", $AM$16,
TRUE, "")</f>
        <v/>
      </c>
      <c r="D336" s="14" t="str" cm="1">
        <f t="array" aca="1" ref="D336" ca="1">_xlfn.IFS(
E336="Payment", _xlfn.XLOOKUP(A336, lease_table_dates, lease_table_payments, 0, 0),
E336="Interest accrual", _xlfn.XLOOKUP(A336, lease_table_dates, lease_table_interest_accruals, 0, 0),
E336="Depreciation", _xlfn.XLOOKUP(A336, rou_table_dates, rou_table_deprs, 0, 0),
TRUE, ""
)</f>
        <v/>
      </c>
      <c r="E336" s="7" t="str" cm="1">
        <f t="array" aca="1" ref="E336" ca="1">_xlfn.IFS(
AND(SUMIFS(lease_table_interest_accruals, lease_table_dates, A336)&gt;0, COUNTIFS($E$14:E335, "Interest accrual", $A$14:A335, A336)=0), "Interest accrual",
AND(SUMIFS(lease_table_payments, lease_table_dates, A336)&gt;0, COUNTIFS($E$14:E335, "Payment", $A$14:A335, A336)=0), "Payment",
AND(SUMIFS(rou_table_deprs, rou_table_dates, A336)&gt;0, COUNTIFS($E$14:E335, "Depreciation", $A$14:A335, A336)=0), "Depreciation",
TRUE,  ""
)</f>
        <v/>
      </c>
      <c r="G336" s="13" t="str" cm="1">
        <f t="array" aca="1" ref="G336" ca="1">_xlfn.IFS(
AND($B$11="Hə", $B$3="İllik"), Z336,
AND($B$11="Hə", $B$3="Aylıq"), AA336,
$B$11="Yox", X336)</f>
        <v/>
      </c>
      <c r="H336" s="14" t="str" cm="1">
        <f t="array" aca="1" ref="H336" ca="1">_xlfn.IFS( G336="", "",
TRUE, ROUND( H335+I336-J336, 2) )</f>
        <v/>
      </c>
      <c r="I336" s="14" t="str" cm="1">
        <f t="array" aca="1" ref="I336" ca="1">_xlfn.IFS(G336="", "",
G336=last_payment_date, (J336-H335),
 TRUE,  -  (H335- H335* (1+$B$6)^ (_xlfn.DAYS(G336,G335)/365) )
)</f>
        <v/>
      </c>
      <c r="J336" s="14" t="str" cm="1">
        <f t="array" aca="1" ref="J336" ca="1">_xlfn.IFS(G336="", "",
TRUE, _xlfn.XLOOKUP(G336,  payment_dates, payments,0,0)
)</f>
        <v/>
      </c>
      <c r="L336" s="2" t="str" cm="1">
        <f t="array" aca="1" ref="L336" ca="1">_xlfn.IFS(
AND($B$11="Hə", $B$3="İllik"), AC336,
AND($B$11="Hə", $B$3="Aylıq"), AD336,
$B$11="Yox", AB336)</f>
        <v/>
      </c>
      <c r="M336" s="14" t="str" cm="1">
        <f t="array" aca="1" ref="M336" ca="1">_xlfn.IFS( L336="", "",
(M335-N336)&lt;=0.5, 0,
TRUE,  M335-N336)</f>
        <v/>
      </c>
      <c r="N336" s="15" t="str" cm="1">
        <f t="array" aca="1" ref="N336" ca="1">_xlfn.IFS(
L336="", "",
TRUE, MIN(M335, ROUND($M$14/ (last_rou_date - $B$2) * (L336-L335), 2) )
)</f>
        <v/>
      </c>
      <c r="P336" s="22" t="str">
        <f t="shared" ca="1" si="15"/>
        <v/>
      </c>
      <c r="Q336" s="14" t="str" cm="1">
        <f t="array" aca="1" ref="Q336" ca="1">_xlfn.IFS(P336="","",
$B$11="Hə", _xlfn.XLOOKUP(DATE(P336, 12, 31), rou_table_dates, rou_table_nbvs,0, 0),
TRUE,  MAX(0, ROUND($M$14 - $M$14/ (last_rou_date - $B$2) * (DATE(P336,12,31) - $B$2), 2) )
)</f>
        <v/>
      </c>
      <c r="R336" s="57" t="str" cm="1">
        <f t="array" aca="1" ref="R336" ca="1">_xlfn.IFS(P336="","",
$B$11="Hə", _xlfn.XLOOKUP(DATE(P336, 12, 31), lease_table_dates, lease_table_balances,0, 0),
TRUE, IFERROR( XNPV($B$6, IF(payment_dates &gt;DATE(P336, 12, 31), payments,  0),  IF(payment_dates &gt;DATE(P336, 12, 31), payment_dates,  DATE(P336, 12, 31))    ),0)
)</f>
        <v/>
      </c>
      <c r="S336" s="14" t="str" cm="1">
        <f t="array" aca="1" ref="S336" ca="1">_xlfn.IFS(P336="","",
TRUE,  MIN( MIN(Q335, $M$14), ROUND($M$14/ (last_rou_date - $B$2) * (DATE(P336,12,31) - MAX($B$2, DATE(P336-1, 12, 31))), 2) )
)</f>
        <v/>
      </c>
      <c r="T336" s="15" t="str" cm="1">
        <f t="array" aca="1" ref="T336" ca="1">_xlfn.IFS(P336="", "",
ISTEXT(R335), R336- (H336 - SUMIFS( lease_table_payments, lease_table_years, P336) -$AG$14 ),
AND(ISNUMBER(R335), R336&lt;&gt;""),   R336- (R335 - SUMIFS( lease_table_payments, lease_table_years, P336) )
)</f>
        <v/>
      </c>
      <c r="U336" s="14"/>
      <c r="V336" s="73">
        <f t="shared" ref="V336:V399" si="17">V335+1</f>
        <v>323</v>
      </c>
      <c r="W336" s="74" t="str" cm="1">
        <f t="array" ref="W336">_xlfn.IFS(
OR(W335=$B$4, W335=""),"",
TRUE,W335+1
)</f>
        <v/>
      </c>
      <c r="X336" s="75" t="str" cm="1">
        <f t="array" ref="X336">_xlfn.IFS(X335="","",
W336="", "",
AND($B$3="İllik"),DATE(YEAR(X335)+1,MONTH(X335),DAY(X335) ),
AND($B$3="Aylıq", $AH$14="Not end"), EDATE(X335,1),
AND($B$3="Aylıq", $AH$14="End"), EOMONTH(X335,1)
)</f>
        <v/>
      </c>
      <c r="Y336" s="75" t="str" cm="1">
        <f t="array" aca="1" ref="Y336" ca="1">_xlfn.IFS(
AND($B$7="Dövrün əvvəlində", Y335&lt;=last_rou_date), DATE(YEAR(Y335)+1, 12, 31),
AND($B$7="Dövrün sonunda", Y335&lt;=last_payment_date), DATE(YEAR(Y335)+1, 12, 31),
TRUE, ""
)</f>
        <v/>
      </c>
      <c r="Z336" s="75" t="str" cm="1">
        <f t="array" aca="1" ref="Z336" ca="1">_xlfn.IFS(
AND($AN$14="Not year_end", Z335&gt;last_payment_date), "",
AND($AN$14="Year_end", Z335&gt;=last_payment_date), "",
AND($AN$14="Year_end"), DATE(YEAR(Z335+1), 12, 31),
AND($AN$14="Not year_end", MONTH(Z335)=12, DAY(Z335)=31), DATE(YEAR(Z334)+1, MONTH(Z334), DAY(Z334)),
AND($AN$14="Not year_end", OR(MONTH(Z335)&lt;&gt;12, DAY(Z335)&lt;&gt;31) ), DATE(YEAR(Z335), 12, 31)
)</f>
        <v/>
      </c>
      <c r="AA336" s="75" t="str" cm="1">
        <f t="array" aca="1" ref="AA336" ca="1">_xlfn.IFS(AA335="", "",
AND(AA335=last_payment_date, OR(MONTH(AA335)&lt;&gt;12, DAY(AA335)&lt;&gt;31) ), DATE(YEAR(AA335), 12, 31),
AND(MONTH(AA335)=12, DAY(AA335)=31, AA335&gt;=last_payment_date), "",
AND(MONTH(AA335)=12, DAY(AA335)&lt;&gt;31),  EOMONTH(AA335,0),
AND(MONTH(AA335)=12, DAY(AA335)=31, $AH$14="Not end"),  EDATE(AA334,1),
AND($AH$14="Not end"), EDATE(AA335, 1),
AND($AH$14="End"), EOMONTH(AA335, 1)
)</f>
        <v/>
      </c>
      <c r="AB336" s="75" t="str" cm="1">
        <f t="array" aca="1" ref="AB336" ca="1">_xlfn.IFS(AB335="","",
AND(AB335=last_rou_date), "",
AND($B$3="İllik"),DATE(YEAR(AB335)+1,MONTH(AB335),DAY(AB335) ),
AND($B$3="Aylıq", $AH$14="Not end"), EDATE(AB335,1),
AND($B$3="Aylıq", $AH$14="End"), EOMONTH(AB335,1)
)</f>
        <v/>
      </c>
      <c r="AC336" s="75" t="str" cm="1">
        <f t="array" aca="1" ref="AC336" ca="1">_xlfn.IFS(
AND($AN$14="Not year_end", AC335&gt;last_rou_date), "",
AND($AN$14="Year_end", AC335&gt;=last_rou_date), "",
AND($AN$14="Year_end"), DATE(YEAR(AC335+1), 12, 31),
AND($AN$14="Not year_end", MONTH(AC335)=12, DAY(AC335)=31), DATE(YEAR(AC334)+1, MONTH(AC334), DAY(AC334)),
AND($AN$14="Not year_end", OR(MONTH(AC335)&lt;&gt;12, DAY(AC335)&lt;&gt;31) ), DATE(YEAR(AC335), 12, 31)
)</f>
        <v/>
      </c>
      <c r="AD336" s="75" t="str" cm="1">
        <f t="array" aca="1" ref="AD336" ca="1">_xlfn.IFS(AD335="", "",
AND(AD335=last_rou_date, OR(MONTH(AD335)&lt;&gt;12, DAY(AD335)&lt;&gt;31) ), DATE(YEAR(AD335), 12, 31),
AND(MONTH(AD335)=12, DAY(AD335)=31, AD335&gt;=last_rou_date), "",
AND(MONTH(AD335)=12, DAY(AD335)&lt;&gt;31),  EOMONTH(AD335,0),
AND(MONTH(AD335)=12, DAY(AD335)=31, $AH$14="Not end"),  EDATE(AD334,1),
AND($AH$14="Not end"), EDATE(AD335, 1),
AND($AH$14="End"), EOMONTH(AD335, 1)
)</f>
        <v/>
      </c>
      <c r="AE336" s="68" t="str" cm="1">
        <f t="array" ref="AE336">_xlfn.IFS(W336="", "",
AND(W336&gt;0, W336&lt;=$B$4, $C$2="İllik artım, faiz olaraq", $D$2&gt;0, $B$3="İllik"), $B$5*((1+$D$2)^(W336-1)),
AND(W336&gt;0, W336&lt;=$B$4, $C$2="İllik artım, faiz olaraq", $D$2&gt;0, $B$3="Aylıq"), $B$5*((1+$D$2)^ROUNDDOWN((W336-1)/12,0)),
AND(W336=1, $C$2="Aşağıdakı kimi dəyişir", ), $B$5,
AND(W336&gt;1, W336&lt;=$B$4, $C$2="Aşağıdakı kimi dəyişir"), IFERROR(VLOOKUP(W336, $C$4:$D$7, 2, FALSE), AE335),
AND(W336&gt;0, W336&lt;=$B$4), $B$5,
TRUE,0 )</f>
        <v/>
      </c>
      <c r="AF336" s="76" t="str">
        <f t="shared" ca="1" si="16"/>
        <v/>
      </c>
    </row>
    <row r="337" spans="1:32" x14ac:dyDescent="0.4">
      <c r="A337" s="13" t="str" cm="1">
        <f t="array" aca="1" ref="A337" ca="1">_xlfn.IFS(
AND(SUMIFS(lease_table_interest_accruals, lease_table_dates, A336)&gt;0, COUNTIFS($E$14:E336, "Interest accrual", $A$14:A336, A336)=0),  A336,
AND(SUMIFS(lease_table_payments, lease_table_dates, A336)&gt;0, COUNTIFS($E$14:E336, "Payment", $A$14:A336, A336)=0),  A336,
AND(SUMIFS(rou_table_deprs, rou_table_dates, A336)&gt;0, COUNTIFS($E$14:E336, "Depreciation", $A$14:A336, A336)=0),  A336,
TRUE,  IFERROR(INDEX(rou_table_dates,  MATCH(A336, rou_table_dates)+1, ), "")
)</f>
        <v/>
      </c>
      <c r="B337" s="1" t="str" cm="1">
        <f t="array" aca="1" ref="B337" ca="1">_xlfn.IFS(
AND(E337="Payment", A337=$B$2), $AM$14,
E337="Payment", $AM$15,
E337="Interest accrual", $AM$18,
E337="Depreciation", $AM$17,
TRUE, "")</f>
        <v/>
      </c>
      <c r="C337" s="1" t="str" cm="1">
        <f t="array" aca="1" ref="C337" ca="1">_xlfn.IFS(
E337="Payment", $AM$19,
E337="Interest accrual", $AM$15,
E337="Depreciation", $AM$16,
TRUE, "")</f>
        <v/>
      </c>
      <c r="D337" s="14" t="str" cm="1">
        <f t="array" aca="1" ref="D337" ca="1">_xlfn.IFS(
E337="Payment", _xlfn.XLOOKUP(A337, lease_table_dates, lease_table_payments, 0, 0),
E337="Interest accrual", _xlfn.XLOOKUP(A337, lease_table_dates, lease_table_interest_accruals, 0, 0),
E337="Depreciation", _xlfn.XLOOKUP(A337, rou_table_dates, rou_table_deprs, 0, 0),
TRUE, ""
)</f>
        <v/>
      </c>
      <c r="E337" s="7" t="str" cm="1">
        <f t="array" aca="1" ref="E337" ca="1">_xlfn.IFS(
AND(SUMIFS(lease_table_interest_accruals, lease_table_dates, A337)&gt;0, COUNTIFS($E$14:E336, "Interest accrual", $A$14:A336, A337)=0), "Interest accrual",
AND(SUMIFS(lease_table_payments, lease_table_dates, A337)&gt;0, COUNTIFS($E$14:E336, "Payment", $A$14:A336, A337)=0), "Payment",
AND(SUMIFS(rou_table_deprs, rou_table_dates, A337)&gt;0, COUNTIFS($E$14:E336, "Depreciation", $A$14:A336, A337)=0), "Depreciation",
TRUE,  ""
)</f>
        <v/>
      </c>
      <c r="G337" s="13" t="str" cm="1">
        <f t="array" aca="1" ref="G337" ca="1">_xlfn.IFS(
AND($B$11="Hə", $B$3="İllik"), Z337,
AND($B$11="Hə", $B$3="Aylıq"), AA337,
$B$11="Yox", X337)</f>
        <v/>
      </c>
      <c r="H337" s="14" t="str" cm="1">
        <f t="array" aca="1" ref="H337" ca="1">_xlfn.IFS( G337="", "",
TRUE, ROUND( H336+I337-J337, 2) )</f>
        <v/>
      </c>
      <c r="I337" s="14" t="str" cm="1">
        <f t="array" aca="1" ref="I337" ca="1">_xlfn.IFS(G337="", "",
G337=last_payment_date, (J337-H336),
 TRUE,  -  (H336- H336* (1+$B$6)^ (_xlfn.DAYS(G337,G336)/365) )
)</f>
        <v/>
      </c>
      <c r="J337" s="14" t="str" cm="1">
        <f t="array" aca="1" ref="J337" ca="1">_xlfn.IFS(G337="", "",
TRUE, _xlfn.XLOOKUP(G337,  payment_dates, payments,0,0)
)</f>
        <v/>
      </c>
      <c r="L337" s="2" t="str" cm="1">
        <f t="array" aca="1" ref="L337" ca="1">_xlfn.IFS(
AND($B$11="Hə", $B$3="İllik"), AC337,
AND($B$11="Hə", $B$3="Aylıq"), AD337,
$B$11="Yox", AB337)</f>
        <v/>
      </c>
      <c r="M337" s="14" t="str" cm="1">
        <f t="array" aca="1" ref="M337" ca="1">_xlfn.IFS( L337="", "",
(M336-N337)&lt;=0.5, 0,
TRUE,  M336-N337)</f>
        <v/>
      </c>
      <c r="N337" s="15" t="str" cm="1">
        <f t="array" aca="1" ref="N337" ca="1">_xlfn.IFS(
L337="", "",
TRUE, MIN(M336, ROUND($M$14/ (last_rou_date - $B$2) * (L337-L336), 2) )
)</f>
        <v/>
      </c>
      <c r="P337" s="22" t="str">
        <f t="shared" ca="1" si="15"/>
        <v/>
      </c>
      <c r="Q337" s="14" t="str" cm="1">
        <f t="array" aca="1" ref="Q337" ca="1">_xlfn.IFS(P337="","",
$B$11="Hə", _xlfn.XLOOKUP(DATE(P337, 12, 31), rou_table_dates, rou_table_nbvs,0, 0),
TRUE,  MAX(0, ROUND($M$14 - $M$14/ (last_rou_date - $B$2) * (DATE(P337,12,31) - $B$2), 2) )
)</f>
        <v/>
      </c>
      <c r="R337" s="57" t="str" cm="1">
        <f t="array" aca="1" ref="R337" ca="1">_xlfn.IFS(P337="","",
$B$11="Hə", _xlfn.XLOOKUP(DATE(P337, 12, 31), lease_table_dates, lease_table_balances,0, 0),
TRUE, IFERROR( XNPV($B$6, IF(payment_dates &gt;DATE(P337, 12, 31), payments,  0),  IF(payment_dates &gt;DATE(P337, 12, 31), payment_dates,  DATE(P337, 12, 31))    ),0)
)</f>
        <v/>
      </c>
      <c r="S337" s="14" t="str" cm="1">
        <f t="array" aca="1" ref="S337" ca="1">_xlfn.IFS(P337="","",
TRUE,  MIN( MIN(Q336, $M$14), ROUND($M$14/ (last_rou_date - $B$2) * (DATE(P337,12,31) - MAX($B$2, DATE(P337-1, 12, 31))), 2) )
)</f>
        <v/>
      </c>
      <c r="T337" s="15" t="str" cm="1">
        <f t="array" aca="1" ref="T337" ca="1">_xlfn.IFS(P337="", "",
ISTEXT(R336), R337- (H337 - SUMIFS( lease_table_payments, lease_table_years, P337) -$AG$14 ),
AND(ISNUMBER(R336), R337&lt;&gt;""),   R337- (R336 - SUMIFS( lease_table_payments, lease_table_years, P337) )
)</f>
        <v/>
      </c>
      <c r="U337" s="14"/>
      <c r="V337" s="73">
        <f t="shared" si="17"/>
        <v>324</v>
      </c>
      <c r="W337" s="74" t="str" cm="1">
        <f t="array" ref="W337">_xlfn.IFS(
OR(W336=$B$4, W336=""),"",
TRUE,W336+1
)</f>
        <v/>
      </c>
      <c r="X337" s="75" t="str" cm="1">
        <f t="array" ref="X337">_xlfn.IFS(X336="","",
W337="", "",
AND($B$3="İllik"),DATE(YEAR(X336)+1,MONTH(X336),DAY(X336) ),
AND($B$3="Aylıq", $AH$14="Not end"), EDATE(X336,1),
AND($B$3="Aylıq", $AH$14="End"), EOMONTH(X336,1)
)</f>
        <v/>
      </c>
      <c r="Y337" s="75" t="str" cm="1">
        <f t="array" aca="1" ref="Y337" ca="1">_xlfn.IFS(
AND($B$7="Dövrün əvvəlində", Y336&lt;=last_rou_date), DATE(YEAR(Y336)+1, 12, 31),
AND($B$7="Dövrün sonunda", Y336&lt;=last_payment_date), DATE(YEAR(Y336)+1, 12, 31),
TRUE, ""
)</f>
        <v/>
      </c>
      <c r="Z337" s="75" t="str" cm="1">
        <f t="array" aca="1" ref="Z337" ca="1">_xlfn.IFS(
AND($AN$14="Not year_end", Z336&gt;last_payment_date), "",
AND($AN$14="Year_end", Z336&gt;=last_payment_date), "",
AND($AN$14="Year_end"), DATE(YEAR(Z336+1), 12, 31),
AND($AN$14="Not year_end", MONTH(Z336)=12, DAY(Z336)=31), DATE(YEAR(Z335)+1, MONTH(Z335), DAY(Z335)),
AND($AN$14="Not year_end", OR(MONTH(Z336)&lt;&gt;12, DAY(Z336)&lt;&gt;31) ), DATE(YEAR(Z336), 12, 31)
)</f>
        <v/>
      </c>
      <c r="AA337" s="75" t="str" cm="1">
        <f t="array" aca="1" ref="AA337" ca="1">_xlfn.IFS(AA336="", "",
AND(AA336=last_payment_date, OR(MONTH(AA336)&lt;&gt;12, DAY(AA336)&lt;&gt;31) ), DATE(YEAR(AA336), 12, 31),
AND(MONTH(AA336)=12, DAY(AA336)=31, AA336&gt;=last_payment_date), "",
AND(MONTH(AA336)=12, DAY(AA336)&lt;&gt;31),  EOMONTH(AA336,0),
AND(MONTH(AA336)=12, DAY(AA336)=31, $AH$14="Not end"),  EDATE(AA335,1),
AND($AH$14="Not end"), EDATE(AA336, 1),
AND($AH$14="End"), EOMONTH(AA336, 1)
)</f>
        <v/>
      </c>
      <c r="AB337" s="75" t="str" cm="1">
        <f t="array" aca="1" ref="AB337" ca="1">_xlfn.IFS(AB336="","",
AND(AB336=last_rou_date), "",
AND($B$3="İllik"),DATE(YEAR(AB336)+1,MONTH(AB336),DAY(AB336) ),
AND($B$3="Aylıq", $AH$14="Not end"), EDATE(AB336,1),
AND($B$3="Aylıq", $AH$14="End"), EOMONTH(AB336,1)
)</f>
        <v/>
      </c>
      <c r="AC337" s="75" t="str" cm="1">
        <f t="array" aca="1" ref="AC337" ca="1">_xlfn.IFS(
AND($AN$14="Not year_end", AC336&gt;last_rou_date), "",
AND($AN$14="Year_end", AC336&gt;=last_rou_date), "",
AND($AN$14="Year_end"), DATE(YEAR(AC336+1), 12, 31),
AND($AN$14="Not year_end", MONTH(AC336)=12, DAY(AC336)=31), DATE(YEAR(AC335)+1, MONTH(AC335), DAY(AC335)),
AND($AN$14="Not year_end", OR(MONTH(AC336)&lt;&gt;12, DAY(AC336)&lt;&gt;31) ), DATE(YEAR(AC336), 12, 31)
)</f>
        <v/>
      </c>
      <c r="AD337" s="75" t="str" cm="1">
        <f t="array" aca="1" ref="AD337" ca="1">_xlfn.IFS(AD336="", "",
AND(AD336=last_rou_date, OR(MONTH(AD336)&lt;&gt;12, DAY(AD336)&lt;&gt;31) ), DATE(YEAR(AD336), 12, 31),
AND(MONTH(AD336)=12, DAY(AD336)=31, AD336&gt;=last_rou_date), "",
AND(MONTH(AD336)=12, DAY(AD336)&lt;&gt;31),  EOMONTH(AD336,0),
AND(MONTH(AD336)=12, DAY(AD336)=31, $AH$14="Not end"),  EDATE(AD335,1),
AND($AH$14="Not end"), EDATE(AD336, 1),
AND($AH$14="End"), EOMONTH(AD336, 1)
)</f>
        <v/>
      </c>
      <c r="AE337" s="68" t="str" cm="1">
        <f t="array" ref="AE337">_xlfn.IFS(W337="", "",
AND(W337&gt;0, W337&lt;=$B$4, $C$2="İllik artım, faiz olaraq", $D$2&gt;0, $B$3="İllik"), $B$5*((1+$D$2)^(W337-1)),
AND(W337&gt;0, W337&lt;=$B$4, $C$2="İllik artım, faiz olaraq", $D$2&gt;0, $B$3="Aylıq"), $B$5*((1+$D$2)^ROUNDDOWN((W337-1)/12,0)),
AND(W337=1, $C$2="Aşağıdakı kimi dəyişir", ), $B$5,
AND(W337&gt;1, W337&lt;=$B$4, $C$2="Aşağıdakı kimi dəyişir"), IFERROR(VLOOKUP(W337, $C$4:$D$7, 2, FALSE), AE336),
AND(W337&gt;0, W337&lt;=$B$4), $B$5,
TRUE,0 )</f>
        <v/>
      </c>
      <c r="AF337" s="76" t="str">
        <f t="shared" ca="1" si="16"/>
        <v/>
      </c>
    </row>
    <row r="338" spans="1:32" x14ac:dyDescent="0.4">
      <c r="A338" s="13" t="str" cm="1">
        <f t="array" aca="1" ref="A338" ca="1">_xlfn.IFS(
AND(SUMIFS(lease_table_interest_accruals, lease_table_dates, A337)&gt;0, COUNTIFS($E$14:E337, "Interest accrual", $A$14:A337, A337)=0),  A337,
AND(SUMIFS(lease_table_payments, lease_table_dates, A337)&gt;0, COUNTIFS($E$14:E337, "Payment", $A$14:A337, A337)=0),  A337,
AND(SUMIFS(rou_table_deprs, rou_table_dates, A337)&gt;0, COUNTIFS($E$14:E337, "Depreciation", $A$14:A337, A337)=0),  A337,
TRUE,  IFERROR(INDEX(rou_table_dates,  MATCH(A337, rou_table_dates)+1, ), "")
)</f>
        <v/>
      </c>
      <c r="B338" s="1" t="str" cm="1">
        <f t="array" aca="1" ref="B338" ca="1">_xlfn.IFS(
AND(E338="Payment", A338=$B$2), $AM$14,
E338="Payment", $AM$15,
E338="Interest accrual", $AM$18,
E338="Depreciation", $AM$17,
TRUE, "")</f>
        <v/>
      </c>
      <c r="C338" s="1" t="str" cm="1">
        <f t="array" aca="1" ref="C338" ca="1">_xlfn.IFS(
E338="Payment", $AM$19,
E338="Interest accrual", $AM$15,
E338="Depreciation", $AM$16,
TRUE, "")</f>
        <v/>
      </c>
      <c r="D338" s="14" t="str" cm="1">
        <f t="array" aca="1" ref="D338" ca="1">_xlfn.IFS(
E338="Payment", _xlfn.XLOOKUP(A338, lease_table_dates, lease_table_payments, 0, 0),
E338="Interest accrual", _xlfn.XLOOKUP(A338, lease_table_dates, lease_table_interest_accruals, 0, 0),
E338="Depreciation", _xlfn.XLOOKUP(A338, rou_table_dates, rou_table_deprs, 0, 0),
TRUE, ""
)</f>
        <v/>
      </c>
      <c r="E338" s="7" t="str" cm="1">
        <f t="array" aca="1" ref="E338" ca="1">_xlfn.IFS(
AND(SUMIFS(lease_table_interest_accruals, lease_table_dates, A338)&gt;0, COUNTIFS($E$14:E337, "Interest accrual", $A$14:A337, A338)=0), "Interest accrual",
AND(SUMIFS(lease_table_payments, lease_table_dates, A338)&gt;0, COUNTIFS($E$14:E337, "Payment", $A$14:A337, A338)=0), "Payment",
AND(SUMIFS(rou_table_deprs, rou_table_dates, A338)&gt;0, COUNTIFS($E$14:E337, "Depreciation", $A$14:A337, A338)=0), "Depreciation",
TRUE,  ""
)</f>
        <v/>
      </c>
      <c r="G338" s="13" t="str" cm="1">
        <f t="array" aca="1" ref="G338" ca="1">_xlfn.IFS(
AND($B$11="Hə", $B$3="İllik"), Z338,
AND($B$11="Hə", $B$3="Aylıq"), AA338,
$B$11="Yox", X338)</f>
        <v/>
      </c>
      <c r="H338" s="14" t="str" cm="1">
        <f t="array" aca="1" ref="H338" ca="1">_xlfn.IFS( G338="", "",
TRUE, ROUND( H337+I338-J338, 2) )</f>
        <v/>
      </c>
      <c r="I338" s="14" t="str" cm="1">
        <f t="array" aca="1" ref="I338" ca="1">_xlfn.IFS(G338="", "",
G338=last_payment_date, (J338-H337),
 TRUE,  -  (H337- H337* (1+$B$6)^ (_xlfn.DAYS(G338,G337)/365) )
)</f>
        <v/>
      </c>
      <c r="J338" s="14" t="str" cm="1">
        <f t="array" aca="1" ref="J338" ca="1">_xlfn.IFS(G338="", "",
TRUE, _xlfn.XLOOKUP(G338,  payment_dates, payments,0,0)
)</f>
        <v/>
      </c>
      <c r="L338" s="2" t="str" cm="1">
        <f t="array" aca="1" ref="L338" ca="1">_xlfn.IFS(
AND($B$11="Hə", $B$3="İllik"), AC338,
AND($B$11="Hə", $B$3="Aylıq"), AD338,
$B$11="Yox", AB338)</f>
        <v/>
      </c>
      <c r="M338" s="14" t="str" cm="1">
        <f t="array" aca="1" ref="M338" ca="1">_xlfn.IFS( L338="", "",
(M337-N338)&lt;=0.5, 0,
TRUE,  M337-N338)</f>
        <v/>
      </c>
      <c r="N338" s="15" t="str" cm="1">
        <f t="array" aca="1" ref="N338" ca="1">_xlfn.IFS(
L338="", "",
TRUE, MIN(M337, ROUND($M$14/ (last_rou_date - $B$2) * (L338-L337), 2) )
)</f>
        <v/>
      </c>
      <c r="P338" s="22" t="str">
        <f t="shared" ca="1" si="15"/>
        <v/>
      </c>
      <c r="Q338" s="14" t="str" cm="1">
        <f t="array" aca="1" ref="Q338" ca="1">_xlfn.IFS(P338="","",
$B$11="Hə", _xlfn.XLOOKUP(DATE(P338, 12, 31), rou_table_dates, rou_table_nbvs,0, 0),
TRUE,  MAX(0, ROUND($M$14 - $M$14/ (last_rou_date - $B$2) * (DATE(P338,12,31) - $B$2), 2) )
)</f>
        <v/>
      </c>
      <c r="R338" s="57" t="str" cm="1">
        <f t="array" aca="1" ref="R338" ca="1">_xlfn.IFS(P338="","",
$B$11="Hə", _xlfn.XLOOKUP(DATE(P338, 12, 31), lease_table_dates, lease_table_balances,0, 0),
TRUE, IFERROR( XNPV($B$6, IF(payment_dates &gt;DATE(P338, 12, 31), payments,  0),  IF(payment_dates &gt;DATE(P338, 12, 31), payment_dates,  DATE(P338, 12, 31))    ),0)
)</f>
        <v/>
      </c>
      <c r="S338" s="14" t="str" cm="1">
        <f t="array" aca="1" ref="S338" ca="1">_xlfn.IFS(P338="","",
TRUE,  MIN( MIN(Q337, $M$14), ROUND($M$14/ (last_rou_date - $B$2) * (DATE(P338,12,31) - MAX($B$2, DATE(P338-1, 12, 31))), 2) )
)</f>
        <v/>
      </c>
      <c r="T338" s="15" t="str" cm="1">
        <f t="array" aca="1" ref="T338" ca="1">_xlfn.IFS(P338="", "",
ISTEXT(R337), R338- (H338 - SUMIFS( lease_table_payments, lease_table_years, P338) -$AG$14 ),
AND(ISNUMBER(R337), R338&lt;&gt;""),   R338- (R337 - SUMIFS( lease_table_payments, lease_table_years, P338) )
)</f>
        <v/>
      </c>
      <c r="U338" s="14"/>
      <c r="V338" s="73">
        <f t="shared" si="17"/>
        <v>325</v>
      </c>
      <c r="W338" s="74" t="str" cm="1">
        <f t="array" ref="W338">_xlfn.IFS(
OR(W337=$B$4, W337=""),"",
TRUE,W337+1
)</f>
        <v/>
      </c>
      <c r="X338" s="75" t="str" cm="1">
        <f t="array" ref="X338">_xlfn.IFS(X337="","",
W338="", "",
AND($B$3="İllik"),DATE(YEAR(X337)+1,MONTH(X337),DAY(X337) ),
AND($B$3="Aylıq", $AH$14="Not end"), EDATE(X337,1),
AND($B$3="Aylıq", $AH$14="End"), EOMONTH(X337,1)
)</f>
        <v/>
      </c>
      <c r="Y338" s="75" t="str" cm="1">
        <f t="array" aca="1" ref="Y338" ca="1">_xlfn.IFS(
AND($B$7="Dövrün əvvəlində", Y337&lt;=last_rou_date), DATE(YEAR(Y337)+1, 12, 31),
AND($B$7="Dövrün sonunda", Y337&lt;=last_payment_date), DATE(YEAR(Y337)+1, 12, 31),
TRUE, ""
)</f>
        <v/>
      </c>
      <c r="Z338" s="75" t="str" cm="1">
        <f t="array" aca="1" ref="Z338" ca="1">_xlfn.IFS(
AND($AN$14="Not year_end", Z337&gt;last_payment_date), "",
AND($AN$14="Year_end", Z337&gt;=last_payment_date), "",
AND($AN$14="Year_end"), DATE(YEAR(Z337+1), 12, 31),
AND($AN$14="Not year_end", MONTH(Z337)=12, DAY(Z337)=31), DATE(YEAR(Z336)+1, MONTH(Z336), DAY(Z336)),
AND($AN$14="Not year_end", OR(MONTH(Z337)&lt;&gt;12, DAY(Z337)&lt;&gt;31) ), DATE(YEAR(Z337), 12, 31)
)</f>
        <v/>
      </c>
      <c r="AA338" s="75" t="str" cm="1">
        <f t="array" aca="1" ref="AA338" ca="1">_xlfn.IFS(AA337="", "",
AND(AA337=last_payment_date, OR(MONTH(AA337)&lt;&gt;12, DAY(AA337)&lt;&gt;31) ), DATE(YEAR(AA337), 12, 31),
AND(MONTH(AA337)=12, DAY(AA337)=31, AA337&gt;=last_payment_date), "",
AND(MONTH(AA337)=12, DAY(AA337)&lt;&gt;31),  EOMONTH(AA337,0),
AND(MONTH(AA337)=12, DAY(AA337)=31, $AH$14="Not end"),  EDATE(AA336,1),
AND($AH$14="Not end"), EDATE(AA337, 1),
AND($AH$14="End"), EOMONTH(AA337, 1)
)</f>
        <v/>
      </c>
      <c r="AB338" s="75" t="str" cm="1">
        <f t="array" aca="1" ref="AB338" ca="1">_xlfn.IFS(AB337="","",
AND(AB337=last_rou_date), "",
AND($B$3="İllik"),DATE(YEAR(AB337)+1,MONTH(AB337),DAY(AB337) ),
AND($B$3="Aylıq", $AH$14="Not end"), EDATE(AB337,1),
AND($B$3="Aylıq", $AH$14="End"), EOMONTH(AB337,1)
)</f>
        <v/>
      </c>
      <c r="AC338" s="75" t="str" cm="1">
        <f t="array" aca="1" ref="AC338" ca="1">_xlfn.IFS(
AND($AN$14="Not year_end", AC337&gt;last_rou_date), "",
AND($AN$14="Year_end", AC337&gt;=last_rou_date), "",
AND($AN$14="Year_end"), DATE(YEAR(AC337+1), 12, 31),
AND($AN$14="Not year_end", MONTH(AC337)=12, DAY(AC337)=31), DATE(YEAR(AC336)+1, MONTH(AC336), DAY(AC336)),
AND($AN$14="Not year_end", OR(MONTH(AC337)&lt;&gt;12, DAY(AC337)&lt;&gt;31) ), DATE(YEAR(AC337), 12, 31)
)</f>
        <v/>
      </c>
      <c r="AD338" s="75" t="str" cm="1">
        <f t="array" aca="1" ref="AD338" ca="1">_xlfn.IFS(AD337="", "",
AND(AD337=last_rou_date, OR(MONTH(AD337)&lt;&gt;12, DAY(AD337)&lt;&gt;31) ), DATE(YEAR(AD337), 12, 31),
AND(MONTH(AD337)=12, DAY(AD337)=31, AD337&gt;=last_rou_date), "",
AND(MONTH(AD337)=12, DAY(AD337)&lt;&gt;31),  EOMONTH(AD337,0),
AND(MONTH(AD337)=12, DAY(AD337)=31, $AH$14="Not end"),  EDATE(AD336,1),
AND($AH$14="Not end"), EDATE(AD337, 1),
AND($AH$14="End"), EOMONTH(AD337, 1)
)</f>
        <v/>
      </c>
      <c r="AE338" s="68" t="str" cm="1">
        <f t="array" ref="AE338">_xlfn.IFS(W338="", "",
AND(W338&gt;0, W338&lt;=$B$4, $C$2="İllik artım, faiz olaraq", $D$2&gt;0, $B$3="İllik"), $B$5*((1+$D$2)^(W338-1)),
AND(W338&gt;0, W338&lt;=$B$4, $C$2="İllik artım, faiz olaraq", $D$2&gt;0, $B$3="Aylıq"), $B$5*((1+$D$2)^ROUNDDOWN((W338-1)/12,0)),
AND(W338=1, $C$2="Aşağıdakı kimi dəyişir", ), $B$5,
AND(W338&gt;1, W338&lt;=$B$4, $C$2="Aşağıdakı kimi dəyişir"), IFERROR(VLOOKUP(W338, $C$4:$D$7, 2, FALSE), AE337),
AND(W338&gt;0, W338&lt;=$B$4), $B$5,
TRUE,0 )</f>
        <v/>
      </c>
      <c r="AF338" s="76" t="str">
        <f t="shared" ca="1" si="16"/>
        <v/>
      </c>
    </row>
    <row r="339" spans="1:32" x14ac:dyDescent="0.4">
      <c r="A339" s="13" t="str" cm="1">
        <f t="array" aca="1" ref="A339" ca="1">_xlfn.IFS(
AND(SUMIFS(lease_table_interest_accruals, lease_table_dates, A338)&gt;0, COUNTIFS($E$14:E338, "Interest accrual", $A$14:A338, A338)=0),  A338,
AND(SUMIFS(lease_table_payments, lease_table_dates, A338)&gt;0, COUNTIFS($E$14:E338, "Payment", $A$14:A338, A338)=0),  A338,
AND(SUMIFS(rou_table_deprs, rou_table_dates, A338)&gt;0, COUNTIFS($E$14:E338, "Depreciation", $A$14:A338, A338)=0),  A338,
TRUE,  IFERROR(INDEX(rou_table_dates,  MATCH(A338, rou_table_dates)+1, ), "")
)</f>
        <v/>
      </c>
      <c r="B339" s="1" t="str" cm="1">
        <f t="array" aca="1" ref="B339" ca="1">_xlfn.IFS(
AND(E339="Payment", A339=$B$2), $AM$14,
E339="Payment", $AM$15,
E339="Interest accrual", $AM$18,
E339="Depreciation", $AM$17,
TRUE, "")</f>
        <v/>
      </c>
      <c r="C339" s="1" t="str" cm="1">
        <f t="array" aca="1" ref="C339" ca="1">_xlfn.IFS(
E339="Payment", $AM$19,
E339="Interest accrual", $AM$15,
E339="Depreciation", $AM$16,
TRUE, "")</f>
        <v/>
      </c>
      <c r="D339" s="14" t="str" cm="1">
        <f t="array" aca="1" ref="D339" ca="1">_xlfn.IFS(
E339="Payment", _xlfn.XLOOKUP(A339, lease_table_dates, lease_table_payments, 0, 0),
E339="Interest accrual", _xlfn.XLOOKUP(A339, lease_table_dates, lease_table_interest_accruals, 0, 0),
E339="Depreciation", _xlfn.XLOOKUP(A339, rou_table_dates, rou_table_deprs, 0, 0),
TRUE, ""
)</f>
        <v/>
      </c>
      <c r="E339" s="7" t="str" cm="1">
        <f t="array" aca="1" ref="E339" ca="1">_xlfn.IFS(
AND(SUMIFS(lease_table_interest_accruals, lease_table_dates, A339)&gt;0, COUNTIFS($E$14:E338, "Interest accrual", $A$14:A338, A339)=0), "Interest accrual",
AND(SUMIFS(lease_table_payments, lease_table_dates, A339)&gt;0, COUNTIFS($E$14:E338, "Payment", $A$14:A338, A339)=0), "Payment",
AND(SUMIFS(rou_table_deprs, rou_table_dates, A339)&gt;0, COUNTIFS($E$14:E338, "Depreciation", $A$14:A338, A339)=0), "Depreciation",
TRUE,  ""
)</f>
        <v/>
      </c>
      <c r="G339" s="13" t="str" cm="1">
        <f t="array" aca="1" ref="G339" ca="1">_xlfn.IFS(
AND($B$11="Hə", $B$3="İllik"), Z339,
AND($B$11="Hə", $B$3="Aylıq"), AA339,
$B$11="Yox", X339)</f>
        <v/>
      </c>
      <c r="H339" s="14" t="str" cm="1">
        <f t="array" aca="1" ref="H339" ca="1">_xlfn.IFS( G339="", "",
TRUE, ROUND( H338+I339-J339, 2) )</f>
        <v/>
      </c>
      <c r="I339" s="14" t="str" cm="1">
        <f t="array" aca="1" ref="I339" ca="1">_xlfn.IFS(G339="", "",
G339=last_payment_date, (J339-H338),
 TRUE,  -  (H338- H338* (1+$B$6)^ (_xlfn.DAYS(G339,G338)/365) )
)</f>
        <v/>
      </c>
      <c r="J339" s="14" t="str" cm="1">
        <f t="array" aca="1" ref="J339" ca="1">_xlfn.IFS(G339="", "",
TRUE, _xlfn.XLOOKUP(G339,  payment_dates, payments,0,0)
)</f>
        <v/>
      </c>
      <c r="L339" s="2" t="str" cm="1">
        <f t="array" aca="1" ref="L339" ca="1">_xlfn.IFS(
AND($B$11="Hə", $B$3="İllik"), AC339,
AND($B$11="Hə", $B$3="Aylıq"), AD339,
$B$11="Yox", AB339)</f>
        <v/>
      </c>
      <c r="M339" s="14" t="str" cm="1">
        <f t="array" aca="1" ref="M339" ca="1">_xlfn.IFS( L339="", "",
(M338-N339)&lt;=0.5, 0,
TRUE,  M338-N339)</f>
        <v/>
      </c>
      <c r="N339" s="15" t="str" cm="1">
        <f t="array" aca="1" ref="N339" ca="1">_xlfn.IFS(
L339="", "",
TRUE, MIN(M338, ROUND($M$14/ (last_rou_date - $B$2) * (L339-L338), 2) )
)</f>
        <v/>
      </c>
      <c r="P339" s="22" t="str">
        <f t="shared" ca="1" si="15"/>
        <v/>
      </c>
      <c r="Q339" s="14" t="str" cm="1">
        <f t="array" aca="1" ref="Q339" ca="1">_xlfn.IFS(P339="","",
$B$11="Hə", _xlfn.XLOOKUP(DATE(P339, 12, 31), rou_table_dates, rou_table_nbvs,0, 0),
TRUE,  MAX(0, ROUND($M$14 - $M$14/ (last_rou_date - $B$2) * (DATE(P339,12,31) - $B$2), 2) )
)</f>
        <v/>
      </c>
      <c r="R339" s="57" t="str" cm="1">
        <f t="array" aca="1" ref="R339" ca="1">_xlfn.IFS(P339="","",
$B$11="Hə", _xlfn.XLOOKUP(DATE(P339, 12, 31), lease_table_dates, lease_table_balances,0, 0),
TRUE, IFERROR( XNPV($B$6, IF(payment_dates &gt;DATE(P339, 12, 31), payments,  0),  IF(payment_dates &gt;DATE(P339, 12, 31), payment_dates,  DATE(P339, 12, 31))    ),0)
)</f>
        <v/>
      </c>
      <c r="S339" s="14" t="str" cm="1">
        <f t="array" aca="1" ref="S339" ca="1">_xlfn.IFS(P339="","",
TRUE,  MIN( MIN(Q338, $M$14), ROUND($M$14/ (last_rou_date - $B$2) * (DATE(P339,12,31) - MAX($B$2, DATE(P339-1, 12, 31))), 2) )
)</f>
        <v/>
      </c>
      <c r="T339" s="15" t="str" cm="1">
        <f t="array" aca="1" ref="T339" ca="1">_xlfn.IFS(P339="", "",
ISTEXT(R338), R339- (H339 - SUMIFS( lease_table_payments, lease_table_years, P339) -$AG$14 ),
AND(ISNUMBER(R338), R339&lt;&gt;""),   R339- (R338 - SUMIFS( lease_table_payments, lease_table_years, P339) )
)</f>
        <v/>
      </c>
      <c r="U339" s="14"/>
      <c r="V339" s="73">
        <f t="shared" si="17"/>
        <v>326</v>
      </c>
      <c r="W339" s="74" t="str" cm="1">
        <f t="array" ref="W339">_xlfn.IFS(
OR(W338=$B$4, W338=""),"",
TRUE,W338+1
)</f>
        <v/>
      </c>
      <c r="X339" s="75" t="str" cm="1">
        <f t="array" ref="X339">_xlfn.IFS(X338="","",
W339="", "",
AND($B$3="İllik"),DATE(YEAR(X338)+1,MONTH(X338),DAY(X338) ),
AND($B$3="Aylıq", $AH$14="Not end"), EDATE(X338,1),
AND($B$3="Aylıq", $AH$14="End"), EOMONTH(X338,1)
)</f>
        <v/>
      </c>
      <c r="Y339" s="75" t="str" cm="1">
        <f t="array" aca="1" ref="Y339" ca="1">_xlfn.IFS(
AND($B$7="Dövrün əvvəlində", Y338&lt;=last_rou_date), DATE(YEAR(Y338)+1, 12, 31),
AND($B$7="Dövrün sonunda", Y338&lt;=last_payment_date), DATE(YEAR(Y338)+1, 12, 31),
TRUE, ""
)</f>
        <v/>
      </c>
      <c r="Z339" s="75" t="str" cm="1">
        <f t="array" aca="1" ref="Z339" ca="1">_xlfn.IFS(
AND($AN$14="Not year_end", Z338&gt;last_payment_date), "",
AND($AN$14="Year_end", Z338&gt;=last_payment_date), "",
AND($AN$14="Year_end"), DATE(YEAR(Z338+1), 12, 31),
AND($AN$14="Not year_end", MONTH(Z338)=12, DAY(Z338)=31), DATE(YEAR(Z337)+1, MONTH(Z337), DAY(Z337)),
AND($AN$14="Not year_end", OR(MONTH(Z338)&lt;&gt;12, DAY(Z338)&lt;&gt;31) ), DATE(YEAR(Z338), 12, 31)
)</f>
        <v/>
      </c>
      <c r="AA339" s="75" t="str" cm="1">
        <f t="array" aca="1" ref="AA339" ca="1">_xlfn.IFS(AA338="", "",
AND(AA338=last_payment_date, OR(MONTH(AA338)&lt;&gt;12, DAY(AA338)&lt;&gt;31) ), DATE(YEAR(AA338), 12, 31),
AND(MONTH(AA338)=12, DAY(AA338)=31, AA338&gt;=last_payment_date), "",
AND(MONTH(AA338)=12, DAY(AA338)&lt;&gt;31),  EOMONTH(AA338,0),
AND(MONTH(AA338)=12, DAY(AA338)=31, $AH$14="Not end"),  EDATE(AA337,1),
AND($AH$14="Not end"), EDATE(AA338, 1),
AND($AH$14="End"), EOMONTH(AA338, 1)
)</f>
        <v/>
      </c>
      <c r="AB339" s="75" t="str" cm="1">
        <f t="array" aca="1" ref="AB339" ca="1">_xlfn.IFS(AB338="","",
AND(AB338=last_rou_date), "",
AND($B$3="İllik"),DATE(YEAR(AB338)+1,MONTH(AB338),DAY(AB338) ),
AND($B$3="Aylıq", $AH$14="Not end"), EDATE(AB338,1),
AND($B$3="Aylıq", $AH$14="End"), EOMONTH(AB338,1)
)</f>
        <v/>
      </c>
      <c r="AC339" s="75" t="str" cm="1">
        <f t="array" aca="1" ref="AC339" ca="1">_xlfn.IFS(
AND($AN$14="Not year_end", AC338&gt;last_rou_date), "",
AND($AN$14="Year_end", AC338&gt;=last_rou_date), "",
AND($AN$14="Year_end"), DATE(YEAR(AC338+1), 12, 31),
AND($AN$14="Not year_end", MONTH(AC338)=12, DAY(AC338)=31), DATE(YEAR(AC337)+1, MONTH(AC337), DAY(AC337)),
AND($AN$14="Not year_end", OR(MONTH(AC338)&lt;&gt;12, DAY(AC338)&lt;&gt;31) ), DATE(YEAR(AC338), 12, 31)
)</f>
        <v/>
      </c>
      <c r="AD339" s="75" t="str" cm="1">
        <f t="array" aca="1" ref="AD339" ca="1">_xlfn.IFS(AD338="", "",
AND(AD338=last_rou_date, OR(MONTH(AD338)&lt;&gt;12, DAY(AD338)&lt;&gt;31) ), DATE(YEAR(AD338), 12, 31),
AND(MONTH(AD338)=12, DAY(AD338)=31, AD338&gt;=last_rou_date), "",
AND(MONTH(AD338)=12, DAY(AD338)&lt;&gt;31),  EOMONTH(AD338,0),
AND(MONTH(AD338)=12, DAY(AD338)=31, $AH$14="Not end"),  EDATE(AD337,1),
AND($AH$14="Not end"), EDATE(AD338, 1),
AND($AH$14="End"), EOMONTH(AD338, 1)
)</f>
        <v/>
      </c>
      <c r="AE339" s="68" t="str" cm="1">
        <f t="array" ref="AE339">_xlfn.IFS(W339="", "",
AND(W339&gt;0, W339&lt;=$B$4, $C$2="İllik artım, faiz olaraq", $D$2&gt;0, $B$3="İllik"), $B$5*((1+$D$2)^(W339-1)),
AND(W339&gt;0, W339&lt;=$B$4, $C$2="İllik artım, faiz olaraq", $D$2&gt;0, $B$3="Aylıq"), $B$5*((1+$D$2)^ROUNDDOWN((W339-1)/12,0)),
AND(W339=1, $C$2="Aşağıdakı kimi dəyişir", ), $B$5,
AND(W339&gt;1, W339&lt;=$B$4, $C$2="Aşağıdakı kimi dəyişir"), IFERROR(VLOOKUP(W339, $C$4:$D$7, 2, FALSE), AE338),
AND(W339&gt;0, W339&lt;=$B$4), $B$5,
TRUE,0 )</f>
        <v/>
      </c>
      <c r="AF339" s="76" t="str">
        <f t="shared" ca="1" si="16"/>
        <v/>
      </c>
    </row>
    <row r="340" spans="1:32" x14ac:dyDescent="0.4">
      <c r="A340" s="13" t="str" cm="1">
        <f t="array" aca="1" ref="A340" ca="1">_xlfn.IFS(
AND(SUMIFS(lease_table_interest_accruals, lease_table_dates, A339)&gt;0, COUNTIFS($E$14:E339, "Interest accrual", $A$14:A339, A339)=0),  A339,
AND(SUMIFS(lease_table_payments, lease_table_dates, A339)&gt;0, COUNTIFS($E$14:E339, "Payment", $A$14:A339, A339)=0),  A339,
AND(SUMIFS(rou_table_deprs, rou_table_dates, A339)&gt;0, COUNTIFS($E$14:E339, "Depreciation", $A$14:A339, A339)=0),  A339,
TRUE,  IFERROR(INDEX(rou_table_dates,  MATCH(A339, rou_table_dates)+1, ), "")
)</f>
        <v/>
      </c>
      <c r="B340" s="1" t="str" cm="1">
        <f t="array" aca="1" ref="B340" ca="1">_xlfn.IFS(
AND(E340="Payment", A340=$B$2), $AM$14,
E340="Payment", $AM$15,
E340="Interest accrual", $AM$18,
E340="Depreciation", $AM$17,
TRUE, "")</f>
        <v/>
      </c>
      <c r="C340" s="1" t="str" cm="1">
        <f t="array" aca="1" ref="C340" ca="1">_xlfn.IFS(
E340="Payment", $AM$19,
E340="Interest accrual", $AM$15,
E340="Depreciation", $AM$16,
TRUE, "")</f>
        <v/>
      </c>
      <c r="D340" s="14" t="str" cm="1">
        <f t="array" aca="1" ref="D340" ca="1">_xlfn.IFS(
E340="Payment", _xlfn.XLOOKUP(A340, lease_table_dates, lease_table_payments, 0, 0),
E340="Interest accrual", _xlfn.XLOOKUP(A340, lease_table_dates, lease_table_interest_accruals, 0, 0),
E340="Depreciation", _xlfn.XLOOKUP(A340, rou_table_dates, rou_table_deprs, 0, 0),
TRUE, ""
)</f>
        <v/>
      </c>
      <c r="E340" s="7" t="str" cm="1">
        <f t="array" aca="1" ref="E340" ca="1">_xlfn.IFS(
AND(SUMIFS(lease_table_interest_accruals, lease_table_dates, A340)&gt;0, COUNTIFS($E$14:E339, "Interest accrual", $A$14:A339, A340)=0), "Interest accrual",
AND(SUMIFS(lease_table_payments, lease_table_dates, A340)&gt;0, COUNTIFS($E$14:E339, "Payment", $A$14:A339, A340)=0), "Payment",
AND(SUMIFS(rou_table_deprs, rou_table_dates, A340)&gt;0, COUNTIFS($E$14:E339, "Depreciation", $A$14:A339, A340)=0), "Depreciation",
TRUE,  ""
)</f>
        <v/>
      </c>
      <c r="G340" s="13" t="str" cm="1">
        <f t="array" aca="1" ref="G340" ca="1">_xlfn.IFS(
AND($B$11="Hə", $B$3="İllik"), Z340,
AND($B$11="Hə", $B$3="Aylıq"), AA340,
$B$11="Yox", X340)</f>
        <v/>
      </c>
      <c r="H340" s="14" t="str" cm="1">
        <f t="array" aca="1" ref="H340" ca="1">_xlfn.IFS( G340="", "",
TRUE, ROUND( H339+I340-J340, 2) )</f>
        <v/>
      </c>
      <c r="I340" s="14" t="str" cm="1">
        <f t="array" aca="1" ref="I340" ca="1">_xlfn.IFS(G340="", "",
G340=last_payment_date, (J340-H339),
 TRUE,  -  (H339- H339* (1+$B$6)^ (_xlfn.DAYS(G340,G339)/365) )
)</f>
        <v/>
      </c>
      <c r="J340" s="14" t="str" cm="1">
        <f t="array" aca="1" ref="J340" ca="1">_xlfn.IFS(G340="", "",
TRUE, _xlfn.XLOOKUP(G340,  payment_dates, payments,0,0)
)</f>
        <v/>
      </c>
      <c r="L340" s="2" t="str" cm="1">
        <f t="array" aca="1" ref="L340" ca="1">_xlfn.IFS(
AND($B$11="Hə", $B$3="İllik"), AC340,
AND($B$11="Hə", $B$3="Aylıq"), AD340,
$B$11="Yox", AB340)</f>
        <v/>
      </c>
      <c r="M340" s="14" t="str" cm="1">
        <f t="array" aca="1" ref="M340" ca="1">_xlfn.IFS( L340="", "",
(M339-N340)&lt;=0.5, 0,
TRUE,  M339-N340)</f>
        <v/>
      </c>
      <c r="N340" s="15" t="str" cm="1">
        <f t="array" aca="1" ref="N340" ca="1">_xlfn.IFS(
L340="", "",
TRUE, MIN(M339, ROUND($M$14/ (last_rou_date - $B$2) * (L340-L339), 2) )
)</f>
        <v/>
      </c>
      <c r="P340" s="22" t="str">
        <f t="shared" ca="1" si="15"/>
        <v/>
      </c>
      <c r="Q340" s="14" t="str" cm="1">
        <f t="array" aca="1" ref="Q340" ca="1">_xlfn.IFS(P340="","",
$B$11="Hə", _xlfn.XLOOKUP(DATE(P340, 12, 31), rou_table_dates, rou_table_nbvs,0, 0),
TRUE,  MAX(0, ROUND($M$14 - $M$14/ (last_rou_date - $B$2) * (DATE(P340,12,31) - $B$2), 2) )
)</f>
        <v/>
      </c>
      <c r="R340" s="57" t="str" cm="1">
        <f t="array" aca="1" ref="R340" ca="1">_xlfn.IFS(P340="","",
$B$11="Hə", _xlfn.XLOOKUP(DATE(P340, 12, 31), lease_table_dates, lease_table_balances,0, 0),
TRUE, IFERROR( XNPV($B$6, IF(payment_dates &gt;DATE(P340, 12, 31), payments,  0),  IF(payment_dates &gt;DATE(P340, 12, 31), payment_dates,  DATE(P340, 12, 31))    ),0)
)</f>
        <v/>
      </c>
      <c r="S340" s="14" t="str" cm="1">
        <f t="array" aca="1" ref="S340" ca="1">_xlfn.IFS(P340="","",
TRUE,  MIN( MIN(Q339, $M$14), ROUND($M$14/ (last_rou_date - $B$2) * (DATE(P340,12,31) - MAX($B$2, DATE(P340-1, 12, 31))), 2) )
)</f>
        <v/>
      </c>
      <c r="T340" s="15" t="str" cm="1">
        <f t="array" aca="1" ref="T340" ca="1">_xlfn.IFS(P340="", "",
ISTEXT(R339), R340- (H340 - SUMIFS( lease_table_payments, lease_table_years, P340) -$AG$14 ),
AND(ISNUMBER(R339), R340&lt;&gt;""),   R340- (R339 - SUMIFS( lease_table_payments, lease_table_years, P340) )
)</f>
        <v/>
      </c>
      <c r="U340" s="14"/>
      <c r="V340" s="73">
        <f t="shared" si="17"/>
        <v>327</v>
      </c>
      <c r="W340" s="74" t="str" cm="1">
        <f t="array" ref="W340">_xlfn.IFS(
OR(W339=$B$4, W339=""),"",
TRUE,W339+1
)</f>
        <v/>
      </c>
      <c r="X340" s="75" t="str" cm="1">
        <f t="array" ref="X340">_xlfn.IFS(X339="","",
W340="", "",
AND($B$3="İllik"),DATE(YEAR(X339)+1,MONTH(X339),DAY(X339) ),
AND($B$3="Aylıq", $AH$14="Not end"), EDATE(X339,1),
AND($B$3="Aylıq", $AH$14="End"), EOMONTH(X339,1)
)</f>
        <v/>
      </c>
      <c r="Y340" s="75" t="str" cm="1">
        <f t="array" aca="1" ref="Y340" ca="1">_xlfn.IFS(
AND($B$7="Dövrün əvvəlində", Y339&lt;=last_rou_date), DATE(YEAR(Y339)+1, 12, 31),
AND($B$7="Dövrün sonunda", Y339&lt;=last_payment_date), DATE(YEAR(Y339)+1, 12, 31),
TRUE, ""
)</f>
        <v/>
      </c>
      <c r="Z340" s="75" t="str" cm="1">
        <f t="array" aca="1" ref="Z340" ca="1">_xlfn.IFS(
AND($AN$14="Not year_end", Z339&gt;last_payment_date), "",
AND($AN$14="Year_end", Z339&gt;=last_payment_date), "",
AND($AN$14="Year_end"), DATE(YEAR(Z339+1), 12, 31),
AND($AN$14="Not year_end", MONTH(Z339)=12, DAY(Z339)=31), DATE(YEAR(Z338)+1, MONTH(Z338), DAY(Z338)),
AND($AN$14="Not year_end", OR(MONTH(Z339)&lt;&gt;12, DAY(Z339)&lt;&gt;31) ), DATE(YEAR(Z339), 12, 31)
)</f>
        <v/>
      </c>
      <c r="AA340" s="75" t="str" cm="1">
        <f t="array" aca="1" ref="AA340" ca="1">_xlfn.IFS(AA339="", "",
AND(AA339=last_payment_date, OR(MONTH(AA339)&lt;&gt;12, DAY(AA339)&lt;&gt;31) ), DATE(YEAR(AA339), 12, 31),
AND(MONTH(AA339)=12, DAY(AA339)=31, AA339&gt;=last_payment_date), "",
AND(MONTH(AA339)=12, DAY(AA339)&lt;&gt;31),  EOMONTH(AA339,0),
AND(MONTH(AA339)=12, DAY(AA339)=31, $AH$14="Not end"),  EDATE(AA338,1),
AND($AH$14="Not end"), EDATE(AA339, 1),
AND($AH$14="End"), EOMONTH(AA339, 1)
)</f>
        <v/>
      </c>
      <c r="AB340" s="75" t="str" cm="1">
        <f t="array" aca="1" ref="AB340" ca="1">_xlfn.IFS(AB339="","",
AND(AB339=last_rou_date), "",
AND($B$3="İllik"),DATE(YEAR(AB339)+1,MONTH(AB339),DAY(AB339) ),
AND($B$3="Aylıq", $AH$14="Not end"), EDATE(AB339,1),
AND($B$3="Aylıq", $AH$14="End"), EOMONTH(AB339,1)
)</f>
        <v/>
      </c>
      <c r="AC340" s="75" t="str" cm="1">
        <f t="array" aca="1" ref="AC340" ca="1">_xlfn.IFS(
AND($AN$14="Not year_end", AC339&gt;last_rou_date), "",
AND($AN$14="Year_end", AC339&gt;=last_rou_date), "",
AND($AN$14="Year_end"), DATE(YEAR(AC339+1), 12, 31),
AND($AN$14="Not year_end", MONTH(AC339)=12, DAY(AC339)=31), DATE(YEAR(AC338)+1, MONTH(AC338), DAY(AC338)),
AND($AN$14="Not year_end", OR(MONTH(AC339)&lt;&gt;12, DAY(AC339)&lt;&gt;31) ), DATE(YEAR(AC339), 12, 31)
)</f>
        <v/>
      </c>
      <c r="AD340" s="75" t="str" cm="1">
        <f t="array" aca="1" ref="AD340" ca="1">_xlfn.IFS(AD339="", "",
AND(AD339=last_rou_date, OR(MONTH(AD339)&lt;&gt;12, DAY(AD339)&lt;&gt;31) ), DATE(YEAR(AD339), 12, 31),
AND(MONTH(AD339)=12, DAY(AD339)=31, AD339&gt;=last_rou_date), "",
AND(MONTH(AD339)=12, DAY(AD339)&lt;&gt;31),  EOMONTH(AD339,0),
AND(MONTH(AD339)=12, DAY(AD339)=31, $AH$14="Not end"),  EDATE(AD338,1),
AND($AH$14="Not end"), EDATE(AD339, 1),
AND($AH$14="End"), EOMONTH(AD339, 1)
)</f>
        <v/>
      </c>
      <c r="AE340" s="68" t="str" cm="1">
        <f t="array" ref="AE340">_xlfn.IFS(W340="", "",
AND(W340&gt;0, W340&lt;=$B$4, $C$2="İllik artım, faiz olaraq", $D$2&gt;0, $B$3="İllik"), $B$5*((1+$D$2)^(W340-1)),
AND(W340&gt;0, W340&lt;=$B$4, $C$2="İllik artım, faiz olaraq", $D$2&gt;0, $B$3="Aylıq"), $B$5*((1+$D$2)^ROUNDDOWN((W340-1)/12,0)),
AND(W340=1, $C$2="Aşağıdakı kimi dəyişir", ), $B$5,
AND(W340&gt;1, W340&lt;=$B$4, $C$2="Aşağıdakı kimi dəyişir"), IFERROR(VLOOKUP(W340, $C$4:$D$7, 2, FALSE), AE339),
AND(W340&gt;0, W340&lt;=$B$4), $B$5,
TRUE,0 )</f>
        <v/>
      </c>
      <c r="AF340" s="76" t="str">
        <f t="shared" ca="1" si="16"/>
        <v/>
      </c>
    </row>
    <row r="341" spans="1:32" x14ac:dyDescent="0.4">
      <c r="A341" s="13" t="str" cm="1">
        <f t="array" aca="1" ref="A341" ca="1">_xlfn.IFS(
AND(SUMIFS(lease_table_interest_accruals, lease_table_dates, A340)&gt;0, COUNTIFS($E$14:E340, "Interest accrual", $A$14:A340, A340)=0),  A340,
AND(SUMIFS(lease_table_payments, lease_table_dates, A340)&gt;0, COUNTIFS($E$14:E340, "Payment", $A$14:A340, A340)=0),  A340,
AND(SUMIFS(rou_table_deprs, rou_table_dates, A340)&gt;0, COUNTIFS($E$14:E340, "Depreciation", $A$14:A340, A340)=0),  A340,
TRUE,  IFERROR(INDEX(rou_table_dates,  MATCH(A340, rou_table_dates)+1, ), "")
)</f>
        <v/>
      </c>
      <c r="B341" s="1" t="str" cm="1">
        <f t="array" aca="1" ref="B341" ca="1">_xlfn.IFS(
AND(E341="Payment", A341=$B$2), $AM$14,
E341="Payment", $AM$15,
E341="Interest accrual", $AM$18,
E341="Depreciation", $AM$17,
TRUE, "")</f>
        <v/>
      </c>
      <c r="C341" s="1" t="str" cm="1">
        <f t="array" aca="1" ref="C341" ca="1">_xlfn.IFS(
E341="Payment", $AM$19,
E341="Interest accrual", $AM$15,
E341="Depreciation", $AM$16,
TRUE, "")</f>
        <v/>
      </c>
      <c r="D341" s="14" t="str" cm="1">
        <f t="array" aca="1" ref="D341" ca="1">_xlfn.IFS(
E341="Payment", _xlfn.XLOOKUP(A341, lease_table_dates, lease_table_payments, 0, 0),
E341="Interest accrual", _xlfn.XLOOKUP(A341, lease_table_dates, lease_table_interest_accruals, 0, 0),
E341="Depreciation", _xlfn.XLOOKUP(A341, rou_table_dates, rou_table_deprs, 0, 0),
TRUE, ""
)</f>
        <v/>
      </c>
      <c r="E341" s="7" t="str" cm="1">
        <f t="array" aca="1" ref="E341" ca="1">_xlfn.IFS(
AND(SUMIFS(lease_table_interest_accruals, lease_table_dates, A341)&gt;0, COUNTIFS($E$14:E340, "Interest accrual", $A$14:A340, A341)=0), "Interest accrual",
AND(SUMIFS(lease_table_payments, lease_table_dates, A341)&gt;0, COUNTIFS($E$14:E340, "Payment", $A$14:A340, A341)=0), "Payment",
AND(SUMIFS(rou_table_deprs, rou_table_dates, A341)&gt;0, COUNTIFS($E$14:E340, "Depreciation", $A$14:A340, A341)=0), "Depreciation",
TRUE,  ""
)</f>
        <v/>
      </c>
      <c r="G341" s="13" t="str" cm="1">
        <f t="array" aca="1" ref="G341" ca="1">_xlfn.IFS(
AND($B$11="Hə", $B$3="İllik"), Z341,
AND($B$11="Hə", $B$3="Aylıq"), AA341,
$B$11="Yox", X341)</f>
        <v/>
      </c>
      <c r="H341" s="14" t="str" cm="1">
        <f t="array" aca="1" ref="H341" ca="1">_xlfn.IFS( G341="", "",
TRUE, ROUND( H340+I341-J341, 2) )</f>
        <v/>
      </c>
      <c r="I341" s="14" t="str" cm="1">
        <f t="array" aca="1" ref="I341" ca="1">_xlfn.IFS(G341="", "",
G341=last_payment_date, (J341-H340),
 TRUE,  -  (H340- H340* (1+$B$6)^ (_xlfn.DAYS(G341,G340)/365) )
)</f>
        <v/>
      </c>
      <c r="J341" s="14" t="str" cm="1">
        <f t="array" aca="1" ref="J341" ca="1">_xlfn.IFS(G341="", "",
TRUE, _xlfn.XLOOKUP(G341,  payment_dates, payments,0,0)
)</f>
        <v/>
      </c>
      <c r="L341" s="2" t="str" cm="1">
        <f t="array" aca="1" ref="L341" ca="1">_xlfn.IFS(
AND($B$11="Hə", $B$3="İllik"), AC341,
AND($B$11="Hə", $B$3="Aylıq"), AD341,
$B$11="Yox", AB341)</f>
        <v/>
      </c>
      <c r="M341" s="14" t="str" cm="1">
        <f t="array" aca="1" ref="M341" ca="1">_xlfn.IFS( L341="", "",
(M340-N341)&lt;=0.5, 0,
TRUE,  M340-N341)</f>
        <v/>
      </c>
      <c r="N341" s="15" t="str" cm="1">
        <f t="array" aca="1" ref="N341" ca="1">_xlfn.IFS(
L341="", "",
TRUE, MIN(M340, ROUND($M$14/ (last_rou_date - $B$2) * (L341-L340), 2) )
)</f>
        <v/>
      </c>
      <c r="P341" s="22" t="str">
        <f t="shared" ca="1" si="15"/>
        <v/>
      </c>
      <c r="Q341" s="14" t="str" cm="1">
        <f t="array" aca="1" ref="Q341" ca="1">_xlfn.IFS(P341="","",
$B$11="Hə", _xlfn.XLOOKUP(DATE(P341, 12, 31), rou_table_dates, rou_table_nbvs,0, 0),
TRUE,  MAX(0, ROUND($M$14 - $M$14/ (last_rou_date - $B$2) * (DATE(P341,12,31) - $B$2), 2) )
)</f>
        <v/>
      </c>
      <c r="R341" s="57" t="str" cm="1">
        <f t="array" aca="1" ref="R341" ca="1">_xlfn.IFS(P341="","",
$B$11="Hə", _xlfn.XLOOKUP(DATE(P341, 12, 31), lease_table_dates, lease_table_balances,0, 0),
TRUE, IFERROR( XNPV($B$6, IF(payment_dates &gt;DATE(P341, 12, 31), payments,  0),  IF(payment_dates &gt;DATE(P341, 12, 31), payment_dates,  DATE(P341, 12, 31))    ),0)
)</f>
        <v/>
      </c>
      <c r="S341" s="14" t="str" cm="1">
        <f t="array" aca="1" ref="S341" ca="1">_xlfn.IFS(P341="","",
TRUE,  MIN( MIN(Q340, $M$14), ROUND($M$14/ (last_rou_date - $B$2) * (DATE(P341,12,31) - MAX($B$2, DATE(P341-1, 12, 31))), 2) )
)</f>
        <v/>
      </c>
      <c r="T341" s="15" t="str" cm="1">
        <f t="array" aca="1" ref="T341" ca="1">_xlfn.IFS(P341="", "",
ISTEXT(R340), R341- (H341 - SUMIFS( lease_table_payments, lease_table_years, P341) -$AG$14 ),
AND(ISNUMBER(R340), R341&lt;&gt;""),   R341- (R340 - SUMIFS( lease_table_payments, lease_table_years, P341) )
)</f>
        <v/>
      </c>
      <c r="U341" s="14"/>
      <c r="V341" s="73">
        <f t="shared" si="17"/>
        <v>328</v>
      </c>
      <c r="W341" s="74" t="str" cm="1">
        <f t="array" ref="W341">_xlfn.IFS(
OR(W340=$B$4, W340=""),"",
TRUE,W340+1
)</f>
        <v/>
      </c>
      <c r="X341" s="75" t="str" cm="1">
        <f t="array" ref="X341">_xlfn.IFS(X340="","",
W341="", "",
AND($B$3="İllik"),DATE(YEAR(X340)+1,MONTH(X340),DAY(X340) ),
AND($B$3="Aylıq", $AH$14="Not end"), EDATE(X340,1),
AND($B$3="Aylıq", $AH$14="End"), EOMONTH(X340,1)
)</f>
        <v/>
      </c>
      <c r="Y341" s="75" t="str" cm="1">
        <f t="array" aca="1" ref="Y341" ca="1">_xlfn.IFS(
AND($B$7="Dövrün əvvəlində", Y340&lt;=last_rou_date), DATE(YEAR(Y340)+1, 12, 31),
AND($B$7="Dövrün sonunda", Y340&lt;=last_payment_date), DATE(YEAR(Y340)+1, 12, 31),
TRUE, ""
)</f>
        <v/>
      </c>
      <c r="Z341" s="75" t="str" cm="1">
        <f t="array" aca="1" ref="Z341" ca="1">_xlfn.IFS(
AND($AN$14="Not year_end", Z340&gt;last_payment_date), "",
AND($AN$14="Year_end", Z340&gt;=last_payment_date), "",
AND($AN$14="Year_end"), DATE(YEAR(Z340+1), 12, 31),
AND($AN$14="Not year_end", MONTH(Z340)=12, DAY(Z340)=31), DATE(YEAR(Z339)+1, MONTH(Z339), DAY(Z339)),
AND($AN$14="Not year_end", OR(MONTH(Z340)&lt;&gt;12, DAY(Z340)&lt;&gt;31) ), DATE(YEAR(Z340), 12, 31)
)</f>
        <v/>
      </c>
      <c r="AA341" s="75" t="str" cm="1">
        <f t="array" aca="1" ref="AA341" ca="1">_xlfn.IFS(AA340="", "",
AND(AA340=last_payment_date, OR(MONTH(AA340)&lt;&gt;12, DAY(AA340)&lt;&gt;31) ), DATE(YEAR(AA340), 12, 31),
AND(MONTH(AA340)=12, DAY(AA340)=31, AA340&gt;=last_payment_date), "",
AND(MONTH(AA340)=12, DAY(AA340)&lt;&gt;31),  EOMONTH(AA340,0),
AND(MONTH(AA340)=12, DAY(AA340)=31, $AH$14="Not end"),  EDATE(AA339,1),
AND($AH$14="Not end"), EDATE(AA340, 1),
AND($AH$14="End"), EOMONTH(AA340, 1)
)</f>
        <v/>
      </c>
      <c r="AB341" s="75" t="str" cm="1">
        <f t="array" aca="1" ref="AB341" ca="1">_xlfn.IFS(AB340="","",
AND(AB340=last_rou_date), "",
AND($B$3="İllik"),DATE(YEAR(AB340)+1,MONTH(AB340),DAY(AB340) ),
AND($B$3="Aylıq", $AH$14="Not end"), EDATE(AB340,1),
AND($B$3="Aylıq", $AH$14="End"), EOMONTH(AB340,1)
)</f>
        <v/>
      </c>
      <c r="AC341" s="75" t="str" cm="1">
        <f t="array" aca="1" ref="AC341" ca="1">_xlfn.IFS(
AND($AN$14="Not year_end", AC340&gt;last_rou_date), "",
AND($AN$14="Year_end", AC340&gt;=last_rou_date), "",
AND($AN$14="Year_end"), DATE(YEAR(AC340+1), 12, 31),
AND($AN$14="Not year_end", MONTH(AC340)=12, DAY(AC340)=31), DATE(YEAR(AC339)+1, MONTH(AC339), DAY(AC339)),
AND($AN$14="Not year_end", OR(MONTH(AC340)&lt;&gt;12, DAY(AC340)&lt;&gt;31) ), DATE(YEAR(AC340), 12, 31)
)</f>
        <v/>
      </c>
      <c r="AD341" s="75" t="str" cm="1">
        <f t="array" aca="1" ref="AD341" ca="1">_xlfn.IFS(AD340="", "",
AND(AD340=last_rou_date, OR(MONTH(AD340)&lt;&gt;12, DAY(AD340)&lt;&gt;31) ), DATE(YEAR(AD340), 12, 31),
AND(MONTH(AD340)=12, DAY(AD340)=31, AD340&gt;=last_rou_date), "",
AND(MONTH(AD340)=12, DAY(AD340)&lt;&gt;31),  EOMONTH(AD340,0),
AND(MONTH(AD340)=12, DAY(AD340)=31, $AH$14="Not end"),  EDATE(AD339,1),
AND($AH$14="Not end"), EDATE(AD340, 1),
AND($AH$14="End"), EOMONTH(AD340, 1)
)</f>
        <v/>
      </c>
      <c r="AE341" s="68" t="str" cm="1">
        <f t="array" ref="AE341">_xlfn.IFS(W341="", "",
AND(W341&gt;0, W341&lt;=$B$4, $C$2="İllik artım, faiz olaraq", $D$2&gt;0, $B$3="İllik"), $B$5*((1+$D$2)^(W341-1)),
AND(W341&gt;0, W341&lt;=$B$4, $C$2="İllik artım, faiz olaraq", $D$2&gt;0, $B$3="Aylıq"), $B$5*((1+$D$2)^ROUNDDOWN((W341-1)/12,0)),
AND(W341=1, $C$2="Aşağıdakı kimi dəyişir", ), $B$5,
AND(W341&gt;1, W341&lt;=$B$4, $C$2="Aşağıdakı kimi dəyişir"), IFERROR(VLOOKUP(W341, $C$4:$D$7, 2, FALSE), AE340),
AND(W341&gt;0, W341&lt;=$B$4), $B$5,
TRUE,0 )</f>
        <v/>
      </c>
      <c r="AF341" s="76" t="str">
        <f t="shared" ca="1" si="16"/>
        <v/>
      </c>
    </row>
    <row r="342" spans="1:32" x14ac:dyDescent="0.4">
      <c r="A342" s="13" t="str" cm="1">
        <f t="array" aca="1" ref="A342" ca="1">_xlfn.IFS(
AND(SUMIFS(lease_table_interest_accruals, lease_table_dates, A341)&gt;0, COUNTIFS($E$14:E341, "Interest accrual", $A$14:A341, A341)=0),  A341,
AND(SUMIFS(lease_table_payments, lease_table_dates, A341)&gt;0, COUNTIFS($E$14:E341, "Payment", $A$14:A341, A341)=0),  A341,
AND(SUMIFS(rou_table_deprs, rou_table_dates, A341)&gt;0, COUNTIFS($E$14:E341, "Depreciation", $A$14:A341, A341)=0),  A341,
TRUE,  IFERROR(INDEX(rou_table_dates,  MATCH(A341, rou_table_dates)+1, ), "")
)</f>
        <v/>
      </c>
      <c r="B342" s="1" t="str" cm="1">
        <f t="array" aca="1" ref="B342" ca="1">_xlfn.IFS(
AND(E342="Payment", A342=$B$2), $AM$14,
E342="Payment", $AM$15,
E342="Interest accrual", $AM$18,
E342="Depreciation", $AM$17,
TRUE, "")</f>
        <v/>
      </c>
      <c r="C342" s="1" t="str" cm="1">
        <f t="array" aca="1" ref="C342" ca="1">_xlfn.IFS(
E342="Payment", $AM$19,
E342="Interest accrual", $AM$15,
E342="Depreciation", $AM$16,
TRUE, "")</f>
        <v/>
      </c>
      <c r="D342" s="14" t="str" cm="1">
        <f t="array" aca="1" ref="D342" ca="1">_xlfn.IFS(
E342="Payment", _xlfn.XLOOKUP(A342, lease_table_dates, lease_table_payments, 0, 0),
E342="Interest accrual", _xlfn.XLOOKUP(A342, lease_table_dates, lease_table_interest_accruals, 0, 0),
E342="Depreciation", _xlfn.XLOOKUP(A342, rou_table_dates, rou_table_deprs, 0, 0),
TRUE, ""
)</f>
        <v/>
      </c>
      <c r="E342" s="7" t="str" cm="1">
        <f t="array" aca="1" ref="E342" ca="1">_xlfn.IFS(
AND(SUMIFS(lease_table_interest_accruals, lease_table_dates, A342)&gt;0, COUNTIFS($E$14:E341, "Interest accrual", $A$14:A341, A342)=0), "Interest accrual",
AND(SUMIFS(lease_table_payments, lease_table_dates, A342)&gt;0, COUNTIFS($E$14:E341, "Payment", $A$14:A341, A342)=0), "Payment",
AND(SUMIFS(rou_table_deprs, rou_table_dates, A342)&gt;0, COUNTIFS($E$14:E341, "Depreciation", $A$14:A341, A342)=0), "Depreciation",
TRUE,  ""
)</f>
        <v/>
      </c>
      <c r="G342" s="13" t="str" cm="1">
        <f t="array" aca="1" ref="G342" ca="1">_xlfn.IFS(
AND($B$11="Hə", $B$3="İllik"), Z342,
AND($B$11="Hə", $B$3="Aylıq"), AA342,
$B$11="Yox", X342)</f>
        <v/>
      </c>
      <c r="H342" s="14" t="str" cm="1">
        <f t="array" aca="1" ref="H342" ca="1">_xlfn.IFS( G342="", "",
TRUE, ROUND( H341+I342-J342, 2) )</f>
        <v/>
      </c>
      <c r="I342" s="14" t="str" cm="1">
        <f t="array" aca="1" ref="I342" ca="1">_xlfn.IFS(G342="", "",
G342=last_payment_date, (J342-H341),
 TRUE,  -  (H341- H341* (1+$B$6)^ (_xlfn.DAYS(G342,G341)/365) )
)</f>
        <v/>
      </c>
      <c r="J342" s="14" t="str" cm="1">
        <f t="array" aca="1" ref="J342" ca="1">_xlfn.IFS(G342="", "",
TRUE, _xlfn.XLOOKUP(G342,  payment_dates, payments,0,0)
)</f>
        <v/>
      </c>
      <c r="L342" s="2" t="str" cm="1">
        <f t="array" aca="1" ref="L342" ca="1">_xlfn.IFS(
AND($B$11="Hə", $B$3="İllik"), AC342,
AND($B$11="Hə", $B$3="Aylıq"), AD342,
$B$11="Yox", AB342)</f>
        <v/>
      </c>
      <c r="M342" s="14" t="str" cm="1">
        <f t="array" aca="1" ref="M342" ca="1">_xlfn.IFS( L342="", "",
(M341-N342)&lt;=0.5, 0,
TRUE,  M341-N342)</f>
        <v/>
      </c>
      <c r="N342" s="15" t="str" cm="1">
        <f t="array" aca="1" ref="N342" ca="1">_xlfn.IFS(
L342="", "",
TRUE, MIN(M341, ROUND($M$14/ (last_rou_date - $B$2) * (L342-L341), 2) )
)</f>
        <v/>
      </c>
      <c r="P342" s="22" t="str">
        <f t="shared" ca="1" si="15"/>
        <v/>
      </c>
      <c r="Q342" s="14" t="str" cm="1">
        <f t="array" aca="1" ref="Q342" ca="1">_xlfn.IFS(P342="","",
$B$11="Hə", _xlfn.XLOOKUP(DATE(P342, 12, 31), rou_table_dates, rou_table_nbvs,0, 0),
TRUE,  MAX(0, ROUND($M$14 - $M$14/ (last_rou_date - $B$2) * (DATE(P342,12,31) - $B$2), 2) )
)</f>
        <v/>
      </c>
      <c r="R342" s="57" t="str" cm="1">
        <f t="array" aca="1" ref="R342" ca="1">_xlfn.IFS(P342="","",
$B$11="Hə", _xlfn.XLOOKUP(DATE(P342, 12, 31), lease_table_dates, lease_table_balances,0, 0),
TRUE, IFERROR( XNPV($B$6, IF(payment_dates &gt;DATE(P342, 12, 31), payments,  0),  IF(payment_dates &gt;DATE(P342, 12, 31), payment_dates,  DATE(P342, 12, 31))    ),0)
)</f>
        <v/>
      </c>
      <c r="S342" s="14" t="str" cm="1">
        <f t="array" aca="1" ref="S342" ca="1">_xlfn.IFS(P342="","",
TRUE,  MIN( MIN(Q341, $M$14), ROUND($M$14/ (last_rou_date - $B$2) * (DATE(P342,12,31) - MAX($B$2, DATE(P342-1, 12, 31))), 2) )
)</f>
        <v/>
      </c>
      <c r="T342" s="15" t="str" cm="1">
        <f t="array" aca="1" ref="T342" ca="1">_xlfn.IFS(P342="", "",
ISTEXT(R341), R342- (H342 - SUMIFS( lease_table_payments, lease_table_years, P342) -$AG$14 ),
AND(ISNUMBER(R341), R342&lt;&gt;""),   R342- (R341 - SUMIFS( lease_table_payments, lease_table_years, P342) )
)</f>
        <v/>
      </c>
      <c r="U342" s="14"/>
      <c r="V342" s="73">
        <f t="shared" si="17"/>
        <v>329</v>
      </c>
      <c r="W342" s="74" t="str" cm="1">
        <f t="array" ref="W342">_xlfn.IFS(
OR(W341=$B$4, W341=""),"",
TRUE,W341+1
)</f>
        <v/>
      </c>
      <c r="X342" s="75" t="str" cm="1">
        <f t="array" ref="X342">_xlfn.IFS(X341="","",
W342="", "",
AND($B$3="İllik"),DATE(YEAR(X341)+1,MONTH(X341),DAY(X341) ),
AND($B$3="Aylıq", $AH$14="Not end"), EDATE(X341,1),
AND($B$3="Aylıq", $AH$14="End"), EOMONTH(X341,1)
)</f>
        <v/>
      </c>
      <c r="Y342" s="75" t="str" cm="1">
        <f t="array" aca="1" ref="Y342" ca="1">_xlfn.IFS(
AND($B$7="Dövrün əvvəlində", Y341&lt;=last_rou_date), DATE(YEAR(Y341)+1, 12, 31),
AND($B$7="Dövrün sonunda", Y341&lt;=last_payment_date), DATE(YEAR(Y341)+1, 12, 31),
TRUE, ""
)</f>
        <v/>
      </c>
      <c r="Z342" s="75" t="str" cm="1">
        <f t="array" aca="1" ref="Z342" ca="1">_xlfn.IFS(
AND($AN$14="Not year_end", Z341&gt;last_payment_date), "",
AND($AN$14="Year_end", Z341&gt;=last_payment_date), "",
AND($AN$14="Year_end"), DATE(YEAR(Z341+1), 12, 31),
AND($AN$14="Not year_end", MONTH(Z341)=12, DAY(Z341)=31), DATE(YEAR(Z340)+1, MONTH(Z340), DAY(Z340)),
AND($AN$14="Not year_end", OR(MONTH(Z341)&lt;&gt;12, DAY(Z341)&lt;&gt;31) ), DATE(YEAR(Z341), 12, 31)
)</f>
        <v/>
      </c>
      <c r="AA342" s="75" t="str" cm="1">
        <f t="array" aca="1" ref="AA342" ca="1">_xlfn.IFS(AA341="", "",
AND(AA341=last_payment_date, OR(MONTH(AA341)&lt;&gt;12, DAY(AA341)&lt;&gt;31) ), DATE(YEAR(AA341), 12, 31),
AND(MONTH(AA341)=12, DAY(AA341)=31, AA341&gt;=last_payment_date), "",
AND(MONTH(AA341)=12, DAY(AA341)&lt;&gt;31),  EOMONTH(AA341,0),
AND(MONTH(AA341)=12, DAY(AA341)=31, $AH$14="Not end"),  EDATE(AA340,1),
AND($AH$14="Not end"), EDATE(AA341, 1),
AND($AH$14="End"), EOMONTH(AA341, 1)
)</f>
        <v/>
      </c>
      <c r="AB342" s="75" t="str" cm="1">
        <f t="array" aca="1" ref="AB342" ca="1">_xlfn.IFS(AB341="","",
AND(AB341=last_rou_date), "",
AND($B$3="İllik"),DATE(YEAR(AB341)+1,MONTH(AB341),DAY(AB341) ),
AND($B$3="Aylıq", $AH$14="Not end"), EDATE(AB341,1),
AND($B$3="Aylıq", $AH$14="End"), EOMONTH(AB341,1)
)</f>
        <v/>
      </c>
      <c r="AC342" s="75" t="str" cm="1">
        <f t="array" aca="1" ref="AC342" ca="1">_xlfn.IFS(
AND($AN$14="Not year_end", AC341&gt;last_rou_date), "",
AND($AN$14="Year_end", AC341&gt;=last_rou_date), "",
AND($AN$14="Year_end"), DATE(YEAR(AC341+1), 12, 31),
AND($AN$14="Not year_end", MONTH(AC341)=12, DAY(AC341)=31), DATE(YEAR(AC340)+1, MONTH(AC340), DAY(AC340)),
AND($AN$14="Not year_end", OR(MONTH(AC341)&lt;&gt;12, DAY(AC341)&lt;&gt;31) ), DATE(YEAR(AC341), 12, 31)
)</f>
        <v/>
      </c>
      <c r="AD342" s="75" t="str" cm="1">
        <f t="array" aca="1" ref="AD342" ca="1">_xlfn.IFS(AD341="", "",
AND(AD341=last_rou_date, OR(MONTH(AD341)&lt;&gt;12, DAY(AD341)&lt;&gt;31) ), DATE(YEAR(AD341), 12, 31),
AND(MONTH(AD341)=12, DAY(AD341)=31, AD341&gt;=last_rou_date), "",
AND(MONTH(AD341)=12, DAY(AD341)&lt;&gt;31),  EOMONTH(AD341,0),
AND(MONTH(AD341)=12, DAY(AD341)=31, $AH$14="Not end"),  EDATE(AD340,1),
AND($AH$14="Not end"), EDATE(AD341, 1),
AND($AH$14="End"), EOMONTH(AD341, 1)
)</f>
        <v/>
      </c>
      <c r="AE342" s="68" t="str" cm="1">
        <f t="array" ref="AE342">_xlfn.IFS(W342="", "",
AND(W342&gt;0, W342&lt;=$B$4, $C$2="İllik artım, faiz olaraq", $D$2&gt;0, $B$3="İllik"), $B$5*((1+$D$2)^(W342-1)),
AND(W342&gt;0, W342&lt;=$B$4, $C$2="İllik artım, faiz olaraq", $D$2&gt;0, $B$3="Aylıq"), $B$5*((1+$D$2)^ROUNDDOWN((W342-1)/12,0)),
AND(W342=1, $C$2="Aşağıdakı kimi dəyişir", ), $B$5,
AND(W342&gt;1, W342&lt;=$B$4, $C$2="Aşağıdakı kimi dəyişir"), IFERROR(VLOOKUP(W342, $C$4:$D$7, 2, FALSE), AE341),
AND(W342&gt;0, W342&lt;=$B$4), $B$5,
TRUE,0 )</f>
        <v/>
      </c>
      <c r="AF342" s="76" t="str">
        <f t="shared" ca="1" si="16"/>
        <v/>
      </c>
    </row>
    <row r="343" spans="1:32" x14ac:dyDescent="0.4">
      <c r="A343" s="13" t="str" cm="1">
        <f t="array" aca="1" ref="A343" ca="1">_xlfn.IFS(
AND(SUMIFS(lease_table_interest_accruals, lease_table_dates, A342)&gt;0, COUNTIFS($E$14:E342, "Interest accrual", $A$14:A342, A342)=0),  A342,
AND(SUMIFS(lease_table_payments, lease_table_dates, A342)&gt;0, COUNTIFS($E$14:E342, "Payment", $A$14:A342, A342)=0),  A342,
AND(SUMIFS(rou_table_deprs, rou_table_dates, A342)&gt;0, COUNTIFS($E$14:E342, "Depreciation", $A$14:A342, A342)=0),  A342,
TRUE,  IFERROR(INDEX(rou_table_dates,  MATCH(A342, rou_table_dates)+1, ), "")
)</f>
        <v/>
      </c>
      <c r="B343" s="1" t="str" cm="1">
        <f t="array" aca="1" ref="B343" ca="1">_xlfn.IFS(
AND(E343="Payment", A343=$B$2), $AM$14,
E343="Payment", $AM$15,
E343="Interest accrual", $AM$18,
E343="Depreciation", $AM$17,
TRUE, "")</f>
        <v/>
      </c>
      <c r="C343" s="1" t="str" cm="1">
        <f t="array" aca="1" ref="C343" ca="1">_xlfn.IFS(
E343="Payment", $AM$19,
E343="Interest accrual", $AM$15,
E343="Depreciation", $AM$16,
TRUE, "")</f>
        <v/>
      </c>
      <c r="D343" s="14" t="str" cm="1">
        <f t="array" aca="1" ref="D343" ca="1">_xlfn.IFS(
E343="Payment", _xlfn.XLOOKUP(A343, lease_table_dates, lease_table_payments, 0, 0),
E343="Interest accrual", _xlfn.XLOOKUP(A343, lease_table_dates, lease_table_interest_accruals, 0, 0),
E343="Depreciation", _xlfn.XLOOKUP(A343, rou_table_dates, rou_table_deprs, 0, 0),
TRUE, ""
)</f>
        <v/>
      </c>
      <c r="E343" s="7" t="str" cm="1">
        <f t="array" aca="1" ref="E343" ca="1">_xlfn.IFS(
AND(SUMIFS(lease_table_interest_accruals, lease_table_dates, A343)&gt;0, COUNTIFS($E$14:E342, "Interest accrual", $A$14:A342, A343)=0), "Interest accrual",
AND(SUMIFS(lease_table_payments, lease_table_dates, A343)&gt;0, COUNTIFS($E$14:E342, "Payment", $A$14:A342, A343)=0), "Payment",
AND(SUMIFS(rou_table_deprs, rou_table_dates, A343)&gt;0, COUNTIFS($E$14:E342, "Depreciation", $A$14:A342, A343)=0), "Depreciation",
TRUE,  ""
)</f>
        <v/>
      </c>
      <c r="G343" s="13" t="str" cm="1">
        <f t="array" aca="1" ref="G343" ca="1">_xlfn.IFS(
AND($B$11="Hə", $B$3="İllik"), Z343,
AND($B$11="Hə", $B$3="Aylıq"), AA343,
$B$11="Yox", X343)</f>
        <v/>
      </c>
      <c r="H343" s="14" t="str" cm="1">
        <f t="array" aca="1" ref="H343" ca="1">_xlfn.IFS( G343="", "",
TRUE, ROUND( H342+I343-J343, 2) )</f>
        <v/>
      </c>
      <c r="I343" s="14" t="str" cm="1">
        <f t="array" aca="1" ref="I343" ca="1">_xlfn.IFS(G343="", "",
G343=last_payment_date, (J343-H342),
 TRUE,  -  (H342- H342* (1+$B$6)^ (_xlfn.DAYS(G343,G342)/365) )
)</f>
        <v/>
      </c>
      <c r="J343" s="14" t="str" cm="1">
        <f t="array" aca="1" ref="J343" ca="1">_xlfn.IFS(G343="", "",
TRUE, _xlfn.XLOOKUP(G343,  payment_dates, payments,0,0)
)</f>
        <v/>
      </c>
      <c r="L343" s="2" t="str" cm="1">
        <f t="array" aca="1" ref="L343" ca="1">_xlfn.IFS(
AND($B$11="Hə", $B$3="İllik"), AC343,
AND($B$11="Hə", $B$3="Aylıq"), AD343,
$B$11="Yox", AB343)</f>
        <v/>
      </c>
      <c r="M343" s="14" t="str" cm="1">
        <f t="array" aca="1" ref="M343" ca="1">_xlfn.IFS( L343="", "",
(M342-N343)&lt;=0.5, 0,
TRUE,  M342-N343)</f>
        <v/>
      </c>
      <c r="N343" s="15" t="str" cm="1">
        <f t="array" aca="1" ref="N343" ca="1">_xlfn.IFS(
L343="", "",
TRUE, MIN(M342, ROUND($M$14/ (last_rou_date - $B$2) * (L343-L342), 2) )
)</f>
        <v/>
      </c>
      <c r="P343" s="22" t="str">
        <f t="shared" ca="1" si="15"/>
        <v/>
      </c>
      <c r="Q343" s="14" t="str" cm="1">
        <f t="array" aca="1" ref="Q343" ca="1">_xlfn.IFS(P343="","",
$B$11="Hə", _xlfn.XLOOKUP(DATE(P343, 12, 31), rou_table_dates, rou_table_nbvs,0, 0),
TRUE,  MAX(0, ROUND($M$14 - $M$14/ (last_rou_date - $B$2) * (DATE(P343,12,31) - $B$2), 2) )
)</f>
        <v/>
      </c>
      <c r="R343" s="57" t="str" cm="1">
        <f t="array" aca="1" ref="R343" ca="1">_xlfn.IFS(P343="","",
$B$11="Hə", _xlfn.XLOOKUP(DATE(P343, 12, 31), lease_table_dates, lease_table_balances,0, 0),
TRUE, IFERROR( XNPV($B$6, IF(payment_dates &gt;DATE(P343, 12, 31), payments,  0),  IF(payment_dates &gt;DATE(P343, 12, 31), payment_dates,  DATE(P343, 12, 31))    ),0)
)</f>
        <v/>
      </c>
      <c r="S343" s="14" t="str" cm="1">
        <f t="array" aca="1" ref="S343" ca="1">_xlfn.IFS(P343="","",
TRUE,  MIN( MIN(Q342, $M$14), ROUND($M$14/ (last_rou_date - $B$2) * (DATE(P343,12,31) - MAX($B$2, DATE(P343-1, 12, 31))), 2) )
)</f>
        <v/>
      </c>
      <c r="T343" s="15" t="str" cm="1">
        <f t="array" aca="1" ref="T343" ca="1">_xlfn.IFS(P343="", "",
ISTEXT(R342), R343- (H343 - SUMIFS( lease_table_payments, lease_table_years, P343) -$AG$14 ),
AND(ISNUMBER(R342), R343&lt;&gt;""),   R343- (R342 - SUMIFS( lease_table_payments, lease_table_years, P343) )
)</f>
        <v/>
      </c>
      <c r="U343" s="14"/>
      <c r="V343" s="73">
        <f t="shared" si="17"/>
        <v>330</v>
      </c>
      <c r="W343" s="74" t="str" cm="1">
        <f t="array" ref="W343">_xlfn.IFS(
OR(W342=$B$4, W342=""),"",
TRUE,W342+1
)</f>
        <v/>
      </c>
      <c r="X343" s="75" t="str" cm="1">
        <f t="array" ref="X343">_xlfn.IFS(X342="","",
W343="", "",
AND($B$3="İllik"),DATE(YEAR(X342)+1,MONTH(X342),DAY(X342) ),
AND($B$3="Aylıq", $AH$14="Not end"), EDATE(X342,1),
AND($B$3="Aylıq", $AH$14="End"), EOMONTH(X342,1)
)</f>
        <v/>
      </c>
      <c r="Y343" s="75" t="str" cm="1">
        <f t="array" aca="1" ref="Y343" ca="1">_xlfn.IFS(
AND($B$7="Dövrün əvvəlində", Y342&lt;=last_rou_date), DATE(YEAR(Y342)+1, 12, 31),
AND($B$7="Dövrün sonunda", Y342&lt;=last_payment_date), DATE(YEAR(Y342)+1, 12, 31),
TRUE, ""
)</f>
        <v/>
      </c>
      <c r="Z343" s="75" t="str" cm="1">
        <f t="array" aca="1" ref="Z343" ca="1">_xlfn.IFS(
AND($AN$14="Not year_end", Z342&gt;last_payment_date), "",
AND($AN$14="Year_end", Z342&gt;=last_payment_date), "",
AND($AN$14="Year_end"), DATE(YEAR(Z342+1), 12, 31),
AND($AN$14="Not year_end", MONTH(Z342)=12, DAY(Z342)=31), DATE(YEAR(Z341)+1, MONTH(Z341), DAY(Z341)),
AND($AN$14="Not year_end", OR(MONTH(Z342)&lt;&gt;12, DAY(Z342)&lt;&gt;31) ), DATE(YEAR(Z342), 12, 31)
)</f>
        <v/>
      </c>
      <c r="AA343" s="75" t="str" cm="1">
        <f t="array" aca="1" ref="AA343" ca="1">_xlfn.IFS(AA342="", "",
AND(AA342=last_payment_date, OR(MONTH(AA342)&lt;&gt;12, DAY(AA342)&lt;&gt;31) ), DATE(YEAR(AA342), 12, 31),
AND(MONTH(AA342)=12, DAY(AA342)=31, AA342&gt;=last_payment_date), "",
AND(MONTH(AA342)=12, DAY(AA342)&lt;&gt;31),  EOMONTH(AA342,0),
AND(MONTH(AA342)=12, DAY(AA342)=31, $AH$14="Not end"),  EDATE(AA341,1),
AND($AH$14="Not end"), EDATE(AA342, 1),
AND($AH$14="End"), EOMONTH(AA342, 1)
)</f>
        <v/>
      </c>
      <c r="AB343" s="75" t="str" cm="1">
        <f t="array" aca="1" ref="AB343" ca="1">_xlfn.IFS(AB342="","",
AND(AB342=last_rou_date), "",
AND($B$3="İllik"),DATE(YEAR(AB342)+1,MONTH(AB342),DAY(AB342) ),
AND($B$3="Aylıq", $AH$14="Not end"), EDATE(AB342,1),
AND($B$3="Aylıq", $AH$14="End"), EOMONTH(AB342,1)
)</f>
        <v/>
      </c>
      <c r="AC343" s="75" t="str" cm="1">
        <f t="array" aca="1" ref="AC343" ca="1">_xlfn.IFS(
AND($AN$14="Not year_end", AC342&gt;last_rou_date), "",
AND($AN$14="Year_end", AC342&gt;=last_rou_date), "",
AND($AN$14="Year_end"), DATE(YEAR(AC342+1), 12, 31),
AND($AN$14="Not year_end", MONTH(AC342)=12, DAY(AC342)=31), DATE(YEAR(AC341)+1, MONTH(AC341), DAY(AC341)),
AND($AN$14="Not year_end", OR(MONTH(AC342)&lt;&gt;12, DAY(AC342)&lt;&gt;31) ), DATE(YEAR(AC342), 12, 31)
)</f>
        <v/>
      </c>
      <c r="AD343" s="75" t="str" cm="1">
        <f t="array" aca="1" ref="AD343" ca="1">_xlfn.IFS(AD342="", "",
AND(AD342=last_rou_date, OR(MONTH(AD342)&lt;&gt;12, DAY(AD342)&lt;&gt;31) ), DATE(YEAR(AD342), 12, 31),
AND(MONTH(AD342)=12, DAY(AD342)=31, AD342&gt;=last_rou_date), "",
AND(MONTH(AD342)=12, DAY(AD342)&lt;&gt;31),  EOMONTH(AD342,0),
AND(MONTH(AD342)=12, DAY(AD342)=31, $AH$14="Not end"),  EDATE(AD341,1),
AND($AH$14="Not end"), EDATE(AD342, 1),
AND($AH$14="End"), EOMONTH(AD342, 1)
)</f>
        <v/>
      </c>
      <c r="AE343" s="68" t="str" cm="1">
        <f t="array" ref="AE343">_xlfn.IFS(W343="", "",
AND(W343&gt;0, W343&lt;=$B$4, $C$2="İllik artım, faiz olaraq", $D$2&gt;0, $B$3="İllik"), $B$5*((1+$D$2)^(W343-1)),
AND(W343&gt;0, W343&lt;=$B$4, $C$2="İllik artım, faiz olaraq", $D$2&gt;0, $B$3="Aylıq"), $B$5*((1+$D$2)^ROUNDDOWN((W343-1)/12,0)),
AND(W343=1, $C$2="Aşağıdakı kimi dəyişir", ), $B$5,
AND(W343&gt;1, W343&lt;=$B$4, $C$2="Aşağıdakı kimi dəyişir"), IFERROR(VLOOKUP(W343, $C$4:$D$7, 2, FALSE), AE342),
AND(W343&gt;0, W343&lt;=$B$4), $B$5,
TRUE,0 )</f>
        <v/>
      </c>
      <c r="AF343" s="76" t="str">
        <f t="shared" ca="1" si="16"/>
        <v/>
      </c>
    </row>
    <row r="344" spans="1:32" x14ac:dyDescent="0.4">
      <c r="A344" s="13" t="str" cm="1">
        <f t="array" aca="1" ref="A344" ca="1">_xlfn.IFS(
AND(SUMIFS(lease_table_interest_accruals, lease_table_dates, A343)&gt;0, COUNTIFS($E$14:E343, "Interest accrual", $A$14:A343, A343)=0),  A343,
AND(SUMIFS(lease_table_payments, lease_table_dates, A343)&gt;0, COUNTIFS($E$14:E343, "Payment", $A$14:A343, A343)=0),  A343,
AND(SUMIFS(rou_table_deprs, rou_table_dates, A343)&gt;0, COUNTIFS($E$14:E343, "Depreciation", $A$14:A343, A343)=0),  A343,
TRUE,  IFERROR(INDEX(rou_table_dates,  MATCH(A343, rou_table_dates)+1, ), "")
)</f>
        <v/>
      </c>
      <c r="B344" s="1" t="str" cm="1">
        <f t="array" aca="1" ref="B344" ca="1">_xlfn.IFS(
AND(E344="Payment", A344=$B$2), $AM$14,
E344="Payment", $AM$15,
E344="Interest accrual", $AM$18,
E344="Depreciation", $AM$17,
TRUE, "")</f>
        <v/>
      </c>
      <c r="C344" s="1" t="str" cm="1">
        <f t="array" aca="1" ref="C344" ca="1">_xlfn.IFS(
E344="Payment", $AM$19,
E344="Interest accrual", $AM$15,
E344="Depreciation", $AM$16,
TRUE, "")</f>
        <v/>
      </c>
      <c r="D344" s="14" t="str" cm="1">
        <f t="array" aca="1" ref="D344" ca="1">_xlfn.IFS(
E344="Payment", _xlfn.XLOOKUP(A344, lease_table_dates, lease_table_payments, 0, 0),
E344="Interest accrual", _xlfn.XLOOKUP(A344, lease_table_dates, lease_table_interest_accruals, 0, 0),
E344="Depreciation", _xlfn.XLOOKUP(A344, rou_table_dates, rou_table_deprs, 0, 0),
TRUE, ""
)</f>
        <v/>
      </c>
      <c r="E344" s="7" t="str" cm="1">
        <f t="array" aca="1" ref="E344" ca="1">_xlfn.IFS(
AND(SUMIFS(lease_table_interest_accruals, lease_table_dates, A344)&gt;0, COUNTIFS($E$14:E343, "Interest accrual", $A$14:A343, A344)=0), "Interest accrual",
AND(SUMIFS(lease_table_payments, lease_table_dates, A344)&gt;0, COUNTIFS($E$14:E343, "Payment", $A$14:A343, A344)=0), "Payment",
AND(SUMIFS(rou_table_deprs, rou_table_dates, A344)&gt;0, COUNTIFS($E$14:E343, "Depreciation", $A$14:A343, A344)=0), "Depreciation",
TRUE,  ""
)</f>
        <v/>
      </c>
      <c r="G344" s="13" t="str" cm="1">
        <f t="array" aca="1" ref="G344" ca="1">_xlfn.IFS(
AND($B$11="Hə", $B$3="İllik"), Z344,
AND($B$11="Hə", $B$3="Aylıq"), AA344,
$B$11="Yox", X344)</f>
        <v/>
      </c>
      <c r="H344" s="14" t="str" cm="1">
        <f t="array" aca="1" ref="H344" ca="1">_xlfn.IFS( G344="", "",
TRUE, ROUND( H343+I344-J344, 2) )</f>
        <v/>
      </c>
      <c r="I344" s="14" t="str" cm="1">
        <f t="array" aca="1" ref="I344" ca="1">_xlfn.IFS(G344="", "",
G344=last_payment_date, (J344-H343),
 TRUE,  -  (H343- H343* (1+$B$6)^ (_xlfn.DAYS(G344,G343)/365) )
)</f>
        <v/>
      </c>
      <c r="J344" s="14" t="str" cm="1">
        <f t="array" aca="1" ref="J344" ca="1">_xlfn.IFS(G344="", "",
TRUE, _xlfn.XLOOKUP(G344,  payment_dates, payments,0,0)
)</f>
        <v/>
      </c>
      <c r="L344" s="2" t="str" cm="1">
        <f t="array" aca="1" ref="L344" ca="1">_xlfn.IFS(
AND($B$11="Hə", $B$3="İllik"), AC344,
AND($B$11="Hə", $B$3="Aylıq"), AD344,
$B$11="Yox", AB344)</f>
        <v/>
      </c>
      <c r="M344" s="14" t="str" cm="1">
        <f t="array" aca="1" ref="M344" ca="1">_xlfn.IFS( L344="", "",
(M343-N344)&lt;=0.5, 0,
TRUE,  M343-N344)</f>
        <v/>
      </c>
      <c r="N344" s="15" t="str" cm="1">
        <f t="array" aca="1" ref="N344" ca="1">_xlfn.IFS(
L344="", "",
TRUE, MIN(M343, ROUND($M$14/ (last_rou_date - $B$2) * (L344-L343), 2) )
)</f>
        <v/>
      </c>
      <c r="P344" s="22" t="str">
        <f t="shared" ca="1" si="15"/>
        <v/>
      </c>
      <c r="Q344" s="14" t="str" cm="1">
        <f t="array" aca="1" ref="Q344" ca="1">_xlfn.IFS(P344="","",
$B$11="Hə", _xlfn.XLOOKUP(DATE(P344, 12, 31), rou_table_dates, rou_table_nbvs,0, 0),
TRUE,  MAX(0, ROUND($M$14 - $M$14/ (last_rou_date - $B$2) * (DATE(P344,12,31) - $B$2), 2) )
)</f>
        <v/>
      </c>
      <c r="R344" s="57" t="str" cm="1">
        <f t="array" aca="1" ref="R344" ca="1">_xlfn.IFS(P344="","",
$B$11="Hə", _xlfn.XLOOKUP(DATE(P344, 12, 31), lease_table_dates, lease_table_balances,0, 0),
TRUE, IFERROR( XNPV($B$6, IF(payment_dates &gt;DATE(P344, 12, 31), payments,  0),  IF(payment_dates &gt;DATE(P344, 12, 31), payment_dates,  DATE(P344, 12, 31))    ),0)
)</f>
        <v/>
      </c>
      <c r="S344" s="14" t="str" cm="1">
        <f t="array" aca="1" ref="S344" ca="1">_xlfn.IFS(P344="","",
TRUE,  MIN( MIN(Q343, $M$14), ROUND($M$14/ (last_rou_date - $B$2) * (DATE(P344,12,31) - MAX($B$2, DATE(P344-1, 12, 31))), 2) )
)</f>
        <v/>
      </c>
      <c r="T344" s="15" t="str" cm="1">
        <f t="array" aca="1" ref="T344" ca="1">_xlfn.IFS(P344="", "",
ISTEXT(R343), R344- (H344 - SUMIFS( lease_table_payments, lease_table_years, P344) -$AG$14 ),
AND(ISNUMBER(R343), R344&lt;&gt;""),   R344- (R343 - SUMIFS( lease_table_payments, lease_table_years, P344) )
)</f>
        <v/>
      </c>
      <c r="U344" s="14"/>
      <c r="V344" s="73">
        <f t="shared" si="17"/>
        <v>331</v>
      </c>
      <c r="W344" s="74" t="str" cm="1">
        <f t="array" ref="W344">_xlfn.IFS(
OR(W343=$B$4, W343=""),"",
TRUE,W343+1
)</f>
        <v/>
      </c>
      <c r="X344" s="75" t="str" cm="1">
        <f t="array" ref="X344">_xlfn.IFS(X343="","",
W344="", "",
AND($B$3="İllik"),DATE(YEAR(X343)+1,MONTH(X343),DAY(X343) ),
AND($B$3="Aylıq", $AH$14="Not end"), EDATE(X343,1),
AND($B$3="Aylıq", $AH$14="End"), EOMONTH(X343,1)
)</f>
        <v/>
      </c>
      <c r="Y344" s="75" t="str" cm="1">
        <f t="array" aca="1" ref="Y344" ca="1">_xlfn.IFS(
AND($B$7="Dövrün əvvəlində", Y343&lt;=last_rou_date), DATE(YEAR(Y343)+1, 12, 31),
AND($B$7="Dövrün sonunda", Y343&lt;=last_payment_date), DATE(YEAR(Y343)+1, 12, 31),
TRUE, ""
)</f>
        <v/>
      </c>
      <c r="Z344" s="75" t="str" cm="1">
        <f t="array" aca="1" ref="Z344" ca="1">_xlfn.IFS(
AND($AN$14="Not year_end", Z343&gt;last_payment_date), "",
AND($AN$14="Year_end", Z343&gt;=last_payment_date), "",
AND($AN$14="Year_end"), DATE(YEAR(Z343+1), 12, 31),
AND($AN$14="Not year_end", MONTH(Z343)=12, DAY(Z343)=31), DATE(YEAR(Z342)+1, MONTH(Z342), DAY(Z342)),
AND($AN$14="Not year_end", OR(MONTH(Z343)&lt;&gt;12, DAY(Z343)&lt;&gt;31) ), DATE(YEAR(Z343), 12, 31)
)</f>
        <v/>
      </c>
      <c r="AA344" s="75" t="str" cm="1">
        <f t="array" aca="1" ref="AA344" ca="1">_xlfn.IFS(AA343="", "",
AND(AA343=last_payment_date, OR(MONTH(AA343)&lt;&gt;12, DAY(AA343)&lt;&gt;31) ), DATE(YEAR(AA343), 12, 31),
AND(MONTH(AA343)=12, DAY(AA343)=31, AA343&gt;=last_payment_date), "",
AND(MONTH(AA343)=12, DAY(AA343)&lt;&gt;31),  EOMONTH(AA343,0),
AND(MONTH(AA343)=12, DAY(AA343)=31, $AH$14="Not end"),  EDATE(AA342,1),
AND($AH$14="Not end"), EDATE(AA343, 1),
AND($AH$14="End"), EOMONTH(AA343, 1)
)</f>
        <v/>
      </c>
      <c r="AB344" s="75" t="str" cm="1">
        <f t="array" aca="1" ref="AB344" ca="1">_xlfn.IFS(AB343="","",
AND(AB343=last_rou_date), "",
AND($B$3="İllik"),DATE(YEAR(AB343)+1,MONTH(AB343),DAY(AB343) ),
AND($B$3="Aylıq", $AH$14="Not end"), EDATE(AB343,1),
AND($B$3="Aylıq", $AH$14="End"), EOMONTH(AB343,1)
)</f>
        <v/>
      </c>
      <c r="AC344" s="75" t="str" cm="1">
        <f t="array" aca="1" ref="AC344" ca="1">_xlfn.IFS(
AND($AN$14="Not year_end", AC343&gt;last_rou_date), "",
AND($AN$14="Year_end", AC343&gt;=last_rou_date), "",
AND($AN$14="Year_end"), DATE(YEAR(AC343+1), 12, 31),
AND($AN$14="Not year_end", MONTH(AC343)=12, DAY(AC343)=31), DATE(YEAR(AC342)+1, MONTH(AC342), DAY(AC342)),
AND($AN$14="Not year_end", OR(MONTH(AC343)&lt;&gt;12, DAY(AC343)&lt;&gt;31) ), DATE(YEAR(AC343), 12, 31)
)</f>
        <v/>
      </c>
      <c r="AD344" s="75" t="str" cm="1">
        <f t="array" aca="1" ref="AD344" ca="1">_xlfn.IFS(AD343="", "",
AND(AD343=last_rou_date, OR(MONTH(AD343)&lt;&gt;12, DAY(AD343)&lt;&gt;31) ), DATE(YEAR(AD343), 12, 31),
AND(MONTH(AD343)=12, DAY(AD343)=31, AD343&gt;=last_rou_date), "",
AND(MONTH(AD343)=12, DAY(AD343)&lt;&gt;31),  EOMONTH(AD343,0),
AND(MONTH(AD343)=12, DAY(AD343)=31, $AH$14="Not end"),  EDATE(AD342,1),
AND($AH$14="Not end"), EDATE(AD343, 1),
AND($AH$14="End"), EOMONTH(AD343, 1)
)</f>
        <v/>
      </c>
      <c r="AE344" s="68" t="str" cm="1">
        <f t="array" ref="AE344">_xlfn.IFS(W344="", "",
AND(W344&gt;0, W344&lt;=$B$4, $C$2="İllik artım, faiz olaraq", $D$2&gt;0, $B$3="İllik"), $B$5*((1+$D$2)^(W344-1)),
AND(W344&gt;0, W344&lt;=$B$4, $C$2="İllik artım, faiz olaraq", $D$2&gt;0, $B$3="Aylıq"), $B$5*((1+$D$2)^ROUNDDOWN((W344-1)/12,0)),
AND(W344=1, $C$2="Aşağıdakı kimi dəyişir", ), $B$5,
AND(W344&gt;1, W344&lt;=$B$4, $C$2="Aşağıdakı kimi dəyişir"), IFERROR(VLOOKUP(W344, $C$4:$D$7, 2, FALSE), AE343),
AND(W344&gt;0, W344&lt;=$B$4), $B$5,
TRUE,0 )</f>
        <v/>
      </c>
      <c r="AF344" s="76" t="str">
        <f t="shared" ca="1" si="16"/>
        <v/>
      </c>
    </row>
    <row r="345" spans="1:32" x14ac:dyDescent="0.4">
      <c r="A345" s="13" t="str" cm="1">
        <f t="array" aca="1" ref="A345" ca="1">_xlfn.IFS(
AND(SUMIFS(lease_table_interest_accruals, lease_table_dates, A344)&gt;0, COUNTIFS($E$14:E344, "Interest accrual", $A$14:A344, A344)=0),  A344,
AND(SUMIFS(lease_table_payments, lease_table_dates, A344)&gt;0, COUNTIFS($E$14:E344, "Payment", $A$14:A344, A344)=0),  A344,
AND(SUMIFS(rou_table_deprs, rou_table_dates, A344)&gt;0, COUNTIFS($E$14:E344, "Depreciation", $A$14:A344, A344)=0),  A344,
TRUE,  IFERROR(INDEX(rou_table_dates,  MATCH(A344, rou_table_dates)+1, ), "")
)</f>
        <v/>
      </c>
      <c r="B345" s="1" t="str" cm="1">
        <f t="array" aca="1" ref="B345" ca="1">_xlfn.IFS(
AND(E345="Payment", A345=$B$2), $AM$14,
E345="Payment", $AM$15,
E345="Interest accrual", $AM$18,
E345="Depreciation", $AM$17,
TRUE, "")</f>
        <v/>
      </c>
      <c r="C345" s="1" t="str" cm="1">
        <f t="array" aca="1" ref="C345" ca="1">_xlfn.IFS(
E345="Payment", $AM$19,
E345="Interest accrual", $AM$15,
E345="Depreciation", $AM$16,
TRUE, "")</f>
        <v/>
      </c>
      <c r="D345" s="14" t="str" cm="1">
        <f t="array" aca="1" ref="D345" ca="1">_xlfn.IFS(
E345="Payment", _xlfn.XLOOKUP(A345, lease_table_dates, lease_table_payments, 0, 0),
E345="Interest accrual", _xlfn.XLOOKUP(A345, lease_table_dates, lease_table_interest_accruals, 0, 0),
E345="Depreciation", _xlfn.XLOOKUP(A345, rou_table_dates, rou_table_deprs, 0, 0),
TRUE, ""
)</f>
        <v/>
      </c>
      <c r="E345" s="7" t="str" cm="1">
        <f t="array" aca="1" ref="E345" ca="1">_xlfn.IFS(
AND(SUMIFS(lease_table_interest_accruals, lease_table_dates, A345)&gt;0, COUNTIFS($E$14:E344, "Interest accrual", $A$14:A344, A345)=0), "Interest accrual",
AND(SUMIFS(lease_table_payments, lease_table_dates, A345)&gt;0, COUNTIFS($E$14:E344, "Payment", $A$14:A344, A345)=0), "Payment",
AND(SUMIFS(rou_table_deprs, rou_table_dates, A345)&gt;0, COUNTIFS($E$14:E344, "Depreciation", $A$14:A344, A345)=0), "Depreciation",
TRUE,  ""
)</f>
        <v/>
      </c>
      <c r="G345" s="13" t="str" cm="1">
        <f t="array" aca="1" ref="G345" ca="1">_xlfn.IFS(
AND($B$11="Hə", $B$3="İllik"), Z345,
AND($B$11="Hə", $B$3="Aylıq"), AA345,
$B$11="Yox", X345)</f>
        <v/>
      </c>
      <c r="H345" s="14" t="str" cm="1">
        <f t="array" aca="1" ref="H345" ca="1">_xlfn.IFS( G345="", "",
TRUE, ROUND( H344+I345-J345, 2) )</f>
        <v/>
      </c>
      <c r="I345" s="14" t="str" cm="1">
        <f t="array" aca="1" ref="I345" ca="1">_xlfn.IFS(G345="", "",
G345=last_payment_date, (J345-H344),
 TRUE,  -  (H344- H344* (1+$B$6)^ (_xlfn.DAYS(G345,G344)/365) )
)</f>
        <v/>
      </c>
      <c r="J345" s="14" t="str" cm="1">
        <f t="array" aca="1" ref="J345" ca="1">_xlfn.IFS(G345="", "",
TRUE, _xlfn.XLOOKUP(G345,  payment_dates, payments,0,0)
)</f>
        <v/>
      </c>
      <c r="L345" s="2" t="str" cm="1">
        <f t="array" aca="1" ref="L345" ca="1">_xlfn.IFS(
AND($B$11="Hə", $B$3="İllik"), AC345,
AND($B$11="Hə", $B$3="Aylıq"), AD345,
$B$11="Yox", AB345)</f>
        <v/>
      </c>
      <c r="M345" s="14" t="str" cm="1">
        <f t="array" aca="1" ref="M345" ca="1">_xlfn.IFS( L345="", "",
(M344-N345)&lt;=0.5, 0,
TRUE,  M344-N345)</f>
        <v/>
      </c>
      <c r="N345" s="15" t="str" cm="1">
        <f t="array" aca="1" ref="N345" ca="1">_xlfn.IFS(
L345="", "",
TRUE, MIN(M344, ROUND($M$14/ (last_rou_date - $B$2) * (L345-L344), 2) )
)</f>
        <v/>
      </c>
      <c r="P345" s="22" t="str">
        <f t="shared" ca="1" si="15"/>
        <v/>
      </c>
      <c r="Q345" s="14" t="str" cm="1">
        <f t="array" aca="1" ref="Q345" ca="1">_xlfn.IFS(P345="","",
$B$11="Hə", _xlfn.XLOOKUP(DATE(P345, 12, 31), rou_table_dates, rou_table_nbvs,0, 0),
TRUE,  MAX(0, ROUND($M$14 - $M$14/ (last_rou_date - $B$2) * (DATE(P345,12,31) - $B$2), 2) )
)</f>
        <v/>
      </c>
      <c r="R345" s="57" t="str" cm="1">
        <f t="array" aca="1" ref="R345" ca="1">_xlfn.IFS(P345="","",
$B$11="Hə", _xlfn.XLOOKUP(DATE(P345, 12, 31), lease_table_dates, lease_table_balances,0, 0),
TRUE, IFERROR( XNPV($B$6, IF(payment_dates &gt;DATE(P345, 12, 31), payments,  0),  IF(payment_dates &gt;DATE(P345, 12, 31), payment_dates,  DATE(P345, 12, 31))    ),0)
)</f>
        <v/>
      </c>
      <c r="S345" s="14" t="str" cm="1">
        <f t="array" aca="1" ref="S345" ca="1">_xlfn.IFS(P345="","",
TRUE,  MIN( MIN(Q344, $M$14), ROUND($M$14/ (last_rou_date - $B$2) * (DATE(P345,12,31) - MAX($B$2, DATE(P345-1, 12, 31))), 2) )
)</f>
        <v/>
      </c>
      <c r="T345" s="15" t="str" cm="1">
        <f t="array" aca="1" ref="T345" ca="1">_xlfn.IFS(P345="", "",
ISTEXT(R344), R345- (H345 - SUMIFS( lease_table_payments, lease_table_years, P345) -$AG$14 ),
AND(ISNUMBER(R344), R345&lt;&gt;""),   R345- (R344 - SUMIFS( lease_table_payments, lease_table_years, P345) )
)</f>
        <v/>
      </c>
      <c r="U345" s="14"/>
      <c r="V345" s="73">
        <f t="shared" si="17"/>
        <v>332</v>
      </c>
      <c r="W345" s="74" t="str" cm="1">
        <f t="array" ref="W345">_xlfn.IFS(
OR(W344=$B$4, W344=""),"",
TRUE,W344+1
)</f>
        <v/>
      </c>
      <c r="X345" s="75" t="str" cm="1">
        <f t="array" ref="X345">_xlfn.IFS(X344="","",
W345="", "",
AND($B$3="İllik"),DATE(YEAR(X344)+1,MONTH(X344),DAY(X344) ),
AND($B$3="Aylıq", $AH$14="Not end"), EDATE(X344,1),
AND($B$3="Aylıq", $AH$14="End"), EOMONTH(X344,1)
)</f>
        <v/>
      </c>
      <c r="Y345" s="75" t="str" cm="1">
        <f t="array" aca="1" ref="Y345" ca="1">_xlfn.IFS(
AND($B$7="Dövrün əvvəlində", Y344&lt;=last_rou_date), DATE(YEAR(Y344)+1, 12, 31),
AND($B$7="Dövrün sonunda", Y344&lt;=last_payment_date), DATE(YEAR(Y344)+1, 12, 31),
TRUE, ""
)</f>
        <v/>
      </c>
      <c r="Z345" s="75" t="str" cm="1">
        <f t="array" aca="1" ref="Z345" ca="1">_xlfn.IFS(
AND($AN$14="Not year_end", Z344&gt;last_payment_date), "",
AND($AN$14="Year_end", Z344&gt;=last_payment_date), "",
AND($AN$14="Year_end"), DATE(YEAR(Z344+1), 12, 31),
AND($AN$14="Not year_end", MONTH(Z344)=12, DAY(Z344)=31), DATE(YEAR(Z343)+1, MONTH(Z343), DAY(Z343)),
AND($AN$14="Not year_end", OR(MONTH(Z344)&lt;&gt;12, DAY(Z344)&lt;&gt;31) ), DATE(YEAR(Z344), 12, 31)
)</f>
        <v/>
      </c>
      <c r="AA345" s="75" t="str" cm="1">
        <f t="array" aca="1" ref="AA345" ca="1">_xlfn.IFS(AA344="", "",
AND(AA344=last_payment_date, OR(MONTH(AA344)&lt;&gt;12, DAY(AA344)&lt;&gt;31) ), DATE(YEAR(AA344), 12, 31),
AND(MONTH(AA344)=12, DAY(AA344)=31, AA344&gt;=last_payment_date), "",
AND(MONTH(AA344)=12, DAY(AA344)&lt;&gt;31),  EOMONTH(AA344,0),
AND(MONTH(AA344)=12, DAY(AA344)=31, $AH$14="Not end"),  EDATE(AA343,1),
AND($AH$14="Not end"), EDATE(AA344, 1),
AND($AH$14="End"), EOMONTH(AA344, 1)
)</f>
        <v/>
      </c>
      <c r="AB345" s="75" t="str" cm="1">
        <f t="array" aca="1" ref="AB345" ca="1">_xlfn.IFS(AB344="","",
AND(AB344=last_rou_date), "",
AND($B$3="İllik"),DATE(YEAR(AB344)+1,MONTH(AB344),DAY(AB344) ),
AND($B$3="Aylıq", $AH$14="Not end"), EDATE(AB344,1),
AND($B$3="Aylıq", $AH$14="End"), EOMONTH(AB344,1)
)</f>
        <v/>
      </c>
      <c r="AC345" s="75" t="str" cm="1">
        <f t="array" aca="1" ref="AC345" ca="1">_xlfn.IFS(
AND($AN$14="Not year_end", AC344&gt;last_rou_date), "",
AND($AN$14="Year_end", AC344&gt;=last_rou_date), "",
AND($AN$14="Year_end"), DATE(YEAR(AC344+1), 12, 31),
AND($AN$14="Not year_end", MONTH(AC344)=12, DAY(AC344)=31), DATE(YEAR(AC343)+1, MONTH(AC343), DAY(AC343)),
AND($AN$14="Not year_end", OR(MONTH(AC344)&lt;&gt;12, DAY(AC344)&lt;&gt;31) ), DATE(YEAR(AC344), 12, 31)
)</f>
        <v/>
      </c>
      <c r="AD345" s="75" t="str" cm="1">
        <f t="array" aca="1" ref="AD345" ca="1">_xlfn.IFS(AD344="", "",
AND(AD344=last_rou_date, OR(MONTH(AD344)&lt;&gt;12, DAY(AD344)&lt;&gt;31) ), DATE(YEAR(AD344), 12, 31),
AND(MONTH(AD344)=12, DAY(AD344)=31, AD344&gt;=last_rou_date), "",
AND(MONTH(AD344)=12, DAY(AD344)&lt;&gt;31),  EOMONTH(AD344,0),
AND(MONTH(AD344)=12, DAY(AD344)=31, $AH$14="Not end"),  EDATE(AD343,1),
AND($AH$14="Not end"), EDATE(AD344, 1),
AND($AH$14="End"), EOMONTH(AD344, 1)
)</f>
        <v/>
      </c>
      <c r="AE345" s="68" t="str" cm="1">
        <f t="array" ref="AE345">_xlfn.IFS(W345="", "",
AND(W345&gt;0, W345&lt;=$B$4, $C$2="İllik artım, faiz olaraq", $D$2&gt;0, $B$3="İllik"), $B$5*((1+$D$2)^(W345-1)),
AND(W345&gt;0, W345&lt;=$B$4, $C$2="İllik artım, faiz olaraq", $D$2&gt;0, $B$3="Aylıq"), $B$5*((1+$D$2)^ROUNDDOWN((W345-1)/12,0)),
AND(W345=1, $C$2="Aşağıdakı kimi dəyişir", ), $B$5,
AND(W345&gt;1, W345&lt;=$B$4, $C$2="Aşağıdakı kimi dəyişir"), IFERROR(VLOOKUP(W345, $C$4:$D$7, 2, FALSE), AE344),
AND(W345&gt;0, W345&lt;=$B$4), $B$5,
TRUE,0 )</f>
        <v/>
      </c>
      <c r="AF345" s="76" t="str">
        <f t="shared" ca="1" si="16"/>
        <v/>
      </c>
    </row>
    <row r="346" spans="1:32" x14ac:dyDescent="0.4">
      <c r="A346" s="13" t="str" cm="1">
        <f t="array" aca="1" ref="A346" ca="1">_xlfn.IFS(
AND(SUMIFS(lease_table_interest_accruals, lease_table_dates, A345)&gt;0, COUNTIFS($E$14:E345, "Interest accrual", $A$14:A345, A345)=0),  A345,
AND(SUMIFS(lease_table_payments, lease_table_dates, A345)&gt;0, COUNTIFS($E$14:E345, "Payment", $A$14:A345, A345)=0),  A345,
AND(SUMIFS(rou_table_deprs, rou_table_dates, A345)&gt;0, COUNTIFS($E$14:E345, "Depreciation", $A$14:A345, A345)=0),  A345,
TRUE,  IFERROR(INDEX(rou_table_dates,  MATCH(A345, rou_table_dates)+1, ), "")
)</f>
        <v/>
      </c>
      <c r="B346" s="1" t="str" cm="1">
        <f t="array" aca="1" ref="B346" ca="1">_xlfn.IFS(
AND(E346="Payment", A346=$B$2), $AM$14,
E346="Payment", $AM$15,
E346="Interest accrual", $AM$18,
E346="Depreciation", $AM$17,
TRUE, "")</f>
        <v/>
      </c>
      <c r="C346" s="1" t="str" cm="1">
        <f t="array" aca="1" ref="C346" ca="1">_xlfn.IFS(
E346="Payment", $AM$19,
E346="Interest accrual", $AM$15,
E346="Depreciation", $AM$16,
TRUE, "")</f>
        <v/>
      </c>
      <c r="D346" s="14" t="str" cm="1">
        <f t="array" aca="1" ref="D346" ca="1">_xlfn.IFS(
E346="Payment", _xlfn.XLOOKUP(A346, lease_table_dates, lease_table_payments, 0, 0),
E346="Interest accrual", _xlfn.XLOOKUP(A346, lease_table_dates, lease_table_interest_accruals, 0, 0),
E346="Depreciation", _xlfn.XLOOKUP(A346, rou_table_dates, rou_table_deprs, 0, 0),
TRUE, ""
)</f>
        <v/>
      </c>
      <c r="E346" s="7" t="str" cm="1">
        <f t="array" aca="1" ref="E346" ca="1">_xlfn.IFS(
AND(SUMIFS(lease_table_interest_accruals, lease_table_dates, A346)&gt;0, COUNTIFS($E$14:E345, "Interest accrual", $A$14:A345, A346)=0), "Interest accrual",
AND(SUMIFS(lease_table_payments, lease_table_dates, A346)&gt;0, COUNTIFS($E$14:E345, "Payment", $A$14:A345, A346)=0), "Payment",
AND(SUMIFS(rou_table_deprs, rou_table_dates, A346)&gt;0, COUNTIFS($E$14:E345, "Depreciation", $A$14:A345, A346)=0), "Depreciation",
TRUE,  ""
)</f>
        <v/>
      </c>
      <c r="G346" s="13" t="str" cm="1">
        <f t="array" aca="1" ref="G346" ca="1">_xlfn.IFS(
AND($B$11="Hə", $B$3="İllik"), Z346,
AND($B$11="Hə", $B$3="Aylıq"), AA346,
$B$11="Yox", X346)</f>
        <v/>
      </c>
      <c r="H346" s="14" t="str" cm="1">
        <f t="array" aca="1" ref="H346" ca="1">_xlfn.IFS( G346="", "",
TRUE, ROUND( H345+I346-J346, 2) )</f>
        <v/>
      </c>
      <c r="I346" s="14" t="str" cm="1">
        <f t="array" aca="1" ref="I346" ca="1">_xlfn.IFS(G346="", "",
G346=last_payment_date, (J346-H345),
 TRUE,  -  (H345- H345* (1+$B$6)^ (_xlfn.DAYS(G346,G345)/365) )
)</f>
        <v/>
      </c>
      <c r="J346" s="14" t="str" cm="1">
        <f t="array" aca="1" ref="J346" ca="1">_xlfn.IFS(G346="", "",
TRUE, _xlfn.XLOOKUP(G346,  payment_dates, payments,0,0)
)</f>
        <v/>
      </c>
      <c r="L346" s="2" t="str" cm="1">
        <f t="array" aca="1" ref="L346" ca="1">_xlfn.IFS(
AND($B$11="Hə", $B$3="İllik"), AC346,
AND($B$11="Hə", $B$3="Aylıq"), AD346,
$B$11="Yox", AB346)</f>
        <v/>
      </c>
      <c r="M346" s="14" t="str" cm="1">
        <f t="array" aca="1" ref="M346" ca="1">_xlfn.IFS( L346="", "",
(M345-N346)&lt;=0.5, 0,
TRUE,  M345-N346)</f>
        <v/>
      </c>
      <c r="N346" s="15" t="str" cm="1">
        <f t="array" aca="1" ref="N346" ca="1">_xlfn.IFS(
L346="", "",
TRUE, MIN(M345, ROUND($M$14/ (last_rou_date - $B$2) * (L346-L345), 2) )
)</f>
        <v/>
      </c>
      <c r="P346" s="22" t="str">
        <f t="shared" ca="1" si="15"/>
        <v/>
      </c>
      <c r="Q346" s="14" t="str" cm="1">
        <f t="array" aca="1" ref="Q346" ca="1">_xlfn.IFS(P346="","",
$B$11="Hə", _xlfn.XLOOKUP(DATE(P346, 12, 31), rou_table_dates, rou_table_nbvs,0, 0),
TRUE,  MAX(0, ROUND($M$14 - $M$14/ (last_rou_date - $B$2) * (DATE(P346,12,31) - $B$2), 2) )
)</f>
        <v/>
      </c>
      <c r="R346" s="57" t="str" cm="1">
        <f t="array" aca="1" ref="R346" ca="1">_xlfn.IFS(P346="","",
$B$11="Hə", _xlfn.XLOOKUP(DATE(P346, 12, 31), lease_table_dates, lease_table_balances,0, 0),
TRUE, IFERROR( XNPV($B$6, IF(payment_dates &gt;DATE(P346, 12, 31), payments,  0),  IF(payment_dates &gt;DATE(P346, 12, 31), payment_dates,  DATE(P346, 12, 31))    ),0)
)</f>
        <v/>
      </c>
      <c r="S346" s="14" t="str" cm="1">
        <f t="array" aca="1" ref="S346" ca="1">_xlfn.IFS(P346="","",
TRUE,  MIN( MIN(Q345, $M$14), ROUND($M$14/ (last_rou_date - $B$2) * (DATE(P346,12,31) - MAX($B$2, DATE(P346-1, 12, 31))), 2) )
)</f>
        <v/>
      </c>
      <c r="T346" s="15" t="str" cm="1">
        <f t="array" aca="1" ref="T346" ca="1">_xlfn.IFS(P346="", "",
ISTEXT(R345), R346- (H346 - SUMIFS( lease_table_payments, lease_table_years, P346) -$AG$14 ),
AND(ISNUMBER(R345), R346&lt;&gt;""),   R346- (R345 - SUMIFS( lease_table_payments, lease_table_years, P346) )
)</f>
        <v/>
      </c>
      <c r="U346" s="14"/>
      <c r="V346" s="73">
        <f t="shared" si="17"/>
        <v>333</v>
      </c>
      <c r="W346" s="74" t="str" cm="1">
        <f t="array" ref="W346">_xlfn.IFS(
OR(W345=$B$4, W345=""),"",
TRUE,W345+1
)</f>
        <v/>
      </c>
      <c r="X346" s="75" t="str" cm="1">
        <f t="array" ref="X346">_xlfn.IFS(X345="","",
W346="", "",
AND($B$3="İllik"),DATE(YEAR(X345)+1,MONTH(X345),DAY(X345) ),
AND($B$3="Aylıq", $AH$14="Not end"), EDATE(X345,1),
AND($B$3="Aylıq", $AH$14="End"), EOMONTH(X345,1)
)</f>
        <v/>
      </c>
      <c r="Y346" s="75" t="str" cm="1">
        <f t="array" aca="1" ref="Y346" ca="1">_xlfn.IFS(
AND($B$7="Dövrün əvvəlində", Y345&lt;=last_rou_date), DATE(YEAR(Y345)+1, 12, 31),
AND($B$7="Dövrün sonunda", Y345&lt;=last_payment_date), DATE(YEAR(Y345)+1, 12, 31),
TRUE, ""
)</f>
        <v/>
      </c>
      <c r="Z346" s="75" t="str" cm="1">
        <f t="array" aca="1" ref="Z346" ca="1">_xlfn.IFS(
AND($AN$14="Not year_end", Z345&gt;last_payment_date), "",
AND($AN$14="Year_end", Z345&gt;=last_payment_date), "",
AND($AN$14="Year_end"), DATE(YEAR(Z345+1), 12, 31),
AND($AN$14="Not year_end", MONTH(Z345)=12, DAY(Z345)=31), DATE(YEAR(Z344)+1, MONTH(Z344), DAY(Z344)),
AND($AN$14="Not year_end", OR(MONTH(Z345)&lt;&gt;12, DAY(Z345)&lt;&gt;31) ), DATE(YEAR(Z345), 12, 31)
)</f>
        <v/>
      </c>
      <c r="AA346" s="75" t="str" cm="1">
        <f t="array" aca="1" ref="AA346" ca="1">_xlfn.IFS(AA345="", "",
AND(AA345=last_payment_date, OR(MONTH(AA345)&lt;&gt;12, DAY(AA345)&lt;&gt;31) ), DATE(YEAR(AA345), 12, 31),
AND(MONTH(AA345)=12, DAY(AA345)=31, AA345&gt;=last_payment_date), "",
AND(MONTH(AA345)=12, DAY(AA345)&lt;&gt;31),  EOMONTH(AA345,0),
AND(MONTH(AA345)=12, DAY(AA345)=31, $AH$14="Not end"),  EDATE(AA344,1),
AND($AH$14="Not end"), EDATE(AA345, 1),
AND($AH$14="End"), EOMONTH(AA345, 1)
)</f>
        <v/>
      </c>
      <c r="AB346" s="75" t="str" cm="1">
        <f t="array" aca="1" ref="AB346" ca="1">_xlfn.IFS(AB345="","",
AND(AB345=last_rou_date), "",
AND($B$3="İllik"),DATE(YEAR(AB345)+1,MONTH(AB345),DAY(AB345) ),
AND($B$3="Aylıq", $AH$14="Not end"), EDATE(AB345,1),
AND($B$3="Aylıq", $AH$14="End"), EOMONTH(AB345,1)
)</f>
        <v/>
      </c>
      <c r="AC346" s="75" t="str" cm="1">
        <f t="array" aca="1" ref="AC346" ca="1">_xlfn.IFS(
AND($AN$14="Not year_end", AC345&gt;last_rou_date), "",
AND($AN$14="Year_end", AC345&gt;=last_rou_date), "",
AND($AN$14="Year_end"), DATE(YEAR(AC345+1), 12, 31),
AND($AN$14="Not year_end", MONTH(AC345)=12, DAY(AC345)=31), DATE(YEAR(AC344)+1, MONTH(AC344), DAY(AC344)),
AND($AN$14="Not year_end", OR(MONTH(AC345)&lt;&gt;12, DAY(AC345)&lt;&gt;31) ), DATE(YEAR(AC345), 12, 31)
)</f>
        <v/>
      </c>
      <c r="AD346" s="75" t="str" cm="1">
        <f t="array" aca="1" ref="AD346" ca="1">_xlfn.IFS(AD345="", "",
AND(AD345=last_rou_date, OR(MONTH(AD345)&lt;&gt;12, DAY(AD345)&lt;&gt;31) ), DATE(YEAR(AD345), 12, 31),
AND(MONTH(AD345)=12, DAY(AD345)=31, AD345&gt;=last_rou_date), "",
AND(MONTH(AD345)=12, DAY(AD345)&lt;&gt;31),  EOMONTH(AD345,0),
AND(MONTH(AD345)=12, DAY(AD345)=31, $AH$14="Not end"),  EDATE(AD344,1),
AND($AH$14="Not end"), EDATE(AD345, 1),
AND($AH$14="End"), EOMONTH(AD345, 1)
)</f>
        <v/>
      </c>
      <c r="AE346" s="68" t="str" cm="1">
        <f t="array" ref="AE346">_xlfn.IFS(W346="", "",
AND(W346&gt;0, W346&lt;=$B$4, $C$2="İllik artım, faiz olaraq", $D$2&gt;0, $B$3="İllik"), $B$5*((1+$D$2)^(W346-1)),
AND(W346&gt;0, W346&lt;=$B$4, $C$2="İllik artım, faiz olaraq", $D$2&gt;0, $B$3="Aylıq"), $B$5*((1+$D$2)^ROUNDDOWN((W346-1)/12,0)),
AND(W346=1, $C$2="Aşağıdakı kimi dəyişir", ), $B$5,
AND(W346&gt;1, W346&lt;=$B$4, $C$2="Aşağıdakı kimi dəyişir"), IFERROR(VLOOKUP(W346, $C$4:$D$7, 2, FALSE), AE345),
AND(W346&gt;0, W346&lt;=$B$4), $B$5,
TRUE,0 )</f>
        <v/>
      </c>
      <c r="AF346" s="76" t="str">
        <f t="shared" ca="1" si="16"/>
        <v/>
      </c>
    </row>
    <row r="347" spans="1:32" x14ac:dyDescent="0.4">
      <c r="A347" s="13" t="str" cm="1">
        <f t="array" aca="1" ref="A347" ca="1">_xlfn.IFS(
AND(SUMIFS(lease_table_interest_accruals, lease_table_dates, A346)&gt;0, COUNTIFS($E$14:E346, "Interest accrual", $A$14:A346, A346)=0),  A346,
AND(SUMIFS(lease_table_payments, lease_table_dates, A346)&gt;0, COUNTIFS($E$14:E346, "Payment", $A$14:A346, A346)=0),  A346,
AND(SUMIFS(rou_table_deprs, rou_table_dates, A346)&gt;0, COUNTIFS($E$14:E346, "Depreciation", $A$14:A346, A346)=0),  A346,
TRUE,  IFERROR(INDEX(rou_table_dates,  MATCH(A346, rou_table_dates)+1, ), "")
)</f>
        <v/>
      </c>
      <c r="B347" s="1" t="str" cm="1">
        <f t="array" aca="1" ref="B347" ca="1">_xlfn.IFS(
AND(E347="Payment", A347=$B$2), $AM$14,
E347="Payment", $AM$15,
E347="Interest accrual", $AM$18,
E347="Depreciation", $AM$17,
TRUE, "")</f>
        <v/>
      </c>
      <c r="C347" s="1" t="str" cm="1">
        <f t="array" aca="1" ref="C347" ca="1">_xlfn.IFS(
E347="Payment", $AM$19,
E347="Interest accrual", $AM$15,
E347="Depreciation", $AM$16,
TRUE, "")</f>
        <v/>
      </c>
      <c r="D347" s="14" t="str" cm="1">
        <f t="array" aca="1" ref="D347" ca="1">_xlfn.IFS(
E347="Payment", _xlfn.XLOOKUP(A347, lease_table_dates, lease_table_payments, 0, 0),
E347="Interest accrual", _xlfn.XLOOKUP(A347, lease_table_dates, lease_table_interest_accruals, 0, 0),
E347="Depreciation", _xlfn.XLOOKUP(A347, rou_table_dates, rou_table_deprs, 0, 0),
TRUE, ""
)</f>
        <v/>
      </c>
      <c r="E347" s="7" t="str" cm="1">
        <f t="array" aca="1" ref="E347" ca="1">_xlfn.IFS(
AND(SUMIFS(lease_table_interest_accruals, lease_table_dates, A347)&gt;0, COUNTIFS($E$14:E346, "Interest accrual", $A$14:A346, A347)=0), "Interest accrual",
AND(SUMIFS(lease_table_payments, lease_table_dates, A347)&gt;0, COUNTIFS($E$14:E346, "Payment", $A$14:A346, A347)=0), "Payment",
AND(SUMIFS(rou_table_deprs, rou_table_dates, A347)&gt;0, COUNTIFS($E$14:E346, "Depreciation", $A$14:A346, A347)=0), "Depreciation",
TRUE,  ""
)</f>
        <v/>
      </c>
      <c r="G347" s="13" t="str" cm="1">
        <f t="array" aca="1" ref="G347" ca="1">_xlfn.IFS(
AND($B$11="Hə", $B$3="İllik"), Z347,
AND($B$11="Hə", $B$3="Aylıq"), AA347,
$B$11="Yox", X347)</f>
        <v/>
      </c>
      <c r="H347" s="14" t="str" cm="1">
        <f t="array" aca="1" ref="H347" ca="1">_xlfn.IFS( G347="", "",
TRUE, ROUND( H346+I347-J347, 2) )</f>
        <v/>
      </c>
      <c r="I347" s="14" t="str" cm="1">
        <f t="array" aca="1" ref="I347" ca="1">_xlfn.IFS(G347="", "",
G347=last_payment_date, (J347-H346),
 TRUE,  -  (H346- H346* (1+$B$6)^ (_xlfn.DAYS(G347,G346)/365) )
)</f>
        <v/>
      </c>
      <c r="J347" s="14" t="str" cm="1">
        <f t="array" aca="1" ref="J347" ca="1">_xlfn.IFS(G347="", "",
TRUE, _xlfn.XLOOKUP(G347,  payment_dates, payments,0,0)
)</f>
        <v/>
      </c>
      <c r="L347" s="2" t="str" cm="1">
        <f t="array" aca="1" ref="L347" ca="1">_xlfn.IFS(
AND($B$11="Hə", $B$3="İllik"), AC347,
AND($B$11="Hə", $B$3="Aylıq"), AD347,
$B$11="Yox", AB347)</f>
        <v/>
      </c>
      <c r="M347" s="14" t="str" cm="1">
        <f t="array" aca="1" ref="M347" ca="1">_xlfn.IFS( L347="", "",
(M346-N347)&lt;=0.5, 0,
TRUE,  M346-N347)</f>
        <v/>
      </c>
      <c r="N347" s="15" t="str" cm="1">
        <f t="array" aca="1" ref="N347" ca="1">_xlfn.IFS(
L347="", "",
TRUE, MIN(M346, ROUND($M$14/ (last_rou_date - $B$2) * (L347-L346), 2) )
)</f>
        <v/>
      </c>
      <c r="P347" s="22" t="str">
        <f t="shared" ca="1" si="15"/>
        <v/>
      </c>
      <c r="Q347" s="14" t="str" cm="1">
        <f t="array" aca="1" ref="Q347" ca="1">_xlfn.IFS(P347="","",
$B$11="Hə", _xlfn.XLOOKUP(DATE(P347, 12, 31), rou_table_dates, rou_table_nbvs,0, 0),
TRUE,  MAX(0, ROUND($M$14 - $M$14/ (last_rou_date - $B$2) * (DATE(P347,12,31) - $B$2), 2) )
)</f>
        <v/>
      </c>
      <c r="R347" s="57" t="str" cm="1">
        <f t="array" aca="1" ref="R347" ca="1">_xlfn.IFS(P347="","",
$B$11="Hə", _xlfn.XLOOKUP(DATE(P347, 12, 31), lease_table_dates, lease_table_balances,0, 0),
TRUE, IFERROR( XNPV($B$6, IF(payment_dates &gt;DATE(P347, 12, 31), payments,  0),  IF(payment_dates &gt;DATE(P347, 12, 31), payment_dates,  DATE(P347, 12, 31))    ),0)
)</f>
        <v/>
      </c>
      <c r="S347" s="14" t="str" cm="1">
        <f t="array" aca="1" ref="S347" ca="1">_xlfn.IFS(P347="","",
TRUE,  MIN( MIN(Q346, $M$14), ROUND($M$14/ (last_rou_date - $B$2) * (DATE(P347,12,31) - MAX($B$2, DATE(P347-1, 12, 31))), 2) )
)</f>
        <v/>
      </c>
      <c r="T347" s="15" t="str" cm="1">
        <f t="array" aca="1" ref="T347" ca="1">_xlfn.IFS(P347="", "",
ISTEXT(R346), R347- (H347 - SUMIFS( lease_table_payments, lease_table_years, P347) -$AG$14 ),
AND(ISNUMBER(R346), R347&lt;&gt;""),   R347- (R346 - SUMIFS( lease_table_payments, lease_table_years, P347) )
)</f>
        <v/>
      </c>
      <c r="U347" s="14"/>
      <c r="V347" s="73">
        <f t="shared" si="17"/>
        <v>334</v>
      </c>
      <c r="W347" s="74" t="str" cm="1">
        <f t="array" ref="W347">_xlfn.IFS(
OR(W346=$B$4, W346=""),"",
TRUE,W346+1
)</f>
        <v/>
      </c>
      <c r="X347" s="75" t="str" cm="1">
        <f t="array" ref="X347">_xlfn.IFS(X346="","",
W347="", "",
AND($B$3="İllik"),DATE(YEAR(X346)+1,MONTH(X346),DAY(X346) ),
AND($B$3="Aylıq", $AH$14="Not end"), EDATE(X346,1),
AND($B$3="Aylıq", $AH$14="End"), EOMONTH(X346,1)
)</f>
        <v/>
      </c>
      <c r="Y347" s="75" t="str" cm="1">
        <f t="array" aca="1" ref="Y347" ca="1">_xlfn.IFS(
AND($B$7="Dövrün əvvəlində", Y346&lt;=last_rou_date), DATE(YEAR(Y346)+1, 12, 31),
AND($B$7="Dövrün sonunda", Y346&lt;=last_payment_date), DATE(YEAR(Y346)+1, 12, 31),
TRUE, ""
)</f>
        <v/>
      </c>
      <c r="Z347" s="75" t="str" cm="1">
        <f t="array" aca="1" ref="Z347" ca="1">_xlfn.IFS(
AND($AN$14="Not year_end", Z346&gt;last_payment_date), "",
AND($AN$14="Year_end", Z346&gt;=last_payment_date), "",
AND($AN$14="Year_end"), DATE(YEAR(Z346+1), 12, 31),
AND($AN$14="Not year_end", MONTH(Z346)=12, DAY(Z346)=31), DATE(YEAR(Z345)+1, MONTH(Z345), DAY(Z345)),
AND($AN$14="Not year_end", OR(MONTH(Z346)&lt;&gt;12, DAY(Z346)&lt;&gt;31) ), DATE(YEAR(Z346), 12, 31)
)</f>
        <v/>
      </c>
      <c r="AA347" s="75" t="str" cm="1">
        <f t="array" aca="1" ref="AA347" ca="1">_xlfn.IFS(AA346="", "",
AND(AA346=last_payment_date, OR(MONTH(AA346)&lt;&gt;12, DAY(AA346)&lt;&gt;31) ), DATE(YEAR(AA346), 12, 31),
AND(MONTH(AA346)=12, DAY(AA346)=31, AA346&gt;=last_payment_date), "",
AND(MONTH(AA346)=12, DAY(AA346)&lt;&gt;31),  EOMONTH(AA346,0),
AND(MONTH(AA346)=12, DAY(AA346)=31, $AH$14="Not end"),  EDATE(AA345,1),
AND($AH$14="Not end"), EDATE(AA346, 1),
AND($AH$14="End"), EOMONTH(AA346, 1)
)</f>
        <v/>
      </c>
      <c r="AB347" s="75" t="str" cm="1">
        <f t="array" aca="1" ref="AB347" ca="1">_xlfn.IFS(AB346="","",
AND(AB346=last_rou_date), "",
AND($B$3="İllik"),DATE(YEAR(AB346)+1,MONTH(AB346),DAY(AB346) ),
AND($B$3="Aylıq", $AH$14="Not end"), EDATE(AB346,1),
AND($B$3="Aylıq", $AH$14="End"), EOMONTH(AB346,1)
)</f>
        <v/>
      </c>
      <c r="AC347" s="75" t="str" cm="1">
        <f t="array" aca="1" ref="AC347" ca="1">_xlfn.IFS(
AND($AN$14="Not year_end", AC346&gt;last_rou_date), "",
AND($AN$14="Year_end", AC346&gt;=last_rou_date), "",
AND($AN$14="Year_end"), DATE(YEAR(AC346+1), 12, 31),
AND($AN$14="Not year_end", MONTH(AC346)=12, DAY(AC346)=31), DATE(YEAR(AC345)+1, MONTH(AC345), DAY(AC345)),
AND($AN$14="Not year_end", OR(MONTH(AC346)&lt;&gt;12, DAY(AC346)&lt;&gt;31) ), DATE(YEAR(AC346), 12, 31)
)</f>
        <v/>
      </c>
      <c r="AD347" s="75" t="str" cm="1">
        <f t="array" aca="1" ref="AD347" ca="1">_xlfn.IFS(AD346="", "",
AND(AD346=last_rou_date, OR(MONTH(AD346)&lt;&gt;12, DAY(AD346)&lt;&gt;31) ), DATE(YEAR(AD346), 12, 31),
AND(MONTH(AD346)=12, DAY(AD346)=31, AD346&gt;=last_rou_date), "",
AND(MONTH(AD346)=12, DAY(AD346)&lt;&gt;31),  EOMONTH(AD346,0),
AND(MONTH(AD346)=12, DAY(AD346)=31, $AH$14="Not end"),  EDATE(AD345,1),
AND($AH$14="Not end"), EDATE(AD346, 1),
AND($AH$14="End"), EOMONTH(AD346, 1)
)</f>
        <v/>
      </c>
      <c r="AE347" s="68" t="str" cm="1">
        <f t="array" ref="AE347">_xlfn.IFS(W347="", "",
AND(W347&gt;0, W347&lt;=$B$4, $C$2="İllik artım, faiz olaraq", $D$2&gt;0, $B$3="İllik"), $B$5*((1+$D$2)^(W347-1)),
AND(W347&gt;0, W347&lt;=$B$4, $C$2="İllik artım, faiz olaraq", $D$2&gt;0, $B$3="Aylıq"), $B$5*((1+$D$2)^ROUNDDOWN((W347-1)/12,0)),
AND(W347=1, $C$2="Aşağıdakı kimi dəyişir", ), $B$5,
AND(W347&gt;1, W347&lt;=$B$4, $C$2="Aşağıdakı kimi dəyişir"), IFERROR(VLOOKUP(W347, $C$4:$D$7, 2, FALSE), AE346),
AND(W347&gt;0, W347&lt;=$B$4), $B$5,
TRUE,0 )</f>
        <v/>
      </c>
      <c r="AF347" s="76" t="str">
        <f t="shared" ca="1" si="16"/>
        <v/>
      </c>
    </row>
    <row r="348" spans="1:32" x14ac:dyDescent="0.4">
      <c r="A348" s="13" t="str" cm="1">
        <f t="array" aca="1" ref="A348" ca="1">_xlfn.IFS(
AND(SUMIFS(lease_table_interest_accruals, lease_table_dates, A347)&gt;0, COUNTIFS($E$14:E347, "Interest accrual", $A$14:A347, A347)=0),  A347,
AND(SUMIFS(lease_table_payments, lease_table_dates, A347)&gt;0, COUNTIFS($E$14:E347, "Payment", $A$14:A347, A347)=0),  A347,
AND(SUMIFS(rou_table_deprs, rou_table_dates, A347)&gt;0, COUNTIFS($E$14:E347, "Depreciation", $A$14:A347, A347)=0),  A347,
TRUE,  IFERROR(INDEX(rou_table_dates,  MATCH(A347, rou_table_dates)+1, ), "")
)</f>
        <v/>
      </c>
      <c r="B348" s="1" t="str" cm="1">
        <f t="array" aca="1" ref="B348" ca="1">_xlfn.IFS(
AND(E348="Payment", A348=$B$2), $AM$14,
E348="Payment", $AM$15,
E348="Interest accrual", $AM$18,
E348="Depreciation", $AM$17,
TRUE, "")</f>
        <v/>
      </c>
      <c r="C348" s="1" t="str" cm="1">
        <f t="array" aca="1" ref="C348" ca="1">_xlfn.IFS(
E348="Payment", $AM$19,
E348="Interest accrual", $AM$15,
E348="Depreciation", $AM$16,
TRUE, "")</f>
        <v/>
      </c>
      <c r="D348" s="14" t="str" cm="1">
        <f t="array" aca="1" ref="D348" ca="1">_xlfn.IFS(
E348="Payment", _xlfn.XLOOKUP(A348, lease_table_dates, lease_table_payments, 0, 0),
E348="Interest accrual", _xlfn.XLOOKUP(A348, lease_table_dates, lease_table_interest_accruals, 0, 0),
E348="Depreciation", _xlfn.XLOOKUP(A348, rou_table_dates, rou_table_deprs, 0, 0),
TRUE, ""
)</f>
        <v/>
      </c>
      <c r="E348" s="7" t="str" cm="1">
        <f t="array" aca="1" ref="E348" ca="1">_xlfn.IFS(
AND(SUMIFS(lease_table_interest_accruals, lease_table_dates, A348)&gt;0, COUNTIFS($E$14:E347, "Interest accrual", $A$14:A347, A348)=0), "Interest accrual",
AND(SUMIFS(lease_table_payments, lease_table_dates, A348)&gt;0, COUNTIFS($E$14:E347, "Payment", $A$14:A347, A348)=0), "Payment",
AND(SUMIFS(rou_table_deprs, rou_table_dates, A348)&gt;0, COUNTIFS($E$14:E347, "Depreciation", $A$14:A347, A348)=0), "Depreciation",
TRUE,  ""
)</f>
        <v/>
      </c>
      <c r="G348" s="13" t="str" cm="1">
        <f t="array" aca="1" ref="G348" ca="1">_xlfn.IFS(
AND($B$11="Hə", $B$3="İllik"), Z348,
AND($B$11="Hə", $B$3="Aylıq"), AA348,
$B$11="Yox", X348)</f>
        <v/>
      </c>
      <c r="H348" s="14" t="str" cm="1">
        <f t="array" aca="1" ref="H348" ca="1">_xlfn.IFS( G348="", "",
TRUE, ROUND( H347+I348-J348, 2) )</f>
        <v/>
      </c>
      <c r="I348" s="14" t="str" cm="1">
        <f t="array" aca="1" ref="I348" ca="1">_xlfn.IFS(G348="", "",
G348=last_payment_date, (J348-H347),
 TRUE,  -  (H347- H347* (1+$B$6)^ (_xlfn.DAYS(G348,G347)/365) )
)</f>
        <v/>
      </c>
      <c r="J348" s="14" t="str" cm="1">
        <f t="array" aca="1" ref="J348" ca="1">_xlfn.IFS(G348="", "",
TRUE, _xlfn.XLOOKUP(G348,  payment_dates, payments,0,0)
)</f>
        <v/>
      </c>
      <c r="L348" s="2" t="str" cm="1">
        <f t="array" aca="1" ref="L348" ca="1">_xlfn.IFS(
AND($B$11="Hə", $B$3="İllik"), AC348,
AND($B$11="Hə", $B$3="Aylıq"), AD348,
$B$11="Yox", AB348)</f>
        <v/>
      </c>
      <c r="M348" s="14" t="str" cm="1">
        <f t="array" aca="1" ref="M348" ca="1">_xlfn.IFS( L348="", "",
(M347-N348)&lt;=0.5, 0,
TRUE,  M347-N348)</f>
        <v/>
      </c>
      <c r="N348" s="15" t="str" cm="1">
        <f t="array" aca="1" ref="N348" ca="1">_xlfn.IFS(
L348="", "",
TRUE, MIN(M347, ROUND($M$14/ (last_rou_date - $B$2) * (L348-L347), 2) )
)</f>
        <v/>
      </c>
      <c r="P348" s="22" t="str">
        <f t="shared" ca="1" si="15"/>
        <v/>
      </c>
      <c r="Q348" s="14" t="str" cm="1">
        <f t="array" aca="1" ref="Q348" ca="1">_xlfn.IFS(P348="","",
$B$11="Hə", _xlfn.XLOOKUP(DATE(P348, 12, 31), rou_table_dates, rou_table_nbvs,0, 0),
TRUE,  MAX(0, ROUND($M$14 - $M$14/ (last_rou_date - $B$2) * (DATE(P348,12,31) - $B$2), 2) )
)</f>
        <v/>
      </c>
      <c r="R348" s="57" t="str" cm="1">
        <f t="array" aca="1" ref="R348" ca="1">_xlfn.IFS(P348="","",
$B$11="Hə", _xlfn.XLOOKUP(DATE(P348, 12, 31), lease_table_dates, lease_table_balances,0, 0),
TRUE, IFERROR( XNPV($B$6, IF(payment_dates &gt;DATE(P348, 12, 31), payments,  0),  IF(payment_dates &gt;DATE(P348, 12, 31), payment_dates,  DATE(P348, 12, 31))    ),0)
)</f>
        <v/>
      </c>
      <c r="S348" s="14" t="str" cm="1">
        <f t="array" aca="1" ref="S348" ca="1">_xlfn.IFS(P348="","",
TRUE,  MIN( MIN(Q347, $M$14), ROUND($M$14/ (last_rou_date - $B$2) * (DATE(P348,12,31) - MAX($B$2, DATE(P348-1, 12, 31))), 2) )
)</f>
        <v/>
      </c>
      <c r="T348" s="15" t="str" cm="1">
        <f t="array" aca="1" ref="T348" ca="1">_xlfn.IFS(P348="", "",
ISTEXT(R347), R348- (H348 - SUMIFS( lease_table_payments, lease_table_years, P348) -$AG$14 ),
AND(ISNUMBER(R347), R348&lt;&gt;""),   R348- (R347 - SUMIFS( lease_table_payments, lease_table_years, P348) )
)</f>
        <v/>
      </c>
      <c r="U348" s="14"/>
      <c r="V348" s="73">
        <f t="shared" si="17"/>
        <v>335</v>
      </c>
      <c r="W348" s="74" t="str" cm="1">
        <f t="array" ref="W348">_xlfn.IFS(
OR(W347=$B$4, W347=""),"",
TRUE,W347+1
)</f>
        <v/>
      </c>
      <c r="X348" s="75" t="str" cm="1">
        <f t="array" ref="X348">_xlfn.IFS(X347="","",
W348="", "",
AND($B$3="İllik"),DATE(YEAR(X347)+1,MONTH(X347),DAY(X347) ),
AND($B$3="Aylıq", $AH$14="Not end"), EDATE(X347,1),
AND($B$3="Aylıq", $AH$14="End"), EOMONTH(X347,1)
)</f>
        <v/>
      </c>
      <c r="Y348" s="75" t="str" cm="1">
        <f t="array" aca="1" ref="Y348" ca="1">_xlfn.IFS(
AND($B$7="Dövrün əvvəlində", Y347&lt;=last_rou_date), DATE(YEAR(Y347)+1, 12, 31),
AND($B$7="Dövrün sonunda", Y347&lt;=last_payment_date), DATE(YEAR(Y347)+1, 12, 31),
TRUE, ""
)</f>
        <v/>
      </c>
      <c r="Z348" s="75" t="str" cm="1">
        <f t="array" aca="1" ref="Z348" ca="1">_xlfn.IFS(
AND($AN$14="Not year_end", Z347&gt;last_payment_date), "",
AND($AN$14="Year_end", Z347&gt;=last_payment_date), "",
AND($AN$14="Year_end"), DATE(YEAR(Z347+1), 12, 31),
AND($AN$14="Not year_end", MONTH(Z347)=12, DAY(Z347)=31), DATE(YEAR(Z346)+1, MONTH(Z346), DAY(Z346)),
AND($AN$14="Not year_end", OR(MONTH(Z347)&lt;&gt;12, DAY(Z347)&lt;&gt;31) ), DATE(YEAR(Z347), 12, 31)
)</f>
        <v/>
      </c>
      <c r="AA348" s="75" t="str" cm="1">
        <f t="array" aca="1" ref="AA348" ca="1">_xlfn.IFS(AA347="", "",
AND(AA347=last_payment_date, OR(MONTH(AA347)&lt;&gt;12, DAY(AA347)&lt;&gt;31) ), DATE(YEAR(AA347), 12, 31),
AND(MONTH(AA347)=12, DAY(AA347)=31, AA347&gt;=last_payment_date), "",
AND(MONTH(AA347)=12, DAY(AA347)&lt;&gt;31),  EOMONTH(AA347,0),
AND(MONTH(AA347)=12, DAY(AA347)=31, $AH$14="Not end"),  EDATE(AA346,1),
AND($AH$14="Not end"), EDATE(AA347, 1),
AND($AH$14="End"), EOMONTH(AA347, 1)
)</f>
        <v/>
      </c>
      <c r="AB348" s="75" t="str" cm="1">
        <f t="array" aca="1" ref="AB348" ca="1">_xlfn.IFS(AB347="","",
AND(AB347=last_rou_date), "",
AND($B$3="İllik"),DATE(YEAR(AB347)+1,MONTH(AB347),DAY(AB347) ),
AND($B$3="Aylıq", $AH$14="Not end"), EDATE(AB347,1),
AND($B$3="Aylıq", $AH$14="End"), EOMONTH(AB347,1)
)</f>
        <v/>
      </c>
      <c r="AC348" s="75" t="str" cm="1">
        <f t="array" aca="1" ref="AC348" ca="1">_xlfn.IFS(
AND($AN$14="Not year_end", AC347&gt;last_rou_date), "",
AND($AN$14="Year_end", AC347&gt;=last_rou_date), "",
AND($AN$14="Year_end"), DATE(YEAR(AC347+1), 12, 31),
AND($AN$14="Not year_end", MONTH(AC347)=12, DAY(AC347)=31), DATE(YEAR(AC346)+1, MONTH(AC346), DAY(AC346)),
AND($AN$14="Not year_end", OR(MONTH(AC347)&lt;&gt;12, DAY(AC347)&lt;&gt;31) ), DATE(YEAR(AC347), 12, 31)
)</f>
        <v/>
      </c>
      <c r="AD348" s="75" t="str" cm="1">
        <f t="array" aca="1" ref="AD348" ca="1">_xlfn.IFS(AD347="", "",
AND(AD347=last_rou_date, OR(MONTH(AD347)&lt;&gt;12, DAY(AD347)&lt;&gt;31) ), DATE(YEAR(AD347), 12, 31),
AND(MONTH(AD347)=12, DAY(AD347)=31, AD347&gt;=last_rou_date), "",
AND(MONTH(AD347)=12, DAY(AD347)&lt;&gt;31),  EOMONTH(AD347,0),
AND(MONTH(AD347)=12, DAY(AD347)=31, $AH$14="Not end"),  EDATE(AD346,1),
AND($AH$14="Not end"), EDATE(AD347, 1),
AND($AH$14="End"), EOMONTH(AD347, 1)
)</f>
        <v/>
      </c>
      <c r="AE348" s="68" t="str" cm="1">
        <f t="array" ref="AE348">_xlfn.IFS(W348="", "",
AND(W348&gt;0, W348&lt;=$B$4, $C$2="İllik artım, faiz olaraq", $D$2&gt;0, $B$3="İllik"), $B$5*((1+$D$2)^(W348-1)),
AND(W348&gt;0, W348&lt;=$B$4, $C$2="İllik artım, faiz olaraq", $D$2&gt;0, $B$3="Aylıq"), $B$5*((1+$D$2)^ROUNDDOWN((W348-1)/12,0)),
AND(W348=1, $C$2="Aşağıdakı kimi dəyişir", ), $B$5,
AND(W348&gt;1, W348&lt;=$B$4, $C$2="Aşağıdakı kimi dəyişir"), IFERROR(VLOOKUP(W348, $C$4:$D$7, 2, FALSE), AE347),
AND(W348&gt;0, W348&lt;=$B$4), $B$5,
TRUE,0 )</f>
        <v/>
      </c>
      <c r="AF348" s="76" t="str">
        <f t="shared" ca="1" si="16"/>
        <v/>
      </c>
    </row>
    <row r="349" spans="1:32" x14ac:dyDescent="0.4">
      <c r="A349" s="13" t="str" cm="1">
        <f t="array" aca="1" ref="A349" ca="1">_xlfn.IFS(
AND(SUMIFS(lease_table_interest_accruals, lease_table_dates, A348)&gt;0, COUNTIFS($E$14:E348, "Interest accrual", $A$14:A348, A348)=0),  A348,
AND(SUMIFS(lease_table_payments, lease_table_dates, A348)&gt;0, COUNTIFS($E$14:E348, "Payment", $A$14:A348, A348)=0),  A348,
AND(SUMIFS(rou_table_deprs, rou_table_dates, A348)&gt;0, COUNTIFS($E$14:E348, "Depreciation", $A$14:A348, A348)=0),  A348,
TRUE,  IFERROR(INDEX(rou_table_dates,  MATCH(A348, rou_table_dates)+1, ), "")
)</f>
        <v/>
      </c>
      <c r="B349" s="1" t="str" cm="1">
        <f t="array" aca="1" ref="B349" ca="1">_xlfn.IFS(
AND(E349="Payment", A349=$B$2), $AM$14,
E349="Payment", $AM$15,
E349="Interest accrual", $AM$18,
E349="Depreciation", $AM$17,
TRUE, "")</f>
        <v/>
      </c>
      <c r="C349" s="1" t="str" cm="1">
        <f t="array" aca="1" ref="C349" ca="1">_xlfn.IFS(
E349="Payment", $AM$19,
E349="Interest accrual", $AM$15,
E349="Depreciation", $AM$16,
TRUE, "")</f>
        <v/>
      </c>
      <c r="D349" s="14" t="str" cm="1">
        <f t="array" aca="1" ref="D349" ca="1">_xlfn.IFS(
E349="Payment", _xlfn.XLOOKUP(A349, lease_table_dates, lease_table_payments, 0, 0),
E349="Interest accrual", _xlfn.XLOOKUP(A349, lease_table_dates, lease_table_interest_accruals, 0, 0),
E349="Depreciation", _xlfn.XLOOKUP(A349, rou_table_dates, rou_table_deprs, 0, 0),
TRUE, ""
)</f>
        <v/>
      </c>
      <c r="E349" s="7" t="str" cm="1">
        <f t="array" aca="1" ref="E349" ca="1">_xlfn.IFS(
AND(SUMIFS(lease_table_interest_accruals, lease_table_dates, A349)&gt;0, COUNTIFS($E$14:E348, "Interest accrual", $A$14:A348, A349)=0), "Interest accrual",
AND(SUMIFS(lease_table_payments, lease_table_dates, A349)&gt;0, COUNTIFS($E$14:E348, "Payment", $A$14:A348, A349)=0), "Payment",
AND(SUMIFS(rou_table_deprs, rou_table_dates, A349)&gt;0, COUNTIFS($E$14:E348, "Depreciation", $A$14:A348, A349)=0), "Depreciation",
TRUE,  ""
)</f>
        <v/>
      </c>
      <c r="G349" s="13" t="str" cm="1">
        <f t="array" aca="1" ref="G349" ca="1">_xlfn.IFS(
AND($B$11="Hə", $B$3="İllik"), Z349,
AND($B$11="Hə", $B$3="Aylıq"), AA349,
$B$11="Yox", X349)</f>
        <v/>
      </c>
      <c r="H349" s="14" t="str" cm="1">
        <f t="array" aca="1" ref="H349" ca="1">_xlfn.IFS( G349="", "",
TRUE, ROUND( H348+I349-J349, 2) )</f>
        <v/>
      </c>
      <c r="I349" s="14" t="str" cm="1">
        <f t="array" aca="1" ref="I349" ca="1">_xlfn.IFS(G349="", "",
G349=last_payment_date, (J349-H348),
 TRUE,  -  (H348- H348* (1+$B$6)^ (_xlfn.DAYS(G349,G348)/365) )
)</f>
        <v/>
      </c>
      <c r="J349" s="14" t="str" cm="1">
        <f t="array" aca="1" ref="J349" ca="1">_xlfn.IFS(G349="", "",
TRUE, _xlfn.XLOOKUP(G349,  payment_dates, payments,0,0)
)</f>
        <v/>
      </c>
      <c r="L349" s="2" t="str" cm="1">
        <f t="array" aca="1" ref="L349" ca="1">_xlfn.IFS(
AND($B$11="Hə", $B$3="İllik"), AC349,
AND($B$11="Hə", $B$3="Aylıq"), AD349,
$B$11="Yox", AB349)</f>
        <v/>
      </c>
      <c r="M349" s="14" t="str" cm="1">
        <f t="array" aca="1" ref="M349" ca="1">_xlfn.IFS( L349="", "",
(M348-N349)&lt;=0.5, 0,
TRUE,  M348-N349)</f>
        <v/>
      </c>
      <c r="N349" s="15" t="str" cm="1">
        <f t="array" aca="1" ref="N349" ca="1">_xlfn.IFS(
L349="", "",
TRUE, MIN(M348, ROUND($M$14/ (last_rou_date - $B$2) * (L349-L348), 2) )
)</f>
        <v/>
      </c>
      <c r="P349" s="22" t="str">
        <f t="shared" ca="1" si="15"/>
        <v/>
      </c>
      <c r="Q349" s="14" t="str" cm="1">
        <f t="array" aca="1" ref="Q349" ca="1">_xlfn.IFS(P349="","",
$B$11="Hə", _xlfn.XLOOKUP(DATE(P349, 12, 31), rou_table_dates, rou_table_nbvs,0, 0),
TRUE,  MAX(0, ROUND($M$14 - $M$14/ (last_rou_date - $B$2) * (DATE(P349,12,31) - $B$2), 2) )
)</f>
        <v/>
      </c>
      <c r="R349" s="57" t="str" cm="1">
        <f t="array" aca="1" ref="R349" ca="1">_xlfn.IFS(P349="","",
$B$11="Hə", _xlfn.XLOOKUP(DATE(P349, 12, 31), lease_table_dates, lease_table_balances,0, 0),
TRUE, IFERROR( XNPV($B$6, IF(payment_dates &gt;DATE(P349, 12, 31), payments,  0),  IF(payment_dates &gt;DATE(P349, 12, 31), payment_dates,  DATE(P349, 12, 31))    ),0)
)</f>
        <v/>
      </c>
      <c r="S349" s="14" t="str" cm="1">
        <f t="array" aca="1" ref="S349" ca="1">_xlfn.IFS(P349="","",
TRUE,  MIN( MIN(Q348, $M$14), ROUND($M$14/ (last_rou_date - $B$2) * (DATE(P349,12,31) - MAX($B$2, DATE(P349-1, 12, 31))), 2) )
)</f>
        <v/>
      </c>
      <c r="T349" s="15" t="str" cm="1">
        <f t="array" aca="1" ref="T349" ca="1">_xlfn.IFS(P349="", "",
ISTEXT(R348), R349- (H349 - SUMIFS( lease_table_payments, lease_table_years, P349) -$AG$14 ),
AND(ISNUMBER(R348), R349&lt;&gt;""),   R349- (R348 - SUMIFS( lease_table_payments, lease_table_years, P349) )
)</f>
        <v/>
      </c>
      <c r="U349" s="14"/>
      <c r="V349" s="73">
        <f t="shared" si="17"/>
        <v>336</v>
      </c>
      <c r="W349" s="74" t="str" cm="1">
        <f t="array" ref="W349">_xlfn.IFS(
OR(W348=$B$4, W348=""),"",
TRUE,W348+1
)</f>
        <v/>
      </c>
      <c r="X349" s="75" t="str" cm="1">
        <f t="array" ref="X349">_xlfn.IFS(X348="","",
W349="", "",
AND($B$3="İllik"),DATE(YEAR(X348)+1,MONTH(X348),DAY(X348) ),
AND($B$3="Aylıq", $AH$14="Not end"), EDATE(X348,1),
AND($B$3="Aylıq", $AH$14="End"), EOMONTH(X348,1)
)</f>
        <v/>
      </c>
      <c r="Y349" s="75" t="str" cm="1">
        <f t="array" aca="1" ref="Y349" ca="1">_xlfn.IFS(
AND($B$7="Dövrün əvvəlində", Y348&lt;=last_rou_date), DATE(YEAR(Y348)+1, 12, 31),
AND($B$7="Dövrün sonunda", Y348&lt;=last_payment_date), DATE(YEAR(Y348)+1, 12, 31),
TRUE, ""
)</f>
        <v/>
      </c>
      <c r="Z349" s="75" t="str" cm="1">
        <f t="array" aca="1" ref="Z349" ca="1">_xlfn.IFS(
AND($AN$14="Not year_end", Z348&gt;last_payment_date), "",
AND($AN$14="Year_end", Z348&gt;=last_payment_date), "",
AND($AN$14="Year_end"), DATE(YEAR(Z348+1), 12, 31),
AND($AN$14="Not year_end", MONTH(Z348)=12, DAY(Z348)=31), DATE(YEAR(Z347)+1, MONTH(Z347), DAY(Z347)),
AND($AN$14="Not year_end", OR(MONTH(Z348)&lt;&gt;12, DAY(Z348)&lt;&gt;31) ), DATE(YEAR(Z348), 12, 31)
)</f>
        <v/>
      </c>
      <c r="AA349" s="75" t="str" cm="1">
        <f t="array" aca="1" ref="AA349" ca="1">_xlfn.IFS(AA348="", "",
AND(AA348=last_payment_date, OR(MONTH(AA348)&lt;&gt;12, DAY(AA348)&lt;&gt;31) ), DATE(YEAR(AA348), 12, 31),
AND(MONTH(AA348)=12, DAY(AA348)=31, AA348&gt;=last_payment_date), "",
AND(MONTH(AA348)=12, DAY(AA348)&lt;&gt;31),  EOMONTH(AA348,0),
AND(MONTH(AA348)=12, DAY(AA348)=31, $AH$14="Not end"),  EDATE(AA347,1),
AND($AH$14="Not end"), EDATE(AA348, 1),
AND($AH$14="End"), EOMONTH(AA348, 1)
)</f>
        <v/>
      </c>
      <c r="AB349" s="75" t="str" cm="1">
        <f t="array" aca="1" ref="AB349" ca="1">_xlfn.IFS(AB348="","",
AND(AB348=last_rou_date), "",
AND($B$3="İllik"),DATE(YEAR(AB348)+1,MONTH(AB348),DAY(AB348) ),
AND($B$3="Aylıq", $AH$14="Not end"), EDATE(AB348,1),
AND($B$3="Aylıq", $AH$14="End"), EOMONTH(AB348,1)
)</f>
        <v/>
      </c>
      <c r="AC349" s="75" t="str" cm="1">
        <f t="array" aca="1" ref="AC349" ca="1">_xlfn.IFS(
AND($AN$14="Not year_end", AC348&gt;last_rou_date), "",
AND($AN$14="Year_end", AC348&gt;=last_rou_date), "",
AND($AN$14="Year_end"), DATE(YEAR(AC348+1), 12, 31),
AND($AN$14="Not year_end", MONTH(AC348)=12, DAY(AC348)=31), DATE(YEAR(AC347)+1, MONTH(AC347), DAY(AC347)),
AND($AN$14="Not year_end", OR(MONTH(AC348)&lt;&gt;12, DAY(AC348)&lt;&gt;31) ), DATE(YEAR(AC348), 12, 31)
)</f>
        <v/>
      </c>
      <c r="AD349" s="75" t="str" cm="1">
        <f t="array" aca="1" ref="AD349" ca="1">_xlfn.IFS(AD348="", "",
AND(AD348=last_rou_date, OR(MONTH(AD348)&lt;&gt;12, DAY(AD348)&lt;&gt;31) ), DATE(YEAR(AD348), 12, 31),
AND(MONTH(AD348)=12, DAY(AD348)=31, AD348&gt;=last_rou_date), "",
AND(MONTH(AD348)=12, DAY(AD348)&lt;&gt;31),  EOMONTH(AD348,0),
AND(MONTH(AD348)=12, DAY(AD348)=31, $AH$14="Not end"),  EDATE(AD347,1),
AND($AH$14="Not end"), EDATE(AD348, 1),
AND($AH$14="End"), EOMONTH(AD348, 1)
)</f>
        <v/>
      </c>
      <c r="AE349" s="68" t="str" cm="1">
        <f t="array" ref="AE349">_xlfn.IFS(W349="", "",
AND(W349&gt;0, W349&lt;=$B$4, $C$2="İllik artım, faiz olaraq", $D$2&gt;0, $B$3="İllik"), $B$5*((1+$D$2)^(W349-1)),
AND(W349&gt;0, W349&lt;=$B$4, $C$2="İllik artım, faiz olaraq", $D$2&gt;0, $B$3="Aylıq"), $B$5*((1+$D$2)^ROUNDDOWN((W349-1)/12,0)),
AND(W349=1, $C$2="Aşağıdakı kimi dəyişir", ), $B$5,
AND(W349&gt;1, W349&lt;=$B$4, $C$2="Aşağıdakı kimi dəyişir"), IFERROR(VLOOKUP(W349, $C$4:$D$7, 2, FALSE), AE348),
AND(W349&gt;0, W349&lt;=$B$4), $B$5,
TRUE,0 )</f>
        <v/>
      </c>
      <c r="AF349" s="76" t="str">
        <f t="shared" ca="1" si="16"/>
        <v/>
      </c>
    </row>
    <row r="350" spans="1:32" x14ac:dyDescent="0.4">
      <c r="A350" s="13" t="str" cm="1">
        <f t="array" aca="1" ref="A350" ca="1">_xlfn.IFS(
AND(SUMIFS(lease_table_interest_accruals, lease_table_dates, A349)&gt;0, COUNTIFS($E$14:E349, "Interest accrual", $A$14:A349, A349)=0),  A349,
AND(SUMIFS(lease_table_payments, lease_table_dates, A349)&gt;0, COUNTIFS($E$14:E349, "Payment", $A$14:A349, A349)=0),  A349,
AND(SUMIFS(rou_table_deprs, rou_table_dates, A349)&gt;0, COUNTIFS($E$14:E349, "Depreciation", $A$14:A349, A349)=0),  A349,
TRUE,  IFERROR(INDEX(rou_table_dates,  MATCH(A349, rou_table_dates)+1, ), "")
)</f>
        <v/>
      </c>
      <c r="B350" s="1" t="str" cm="1">
        <f t="array" aca="1" ref="B350" ca="1">_xlfn.IFS(
AND(E350="Payment", A350=$B$2), $AM$14,
E350="Payment", $AM$15,
E350="Interest accrual", $AM$18,
E350="Depreciation", $AM$17,
TRUE, "")</f>
        <v/>
      </c>
      <c r="C350" s="1" t="str" cm="1">
        <f t="array" aca="1" ref="C350" ca="1">_xlfn.IFS(
E350="Payment", $AM$19,
E350="Interest accrual", $AM$15,
E350="Depreciation", $AM$16,
TRUE, "")</f>
        <v/>
      </c>
      <c r="D350" s="14" t="str" cm="1">
        <f t="array" aca="1" ref="D350" ca="1">_xlfn.IFS(
E350="Payment", _xlfn.XLOOKUP(A350, lease_table_dates, lease_table_payments, 0, 0),
E350="Interest accrual", _xlfn.XLOOKUP(A350, lease_table_dates, lease_table_interest_accruals, 0, 0),
E350="Depreciation", _xlfn.XLOOKUP(A350, rou_table_dates, rou_table_deprs, 0, 0),
TRUE, ""
)</f>
        <v/>
      </c>
      <c r="E350" s="7" t="str" cm="1">
        <f t="array" aca="1" ref="E350" ca="1">_xlfn.IFS(
AND(SUMIFS(lease_table_interest_accruals, lease_table_dates, A350)&gt;0, COUNTIFS($E$14:E349, "Interest accrual", $A$14:A349, A350)=0), "Interest accrual",
AND(SUMIFS(lease_table_payments, lease_table_dates, A350)&gt;0, COUNTIFS($E$14:E349, "Payment", $A$14:A349, A350)=0), "Payment",
AND(SUMIFS(rou_table_deprs, rou_table_dates, A350)&gt;0, COUNTIFS($E$14:E349, "Depreciation", $A$14:A349, A350)=0), "Depreciation",
TRUE,  ""
)</f>
        <v/>
      </c>
      <c r="G350" s="13" t="str" cm="1">
        <f t="array" aca="1" ref="G350" ca="1">_xlfn.IFS(
AND($B$11="Hə", $B$3="İllik"), Z350,
AND($B$11="Hə", $B$3="Aylıq"), AA350,
$B$11="Yox", X350)</f>
        <v/>
      </c>
      <c r="H350" s="14" t="str" cm="1">
        <f t="array" aca="1" ref="H350" ca="1">_xlfn.IFS( G350="", "",
TRUE, ROUND( H349+I350-J350, 2) )</f>
        <v/>
      </c>
      <c r="I350" s="14" t="str" cm="1">
        <f t="array" aca="1" ref="I350" ca="1">_xlfn.IFS(G350="", "",
G350=last_payment_date, (J350-H349),
 TRUE,  -  (H349- H349* (1+$B$6)^ (_xlfn.DAYS(G350,G349)/365) )
)</f>
        <v/>
      </c>
      <c r="J350" s="14" t="str" cm="1">
        <f t="array" aca="1" ref="J350" ca="1">_xlfn.IFS(G350="", "",
TRUE, _xlfn.XLOOKUP(G350,  payment_dates, payments,0,0)
)</f>
        <v/>
      </c>
      <c r="L350" s="2" t="str" cm="1">
        <f t="array" aca="1" ref="L350" ca="1">_xlfn.IFS(
AND($B$11="Hə", $B$3="İllik"), AC350,
AND($B$11="Hə", $B$3="Aylıq"), AD350,
$B$11="Yox", AB350)</f>
        <v/>
      </c>
      <c r="M350" s="14" t="str" cm="1">
        <f t="array" aca="1" ref="M350" ca="1">_xlfn.IFS( L350="", "",
(M349-N350)&lt;=0.5, 0,
TRUE,  M349-N350)</f>
        <v/>
      </c>
      <c r="N350" s="15" t="str" cm="1">
        <f t="array" aca="1" ref="N350" ca="1">_xlfn.IFS(
L350="", "",
TRUE, MIN(M349, ROUND($M$14/ (last_rou_date - $B$2) * (L350-L349), 2) )
)</f>
        <v/>
      </c>
      <c r="P350" s="22" t="str">
        <f t="shared" ca="1" si="15"/>
        <v/>
      </c>
      <c r="Q350" s="14" t="str" cm="1">
        <f t="array" aca="1" ref="Q350" ca="1">_xlfn.IFS(P350="","",
$B$11="Hə", _xlfn.XLOOKUP(DATE(P350, 12, 31), rou_table_dates, rou_table_nbvs,0, 0),
TRUE,  MAX(0, ROUND($M$14 - $M$14/ (last_rou_date - $B$2) * (DATE(P350,12,31) - $B$2), 2) )
)</f>
        <v/>
      </c>
      <c r="R350" s="57" t="str" cm="1">
        <f t="array" aca="1" ref="R350" ca="1">_xlfn.IFS(P350="","",
$B$11="Hə", _xlfn.XLOOKUP(DATE(P350, 12, 31), lease_table_dates, lease_table_balances,0, 0),
TRUE, IFERROR( XNPV($B$6, IF(payment_dates &gt;DATE(P350, 12, 31), payments,  0),  IF(payment_dates &gt;DATE(P350, 12, 31), payment_dates,  DATE(P350, 12, 31))    ),0)
)</f>
        <v/>
      </c>
      <c r="S350" s="14" t="str" cm="1">
        <f t="array" aca="1" ref="S350" ca="1">_xlfn.IFS(P350="","",
TRUE,  MIN( MIN(Q349, $M$14), ROUND($M$14/ (last_rou_date - $B$2) * (DATE(P350,12,31) - MAX($B$2, DATE(P350-1, 12, 31))), 2) )
)</f>
        <v/>
      </c>
      <c r="T350" s="15" t="str" cm="1">
        <f t="array" aca="1" ref="T350" ca="1">_xlfn.IFS(P350="", "",
ISTEXT(R349), R350- (H350 - SUMIFS( lease_table_payments, lease_table_years, P350) -$AG$14 ),
AND(ISNUMBER(R349), R350&lt;&gt;""),   R350- (R349 - SUMIFS( lease_table_payments, lease_table_years, P350) )
)</f>
        <v/>
      </c>
      <c r="U350" s="14"/>
      <c r="V350" s="73">
        <f t="shared" si="17"/>
        <v>337</v>
      </c>
      <c r="W350" s="74" t="str" cm="1">
        <f t="array" ref="W350">_xlfn.IFS(
OR(W349=$B$4, W349=""),"",
TRUE,W349+1
)</f>
        <v/>
      </c>
      <c r="X350" s="75" t="str" cm="1">
        <f t="array" ref="X350">_xlfn.IFS(X349="","",
W350="", "",
AND($B$3="İllik"),DATE(YEAR(X349)+1,MONTH(X349),DAY(X349) ),
AND($B$3="Aylıq", $AH$14="Not end"), EDATE(X349,1),
AND($B$3="Aylıq", $AH$14="End"), EOMONTH(X349,1)
)</f>
        <v/>
      </c>
      <c r="Y350" s="75" t="str" cm="1">
        <f t="array" aca="1" ref="Y350" ca="1">_xlfn.IFS(
AND($B$7="Dövrün əvvəlində", Y349&lt;=last_rou_date), DATE(YEAR(Y349)+1, 12, 31),
AND($B$7="Dövrün sonunda", Y349&lt;=last_payment_date), DATE(YEAR(Y349)+1, 12, 31),
TRUE, ""
)</f>
        <v/>
      </c>
      <c r="Z350" s="75" t="str" cm="1">
        <f t="array" aca="1" ref="Z350" ca="1">_xlfn.IFS(
AND($AN$14="Not year_end", Z349&gt;last_payment_date), "",
AND($AN$14="Year_end", Z349&gt;=last_payment_date), "",
AND($AN$14="Year_end"), DATE(YEAR(Z349+1), 12, 31),
AND($AN$14="Not year_end", MONTH(Z349)=12, DAY(Z349)=31), DATE(YEAR(Z348)+1, MONTH(Z348), DAY(Z348)),
AND($AN$14="Not year_end", OR(MONTH(Z349)&lt;&gt;12, DAY(Z349)&lt;&gt;31) ), DATE(YEAR(Z349), 12, 31)
)</f>
        <v/>
      </c>
      <c r="AA350" s="75" t="str" cm="1">
        <f t="array" aca="1" ref="AA350" ca="1">_xlfn.IFS(AA349="", "",
AND(AA349=last_payment_date, OR(MONTH(AA349)&lt;&gt;12, DAY(AA349)&lt;&gt;31) ), DATE(YEAR(AA349), 12, 31),
AND(MONTH(AA349)=12, DAY(AA349)=31, AA349&gt;=last_payment_date), "",
AND(MONTH(AA349)=12, DAY(AA349)&lt;&gt;31),  EOMONTH(AA349,0),
AND(MONTH(AA349)=12, DAY(AA349)=31, $AH$14="Not end"),  EDATE(AA348,1),
AND($AH$14="Not end"), EDATE(AA349, 1),
AND($AH$14="End"), EOMONTH(AA349, 1)
)</f>
        <v/>
      </c>
      <c r="AB350" s="75" t="str" cm="1">
        <f t="array" aca="1" ref="AB350" ca="1">_xlfn.IFS(AB349="","",
AND(AB349=last_rou_date), "",
AND($B$3="İllik"),DATE(YEAR(AB349)+1,MONTH(AB349),DAY(AB349) ),
AND($B$3="Aylıq", $AH$14="Not end"), EDATE(AB349,1),
AND($B$3="Aylıq", $AH$14="End"), EOMONTH(AB349,1)
)</f>
        <v/>
      </c>
      <c r="AC350" s="75" t="str" cm="1">
        <f t="array" aca="1" ref="AC350" ca="1">_xlfn.IFS(
AND($AN$14="Not year_end", AC349&gt;last_rou_date), "",
AND($AN$14="Year_end", AC349&gt;=last_rou_date), "",
AND($AN$14="Year_end"), DATE(YEAR(AC349+1), 12, 31),
AND($AN$14="Not year_end", MONTH(AC349)=12, DAY(AC349)=31), DATE(YEAR(AC348)+1, MONTH(AC348), DAY(AC348)),
AND($AN$14="Not year_end", OR(MONTH(AC349)&lt;&gt;12, DAY(AC349)&lt;&gt;31) ), DATE(YEAR(AC349), 12, 31)
)</f>
        <v/>
      </c>
      <c r="AD350" s="75" t="str" cm="1">
        <f t="array" aca="1" ref="AD350" ca="1">_xlfn.IFS(AD349="", "",
AND(AD349=last_rou_date, OR(MONTH(AD349)&lt;&gt;12, DAY(AD349)&lt;&gt;31) ), DATE(YEAR(AD349), 12, 31),
AND(MONTH(AD349)=12, DAY(AD349)=31, AD349&gt;=last_rou_date), "",
AND(MONTH(AD349)=12, DAY(AD349)&lt;&gt;31),  EOMONTH(AD349,0),
AND(MONTH(AD349)=12, DAY(AD349)=31, $AH$14="Not end"),  EDATE(AD348,1),
AND($AH$14="Not end"), EDATE(AD349, 1),
AND($AH$14="End"), EOMONTH(AD349, 1)
)</f>
        <v/>
      </c>
      <c r="AE350" s="68" t="str" cm="1">
        <f t="array" ref="AE350">_xlfn.IFS(W350="", "",
AND(W350&gt;0, W350&lt;=$B$4, $C$2="İllik artım, faiz olaraq", $D$2&gt;0, $B$3="İllik"), $B$5*((1+$D$2)^(W350-1)),
AND(W350&gt;0, W350&lt;=$B$4, $C$2="İllik artım, faiz olaraq", $D$2&gt;0, $B$3="Aylıq"), $B$5*((1+$D$2)^ROUNDDOWN((W350-1)/12,0)),
AND(W350=1, $C$2="Aşağıdakı kimi dəyişir", ), $B$5,
AND(W350&gt;1, W350&lt;=$B$4, $C$2="Aşağıdakı kimi dəyişir"), IFERROR(VLOOKUP(W350, $C$4:$D$7, 2, FALSE), AE349),
AND(W350&gt;0, W350&lt;=$B$4), $B$5,
TRUE,0 )</f>
        <v/>
      </c>
      <c r="AF350" s="76" t="str">
        <f t="shared" ca="1" si="16"/>
        <v/>
      </c>
    </row>
    <row r="351" spans="1:32" x14ac:dyDescent="0.4">
      <c r="A351" s="13" t="str" cm="1">
        <f t="array" aca="1" ref="A351" ca="1">_xlfn.IFS(
AND(SUMIFS(lease_table_interest_accruals, lease_table_dates, A350)&gt;0, COUNTIFS($E$14:E350, "Interest accrual", $A$14:A350, A350)=0),  A350,
AND(SUMIFS(lease_table_payments, lease_table_dates, A350)&gt;0, COUNTIFS($E$14:E350, "Payment", $A$14:A350, A350)=0),  A350,
AND(SUMIFS(rou_table_deprs, rou_table_dates, A350)&gt;0, COUNTIFS($E$14:E350, "Depreciation", $A$14:A350, A350)=0),  A350,
TRUE,  IFERROR(INDEX(rou_table_dates,  MATCH(A350, rou_table_dates)+1, ), "")
)</f>
        <v/>
      </c>
      <c r="B351" s="1" t="str" cm="1">
        <f t="array" aca="1" ref="B351" ca="1">_xlfn.IFS(
AND(E351="Payment", A351=$B$2), $AM$14,
E351="Payment", $AM$15,
E351="Interest accrual", $AM$18,
E351="Depreciation", $AM$17,
TRUE, "")</f>
        <v/>
      </c>
      <c r="C351" s="1" t="str" cm="1">
        <f t="array" aca="1" ref="C351" ca="1">_xlfn.IFS(
E351="Payment", $AM$19,
E351="Interest accrual", $AM$15,
E351="Depreciation", $AM$16,
TRUE, "")</f>
        <v/>
      </c>
      <c r="D351" s="14" t="str" cm="1">
        <f t="array" aca="1" ref="D351" ca="1">_xlfn.IFS(
E351="Payment", _xlfn.XLOOKUP(A351, lease_table_dates, lease_table_payments, 0, 0),
E351="Interest accrual", _xlfn.XLOOKUP(A351, lease_table_dates, lease_table_interest_accruals, 0, 0),
E351="Depreciation", _xlfn.XLOOKUP(A351, rou_table_dates, rou_table_deprs, 0, 0),
TRUE, ""
)</f>
        <v/>
      </c>
      <c r="E351" s="7" t="str" cm="1">
        <f t="array" aca="1" ref="E351" ca="1">_xlfn.IFS(
AND(SUMIFS(lease_table_interest_accruals, lease_table_dates, A351)&gt;0, COUNTIFS($E$14:E350, "Interest accrual", $A$14:A350, A351)=0), "Interest accrual",
AND(SUMIFS(lease_table_payments, lease_table_dates, A351)&gt;0, COUNTIFS($E$14:E350, "Payment", $A$14:A350, A351)=0), "Payment",
AND(SUMIFS(rou_table_deprs, rou_table_dates, A351)&gt;0, COUNTIFS($E$14:E350, "Depreciation", $A$14:A350, A351)=0), "Depreciation",
TRUE,  ""
)</f>
        <v/>
      </c>
      <c r="G351" s="13" t="str" cm="1">
        <f t="array" aca="1" ref="G351" ca="1">_xlfn.IFS(
AND($B$11="Hə", $B$3="İllik"), Z351,
AND($B$11="Hə", $B$3="Aylıq"), AA351,
$B$11="Yox", X351)</f>
        <v/>
      </c>
      <c r="H351" s="14" t="str" cm="1">
        <f t="array" aca="1" ref="H351" ca="1">_xlfn.IFS( G351="", "",
TRUE, ROUND( H350+I351-J351, 2) )</f>
        <v/>
      </c>
      <c r="I351" s="14" t="str" cm="1">
        <f t="array" aca="1" ref="I351" ca="1">_xlfn.IFS(G351="", "",
G351=last_payment_date, (J351-H350),
 TRUE,  -  (H350- H350* (1+$B$6)^ (_xlfn.DAYS(G351,G350)/365) )
)</f>
        <v/>
      </c>
      <c r="J351" s="14" t="str" cm="1">
        <f t="array" aca="1" ref="J351" ca="1">_xlfn.IFS(G351="", "",
TRUE, _xlfn.XLOOKUP(G351,  payment_dates, payments,0,0)
)</f>
        <v/>
      </c>
      <c r="L351" s="2" t="str" cm="1">
        <f t="array" aca="1" ref="L351" ca="1">_xlfn.IFS(
AND($B$11="Hə", $B$3="İllik"), AC351,
AND($B$11="Hə", $B$3="Aylıq"), AD351,
$B$11="Yox", AB351)</f>
        <v/>
      </c>
      <c r="M351" s="14" t="str" cm="1">
        <f t="array" aca="1" ref="M351" ca="1">_xlfn.IFS( L351="", "",
(M350-N351)&lt;=0.5, 0,
TRUE,  M350-N351)</f>
        <v/>
      </c>
      <c r="N351" s="15" t="str" cm="1">
        <f t="array" aca="1" ref="N351" ca="1">_xlfn.IFS(
L351="", "",
TRUE, MIN(M350, ROUND($M$14/ (last_rou_date - $B$2) * (L351-L350), 2) )
)</f>
        <v/>
      </c>
      <c r="P351" s="22" t="str">
        <f t="shared" ca="1" si="15"/>
        <v/>
      </c>
      <c r="Q351" s="14" t="str" cm="1">
        <f t="array" aca="1" ref="Q351" ca="1">_xlfn.IFS(P351="","",
$B$11="Hə", _xlfn.XLOOKUP(DATE(P351, 12, 31), rou_table_dates, rou_table_nbvs,0, 0),
TRUE,  MAX(0, ROUND($M$14 - $M$14/ (last_rou_date - $B$2) * (DATE(P351,12,31) - $B$2), 2) )
)</f>
        <v/>
      </c>
      <c r="R351" s="57" t="str" cm="1">
        <f t="array" aca="1" ref="R351" ca="1">_xlfn.IFS(P351="","",
$B$11="Hə", _xlfn.XLOOKUP(DATE(P351, 12, 31), lease_table_dates, lease_table_balances,0, 0),
TRUE, IFERROR( XNPV($B$6, IF(payment_dates &gt;DATE(P351, 12, 31), payments,  0),  IF(payment_dates &gt;DATE(P351, 12, 31), payment_dates,  DATE(P351, 12, 31))    ),0)
)</f>
        <v/>
      </c>
      <c r="S351" s="14" t="str" cm="1">
        <f t="array" aca="1" ref="S351" ca="1">_xlfn.IFS(P351="","",
TRUE,  MIN( MIN(Q350, $M$14), ROUND($M$14/ (last_rou_date - $B$2) * (DATE(P351,12,31) - MAX($B$2, DATE(P351-1, 12, 31))), 2) )
)</f>
        <v/>
      </c>
      <c r="T351" s="15" t="str" cm="1">
        <f t="array" aca="1" ref="T351" ca="1">_xlfn.IFS(P351="", "",
ISTEXT(R350), R351- (H351 - SUMIFS( lease_table_payments, lease_table_years, P351) -$AG$14 ),
AND(ISNUMBER(R350), R351&lt;&gt;""),   R351- (R350 - SUMIFS( lease_table_payments, lease_table_years, P351) )
)</f>
        <v/>
      </c>
      <c r="U351" s="14"/>
      <c r="V351" s="73">
        <f t="shared" si="17"/>
        <v>338</v>
      </c>
      <c r="W351" s="74" t="str" cm="1">
        <f t="array" ref="W351">_xlfn.IFS(
OR(W350=$B$4, W350=""),"",
TRUE,W350+1
)</f>
        <v/>
      </c>
      <c r="X351" s="75" t="str" cm="1">
        <f t="array" ref="X351">_xlfn.IFS(X350="","",
W351="", "",
AND($B$3="İllik"),DATE(YEAR(X350)+1,MONTH(X350),DAY(X350) ),
AND($B$3="Aylıq", $AH$14="Not end"), EDATE(X350,1),
AND($B$3="Aylıq", $AH$14="End"), EOMONTH(X350,1)
)</f>
        <v/>
      </c>
      <c r="Y351" s="75" t="str" cm="1">
        <f t="array" aca="1" ref="Y351" ca="1">_xlfn.IFS(
AND($B$7="Dövrün əvvəlində", Y350&lt;=last_rou_date), DATE(YEAR(Y350)+1, 12, 31),
AND($B$7="Dövrün sonunda", Y350&lt;=last_payment_date), DATE(YEAR(Y350)+1, 12, 31),
TRUE, ""
)</f>
        <v/>
      </c>
      <c r="Z351" s="75" t="str" cm="1">
        <f t="array" aca="1" ref="Z351" ca="1">_xlfn.IFS(
AND($AN$14="Not year_end", Z350&gt;last_payment_date), "",
AND($AN$14="Year_end", Z350&gt;=last_payment_date), "",
AND($AN$14="Year_end"), DATE(YEAR(Z350+1), 12, 31),
AND($AN$14="Not year_end", MONTH(Z350)=12, DAY(Z350)=31), DATE(YEAR(Z349)+1, MONTH(Z349), DAY(Z349)),
AND($AN$14="Not year_end", OR(MONTH(Z350)&lt;&gt;12, DAY(Z350)&lt;&gt;31) ), DATE(YEAR(Z350), 12, 31)
)</f>
        <v/>
      </c>
      <c r="AA351" s="75" t="str" cm="1">
        <f t="array" aca="1" ref="AA351" ca="1">_xlfn.IFS(AA350="", "",
AND(AA350=last_payment_date, OR(MONTH(AA350)&lt;&gt;12, DAY(AA350)&lt;&gt;31) ), DATE(YEAR(AA350), 12, 31),
AND(MONTH(AA350)=12, DAY(AA350)=31, AA350&gt;=last_payment_date), "",
AND(MONTH(AA350)=12, DAY(AA350)&lt;&gt;31),  EOMONTH(AA350,0),
AND(MONTH(AA350)=12, DAY(AA350)=31, $AH$14="Not end"),  EDATE(AA349,1),
AND($AH$14="Not end"), EDATE(AA350, 1),
AND($AH$14="End"), EOMONTH(AA350, 1)
)</f>
        <v/>
      </c>
      <c r="AB351" s="75" t="str" cm="1">
        <f t="array" aca="1" ref="AB351" ca="1">_xlfn.IFS(AB350="","",
AND(AB350=last_rou_date), "",
AND($B$3="İllik"),DATE(YEAR(AB350)+1,MONTH(AB350),DAY(AB350) ),
AND($B$3="Aylıq", $AH$14="Not end"), EDATE(AB350,1),
AND($B$3="Aylıq", $AH$14="End"), EOMONTH(AB350,1)
)</f>
        <v/>
      </c>
      <c r="AC351" s="75" t="str" cm="1">
        <f t="array" aca="1" ref="AC351" ca="1">_xlfn.IFS(
AND($AN$14="Not year_end", AC350&gt;last_rou_date), "",
AND($AN$14="Year_end", AC350&gt;=last_rou_date), "",
AND($AN$14="Year_end"), DATE(YEAR(AC350+1), 12, 31),
AND($AN$14="Not year_end", MONTH(AC350)=12, DAY(AC350)=31), DATE(YEAR(AC349)+1, MONTH(AC349), DAY(AC349)),
AND($AN$14="Not year_end", OR(MONTH(AC350)&lt;&gt;12, DAY(AC350)&lt;&gt;31) ), DATE(YEAR(AC350), 12, 31)
)</f>
        <v/>
      </c>
      <c r="AD351" s="75" t="str" cm="1">
        <f t="array" aca="1" ref="AD351" ca="1">_xlfn.IFS(AD350="", "",
AND(AD350=last_rou_date, OR(MONTH(AD350)&lt;&gt;12, DAY(AD350)&lt;&gt;31) ), DATE(YEAR(AD350), 12, 31),
AND(MONTH(AD350)=12, DAY(AD350)=31, AD350&gt;=last_rou_date), "",
AND(MONTH(AD350)=12, DAY(AD350)&lt;&gt;31),  EOMONTH(AD350,0),
AND(MONTH(AD350)=12, DAY(AD350)=31, $AH$14="Not end"),  EDATE(AD349,1),
AND($AH$14="Not end"), EDATE(AD350, 1),
AND($AH$14="End"), EOMONTH(AD350, 1)
)</f>
        <v/>
      </c>
      <c r="AE351" s="68" t="str" cm="1">
        <f t="array" ref="AE351">_xlfn.IFS(W351="", "",
AND(W351&gt;0, W351&lt;=$B$4, $C$2="İllik artım, faiz olaraq", $D$2&gt;0, $B$3="İllik"), $B$5*((1+$D$2)^(W351-1)),
AND(W351&gt;0, W351&lt;=$B$4, $C$2="İllik artım, faiz olaraq", $D$2&gt;0, $B$3="Aylıq"), $B$5*((1+$D$2)^ROUNDDOWN((W351-1)/12,0)),
AND(W351=1, $C$2="Aşağıdakı kimi dəyişir", ), $B$5,
AND(W351&gt;1, W351&lt;=$B$4, $C$2="Aşağıdakı kimi dəyişir"), IFERROR(VLOOKUP(W351, $C$4:$D$7, 2, FALSE), AE350),
AND(W351&gt;0, W351&lt;=$B$4), $B$5,
TRUE,0 )</f>
        <v/>
      </c>
      <c r="AF351" s="76" t="str">
        <f t="shared" ca="1" si="16"/>
        <v/>
      </c>
    </row>
    <row r="352" spans="1:32" x14ac:dyDescent="0.4">
      <c r="A352" s="13" t="str" cm="1">
        <f t="array" aca="1" ref="A352" ca="1">_xlfn.IFS(
AND(SUMIFS(lease_table_interest_accruals, lease_table_dates, A351)&gt;0, COUNTIFS($E$14:E351, "Interest accrual", $A$14:A351, A351)=0),  A351,
AND(SUMIFS(lease_table_payments, lease_table_dates, A351)&gt;0, COUNTIFS($E$14:E351, "Payment", $A$14:A351, A351)=0),  A351,
AND(SUMIFS(rou_table_deprs, rou_table_dates, A351)&gt;0, COUNTIFS($E$14:E351, "Depreciation", $A$14:A351, A351)=0),  A351,
TRUE,  IFERROR(INDEX(rou_table_dates,  MATCH(A351, rou_table_dates)+1, ), "")
)</f>
        <v/>
      </c>
      <c r="B352" s="1" t="str" cm="1">
        <f t="array" aca="1" ref="B352" ca="1">_xlfn.IFS(
AND(E352="Payment", A352=$B$2), $AM$14,
E352="Payment", $AM$15,
E352="Interest accrual", $AM$18,
E352="Depreciation", $AM$17,
TRUE, "")</f>
        <v/>
      </c>
      <c r="C352" s="1" t="str" cm="1">
        <f t="array" aca="1" ref="C352" ca="1">_xlfn.IFS(
E352="Payment", $AM$19,
E352="Interest accrual", $AM$15,
E352="Depreciation", $AM$16,
TRUE, "")</f>
        <v/>
      </c>
      <c r="D352" s="14" t="str" cm="1">
        <f t="array" aca="1" ref="D352" ca="1">_xlfn.IFS(
E352="Payment", _xlfn.XLOOKUP(A352, lease_table_dates, lease_table_payments, 0, 0),
E352="Interest accrual", _xlfn.XLOOKUP(A352, lease_table_dates, lease_table_interest_accruals, 0, 0),
E352="Depreciation", _xlfn.XLOOKUP(A352, rou_table_dates, rou_table_deprs, 0, 0),
TRUE, ""
)</f>
        <v/>
      </c>
      <c r="E352" s="7" t="str" cm="1">
        <f t="array" aca="1" ref="E352" ca="1">_xlfn.IFS(
AND(SUMIFS(lease_table_interest_accruals, lease_table_dates, A352)&gt;0, COUNTIFS($E$14:E351, "Interest accrual", $A$14:A351, A352)=0), "Interest accrual",
AND(SUMIFS(lease_table_payments, lease_table_dates, A352)&gt;0, COUNTIFS($E$14:E351, "Payment", $A$14:A351, A352)=0), "Payment",
AND(SUMIFS(rou_table_deprs, rou_table_dates, A352)&gt;0, COUNTIFS($E$14:E351, "Depreciation", $A$14:A351, A352)=0), "Depreciation",
TRUE,  ""
)</f>
        <v/>
      </c>
      <c r="G352" s="13" t="str" cm="1">
        <f t="array" aca="1" ref="G352" ca="1">_xlfn.IFS(
AND($B$11="Hə", $B$3="İllik"), Z352,
AND($B$11="Hə", $B$3="Aylıq"), AA352,
$B$11="Yox", X352)</f>
        <v/>
      </c>
      <c r="H352" s="14" t="str" cm="1">
        <f t="array" aca="1" ref="H352" ca="1">_xlfn.IFS( G352="", "",
TRUE, ROUND( H351+I352-J352, 2) )</f>
        <v/>
      </c>
      <c r="I352" s="14" t="str" cm="1">
        <f t="array" aca="1" ref="I352" ca="1">_xlfn.IFS(G352="", "",
G352=last_payment_date, (J352-H351),
 TRUE,  -  (H351- H351* (1+$B$6)^ (_xlfn.DAYS(G352,G351)/365) )
)</f>
        <v/>
      </c>
      <c r="J352" s="14" t="str" cm="1">
        <f t="array" aca="1" ref="J352" ca="1">_xlfn.IFS(G352="", "",
TRUE, _xlfn.XLOOKUP(G352,  payment_dates, payments,0,0)
)</f>
        <v/>
      </c>
      <c r="L352" s="2" t="str" cm="1">
        <f t="array" aca="1" ref="L352" ca="1">_xlfn.IFS(
AND($B$11="Hə", $B$3="İllik"), AC352,
AND($B$11="Hə", $B$3="Aylıq"), AD352,
$B$11="Yox", AB352)</f>
        <v/>
      </c>
      <c r="M352" s="14" t="str" cm="1">
        <f t="array" aca="1" ref="M352" ca="1">_xlfn.IFS( L352="", "",
(M351-N352)&lt;=0.5, 0,
TRUE,  M351-N352)</f>
        <v/>
      </c>
      <c r="N352" s="15" t="str" cm="1">
        <f t="array" aca="1" ref="N352" ca="1">_xlfn.IFS(
L352="", "",
TRUE, MIN(M351, ROUND($M$14/ (last_rou_date - $B$2) * (L352-L351), 2) )
)</f>
        <v/>
      </c>
      <c r="P352" s="22" t="str">
        <f t="shared" ca="1" si="15"/>
        <v/>
      </c>
      <c r="Q352" s="14" t="str" cm="1">
        <f t="array" aca="1" ref="Q352" ca="1">_xlfn.IFS(P352="","",
$B$11="Hə", _xlfn.XLOOKUP(DATE(P352, 12, 31), rou_table_dates, rou_table_nbvs,0, 0),
TRUE,  MAX(0, ROUND($M$14 - $M$14/ (last_rou_date - $B$2) * (DATE(P352,12,31) - $B$2), 2) )
)</f>
        <v/>
      </c>
      <c r="R352" s="57" t="str" cm="1">
        <f t="array" aca="1" ref="R352" ca="1">_xlfn.IFS(P352="","",
$B$11="Hə", _xlfn.XLOOKUP(DATE(P352, 12, 31), lease_table_dates, lease_table_balances,0, 0),
TRUE, IFERROR( XNPV($B$6, IF(payment_dates &gt;DATE(P352, 12, 31), payments,  0),  IF(payment_dates &gt;DATE(P352, 12, 31), payment_dates,  DATE(P352, 12, 31))    ),0)
)</f>
        <v/>
      </c>
      <c r="S352" s="14" t="str" cm="1">
        <f t="array" aca="1" ref="S352" ca="1">_xlfn.IFS(P352="","",
TRUE,  MIN( MIN(Q351, $M$14), ROUND($M$14/ (last_rou_date - $B$2) * (DATE(P352,12,31) - MAX($B$2, DATE(P352-1, 12, 31))), 2) )
)</f>
        <v/>
      </c>
      <c r="T352" s="15" t="str" cm="1">
        <f t="array" aca="1" ref="T352" ca="1">_xlfn.IFS(P352="", "",
ISTEXT(R351), R352- (H352 - SUMIFS( lease_table_payments, lease_table_years, P352) -$AG$14 ),
AND(ISNUMBER(R351), R352&lt;&gt;""),   R352- (R351 - SUMIFS( lease_table_payments, lease_table_years, P352) )
)</f>
        <v/>
      </c>
      <c r="U352" s="14"/>
      <c r="V352" s="73">
        <f t="shared" si="17"/>
        <v>339</v>
      </c>
      <c r="W352" s="74" t="str" cm="1">
        <f t="array" ref="W352">_xlfn.IFS(
OR(W351=$B$4, W351=""),"",
TRUE,W351+1
)</f>
        <v/>
      </c>
      <c r="X352" s="75" t="str" cm="1">
        <f t="array" ref="X352">_xlfn.IFS(X351="","",
W352="", "",
AND($B$3="İllik"),DATE(YEAR(X351)+1,MONTH(X351),DAY(X351) ),
AND($B$3="Aylıq", $AH$14="Not end"), EDATE(X351,1),
AND($B$3="Aylıq", $AH$14="End"), EOMONTH(X351,1)
)</f>
        <v/>
      </c>
      <c r="Y352" s="75" t="str" cm="1">
        <f t="array" aca="1" ref="Y352" ca="1">_xlfn.IFS(
AND($B$7="Dövrün əvvəlində", Y351&lt;=last_rou_date), DATE(YEAR(Y351)+1, 12, 31),
AND($B$7="Dövrün sonunda", Y351&lt;=last_payment_date), DATE(YEAR(Y351)+1, 12, 31),
TRUE, ""
)</f>
        <v/>
      </c>
      <c r="Z352" s="75" t="str" cm="1">
        <f t="array" aca="1" ref="Z352" ca="1">_xlfn.IFS(
AND($AN$14="Not year_end", Z351&gt;last_payment_date), "",
AND($AN$14="Year_end", Z351&gt;=last_payment_date), "",
AND($AN$14="Year_end"), DATE(YEAR(Z351+1), 12, 31),
AND($AN$14="Not year_end", MONTH(Z351)=12, DAY(Z351)=31), DATE(YEAR(Z350)+1, MONTH(Z350), DAY(Z350)),
AND($AN$14="Not year_end", OR(MONTH(Z351)&lt;&gt;12, DAY(Z351)&lt;&gt;31) ), DATE(YEAR(Z351), 12, 31)
)</f>
        <v/>
      </c>
      <c r="AA352" s="75" t="str" cm="1">
        <f t="array" aca="1" ref="AA352" ca="1">_xlfn.IFS(AA351="", "",
AND(AA351=last_payment_date, OR(MONTH(AA351)&lt;&gt;12, DAY(AA351)&lt;&gt;31) ), DATE(YEAR(AA351), 12, 31),
AND(MONTH(AA351)=12, DAY(AA351)=31, AA351&gt;=last_payment_date), "",
AND(MONTH(AA351)=12, DAY(AA351)&lt;&gt;31),  EOMONTH(AA351,0),
AND(MONTH(AA351)=12, DAY(AA351)=31, $AH$14="Not end"),  EDATE(AA350,1),
AND($AH$14="Not end"), EDATE(AA351, 1),
AND($AH$14="End"), EOMONTH(AA351, 1)
)</f>
        <v/>
      </c>
      <c r="AB352" s="75" t="str" cm="1">
        <f t="array" aca="1" ref="AB352" ca="1">_xlfn.IFS(AB351="","",
AND(AB351=last_rou_date), "",
AND($B$3="İllik"),DATE(YEAR(AB351)+1,MONTH(AB351),DAY(AB351) ),
AND($B$3="Aylıq", $AH$14="Not end"), EDATE(AB351,1),
AND($B$3="Aylıq", $AH$14="End"), EOMONTH(AB351,1)
)</f>
        <v/>
      </c>
      <c r="AC352" s="75" t="str" cm="1">
        <f t="array" aca="1" ref="AC352" ca="1">_xlfn.IFS(
AND($AN$14="Not year_end", AC351&gt;last_rou_date), "",
AND($AN$14="Year_end", AC351&gt;=last_rou_date), "",
AND($AN$14="Year_end"), DATE(YEAR(AC351+1), 12, 31),
AND($AN$14="Not year_end", MONTH(AC351)=12, DAY(AC351)=31), DATE(YEAR(AC350)+1, MONTH(AC350), DAY(AC350)),
AND($AN$14="Not year_end", OR(MONTH(AC351)&lt;&gt;12, DAY(AC351)&lt;&gt;31) ), DATE(YEAR(AC351), 12, 31)
)</f>
        <v/>
      </c>
      <c r="AD352" s="75" t="str" cm="1">
        <f t="array" aca="1" ref="AD352" ca="1">_xlfn.IFS(AD351="", "",
AND(AD351=last_rou_date, OR(MONTH(AD351)&lt;&gt;12, DAY(AD351)&lt;&gt;31) ), DATE(YEAR(AD351), 12, 31),
AND(MONTH(AD351)=12, DAY(AD351)=31, AD351&gt;=last_rou_date), "",
AND(MONTH(AD351)=12, DAY(AD351)&lt;&gt;31),  EOMONTH(AD351,0),
AND(MONTH(AD351)=12, DAY(AD351)=31, $AH$14="Not end"),  EDATE(AD350,1),
AND($AH$14="Not end"), EDATE(AD351, 1),
AND($AH$14="End"), EOMONTH(AD351, 1)
)</f>
        <v/>
      </c>
      <c r="AE352" s="68" t="str" cm="1">
        <f t="array" ref="AE352">_xlfn.IFS(W352="", "",
AND(W352&gt;0, W352&lt;=$B$4, $C$2="İllik artım, faiz olaraq", $D$2&gt;0, $B$3="İllik"), $B$5*((1+$D$2)^(W352-1)),
AND(W352&gt;0, W352&lt;=$B$4, $C$2="İllik artım, faiz olaraq", $D$2&gt;0, $B$3="Aylıq"), $B$5*((1+$D$2)^ROUNDDOWN((W352-1)/12,0)),
AND(W352=1, $C$2="Aşağıdakı kimi dəyişir", ), $B$5,
AND(W352&gt;1, W352&lt;=$B$4, $C$2="Aşağıdakı kimi dəyişir"), IFERROR(VLOOKUP(W352, $C$4:$D$7, 2, FALSE), AE351),
AND(W352&gt;0, W352&lt;=$B$4), $B$5,
TRUE,0 )</f>
        <v/>
      </c>
      <c r="AF352" s="76" t="str">
        <f t="shared" ca="1" si="16"/>
        <v/>
      </c>
    </row>
    <row r="353" spans="1:32" x14ac:dyDescent="0.4">
      <c r="A353" s="13" t="str" cm="1">
        <f t="array" aca="1" ref="A353" ca="1">_xlfn.IFS(
AND(SUMIFS(lease_table_interest_accruals, lease_table_dates, A352)&gt;0, COUNTIFS($E$14:E352, "Interest accrual", $A$14:A352, A352)=0),  A352,
AND(SUMIFS(lease_table_payments, lease_table_dates, A352)&gt;0, COUNTIFS($E$14:E352, "Payment", $A$14:A352, A352)=0),  A352,
AND(SUMIFS(rou_table_deprs, rou_table_dates, A352)&gt;0, COUNTIFS($E$14:E352, "Depreciation", $A$14:A352, A352)=0),  A352,
TRUE,  IFERROR(INDEX(rou_table_dates,  MATCH(A352, rou_table_dates)+1, ), "")
)</f>
        <v/>
      </c>
      <c r="B353" s="1" t="str" cm="1">
        <f t="array" aca="1" ref="B353" ca="1">_xlfn.IFS(
AND(E353="Payment", A353=$B$2), $AM$14,
E353="Payment", $AM$15,
E353="Interest accrual", $AM$18,
E353="Depreciation", $AM$17,
TRUE, "")</f>
        <v/>
      </c>
      <c r="C353" s="1" t="str" cm="1">
        <f t="array" aca="1" ref="C353" ca="1">_xlfn.IFS(
E353="Payment", $AM$19,
E353="Interest accrual", $AM$15,
E353="Depreciation", $AM$16,
TRUE, "")</f>
        <v/>
      </c>
      <c r="D353" s="14" t="str" cm="1">
        <f t="array" aca="1" ref="D353" ca="1">_xlfn.IFS(
E353="Payment", _xlfn.XLOOKUP(A353, lease_table_dates, lease_table_payments, 0, 0),
E353="Interest accrual", _xlfn.XLOOKUP(A353, lease_table_dates, lease_table_interest_accruals, 0, 0),
E353="Depreciation", _xlfn.XLOOKUP(A353, rou_table_dates, rou_table_deprs, 0, 0),
TRUE, ""
)</f>
        <v/>
      </c>
      <c r="E353" s="7" t="str" cm="1">
        <f t="array" aca="1" ref="E353" ca="1">_xlfn.IFS(
AND(SUMIFS(lease_table_interest_accruals, lease_table_dates, A353)&gt;0, COUNTIFS($E$14:E352, "Interest accrual", $A$14:A352, A353)=0), "Interest accrual",
AND(SUMIFS(lease_table_payments, lease_table_dates, A353)&gt;0, COUNTIFS($E$14:E352, "Payment", $A$14:A352, A353)=0), "Payment",
AND(SUMIFS(rou_table_deprs, rou_table_dates, A353)&gt;0, COUNTIFS($E$14:E352, "Depreciation", $A$14:A352, A353)=0), "Depreciation",
TRUE,  ""
)</f>
        <v/>
      </c>
      <c r="G353" s="13" t="str" cm="1">
        <f t="array" aca="1" ref="G353" ca="1">_xlfn.IFS(
AND($B$11="Hə", $B$3="İllik"), Z353,
AND($B$11="Hə", $B$3="Aylıq"), AA353,
$B$11="Yox", X353)</f>
        <v/>
      </c>
      <c r="H353" s="14" t="str" cm="1">
        <f t="array" aca="1" ref="H353" ca="1">_xlfn.IFS( G353="", "",
TRUE, ROUND( H352+I353-J353, 2) )</f>
        <v/>
      </c>
      <c r="I353" s="14" t="str" cm="1">
        <f t="array" aca="1" ref="I353" ca="1">_xlfn.IFS(G353="", "",
G353=last_payment_date, (J353-H352),
 TRUE,  -  (H352- H352* (1+$B$6)^ (_xlfn.DAYS(G353,G352)/365) )
)</f>
        <v/>
      </c>
      <c r="J353" s="14" t="str" cm="1">
        <f t="array" aca="1" ref="J353" ca="1">_xlfn.IFS(G353="", "",
TRUE, _xlfn.XLOOKUP(G353,  payment_dates, payments,0,0)
)</f>
        <v/>
      </c>
      <c r="L353" s="2" t="str" cm="1">
        <f t="array" aca="1" ref="L353" ca="1">_xlfn.IFS(
AND($B$11="Hə", $B$3="İllik"), AC353,
AND($B$11="Hə", $B$3="Aylıq"), AD353,
$B$11="Yox", AB353)</f>
        <v/>
      </c>
      <c r="M353" s="14" t="str" cm="1">
        <f t="array" aca="1" ref="M353" ca="1">_xlfn.IFS( L353="", "",
(M352-N353)&lt;=0.5, 0,
TRUE,  M352-N353)</f>
        <v/>
      </c>
      <c r="N353" s="15" t="str" cm="1">
        <f t="array" aca="1" ref="N353" ca="1">_xlfn.IFS(
L353="", "",
TRUE, MIN(M352, ROUND($M$14/ (last_rou_date - $B$2) * (L353-L352), 2) )
)</f>
        <v/>
      </c>
      <c r="P353" s="22" t="str">
        <f t="shared" ca="1" si="15"/>
        <v/>
      </c>
      <c r="Q353" s="14" t="str" cm="1">
        <f t="array" aca="1" ref="Q353" ca="1">_xlfn.IFS(P353="","",
$B$11="Hə", _xlfn.XLOOKUP(DATE(P353, 12, 31), rou_table_dates, rou_table_nbvs,0, 0),
TRUE,  MAX(0, ROUND($M$14 - $M$14/ (last_rou_date - $B$2) * (DATE(P353,12,31) - $B$2), 2) )
)</f>
        <v/>
      </c>
      <c r="R353" s="57" t="str" cm="1">
        <f t="array" aca="1" ref="R353" ca="1">_xlfn.IFS(P353="","",
$B$11="Hə", _xlfn.XLOOKUP(DATE(P353, 12, 31), lease_table_dates, lease_table_balances,0, 0),
TRUE, IFERROR( XNPV($B$6, IF(payment_dates &gt;DATE(P353, 12, 31), payments,  0),  IF(payment_dates &gt;DATE(P353, 12, 31), payment_dates,  DATE(P353, 12, 31))    ),0)
)</f>
        <v/>
      </c>
      <c r="S353" s="14" t="str" cm="1">
        <f t="array" aca="1" ref="S353" ca="1">_xlfn.IFS(P353="","",
TRUE,  MIN( MIN(Q352, $M$14), ROUND($M$14/ (last_rou_date - $B$2) * (DATE(P353,12,31) - MAX($B$2, DATE(P353-1, 12, 31))), 2) )
)</f>
        <v/>
      </c>
      <c r="T353" s="15" t="str" cm="1">
        <f t="array" aca="1" ref="T353" ca="1">_xlfn.IFS(P353="", "",
ISTEXT(R352), R353- (H353 - SUMIFS( lease_table_payments, lease_table_years, P353) -$AG$14 ),
AND(ISNUMBER(R352), R353&lt;&gt;""),   R353- (R352 - SUMIFS( lease_table_payments, lease_table_years, P353) )
)</f>
        <v/>
      </c>
      <c r="U353" s="14"/>
      <c r="V353" s="73">
        <f t="shared" si="17"/>
        <v>340</v>
      </c>
      <c r="W353" s="74" t="str" cm="1">
        <f t="array" ref="W353">_xlfn.IFS(
OR(W352=$B$4, W352=""),"",
TRUE,W352+1
)</f>
        <v/>
      </c>
      <c r="X353" s="75" t="str" cm="1">
        <f t="array" ref="X353">_xlfn.IFS(X352="","",
W353="", "",
AND($B$3="İllik"),DATE(YEAR(X352)+1,MONTH(X352),DAY(X352) ),
AND($B$3="Aylıq", $AH$14="Not end"), EDATE(X352,1),
AND($B$3="Aylıq", $AH$14="End"), EOMONTH(X352,1)
)</f>
        <v/>
      </c>
      <c r="Y353" s="75" t="str" cm="1">
        <f t="array" aca="1" ref="Y353" ca="1">_xlfn.IFS(
AND($B$7="Dövrün əvvəlində", Y352&lt;=last_rou_date), DATE(YEAR(Y352)+1, 12, 31),
AND($B$7="Dövrün sonunda", Y352&lt;=last_payment_date), DATE(YEAR(Y352)+1, 12, 31),
TRUE, ""
)</f>
        <v/>
      </c>
      <c r="Z353" s="75" t="str" cm="1">
        <f t="array" aca="1" ref="Z353" ca="1">_xlfn.IFS(
AND($AN$14="Not year_end", Z352&gt;last_payment_date), "",
AND($AN$14="Year_end", Z352&gt;=last_payment_date), "",
AND($AN$14="Year_end"), DATE(YEAR(Z352+1), 12, 31),
AND($AN$14="Not year_end", MONTH(Z352)=12, DAY(Z352)=31), DATE(YEAR(Z351)+1, MONTH(Z351), DAY(Z351)),
AND($AN$14="Not year_end", OR(MONTH(Z352)&lt;&gt;12, DAY(Z352)&lt;&gt;31) ), DATE(YEAR(Z352), 12, 31)
)</f>
        <v/>
      </c>
      <c r="AA353" s="75" t="str" cm="1">
        <f t="array" aca="1" ref="AA353" ca="1">_xlfn.IFS(AA352="", "",
AND(AA352=last_payment_date, OR(MONTH(AA352)&lt;&gt;12, DAY(AA352)&lt;&gt;31) ), DATE(YEAR(AA352), 12, 31),
AND(MONTH(AA352)=12, DAY(AA352)=31, AA352&gt;=last_payment_date), "",
AND(MONTH(AA352)=12, DAY(AA352)&lt;&gt;31),  EOMONTH(AA352,0),
AND(MONTH(AA352)=12, DAY(AA352)=31, $AH$14="Not end"),  EDATE(AA351,1),
AND($AH$14="Not end"), EDATE(AA352, 1),
AND($AH$14="End"), EOMONTH(AA352, 1)
)</f>
        <v/>
      </c>
      <c r="AB353" s="75" t="str" cm="1">
        <f t="array" aca="1" ref="AB353" ca="1">_xlfn.IFS(AB352="","",
AND(AB352=last_rou_date), "",
AND($B$3="İllik"),DATE(YEAR(AB352)+1,MONTH(AB352),DAY(AB352) ),
AND($B$3="Aylıq", $AH$14="Not end"), EDATE(AB352,1),
AND($B$3="Aylıq", $AH$14="End"), EOMONTH(AB352,1)
)</f>
        <v/>
      </c>
      <c r="AC353" s="75" t="str" cm="1">
        <f t="array" aca="1" ref="AC353" ca="1">_xlfn.IFS(
AND($AN$14="Not year_end", AC352&gt;last_rou_date), "",
AND($AN$14="Year_end", AC352&gt;=last_rou_date), "",
AND($AN$14="Year_end"), DATE(YEAR(AC352+1), 12, 31),
AND($AN$14="Not year_end", MONTH(AC352)=12, DAY(AC352)=31), DATE(YEAR(AC351)+1, MONTH(AC351), DAY(AC351)),
AND($AN$14="Not year_end", OR(MONTH(AC352)&lt;&gt;12, DAY(AC352)&lt;&gt;31) ), DATE(YEAR(AC352), 12, 31)
)</f>
        <v/>
      </c>
      <c r="AD353" s="75" t="str" cm="1">
        <f t="array" aca="1" ref="AD353" ca="1">_xlfn.IFS(AD352="", "",
AND(AD352=last_rou_date, OR(MONTH(AD352)&lt;&gt;12, DAY(AD352)&lt;&gt;31) ), DATE(YEAR(AD352), 12, 31),
AND(MONTH(AD352)=12, DAY(AD352)=31, AD352&gt;=last_rou_date), "",
AND(MONTH(AD352)=12, DAY(AD352)&lt;&gt;31),  EOMONTH(AD352,0),
AND(MONTH(AD352)=12, DAY(AD352)=31, $AH$14="Not end"),  EDATE(AD351,1),
AND($AH$14="Not end"), EDATE(AD352, 1),
AND($AH$14="End"), EOMONTH(AD352, 1)
)</f>
        <v/>
      </c>
      <c r="AE353" s="68" t="str" cm="1">
        <f t="array" ref="AE353">_xlfn.IFS(W353="", "",
AND(W353&gt;0, W353&lt;=$B$4, $C$2="İllik artım, faiz olaraq", $D$2&gt;0, $B$3="İllik"), $B$5*((1+$D$2)^(W353-1)),
AND(W353&gt;0, W353&lt;=$B$4, $C$2="İllik artım, faiz olaraq", $D$2&gt;0, $B$3="Aylıq"), $B$5*((1+$D$2)^ROUNDDOWN((W353-1)/12,0)),
AND(W353=1, $C$2="Aşağıdakı kimi dəyişir", ), $B$5,
AND(W353&gt;1, W353&lt;=$B$4, $C$2="Aşağıdakı kimi dəyişir"), IFERROR(VLOOKUP(W353, $C$4:$D$7, 2, FALSE), AE352),
AND(W353&gt;0, W353&lt;=$B$4), $B$5,
TRUE,0 )</f>
        <v/>
      </c>
      <c r="AF353" s="76" t="str">
        <f t="shared" ca="1" si="16"/>
        <v/>
      </c>
    </row>
    <row r="354" spans="1:32" x14ac:dyDescent="0.4">
      <c r="A354" s="13" t="str" cm="1">
        <f t="array" aca="1" ref="A354" ca="1">_xlfn.IFS(
AND(SUMIFS(lease_table_interest_accruals, lease_table_dates, A353)&gt;0, COUNTIFS($E$14:E353, "Interest accrual", $A$14:A353, A353)=0),  A353,
AND(SUMIFS(lease_table_payments, lease_table_dates, A353)&gt;0, COUNTIFS($E$14:E353, "Payment", $A$14:A353, A353)=0),  A353,
AND(SUMIFS(rou_table_deprs, rou_table_dates, A353)&gt;0, COUNTIFS($E$14:E353, "Depreciation", $A$14:A353, A353)=0),  A353,
TRUE,  IFERROR(INDEX(rou_table_dates,  MATCH(A353, rou_table_dates)+1, ), "")
)</f>
        <v/>
      </c>
      <c r="B354" s="1" t="str" cm="1">
        <f t="array" aca="1" ref="B354" ca="1">_xlfn.IFS(
AND(E354="Payment", A354=$B$2), $AM$14,
E354="Payment", $AM$15,
E354="Interest accrual", $AM$18,
E354="Depreciation", $AM$17,
TRUE, "")</f>
        <v/>
      </c>
      <c r="C354" s="1" t="str" cm="1">
        <f t="array" aca="1" ref="C354" ca="1">_xlfn.IFS(
E354="Payment", $AM$19,
E354="Interest accrual", $AM$15,
E354="Depreciation", $AM$16,
TRUE, "")</f>
        <v/>
      </c>
      <c r="D354" s="14" t="str" cm="1">
        <f t="array" aca="1" ref="D354" ca="1">_xlfn.IFS(
E354="Payment", _xlfn.XLOOKUP(A354, lease_table_dates, lease_table_payments, 0, 0),
E354="Interest accrual", _xlfn.XLOOKUP(A354, lease_table_dates, lease_table_interest_accruals, 0, 0),
E354="Depreciation", _xlfn.XLOOKUP(A354, rou_table_dates, rou_table_deprs, 0, 0),
TRUE, ""
)</f>
        <v/>
      </c>
      <c r="E354" s="7" t="str" cm="1">
        <f t="array" aca="1" ref="E354" ca="1">_xlfn.IFS(
AND(SUMIFS(lease_table_interest_accruals, lease_table_dates, A354)&gt;0, COUNTIFS($E$14:E353, "Interest accrual", $A$14:A353, A354)=0), "Interest accrual",
AND(SUMIFS(lease_table_payments, lease_table_dates, A354)&gt;0, COUNTIFS($E$14:E353, "Payment", $A$14:A353, A354)=0), "Payment",
AND(SUMIFS(rou_table_deprs, rou_table_dates, A354)&gt;0, COUNTIFS($E$14:E353, "Depreciation", $A$14:A353, A354)=0), "Depreciation",
TRUE,  ""
)</f>
        <v/>
      </c>
      <c r="G354" s="13" t="str" cm="1">
        <f t="array" aca="1" ref="G354" ca="1">_xlfn.IFS(
AND($B$11="Hə", $B$3="İllik"), Z354,
AND($B$11="Hə", $B$3="Aylıq"), AA354,
$B$11="Yox", X354)</f>
        <v/>
      </c>
      <c r="H354" s="14" t="str" cm="1">
        <f t="array" aca="1" ref="H354" ca="1">_xlfn.IFS( G354="", "",
TRUE, ROUND( H353+I354-J354, 2) )</f>
        <v/>
      </c>
      <c r="I354" s="14" t="str" cm="1">
        <f t="array" aca="1" ref="I354" ca="1">_xlfn.IFS(G354="", "",
G354=last_payment_date, (J354-H353),
 TRUE,  -  (H353- H353* (1+$B$6)^ (_xlfn.DAYS(G354,G353)/365) )
)</f>
        <v/>
      </c>
      <c r="J354" s="14" t="str" cm="1">
        <f t="array" aca="1" ref="J354" ca="1">_xlfn.IFS(G354="", "",
TRUE, _xlfn.XLOOKUP(G354,  payment_dates, payments,0,0)
)</f>
        <v/>
      </c>
      <c r="L354" s="2" t="str" cm="1">
        <f t="array" aca="1" ref="L354" ca="1">_xlfn.IFS(
AND($B$11="Hə", $B$3="İllik"), AC354,
AND($B$11="Hə", $B$3="Aylıq"), AD354,
$B$11="Yox", AB354)</f>
        <v/>
      </c>
      <c r="M354" s="14" t="str" cm="1">
        <f t="array" aca="1" ref="M354" ca="1">_xlfn.IFS( L354="", "",
(M353-N354)&lt;=0.5, 0,
TRUE,  M353-N354)</f>
        <v/>
      </c>
      <c r="N354" s="15" t="str" cm="1">
        <f t="array" aca="1" ref="N354" ca="1">_xlfn.IFS(
L354="", "",
TRUE, MIN(M353, ROUND($M$14/ (last_rou_date - $B$2) * (L354-L353), 2) )
)</f>
        <v/>
      </c>
      <c r="P354" s="22" t="str">
        <f t="shared" ca="1" si="15"/>
        <v/>
      </c>
      <c r="Q354" s="14" t="str" cm="1">
        <f t="array" aca="1" ref="Q354" ca="1">_xlfn.IFS(P354="","",
$B$11="Hə", _xlfn.XLOOKUP(DATE(P354, 12, 31), rou_table_dates, rou_table_nbvs,0, 0),
TRUE,  MAX(0, ROUND($M$14 - $M$14/ (last_rou_date - $B$2) * (DATE(P354,12,31) - $B$2), 2) )
)</f>
        <v/>
      </c>
      <c r="R354" s="57" t="str" cm="1">
        <f t="array" aca="1" ref="R354" ca="1">_xlfn.IFS(P354="","",
$B$11="Hə", _xlfn.XLOOKUP(DATE(P354, 12, 31), lease_table_dates, lease_table_balances,0, 0),
TRUE, IFERROR( XNPV($B$6, IF(payment_dates &gt;DATE(P354, 12, 31), payments,  0),  IF(payment_dates &gt;DATE(P354, 12, 31), payment_dates,  DATE(P354, 12, 31))    ),0)
)</f>
        <v/>
      </c>
      <c r="S354" s="14" t="str" cm="1">
        <f t="array" aca="1" ref="S354" ca="1">_xlfn.IFS(P354="","",
TRUE,  MIN( MIN(Q353, $M$14), ROUND($M$14/ (last_rou_date - $B$2) * (DATE(P354,12,31) - MAX($B$2, DATE(P354-1, 12, 31))), 2) )
)</f>
        <v/>
      </c>
      <c r="T354" s="15" t="str" cm="1">
        <f t="array" aca="1" ref="T354" ca="1">_xlfn.IFS(P354="", "",
ISTEXT(R353), R354- (H354 - SUMIFS( lease_table_payments, lease_table_years, P354) -$AG$14 ),
AND(ISNUMBER(R353), R354&lt;&gt;""),   R354- (R353 - SUMIFS( lease_table_payments, lease_table_years, P354) )
)</f>
        <v/>
      </c>
      <c r="U354" s="14"/>
      <c r="V354" s="73">
        <f t="shared" si="17"/>
        <v>341</v>
      </c>
      <c r="W354" s="74" t="str" cm="1">
        <f t="array" ref="W354">_xlfn.IFS(
OR(W353=$B$4, W353=""),"",
TRUE,W353+1
)</f>
        <v/>
      </c>
      <c r="X354" s="75" t="str" cm="1">
        <f t="array" ref="X354">_xlfn.IFS(X353="","",
W354="", "",
AND($B$3="İllik"),DATE(YEAR(X353)+1,MONTH(X353),DAY(X353) ),
AND($B$3="Aylıq", $AH$14="Not end"), EDATE(X353,1),
AND($B$3="Aylıq", $AH$14="End"), EOMONTH(X353,1)
)</f>
        <v/>
      </c>
      <c r="Y354" s="75" t="str" cm="1">
        <f t="array" aca="1" ref="Y354" ca="1">_xlfn.IFS(
AND($B$7="Dövrün əvvəlində", Y353&lt;=last_rou_date), DATE(YEAR(Y353)+1, 12, 31),
AND($B$7="Dövrün sonunda", Y353&lt;=last_payment_date), DATE(YEAR(Y353)+1, 12, 31),
TRUE, ""
)</f>
        <v/>
      </c>
      <c r="Z354" s="75" t="str" cm="1">
        <f t="array" aca="1" ref="Z354" ca="1">_xlfn.IFS(
AND($AN$14="Not year_end", Z353&gt;last_payment_date), "",
AND($AN$14="Year_end", Z353&gt;=last_payment_date), "",
AND($AN$14="Year_end"), DATE(YEAR(Z353+1), 12, 31),
AND($AN$14="Not year_end", MONTH(Z353)=12, DAY(Z353)=31), DATE(YEAR(Z352)+1, MONTH(Z352), DAY(Z352)),
AND($AN$14="Not year_end", OR(MONTH(Z353)&lt;&gt;12, DAY(Z353)&lt;&gt;31) ), DATE(YEAR(Z353), 12, 31)
)</f>
        <v/>
      </c>
      <c r="AA354" s="75" t="str" cm="1">
        <f t="array" aca="1" ref="AA354" ca="1">_xlfn.IFS(AA353="", "",
AND(AA353=last_payment_date, OR(MONTH(AA353)&lt;&gt;12, DAY(AA353)&lt;&gt;31) ), DATE(YEAR(AA353), 12, 31),
AND(MONTH(AA353)=12, DAY(AA353)=31, AA353&gt;=last_payment_date), "",
AND(MONTH(AA353)=12, DAY(AA353)&lt;&gt;31),  EOMONTH(AA353,0),
AND(MONTH(AA353)=12, DAY(AA353)=31, $AH$14="Not end"),  EDATE(AA352,1),
AND($AH$14="Not end"), EDATE(AA353, 1),
AND($AH$14="End"), EOMONTH(AA353, 1)
)</f>
        <v/>
      </c>
      <c r="AB354" s="75" t="str" cm="1">
        <f t="array" aca="1" ref="AB354" ca="1">_xlfn.IFS(AB353="","",
AND(AB353=last_rou_date), "",
AND($B$3="İllik"),DATE(YEAR(AB353)+1,MONTH(AB353),DAY(AB353) ),
AND($B$3="Aylıq", $AH$14="Not end"), EDATE(AB353,1),
AND($B$3="Aylıq", $AH$14="End"), EOMONTH(AB353,1)
)</f>
        <v/>
      </c>
      <c r="AC354" s="75" t="str" cm="1">
        <f t="array" aca="1" ref="AC354" ca="1">_xlfn.IFS(
AND($AN$14="Not year_end", AC353&gt;last_rou_date), "",
AND($AN$14="Year_end", AC353&gt;=last_rou_date), "",
AND($AN$14="Year_end"), DATE(YEAR(AC353+1), 12, 31),
AND($AN$14="Not year_end", MONTH(AC353)=12, DAY(AC353)=31), DATE(YEAR(AC352)+1, MONTH(AC352), DAY(AC352)),
AND($AN$14="Not year_end", OR(MONTH(AC353)&lt;&gt;12, DAY(AC353)&lt;&gt;31) ), DATE(YEAR(AC353), 12, 31)
)</f>
        <v/>
      </c>
      <c r="AD354" s="75" t="str" cm="1">
        <f t="array" aca="1" ref="AD354" ca="1">_xlfn.IFS(AD353="", "",
AND(AD353=last_rou_date, OR(MONTH(AD353)&lt;&gt;12, DAY(AD353)&lt;&gt;31) ), DATE(YEAR(AD353), 12, 31),
AND(MONTH(AD353)=12, DAY(AD353)=31, AD353&gt;=last_rou_date), "",
AND(MONTH(AD353)=12, DAY(AD353)&lt;&gt;31),  EOMONTH(AD353,0),
AND(MONTH(AD353)=12, DAY(AD353)=31, $AH$14="Not end"),  EDATE(AD352,1),
AND($AH$14="Not end"), EDATE(AD353, 1),
AND($AH$14="End"), EOMONTH(AD353, 1)
)</f>
        <v/>
      </c>
      <c r="AE354" s="68" t="str" cm="1">
        <f t="array" ref="AE354">_xlfn.IFS(W354="", "",
AND(W354&gt;0, W354&lt;=$B$4, $C$2="İllik artım, faiz olaraq", $D$2&gt;0, $B$3="İllik"), $B$5*((1+$D$2)^(W354-1)),
AND(W354&gt;0, W354&lt;=$B$4, $C$2="İllik artım, faiz olaraq", $D$2&gt;0, $B$3="Aylıq"), $B$5*((1+$D$2)^ROUNDDOWN((W354-1)/12,0)),
AND(W354=1, $C$2="Aşağıdakı kimi dəyişir", ), $B$5,
AND(W354&gt;1, W354&lt;=$B$4, $C$2="Aşağıdakı kimi dəyişir"), IFERROR(VLOOKUP(W354, $C$4:$D$7, 2, FALSE), AE353),
AND(W354&gt;0, W354&lt;=$B$4), $B$5,
TRUE,0 )</f>
        <v/>
      </c>
      <c r="AF354" s="76" t="str">
        <f t="shared" ca="1" si="16"/>
        <v/>
      </c>
    </row>
    <row r="355" spans="1:32" x14ac:dyDescent="0.4">
      <c r="A355" s="13" t="str" cm="1">
        <f t="array" aca="1" ref="A355" ca="1">_xlfn.IFS(
AND(SUMIFS(lease_table_interest_accruals, lease_table_dates, A354)&gt;0, COUNTIFS($E$14:E354, "Interest accrual", $A$14:A354, A354)=0),  A354,
AND(SUMIFS(lease_table_payments, lease_table_dates, A354)&gt;0, COUNTIFS($E$14:E354, "Payment", $A$14:A354, A354)=0),  A354,
AND(SUMIFS(rou_table_deprs, rou_table_dates, A354)&gt;0, COUNTIFS($E$14:E354, "Depreciation", $A$14:A354, A354)=0),  A354,
TRUE,  IFERROR(INDEX(rou_table_dates,  MATCH(A354, rou_table_dates)+1, ), "")
)</f>
        <v/>
      </c>
      <c r="B355" s="1" t="str" cm="1">
        <f t="array" aca="1" ref="B355" ca="1">_xlfn.IFS(
AND(E355="Payment", A355=$B$2), $AM$14,
E355="Payment", $AM$15,
E355="Interest accrual", $AM$18,
E355="Depreciation", $AM$17,
TRUE, "")</f>
        <v/>
      </c>
      <c r="C355" s="1" t="str" cm="1">
        <f t="array" aca="1" ref="C355" ca="1">_xlfn.IFS(
E355="Payment", $AM$19,
E355="Interest accrual", $AM$15,
E355="Depreciation", $AM$16,
TRUE, "")</f>
        <v/>
      </c>
      <c r="D355" s="14" t="str" cm="1">
        <f t="array" aca="1" ref="D355" ca="1">_xlfn.IFS(
E355="Payment", _xlfn.XLOOKUP(A355, lease_table_dates, lease_table_payments, 0, 0),
E355="Interest accrual", _xlfn.XLOOKUP(A355, lease_table_dates, lease_table_interest_accruals, 0, 0),
E355="Depreciation", _xlfn.XLOOKUP(A355, rou_table_dates, rou_table_deprs, 0, 0),
TRUE, ""
)</f>
        <v/>
      </c>
      <c r="E355" s="7" t="str" cm="1">
        <f t="array" aca="1" ref="E355" ca="1">_xlfn.IFS(
AND(SUMIFS(lease_table_interest_accruals, lease_table_dates, A355)&gt;0, COUNTIFS($E$14:E354, "Interest accrual", $A$14:A354, A355)=0), "Interest accrual",
AND(SUMIFS(lease_table_payments, lease_table_dates, A355)&gt;0, COUNTIFS($E$14:E354, "Payment", $A$14:A354, A355)=0), "Payment",
AND(SUMIFS(rou_table_deprs, rou_table_dates, A355)&gt;0, COUNTIFS($E$14:E354, "Depreciation", $A$14:A354, A355)=0), "Depreciation",
TRUE,  ""
)</f>
        <v/>
      </c>
      <c r="G355" s="13" t="str" cm="1">
        <f t="array" aca="1" ref="G355" ca="1">_xlfn.IFS(
AND($B$11="Hə", $B$3="İllik"), Z355,
AND($B$11="Hə", $B$3="Aylıq"), AA355,
$B$11="Yox", X355)</f>
        <v/>
      </c>
      <c r="H355" s="14" t="str" cm="1">
        <f t="array" aca="1" ref="H355" ca="1">_xlfn.IFS( G355="", "",
TRUE, ROUND( H354+I355-J355, 2) )</f>
        <v/>
      </c>
      <c r="I355" s="14" t="str" cm="1">
        <f t="array" aca="1" ref="I355" ca="1">_xlfn.IFS(G355="", "",
G355=last_payment_date, (J355-H354),
 TRUE,  -  (H354- H354* (1+$B$6)^ (_xlfn.DAYS(G355,G354)/365) )
)</f>
        <v/>
      </c>
      <c r="J355" s="14" t="str" cm="1">
        <f t="array" aca="1" ref="J355" ca="1">_xlfn.IFS(G355="", "",
TRUE, _xlfn.XLOOKUP(G355,  payment_dates, payments,0,0)
)</f>
        <v/>
      </c>
      <c r="L355" s="2" t="str" cm="1">
        <f t="array" aca="1" ref="L355" ca="1">_xlfn.IFS(
AND($B$11="Hə", $B$3="İllik"), AC355,
AND($B$11="Hə", $B$3="Aylıq"), AD355,
$B$11="Yox", AB355)</f>
        <v/>
      </c>
      <c r="M355" s="14" t="str" cm="1">
        <f t="array" aca="1" ref="M355" ca="1">_xlfn.IFS( L355="", "",
(M354-N355)&lt;=0.5, 0,
TRUE,  M354-N355)</f>
        <v/>
      </c>
      <c r="N355" s="15" t="str" cm="1">
        <f t="array" aca="1" ref="N355" ca="1">_xlfn.IFS(
L355="", "",
TRUE, MIN(M354, ROUND($M$14/ (last_rou_date - $B$2) * (L355-L354), 2) )
)</f>
        <v/>
      </c>
      <c r="P355" s="22" t="str">
        <f t="shared" ca="1" si="15"/>
        <v/>
      </c>
      <c r="Q355" s="14" t="str" cm="1">
        <f t="array" aca="1" ref="Q355" ca="1">_xlfn.IFS(P355="","",
$B$11="Hə", _xlfn.XLOOKUP(DATE(P355, 12, 31), rou_table_dates, rou_table_nbvs,0, 0),
TRUE,  MAX(0, ROUND($M$14 - $M$14/ (last_rou_date - $B$2) * (DATE(P355,12,31) - $B$2), 2) )
)</f>
        <v/>
      </c>
      <c r="R355" s="57" t="str" cm="1">
        <f t="array" aca="1" ref="R355" ca="1">_xlfn.IFS(P355="","",
$B$11="Hə", _xlfn.XLOOKUP(DATE(P355, 12, 31), lease_table_dates, lease_table_balances,0, 0),
TRUE, IFERROR( XNPV($B$6, IF(payment_dates &gt;DATE(P355, 12, 31), payments,  0),  IF(payment_dates &gt;DATE(P355, 12, 31), payment_dates,  DATE(P355, 12, 31))    ),0)
)</f>
        <v/>
      </c>
      <c r="S355" s="14" t="str" cm="1">
        <f t="array" aca="1" ref="S355" ca="1">_xlfn.IFS(P355="","",
TRUE,  MIN( MIN(Q354, $M$14), ROUND($M$14/ (last_rou_date - $B$2) * (DATE(P355,12,31) - MAX($B$2, DATE(P355-1, 12, 31))), 2) )
)</f>
        <v/>
      </c>
      <c r="T355" s="15" t="str" cm="1">
        <f t="array" aca="1" ref="T355" ca="1">_xlfn.IFS(P355="", "",
ISTEXT(R354), R355- (H355 - SUMIFS( lease_table_payments, lease_table_years, P355) -$AG$14 ),
AND(ISNUMBER(R354), R355&lt;&gt;""),   R355- (R354 - SUMIFS( lease_table_payments, lease_table_years, P355) )
)</f>
        <v/>
      </c>
      <c r="U355" s="14"/>
      <c r="V355" s="73">
        <f t="shared" si="17"/>
        <v>342</v>
      </c>
      <c r="W355" s="74" t="str" cm="1">
        <f t="array" ref="W355">_xlfn.IFS(
OR(W354=$B$4, W354=""),"",
TRUE,W354+1
)</f>
        <v/>
      </c>
      <c r="X355" s="75" t="str" cm="1">
        <f t="array" ref="X355">_xlfn.IFS(X354="","",
W355="", "",
AND($B$3="İllik"),DATE(YEAR(X354)+1,MONTH(X354),DAY(X354) ),
AND($B$3="Aylıq", $AH$14="Not end"), EDATE(X354,1),
AND($B$3="Aylıq", $AH$14="End"), EOMONTH(X354,1)
)</f>
        <v/>
      </c>
      <c r="Y355" s="75" t="str" cm="1">
        <f t="array" aca="1" ref="Y355" ca="1">_xlfn.IFS(
AND($B$7="Dövrün əvvəlində", Y354&lt;=last_rou_date), DATE(YEAR(Y354)+1, 12, 31),
AND($B$7="Dövrün sonunda", Y354&lt;=last_payment_date), DATE(YEAR(Y354)+1, 12, 31),
TRUE, ""
)</f>
        <v/>
      </c>
      <c r="Z355" s="75" t="str" cm="1">
        <f t="array" aca="1" ref="Z355" ca="1">_xlfn.IFS(
AND($AN$14="Not year_end", Z354&gt;last_payment_date), "",
AND($AN$14="Year_end", Z354&gt;=last_payment_date), "",
AND($AN$14="Year_end"), DATE(YEAR(Z354+1), 12, 31),
AND($AN$14="Not year_end", MONTH(Z354)=12, DAY(Z354)=31), DATE(YEAR(Z353)+1, MONTH(Z353), DAY(Z353)),
AND($AN$14="Not year_end", OR(MONTH(Z354)&lt;&gt;12, DAY(Z354)&lt;&gt;31) ), DATE(YEAR(Z354), 12, 31)
)</f>
        <v/>
      </c>
      <c r="AA355" s="75" t="str" cm="1">
        <f t="array" aca="1" ref="AA355" ca="1">_xlfn.IFS(AA354="", "",
AND(AA354=last_payment_date, OR(MONTH(AA354)&lt;&gt;12, DAY(AA354)&lt;&gt;31) ), DATE(YEAR(AA354), 12, 31),
AND(MONTH(AA354)=12, DAY(AA354)=31, AA354&gt;=last_payment_date), "",
AND(MONTH(AA354)=12, DAY(AA354)&lt;&gt;31),  EOMONTH(AA354,0),
AND(MONTH(AA354)=12, DAY(AA354)=31, $AH$14="Not end"),  EDATE(AA353,1),
AND($AH$14="Not end"), EDATE(AA354, 1),
AND($AH$14="End"), EOMONTH(AA354, 1)
)</f>
        <v/>
      </c>
      <c r="AB355" s="75" t="str" cm="1">
        <f t="array" aca="1" ref="AB355" ca="1">_xlfn.IFS(AB354="","",
AND(AB354=last_rou_date), "",
AND($B$3="İllik"),DATE(YEAR(AB354)+1,MONTH(AB354),DAY(AB354) ),
AND($B$3="Aylıq", $AH$14="Not end"), EDATE(AB354,1),
AND($B$3="Aylıq", $AH$14="End"), EOMONTH(AB354,1)
)</f>
        <v/>
      </c>
      <c r="AC355" s="75" t="str" cm="1">
        <f t="array" aca="1" ref="AC355" ca="1">_xlfn.IFS(
AND($AN$14="Not year_end", AC354&gt;last_rou_date), "",
AND($AN$14="Year_end", AC354&gt;=last_rou_date), "",
AND($AN$14="Year_end"), DATE(YEAR(AC354+1), 12, 31),
AND($AN$14="Not year_end", MONTH(AC354)=12, DAY(AC354)=31), DATE(YEAR(AC353)+1, MONTH(AC353), DAY(AC353)),
AND($AN$14="Not year_end", OR(MONTH(AC354)&lt;&gt;12, DAY(AC354)&lt;&gt;31) ), DATE(YEAR(AC354), 12, 31)
)</f>
        <v/>
      </c>
      <c r="AD355" s="75" t="str" cm="1">
        <f t="array" aca="1" ref="AD355" ca="1">_xlfn.IFS(AD354="", "",
AND(AD354=last_rou_date, OR(MONTH(AD354)&lt;&gt;12, DAY(AD354)&lt;&gt;31) ), DATE(YEAR(AD354), 12, 31),
AND(MONTH(AD354)=12, DAY(AD354)=31, AD354&gt;=last_rou_date), "",
AND(MONTH(AD354)=12, DAY(AD354)&lt;&gt;31),  EOMONTH(AD354,0),
AND(MONTH(AD354)=12, DAY(AD354)=31, $AH$14="Not end"),  EDATE(AD353,1),
AND($AH$14="Not end"), EDATE(AD354, 1),
AND($AH$14="End"), EOMONTH(AD354, 1)
)</f>
        <v/>
      </c>
      <c r="AE355" s="68" t="str" cm="1">
        <f t="array" ref="AE355">_xlfn.IFS(W355="", "",
AND(W355&gt;0, W355&lt;=$B$4, $C$2="İllik artım, faiz olaraq", $D$2&gt;0, $B$3="İllik"), $B$5*((1+$D$2)^(W355-1)),
AND(W355&gt;0, W355&lt;=$B$4, $C$2="İllik artım, faiz olaraq", $D$2&gt;0, $B$3="Aylıq"), $B$5*((1+$D$2)^ROUNDDOWN((W355-1)/12,0)),
AND(W355=1, $C$2="Aşağıdakı kimi dəyişir", ), $B$5,
AND(W355&gt;1, W355&lt;=$B$4, $C$2="Aşağıdakı kimi dəyişir"), IFERROR(VLOOKUP(W355, $C$4:$D$7, 2, FALSE), AE354),
AND(W355&gt;0, W355&lt;=$B$4), $B$5,
TRUE,0 )</f>
        <v/>
      </c>
      <c r="AF355" s="76" t="str">
        <f t="shared" ca="1" si="16"/>
        <v/>
      </c>
    </row>
    <row r="356" spans="1:32" x14ac:dyDescent="0.4">
      <c r="A356" s="13" t="str" cm="1">
        <f t="array" aca="1" ref="A356" ca="1">_xlfn.IFS(
AND(SUMIFS(lease_table_interest_accruals, lease_table_dates, A355)&gt;0, COUNTIFS($E$14:E355, "Interest accrual", $A$14:A355, A355)=0),  A355,
AND(SUMIFS(lease_table_payments, lease_table_dates, A355)&gt;0, COUNTIFS($E$14:E355, "Payment", $A$14:A355, A355)=0),  A355,
AND(SUMIFS(rou_table_deprs, rou_table_dates, A355)&gt;0, COUNTIFS($E$14:E355, "Depreciation", $A$14:A355, A355)=0),  A355,
TRUE,  IFERROR(INDEX(rou_table_dates,  MATCH(A355, rou_table_dates)+1, ), "")
)</f>
        <v/>
      </c>
      <c r="B356" s="1" t="str" cm="1">
        <f t="array" aca="1" ref="B356" ca="1">_xlfn.IFS(
AND(E356="Payment", A356=$B$2), $AM$14,
E356="Payment", $AM$15,
E356="Interest accrual", $AM$18,
E356="Depreciation", $AM$17,
TRUE, "")</f>
        <v/>
      </c>
      <c r="C356" s="1" t="str" cm="1">
        <f t="array" aca="1" ref="C356" ca="1">_xlfn.IFS(
E356="Payment", $AM$19,
E356="Interest accrual", $AM$15,
E356="Depreciation", $AM$16,
TRUE, "")</f>
        <v/>
      </c>
      <c r="D356" s="14" t="str" cm="1">
        <f t="array" aca="1" ref="D356" ca="1">_xlfn.IFS(
E356="Payment", _xlfn.XLOOKUP(A356, lease_table_dates, lease_table_payments, 0, 0),
E356="Interest accrual", _xlfn.XLOOKUP(A356, lease_table_dates, lease_table_interest_accruals, 0, 0),
E356="Depreciation", _xlfn.XLOOKUP(A356, rou_table_dates, rou_table_deprs, 0, 0),
TRUE, ""
)</f>
        <v/>
      </c>
      <c r="E356" s="7" t="str" cm="1">
        <f t="array" aca="1" ref="E356" ca="1">_xlfn.IFS(
AND(SUMIFS(lease_table_interest_accruals, lease_table_dates, A356)&gt;0, COUNTIFS($E$14:E355, "Interest accrual", $A$14:A355, A356)=0), "Interest accrual",
AND(SUMIFS(lease_table_payments, lease_table_dates, A356)&gt;0, COUNTIFS($E$14:E355, "Payment", $A$14:A355, A356)=0), "Payment",
AND(SUMIFS(rou_table_deprs, rou_table_dates, A356)&gt;0, COUNTIFS($E$14:E355, "Depreciation", $A$14:A355, A356)=0), "Depreciation",
TRUE,  ""
)</f>
        <v/>
      </c>
      <c r="G356" s="13" t="str" cm="1">
        <f t="array" aca="1" ref="G356" ca="1">_xlfn.IFS(
AND($B$11="Hə", $B$3="İllik"), Z356,
AND($B$11="Hə", $B$3="Aylıq"), AA356,
$B$11="Yox", X356)</f>
        <v/>
      </c>
      <c r="H356" s="14" t="str" cm="1">
        <f t="array" aca="1" ref="H356" ca="1">_xlfn.IFS( G356="", "",
TRUE, ROUND( H355+I356-J356, 2) )</f>
        <v/>
      </c>
      <c r="I356" s="14" t="str" cm="1">
        <f t="array" aca="1" ref="I356" ca="1">_xlfn.IFS(G356="", "",
G356=last_payment_date, (J356-H355),
 TRUE,  -  (H355- H355* (1+$B$6)^ (_xlfn.DAYS(G356,G355)/365) )
)</f>
        <v/>
      </c>
      <c r="J356" s="14" t="str" cm="1">
        <f t="array" aca="1" ref="J356" ca="1">_xlfn.IFS(G356="", "",
TRUE, _xlfn.XLOOKUP(G356,  payment_dates, payments,0,0)
)</f>
        <v/>
      </c>
      <c r="L356" s="2" t="str" cm="1">
        <f t="array" aca="1" ref="L356" ca="1">_xlfn.IFS(
AND($B$11="Hə", $B$3="İllik"), AC356,
AND($B$11="Hə", $B$3="Aylıq"), AD356,
$B$11="Yox", AB356)</f>
        <v/>
      </c>
      <c r="M356" s="14" t="str" cm="1">
        <f t="array" aca="1" ref="M356" ca="1">_xlfn.IFS( L356="", "",
(M355-N356)&lt;=0.5, 0,
TRUE,  M355-N356)</f>
        <v/>
      </c>
      <c r="N356" s="15" t="str" cm="1">
        <f t="array" aca="1" ref="N356" ca="1">_xlfn.IFS(
L356="", "",
TRUE, MIN(M355, ROUND($M$14/ (last_rou_date - $B$2) * (L356-L355), 2) )
)</f>
        <v/>
      </c>
      <c r="P356" s="22" t="str">
        <f t="shared" ca="1" si="15"/>
        <v/>
      </c>
      <c r="Q356" s="14" t="str" cm="1">
        <f t="array" aca="1" ref="Q356" ca="1">_xlfn.IFS(P356="","",
$B$11="Hə", _xlfn.XLOOKUP(DATE(P356, 12, 31), rou_table_dates, rou_table_nbvs,0, 0),
TRUE,  MAX(0, ROUND($M$14 - $M$14/ (last_rou_date - $B$2) * (DATE(P356,12,31) - $B$2), 2) )
)</f>
        <v/>
      </c>
      <c r="R356" s="57" t="str" cm="1">
        <f t="array" aca="1" ref="R356" ca="1">_xlfn.IFS(P356="","",
$B$11="Hə", _xlfn.XLOOKUP(DATE(P356, 12, 31), lease_table_dates, lease_table_balances,0, 0),
TRUE, IFERROR( XNPV($B$6, IF(payment_dates &gt;DATE(P356, 12, 31), payments,  0),  IF(payment_dates &gt;DATE(P356, 12, 31), payment_dates,  DATE(P356, 12, 31))    ),0)
)</f>
        <v/>
      </c>
      <c r="S356" s="14" t="str" cm="1">
        <f t="array" aca="1" ref="S356" ca="1">_xlfn.IFS(P356="","",
TRUE,  MIN( MIN(Q355, $M$14), ROUND($M$14/ (last_rou_date - $B$2) * (DATE(P356,12,31) - MAX($B$2, DATE(P356-1, 12, 31))), 2) )
)</f>
        <v/>
      </c>
      <c r="T356" s="15" t="str" cm="1">
        <f t="array" aca="1" ref="T356" ca="1">_xlfn.IFS(P356="", "",
ISTEXT(R355), R356- (H356 - SUMIFS( lease_table_payments, lease_table_years, P356) -$AG$14 ),
AND(ISNUMBER(R355), R356&lt;&gt;""),   R356- (R355 - SUMIFS( lease_table_payments, lease_table_years, P356) )
)</f>
        <v/>
      </c>
      <c r="U356" s="14"/>
      <c r="V356" s="73">
        <f t="shared" si="17"/>
        <v>343</v>
      </c>
      <c r="W356" s="74" t="str" cm="1">
        <f t="array" ref="W356">_xlfn.IFS(
OR(W355=$B$4, W355=""),"",
TRUE,W355+1
)</f>
        <v/>
      </c>
      <c r="X356" s="75" t="str" cm="1">
        <f t="array" ref="X356">_xlfn.IFS(X355="","",
W356="", "",
AND($B$3="İllik"),DATE(YEAR(X355)+1,MONTH(X355),DAY(X355) ),
AND($B$3="Aylıq", $AH$14="Not end"), EDATE(X355,1),
AND($B$3="Aylıq", $AH$14="End"), EOMONTH(X355,1)
)</f>
        <v/>
      </c>
      <c r="Y356" s="75" t="str" cm="1">
        <f t="array" aca="1" ref="Y356" ca="1">_xlfn.IFS(
AND($B$7="Dövrün əvvəlində", Y355&lt;=last_rou_date), DATE(YEAR(Y355)+1, 12, 31),
AND($B$7="Dövrün sonunda", Y355&lt;=last_payment_date), DATE(YEAR(Y355)+1, 12, 31),
TRUE, ""
)</f>
        <v/>
      </c>
      <c r="Z356" s="75" t="str" cm="1">
        <f t="array" aca="1" ref="Z356" ca="1">_xlfn.IFS(
AND($AN$14="Not year_end", Z355&gt;last_payment_date), "",
AND($AN$14="Year_end", Z355&gt;=last_payment_date), "",
AND($AN$14="Year_end"), DATE(YEAR(Z355+1), 12, 31),
AND($AN$14="Not year_end", MONTH(Z355)=12, DAY(Z355)=31), DATE(YEAR(Z354)+1, MONTH(Z354), DAY(Z354)),
AND($AN$14="Not year_end", OR(MONTH(Z355)&lt;&gt;12, DAY(Z355)&lt;&gt;31) ), DATE(YEAR(Z355), 12, 31)
)</f>
        <v/>
      </c>
      <c r="AA356" s="75" t="str" cm="1">
        <f t="array" aca="1" ref="AA356" ca="1">_xlfn.IFS(AA355="", "",
AND(AA355=last_payment_date, OR(MONTH(AA355)&lt;&gt;12, DAY(AA355)&lt;&gt;31) ), DATE(YEAR(AA355), 12, 31),
AND(MONTH(AA355)=12, DAY(AA355)=31, AA355&gt;=last_payment_date), "",
AND(MONTH(AA355)=12, DAY(AA355)&lt;&gt;31),  EOMONTH(AA355,0),
AND(MONTH(AA355)=12, DAY(AA355)=31, $AH$14="Not end"),  EDATE(AA354,1),
AND($AH$14="Not end"), EDATE(AA355, 1),
AND($AH$14="End"), EOMONTH(AA355, 1)
)</f>
        <v/>
      </c>
      <c r="AB356" s="75" t="str" cm="1">
        <f t="array" aca="1" ref="AB356" ca="1">_xlfn.IFS(AB355="","",
AND(AB355=last_rou_date), "",
AND($B$3="İllik"),DATE(YEAR(AB355)+1,MONTH(AB355),DAY(AB355) ),
AND($B$3="Aylıq", $AH$14="Not end"), EDATE(AB355,1),
AND($B$3="Aylıq", $AH$14="End"), EOMONTH(AB355,1)
)</f>
        <v/>
      </c>
      <c r="AC356" s="75" t="str" cm="1">
        <f t="array" aca="1" ref="AC356" ca="1">_xlfn.IFS(
AND($AN$14="Not year_end", AC355&gt;last_rou_date), "",
AND($AN$14="Year_end", AC355&gt;=last_rou_date), "",
AND($AN$14="Year_end"), DATE(YEAR(AC355+1), 12, 31),
AND($AN$14="Not year_end", MONTH(AC355)=12, DAY(AC355)=31), DATE(YEAR(AC354)+1, MONTH(AC354), DAY(AC354)),
AND($AN$14="Not year_end", OR(MONTH(AC355)&lt;&gt;12, DAY(AC355)&lt;&gt;31) ), DATE(YEAR(AC355), 12, 31)
)</f>
        <v/>
      </c>
      <c r="AD356" s="75" t="str" cm="1">
        <f t="array" aca="1" ref="AD356" ca="1">_xlfn.IFS(AD355="", "",
AND(AD355=last_rou_date, OR(MONTH(AD355)&lt;&gt;12, DAY(AD355)&lt;&gt;31) ), DATE(YEAR(AD355), 12, 31),
AND(MONTH(AD355)=12, DAY(AD355)=31, AD355&gt;=last_rou_date), "",
AND(MONTH(AD355)=12, DAY(AD355)&lt;&gt;31),  EOMONTH(AD355,0),
AND(MONTH(AD355)=12, DAY(AD355)=31, $AH$14="Not end"),  EDATE(AD354,1),
AND($AH$14="Not end"), EDATE(AD355, 1),
AND($AH$14="End"), EOMONTH(AD355, 1)
)</f>
        <v/>
      </c>
      <c r="AE356" s="68" t="str" cm="1">
        <f t="array" ref="AE356">_xlfn.IFS(W356="", "",
AND(W356&gt;0, W356&lt;=$B$4, $C$2="İllik artım, faiz olaraq", $D$2&gt;0, $B$3="İllik"), $B$5*((1+$D$2)^(W356-1)),
AND(W356&gt;0, W356&lt;=$B$4, $C$2="İllik artım, faiz olaraq", $D$2&gt;0, $B$3="Aylıq"), $B$5*((1+$D$2)^ROUNDDOWN((W356-1)/12,0)),
AND(W356=1, $C$2="Aşağıdakı kimi dəyişir", ), $B$5,
AND(W356&gt;1, W356&lt;=$B$4, $C$2="Aşağıdakı kimi dəyişir"), IFERROR(VLOOKUP(W356, $C$4:$D$7, 2, FALSE), AE355),
AND(W356&gt;0, W356&lt;=$B$4), $B$5,
TRUE,0 )</f>
        <v/>
      </c>
      <c r="AF356" s="76" t="str">
        <f t="shared" ca="1" si="16"/>
        <v/>
      </c>
    </row>
    <row r="357" spans="1:32" x14ac:dyDescent="0.4">
      <c r="A357" s="13" t="str" cm="1">
        <f t="array" aca="1" ref="A357" ca="1">_xlfn.IFS(
AND(SUMIFS(lease_table_interest_accruals, lease_table_dates, A356)&gt;0, COUNTIFS($E$14:E356, "Interest accrual", $A$14:A356, A356)=0),  A356,
AND(SUMIFS(lease_table_payments, lease_table_dates, A356)&gt;0, COUNTIFS($E$14:E356, "Payment", $A$14:A356, A356)=0),  A356,
AND(SUMIFS(rou_table_deprs, rou_table_dates, A356)&gt;0, COUNTIFS($E$14:E356, "Depreciation", $A$14:A356, A356)=0),  A356,
TRUE,  IFERROR(INDEX(rou_table_dates,  MATCH(A356, rou_table_dates)+1, ), "")
)</f>
        <v/>
      </c>
      <c r="B357" s="1" t="str" cm="1">
        <f t="array" aca="1" ref="B357" ca="1">_xlfn.IFS(
AND(E357="Payment", A357=$B$2), $AM$14,
E357="Payment", $AM$15,
E357="Interest accrual", $AM$18,
E357="Depreciation", $AM$17,
TRUE, "")</f>
        <v/>
      </c>
      <c r="C357" s="1" t="str" cm="1">
        <f t="array" aca="1" ref="C357" ca="1">_xlfn.IFS(
E357="Payment", $AM$19,
E357="Interest accrual", $AM$15,
E357="Depreciation", $AM$16,
TRUE, "")</f>
        <v/>
      </c>
      <c r="D357" s="14" t="str" cm="1">
        <f t="array" aca="1" ref="D357" ca="1">_xlfn.IFS(
E357="Payment", _xlfn.XLOOKUP(A357, lease_table_dates, lease_table_payments, 0, 0),
E357="Interest accrual", _xlfn.XLOOKUP(A357, lease_table_dates, lease_table_interest_accruals, 0, 0),
E357="Depreciation", _xlfn.XLOOKUP(A357, rou_table_dates, rou_table_deprs, 0, 0),
TRUE, ""
)</f>
        <v/>
      </c>
      <c r="E357" s="7" t="str" cm="1">
        <f t="array" aca="1" ref="E357" ca="1">_xlfn.IFS(
AND(SUMIFS(lease_table_interest_accruals, lease_table_dates, A357)&gt;0, COUNTIFS($E$14:E356, "Interest accrual", $A$14:A356, A357)=0), "Interest accrual",
AND(SUMIFS(lease_table_payments, lease_table_dates, A357)&gt;0, COUNTIFS($E$14:E356, "Payment", $A$14:A356, A357)=0), "Payment",
AND(SUMIFS(rou_table_deprs, rou_table_dates, A357)&gt;0, COUNTIFS($E$14:E356, "Depreciation", $A$14:A356, A357)=0), "Depreciation",
TRUE,  ""
)</f>
        <v/>
      </c>
      <c r="G357" s="13" t="str" cm="1">
        <f t="array" aca="1" ref="G357" ca="1">_xlfn.IFS(
AND($B$11="Hə", $B$3="İllik"), Z357,
AND($B$11="Hə", $B$3="Aylıq"), AA357,
$B$11="Yox", X357)</f>
        <v/>
      </c>
      <c r="H357" s="14" t="str" cm="1">
        <f t="array" aca="1" ref="H357" ca="1">_xlfn.IFS( G357="", "",
TRUE, ROUND( H356+I357-J357, 2) )</f>
        <v/>
      </c>
      <c r="I357" s="14" t="str" cm="1">
        <f t="array" aca="1" ref="I357" ca="1">_xlfn.IFS(G357="", "",
G357=last_payment_date, (J357-H356),
 TRUE,  -  (H356- H356* (1+$B$6)^ (_xlfn.DAYS(G357,G356)/365) )
)</f>
        <v/>
      </c>
      <c r="J357" s="14" t="str" cm="1">
        <f t="array" aca="1" ref="J357" ca="1">_xlfn.IFS(G357="", "",
TRUE, _xlfn.XLOOKUP(G357,  payment_dates, payments,0,0)
)</f>
        <v/>
      </c>
      <c r="L357" s="2" t="str" cm="1">
        <f t="array" aca="1" ref="L357" ca="1">_xlfn.IFS(
AND($B$11="Hə", $B$3="İllik"), AC357,
AND($B$11="Hə", $B$3="Aylıq"), AD357,
$B$11="Yox", AB357)</f>
        <v/>
      </c>
      <c r="M357" s="14" t="str" cm="1">
        <f t="array" aca="1" ref="M357" ca="1">_xlfn.IFS( L357="", "",
(M356-N357)&lt;=0.5, 0,
TRUE,  M356-N357)</f>
        <v/>
      </c>
      <c r="N357" s="15" t="str" cm="1">
        <f t="array" aca="1" ref="N357" ca="1">_xlfn.IFS(
L357="", "",
TRUE, MIN(M356, ROUND($M$14/ (last_rou_date - $B$2) * (L357-L356), 2) )
)</f>
        <v/>
      </c>
      <c r="P357" s="22" t="str">
        <f t="shared" ca="1" si="15"/>
        <v/>
      </c>
      <c r="Q357" s="14" t="str" cm="1">
        <f t="array" aca="1" ref="Q357" ca="1">_xlfn.IFS(P357="","",
$B$11="Hə", _xlfn.XLOOKUP(DATE(P357, 12, 31), rou_table_dates, rou_table_nbvs,0, 0),
TRUE,  MAX(0, ROUND($M$14 - $M$14/ (last_rou_date - $B$2) * (DATE(P357,12,31) - $B$2), 2) )
)</f>
        <v/>
      </c>
      <c r="R357" s="57" t="str" cm="1">
        <f t="array" aca="1" ref="R357" ca="1">_xlfn.IFS(P357="","",
$B$11="Hə", _xlfn.XLOOKUP(DATE(P357, 12, 31), lease_table_dates, lease_table_balances,0, 0),
TRUE, IFERROR( XNPV($B$6, IF(payment_dates &gt;DATE(P357, 12, 31), payments,  0),  IF(payment_dates &gt;DATE(P357, 12, 31), payment_dates,  DATE(P357, 12, 31))    ),0)
)</f>
        <v/>
      </c>
      <c r="S357" s="14" t="str" cm="1">
        <f t="array" aca="1" ref="S357" ca="1">_xlfn.IFS(P357="","",
TRUE,  MIN( MIN(Q356, $M$14), ROUND($M$14/ (last_rou_date - $B$2) * (DATE(P357,12,31) - MAX($B$2, DATE(P357-1, 12, 31))), 2) )
)</f>
        <v/>
      </c>
      <c r="T357" s="15" t="str" cm="1">
        <f t="array" aca="1" ref="T357" ca="1">_xlfn.IFS(P357="", "",
ISTEXT(R356), R357- (H357 - SUMIFS( lease_table_payments, lease_table_years, P357) -$AG$14 ),
AND(ISNUMBER(R356), R357&lt;&gt;""),   R357- (R356 - SUMIFS( lease_table_payments, lease_table_years, P357) )
)</f>
        <v/>
      </c>
      <c r="U357" s="14"/>
      <c r="V357" s="73">
        <f t="shared" si="17"/>
        <v>344</v>
      </c>
      <c r="W357" s="74" t="str" cm="1">
        <f t="array" ref="W357">_xlfn.IFS(
OR(W356=$B$4, W356=""),"",
TRUE,W356+1
)</f>
        <v/>
      </c>
      <c r="X357" s="75" t="str" cm="1">
        <f t="array" ref="X357">_xlfn.IFS(X356="","",
W357="", "",
AND($B$3="İllik"),DATE(YEAR(X356)+1,MONTH(X356),DAY(X356) ),
AND($B$3="Aylıq", $AH$14="Not end"), EDATE(X356,1),
AND($B$3="Aylıq", $AH$14="End"), EOMONTH(X356,1)
)</f>
        <v/>
      </c>
      <c r="Y357" s="75" t="str" cm="1">
        <f t="array" aca="1" ref="Y357" ca="1">_xlfn.IFS(
AND($B$7="Dövrün əvvəlində", Y356&lt;=last_rou_date), DATE(YEAR(Y356)+1, 12, 31),
AND($B$7="Dövrün sonunda", Y356&lt;=last_payment_date), DATE(YEAR(Y356)+1, 12, 31),
TRUE, ""
)</f>
        <v/>
      </c>
      <c r="Z357" s="75" t="str" cm="1">
        <f t="array" aca="1" ref="Z357" ca="1">_xlfn.IFS(
AND($AN$14="Not year_end", Z356&gt;last_payment_date), "",
AND($AN$14="Year_end", Z356&gt;=last_payment_date), "",
AND($AN$14="Year_end"), DATE(YEAR(Z356+1), 12, 31),
AND($AN$14="Not year_end", MONTH(Z356)=12, DAY(Z356)=31), DATE(YEAR(Z355)+1, MONTH(Z355), DAY(Z355)),
AND($AN$14="Not year_end", OR(MONTH(Z356)&lt;&gt;12, DAY(Z356)&lt;&gt;31) ), DATE(YEAR(Z356), 12, 31)
)</f>
        <v/>
      </c>
      <c r="AA357" s="75" t="str" cm="1">
        <f t="array" aca="1" ref="AA357" ca="1">_xlfn.IFS(AA356="", "",
AND(AA356=last_payment_date, OR(MONTH(AA356)&lt;&gt;12, DAY(AA356)&lt;&gt;31) ), DATE(YEAR(AA356), 12, 31),
AND(MONTH(AA356)=12, DAY(AA356)=31, AA356&gt;=last_payment_date), "",
AND(MONTH(AA356)=12, DAY(AA356)&lt;&gt;31),  EOMONTH(AA356,0),
AND(MONTH(AA356)=12, DAY(AA356)=31, $AH$14="Not end"),  EDATE(AA355,1),
AND($AH$14="Not end"), EDATE(AA356, 1),
AND($AH$14="End"), EOMONTH(AA356, 1)
)</f>
        <v/>
      </c>
      <c r="AB357" s="75" t="str" cm="1">
        <f t="array" aca="1" ref="AB357" ca="1">_xlfn.IFS(AB356="","",
AND(AB356=last_rou_date), "",
AND($B$3="İllik"),DATE(YEAR(AB356)+1,MONTH(AB356),DAY(AB356) ),
AND($B$3="Aylıq", $AH$14="Not end"), EDATE(AB356,1),
AND($B$3="Aylıq", $AH$14="End"), EOMONTH(AB356,1)
)</f>
        <v/>
      </c>
      <c r="AC357" s="75" t="str" cm="1">
        <f t="array" aca="1" ref="AC357" ca="1">_xlfn.IFS(
AND($AN$14="Not year_end", AC356&gt;last_rou_date), "",
AND($AN$14="Year_end", AC356&gt;=last_rou_date), "",
AND($AN$14="Year_end"), DATE(YEAR(AC356+1), 12, 31),
AND($AN$14="Not year_end", MONTH(AC356)=12, DAY(AC356)=31), DATE(YEAR(AC355)+1, MONTH(AC355), DAY(AC355)),
AND($AN$14="Not year_end", OR(MONTH(AC356)&lt;&gt;12, DAY(AC356)&lt;&gt;31) ), DATE(YEAR(AC356), 12, 31)
)</f>
        <v/>
      </c>
      <c r="AD357" s="75" t="str" cm="1">
        <f t="array" aca="1" ref="AD357" ca="1">_xlfn.IFS(AD356="", "",
AND(AD356=last_rou_date, OR(MONTH(AD356)&lt;&gt;12, DAY(AD356)&lt;&gt;31) ), DATE(YEAR(AD356), 12, 31),
AND(MONTH(AD356)=12, DAY(AD356)=31, AD356&gt;=last_rou_date), "",
AND(MONTH(AD356)=12, DAY(AD356)&lt;&gt;31),  EOMONTH(AD356,0),
AND(MONTH(AD356)=12, DAY(AD356)=31, $AH$14="Not end"),  EDATE(AD355,1),
AND($AH$14="Not end"), EDATE(AD356, 1),
AND($AH$14="End"), EOMONTH(AD356, 1)
)</f>
        <v/>
      </c>
      <c r="AE357" s="68" t="str" cm="1">
        <f t="array" ref="AE357">_xlfn.IFS(W357="", "",
AND(W357&gt;0, W357&lt;=$B$4, $C$2="İllik artım, faiz olaraq", $D$2&gt;0, $B$3="İllik"), $B$5*((1+$D$2)^(W357-1)),
AND(W357&gt;0, W357&lt;=$B$4, $C$2="İllik artım, faiz olaraq", $D$2&gt;0, $B$3="Aylıq"), $B$5*((1+$D$2)^ROUNDDOWN((W357-1)/12,0)),
AND(W357=1, $C$2="Aşağıdakı kimi dəyişir", ), $B$5,
AND(W357&gt;1, W357&lt;=$B$4, $C$2="Aşağıdakı kimi dəyişir"), IFERROR(VLOOKUP(W357, $C$4:$D$7, 2, FALSE), AE356),
AND(W357&gt;0, W357&lt;=$B$4), $B$5,
TRUE,0 )</f>
        <v/>
      </c>
      <c r="AF357" s="76" t="str">
        <f t="shared" ca="1" si="16"/>
        <v/>
      </c>
    </row>
    <row r="358" spans="1:32" x14ac:dyDescent="0.4">
      <c r="A358" s="13" t="str" cm="1">
        <f t="array" aca="1" ref="A358" ca="1">_xlfn.IFS(
AND(SUMIFS(lease_table_interest_accruals, lease_table_dates, A357)&gt;0, COUNTIFS($E$14:E357, "Interest accrual", $A$14:A357, A357)=0),  A357,
AND(SUMIFS(lease_table_payments, lease_table_dates, A357)&gt;0, COUNTIFS($E$14:E357, "Payment", $A$14:A357, A357)=0),  A357,
AND(SUMIFS(rou_table_deprs, rou_table_dates, A357)&gt;0, COUNTIFS($E$14:E357, "Depreciation", $A$14:A357, A357)=0),  A357,
TRUE,  IFERROR(INDEX(rou_table_dates,  MATCH(A357, rou_table_dates)+1, ), "")
)</f>
        <v/>
      </c>
      <c r="B358" s="1" t="str" cm="1">
        <f t="array" aca="1" ref="B358" ca="1">_xlfn.IFS(
AND(E358="Payment", A358=$B$2), $AM$14,
E358="Payment", $AM$15,
E358="Interest accrual", $AM$18,
E358="Depreciation", $AM$17,
TRUE, "")</f>
        <v/>
      </c>
      <c r="C358" s="1" t="str" cm="1">
        <f t="array" aca="1" ref="C358" ca="1">_xlfn.IFS(
E358="Payment", $AM$19,
E358="Interest accrual", $AM$15,
E358="Depreciation", $AM$16,
TRUE, "")</f>
        <v/>
      </c>
      <c r="D358" s="14" t="str" cm="1">
        <f t="array" aca="1" ref="D358" ca="1">_xlfn.IFS(
E358="Payment", _xlfn.XLOOKUP(A358, lease_table_dates, lease_table_payments, 0, 0),
E358="Interest accrual", _xlfn.XLOOKUP(A358, lease_table_dates, lease_table_interest_accruals, 0, 0),
E358="Depreciation", _xlfn.XLOOKUP(A358, rou_table_dates, rou_table_deprs, 0, 0),
TRUE, ""
)</f>
        <v/>
      </c>
      <c r="E358" s="7" t="str" cm="1">
        <f t="array" aca="1" ref="E358" ca="1">_xlfn.IFS(
AND(SUMIFS(lease_table_interest_accruals, lease_table_dates, A358)&gt;0, COUNTIFS($E$14:E357, "Interest accrual", $A$14:A357, A358)=0), "Interest accrual",
AND(SUMIFS(lease_table_payments, lease_table_dates, A358)&gt;0, COUNTIFS($E$14:E357, "Payment", $A$14:A357, A358)=0), "Payment",
AND(SUMIFS(rou_table_deprs, rou_table_dates, A358)&gt;0, COUNTIFS($E$14:E357, "Depreciation", $A$14:A357, A358)=0), "Depreciation",
TRUE,  ""
)</f>
        <v/>
      </c>
      <c r="G358" s="13" t="str" cm="1">
        <f t="array" aca="1" ref="G358" ca="1">_xlfn.IFS(
AND($B$11="Hə", $B$3="İllik"), Z358,
AND($B$11="Hə", $B$3="Aylıq"), AA358,
$B$11="Yox", X358)</f>
        <v/>
      </c>
      <c r="H358" s="14" t="str" cm="1">
        <f t="array" aca="1" ref="H358" ca="1">_xlfn.IFS( G358="", "",
TRUE, ROUND( H357+I358-J358, 2) )</f>
        <v/>
      </c>
      <c r="I358" s="14" t="str" cm="1">
        <f t="array" aca="1" ref="I358" ca="1">_xlfn.IFS(G358="", "",
G358=last_payment_date, (J358-H357),
 TRUE,  -  (H357- H357* (1+$B$6)^ (_xlfn.DAYS(G358,G357)/365) )
)</f>
        <v/>
      </c>
      <c r="J358" s="14" t="str" cm="1">
        <f t="array" aca="1" ref="J358" ca="1">_xlfn.IFS(G358="", "",
TRUE, _xlfn.XLOOKUP(G358,  payment_dates, payments,0,0)
)</f>
        <v/>
      </c>
      <c r="L358" s="2" t="str" cm="1">
        <f t="array" aca="1" ref="L358" ca="1">_xlfn.IFS(
AND($B$11="Hə", $B$3="İllik"), AC358,
AND($B$11="Hə", $B$3="Aylıq"), AD358,
$B$11="Yox", AB358)</f>
        <v/>
      </c>
      <c r="M358" s="14" t="str" cm="1">
        <f t="array" aca="1" ref="M358" ca="1">_xlfn.IFS( L358="", "",
(M357-N358)&lt;=0.5, 0,
TRUE,  M357-N358)</f>
        <v/>
      </c>
      <c r="N358" s="15" t="str" cm="1">
        <f t="array" aca="1" ref="N358" ca="1">_xlfn.IFS(
L358="", "",
TRUE, MIN(M357, ROUND($M$14/ (last_rou_date - $B$2) * (L358-L357), 2) )
)</f>
        <v/>
      </c>
      <c r="P358" s="22" t="str">
        <f t="shared" ca="1" si="15"/>
        <v/>
      </c>
      <c r="Q358" s="14" t="str" cm="1">
        <f t="array" aca="1" ref="Q358" ca="1">_xlfn.IFS(P358="","",
$B$11="Hə", _xlfn.XLOOKUP(DATE(P358, 12, 31), rou_table_dates, rou_table_nbvs,0, 0),
TRUE,  MAX(0, ROUND($M$14 - $M$14/ (last_rou_date - $B$2) * (DATE(P358,12,31) - $B$2), 2) )
)</f>
        <v/>
      </c>
      <c r="R358" s="57" t="str" cm="1">
        <f t="array" aca="1" ref="R358" ca="1">_xlfn.IFS(P358="","",
$B$11="Hə", _xlfn.XLOOKUP(DATE(P358, 12, 31), lease_table_dates, lease_table_balances,0, 0),
TRUE, IFERROR( XNPV($B$6, IF(payment_dates &gt;DATE(P358, 12, 31), payments,  0),  IF(payment_dates &gt;DATE(P358, 12, 31), payment_dates,  DATE(P358, 12, 31))    ),0)
)</f>
        <v/>
      </c>
      <c r="S358" s="14" t="str" cm="1">
        <f t="array" aca="1" ref="S358" ca="1">_xlfn.IFS(P358="","",
TRUE,  MIN( MIN(Q357, $M$14), ROUND($M$14/ (last_rou_date - $B$2) * (DATE(P358,12,31) - MAX($B$2, DATE(P358-1, 12, 31))), 2) )
)</f>
        <v/>
      </c>
      <c r="T358" s="15" t="str" cm="1">
        <f t="array" aca="1" ref="T358" ca="1">_xlfn.IFS(P358="", "",
ISTEXT(R357), R358- (H358 - SUMIFS( lease_table_payments, lease_table_years, P358) -$AG$14 ),
AND(ISNUMBER(R357), R358&lt;&gt;""),   R358- (R357 - SUMIFS( lease_table_payments, lease_table_years, P358) )
)</f>
        <v/>
      </c>
      <c r="U358" s="14"/>
      <c r="V358" s="73">
        <f t="shared" si="17"/>
        <v>345</v>
      </c>
      <c r="W358" s="74" t="str" cm="1">
        <f t="array" ref="W358">_xlfn.IFS(
OR(W357=$B$4, W357=""),"",
TRUE,W357+1
)</f>
        <v/>
      </c>
      <c r="X358" s="75" t="str" cm="1">
        <f t="array" ref="X358">_xlfn.IFS(X357="","",
W358="", "",
AND($B$3="İllik"),DATE(YEAR(X357)+1,MONTH(X357),DAY(X357) ),
AND($B$3="Aylıq", $AH$14="Not end"), EDATE(X357,1),
AND($B$3="Aylıq", $AH$14="End"), EOMONTH(X357,1)
)</f>
        <v/>
      </c>
      <c r="Y358" s="75" t="str" cm="1">
        <f t="array" aca="1" ref="Y358" ca="1">_xlfn.IFS(
AND($B$7="Dövrün əvvəlində", Y357&lt;=last_rou_date), DATE(YEAR(Y357)+1, 12, 31),
AND($B$7="Dövrün sonunda", Y357&lt;=last_payment_date), DATE(YEAR(Y357)+1, 12, 31),
TRUE, ""
)</f>
        <v/>
      </c>
      <c r="Z358" s="75" t="str" cm="1">
        <f t="array" aca="1" ref="Z358" ca="1">_xlfn.IFS(
AND($AN$14="Not year_end", Z357&gt;last_payment_date), "",
AND($AN$14="Year_end", Z357&gt;=last_payment_date), "",
AND($AN$14="Year_end"), DATE(YEAR(Z357+1), 12, 31),
AND($AN$14="Not year_end", MONTH(Z357)=12, DAY(Z357)=31), DATE(YEAR(Z356)+1, MONTH(Z356), DAY(Z356)),
AND($AN$14="Not year_end", OR(MONTH(Z357)&lt;&gt;12, DAY(Z357)&lt;&gt;31) ), DATE(YEAR(Z357), 12, 31)
)</f>
        <v/>
      </c>
      <c r="AA358" s="75" t="str" cm="1">
        <f t="array" aca="1" ref="AA358" ca="1">_xlfn.IFS(AA357="", "",
AND(AA357=last_payment_date, OR(MONTH(AA357)&lt;&gt;12, DAY(AA357)&lt;&gt;31) ), DATE(YEAR(AA357), 12, 31),
AND(MONTH(AA357)=12, DAY(AA357)=31, AA357&gt;=last_payment_date), "",
AND(MONTH(AA357)=12, DAY(AA357)&lt;&gt;31),  EOMONTH(AA357,0),
AND(MONTH(AA357)=12, DAY(AA357)=31, $AH$14="Not end"),  EDATE(AA356,1),
AND($AH$14="Not end"), EDATE(AA357, 1),
AND($AH$14="End"), EOMONTH(AA357, 1)
)</f>
        <v/>
      </c>
      <c r="AB358" s="75" t="str" cm="1">
        <f t="array" aca="1" ref="AB358" ca="1">_xlfn.IFS(AB357="","",
AND(AB357=last_rou_date), "",
AND($B$3="İllik"),DATE(YEAR(AB357)+1,MONTH(AB357),DAY(AB357) ),
AND($B$3="Aylıq", $AH$14="Not end"), EDATE(AB357,1),
AND($B$3="Aylıq", $AH$14="End"), EOMONTH(AB357,1)
)</f>
        <v/>
      </c>
      <c r="AC358" s="75" t="str" cm="1">
        <f t="array" aca="1" ref="AC358" ca="1">_xlfn.IFS(
AND($AN$14="Not year_end", AC357&gt;last_rou_date), "",
AND($AN$14="Year_end", AC357&gt;=last_rou_date), "",
AND($AN$14="Year_end"), DATE(YEAR(AC357+1), 12, 31),
AND($AN$14="Not year_end", MONTH(AC357)=12, DAY(AC357)=31), DATE(YEAR(AC356)+1, MONTH(AC356), DAY(AC356)),
AND($AN$14="Not year_end", OR(MONTH(AC357)&lt;&gt;12, DAY(AC357)&lt;&gt;31) ), DATE(YEAR(AC357), 12, 31)
)</f>
        <v/>
      </c>
      <c r="AD358" s="75" t="str" cm="1">
        <f t="array" aca="1" ref="AD358" ca="1">_xlfn.IFS(AD357="", "",
AND(AD357=last_rou_date, OR(MONTH(AD357)&lt;&gt;12, DAY(AD357)&lt;&gt;31) ), DATE(YEAR(AD357), 12, 31),
AND(MONTH(AD357)=12, DAY(AD357)=31, AD357&gt;=last_rou_date), "",
AND(MONTH(AD357)=12, DAY(AD357)&lt;&gt;31),  EOMONTH(AD357,0),
AND(MONTH(AD357)=12, DAY(AD357)=31, $AH$14="Not end"),  EDATE(AD356,1),
AND($AH$14="Not end"), EDATE(AD357, 1),
AND($AH$14="End"), EOMONTH(AD357, 1)
)</f>
        <v/>
      </c>
      <c r="AE358" s="68" t="str" cm="1">
        <f t="array" ref="AE358">_xlfn.IFS(W358="", "",
AND(W358&gt;0, W358&lt;=$B$4, $C$2="İllik artım, faiz olaraq", $D$2&gt;0, $B$3="İllik"), $B$5*((1+$D$2)^(W358-1)),
AND(W358&gt;0, W358&lt;=$B$4, $C$2="İllik artım, faiz olaraq", $D$2&gt;0, $B$3="Aylıq"), $B$5*((1+$D$2)^ROUNDDOWN((W358-1)/12,0)),
AND(W358=1, $C$2="Aşağıdakı kimi dəyişir", ), $B$5,
AND(W358&gt;1, W358&lt;=$B$4, $C$2="Aşağıdakı kimi dəyişir"), IFERROR(VLOOKUP(W358, $C$4:$D$7, 2, FALSE), AE357),
AND(W358&gt;0, W358&lt;=$B$4), $B$5,
TRUE,0 )</f>
        <v/>
      </c>
      <c r="AF358" s="76" t="str">
        <f t="shared" ca="1" si="16"/>
        <v/>
      </c>
    </row>
    <row r="359" spans="1:32" x14ac:dyDescent="0.4">
      <c r="A359" s="13" t="str" cm="1">
        <f t="array" aca="1" ref="A359" ca="1">_xlfn.IFS(
AND(SUMIFS(lease_table_interest_accruals, lease_table_dates, A358)&gt;0, COUNTIFS($E$14:E358, "Interest accrual", $A$14:A358, A358)=0),  A358,
AND(SUMIFS(lease_table_payments, lease_table_dates, A358)&gt;0, COUNTIFS($E$14:E358, "Payment", $A$14:A358, A358)=0),  A358,
AND(SUMIFS(rou_table_deprs, rou_table_dates, A358)&gt;0, COUNTIFS($E$14:E358, "Depreciation", $A$14:A358, A358)=0),  A358,
TRUE,  IFERROR(INDEX(rou_table_dates,  MATCH(A358, rou_table_dates)+1, ), "")
)</f>
        <v/>
      </c>
      <c r="B359" s="1" t="str" cm="1">
        <f t="array" aca="1" ref="B359" ca="1">_xlfn.IFS(
AND(E359="Payment", A359=$B$2), $AM$14,
E359="Payment", $AM$15,
E359="Interest accrual", $AM$18,
E359="Depreciation", $AM$17,
TRUE, "")</f>
        <v/>
      </c>
      <c r="C359" s="1" t="str" cm="1">
        <f t="array" aca="1" ref="C359" ca="1">_xlfn.IFS(
E359="Payment", $AM$19,
E359="Interest accrual", $AM$15,
E359="Depreciation", $AM$16,
TRUE, "")</f>
        <v/>
      </c>
      <c r="D359" s="14" t="str" cm="1">
        <f t="array" aca="1" ref="D359" ca="1">_xlfn.IFS(
E359="Payment", _xlfn.XLOOKUP(A359, lease_table_dates, lease_table_payments, 0, 0),
E359="Interest accrual", _xlfn.XLOOKUP(A359, lease_table_dates, lease_table_interest_accruals, 0, 0),
E359="Depreciation", _xlfn.XLOOKUP(A359, rou_table_dates, rou_table_deprs, 0, 0),
TRUE, ""
)</f>
        <v/>
      </c>
      <c r="E359" s="7" t="str" cm="1">
        <f t="array" aca="1" ref="E359" ca="1">_xlfn.IFS(
AND(SUMIFS(lease_table_interest_accruals, lease_table_dates, A359)&gt;0, COUNTIFS($E$14:E358, "Interest accrual", $A$14:A358, A359)=0), "Interest accrual",
AND(SUMIFS(lease_table_payments, lease_table_dates, A359)&gt;0, COUNTIFS($E$14:E358, "Payment", $A$14:A358, A359)=0), "Payment",
AND(SUMIFS(rou_table_deprs, rou_table_dates, A359)&gt;0, COUNTIFS($E$14:E358, "Depreciation", $A$14:A358, A359)=0), "Depreciation",
TRUE,  ""
)</f>
        <v/>
      </c>
      <c r="G359" s="13" t="str" cm="1">
        <f t="array" aca="1" ref="G359" ca="1">_xlfn.IFS(
AND($B$11="Hə", $B$3="İllik"), Z359,
AND($B$11="Hə", $B$3="Aylıq"), AA359,
$B$11="Yox", X359)</f>
        <v/>
      </c>
      <c r="H359" s="14" t="str" cm="1">
        <f t="array" aca="1" ref="H359" ca="1">_xlfn.IFS( G359="", "",
TRUE, ROUND( H358+I359-J359, 2) )</f>
        <v/>
      </c>
      <c r="I359" s="14" t="str" cm="1">
        <f t="array" aca="1" ref="I359" ca="1">_xlfn.IFS(G359="", "",
G359=last_payment_date, (J359-H358),
 TRUE,  -  (H358- H358* (1+$B$6)^ (_xlfn.DAYS(G359,G358)/365) )
)</f>
        <v/>
      </c>
      <c r="J359" s="14" t="str" cm="1">
        <f t="array" aca="1" ref="J359" ca="1">_xlfn.IFS(G359="", "",
TRUE, _xlfn.XLOOKUP(G359,  payment_dates, payments,0,0)
)</f>
        <v/>
      </c>
      <c r="L359" s="2" t="str" cm="1">
        <f t="array" aca="1" ref="L359" ca="1">_xlfn.IFS(
AND($B$11="Hə", $B$3="İllik"), AC359,
AND($B$11="Hə", $B$3="Aylıq"), AD359,
$B$11="Yox", AB359)</f>
        <v/>
      </c>
      <c r="M359" s="14" t="str" cm="1">
        <f t="array" aca="1" ref="M359" ca="1">_xlfn.IFS( L359="", "",
(M358-N359)&lt;=0.5, 0,
TRUE,  M358-N359)</f>
        <v/>
      </c>
      <c r="N359" s="15" t="str" cm="1">
        <f t="array" aca="1" ref="N359" ca="1">_xlfn.IFS(
L359="", "",
TRUE, MIN(M358, ROUND($M$14/ (last_rou_date - $B$2) * (L359-L358), 2) )
)</f>
        <v/>
      </c>
      <c r="P359" s="22" t="str">
        <f t="shared" ca="1" si="15"/>
        <v/>
      </c>
      <c r="Q359" s="14" t="str" cm="1">
        <f t="array" aca="1" ref="Q359" ca="1">_xlfn.IFS(P359="","",
$B$11="Hə", _xlfn.XLOOKUP(DATE(P359, 12, 31), rou_table_dates, rou_table_nbvs,0, 0),
TRUE,  MAX(0, ROUND($M$14 - $M$14/ (last_rou_date - $B$2) * (DATE(P359,12,31) - $B$2), 2) )
)</f>
        <v/>
      </c>
      <c r="R359" s="57" t="str" cm="1">
        <f t="array" aca="1" ref="R359" ca="1">_xlfn.IFS(P359="","",
$B$11="Hə", _xlfn.XLOOKUP(DATE(P359, 12, 31), lease_table_dates, lease_table_balances,0, 0),
TRUE, IFERROR( XNPV($B$6, IF(payment_dates &gt;DATE(P359, 12, 31), payments,  0),  IF(payment_dates &gt;DATE(P359, 12, 31), payment_dates,  DATE(P359, 12, 31))    ),0)
)</f>
        <v/>
      </c>
      <c r="S359" s="14" t="str" cm="1">
        <f t="array" aca="1" ref="S359" ca="1">_xlfn.IFS(P359="","",
TRUE,  MIN( MIN(Q358, $M$14), ROUND($M$14/ (last_rou_date - $B$2) * (DATE(P359,12,31) - MAX($B$2, DATE(P359-1, 12, 31))), 2) )
)</f>
        <v/>
      </c>
      <c r="T359" s="15" t="str" cm="1">
        <f t="array" aca="1" ref="T359" ca="1">_xlfn.IFS(P359="", "",
ISTEXT(R358), R359- (H359 - SUMIFS( lease_table_payments, lease_table_years, P359) -$AG$14 ),
AND(ISNUMBER(R358), R359&lt;&gt;""),   R359- (R358 - SUMIFS( lease_table_payments, lease_table_years, P359) )
)</f>
        <v/>
      </c>
      <c r="U359" s="14"/>
      <c r="V359" s="73">
        <f t="shared" si="17"/>
        <v>346</v>
      </c>
      <c r="W359" s="74" t="str" cm="1">
        <f t="array" ref="W359">_xlfn.IFS(
OR(W358=$B$4, W358=""),"",
TRUE,W358+1
)</f>
        <v/>
      </c>
      <c r="X359" s="75" t="str" cm="1">
        <f t="array" ref="X359">_xlfn.IFS(X358="","",
W359="", "",
AND($B$3="İllik"),DATE(YEAR(X358)+1,MONTH(X358),DAY(X358) ),
AND($B$3="Aylıq", $AH$14="Not end"), EDATE(X358,1),
AND($B$3="Aylıq", $AH$14="End"), EOMONTH(X358,1)
)</f>
        <v/>
      </c>
      <c r="Y359" s="75" t="str" cm="1">
        <f t="array" aca="1" ref="Y359" ca="1">_xlfn.IFS(
AND($B$7="Dövrün əvvəlində", Y358&lt;=last_rou_date), DATE(YEAR(Y358)+1, 12, 31),
AND($B$7="Dövrün sonunda", Y358&lt;=last_payment_date), DATE(YEAR(Y358)+1, 12, 31),
TRUE, ""
)</f>
        <v/>
      </c>
      <c r="Z359" s="75" t="str" cm="1">
        <f t="array" aca="1" ref="Z359" ca="1">_xlfn.IFS(
AND($AN$14="Not year_end", Z358&gt;last_payment_date), "",
AND($AN$14="Year_end", Z358&gt;=last_payment_date), "",
AND($AN$14="Year_end"), DATE(YEAR(Z358+1), 12, 31),
AND($AN$14="Not year_end", MONTH(Z358)=12, DAY(Z358)=31), DATE(YEAR(Z357)+1, MONTH(Z357), DAY(Z357)),
AND($AN$14="Not year_end", OR(MONTH(Z358)&lt;&gt;12, DAY(Z358)&lt;&gt;31) ), DATE(YEAR(Z358), 12, 31)
)</f>
        <v/>
      </c>
      <c r="AA359" s="75" t="str" cm="1">
        <f t="array" aca="1" ref="AA359" ca="1">_xlfn.IFS(AA358="", "",
AND(AA358=last_payment_date, OR(MONTH(AA358)&lt;&gt;12, DAY(AA358)&lt;&gt;31) ), DATE(YEAR(AA358), 12, 31),
AND(MONTH(AA358)=12, DAY(AA358)=31, AA358&gt;=last_payment_date), "",
AND(MONTH(AA358)=12, DAY(AA358)&lt;&gt;31),  EOMONTH(AA358,0),
AND(MONTH(AA358)=12, DAY(AA358)=31, $AH$14="Not end"),  EDATE(AA357,1),
AND($AH$14="Not end"), EDATE(AA358, 1),
AND($AH$14="End"), EOMONTH(AA358, 1)
)</f>
        <v/>
      </c>
      <c r="AB359" s="75" t="str" cm="1">
        <f t="array" aca="1" ref="AB359" ca="1">_xlfn.IFS(AB358="","",
AND(AB358=last_rou_date), "",
AND($B$3="İllik"),DATE(YEAR(AB358)+1,MONTH(AB358),DAY(AB358) ),
AND($B$3="Aylıq", $AH$14="Not end"), EDATE(AB358,1),
AND($B$3="Aylıq", $AH$14="End"), EOMONTH(AB358,1)
)</f>
        <v/>
      </c>
      <c r="AC359" s="75" t="str" cm="1">
        <f t="array" aca="1" ref="AC359" ca="1">_xlfn.IFS(
AND($AN$14="Not year_end", AC358&gt;last_rou_date), "",
AND($AN$14="Year_end", AC358&gt;=last_rou_date), "",
AND($AN$14="Year_end"), DATE(YEAR(AC358+1), 12, 31),
AND($AN$14="Not year_end", MONTH(AC358)=12, DAY(AC358)=31), DATE(YEAR(AC357)+1, MONTH(AC357), DAY(AC357)),
AND($AN$14="Not year_end", OR(MONTH(AC358)&lt;&gt;12, DAY(AC358)&lt;&gt;31) ), DATE(YEAR(AC358), 12, 31)
)</f>
        <v/>
      </c>
      <c r="AD359" s="75" t="str" cm="1">
        <f t="array" aca="1" ref="AD359" ca="1">_xlfn.IFS(AD358="", "",
AND(AD358=last_rou_date, OR(MONTH(AD358)&lt;&gt;12, DAY(AD358)&lt;&gt;31) ), DATE(YEAR(AD358), 12, 31),
AND(MONTH(AD358)=12, DAY(AD358)=31, AD358&gt;=last_rou_date), "",
AND(MONTH(AD358)=12, DAY(AD358)&lt;&gt;31),  EOMONTH(AD358,0),
AND(MONTH(AD358)=12, DAY(AD358)=31, $AH$14="Not end"),  EDATE(AD357,1),
AND($AH$14="Not end"), EDATE(AD358, 1),
AND($AH$14="End"), EOMONTH(AD358, 1)
)</f>
        <v/>
      </c>
      <c r="AE359" s="68" t="str" cm="1">
        <f t="array" ref="AE359">_xlfn.IFS(W359="", "",
AND(W359&gt;0, W359&lt;=$B$4, $C$2="İllik artım, faiz olaraq", $D$2&gt;0, $B$3="İllik"), $B$5*((1+$D$2)^(W359-1)),
AND(W359&gt;0, W359&lt;=$B$4, $C$2="İllik artım, faiz olaraq", $D$2&gt;0, $B$3="Aylıq"), $B$5*((1+$D$2)^ROUNDDOWN((W359-1)/12,0)),
AND(W359=1, $C$2="Aşağıdakı kimi dəyişir", ), $B$5,
AND(W359&gt;1, W359&lt;=$B$4, $C$2="Aşağıdakı kimi dəyişir"), IFERROR(VLOOKUP(W359, $C$4:$D$7, 2, FALSE), AE358),
AND(W359&gt;0, W359&lt;=$B$4), $B$5,
TRUE,0 )</f>
        <v/>
      </c>
      <c r="AF359" s="76" t="str">
        <f t="shared" ca="1" si="16"/>
        <v/>
      </c>
    </row>
    <row r="360" spans="1:32" x14ac:dyDescent="0.4">
      <c r="A360" s="13" t="str" cm="1">
        <f t="array" aca="1" ref="A360" ca="1">_xlfn.IFS(
AND(SUMIFS(lease_table_interest_accruals, lease_table_dates, A359)&gt;0, COUNTIFS($E$14:E359, "Interest accrual", $A$14:A359, A359)=0),  A359,
AND(SUMIFS(lease_table_payments, lease_table_dates, A359)&gt;0, COUNTIFS($E$14:E359, "Payment", $A$14:A359, A359)=0),  A359,
AND(SUMIFS(rou_table_deprs, rou_table_dates, A359)&gt;0, COUNTIFS($E$14:E359, "Depreciation", $A$14:A359, A359)=0),  A359,
TRUE,  IFERROR(INDEX(rou_table_dates,  MATCH(A359, rou_table_dates)+1, ), "")
)</f>
        <v/>
      </c>
      <c r="B360" s="1" t="str" cm="1">
        <f t="array" aca="1" ref="B360" ca="1">_xlfn.IFS(
AND(E360="Payment", A360=$B$2), $AM$14,
E360="Payment", $AM$15,
E360="Interest accrual", $AM$18,
E360="Depreciation", $AM$17,
TRUE, "")</f>
        <v/>
      </c>
      <c r="C360" s="1" t="str" cm="1">
        <f t="array" aca="1" ref="C360" ca="1">_xlfn.IFS(
E360="Payment", $AM$19,
E360="Interest accrual", $AM$15,
E360="Depreciation", $AM$16,
TRUE, "")</f>
        <v/>
      </c>
      <c r="D360" s="14" t="str" cm="1">
        <f t="array" aca="1" ref="D360" ca="1">_xlfn.IFS(
E360="Payment", _xlfn.XLOOKUP(A360, lease_table_dates, lease_table_payments, 0, 0),
E360="Interest accrual", _xlfn.XLOOKUP(A360, lease_table_dates, lease_table_interest_accruals, 0, 0),
E360="Depreciation", _xlfn.XLOOKUP(A360, rou_table_dates, rou_table_deprs, 0, 0),
TRUE, ""
)</f>
        <v/>
      </c>
      <c r="E360" s="7" t="str" cm="1">
        <f t="array" aca="1" ref="E360" ca="1">_xlfn.IFS(
AND(SUMIFS(lease_table_interest_accruals, lease_table_dates, A360)&gt;0, COUNTIFS($E$14:E359, "Interest accrual", $A$14:A359, A360)=0), "Interest accrual",
AND(SUMIFS(lease_table_payments, lease_table_dates, A360)&gt;0, COUNTIFS($E$14:E359, "Payment", $A$14:A359, A360)=0), "Payment",
AND(SUMIFS(rou_table_deprs, rou_table_dates, A360)&gt;0, COUNTIFS($E$14:E359, "Depreciation", $A$14:A359, A360)=0), "Depreciation",
TRUE,  ""
)</f>
        <v/>
      </c>
      <c r="G360" s="13" t="str" cm="1">
        <f t="array" aca="1" ref="G360" ca="1">_xlfn.IFS(
AND($B$11="Hə", $B$3="İllik"), Z360,
AND($B$11="Hə", $B$3="Aylıq"), AA360,
$B$11="Yox", X360)</f>
        <v/>
      </c>
      <c r="H360" s="14" t="str" cm="1">
        <f t="array" aca="1" ref="H360" ca="1">_xlfn.IFS( G360="", "",
TRUE, ROUND( H359+I360-J360, 2) )</f>
        <v/>
      </c>
      <c r="I360" s="14" t="str" cm="1">
        <f t="array" aca="1" ref="I360" ca="1">_xlfn.IFS(G360="", "",
G360=last_payment_date, (J360-H359),
 TRUE,  -  (H359- H359* (1+$B$6)^ (_xlfn.DAYS(G360,G359)/365) )
)</f>
        <v/>
      </c>
      <c r="J360" s="14" t="str" cm="1">
        <f t="array" aca="1" ref="J360" ca="1">_xlfn.IFS(G360="", "",
TRUE, _xlfn.XLOOKUP(G360,  payment_dates, payments,0,0)
)</f>
        <v/>
      </c>
      <c r="L360" s="2" t="str" cm="1">
        <f t="array" aca="1" ref="L360" ca="1">_xlfn.IFS(
AND($B$11="Hə", $B$3="İllik"), AC360,
AND($B$11="Hə", $B$3="Aylıq"), AD360,
$B$11="Yox", AB360)</f>
        <v/>
      </c>
      <c r="M360" s="14" t="str" cm="1">
        <f t="array" aca="1" ref="M360" ca="1">_xlfn.IFS( L360="", "",
(M359-N360)&lt;=0.5, 0,
TRUE,  M359-N360)</f>
        <v/>
      </c>
      <c r="N360" s="15" t="str" cm="1">
        <f t="array" aca="1" ref="N360" ca="1">_xlfn.IFS(
L360="", "",
TRUE, MIN(M359, ROUND($M$14/ (last_rou_date - $B$2) * (L360-L359), 2) )
)</f>
        <v/>
      </c>
      <c r="P360" s="22" t="str">
        <f t="shared" ca="1" si="15"/>
        <v/>
      </c>
      <c r="Q360" s="14" t="str" cm="1">
        <f t="array" aca="1" ref="Q360" ca="1">_xlfn.IFS(P360="","",
$B$11="Hə", _xlfn.XLOOKUP(DATE(P360, 12, 31), rou_table_dates, rou_table_nbvs,0, 0),
TRUE,  MAX(0, ROUND($M$14 - $M$14/ (last_rou_date - $B$2) * (DATE(P360,12,31) - $B$2), 2) )
)</f>
        <v/>
      </c>
      <c r="R360" s="57" t="str" cm="1">
        <f t="array" aca="1" ref="R360" ca="1">_xlfn.IFS(P360="","",
$B$11="Hə", _xlfn.XLOOKUP(DATE(P360, 12, 31), lease_table_dates, lease_table_balances,0, 0),
TRUE, IFERROR( XNPV($B$6, IF(payment_dates &gt;DATE(P360, 12, 31), payments,  0),  IF(payment_dates &gt;DATE(P360, 12, 31), payment_dates,  DATE(P360, 12, 31))    ),0)
)</f>
        <v/>
      </c>
      <c r="S360" s="14" t="str" cm="1">
        <f t="array" aca="1" ref="S360" ca="1">_xlfn.IFS(P360="","",
TRUE,  MIN( MIN(Q359, $M$14), ROUND($M$14/ (last_rou_date - $B$2) * (DATE(P360,12,31) - MAX($B$2, DATE(P360-1, 12, 31))), 2) )
)</f>
        <v/>
      </c>
      <c r="T360" s="15" t="str" cm="1">
        <f t="array" aca="1" ref="T360" ca="1">_xlfn.IFS(P360="", "",
ISTEXT(R359), R360- (H360 - SUMIFS( lease_table_payments, lease_table_years, P360) -$AG$14 ),
AND(ISNUMBER(R359), R360&lt;&gt;""),   R360- (R359 - SUMIFS( lease_table_payments, lease_table_years, P360) )
)</f>
        <v/>
      </c>
      <c r="U360" s="14"/>
      <c r="V360" s="73">
        <f t="shared" si="17"/>
        <v>347</v>
      </c>
      <c r="W360" s="74" t="str" cm="1">
        <f t="array" ref="W360">_xlfn.IFS(
OR(W359=$B$4, W359=""),"",
TRUE,W359+1
)</f>
        <v/>
      </c>
      <c r="X360" s="75" t="str" cm="1">
        <f t="array" ref="X360">_xlfn.IFS(X359="","",
W360="", "",
AND($B$3="İllik"),DATE(YEAR(X359)+1,MONTH(X359),DAY(X359) ),
AND($B$3="Aylıq", $AH$14="Not end"), EDATE(X359,1),
AND($B$3="Aylıq", $AH$14="End"), EOMONTH(X359,1)
)</f>
        <v/>
      </c>
      <c r="Y360" s="75" t="str" cm="1">
        <f t="array" aca="1" ref="Y360" ca="1">_xlfn.IFS(
AND($B$7="Dövrün əvvəlində", Y359&lt;=last_rou_date), DATE(YEAR(Y359)+1, 12, 31),
AND($B$7="Dövrün sonunda", Y359&lt;=last_payment_date), DATE(YEAR(Y359)+1, 12, 31),
TRUE, ""
)</f>
        <v/>
      </c>
      <c r="Z360" s="75" t="str" cm="1">
        <f t="array" aca="1" ref="Z360" ca="1">_xlfn.IFS(
AND($AN$14="Not year_end", Z359&gt;last_payment_date), "",
AND($AN$14="Year_end", Z359&gt;=last_payment_date), "",
AND($AN$14="Year_end"), DATE(YEAR(Z359+1), 12, 31),
AND($AN$14="Not year_end", MONTH(Z359)=12, DAY(Z359)=31), DATE(YEAR(Z358)+1, MONTH(Z358), DAY(Z358)),
AND($AN$14="Not year_end", OR(MONTH(Z359)&lt;&gt;12, DAY(Z359)&lt;&gt;31) ), DATE(YEAR(Z359), 12, 31)
)</f>
        <v/>
      </c>
      <c r="AA360" s="75" t="str" cm="1">
        <f t="array" aca="1" ref="AA360" ca="1">_xlfn.IFS(AA359="", "",
AND(AA359=last_payment_date, OR(MONTH(AA359)&lt;&gt;12, DAY(AA359)&lt;&gt;31) ), DATE(YEAR(AA359), 12, 31),
AND(MONTH(AA359)=12, DAY(AA359)=31, AA359&gt;=last_payment_date), "",
AND(MONTH(AA359)=12, DAY(AA359)&lt;&gt;31),  EOMONTH(AA359,0),
AND(MONTH(AA359)=12, DAY(AA359)=31, $AH$14="Not end"),  EDATE(AA358,1),
AND($AH$14="Not end"), EDATE(AA359, 1),
AND($AH$14="End"), EOMONTH(AA359, 1)
)</f>
        <v/>
      </c>
      <c r="AB360" s="75" t="str" cm="1">
        <f t="array" aca="1" ref="AB360" ca="1">_xlfn.IFS(AB359="","",
AND(AB359=last_rou_date), "",
AND($B$3="İllik"),DATE(YEAR(AB359)+1,MONTH(AB359),DAY(AB359) ),
AND($B$3="Aylıq", $AH$14="Not end"), EDATE(AB359,1),
AND($B$3="Aylıq", $AH$14="End"), EOMONTH(AB359,1)
)</f>
        <v/>
      </c>
      <c r="AC360" s="75" t="str" cm="1">
        <f t="array" aca="1" ref="AC360" ca="1">_xlfn.IFS(
AND($AN$14="Not year_end", AC359&gt;last_rou_date), "",
AND($AN$14="Year_end", AC359&gt;=last_rou_date), "",
AND($AN$14="Year_end"), DATE(YEAR(AC359+1), 12, 31),
AND($AN$14="Not year_end", MONTH(AC359)=12, DAY(AC359)=31), DATE(YEAR(AC358)+1, MONTH(AC358), DAY(AC358)),
AND($AN$14="Not year_end", OR(MONTH(AC359)&lt;&gt;12, DAY(AC359)&lt;&gt;31) ), DATE(YEAR(AC359), 12, 31)
)</f>
        <v/>
      </c>
      <c r="AD360" s="75" t="str" cm="1">
        <f t="array" aca="1" ref="AD360" ca="1">_xlfn.IFS(AD359="", "",
AND(AD359=last_rou_date, OR(MONTH(AD359)&lt;&gt;12, DAY(AD359)&lt;&gt;31) ), DATE(YEAR(AD359), 12, 31),
AND(MONTH(AD359)=12, DAY(AD359)=31, AD359&gt;=last_rou_date), "",
AND(MONTH(AD359)=12, DAY(AD359)&lt;&gt;31),  EOMONTH(AD359,0),
AND(MONTH(AD359)=12, DAY(AD359)=31, $AH$14="Not end"),  EDATE(AD358,1),
AND($AH$14="Not end"), EDATE(AD359, 1),
AND($AH$14="End"), EOMONTH(AD359, 1)
)</f>
        <v/>
      </c>
      <c r="AE360" s="68" t="str" cm="1">
        <f t="array" ref="AE360">_xlfn.IFS(W360="", "",
AND(W360&gt;0, W360&lt;=$B$4, $C$2="İllik artım, faiz olaraq", $D$2&gt;0, $B$3="İllik"), $B$5*((1+$D$2)^(W360-1)),
AND(W360&gt;0, W360&lt;=$B$4, $C$2="İllik artım, faiz olaraq", $D$2&gt;0, $B$3="Aylıq"), $B$5*((1+$D$2)^ROUNDDOWN((W360-1)/12,0)),
AND(W360=1, $C$2="Aşağıdakı kimi dəyişir", ), $B$5,
AND(W360&gt;1, W360&lt;=$B$4, $C$2="Aşağıdakı kimi dəyişir"), IFERROR(VLOOKUP(W360, $C$4:$D$7, 2, FALSE), AE359),
AND(W360&gt;0, W360&lt;=$B$4), $B$5,
TRUE,0 )</f>
        <v/>
      </c>
      <c r="AF360" s="76" t="str">
        <f t="shared" ca="1" si="16"/>
        <v/>
      </c>
    </row>
    <row r="361" spans="1:32" x14ac:dyDescent="0.4">
      <c r="A361" s="13" t="str" cm="1">
        <f t="array" aca="1" ref="A361" ca="1">_xlfn.IFS(
AND(SUMIFS(lease_table_interest_accruals, lease_table_dates, A360)&gt;0, COUNTIFS($E$14:E360, "Interest accrual", $A$14:A360, A360)=0),  A360,
AND(SUMIFS(lease_table_payments, lease_table_dates, A360)&gt;0, COUNTIFS($E$14:E360, "Payment", $A$14:A360, A360)=0),  A360,
AND(SUMIFS(rou_table_deprs, rou_table_dates, A360)&gt;0, COUNTIFS($E$14:E360, "Depreciation", $A$14:A360, A360)=0),  A360,
TRUE,  IFERROR(INDEX(rou_table_dates,  MATCH(A360, rou_table_dates)+1, ), "")
)</f>
        <v/>
      </c>
      <c r="B361" s="1" t="str" cm="1">
        <f t="array" aca="1" ref="B361" ca="1">_xlfn.IFS(
AND(E361="Payment", A361=$B$2), $AM$14,
E361="Payment", $AM$15,
E361="Interest accrual", $AM$18,
E361="Depreciation", $AM$17,
TRUE, "")</f>
        <v/>
      </c>
      <c r="C361" s="1" t="str" cm="1">
        <f t="array" aca="1" ref="C361" ca="1">_xlfn.IFS(
E361="Payment", $AM$19,
E361="Interest accrual", $AM$15,
E361="Depreciation", $AM$16,
TRUE, "")</f>
        <v/>
      </c>
      <c r="D361" s="14" t="str" cm="1">
        <f t="array" aca="1" ref="D361" ca="1">_xlfn.IFS(
E361="Payment", _xlfn.XLOOKUP(A361, lease_table_dates, lease_table_payments, 0, 0),
E361="Interest accrual", _xlfn.XLOOKUP(A361, lease_table_dates, lease_table_interest_accruals, 0, 0),
E361="Depreciation", _xlfn.XLOOKUP(A361, rou_table_dates, rou_table_deprs, 0, 0),
TRUE, ""
)</f>
        <v/>
      </c>
      <c r="E361" s="7" t="str" cm="1">
        <f t="array" aca="1" ref="E361" ca="1">_xlfn.IFS(
AND(SUMIFS(lease_table_interest_accruals, lease_table_dates, A361)&gt;0, COUNTIFS($E$14:E360, "Interest accrual", $A$14:A360, A361)=0), "Interest accrual",
AND(SUMIFS(lease_table_payments, lease_table_dates, A361)&gt;0, COUNTIFS($E$14:E360, "Payment", $A$14:A360, A361)=0), "Payment",
AND(SUMIFS(rou_table_deprs, rou_table_dates, A361)&gt;0, COUNTIFS($E$14:E360, "Depreciation", $A$14:A360, A361)=0), "Depreciation",
TRUE,  ""
)</f>
        <v/>
      </c>
      <c r="G361" s="13" t="str" cm="1">
        <f t="array" aca="1" ref="G361" ca="1">_xlfn.IFS(
AND($B$11="Hə", $B$3="İllik"), Z361,
AND($B$11="Hə", $B$3="Aylıq"), AA361,
$B$11="Yox", X361)</f>
        <v/>
      </c>
      <c r="H361" s="14" t="str" cm="1">
        <f t="array" aca="1" ref="H361" ca="1">_xlfn.IFS( G361="", "",
TRUE, ROUND( H360+I361-J361, 2) )</f>
        <v/>
      </c>
      <c r="I361" s="14" t="str" cm="1">
        <f t="array" aca="1" ref="I361" ca="1">_xlfn.IFS(G361="", "",
G361=last_payment_date, (J361-H360),
 TRUE,  -  (H360- H360* (1+$B$6)^ (_xlfn.DAYS(G361,G360)/365) )
)</f>
        <v/>
      </c>
      <c r="J361" s="14" t="str" cm="1">
        <f t="array" aca="1" ref="J361" ca="1">_xlfn.IFS(G361="", "",
TRUE, _xlfn.XLOOKUP(G361,  payment_dates, payments,0,0)
)</f>
        <v/>
      </c>
      <c r="L361" s="2" t="str" cm="1">
        <f t="array" aca="1" ref="L361" ca="1">_xlfn.IFS(
AND($B$11="Hə", $B$3="İllik"), AC361,
AND($B$11="Hə", $B$3="Aylıq"), AD361,
$B$11="Yox", AB361)</f>
        <v/>
      </c>
      <c r="M361" s="14" t="str" cm="1">
        <f t="array" aca="1" ref="M361" ca="1">_xlfn.IFS( L361="", "",
(M360-N361)&lt;=0.5, 0,
TRUE,  M360-N361)</f>
        <v/>
      </c>
      <c r="N361" s="15" t="str" cm="1">
        <f t="array" aca="1" ref="N361" ca="1">_xlfn.IFS(
L361="", "",
TRUE, MIN(M360, ROUND($M$14/ (last_rou_date - $B$2) * (L361-L360), 2) )
)</f>
        <v/>
      </c>
      <c r="P361" s="22" t="str">
        <f t="shared" ca="1" si="15"/>
        <v/>
      </c>
      <c r="Q361" s="14" t="str" cm="1">
        <f t="array" aca="1" ref="Q361" ca="1">_xlfn.IFS(P361="","",
$B$11="Hə", _xlfn.XLOOKUP(DATE(P361, 12, 31), rou_table_dates, rou_table_nbvs,0, 0),
TRUE,  MAX(0, ROUND($M$14 - $M$14/ (last_rou_date - $B$2) * (DATE(P361,12,31) - $B$2), 2) )
)</f>
        <v/>
      </c>
      <c r="R361" s="57" t="str" cm="1">
        <f t="array" aca="1" ref="R361" ca="1">_xlfn.IFS(P361="","",
$B$11="Hə", _xlfn.XLOOKUP(DATE(P361, 12, 31), lease_table_dates, lease_table_balances,0, 0),
TRUE, IFERROR( XNPV($B$6, IF(payment_dates &gt;DATE(P361, 12, 31), payments,  0),  IF(payment_dates &gt;DATE(P361, 12, 31), payment_dates,  DATE(P361, 12, 31))    ),0)
)</f>
        <v/>
      </c>
      <c r="S361" s="14" t="str" cm="1">
        <f t="array" aca="1" ref="S361" ca="1">_xlfn.IFS(P361="","",
TRUE,  MIN( MIN(Q360, $M$14), ROUND($M$14/ (last_rou_date - $B$2) * (DATE(P361,12,31) - MAX($B$2, DATE(P361-1, 12, 31))), 2) )
)</f>
        <v/>
      </c>
      <c r="T361" s="15" t="str" cm="1">
        <f t="array" aca="1" ref="T361" ca="1">_xlfn.IFS(P361="", "",
ISTEXT(R360), R361- (H361 - SUMIFS( lease_table_payments, lease_table_years, P361) -$AG$14 ),
AND(ISNUMBER(R360), R361&lt;&gt;""),   R361- (R360 - SUMIFS( lease_table_payments, lease_table_years, P361) )
)</f>
        <v/>
      </c>
      <c r="U361" s="14"/>
      <c r="V361" s="73">
        <f t="shared" si="17"/>
        <v>348</v>
      </c>
      <c r="W361" s="74" t="str" cm="1">
        <f t="array" ref="W361">_xlfn.IFS(
OR(W360=$B$4, W360=""),"",
TRUE,W360+1
)</f>
        <v/>
      </c>
      <c r="X361" s="75" t="str" cm="1">
        <f t="array" ref="X361">_xlfn.IFS(X360="","",
W361="", "",
AND($B$3="İllik"),DATE(YEAR(X360)+1,MONTH(X360),DAY(X360) ),
AND($B$3="Aylıq", $AH$14="Not end"), EDATE(X360,1),
AND($B$3="Aylıq", $AH$14="End"), EOMONTH(X360,1)
)</f>
        <v/>
      </c>
      <c r="Y361" s="75" t="str" cm="1">
        <f t="array" aca="1" ref="Y361" ca="1">_xlfn.IFS(
AND($B$7="Dövrün əvvəlində", Y360&lt;=last_rou_date), DATE(YEAR(Y360)+1, 12, 31),
AND($B$7="Dövrün sonunda", Y360&lt;=last_payment_date), DATE(YEAR(Y360)+1, 12, 31),
TRUE, ""
)</f>
        <v/>
      </c>
      <c r="Z361" s="75" t="str" cm="1">
        <f t="array" aca="1" ref="Z361" ca="1">_xlfn.IFS(
AND($AN$14="Not year_end", Z360&gt;last_payment_date), "",
AND($AN$14="Year_end", Z360&gt;=last_payment_date), "",
AND($AN$14="Year_end"), DATE(YEAR(Z360+1), 12, 31),
AND($AN$14="Not year_end", MONTH(Z360)=12, DAY(Z360)=31), DATE(YEAR(Z359)+1, MONTH(Z359), DAY(Z359)),
AND($AN$14="Not year_end", OR(MONTH(Z360)&lt;&gt;12, DAY(Z360)&lt;&gt;31) ), DATE(YEAR(Z360), 12, 31)
)</f>
        <v/>
      </c>
      <c r="AA361" s="75" t="str" cm="1">
        <f t="array" aca="1" ref="AA361" ca="1">_xlfn.IFS(AA360="", "",
AND(AA360=last_payment_date, OR(MONTH(AA360)&lt;&gt;12, DAY(AA360)&lt;&gt;31) ), DATE(YEAR(AA360), 12, 31),
AND(MONTH(AA360)=12, DAY(AA360)=31, AA360&gt;=last_payment_date), "",
AND(MONTH(AA360)=12, DAY(AA360)&lt;&gt;31),  EOMONTH(AA360,0),
AND(MONTH(AA360)=12, DAY(AA360)=31, $AH$14="Not end"),  EDATE(AA359,1),
AND($AH$14="Not end"), EDATE(AA360, 1),
AND($AH$14="End"), EOMONTH(AA360, 1)
)</f>
        <v/>
      </c>
      <c r="AB361" s="75" t="str" cm="1">
        <f t="array" aca="1" ref="AB361" ca="1">_xlfn.IFS(AB360="","",
AND(AB360=last_rou_date), "",
AND($B$3="İllik"),DATE(YEAR(AB360)+1,MONTH(AB360),DAY(AB360) ),
AND($B$3="Aylıq", $AH$14="Not end"), EDATE(AB360,1),
AND($B$3="Aylıq", $AH$14="End"), EOMONTH(AB360,1)
)</f>
        <v/>
      </c>
      <c r="AC361" s="75" t="str" cm="1">
        <f t="array" aca="1" ref="AC361" ca="1">_xlfn.IFS(
AND($AN$14="Not year_end", AC360&gt;last_rou_date), "",
AND($AN$14="Year_end", AC360&gt;=last_rou_date), "",
AND($AN$14="Year_end"), DATE(YEAR(AC360+1), 12, 31),
AND($AN$14="Not year_end", MONTH(AC360)=12, DAY(AC360)=31), DATE(YEAR(AC359)+1, MONTH(AC359), DAY(AC359)),
AND($AN$14="Not year_end", OR(MONTH(AC360)&lt;&gt;12, DAY(AC360)&lt;&gt;31) ), DATE(YEAR(AC360), 12, 31)
)</f>
        <v/>
      </c>
      <c r="AD361" s="75" t="str" cm="1">
        <f t="array" aca="1" ref="AD361" ca="1">_xlfn.IFS(AD360="", "",
AND(AD360=last_rou_date, OR(MONTH(AD360)&lt;&gt;12, DAY(AD360)&lt;&gt;31) ), DATE(YEAR(AD360), 12, 31),
AND(MONTH(AD360)=12, DAY(AD360)=31, AD360&gt;=last_rou_date), "",
AND(MONTH(AD360)=12, DAY(AD360)&lt;&gt;31),  EOMONTH(AD360,0),
AND(MONTH(AD360)=12, DAY(AD360)=31, $AH$14="Not end"),  EDATE(AD359,1),
AND($AH$14="Not end"), EDATE(AD360, 1),
AND($AH$14="End"), EOMONTH(AD360, 1)
)</f>
        <v/>
      </c>
      <c r="AE361" s="68" t="str" cm="1">
        <f t="array" ref="AE361">_xlfn.IFS(W361="", "",
AND(W361&gt;0, W361&lt;=$B$4, $C$2="İllik artım, faiz olaraq", $D$2&gt;0, $B$3="İllik"), $B$5*((1+$D$2)^(W361-1)),
AND(W361&gt;0, W361&lt;=$B$4, $C$2="İllik artım, faiz olaraq", $D$2&gt;0, $B$3="Aylıq"), $B$5*((1+$D$2)^ROUNDDOWN((W361-1)/12,0)),
AND(W361=1, $C$2="Aşağıdakı kimi dəyişir", ), $B$5,
AND(W361&gt;1, W361&lt;=$B$4, $C$2="Aşağıdakı kimi dəyişir"), IFERROR(VLOOKUP(W361, $C$4:$D$7, 2, FALSE), AE360),
AND(W361&gt;0, W361&lt;=$B$4), $B$5,
TRUE,0 )</f>
        <v/>
      </c>
      <c r="AF361" s="76" t="str">
        <f t="shared" ca="1" si="16"/>
        <v/>
      </c>
    </row>
    <row r="362" spans="1:32" x14ac:dyDescent="0.4">
      <c r="A362" s="13" t="str" cm="1">
        <f t="array" aca="1" ref="A362" ca="1">_xlfn.IFS(
AND(SUMIFS(lease_table_interest_accruals, lease_table_dates, A361)&gt;0, COUNTIFS($E$14:E361, "Interest accrual", $A$14:A361, A361)=0),  A361,
AND(SUMIFS(lease_table_payments, lease_table_dates, A361)&gt;0, COUNTIFS($E$14:E361, "Payment", $A$14:A361, A361)=0),  A361,
AND(SUMIFS(rou_table_deprs, rou_table_dates, A361)&gt;0, COUNTIFS($E$14:E361, "Depreciation", $A$14:A361, A361)=0),  A361,
TRUE,  IFERROR(INDEX(rou_table_dates,  MATCH(A361, rou_table_dates)+1, ), "")
)</f>
        <v/>
      </c>
      <c r="B362" s="1" t="str" cm="1">
        <f t="array" aca="1" ref="B362" ca="1">_xlfn.IFS(
AND(E362="Payment", A362=$B$2), $AM$14,
E362="Payment", $AM$15,
E362="Interest accrual", $AM$18,
E362="Depreciation", $AM$17,
TRUE, "")</f>
        <v/>
      </c>
      <c r="C362" s="1" t="str" cm="1">
        <f t="array" aca="1" ref="C362" ca="1">_xlfn.IFS(
E362="Payment", $AM$19,
E362="Interest accrual", $AM$15,
E362="Depreciation", $AM$16,
TRUE, "")</f>
        <v/>
      </c>
      <c r="D362" s="14" t="str" cm="1">
        <f t="array" aca="1" ref="D362" ca="1">_xlfn.IFS(
E362="Payment", _xlfn.XLOOKUP(A362, lease_table_dates, lease_table_payments, 0, 0),
E362="Interest accrual", _xlfn.XLOOKUP(A362, lease_table_dates, lease_table_interest_accruals, 0, 0),
E362="Depreciation", _xlfn.XLOOKUP(A362, rou_table_dates, rou_table_deprs, 0, 0),
TRUE, ""
)</f>
        <v/>
      </c>
      <c r="E362" s="7" t="str" cm="1">
        <f t="array" aca="1" ref="E362" ca="1">_xlfn.IFS(
AND(SUMIFS(lease_table_interest_accruals, lease_table_dates, A362)&gt;0, COUNTIFS($E$14:E361, "Interest accrual", $A$14:A361, A362)=0), "Interest accrual",
AND(SUMIFS(lease_table_payments, lease_table_dates, A362)&gt;0, COUNTIFS($E$14:E361, "Payment", $A$14:A361, A362)=0), "Payment",
AND(SUMIFS(rou_table_deprs, rou_table_dates, A362)&gt;0, COUNTIFS($E$14:E361, "Depreciation", $A$14:A361, A362)=0), "Depreciation",
TRUE,  ""
)</f>
        <v/>
      </c>
      <c r="G362" s="13" t="str" cm="1">
        <f t="array" aca="1" ref="G362" ca="1">_xlfn.IFS(
AND($B$11="Hə", $B$3="İllik"), Z362,
AND($B$11="Hə", $B$3="Aylıq"), AA362,
$B$11="Yox", X362)</f>
        <v/>
      </c>
      <c r="H362" s="14" t="str" cm="1">
        <f t="array" aca="1" ref="H362" ca="1">_xlfn.IFS( G362="", "",
TRUE, ROUND( H361+I362-J362, 2) )</f>
        <v/>
      </c>
      <c r="I362" s="14" t="str" cm="1">
        <f t="array" aca="1" ref="I362" ca="1">_xlfn.IFS(G362="", "",
G362=last_payment_date, (J362-H361),
 TRUE,  -  (H361- H361* (1+$B$6)^ (_xlfn.DAYS(G362,G361)/365) )
)</f>
        <v/>
      </c>
      <c r="J362" s="14" t="str" cm="1">
        <f t="array" aca="1" ref="J362" ca="1">_xlfn.IFS(G362="", "",
TRUE, _xlfn.XLOOKUP(G362,  payment_dates, payments,0,0)
)</f>
        <v/>
      </c>
      <c r="L362" s="2" t="str" cm="1">
        <f t="array" aca="1" ref="L362" ca="1">_xlfn.IFS(
AND($B$11="Hə", $B$3="İllik"), AC362,
AND($B$11="Hə", $B$3="Aylıq"), AD362,
$B$11="Yox", AB362)</f>
        <v/>
      </c>
      <c r="M362" s="14" t="str" cm="1">
        <f t="array" aca="1" ref="M362" ca="1">_xlfn.IFS( L362="", "",
(M361-N362)&lt;=0.5, 0,
TRUE,  M361-N362)</f>
        <v/>
      </c>
      <c r="N362" s="15" t="str" cm="1">
        <f t="array" aca="1" ref="N362" ca="1">_xlfn.IFS(
L362="", "",
TRUE, MIN(M361, ROUND($M$14/ (last_rou_date - $B$2) * (L362-L361), 2) )
)</f>
        <v/>
      </c>
      <c r="P362" s="22" t="str">
        <f t="shared" ca="1" si="15"/>
        <v/>
      </c>
      <c r="Q362" s="14" t="str" cm="1">
        <f t="array" aca="1" ref="Q362" ca="1">_xlfn.IFS(P362="","",
$B$11="Hə", _xlfn.XLOOKUP(DATE(P362, 12, 31), rou_table_dates, rou_table_nbvs,0, 0),
TRUE,  MAX(0, ROUND($M$14 - $M$14/ (last_rou_date - $B$2) * (DATE(P362,12,31) - $B$2), 2) )
)</f>
        <v/>
      </c>
      <c r="R362" s="57" t="str" cm="1">
        <f t="array" aca="1" ref="R362" ca="1">_xlfn.IFS(P362="","",
$B$11="Hə", _xlfn.XLOOKUP(DATE(P362, 12, 31), lease_table_dates, lease_table_balances,0, 0),
TRUE, IFERROR( XNPV($B$6, IF(payment_dates &gt;DATE(P362, 12, 31), payments,  0),  IF(payment_dates &gt;DATE(P362, 12, 31), payment_dates,  DATE(P362, 12, 31))    ),0)
)</f>
        <v/>
      </c>
      <c r="S362" s="14" t="str" cm="1">
        <f t="array" aca="1" ref="S362" ca="1">_xlfn.IFS(P362="","",
TRUE,  MIN( MIN(Q361, $M$14), ROUND($M$14/ (last_rou_date - $B$2) * (DATE(P362,12,31) - MAX($B$2, DATE(P362-1, 12, 31))), 2) )
)</f>
        <v/>
      </c>
      <c r="T362" s="15" t="str" cm="1">
        <f t="array" aca="1" ref="T362" ca="1">_xlfn.IFS(P362="", "",
ISTEXT(R361), R362- (H362 - SUMIFS( lease_table_payments, lease_table_years, P362) -$AG$14 ),
AND(ISNUMBER(R361), R362&lt;&gt;""),   R362- (R361 - SUMIFS( lease_table_payments, lease_table_years, P362) )
)</f>
        <v/>
      </c>
      <c r="U362" s="14"/>
      <c r="V362" s="73">
        <f t="shared" si="17"/>
        <v>349</v>
      </c>
      <c r="W362" s="74" t="str" cm="1">
        <f t="array" ref="W362">_xlfn.IFS(
OR(W361=$B$4, W361=""),"",
TRUE,W361+1
)</f>
        <v/>
      </c>
      <c r="X362" s="75" t="str" cm="1">
        <f t="array" ref="X362">_xlfn.IFS(X361="","",
W362="", "",
AND($B$3="İllik"),DATE(YEAR(X361)+1,MONTH(X361),DAY(X361) ),
AND($B$3="Aylıq", $AH$14="Not end"), EDATE(X361,1),
AND($B$3="Aylıq", $AH$14="End"), EOMONTH(X361,1)
)</f>
        <v/>
      </c>
      <c r="Y362" s="75" t="str" cm="1">
        <f t="array" aca="1" ref="Y362" ca="1">_xlfn.IFS(
AND($B$7="Dövrün əvvəlində", Y361&lt;=last_rou_date), DATE(YEAR(Y361)+1, 12, 31),
AND($B$7="Dövrün sonunda", Y361&lt;=last_payment_date), DATE(YEAR(Y361)+1, 12, 31),
TRUE, ""
)</f>
        <v/>
      </c>
      <c r="Z362" s="75" t="str" cm="1">
        <f t="array" aca="1" ref="Z362" ca="1">_xlfn.IFS(
AND($AN$14="Not year_end", Z361&gt;last_payment_date), "",
AND($AN$14="Year_end", Z361&gt;=last_payment_date), "",
AND($AN$14="Year_end"), DATE(YEAR(Z361+1), 12, 31),
AND($AN$14="Not year_end", MONTH(Z361)=12, DAY(Z361)=31), DATE(YEAR(Z360)+1, MONTH(Z360), DAY(Z360)),
AND($AN$14="Not year_end", OR(MONTH(Z361)&lt;&gt;12, DAY(Z361)&lt;&gt;31) ), DATE(YEAR(Z361), 12, 31)
)</f>
        <v/>
      </c>
      <c r="AA362" s="75" t="str" cm="1">
        <f t="array" aca="1" ref="AA362" ca="1">_xlfn.IFS(AA361="", "",
AND(AA361=last_payment_date, OR(MONTH(AA361)&lt;&gt;12, DAY(AA361)&lt;&gt;31) ), DATE(YEAR(AA361), 12, 31),
AND(MONTH(AA361)=12, DAY(AA361)=31, AA361&gt;=last_payment_date), "",
AND(MONTH(AA361)=12, DAY(AA361)&lt;&gt;31),  EOMONTH(AA361,0),
AND(MONTH(AA361)=12, DAY(AA361)=31, $AH$14="Not end"),  EDATE(AA360,1),
AND($AH$14="Not end"), EDATE(AA361, 1),
AND($AH$14="End"), EOMONTH(AA361, 1)
)</f>
        <v/>
      </c>
      <c r="AB362" s="75" t="str" cm="1">
        <f t="array" aca="1" ref="AB362" ca="1">_xlfn.IFS(AB361="","",
AND(AB361=last_rou_date), "",
AND($B$3="İllik"),DATE(YEAR(AB361)+1,MONTH(AB361),DAY(AB361) ),
AND($B$3="Aylıq", $AH$14="Not end"), EDATE(AB361,1),
AND($B$3="Aylıq", $AH$14="End"), EOMONTH(AB361,1)
)</f>
        <v/>
      </c>
      <c r="AC362" s="75" t="str" cm="1">
        <f t="array" aca="1" ref="AC362" ca="1">_xlfn.IFS(
AND($AN$14="Not year_end", AC361&gt;last_rou_date), "",
AND($AN$14="Year_end", AC361&gt;=last_rou_date), "",
AND($AN$14="Year_end"), DATE(YEAR(AC361+1), 12, 31),
AND($AN$14="Not year_end", MONTH(AC361)=12, DAY(AC361)=31), DATE(YEAR(AC360)+1, MONTH(AC360), DAY(AC360)),
AND($AN$14="Not year_end", OR(MONTH(AC361)&lt;&gt;12, DAY(AC361)&lt;&gt;31) ), DATE(YEAR(AC361), 12, 31)
)</f>
        <v/>
      </c>
      <c r="AD362" s="75" t="str" cm="1">
        <f t="array" aca="1" ref="AD362" ca="1">_xlfn.IFS(AD361="", "",
AND(AD361=last_rou_date, OR(MONTH(AD361)&lt;&gt;12, DAY(AD361)&lt;&gt;31) ), DATE(YEAR(AD361), 12, 31),
AND(MONTH(AD361)=12, DAY(AD361)=31, AD361&gt;=last_rou_date), "",
AND(MONTH(AD361)=12, DAY(AD361)&lt;&gt;31),  EOMONTH(AD361,0),
AND(MONTH(AD361)=12, DAY(AD361)=31, $AH$14="Not end"),  EDATE(AD360,1),
AND($AH$14="Not end"), EDATE(AD361, 1),
AND($AH$14="End"), EOMONTH(AD361, 1)
)</f>
        <v/>
      </c>
      <c r="AE362" s="68" t="str" cm="1">
        <f t="array" ref="AE362">_xlfn.IFS(W362="", "",
AND(W362&gt;0, W362&lt;=$B$4, $C$2="İllik artım, faiz olaraq", $D$2&gt;0, $B$3="İllik"), $B$5*((1+$D$2)^(W362-1)),
AND(W362&gt;0, W362&lt;=$B$4, $C$2="İllik artım, faiz olaraq", $D$2&gt;0, $B$3="Aylıq"), $B$5*((1+$D$2)^ROUNDDOWN((W362-1)/12,0)),
AND(W362=1, $C$2="Aşağıdakı kimi dəyişir", ), $B$5,
AND(W362&gt;1, W362&lt;=$B$4, $C$2="Aşağıdakı kimi dəyişir"), IFERROR(VLOOKUP(W362, $C$4:$D$7, 2, FALSE), AE361),
AND(W362&gt;0, W362&lt;=$B$4), $B$5,
TRUE,0 )</f>
        <v/>
      </c>
      <c r="AF362" s="76" t="str">
        <f t="shared" ca="1" si="16"/>
        <v/>
      </c>
    </row>
    <row r="363" spans="1:32" x14ac:dyDescent="0.4">
      <c r="A363" s="13" t="str" cm="1">
        <f t="array" aca="1" ref="A363" ca="1">_xlfn.IFS(
AND(SUMIFS(lease_table_interest_accruals, lease_table_dates, A362)&gt;0, COUNTIFS($E$14:E362, "Interest accrual", $A$14:A362, A362)=0),  A362,
AND(SUMIFS(lease_table_payments, lease_table_dates, A362)&gt;0, COUNTIFS($E$14:E362, "Payment", $A$14:A362, A362)=0),  A362,
AND(SUMIFS(rou_table_deprs, rou_table_dates, A362)&gt;0, COUNTIFS($E$14:E362, "Depreciation", $A$14:A362, A362)=0),  A362,
TRUE,  IFERROR(INDEX(rou_table_dates,  MATCH(A362, rou_table_dates)+1, ), "")
)</f>
        <v/>
      </c>
      <c r="B363" s="1" t="str" cm="1">
        <f t="array" aca="1" ref="B363" ca="1">_xlfn.IFS(
AND(E363="Payment", A363=$B$2), $AM$14,
E363="Payment", $AM$15,
E363="Interest accrual", $AM$18,
E363="Depreciation", $AM$17,
TRUE, "")</f>
        <v/>
      </c>
      <c r="C363" s="1" t="str" cm="1">
        <f t="array" aca="1" ref="C363" ca="1">_xlfn.IFS(
E363="Payment", $AM$19,
E363="Interest accrual", $AM$15,
E363="Depreciation", $AM$16,
TRUE, "")</f>
        <v/>
      </c>
      <c r="D363" s="14" t="str" cm="1">
        <f t="array" aca="1" ref="D363" ca="1">_xlfn.IFS(
E363="Payment", _xlfn.XLOOKUP(A363, lease_table_dates, lease_table_payments, 0, 0),
E363="Interest accrual", _xlfn.XLOOKUP(A363, lease_table_dates, lease_table_interest_accruals, 0, 0),
E363="Depreciation", _xlfn.XLOOKUP(A363, rou_table_dates, rou_table_deprs, 0, 0),
TRUE, ""
)</f>
        <v/>
      </c>
      <c r="E363" s="7" t="str" cm="1">
        <f t="array" aca="1" ref="E363" ca="1">_xlfn.IFS(
AND(SUMIFS(lease_table_interest_accruals, lease_table_dates, A363)&gt;0, COUNTIFS($E$14:E362, "Interest accrual", $A$14:A362, A363)=0), "Interest accrual",
AND(SUMIFS(lease_table_payments, lease_table_dates, A363)&gt;0, COUNTIFS($E$14:E362, "Payment", $A$14:A362, A363)=0), "Payment",
AND(SUMIFS(rou_table_deprs, rou_table_dates, A363)&gt;0, COUNTIFS($E$14:E362, "Depreciation", $A$14:A362, A363)=0), "Depreciation",
TRUE,  ""
)</f>
        <v/>
      </c>
      <c r="G363" s="13" t="str" cm="1">
        <f t="array" aca="1" ref="G363" ca="1">_xlfn.IFS(
AND($B$11="Hə", $B$3="İllik"), Z363,
AND($B$11="Hə", $B$3="Aylıq"), AA363,
$B$11="Yox", X363)</f>
        <v/>
      </c>
      <c r="H363" s="14" t="str" cm="1">
        <f t="array" aca="1" ref="H363" ca="1">_xlfn.IFS( G363="", "",
TRUE, ROUND( H362+I363-J363, 2) )</f>
        <v/>
      </c>
      <c r="I363" s="14" t="str" cm="1">
        <f t="array" aca="1" ref="I363" ca="1">_xlfn.IFS(G363="", "",
G363=last_payment_date, (J363-H362),
 TRUE,  -  (H362- H362* (1+$B$6)^ (_xlfn.DAYS(G363,G362)/365) )
)</f>
        <v/>
      </c>
      <c r="J363" s="14" t="str" cm="1">
        <f t="array" aca="1" ref="J363" ca="1">_xlfn.IFS(G363="", "",
TRUE, _xlfn.XLOOKUP(G363,  payment_dates, payments,0,0)
)</f>
        <v/>
      </c>
      <c r="L363" s="2" t="str" cm="1">
        <f t="array" aca="1" ref="L363" ca="1">_xlfn.IFS(
AND($B$11="Hə", $B$3="İllik"), AC363,
AND($B$11="Hə", $B$3="Aylıq"), AD363,
$B$11="Yox", AB363)</f>
        <v/>
      </c>
      <c r="M363" s="14" t="str" cm="1">
        <f t="array" aca="1" ref="M363" ca="1">_xlfn.IFS( L363="", "",
(M362-N363)&lt;=0.5, 0,
TRUE,  M362-N363)</f>
        <v/>
      </c>
      <c r="N363" s="15" t="str" cm="1">
        <f t="array" aca="1" ref="N363" ca="1">_xlfn.IFS(
L363="", "",
TRUE, MIN(M362, ROUND($M$14/ (last_rou_date - $B$2) * (L363-L362), 2) )
)</f>
        <v/>
      </c>
      <c r="P363" s="22" t="str">
        <f t="shared" ca="1" si="15"/>
        <v/>
      </c>
      <c r="Q363" s="14" t="str" cm="1">
        <f t="array" aca="1" ref="Q363" ca="1">_xlfn.IFS(P363="","",
$B$11="Hə", _xlfn.XLOOKUP(DATE(P363, 12, 31), rou_table_dates, rou_table_nbvs,0, 0),
TRUE,  MAX(0, ROUND($M$14 - $M$14/ (last_rou_date - $B$2) * (DATE(P363,12,31) - $B$2), 2) )
)</f>
        <v/>
      </c>
      <c r="R363" s="57" t="str" cm="1">
        <f t="array" aca="1" ref="R363" ca="1">_xlfn.IFS(P363="","",
$B$11="Hə", _xlfn.XLOOKUP(DATE(P363, 12, 31), lease_table_dates, lease_table_balances,0, 0),
TRUE, IFERROR( XNPV($B$6, IF(payment_dates &gt;DATE(P363, 12, 31), payments,  0),  IF(payment_dates &gt;DATE(P363, 12, 31), payment_dates,  DATE(P363, 12, 31))    ),0)
)</f>
        <v/>
      </c>
      <c r="S363" s="14" t="str" cm="1">
        <f t="array" aca="1" ref="S363" ca="1">_xlfn.IFS(P363="","",
TRUE,  MIN( MIN(Q362, $M$14), ROUND($M$14/ (last_rou_date - $B$2) * (DATE(P363,12,31) - MAX($B$2, DATE(P363-1, 12, 31))), 2) )
)</f>
        <v/>
      </c>
      <c r="T363" s="15" t="str" cm="1">
        <f t="array" aca="1" ref="T363" ca="1">_xlfn.IFS(P363="", "",
ISTEXT(R362), R363- (H363 - SUMIFS( lease_table_payments, lease_table_years, P363) -$AG$14 ),
AND(ISNUMBER(R362), R363&lt;&gt;""),   R363- (R362 - SUMIFS( lease_table_payments, lease_table_years, P363) )
)</f>
        <v/>
      </c>
      <c r="U363" s="14"/>
      <c r="V363" s="73">
        <f t="shared" si="17"/>
        <v>350</v>
      </c>
      <c r="W363" s="74" t="str" cm="1">
        <f t="array" ref="W363">_xlfn.IFS(
OR(W362=$B$4, W362=""),"",
TRUE,W362+1
)</f>
        <v/>
      </c>
      <c r="X363" s="75" t="str" cm="1">
        <f t="array" ref="X363">_xlfn.IFS(X362="","",
W363="", "",
AND($B$3="İllik"),DATE(YEAR(X362)+1,MONTH(X362),DAY(X362) ),
AND($B$3="Aylıq", $AH$14="Not end"), EDATE(X362,1),
AND($B$3="Aylıq", $AH$14="End"), EOMONTH(X362,1)
)</f>
        <v/>
      </c>
      <c r="Y363" s="75" t="str" cm="1">
        <f t="array" aca="1" ref="Y363" ca="1">_xlfn.IFS(
AND($B$7="Dövrün əvvəlində", Y362&lt;=last_rou_date), DATE(YEAR(Y362)+1, 12, 31),
AND($B$7="Dövrün sonunda", Y362&lt;=last_payment_date), DATE(YEAR(Y362)+1, 12, 31),
TRUE, ""
)</f>
        <v/>
      </c>
      <c r="Z363" s="75" t="str" cm="1">
        <f t="array" aca="1" ref="Z363" ca="1">_xlfn.IFS(
AND($AN$14="Not year_end", Z362&gt;last_payment_date), "",
AND($AN$14="Year_end", Z362&gt;=last_payment_date), "",
AND($AN$14="Year_end"), DATE(YEAR(Z362+1), 12, 31),
AND($AN$14="Not year_end", MONTH(Z362)=12, DAY(Z362)=31), DATE(YEAR(Z361)+1, MONTH(Z361), DAY(Z361)),
AND($AN$14="Not year_end", OR(MONTH(Z362)&lt;&gt;12, DAY(Z362)&lt;&gt;31) ), DATE(YEAR(Z362), 12, 31)
)</f>
        <v/>
      </c>
      <c r="AA363" s="75" t="str" cm="1">
        <f t="array" aca="1" ref="AA363" ca="1">_xlfn.IFS(AA362="", "",
AND(AA362=last_payment_date, OR(MONTH(AA362)&lt;&gt;12, DAY(AA362)&lt;&gt;31) ), DATE(YEAR(AA362), 12, 31),
AND(MONTH(AA362)=12, DAY(AA362)=31, AA362&gt;=last_payment_date), "",
AND(MONTH(AA362)=12, DAY(AA362)&lt;&gt;31),  EOMONTH(AA362,0),
AND(MONTH(AA362)=12, DAY(AA362)=31, $AH$14="Not end"),  EDATE(AA361,1),
AND($AH$14="Not end"), EDATE(AA362, 1),
AND($AH$14="End"), EOMONTH(AA362, 1)
)</f>
        <v/>
      </c>
      <c r="AB363" s="75" t="str" cm="1">
        <f t="array" aca="1" ref="AB363" ca="1">_xlfn.IFS(AB362="","",
AND(AB362=last_rou_date), "",
AND($B$3="İllik"),DATE(YEAR(AB362)+1,MONTH(AB362),DAY(AB362) ),
AND($B$3="Aylıq", $AH$14="Not end"), EDATE(AB362,1),
AND($B$3="Aylıq", $AH$14="End"), EOMONTH(AB362,1)
)</f>
        <v/>
      </c>
      <c r="AC363" s="75" t="str" cm="1">
        <f t="array" aca="1" ref="AC363" ca="1">_xlfn.IFS(
AND($AN$14="Not year_end", AC362&gt;last_rou_date), "",
AND($AN$14="Year_end", AC362&gt;=last_rou_date), "",
AND($AN$14="Year_end"), DATE(YEAR(AC362+1), 12, 31),
AND($AN$14="Not year_end", MONTH(AC362)=12, DAY(AC362)=31), DATE(YEAR(AC361)+1, MONTH(AC361), DAY(AC361)),
AND($AN$14="Not year_end", OR(MONTH(AC362)&lt;&gt;12, DAY(AC362)&lt;&gt;31) ), DATE(YEAR(AC362), 12, 31)
)</f>
        <v/>
      </c>
      <c r="AD363" s="75" t="str" cm="1">
        <f t="array" aca="1" ref="AD363" ca="1">_xlfn.IFS(AD362="", "",
AND(AD362=last_rou_date, OR(MONTH(AD362)&lt;&gt;12, DAY(AD362)&lt;&gt;31) ), DATE(YEAR(AD362), 12, 31),
AND(MONTH(AD362)=12, DAY(AD362)=31, AD362&gt;=last_rou_date), "",
AND(MONTH(AD362)=12, DAY(AD362)&lt;&gt;31),  EOMONTH(AD362,0),
AND(MONTH(AD362)=12, DAY(AD362)=31, $AH$14="Not end"),  EDATE(AD361,1),
AND($AH$14="Not end"), EDATE(AD362, 1),
AND($AH$14="End"), EOMONTH(AD362, 1)
)</f>
        <v/>
      </c>
      <c r="AE363" s="68" t="str" cm="1">
        <f t="array" ref="AE363">_xlfn.IFS(W363="", "",
AND(W363&gt;0, W363&lt;=$B$4, $C$2="İllik artım, faiz olaraq", $D$2&gt;0, $B$3="İllik"), $B$5*((1+$D$2)^(W363-1)),
AND(W363&gt;0, W363&lt;=$B$4, $C$2="İllik artım, faiz olaraq", $D$2&gt;0, $B$3="Aylıq"), $B$5*((1+$D$2)^ROUNDDOWN((W363-1)/12,0)),
AND(W363=1, $C$2="Aşağıdakı kimi dəyişir", ), $B$5,
AND(W363&gt;1, W363&lt;=$B$4, $C$2="Aşağıdakı kimi dəyişir"), IFERROR(VLOOKUP(W363, $C$4:$D$7, 2, FALSE), AE362),
AND(W363&gt;0, W363&lt;=$B$4), $B$5,
TRUE,0 )</f>
        <v/>
      </c>
      <c r="AF363" s="76" t="str">
        <f t="shared" ca="1" si="16"/>
        <v/>
      </c>
    </row>
    <row r="364" spans="1:32" x14ac:dyDescent="0.4">
      <c r="A364" s="13" t="str" cm="1">
        <f t="array" aca="1" ref="A364" ca="1">_xlfn.IFS(
AND(SUMIFS(lease_table_interest_accruals, lease_table_dates, A363)&gt;0, COUNTIFS($E$14:E363, "Interest accrual", $A$14:A363, A363)=0),  A363,
AND(SUMIFS(lease_table_payments, lease_table_dates, A363)&gt;0, COUNTIFS($E$14:E363, "Payment", $A$14:A363, A363)=0),  A363,
AND(SUMIFS(rou_table_deprs, rou_table_dates, A363)&gt;0, COUNTIFS($E$14:E363, "Depreciation", $A$14:A363, A363)=0),  A363,
TRUE,  IFERROR(INDEX(rou_table_dates,  MATCH(A363, rou_table_dates)+1, ), "")
)</f>
        <v/>
      </c>
      <c r="B364" s="1" t="str" cm="1">
        <f t="array" aca="1" ref="B364" ca="1">_xlfn.IFS(
AND(E364="Payment", A364=$B$2), $AM$14,
E364="Payment", $AM$15,
E364="Interest accrual", $AM$18,
E364="Depreciation", $AM$17,
TRUE, "")</f>
        <v/>
      </c>
      <c r="C364" s="1" t="str" cm="1">
        <f t="array" aca="1" ref="C364" ca="1">_xlfn.IFS(
E364="Payment", $AM$19,
E364="Interest accrual", $AM$15,
E364="Depreciation", $AM$16,
TRUE, "")</f>
        <v/>
      </c>
      <c r="D364" s="14" t="str" cm="1">
        <f t="array" aca="1" ref="D364" ca="1">_xlfn.IFS(
E364="Payment", _xlfn.XLOOKUP(A364, lease_table_dates, lease_table_payments, 0, 0),
E364="Interest accrual", _xlfn.XLOOKUP(A364, lease_table_dates, lease_table_interest_accruals, 0, 0),
E364="Depreciation", _xlfn.XLOOKUP(A364, rou_table_dates, rou_table_deprs, 0, 0),
TRUE, ""
)</f>
        <v/>
      </c>
      <c r="E364" s="7" t="str" cm="1">
        <f t="array" aca="1" ref="E364" ca="1">_xlfn.IFS(
AND(SUMIFS(lease_table_interest_accruals, lease_table_dates, A364)&gt;0, COUNTIFS($E$14:E363, "Interest accrual", $A$14:A363, A364)=0), "Interest accrual",
AND(SUMIFS(lease_table_payments, lease_table_dates, A364)&gt;0, COUNTIFS($E$14:E363, "Payment", $A$14:A363, A364)=0), "Payment",
AND(SUMIFS(rou_table_deprs, rou_table_dates, A364)&gt;0, COUNTIFS($E$14:E363, "Depreciation", $A$14:A363, A364)=0), "Depreciation",
TRUE,  ""
)</f>
        <v/>
      </c>
      <c r="G364" s="13" t="str" cm="1">
        <f t="array" aca="1" ref="G364" ca="1">_xlfn.IFS(
AND($B$11="Hə", $B$3="İllik"), Z364,
AND($B$11="Hə", $B$3="Aylıq"), AA364,
$B$11="Yox", X364)</f>
        <v/>
      </c>
      <c r="H364" s="14" t="str" cm="1">
        <f t="array" aca="1" ref="H364" ca="1">_xlfn.IFS( G364="", "",
TRUE, ROUND( H363+I364-J364, 2) )</f>
        <v/>
      </c>
      <c r="I364" s="14" t="str" cm="1">
        <f t="array" aca="1" ref="I364" ca="1">_xlfn.IFS(G364="", "",
G364=last_payment_date, (J364-H363),
 TRUE,  -  (H363- H363* (1+$B$6)^ (_xlfn.DAYS(G364,G363)/365) )
)</f>
        <v/>
      </c>
      <c r="J364" s="14" t="str" cm="1">
        <f t="array" aca="1" ref="J364" ca="1">_xlfn.IFS(G364="", "",
TRUE, _xlfn.XLOOKUP(G364,  payment_dates, payments,0,0)
)</f>
        <v/>
      </c>
      <c r="L364" s="2" t="str" cm="1">
        <f t="array" aca="1" ref="L364" ca="1">_xlfn.IFS(
AND($B$11="Hə", $B$3="İllik"), AC364,
AND($B$11="Hə", $B$3="Aylıq"), AD364,
$B$11="Yox", AB364)</f>
        <v/>
      </c>
      <c r="M364" s="14" t="str" cm="1">
        <f t="array" aca="1" ref="M364" ca="1">_xlfn.IFS( L364="", "",
(M363-N364)&lt;=0.5, 0,
TRUE,  M363-N364)</f>
        <v/>
      </c>
      <c r="N364" s="15" t="str" cm="1">
        <f t="array" aca="1" ref="N364" ca="1">_xlfn.IFS(
L364="", "",
TRUE, MIN(M363, ROUND($M$14/ (last_rou_date - $B$2) * (L364-L363), 2) )
)</f>
        <v/>
      </c>
      <c r="P364" s="22" t="str">
        <f t="shared" ca="1" si="15"/>
        <v/>
      </c>
      <c r="Q364" s="14" t="str" cm="1">
        <f t="array" aca="1" ref="Q364" ca="1">_xlfn.IFS(P364="","",
$B$11="Hə", _xlfn.XLOOKUP(DATE(P364, 12, 31), rou_table_dates, rou_table_nbvs,0, 0),
TRUE,  MAX(0, ROUND($M$14 - $M$14/ (last_rou_date - $B$2) * (DATE(P364,12,31) - $B$2), 2) )
)</f>
        <v/>
      </c>
      <c r="R364" s="57" t="str" cm="1">
        <f t="array" aca="1" ref="R364" ca="1">_xlfn.IFS(P364="","",
$B$11="Hə", _xlfn.XLOOKUP(DATE(P364, 12, 31), lease_table_dates, lease_table_balances,0, 0),
TRUE, IFERROR( XNPV($B$6, IF(payment_dates &gt;DATE(P364, 12, 31), payments,  0),  IF(payment_dates &gt;DATE(P364, 12, 31), payment_dates,  DATE(P364, 12, 31))    ),0)
)</f>
        <v/>
      </c>
      <c r="S364" s="14" t="str" cm="1">
        <f t="array" aca="1" ref="S364" ca="1">_xlfn.IFS(P364="","",
TRUE,  MIN( MIN(Q363, $M$14), ROUND($M$14/ (last_rou_date - $B$2) * (DATE(P364,12,31) - MAX($B$2, DATE(P364-1, 12, 31))), 2) )
)</f>
        <v/>
      </c>
      <c r="T364" s="15" t="str" cm="1">
        <f t="array" aca="1" ref="T364" ca="1">_xlfn.IFS(P364="", "",
ISTEXT(R363), R364- (H364 - SUMIFS( lease_table_payments, lease_table_years, P364) -$AG$14 ),
AND(ISNUMBER(R363), R364&lt;&gt;""),   R364- (R363 - SUMIFS( lease_table_payments, lease_table_years, P364) )
)</f>
        <v/>
      </c>
      <c r="U364" s="14"/>
      <c r="V364" s="73">
        <f t="shared" si="17"/>
        <v>351</v>
      </c>
      <c r="W364" s="74" t="str" cm="1">
        <f t="array" ref="W364">_xlfn.IFS(
OR(W363=$B$4, W363=""),"",
TRUE,W363+1
)</f>
        <v/>
      </c>
      <c r="X364" s="75" t="str" cm="1">
        <f t="array" ref="X364">_xlfn.IFS(X363="","",
W364="", "",
AND($B$3="İllik"),DATE(YEAR(X363)+1,MONTH(X363),DAY(X363) ),
AND($B$3="Aylıq", $AH$14="Not end"), EDATE(X363,1),
AND($B$3="Aylıq", $AH$14="End"), EOMONTH(X363,1)
)</f>
        <v/>
      </c>
      <c r="Y364" s="75" t="str" cm="1">
        <f t="array" aca="1" ref="Y364" ca="1">_xlfn.IFS(
AND($B$7="Dövrün əvvəlində", Y363&lt;=last_rou_date), DATE(YEAR(Y363)+1, 12, 31),
AND($B$7="Dövrün sonunda", Y363&lt;=last_payment_date), DATE(YEAR(Y363)+1, 12, 31),
TRUE, ""
)</f>
        <v/>
      </c>
      <c r="Z364" s="75" t="str" cm="1">
        <f t="array" aca="1" ref="Z364" ca="1">_xlfn.IFS(
AND($AN$14="Not year_end", Z363&gt;last_payment_date), "",
AND($AN$14="Year_end", Z363&gt;=last_payment_date), "",
AND($AN$14="Year_end"), DATE(YEAR(Z363+1), 12, 31),
AND($AN$14="Not year_end", MONTH(Z363)=12, DAY(Z363)=31), DATE(YEAR(Z362)+1, MONTH(Z362), DAY(Z362)),
AND($AN$14="Not year_end", OR(MONTH(Z363)&lt;&gt;12, DAY(Z363)&lt;&gt;31) ), DATE(YEAR(Z363), 12, 31)
)</f>
        <v/>
      </c>
      <c r="AA364" s="75" t="str" cm="1">
        <f t="array" aca="1" ref="AA364" ca="1">_xlfn.IFS(AA363="", "",
AND(AA363=last_payment_date, OR(MONTH(AA363)&lt;&gt;12, DAY(AA363)&lt;&gt;31) ), DATE(YEAR(AA363), 12, 31),
AND(MONTH(AA363)=12, DAY(AA363)=31, AA363&gt;=last_payment_date), "",
AND(MONTH(AA363)=12, DAY(AA363)&lt;&gt;31),  EOMONTH(AA363,0),
AND(MONTH(AA363)=12, DAY(AA363)=31, $AH$14="Not end"),  EDATE(AA362,1),
AND($AH$14="Not end"), EDATE(AA363, 1),
AND($AH$14="End"), EOMONTH(AA363, 1)
)</f>
        <v/>
      </c>
      <c r="AB364" s="75" t="str" cm="1">
        <f t="array" aca="1" ref="AB364" ca="1">_xlfn.IFS(AB363="","",
AND(AB363=last_rou_date), "",
AND($B$3="İllik"),DATE(YEAR(AB363)+1,MONTH(AB363),DAY(AB363) ),
AND($B$3="Aylıq", $AH$14="Not end"), EDATE(AB363,1),
AND($B$3="Aylıq", $AH$14="End"), EOMONTH(AB363,1)
)</f>
        <v/>
      </c>
      <c r="AC364" s="75" t="str" cm="1">
        <f t="array" aca="1" ref="AC364" ca="1">_xlfn.IFS(
AND($AN$14="Not year_end", AC363&gt;last_rou_date), "",
AND($AN$14="Year_end", AC363&gt;=last_rou_date), "",
AND($AN$14="Year_end"), DATE(YEAR(AC363+1), 12, 31),
AND($AN$14="Not year_end", MONTH(AC363)=12, DAY(AC363)=31), DATE(YEAR(AC362)+1, MONTH(AC362), DAY(AC362)),
AND($AN$14="Not year_end", OR(MONTH(AC363)&lt;&gt;12, DAY(AC363)&lt;&gt;31) ), DATE(YEAR(AC363), 12, 31)
)</f>
        <v/>
      </c>
      <c r="AD364" s="75" t="str" cm="1">
        <f t="array" aca="1" ref="AD364" ca="1">_xlfn.IFS(AD363="", "",
AND(AD363=last_rou_date, OR(MONTH(AD363)&lt;&gt;12, DAY(AD363)&lt;&gt;31) ), DATE(YEAR(AD363), 12, 31),
AND(MONTH(AD363)=12, DAY(AD363)=31, AD363&gt;=last_rou_date), "",
AND(MONTH(AD363)=12, DAY(AD363)&lt;&gt;31),  EOMONTH(AD363,0),
AND(MONTH(AD363)=12, DAY(AD363)=31, $AH$14="Not end"),  EDATE(AD362,1),
AND($AH$14="Not end"), EDATE(AD363, 1),
AND($AH$14="End"), EOMONTH(AD363, 1)
)</f>
        <v/>
      </c>
      <c r="AE364" s="68" t="str" cm="1">
        <f t="array" ref="AE364">_xlfn.IFS(W364="", "",
AND(W364&gt;0, W364&lt;=$B$4, $C$2="İllik artım, faiz olaraq", $D$2&gt;0, $B$3="İllik"), $B$5*((1+$D$2)^(W364-1)),
AND(W364&gt;0, W364&lt;=$B$4, $C$2="İllik artım, faiz olaraq", $D$2&gt;0, $B$3="Aylıq"), $B$5*((1+$D$2)^ROUNDDOWN((W364-1)/12,0)),
AND(W364=1, $C$2="Aşağıdakı kimi dəyişir", ), $B$5,
AND(W364&gt;1, W364&lt;=$B$4, $C$2="Aşağıdakı kimi dəyişir"), IFERROR(VLOOKUP(W364, $C$4:$D$7, 2, FALSE), AE363),
AND(W364&gt;0, W364&lt;=$B$4), $B$5,
TRUE,0 )</f>
        <v/>
      </c>
      <c r="AF364" s="76" t="str">
        <f t="shared" ca="1" si="16"/>
        <v/>
      </c>
    </row>
    <row r="365" spans="1:32" x14ac:dyDescent="0.4">
      <c r="A365" s="13" t="str" cm="1">
        <f t="array" aca="1" ref="A365" ca="1">_xlfn.IFS(
AND(SUMIFS(lease_table_interest_accruals, lease_table_dates, A364)&gt;0, COUNTIFS($E$14:E364, "Interest accrual", $A$14:A364, A364)=0),  A364,
AND(SUMIFS(lease_table_payments, lease_table_dates, A364)&gt;0, COUNTIFS($E$14:E364, "Payment", $A$14:A364, A364)=0),  A364,
AND(SUMIFS(rou_table_deprs, rou_table_dates, A364)&gt;0, COUNTIFS($E$14:E364, "Depreciation", $A$14:A364, A364)=0),  A364,
TRUE,  IFERROR(INDEX(rou_table_dates,  MATCH(A364, rou_table_dates)+1, ), "")
)</f>
        <v/>
      </c>
      <c r="B365" s="1" t="str" cm="1">
        <f t="array" aca="1" ref="B365" ca="1">_xlfn.IFS(
AND(E365="Payment", A365=$B$2), $AM$14,
E365="Payment", $AM$15,
E365="Interest accrual", $AM$18,
E365="Depreciation", $AM$17,
TRUE, "")</f>
        <v/>
      </c>
      <c r="C365" s="1" t="str" cm="1">
        <f t="array" aca="1" ref="C365" ca="1">_xlfn.IFS(
E365="Payment", $AM$19,
E365="Interest accrual", $AM$15,
E365="Depreciation", $AM$16,
TRUE, "")</f>
        <v/>
      </c>
      <c r="D365" s="14" t="str" cm="1">
        <f t="array" aca="1" ref="D365" ca="1">_xlfn.IFS(
E365="Payment", _xlfn.XLOOKUP(A365, lease_table_dates, lease_table_payments, 0, 0),
E365="Interest accrual", _xlfn.XLOOKUP(A365, lease_table_dates, lease_table_interest_accruals, 0, 0),
E365="Depreciation", _xlfn.XLOOKUP(A365, rou_table_dates, rou_table_deprs, 0, 0),
TRUE, ""
)</f>
        <v/>
      </c>
      <c r="E365" s="7" t="str" cm="1">
        <f t="array" aca="1" ref="E365" ca="1">_xlfn.IFS(
AND(SUMIFS(lease_table_interest_accruals, lease_table_dates, A365)&gt;0, COUNTIFS($E$14:E364, "Interest accrual", $A$14:A364, A365)=0), "Interest accrual",
AND(SUMIFS(lease_table_payments, lease_table_dates, A365)&gt;0, COUNTIFS($E$14:E364, "Payment", $A$14:A364, A365)=0), "Payment",
AND(SUMIFS(rou_table_deprs, rou_table_dates, A365)&gt;0, COUNTIFS($E$14:E364, "Depreciation", $A$14:A364, A365)=0), "Depreciation",
TRUE,  ""
)</f>
        <v/>
      </c>
      <c r="G365" s="13" t="str" cm="1">
        <f t="array" aca="1" ref="G365" ca="1">_xlfn.IFS(
AND($B$11="Hə", $B$3="İllik"), Z365,
AND($B$11="Hə", $B$3="Aylıq"), AA365,
$B$11="Yox", X365)</f>
        <v/>
      </c>
      <c r="H365" s="14" t="str" cm="1">
        <f t="array" aca="1" ref="H365" ca="1">_xlfn.IFS( G365="", "",
TRUE, ROUND( H364+I365-J365, 2) )</f>
        <v/>
      </c>
      <c r="I365" s="14" t="str" cm="1">
        <f t="array" aca="1" ref="I365" ca="1">_xlfn.IFS(G365="", "",
G365=last_payment_date, (J365-H364),
 TRUE,  -  (H364- H364* (1+$B$6)^ (_xlfn.DAYS(G365,G364)/365) )
)</f>
        <v/>
      </c>
      <c r="J365" s="14" t="str" cm="1">
        <f t="array" aca="1" ref="J365" ca="1">_xlfn.IFS(G365="", "",
TRUE, _xlfn.XLOOKUP(G365,  payment_dates, payments,0,0)
)</f>
        <v/>
      </c>
      <c r="L365" s="2" t="str" cm="1">
        <f t="array" aca="1" ref="L365" ca="1">_xlfn.IFS(
AND($B$11="Hə", $B$3="İllik"), AC365,
AND($B$11="Hə", $B$3="Aylıq"), AD365,
$B$11="Yox", AB365)</f>
        <v/>
      </c>
      <c r="M365" s="14" t="str" cm="1">
        <f t="array" aca="1" ref="M365" ca="1">_xlfn.IFS( L365="", "",
(M364-N365)&lt;=0.5, 0,
TRUE,  M364-N365)</f>
        <v/>
      </c>
      <c r="N365" s="15" t="str" cm="1">
        <f t="array" aca="1" ref="N365" ca="1">_xlfn.IFS(
L365="", "",
TRUE, MIN(M364, ROUND($M$14/ (last_rou_date - $B$2) * (L365-L364), 2) )
)</f>
        <v/>
      </c>
      <c r="P365" s="22" t="str">
        <f t="shared" ca="1" si="15"/>
        <v/>
      </c>
      <c r="Q365" s="14" t="str" cm="1">
        <f t="array" aca="1" ref="Q365" ca="1">_xlfn.IFS(P365="","",
$B$11="Hə", _xlfn.XLOOKUP(DATE(P365, 12, 31), rou_table_dates, rou_table_nbvs,0, 0),
TRUE,  MAX(0, ROUND($M$14 - $M$14/ (last_rou_date - $B$2) * (DATE(P365,12,31) - $B$2), 2) )
)</f>
        <v/>
      </c>
      <c r="R365" s="57" t="str" cm="1">
        <f t="array" aca="1" ref="R365" ca="1">_xlfn.IFS(P365="","",
$B$11="Hə", _xlfn.XLOOKUP(DATE(P365, 12, 31), lease_table_dates, lease_table_balances,0, 0),
TRUE, IFERROR( XNPV($B$6, IF(payment_dates &gt;DATE(P365, 12, 31), payments,  0),  IF(payment_dates &gt;DATE(P365, 12, 31), payment_dates,  DATE(P365, 12, 31))    ),0)
)</f>
        <v/>
      </c>
      <c r="S365" s="14" t="str" cm="1">
        <f t="array" aca="1" ref="S365" ca="1">_xlfn.IFS(P365="","",
TRUE,  MIN( MIN(Q364, $M$14), ROUND($M$14/ (last_rou_date - $B$2) * (DATE(P365,12,31) - MAX($B$2, DATE(P365-1, 12, 31))), 2) )
)</f>
        <v/>
      </c>
      <c r="T365" s="15" t="str" cm="1">
        <f t="array" aca="1" ref="T365" ca="1">_xlfn.IFS(P365="", "",
ISTEXT(R364), R365- (H365 - SUMIFS( lease_table_payments, lease_table_years, P365) -$AG$14 ),
AND(ISNUMBER(R364), R365&lt;&gt;""),   R365- (R364 - SUMIFS( lease_table_payments, lease_table_years, P365) )
)</f>
        <v/>
      </c>
      <c r="U365" s="14"/>
      <c r="V365" s="73">
        <f t="shared" si="17"/>
        <v>352</v>
      </c>
      <c r="W365" s="74" t="str" cm="1">
        <f t="array" ref="W365">_xlfn.IFS(
OR(W364=$B$4, W364=""),"",
TRUE,W364+1
)</f>
        <v/>
      </c>
      <c r="X365" s="75" t="str" cm="1">
        <f t="array" ref="X365">_xlfn.IFS(X364="","",
W365="", "",
AND($B$3="İllik"),DATE(YEAR(X364)+1,MONTH(X364),DAY(X364) ),
AND($B$3="Aylıq", $AH$14="Not end"), EDATE(X364,1),
AND($B$3="Aylıq", $AH$14="End"), EOMONTH(X364,1)
)</f>
        <v/>
      </c>
      <c r="Y365" s="75" t="str" cm="1">
        <f t="array" aca="1" ref="Y365" ca="1">_xlfn.IFS(
AND($B$7="Dövrün əvvəlində", Y364&lt;=last_rou_date), DATE(YEAR(Y364)+1, 12, 31),
AND($B$7="Dövrün sonunda", Y364&lt;=last_payment_date), DATE(YEAR(Y364)+1, 12, 31),
TRUE, ""
)</f>
        <v/>
      </c>
      <c r="Z365" s="75" t="str" cm="1">
        <f t="array" aca="1" ref="Z365" ca="1">_xlfn.IFS(
AND($AN$14="Not year_end", Z364&gt;last_payment_date), "",
AND($AN$14="Year_end", Z364&gt;=last_payment_date), "",
AND($AN$14="Year_end"), DATE(YEAR(Z364+1), 12, 31),
AND($AN$14="Not year_end", MONTH(Z364)=12, DAY(Z364)=31), DATE(YEAR(Z363)+1, MONTH(Z363), DAY(Z363)),
AND($AN$14="Not year_end", OR(MONTH(Z364)&lt;&gt;12, DAY(Z364)&lt;&gt;31) ), DATE(YEAR(Z364), 12, 31)
)</f>
        <v/>
      </c>
      <c r="AA365" s="75" t="str" cm="1">
        <f t="array" aca="1" ref="AA365" ca="1">_xlfn.IFS(AA364="", "",
AND(AA364=last_payment_date, OR(MONTH(AA364)&lt;&gt;12, DAY(AA364)&lt;&gt;31) ), DATE(YEAR(AA364), 12, 31),
AND(MONTH(AA364)=12, DAY(AA364)=31, AA364&gt;=last_payment_date), "",
AND(MONTH(AA364)=12, DAY(AA364)&lt;&gt;31),  EOMONTH(AA364,0),
AND(MONTH(AA364)=12, DAY(AA364)=31, $AH$14="Not end"),  EDATE(AA363,1),
AND($AH$14="Not end"), EDATE(AA364, 1),
AND($AH$14="End"), EOMONTH(AA364, 1)
)</f>
        <v/>
      </c>
      <c r="AB365" s="75" t="str" cm="1">
        <f t="array" aca="1" ref="AB365" ca="1">_xlfn.IFS(AB364="","",
AND(AB364=last_rou_date), "",
AND($B$3="İllik"),DATE(YEAR(AB364)+1,MONTH(AB364),DAY(AB364) ),
AND($B$3="Aylıq", $AH$14="Not end"), EDATE(AB364,1),
AND($B$3="Aylıq", $AH$14="End"), EOMONTH(AB364,1)
)</f>
        <v/>
      </c>
      <c r="AC365" s="75" t="str" cm="1">
        <f t="array" aca="1" ref="AC365" ca="1">_xlfn.IFS(
AND($AN$14="Not year_end", AC364&gt;last_rou_date), "",
AND($AN$14="Year_end", AC364&gt;=last_rou_date), "",
AND($AN$14="Year_end"), DATE(YEAR(AC364+1), 12, 31),
AND($AN$14="Not year_end", MONTH(AC364)=12, DAY(AC364)=31), DATE(YEAR(AC363)+1, MONTH(AC363), DAY(AC363)),
AND($AN$14="Not year_end", OR(MONTH(AC364)&lt;&gt;12, DAY(AC364)&lt;&gt;31) ), DATE(YEAR(AC364), 12, 31)
)</f>
        <v/>
      </c>
      <c r="AD365" s="75" t="str" cm="1">
        <f t="array" aca="1" ref="AD365" ca="1">_xlfn.IFS(AD364="", "",
AND(AD364=last_rou_date, OR(MONTH(AD364)&lt;&gt;12, DAY(AD364)&lt;&gt;31) ), DATE(YEAR(AD364), 12, 31),
AND(MONTH(AD364)=12, DAY(AD364)=31, AD364&gt;=last_rou_date), "",
AND(MONTH(AD364)=12, DAY(AD364)&lt;&gt;31),  EOMONTH(AD364,0),
AND(MONTH(AD364)=12, DAY(AD364)=31, $AH$14="Not end"),  EDATE(AD363,1),
AND($AH$14="Not end"), EDATE(AD364, 1),
AND($AH$14="End"), EOMONTH(AD364, 1)
)</f>
        <v/>
      </c>
      <c r="AE365" s="68" t="str" cm="1">
        <f t="array" ref="AE365">_xlfn.IFS(W365="", "",
AND(W365&gt;0, W365&lt;=$B$4, $C$2="İllik artım, faiz olaraq", $D$2&gt;0, $B$3="İllik"), $B$5*((1+$D$2)^(W365-1)),
AND(W365&gt;0, W365&lt;=$B$4, $C$2="İllik artım, faiz olaraq", $D$2&gt;0, $B$3="Aylıq"), $B$5*((1+$D$2)^ROUNDDOWN((W365-1)/12,0)),
AND(W365=1, $C$2="Aşağıdakı kimi dəyişir", ), $B$5,
AND(W365&gt;1, W365&lt;=$B$4, $C$2="Aşağıdakı kimi dəyişir"), IFERROR(VLOOKUP(W365, $C$4:$D$7, 2, FALSE), AE364),
AND(W365&gt;0, W365&lt;=$B$4), $B$5,
TRUE,0 )</f>
        <v/>
      </c>
      <c r="AF365" s="76" t="str">
        <f t="shared" ca="1" si="16"/>
        <v/>
      </c>
    </row>
    <row r="366" spans="1:32" x14ac:dyDescent="0.4">
      <c r="A366" s="13" t="str" cm="1">
        <f t="array" aca="1" ref="A366" ca="1">_xlfn.IFS(
AND(SUMIFS(lease_table_interest_accruals, lease_table_dates, A365)&gt;0, COUNTIFS($E$14:E365, "Interest accrual", $A$14:A365, A365)=0),  A365,
AND(SUMIFS(lease_table_payments, lease_table_dates, A365)&gt;0, COUNTIFS($E$14:E365, "Payment", $A$14:A365, A365)=0),  A365,
AND(SUMIFS(rou_table_deprs, rou_table_dates, A365)&gt;0, COUNTIFS($E$14:E365, "Depreciation", $A$14:A365, A365)=0),  A365,
TRUE,  IFERROR(INDEX(rou_table_dates,  MATCH(A365, rou_table_dates)+1, ), "")
)</f>
        <v/>
      </c>
      <c r="B366" s="1" t="str" cm="1">
        <f t="array" aca="1" ref="B366" ca="1">_xlfn.IFS(
AND(E366="Payment", A366=$B$2), $AM$14,
E366="Payment", $AM$15,
E366="Interest accrual", $AM$18,
E366="Depreciation", $AM$17,
TRUE, "")</f>
        <v/>
      </c>
      <c r="C366" s="1" t="str" cm="1">
        <f t="array" aca="1" ref="C366" ca="1">_xlfn.IFS(
E366="Payment", $AM$19,
E366="Interest accrual", $AM$15,
E366="Depreciation", $AM$16,
TRUE, "")</f>
        <v/>
      </c>
      <c r="D366" s="14" t="str" cm="1">
        <f t="array" aca="1" ref="D366" ca="1">_xlfn.IFS(
E366="Payment", _xlfn.XLOOKUP(A366, lease_table_dates, lease_table_payments, 0, 0),
E366="Interest accrual", _xlfn.XLOOKUP(A366, lease_table_dates, lease_table_interest_accruals, 0, 0),
E366="Depreciation", _xlfn.XLOOKUP(A366, rou_table_dates, rou_table_deprs, 0, 0),
TRUE, ""
)</f>
        <v/>
      </c>
      <c r="E366" s="7" t="str" cm="1">
        <f t="array" aca="1" ref="E366" ca="1">_xlfn.IFS(
AND(SUMIFS(lease_table_interest_accruals, lease_table_dates, A366)&gt;0, COUNTIFS($E$14:E365, "Interest accrual", $A$14:A365, A366)=0), "Interest accrual",
AND(SUMIFS(lease_table_payments, lease_table_dates, A366)&gt;0, COUNTIFS($E$14:E365, "Payment", $A$14:A365, A366)=0), "Payment",
AND(SUMIFS(rou_table_deprs, rou_table_dates, A366)&gt;0, COUNTIFS($E$14:E365, "Depreciation", $A$14:A365, A366)=0), "Depreciation",
TRUE,  ""
)</f>
        <v/>
      </c>
      <c r="G366" s="13" t="str" cm="1">
        <f t="array" aca="1" ref="G366" ca="1">_xlfn.IFS(
AND($B$11="Hə", $B$3="İllik"), Z366,
AND($B$11="Hə", $B$3="Aylıq"), AA366,
$B$11="Yox", X366)</f>
        <v/>
      </c>
      <c r="H366" s="14" t="str" cm="1">
        <f t="array" aca="1" ref="H366" ca="1">_xlfn.IFS( G366="", "",
TRUE, ROUND( H365+I366-J366, 2) )</f>
        <v/>
      </c>
      <c r="I366" s="14" t="str" cm="1">
        <f t="array" aca="1" ref="I366" ca="1">_xlfn.IFS(G366="", "",
G366=last_payment_date, (J366-H365),
 TRUE,  -  (H365- H365* (1+$B$6)^ (_xlfn.DAYS(G366,G365)/365) )
)</f>
        <v/>
      </c>
      <c r="J366" s="14" t="str" cm="1">
        <f t="array" aca="1" ref="J366" ca="1">_xlfn.IFS(G366="", "",
TRUE, _xlfn.XLOOKUP(G366,  payment_dates, payments,0,0)
)</f>
        <v/>
      </c>
      <c r="L366" s="2" t="str" cm="1">
        <f t="array" aca="1" ref="L366" ca="1">_xlfn.IFS(
AND($B$11="Hə", $B$3="İllik"), AC366,
AND($B$11="Hə", $B$3="Aylıq"), AD366,
$B$11="Yox", AB366)</f>
        <v/>
      </c>
      <c r="M366" s="14" t="str" cm="1">
        <f t="array" aca="1" ref="M366" ca="1">_xlfn.IFS( L366="", "",
(M365-N366)&lt;=0.5, 0,
TRUE,  M365-N366)</f>
        <v/>
      </c>
      <c r="N366" s="15" t="str" cm="1">
        <f t="array" aca="1" ref="N366" ca="1">_xlfn.IFS(
L366="", "",
TRUE, MIN(M365, ROUND($M$14/ (last_rou_date - $B$2) * (L366-L365), 2) )
)</f>
        <v/>
      </c>
      <c r="P366" s="22" t="str">
        <f t="shared" ca="1" si="15"/>
        <v/>
      </c>
      <c r="Q366" s="14" t="str" cm="1">
        <f t="array" aca="1" ref="Q366" ca="1">_xlfn.IFS(P366="","",
$B$11="Hə", _xlfn.XLOOKUP(DATE(P366, 12, 31), rou_table_dates, rou_table_nbvs,0, 0),
TRUE,  MAX(0, ROUND($M$14 - $M$14/ (last_rou_date - $B$2) * (DATE(P366,12,31) - $B$2), 2) )
)</f>
        <v/>
      </c>
      <c r="R366" s="57" t="str" cm="1">
        <f t="array" aca="1" ref="R366" ca="1">_xlfn.IFS(P366="","",
$B$11="Hə", _xlfn.XLOOKUP(DATE(P366, 12, 31), lease_table_dates, lease_table_balances,0, 0),
TRUE, IFERROR( XNPV($B$6, IF(payment_dates &gt;DATE(P366, 12, 31), payments,  0),  IF(payment_dates &gt;DATE(P366, 12, 31), payment_dates,  DATE(P366, 12, 31))    ),0)
)</f>
        <v/>
      </c>
      <c r="S366" s="14" t="str" cm="1">
        <f t="array" aca="1" ref="S366" ca="1">_xlfn.IFS(P366="","",
TRUE,  MIN( MIN(Q365, $M$14), ROUND($M$14/ (last_rou_date - $B$2) * (DATE(P366,12,31) - MAX($B$2, DATE(P366-1, 12, 31))), 2) )
)</f>
        <v/>
      </c>
      <c r="T366" s="15" t="str" cm="1">
        <f t="array" aca="1" ref="T366" ca="1">_xlfn.IFS(P366="", "",
ISTEXT(R365), R366- (H366 - SUMIFS( lease_table_payments, lease_table_years, P366) -$AG$14 ),
AND(ISNUMBER(R365), R366&lt;&gt;""),   R366- (R365 - SUMIFS( lease_table_payments, lease_table_years, P366) )
)</f>
        <v/>
      </c>
      <c r="U366" s="14"/>
      <c r="V366" s="73">
        <f t="shared" si="17"/>
        <v>353</v>
      </c>
      <c r="W366" s="74" t="str" cm="1">
        <f t="array" ref="W366">_xlfn.IFS(
OR(W365=$B$4, W365=""),"",
TRUE,W365+1
)</f>
        <v/>
      </c>
      <c r="X366" s="75" t="str" cm="1">
        <f t="array" ref="X366">_xlfn.IFS(X365="","",
W366="", "",
AND($B$3="İllik"),DATE(YEAR(X365)+1,MONTH(X365),DAY(X365) ),
AND($B$3="Aylıq", $AH$14="Not end"), EDATE(X365,1),
AND($B$3="Aylıq", $AH$14="End"), EOMONTH(X365,1)
)</f>
        <v/>
      </c>
      <c r="Y366" s="75" t="str" cm="1">
        <f t="array" aca="1" ref="Y366" ca="1">_xlfn.IFS(
AND($B$7="Dövrün əvvəlində", Y365&lt;=last_rou_date), DATE(YEAR(Y365)+1, 12, 31),
AND($B$7="Dövrün sonunda", Y365&lt;=last_payment_date), DATE(YEAR(Y365)+1, 12, 31),
TRUE, ""
)</f>
        <v/>
      </c>
      <c r="Z366" s="75" t="str" cm="1">
        <f t="array" aca="1" ref="Z366" ca="1">_xlfn.IFS(
AND($AN$14="Not year_end", Z365&gt;last_payment_date), "",
AND($AN$14="Year_end", Z365&gt;=last_payment_date), "",
AND($AN$14="Year_end"), DATE(YEAR(Z365+1), 12, 31),
AND($AN$14="Not year_end", MONTH(Z365)=12, DAY(Z365)=31), DATE(YEAR(Z364)+1, MONTH(Z364), DAY(Z364)),
AND($AN$14="Not year_end", OR(MONTH(Z365)&lt;&gt;12, DAY(Z365)&lt;&gt;31) ), DATE(YEAR(Z365), 12, 31)
)</f>
        <v/>
      </c>
      <c r="AA366" s="75" t="str" cm="1">
        <f t="array" aca="1" ref="AA366" ca="1">_xlfn.IFS(AA365="", "",
AND(AA365=last_payment_date, OR(MONTH(AA365)&lt;&gt;12, DAY(AA365)&lt;&gt;31) ), DATE(YEAR(AA365), 12, 31),
AND(MONTH(AA365)=12, DAY(AA365)=31, AA365&gt;=last_payment_date), "",
AND(MONTH(AA365)=12, DAY(AA365)&lt;&gt;31),  EOMONTH(AA365,0),
AND(MONTH(AA365)=12, DAY(AA365)=31, $AH$14="Not end"),  EDATE(AA364,1),
AND($AH$14="Not end"), EDATE(AA365, 1),
AND($AH$14="End"), EOMONTH(AA365, 1)
)</f>
        <v/>
      </c>
      <c r="AB366" s="75" t="str" cm="1">
        <f t="array" aca="1" ref="AB366" ca="1">_xlfn.IFS(AB365="","",
AND(AB365=last_rou_date), "",
AND($B$3="İllik"),DATE(YEAR(AB365)+1,MONTH(AB365),DAY(AB365) ),
AND($B$3="Aylıq", $AH$14="Not end"), EDATE(AB365,1),
AND($B$3="Aylıq", $AH$14="End"), EOMONTH(AB365,1)
)</f>
        <v/>
      </c>
      <c r="AC366" s="75" t="str" cm="1">
        <f t="array" aca="1" ref="AC366" ca="1">_xlfn.IFS(
AND($AN$14="Not year_end", AC365&gt;last_rou_date), "",
AND($AN$14="Year_end", AC365&gt;=last_rou_date), "",
AND($AN$14="Year_end"), DATE(YEAR(AC365+1), 12, 31),
AND($AN$14="Not year_end", MONTH(AC365)=12, DAY(AC365)=31), DATE(YEAR(AC364)+1, MONTH(AC364), DAY(AC364)),
AND($AN$14="Not year_end", OR(MONTH(AC365)&lt;&gt;12, DAY(AC365)&lt;&gt;31) ), DATE(YEAR(AC365), 12, 31)
)</f>
        <v/>
      </c>
      <c r="AD366" s="75" t="str" cm="1">
        <f t="array" aca="1" ref="AD366" ca="1">_xlfn.IFS(AD365="", "",
AND(AD365=last_rou_date, OR(MONTH(AD365)&lt;&gt;12, DAY(AD365)&lt;&gt;31) ), DATE(YEAR(AD365), 12, 31),
AND(MONTH(AD365)=12, DAY(AD365)=31, AD365&gt;=last_rou_date), "",
AND(MONTH(AD365)=12, DAY(AD365)&lt;&gt;31),  EOMONTH(AD365,0),
AND(MONTH(AD365)=12, DAY(AD365)=31, $AH$14="Not end"),  EDATE(AD364,1),
AND($AH$14="Not end"), EDATE(AD365, 1),
AND($AH$14="End"), EOMONTH(AD365, 1)
)</f>
        <v/>
      </c>
      <c r="AE366" s="68" t="str" cm="1">
        <f t="array" ref="AE366">_xlfn.IFS(W366="", "",
AND(W366&gt;0, W366&lt;=$B$4, $C$2="İllik artım, faiz olaraq", $D$2&gt;0, $B$3="İllik"), $B$5*((1+$D$2)^(W366-1)),
AND(W366&gt;0, W366&lt;=$B$4, $C$2="İllik artım, faiz olaraq", $D$2&gt;0, $B$3="Aylıq"), $B$5*((1+$D$2)^ROUNDDOWN((W366-1)/12,0)),
AND(W366=1, $C$2="Aşağıdakı kimi dəyişir", ), $B$5,
AND(W366&gt;1, W366&lt;=$B$4, $C$2="Aşağıdakı kimi dəyişir"), IFERROR(VLOOKUP(W366, $C$4:$D$7, 2, FALSE), AE365),
AND(W366&gt;0, W366&lt;=$B$4), $B$5,
TRUE,0 )</f>
        <v/>
      </c>
      <c r="AF366" s="76" t="str">
        <f t="shared" ca="1" si="16"/>
        <v/>
      </c>
    </row>
    <row r="367" spans="1:32" x14ac:dyDescent="0.4">
      <c r="A367" s="13" t="str" cm="1">
        <f t="array" aca="1" ref="A367" ca="1">_xlfn.IFS(
AND(SUMIFS(lease_table_interest_accruals, lease_table_dates, A366)&gt;0, COUNTIFS($E$14:E366, "Interest accrual", $A$14:A366, A366)=0),  A366,
AND(SUMIFS(lease_table_payments, lease_table_dates, A366)&gt;0, COUNTIFS($E$14:E366, "Payment", $A$14:A366, A366)=0),  A366,
AND(SUMIFS(rou_table_deprs, rou_table_dates, A366)&gt;0, COUNTIFS($E$14:E366, "Depreciation", $A$14:A366, A366)=0),  A366,
TRUE,  IFERROR(INDEX(rou_table_dates,  MATCH(A366, rou_table_dates)+1, ), "")
)</f>
        <v/>
      </c>
      <c r="B367" s="1" t="str" cm="1">
        <f t="array" aca="1" ref="B367" ca="1">_xlfn.IFS(
AND(E367="Payment", A367=$B$2), $AM$14,
E367="Payment", $AM$15,
E367="Interest accrual", $AM$18,
E367="Depreciation", $AM$17,
TRUE, "")</f>
        <v/>
      </c>
      <c r="C367" s="1" t="str" cm="1">
        <f t="array" aca="1" ref="C367" ca="1">_xlfn.IFS(
E367="Payment", $AM$19,
E367="Interest accrual", $AM$15,
E367="Depreciation", $AM$16,
TRUE, "")</f>
        <v/>
      </c>
      <c r="D367" s="14" t="str" cm="1">
        <f t="array" aca="1" ref="D367" ca="1">_xlfn.IFS(
E367="Payment", _xlfn.XLOOKUP(A367, lease_table_dates, lease_table_payments, 0, 0),
E367="Interest accrual", _xlfn.XLOOKUP(A367, lease_table_dates, lease_table_interest_accruals, 0, 0),
E367="Depreciation", _xlfn.XLOOKUP(A367, rou_table_dates, rou_table_deprs, 0, 0),
TRUE, ""
)</f>
        <v/>
      </c>
      <c r="E367" s="7" t="str" cm="1">
        <f t="array" aca="1" ref="E367" ca="1">_xlfn.IFS(
AND(SUMIFS(lease_table_interest_accruals, lease_table_dates, A367)&gt;0, COUNTIFS($E$14:E366, "Interest accrual", $A$14:A366, A367)=0), "Interest accrual",
AND(SUMIFS(lease_table_payments, lease_table_dates, A367)&gt;0, COUNTIFS($E$14:E366, "Payment", $A$14:A366, A367)=0), "Payment",
AND(SUMIFS(rou_table_deprs, rou_table_dates, A367)&gt;0, COUNTIFS($E$14:E366, "Depreciation", $A$14:A366, A367)=0), "Depreciation",
TRUE,  ""
)</f>
        <v/>
      </c>
      <c r="G367" s="13" t="str" cm="1">
        <f t="array" aca="1" ref="G367" ca="1">_xlfn.IFS(
AND($B$11="Hə", $B$3="İllik"), Z367,
AND($B$11="Hə", $B$3="Aylıq"), AA367,
$B$11="Yox", X367)</f>
        <v/>
      </c>
      <c r="H367" s="14" t="str" cm="1">
        <f t="array" aca="1" ref="H367" ca="1">_xlfn.IFS( G367="", "",
TRUE, ROUND( H366+I367-J367, 2) )</f>
        <v/>
      </c>
      <c r="I367" s="14" t="str" cm="1">
        <f t="array" aca="1" ref="I367" ca="1">_xlfn.IFS(G367="", "",
G367=last_payment_date, (J367-H366),
 TRUE,  -  (H366- H366* (1+$B$6)^ (_xlfn.DAYS(G367,G366)/365) )
)</f>
        <v/>
      </c>
      <c r="J367" s="14" t="str" cm="1">
        <f t="array" aca="1" ref="J367" ca="1">_xlfn.IFS(G367="", "",
TRUE, _xlfn.XLOOKUP(G367,  payment_dates, payments,0,0)
)</f>
        <v/>
      </c>
      <c r="L367" s="2" t="str" cm="1">
        <f t="array" aca="1" ref="L367" ca="1">_xlfn.IFS(
AND($B$11="Hə", $B$3="İllik"), AC367,
AND($B$11="Hə", $B$3="Aylıq"), AD367,
$B$11="Yox", AB367)</f>
        <v/>
      </c>
      <c r="M367" s="14" t="str" cm="1">
        <f t="array" aca="1" ref="M367" ca="1">_xlfn.IFS( L367="", "",
(M366-N367)&lt;=0.5, 0,
TRUE,  M366-N367)</f>
        <v/>
      </c>
      <c r="N367" s="15" t="str" cm="1">
        <f t="array" aca="1" ref="N367" ca="1">_xlfn.IFS(
L367="", "",
TRUE, MIN(M366, ROUND($M$14/ (last_rou_date - $B$2) * (L367-L366), 2) )
)</f>
        <v/>
      </c>
      <c r="P367" s="22" t="str">
        <f t="shared" ca="1" si="15"/>
        <v/>
      </c>
      <c r="Q367" s="14" t="str" cm="1">
        <f t="array" aca="1" ref="Q367" ca="1">_xlfn.IFS(P367="","",
$B$11="Hə", _xlfn.XLOOKUP(DATE(P367, 12, 31), rou_table_dates, rou_table_nbvs,0, 0),
TRUE,  MAX(0, ROUND($M$14 - $M$14/ (last_rou_date - $B$2) * (DATE(P367,12,31) - $B$2), 2) )
)</f>
        <v/>
      </c>
      <c r="R367" s="57" t="str" cm="1">
        <f t="array" aca="1" ref="R367" ca="1">_xlfn.IFS(P367="","",
$B$11="Hə", _xlfn.XLOOKUP(DATE(P367, 12, 31), lease_table_dates, lease_table_balances,0, 0),
TRUE, IFERROR( XNPV($B$6, IF(payment_dates &gt;DATE(P367, 12, 31), payments,  0),  IF(payment_dates &gt;DATE(P367, 12, 31), payment_dates,  DATE(P367, 12, 31))    ),0)
)</f>
        <v/>
      </c>
      <c r="S367" s="14" t="str" cm="1">
        <f t="array" aca="1" ref="S367" ca="1">_xlfn.IFS(P367="","",
TRUE,  MIN( MIN(Q366, $M$14), ROUND($M$14/ (last_rou_date - $B$2) * (DATE(P367,12,31) - MAX($B$2, DATE(P367-1, 12, 31))), 2) )
)</f>
        <v/>
      </c>
      <c r="T367" s="15" t="str" cm="1">
        <f t="array" aca="1" ref="T367" ca="1">_xlfn.IFS(P367="", "",
ISTEXT(R366), R367- (H367 - SUMIFS( lease_table_payments, lease_table_years, P367) -$AG$14 ),
AND(ISNUMBER(R366), R367&lt;&gt;""),   R367- (R366 - SUMIFS( lease_table_payments, lease_table_years, P367) )
)</f>
        <v/>
      </c>
      <c r="U367" s="14"/>
      <c r="V367" s="73">
        <f t="shared" si="17"/>
        <v>354</v>
      </c>
      <c r="W367" s="74" t="str" cm="1">
        <f t="array" ref="W367">_xlfn.IFS(
OR(W366=$B$4, W366=""),"",
TRUE,W366+1
)</f>
        <v/>
      </c>
      <c r="X367" s="75" t="str" cm="1">
        <f t="array" ref="X367">_xlfn.IFS(X366="","",
W367="", "",
AND($B$3="İllik"),DATE(YEAR(X366)+1,MONTH(X366),DAY(X366) ),
AND($B$3="Aylıq", $AH$14="Not end"), EDATE(X366,1),
AND($B$3="Aylıq", $AH$14="End"), EOMONTH(X366,1)
)</f>
        <v/>
      </c>
      <c r="Y367" s="75" t="str" cm="1">
        <f t="array" aca="1" ref="Y367" ca="1">_xlfn.IFS(
AND($B$7="Dövrün əvvəlində", Y366&lt;=last_rou_date), DATE(YEAR(Y366)+1, 12, 31),
AND($B$7="Dövrün sonunda", Y366&lt;=last_payment_date), DATE(YEAR(Y366)+1, 12, 31),
TRUE, ""
)</f>
        <v/>
      </c>
      <c r="Z367" s="75" t="str" cm="1">
        <f t="array" aca="1" ref="Z367" ca="1">_xlfn.IFS(
AND($AN$14="Not year_end", Z366&gt;last_payment_date), "",
AND($AN$14="Year_end", Z366&gt;=last_payment_date), "",
AND($AN$14="Year_end"), DATE(YEAR(Z366+1), 12, 31),
AND($AN$14="Not year_end", MONTH(Z366)=12, DAY(Z366)=31), DATE(YEAR(Z365)+1, MONTH(Z365), DAY(Z365)),
AND($AN$14="Not year_end", OR(MONTH(Z366)&lt;&gt;12, DAY(Z366)&lt;&gt;31) ), DATE(YEAR(Z366), 12, 31)
)</f>
        <v/>
      </c>
      <c r="AA367" s="75" t="str" cm="1">
        <f t="array" aca="1" ref="AA367" ca="1">_xlfn.IFS(AA366="", "",
AND(AA366=last_payment_date, OR(MONTH(AA366)&lt;&gt;12, DAY(AA366)&lt;&gt;31) ), DATE(YEAR(AA366), 12, 31),
AND(MONTH(AA366)=12, DAY(AA366)=31, AA366&gt;=last_payment_date), "",
AND(MONTH(AA366)=12, DAY(AA366)&lt;&gt;31),  EOMONTH(AA366,0),
AND(MONTH(AA366)=12, DAY(AA366)=31, $AH$14="Not end"),  EDATE(AA365,1),
AND($AH$14="Not end"), EDATE(AA366, 1),
AND($AH$14="End"), EOMONTH(AA366, 1)
)</f>
        <v/>
      </c>
      <c r="AB367" s="75" t="str" cm="1">
        <f t="array" aca="1" ref="AB367" ca="1">_xlfn.IFS(AB366="","",
AND(AB366=last_rou_date), "",
AND($B$3="İllik"),DATE(YEAR(AB366)+1,MONTH(AB366),DAY(AB366) ),
AND($B$3="Aylıq", $AH$14="Not end"), EDATE(AB366,1),
AND($B$3="Aylıq", $AH$14="End"), EOMONTH(AB366,1)
)</f>
        <v/>
      </c>
      <c r="AC367" s="75" t="str" cm="1">
        <f t="array" aca="1" ref="AC367" ca="1">_xlfn.IFS(
AND($AN$14="Not year_end", AC366&gt;last_rou_date), "",
AND($AN$14="Year_end", AC366&gt;=last_rou_date), "",
AND($AN$14="Year_end"), DATE(YEAR(AC366+1), 12, 31),
AND($AN$14="Not year_end", MONTH(AC366)=12, DAY(AC366)=31), DATE(YEAR(AC365)+1, MONTH(AC365), DAY(AC365)),
AND($AN$14="Not year_end", OR(MONTH(AC366)&lt;&gt;12, DAY(AC366)&lt;&gt;31) ), DATE(YEAR(AC366), 12, 31)
)</f>
        <v/>
      </c>
      <c r="AD367" s="75" t="str" cm="1">
        <f t="array" aca="1" ref="AD367" ca="1">_xlfn.IFS(AD366="", "",
AND(AD366=last_rou_date, OR(MONTH(AD366)&lt;&gt;12, DAY(AD366)&lt;&gt;31) ), DATE(YEAR(AD366), 12, 31),
AND(MONTH(AD366)=12, DAY(AD366)=31, AD366&gt;=last_rou_date), "",
AND(MONTH(AD366)=12, DAY(AD366)&lt;&gt;31),  EOMONTH(AD366,0),
AND(MONTH(AD366)=12, DAY(AD366)=31, $AH$14="Not end"),  EDATE(AD365,1),
AND($AH$14="Not end"), EDATE(AD366, 1),
AND($AH$14="End"), EOMONTH(AD366, 1)
)</f>
        <v/>
      </c>
      <c r="AE367" s="68" t="str" cm="1">
        <f t="array" ref="AE367">_xlfn.IFS(W367="", "",
AND(W367&gt;0, W367&lt;=$B$4, $C$2="İllik artım, faiz olaraq", $D$2&gt;0, $B$3="İllik"), $B$5*((1+$D$2)^(W367-1)),
AND(W367&gt;0, W367&lt;=$B$4, $C$2="İllik artım, faiz olaraq", $D$2&gt;0, $B$3="Aylıq"), $B$5*((1+$D$2)^ROUNDDOWN((W367-1)/12,0)),
AND(W367=1, $C$2="Aşağıdakı kimi dəyişir", ), $B$5,
AND(W367&gt;1, W367&lt;=$B$4, $C$2="Aşağıdakı kimi dəyişir"), IFERROR(VLOOKUP(W367, $C$4:$D$7, 2, FALSE), AE366),
AND(W367&gt;0, W367&lt;=$B$4), $B$5,
TRUE,0 )</f>
        <v/>
      </c>
      <c r="AF367" s="76" t="str">
        <f t="shared" ca="1" si="16"/>
        <v/>
      </c>
    </row>
    <row r="368" spans="1:32" x14ac:dyDescent="0.4">
      <c r="A368" s="13" t="str" cm="1">
        <f t="array" aca="1" ref="A368" ca="1">_xlfn.IFS(
AND(SUMIFS(lease_table_interest_accruals, lease_table_dates, A367)&gt;0, COUNTIFS($E$14:E367, "Interest accrual", $A$14:A367, A367)=0),  A367,
AND(SUMIFS(lease_table_payments, lease_table_dates, A367)&gt;0, COUNTIFS($E$14:E367, "Payment", $A$14:A367, A367)=0),  A367,
AND(SUMIFS(rou_table_deprs, rou_table_dates, A367)&gt;0, COUNTIFS($E$14:E367, "Depreciation", $A$14:A367, A367)=0),  A367,
TRUE,  IFERROR(INDEX(rou_table_dates,  MATCH(A367, rou_table_dates)+1, ), "")
)</f>
        <v/>
      </c>
      <c r="B368" s="1" t="str" cm="1">
        <f t="array" aca="1" ref="B368" ca="1">_xlfn.IFS(
AND(E368="Payment", A368=$B$2), $AM$14,
E368="Payment", $AM$15,
E368="Interest accrual", $AM$18,
E368="Depreciation", $AM$17,
TRUE, "")</f>
        <v/>
      </c>
      <c r="C368" s="1" t="str" cm="1">
        <f t="array" aca="1" ref="C368" ca="1">_xlfn.IFS(
E368="Payment", $AM$19,
E368="Interest accrual", $AM$15,
E368="Depreciation", $AM$16,
TRUE, "")</f>
        <v/>
      </c>
      <c r="D368" s="14" t="str" cm="1">
        <f t="array" aca="1" ref="D368" ca="1">_xlfn.IFS(
E368="Payment", _xlfn.XLOOKUP(A368, lease_table_dates, lease_table_payments, 0, 0),
E368="Interest accrual", _xlfn.XLOOKUP(A368, lease_table_dates, lease_table_interest_accruals, 0, 0),
E368="Depreciation", _xlfn.XLOOKUP(A368, rou_table_dates, rou_table_deprs, 0, 0),
TRUE, ""
)</f>
        <v/>
      </c>
      <c r="E368" s="7" t="str" cm="1">
        <f t="array" aca="1" ref="E368" ca="1">_xlfn.IFS(
AND(SUMIFS(lease_table_interest_accruals, lease_table_dates, A368)&gt;0, COUNTIFS($E$14:E367, "Interest accrual", $A$14:A367, A368)=0), "Interest accrual",
AND(SUMIFS(lease_table_payments, lease_table_dates, A368)&gt;0, COUNTIFS($E$14:E367, "Payment", $A$14:A367, A368)=0), "Payment",
AND(SUMIFS(rou_table_deprs, rou_table_dates, A368)&gt;0, COUNTIFS($E$14:E367, "Depreciation", $A$14:A367, A368)=0), "Depreciation",
TRUE,  ""
)</f>
        <v/>
      </c>
      <c r="G368" s="13" t="str" cm="1">
        <f t="array" aca="1" ref="G368" ca="1">_xlfn.IFS(
AND($B$11="Hə", $B$3="İllik"), Z368,
AND($B$11="Hə", $B$3="Aylıq"), AA368,
$B$11="Yox", X368)</f>
        <v/>
      </c>
      <c r="H368" s="14" t="str" cm="1">
        <f t="array" aca="1" ref="H368" ca="1">_xlfn.IFS( G368="", "",
TRUE, ROUND( H367+I368-J368, 2) )</f>
        <v/>
      </c>
      <c r="I368" s="14" t="str" cm="1">
        <f t="array" aca="1" ref="I368" ca="1">_xlfn.IFS(G368="", "",
G368=last_payment_date, (J368-H367),
 TRUE,  -  (H367- H367* (1+$B$6)^ (_xlfn.DAYS(G368,G367)/365) )
)</f>
        <v/>
      </c>
      <c r="J368" s="14" t="str" cm="1">
        <f t="array" aca="1" ref="J368" ca="1">_xlfn.IFS(G368="", "",
TRUE, _xlfn.XLOOKUP(G368,  payment_dates, payments,0,0)
)</f>
        <v/>
      </c>
      <c r="L368" s="2" t="str" cm="1">
        <f t="array" aca="1" ref="L368" ca="1">_xlfn.IFS(
AND($B$11="Hə", $B$3="İllik"), AC368,
AND($B$11="Hə", $B$3="Aylıq"), AD368,
$B$11="Yox", AB368)</f>
        <v/>
      </c>
      <c r="M368" s="14" t="str" cm="1">
        <f t="array" aca="1" ref="M368" ca="1">_xlfn.IFS( L368="", "",
(M367-N368)&lt;=0.5, 0,
TRUE,  M367-N368)</f>
        <v/>
      </c>
      <c r="N368" s="15" t="str" cm="1">
        <f t="array" aca="1" ref="N368" ca="1">_xlfn.IFS(
L368="", "",
TRUE, MIN(M367, ROUND($M$14/ (last_rou_date - $B$2) * (L368-L367), 2) )
)</f>
        <v/>
      </c>
      <c r="P368" s="22" t="str">
        <f t="shared" ca="1" si="15"/>
        <v/>
      </c>
      <c r="Q368" s="14" t="str" cm="1">
        <f t="array" aca="1" ref="Q368" ca="1">_xlfn.IFS(P368="","",
$B$11="Hə", _xlfn.XLOOKUP(DATE(P368, 12, 31), rou_table_dates, rou_table_nbvs,0, 0),
TRUE,  MAX(0, ROUND($M$14 - $M$14/ (last_rou_date - $B$2) * (DATE(P368,12,31) - $B$2), 2) )
)</f>
        <v/>
      </c>
      <c r="R368" s="57" t="str" cm="1">
        <f t="array" aca="1" ref="R368" ca="1">_xlfn.IFS(P368="","",
$B$11="Hə", _xlfn.XLOOKUP(DATE(P368, 12, 31), lease_table_dates, lease_table_balances,0, 0),
TRUE, IFERROR( XNPV($B$6, IF(payment_dates &gt;DATE(P368, 12, 31), payments,  0),  IF(payment_dates &gt;DATE(P368, 12, 31), payment_dates,  DATE(P368, 12, 31))    ),0)
)</f>
        <v/>
      </c>
      <c r="S368" s="14" t="str" cm="1">
        <f t="array" aca="1" ref="S368" ca="1">_xlfn.IFS(P368="","",
TRUE,  MIN( MIN(Q367, $M$14), ROUND($M$14/ (last_rou_date - $B$2) * (DATE(P368,12,31) - MAX($B$2, DATE(P368-1, 12, 31))), 2) )
)</f>
        <v/>
      </c>
      <c r="T368" s="15" t="str" cm="1">
        <f t="array" aca="1" ref="T368" ca="1">_xlfn.IFS(P368="", "",
ISTEXT(R367), R368- (H368 - SUMIFS( lease_table_payments, lease_table_years, P368) -$AG$14 ),
AND(ISNUMBER(R367), R368&lt;&gt;""),   R368- (R367 - SUMIFS( lease_table_payments, lease_table_years, P368) )
)</f>
        <v/>
      </c>
      <c r="U368" s="14"/>
      <c r="V368" s="73">
        <f t="shared" si="17"/>
        <v>355</v>
      </c>
      <c r="W368" s="74" t="str" cm="1">
        <f t="array" ref="W368">_xlfn.IFS(
OR(W367=$B$4, W367=""),"",
TRUE,W367+1
)</f>
        <v/>
      </c>
      <c r="X368" s="75" t="str" cm="1">
        <f t="array" ref="X368">_xlfn.IFS(X367="","",
W368="", "",
AND($B$3="İllik"),DATE(YEAR(X367)+1,MONTH(X367),DAY(X367) ),
AND($B$3="Aylıq", $AH$14="Not end"), EDATE(X367,1),
AND($B$3="Aylıq", $AH$14="End"), EOMONTH(X367,1)
)</f>
        <v/>
      </c>
      <c r="Y368" s="75" t="str" cm="1">
        <f t="array" aca="1" ref="Y368" ca="1">_xlfn.IFS(
AND($B$7="Dövrün əvvəlində", Y367&lt;=last_rou_date), DATE(YEAR(Y367)+1, 12, 31),
AND($B$7="Dövrün sonunda", Y367&lt;=last_payment_date), DATE(YEAR(Y367)+1, 12, 31),
TRUE, ""
)</f>
        <v/>
      </c>
      <c r="Z368" s="75" t="str" cm="1">
        <f t="array" aca="1" ref="Z368" ca="1">_xlfn.IFS(
AND($AN$14="Not year_end", Z367&gt;last_payment_date), "",
AND($AN$14="Year_end", Z367&gt;=last_payment_date), "",
AND($AN$14="Year_end"), DATE(YEAR(Z367+1), 12, 31),
AND($AN$14="Not year_end", MONTH(Z367)=12, DAY(Z367)=31), DATE(YEAR(Z366)+1, MONTH(Z366), DAY(Z366)),
AND($AN$14="Not year_end", OR(MONTH(Z367)&lt;&gt;12, DAY(Z367)&lt;&gt;31) ), DATE(YEAR(Z367), 12, 31)
)</f>
        <v/>
      </c>
      <c r="AA368" s="75" t="str" cm="1">
        <f t="array" aca="1" ref="AA368" ca="1">_xlfn.IFS(AA367="", "",
AND(AA367=last_payment_date, OR(MONTH(AA367)&lt;&gt;12, DAY(AA367)&lt;&gt;31) ), DATE(YEAR(AA367), 12, 31),
AND(MONTH(AA367)=12, DAY(AA367)=31, AA367&gt;=last_payment_date), "",
AND(MONTH(AA367)=12, DAY(AA367)&lt;&gt;31),  EOMONTH(AA367,0),
AND(MONTH(AA367)=12, DAY(AA367)=31, $AH$14="Not end"),  EDATE(AA366,1),
AND($AH$14="Not end"), EDATE(AA367, 1),
AND($AH$14="End"), EOMONTH(AA367, 1)
)</f>
        <v/>
      </c>
      <c r="AB368" s="75" t="str" cm="1">
        <f t="array" aca="1" ref="AB368" ca="1">_xlfn.IFS(AB367="","",
AND(AB367=last_rou_date), "",
AND($B$3="İllik"),DATE(YEAR(AB367)+1,MONTH(AB367),DAY(AB367) ),
AND($B$3="Aylıq", $AH$14="Not end"), EDATE(AB367,1),
AND($B$3="Aylıq", $AH$14="End"), EOMONTH(AB367,1)
)</f>
        <v/>
      </c>
      <c r="AC368" s="75" t="str" cm="1">
        <f t="array" aca="1" ref="AC368" ca="1">_xlfn.IFS(
AND($AN$14="Not year_end", AC367&gt;last_rou_date), "",
AND($AN$14="Year_end", AC367&gt;=last_rou_date), "",
AND($AN$14="Year_end"), DATE(YEAR(AC367+1), 12, 31),
AND($AN$14="Not year_end", MONTH(AC367)=12, DAY(AC367)=31), DATE(YEAR(AC366)+1, MONTH(AC366), DAY(AC366)),
AND($AN$14="Not year_end", OR(MONTH(AC367)&lt;&gt;12, DAY(AC367)&lt;&gt;31) ), DATE(YEAR(AC367), 12, 31)
)</f>
        <v/>
      </c>
      <c r="AD368" s="75" t="str" cm="1">
        <f t="array" aca="1" ref="AD368" ca="1">_xlfn.IFS(AD367="", "",
AND(AD367=last_rou_date, OR(MONTH(AD367)&lt;&gt;12, DAY(AD367)&lt;&gt;31) ), DATE(YEAR(AD367), 12, 31),
AND(MONTH(AD367)=12, DAY(AD367)=31, AD367&gt;=last_rou_date), "",
AND(MONTH(AD367)=12, DAY(AD367)&lt;&gt;31),  EOMONTH(AD367,0),
AND(MONTH(AD367)=12, DAY(AD367)=31, $AH$14="Not end"),  EDATE(AD366,1),
AND($AH$14="Not end"), EDATE(AD367, 1),
AND($AH$14="End"), EOMONTH(AD367, 1)
)</f>
        <v/>
      </c>
      <c r="AE368" s="68" t="str" cm="1">
        <f t="array" ref="AE368">_xlfn.IFS(W368="", "",
AND(W368&gt;0, W368&lt;=$B$4, $C$2="İllik artım, faiz olaraq", $D$2&gt;0, $B$3="İllik"), $B$5*((1+$D$2)^(W368-1)),
AND(W368&gt;0, W368&lt;=$B$4, $C$2="İllik artım, faiz olaraq", $D$2&gt;0, $B$3="Aylıq"), $B$5*((1+$D$2)^ROUNDDOWN((W368-1)/12,0)),
AND(W368=1, $C$2="Aşağıdakı kimi dəyişir", ), $B$5,
AND(W368&gt;1, W368&lt;=$B$4, $C$2="Aşağıdakı kimi dəyişir"), IFERROR(VLOOKUP(W368, $C$4:$D$7, 2, FALSE), AE367),
AND(W368&gt;0, W368&lt;=$B$4), $B$5,
TRUE,0 )</f>
        <v/>
      </c>
      <c r="AF368" s="76" t="str">
        <f t="shared" ca="1" si="16"/>
        <v/>
      </c>
    </row>
    <row r="369" spans="1:32" x14ac:dyDescent="0.4">
      <c r="A369" s="13" t="str" cm="1">
        <f t="array" aca="1" ref="A369" ca="1">_xlfn.IFS(
AND(SUMIFS(lease_table_interest_accruals, lease_table_dates, A368)&gt;0, COUNTIFS($E$14:E368, "Interest accrual", $A$14:A368, A368)=0),  A368,
AND(SUMIFS(lease_table_payments, lease_table_dates, A368)&gt;0, COUNTIFS($E$14:E368, "Payment", $A$14:A368, A368)=0),  A368,
AND(SUMIFS(rou_table_deprs, rou_table_dates, A368)&gt;0, COUNTIFS($E$14:E368, "Depreciation", $A$14:A368, A368)=0),  A368,
TRUE,  IFERROR(INDEX(rou_table_dates,  MATCH(A368, rou_table_dates)+1, ), "")
)</f>
        <v/>
      </c>
      <c r="B369" s="1" t="str" cm="1">
        <f t="array" aca="1" ref="B369" ca="1">_xlfn.IFS(
AND(E369="Payment", A369=$B$2), $AM$14,
E369="Payment", $AM$15,
E369="Interest accrual", $AM$18,
E369="Depreciation", $AM$17,
TRUE, "")</f>
        <v/>
      </c>
      <c r="C369" s="1" t="str" cm="1">
        <f t="array" aca="1" ref="C369" ca="1">_xlfn.IFS(
E369="Payment", $AM$19,
E369="Interest accrual", $AM$15,
E369="Depreciation", $AM$16,
TRUE, "")</f>
        <v/>
      </c>
      <c r="D369" s="14" t="str" cm="1">
        <f t="array" aca="1" ref="D369" ca="1">_xlfn.IFS(
E369="Payment", _xlfn.XLOOKUP(A369, lease_table_dates, lease_table_payments, 0, 0),
E369="Interest accrual", _xlfn.XLOOKUP(A369, lease_table_dates, lease_table_interest_accruals, 0, 0),
E369="Depreciation", _xlfn.XLOOKUP(A369, rou_table_dates, rou_table_deprs, 0, 0),
TRUE, ""
)</f>
        <v/>
      </c>
      <c r="E369" s="7" t="str" cm="1">
        <f t="array" aca="1" ref="E369" ca="1">_xlfn.IFS(
AND(SUMIFS(lease_table_interest_accruals, lease_table_dates, A369)&gt;0, COUNTIFS($E$14:E368, "Interest accrual", $A$14:A368, A369)=0), "Interest accrual",
AND(SUMIFS(lease_table_payments, lease_table_dates, A369)&gt;0, COUNTIFS($E$14:E368, "Payment", $A$14:A368, A369)=0), "Payment",
AND(SUMIFS(rou_table_deprs, rou_table_dates, A369)&gt;0, COUNTIFS($E$14:E368, "Depreciation", $A$14:A368, A369)=0), "Depreciation",
TRUE,  ""
)</f>
        <v/>
      </c>
      <c r="G369" s="13" t="str" cm="1">
        <f t="array" aca="1" ref="G369" ca="1">_xlfn.IFS(
AND($B$11="Hə", $B$3="İllik"), Z369,
AND($B$11="Hə", $B$3="Aylıq"), AA369,
$B$11="Yox", X369)</f>
        <v/>
      </c>
      <c r="H369" s="14" t="str" cm="1">
        <f t="array" aca="1" ref="H369" ca="1">_xlfn.IFS( G369="", "",
TRUE, ROUND( H368+I369-J369, 2) )</f>
        <v/>
      </c>
      <c r="I369" s="14" t="str" cm="1">
        <f t="array" aca="1" ref="I369" ca="1">_xlfn.IFS(G369="", "",
G369=last_payment_date, (J369-H368),
 TRUE,  -  (H368- H368* (1+$B$6)^ (_xlfn.DAYS(G369,G368)/365) )
)</f>
        <v/>
      </c>
      <c r="J369" s="14" t="str" cm="1">
        <f t="array" aca="1" ref="J369" ca="1">_xlfn.IFS(G369="", "",
TRUE, _xlfn.XLOOKUP(G369,  payment_dates, payments,0,0)
)</f>
        <v/>
      </c>
      <c r="L369" s="2" t="str" cm="1">
        <f t="array" aca="1" ref="L369" ca="1">_xlfn.IFS(
AND($B$11="Hə", $B$3="İllik"), AC369,
AND($B$11="Hə", $B$3="Aylıq"), AD369,
$B$11="Yox", AB369)</f>
        <v/>
      </c>
      <c r="M369" s="14" t="str" cm="1">
        <f t="array" aca="1" ref="M369" ca="1">_xlfn.IFS( L369="", "",
(M368-N369)&lt;=0.5, 0,
TRUE,  M368-N369)</f>
        <v/>
      </c>
      <c r="N369" s="15" t="str" cm="1">
        <f t="array" aca="1" ref="N369" ca="1">_xlfn.IFS(
L369="", "",
TRUE, MIN(M368, ROUND($M$14/ (last_rou_date - $B$2) * (L369-L368), 2) )
)</f>
        <v/>
      </c>
      <c r="P369" s="22" t="str">
        <f t="shared" ca="1" si="15"/>
        <v/>
      </c>
      <c r="Q369" s="14" t="str" cm="1">
        <f t="array" aca="1" ref="Q369" ca="1">_xlfn.IFS(P369="","",
$B$11="Hə", _xlfn.XLOOKUP(DATE(P369, 12, 31), rou_table_dates, rou_table_nbvs,0, 0),
TRUE,  MAX(0, ROUND($M$14 - $M$14/ (last_rou_date - $B$2) * (DATE(P369,12,31) - $B$2), 2) )
)</f>
        <v/>
      </c>
      <c r="R369" s="57" t="str" cm="1">
        <f t="array" aca="1" ref="R369" ca="1">_xlfn.IFS(P369="","",
$B$11="Hə", _xlfn.XLOOKUP(DATE(P369, 12, 31), lease_table_dates, lease_table_balances,0, 0),
TRUE, IFERROR( XNPV($B$6, IF(payment_dates &gt;DATE(P369, 12, 31), payments,  0),  IF(payment_dates &gt;DATE(P369, 12, 31), payment_dates,  DATE(P369, 12, 31))    ),0)
)</f>
        <v/>
      </c>
      <c r="S369" s="14" t="str" cm="1">
        <f t="array" aca="1" ref="S369" ca="1">_xlfn.IFS(P369="","",
TRUE,  MIN( MIN(Q368, $M$14), ROUND($M$14/ (last_rou_date - $B$2) * (DATE(P369,12,31) - MAX($B$2, DATE(P369-1, 12, 31))), 2) )
)</f>
        <v/>
      </c>
      <c r="T369" s="15" t="str" cm="1">
        <f t="array" aca="1" ref="T369" ca="1">_xlfn.IFS(P369="", "",
ISTEXT(R368), R369- (H369 - SUMIFS( lease_table_payments, lease_table_years, P369) -$AG$14 ),
AND(ISNUMBER(R368), R369&lt;&gt;""),   R369- (R368 - SUMIFS( lease_table_payments, lease_table_years, P369) )
)</f>
        <v/>
      </c>
      <c r="U369" s="14"/>
      <c r="V369" s="73">
        <f t="shared" si="17"/>
        <v>356</v>
      </c>
      <c r="W369" s="74" t="str" cm="1">
        <f t="array" ref="W369">_xlfn.IFS(
OR(W368=$B$4, W368=""),"",
TRUE,W368+1
)</f>
        <v/>
      </c>
      <c r="X369" s="75" t="str" cm="1">
        <f t="array" ref="X369">_xlfn.IFS(X368="","",
W369="", "",
AND($B$3="İllik"),DATE(YEAR(X368)+1,MONTH(X368),DAY(X368) ),
AND($B$3="Aylıq", $AH$14="Not end"), EDATE(X368,1),
AND($B$3="Aylıq", $AH$14="End"), EOMONTH(X368,1)
)</f>
        <v/>
      </c>
      <c r="Y369" s="75" t="str" cm="1">
        <f t="array" aca="1" ref="Y369" ca="1">_xlfn.IFS(
AND($B$7="Dövrün əvvəlində", Y368&lt;=last_rou_date), DATE(YEAR(Y368)+1, 12, 31),
AND($B$7="Dövrün sonunda", Y368&lt;=last_payment_date), DATE(YEAR(Y368)+1, 12, 31),
TRUE, ""
)</f>
        <v/>
      </c>
      <c r="Z369" s="75" t="str" cm="1">
        <f t="array" aca="1" ref="Z369" ca="1">_xlfn.IFS(
AND($AN$14="Not year_end", Z368&gt;last_payment_date), "",
AND($AN$14="Year_end", Z368&gt;=last_payment_date), "",
AND($AN$14="Year_end"), DATE(YEAR(Z368+1), 12, 31),
AND($AN$14="Not year_end", MONTH(Z368)=12, DAY(Z368)=31), DATE(YEAR(Z367)+1, MONTH(Z367), DAY(Z367)),
AND($AN$14="Not year_end", OR(MONTH(Z368)&lt;&gt;12, DAY(Z368)&lt;&gt;31) ), DATE(YEAR(Z368), 12, 31)
)</f>
        <v/>
      </c>
      <c r="AA369" s="75" t="str" cm="1">
        <f t="array" aca="1" ref="AA369" ca="1">_xlfn.IFS(AA368="", "",
AND(AA368=last_payment_date, OR(MONTH(AA368)&lt;&gt;12, DAY(AA368)&lt;&gt;31) ), DATE(YEAR(AA368), 12, 31),
AND(MONTH(AA368)=12, DAY(AA368)=31, AA368&gt;=last_payment_date), "",
AND(MONTH(AA368)=12, DAY(AA368)&lt;&gt;31),  EOMONTH(AA368,0),
AND(MONTH(AA368)=12, DAY(AA368)=31, $AH$14="Not end"),  EDATE(AA367,1),
AND($AH$14="Not end"), EDATE(AA368, 1),
AND($AH$14="End"), EOMONTH(AA368, 1)
)</f>
        <v/>
      </c>
      <c r="AB369" s="75" t="str" cm="1">
        <f t="array" aca="1" ref="AB369" ca="1">_xlfn.IFS(AB368="","",
AND(AB368=last_rou_date), "",
AND($B$3="İllik"),DATE(YEAR(AB368)+1,MONTH(AB368),DAY(AB368) ),
AND($B$3="Aylıq", $AH$14="Not end"), EDATE(AB368,1),
AND($B$3="Aylıq", $AH$14="End"), EOMONTH(AB368,1)
)</f>
        <v/>
      </c>
      <c r="AC369" s="75" t="str" cm="1">
        <f t="array" aca="1" ref="AC369" ca="1">_xlfn.IFS(
AND($AN$14="Not year_end", AC368&gt;last_rou_date), "",
AND($AN$14="Year_end", AC368&gt;=last_rou_date), "",
AND($AN$14="Year_end"), DATE(YEAR(AC368+1), 12, 31),
AND($AN$14="Not year_end", MONTH(AC368)=12, DAY(AC368)=31), DATE(YEAR(AC367)+1, MONTH(AC367), DAY(AC367)),
AND($AN$14="Not year_end", OR(MONTH(AC368)&lt;&gt;12, DAY(AC368)&lt;&gt;31) ), DATE(YEAR(AC368), 12, 31)
)</f>
        <v/>
      </c>
      <c r="AD369" s="75" t="str" cm="1">
        <f t="array" aca="1" ref="AD369" ca="1">_xlfn.IFS(AD368="", "",
AND(AD368=last_rou_date, OR(MONTH(AD368)&lt;&gt;12, DAY(AD368)&lt;&gt;31) ), DATE(YEAR(AD368), 12, 31),
AND(MONTH(AD368)=12, DAY(AD368)=31, AD368&gt;=last_rou_date), "",
AND(MONTH(AD368)=12, DAY(AD368)&lt;&gt;31),  EOMONTH(AD368,0),
AND(MONTH(AD368)=12, DAY(AD368)=31, $AH$14="Not end"),  EDATE(AD367,1),
AND($AH$14="Not end"), EDATE(AD368, 1),
AND($AH$14="End"), EOMONTH(AD368, 1)
)</f>
        <v/>
      </c>
      <c r="AE369" s="68" t="str" cm="1">
        <f t="array" ref="AE369">_xlfn.IFS(W369="", "",
AND(W369&gt;0, W369&lt;=$B$4, $C$2="İllik artım, faiz olaraq", $D$2&gt;0, $B$3="İllik"), $B$5*((1+$D$2)^(W369-1)),
AND(W369&gt;0, W369&lt;=$B$4, $C$2="İllik artım, faiz olaraq", $D$2&gt;0, $B$3="Aylıq"), $B$5*((1+$D$2)^ROUNDDOWN((W369-1)/12,0)),
AND(W369=1, $C$2="Aşağıdakı kimi dəyişir", ), $B$5,
AND(W369&gt;1, W369&lt;=$B$4, $C$2="Aşağıdakı kimi dəyişir"), IFERROR(VLOOKUP(W369, $C$4:$D$7, 2, FALSE), AE368),
AND(W369&gt;0, W369&lt;=$B$4), $B$5,
TRUE,0 )</f>
        <v/>
      </c>
      <c r="AF369" s="76" t="str">
        <f t="shared" ca="1" si="16"/>
        <v/>
      </c>
    </row>
    <row r="370" spans="1:32" x14ac:dyDescent="0.4">
      <c r="A370" s="13" t="str" cm="1">
        <f t="array" aca="1" ref="A370" ca="1">_xlfn.IFS(
AND(SUMIFS(lease_table_interest_accruals, lease_table_dates, A369)&gt;0, COUNTIFS($E$14:E369, "Interest accrual", $A$14:A369, A369)=0),  A369,
AND(SUMIFS(lease_table_payments, lease_table_dates, A369)&gt;0, COUNTIFS($E$14:E369, "Payment", $A$14:A369, A369)=0),  A369,
AND(SUMIFS(rou_table_deprs, rou_table_dates, A369)&gt;0, COUNTIFS($E$14:E369, "Depreciation", $A$14:A369, A369)=0),  A369,
TRUE,  IFERROR(INDEX(rou_table_dates,  MATCH(A369, rou_table_dates)+1, ), "")
)</f>
        <v/>
      </c>
      <c r="B370" s="1" t="str" cm="1">
        <f t="array" aca="1" ref="B370" ca="1">_xlfn.IFS(
AND(E370="Payment", A370=$B$2), $AM$14,
E370="Payment", $AM$15,
E370="Interest accrual", $AM$18,
E370="Depreciation", $AM$17,
TRUE, "")</f>
        <v/>
      </c>
      <c r="C370" s="1" t="str" cm="1">
        <f t="array" aca="1" ref="C370" ca="1">_xlfn.IFS(
E370="Payment", $AM$19,
E370="Interest accrual", $AM$15,
E370="Depreciation", $AM$16,
TRUE, "")</f>
        <v/>
      </c>
      <c r="D370" s="14" t="str" cm="1">
        <f t="array" aca="1" ref="D370" ca="1">_xlfn.IFS(
E370="Payment", _xlfn.XLOOKUP(A370, lease_table_dates, lease_table_payments, 0, 0),
E370="Interest accrual", _xlfn.XLOOKUP(A370, lease_table_dates, lease_table_interest_accruals, 0, 0),
E370="Depreciation", _xlfn.XLOOKUP(A370, rou_table_dates, rou_table_deprs, 0, 0),
TRUE, ""
)</f>
        <v/>
      </c>
      <c r="E370" s="7" t="str" cm="1">
        <f t="array" aca="1" ref="E370" ca="1">_xlfn.IFS(
AND(SUMIFS(lease_table_interest_accruals, lease_table_dates, A370)&gt;0, COUNTIFS($E$14:E369, "Interest accrual", $A$14:A369, A370)=0), "Interest accrual",
AND(SUMIFS(lease_table_payments, lease_table_dates, A370)&gt;0, COUNTIFS($E$14:E369, "Payment", $A$14:A369, A370)=0), "Payment",
AND(SUMIFS(rou_table_deprs, rou_table_dates, A370)&gt;0, COUNTIFS($E$14:E369, "Depreciation", $A$14:A369, A370)=0), "Depreciation",
TRUE,  ""
)</f>
        <v/>
      </c>
      <c r="G370" s="13" t="str" cm="1">
        <f t="array" aca="1" ref="G370" ca="1">_xlfn.IFS(
AND($B$11="Hə", $B$3="İllik"), Z370,
AND($B$11="Hə", $B$3="Aylıq"), AA370,
$B$11="Yox", X370)</f>
        <v/>
      </c>
      <c r="H370" s="14" t="str" cm="1">
        <f t="array" aca="1" ref="H370" ca="1">_xlfn.IFS( G370="", "",
TRUE, ROUND( H369+I370-J370, 2) )</f>
        <v/>
      </c>
      <c r="I370" s="14" t="str" cm="1">
        <f t="array" aca="1" ref="I370" ca="1">_xlfn.IFS(G370="", "",
G370=last_payment_date, (J370-H369),
 TRUE,  -  (H369- H369* (1+$B$6)^ (_xlfn.DAYS(G370,G369)/365) )
)</f>
        <v/>
      </c>
      <c r="J370" s="14" t="str" cm="1">
        <f t="array" aca="1" ref="J370" ca="1">_xlfn.IFS(G370="", "",
TRUE, _xlfn.XLOOKUP(G370,  payment_dates, payments,0,0)
)</f>
        <v/>
      </c>
      <c r="L370" s="2" t="str" cm="1">
        <f t="array" aca="1" ref="L370" ca="1">_xlfn.IFS(
AND($B$11="Hə", $B$3="İllik"), AC370,
AND($B$11="Hə", $B$3="Aylıq"), AD370,
$B$11="Yox", AB370)</f>
        <v/>
      </c>
      <c r="M370" s="14" t="str" cm="1">
        <f t="array" aca="1" ref="M370" ca="1">_xlfn.IFS( L370="", "",
(M369-N370)&lt;=0.5, 0,
TRUE,  M369-N370)</f>
        <v/>
      </c>
      <c r="N370" s="15" t="str" cm="1">
        <f t="array" aca="1" ref="N370" ca="1">_xlfn.IFS(
L370="", "",
TRUE, MIN(M369, ROUND($M$14/ (last_rou_date - $B$2) * (L370-L369), 2) )
)</f>
        <v/>
      </c>
      <c r="P370" s="22" t="str">
        <f t="shared" ca="1" si="15"/>
        <v/>
      </c>
      <c r="Q370" s="14" t="str" cm="1">
        <f t="array" aca="1" ref="Q370" ca="1">_xlfn.IFS(P370="","",
$B$11="Hə", _xlfn.XLOOKUP(DATE(P370, 12, 31), rou_table_dates, rou_table_nbvs,0, 0),
TRUE,  MAX(0, ROUND($M$14 - $M$14/ (last_rou_date - $B$2) * (DATE(P370,12,31) - $B$2), 2) )
)</f>
        <v/>
      </c>
      <c r="R370" s="57" t="str" cm="1">
        <f t="array" aca="1" ref="R370" ca="1">_xlfn.IFS(P370="","",
$B$11="Hə", _xlfn.XLOOKUP(DATE(P370, 12, 31), lease_table_dates, lease_table_balances,0, 0),
TRUE, IFERROR( XNPV($B$6, IF(payment_dates &gt;DATE(P370, 12, 31), payments,  0),  IF(payment_dates &gt;DATE(P370, 12, 31), payment_dates,  DATE(P370, 12, 31))    ),0)
)</f>
        <v/>
      </c>
      <c r="S370" s="14" t="str" cm="1">
        <f t="array" aca="1" ref="S370" ca="1">_xlfn.IFS(P370="","",
TRUE,  MIN( MIN(Q369, $M$14), ROUND($M$14/ (last_rou_date - $B$2) * (DATE(P370,12,31) - MAX($B$2, DATE(P370-1, 12, 31))), 2) )
)</f>
        <v/>
      </c>
      <c r="T370" s="15" t="str" cm="1">
        <f t="array" aca="1" ref="T370" ca="1">_xlfn.IFS(P370="", "",
ISTEXT(R369), R370- (H370 - SUMIFS( lease_table_payments, lease_table_years, P370) -$AG$14 ),
AND(ISNUMBER(R369), R370&lt;&gt;""),   R370- (R369 - SUMIFS( lease_table_payments, lease_table_years, P370) )
)</f>
        <v/>
      </c>
      <c r="U370" s="14"/>
      <c r="V370" s="73">
        <f t="shared" si="17"/>
        <v>357</v>
      </c>
      <c r="W370" s="74" t="str" cm="1">
        <f t="array" ref="W370">_xlfn.IFS(
OR(W369=$B$4, W369=""),"",
TRUE,W369+1
)</f>
        <v/>
      </c>
      <c r="X370" s="75" t="str" cm="1">
        <f t="array" ref="X370">_xlfn.IFS(X369="","",
W370="", "",
AND($B$3="İllik"),DATE(YEAR(X369)+1,MONTH(X369),DAY(X369) ),
AND($B$3="Aylıq", $AH$14="Not end"), EDATE(X369,1),
AND($B$3="Aylıq", $AH$14="End"), EOMONTH(X369,1)
)</f>
        <v/>
      </c>
      <c r="Y370" s="75" t="str" cm="1">
        <f t="array" aca="1" ref="Y370" ca="1">_xlfn.IFS(
AND($B$7="Dövrün əvvəlində", Y369&lt;=last_rou_date), DATE(YEAR(Y369)+1, 12, 31),
AND($B$7="Dövrün sonunda", Y369&lt;=last_payment_date), DATE(YEAR(Y369)+1, 12, 31),
TRUE, ""
)</f>
        <v/>
      </c>
      <c r="Z370" s="75" t="str" cm="1">
        <f t="array" aca="1" ref="Z370" ca="1">_xlfn.IFS(
AND($AN$14="Not year_end", Z369&gt;last_payment_date), "",
AND($AN$14="Year_end", Z369&gt;=last_payment_date), "",
AND($AN$14="Year_end"), DATE(YEAR(Z369+1), 12, 31),
AND($AN$14="Not year_end", MONTH(Z369)=12, DAY(Z369)=31), DATE(YEAR(Z368)+1, MONTH(Z368), DAY(Z368)),
AND($AN$14="Not year_end", OR(MONTH(Z369)&lt;&gt;12, DAY(Z369)&lt;&gt;31) ), DATE(YEAR(Z369), 12, 31)
)</f>
        <v/>
      </c>
      <c r="AA370" s="75" t="str" cm="1">
        <f t="array" aca="1" ref="AA370" ca="1">_xlfn.IFS(AA369="", "",
AND(AA369=last_payment_date, OR(MONTH(AA369)&lt;&gt;12, DAY(AA369)&lt;&gt;31) ), DATE(YEAR(AA369), 12, 31),
AND(MONTH(AA369)=12, DAY(AA369)=31, AA369&gt;=last_payment_date), "",
AND(MONTH(AA369)=12, DAY(AA369)&lt;&gt;31),  EOMONTH(AA369,0),
AND(MONTH(AA369)=12, DAY(AA369)=31, $AH$14="Not end"),  EDATE(AA368,1),
AND($AH$14="Not end"), EDATE(AA369, 1),
AND($AH$14="End"), EOMONTH(AA369, 1)
)</f>
        <v/>
      </c>
      <c r="AB370" s="75" t="str" cm="1">
        <f t="array" aca="1" ref="AB370" ca="1">_xlfn.IFS(AB369="","",
AND(AB369=last_rou_date), "",
AND($B$3="İllik"),DATE(YEAR(AB369)+1,MONTH(AB369),DAY(AB369) ),
AND($B$3="Aylıq", $AH$14="Not end"), EDATE(AB369,1),
AND($B$3="Aylıq", $AH$14="End"), EOMONTH(AB369,1)
)</f>
        <v/>
      </c>
      <c r="AC370" s="75" t="str" cm="1">
        <f t="array" aca="1" ref="AC370" ca="1">_xlfn.IFS(
AND($AN$14="Not year_end", AC369&gt;last_rou_date), "",
AND($AN$14="Year_end", AC369&gt;=last_rou_date), "",
AND($AN$14="Year_end"), DATE(YEAR(AC369+1), 12, 31),
AND($AN$14="Not year_end", MONTH(AC369)=12, DAY(AC369)=31), DATE(YEAR(AC368)+1, MONTH(AC368), DAY(AC368)),
AND($AN$14="Not year_end", OR(MONTH(AC369)&lt;&gt;12, DAY(AC369)&lt;&gt;31) ), DATE(YEAR(AC369), 12, 31)
)</f>
        <v/>
      </c>
      <c r="AD370" s="75" t="str" cm="1">
        <f t="array" aca="1" ref="AD370" ca="1">_xlfn.IFS(AD369="", "",
AND(AD369=last_rou_date, OR(MONTH(AD369)&lt;&gt;12, DAY(AD369)&lt;&gt;31) ), DATE(YEAR(AD369), 12, 31),
AND(MONTH(AD369)=12, DAY(AD369)=31, AD369&gt;=last_rou_date), "",
AND(MONTH(AD369)=12, DAY(AD369)&lt;&gt;31),  EOMONTH(AD369,0),
AND(MONTH(AD369)=12, DAY(AD369)=31, $AH$14="Not end"),  EDATE(AD368,1),
AND($AH$14="Not end"), EDATE(AD369, 1),
AND($AH$14="End"), EOMONTH(AD369, 1)
)</f>
        <v/>
      </c>
      <c r="AE370" s="68" t="str" cm="1">
        <f t="array" ref="AE370">_xlfn.IFS(W370="", "",
AND(W370&gt;0, W370&lt;=$B$4, $C$2="İllik artım, faiz olaraq", $D$2&gt;0, $B$3="İllik"), $B$5*((1+$D$2)^(W370-1)),
AND(W370&gt;0, W370&lt;=$B$4, $C$2="İllik artım, faiz olaraq", $D$2&gt;0, $B$3="Aylıq"), $B$5*((1+$D$2)^ROUNDDOWN((W370-1)/12,0)),
AND(W370=1, $C$2="Aşağıdakı kimi dəyişir", ), $B$5,
AND(W370&gt;1, W370&lt;=$B$4, $C$2="Aşağıdakı kimi dəyişir"), IFERROR(VLOOKUP(W370, $C$4:$D$7, 2, FALSE), AE369),
AND(W370&gt;0, W370&lt;=$B$4), $B$5,
TRUE,0 )</f>
        <v/>
      </c>
      <c r="AF370" s="76" t="str">
        <f t="shared" ca="1" si="16"/>
        <v/>
      </c>
    </row>
    <row r="371" spans="1:32" x14ac:dyDescent="0.4">
      <c r="A371" s="13" t="str" cm="1">
        <f t="array" aca="1" ref="A371" ca="1">_xlfn.IFS(
AND(SUMIFS(lease_table_interest_accruals, lease_table_dates, A370)&gt;0, COUNTIFS($E$14:E370, "Interest accrual", $A$14:A370, A370)=0),  A370,
AND(SUMIFS(lease_table_payments, lease_table_dates, A370)&gt;0, COUNTIFS($E$14:E370, "Payment", $A$14:A370, A370)=0),  A370,
AND(SUMIFS(rou_table_deprs, rou_table_dates, A370)&gt;0, COUNTIFS($E$14:E370, "Depreciation", $A$14:A370, A370)=0),  A370,
TRUE,  IFERROR(INDEX(rou_table_dates,  MATCH(A370, rou_table_dates)+1, ), "")
)</f>
        <v/>
      </c>
      <c r="B371" s="1" t="str" cm="1">
        <f t="array" aca="1" ref="B371" ca="1">_xlfn.IFS(
AND(E371="Payment", A371=$B$2), $AM$14,
E371="Payment", $AM$15,
E371="Interest accrual", $AM$18,
E371="Depreciation", $AM$17,
TRUE, "")</f>
        <v/>
      </c>
      <c r="C371" s="1" t="str" cm="1">
        <f t="array" aca="1" ref="C371" ca="1">_xlfn.IFS(
E371="Payment", $AM$19,
E371="Interest accrual", $AM$15,
E371="Depreciation", $AM$16,
TRUE, "")</f>
        <v/>
      </c>
      <c r="D371" s="14" t="str" cm="1">
        <f t="array" aca="1" ref="D371" ca="1">_xlfn.IFS(
E371="Payment", _xlfn.XLOOKUP(A371, lease_table_dates, lease_table_payments, 0, 0),
E371="Interest accrual", _xlfn.XLOOKUP(A371, lease_table_dates, lease_table_interest_accruals, 0, 0),
E371="Depreciation", _xlfn.XLOOKUP(A371, rou_table_dates, rou_table_deprs, 0, 0),
TRUE, ""
)</f>
        <v/>
      </c>
      <c r="E371" s="7" t="str" cm="1">
        <f t="array" aca="1" ref="E371" ca="1">_xlfn.IFS(
AND(SUMIFS(lease_table_interest_accruals, lease_table_dates, A371)&gt;0, COUNTIFS($E$14:E370, "Interest accrual", $A$14:A370, A371)=0), "Interest accrual",
AND(SUMIFS(lease_table_payments, lease_table_dates, A371)&gt;0, COUNTIFS($E$14:E370, "Payment", $A$14:A370, A371)=0), "Payment",
AND(SUMIFS(rou_table_deprs, rou_table_dates, A371)&gt;0, COUNTIFS($E$14:E370, "Depreciation", $A$14:A370, A371)=0), "Depreciation",
TRUE,  ""
)</f>
        <v/>
      </c>
      <c r="G371" s="13" t="str" cm="1">
        <f t="array" aca="1" ref="G371" ca="1">_xlfn.IFS(
AND($B$11="Hə", $B$3="İllik"), Z371,
AND($B$11="Hə", $B$3="Aylıq"), AA371,
$B$11="Yox", X371)</f>
        <v/>
      </c>
      <c r="H371" s="14" t="str" cm="1">
        <f t="array" aca="1" ref="H371" ca="1">_xlfn.IFS( G371="", "",
TRUE, ROUND( H370+I371-J371, 2) )</f>
        <v/>
      </c>
      <c r="I371" s="14" t="str" cm="1">
        <f t="array" aca="1" ref="I371" ca="1">_xlfn.IFS(G371="", "",
G371=last_payment_date, (J371-H370),
 TRUE,  -  (H370- H370* (1+$B$6)^ (_xlfn.DAYS(G371,G370)/365) )
)</f>
        <v/>
      </c>
      <c r="J371" s="14" t="str" cm="1">
        <f t="array" aca="1" ref="J371" ca="1">_xlfn.IFS(G371="", "",
TRUE, _xlfn.XLOOKUP(G371,  payment_dates, payments,0,0)
)</f>
        <v/>
      </c>
      <c r="L371" s="2" t="str" cm="1">
        <f t="array" aca="1" ref="L371" ca="1">_xlfn.IFS(
AND($B$11="Hə", $B$3="İllik"), AC371,
AND($B$11="Hə", $B$3="Aylıq"), AD371,
$B$11="Yox", AB371)</f>
        <v/>
      </c>
      <c r="M371" s="14" t="str" cm="1">
        <f t="array" aca="1" ref="M371" ca="1">_xlfn.IFS( L371="", "",
(M370-N371)&lt;=0.5, 0,
TRUE,  M370-N371)</f>
        <v/>
      </c>
      <c r="N371" s="15" t="str" cm="1">
        <f t="array" aca="1" ref="N371" ca="1">_xlfn.IFS(
L371="", "",
TRUE, MIN(M370, ROUND($M$14/ (last_rou_date - $B$2) * (L371-L370), 2) )
)</f>
        <v/>
      </c>
      <c r="P371" s="22" t="str">
        <f t="shared" ca="1" si="15"/>
        <v/>
      </c>
      <c r="Q371" s="14" t="str" cm="1">
        <f t="array" aca="1" ref="Q371" ca="1">_xlfn.IFS(P371="","",
$B$11="Hə", _xlfn.XLOOKUP(DATE(P371, 12, 31), rou_table_dates, rou_table_nbvs,0, 0),
TRUE,  MAX(0, ROUND($M$14 - $M$14/ (last_rou_date - $B$2) * (DATE(P371,12,31) - $B$2), 2) )
)</f>
        <v/>
      </c>
      <c r="R371" s="57" t="str" cm="1">
        <f t="array" aca="1" ref="R371" ca="1">_xlfn.IFS(P371="","",
$B$11="Hə", _xlfn.XLOOKUP(DATE(P371, 12, 31), lease_table_dates, lease_table_balances,0, 0),
TRUE, IFERROR( XNPV($B$6, IF(payment_dates &gt;DATE(P371, 12, 31), payments,  0),  IF(payment_dates &gt;DATE(P371, 12, 31), payment_dates,  DATE(P371, 12, 31))    ),0)
)</f>
        <v/>
      </c>
      <c r="S371" s="14" t="str" cm="1">
        <f t="array" aca="1" ref="S371" ca="1">_xlfn.IFS(P371="","",
TRUE,  MIN( MIN(Q370, $M$14), ROUND($M$14/ (last_rou_date - $B$2) * (DATE(P371,12,31) - MAX($B$2, DATE(P371-1, 12, 31))), 2) )
)</f>
        <v/>
      </c>
      <c r="T371" s="15" t="str" cm="1">
        <f t="array" aca="1" ref="T371" ca="1">_xlfn.IFS(P371="", "",
ISTEXT(R370), R371- (H371 - SUMIFS( lease_table_payments, lease_table_years, P371) -$AG$14 ),
AND(ISNUMBER(R370), R371&lt;&gt;""),   R371- (R370 - SUMIFS( lease_table_payments, lease_table_years, P371) )
)</f>
        <v/>
      </c>
      <c r="U371" s="14"/>
      <c r="V371" s="73">
        <f t="shared" si="17"/>
        <v>358</v>
      </c>
      <c r="W371" s="74" t="str" cm="1">
        <f t="array" ref="W371">_xlfn.IFS(
OR(W370=$B$4, W370=""),"",
TRUE,W370+1
)</f>
        <v/>
      </c>
      <c r="X371" s="75" t="str" cm="1">
        <f t="array" ref="X371">_xlfn.IFS(X370="","",
W371="", "",
AND($B$3="İllik"),DATE(YEAR(X370)+1,MONTH(X370),DAY(X370) ),
AND($B$3="Aylıq", $AH$14="Not end"), EDATE(X370,1),
AND($B$3="Aylıq", $AH$14="End"), EOMONTH(X370,1)
)</f>
        <v/>
      </c>
      <c r="Y371" s="75" t="str" cm="1">
        <f t="array" aca="1" ref="Y371" ca="1">_xlfn.IFS(
AND($B$7="Dövrün əvvəlində", Y370&lt;=last_rou_date), DATE(YEAR(Y370)+1, 12, 31),
AND($B$7="Dövrün sonunda", Y370&lt;=last_payment_date), DATE(YEAR(Y370)+1, 12, 31),
TRUE, ""
)</f>
        <v/>
      </c>
      <c r="Z371" s="75" t="str" cm="1">
        <f t="array" aca="1" ref="Z371" ca="1">_xlfn.IFS(
AND($AN$14="Not year_end", Z370&gt;last_payment_date), "",
AND($AN$14="Year_end", Z370&gt;=last_payment_date), "",
AND($AN$14="Year_end"), DATE(YEAR(Z370+1), 12, 31),
AND($AN$14="Not year_end", MONTH(Z370)=12, DAY(Z370)=31), DATE(YEAR(Z369)+1, MONTH(Z369), DAY(Z369)),
AND($AN$14="Not year_end", OR(MONTH(Z370)&lt;&gt;12, DAY(Z370)&lt;&gt;31) ), DATE(YEAR(Z370), 12, 31)
)</f>
        <v/>
      </c>
      <c r="AA371" s="75" t="str" cm="1">
        <f t="array" aca="1" ref="AA371" ca="1">_xlfn.IFS(AA370="", "",
AND(AA370=last_payment_date, OR(MONTH(AA370)&lt;&gt;12, DAY(AA370)&lt;&gt;31) ), DATE(YEAR(AA370), 12, 31),
AND(MONTH(AA370)=12, DAY(AA370)=31, AA370&gt;=last_payment_date), "",
AND(MONTH(AA370)=12, DAY(AA370)&lt;&gt;31),  EOMONTH(AA370,0),
AND(MONTH(AA370)=12, DAY(AA370)=31, $AH$14="Not end"),  EDATE(AA369,1),
AND($AH$14="Not end"), EDATE(AA370, 1),
AND($AH$14="End"), EOMONTH(AA370, 1)
)</f>
        <v/>
      </c>
      <c r="AB371" s="75" t="str" cm="1">
        <f t="array" aca="1" ref="AB371" ca="1">_xlfn.IFS(AB370="","",
AND(AB370=last_rou_date), "",
AND($B$3="İllik"),DATE(YEAR(AB370)+1,MONTH(AB370),DAY(AB370) ),
AND($B$3="Aylıq", $AH$14="Not end"), EDATE(AB370,1),
AND($B$3="Aylıq", $AH$14="End"), EOMONTH(AB370,1)
)</f>
        <v/>
      </c>
      <c r="AC371" s="75" t="str" cm="1">
        <f t="array" aca="1" ref="AC371" ca="1">_xlfn.IFS(
AND($AN$14="Not year_end", AC370&gt;last_rou_date), "",
AND($AN$14="Year_end", AC370&gt;=last_rou_date), "",
AND($AN$14="Year_end"), DATE(YEAR(AC370+1), 12, 31),
AND($AN$14="Not year_end", MONTH(AC370)=12, DAY(AC370)=31), DATE(YEAR(AC369)+1, MONTH(AC369), DAY(AC369)),
AND($AN$14="Not year_end", OR(MONTH(AC370)&lt;&gt;12, DAY(AC370)&lt;&gt;31) ), DATE(YEAR(AC370), 12, 31)
)</f>
        <v/>
      </c>
      <c r="AD371" s="75" t="str" cm="1">
        <f t="array" aca="1" ref="AD371" ca="1">_xlfn.IFS(AD370="", "",
AND(AD370=last_rou_date, OR(MONTH(AD370)&lt;&gt;12, DAY(AD370)&lt;&gt;31) ), DATE(YEAR(AD370), 12, 31),
AND(MONTH(AD370)=12, DAY(AD370)=31, AD370&gt;=last_rou_date), "",
AND(MONTH(AD370)=12, DAY(AD370)&lt;&gt;31),  EOMONTH(AD370,0),
AND(MONTH(AD370)=12, DAY(AD370)=31, $AH$14="Not end"),  EDATE(AD369,1),
AND($AH$14="Not end"), EDATE(AD370, 1),
AND($AH$14="End"), EOMONTH(AD370, 1)
)</f>
        <v/>
      </c>
      <c r="AE371" s="68" t="str" cm="1">
        <f t="array" ref="AE371">_xlfn.IFS(W371="", "",
AND(W371&gt;0, W371&lt;=$B$4, $C$2="İllik artım, faiz olaraq", $D$2&gt;0, $B$3="İllik"), $B$5*((1+$D$2)^(W371-1)),
AND(W371&gt;0, W371&lt;=$B$4, $C$2="İllik artım, faiz olaraq", $D$2&gt;0, $B$3="Aylıq"), $B$5*((1+$D$2)^ROUNDDOWN((W371-1)/12,0)),
AND(W371=1, $C$2="Aşağıdakı kimi dəyişir", ), $B$5,
AND(W371&gt;1, W371&lt;=$B$4, $C$2="Aşağıdakı kimi dəyişir"), IFERROR(VLOOKUP(W371, $C$4:$D$7, 2, FALSE), AE370),
AND(W371&gt;0, W371&lt;=$B$4), $B$5,
TRUE,0 )</f>
        <v/>
      </c>
      <c r="AF371" s="76" t="str">
        <f t="shared" ca="1" si="16"/>
        <v/>
      </c>
    </row>
    <row r="372" spans="1:32" x14ac:dyDescent="0.4">
      <c r="A372" s="13" t="str" cm="1">
        <f t="array" aca="1" ref="A372" ca="1">_xlfn.IFS(
AND(SUMIFS(lease_table_interest_accruals, lease_table_dates, A371)&gt;0, COUNTIFS($E$14:E371, "Interest accrual", $A$14:A371, A371)=0),  A371,
AND(SUMIFS(lease_table_payments, lease_table_dates, A371)&gt;0, COUNTIFS($E$14:E371, "Payment", $A$14:A371, A371)=0),  A371,
AND(SUMIFS(rou_table_deprs, rou_table_dates, A371)&gt;0, COUNTIFS($E$14:E371, "Depreciation", $A$14:A371, A371)=0),  A371,
TRUE,  IFERROR(INDEX(rou_table_dates,  MATCH(A371, rou_table_dates)+1, ), "")
)</f>
        <v/>
      </c>
      <c r="B372" s="1" t="str" cm="1">
        <f t="array" aca="1" ref="B372" ca="1">_xlfn.IFS(
AND(E372="Payment", A372=$B$2), $AM$14,
E372="Payment", $AM$15,
E372="Interest accrual", $AM$18,
E372="Depreciation", $AM$17,
TRUE, "")</f>
        <v/>
      </c>
      <c r="C372" s="1" t="str" cm="1">
        <f t="array" aca="1" ref="C372" ca="1">_xlfn.IFS(
E372="Payment", $AM$19,
E372="Interest accrual", $AM$15,
E372="Depreciation", $AM$16,
TRUE, "")</f>
        <v/>
      </c>
      <c r="D372" s="14" t="str" cm="1">
        <f t="array" aca="1" ref="D372" ca="1">_xlfn.IFS(
E372="Payment", _xlfn.XLOOKUP(A372, lease_table_dates, lease_table_payments, 0, 0),
E372="Interest accrual", _xlfn.XLOOKUP(A372, lease_table_dates, lease_table_interest_accruals, 0, 0),
E372="Depreciation", _xlfn.XLOOKUP(A372, rou_table_dates, rou_table_deprs, 0, 0),
TRUE, ""
)</f>
        <v/>
      </c>
      <c r="E372" s="7" t="str" cm="1">
        <f t="array" aca="1" ref="E372" ca="1">_xlfn.IFS(
AND(SUMIFS(lease_table_interest_accruals, lease_table_dates, A372)&gt;0, COUNTIFS($E$14:E371, "Interest accrual", $A$14:A371, A372)=0), "Interest accrual",
AND(SUMIFS(lease_table_payments, lease_table_dates, A372)&gt;0, COUNTIFS($E$14:E371, "Payment", $A$14:A371, A372)=0), "Payment",
AND(SUMIFS(rou_table_deprs, rou_table_dates, A372)&gt;0, COUNTIFS($E$14:E371, "Depreciation", $A$14:A371, A372)=0), "Depreciation",
TRUE,  ""
)</f>
        <v/>
      </c>
      <c r="G372" s="13" t="str" cm="1">
        <f t="array" aca="1" ref="G372" ca="1">_xlfn.IFS(
AND($B$11="Hə", $B$3="İllik"), Z372,
AND($B$11="Hə", $B$3="Aylıq"), AA372,
$B$11="Yox", X372)</f>
        <v/>
      </c>
      <c r="H372" s="14" t="str" cm="1">
        <f t="array" aca="1" ref="H372" ca="1">_xlfn.IFS( G372="", "",
TRUE, ROUND( H371+I372-J372, 2) )</f>
        <v/>
      </c>
      <c r="I372" s="14" t="str" cm="1">
        <f t="array" aca="1" ref="I372" ca="1">_xlfn.IFS(G372="", "",
G372=last_payment_date, (J372-H371),
 TRUE,  -  (H371- H371* (1+$B$6)^ (_xlfn.DAYS(G372,G371)/365) )
)</f>
        <v/>
      </c>
      <c r="J372" s="14" t="str" cm="1">
        <f t="array" aca="1" ref="J372" ca="1">_xlfn.IFS(G372="", "",
TRUE, _xlfn.XLOOKUP(G372,  payment_dates, payments,0,0)
)</f>
        <v/>
      </c>
      <c r="L372" s="2" t="str" cm="1">
        <f t="array" aca="1" ref="L372" ca="1">_xlfn.IFS(
AND($B$11="Hə", $B$3="İllik"), AC372,
AND($B$11="Hə", $B$3="Aylıq"), AD372,
$B$11="Yox", AB372)</f>
        <v/>
      </c>
      <c r="M372" s="14" t="str" cm="1">
        <f t="array" aca="1" ref="M372" ca="1">_xlfn.IFS( L372="", "",
(M371-N372)&lt;=0.5, 0,
TRUE,  M371-N372)</f>
        <v/>
      </c>
      <c r="N372" s="15" t="str" cm="1">
        <f t="array" aca="1" ref="N372" ca="1">_xlfn.IFS(
L372="", "",
TRUE, MIN(M371, ROUND($M$14/ (last_rou_date - $B$2) * (L372-L371), 2) )
)</f>
        <v/>
      </c>
      <c r="P372" s="22" t="str">
        <f t="shared" ca="1" si="15"/>
        <v/>
      </c>
      <c r="Q372" s="14" t="str" cm="1">
        <f t="array" aca="1" ref="Q372" ca="1">_xlfn.IFS(P372="","",
$B$11="Hə", _xlfn.XLOOKUP(DATE(P372, 12, 31), rou_table_dates, rou_table_nbvs,0, 0),
TRUE,  MAX(0, ROUND($M$14 - $M$14/ (last_rou_date - $B$2) * (DATE(P372,12,31) - $B$2), 2) )
)</f>
        <v/>
      </c>
      <c r="R372" s="57" t="str" cm="1">
        <f t="array" aca="1" ref="R372" ca="1">_xlfn.IFS(P372="","",
$B$11="Hə", _xlfn.XLOOKUP(DATE(P372, 12, 31), lease_table_dates, lease_table_balances,0, 0),
TRUE, IFERROR( XNPV($B$6, IF(payment_dates &gt;DATE(P372, 12, 31), payments,  0),  IF(payment_dates &gt;DATE(P372, 12, 31), payment_dates,  DATE(P372, 12, 31))    ),0)
)</f>
        <v/>
      </c>
      <c r="S372" s="14" t="str" cm="1">
        <f t="array" aca="1" ref="S372" ca="1">_xlfn.IFS(P372="","",
TRUE,  MIN( MIN(Q371, $M$14), ROUND($M$14/ (last_rou_date - $B$2) * (DATE(P372,12,31) - MAX($B$2, DATE(P372-1, 12, 31))), 2) )
)</f>
        <v/>
      </c>
      <c r="T372" s="15" t="str" cm="1">
        <f t="array" aca="1" ref="T372" ca="1">_xlfn.IFS(P372="", "",
ISTEXT(R371), R372- (H372 - SUMIFS( lease_table_payments, lease_table_years, P372) -$AG$14 ),
AND(ISNUMBER(R371), R372&lt;&gt;""),   R372- (R371 - SUMIFS( lease_table_payments, lease_table_years, P372) )
)</f>
        <v/>
      </c>
      <c r="U372" s="14"/>
      <c r="V372" s="73">
        <f t="shared" si="17"/>
        <v>359</v>
      </c>
      <c r="W372" s="74" t="str" cm="1">
        <f t="array" ref="W372">_xlfn.IFS(
OR(W371=$B$4, W371=""),"",
TRUE,W371+1
)</f>
        <v/>
      </c>
      <c r="X372" s="75" t="str" cm="1">
        <f t="array" ref="X372">_xlfn.IFS(X371="","",
W372="", "",
AND($B$3="İllik"),DATE(YEAR(X371)+1,MONTH(X371),DAY(X371) ),
AND($B$3="Aylıq", $AH$14="Not end"), EDATE(X371,1),
AND($B$3="Aylıq", $AH$14="End"), EOMONTH(X371,1)
)</f>
        <v/>
      </c>
      <c r="Y372" s="75" t="str" cm="1">
        <f t="array" aca="1" ref="Y372" ca="1">_xlfn.IFS(
AND($B$7="Dövrün əvvəlində", Y371&lt;=last_rou_date), DATE(YEAR(Y371)+1, 12, 31),
AND($B$7="Dövrün sonunda", Y371&lt;=last_payment_date), DATE(YEAR(Y371)+1, 12, 31),
TRUE, ""
)</f>
        <v/>
      </c>
      <c r="Z372" s="75" t="str" cm="1">
        <f t="array" aca="1" ref="Z372" ca="1">_xlfn.IFS(
AND($AN$14="Not year_end", Z371&gt;last_payment_date), "",
AND($AN$14="Year_end", Z371&gt;=last_payment_date), "",
AND($AN$14="Year_end"), DATE(YEAR(Z371+1), 12, 31),
AND($AN$14="Not year_end", MONTH(Z371)=12, DAY(Z371)=31), DATE(YEAR(Z370)+1, MONTH(Z370), DAY(Z370)),
AND($AN$14="Not year_end", OR(MONTH(Z371)&lt;&gt;12, DAY(Z371)&lt;&gt;31) ), DATE(YEAR(Z371), 12, 31)
)</f>
        <v/>
      </c>
      <c r="AA372" s="75" t="str" cm="1">
        <f t="array" aca="1" ref="AA372" ca="1">_xlfn.IFS(AA371="", "",
AND(AA371=last_payment_date, OR(MONTH(AA371)&lt;&gt;12, DAY(AA371)&lt;&gt;31) ), DATE(YEAR(AA371), 12, 31),
AND(MONTH(AA371)=12, DAY(AA371)=31, AA371&gt;=last_payment_date), "",
AND(MONTH(AA371)=12, DAY(AA371)&lt;&gt;31),  EOMONTH(AA371,0),
AND(MONTH(AA371)=12, DAY(AA371)=31, $AH$14="Not end"),  EDATE(AA370,1),
AND($AH$14="Not end"), EDATE(AA371, 1),
AND($AH$14="End"), EOMONTH(AA371, 1)
)</f>
        <v/>
      </c>
      <c r="AB372" s="75" t="str" cm="1">
        <f t="array" aca="1" ref="AB372" ca="1">_xlfn.IFS(AB371="","",
AND(AB371=last_rou_date), "",
AND($B$3="İllik"),DATE(YEAR(AB371)+1,MONTH(AB371),DAY(AB371) ),
AND($B$3="Aylıq", $AH$14="Not end"), EDATE(AB371,1),
AND($B$3="Aylıq", $AH$14="End"), EOMONTH(AB371,1)
)</f>
        <v/>
      </c>
      <c r="AC372" s="75" t="str" cm="1">
        <f t="array" aca="1" ref="AC372" ca="1">_xlfn.IFS(
AND($AN$14="Not year_end", AC371&gt;last_rou_date), "",
AND($AN$14="Year_end", AC371&gt;=last_rou_date), "",
AND($AN$14="Year_end"), DATE(YEAR(AC371+1), 12, 31),
AND($AN$14="Not year_end", MONTH(AC371)=12, DAY(AC371)=31), DATE(YEAR(AC370)+1, MONTH(AC370), DAY(AC370)),
AND($AN$14="Not year_end", OR(MONTH(AC371)&lt;&gt;12, DAY(AC371)&lt;&gt;31) ), DATE(YEAR(AC371), 12, 31)
)</f>
        <v/>
      </c>
      <c r="AD372" s="75" t="str" cm="1">
        <f t="array" aca="1" ref="AD372" ca="1">_xlfn.IFS(AD371="", "",
AND(AD371=last_rou_date, OR(MONTH(AD371)&lt;&gt;12, DAY(AD371)&lt;&gt;31) ), DATE(YEAR(AD371), 12, 31),
AND(MONTH(AD371)=12, DAY(AD371)=31, AD371&gt;=last_rou_date), "",
AND(MONTH(AD371)=12, DAY(AD371)&lt;&gt;31),  EOMONTH(AD371,0),
AND(MONTH(AD371)=12, DAY(AD371)=31, $AH$14="Not end"),  EDATE(AD370,1),
AND($AH$14="Not end"), EDATE(AD371, 1),
AND($AH$14="End"), EOMONTH(AD371, 1)
)</f>
        <v/>
      </c>
      <c r="AE372" s="68" t="str" cm="1">
        <f t="array" ref="AE372">_xlfn.IFS(W372="", "",
AND(W372&gt;0, W372&lt;=$B$4, $C$2="İllik artım, faiz olaraq", $D$2&gt;0, $B$3="İllik"), $B$5*((1+$D$2)^(W372-1)),
AND(W372&gt;0, W372&lt;=$B$4, $C$2="İllik artım, faiz olaraq", $D$2&gt;0, $B$3="Aylıq"), $B$5*((1+$D$2)^ROUNDDOWN((W372-1)/12,0)),
AND(W372=1, $C$2="Aşağıdakı kimi dəyişir", ), $B$5,
AND(W372&gt;1, W372&lt;=$B$4, $C$2="Aşağıdakı kimi dəyişir"), IFERROR(VLOOKUP(W372, $C$4:$D$7, 2, FALSE), AE371),
AND(W372&gt;0, W372&lt;=$B$4), $B$5,
TRUE,0 )</f>
        <v/>
      </c>
      <c r="AF372" s="76" t="str">
        <f t="shared" ca="1" si="16"/>
        <v/>
      </c>
    </row>
    <row r="373" spans="1:32" x14ac:dyDescent="0.4">
      <c r="A373" s="13" t="str" cm="1">
        <f t="array" aca="1" ref="A373" ca="1">_xlfn.IFS(
AND(SUMIFS(lease_table_interest_accruals, lease_table_dates, A372)&gt;0, COUNTIFS($E$14:E372, "Interest accrual", $A$14:A372, A372)=0),  A372,
AND(SUMIFS(lease_table_payments, lease_table_dates, A372)&gt;0, COUNTIFS($E$14:E372, "Payment", $A$14:A372, A372)=0),  A372,
AND(SUMIFS(rou_table_deprs, rou_table_dates, A372)&gt;0, COUNTIFS($E$14:E372, "Depreciation", $A$14:A372, A372)=0),  A372,
TRUE,  IFERROR(INDEX(rou_table_dates,  MATCH(A372, rou_table_dates)+1, ), "")
)</f>
        <v/>
      </c>
      <c r="B373" s="1" t="str" cm="1">
        <f t="array" aca="1" ref="B373" ca="1">_xlfn.IFS(
AND(E373="Payment", A373=$B$2), $AM$14,
E373="Payment", $AM$15,
E373="Interest accrual", $AM$18,
E373="Depreciation", $AM$17,
TRUE, "")</f>
        <v/>
      </c>
      <c r="C373" s="1" t="str" cm="1">
        <f t="array" aca="1" ref="C373" ca="1">_xlfn.IFS(
E373="Payment", $AM$19,
E373="Interest accrual", $AM$15,
E373="Depreciation", $AM$16,
TRUE, "")</f>
        <v/>
      </c>
      <c r="D373" s="14" t="str" cm="1">
        <f t="array" aca="1" ref="D373" ca="1">_xlfn.IFS(
E373="Payment", _xlfn.XLOOKUP(A373, lease_table_dates, lease_table_payments, 0, 0),
E373="Interest accrual", _xlfn.XLOOKUP(A373, lease_table_dates, lease_table_interest_accruals, 0, 0),
E373="Depreciation", _xlfn.XLOOKUP(A373, rou_table_dates, rou_table_deprs, 0, 0),
TRUE, ""
)</f>
        <v/>
      </c>
      <c r="E373" s="7" t="str" cm="1">
        <f t="array" aca="1" ref="E373" ca="1">_xlfn.IFS(
AND(SUMIFS(lease_table_interest_accruals, lease_table_dates, A373)&gt;0, COUNTIFS($E$14:E372, "Interest accrual", $A$14:A372, A373)=0), "Interest accrual",
AND(SUMIFS(lease_table_payments, lease_table_dates, A373)&gt;0, COUNTIFS($E$14:E372, "Payment", $A$14:A372, A373)=0), "Payment",
AND(SUMIFS(rou_table_deprs, rou_table_dates, A373)&gt;0, COUNTIFS($E$14:E372, "Depreciation", $A$14:A372, A373)=0), "Depreciation",
TRUE,  ""
)</f>
        <v/>
      </c>
      <c r="G373" s="13" t="str" cm="1">
        <f t="array" aca="1" ref="G373" ca="1">_xlfn.IFS(
AND($B$11="Hə", $B$3="İllik"), Z373,
AND($B$11="Hə", $B$3="Aylıq"), AA373,
$B$11="Yox", X373)</f>
        <v/>
      </c>
      <c r="H373" s="14" t="str" cm="1">
        <f t="array" aca="1" ref="H373" ca="1">_xlfn.IFS( G373="", "",
TRUE, ROUND( H372+I373-J373, 2) )</f>
        <v/>
      </c>
      <c r="I373" s="14" t="str" cm="1">
        <f t="array" aca="1" ref="I373" ca="1">_xlfn.IFS(G373="", "",
G373=last_payment_date, (J373-H372),
 TRUE,  -  (H372- H372* (1+$B$6)^ (_xlfn.DAYS(G373,G372)/365) )
)</f>
        <v/>
      </c>
      <c r="J373" s="14" t="str" cm="1">
        <f t="array" aca="1" ref="J373" ca="1">_xlfn.IFS(G373="", "",
TRUE, _xlfn.XLOOKUP(G373,  payment_dates, payments,0,0)
)</f>
        <v/>
      </c>
      <c r="L373" s="2" t="str" cm="1">
        <f t="array" aca="1" ref="L373" ca="1">_xlfn.IFS(
AND($B$11="Hə", $B$3="İllik"), AC373,
AND($B$11="Hə", $B$3="Aylıq"), AD373,
$B$11="Yox", AB373)</f>
        <v/>
      </c>
      <c r="M373" s="14" t="str" cm="1">
        <f t="array" aca="1" ref="M373" ca="1">_xlfn.IFS( L373="", "",
(M372-N373)&lt;=0.5, 0,
TRUE,  M372-N373)</f>
        <v/>
      </c>
      <c r="N373" s="15" t="str" cm="1">
        <f t="array" aca="1" ref="N373" ca="1">_xlfn.IFS(
L373="", "",
TRUE, MIN(M372, ROUND($M$14/ (last_rou_date - $B$2) * (L373-L372), 2) )
)</f>
        <v/>
      </c>
      <c r="P373" s="22" t="str">
        <f t="shared" ca="1" si="15"/>
        <v/>
      </c>
      <c r="Q373" s="14" t="str" cm="1">
        <f t="array" aca="1" ref="Q373" ca="1">_xlfn.IFS(P373="","",
$B$11="Hə", _xlfn.XLOOKUP(DATE(P373, 12, 31), rou_table_dates, rou_table_nbvs,0, 0),
TRUE,  MAX(0, ROUND($M$14 - $M$14/ (last_rou_date - $B$2) * (DATE(P373,12,31) - $B$2), 2) )
)</f>
        <v/>
      </c>
      <c r="R373" s="57" t="str" cm="1">
        <f t="array" aca="1" ref="R373" ca="1">_xlfn.IFS(P373="","",
$B$11="Hə", _xlfn.XLOOKUP(DATE(P373, 12, 31), lease_table_dates, lease_table_balances,0, 0),
TRUE, IFERROR( XNPV($B$6, IF(payment_dates &gt;DATE(P373, 12, 31), payments,  0),  IF(payment_dates &gt;DATE(P373, 12, 31), payment_dates,  DATE(P373, 12, 31))    ),0)
)</f>
        <v/>
      </c>
      <c r="S373" s="14" t="str" cm="1">
        <f t="array" aca="1" ref="S373" ca="1">_xlfn.IFS(P373="","",
TRUE,  MIN( MIN(Q372, $M$14), ROUND($M$14/ (last_rou_date - $B$2) * (DATE(P373,12,31) - MAX($B$2, DATE(P373-1, 12, 31))), 2) )
)</f>
        <v/>
      </c>
      <c r="T373" s="15" t="str" cm="1">
        <f t="array" aca="1" ref="T373" ca="1">_xlfn.IFS(P373="", "",
ISTEXT(R372), R373- (H373 - SUMIFS( lease_table_payments, lease_table_years, P373) -$AG$14 ),
AND(ISNUMBER(R372), R373&lt;&gt;""),   R373- (R372 - SUMIFS( lease_table_payments, lease_table_years, P373) )
)</f>
        <v/>
      </c>
      <c r="U373" s="14"/>
      <c r="V373" s="73">
        <f t="shared" si="17"/>
        <v>360</v>
      </c>
      <c r="W373" s="74" t="str" cm="1">
        <f t="array" ref="W373">_xlfn.IFS(
OR(W372=$B$4, W372=""),"",
TRUE,W372+1
)</f>
        <v/>
      </c>
      <c r="X373" s="75" t="str" cm="1">
        <f t="array" ref="X373">_xlfn.IFS(X372="","",
W373="", "",
AND($B$3="İllik"),DATE(YEAR(X372)+1,MONTH(X372),DAY(X372) ),
AND($B$3="Aylıq", $AH$14="Not end"), EDATE(X372,1),
AND($B$3="Aylıq", $AH$14="End"), EOMONTH(X372,1)
)</f>
        <v/>
      </c>
      <c r="Y373" s="75" t="str" cm="1">
        <f t="array" aca="1" ref="Y373" ca="1">_xlfn.IFS(
AND($B$7="Dövrün əvvəlində", Y372&lt;=last_rou_date), DATE(YEAR(Y372)+1, 12, 31),
AND($B$7="Dövrün sonunda", Y372&lt;=last_payment_date), DATE(YEAR(Y372)+1, 12, 31),
TRUE, ""
)</f>
        <v/>
      </c>
      <c r="Z373" s="75" t="str" cm="1">
        <f t="array" aca="1" ref="Z373" ca="1">_xlfn.IFS(
AND($AN$14="Not year_end", Z372&gt;last_payment_date), "",
AND($AN$14="Year_end", Z372&gt;=last_payment_date), "",
AND($AN$14="Year_end"), DATE(YEAR(Z372+1), 12, 31),
AND($AN$14="Not year_end", MONTH(Z372)=12, DAY(Z372)=31), DATE(YEAR(Z371)+1, MONTH(Z371), DAY(Z371)),
AND($AN$14="Not year_end", OR(MONTH(Z372)&lt;&gt;12, DAY(Z372)&lt;&gt;31) ), DATE(YEAR(Z372), 12, 31)
)</f>
        <v/>
      </c>
      <c r="AA373" s="75" t="str" cm="1">
        <f t="array" aca="1" ref="AA373" ca="1">_xlfn.IFS(AA372="", "",
AND(AA372=last_payment_date, OR(MONTH(AA372)&lt;&gt;12, DAY(AA372)&lt;&gt;31) ), DATE(YEAR(AA372), 12, 31),
AND(MONTH(AA372)=12, DAY(AA372)=31, AA372&gt;=last_payment_date), "",
AND(MONTH(AA372)=12, DAY(AA372)&lt;&gt;31),  EOMONTH(AA372,0),
AND(MONTH(AA372)=12, DAY(AA372)=31, $AH$14="Not end"),  EDATE(AA371,1),
AND($AH$14="Not end"), EDATE(AA372, 1),
AND($AH$14="End"), EOMONTH(AA372, 1)
)</f>
        <v/>
      </c>
      <c r="AB373" s="75" t="str" cm="1">
        <f t="array" aca="1" ref="AB373" ca="1">_xlfn.IFS(AB372="","",
AND(AB372=last_rou_date), "",
AND($B$3="İllik"),DATE(YEAR(AB372)+1,MONTH(AB372),DAY(AB372) ),
AND($B$3="Aylıq", $AH$14="Not end"), EDATE(AB372,1),
AND($B$3="Aylıq", $AH$14="End"), EOMONTH(AB372,1)
)</f>
        <v/>
      </c>
      <c r="AC373" s="75" t="str" cm="1">
        <f t="array" aca="1" ref="AC373" ca="1">_xlfn.IFS(
AND($AN$14="Not year_end", AC372&gt;last_rou_date), "",
AND($AN$14="Year_end", AC372&gt;=last_rou_date), "",
AND($AN$14="Year_end"), DATE(YEAR(AC372+1), 12, 31),
AND($AN$14="Not year_end", MONTH(AC372)=12, DAY(AC372)=31), DATE(YEAR(AC371)+1, MONTH(AC371), DAY(AC371)),
AND($AN$14="Not year_end", OR(MONTH(AC372)&lt;&gt;12, DAY(AC372)&lt;&gt;31) ), DATE(YEAR(AC372), 12, 31)
)</f>
        <v/>
      </c>
      <c r="AD373" s="75" t="str" cm="1">
        <f t="array" aca="1" ref="AD373" ca="1">_xlfn.IFS(AD372="", "",
AND(AD372=last_rou_date, OR(MONTH(AD372)&lt;&gt;12, DAY(AD372)&lt;&gt;31) ), DATE(YEAR(AD372), 12, 31),
AND(MONTH(AD372)=12, DAY(AD372)=31, AD372&gt;=last_rou_date), "",
AND(MONTH(AD372)=12, DAY(AD372)&lt;&gt;31),  EOMONTH(AD372,0),
AND(MONTH(AD372)=12, DAY(AD372)=31, $AH$14="Not end"),  EDATE(AD371,1),
AND($AH$14="Not end"), EDATE(AD372, 1),
AND($AH$14="End"), EOMONTH(AD372, 1)
)</f>
        <v/>
      </c>
      <c r="AE373" s="68" t="str" cm="1">
        <f t="array" ref="AE373">_xlfn.IFS(W373="", "",
AND(W373&gt;0, W373&lt;=$B$4, $C$2="İllik artım, faiz olaraq", $D$2&gt;0, $B$3="İllik"), $B$5*((1+$D$2)^(W373-1)),
AND(W373&gt;0, W373&lt;=$B$4, $C$2="İllik artım, faiz olaraq", $D$2&gt;0, $B$3="Aylıq"), $B$5*((1+$D$2)^ROUNDDOWN((W373-1)/12,0)),
AND(W373=1, $C$2="Aşağıdakı kimi dəyişir", ), $B$5,
AND(W373&gt;1, W373&lt;=$B$4, $C$2="Aşağıdakı kimi dəyişir"), IFERROR(VLOOKUP(W373, $C$4:$D$7, 2, FALSE), AE372),
AND(W373&gt;0, W373&lt;=$B$4), $B$5,
TRUE,0 )</f>
        <v/>
      </c>
      <c r="AF373" s="76" t="str">
        <f t="shared" ca="1" si="16"/>
        <v/>
      </c>
    </row>
    <row r="374" spans="1:32" x14ac:dyDescent="0.4">
      <c r="A374" s="13" t="str" cm="1">
        <f t="array" aca="1" ref="A374" ca="1">_xlfn.IFS(
AND(SUMIFS(lease_table_interest_accruals, lease_table_dates, A373)&gt;0, COUNTIFS($E$14:E373, "Interest accrual", $A$14:A373, A373)=0),  A373,
AND(SUMIFS(lease_table_payments, lease_table_dates, A373)&gt;0, COUNTIFS($E$14:E373, "Payment", $A$14:A373, A373)=0),  A373,
AND(SUMIFS(rou_table_deprs, rou_table_dates, A373)&gt;0, COUNTIFS($E$14:E373, "Depreciation", $A$14:A373, A373)=0),  A373,
TRUE,  IFERROR(INDEX(rou_table_dates,  MATCH(A373, rou_table_dates)+1, ), "")
)</f>
        <v/>
      </c>
      <c r="B374" s="1" t="str" cm="1">
        <f t="array" aca="1" ref="B374" ca="1">_xlfn.IFS(
AND(E374="Payment", A374=$B$2), $AM$14,
E374="Payment", $AM$15,
E374="Interest accrual", $AM$18,
E374="Depreciation", $AM$17,
TRUE, "")</f>
        <v/>
      </c>
      <c r="C374" s="1" t="str" cm="1">
        <f t="array" aca="1" ref="C374" ca="1">_xlfn.IFS(
E374="Payment", $AM$19,
E374="Interest accrual", $AM$15,
E374="Depreciation", $AM$16,
TRUE, "")</f>
        <v/>
      </c>
      <c r="D374" s="14" t="str" cm="1">
        <f t="array" aca="1" ref="D374" ca="1">_xlfn.IFS(
E374="Payment", _xlfn.XLOOKUP(A374, lease_table_dates, lease_table_payments, 0, 0),
E374="Interest accrual", _xlfn.XLOOKUP(A374, lease_table_dates, lease_table_interest_accruals, 0, 0),
E374="Depreciation", _xlfn.XLOOKUP(A374, rou_table_dates, rou_table_deprs, 0, 0),
TRUE, ""
)</f>
        <v/>
      </c>
      <c r="E374" s="7" t="str" cm="1">
        <f t="array" aca="1" ref="E374" ca="1">_xlfn.IFS(
AND(SUMIFS(lease_table_interest_accruals, lease_table_dates, A374)&gt;0, COUNTIFS($E$14:E373, "Interest accrual", $A$14:A373, A374)=0), "Interest accrual",
AND(SUMIFS(lease_table_payments, lease_table_dates, A374)&gt;0, COUNTIFS($E$14:E373, "Payment", $A$14:A373, A374)=0), "Payment",
AND(SUMIFS(rou_table_deprs, rou_table_dates, A374)&gt;0, COUNTIFS($E$14:E373, "Depreciation", $A$14:A373, A374)=0), "Depreciation",
TRUE,  ""
)</f>
        <v/>
      </c>
      <c r="G374" s="13" t="str" cm="1">
        <f t="array" aca="1" ref="G374" ca="1">_xlfn.IFS(
AND($B$11="Hə", $B$3="İllik"), Z374,
AND($B$11="Hə", $B$3="Aylıq"), AA374,
$B$11="Yox", X374)</f>
        <v/>
      </c>
      <c r="H374" s="14" t="str" cm="1">
        <f t="array" aca="1" ref="H374" ca="1">_xlfn.IFS( G374="", "",
TRUE, ROUND( H373+I374-J374, 2) )</f>
        <v/>
      </c>
      <c r="I374" s="14" t="str" cm="1">
        <f t="array" aca="1" ref="I374" ca="1">_xlfn.IFS(G374="", "",
G374=last_payment_date, (J374-H373),
 TRUE,  -  (H373- H373* (1+$B$6)^ (_xlfn.DAYS(G374,G373)/365) )
)</f>
        <v/>
      </c>
      <c r="J374" s="14" t="str" cm="1">
        <f t="array" aca="1" ref="J374" ca="1">_xlfn.IFS(G374="", "",
TRUE, _xlfn.XLOOKUP(G374,  payment_dates, payments,0,0)
)</f>
        <v/>
      </c>
      <c r="L374" s="2" t="str" cm="1">
        <f t="array" aca="1" ref="L374" ca="1">_xlfn.IFS(
AND($B$11="Hə", $B$3="İllik"), AC374,
AND($B$11="Hə", $B$3="Aylıq"), AD374,
$B$11="Yox", AB374)</f>
        <v/>
      </c>
      <c r="M374" s="14" t="str" cm="1">
        <f t="array" aca="1" ref="M374" ca="1">_xlfn.IFS( L374="", "",
(M373-N374)&lt;=0.5, 0,
TRUE,  M373-N374)</f>
        <v/>
      </c>
      <c r="N374" s="15" t="str" cm="1">
        <f t="array" aca="1" ref="N374" ca="1">_xlfn.IFS(
L374="", "",
TRUE, MIN(M373, ROUND($M$14/ (last_rou_date - $B$2) * (L374-L373), 2) )
)</f>
        <v/>
      </c>
      <c r="P374" s="22" t="str">
        <f t="shared" ca="1" si="15"/>
        <v/>
      </c>
      <c r="Q374" s="14" t="str" cm="1">
        <f t="array" aca="1" ref="Q374" ca="1">_xlfn.IFS(P374="","",
$B$11="Hə", _xlfn.XLOOKUP(DATE(P374, 12, 31), rou_table_dates, rou_table_nbvs,0, 0),
TRUE,  MAX(0, ROUND($M$14 - $M$14/ (last_rou_date - $B$2) * (DATE(P374,12,31) - $B$2), 2) )
)</f>
        <v/>
      </c>
      <c r="R374" s="57" t="str" cm="1">
        <f t="array" aca="1" ref="R374" ca="1">_xlfn.IFS(P374="","",
$B$11="Hə", _xlfn.XLOOKUP(DATE(P374, 12, 31), lease_table_dates, lease_table_balances,0, 0),
TRUE, IFERROR( XNPV($B$6, IF(payment_dates &gt;DATE(P374, 12, 31), payments,  0),  IF(payment_dates &gt;DATE(P374, 12, 31), payment_dates,  DATE(P374, 12, 31))    ),0)
)</f>
        <v/>
      </c>
      <c r="S374" s="14" t="str" cm="1">
        <f t="array" aca="1" ref="S374" ca="1">_xlfn.IFS(P374="","",
TRUE,  MIN( MIN(Q373, $M$14), ROUND($M$14/ (last_rou_date - $B$2) * (DATE(P374,12,31) - MAX($B$2, DATE(P374-1, 12, 31))), 2) )
)</f>
        <v/>
      </c>
      <c r="T374" s="15" t="str" cm="1">
        <f t="array" aca="1" ref="T374" ca="1">_xlfn.IFS(P374="", "",
ISTEXT(R373), R374- (H374 - SUMIFS( lease_table_payments, lease_table_years, P374) -$AG$14 ),
AND(ISNUMBER(R373), R374&lt;&gt;""),   R374- (R373 - SUMIFS( lease_table_payments, lease_table_years, P374) )
)</f>
        <v/>
      </c>
      <c r="U374" s="14"/>
      <c r="V374" s="73">
        <f t="shared" si="17"/>
        <v>361</v>
      </c>
      <c r="W374" s="74" t="str" cm="1">
        <f t="array" ref="W374">_xlfn.IFS(
OR(W373=$B$4, W373=""),"",
TRUE,W373+1
)</f>
        <v/>
      </c>
      <c r="X374" s="75" t="str" cm="1">
        <f t="array" ref="X374">_xlfn.IFS(X373="","",
W374="", "",
AND($B$3="İllik"),DATE(YEAR(X373)+1,MONTH(X373),DAY(X373) ),
AND($B$3="Aylıq", $AH$14="Not end"), EDATE(X373,1),
AND($B$3="Aylıq", $AH$14="End"), EOMONTH(X373,1)
)</f>
        <v/>
      </c>
      <c r="Y374" s="75" t="str" cm="1">
        <f t="array" aca="1" ref="Y374" ca="1">_xlfn.IFS(
AND($B$7="Dövrün əvvəlində", Y373&lt;=last_rou_date), DATE(YEAR(Y373)+1, 12, 31),
AND($B$7="Dövrün sonunda", Y373&lt;=last_payment_date), DATE(YEAR(Y373)+1, 12, 31),
TRUE, ""
)</f>
        <v/>
      </c>
      <c r="Z374" s="75" t="str" cm="1">
        <f t="array" aca="1" ref="Z374" ca="1">_xlfn.IFS(
AND($AN$14="Not year_end", Z373&gt;last_payment_date), "",
AND($AN$14="Year_end", Z373&gt;=last_payment_date), "",
AND($AN$14="Year_end"), DATE(YEAR(Z373+1), 12, 31),
AND($AN$14="Not year_end", MONTH(Z373)=12, DAY(Z373)=31), DATE(YEAR(Z372)+1, MONTH(Z372), DAY(Z372)),
AND($AN$14="Not year_end", OR(MONTH(Z373)&lt;&gt;12, DAY(Z373)&lt;&gt;31) ), DATE(YEAR(Z373), 12, 31)
)</f>
        <v/>
      </c>
      <c r="AA374" s="75" t="str" cm="1">
        <f t="array" aca="1" ref="AA374" ca="1">_xlfn.IFS(AA373="", "",
AND(AA373=last_payment_date, OR(MONTH(AA373)&lt;&gt;12, DAY(AA373)&lt;&gt;31) ), DATE(YEAR(AA373), 12, 31),
AND(MONTH(AA373)=12, DAY(AA373)=31, AA373&gt;=last_payment_date), "",
AND(MONTH(AA373)=12, DAY(AA373)&lt;&gt;31),  EOMONTH(AA373,0),
AND(MONTH(AA373)=12, DAY(AA373)=31, $AH$14="Not end"),  EDATE(AA372,1),
AND($AH$14="Not end"), EDATE(AA373, 1),
AND($AH$14="End"), EOMONTH(AA373, 1)
)</f>
        <v/>
      </c>
      <c r="AB374" s="75" t="str" cm="1">
        <f t="array" aca="1" ref="AB374" ca="1">_xlfn.IFS(AB373="","",
AND(AB373=last_rou_date), "",
AND($B$3="İllik"),DATE(YEAR(AB373)+1,MONTH(AB373),DAY(AB373) ),
AND($B$3="Aylıq", $AH$14="Not end"), EDATE(AB373,1),
AND($B$3="Aylıq", $AH$14="End"), EOMONTH(AB373,1)
)</f>
        <v/>
      </c>
      <c r="AC374" s="75" t="str" cm="1">
        <f t="array" aca="1" ref="AC374" ca="1">_xlfn.IFS(
AND($AN$14="Not year_end", AC373&gt;last_rou_date), "",
AND($AN$14="Year_end", AC373&gt;=last_rou_date), "",
AND($AN$14="Year_end"), DATE(YEAR(AC373+1), 12, 31),
AND($AN$14="Not year_end", MONTH(AC373)=12, DAY(AC373)=31), DATE(YEAR(AC372)+1, MONTH(AC372), DAY(AC372)),
AND($AN$14="Not year_end", OR(MONTH(AC373)&lt;&gt;12, DAY(AC373)&lt;&gt;31) ), DATE(YEAR(AC373), 12, 31)
)</f>
        <v/>
      </c>
      <c r="AD374" s="75" t="str" cm="1">
        <f t="array" aca="1" ref="AD374" ca="1">_xlfn.IFS(AD373="", "",
AND(AD373=last_rou_date, OR(MONTH(AD373)&lt;&gt;12, DAY(AD373)&lt;&gt;31) ), DATE(YEAR(AD373), 12, 31),
AND(MONTH(AD373)=12, DAY(AD373)=31, AD373&gt;=last_rou_date), "",
AND(MONTH(AD373)=12, DAY(AD373)&lt;&gt;31),  EOMONTH(AD373,0),
AND(MONTH(AD373)=12, DAY(AD373)=31, $AH$14="Not end"),  EDATE(AD372,1),
AND($AH$14="Not end"), EDATE(AD373, 1),
AND($AH$14="End"), EOMONTH(AD373, 1)
)</f>
        <v/>
      </c>
      <c r="AE374" s="68" t="str" cm="1">
        <f t="array" ref="AE374">_xlfn.IFS(W374="", "",
AND(W374&gt;0, W374&lt;=$B$4, $C$2="İllik artım, faiz olaraq", $D$2&gt;0, $B$3="İllik"), $B$5*((1+$D$2)^(W374-1)),
AND(W374&gt;0, W374&lt;=$B$4, $C$2="İllik artım, faiz olaraq", $D$2&gt;0, $B$3="Aylıq"), $B$5*((1+$D$2)^ROUNDDOWN((W374-1)/12,0)),
AND(W374=1, $C$2="Aşağıdakı kimi dəyişir", ), $B$5,
AND(W374&gt;1, W374&lt;=$B$4, $C$2="Aşağıdakı kimi dəyişir"), IFERROR(VLOOKUP(W374, $C$4:$D$7, 2, FALSE), AE373),
AND(W374&gt;0, W374&lt;=$B$4), $B$5,
TRUE,0 )</f>
        <v/>
      </c>
      <c r="AF374" s="76" t="str">
        <f t="shared" ca="1" si="16"/>
        <v/>
      </c>
    </row>
    <row r="375" spans="1:32" x14ac:dyDescent="0.4">
      <c r="A375" s="13" t="str" cm="1">
        <f t="array" aca="1" ref="A375" ca="1">_xlfn.IFS(
AND(SUMIFS(lease_table_interest_accruals, lease_table_dates, A374)&gt;0, COUNTIFS($E$14:E374, "Interest accrual", $A$14:A374, A374)=0),  A374,
AND(SUMIFS(lease_table_payments, lease_table_dates, A374)&gt;0, COUNTIFS($E$14:E374, "Payment", $A$14:A374, A374)=0),  A374,
AND(SUMIFS(rou_table_deprs, rou_table_dates, A374)&gt;0, COUNTIFS($E$14:E374, "Depreciation", $A$14:A374, A374)=0),  A374,
TRUE,  IFERROR(INDEX(rou_table_dates,  MATCH(A374, rou_table_dates)+1, ), "")
)</f>
        <v/>
      </c>
      <c r="B375" s="1" t="str" cm="1">
        <f t="array" aca="1" ref="B375" ca="1">_xlfn.IFS(
AND(E375="Payment", A375=$B$2), $AM$14,
E375="Payment", $AM$15,
E375="Interest accrual", $AM$18,
E375="Depreciation", $AM$17,
TRUE, "")</f>
        <v/>
      </c>
      <c r="C375" s="1" t="str" cm="1">
        <f t="array" aca="1" ref="C375" ca="1">_xlfn.IFS(
E375="Payment", $AM$19,
E375="Interest accrual", $AM$15,
E375="Depreciation", $AM$16,
TRUE, "")</f>
        <v/>
      </c>
      <c r="D375" s="14" t="str" cm="1">
        <f t="array" aca="1" ref="D375" ca="1">_xlfn.IFS(
E375="Payment", _xlfn.XLOOKUP(A375, lease_table_dates, lease_table_payments, 0, 0),
E375="Interest accrual", _xlfn.XLOOKUP(A375, lease_table_dates, lease_table_interest_accruals, 0, 0),
E375="Depreciation", _xlfn.XLOOKUP(A375, rou_table_dates, rou_table_deprs, 0, 0),
TRUE, ""
)</f>
        <v/>
      </c>
      <c r="E375" s="7" t="str" cm="1">
        <f t="array" aca="1" ref="E375" ca="1">_xlfn.IFS(
AND(SUMIFS(lease_table_interest_accruals, lease_table_dates, A375)&gt;0, COUNTIFS($E$14:E374, "Interest accrual", $A$14:A374, A375)=0), "Interest accrual",
AND(SUMIFS(lease_table_payments, lease_table_dates, A375)&gt;0, COUNTIFS($E$14:E374, "Payment", $A$14:A374, A375)=0), "Payment",
AND(SUMIFS(rou_table_deprs, rou_table_dates, A375)&gt;0, COUNTIFS($E$14:E374, "Depreciation", $A$14:A374, A375)=0), "Depreciation",
TRUE,  ""
)</f>
        <v/>
      </c>
      <c r="G375" s="13" t="str" cm="1">
        <f t="array" aca="1" ref="G375" ca="1">_xlfn.IFS(
AND($B$11="Hə", $B$3="İllik"), Z375,
AND($B$11="Hə", $B$3="Aylıq"), AA375,
$B$11="Yox", X375)</f>
        <v/>
      </c>
      <c r="H375" s="14" t="str" cm="1">
        <f t="array" aca="1" ref="H375" ca="1">_xlfn.IFS( G375="", "",
TRUE, ROUND( H374+I375-J375, 2) )</f>
        <v/>
      </c>
      <c r="I375" s="14" t="str" cm="1">
        <f t="array" aca="1" ref="I375" ca="1">_xlfn.IFS(G375="", "",
G375=last_payment_date, (J375-H374),
 TRUE,  -  (H374- H374* (1+$B$6)^ (_xlfn.DAYS(G375,G374)/365) )
)</f>
        <v/>
      </c>
      <c r="J375" s="14" t="str" cm="1">
        <f t="array" aca="1" ref="J375" ca="1">_xlfn.IFS(G375="", "",
TRUE, _xlfn.XLOOKUP(G375,  payment_dates, payments,0,0)
)</f>
        <v/>
      </c>
      <c r="L375" s="2" t="str" cm="1">
        <f t="array" aca="1" ref="L375" ca="1">_xlfn.IFS(
AND($B$11="Hə", $B$3="İllik"), AC375,
AND($B$11="Hə", $B$3="Aylıq"), AD375,
$B$11="Yox", AB375)</f>
        <v/>
      </c>
      <c r="M375" s="14" t="str" cm="1">
        <f t="array" aca="1" ref="M375" ca="1">_xlfn.IFS( L375="", "",
(M374-N375)&lt;=0.5, 0,
TRUE,  M374-N375)</f>
        <v/>
      </c>
      <c r="N375" s="15" t="str" cm="1">
        <f t="array" aca="1" ref="N375" ca="1">_xlfn.IFS(
L375="", "",
TRUE, MIN(M374, ROUND($M$14/ (last_rou_date - $B$2) * (L375-L374), 2) )
)</f>
        <v/>
      </c>
      <c r="P375" s="22" t="str">
        <f t="shared" ca="1" si="15"/>
        <v/>
      </c>
      <c r="Q375" s="14" t="str" cm="1">
        <f t="array" aca="1" ref="Q375" ca="1">_xlfn.IFS(P375="","",
$B$11="Hə", _xlfn.XLOOKUP(DATE(P375, 12, 31), rou_table_dates, rou_table_nbvs,0, 0),
TRUE,  MAX(0, ROUND($M$14 - $M$14/ (last_rou_date - $B$2) * (DATE(P375,12,31) - $B$2), 2) )
)</f>
        <v/>
      </c>
      <c r="R375" s="57" t="str" cm="1">
        <f t="array" aca="1" ref="R375" ca="1">_xlfn.IFS(P375="","",
$B$11="Hə", _xlfn.XLOOKUP(DATE(P375, 12, 31), lease_table_dates, lease_table_balances,0, 0),
TRUE, IFERROR( XNPV($B$6, IF(payment_dates &gt;DATE(P375, 12, 31), payments,  0),  IF(payment_dates &gt;DATE(P375, 12, 31), payment_dates,  DATE(P375, 12, 31))    ),0)
)</f>
        <v/>
      </c>
      <c r="S375" s="14" t="str" cm="1">
        <f t="array" aca="1" ref="S375" ca="1">_xlfn.IFS(P375="","",
TRUE,  MIN( MIN(Q374, $M$14), ROUND($M$14/ (last_rou_date - $B$2) * (DATE(P375,12,31) - MAX($B$2, DATE(P375-1, 12, 31))), 2) )
)</f>
        <v/>
      </c>
      <c r="T375" s="15" t="str" cm="1">
        <f t="array" aca="1" ref="T375" ca="1">_xlfn.IFS(P375="", "",
ISTEXT(R374), R375- (H375 - SUMIFS( lease_table_payments, lease_table_years, P375) -$AG$14 ),
AND(ISNUMBER(R374), R375&lt;&gt;""),   R375- (R374 - SUMIFS( lease_table_payments, lease_table_years, P375) )
)</f>
        <v/>
      </c>
      <c r="U375" s="14"/>
      <c r="V375" s="73">
        <f t="shared" si="17"/>
        <v>362</v>
      </c>
      <c r="W375" s="74" t="str" cm="1">
        <f t="array" ref="W375">_xlfn.IFS(
OR(W374=$B$4, W374=""),"",
TRUE,W374+1
)</f>
        <v/>
      </c>
      <c r="X375" s="75" t="str" cm="1">
        <f t="array" ref="X375">_xlfn.IFS(X374="","",
W375="", "",
AND($B$3="İllik"),DATE(YEAR(X374)+1,MONTH(X374),DAY(X374) ),
AND($B$3="Aylıq", $AH$14="Not end"), EDATE(X374,1),
AND($B$3="Aylıq", $AH$14="End"), EOMONTH(X374,1)
)</f>
        <v/>
      </c>
      <c r="Y375" s="75" t="str" cm="1">
        <f t="array" aca="1" ref="Y375" ca="1">_xlfn.IFS(
AND($B$7="Dövrün əvvəlində", Y374&lt;=last_rou_date), DATE(YEAR(Y374)+1, 12, 31),
AND($B$7="Dövrün sonunda", Y374&lt;=last_payment_date), DATE(YEAR(Y374)+1, 12, 31),
TRUE, ""
)</f>
        <v/>
      </c>
      <c r="Z375" s="75" t="str" cm="1">
        <f t="array" aca="1" ref="Z375" ca="1">_xlfn.IFS(
AND($AN$14="Not year_end", Z374&gt;last_payment_date), "",
AND($AN$14="Year_end", Z374&gt;=last_payment_date), "",
AND($AN$14="Year_end"), DATE(YEAR(Z374+1), 12, 31),
AND($AN$14="Not year_end", MONTH(Z374)=12, DAY(Z374)=31), DATE(YEAR(Z373)+1, MONTH(Z373), DAY(Z373)),
AND($AN$14="Not year_end", OR(MONTH(Z374)&lt;&gt;12, DAY(Z374)&lt;&gt;31) ), DATE(YEAR(Z374), 12, 31)
)</f>
        <v/>
      </c>
      <c r="AA375" s="75" t="str" cm="1">
        <f t="array" aca="1" ref="AA375" ca="1">_xlfn.IFS(AA374="", "",
AND(AA374=last_payment_date, OR(MONTH(AA374)&lt;&gt;12, DAY(AA374)&lt;&gt;31) ), DATE(YEAR(AA374), 12, 31),
AND(MONTH(AA374)=12, DAY(AA374)=31, AA374&gt;=last_payment_date), "",
AND(MONTH(AA374)=12, DAY(AA374)&lt;&gt;31),  EOMONTH(AA374,0),
AND(MONTH(AA374)=12, DAY(AA374)=31, $AH$14="Not end"),  EDATE(AA373,1),
AND($AH$14="Not end"), EDATE(AA374, 1),
AND($AH$14="End"), EOMONTH(AA374, 1)
)</f>
        <v/>
      </c>
      <c r="AB375" s="75" t="str" cm="1">
        <f t="array" aca="1" ref="AB375" ca="1">_xlfn.IFS(AB374="","",
AND(AB374=last_rou_date), "",
AND($B$3="İllik"),DATE(YEAR(AB374)+1,MONTH(AB374),DAY(AB374) ),
AND($B$3="Aylıq", $AH$14="Not end"), EDATE(AB374,1),
AND($B$3="Aylıq", $AH$14="End"), EOMONTH(AB374,1)
)</f>
        <v/>
      </c>
      <c r="AC375" s="75" t="str" cm="1">
        <f t="array" aca="1" ref="AC375" ca="1">_xlfn.IFS(
AND($AN$14="Not year_end", AC374&gt;last_rou_date), "",
AND($AN$14="Year_end", AC374&gt;=last_rou_date), "",
AND($AN$14="Year_end"), DATE(YEAR(AC374+1), 12, 31),
AND($AN$14="Not year_end", MONTH(AC374)=12, DAY(AC374)=31), DATE(YEAR(AC373)+1, MONTH(AC373), DAY(AC373)),
AND($AN$14="Not year_end", OR(MONTH(AC374)&lt;&gt;12, DAY(AC374)&lt;&gt;31) ), DATE(YEAR(AC374), 12, 31)
)</f>
        <v/>
      </c>
      <c r="AD375" s="75" t="str" cm="1">
        <f t="array" aca="1" ref="AD375" ca="1">_xlfn.IFS(AD374="", "",
AND(AD374=last_rou_date, OR(MONTH(AD374)&lt;&gt;12, DAY(AD374)&lt;&gt;31) ), DATE(YEAR(AD374), 12, 31),
AND(MONTH(AD374)=12, DAY(AD374)=31, AD374&gt;=last_rou_date), "",
AND(MONTH(AD374)=12, DAY(AD374)&lt;&gt;31),  EOMONTH(AD374,0),
AND(MONTH(AD374)=12, DAY(AD374)=31, $AH$14="Not end"),  EDATE(AD373,1),
AND($AH$14="Not end"), EDATE(AD374, 1),
AND($AH$14="End"), EOMONTH(AD374, 1)
)</f>
        <v/>
      </c>
      <c r="AE375" s="68" t="str" cm="1">
        <f t="array" ref="AE375">_xlfn.IFS(W375="", "",
AND(W375&gt;0, W375&lt;=$B$4, $C$2="İllik artım, faiz olaraq", $D$2&gt;0, $B$3="İllik"), $B$5*((1+$D$2)^(W375-1)),
AND(W375&gt;0, W375&lt;=$B$4, $C$2="İllik artım, faiz olaraq", $D$2&gt;0, $B$3="Aylıq"), $B$5*((1+$D$2)^ROUNDDOWN((W375-1)/12,0)),
AND(W375=1, $C$2="Aşağıdakı kimi dəyişir", ), $B$5,
AND(W375&gt;1, W375&lt;=$B$4, $C$2="Aşağıdakı kimi dəyişir"), IFERROR(VLOOKUP(W375, $C$4:$D$7, 2, FALSE), AE374),
AND(W375&gt;0, W375&lt;=$B$4), $B$5,
TRUE,0 )</f>
        <v/>
      </c>
      <c r="AF375" s="76" t="str">
        <f t="shared" ca="1" si="16"/>
        <v/>
      </c>
    </row>
    <row r="376" spans="1:32" x14ac:dyDescent="0.4">
      <c r="A376" s="13" t="str" cm="1">
        <f t="array" aca="1" ref="A376" ca="1">_xlfn.IFS(
AND(SUMIFS(lease_table_interest_accruals, lease_table_dates, A375)&gt;0, COUNTIFS($E$14:E375, "Interest accrual", $A$14:A375, A375)=0),  A375,
AND(SUMIFS(lease_table_payments, lease_table_dates, A375)&gt;0, COUNTIFS($E$14:E375, "Payment", $A$14:A375, A375)=0),  A375,
AND(SUMIFS(rou_table_deprs, rou_table_dates, A375)&gt;0, COUNTIFS($E$14:E375, "Depreciation", $A$14:A375, A375)=0),  A375,
TRUE,  IFERROR(INDEX(rou_table_dates,  MATCH(A375, rou_table_dates)+1, ), "")
)</f>
        <v/>
      </c>
      <c r="B376" s="1" t="str" cm="1">
        <f t="array" aca="1" ref="B376" ca="1">_xlfn.IFS(
AND(E376="Payment", A376=$B$2), $AM$14,
E376="Payment", $AM$15,
E376="Interest accrual", $AM$18,
E376="Depreciation", $AM$17,
TRUE, "")</f>
        <v/>
      </c>
      <c r="C376" s="1" t="str" cm="1">
        <f t="array" aca="1" ref="C376" ca="1">_xlfn.IFS(
E376="Payment", $AM$19,
E376="Interest accrual", $AM$15,
E376="Depreciation", $AM$16,
TRUE, "")</f>
        <v/>
      </c>
      <c r="D376" s="14" t="str" cm="1">
        <f t="array" aca="1" ref="D376" ca="1">_xlfn.IFS(
E376="Payment", _xlfn.XLOOKUP(A376, lease_table_dates, lease_table_payments, 0, 0),
E376="Interest accrual", _xlfn.XLOOKUP(A376, lease_table_dates, lease_table_interest_accruals, 0, 0),
E376="Depreciation", _xlfn.XLOOKUP(A376, rou_table_dates, rou_table_deprs, 0, 0),
TRUE, ""
)</f>
        <v/>
      </c>
      <c r="E376" s="7" t="str" cm="1">
        <f t="array" aca="1" ref="E376" ca="1">_xlfn.IFS(
AND(SUMIFS(lease_table_interest_accruals, lease_table_dates, A376)&gt;0, COUNTIFS($E$14:E375, "Interest accrual", $A$14:A375, A376)=0), "Interest accrual",
AND(SUMIFS(lease_table_payments, lease_table_dates, A376)&gt;0, COUNTIFS($E$14:E375, "Payment", $A$14:A375, A376)=0), "Payment",
AND(SUMIFS(rou_table_deprs, rou_table_dates, A376)&gt;0, COUNTIFS($E$14:E375, "Depreciation", $A$14:A375, A376)=0), "Depreciation",
TRUE,  ""
)</f>
        <v/>
      </c>
      <c r="G376" s="13" t="str" cm="1">
        <f t="array" aca="1" ref="G376" ca="1">_xlfn.IFS(
AND($B$11="Hə", $B$3="İllik"), Z376,
AND($B$11="Hə", $B$3="Aylıq"), AA376,
$B$11="Yox", X376)</f>
        <v/>
      </c>
      <c r="H376" s="14" t="str" cm="1">
        <f t="array" aca="1" ref="H376" ca="1">_xlfn.IFS( G376="", "",
TRUE, ROUND( H375+I376-J376, 2) )</f>
        <v/>
      </c>
      <c r="I376" s="14" t="str" cm="1">
        <f t="array" aca="1" ref="I376" ca="1">_xlfn.IFS(G376="", "",
G376=last_payment_date, (J376-H375),
 TRUE,  -  (H375- H375* (1+$B$6)^ (_xlfn.DAYS(G376,G375)/365) )
)</f>
        <v/>
      </c>
      <c r="J376" s="14" t="str" cm="1">
        <f t="array" aca="1" ref="J376" ca="1">_xlfn.IFS(G376="", "",
TRUE, _xlfn.XLOOKUP(G376,  payment_dates, payments,0,0)
)</f>
        <v/>
      </c>
      <c r="L376" s="2" t="str" cm="1">
        <f t="array" aca="1" ref="L376" ca="1">_xlfn.IFS(
AND($B$11="Hə", $B$3="İllik"), AC376,
AND($B$11="Hə", $B$3="Aylıq"), AD376,
$B$11="Yox", AB376)</f>
        <v/>
      </c>
      <c r="M376" s="14" t="str" cm="1">
        <f t="array" aca="1" ref="M376" ca="1">_xlfn.IFS( L376="", "",
(M375-N376)&lt;=0.5, 0,
TRUE,  M375-N376)</f>
        <v/>
      </c>
      <c r="N376" s="15" t="str" cm="1">
        <f t="array" aca="1" ref="N376" ca="1">_xlfn.IFS(
L376="", "",
TRUE, MIN(M375, ROUND($M$14/ (last_rou_date - $B$2) * (L376-L375), 2) )
)</f>
        <v/>
      </c>
      <c r="P376" s="22" t="str">
        <f t="shared" ca="1" si="15"/>
        <v/>
      </c>
      <c r="Q376" s="14" t="str" cm="1">
        <f t="array" aca="1" ref="Q376" ca="1">_xlfn.IFS(P376="","",
$B$11="Hə", _xlfn.XLOOKUP(DATE(P376, 12, 31), rou_table_dates, rou_table_nbvs,0, 0),
TRUE,  MAX(0, ROUND($M$14 - $M$14/ (last_rou_date - $B$2) * (DATE(P376,12,31) - $B$2), 2) )
)</f>
        <v/>
      </c>
      <c r="R376" s="57" t="str" cm="1">
        <f t="array" aca="1" ref="R376" ca="1">_xlfn.IFS(P376="","",
$B$11="Hə", _xlfn.XLOOKUP(DATE(P376, 12, 31), lease_table_dates, lease_table_balances,0, 0),
TRUE, IFERROR( XNPV($B$6, IF(payment_dates &gt;DATE(P376, 12, 31), payments,  0),  IF(payment_dates &gt;DATE(P376, 12, 31), payment_dates,  DATE(P376, 12, 31))    ),0)
)</f>
        <v/>
      </c>
      <c r="S376" s="14" t="str" cm="1">
        <f t="array" aca="1" ref="S376" ca="1">_xlfn.IFS(P376="","",
TRUE,  MIN( MIN(Q375, $M$14), ROUND($M$14/ (last_rou_date - $B$2) * (DATE(P376,12,31) - MAX($B$2, DATE(P376-1, 12, 31))), 2) )
)</f>
        <v/>
      </c>
      <c r="T376" s="15" t="str" cm="1">
        <f t="array" aca="1" ref="T376" ca="1">_xlfn.IFS(P376="", "",
ISTEXT(R375), R376- (H376 - SUMIFS( lease_table_payments, lease_table_years, P376) -$AG$14 ),
AND(ISNUMBER(R375), R376&lt;&gt;""),   R376- (R375 - SUMIFS( lease_table_payments, lease_table_years, P376) )
)</f>
        <v/>
      </c>
      <c r="U376" s="14"/>
      <c r="V376" s="73">
        <f t="shared" si="17"/>
        <v>363</v>
      </c>
      <c r="W376" s="74" t="str" cm="1">
        <f t="array" ref="W376">_xlfn.IFS(
OR(W375=$B$4, W375=""),"",
TRUE,W375+1
)</f>
        <v/>
      </c>
      <c r="X376" s="75" t="str" cm="1">
        <f t="array" ref="X376">_xlfn.IFS(X375="","",
W376="", "",
AND($B$3="İllik"),DATE(YEAR(X375)+1,MONTH(X375),DAY(X375) ),
AND($B$3="Aylıq", $AH$14="Not end"), EDATE(X375,1),
AND($B$3="Aylıq", $AH$14="End"), EOMONTH(X375,1)
)</f>
        <v/>
      </c>
      <c r="Y376" s="75" t="str" cm="1">
        <f t="array" aca="1" ref="Y376" ca="1">_xlfn.IFS(
AND($B$7="Dövrün əvvəlində", Y375&lt;=last_rou_date), DATE(YEAR(Y375)+1, 12, 31),
AND($B$7="Dövrün sonunda", Y375&lt;=last_payment_date), DATE(YEAR(Y375)+1, 12, 31),
TRUE, ""
)</f>
        <v/>
      </c>
      <c r="Z376" s="75" t="str" cm="1">
        <f t="array" aca="1" ref="Z376" ca="1">_xlfn.IFS(
AND($AN$14="Not year_end", Z375&gt;last_payment_date), "",
AND($AN$14="Year_end", Z375&gt;=last_payment_date), "",
AND($AN$14="Year_end"), DATE(YEAR(Z375+1), 12, 31),
AND($AN$14="Not year_end", MONTH(Z375)=12, DAY(Z375)=31), DATE(YEAR(Z374)+1, MONTH(Z374), DAY(Z374)),
AND($AN$14="Not year_end", OR(MONTH(Z375)&lt;&gt;12, DAY(Z375)&lt;&gt;31) ), DATE(YEAR(Z375), 12, 31)
)</f>
        <v/>
      </c>
      <c r="AA376" s="75" t="str" cm="1">
        <f t="array" aca="1" ref="AA376" ca="1">_xlfn.IFS(AA375="", "",
AND(AA375=last_payment_date, OR(MONTH(AA375)&lt;&gt;12, DAY(AA375)&lt;&gt;31) ), DATE(YEAR(AA375), 12, 31),
AND(MONTH(AA375)=12, DAY(AA375)=31, AA375&gt;=last_payment_date), "",
AND(MONTH(AA375)=12, DAY(AA375)&lt;&gt;31),  EOMONTH(AA375,0),
AND(MONTH(AA375)=12, DAY(AA375)=31, $AH$14="Not end"),  EDATE(AA374,1),
AND($AH$14="Not end"), EDATE(AA375, 1),
AND($AH$14="End"), EOMONTH(AA375, 1)
)</f>
        <v/>
      </c>
      <c r="AB376" s="75" t="str" cm="1">
        <f t="array" aca="1" ref="AB376" ca="1">_xlfn.IFS(AB375="","",
AND(AB375=last_rou_date), "",
AND($B$3="İllik"),DATE(YEAR(AB375)+1,MONTH(AB375),DAY(AB375) ),
AND($B$3="Aylıq", $AH$14="Not end"), EDATE(AB375,1),
AND($B$3="Aylıq", $AH$14="End"), EOMONTH(AB375,1)
)</f>
        <v/>
      </c>
      <c r="AC376" s="75" t="str" cm="1">
        <f t="array" aca="1" ref="AC376" ca="1">_xlfn.IFS(
AND($AN$14="Not year_end", AC375&gt;last_rou_date), "",
AND($AN$14="Year_end", AC375&gt;=last_rou_date), "",
AND($AN$14="Year_end"), DATE(YEAR(AC375+1), 12, 31),
AND($AN$14="Not year_end", MONTH(AC375)=12, DAY(AC375)=31), DATE(YEAR(AC374)+1, MONTH(AC374), DAY(AC374)),
AND($AN$14="Not year_end", OR(MONTH(AC375)&lt;&gt;12, DAY(AC375)&lt;&gt;31) ), DATE(YEAR(AC375), 12, 31)
)</f>
        <v/>
      </c>
      <c r="AD376" s="75" t="str" cm="1">
        <f t="array" aca="1" ref="AD376" ca="1">_xlfn.IFS(AD375="", "",
AND(AD375=last_rou_date, OR(MONTH(AD375)&lt;&gt;12, DAY(AD375)&lt;&gt;31) ), DATE(YEAR(AD375), 12, 31),
AND(MONTH(AD375)=12, DAY(AD375)=31, AD375&gt;=last_rou_date), "",
AND(MONTH(AD375)=12, DAY(AD375)&lt;&gt;31),  EOMONTH(AD375,0),
AND(MONTH(AD375)=12, DAY(AD375)=31, $AH$14="Not end"),  EDATE(AD374,1),
AND($AH$14="Not end"), EDATE(AD375, 1),
AND($AH$14="End"), EOMONTH(AD375, 1)
)</f>
        <v/>
      </c>
      <c r="AE376" s="68" t="str" cm="1">
        <f t="array" ref="AE376">_xlfn.IFS(W376="", "",
AND(W376&gt;0, W376&lt;=$B$4, $C$2="İllik artım, faiz olaraq", $D$2&gt;0, $B$3="İllik"), $B$5*((1+$D$2)^(W376-1)),
AND(W376&gt;0, W376&lt;=$B$4, $C$2="İllik artım, faiz olaraq", $D$2&gt;0, $B$3="Aylıq"), $B$5*((1+$D$2)^ROUNDDOWN((W376-1)/12,0)),
AND(W376=1, $C$2="Aşağıdakı kimi dəyişir", ), $B$5,
AND(W376&gt;1, W376&lt;=$B$4, $C$2="Aşağıdakı kimi dəyişir"), IFERROR(VLOOKUP(W376, $C$4:$D$7, 2, FALSE), AE375),
AND(W376&gt;0, W376&lt;=$B$4), $B$5,
TRUE,0 )</f>
        <v/>
      </c>
      <c r="AF376" s="76" t="str">
        <f t="shared" ca="1" si="16"/>
        <v/>
      </c>
    </row>
    <row r="377" spans="1:32" x14ac:dyDescent="0.4">
      <c r="A377" s="13" t="str" cm="1">
        <f t="array" aca="1" ref="A377" ca="1">_xlfn.IFS(
AND(SUMIFS(lease_table_interest_accruals, lease_table_dates, A376)&gt;0, COUNTIFS($E$14:E376, "Interest accrual", $A$14:A376, A376)=0),  A376,
AND(SUMIFS(lease_table_payments, lease_table_dates, A376)&gt;0, COUNTIFS($E$14:E376, "Payment", $A$14:A376, A376)=0),  A376,
AND(SUMIFS(rou_table_deprs, rou_table_dates, A376)&gt;0, COUNTIFS($E$14:E376, "Depreciation", $A$14:A376, A376)=0),  A376,
TRUE,  IFERROR(INDEX(rou_table_dates,  MATCH(A376, rou_table_dates)+1, ), "")
)</f>
        <v/>
      </c>
      <c r="B377" s="1" t="str" cm="1">
        <f t="array" aca="1" ref="B377" ca="1">_xlfn.IFS(
AND(E377="Payment", A377=$B$2), $AM$14,
E377="Payment", $AM$15,
E377="Interest accrual", $AM$18,
E377="Depreciation", $AM$17,
TRUE, "")</f>
        <v/>
      </c>
      <c r="C377" s="1" t="str" cm="1">
        <f t="array" aca="1" ref="C377" ca="1">_xlfn.IFS(
E377="Payment", $AM$19,
E377="Interest accrual", $AM$15,
E377="Depreciation", $AM$16,
TRUE, "")</f>
        <v/>
      </c>
      <c r="D377" s="14" t="str" cm="1">
        <f t="array" aca="1" ref="D377" ca="1">_xlfn.IFS(
E377="Payment", _xlfn.XLOOKUP(A377, lease_table_dates, lease_table_payments, 0, 0),
E377="Interest accrual", _xlfn.XLOOKUP(A377, lease_table_dates, lease_table_interest_accruals, 0, 0),
E377="Depreciation", _xlfn.XLOOKUP(A377, rou_table_dates, rou_table_deprs, 0, 0),
TRUE, ""
)</f>
        <v/>
      </c>
      <c r="E377" s="7" t="str" cm="1">
        <f t="array" aca="1" ref="E377" ca="1">_xlfn.IFS(
AND(SUMIFS(lease_table_interest_accruals, lease_table_dates, A377)&gt;0, COUNTIFS($E$14:E376, "Interest accrual", $A$14:A376, A377)=0), "Interest accrual",
AND(SUMIFS(lease_table_payments, lease_table_dates, A377)&gt;0, COUNTIFS($E$14:E376, "Payment", $A$14:A376, A377)=0), "Payment",
AND(SUMIFS(rou_table_deprs, rou_table_dates, A377)&gt;0, COUNTIFS($E$14:E376, "Depreciation", $A$14:A376, A377)=0), "Depreciation",
TRUE,  ""
)</f>
        <v/>
      </c>
      <c r="G377" s="13" t="str" cm="1">
        <f t="array" aca="1" ref="G377" ca="1">_xlfn.IFS(
AND($B$11="Hə", $B$3="İllik"), Z377,
AND($B$11="Hə", $B$3="Aylıq"), AA377,
$B$11="Yox", X377)</f>
        <v/>
      </c>
      <c r="H377" s="14" t="str" cm="1">
        <f t="array" aca="1" ref="H377" ca="1">_xlfn.IFS( G377="", "",
TRUE, ROUND( H376+I377-J377, 2) )</f>
        <v/>
      </c>
      <c r="I377" s="14" t="str" cm="1">
        <f t="array" aca="1" ref="I377" ca="1">_xlfn.IFS(G377="", "",
G377=last_payment_date, (J377-H376),
 TRUE,  -  (H376- H376* (1+$B$6)^ (_xlfn.DAYS(G377,G376)/365) )
)</f>
        <v/>
      </c>
      <c r="J377" s="14" t="str" cm="1">
        <f t="array" aca="1" ref="J377" ca="1">_xlfn.IFS(G377="", "",
TRUE, _xlfn.XLOOKUP(G377,  payment_dates, payments,0,0)
)</f>
        <v/>
      </c>
      <c r="L377" s="2" t="str" cm="1">
        <f t="array" aca="1" ref="L377" ca="1">_xlfn.IFS(
AND($B$11="Hə", $B$3="İllik"), AC377,
AND($B$11="Hə", $B$3="Aylıq"), AD377,
$B$11="Yox", AB377)</f>
        <v/>
      </c>
      <c r="M377" s="14" t="str" cm="1">
        <f t="array" aca="1" ref="M377" ca="1">_xlfn.IFS( L377="", "",
(M376-N377)&lt;=0.5, 0,
TRUE,  M376-N377)</f>
        <v/>
      </c>
      <c r="N377" s="15" t="str" cm="1">
        <f t="array" aca="1" ref="N377" ca="1">_xlfn.IFS(
L377="", "",
TRUE, MIN(M376, ROUND($M$14/ (last_rou_date - $B$2) * (L377-L376), 2) )
)</f>
        <v/>
      </c>
      <c r="P377" s="22" t="str">
        <f t="shared" ca="1" si="15"/>
        <v/>
      </c>
      <c r="Q377" s="14" t="str" cm="1">
        <f t="array" aca="1" ref="Q377" ca="1">_xlfn.IFS(P377="","",
$B$11="Hə", _xlfn.XLOOKUP(DATE(P377, 12, 31), rou_table_dates, rou_table_nbvs,0, 0),
TRUE,  MAX(0, ROUND($M$14 - $M$14/ (last_rou_date - $B$2) * (DATE(P377,12,31) - $B$2), 2) )
)</f>
        <v/>
      </c>
      <c r="R377" s="57" t="str" cm="1">
        <f t="array" aca="1" ref="R377" ca="1">_xlfn.IFS(P377="","",
$B$11="Hə", _xlfn.XLOOKUP(DATE(P377, 12, 31), lease_table_dates, lease_table_balances,0, 0),
TRUE, IFERROR( XNPV($B$6, IF(payment_dates &gt;DATE(P377, 12, 31), payments,  0),  IF(payment_dates &gt;DATE(P377, 12, 31), payment_dates,  DATE(P377, 12, 31))    ),0)
)</f>
        <v/>
      </c>
      <c r="S377" s="14" t="str" cm="1">
        <f t="array" aca="1" ref="S377" ca="1">_xlfn.IFS(P377="","",
TRUE,  MIN( MIN(Q376, $M$14), ROUND($M$14/ (last_rou_date - $B$2) * (DATE(P377,12,31) - MAX($B$2, DATE(P377-1, 12, 31))), 2) )
)</f>
        <v/>
      </c>
      <c r="T377" s="15" t="str" cm="1">
        <f t="array" aca="1" ref="T377" ca="1">_xlfn.IFS(P377="", "",
ISTEXT(R376), R377- (H377 - SUMIFS( lease_table_payments, lease_table_years, P377) -$AG$14 ),
AND(ISNUMBER(R376), R377&lt;&gt;""),   R377- (R376 - SUMIFS( lease_table_payments, lease_table_years, P377) )
)</f>
        <v/>
      </c>
      <c r="U377" s="14"/>
      <c r="V377" s="73">
        <f t="shared" si="17"/>
        <v>364</v>
      </c>
      <c r="W377" s="74" t="str" cm="1">
        <f t="array" ref="W377">_xlfn.IFS(
OR(W376=$B$4, W376=""),"",
TRUE,W376+1
)</f>
        <v/>
      </c>
      <c r="X377" s="75" t="str" cm="1">
        <f t="array" ref="X377">_xlfn.IFS(X376="","",
W377="", "",
AND($B$3="İllik"),DATE(YEAR(X376)+1,MONTH(X376),DAY(X376) ),
AND($B$3="Aylıq", $AH$14="Not end"), EDATE(X376,1),
AND($B$3="Aylıq", $AH$14="End"), EOMONTH(X376,1)
)</f>
        <v/>
      </c>
      <c r="Y377" s="75" t="str" cm="1">
        <f t="array" aca="1" ref="Y377" ca="1">_xlfn.IFS(
AND($B$7="Dövrün əvvəlində", Y376&lt;=last_rou_date), DATE(YEAR(Y376)+1, 12, 31),
AND($B$7="Dövrün sonunda", Y376&lt;=last_payment_date), DATE(YEAR(Y376)+1, 12, 31),
TRUE, ""
)</f>
        <v/>
      </c>
      <c r="Z377" s="75" t="str" cm="1">
        <f t="array" aca="1" ref="Z377" ca="1">_xlfn.IFS(
AND($AN$14="Not year_end", Z376&gt;last_payment_date), "",
AND($AN$14="Year_end", Z376&gt;=last_payment_date), "",
AND($AN$14="Year_end"), DATE(YEAR(Z376+1), 12, 31),
AND($AN$14="Not year_end", MONTH(Z376)=12, DAY(Z376)=31), DATE(YEAR(Z375)+1, MONTH(Z375), DAY(Z375)),
AND($AN$14="Not year_end", OR(MONTH(Z376)&lt;&gt;12, DAY(Z376)&lt;&gt;31) ), DATE(YEAR(Z376), 12, 31)
)</f>
        <v/>
      </c>
      <c r="AA377" s="75" t="str" cm="1">
        <f t="array" aca="1" ref="AA377" ca="1">_xlfn.IFS(AA376="", "",
AND(AA376=last_payment_date, OR(MONTH(AA376)&lt;&gt;12, DAY(AA376)&lt;&gt;31) ), DATE(YEAR(AA376), 12, 31),
AND(MONTH(AA376)=12, DAY(AA376)=31, AA376&gt;=last_payment_date), "",
AND(MONTH(AA376)=12, DAY(AA376)&lt;&gt;31),  EOMONTH(AA376,0),
AND(MONTH(AA376)=12, DAY(AA376)=31, $AH$14="Not end"),  EDATE(AA375,1),
AND($AH$14="Not end"), EDATE(AA376, 1),
AND($AH$14="End"), EOMONTH(AA376, 1)
)</f>
        <v/>
      </c>
      <c r="AB377" s="75" t="str" cm="1">
        <f t="array" aca="1" ref="AB377" ca="1">_xlfn.IFS(AB376="","",
AND(AB376=last_rou_date), "",
AND($B$3="İllik"),DATE(YEAR(AB376)+1,MONTH(AB376),DAY(AB376) ),
AND($B$3="Aylıq", $AH$14="Not end"), EDATE(AB376,1),
AND($B$3="Aylıq", $AH$14="End"), EOMONTH(AB376,1)
)</f>
        <v/>
      </c>
      <c r="AC377" s="75" t="str" cm="1">
        <f t="array" aca="1" ref="AC377" ca="1">_xlfn.IFS(
AND($AN$14="Not year_end", AC376&gt;last_rou_date), "",
AND($AN$14="Year_end", AC376&gt;=last_rou_date), "",
AND($AN$14="Year_end"), DATE(YEAR(AC376+1), 12, 31),
AND($AN$14="Not year_end", MONTH(AC376)=12, DAY(AC376)=31), DATE(YEAR(AC375)+1, MONTH(AC375), DAY(AC375)),
AND($AN$14="Not year_end", OR(MONTH(AC376)&lt;&gt;12, DAY(AC376)&lt;&gt;31) ), DATE(YEAR(AC376), 12, 31)
)</f>
        <v/>
      </c>
      <c r="AD377" s="75" t="str" cm="1">
        <f t="array" aca="1" ref="AD377" ca="1">_xlfn.IFS(AD376="", "",
AND(AD376=last_rou_date, OR(MONTH(AD376)&lt;&gt;12, DAY(AD376)&lt;&gt;31) ), DATE(YEAR(AD376), 12, 31),
AND(MONTH(AD376)=12, DAY(AD376)=31, AD376&gt;=last_rou_date), "",
AND(MONTH(AD376)=12, DAY(AD376)&lt;&gt;31),  EOMONTH(AD376,0),
AND(MONTH(AD376)=12, DAY(AD376)=31, $AH$14="Not end"),  EDATE(AD375,1),
AND($AH$14="Not end"), EDATE(AD376, 1),
AND($AH$14="End"), EOMONTH(AD376, 1)
)</f>
        <v/>
      </c>
      <c r="AE377" s="68" t="str" cm="1">
        <f t="array" ref="AE377">_xlfn.IFS(W377="", "",
AND(W377&gt;0, W377&lt;=$B$4, $C$2="İllik artım, faiz olaraq", $D$2&gt;0, $B$3="İllik"), $B$5*((1+$D$2)^(W377-1)),
AND(W377&gt;0, W377&lt;=$B$4, $C$2="İllik artım, faiz olaraq", $D$2&gt;0, $B$3="Aylıq"), $B$5*((1+$D$2)^ROUNDDOWN((W377-1)/12,0)),
AND(W377=1, $C$2="Aşağıdakı kimi dəyişir", ), $B$5,
AND(W377&gt;1, W377&lt;=$B$4, $C$2="Aşağıdakı kimi dəyişir"), IFERROR(VLOOKUP(W377, $C$4:$D$7, 2, FALSE), AE376),
AND(W377&gt;0, W377&lt;=$B$4), $B$5,
TRUE,0 )</f>
        <v/>
      </c>
      <c r="AF377" s="76" t="str">
        <f t="shared" ca="1" si="16"/>
        <v/>
      </c>
    </row>
    <row r="378" spans="1:32" x14ac:dyDescent="0.4">
      <c r="A378" s="13" t="str" cm="1">
        <f t="array" aca="1" ref="A378" ca="1">_xlfn.IFS(
AND(SUMIFS(lease_table_interest_accruals, lease_table_dates, A377)&gt;0, COUNTIFS($E$14:E377, "Interest accrual", $A$14:A377, A377)=0),  A377,
AND(SUMIFS(lease_table_payments, lease_table_dates, A377)&gt;0, COUNTIFS($E$14:E377, "Payment", $A$14:A377, A377)=0),  A377,
AND(SUMIFS(rou_table_deprs, rou_table_dates, A377)&gt;0, COUNTIFS($E$14:E377, "Depreciation", $A$14:A377, A377)=0),  A377,
TRUE,  IFERROR(INDEX(rou_table_dates,  MATCH(A377, rou_table_dates)+1, ), "")
)</f>
        <v/>
      </c>
      <c r="B378" s="1" t="str" cm="1">
        <f t="array" aca="1" ref="B378" ca="1">_xlfn.IFS(
AND(E378="Payment", A378=$B$2), $AM$14,
E378="Payment", $AM$15,
E378="Interest accrual", $AM$18,
E378="Depreciation", $AM$17,
TRUE, "")</f>
        <v/>
      </c>
      <c r="C378" s="1" t="str" cm="1">
        <f t="array" aca="1" ref="C378" ca="1">_xlfn.IFS(
E378="Payment", $AM$19,
E378="Interest accrual", $AM$15,
E378="Depreciation", $AM$16,
TRUE, "")</f>
        <v/>
      </c>
      <c r="D378" s="14" t="str" cm="1">
        <f t="array" aca="1" ref="D378" ca="1">_xlfn.IFS(
E378="Payment", _xlfn.XLOOKUP(A378, lease_table_dates, lease_table_payments, 0, 0),
E378="Interest accrual", _xlfn.XLOOKUP(A378, lease_table_dates, lease_table_interest_accruals, 0, 0),
E378="Depreciation", _xlfn.XLOOKUP(A378, rou_table_dates, rou_table_deprs, 0, 0),
TRUE, ""
)</f>
        <v/>
      </c>
      <c r="E378" s="7" t="str" cm="1">
        <f t="array" aca="1" ref="E378" ca="1">_xlfn.IFS(
AND(SUMIFS(lease_table_interest_accruals, lease_table_dates, A378)&gt;0, COUNTIFS($E$14:E377, "Interest accrual", $A$14:A377, A378)=0), "Interest accrual",
AND(SUMIFS(lease_table_payments, lease_table_dates, A378)&gt;0, COUNTIFS($E$14:E377, "Payment", $A$14:A377, A378)=0), "Payment",
AND(SUMIFS(rou_table_deprs, rou_table_dates, A378)&gt;0, COUNTIFS($E$14:E377, "Depreciation", $A$14:A377, A378)=0), "Depreciation",
TRUE,  ""
)</f>
        <v/>
      </c>
      <c r="G378" s="13" t="str" cm="1">
        <f t="array" aca="1" ref="G378" ca="1">_xlfn.IFS(
AND($B$11="Hə", $B$3="İllik"), Z378,
AND($B$11="Hə", $B$3="Aylıq"), AA378,
$B$11="Yox", X378)</f>
        <v/>
      </c>
      <c r="H378" s="14" t="str" cm="1">
        <f t="array" aca="1" ref="H378" ca="1">_xlfn.IFS( G378="", "",
TRUE, ROUND( H377+I378-J378, 2) )</f>
        <v/>
      </c>
      <c r="I378" s="14" t="str" cm="1">
        <f t="array" aca="1" ref="I378" ca="1">_xlfn.IFS(G378="", "",
G378=last_payment_date, (J378-H377),
 TRUE,  -  (H377- H377* (1+$B$6)^ (_xlfn.DAYS(G378,G377)/365) )
)</f>
        <v/>
      </c>
      <c r="J378" s="14" t="str" cm="1">
        <f t="array" aca="1" ref="J378" ca="1">_xlfn.IFS(G378="", "",
TRUE, _xlfn.XLOOKUP(G378,  payment_dates, payments,0,0)
)</f>
        <v/>
      </c>
      <c r="L378" s="2" t="str" cm="1">
        <f t="array" aca="1" ref="L378" ca="1">_xlfn.IFS(
AND($B$11="Hə", $B$3="İllik"), AC378,
AND($B$11="Hə", $B$3="Aylıq"), AD378,
$B$11="Yox", AB378)</f>
        <v/>
      </c>
      <c r="M378" s="14" t="str" cm="1">
        <f t="array" aca="1" ref="M378" ca="1">_xlfn.IFS( L378="", "",
(M377-N378)&lt;=0.5, 0,
TRUE,  M377-N378)</f>
        <v/>
      </c>
      <c r="N378" s="15" t="str" cm="1">
        <f t="array" aca="1" ref="N378" ca="1">_xlfn.IFS(
L378="", "",
TRUE, MIN(M377, ROUND($M$14/ (last_rou_date - $B$2) * (L378-L377), 2) )
)</f>
        <v/>
      </c>
      <c r="P378" s="22" t="str">
        <f t="shared" ca="1" si="15"/>
        <v/>
      </c>
      <c r="Q378" s="14" t="str" cm="1">
        <f t="array" aca="1" ref="Q378" ca="1">_xlfn.IFS(P378="","",
$B$11="Hə", _xlfn.XLOOKUP(DATE(P378, 12, 31), rou_table_dates, rou_table_nbvs,0, 0),
TRUE,  MAX(0, ROUND($M$14 - $M$14/ (last_rou_date - $B$2) * (DATE(P378,12,31) - $B$2), 2) )
)</f>
        <v/>
      </c>
      <c r="R378" s="57" t="str" cm="1">
        <f t="array" aca="1" ref="R378" ca="1">_xlfn.IFS(P378="","",
$B$11="Hə", _xlfn.XLOOKUP(DATE(P378, 12, 31), lease_table_dates, lease_table_balances,0, 0),
TRUE, IFERROR( XNPV($B$6, IF(payment_dates &gt;DATE(P378, 12, 31), payments,  0),  IF(payment_dates &gt;DATE(P378, 12, 31), payment_dates,  DATE(P378, 12, 31))    ),0)
)</f>
        <v/>
      </c>
      <c r="S378" s="14" t="str" cm="1">
        <f t="array" aca="1" ref="S378" ca="1">_xlfn.IFS(P378="","",
TRUE,  MIN( MIN(Q377, $M$14), ROUND($M$14/ (last_rou_date - $B$2) * (DATE(P378,12,31) - MAX($B$2, DATE(P378-1, 12, 31))), 2) )
)</f>
        <v/>
      </c>
      <c r="T378" s="15" t="str" cm="1">
        <f t="array" aca="1" ref="T378" ca="1">_xlfn.IFS(P378="", "",
ISTEXT(R377), R378- (H378 - SUMIFS( lease_table_payments, lease_table_years, P378) -$AG$14 ),
AND(ISNUMBER(R377), R378&lt;&gt;""),   R378- (R377 - SUMIFS( lease_table_payments, lease_table_years, P378) )
)</f>
        <v/>
      </c>
      <c r="U378" s="14"/>
      <c r="V378" s="73">
        <f t="shared" si="17"/>
        <v>365</v>
      </c>
      <c r="W378" s="74" t="str" cm="1">
        <f t="array" ref="W378">_xlfn.IFS(
OR(W377=$B$4, W377=""),"",
TRUE,W377+1
)</f>
        <v/>
      </c>
      <c r="X378" s="75" t="str" cm="1">
        <f t="array" ref="X378">_xlfn.IFS(X377="","",
W378="", "",
AND($B$3="İllik"),DATE(YEAR(X377)+1,MONTH(X377),DAY(X377) ),
AND($B$3="Aylıq", $AH$14="Not end"), EDATE(X377,1),
AND($B$3="Aylıq", $AH$14="End"), EOMONTH(X377,1)
)</f>
        <v/>
      </c>
      <c r="Y378" s="75" t="str" cm="1">
        <f t="array" aca="1" ref="Y378" ca="1">_xlfn.IFS(
AND($B$7="Dövrün əvvəlində", Y377&lt;=last_rou_date), DATE(YEAR(Y377)+1, 12, 31),
AND($B$7="Dövrün sonunda", Y377&lt;=last_payment_date), DATE(YEAR(Y377)+1, 12, 31),
TRUE, ""
)</f>
        <v/>
      </c>
      <c r="Z378" s="75" t="str" cm="1">
        <f t="array" aca="1" ref="Z378" ca="1">_xlfn.IFS(
AND($AN$14="Not year_end", Z377&gt;last_payment_date), "",
AND($AN$14="Year_end", Z377&gt;=last_payment_date), "",
AND($AN$14="Year_end"), DATE(YEAR(Z377+1), 12, 31),
AND($AN$14="Not year_end", MONTH(Z377)=12, DAY(Z377)=31), DATE(YEAR(Z376)+1, MONTH(Z376), DAY(Z376)),
AND($AN$14="Not year_end", OR(MONTH(Z377)&lt;&gt;12, DAY(Z377)&lt;&gt;31) ), DATE(YEAR(Z377), 12, 31)
)</f>
        <v/>
      </c>
      <c r="AA378" s="75" t="str" cm="1">
        <f t="array" aca="1" ref="AA378" ca="1">_xlfn.IFS(AA377="", "",
AND(AA377=last_payment_date, OR(MONTH(AA377)&lt;&gt;12, DAY(AA377)&lt;&gt;31) ), DATE(YEAR(AA377), 12, 31),
AND(MONTH(AA377)=12, DAY(AA377)=31, AA377&gt;=last_payment_date), "",
AND(MONTH(AA377)=12, DAY(AA377)&lt;&gt;31),  EOMONTH(AA377,0),
AND(MONTH(AA377)=12, DAY(AA377)=31, $AH$14="Not end"),  EDATE(AA376,1),
AND($AH$14="Not end"), EDATE(AA377, 1),
AND($AH$14="End"), EOMONTH(AA377, 1)
)</f>
        <v/>
      </c>
      <c r="AB378" s="75" t="str" cm="1">
        <f t="array" aca="1" ref="AB378" ca="1">_xlfn.IFS(AB377="","",
AND(AB377=last_rou_date), "",
AND($B$3="İllik"),DATE(YEAR(AB377)+1,MONTH(AB377),DAY(AB377) ),
AND($B$3="Aylıq", $AH$14="Not end"), EDATE(AB377,1),
AND($B$3="Aylıq", $AH$14="End"), EOMONTH(AB377,1)
)</f>
        <v/>
      </c>
      <c r="AC378" s="75" t="str" cm="1">
        <f t="array" aca="1" ref="AC378" ca="1">_xlfn.IFS(
AND($AN$14="Not year_end", AC377&gt;last_rou_date), "",
AND($AN$14="Year_end", AC377&gt;=last_rou_date), "",
AND($AN$14="Year_end"), DATE(YEAR(AC377+1), 12, 31),
AND($AN$14="Not year_end", MONTH(AC377)=12, DAY(AC377)=31), DATE(YEAR(AC376)+1, MONTH(AC376), DAY(AC376)),
AND($AN$14="Not year_end", OR(MONTH(AC377)&lt;&gt;12, DAY(AC377)&lt;&gt;31) ), DATE(YEAR(AC377), 12, 31)
)</f>
        <v/>
      </c>
      <c r="AD378" s="75" t="str" cm="1">
        <f t="array" aca="1" ref="AD378" ca="1">_xlfn.IFS(AD377="", "",
AND(AD377=last_rou_date, OR(MONTH(AD377)&lt;&gt;12, DAY(AD377)&lt;&gt;31) ), DATE(YEAR(AD377), 12, 31),
AND(MONTH(AD377)=12, DAY(AD377)=31, AD377&gt;=last_rou_date), "",
AND(MONTH(AD377)=12, DAY(AD377)&lt;&gt;31),  EOMONTH(AD377,0),
AND(MONTH(AD377)=12, DAY(AD377)=31, $AH$14="Not end"),  EDATE(AD376,1),
AND($AH$14="Not end"), EDATE(AD377, 1),
AND($AH$14="End"), EOMONTH(AD377, 1)
)</f>
        <v/>
      </c>
      <c r="AE378" s="68" t="str" cm="1">
        <f t="array" ref="AE378">_xlfn.IFS(W378="", "",
AND(W378&gt;0, W378&lt;=$B$4, $C$2="İllik artım, faiz olaraq", $D$2&gt;0, $B$3="İllik"), $B$5*((1+$D$2)^(W378-1)),
AND(W378&gt;0, W378&lt;=$B$4, $C$2="İllik artım, faiz olaraq", $D$2&gt;0, $B$3="Aylıq"), $B$5*((1+$D$2)^ROUNDDOWN((W378-1)/12,0)),
AND(W378=1, $C$2="Aşağıdakı kimi dəyişir", ), $B$5,
AND(W378&gt;1, W378&lt;=$B$4, $C$2="Aşağıdakı kimi dəyişir"), IFERROR(VLOOKUP(W378, $C$4:$D$7, 2, FALSE), AE377),
AND(W378&gt;0, W378&lt;=$B$4), $B$5,
TRUE,0 )</f>
        <v/>
      </c>
      <c r="AF378" s="76" t="str">
        <f t="shared" ca="1" si="16"/>
        <v/>
      </c>
    </row>
    <row r="379" spans="1:32" x14ac:dyDescent="0.4">
      <c r="A379" s="13" t="str" cm="1">
        <f t="array" aca="1" ref="A379" ca="1">_xlfn.IFS(
AND(SUMIFS(lease_table_interest_accruals, lease_table_dates, A378)&gt;0, COUNTIFS($E$14:E378, "Interest accrual", $A$14:A378, A378)=0),  A378,
AND(SUMIFS(lease_table_payments, lease_table_dates, A378)&gt;0, COUNTIFS($E$14:E378, "Payment", $A$14:A378, A378)=0),  A378,
AND(SUMIFS(rou_table_deprs, rou_table_dates, A378)&gt;0, COUNTIFS($E$14:E378, "Depreciation", $A$14:A378, A378)=0),  A378,
TRUE,  IFERROR(INDEX(rou_table_dates,  MATCH(A378, rou_table_dates)+1, ), "")
)</f>
        <v/>
      </c>
      <c r="B379" s="1" t="str" cm="1">
        <f t="array" aca="1" ref="B379" ca="1">_xlfn.IFS(
AND(E379="Payment", A379=$B$2), $AM$14,
E379="Payment", $AM$15,
E379="Interest accrual", $AM$18,
E379="Depreciation", $AM$17,
TRUE, "")</f>
        <v/>
      </c>
      <c r="C379" s="1" t="str" cm="1">
        <f t="array" aca="1" ref="C379" ca="1">_xlfn.IFS(
E379="Payment", $AM$19,
E379="Interest accrual", $AM$15,
E379="Depreciation", $AM$16,
TRUE, "")</f>
        <v/>
      </c>
      <c r="D379" s="14" t="str" cm="1">
        <f t="array" aca="1" ref="D379" ca="1">_xlfn.IFS(
E379="Payment", _xlfn.XLOOKUP(A379, lease_table_dates, lease_table_payments, 0, 0),
E379="Interest accrual", _xlfn.XLOOKUP(A379, lease_table_dates, lease_table_interest_accruals, 0, 0),
E379="Depreciation", _xlfn.XLOOKUP(A379, rou_table_dates, rou_table_deprs, 0, 0),
TRUE, ""
)</f>
        <v/>
      </c>
      <c r="E379" s="7" t="str" cm="1">
        <f t="array" aca="1" ref="E379" ca="1">_xlfn.IFS(
AND(SUMIFS(lease_table_interest_accruals, lease_table_dates, A379)&gt;0, COUNTIFS($E$14:E378, "Interest accrual", $A$14:A378, A379)=0), "Interest accrual",
AND(SUMIFS(lease_table_payments, lease_table_dates, A379)&gt;0, COUNTIFS($E$14:E378, "Payment", $A$14:A378, A379)=0), "Payment",
AND(SUMIFS(rou_table_deprs, rou_table_dates, A379)&gt;0, COUNTIFS($E$14:E378, "Depreciation", $A$14:A378, A379)=0), "Depreciation",
TRUE,  ""
)</f>
        <v/>
      </c>
      <c r="G379" s="13" t="str" cm="1">
        <f t="array" aca="1" ref="G379" ca="1">_xlfn.IFS(
AND($B$11="Hə", $B$3="İllik"), Z379,
AND($B$11="Hə", $B$3="Aylıq"), AA379,
$B$11="Yox", X379)</f>
        <v/>
      </c>
      <c r="H379" s="14" t="str" cm="1">
        <f t="array" aca="1" ref="H379" ca="1">_xlfn.IFS( G379="", "",
TRUE, ROUND( H378+I379-J379, 2) )</f>
        <v/>
      </c>
      <c r="I379" s="14" t="str" cm="1">
        <f t="array" aca="1" ref="I379" ca="1">_xlfn.IFS(G379="", "",
G379=last_payment_date, (J379-H378),
 TRUE,  -  (H378- H378* (1+$B$6)^ (_xlfn.DAYS(G379,G378)/365) )
)</f>
        <v/>
      </c>
      <c r="J379" s="14" t="str" cm="1">
        <f t="array" aca="1" ref="J379" ca="1">_xlfn.IFS(G379="", "",
TRUE, _xlfn.XLOOKUP(G379,  payment_dates, payments,0,0)
)</f>
        <v/>
      </c>
      <c r="L379" s="2" t="str" cm="1">
        <f t="array" aca="1" ref="L379" ca="1">_xlfn.IFS(
AND($B$11="Hə", $B$3="İllik"), AC379,
AND($B$11="Hə", $B$3="Aylıq"), AD379,
$B$11="Yox", AB379)</f>
        <v/>
      </c>
      <c r="M379" s="14" t="str" cm="1">
        <f t="array" aca="1" ref="M379" ca="1">_xlfn.IFS( L379="", "",
(M378-N379)&lt;=0.5, 0,
TRUE,  M378-N379)</f>
        <v/>
      </c>
      <c r="N379" s="15" t="str" cm="1">
        <f t="array" aca="1" ref="N379" ca="1">_xlfn.IFS(
L379="", "",
TRUE, MIN(M378, ROUND($M$14/ (last_rou_date - $B$2) * (L379-L378), 2) )
)</f>
        <v/>
      </c>
      <c r="P379" s="22" t="str">
        <f t="shared" ca="1" si="15"/>
        <v/>
      </c>
      <c r="Q379" s="14" t="str" cm="1">
        <f t="array" aca="1" ref="Q379" ca="1">_xlfn.IFS(P379="","",
$B$11="Hə", _xlfn.XLOOKUP(DATE(P379, 12, 31), rou_table_dates, rou_table_nbvs,0, 0),
TRUE,  MAX(0, ROUND($M$14 - $M$14/ (last_rou_date - $B$2) * (DATE(P379,12,31) - $B$2), 2) )
)</f>
        <v/>
      </c>
      <c r="R379" s="57" t="str" cm="1">
        <f t="array" aca="1" ref="R379" ca="1">_xlfn.IFS(P379="","",
$B$11="Hə", _xlfn.XLOOKUP(DATE(P379, 12, 31), lease_table_dates, lease_table_balances,0, 0),
TRUE, IFERROR( XNPV($B$6, IF(payment_dates &gt;DATE(P379, 12, 31), payments,  0),  IF(payment_dates &gt;DATE(P379, 12, 31), payment_dates,  DATE(P379, 12, 31))    ),0)
)</f>
        <v/>
      </c>
      <c r="S379" s="14" t="str" cm="1">
        <f t="array" aca="1" ref="S379" ca="1">_xlfn.IFS(P379="","",
TRUE,  MIN( MIN(Q378, $M$14), ROUND($M$14/ (last_rou_date - $B$2) * (DATE(P379,12,31) - MAX($B$2, DATE(P379-1, 12, 31))), 2) )
)</f>
        <v/>
      </c>
      <c r="T379" s="15" t="str" cm="1">
        <f t="array" aca="1" ref="T379" ca="1">_xlfn.IFS(P379="", "",
ISTEXT(R378), R379- (H379 - SUMIFS( lease_table_payments, lease_table_years, P379) -$AG$14 ),
AND(ISNUMBER(R378), R379&lt;&gt;""),   R379- (R378 - SUMIFS( lease_table_payments, lease_table_years, P379) )
)</f>
        <v/>
      </c>
      <c r="U379" s="14"/>
      <c r="V379" s="73">
        <f t="shared" si="17"/>
        <v>366</v>
      </c>
      <c r="W379" s="74" t="str" cm="1">
        <f t="array" ref="W379">_xlfn.IFS(
OR(W378=$B$4, W378=""),"",
TRUE,W378+1
)</f>
        <v/>
      </c>
      <c r="X379" s="75" t="str" cm="1">
        <f t="array" ref="X379">_xlfn.IFS(X378="","",
W379="", "",
AND($B$3="İllik"),DATE(YEAR(X378)+1,MONTH(X378),DAY(X378) ),
AND($B$3="Aylıq", $AH$14="Not end"), EDATE(X378,1),
AND($B$3="Aylıq", $AH$14="End"), EOMONTH(X378,1)
)</f>
        <v/>
      </c>
      <c r="Y379" s="75" t="str" cm="1">
        <f t="array" aca="1" ref="Y379" ca="1">_xlfn.IFS(
AND($B$7="Dövrün əvvəlində", Y378&lt;=last_rou_date), DATE(YEAR(Y378)+1, 12, 31),
AND($B$7="Dövrün sonunda", Y378&lt;=last_payment_date), DATE(YEAR(Y378)+1, 12, 31),
TRUE, ""
)</f>
        <v/>
      </c>
      <c r="Z379" s="75" t="str" cm="1">
        <f t="array" aca="1" ref="Z379" ca="1">_xlfn.IFS(
AND($AN$14="Not year_end", Z378&gt;last_payment_date), "",
AND($AN$14="Year_end", Z378&gt;=last_payment_date), "",
AND($AN$14="Year_end"), DATE(YEAR(Z378+1), 12, 31),
AND($AN$14="Not year_end", MONTH(Z378)=12, DAY(Z378)=31), DATE(YEAR(Z377)+1, MONTH(Z377), DAY(Z377)),
AND($AN$14="Not year_end", OR(MONTH(Z378)&lt;&gt;12, DAY(Z378)&lt;&gt;31) ), DATE(YEAR(Z378), 12, 31)
)</f>
        <v/>
      </c>
      <c r="AA379" s="75" t="str" cm="1">
        <f t="array" aca="1" ref="AA379" ca="1">_xlfn.IFS(AA378="", "",
AND(AA378=last_payment_date, OR(MONTH(AA378)&lt;&gt;12, DAY(AA378)&lt;&gt;31) ), DATE(YEAR(AA378), 12, 31),
AND(MONTH(AA378)=12, DAY(AA378)=31, AA378&gt;=last_payment_date), "",
AND(MONTH(AA378)=12, DAY(AA378)&lt;&gt;31),  EOMONTH(AA378,0),
AND(MONTH(AA378)=12, DAY(AA378)=31, $AH$14="Not end"),  EDATE(AA377,1),
AND($AH$14="Not end"), EDATE(AA378, 1),
AND($AH$14="End"), EOMONTH(AA378, 1)
)</f>
        <v/>
      </c>
      <c r="AB379" s="75" t="str" cm="1">
        <f t="array" aca="1" ref="AB379" ca="1">_xlfn.IFS(AB378="","",
AND(AB378=last_rou_date), "",
AND($B$3="İllik"),DATE(YEAR(AB378)+1,MONTH(AB378),DAY(AB378) ),
AND($B$3="Aylıq", $AH$14="Not end"), EDATE(AB378,1),
AND($B$3="Aylıq", $AH$14="End"), EOMONTH(AB378,1)
)</f>
        <v/>
      </c>
      <c r="AC379" s="75" t="str" cm="1">
        <f t="array" aca="1" ref="AC379" ca="1">_xlfn.IFS(
AND($AN$14="Not year_end", AC378&gt;last_rou_date), "",
AND($AN$14="Year_end", AC378&gt;=last_rou_date), "",
AND($AN$14="Year_end"), DATE(YEAR(AC378+1), 12, 31),
AND($AN$14="Not year_end", MONTH(AC378)=12, DAY(AC378)=31), DATE(YEAR(AC377)+1, MONTH(AC377), DAY(AC377)),
AND($AN$14="Not year_end", OR(MONTH(AC378)&lt;&gt;12, DAY(AC378)&lt;&gt;31) ), DATE(YEAR(AC378), 12, 31)
)</f>
        <v/>
      </c>
      <c r="AD379" s="75" t="str" cm="1">
        <f t="array" aca="1" ref="AD379" ca="1">_xlfn.IFS(AD378="", "",
AND(AD378=last_rou_date, OR(MONTH(AD378)&lt;&gt;12, DAY(AD378)&lt;&gt;31) ), DATE(YEAR(AD378), 12, 31),
AND(MONTH(AD378)=12, DAY(AD378)=31, AD378&gt;=last_rou_date), "",
AND(MONTH(AD378)=12, DAY(AD378)&lt;&gt;31),  EOMONTH(AD378,0),
AND(MONTH(AD378)=12, DAY(AD378)=31, $AH$14="Not end"),  EDATE(AD377,1),
AND($AH$14="Not end"), EDATE(AD378, 1),
AND($AH$14="End"), EOMONTH(AD378, 1)
)</f>
        <v/>
      </c>
      <c r="AE379" s="68" t="str" cm="1">
        <f t="array" ref="AE379">_xlfn.IFS(W379="", "",
AND(W379&gt;0, W379&lt;=$B$4, $C$2="İllik artım, faiz olaraq", $D$2&gt;0, $B$3="İllik"), $B$5*((1+$D$2)^(W379-1)),
AND(W379&gt;0, W379&lt;=$B$4, $C$2="İllik artım, faiz olaraq", $D$2&gt;0, $B$3="Aylıq"), $B$5*((1+$D$2)^ROUNDDOWN((W379-1)/12,0)),
AND(W379=1, $C$2="Aşağıdakı kimi dəyişir", ), $B$5,
AND(W379&gt;1, W379&lt;=$B$4, $C$2="Aşağıdakı kimi dəyişir"), IFERROR(VLOOKUP(W379, $C$4:$D$7, 2, FALSE), AE378),
AND(W379&gt;0, W379&lt;=$B$4), $B$5,
TRUE,0 )</f>
        <v/>
      </c>
      <c r="AF379" s="76" t="str">
        <f t="shared" ca="1" si="16"/>
        <v/>
      </c>
    </row>
    <row r="380" spans="1:32" x14ac:dyDescent="0.4">
      <c r="A380" s="13" t="str" cm="1">
        <f t="array" aca="1" ref="A380" ca="1">_xlfn.IFS(
AND(SUMIFS(lease_table_interest_accruals, lease_table_dates, A379)&gt;0, COUNTIFS($E$14:E379, "Interest accrual", $A$14:A379, A379)=0),  A379,
AND(SUMIFS(lease_table_payments, lease_table_dates, A379)&gt;0, COUNTIFS($E$14:E379, "Payment", $A$14:A379, A379)=0),  A379,
AND(SUMIFS(rou_table_deprs, rou_table_dates, A379)&gt;0, COUNTIFS($E$14:E379, "Depreciation", $A$14:A379, A379)=0),  A379,
TRUE,  IFERROR(INDEX(rou_table_dates,  MATCH(A379, rou_table_dates)+1, ), "")
)</f>
        <v/>
      </c>
      <c r="B380" s="1" t="str" cm="1">
        <f t="array" aca="1" ref="B380" ca="1">_xlfn.IFS(
AND(E380="Payment", A380=$B$2), $AM$14,
E380="Payment", $AM$15,
E380="Interest accrual", $AM$18,
E380="Depreciation", $AM$17,
TRUE, "")</f>
        <v/>
      </c>
      <c r="C380" s="1" t="str" cm="1">
        <f t="array" aca="1" ref="C380" ca="1">_xlfn.IFS(
E380="Payment", $AM$19,
E380="Interest accrual", $AM$15,
E380="Depreciation", $AM$16,
TRUE, "")</f>
        <v/>
      </c>
      <c r="D380" s="14" t="str" cm="1">
        <f t="array" aca="1" ref="D380" ca="1">_xlfn.IFS(
E380="Payment", _xlfn.XLOOKUP(A380, lease_table_dates, lease_table_payments, 0, 0),
E380="Interest accrual", _xlfn.XLOOKUP(A380, lease_table_dates, lease_table_interest_accruals, 0, 0),
E380="Depreciation", _xlfn.XLOOKUP(A380, rou_table_dates, rou_table_deprs, 0, 0),
TRUE, ""
)</f>
        <v/>
      </c>
      <c r="E380" s="7" t="str" cm="1">
        <f t="array" aca="1" ref="E380" ca="1">_xlfn.IFS(
AND(SUMIFS(lease_table_interest_accruals, lease_table_dates, A380)&gt;0, COUNTIFS($E$14:E379, "Interest accrual", $A$14:A379, A380)=0), "Interest accrual",
AND(SUMIFS(lease_table_payments, lease_table_dates, A380)&gt;0, COUNTIFS($E$14:E379, "Payment", $A$14:A379, A380)=0), "Payment",
AND(SUMIFS(rou_table_deprs, rou_table_dates, A380)&gt;0, COUNTIFS($E$14:E379, "Depreciation", $A$14:A379, A380)=0), "Depreciation",
TRUE,  ""
)</f>
        <v/>
      </c>
      <c r="G380" s="13" t="str" cm="1">
        <f t="array" aca="1" ref="G380" ca="1">_xlfn.IFS(
AND($B$11="Hə", $B$3="İllik"), Z380,
AND($B$11="Hə", $B$3="Aylıq"), AA380,
$B$11="Yox", X380)</f>
        <v/>
      </c>
      <c r="H380" s="14" t="str" cm="1">
        <f t="array" aca="1" ref="H380" ca="1">_xlfn.IFS( G380="", "",
TRUE, ROUND( H379+I380-J380, 2) )</f>
        <v/>
      </c>
      <c r="I380" s="14" t="str" cm="1">
        <f t="array" aca="1" ref="I380" ca="1">_xlfn.IFS(G380="", "",
G380=last_payment_date, (J380-H379),
 TRUE,  -  (H379- H379* (1+$B$6)^ (_xlfn.DAYS(G380,G379)/365) )
)</f>
        <v/>
      </c>
      <c r="J380" s="14" t="str" cm="1">
        <f t="array" aca="1" ref="J380" ca="1">_xlfn.IFS(G380="", "",
TRUE, _xlfn.XLOOKUP(G380,  payment_dates, payments,0,0)
)</f>
        <v/>
      </c>
      <c r="L380" s="2" t="str" cm="1">
        <f t="array" aca="1" ref="L380" ca="1">_xlfn.IFS(
AND($B$11="Hə", $B$3="İllik"), AC380,
AND($B$11="Hə", $B$3="Aylıq"), AD380,
$B$11="Yox", AB380)</f>
        <v/>
      </c>
      <c r="M380" s="14" t="str" cm="1">
        <f t="array" aca="1" ref="M380" ca="1">_xlfn.IFS( L380="", "",
(M379-N380)&lt;=0.5, 0,
TRUE,  M379-N380)</f>
        <v/>
      </c>
      <c r="N380" s="15" t="str" cm="1">
        <f t="array" aca="1" ref="N380" ca="1">_xlfn.IFS(
L380="", "",
TRUE, MIN(M379, ROUND($M$14/ (last_rou_date - $B$2) * (L380-L379), 2) )
)</f>
        <v/>
      </c>
      <c r="P380" s="22" t="str">
        <f t="shared" ca="1" si="15"/>
        <v/>
      </c>
      <c r="Q380" s="14" t="str" cm="1">
        <f t="array" aca="1" ref="Q380" ca="1">_xlfn.IFS(P380="","",
$B$11="Hə", _xlfn.XLOOKUP(DATE(P380, 12, 31), rou_table_dates, rou_table_nbvs,0, 0),
TRUE,  MAX(0, ROUND($M$14 - $M$14/ (last_rou_date - $B$2) * (DATE(P380,12,31) - $B$2), 2) )
)</f>
        <v/>
      </c>
      <c r="R380" s="57" t="str" cm="1">
        <f t="array" aca="1" ref="R380" ca="1">_xlfn.IFS(P380="","",
$B$11="Hə", _xlfn.XLOOKUP(DATE(P380, 12, 31), lease_table_dates, lease_table_balances,0, 0),
TRUE, IFERROR( XNPV($B$6, IF(payment_dates &gt;DATE(P380, 12, 31), payments,  0),  IF(payment_dates &gt;DATE(P380, 12, 31), payment_dates,  DATE(P380, 12, 31))    ),0)
)</f>
        <v/>
      </c>
      <c r="S380" s="14" t="str" cm="1">
        <f t="array" aca="1" ref="S380" ca="1">_xlfn.IFS(P380="","",
TRUE,  MIN( MIN(Q379, $M$14), ROUND($M$14/ (last_rou_date - $B$2) * (DATE(P380,12,31) - MAX($B$2, DATE(P380-1, 12, 31))), 2) )
)</f>
        <v/>
      </c>
      <c r="T380" s="15" t="str" cm="1">
        <f t="array" aca="1" ref="T380" ca="1">_xlfn.IFS(P380="", "",
ISTEXT(R379), R380- (H380 - SUMIFS( lease_table_payments, lease_table_years, P380) -$AG$14 ),
AND(ISNUMBER(R379), R380&lt;&gt;""),   R380- (R379 - SUMIFS( lease_table_payments, lease_table_years, P380) )
)</f>
        <v/>
      </c>
      <c r="U380" s="14"/>
      <c r="V380" s="73">
        <f t="shared" si="17"/>
        <v>367</v>
      </c>
      <c r="W380" s="74" t="str" cm="1">
        <f t="array" ref="W380">_xlfn.IFS(
OR(W379=$B$4, W379=""),"",
TRUE,W379+1
)</f>
        <v/>
      </c>
      <c r="X380" s="75" t="str" cm="1">
        <f t="array" ref="X380">_xlfn.IFS(X379="","",
W380="", "",
AND($B$3="İllik"),DATE(YEAR(X379)+1,MONTH(X379),DAY(X379) ),
AND($B$3="Aylıq", $AH$14="Not end"), EDATE(X379,1),
AND($B$3="Aylıq", $AH$14="End"), EOMONTH(X379,1)
)</f>
        <v/>
      </c>
      <c r="Y380" s="75" t="str" cm="1">
        <f t="array" aca="1" ref="Y380" ca="1">_xlfn.IFS(
AND($B$7="Dövrün əvvəlində", Y379&lt;=last_rou_date), DATE(YEAR(Y379)+1, 12, 31),
AND($B$7="Dövrün sonunda", Y379&lt;=last_payment_date), DATE(YEAR(Y379)+1, 12, 31),
TRUE, ""
)</f>
        <v/>
      </c>
      <c r="Z380" s="75" t="str" cm="1">
        <f t="array" aca="1" ref="Z380" ca="1">_xlfn.IFS(
AND($AN$14="Not year_end", Z379&gt;last_payment_date), "",
AND($AN$14="Year_end", Z379&gt;=last_payment_date), "",
AND($AN$14="Year_end"), DATE(YEAR(Z379+1), 12, 31),
AND($AN$14="Not year_end", MONTH(Z379)=12, DAY(Z379)=31), DATE(YEAR(Z378)+1, MONTH(Z378), DAY(Z378)),
AND($AN$14="Not year_end", OR(MONTH(Z379)&lt;&gt;12, DAY(Z379)&lt;&gt;31) ), DATE(YEAR(Z379), 12, 31)
)</f>
        <v/>
      </c>
      <c r="AA380" s="75" t="str" cm="1">
        <f t="array" aca="1" ref="AA380" ca="1">_xlfn.IFS(AA379="", "",
AND(AA379=last_payment_date, OR(MONTH(AA379)&lt;&gt;12, DAY(AA379)&lt;&gt;31) ), DATE(YEAR(AA379), 12, 31),
AND(MONTH(AA379)=12, DAY(AA379)=31, AA379&gt;=last_payment_date), "",
AND(MONTH(AA379)=12, DAY(AA379)&lt;&gt;31),  EOMONTH(AA379,0),
AND(MONTH(AA379)=12, DAY(AA379)=31, $AH$14="Not end"),  EDATE(AA378,1),
AND($AH$14="Not end"), EDATE(AA379, 1),
AND($AH$14="End"), EOMONTH(AA379, 1)
)</f>
        <v/>
      </c>
      <c r="AB380" s="75" t="str" cm="1">
        <f t="array" aca="1" ref="AB380" ca="1">_xlfn.IFS(AB379="","",
AND(AB379=last_rou_date), "",
AND($B$3="İllik"),DATE(YEAR(AB379)+1,MONTH(AB379),DAY(AB379) ),
AND($B$3="Aylıq", $AH$14="Not end"), EDATE(AB379,1),
AND($B$3="Aylıq", $AH$14="End"), EOMONTH(AB379,1)
)</f>
        <v/>
      </c>
      <c r="AC380" s="75" t="str" cm="1">
        <f t="array" aca="1" ref="AC380" ca="1">_xlfn.IFS(
AND($AN$14="Not year_end", AC379&gt;last_rou_date), "",
AND($AN$14="Year_end", AC379&gt;=last_rou_date), "",
AND($AN$14="Year_end"), DATE(YEAR(AC379+1), 12, 31),
AND($AN$14="Not year_end", MONTH(AC379)=12, DAY(AC379)=31), DATE(YEAR(AC378)+1, MONTH(AC378), DAY(AC378)),
AND($AN$14="Not year_end", OR(MONTH(AC379)&lt;&gt;12, DAY(AC379)&lt;&gt;31) ), DATE(YEAR(AC379), 12, 31)
)</f>
        <v/>
      </c>
      <c r="AD380" s="75" t="str" cm="1">
        <f t="array" aca="1" ref="AD380" ca="1">_xlfn.IFS(AD379="", "",
AND(AD379=last_rou_date, OR(MONTH(AD379)&lt;&gt;12, DAY(AD379)&lt;&gt;31) ), DATE(YEAR(AD379), 12, 31),
AND(MONTH(AD379)=12, DAY(AD379)=31, AD379&gt;=last_rou_date), "",
AND(MONTH(AD379)=12, DAY(AD379)&lt;&gt;31),  EOMONTH(AD379,0),
AND(MONTH(AD379)=12, DAY(AD379)=31, $AH$14="Not end"),  EDATE(AD378,1),
AND($AH$14="Not end"), EDATE(AD379, 1),
AND($AH$14="End"), EOMONTH(AD379, 1)
)</f>
        <v/>
      </c>
      <c r="AE380" s="68" t="str" cm="1">
        <f t="array" ref="AE380">_xlfn.IFS(W380="", "",
AND(W380&gt;0, W380&lt;=$B$4, $C$2="İllik artım, faiz olaraq", $D$2&gt;0, $B$3="İllik"), $B$5*((1+$D$2)^(W380-1)),
AND(W380&gt;0, W380&lt;=$B$4, $C$2="İllik artım, faiz olaraq", $D$2&gt;0, $B$3="Aylıq"), $B$5*((1+$D$2)^ROUNDDOWN((W380-1)/12,0)),
AND(W380=1, $C$2="Aşağıdakı kimi dəyişir", ), $B$5,
AND(W380&gt;1, W380&lt;=$B$4, $C$2="Aşağıdakı kimi dəyişir"), IFERROR(VLOOKUP(W380, $C$4:$D$7, 2, FALSE), AE379),
AND(W380&gt;0, W380&lt;=$B$4), $B$5,
TRUE,0 )</f>
        <v/>
      </c>
      <c r="AF380" s="76" t="str">
        <f t="shared" ca="1" si="16"/>
        <v/>
      </c>
    </row>
    <row r="381" spans="1:32" x14ac:dyDescent="0.4">
      <c r="A381" s="13" t="str" cm="1">
        <f t="array" aca="1" ref="A381" ca="1">_xlfn.IFS(
AND(SUMIFS(lease_table_interest_accruals, lease_table_dates, A380)&gt;0, COUNTIFS($E$14:E380, "Interest accrual", $A$14:A380, A380)=0),  A380,
AND(SUMIFS(lease_table_payments, lease_table_dates, A380)&gt;0, COUNTIFS($E$14:E380, "Payment", $A$14:A380, A380)=0),  A380,
AND(SUMIFS(rou_table_deprs, rou_table_dates, A380)&gt;0, COUNTIFS($E$14:E380, "Depreciation", $A$14:A380, A380)=0),  A380,
TRUE,  IFERROR(INDEX(rou_table_dates,  MATCH(A380, rou_table_dates)+1, ), "")
)</f>
        <v/>
      </c>
      <c r="B381" s="1" t="str" cm="1">
        <f t="array" aca="1" ref="B381" ca="1">_xlfn.IFS(
AND(E381="Payment", A381=$B$2), $AM$14,
E381="Payment", $AM$15,
E381="Interest accrual", $AM$18,
E381="Depreciation", $AM$17,
TRUE, "")</f>
        <v/>
      </c>
      <c r="C381" s="1" t="str" cm="1">
        <f t="array" aca="1" ref="C381" ca="1">_xlfn.IFS(
E381="Payment", $AM$19,
E381="Interest accrual", $AM$15,
E381="Depreciation", $AM$16,
TRUE, "")</f>
        <v/>
      </c>
      <c r="D381" s="14" t="str" cm="1">
        <f t="array" aca="1" ref="D381" ca="1">_xlfn.IFS(
E381="Payment", _xlfn.XLOOKUP(A381, lease_table_dates, lease_table_payments, 0, 0),
E381="Interest accrual", _xlfn.XLOOKUP(A381, lease_table_dates, lease_table_interest_accruals, 0, 0),
E381="Depreciation", _xlfn.XLOOKUP(A381, rou_table_dates, rou_table_deprs, 0, 0),
TRUE, ""
)</f>
        <v/>
      </c>
      <c r="E381" s="7" t="str" cm="1">
        <f t="array" aca="1" ref="E381" ca="1">_xlfn.IFS(
AND(SUMIFS(lease_table_interest_accruals, lease_table_dates, A381)&gt;0, COUNTIFS($E$14:E380, "Interest accrual", $A$14:A380, A381)=0), "Interest accrual",
AND(SUMIFS(lease_table_payments, lease_table_dates, A381)&gt;0, COUNTIFS($E$14:E380, "Payment", $A$14:A380, A381)=0), "Payment",
AND(SUMIFS(rou_table_deprs, rou_table_dates, A381)&gt;0, COUNTIFS($E$14:E380, "Depreciation", $A$14:A380, A381)=0), "Depreciation",
TRUE,  ""
)</f>
        <v/>
      </c>
      <c r="G381" s="13" t="str" cm="1">
        <f t="array" aca="1" ref="G381" ca="1">_xlfn.IFS(
AND($B$11="Hə", $B$3="İllik"), Z381,
AND($B$11="Hə", $B$3="Aylıq"), AA381,
$B$11="Yox", X381)</f>
        <v/>
      </c>
      <c r="H381" s="14" t="str" cm="1">
        <f t="array" aca="1" ref="H381" ca="1">_xlfn.IFS( G381="", "",
TRUE, ROUND( H380+I381-J381, 2) )</f>
        <v/>
      </c>
      <c r="I381" s="14" t="str" cm="1">
        <f t="array" aca="1" ref="I381" ca="1">_xlfn.IFS(G381="", "",
G381=last_payment_date, (J381-H380),
 TRUE,  -  (H380- H380* (1+$B$6)^ (_xlfn.DAYS(G381,G380)/365) )
)</f>
        <v/>
      </c>
      <c r="J381" s="14" t="str" cm="1">
        <f t="array" aca="1" ref="J381" ca="1">_xlfn.IFS(G381="", "",
TRUE, _xlfn.XLOOKUP(G381,  payment_dates, payments,0,0)
)</f>
        <v/>
      </c>
      <c r="L381" s="2" t="str" cm="1">
        <f t="array" aca="1" ref="L381" ca="1">_xlfn.IFS(
AND($B$11="Hə", $B$3="İllik"), AC381,
AND($B$11="Hə", $B$3="Aylıq"), AD381,
$B$11="Yox", AB381)</f>
        <v/>
      </c>
      <c r="M381" s="14" t="str" cm="1">
        <f t="array" aca="1" ref="M381" ca="1">_xlfn.IFS( L381="", "",
(M380-N381)&lt;=0.5, 0,
TRUE,  M380-N381)</f>
        <v/>
      </c>
      <c r="N381" s="15" t="str" cm="1">
        <f t="array" aca="1" ref="N381" ca="1">_xlfn.IFS(
L381="", "",
TRUE, MIN(M380, ROUND($M$14/ (last_rou_date - $B$2) * (L381-L380), 2) )
)</f>
        <v/>
      </c>
      <c r="P381" s="22" t="str">
        <f t="shared" ca="1" si="15"/>
        <v/>
      </c>
      <c r="Q381" s="14" t="str" cm="1">
        <f t="array" aca="1" ref="Q381" ca="1">_xlfn.IFS(P381="","",
$B$11="Hə", _xlfn.XLOOKUP(DATE(P381, 12, 31), rou_table_dates, rou_table_nbvs,0, 0),
TRUE,  MAX(0, ROUND($M$14 - $M$14/ (last_rou_date - $B$2) * (DATE(P381,12,31) - $B$2), 2) )
)</f>
        <v/>
      </c>
      <c r="R381" s="57" t="str" cm="1">
        <f t="array" aca="1" ref="R381" ca="1">_xlfn.IFS(P381="","",
$B$11="Hə", _xlfn.XLOOKUP(DATE(P381, 12, 31), lease_table_dates, lease_table_balances,0, 0),
TRUE, IFERROR( XNPV($B$6, IF(payment_dates &gt;DATE(P381, 12, 31), payments,  0),  IF(payment_dates &gt;DATE(P381, 12, 31), payment_dates,  DATE(P381, 12, 31))    ),0)
)</f>
        <v/>
      </c>
      <c r="S381" s="14" t="str" cm="1">
        <f t="array" aca="1" ref="S381" ca="1">_xlfn.IFS(P381="","",
TRUE,  MIN( MIN(Q380, $M$14), ROUND($M$14/ (last_rou_date - $B$2) * (DATE(P381,12,31) - MAX($B$2, DATE(P381-1, 12, 31))), 2) )
)</f>
        <v/>
      </c>
      <c r="T381" s="15" t="str" cm="1">
        <f t="array" aca="1" ref="T381" ca="1">_xlfn.IFS(P381="", "",
ISTEXT(R380), R381- (H381 - SUMIFS( lease_table_payments, lease_table_years, P381) -$AG$14 ),
AND(ISNUMBER(R380), R381&lt;&gt;""),   R381- (R380 - SUMIFS( lease_table_payments, lease_table_years, P381) )
)</f>
        <v/>
      </c>
      <c r="U381" s="14"/>
      <c r="V381" s="73">
        <f t="shared" si="17"/>
        <v>368</v>
      </c>
      <c r="W381" s="74" t="str" cm="1">
        <f t="array" ref="W381">_xlfn.IFS(
OR(W380=$B$4, W380=""),"",
TRUE,W380+1
)</f>
        <v/>
      </c>
      <c r="X381" s="75" t="str" cm="1">
        <f t="array" ref="X381">_xlfn.IFS(X380="","",
W381="", "",
AND($B$3="İllik"),DATE(YEAR(X380)+1,MONTH(X380),DAY(X380) ),
AND($B$3="Aylıq", $AH$14="Not end"), EDATE(X380,1),
AND($B$3="Aylıq", $AH$14="End"), EOMONTH(X380,1)
)</f>
        <v/>
      </c>
      <c r="Y381" s="75" t="str" cm="1">
        <f t="array" aca="1" ref="Y381" ca="1">_xlfn.IFS(
AND($B$7="Dövrün əvvəlində", Y380&lt;=last_rou_date), DATE(YEAR(Y380)+1, 12, 31),
AND($B$7="Dövrün sonunda", Y380&lt;=last_payment_date), DATE(YEAR(Y380)+1, 12, 31),
TRUE, ""
)</f>
        <v/>
      </c>
      <c r="Z381" s="75" t="str" cm="1">
        <f t="array" aca="1" ref="Z381" ca="1">_xlfn.IFS(
AND($AN$14="Not year_end", Z380&gt;last_payment_date), "",
AND($AN$14="Year_end", Z380&gt;=last_payment_date), "",
AND($AN$14="Year_end"), DATE(YEAR(Z380+1), 12, 31),
AND($AN$14="Not year_end", MONTH(Z380)=12, DAY(Z380)=31), DATE(YEAR(Z379)+1, MONTH(Z379), DAY(Z379)),
AND($AN$14="Not year_end", OR(MONTH(Z380)&lt;&gt;12, DAY(Z380)&lt;&gt;31) ), DATE(YEAR(Z380), 12, 31)
)</f>
        <v/>
      </c>
      <c r="AA381" s="75" t="str" cm="1">
        <f t="array" aca="1" ref="AA381" ca="1">_xlfn.IFS(AA380="", "",
AND(AA380=last_payment_date, OR(MONTH(AA380)&lt;&gt;12, DAY(AA380)&lt;&gt;31) ), DATE(YEAR(AA380), 12, 31),
AND(MONTH(AA380)=12, DAY(AA380)=31, AA380&gt;=last_payment_date), "",
AND(MONTH(AA380)=12, DAY(AA380)&lt;&gt;31),  EOMONTH(AA380,0),
AND(MONTH(AA380)=12, DAY(AA380)=31, $AH$14="Not end"),  EDATE(AA379,1),
AND($AH$14="Not end"), EDATE(AA380, 1),
AND($AH$14="End"), EOMONTH(AA380, 1)
)</f>
        <v/>
      </c>
      <c r="AB381" s="75" t="str" cm="1">
        <f t="array" aca="1" ref="AB381" ca="1">_xlfn.IFS(AB380="","",
AND(AB380=last_rou_date), "",
AND($B$3="İllik"),DATE(YEAR(AB380)+1,MONTH(AB380),DAY(AB380) ),
AND($B$3="Aylıq", $AH$14="Not end"), EDATE(AB380,1),
AND($B$3="Aylıq", $AH$14="End"), EOMONTH(AB380,1)
)</f>
        <v/>
      </c>
      <c r="AC381" s="75" t="str" cm="1">
        <f t="array" aca="1" ref="AC381" ca="1">_xlfn.IFS(
AND($AN$14="Not year_end", AC380&gt;last_rou_date), "",
AND($AN$14="Year_end", AC380&gt;=last_rou_date), "",
AND($AN$14="Year_end"), DATE(YEAR(AC380+1), 12, 31),
AND($AN$14="Not year_end", MONTH(AC380)=12, DAY(AC380)=31), DATE(YEAR(AC379)+1, MONTH(AC379), DAY(AC379)),
AND($AN$14="Not year_end", OR(MONTH(AC380)&lt;&gt;12, DAY(AC380)&lt;&gt;31) ), DATE(YEAR(AC380), 12, 31)
)</f>
        <v/>
      </c>
      <c r="AD381" s="75" t="str" cm="1">
        <f t="array" aca="1" ref="AD381" ca="1">_xlfn.IFS(AD380="", "",
AND(AD380=last_rou_date, OR(MONTH(AD380)&lt;&gt;12, DAY(AD380)&lt;&gt;31) ), DATE(YEAR(AD380), 12, 31),
AND(MONTH(AD380)=12, DAY(AD380)=31, AD380&gt;=last_rou_date), "",
AND(MONTH(AD380)=12, DAY(AD380)&lt;&gt;31),  EOMONTH(AD380,0),
AND(MONTH(AD380)=12, DAY(AD380)=31, $AH$14="Not end"),  EDATE(AD379,1),
AND($AH$14="Not end"), EDATE(AD380, 1),
AND($AH$14="End"), EOMONTH(AD380, 1)
)</f>
        <v/>
      </c>
      <c r="AE381" s="68" t="str" cm="1">
        <f t="array" ref="AE381">_xlfn.IFS(W381="", "",
AND(W381&gt;0, W381&lt;=$B$4, $C$2="İllik artım, faiz olaraq", $D$2&gt;0, $B$3="İllik"), $B$5*((1+$D$2)^(W381-1)),
AND(W381&gt;0, W381&lt;=$B$4, $C$2="İllik artım, faiz olaraq", $D$2&gt;0, $B$3="Aylıq"), $B$5*((1+$D$2)^ROUNDDOWN((W381-1)/12,0)),
AND(W381=1, $C$2="Aşağıdakı kimi dəyişir", ), $B$5,
AND(W381&gt;1, W381&lt;=$B$4, $C$2="Aşağıdakı kimi dəyişir"), IFERROR(VLOOKUP(W381, $C$4:$D$7, 2, FALSE), AE380),
AND(W381&gt;0, W381&lt;=$B$4), $B$5,
TRUE,0 )</f>
        <v/>
      </c>
      <c r="AF381" s="76" t="str">
        <f t="shared" ca="1" si="16"/>
        <v/>
      </c>
    </row>
    <row r="382" spans="1:32" x14ac:dyDescent="0.4">
      <c r="A382" s="13" t="str" cm="1">
        <f t="array" aca="1" ref="A382" ca="1">_xlfn.IFS(
AND(SUMIFS(lease_table_interest_accruals, lease_table_dates, A381)&gt;0, COUNTIFS($E$14:E381, "Interest accrual", $A$14:A381, A381)=0),  A381,
AND(SUMIFS(lease_table_payments, lease_table_dates, A381)&gt;0, COUNTIFS($E$14:E381, "Payment", $A$14:A381, A381)=0),  A381,
AND(SUMIFS(rou_table_deprs, rou_table_dates, A381)&gt;0, COUNTIFS($E$14:E381, "Depreciation", $A$14:A381, A381)=0),  A381,
TRUE,  IFERROR(INDEX(rou_table_dates,  MATCH(A381, rou_table_dates)+1, ), "")
)</f>
        <v/>
      </c>
      <c r="B382" s="1" t="str" cm="1">
        <f t="array" aca="1" ref="B382" ca="1">_xlfn.IFS(
AND(E382="Payment", A382=$B$2), $AM$14,
E382="Payment", $AM$15,
E382="Interest accrual", $AM$18,
E382="Depreciation", $AM$17,
TRUE, "")</f>
        <v/>
      </c>
      <c r="C382" s="1" t="str" cm="1">
        <f t="array" aca="1" ref="C382" ca="1">_xlfn.IFS(
E382="Payment", $AM$19,
E382="Interest accrual", $AM$15,
E382="Depreciation", $AM$16,
TRUE, "")</f>
        <v/>
      </c>
      <c r="D382" s="14" t="str" cm="1">
        <f t="array" aca="1" ref="D382" ca="1">_xlfn.IFS(
E382="Payment", _xlfn.XLOOKUP(A382, lease_table_dates, lease_table_payments, 0, 0),
E382="Interest accrual", _xlfn.XLOOKUP(A382, lease_table_dates, lease_table_interest_accruals, 0, 0),
E382="Depreciation", _xlfn.XLOOKUP(A382, rou_table_dates, rou_table_deprs, 0, 0),
TRUE, ""
)</f>
        <v/>
      </c>
      <c r="E382" s="7" t="str" cm="1">
        <f t="array" aca="1" ref="E382" ca="1">_xlfn.IFS(
AND(SUMIFS(lease_table_interest_accruals, lease_table_dates, A382)&gt;0, COUNTIFS($E$14:E381, "Interest accrual", $A$14:A381, A382)=0), "Interest accrual",
AND(SUMIFS(lease_table_payments, lease_table_dates, A382)&gt;0, COUNTIFS($E$14:E381, "Payment", $A$14:A381, A382)=0), "Payment",
AND(SUMIFS(rou_table_deprs, rou_table_dates, A382)&gt;0, COUNTIFS($E$14:E381, "Depreciation", $A$14:A381, A382)=0), "Depreciation",
TRUE,  ""
)</f>
        <v/>
      </c>
      <c r="G382" s="13" t="str" cm="1">
        <f t="array" aca="1" ref="G382" ca="1">_xlfn.IFS(
AND($B$11="Hə", $B$3="İllik"), Z382,
AND($B$11="Hə", $B$3="Aylıq"), AA382,
$B$11="Yox", X382)</f>
        <v/>
      </c>
      <c r="H382" s="14" t="str" cm="1">
        <f t="array" aca="1" ref="H382" ca="1">_xlfn.IFS( G382="", "",
TRUE, ROUND( H381+I382-J382, 2) )</f>
        <v/>
      </c>
      <c r="I382" s="14" t="str" cm="1">
        <f t="array" aca="1" ref="I382" ca="1">_xlfn.IFS(G382="", "",
G382=last_payment_date, (J382-H381),
 TRUE,  -  (H381- H381* (1+$B$6)^ (_xlfn.DAYS(G382,G381)/365) )
)</f>
        <v/>
      </c>
      <c r="J382" s="14" t="str" cm="1">
        <f t="array" aca="1" ref="J382" ca="1">_xlfn.IFS(G382="", "",
TRUE, _xlfn.XLOOKUP(G382,  payment_dates, payments,0,0)
)</f>
        <v/>
      </c>
      <c r="L382" s="2" t="str" cm="1">
        <f t="array" aca="1" ref="L382" ca="1">_xlfn.IFS(
AND($B$11="Hə", $B$3="İllik"), AC382,
AND($B$11="Hə", $B$3="Aylıq"), AD382,
$B$11="Yox", AB382)</f>
        <v/>
      </c>
      <c r="M382" s="14" t="str" cm="1">
        <f t="array" aca="1" ref="M382" ca="1">_xlfn.IFS( L382="", "",
(M381-N382)&lt;=0.5, 0,
TRUE,  M381-N382)</f>
        <v/>
      </c>
      <c r="N382" s="15" t="str" cm="1">
        <f t="array" aca="1" ref="N382" ca="1">_xlfn.IFS(
L382="", "",
TRUE, MIN(M381, ROUND($M$14/ (last_rou_date - $B$2) * (L382-L381), 2) )
)</f>
        <v/>
      </c>
      <c r="P382" s="22" t="str">
        <f t="shared" ca="1" si="15"/>
        <v/>
      </c>
      <c r="Q382" s="14" t="str" cm="1">
        <f t="array" aca="1" ref="Q382" ca="1">_xlfn.IFS(P382="","",
$B$11="Hə", _xlfn.XLOOKUP(DATE(P382, 12, 31), rou_table_dates, rou_table_nbvs,0, 0),
TRUE,  MAX(0, ROUND($M$14 - $M$14/ (last_rou_date - $B$2) * (DATE(P382,12,31) - $B$2), 2) )
)</f>
        <v/>
      </c>
      <c r="R382" s="57" t="str" cm="1">
        <f t="array" aca="1" ref="R382" ca="1">_xlfn.IFS(P382="","",
$B$11="Hə", _xlfn.XLOOKUP(DATE(P382, 12, 31), lease_table_dates, lease_table_balances,0, 0),
TRUE, IFERROR( XNPV($B$6, IF(payment_dates &gt;DATE(P382, 12, 31), payments,  0),  IF(payment_dates &gt;DATE(P382, 12, 31), payment_dates,  DATE(P382, 12, 31))    ),0)
)</f>
        <v/>
      </c>
      <c r="S382" s="14" t="str" cm="1">
        <f t="array" aca="1" ref="S382" ca="1">_xlfn.IFS(P382="","",
TRUE,  MIN( MIN(Q381, $M$14), ROUND($M$14/ (last_rou_date - $B$2) * (DATE(P382,12,31) - MAX($B$2, DATE(P382-1, 12, 31))), 2) )
)</f>
        <v/>
      </c>
      <c r="T382" s="15" t="str" cm="1">
        <f t="array" aca="1" ref="T382" ca="1">_xlfn.IFS(P382="", "",
ISTEXT(R381), R382- (H382 - SUMIFS( lease_table_payments, lease_table_years, P382) -$AG$14 ),
AND(ISNUMBER(R381), R382&lt;&gt;""),   R382- (R381 - SUMIFS( lease_table_payments, lease_table_years, P382) )
)</f>
        <v/>
      </c>
      <c r="U382" s="14"/>
      <c r="V382" s="73">
        <f t="shared" si="17"/>
        <v>369</v>
      </c>
      <c r="W382" s="74" t="str" cm="1">
        <f t="array" ref="W382">_xlfn.IFS(
OR(W381=$B$4, W381=""),"",
TRUE,W381+1
)</f>
        <v/>
      </c>
      <c r="X382" s="75" t="str" cm="1">
        <f t="array" ref="X382">_xlfn.IFS(X381="","",
W382="", "",
AND($B$3="İllik"),DATE(YEAR(X381)+1,MONTH(X381),DAY(X381) ),
AND($B$3="Aylıq", $AH$14="Not end"), EDATE(X381,1),
AND($B$3="Aylıq", $AH$14="End"), EOMONTH(X381,1)
)</f>
        <v/>
      </c>
      <c r="Y382" s="75" t="str" cm="1">
        <f t="array" aca="1" ref="Y382" ca="1">_xlfn.IFS(
AND($B$7="Dövrün əvvəlində", Y381&lt;=last_rou_date), DATE(YEAR(Y381)+1, 12, 31),
AND($B$7="Dövrün sonunda", Y381&lt;=last_payment_date), DATE(YEAR(Y381)+1, 12, 31),
TRUE, ""
)</f>
        <v/>
      </c>
      <c r="Z382" s="75" t="str" cm="1">
        <f t="array" aca="1" ref="Z382" ca="1">_xlfn.IFS(
AND($AN$14="Not year_end", Z381&gt;last_payment_date), "",
AND($AN$14="Year_end", Z381&gt;=last_payment_date), "",
AND($AN$14="Year_end"), DATE(YEAR(Z381+1), 12, 31),
AND($AN$14="Not year_end", MONTH(Z381)=12, DAY(Z381)=31), DATE(YEAR(Z380)+1, MONTH(Z380), DAY(Z380)),
AND($AN$14="Not year_end", OR(MONTH(Z381)&lt;&gt;12, DAY(Z381)&lt;&gt;31) ), DATE(YEAR(Z381), 12, 31)
)</f>
        <v/>
      </c>
      <c r="AA382" s="75" t="str" cm="1">
        <f t="array" aca="1" ref="AA382" ca="1">_xlfn.IFS(AA381="", "",
AND(AA381=last_payment_date, OR(MONTH(AA381)&lt;&gt;12, DAY(AA381)&lt;&gt;31) ), DATE(YEAR(AA381), 12, 31),
AND(MONTH(AA381)=12, DAY(AA381)=31, AA381&gt;=last_payment_date), "",
AND(MONTH(AA381)=12, DAY(AA381)&lt;&gt;31),  EOMONTH(AA381,0),
AND(MONTH(AA381)=12, DAY(AA381)=31, $AH$14="Not end"),  EDATE(AA380,1),
AND($AH$14="Not end"), EDATE(AA381, 1),
AND($AH$14="End"), EOMONTH(AA381, 1)
)</f>
        <v/>
      </c>
      <c r="AB382" s="75" t="str" cm="1">
        <f t="array" aca="1" ref="AB382" ca="1">_xlfn.IFS(AB381="","",
AND(AB381=last_rou_date), "",
AND($B$3="İllik"),DATE(YEAR(AB381)+1,MONTH(AB381),DAY(AB381) ),
AND($B$3="Aylıq", $AH$14="Not end"), EDATE(AB381,1),
AND($B$3="Aylıq", $AH$14="End"), EOMONTH(AB381,1)
)</f>
        <v/>
      </c>
      <c r="AC382" s="75" t="str" cm="1">
        <f t="array" aca="1" ref="AC382" ca="1">_xlfn.IFS(
AND($AN$14="Not year_end", AC381&gt;last_rou_date), "",
AND($AN$14="Year_end", AC381&gt;=last_rou_date), "",
AND($AN$14="Year_end"), DATE(YEAR(AC381+1), 12, 31),
AND($AN$14="Not year_end", MONTH(AC381)=12, DAY(AC381)=31), DATE(YEAR(AC380)+1, MONTH(AC380), DAY(AC380)),
AND($AN$14="Not year_end", OR(MONTH(AC381)&lt;&gt;12, DAY(AC381)&lt;&gt;31) ), DATE(YEAR(AC381), 12, 31)
)</f>
        <v/>
      </c>
      <c r="AD382" s="75" t="str" cm="1">
        <f t="array" aca="1" ref="AD382" ca="1">_xlfn.IFS(AD381="", "",
AND(AD381=last_rou_date, OR(MONTH(AD381)&lt;&gt;12, DAY(AD381)&lt;&gt;31) ), DATE(YEAR(AD381), 12, 31),
AND(MONTH(AD381)=12, DAY(AD381)=31, AD381&gt;=last_rou_date), "",
AND(MONTH(AD381)=12, DAY(AD381)&lt;&gt;31),  EOMONTH(AD381,0),
AND(MONTH(AD381)=12, DAY(AD381)=31, $AH$14="Not end"),  EDATE(AD380,1),
AND($AH$14="Not end"), EDATE(AD381, 1),
AND($AH$14="End"), EOMONTH(AD381, 1)
)</f>
        <v/>
      </c>
      <c r="AE382" s="68" t="str" cm="1">
        <f t="array" ref="AE382">_xlfn.IFS(W382="", "",
AND(W382&gt;0, W382&lt;=$B$4, $C$2="İllik artım, faiz olaraq", $D$2&gt;0, $B$3="İllik"), $B$5*((1+$D$2)^(W382-1)),
AND(W382&gt;0, W382&lt;=$B$4, $C$2="İllik artım, faiz olaraq", $D$2&gt;0, $B$3="Aylıq"), $B$5*((1+$D$2)^ROUNDDOWN((W382-1)/12,0)),
AND(W382=1, $C$2="Aşağıdakı kimi dəyişir", ), $B$5,
AND(W382&gt;1, W382&lt;=$B$4, $C$2="Aşağıdakı kimi dəyişir"), IFERROR(VLOOKUP(W382, $C$4:$D$7, 2, FALSE), AE381),
AND(W382&gt;0, W382&lt;=$B$4), $B$5,
TRUE,0 )</f>
        <v/>
      </c>
      <c r="AF382" s="76" t="str">
        <f t="shared" ca="1" si="16"/>
        <v/>
      </c>
    </row>
    <row r="383" spans="1:32" x14ac:dyDescent="0.4">
      <c r="A383" s="13" t="str" cm="1">
        <f t="array" aca="1" ref="A383" ca="1">_xlfn.IFS(
AND(SUMIFS(lease_table_interest_accruals, lease_table_dates, A382)&gt;0, COUNTIFS($E$14:E382, "Interest accrual", $A$14:A382, A382)=0),  A382,
AND(SUMIFS(lease_table_payments, lease_table_dates, A382)&gt;0, COUNTIFS($E$14:E382, "Payment", $A$14:A382, A382)=0),  A382,
AND(SUMIFS(rou_table_deprs, rou_table_dates, A382)&gt;0, COUNTIFS($E$14:E382, "Depreciation", $A$14:A382, A382)=0),  A382,
TRUE,  IFERROR(INDEX(rou_table_dates,  MATCH(A382, rou_table_dates)+1, ), "")
)</f>
        <v/>
      </c>
      <c r="B383" s="1" t="str" cm="1">
        <f t="array" aca="1" ref="B383" ca="1">_xlfn.IFS(
AND(E383="Payment", A383=$B$2), $AM$14,
E383="Payment", $AM$15,
E383="Interest accrual", $AM$18,
E383="Depreciation", $AM$17,
TRUE, "")</f>
        <v/>
      </c>
      <c r="C383" s="1" t="str" cm="1">
        <f t="array" aca="1" ref="C383" ca="1">_xlfn.IFS(
E383="Payment", $AM$19,
E383="Interest accrual", $AM$15,
E383="Depreciation", $AM$16,
TRUE, "")</f>
        <v/>
      </c>
      <c r="D383" s="14" t="str" cm="1">
        <f t="array" aca="1" ref="D383" ca="1">_xlfn.IFS(
E383="Payment", _xlfn.XLOOKUP(A383, lease_table_dates, lease_table_payments, 0, 0),
E383="Interest accrual", _xlfn.XLOOKUP(A383, lease_table_dates, lease_table_interest_accruals, 0, 0),
E383="Depreciation", _xlfn.XLOOKUP(A383, rou_table_dates, rou_table_deprs, 0, 0),
TRUE, ""
)</f>
        <v/>
      </c>
      <c r="E383" s="7" t="str" cm="1">
        <f t="array" aca="1" ref="E383" ca="1">_xlfn.IFS(
AND(SUMIFS(lease_table_interest_accruals, lease_table_dates, A383)&gt;0, COUNTIFS($E$14:E382, "Interest accrual", $A$14:A382, A383)=0), "Interest accrual",
AND(SUMIFS(lease_table_payments, lease_table_dates, A383)&gt;0, COUNTIFS($E$14:E382, "Payment", $A$14:A382, A383)=0), "Payment",
AND(SUMIFS(rou_table_deprs, rou_table_dates, A383)&gt;0, COUNTIFS($E$14:E382, "Depreciation", $A$14:A382, A383)=0), "Depreciation",
TRUE,  ""
)</f>
        <v/>
      </c>
      <c r="G383" s="13" t="str" cm="1">
        <f t="array" aca="1" ref="G383" ca="1">_xlfn.IFS(
AND($B$11="Hə", $B$3="İllik"), Z383,
AND($B$11="Hə", $B$3="Aylıq"), AA383,
$B$11="Yox", X383)</f>
        <v/>
      </c>
      <c r="H383" s="14" t="str" cm="1">
        <f t="array" aca="1" ref="H383" ca="1">_xlfn.IFS( G383="", "",
TRUE, ROUND( H382+I383-J383, 2) )</f>
        <v/>
      </c>
      <c r="I383" s="14" t="str" cm="1">
        <f t="array" aca="1" ref="I383" ca="1">_xlfn.IFS(G383="", "",
G383=last_payment_date, (J383-H382),
 TRUE,  -  (H382- H382* (1+$B$6)^ (_xlfn.DAYS(G383,G382)/365) )
)</f>
        <v/>
      </c>
      <c r="J383" s="14" t="str" cm="1">
        <f t="array" aca="1" ref="J383" ca="1">_xlfn.IFS(G383="", "",
TRUE, _xlfn.XLOOKUP(G383,  payment_dates, payments,0,0)
)</f>
        <v/>
      </c>
      <c r="L383" s="2" t="str" cm="1">
        <f t="array" aca="1" ref="L383" ca="1">_xlfn.IFS(
AND($B$11="Hə", $B$3="İllik"), AC383,
AND($B$11="Hə", $B$3="Aylıq"), AD383,
$B$11="Yox", AB383)</f>
        <v/>
      </c>
      <c r="M383" s="14" t="str" cm="1">
        <f t="array" aca="1" ref="M383" ca="1">_xlfn.IFS( L383="", "",
(M382-N383)&lt;=0.5, 0,
TRUE,  M382-N383)</f>
        <v/>
      </c>
      <c r="N383" s="15" t="str" cm="1">
        <f t="array" aca="1" ref="N383" ca="1">_xlfn.IFS(
L383="", "",
TRUE, MIN(M382, ROUND($M$14/ (last_rou_date - $B$2) * (L383-L382), 2) )
)</f>
        <v/>
      </c>
      <c r="P383" s="22" t="str">
        <f t="shared" ca="1" si="15"/>
        <v/>
      </c>
      <c r="Q383" s="14" t="str" cm="1">
        <f t="array" aca="1" ref="Q383" ca="1">_xlfn.IFS(P383="","",
$B$11="Hə", _xlfn.XLOOKUP(DATE(P383, 12, 31), rou_table_dates, rou_table_nbvs,0, 0),
TRUE,  MAX(0, ROUND($M$14 - $M$14/ (last_rou_date - $B$2) * (DATE(P383,12,31) - $B$2), 2) )
)</f>
        <v/>
      </c>
      <c r="R383" s="57" t="str" cm="1">
        <f t="array" aca="1" ref="R383" ca="1">_xlfn.IFS(P383="","",
$B$11="Hə", _xlfn.XLOOKUP(DATE(P383, 12, 31), lease_table_dates, lease_table_balances,0, 0),
TRUE, IFERROR( XNPV($B$6, IF(payment_dates &gt;DATE(P383, 12, 31), payments,  0),  IF(payment_dates &gt;DATE(P383, 12, 31), payment_dates,  DATE(P383, 12, 31))    ),0)
)</f>
        <v/>
      </c>
      <c r="S383" s="14" t="str" cm="1">
        <f t="array" aca="1" ref="S383" ca="1">_xlfn.IFS(P383="","",
TRUE,  MIN( MIN(Q382, $M$14), ROUND($M$14/ (last_rou_date - $B$2) * (DATE(P383,12,31) - MAX($B$2, DATE(P383-1, 12, 31))), 2) )
)</f>
        <v/>
      </c>
      <c r="T383" s="15" t="str" cm="1">
        <f t="array" aca="1" ref="T383" ca="1">_xlfn.IFS(P383="", "",
ISTEXT(R382), R383- (H383 - SUMIFS( lease_table_payments, lease_table_years, P383) -$AG$14 ),
AND(ISNUMBER(R382), R383&lt;&gt;""),   R383- (R382 - SUMIFS( lease_table_payments, lease_table_years, P383) )
)</f>
        <v/>
      </c>
      <c r="U383" s="14"/>
      <c r="V383" s="73">
        <f t="shared" si="17"/>
        <v>370</v>
      </c>
      <c r="W383" s="74" t="str" cm="1">
        <f t="array" ref="W383">_xlfn.IFS(
OR(W382=$B$4, W382=""),"",
TRUE,W382+1
)</f>
        <v/>
      </c>
      <c r="X383" s="75" t="str" cm="1">
        <f t="array" ref="X383">_xlfn.IFS(X382="","",
W383="", "",
AND($B$3="İllik"),DATE(YEAR(X382)+1,MONTH(X382),DAY(X382) ),
AND($B$3="Aylıq", $AH$14="Not end"), EDATE(X382,1),
AND($B$3="Aylıq", $AH$14="End"), EOMONTH(X382,1)
)</f>
        <v/>
      </c>
      <c r="Y383" s="75" t="str" cm="1">
        <f t="array" aca="1" ref="Y383" ca="1">_xlfn.IFS(
AND($B$7="Dövrün əvvəlində", Y382&lt;=last_rou_date), DATE(YEAR(Y382)+1, 12, 31),
AND($B$7="Dövrün sonunda", Y382&lt;=last_payment_date), DATE(YEAR(Y382)+1, 12, 31),
TRUE, ""
)</f>
        <v/>
      </c>
      <c r="Z383" s="75" t="str" cm="1">
        <f t="array" aca="1" ref="Z383" ca="1">_xlfn.IFS(
AND($AN$14="Not year_end", Z382&gt;last_payment_date), "",
AND($AN$14="Year_end", Z382&gt;=last_payment_date), "",
AND($AN$14="Year_end"), DATE(YEAR(Z382+1), 12, 31),
AND($AN$14="Not year_end", MONTH(Z382)=12, DAY(Z382)=31), DATE(YEAR(Z381)+1, MONTH(Z381), DAY(Z381)),
AND($AN$14="Not year_end", OR(MONTH(Z382)&lt;&gt;12, DAY(Z382)&lt;&gt;31) ), DATE(YEAR(Z382), 12, 31)
)</f>
        <v/>
      </c>
      <c r="AA383" s="75" t="str" cm="1">
        <f t="array" aca="1" ref="AA383" ca="1">_xlfn.IFS(AA382="", "",
AND(AA382=last_payment_date, OR(MONTH(AA382)&lt;&gt;12, DAY(AA382)&lt;&gt;31) ), DATE(YEAR(AA382), 12, 31),
AND(MONTH(AA382)=12, DAY(AA382)=31, AA382&gt;=last_payment_date), "",
AND(MONTH(AA382)=12, DAY(AA382)&lt;&gt;31),  EOMONTH(AA382,0),
AND(MONTH(AA382)=12, DAY(AA382)=31, $AH$14="Not end"),  EDATE(AA381,1),
AND($AH$14="Not end"), EDATE(AA382, 1),
AND($AH$14="End"), EOMONTH(AA382, 1)
)</f>
        <v/>
      </c>
      <c r="AB383" s="75" t="str" cm="1">
        <f t="array" aca="1" ref="AB383" ca="1">_xlfn.IFS(AB382="","",
AND(AB382=last_rou_date), "",
AND($B$3="İllik"),DATE(YEAR(AB382)+1,MONTH(AB382),DAY(AB382) ),
AND($B$3="Aylıq", $AH$14="Not end"), EDATE(AB382,1),
AND($B$3="Aylıq", $AH$14="End"), EOMONTH(AB382,1)
)</f>
        <v/>
      </c>
      <c r="AC383" s="75" t="str" cm="1">
        <f t="array" aca="1" ref="AC383" ca="1">_xlfn.IFS(
AND($AN$14="Not year_end", AC382&gt;last_rou_date), "",
AND($AN$14="Year_end", AC382&gt;=last_rou_date), "",
AND($AN$14="Year_end"), DATE(YEAR(AC382+1), 12, 31),
AND($AN$14="Not year_end", MONTH(AC382)=12, DAY(AC382)=31), DATE(YEAR(AC381)+1, MONTH(AC381), DAY(AC381)),
AND($AN$14="Not year_end", OR(MONTH(AC382)&lt;&gt;12, DAY(AC382)&lt;&gt;31) ), DATE(YEAR(AC382), 12, 31)
)</f>
        <v/>
      </c>
      <c r="AD383" s="75" t="str" cm="1">
        <f t="array" aca="1" ref="AD383" ca="1">_xlfn.IFS(AD382="", "",
AND(AD382=last_rou_date, OR(MONTH(AD382)&lt;&gt;12, DAY(AD382)&lt;&gt;31) ), DATE(YEAR(AD382), 12, 31),
AND(MONTH(AD382)=12, DAY(AD382)=31, AD382&gt;=last_rou_date), "",
AND(MONTH(AD382)=12, DAY(AD382)&lt;&gt;31),  EOMONTH(AD382,0),
AND(MONTH(AD382)=12, DAY(AD382)=31, $AH$14="Not end"),  EDATE(AD381,1),
AND($AH$14="Not end"), EDATE(AD382, 1),
AND($AH$14="End"), EOMONTH(AD382, 1)
)</f>
        <v/>
      </c>
      <c r="AE383" s="68" t="str" cm="1">
        <f t="array" ref="AE383">_xlfn.IFS(W383="", "",
AND(W383&gt;0, W383&lt;=$B$4, $C$2="İllik artım, faiz olaraq", $D$2&gt;0, $B$3="İllik"), $B$5*((1+$D$2)^(W383-1)),
AND(W383&gt;0, W383&lt;=$B$4, $C$2="İllik artım, faiz olaraq", $D$2&gt;0, $B$3="Aylıq"), $B$5*((1+$D$2)^ROUNDDOWN((W383-1)/12,0)),
AND(W383=1, $C$2="Aşağıdakı kimi dəyişir", ), $B$5,
AND(W383&gt;1, W383&lt;=$B$4, $C$2="Aşağıdakı kimi dəyişir"), IFERROR(VLOOKUP(W383, $C$4:$D$7, 2, FALSE), AE382),
AND(W383&gt;0, W383&lt;=$B$4), $B$5,
TRUE,0 )</f>
        <v/>
      </c>
      <c r="AF383" s="76" t="str">
        <f t="shared" ca="1" si="16"/>
        <v/>
      </c>
    </row>
    <row r="384" spans="1:32" x14ac:dyDescent="0.4">
      <c r="A384" s="13" t="str" cm="1">
        <f t="array" aca="1" ref="A384" ca="1">_xlfn.IFS(
AND(SUMIFS(lease_table_interest_accruals, lease_table_dates, A383)&gt;0, COUNTIFS($E$14:E383, "Interest accrual", $A$14:A383, A383)=0),  A383,
AND(SUMIFS(lease_table_payments, lease_table_dates, A383)&gt;0, COUNTIFS($E$14:E383, "Payment", $A$14:A383, A383)=0),  A383,
AND(SUMIFS(rou_table_deprs, rou_table_dates, A383)&gt;0, COUNTIFS($E$14:E383, "Depreciation", $A$14:A383, A383)=0),  A383,
TRUE,  IFERROR(INDEX(rou_table_dates,  MATCH(A383, rou_table_dates)+1, ), "")
)</f>
        <v/>
      </c>
      <c r="B384" s="1" t="str" cm="1">
        <f t="array" aca="1" ref="B384" ca="1">_xlfn.IFS(
AND(E384="Payment", A384=$B$2), $AM$14,
E384="Payment", $AM$15,
E384="Interest accrual", $AM$18,
E384="Depreciation", $AM$17,
TRUE, "")</f>
        <v/>
      </c>
      <c r="C384" s="1" t="str" cm="1">
        <f t="array" aca="1" ref="C384" ca="1">_xlfn.IFS(
E384="Payment", $AM$19,
E384="Interest accrual", $AM$15,
E384="Depreciation", $AM$16,
TRUE, "")</f>
        <v/>
      </c>
      <c r="D384" s="14" t="str" cm="1">
        <f t="array" aca="1" ref="D384" ca="1">_xlfn.IFS(
E384="Payment", _xlfn.XLOOKUP(A384, lease_table_dates, lease_table_payments, 0, 0),
E384="Interest accrual", _xlfn.XLOOKUP(A384, lease_table_dates, lease_table_interest_accruals, 0, 0),
E384="Depreciation", _xlfn.XLOOKUP(A384, rou_table_dates, rou_table_deprs, 0, 0),
TRUE, ""
)</f>
        <v/>
      </c>
      <c r="E384" s="7" t="str" cm="1">
        <f t="array" aca="1" ref="E384" ca="1">_xlfn.IFS(
AND(SUMIFS(lease_table_interest_accruals, lease_table_dates, A384)&gt;0, COUNTIFS($E$14:E383, "Interest accrual", $A$14:A383, A384)=0), "Interest accrual",
AND(SUMIFS(lease_table_payments, lease_table_dates, A384)&gt;0, COUNTIFS($E$14:E383, "Payment", $A$14:A383, A384)=0), "Payment",
AND(SUMIFS(rou_table_deprs, rou_table_dates, A384)&gt;0, COUNTIFS($E$14:E383, "Depreciation", $A$14:A383, A384)=0), "Depreciation",
TRUE,  ""
)</f>
        <v/>
      </c>
      <c r="G384" s="13" t="str" cm="1">
        <f t="array" aca="1" ref="G384" ca="1">_xlfn.IFS(
AND($B$11="Hə", $B$3="İllik"), Z384,
AND($B$11="Hə", $B$3="Aylıq"), AA384,
$B$11="Yox", X384)</f>
        <v/>
      </c>
      <c r="H384" s="14" t="str" cm="1">
        <f t="array" aca="1" ref="H384" ca="1">_xlfn.IFS( G384="", "",
TRUE, ROUND( H383+I384-J384, 2) )</f>
        <v/>
      </c>
      <c r="I384" s="14" t="str" cm="1">
        <f t="array" aca="1" ref="I384" ca="1">_xlfn.IFS(G384="", "",
G384=last_payment_date, (J384-H383),
 TRUE,  -  (H383- H383* (1+$B$6)^ (_xlfn.DAYS(G384,G383)/365) )
)</f>
        <v/>
      </c>
      <c r="J384" s="14" t="str" cm="1">
        <f t="array" aca="1" ref="J384" ca="1">_xlfn.IFS(G384="", "",
TRUE, _xlfn.XLOOKUP(G384,  payment_dates, payments,0,0)
)</f>
        <v/>
      </c>
      <c r="L384" s="2" t="str" cm="1">
        <f t="array" aca="1" ref="L384" ca="1">_xlfn.IFS(
AND($B$11="Hə", $B$3="İllik"), AC384,
AND($B$11="Hə", $B$3="Aylıq"), AD384,
$B$11="Yox", AB384)</f>
        <v/>
      </c>
      <c r="M384" s="14" t="str" cm="1">
        <f t="array" aca="1" ref="M384" ca="1">_xlfn.IFS( L384="", "",
(M383-N384)&lt;=0.5, 0,
TRUE,  M383-N384)</f>
        <v/>
      </c>
      <c r="N384" s="15" t="str" cm="1">
        <f t="array" aca="1" ref="N384" ca="1">_xlfn.IFS(
L384="", "",
TRUE, MIN(M383, ROUND($M$14/ (last_rou_date - $B$2) * (L384-L383), 2) )
)</f>
        <v/>
      </c>
      <c r="P384" s="22" t="str">
        <f t="shared" ca="1" si="15"/>
        <v/>
      </c>
      <c r="Q384" s="14" t="str" cm="1">
        <f t="array" aca="1" ref="Q384" ca="1">_xlfn.IFS(P384="","",
$B$11="Hə", _xlfn.XLOOKUP(DATE(P384, 12, 31), rou_table_dates, rou_table_nbvs,0, 0),
TRUE,  MAX(0, ROUND($M$14 - $M$14/ (last_rou_date - $B$2) * (DATE(P384,12,31) - $B$2), 2) )
)</f>
        <v/>
      </c>
      <c r="R384" s="57" t="str" cm="1">
        <f t="array" aca="1" ref="R384" ca="1">_xlfn.IFS(P384="","",
$B$11="Hə", _xlfn.XLOOKUP(DATE(P384, 12, 31), lease_table_dates, lease_table_balances,0, 0),
TRUE, IFERROR( XNPV($B$6, IF(payment_dates &gt;DATE(P384, 12, 31), payments,  0),  IF(payment_dates &gt;DATE(P384, 12, 31), payment_dates,  DATE(P384, 12, 31))    ),0)
)</f>
        <v/>
      </c>
      <c r="S384" s="14" t="str" cm="1">
        <f t="array" aca="1" ref="S384" ca="1">_xlfn.IFS(P384="","",
TRUE,  MIN( MIN(Q383, $M$14), ROUND($M$14/ (last_rou_date - $B$2) * (DATE(P384,12,31) - MAX($B$2, DATE(P384-1, 12, 31))), 2) )
)</f>
        <v/>
      </c>
      <c r="T384" s="15" t="str" cm="1">
        <f t="array" aca="1" ref="T384" ca="1">_xlfn.IFS(P384="", "",
ISTEXT(R383), R384- (H384 - SUMIFS( lease_table_payments, lease_table_years, P384) -$AG$14 ),
AND(ISNUMBER(R383), R384&lt;&gt;""),   R384- (R383 - SUMIFS( lease_table_payments, lease_table_years, P384) )
)</f>
        <v/>
      </c>
      <c r="U384" s="14"/>
      <c r="V384" s="73">
        <f t="shared" si="17"/>
        <v>371</v>
      </c>
      <c r="W384" s="74" t="str" cm="1">
        <f t="array" ref="W384">_xlfn.IFS(
OR(W383=$B$4, W383=""),"",
TRUE,W383+1
)</f>
        <v/>
      </c>
      <c r="X384" s="75" t="str" cm="1">
        <f t="array" ref="X384">_xlfn.IFS(X383="","",
W384="", "",
AND($B$3="İllik"),DATE(YEAR(X383)+1,MONTH(X383),DAY(X383) ),
AND($B$3="Aylıq", $AH$14="Not end"), EDATE(X383,1),
AND($B$3="Aylıq", $AH$14="End"), EOMONTH(X383,1)
)</f>
        <v/>
      </c>
      <c r="Y384" s="75" t="str" cm="1">
        <f t="array" aca="1" ref="Y384" ca="1">_xlfn.IFS(
AND($B$7="Dövrün əvvəlində", Y383&lt;=last_rou_date), DATE(YEAR(Y383)+1, 12, 31),
AND($B$7="Dövrün sonunda", Y383&lt;=last_payment_date), DATE(YEAR(Y383)+1, 12, 31),
TRUE, ""
)</f>
        <v/>
      </c>
      <c r="Z384" s="75" t="str" cm="1">
        <f t="array" aca="1" ref="Z384" ca="1">_xlfn.IFS(
AND($AN$14="Not year_end", Z383&gt;last_payment_date), "",
AND($AN$14="Year_end", Z383&gt;=last_payment_date), "",
AND($AN$14="Year_end"), DATE(YEAR(Z383+1), 12, 31),
AND($AN$14="Not year_end", MONTH(Z383)=12, DAY(Z383)=31), DATE(YEAR(Z382)+1, MONTH(Z382), DAY(Z382)),
AND($AN$14="Not year_end", OR(MONTH(Z383)&lt;&gt;12, DAY(Z383)&lt;&gt;31) ), DATE(YEAR(Z383), 12, 31)
)</f>
        <v/>
      </c>
      <c r="AA384" s="75" t="str" cm="1">
        <f t="array" aca="1" ref="AA384" ca="1">_xlfn.IFS(AA383="", "",
AND(AA383=last_payment_date, OR(MONTH(AA383)&lt;&gt;12, DAY(AA383)&lt;&gt;31) ), DATE(YEAR(AA383), 12, 31),
AND(MONTH(AA383)=12, DAY(AA383)=31, AA383&gt;=last_payment_date), "",
AND(MONTH(AA383)=12, DAY(AA383)&lt;&gt;31),  EOMONTH(AA383,0),
AND(MONTH(AA383)=12, DAY(AA383)=31, $AH$14="Not end"),  EDATE(AA382,1),
AND($AH$14="Not end"), EDATE(AA383, 1),
AND($AH$14="End"), EOMONTH(AA383, 1)
)</f>
        <v/>
      </c>
      <c r="AB384" s="75" t="str" cm="1">
        <f t="array" aca="1" ref="AB384" ca="1">_xlfn.IFS(AB383="","",
AND(AB383=last_rou_date), "",
AND($B$3="İllik"),DATE(YEAR(AB383)+1,MONTH(AB383),DAY(AB383) ),
AND($B$3="Aylıq", $AH$14="Not end"), EDATE(AB383,1),
AND($B$3="Aylıq", $AH$14="End"), EOMONTH(AB383,1)
)</f>
        <v/>
      </c>
      <c r="AC384" s="75" t="str" cm="1">
        <f t="array" aca="1" ref="AC384" ca="1">_xlfn.IFS(
AND($AN$14="Not year_end", AC383&gt;last_rou_date), "",
AND($AN$14="Year_end", AC383&gt;=last_rou_date), "",
AND($AN$14="Year_end"), DATE(YEAR(AC383+1), 12, 31),
AND($AN$14="Not year_end", MONTH(AC383)=12, DAY(AC383)=31), DATE(YEAR(AC382)+1, MONTH(AC382), DAY(AC382)),
AND($AN$14="Not year_end", OR(MONTH(AC383)&lt;&gt;12, DAY(AC383)&lt;&gt;31) ), DATE(YEAR(AC383), 12, 31)
)</f>
        <v/>
      </c>
      <c r="AD384" s="75" t="str" cm="1">
        <f t="array" aca="1" ref="AD384" ca="1">_xlfn.IFS(AD383="", "",
AND(AD383=last_rou_date, OR(MONTH(AD383)&lt;&gt;12, DAY(AD383)&lt;&gt;31) ), DATE(YEAR(AD383), 12, 31),
AND(MONTH(AD383)=12, DAY(AD383)=31, AD383&gt;=last_rou_date), "",
AND(MONTH(AD383)=12, DAY(AD383)&lt;&gt;31),  EOMONTH(AD383,0),
AND(MONTH(AD383)=12, DAY(AD383)=31, $AH$14="Not end"),  EDATE(AD382,1),
AND($AH$14="Not end"), EDATE(AD383, 1),
AND($AH$14="End"), EOMONTH(AD383, 1)
)</f>
        <v/>
      </c>
      <c r="AE384" s="68" t="str" cm="1">
        <f t="array" ref="AE384">_xlfn.IFS(W384="", "",
AND(W384&gt;0, W384&lt;=$B$4, $C$2="İllik artım, faiz olaraq", $D$2&gt;0, $B$3="İllik"), $B$5*((1+$D$2)^(W384-1)),
AND(W384&gt;0, W384&lt;=$B$4, $C$2="İllik artım, faiz olaraq", $D$2&gt;0, $B$3="Aylıq"), $B$5*((1+$D$2)^ROUNDDOWN((W384-1)/12,0)),
AND(W384=1, $C$2="Aşağıdakı kimi dəyişir", ), $B$5,
AND(W384&gt;1, W384&lt;=$B$4, $C$2="Aşağıdakı kimi dəyişir"), IFERROR(VLOOKUP(W384, $C$4:$D$7, 2, FALSE), AE383),
AND(W384&gt;0, W384&lt;=$B$4), $B$5,
TRUE,0 )</f>
        <v/>
      </c>
      <c r="AF384" s="76" t="str">
        <f t="shared" ca="1" si="16"/>
        <v/>
      </c>
    </row>
    <row r="385" spans="1:32" x14ac:dyDescent="0.4">
      <c r="A385" s="13" t="str" cm="1">
        <f t="array" aca="1" ref="A385" ca="1">_xlfn.IFS(
AND(SUMIFS(lease_table_interest_accruals, lease_table_dates, A384)&gt;0, COUNTIFS($E$14:E384, "Interest accrual", $A$14:A384, A384)=0),  A384,
AND(SUMIFS(lease_table_payments, lease_table_dates, A384)&gt;0, COUNTIFS($E$14:E384, "Payment", $A$14:A384, A384)=0),  A384,
AND(SUMIFS(rou_table_deprs, rou_table_dates, A384)&gt;0, COUNTIFS($E$14:E384, "Depreciation", $A$14:A384, A384)=0),  A384,
TRUE,  IFERROR(INDEX(rou_table_dates,  MATCH(A384, rou_table_dates)+1, ), "")
)</f>
        <v/>
      </c>
      <c r="B385" s="1" t="str" cm="1">
        <f t="array" aca="1" ref="B385" ca="1">_xlfn.IFS(
AND(E385="Payment", A385=$B$2), $AM$14,
E385="Payment", $AM$15,
E385="Interest accrual", $AM$18,
E385="Depreciation", $AM$17,
TRUE, "")</f>
        <v/>
      </c>
      <c r="C385" s="1" t="str" cm="1">
        <f t="array" aca="1" ref="C385" ca="1">_xlfn.IFS(
E385="Payment", $AM$19,
E385="Interest accrual", $AM$15,
E385="Depreciation", $AM$16,
TRUE, "")</f>
        <v/>
      </c>
      <c r="D385" s="14" t="str" cm="1">
        <f t="array" aca="1" ref="D385" ca="1">_xlfn.IFS(
E385="Payment", _xlfn.XLOOKUP(A385, lease_table_dates, lease_table_payments, 0, 0),
E385="Interest accrual", _xlfn.XLOOKUP(A385, lease_table_dates, lease_table_interest_accruals, 0, 0),
E385="Depreciation", _xlfn.XLOOKUP(A385, rou_table_dates, rou_table_deprs, 0, 0),
TRUE, ""
)</f>
        <v/>
      </c>
      <c r="E385" s="7" t="str" cm="1">
        <f t="array" aca="1" ref="E385" ca="1">_xlfn.IFS(
AND(SUMIFS(lease_table_interest_accruals, lease_table_dates, A385)&gt;0, COUNTIFS($E$14:E384, "Interest accrual", $A$14:A384, A385)=0), "Interest accrual",
AND(SUMIFS(lease_table_payments, lease_table_dates, A385)&gt;0, COUNTIFS($E$14:E384, "Payment", $A$14:A384, A385)=0), "Payment",
AND(SUMIFS(rou_table_deprs, rou_table_dates, A385)&gt;0, COUNTIFS($E$14:E384, "Depreciation", $A$14:A384, A385)=0), "Depreciation",
TRUE,  ""
)</f>
        <v/>
      </c>
      <c r="G385" s="13" t="str" cm="1">
        <f t="array" aca="1" ref="G385" ca="1">_xlfn.IFS(
AND($B$11="Hə", $B$3="İllik"), Z385,
AND($B$11="Hə", $B$3="Aylıq"), AA385,
$B$11="Yox", X385)</f>
        <v/>
      </c>
      <c r="H385" s="14" t="str" cm="1">
        <f t="array" aca="1" ref="H385" ca="1">_xlfn.IFS( G385="", "",
TRUE, ROUND( H384+I385-J385, 2) )</f>
        <v/>
      </c>
      <c r="I385" s="14" t="str" cm="1">
        <f t="array" aca="1" ref="I385" ca="1">_xlfn.IFS(G385="", "",
G385=last_payment_date, (J385-H384),
 TRUE,  -  (H384- H384* (1+$B$6)^ (_xlfn.DAYS(G385,G384)/365) )
)</f>
        <v/>
      </c>
      <c r="J385" s="14" t="str" cm="1">
        <f t="array" aca="1" ref="J385" ca="1">_xlfn.IFS(G385="", "",
TRUE, _xlfn.XLOOKUP(G385,  payment_dates, payments,0,0)
)</f>
        <v/>
      </c>
      <c r="L385" s="2" t="str" cm="1">
        <f t="array" aca="1" ref="L385" ca="1">_xlfn.IFS(
AND($B$11="Hə", $B$3="İllik"), AC385,
AND($B$11="Hə", $B$3="Aylıq"), AD385,
$B$11="Yox", AB385)</f>
        <v/>
      </c>
      <c r="M385" s="14" t="str" cm="1">
        <f t="array" aca="1" ref="M385" ca="1">_xlfn.IFS( L385="", "",
(M384-N385)&lt;=0.5, 0,
TRUE,  M384-N385)</f>
        <v/>
      </c>
      <c r="N385" s="15" t="str" cm="1">
        <f t="array" aca="1" ref="N385" ca="1">_xlfn.IFS(
L385="", "",
TRUE, MIN(M384, ROUND($M$14/ (last_rou_date - $B$2) * (L385-L384), 2) )
)</f>
        <v/>
      </c>
      <c r="P385" s="22" t="str">
        <f t="shared" ca="1" si="15"/>
        <v/>
      </c>
      <c r="Q385" s="14" t="str" cm="1">
        <f t="array" aca="1" ref="Q385" ca="1">_xlfn.IFS(P385="","",
$B$11="Hə", _xlfn.XLOOKUP(DATE(P385, 12, 31), rou_table_dates, rou_table_nbvs,0, 0),
TRUE,  MAX(0, ROUND($M$14 - $M$14/ (last_rou_date - $B$2) * (DATE(P385,12,31) - $B$2), 2) )
)</f>
        <v/>
      </c>
      <c r="R385" s="57" t="str" cm="1">
        <f t="array" aca="1" ref="R385" ca="1">_xlfn.IFS(P385="","",
$B$11="Hə", _xlfn.XLOOKUP(DATE(P385, 12, 31), lease_table_dates, lease_table_balances,0, 0),
TRUE, IFERROR( XNPV($B$6, IF(payment_dates &gt;DATE(P385, 12, 31), payments,  0),  IF(payment_dates &gt;DATE(P385, 12, 31), payment_dates,  DATE(P385, 12, 31))    ),0)
)</f>
        <v/>
      </c>
      <c r="S385" s="14" t="str" cm="1">
        <f t="array" aca="1" ref="S385" ca="1">_xlfn.IFS(P385="","",
TRUE,  MIN( MIN(Q384, $M$14), ROUND($M$14/ (last_rou_date - $B$2) * (DATE(P385,12,31) - MAX($B$2, DATE(P385-1, 12, 31))), 2) )
)</f>
        <v/>
      </c>
      <c r="T385" s="15" t="str" cm="1">
        <f t="array" aca="1" ref="T385" ca="1">_xlfn.IFS(P385="", "",
ISTEXT(R384), R385- (H385 - SUMIFS( lease_table_payments, lease_table_years, P385) -$AG$14 ),
AND(ISNUMBER(R384), R385&lt;&gt;""),   R385- (R384 - SUMIFS( lease_table_payments, lease_table_years, P385) )
)</f>
        <v/>
      </c>
      <c r="U385" s="14"/>
      <c r="V385" s="73">
        <f t="shared" si="17"/>
        <v>372</v>
      </c>
      <c r="W385" s="74" t="str" cm="1">
        <f t="array" ref="W385">_xlfn.IFS(
OR(W384=$B$4, W384=""),"",
TRUE,W384+1
)</f>
        <v/>
      </c>
      <c r="X385" s="75" t="str" cm="1">
        <f t="array" ref="X385">_xlfn.IFS(X384="","",
W385="", "",
AND($B$3="İllik"),DATE(YEAR(X384)+1,MONTH(X384),DAY(X384) ),
AND($B$3="Aylıq", $AH$14="Not end"), EDATE(X384,1),
AND($B$3="Aylıq", $AH$14="End"), EOMONTH(X384,1)
)</f>
        <v/>
      </c>
      <c r="Y385" s="75" t="str" cm="1">
        <f t="array" aca="1" ref="Y385" ca="1">_xlfn.IFS(
AND($B$7="Dövrün əvvəlində", Y384&lt;=last_rou_date), DATE(YEAR(Y384)+1, 12, 31),
AND($B$7="Dövrün sonunda", Y384&lt;=last_payment_date), DATE(YEAR(Y384)+1, 12, 31),
TRUE, ""
)</f>
        <v/>
      </c>
      <c r="Z385" s="75" t="str" cm="1">
        <f t="array" aca="1" ref="Z385" ca="1">_xlfn.IFS(
AND($AN$14="Not year_end", Z384&gt;last_payment_date), "",
AND($AN$14="Year_end", Z384&gt;=last_payment_date), "",
AND($AN$14="Year_end"), DATE(YEAR(Z384+1), 12, 31),
AND($AN$14="Not year_end", MONTH(Z384)=12, DAY(Z384)=31), DATE(YEAR(Z383)+1, MONTH(Z383), DAY(Z383)),
AND($AN$14="Not year_end", OR(MONTH(Z384)&lt;&gt;12, DAY(Z384)&lt;&gt;31) ), DATE(YEAR(Z384), 12, 31)
)</f>
        <v/>
      </c>
      <c r="AA385" s="75" t="str" cm="1">
        <f t="array" aca="1" ref="AA385" ca="1">_xlfn.IFS(AA384="", "",
AND(AA384=last_payment_date, OR(MONTH(AA384)&lt;&gt;12, DAY(AA384)&lt;&gt;31) ), DATE(YEAR(AA384), 12, 31),
AND(MONTH(AA384)=12, DAY(AA384)=31, AA384&gt;=last_payment_date), "",
AND(MONTH(AA384)=12, DAY(AA384)&lt;&gt;31),  EOMONTH(AA384,0),
AND(MONTH(AA384)=12, DAY(AA384)=31, $AH$14="Not end"),  EDATE(AA383,1),
AND($AH$14="Not end"), EDATE(AA384, 1),
AND($AH$14="End"), EOMONTH(AA384, 1)
)</f>
        <v/>
      </c>
      <c r="AB385" s="75" t="str" cm="1">
        <f t="array" aca="1" ref="AB385" ca="1">_xlfn.IFS(AB384="","",
AND(AB384=last_rou_date), "",
AND($B$3="İllik"),DATE(YEAR(AB384)+1,MONTH(AB384),DAY(AB384) ),
AND($B$3="Aylıq", $AH$14="Not end"), EDATE(AB384,1),
AND($B$3="Aylıq", $AH$14="End"), EOMONTH(AB384,1)
)</f>
        <v/>
      </c>
      <c r="AC385" s="75" t="str" cm="1">
        <f t="array" aca="1" ref="AC385" ca="1">_xlfn.IFS(
AND($AN$14="Not year_end", AC384&gt;last_rou_date), "",
AND($AN$14="Year_end", AC384&gt;=last_rou_date), "",
AND($AN$14="Year_end"), DATE(YEAR(AC384+1), 12, 31),
AND($AN$14="Not year_end", MONTH(AC384)=12, DAY(AC384)=31), DATE(YEAR(AC383)+1, MONTH(AC383), DAY(AC383)),
AND($AN$14="Not year_end", OR(MONTH(AC384)&lt;&gt;12, DAY(AC384)&lt;&gt;31) ), DATE(YEAR(AC384), 12, 31)
)</f>
        <v/>
      </c>
      <c r="AD385" s="75" t="str" cm="1">
        <f t="array" aca="1" ref="AD385" ca="1">_xlfn.IFS(AD384="", "",
AND(AD384=last_rou_date, OR(MONTH(AD384)&lt;&gt;12, DAY(AD384)&lt;&gt;31) ), DATE(YEAR(AD384), 12, 31),
AND(MONTH(AD384)=12, DAY(AD384)=31, AD384&gt;=last_rou_date), "",
AND(MONTH(AD384)=12, DAY(AD384)&lt;&gt;31),  EOMONTH(AD384,0),
AND(MONTH(AD384)=12, DAY(AD384)=31, $AH$14="Not end"),  EDATE(AD383,1),
AND($AH$14="Not end"), EDATE(AD384, 1),
AND($AH$14="End"), EOMONTH(AD384, 1)
)</f>
        <v/>
      </c>
      <c r="AE385" s="68" t="str" cm="1">
        <f t="array" ref="AE385">_xlfn.IFS(W385="", "",
AND(W385&gt;0, W385&lt;=$B$4, $C$2="İllik artım, faiz olaraq", $D$2&gt;0, $B$3="İllik"), $B$5*((1+$D$2)^(W385-1)),
AND(W385&gt;0, W385&lt;=$B$4, $C$2="İllik artım, faiz olaraq", $D$2&gt;0, $B$3="Aylıq"), $B$5*((1+$D$2)^ROUNDDOWN((W385-1)/12,0)),
AND(W385=1, $C$2="Aşağıdakı kimi dəyişir", ), $B$5,
AND(W385&gt;1, W385&lt;=$B$4, $C$2="Aşağıdakı kimi dəyişir"), IFERROR(VLOOKUP(W385, $C$4:$D$7, 2, FALSE), AE384),
AND(W385&gt;0, W385&lt;=$B$4), $B$5,
TRUE,0 )</f>
        <v/>
      </c>
      <c r="AF385" s="76" t="str">
        <f t="shared" ca="1" si="16"/>
        <v/>
      </c>
    </row>
    <row r="386" spans="1:32" x14ac:dyDescent="0.4">
      <c r="A386" s="13" t="str" cm="1">
        <f t="array" aca="1" ref="A386" ca="1">_xlfn.IFS(
AND(SUMIFS(lease_table_interest_accruals, lease_table_dates, A385)&gt;0, COUNTIFS($E$14:E385, "Interest accrual", $A$14:A385, A385)=0),  A385,
AND(SUMIFS(lease_table_payments, lease_table_dates, A385)&gt;0, COUNTIFS($E$14:E385, "Payment", $A$14:A385, A385)=0),  A385,
AND(SUMIFS(rou_table_deprs, rou_table_dates, A385)&gt;0, COUNTIFS($E$14:E385, "Depreciation", $A$14:A385, A385)=0),  A385,
TRUE,  IFERROR(INDEX(rou_table_dates,  MATCH(A385, rou_table_dates)+1, ), "")
)</f>
        <v/>
      </c>
      <c r="B386" s="1" t="str" cm="1">
        <f t="array" aca="1" ref="B386" ca="1">_xlfn.IFS(
AND(E386="Payment", A386=$B$2), $AM$14,
E386="Payment", $AM$15,
E386="Interest accrual", $AM$18,
E386="Depreciation", $AM$17,
TRUE, "")</f>
        <v/>
      </c>
      <c r="C386" s="1" t="str" cm="1">
        <f t="array" aca="1" ref="C386" ca="1">_xlfn.IFS(
E386="Payment", $AM$19,
E386="Interest accrual", $AM$15,
E386="Depreciation", $AM$16,
TRUE, "")</f>
        <v/>
      </c>
      <c r="D386" s="14" t="str" cm="1">
        <f t="array" aca="1" ref="D386" ca="1">_xlfn.IFS(
E386="Payment", _xlfn.XLOOKUP(A386, lease_table_dates, lease_table_payments, 0, 0),
E386="Interest accrual", _xlfn.XLOOKUP(A386, lease_table_dates, lease_table_interest_accruals, 0, 0),
E386="Depreciation", _xlfn.XLOOKUP(A386, rou_table_dates, rou_table_deprs, 0, 0),
TRUE, ""
)</f>
        <v/>
      </c>
      <c r="E386" s="7" t="str" cm="1">
        <f t="array" aca="1" ref="E386" ca="1">_xlfn.IFS(
AND(SUMIFS(lease_table_interest_accruals, lease_table_dates, A386)&gt;0, COUNTIFS($E$14:E385, "Interest accrual", $A$14:A385, A386)=0), "Interest accrual",
AND(SUMIFS(lease_table_payments, lease_table_dates, A386)&gt;0, COUNTIFS($E$14:E385, "Payment", $A$14:A385, A386)=0), "Payment",
AND(SUMIFS(rou_table_deprs, rou_table_dates, A386)&gt;0, COUNTIFS($E$14:E385, "Depreciation", $A$14:A385, A386)=0), "Depreciation",
TRUE,  ""
)</f>
        <v/>
      </c>
      <c r="G386" s="13" t="str" cm="1">
        <f t="array" aca="1" ref="G386" ca="1">_xlfn.IFS(
AND($B$11="Hə", $B$3="İllik"), Z386,
AND($B$11="Hə", $B$3="Aylıq"), AA386,
$B$11="Yox", X386)</f>
        <v/>
      </c>
      <c r="H386" s="14" t="str" cm="1">
        <f t="array" aca="1" ref="H386" ca="1">_xlfn.IFS( G386="", "",
TRUE, ROUND( H385+I386-J386, 2) )</f>
        <v/>
      </c>
      <c r="I386" s="14" t="str" cm="1">
        <f t="array" aca="1" ref="I386" ca="1">_xlfn.IFS(G386="", "",
G386=last_payment_date, (J386-H385),
 TRUE,  -  (H385- H385* (1+$B$6)^ (_xlfn.DAYS(G386,G385)/365) )
)</f>
        <v/>
      </c>
      <c r="J386" s="14" t="str" cm="1">
        <f t="array" aca="1" ref="J386" ca="1">_xlfn.IFS(G386="", "",
TRUE, _xlfn.XLOOKUP(G386,  payment_dates, payments,0,0)
)</f>
        <v/>
      </c>
      <c r="L386" s="2" t="str" cm="1">
        <f t="array" aca="1" ref="L386" ca="1">_xlfn.IFS(
AND($B$11="Hə", $B$3="İllik"), AC386,
AND($B$11="Hə", $B$3="Aylıq"), AD386,
$B$11="Yox", AB386)</f>
        <v/>
      </c>
      <c r="M386" s="14" t="str" cm="1">
        <f t="array" aca="1" ref="M386" ca="1">_xlfn.IFS( L386="", "",
(M385-N386)&lt;=0.5, 0,
TRUE,  M385-N386)</f>
        <v/>
      </c>
      <c r="N386" s="15" t="str" cm="1">
        <f t="array" aca="1" ref="N386" ca="1">_xlfn.IFS(
L386="", "",
TRUE, MIN(M385, ROUND($M$14/ (last_rou_date - $B$2) * (L386-L385), 2) )
)</f>
        <v/>
      </c>
      <c r="P386" s="22" t="str">
        <f t="shared" ca="1" si="15"/>
        <v/>
      </c>
      <c r="Q386" s="14" t="str" cm="1">
        <f t="array" aca="1" ref="Q386" ca="1">_xlfn.IFS(P386="","",
$B$11="Hə", _xlfn.XLOOKUP(DATE(P386, 12, 31), rou_table_dates, rou_table_nbvs,0, 0),
TRUE,  MAX(0, ROUND($M$14 - $M$14/ (last_rou_date - $B$2) * (DATE(P386,12,31) - $B$2), 2) )
)</f>
        <v/>
      </c>
      <c r="R386" s="57" t="str" cm="1">
        <f t="array" aca="1" ref="R386" ca="1">_xlfn.IFS(P386="","",
$B$11="Hə", _xlfn.XLOOKUP(DATE(P386, 12, 31), lease_table_dates, lease_table_balances,0, 0),
TRUE, IFERROR( XNPV($B$6, IF(payment_dates &gt;DATE(P386, 12, 31), payments,  0),  IF(payment_dates &gt;DATE(P386, 12, 31), payment_dates,  DATE(P386, 12, 31))    ),0)
)</f>
        <v/>
      </c>
      <c r="S386" s="14" t="str" cm="1">
        <f t="array" aca="1" ref="S386" ca="1">_xlfn.IFS(P386="","",
TRUE,  MIN( MIN(Q385, $M$14), ROUND($M$14/ (last_rou_date - $B$2) * (DATE(P386,12,31) - MAX($B$2, DATE(P386-1, 12, 31))), 2) )
)</f>
        <v/>
      </c>
      <c r="T386" s="15" t="str" cm="1">
        <f t="array" aca="1" ref="T386" ca="1">_xlfn.IFS(P386="", "",
ISTEXT(R385), R386- (H386 - SUMIFS( lease_table_payments, lease_table_years, P386) -$AG$14 ),
AND(ISNUMBER(R385), R386&lt;&gt;""),   R386- (R385 - SUMIFS( lease_table_payments, lease_table_years, P386) )
)</f>
        <v/>
      </c>
      <c r="U386" s="14"/>
      <c r="V386" s="73">
        <f t="shared" si="17"/>
        <v>373</v>
      </c>
      <c r="W386" s="74" t="str" cm="1">
        <f t="array" ref="W386">_xlfn.IFS(
OR(W385=$B$4, W385=""),"",
TRUE,W385+1
)</f>
        <v/>
      </c>
      <c r="X386" s="75" t="str" cm="1">
        <f t="array" ref="X386">_xlfn.IFS(X385="","",
W386="", "",
AND($B$3="İllik"),DATE(YEAR(X385)+1,MONTH(X385),DAY(X385) ),
AND($B$3="Aylıq", $AH$14="Not end"), EDATE(X385,1),
AND($B$3="Aylıq", $AH$14="End"), EOMONTH(X385,1)
)</f>
        <v/>
      </c>
      <c r="Y386" s="75" t="str" cm="1">
        <f t="array" aca="1" ref="Y386" ca="1">_xlfn.IFS(
AND($B$7="Dövrün əvvəlində", Y385&lt;=last_rou_date), DATE(YEAR(Y385)+1, 12, 31),
AND($B$7="Dövrün sonunda", Y385&lt;=last_payment_date), DATE(YEAR(Y385)+1, 12, 31),
TRUE, ""
)</f>
        <v/>
      </c>
      <c r="Z386" s="75" t="str" cm="1">
        <f t="array" aca="1" ref="Z386" ca="1">_xlfn.IFS(
AND($AN$14="Not year_end", Z385&gt;last_payment_date), "",
AND($AN$14="Year_end", Z385&gt;=last_payment_date), "",
AND($AN$14="Year_end"), DATE(YEAR(Z385+1), 12, 31),
AND($AN$14="Not year_end", MONTH(Z385)=12, DAY(Z385)=31), DATE(YEAR(Z384)+1, MONTH(Z384), DAY(Z384)),
AND($AN$14="Not year_end", OR(MONTH(Z385)&lt;&gt;12, DAY(Z385)&lt;&gt;31) ), DATE(YEAR(Z385), 12, 31)
)</f>
        <v/>
      </c>
      <c r="AA386" s="75" t="str" cm="1">
        <f t="array" aca="1" ref="AA386" ca="1">_xlfn.IFS(AA385="", "",
AND(AA385=last_payment_date, OR(MONTH(AA385)&lt;&gt;12, DAY(AA385)&lt;&gt;31) ), DATE(YEAR(AA385), 12, 31),
AND(MONTH(AA385)=12, DAY(AA385)=31, AA385&gt;=last_payment_date), "",
AND(MONTH(AA385)=12, DAY(AA385)&lt;&gt;31),  EOMONTH(AA385,0),
AND(MONTH(AA385)=12, DAY(AA385)=31, $AH$14="Not end"),  EDATE(AA384,1),
AND($AH$14="Not end"), EDATE(AA385, 1),
AND($AH$14="End"), EOMONTH(AA385, 1)
)</f>
        <v/>
      </c>
      <c r="AB386" s="75" t="str" cm="1">
        <f t="array" aca="1" ref="AB386" ca="1">_xlfn.IFS(AB385="","",
AND(AB385=last_rou_date), "",
AND($B$3="İllik"),DATE(YEAR(AB385)+1,MONTH(AB385),DAY(AB385) ),
AND($B$3="Aylıq", $AH$14="Not end"), EDATE(AB385,1),
AND($B$3="Aylıq", $AH$14="End"), EOMONTH(AB385,1)
)</f>
        <v/>
      </c>
      <c r="AC386" s="75" t="str" cm="1">
        <f t="array" aca="1" ref="AC386" ca="1">_xlfn.IFS(
AND($AN$14="Not year_end", AC385&gt;last_rou_date), "",
AND($AN$14="Year_end", AC385&gt;=last_rou_date), "",
AND($AN$14="Year_end"), DATE(YEAR(AC385+1), 12, 31),
AND($AN$14="Not year_end", MONTH(AC385)=12, DAY(AC385)=31), DATE(YEAR(AC384)+1, MONTH(AC384), DAY(AC384)),
AND($AN$14="Not year_end", OR(MONTH(AC385)&lt;&gt;12, DAY(AC385)&lt;&gt;31) ), DATE(YEAR(AC385), 12, 31)
)</f>
        <v/>
      </c>
      <c r="AD386" s="75" t="str" cm="1">
        <f t="array" aca="1" ref="AD386" ca="1">_xlfn.IFS(AD385="", "",
AND(AD385=last_rou_date, OR(MONTH(AD385)&lt;&gt;12, DAY(AD385)&lt;&gt;31) ), DATE(YEAR(AD385), 12, 31),
AND(MONTH(AD385)=12, DAY(AD385)=31, AD385&gt;=last_rou_date), "",
AND(MONTH(AD385)=12, DAY(AD385)&lt;&gt;31),  EOMONTH(AD385,0),
AND(MONTH(AD385)=12, DAY(AD385)=31, $AH$14="Not end"),  EDATE(AD384,1),
AND($AH$14="Not end"), EDATE(AD385, 1),
AND($AH$14="End"), EOMONTH(AD385, 1)
)</f>
        <v/>
      </c>
      <c r="AE386" s="68" t="str" cm="1">
        <f t="array" ref="AE386">_xlfn.IFS(W386="", "",
AND(W386&gt;0, W386&lt;=$B$4, $C$2="İllik artım, faiz olaraq", $D$2&gt;0, $B$3="İllik"), $B$5*((1+$D$2)^(W386-1)),
AND(W386&gt;0, W386&lt;=$B$4, $C$2="İllik artım, faiz olaraq", $D$2&gt;0, $B$3="Aylıq"), $B$5*((1+$D$2)^ROUNDDOWN((W386-1)/12,0)),
AND(W386=1, $C$2="Aşağıdakı kimi dəyişir", ), $B$5,
AND(W386&gt;1, W386&lt;=$B$4, $C$2="Aşağıdakı kimi dəyişir"), IFERROR(VLOOKUP(W386, $C$4:$D$7, 2, FALSE), AE385),
AND(W386&gt;0, W386&lt;=$B$4), $B$5,
TRUE,0 )</f>
        <v/>
      </c>
      <c r="AF386" s="76" t="str">
        <f t="shared" ca="1" si="16"/>
        <v/>
      </c>
    </row>
    <row r="387" spans="1:32" x14ac:dyDescent="0.4">
      <c r="A387" s="13" t="str" cm="1">
        <f t="array" aca="1" ref="A387" ca="1">_xlfn.IFS(
AND(SUMIFS(lease_table_interest_accruals, lease_table_dates, A386)&gt;0, COUNTIFS($E$14:E386, "Interest accrual", $A$14:A386, A386)=0),  A386,
AND(SUMIFS(lease_table_payments, lease_table_dates, A386)&gt;0, COUNTIFS($E$14:E386, "Payment", $A$14:A386, A386)=0),  A386,
AND(SUMIFS(rou_table_deprs, rou_table_dates, A386)&gt;0, COUNTIFS($E$14:E386, "Depreciation", $A$14:A386, A386)=0),  A386,
TRUE,  IFERROR(INDEX(rou_table_dates,  MATCH(A386, rou_table_dates)+1, ), "")
)</f>
        <v/>
      </c>
      <c r="B387" s="1" t="str" cm="1">
        <f t="array" aca="1" ref="B387" ca="1">_xlfn.IFS(
AND(E387="Payment", A387=$B$2), $AM$14,
E387="Payment", $AM$15,
E387="Interest accrual", $AM$18,
E387="Depreciation", $AM$17,
TRUE, "")</f>
        <v/>
      </c>
      <c r="C387" s="1" t="str" cm="1">
        <f t="array" aca="1" ref="C387" ca="1">_xlfn.IFS(
E387="Payment", $AM$19,
E387="Interest accrual", $AM$15,
E387="Depreciation", $AM$16,
TRUE, "")</f>
        <v/>
      </c>
      <c r="D387" s="14" t="str" cm="1">
        <f t="array" aca="1" ref="D387" ca="1">_xlfn.IFS(
E387="Payment", _xlfn.XLOOKUP(A387, lease_table_dates, lease_table_payments, 0, 0),
E387="Interest accrual", _xlfn.XLOOKUP(A387, lease_table_dates, lease_table_interest_accruals, 0, 0),
E387="Depreciation", _xlfn.XLOOKUP(A387, rou_table_dates, rou_table_deprs, 0, 0),
TRUE, ""
)</f>
        <v/>
      </c>
      <c r="E387" s="7" t="str" cm="1">
        <f t="array" aca="1" ref="E387" ca="1">_xlfn.IFS(
AND(SUMIFS(lease_table_interest_accruals, lease_table_dates, A387)&gt;0, COUNTIFS($E$14:E386, "Interest accrual", $A$14:A386, A387)=0), "Interest accrual",
AND(SUMIFS(lease_table_payments, lease_table_dates, A387)&gt;0, COUNTIFS($E$14:E386, "Payment", $A$14:A386, A387)=0), "Payment",
AND(SUMIFS(rou_table_deprs, rou_table_dates, A387)&gt;0, COUNTIFS($E$14:E386, "Depreciation", $A$14:A386, A387)=0), "Depreciation",
TRUE,  ""
)</f>
        <v/>
      </c>
      <c r="G387" s="13" t="str" cm="1">
        <f t="array" aca="1" ref="G387" ca="1">_xlfn.IFS(
AND($B$11="Hə", $B$3="İllik"), Z387,
AND($B$11="Hə", $B$3="Aylıq"), AA387,
$B$11="Yox", X387)</f>
        <v/>
      </c>
      <c r="H387" s="14" t="str" cm="1">
        <f t="array" aca="1" ref="H387" ca="1">_xlfn.IFS( G387="", "",
TRUE, ROUND( H386+I387-J387, 2) )</f>
        <v/>
      </c>
      <c r="I387" s="14" t="str" cm="1">
        <f t="array" aca="1" ref="I387" ca="1">_xlfn.IFS(G387="", "",
G387=last_payment_date, (J387-H386),
 TRUE,  -  (H386- H386* (1+$B$6)^ (_xlfn.DAYS(G387,G386)/365) )
)</f>
        <v/>
      </c>
      <c r="J387" s="14" t="str" cm="1">
        <f t="array" aca="1" ref="J387" ca="1">_xlfn.IFS(G387="", "",
TRUE, _xlfn.XLOOKUP(G387,  payment_dates, payments,0,0)
)</f>
        <v/>
      </c>
      <c r="L387" s="2" t="str" cm="1">
        <f t="array" aca="1" ref="L387" ca="1">_xlfn.IFS(
AND($B$11="Hə", $B$3="İllik"), AC387,
AND($B$11="Hə", $B$3="Aylıq"), AD387,
$B$11="Yox", AB387)</f>
        <v/>
      </c>
      <c r="M387" s="14" t="str" cm="1">
        <f t="array" aca="1" ref="M387" ca="1">_xlfn.IFS( L387="", "",
(M386-N387)&lt;=0.5, 0,
TRUE,  M386-N387)</f>
        <v/>
      </c>
      <c r="N387" s="15" t="str" cm="1">
        <f t="array" aca="1" ref="N387" ca="1">_xlfn.IFS(
L387="", "",
TRUE, MIN(M386, ROUND($M$14/ (last_rou_date - $B$2) * (L387-L386), 2) )
)</f>
        <v/>
      </c>
      <c r="P387" s="22" t="str">
        <f t="shared" ca="1" si="15"/>
        <v/>
      </c>
      <c r="Q387" s="14" t="str" cm="1">
        <f t="array" aca="1" ref="Q387" ca="1">_xlfn.IFS(P387="","",
$B$11="Hə", _xlfn.XLOOKUP(DATE(P387, 12, 31), rou_table_dates, rou_table_nbvs,0, 0),
TRUE,  MAX(0, ROUND($M$14 - $M$14/ (last_rou_date - $B$2) * (DATE(P387,12,31) - $B$2), 2) )
)</f>
        <v/>
      </c>
      <c r="R387" s="57" t="str" cm="1">
        <f t="array" aca="1" ref="R387" ca="1">_xlfn.IFS(P387="","",
$B$11="Hə", _xlfn.XLOOKUP(DATE(P387, 12, 31), lease_table_dates, lease_table_balances,0, 0),
TRUE, IFERROR( XNPV($B$6, IF(payment_dates &gt;DATE(P387, 12, 31), payments,  0),  IF(payment_dates &gt;DATE(P387, 12, 31), payment_dates,  DATE(P387, 12, 31))    ),0)
)</f>
        <v/>
      </c>
      <c r="S387" s="14" t="str" cm="1">
        <f t="array" aca="1" ref="S387" ca="1">_xlfn.IFS(P387="","",
TRUE,  MIN( MIN(Q386, $M$14), ROUND($M$14/ (last_rou_date - $B$2) * (DATE(P387,12,31) - MAX($B$2, DATE(P387-1, 12, 31))), 2) )
)</f>
        <v/>
      </c>
      <c r="T387" s="15" t="str" cm="1">
        <f t="array" aca="1" ref="T387" ca="1">_xlfn.IFS(P387="", "",
ISTEXT(R386), R387- (H387 - SUMIFS( lease_table_payments, lease_table_years, P387) -$AG$14 ),
AND(ISNUMBER(R386), R387&lt;&gt;""),   R387- (R386 - SUMIFS( lease_table_payments, lease_table_years, P387) )
)</f>
        <v/>
      </c>
      <c r="U387" s="14"/>
      <c r="V387" s="73">
        <f t="shared" si="17"/>
        <v>374</v>
      </c>
      <c r="W387" s="74" t="str" cm="1">
        <f t="array" ref="W387">_xlfn.IFS(
OR(W386=$B$4, W386=""),"",
TRUE,W386+1
)</f>
        <v/>
      </c>
      <c r="X387" s="75" t="str" cm="1">
        <f t="array" ref="X387">_xlfn.IFS(X386="","",
W387="", "",
AND($B$3="İllik"),DATE(YEAR(X386)+1,MONTH(X386),DAY(X386) ),
AND($B$3="Aylıq", $AH$14="Not end"), EDATE(X386,1),
AND($B$3="Aylıq", $AH$14="End"), EOMONTH(X386,1)
)</f>
        <v/>
      </c>
      <c r="Y387" s="75" t="str" cm="1">
        <f t="array" aca="1" ref="Y387" ca="1">_xlfn.IFS(
AND($B$7="Dövrün əvvəlində", Y386&lt;=last_rou_date), DATE(YEAR(Y386)+1, 12, 31),
AND($B$7="Dövrün sonunda", Y386&lt;=last_payment_date), DATE(YEAR(Y386)+1, 12, 31),
TRUE, ""
)</f>
        <v/>
      </c>
      <c r="Z387" s="75" t="str" cm="1">
        <f t="array" aca="1" ref="Z387" ca="1">_xlfn.IFS(
AND($AN$14="Not year_end", Z386&gt;last_payment_date), "",
AND($AN$14="Year_end", Z386&gt;=last_payment_date), "",
AND($AN$14="Year_end"), DATE(YEAR(Z386+1), 12, 31),
AND($AN$14="Not year_end", MONTH(Z386)=12, DAY(Z386)=31), DATE(YEAR(Z385)+1, MONTH(Z385), DAY(Z385)),
AND($AN$14="Not year_end", OR(MONTH(Z386)&lt;&gt;12, DAY(Z386)&lt;&gt;31) ), DATE(YEAR(Z386), 12, 31)
)</f>
        <v/>
      </c>
      <c r="AA387" s="75" t="str" cm="1">
        <f t="array" aca="1" ref="AA387" ca="1">_xlfn.IFS(AA386="", "",
AND(AA386=last_payment_date, OR(MONTH(AA386)&lt;&gt;12, DAY(AA386)&lt;&gt;31) ), DATE(YEAR(AA386), 12, 31),
AND(MONTH(AA386)=12, DAY(AA386)=31, AA386&gt;=last_payment_date), "",
AND(MONTH(AA386)=12, DAY(AA386)&lt;&gt;31),  EOMONTH(AA386,0),
AND(MONTH(AA386)=12, DAY(AA386)=31, $AH$14="Not end"),  EDATE(AA385,1),
AND($AH$14="Not end"), EDATE(AA386, 1),
AND($AH$14="End"), EOMONTH(AA386, 1)
)</f>
        <v/>
      </c>
      <c r="AB387" s="75" t="str" cm="1">
        <f t="array" aca="1" ref="AB387" ca="1">_xlfn.IFS(AB386="","",
AND(AB386=last_rou_date), "",
AND($B$3="İllik"),DATE(YEAR(AB386)+1,MONTH(AB386),DAY(AB386) ),
AND($B$3="Aylıq", $AH$14="Not end"), EDATE(AB386,1),
AND($B$3="Aylıq", $AH$14="End"), EOMONTH(AB386,1)
)</f>
        <v/>
      </c>
      <c r="AC387" s="75" t="str" cm="1">
        <f t="array" aca="1" ref="AC387" ca="1">_xlfn.IFS(
AND($AN$14="Not year_end", AC386&gt;last_rou_date), "",
AND($AN$14="Year_end", AC386&gt;=last_rou_date), "",
AND($AN$14="Year_end"), DATE(YEAR(AC386+1), 12, 31),
AND($AN$14="Not year_end", MONTH(AC386)=12, DAY(AC386)=31), DATE(YEAR(AC385)+1, MONTH(AC385), DAY(AC385)),
AND($AN$14="Not year_end", OR(MONTH(AC386)&lt;&gt;12, DAY(AC386)&lt;&gt;31) ), DATE(YEAR(AC386), 12, 31)
)</f>
        <v/>
      </c>
      <c r="AD387" s="75" t="str" cm="1">
        <f t="array" aca="1" ref="AD387" ca="1">_xlfn.IFS(AD386="", "",
AND(AD386=last_rou_date, OR(MONTH(AD386)&lt;&gt;12, DAY(AD386)&lt;&gt;31) ), DATE(YEAR(AD386), 12, 31),
AND(MONTH(AD386)=12, DAY(AD386)=31, AD386&gt;=last_rou_date), "",
AND(MONTH(AD386)=12, DAY(AD386)&lt;&gt;31),  EOMONTH(AD386,0),
AND(MONTH(AD386)=12, DAY(AD386)=31, $AH$14="Not end"),  EDATE(AD385,1),
AND($AH$14="Not end"), EDATE(AD386, 1),
AND($AH$14="End"), EOMONTH(AD386, 1)
)</f>
        <v/>
      </c>
      <c r="AE387" s="68" t="str" cm="1">
        <f t="array" ref="AE387">_xlfn.IFS(W387="", "",
AND(W387&gt;0, W387&lt;=$B$4, $C$2="İllik artım, faiz olaraq", $D$2&gt;0, $B$3="İllik"), $B$5*((1+$D$2)^(W387-1)),
AND(W387&gt;0, W387&lt;=$B$4, $C$2="İllik artım, faiz olaraq", $D$2&gt;0, $B$3="Aylıq"), $B$5*((1+$D$2)^ROUNDDOWN((W387-1)/12,0)),
AND(W387=1, $C$2="Aşağıdakı kimi dəyişir", ), $B$5,
AND(W387&gt;1, W387&lt;=$B$4, $C$2="Aşağıdakı kimi dəyişir"), IFERROR(VLOOKUP(W387, $C$4:$D$7, 2, FALSE), AE386),
AND(W387&gt;0, W387&lt;=$B$4), $B$5,
TRUE,0 )</f>
        <v/>
      </c>
      <c r="AF387" s="76" t="str">
        <f t="shared" ca="1" si="16"/>
        <v/>
      </c>
    </row>
    <row r="388" spans="1:32" x14ac:dyDescent="0.4">
      <c r="A388" s="13" t="str" cm="1">
        <f t="array" aca="1" ref="A388" ca="1">_xlfn.IFS(
AND(SUMIFS(lease_table_interest_accruals, lease_table_dates, A387)&gt;0, COUNTIFS($E$14:E387, "Interest accrual", $A$14:A387, A387)=0),  A387,
AND(SUMIFS(lease_table_payments, lease_table_dates, A387)&gt;0, COUNTIFS($E$14:E387, "Payment", $A$14:A387, A387)=0),  A387,
AND(SUMIFS(rou_table_deprs, rou_table_dates, A387)&gt;0, COUNTIFS($E$14:E387, "Depreciation", $A$14:A387, A387)=0),  A387,
TRUE,  IFERROR(INDEX(rou_table_dates,  MATCH(A387, rou_table_dates)+1, ), "")
)</f>
        <v/>
      </c>
      <c r="B388" s="1" t="str" cm="1">
        <f t="array" aca="1" ref="B388" ca="1">_xlfn.IFS(
AND(E388="Payment", A388=$B$2), $AM$14,
E388="Payment", $AM$15,
E388="Interest accrual", $AM$18,
E388="Depreciation", $AM$17,
TRUE, "")</f>
        <v/>
      </c>
      <c r="C388" s="1" t="str" cm="1">
        <f t="array" aca="1" ref="C388" ca="1">_xlfn.IFS(
E388="Payment", $AM$19,
E388="Interest accrual", $AM$15,
E388="Depreciation", $AM$16,
TRUE, "")</f>
        <v/>
      </c>
      <c r="D388" s="14" t="str" cm="1">
        <f t="array" aca="1" ref="D388" ca="1">_xlfn.IFS(
E388="Payment", _xlfn.XLOOKUP(A388, lease_table_dates, lease_table_payments, 0, 0),
E388="Interest accrual", _xlfn.XLOOKUP(A388, lease_table_dates, lease_table_interest_accruals, 0, 0),
E388="Depreciation", _xlfn.XLOOKUP(A388, rou_table_dates, rou_table_deprs, 0, 0),
TRUE, ""
)</f>
        <v/>
      </c>
      <c r="E388" s="7" t="str" cm="1">
        <f t="array" aca="1" ref="E388" ca="1">_xlfn.IFS(
AND(SUMIFS(lease_table_interest_accruals, lease_table_dates, A388)&gt;0, COUNTIFS($E$14:E387, "Interest accrual", $A$14:A387, A388)=0), "Interest accrual",
AND(SUMIFS(lease_table_payments, lease_table_dates, A388)&gt;0, COUNTIFS($E$14:E387, "Payment", $A$14:A387, A388)=0), "Payment",
AND(SUMIFS(rou_table_deprs, rou_table_dates, A388)&gt;0, COUNTIFS($E$14:E387, "Depreciation", $A$14:A387, A388)=0), "Depreciation",
TRUE,  ""
)</f>
        <v/>
      </c>
      <c r="G388" s="13" t="str" cm="1">
        <f t="array" aca="1" ref="G388" ca="1">_xlfn.IFS(
AND($B$11="Hə", $B$3="İllik"), Z388,
AND($B$11="Hə", $B$3="Aylıq"), AA388,
$B$11="Yox", X388)</f>
        <v/>
      </c>
      <c r="H388" s="14" t="str" cm="1">
        <f t="array" aca="1" ref="H388" ca="1">_xlfn.IFS( G388="", "",
TRUE, ROUND( H387+I388-J388, 2) )</f>
        <v/>
      </c>
      <c r="I388" s="14" t="str" cm="1">
        <f t="array" aca="1" ref="I388" ca="1">_xlfn.IFS(G388="", "",
G388=last_payment_date, (J388-H387),
 TRUE,  -  (H387- H387* (1+$B$6)^ (_xlfn.DAYS(G388,G387)/365) )
)</f>
        <v/>
      </c>
      <c r="J388" s="14" t="str" cm="1">
        <f t="array" aca="1" ref="J388" ca="1">_xlfn.IFS(G388="", "",
TRUE, _xlfn.XLOOKUP(G388,  payment_dates, payments,0,0)
)</f>
        <v/>
      </c>
      <c r="L388" s="2" t="str" cm="1">
        <f t="array" aca="1" ref="L388" ca="1">_xlfn.IFS(
AND($B$11="Hə", $B$3="İllik"), AC388,
AND($B$11="Hə", $B$3="Aylıq"), AD388,
$B$11="Yox", AB388)</f>
        <v/>
      </c>
      <c r="M388" s="14" t="str" cm="1">
        <f t="array" aca="1" ref="M388" ca="1">_xlfn.IFS( L388="", "",
(M387-N388)&lt;=0.5, 0,
TRUE,  M387-N388)</f>
        <v/>
      </c>
      <c r="N388" s="15" t="str" cm="1">
        <f t="array" aca="1" ref="N388" ca="1">_xlfn.IFS(
L388="", "",
TRUE, MIN(M387, ROUND($M$14/ (last_rou_date - $B$2) * (L388-L387), 2) )
)</f>
        <v/>
      </c>
      <c r="P388" s="22" t="str">
        <f t="shared" ca="1" si="15"/>
        <v/>
      </c>
      <c r="Q388" s="14" t="str" cm="1">
        <f t="array" aca="1" ref="Q388" ca="1">_xlfn.IFS(P388="","",
$B$11="Hə", _xlfn.XLOOKUP(DATE(P388, 12, 31), rou_table_dates, rou_table_nbvs,0, 0),
TRUE,  MAX(0, ROUND($M$14 - $M$14/ (last_rou_date - $B$2) * (DATE(P388,12,31) - $B$2), 2) )
)</f>
        <v/>
      </c>
      <c r="R388" s="57" t="str" cm="1">
        <f t="array" aca="1" ref="R388" ca="1">_xlfn.IFS(P388="","",
$B$11="Hə", _xlfn.XLOOKUP(DATE(P388, 12, 31), lease_table_dates, lease_table_balances,0, 0),
TRUE, IFERROR( XNPV($B$6, IF(payment_dates &gt;DATE(P388, 12, 31), payments,  0),  IF(payment_dates &gt;DATE(P388, 12, 31), payment_dates,  DATE(P388, 12, 31))    ),0)
)</f>
        <v/>
      </c>
      <c r="S388" s="14" t="str" cm="1">
        <f t="array" aca="1" ref="S388" ca="1">_xlfn.IFS(P388="","",
TRUE,  MIN( MIN(Q387, $M$14), ROUND($M$14/ (last_rou_date - $B$2) * (DATE(P388,12,31) - MAX($B$2, DATE(P388-1, 12, 31))), 2) )
)</f>
        <v/>
      </c>
      <c r="T388" s="15" t="str" cm="1">
        <f t="array" aca="1" ref="T388" ca="1">_xlfn.IFS(P388="", "",
ISTEXT(R387), R388- (H388 - SUMIFS( lease_table_payments, lease_table_years, P388) -$AG$14 ),
AND(ISNUMBER(R387), R388&lt;&gt;""),   R388- (R387 - SUMIFS( lease_table_payments, lease_table_years, P388) )
)</f>
        <v/>
      </c>
      <c r="U388" s="14"/>
      <c r="V388" s="73">
        <f t="shared" si="17"/>
        <v>375</v>
      </c>
      <c r="W388" s="74" t="str" cm="1">
        <f t="array" ref="W388">_xlfn.IFS(
OR(W387=$B$4, W387=""),"",
TRUE,W387+1
)</f>
        <v/>
      </c>
      <c r="X388" s="75" t="str" cm="1">
        <f t="array" ref="X388">_xlfn.IFS(X387="","",
W388="", "",
AND($B$3="İllik"),DATE(YEAR(X387)+1,MONTH(X387),DAY(X387) ),
AND($B$3="Aylıq", $AH$14="Not end"), EDATE(X387,1),
AND($B$3="Aylıq", $AH$14="End"), EOMONTH(X387,1)
)</f>
        <v/>
      </c>
      <c r="Y388" s="75" t="str" cm="1">
        <f t="array" aca="1" ref="Y388" ca="1">_xlfn.IFS(
AND($B$7="Dövrün əvvəlində", Y387&lt;=last_rou_date), DATE(YEAR(Y387)+1, 12, 31),
AND($B$7="Dövrün sonunda", Y387&lt;=last_payment_date), DATE(YEAR(Y387)+1, 12, 31),
TRUE, ""
)</f>
        <v/>
      </c>
      <c r="Z388" s="75" t="str" cm="1">
        <f t="array" aca="1" ref="Z388" ca="1">_xlfn.IFS(
AND($AN$14="Not year_end", Z387&gt;last_payment_date), "",
AND($AN$14="Year_end", Z387&gt;=last_payment_date), "",
AND($AN$14="Year_end"), DATE(YEAR(Z387+1), 12, 31),
AND($AN$14="Not year_end", MONTH(Z387)=12, DAY(Z387)=31), DATE(YEAR(Z386)+1, MONTH(Z386), DAY(Z386)),
AND($AN$14="Not year_end", OR(MONTH(Z387)&lt;&gt;12, DAY(Z387)&lt;&gt;31) ), DATE(YEAR(Z387), 12, 31)
)</f>
        <v/>
      </c>
      <c r="AA388" s="75" t="str" cm="1">
        <f t="array" aca="1" ref="AA388" ca="1">_xlfn.IFS(AA387="", "",
AND(AA387=last_payment_date, OR(MONTH(AA387)&lt;&gt;12, DAY(AA387)&lt;&gt;31) ), DATE(YEAR(AA387), 12, 31),
AND(MONTH(AA387)=12, DAY(AA387)=31, AA387&gt;=last_payment_date), "",
AND(MONTH(AA387)=12, DAY(AA387)&lt;&gt;31),  EOMONTH(AA387,0),
AND(MONTH(AA387)=12, DAY(AA387)=31, $AH$14="Not end"),  EDATE(AA386,1),
AND($AH$14="Not end"), EDATE(AA387, 1),
AND($AH$14="End"), EOMONTH(AA387, 1)
)</f>
        <v/>
      </c>
      <c r="AB388" s="75" t="str" cm="1">
        <f t="array" aca="1" ref="AB388" ca="1">_xlfn.IFS(AB387="","",
AND(AB387=last_rou_date), "",
AND($B$3="İllik"),DATE(YEAR(AB387)+1,MONTH(AB387),DAY(AB387) ),
AND($B$3="Aylıq", $AH$14="Not end"), EDATE(AB387,1),
AND($B$3="Aylıq", $AH$14="End"), EOMONTH(AB387,1)
)</f>
        <v/>
      </c>
      <c r="AC388" s="75" t="str" cm="1">
        <f t="array" aca="1" ref="AC388" ca="1">_xlfn.IFS(
AND($AN$14="Not year_end", AC387&gt;last_rou_date), "",
AND($AN$14="Year_end", AC387&gt;=last_rou_date), "",
AND($AN$14="Year_end"), DATE(YEAR(AC387+1), 12, 31),
AND($AN$14="Not year_end", MONTH(AC387)=12, DAY(AC387)=31), DATE(YEAR(AC386)+1, MONTH(AC386), DAY(AC386)),
AND($AN$14="Not year_end", OR(MONTH(AC387)&lt;&gt;12, DAY(AC387)&lt;&gt;31) ), DATE(YEAR(AC387), 12, 31)
)</f>
        <v/>
      </c>
      <c r="AD388" s="75" t="str" cm="1">
        <f t="array" aca="1" ref="AD388" ca="1">_xlfn.IFS(AD387="", "",
AND(AD387=last_rou_date, OR(MONTH(AD387)&lt;&gt;12, DAY(AD387)&lt;&gt;31) ), DATE(YEAR(AD387), 12, 31),
AND(MONTH(AD387)=12, DAY(AD387)=31, AD387&gt;=last_rou_date), "",
AND(MONTH(AD387)=12, DAY(AD387)&lt;&gt;31),  EOMONTH(AD387,0),
AND(MONTH(AD387)=12, DAY(AD387)=31, $AH$14="Not end"),  EDATE(AD386,1),
AND($AH$14="Not end"), EDATE(AD387, 1),
AND($AH$14="End"), EOMONTH(AD387, 1)
)</f>
        <v/>
      </c>
      <c r="AE388" s="68" t="str" cm="1">
        <f t="array" ref="AE388">_xlfn.IFS(W388="", "",
AND(W388&gt;0, W388&lt;=$B$4, $C$2="İllik artım, faiz olaraq", $D$2&gt;0, $B$3="İllik"), $B$5*((1+$D$2)^(W388-1)),
AND(W388&gt;0, W388&lt;=$B$4, $C$2="İllik artım, faiz olaraq", $D$2&gt;0, $B$3="Aylıq"), $B$5*((1+$D$2)^ROUNDDOWN((W388-1)/12,0)),
AND(W388=1, $C$2="Aşağıdakı kimi dəyişir", ), $B$5,
AND(W388&gt;1, W388&lt;=$B$4, $C$2="Aşağıdakı kimi dəyişir"), IFERROR(VLOOKUP(W388, $C$4:$D$7, 2, FALSE), AE387),
AND(W388&gt;0, W388&lt;=$B$4), $B$5,
TRUE,0 )</f>
        <v/>
      </c>
      <c r="AF388" s="76" t="str">
        <f t="shared" ca="1" si="16"/>
        <v/>
      </c>
    </row>
    <row r="389" spans="1:32" x14ac:dyDescent="0.4">
      <c r="A389" s="13" t="str" cm="1">
        <f t="array" aca="1" ref="A389" ca="1">_xlfn.IFS(
AND(SUMIFS(lease_table_interest_accruals, lease_table_dates, A388)&gt;0, COUNTIFS($E$14:E388, "Interest accrual", $A$14:A388, A388)=0),  A388,
AND(SUMIFS(lease_table_payments, lease_table_dates, A388)&gt;0, COUNTIFS($E$14:E388, "Payment", $A$14:A388, A388)=0),  A388,
AND(SUMIFS(rou_table_deprs, rou_table_dates, A388)&gt;0, COUNTIFS($E$14:E388, "Depreciation", $A$14:A388, A388)=0),  A388,
TRUE,  IFERROR(INDEX(rou_table_dates,  MATCH(A388, rou_table_dates)+1, ), "")
)</f>
        <v/>
      </c>
      <c r="B389" s="1" t="str" cm="1">
        <f t="array" aca="1" ref="B389" ca="1">_xlfn.IFS(
AND(E389="Payment", A389=$B$2), $AM$14,
E389="Payment", $AM$15,
E389="Interest accrual", $AM$18,
E389="Depreciation", $AM$17,
TRUE, "")</f>
        <v/>
      </c>
      <c r="C389" s="1" t="str" cm="1">
        <f t="array" aca="1" ref="C389" ca="1">_xlfn.IFS(
E389="Payment", $AM$19,
E389="Interest accrual", $AM$15,
E389="Depreciation", $AM$16,
TRUE, "")</f>
        <v/>
      </c>
      <c r="D389" s="14" t="str" cm="1">
        <f t="array" aca="1" ref="D389" ca="1">_xlfn.IFS(
E389="Payment", _xlfn.XLOOKUP(A389, lease_table_dates, lease_table_payments, 0, 0),
E389="Interest accrual", _xlfn.XLOOKUP(A389, lease_table_dates, lease_table_interest_accruals, 0, 0),
E389="Depreciation", _xlfn.XLOOKUP(A389, rou_table_dates, rou_table_deprs, 0, 0),
TRUE, ""
)</f>
        <v/>
      </c>
      <c r="E389" s="7" t="str" cm="1">
        <f t="array" aca="1" ref="E389" ca="1">_xlfn.IFS(
AND(SUMIFS(lease_table_interest_accruals, lease_table_dates, A389)&gt;0, COUNTIFS($E$14:E388, "Interest accrual", $A$14:A388, A389)=0), "Interest accrual",
AND(SUMIFS(lease_table_payments, lease_table_dates, A389)&gt;0, COUNTIFS($E$14:E388, "Payment", $A$14:A388, A389)=0), "Payment",
AND(SUMIFS(rou_table_deprs, rou_table_dates, A389)&gt;0, COUNTIFS($E$14:E388, "Depreciation", $A$14:A388, A389)=0), "Depreciation",
TRUE,  ""
)</f>
        <v/>
      </c>
      <c r="G389" s="13" t="str" cm="1">
        <f t="array" aca="1" ref="G389" ca="1">_xlfn.IFS(
AND($B$11="Hə", $B$3="İllik"), Z389,
AND($B$11="Hə", $B$3="Aylıq"), AA389,
$B$11="Yox", X389)</f>
        <v/>
      </c>
      <c r="H389" s="14" t="str" cm="1">
        <f t="array" aca="1" ref="H389" ca="1">_xlfn.IFS( G389="", "",
TRUE, ROUND( H388+I389-J389, 2) )</f>
        <v/>
      </c>
      <c r="I389" s="14" t="str" cm="1">
        <f t="array" aca="1" ref="I389" ca="1">_xlfn.IFS(G389="", "",
G389=last_payment_date, (J389-H388),
 TRUE,  -  (H388- H388* (1+$B$6)^ (_xlfn.DAYS(G389,G388)/365) )
)</f>
        <v/>
      </c>
      <c r="J389" s="14" t="str" cm="1">
        <f t="array" aca="1" ref="J389" ca="1">_xlfn.IFS(G389="", "",
TRUE, _xlfn.XLOOKUP(G389,  payment_dates, payments,0,0)
)</f>
        <v/>
      </c>
      <c r="L389" s="2" t="str" cm="1">
        <f t="array" aca="1" ref="L389" ca="1">_xlfn.IFS(
AND($B$11="Hə", $B$3="İllik"), AC389,
AND($B$11="Hə", $B$3="Aylıq"), AD389,
$B$11="Yox", AB389)</f>
        <v/>
      </c>
      <c r="M389" s="14" t="str" cm="1">
        <f t="array" aca="1" ref="M389" ca="1">_xlfn.IFS( L389="", "",
(M388-N389)&lt;=0.5, 0,
TRUE,  M388-N389)</f>
        <v/>
      </c>
      <c r="N389" s="15" t="str" cm="1">
        <f t="array" aca="1" ref="N389" ca="1">_xlfn.IFS(
L389="", "",
TRUE, MIN(M388, ROUND($M$14/ (last_rou_date - $B$2) * (L389-L388), 2) )
)</f>
        <v/>
      </c>
      <c r="P389" s="22" t="str">
        <f t="shared" ca="1" si="15"/>
        <v/>
      </c>
      <c r="Q389" s="14" t="str" cm="1">
        <f t="array" aca="1" ref="Q389" ca="1">_xlfn.IFS(P389="","",
$B$11="Hə", _xlfn.XLOOKUP(DATE(P389, 12, 31), rou_table_dates, rou_table_nbvs,0, 0),
TRUE,  MAX(0, ROUND($M$14 - $M$14/ (last_rou_date - $B$2) * (DATE(P389,12,31) - $B$2), 2) )
)</f>
        <v/>
      </c>
      <c r="R389" s="57" t="str" cm="1">
        <f t="array" aca="1" ref="R389" ca="1">_xlfn.IFS(P389="","",
$B$11="Hə", _xlfn.XLOOKUP(DATE(P389, 12, 31), lease_table_dates, lease_table_balances,0, 0),
TRUE, IFERROR( XNPV($B$6, IF(payment_dates &gt;DATE(P389, 12, 31), payments,  0),  IF(payment_dates &gt;DATE(P389, 12, 31), payment_dates,  DATE(P389, 12, 31))    ),0)
)</f>
        <v/>
      </c>
      <c r="S389" s="14" t="str" cm="1">
        <f t="array" aca="1" ref="S389" ca="1">_xlfn.IFS(P389="","",
TRUE,  MIN( MIN(Q388, $M$14), ROUND($M$14/ (last_rou_date - $B$2) * (DATE(P389,12,31) - MAX($B$2, DATE(P389-1, 12, 31))), 2) )
)</f>
        <v/>
      </c>
      <c r="T389" s="15" t="str" cm="1">
        <f t="array" aca="1" ref="T389" ca="1">_xlfn.IFS(P389="", "",
ISTEXT(R388), R389- (H389 - SUMIFS( lease_table_payments, lease_table_years, P389) -$AG$14 ),
AND(ISNUMBER(R388), R389&lt;&gt;""),   R389- (R388 - SUMIFS( lease_table_payments, lease_table_years, P389) )
)</f>
        <v/>
      </c>
      <c r="U389" s="14"/>
      <c r="V389" s="73">
        <f t="shared" si="17"/>
        <v>376</v>
      </c>
      <c r="W389" s="74" t="str" cm="1">
        <f t="array" ref="W389">_xlfn.IFS(
OR(W388=$B$4, W388=""),"",
TRUE,W388+1
)</f>
        <v/>
      </c>
      <c r="X389" s="75" t="str" cm="1">
        <f t="array" ref="X389">_xlfn.IFS(X388="","",
W389="", "",
AND($B$3="İllik"),DATE(YEAR(X388)+1,MONTH(X388),DAY(X388) ),
AND($B$3="Aylıq", $AH$14="Not end"), EDATE(X388,1),
AND($B$3="Aylıq", $AH$14="End"), EOMONTH(X388,1)
)</f>
        <v/>
      </c>
      <c r="Y389" s="75" t="str" cm="1">
        <f t="array" aca="1" ref="Y389" ca="1">_xlfn.IFS(
AND($B$7="Dövrün əvvəlində", Y388&lt;=last_rou_date), DATE(YEAR(Y388)+1, 12, 31),
AND($B$7="Dövrün sonunda", Y388&lt;=last_payment_date), DATE(YEAR(Y388)+1, 12, 31),
TRUE, ""
)</f>
        <v/>
      </c>
      <c r="Z389" s="75" t="str" cm="1">
        <f t="array" aca="1" ref="Z389" ca="1">_xlfn.IFS(
AND($AN$14="Not year_end", Z388&gt;last_payment_date), "",
AND($AN$14="Year_end", Z388&gt;=last_payment_date), "",
AND($AN$14="Year_end"), DATE(YEAR(Z388+1), 12, 31),
AND($AN$14="Not year_end", MONTH(Z388)=12, DAY(Z388)=31), DATE(YEAR(Z387)+1, MONTH(Z387), DAY(Z387)),
AND($AN$14="Not year_end", OR(MONTH(Z388)&lt;&gt;12, DAY(Z388)&lt;&gt;31) ), DATE(YEAR(Z388), 12, 31)
)</f>
        <v/>
      </c>
      <c r="AA389" s="75" t="str" cm="1">
        <f t="array" aca="1" ref="AA389" ca="1">_xlfn.IFS(AA388="", "",
AND(AA388=last_payment_date, OR(MONTH(AA388)&lt;&gt;12, DAY(AA388)&lt;&gt;31) ), DATE(YEAR(AA388), 12, 31),
AND(MONTH(AA388)=12, DAY(AA388)=31, AA388&gt;=last_payment_date), "",
AND(MONTH(AA388)=12, DAY(AA388)&lt;&gt;31),  EOMONTH(AA388,0),
AND(MONTH(AA388)=12, DAY(AA388)=31, $AH$14="Not end"),  EDATE(AA387,1),
AND($AH$14="Not end"), EDATE(AA388, 1),
AND($AH$14="End"), EOMONTH(AA388, 1)
)</f>
        <v/>
      </c>
      <c r="AB389" s="75" t="str" cm="1">
        <f t="array" aca="1" ref="AB389" ca="1">_xlfn.IFS(AB388="","",
AND(AB388=last_rou_date), "",
AND($B$3="İllik"),DATE(YEAR(AB388)+1,MONTH(AB388),DAY(AB388) ),
AND($B$3="Aylıq", $AH$14="Not end"), EDATE(AB388,1),
AND($B$3="Aylıq", $AH$14="End"), EOMONTH(AB388,1)
)</f>
        <v/>
      </c>
      <c r="AC389" s="75" t="str" cm="1">
        <f t="array" aca="1" ref="AC389" ca="1">_xlfn.IFS(
AND($AN$14="Not year_end", AC388&gt;last_rou_date), "",
AND($AN$14="Year_end", AC388&gt;=last_rou_date), "",
AND($AN$14="Year_end"), DATE(YEAR(AC388+1), 12, 31),
AND($AN$14="Not year_end", MONTH(AC388)=12, DAY(AC388)=31), DATE(YEAR(AC387)+1, MONTH(AC387), DAY(AC387)),
AND($AN$14="Not year_end", OR(MONTH(AC388)&lt;&gt;12, DAY(AC388)&lt;&gt;31) ), DATE(YEAR(AC388), 12, 31)
)</f>
        <v/>
      </c>
      <c r="AD389" s="75" t="str" cm="1">
        <f t="array" aca="1" ref="AD389" ca="1">_xlfn.IFS(AD388="", "",
AND(AD388=last_rou_date, OR(MONTH(AD388)&lt;&gt;12, DAY(AD388)&lt;&gt;31) ), DATE(YEAR(AD388), 12, 31),
AND(MONTH(AD388)=12, DAY(AD388)=31, AD388&gt;=last_rou_date), "",
AND(MONTH(AD388)=12, DAY(AD388)&lt;&gt;31),  EOMONTH(AD388,0),
AND(MONTH(AD388)=12, DAY(AD388)=31, $AH$14="Not end"),  EDATE(AD387,1),
AND($AH$14="Not end"), EDATE(AD388, 1),
AND($AH$14="End"), EOMONTH(AD388, 1)
)</f>
        <v/>
      </c>
      <c r="AE389" s="68" t="str" cm="1">
        <f t="array" ref="AE389">_xlfn.IFS(W389="", "",
AND(W389&gt;0, W389&lt;=$B$4, $C$2="İllik artım, faiz olaraq", $D$2&gt;0, $B$3="İllik"), $B$5*((1+$D$2)^(W389-1)),
AND(W389&gt;0, W389&lt;=$B$4, $C$2="İllik artım, faiz olaraq", $D$2&gt;0, $B$3="Aylıq"), $B$5*((1+$D$2)^ROUNDDOWN((W389-1)/12,0)),
AND(W389=1, $C$2="Aşağıdakı kimi dəyişir", ), $B$5,
AND(W389&gt;1, W389&lt;=$B$4, $C$2="Aşağıdakı kimi dəyişir"), IFERROR(VLOOKUP(W389, $C$4:$D$7, 2, FALSE), AE388),
AND(W389&gt;0, W389&lt;=$B$4), $B$5,
TRUE,0 )</f>
        <v/>
      </c>
      <c r="AF389" s="76" t="str">
        <f t="shared" ca="1" si="16"/>
        <v/>
      </c>
    </row>
    <row r="390" spans="1:32" x14ac:dyDescent="0.4">
      <c r="A390" s="13" t="str" cm="1">
        <f t="array" aca="1" ref="A390" ca="1">_xlfn.IFS(
AND(SUMIFS(lease_table_interest_accruals, lease_table_dates, A389)&gt;0, COUNTIFS($E$14:E389, "Interest accrual", $A$14:A389, A389)=0),  A389,
AND(SUMIFS(lease_table_payments, lease_table_dates, A389)&gt;0, COUNTIFS($E$14:E389, "Payment", $A$14:A389, A389)=0),  A389,
AND(SUMIFS(rou_table_deprs, rou_table_dates, A389)&gt;0, COUNTIFS($E$14:E389, "Depreciation", $A$14:A389, A389)=0),  A389,
TRUE,  IFERROR(INDEX(rou_table_dates,  MATCH(A389, rou_table_dates)+1, ), "")
)</f>
        <v/>
      </c>
      <c r="B390" s="1" t="str" cm="1">
        <f t="array" aca="1" ref="B390" ca="1">_xlfn.IFS(
AND(E390="Payment", A390=$B$2), $AM$14,
E390="Payment", $AM$15,
E390="Interest accrual", $AM$18,
E390="Depreciation", $AM$17,
TRUE, "")</f>
        <v/>
      </c>
      <c r="C390" s="1" t="str" cm="1">
        <f t="array" aca="1" ref="C390" ca="1">_xlfn.IFS(
E390="Payment", $AM$19,
E390="Interest accrual", $AM$15,
E390="Depreciation", $AM$16,
TRUE, "")</f>
        <v/>
      </c>
      <c r="D390" s="14" t="str" cm="1">
        <f t="array" aca="1" ref="D390" ca="1">_xlfn.IFS(
E390="Payment", _xlfn.XLOOKUP(A390, lease_table_dates, lease_table_payments, 0, 0),
E390="Interest accrual", _xlfn.XLOOKUP(A390, lease_table_dates, lease_table_interest_accruals, 0, 0),
E390="Depreciation", _xlfn.XLOOKUP(A390, rou_table_dates, rou_table_deprs, 0, 0),
TRUE, ""
)</f>
        <v/>
      </c>
      <c r="E390" s="7" t="str" cm="1">
        <f t="array" aca="1" ref="E390" ca="1">_xlfn.IFS(
AND(SUMIFS(lease_table_interest_accruals, lease_table_dates, A390)&gt;0, COUNTIFS($E$14:E389, "Interest accrual", $A$14:A389, A390)=0), "Interest accrual",
AND(SUMIFS(lease_table_payments, lease_table_dates, A390)&gt;0, COUNTIFS($E$14:E389, "Payment", $A$14:A389, A390)=0), "Payment",
AND(SUMIFS(rou_table_deprs, rou_table_dates, A390)&gt;0, COUNTIFS($E$14:E389, "Depreciation", $A$14:A389, A390)=0), "Depreciation",
TRUE,  ""
)</f>
        <v/>
      </c>
      <c r="G390" s="13" t="str" cm="1">
        <f t="array" aca="1" ref="G390" ca="1">_xlfn.IFS(
AND($B$11="Hə", $B$3="İllik"), Z390,
AND($B$11="Hə", $B$3="Aylıq"), AA390,
$B$11="Yox", X390)</f>
        <v/>
      </c>
      <c r="H390" s="14" t="str" cm="1">
        <f t="array" aca="1" ref="H390" ca="1">_xlfn.IFS( G390="", "",
TRUE, ROUND( H389+I390-J390, 2) )</f>
        <v/>
      </c>
      <c r="I390" s="14" t="str" cm="1">
        <f t="array" aca="1" ref="I390" ca="1">_xlfn.IFS(G390="", "",
G390=last_payment_date, (J390-H389),
 TRUE,  -  (H389- H389* (1+$B$6)^ (_xlfn.DAYS(G390,G389)/365) )
)</f>
        <v/>
      </c>
      <c r="J390" s="14" t="str" cm="1">
        <f t="array" aca="1" ref="J390" ca="1">_xlfn.IFS(G390="", "",
TRUE, _xlfn.XLOOKUP(G390,  payment_dates, payments,0,0)
)</f>
        <v/>
      </c>
      <c r="L390" s="2" t="str" cm="1">
        <f t="array" aca="1" ref="L390" ca="1">_xlfn.IFS(
AND($B$11="Hə", $B$3="İllik"), AC390,
AND($B$11="Hə", $B$3="Aylıq"), AD390,
$B$11="Yox", AB390)</f>
        <v/>
      </c>
      <c r="M390" s="14" t="str" cm="1">
        <f t="array" aca="1" ref="M390" ca="1">_xlfn.IFS( L390="", "",
(M389-N390)&lt;=0.5, 0,
TRUE,  M389-N390)</f>
        <v/>
      </c>
      <c r="N390" s="15" t="str" cm="1">
        <f t="array" aca="1" ref="N390" ca="1">_xlfn.IFS(
L390="", "",
TRUE, MIN(M389, ROUND($M$14/ (last_rou_date - $B$2) * (L390-L389), 2) )
)</f>
        <v/>
      </c>
      <c r="P390" s="22" t="str">
        <f t="shared" ca="1" si="15"/>
        <v/>
      </c>
      <c r="Q390" s="14" t="str" cm="1">
        <f t="array" aca="1" ref="Q390" ca="1">_xlfn.IFS(P390="","",
$B$11="Hə", _xlfn.XLOOKUP(DATE(P390, 12, 31), rou_table_dates, rou_table_nbvs,0, 0),
TRUE,  MAX(0, ROUND($M$14 - $M$14/ (last_rou_date - $B$2) * (DATE(P390,12,31) - $B$2), 2) )
)</f>
        <v/>
      </c>
      <c r="R390" s="57" t="str" cm="1">
        <f t="array" aca="1" ref="R390" ca="1">_xlfn.IFS(P390="","",
$B$11="Hə", _xlfn.XLOOKUP(DATE(P390, 12, 31), lease_table_dates, lease_table_balances,0, 0),
TRUE, IFERROR( XNPV($B$6, IF(payment_dates &gt;DATE(P390, 12, 31), payments,  0),  IF(payment_dates &gt;DATE(P390, 12, 31), payment_dates,  DATE(P390, 12, 31))    ),0)
)</f>
        <v/>
      </c>
      <c r="S390" s="14" t="str" cm="1">
        <f t="array" aca="1" ref="S390" ca="1">_xlfn.IFS(P390="","",
TRUE,  MIN( MIN(Q389, $M$14), ROUND($M$14/ (last_rou_date - $B$2) * (DATE(P390,12,31) - MAX($B$2, DATE(P390-1, 12, 31))), 2) )
)</f>
        <v/>
      </c>
      <c r="T390" s="15" t="str" cm="1">
        <f t="array" aca="1" ref="T390" ca="1">_xlfn.IFS(P390="", "",
ISTEXT(R389), R390- (H390 - SUMIFS( lease_table_payments, lease_table_years, P390) -$AG$14 ),
AND(ISNUMBER(R389), R390&lt;&gt;""),   R390- (R389 - SUMIFS( lease_table_payments, lease_table_years, P390) )
)</f>
        <v/>
      </c>
      <c r="U390" s="14"/>
      <c r="V390" s="73">
        <f t="shared" si="17"/>
        <v>377</v>
      </c>
      <c r="W390" s="74" t="str" cm="1">
        <f t="array" ref="W390">_xlfn.IFS(
OR(W389=$B$4, W389=""),"",
TRUE,W389+1
)</f>
        <v/>
      </c>
      <c r="X390" s="75" t="str" cm="1">
        <f t="array" ref="X390">_xlfn.IFS(X389="","",
W390="", "",
AND($B$3="İllik"),DATE(YEAR(X389)+1,MONTH(X389),DAY(X389) ),
AND($B$3="Aylıq", $AH$14="Not end"), EDATE(X389,1),
AND($B$3="Aylıq", $AH$14="End"), EOMONTH(X389,1)
)</f>
        <v/>
      </c>
      <c r="Y390" s="75" t="str" cm="1">
        <f t="array" aca="1" ref="Y390" ca="1">_xlfn.IFS(
AND($B$7="Dövrün əvvəlində", Y389&lt;=last_rou_date), DATE(YEAR(Y389)+1, 12, 31),
AND($B$7="Dövrün sonunda", Y389&lt;=last_payment_date), DATE(YEAR(Y389)+1, 12, 31),
TRUE, ""
)</f>
        <v/>
      </c>
      <c r="Z390" s="75" t="str" cm="1">
        <f t="array" aca="1" ref="Z390" ca="1">_xlfn.IFS(
AND($AN$14="Not year_end", Z389&gt;last_payment_date), "",
AND($AN$14="Year_end", Z389&gt;=last_payment_date), "",
AND($AN$14="Year_end"), DATE(YEAR(Z389+1), 12, 31),
AND($AN$14="Not year_end", MONTH(Z389)=12, DAY(Z389)=31), DATE(YEAR(Z388)+1, MONTH(Z388), DAY(Z388)),
AND($AN$14="Not year_end", OR(MONTH(Z389)&lt;&gt;12, DAY(Z389)&lt;&gt;31) ), DATE(YEAR(Z389), 12, 31)
)</f>
        <v/>
      </c>
      <c r="AA390" s="75" t="str" cm="1">
        <f t="array" aca="1" ref="AA390" ca="1">_xlfn.IFS(AA389="", "",
AND(AA389=last_payment_date, OR(MONTH(AA389)&lt;&gt;12, DAY(AA389)&lt;&gt;31) ), DATE(YEAR(AA389), 12, 31),
AND(MONTH(AA389)=12, DAY(AA389)=31, AA389&gt;=last_payment_date), "",
AND(MONTH(AA389)=12, DAY(AA389)&lt;&gt;31),  EOMONTH(AA389,0),
AND(MONTH(AA389)=12, DAY(AA389)=31, $AH$14="Not end"),  EDATE(AA388,1),
AND($AH$14="Not end"), EDATE(AA389, 1),
AND($AH$14="End"), EOMONTH(AA389, 1)
)</f>
        <v/>
      </c>
      <c r="AB390" s="75" t="str" cm="1">
        <f t="array" aca="1" ref="AB390" ca="1">_xlfn.IFS(AB389="","",
AND(AB389=last_rou_date), "",
AND($B$3="İllik"),DATE(YEAR(AB389)+1,MONTH(AB389),DAY(AB389) ),
AND($B$3="Aylıq", $AH$14="Not end"), EDATE(AB389,1),
AND($B$3="Aylıq", $AH$14="End"), EOMONTH(AB389,1)
)</f>
        <v/>
      </c>
      <c r="AC390" s="75" t="str" cm="1">
        <f t="array" aca="1" ref="AC390" ca="1">_xlfn.IFS(
AND($AN$14="Not year_end", AC389&gt;last_rou_date), "",
AND($AN$14="Year_end", AC389&gt;=last_rou_date), "",
AND($AN$14="Year_end"), DATE(YEAR(AC389+1), 12, 31),
AND($AN$14="Not year_end", MONTH(AC389)=12, DAY(AC389)=31), DATE(YEAR(AC388)+1, MONTH(AC388), DAY(AC388)),
AND($AN$14="Not year_end", OR(MONTH(AC389)&lt;&gt;12, DAY(AC389)&lt;&gt;31) ), DATE(YEAR(AC389), 12, 31)
)</f>
        <v/>
      </c>
      <c r="AD390" s="75" t="str" cm="1">
        <f t="array" aca="1" ref="AD390" ca="1">_xlfn.IFS(AD389="", "",
AND(AD389=last_rou_date, OR(MONTH(AD389)&lt;&gt;12, DAY(AD389)&lt;&gt;31) ), DATE(YEAR(AD389), 12, 31),
AND(MONTH(AD389)=12, DAY(AD389)=31, AD389&gt;=last_rou_date), "",
AND(MONTH(AD389)=12, DAY(AD389)&lt;&gt;31),  EOMONTH(AD389,0),
AND(MONTH(AD389)=12, DAY(AD389)=31, $AH$14="Not end"),  EDATE(AD388,1),
AND($AH$14="Not end"), EDATE(AD389, 1),
AND($AH$14="End"), EOMONTH(AD389, 1)
)</f>
        <v/>
      </c>
      <c r="AE390" s="68" t="str" cm="1">
        <f t="array" ref="AE390">_xlfn.IFS(W390="", "",
AND(W390&gt;0, W390&lt;=$B$4, $C$2="İllik artım, faiz olaraq", $D$2&gt;0, $B$3="İllik"), $B$5*((1+$D$2)^(W390-1)),
AND(W390&gt;0, W390&lt;=$B$4, $C$2="İllik artım, faiz olaraq", $D$2&gt;0, $B$3="Aylıq"), $B$5*((1+$D$2)^ROUNDDOWN((W390-1)/12,0)),
AND(W390=1, $C$2="Aşağıdakı kimi dəyişir", ), $B$5,
AND(W390&gt;1, W390&lt;=$B$4, $C$2="Aşağıdakı kimi dəyişir"), IFERROR(VLOOKUP(W390, $C$4:$D$7, 2, FALSE), AE389),
AND(W390&gt;0, W390&lt;=$B$4), $B$5,
TRUE,0 )</f>
        <v/>
      </c>
      <c r="AF390" s="76" t="str">
        <f t="shared" ca="1" si="16"/>
        <v/>
      </c>
    </row>
    <row r="391" spans="1:32" x14ac:dyDescent="0.4">
      <c r="A391" s="13" t="str" cm="1">
        <f t="array" aca="1" ref="A391" ca="1">_xlfn.IFS(
AND(SUMIFS(lease_table_interest_accruals, lease_table_dates, A390)&gt;0, COUNTIFS($E$14:E390, "Interest accrual", $A$14:A390, A390)=0),  A390,
AND(SUMIFS(lease_table_payments, lease_table_dates, A390)&gt;0, COUNTIFS($E$14:E390, "Payment", $A$14:A390, A390)=0),  A390,
AND(SUMIFS(rou_table_deprs, rou_table_dates, A390)&gt;0, COUNTIFS($E$14:E390, "Depreciation", $A$14:A390, A390)=0),  A390,
TRUE,  IFERROR(INDEX(rou_table_dates,  MATCH(A390, rou_table_dates)+1, ), "")
)</f>
        <v/>
      </c>
      <c r="B391" s="1" t="str" cm="1">
        <f t="array" aca="1" ref="B391" ca="1">_xlfn.IFS(
AND(E391="Payment", A391=$B$2), $AM$14,
E391="Payment", $AM$15,
E391="Interest accrual", $AM$18,
E391="Depreciation", $AM$17,
TRUE, "")</f>
        <v/>
      </c>
      <c r="C391" s="1" t="str" cm="1">
        <f t="array" aca="1" ref="C391" ca="1">_xlfn.IFS(
E391="Payment", $AM$19,
E391="Interest accrual", $AM$15,
E391="Depreciation", $AM$16,
TRUE, "")</f>
        <v/>
      </c>
      <c r="D391" s="14" t="str" cm="1">
        <f t="array" aca="1" ref="D391" ca="1">_xlfn.IFS(
E391="Payment", _xlfn.XLOOKUP(A391, lease_table_dates, lease_table_payments, 0, 0),
E391="Interest accrual", _xlfn.XLOOKUP(A391, lease_table_dates, lease_table_interest_accruals, 0, 0),
E391="Depreciation", _xlfn.XLOOKUP(A391, rou_table_dates, rou_table_deprs, 0, 0),
TRUE, ""
)</f>
        <v/>
      </c>
      <c r="E391" s="7" t="str" cm="1">
        <f t="array" aca="1" ref="E391" ca="1">_xlfn.IFS(
AND(SUMIFS(lease_table_interest_accruals, lease_table_dates, A391)&gt;0, COUNTIFS($E$14:E390, "Interest accrual", $A$14:A390, A391)=0), "Interest accrual",
AND(SUMIFS(lease_table_payments, lease_table_dates, A391)&gt;0, COUNTIFS($E$14:E390, "Payment", $A$14:A390, A391)=0), "Payment",
AND(SUMIFS(rou_table_deprs, rou_table_dates, A391)&gt;0, COUNTIFS($E$14:E390, "Depreciation", $A$14:A390, A391)=0), "Depreciation",
TRUE,  ""
)</f>
        <v/>
      </c>
      <c r="G391" s="13" t="str" cm="1">
        <f t="array" aca="1" ref="G391" ca="1">_xlfn.IFS(
AND($B$11="Hə", $B$3="İllik"), Z391,
AND($B$11="Hə", $B$3="Aylıq"), AA391,
$B$11="Yox", X391)</f>
        <v/>
      </c>
      <c r="H391" s="14" t="str" cm="1">
        <f t="array" aca="1" ref="H391" ca="1">_xlfn.IFS( G391="", "",
TRUE, ROUND( H390+I391-J391, 2) )</f>
        <v/>
      </c>
      <c r="I391" s="14" t="str" cm="1">
        <f t="array" aca="1" ref="I391" ca="1">_xlfn.IFS(G391="", "",
G391=last_payment_date, (J391-H390),
 TRUE,  -  (H390- H390* (1+$B$6)^ (_xlfn.DAYS(G391,G390)/365) )
)</f>
        <v/>
      </c>
      <c r="J391" s="14" t="str" cm="1">
        <f t="array" aca="1" ref="J391" ca="1">_xlfn.IFS(G391="", "",
TRUE, _xlfn.XLOOKUP(G391,  payment_dates, payments,0,0)
)</f>
        <v/>
      </c>
      <c r="L391" s="2" t="str" cm="1">
        <f t="array" aca="1" ref="L391" ca="1">_xlfn.IFS(
AND($B$11="Hə", $B$3="İllik"), AC391,
AND($B$11="Hə", $B$3="Aylıq"), AD391,
$B$11="Yox", AB391)</f>
        <v/>
      </c>
      <c r="M391" s="14" t="str" cm="1">
        <f t="array" aca="1" ref="M391" ca="1">_xlfn.IFS( L391="", "",
(M390-N391)&lt;=0.5, 0,
TRUE,  M390-N391)</f>
        <v/>
      </c>
      <c r="N391" s="15" t="str" cm="1">
        <f t="array" aca="1" ref="N391" ca="1">_xlfn.IFS(
L391="", "",
TRUE, MIN(M390, ROUND($M$14/ (last_rou_date - $B$2) * (L391-L390), 2) )
)</f>
        <v/>
      </c>
      <c r="P391" s="22" t="str">
        <f t="shared" ca="1" si="15"/>
        <v/>
      </c>
      <c r="Q391" s="14" t="str" cm="1">
        <f t="array" aca="1" ref="Q391" ca="1">_xlfn.IFS(P391="","",
$B$11="Hə", _xlfn.XLOOKUP(DATE(P391, 12, 31), rou_table_dates, rou_table_nbvs,0, 0),
TRUE,  MAX(0, ROUND($M$14 - $M$14/ (last_rou_date - $B$2) * (DATE(P391,12,31) - $B$2), 2) )
)</f>
        <v/>
      </c>
      <c r="R391" s="57" t="str" cm="1">
        <f t="array" aca="1" ref="R391" ca="1">_xlfn.IFS(P391="","",
$B$11="Hə", _xlfn.XLOOKUP(DATE(P391, 12, 31), lease_table_dates, lease_table_balances,0, 0),
TRUE, IFERROR( XNPV($B$6, IF(payment_dates &gt;DATE(P391, 12, 31), payments,  0),  IF(payment_dates &gt;DATE(P391, 12, 31), payment_dates,  DATE(P391, 12, 31))    ),0)
)</f>
        <v/>
      </c>
      <c r="S391" s="14" t="str" cm="1">
        <f t="array" aca="1" ref="S391" ca="1">_xlfn.IFS(P391="","",
TRUE,  MIN( MIN(Q390, $M$14), ROUND($M$14/ (last_rou_date - $B$2) * (DATE(P391,12,31) - MAX($B$2, DATE(P391-1, 12, 31))), 2) )
)</f>
        <v/>
      </c>
      <c r="T391" s="15" t="str" cm="1">
        <f t="array" aca="1" ref="T391" ca="1">_xlfn.IFS(P391="", "",
ISTEXT(R390), R391- (H391 - SUMIFS( lease_table_payments, lease_table_years, P391) -$AG$14 ),
AND(ISNUMBER(R390), R391&lt;&gt;""),   R391- (R390 - SUMIFS( lease_table_payments, lease_table_years, P391) )
)</f>
        <v/>
      </c>
      <c r="U391" s="14"/>
      <c r="V391" s="73">
        <f t="shared" si="17"/>
        <v>378</v>
      </c>
      <c r="W391" s="74" t="str" cm="1">
        <f t="array" ref="W391">_xlfn.IFS(
OR(W390=$B$4, W390=""),"",
TRUE,W390+1
)</f>
        <v/>
      </c>
      <c r="X391" s="75" t="str" cm="1">
        <f t="array" ref="X391">_xlfn.IFS(X390="","",
W391="", "",
AND($B$3="İllik"),DATE(YEAR(X390)+1,MONTH(X390),DAY(X390) ),
AND($B$3="Aylıq", $AH$14="Not end"), EDATE(X390,1),
AND($B$3="Aylıq", $AH$14="End"), EOMONTH(X390,1)
)</f>
        <v/>
      </c>
      <c r="Y391" s="75" t="str" cm="1">
        <f t="array" aca="1" ref="Y391" ca="1">_xlfn.IFS(
AND($B$7="Dövrün əvvəlində", Y390&lt;=last_rou_date), DATE(YEAR(Y390)+1, 12, 31),
AND($B$7="Dövrün sonunda", Y390&lt;=last_payment_date), DATE(YEAR(Y390)+1, 12, 31),
TRUE, ""
)</f>
        <v/>
      </c>
      <c r="Z391" s="75" t="str" cm="1">
        <f t="array" aca="1" ref="Z391" ca="1">_xlfn.IFS(
AND($AN$14="Not year_end", Z390&gt;last_payment_date), "",
AND($AN$14="Year_end", Z390&gt;=last_payment_date), "",
AND($AN$14="Year_end"), DATE(YEAR(Z390+1), 12, 31),
AND($AN$14="Not year_end", MONTH(Z390)=12, DAY(Z390)=31), DATE(YEAR(Z389)+1, MONTH(Z389), DAY(Z389)),
AND($AN$14="Not year_end", OR(MONTH(Z390)&lt;&gt;12, DAY(Z390)&lt;&gt;31) ), DATE(YEAR(Z390), 12, 31)
)</f>
        <v/>
      </c>
      <c r="AA391" s="75" t="str" cm="1">
        <f t="array" aca="1" ref="AA391" ca="1">_xlfn.IFS(AA390="", "",
AND(AA390=last_payment_date, OR(MONTH(AA390)&lt;&gt;12, DAY(AA390)&lt;&gt;31) ), DATE(YEAR(AA390), 12, 31),
AND(MONTH(AA390)=12, DAY(AA390)=31, AA390&gt;=last_payment_date), "",
AND(MONTH(AA390)=12, DAY(AA390)&lt;&gt;31),  EOMONTH(AA390,0),
AND(MONTH(AA390)=12, DAY(AA390)=31, $AH$14="Not end"),  EDATE(AA389,1),
AND($AH$14="Not end"), EDATE(AA390, 1),
AND($AH$14="End"), EOMONTH(AA390, 1)
)</f>
        <v/>
      </c>
      <c r="AB391" s="75" t="str" cm="1">
        <f t="array" aca="1" ref="AB391" ca="1">_xlfn.IFS(AB390="","",
AND(AB390=last_rou_date), "",
AND($B$3="İllik"),DATE(YEAR(AB390)+1,MONTH(AB390),DAY(AB390) ),
AND($B$3="Aylıq", $AH$14="Not end"), EDATE(AB390,1),
AND($B$3="Aylıq", $AH$14="End"), EOMONTH(AB390,1)
)</f>
        <v/>
      </c>
      <c r="AC391" s="75" t="str" cm="1">
        <f t="array" aca="1" ref="AC391" ca="1">_xlfn.IFS(
AND($AN$14="Not year_end", AC390&gt;last_rou_date), "",
AND($AN$14="Year_end", AC390&gt;=last_rou_date), "",
AND($AN$14="Year_end"), DATE(YEAR(AC390+1), 12, 31),
AND($AN$14="Not year_end", MONTH(AC390)=12, DAY(AC390)=31), DATE(YEAR(AC389)+1, MONTH(AC389), DAY(AC389)),
AND($AN$14="Not year_end", OR(MONTH(AC390)&lt;&gt;12, DAY(AC390)&lt;&gt;31) ), DATE(YEAR(AC390), 12, 31)
)</f>
        <v/>
      </c>
      <c r="AD391" s="75" t="str" cm="1">
        <f t="array" aca="1" ref="AD391" ca="1">_xlfn.IFS(AD390="", "",
AND(AD390=last_rou_date, OR(MONTH(AD390)&lt;&gt;12, DAY(AD390)&lt;&gt;31) ), DATE(YEAR(AD390), 12, 31),
AND(MONTH(AD390)=12, DAY(AD390)=31, AD390&gt;=last_rou_date), "",
AND(MONTH(AD390)=12, DAY(AD390)&lt;&gt;31),  EOMONTH(AD390,0),
AND(MONTH(AD390)=12, DAY(AD390)=31, $AH$14="Not end"),  EDATE(AD389,1),
AND($AH$14="Not end"), EDATE(AD390, 1),
AND($AH$14="End"), EOMONTH(AD390, 1)
)</f>
        <v/>
      </c>
      <c r="AE391" s="68" t="str" cm="1">
        <f t="array" ref="AE391">_xlfn.IFS(W391="", "",
AND(W391&gt;0, W391&lt;=$B$4, $C$2="İllik artım, faiz olaraq", $D$2&gt;0, $B$3="İllik"), $B$5*((1+$D$2)^(W391-1)),
AND(W391&gt;0, W391&lt;=$B$4, $C$2="İllik artım, faiz olaraq", $D$2&gt;0, $B$3="Aylıq"), $B$5*((1+$D$2)^ROUNDDOWN((W391-1)/12,0)),
AND(W391=1, $C$2="Aşağıdakı kimi dəyişir", ), $B$5,
AND(W391&gt;1, W391&lt;=$B$4, $C$2="Aşağıdakı kimi dəyişir"), IFERROR(VLOOKUP(W391, $C$4:$D$7, 2, FALSE), AE390),
AND(W391&gt;0, W391&lt;=$B$4), $B$5,
TRUE,0 )</f>
        <v/>
      </c>
      <c r="AF391" s="76" t="str">
        <f t="shared" ca="1" si="16"/>
        <v/>
      </c>
    </row>
    <row r="392" spans="1:32" x14ac:dyDescent="0.4">
      <c r="A392" s="13" t="str" cm="1">
        <f t="array" aca="1" ref="A392" ca="1">_xlfn.IFS(
AND(SUMIFS(lease_table_interest_accruals, lease_table_dates, A391)&gt;0, COUNTIFS($E$14:E391, "Interest accrual", $A$14:A391, A391)=0),  A391,
AND(SUMIFS(lease_table_payments, lease_table_dates, A391)&gt;0, COUNTIFS($E$14:E391, "Payment", $A$14:A391, A391)=0),  A391,
AND(SUMIFS(rou_table_deprs, rou_table_dates, A391)&gt;0, COUNTIFS($E$14:E391, "Depreciation", $A$14:A391, A391)=0),  A391,
TRUE,  IFERROR(INDEX(rou_table_dates,  MATCH(A391, rou_table_dates)+1, ), "")
)</f>
        <v/>
      </c>
      <c r="B392" s="1" t="str" cm="1">
        <f t="array" aca="1" ref="B392" ca="1">_xlfn.IFS(
AND(E392="Payment", A392=$B$2), $AM$14,
E392="Payment", $AM$15,
E392="Interest accrual", $AM$18,
E392="Depreciation", $AM$17,
TRUE, "")</f>
        <v/>
      </c>
      <c r="C392" s="1" t="str" cm="1">
        <f t="array" aca="1" ref="C392" ca="1">_xlfn.IFS(
E392="Payment", $AM$19,
E392="Interest accrual", $AM$15,
E392="Depreciation", $AM$16,
TRUE, "")</f>
        <v/>
      </c>
      <c r="D392" s="14" t="str" cm="1">
        <f t="array" aca="1" ref="D392" ca="1">_xlfn.IFS(
E392="Payment", _xlfn.XLOOKUP(A392, lease_table_dates, lease_table_payments, 0, 0),
E392="Interest accrual", _xlfn.XLOOKUP(A392, lease_table_dates, lease_table_interest_accruals, 0, 0),
E392="Depreciation", _xlfn.XLOOKUP(A392, rou_table_dates, rou_table_deprs, 0, 0),
TRUE, ""
)</f>
        <v/>
      </c>
      <c r="E392" s="7" t="str" cm="1">
        <f t="array" aca="1" ref="E392" ca="1">_xlfn.IFS(
AND(SUMIFS(lease_table_interest_accruals, lease_table_dates, A392)&gt;0, COUNTIFS($E$14:E391, "Interest accrual", $A$14:A391, A392)=0), "Interest accrual",
AND(SUMIFS(lease_table_payments, lease_table_dates, A392)&gt;0, COUNTIFS($E$14:E391, "Payment", $A$14:A391, A392)=0), "Payment",
AND(SUMIFS(rou_table_deprs, rou_table_dates, A392)&gt;0, COUNTIFS($E$14:E391, "Depreciation", $A$14:A391, A392)=0), "Depreciation",
TRUE,  ""
)</f>
        <v/>
      </c>
      <c r="G392" s="13" t="str" cm="1">
        <f t="array" aca="1" ref="G392" ca="1">_xlfn.IFS(
AND($B$11="Hə", $B$3="İllik"), Z392,
AND($B$11="Hə", $B$3="Aylıq"), AA392,
$B$11="Yox", X392)</f>
        <v/>
      </c>
      <c r="H392" s="14" t="str" cm="1">
        <f t="array" aca="1" ref="H392" ca="1">_xlfn.IFS( G392="", "",
TRUE, ROUND( H391+I392-J392, 2) )</f>
        <v/>
      </c>
      <c r="I392" s="14" t="str" cm="1">
        <f t="array" aca="1" ref="I392" ca="1">_xlfn.IFS(G392="", "",
G392=last_payment_date, (J392-H391),
 TRUE,  -  (H391- H391* (1+$B$6)^ (_xlfn.DAYS(G392,G391)/365) )
)</f>
        <v/>
      </c>
      <c r="J392" s="14" t="str" cm="1">
        <f t="array" aca="1" ref="J392" ca="1">_xlfn.IFS(G392="", "",
TRUE, _xlfn.XLOOKUP(G392,  payment_dates, payments,0,0)
)</f>
        <v/>
      </c>
      <c r="L392" s="2" t="str" cm="1">
        <f t="array" aca="1" ref="L392" ca="1">_xlfn.IFS(
AND($B$11="Hə", $B$3="İllik"), AC392,
AND($B$11="Hə", $B$3="Aylıq"), AD392,
$B$11="Yox", AB392)</f>
        <v/>
      </c>
      <c r="M392" s="14" t="str" cm="1">
        <f t="array" aca="1" ref="M392" ca="1">_xlfn.IFS( L392="", "",
(M391-N392)&lt;=0.5, 0,
TRUE,  M391-N392)</f>
        <v/>
      </c>
      <c r="N392" s="15" t="str" cm="1">
        <f t="array" aca="1" ref="N392" ca="1">_xlfn.IFS(
L392="", "",
TRUE, MIN(M391, ROUND($M$14/ (last_rou_date - $B$2) * (L392-L391), 2) )
)</f>
        <v/>
      </c>
      <c r="P392" s="22" t="str">
        <f t="shared" ca="1" si="15"/>
        <v/>
      </c>
      <c r="Q392" s="14" t="str" cm="1">
        <f t="array" aca="1" ref="Q392" ca="1">_xlfn.IFS(P392="","",
$B$11="Hə", _xlfn.XLOOKUP(DATE(P392, 12, 31), rou_table_dates, rou_table_nbvs,0, 0),
TRUE,  MAX(0, ROUND($M$14 - $M$14/ (last_rou_date - $B$2) * (DATE(P392,12,31) - $B$2), 2) )
)</f>
        <v/>
      </c>
      <c r="R392" s="57" t="str" cm="1">
        <f t="array" aca="1" ref="R392" ca="1">_xlfn.IFS(P392="","",
$B$11="Hə", _xlfn.XLOOKUP(DATE(P392, 12, 31), lease_table_dates, lease_table_balances,0, 0),
TRUE, IFERROR( XNPV($B$6, IF(payment_dates &gt;DATE(P392, 12, 31), payments,  0),  IF(payment_dates &gt;DATE(P392, 12, 31), payment_dates,  DATE(P392, 12, 31))    ),0)
)</f>
        <v/>
      </c>
      <c r="S392" s="14" t="str" cm="1">
        <f t="array" aca="1" ref="S392" ca="1">_xlfn.IFS(P392="","",
TRUE,  MIN( MIN(Q391, $M$14), ROUND($M$14/ (last_rou_date - $B$2) * (DATE(P392,12,31) - MAX($B$2, DATE(P392-1, 12, 31))), 2) )
)</f>
        <v/>
      </c>
      <c r="T392" s="15" t="str" cm="1">
        <f t="array" aca="1" ref="T392" ca="1">_xlfn.IFS(P392="", "",
ISTEXT(R391), R392- (H392 - SUMIFS( lease_table_payments, lease_table_years, P392) -$AG$14 ),
AND(ISNUMBER(R391), R392&lt;&gt;""),   R392- (R391 - SUMIFS( lease_table_payments, lease_table_years, P392) )
)</f>
        <v/>
      </c>
      <c r="U392" s="14"/>
      <c r="V392" s="73">
        <f t="shared" si="17"/>
        <v>379</v>
      </c>
      <c r="W392" s="74" t="str" cm="1">
        <f t="array" ref="W392">_xlfn.IFS(
OR(W391=$B$4, W391=""),"",
TRUE,W391+1
)</f>
        <v/>
      </c>
      <c r="X392" s="75" t="str" cm="1">
        <f t="array" ref="X392">_xlfn.IFS(X391="","",
W392="", "",
AND($B$3="İllik"),DATE(YEAR(X391)+1,MONTH(X391),DAY(X391) ),
AND($B$3="Aylıq", $AH$14="Not end"), EDATE(X391,1),
AND($B$3="Aylıq", $AH$14="End"), EOMONTH(X391,1)
)</f>
        <v/>
      </c>
      <c r="Y392" s="75" t="str" cm="1">
        <f t="array" aca="1" ref="Y392" ca="1">_xlfn.IFS(
AND($B$7="Dövrün əvvəlində", Y391&lt;=last_rou_date), DATE(YEAR(Y391)+1, 12, 31),
AND($B$7="Dövrün sonunda", Y391&lt;=last_payment_date), DATE(YEAR(Y391)+1, 12, 31),
TRUE, ""
)</f>
        <v/>
      </c>
      <c r="Z392" s="75" t="str" cm="1">
        <f t="array" aca="1" ref="Z392" ca="1">_xlfn.IFS(
AND($AN$14="Not year_end", Z391&gt;last_payment_date), "",
AND($AN$14="Year_end", Z391&gt;=last_payment_date), "",
AND($AN$14="Year_end"), DATE(YEAR(Z391+1), 12, 31),
AND($AN$14="Not year_end", MONTH(Z391)=12, DAY(Z391)=31), DATE(YEAR(Z390)+1, MONTH(Z390), DAY(Z390)),
AND($AN$14="Not year_end", OR(MONTH(Z391)&lt;&gt;12, DAY(Z391)&lt;&gt;31) ), DATE(YEAR(Z391), 12, 31)
)</f>
        <v/>
      </c>
      <c r="AA392" s="75" t="str" cm="1">
        <f t="array" aca="1" ref="AA392" ca="1">_xlfn.IFS(AA391="", "",
AND(AA391=last_payment_date, OR(MONTH(AA391)&lt;&gt;12, DAY(AA391)&lt;&gt;31) ), DATE(YEAR(AA391), 12, 31),
AND(MONTH(AA391)=12, DAY(AA391)=31, AA391&gt;=last_payment_date), "",
AND(MONTH(AA391)=12, DAY(AA391)&lt;&gt;31),  EOMONTH(AA391,0),
AND(MONTH(AA391)=12, DAY(AA391)=31, $AH$14="Not end"),  EDATE(AA390,1),
AND($AH$14="Not end"), EDATE(AA391, 1),
AND($AH$14="End"), EOMONTH(AA391, 1)
)</f>
        <v/>
      </c>
      <c r="AB392" s="75" t="str" cm="1">
        <f t="array" aca="1" ref="AB392" ca="1">_xlfn.IFS(AB391="","",
AND(AB391=last_rou_date), "",
AND($B$3="İllik"),DATE(YEAR(AB391)+1,MONTH(AB391),DAY(AB391) ),
AND($B$3="Aylıq", $AH$14="Not end"), EDATE(AB391,1),
AND($B$3="Aylıq", $AH$14="End"), EOMONTH(AB391,1)
)</f>
        <v/>
      </c>
      <c r="AC392" s="75" t="str" cm="1">
        <f t="array" aca="1" ref="AC392" ca="1">_xlfn.IFS(
AND($AN$14="Not year_end", AC391&gt;last_rou_date), "",
AND($AN$14="Year_end", AC391&gt;=last_rou_date), "",
AND($AN$14="Year_end"), DATE(YEAR(AC391+1), 12, 31),
AND($AN$14="Not year_end", MONTH(AC391)=12, DAY(AC391)=31), DATE(YEAR(AC390)+1, MONTH(AC390), DAY(AC390)),
AND($AN$14="Not year_end", OR(MONTH(AC391)&lt;&gt;12, DAY(AC391)&lt;&gt;31) ), DATE(YEAR(AC391), 12, 31)
)</f>
        <v/>
      </c>
      <c r="AD392" s="75" t="str" cm="1">
        <f t="array" aca="1" ref="AD392" ca="1">_xlfn.IFS(AD391="", "",
AND(AD391=last_rou_date, OR(MONTH(AD391)&lt;&gt;12, DAY(AD391)&lt;&gt;31) ), DATE(YEAR(AD391), 12, 31),
AND(MONTH(AD391)=12, DAY(AD391)=31, AD391&gt;=last_rou_date), "",
AND(MONTH(AD391)=12, DAY(AD391)&lt;&gt;31),  EOMONTH(AD391,0),
AND(MONTH(AD391)=12, DAY(AD391)=31, $AH$14="Not end"),  EDATE(AD390,1),
AND($AH$14="Not end"), EDATE(AD391, 1),
AND($AH$14="End"), EOMONTH(AD391, 1)
)</f>
        <v/>
      </c>
      <c r="AE392" s="68" t="str" cm="1">
        <f t="array" ref="AE392">_xlfn.IFS(W392="", "",
AND(W392&gt;0, W392&lt;=$B$4, $C$2="İllik artım, faiz olaraq", $D$2&gt;0, $B$3="İllik"), $B$5*((1+$D$2)^(W392-1)),
AND(W392&gt;0, W392&lt;=$B$4, $C$2="İllik artım, faiz olaraq", $D$2&gt;0, $B$3="Aylıq"), $B$5*((1+$D$2)^ROUNDDOWN((W392-1)/12,0)),
AND(W392=1, $C$2="Aşağıdakı kimi dəyişir", ), $B$5,
AND(W392&gt;1, W392&lt;=$B$4, $C$2="Aşağıdakı kimi dəyişir"), IFERROR(VLOOKUP(W392, $C$4:$D$7, 2, FALSE), AE391),
AND(W392&gt;0, W392&lt;=$B$4), $B$5,
TRUE,0 )</f>
        <v/>
      </c>
      <c r="AF392" s="76" t="str">
        <f t="shared" ca="1" si="16"/>
        <v/>
      </c>
    </row>
    <row r="393" spans="1:32" x14ac:dyDescent="0.4">
      <c r="A393" s="13" t="str" cm="1">
        <f t="array" aca="1" ref="A393" ca="1">_xlfn.IFS(
AND(SUMIFS(lease_table_interest_accruals, lease_table_dates, A392)&gt;0, COUNTIFS($E$14:E392, "Interest accrual", $A$14:A392, A392)=0),  A392,
AND(SUMIFS(lease_table_payments, lease_table_dates, A392)&gt;0, COUNTIFS($E$14:E392, "Payment", $A$14:A392, A392)=0),  A392,
AND(SUMIFS(rou_table_deprs, rou_table_dates, A392)&gt;0, COUNTIFS($E$14:E392, "Depreciation", $A$14:A392, A392)=0),  A392,
TRUE,  IFERROR(INDEX(rou_table_dates,  MATCH(A392, rou_table_dates)+1, ), "")
)</f>
        <v/>
      </c>
      <c r="B393" s="1" t="str" cm="1">
        <f t="array" aca="1" ref="B393" ca="1">_xlfn.IFS(
AND(E393="Payment", A393=$B$2), $AM$14,
E393="Payment", $AM$15,
E393="Interest accrual", $AM$18,
E393="Depreciation", $AM$17,
TRUE, "")</f>
        <v/>
      </c>
      <c r="C393" s="1" t="str" cm="1">
        <f t="array" aca="1" ref="C393" ca="1">_xlfn.IFS(
E393="Payment", $AM$19,
E393="Interest accrual", $AM$15,
E393="Depreciation", $AM$16,
TRUE, "")</f>
        <v/>
      </c>
      <c r="D393" s="14" t="str" cm="1">
        <f t="array" aca="1" ref="D393" ca="1">_xlfn.IFS(
E393="Payment", _xlfn.XLOOKUP(A393, lease_table_dates, lease_table_payments, 0, 0),
E393="Interest accrual", _xlfn.XLOOKUP(A393, lease_table_dates, lease_table_interest_accruals, 0, 0),
E393="Depreciation", _xlfn.XLOOKUP(A393, rou_table_dates, rou_table_deprs, 0, 0),
TRUE, ""
)</f>
        <v/>
      </c>
      <c r="E393" s="7" t="str" cm="1">
        <f t="array" aca="1" ref="E393" ca="1">_xlfn.IFS(
AND(SUMIFS(lease_table_interest_accruals, lease_table_dates, A393)&gt;0, COUNTIFS($E$14:E392, "Interest accrual", $A$14:A392, A393)=0), "Interest accrual",
AND(SUMIFS(lease_table_payments, lease_table_dates, A393)&gt;0, COUNTIFS($E$14:E392, "Payment", $A$14:A392, A393)=0), "Payment",
AND(SUMIFS(rou_table_deprs, rou_table_dates, A393)&gt;0, COUNTIFS($E$14:E392, "Depreciation", $A$14:A392, A393)=0), "Depreciation",
TRUE,  ""
)</f>
        <v/>
      </c>
      <c r="G393" s="13" t="str" cm="1">
        <f t="array" aca="1" ref="G393" ca="1">_xlfn.IFS(
AND($B$11="Hə", $B$3="İllik"), Z393,
AND($B$11="Hə", $B$3="Aylıq"), AA393,
$B$11="Yox", X393)</f>
        <v/>
      </c>
      <c r="H393" s="14" t="str" cm="1">
        <f t="array" aca="1" ref="H393" ca="1">_xlfn.IFS( G393="", "",
TRUE, ROUND( H392+I393-J393, 2) )</f>
        <v/>
      </c>
      <c r="I393" s="14" t="str" cm="1">
        <f t="array" aca="1" ref="I393" ca="1">_xlfn.IFS(G393="", "",
G393=last_payment_date, (J393-H392),
 TRUE,  -  (H392- H392* (1+$B$6)^ (_xlfn.DAYS(G393,G392)/365) )
)</f>
        <v/>
      </c>
      <c r="J393" s="14" t="str" cm="1">
        <f t="array" aca="1" ref="J393" ca="1">_xlfn.IFS(G393="", "",
TRUE, _xlfn.XLOOKUP(G393,  payment_dates, payments,0,0)
)</f>
        <v/>
      </c>
      <c r="L393" s="2" t="str" cm="1">
        <f t="array" aca="1" ref="L393" ca="1">_xlfn.IFS(
AND($B$11="Hə", $B$3="İllik"), AC393,
AND($B$11="Hə", $B$3="Aylıq"), AD393,
$B$11="Yox", AB393)</f>
        <v/>
      </c>
      <c r="M393" s="14" t="str" cm="1">
        <f t="array" aca="1" ref="M393" ca="1">_xlfn.IFS( L393="", "",
(M392-N393)&lt;=0.5, 0,
TRUE,  M392-N393)</f>
        <v/>
      </c>
      <c r="N393" s="15" t="str" cm="1">
        <f t="array" aca="1" ref="N393" ca="1">_xlfn.IFS(
L393="", "",
TRUE, MIN(M392, ROUND($M$14/ (last_rou_date - $B$2) * (L393-L392), 2) )
)</f>
        <v/>
      </c>
      <c r="P393" s="22" t="str">
        <f t="shared" ca="1" si="15"/>
        <v/>
      </c>
      <c r="Q393" s="14" t="str" cm="1">
        <f t="array" aca="1" ref="Q393" ca="1">_xlfn.IFS(P393="","",
$B$11="Hə", _xlfn.XLOOKUP(DATE(P393, 12, 31), rou_table_dates, rou_table_nbvs,0, 0),
TRUE,  MAX(0, ROUND($M$14 - $M$14/ (last_rou_date - $B$2) * (DATE(P393,12,31) - $B$2), 2) )
)</f>
        <v/>
      </c>
      <c r="R393" s="57" t="str" cm="1">
        <f t="array" aca="1" ref="R393" ca="1">_xlfn.IFS(P393="","",
$B$11="Hə", _xlfn.XLOOKUP(DATE(P393, 12, 31), lease_table_dates, lease_table_balances,0, 0),
TRUE, IFERROR( XNPV($B$6, IF(payment_dates &gt;DATE(P393, 12, 31), payments,  0),  IF(payment_dates &gt;DATE(P393, 12, 31), payment_dates,  DATE(P393, 12, 31))    ),0)
)</f>
        <v/>
      </c>
      <c r="S393" s="14" t="str" cm="1">
        <f t="array" aca="1" ref="S393" ca="1">_xlfn.IFS(P393="","",
TRUE,  MIN( MIN(Q392, $M$14), ROUND($M$14/ (last_rou_date - $B$2) * (DATE(P393,12,31) - MAX($B$2, DATE(P393-1, 12, 31))), 2) )
)</f>
        <v/>
      </c>
      <c r="T393" s="15" t="str" cm="1">
        <f t="array" aca="1" ref="T393" ca="1">_xlfn.IFS(P393="", "",
ISTEXT(R392), R393- (H393 - SUMIFS( lease_table_payments, lease_table_years, P393) -$AG$14 ),
AND(ISNUMBER(R392), R393&lt;&gt;""),   R393- (R392 - SUMIFS( lease_table_payments, lease_table_years, P393) )
)</f>
        <v/>
      </c>
      <c r="U393" s="14"/>
      <c r="V393" s="73">
        <f t="shared" si="17"/>
        <v>380</v>
      </c>
      <c r="W393" s="74" t="str" cm="1">
        <f t="array" ref="W393">_xlfn.IFS(
OR(W392=$B$4, W392=""),"",
TRUE,W392+1
)</f>
        <v/>
      </c>
      <c r="X393" s="75" t="str" cm="1">
        <f t="array" ref="X393">_xlfn.IFS(X392="","",
W393="", "",
AND($B$3="İllik"),DATE(YEAR(X392)+1,MONTH(X392),DAY(X392) ),
AND($B$3="Aylıq", $AH$14="Not end"), EDATE(X392,1),
AND($B$3="Aylıq", $AH$14="End"), EOMONTH(X392,1)
)</f>
        <v/>
      </c>
      <c r="Y393" s="75" t="str" cm="1">
        <f t="array" aca="1" ref="Y393" ca="1">_xlfn.IFS(
AND($B$7="Dövrün əvvəlində", Y392&lt;=last_rou_date), DATE(YEAR(Y392)+1, 12, 31),
AND($B$7="Dövrün sonunda", Y392&lt;=last_payment_date), DATE(YEAR(Y392)+1, 12, 31),
TRUE, ""
)</f>
        <v/>
      </c>
      <c r="Z393" s="75" t="str" cm="1">
        <f t="array" aca="1" ref="Z393" ca="1">_xlfn.IFS(
AND($AN$14="Not year_end", Z392&gt;last_payment_date), "",
AND($AN$14="Year_end", Z392&gt;=last_payment_date), "",
AND($AN$14="Year_end"), DATE(YEAR(Z392+1), 12, 31),
AND($AN$14="Not year_end", MONTH(Z392)=12, DAY(Z392)=31), DATE(YEAR(Z391)+1, MONTH(Z391), DAY(Z391)),
AND($AN$14="Not year_end", OR(MONTH(Z392)&lt;&gt;12, DAY(Z392)&lt;&gt;31) ), DATE(YEAR(Z392), 12, 31)
)</f>
        <v/>
      </c>
      <c r="AA393" s="75" t="str" cm="1">
        <f t="array" aca="1" ref="AA393" ca="1">_xlfn.IFS(AA392="", "",
AND(AA392=last_payment_date, OR(MONTH(AA392)&lt;&gt;12, DAY(AA392)&lt;&gt;31) ), DATE(YEAR(AA392), 12, 31),
AND(MONTH(AA392)=12, DAY(AA392)=31, AA392&gt;=last_payment_date), "",
AND(MONTH(AA392)=12, DAY(AA392)&lt;&gt;31),  EOMONTH(AA392,0),
AND(MONTH(AA392)=12, DAY(AA392)=31, $AH$14="Not end"),  EDATE(AA391,1),
AND($AH$14="Not end"), EDATE(AA392, 1),
AND($AH$14="End"), EOMONTH(AA392, 1)
)</f>
        <v/>
      </c>
      <c r="AB393" s="75" t="str" cm="1">
        <f t="array" aca="1" ref="AB393" ca="1">_xlfn.IFS(AB392="","",
AND(AB392=last_rou_date), "",
AND($B$3="İllik"),DATE(YEAR(AB392)+1,MONTH(AB392),DAY(AB392) ),
AND($B$3="Aylıq", $AH$14="Not end"), EDATE(AB392,1),
AND($B$3="Aylıq", $AH$14="End"), EOMONTH(AB392,1)
)</f>
        <v/>
      </c>
      <c r="AC393" s="75" t="str" cm="1">
        <f t="array" aca="1" ref="AC393" ca="1">_xlfn.IFS(
AND($AN$14="Not year_end", AC392&gt;last_rou_date), "",
AND($AN$14="Year_end", AC392&gt;=last_rou_date), "",
AND($AN$14="Year_end"), DATE(YEAR(AC392+1), 12, 31),
AND($AN$14="Not year_end", MONTH(AC392)=12, DAY(AC392)=31), DATE(YEAR(AC391)+1, MONTH(AC391), DAY(AC391)),
AND($AN$14="Not year_end", OR(MONTH(AC392)&lt;&gt;12, DAY(AC392)&lt;&gt;31) ), DATE(YEAR(AC392), 12, 31)
)</f>
        <v/>
      </c>
      <c r="AD393" s="75" t="str" cm="1">
        <f t="array" aca="1" ref="AD393" ca="1">_xlfn.IFS(AD392="", "",
AND(AD392=last_rou_date, OR(MONTH(AD392)&lt;&gt;12, DAY(AD392)&lt;&gt;31) ), DATE(YEAR(AD392), 12, 31),
AND(MONTH(AD392)=12, DAY(AD392)=31, AD392&gt;=last_rou_date), "",
AND(MONTH(AD392)=12, DAY(AD392)&lt;&gt;31),  EOMONTH(AD392,0),
AND(MONTH(AD392)=12, DAY(AD392)=31, $AH$14="Not end"),  EDATE(AD391,1),
AND($AH$14="Not end"), EDATE(AD392, 1),
AND($AH$14="End"), EOMONTH(AD392, 1)
)</f>
        <v/>
      </c>
      <c r="AE393" s="68" t="str" cm="1">
        <f t="array" ref="AE393">_xlfn.IFS(W393="", "",
AND(W393&gt;0, W393&lt;=$B$4, $C$2="İllik artım, faiz olaraq", $D$2&gt;0, $B$3="İllik"), $B$5*((1+$D$2)^(W393-1)),
AND(W393&gt;0, W393&lt;=$B$4, $C$2="İllik artım, faiz olaraq", $D$2&gt;0, $B$3="Aylıq"), $B$5*((1+$D$2)^ROUNDDOWN((W393-1)/12,0)),
AND(W393=1, $C$2="Aşağıdakı kimi dəyişir", ), $B$5,
AND(W393&gt;1, W393&lt;=$B$4, $C$2="Aşağıdakı kimi dəyişir"), IFERROR(VLOOKUP(W393, $C$4:$D$7, 2, FALSE), AE392),
AND(W393&gt;0, W393&lt;=$B$4), $B$5,
TRUE,0 )</f>
        <v/>
      </c>
      <c r="AF393" s="76" t="str">
        <f t="shared" ca="1" si="16"/>
        <v/>
      </c>
    </row>
    <row r="394" spans="1:32" x14ac:dyDescent="0.4">
      <c r="A394" s="13" t="str" cm="1">
        <f t="array" aca="1" ref="A394" ca="1">_xlfn.IFS(
AND(SUMIFS(lease_table_interest_accruals, lease_table_dates, A393)&gt;0, COUNTIFS($E$14:E393, "Interest accrual", $A$14:A393, A393)=0),  A393,
AND(SUMIFS(lease_table_payments, lease_table_dates, A393)&gt;0, COUNTIFS($E$14:E393, "Payment", $A$14:A393, A393)=0),  A393,
AND(SUMIFS(rou_table_deprs, rou_table_dates, A393)&gt;0, COUNTIFS($E$14:E393, "Depreciation", $A$14:A393, A393)=0),  A393,
TRUE,  IFERROR(INDEX(rou_table_dates,  MATCH(A393, rou_table_dates)+1, ), "")
)</f>
        <v/>
      </c>
      <c r="B394" s="1" t="str" cm="1">
        <f t="array" aca="1" ref="B394" ca="1">_xlfn.IFS(
AND(E394="Payment", A394=$B$2), $AM$14,
E394="Payment", $AM$15,
E394="Interest accrual", $AM$18,
E394="Depreciation", $AM$17,
TRUE, "")</f>
        <v/>
      </c>
      <c r="C394" s="1" t="str" cm="1">
        <f t="array" aca="1" ref="C394" ca="1">_xlfn.IFS(
E394="Payment", $AM$19,
E394="Interest accrual", $AM$15,
E394="Depreciation", $AM$16,
TRUE, "")</f>
        <v/>
      </c>
      <c r="D394" s="14" t="str" cm="1">
        <f t="array" aca="1" ref="D394" ca="1">_xlfn.IFS(
E394="Payment", _xlfn.XLOOKUP(A394, lease_table_dates, lease_table_payments, 0, 0),
E394="Interest accrual", _xlfn.XLOOKUP(A394, lease_table_dates, lease_table_interest_accruals, 0, 0),
E394="Depreciation", _xlfn.XLOOKUP(A394, rou_table_dates, rou_table_deprs, 0, 0),
TRUE, ""
)</f>
        <v/>
      </c>
      <c r="E394" s="7" t="str" cm="1">
        <f t="array" aca="1" ref="E394" ca="1">_xlfn.IFS(
AND(SUMIFS(lease_table_interest_accruals, lease_table_dates, A394)&gt;0, COUNTIFS($E$14:E393, "Interest accrual", $A$14:A393, A394)=0), "Interest accrual",
AND(SUMIFS(lease_table_payments, lease_table_dates, A394)&gt;0, COUNTIFS($E$14:E393, "Payment", $A$14:A393, A394)=0), "Payment",
AND(SUMIFS(rou_table_deprs, rou_table_dates, A394)&gt;0, COUNTIFS($E$14:E393, "Depreciation", $A$14:A393, A394)=0), "Depreciation",
TRUE,  ""
)</f>
        <v/>
      </c>
      <c r="G394" s="13" t="str" cm="1">
        <f t="array" aca="1" ref="G394" ca="1">_xlfn.IFS(
AND($B$11="Hə", $B$3="İllik"), Z394,
AND($B$11="Hə", $B$3="Aylıq"), AA394,
$B$11="Yox", X394)</f>
        <v/>
      </c>
      <c r="H394" s="14" t="str" cm="1">
        <f t="array" aca="1" ref="H394" ca="1">_xlfn.IFS( G394="", "",
TRUE, ROUND( H393+I394-J394, 2) )</f>
        <v/>
      </c>
      <c r="I394" s="14" t="str" cm="1">
        <f t="array" aca="1" ref="I394" ca="1">_xlfn.IFS(G394="", "",
G394=last_payment_date, (J394-H393),
 TRUE,  -  (H393- H393* (1+$B$6)^ (_xlfn.DAYS(G394,G393)/365) )
)</f>
        <v/>
      </c>
      <c r="J394" s="14" t="str" cm="1">
        <f t="array" aca="1" ref="J394" ca="1">_xlfn.IFS(G394="", "",
TRUE, _xlfn.XLOOKUP(G394,  payment_dates, payments,0,0)
)</f>
        <v/>
      </c>
      <c r="L394" s="2" t="str" cm="1">
        <f t="array" aca="1" ref="L394" ca="1">_xlfn.IFS(
AND($B$11="Hə", $B$3="İllik"), AC394,
AND($B$11="Hə", $B$3="Aylıq"), AD394,
$B$11="Yox", AB394)</f>
        <v/>
      </c>
      <c r="M394" s="14" t="str" cm="1">
        <f t="array" aca="1" ref="M394" ca="1">_xlfn.IFS( L394="", "",
(M393-N394)&lt;=0.5, 0,
TRUE,  M393-N394)</f>
        <v/>
      </c>
      <c r="N394" s="15" t="str" cm="1">
        <f t="array" aca="1" ref="N394" ca="1">_xlfn.IFS(
L394="", "",
TRUE, MIN(M393, ROUND($M$14/ (last_rou_date - $B$2) * (L394-L393), 2) )
)</f>
        <v/>
      </c>
      <c r="P394" s="22" t="str">
        <f t="shared" ca="1" si="15"/>
        <v/>
      </c>
      <c r="Q394" s="14" t="str" cm="1">
        <f t="array" aca="1" ref="Q394" ca="1">_xlfn.IFS(P394="","",
$B$11="Hə", _xlfn.XLOOKUP(DATE(P394, 12, 31), rou_table_dates, rou_table_nbvs,0, 0),
TRUE,  MAX(0, ROUND($M$14 - $M$14/ (last_rou_date - $B$2) * (DATE(P394,12,31) - $B$2), 2) )
)</f>
        <v/>
      </c>
      <c r="R394" s="57" t="str" cm="1">
        <f t="array" aca="1" ref="R394" ca="1">_xlfn.IFS(P394="","",
$B$11="Hə", _xlfn.XLOOKUP(DATE(P394, 12, 31), lease_table_dates, lease_table_balances,0, 0),
TRUE, IFERROR( XNPV($B$6, IF(payment_dates &gt;DATE(P394, 12, 31), payments,  0),  IF(payment_dates &gt;DATE(P394, 12, 31), payment_dates,  DATE(P394, 12, 31))    ),0)
)</f>
        <v/>
      </c>
      <c r="S394" s="14" t="str" cm="1">
        <f t="array" aca="1" ref="S394" ca="1">_xlfn.IFS(P394="","",
TRUE,  MIN( MIN(Q393, $M$14), ROUND($M$14/ (last_rou_date - $B$2) * (DATE(P394,12,31) - MAX($B$2, DATE(P394-1, 12, 31))), 2) )
)</f>
        <v/>
      </c>
      <c r="T394" s="15" t="str" cm="1">
        <f t="array" aca="1" ref="T394" ca="1">_xlfn.IFS(P394="", "",
ISTEXT(R393), R394- (H394 - SUMIFS( lease_table_payments, lease_table_years, P394) -$AG$14 ),
AND(ISNUMBER(R393), R394&lt;&gt;""),   R394- (R393 - SUMIFS( lease_table_payments, lease_table_years, P394) )
)</f>
        <v/>
      </c>
      <c r="U394" s="14"/>
      <c r="V394" s="73">
        <f t="shared" si="17"/>
        <v>381</v>
      </c>
      <c r="W394" s="74" t="str" cm="1">
        <f t="array" ref="W394">_xlfn.IFS(
OR(W393=$B$4, W393=""),"",
TRUE,W393+1
)</f>
        <v/>
      </c>
      <c r="X394" s="75" t="str" cm="1">
        <f t="array" ref="X394">_xlfn.IFS(X393="","",
W394="", "",
AND($B$3="İllik"),DATE(YEAR(X393)+1,MONTH(X393),DAY(X393) ),
AND($B$3="Aylıq", $AH$14="Not end"), EDATE(X393,1),
AND($B$3="Aylıq", $AH$14="End"), EOMONTH(X393,1)
)</f>
        <v/>
      </c>
      <c r="Y394" s="75" t="str" cm="1">
        <f t="array" aca="1" ref="Y394" ca="1">_xlfn.IFS(
AND($B$7="Dövrün əvvəlində", Y393&lt;=last_rou_date), DATE(YEAR(Y393)+1, 12, 31),
AND($B$7="Dövrün sonunda", Y393&lt;=last_payment_date), DATE(YEAR(Y393)+1, 12, 31),
TRUE, ""
)</f>
        <v/>
      </c>
      <c r="Z394" s="75" t="str" cm="1">
        <f t="array" aca="1" ref="Z394" ca="1">_xlfn.IFS(
AND($AN$14="Not year_end", Z393&gt;last_payment_date), "",
AND($AN$14="Year_end", Z393&gt;=last_payment_date), "",
AND($AN$14="Year_end"), DATE(YEAR(Z393+1), 12, 31),
AND($AN$14="Not year_end", MONTH(Z393)=12, DAY(Z393)=31), DATE(YEAR(Z392)+1, MONTH(Z392), DAY(Z392)),
AND($AN$14="Not year_end", OR(MONTH(Z393)&lt;&gt;12, DAY(Z393)&lt;&gt;31) ), DATE(YEAR(Z393), 12, 31)
)</f>
        <v/>
      </c>
      <c r="AA394" s="75" t="str" cm="1">
        <f t="array" aca="1" ref="AA394" ca="1">_xlfn.IFS(AA393="", "",
AND(AA393=last_payment_date, OR(MONTH(AA393)&lt;&gt;12, DAY(AA393)&lt;&gt;31) ), DATE(YEAR(AA393), 12, 31),
AND(MONTH(AA393)=12, DAY(AA393)=31, AA393&gt;=last_payment_date), "",
AND(MONTH(AA393)=12, DAY(AA393)&lt;&gt;31),  EOMONTH(AA393,0),
AND(MONTH(AA393)=12, DAY(AA393)=31, $AH$14="Not end"),  EDATE(AA392,1),
AND($AH$14="Not end"), EDATE(AA393, 1),
AND($AH$14="End"), EOMONTH(AA393, 1)
)</f>
        <v/>
      </c>
      <c r="AB394" s="75" t="str" cm="1">
        <f t="array" aca="1" ref="AB394" ca="1">_xlfn.IFS(AB393="","",
AND(AB393=last_rou_date), "",
AND($B$3="İllik"),DATE(YEAR(AB393)+1,MONTH(AB393),DAY(AB393) ),
AND($B$3="Aylıq", $AH$14="Not end"), EDATE(AB393,1),
AND($B$3="Aylıq", $AH$14="End"), EOMONTH(AB393,1)
)</f>
        <v/>
      </c>
      <c r="AC394" s="75" t="str" cm="1">
        <f t="array" aca="1" ref="AC394" ca="1">_xlfn.IFS(
AND($AN$14="Not year_end", AC393&gt;last_rou_date), "",
AND($AN$14="Year_end", AC393&gt;=last_rou_date), "",
AND($AN$14="Year_end"), DATE(YEAR(AC393+1), 12, 31),
AND($AN$14="Not year_end", MONTH(AC393)=12, DAY(AC393)=31), DATE(YEAR(AC392)+1, MONTH(AC392), DAY(AC392)),
AND($AN$14="Not year_end", OR(MONTH(AC393)&lt;&gt;12, DAY(AC393)&lt;&gt;31) ), DATE(YEAR(AC393), 12, 31)
)</f>
        <v/>
      </c>
      <c r="AD394" s="75" t="str" cm="1">
        <f t="array" aca="1" ref="AD394" ca="1">_xlfn.IFS(AD393="", "",
AND(AD393=last_rou_date, OR(MONTH(AD393)&lt;&gt;12, DAY(AD393)&lt;&gt;31) ), DATE(YEAR(AD393), 12, 31),
AND(MONTH(AD393)=12, DAY(AD393)=31, AD393&gt;=last_rou_date), "",
AND(MONTH(AD393)=12, DAY(AD393)&lt;&gt;31),  EOMONTH(AD393,0),
AND(MONTH(AD393)=12, DAY(AD393)=31, $AH$14="Not end"),  EDATE(AD392,1),
AND($AH$14="Not end"), EDATE(AD393, 1),
AND($AH$14="End"), EOMONTH(AD393, 1)
)</f>
        <v/>
      </c>
      <c r="AE394" s="68" t="str" cm="1">
        <f t="array" ref="AE394">_xlfn.IFS(W394="", "",
AND(W394&gt;0, W394&lt;=$B$4, $C$2="İllik artım, faiz olaraq", $D$2&gt;0, $B$3="İllik"), $B$5*((1+$D$2)^(W394-1)),
AND(W394&gt;0, W394&lt;=$B$4, $C$2="İllik artım, faiz olaraq", $D$2&gt;0, $B$3="Aylıq"), $B$5*((1+$D$2)^ROUNDDOWN((W394-1)/12,0)),
AND(W394=1, $C$2="Aşağıdakı kimi dəyişir", ), $B$5,
AND(W394&gt;1, W394&lt;=$B$4, $C$2="Aşağıdakı kimi dəyişir"), IFERROR(VLOOKUP(W394, $C$4:$D$7, 2, FALSE), AE393),
AND(W394&gt;0, W394&lt;=$B$4), $B$5,
TRUE,0 )</f>
        <v/>
      </c>
      <c r="AF394" s="76" t="str">
        <f t="shared" ca="1" si="16"/>
        <v/>
      </c>
    </row>
    <row r="395" spans="1:32" x14ac:dyDescent="0.4">
      <c r="A395" s="13" t="str" cm="1">
        <f t="array" aca="1" ref="A395" ca="1">_xlfn.IFS(
AND(SUMIFS(lease_table_interest_accruals, lease_table_dates, A394)&gt;0, COUNTIFS($E$14:E394, "Interest accrual", $A$14:A394, A394)=0),  A394,
AND(SUMIFS(lease_table_payments, lease_table_dates, A394)&gt;0, COUNTIFS($E$14:E394, "Payment", $A$14:A394, A394)=0),  A394,
AND(SUMIFS(rou_table_deprs, rou_table_dates, A394)&gt;0, COUNTIFS($E$14:E394, "Depreciation", $A$14:A394, A394)=0),  A394,
TRUE,  IFERROR(INDEX(rou_table_dates,  MATCH(A394, rou_table_dates)+1, ), "")
)</f>
        <v/>
      </c>
      <c r="B395" s="1" t="str" cm="1">
        <f t="array" aca="1" ref="B395" ca="1">_xlfn.IFS(
AND(E395="Payment", A395=$B$2), $AM$14,
E395="Payment", $AM$15,
E395="Interest accrual", $AM$18,
E395="Depreciation", $AM$17,
TRUE, "")</f>
        <v/>
      </c>
      <c r="C395" s="1" t="str" cm="1">
        <f t="array" aca="1" ref="C395" ca="1">_xlfn.IFS(
E395="Payment", $AM$19,
E395="Interest accrual", $AM$15,
E395="Depreciation", $AM$16,
TRUE, "")</f>
        <v/>
      </c>
      <c r="D395" s="14" t="str" cm="1">
        <f t="array" aca="1" ref="D395" ca="1">_xlfn.IFS(
E395="Payment", _xlfn.XLOOKUP(A395, lease_table_dates, lease_table_payments, 0, 0),
E395="Interest accrual", _xlfn.XLOOKUP(A395, lease_table_dates, lease_table_interest_accruals, 0, 0),
E395="Depreciation", _xlfn.XLOOKUP(A395, rou_table_dates, rou_table_deprs, 0, 0),
TRUE, ""
)</f>
        <v/>
      </c>
      <c r="E395" s="7" t="str" cm="1">
        <f t="array" aca="1" ref="E395" ca="1">_xlfn.IFS(
AND(SUMIFS(lease_table_interest_accruals, lease_table_dates, A395)&gt;0, COUNTIFS($E$14:E394, "Interest accrual", $A$14:A394, A395)=0), "Interest accrual",
AND(SUMIFS(lease_table_payments, lease_table_dates, A395)&gt;0, COUNTIFS($E$14:E394, "Payment", $A$14:A394, A395)=0), "Payment",
AND(SUMIFS(rou_table_deprs, rou_table_dates, A395)&gt;0, COUNTIFS($E$14:E394, "Depreciation", $A$14:A394, A395)=0), "Depreciation",
TRUE,  ""
)</f>
        <v/>
      </c>
      <c r="G395" s="13" t="str" cm="1">
        <f t="array" aca="1" ref="G395" ca="1">_xlfn.IFS(
AND($B$11="Hə", $B$3="İllik"), Z395,
AND($B$11="Hə", $B$3="Aylıq"), AA395,
$B$11="Yox", X395)</f>
        <v/>
      </c>
      <c r="H395" s="14" t="str" cm="1">
        <f t="array" aca="1" ref="H395" ca="1">_xlfn.IFS( G395="", "",
TRUE, ROUND( H394+I395-J395, 2) )</f>
        <v/>
      </c>
      <c r="I395" s="14" t="str" cm="1">
        <f t="array" aca="1" ref="I395" ca="1">_xlfn.IFS(G395="", "",
G395=last_payment_date, (J395-H394),
 TRUE,  -  (H394- H394* (1+$B$6)^ (_xlfn.DAYS(G395,G394)/365) )
)</f>
        <v/>
      </c>
      <c r="J395" s="14" t="str" cm="1">
        <f t="array" aca="1" ref="J395" ca="1">_xlfn.IFS(G395="", "",
TRUE, _xlfn.XLOOKUP(G395,  payment_dates, payments,0,0)
)</f>
        <v/>
      </c>
      <c r="L395" s="2" t="str" cm="1">
        <f t="array" aca="1" ref="L395" ca="1">_xlfn.IFS(
AND($B$11="Hə", $B$3="İllik"), AC395,
AND($B$11="Hə", $B$3="Aylıq"), AD395,
$B$11="Yox", AB395)</f>
        <v/>
      </c>
      <c r="M395" s="14" t="str" cm="1">
        <f t="array" aca="1" ref="M395" ca="1">_xlfn.IFS( L395="", "",
(M394-N395)&lt;=0.5, 0,
TRUE,  M394-N395)</f>
        <v/>
      </c>
      <c r="N395" s="15" t="str" cm="1">
        <f t="array" aca="1" ref="N395" ca="1">_xlfn.IFS(
L395="", "",
TRUE, MIN(M394, ROUND($M$14/ (last_rou_date - $B$2) * (L395-L394), 2) )
)</f>
        <v/>
      </c>
      <c r="P395" s="22" t="str">
        <f t="shared" ca="1" si="15"/>
        <v/>
      </c>
      <c r="Q395" s="14" t="str" cm="1">
        <f t="array" aca="1" ref="Q395" ca="1">_xlfn.IFS(P395="","",
$B$11="Hə", _xlfn.XLOOKUP(DATE(P395, 12, 31), rou_table_dates, rou_table_nbvs,0, 0),
TRUE,  MAX(0, ROUND($M$14 - $M$14/ (last_rou_date - $B$2) * (DATE(P395,12,31) - $B$2), 2) )
)</f>
        <v/>
      </c>
      <c r="R395" s="57" t="str" cm="1">
        <f t="array" aca="1" ref="R395" ca="1">_xlfn.IFS(P395="","",
$B$11="Hə", _xlfn.XLOOKUP(DATE(P395, 12, 31), lease_table_dates, lease_table_balances,0, 0),
TRUE, IFERROR( XNPV($B$6, IF(payment_dates &gt;DATE(P395, 12, 31), payments,  0),  IF(payment_dates &gt;DATE(P395, 12, 31), payment_dates,  DATE(P395, 12, 31))    ),0)
)</f>
        <v/>
      </c>
      <c r="S395" s="14" t="str" cm="1">
        <f t="array" aca="1" ref="S395" ca="1">_xlfn.IFS(P395="","",
TRUE,  MIN( MIN(Q394, $M$14), ROUND($M$14/ (last_rou_date - $B$2) * (DATE(P395,12,31) - MAX($B$2, DATE(P395-1, 12, 31))), 2) )
)</f>
        <v/>
      </c>
      <c r="T395" s="15" t="str" cm="1">
        <f t="array" aca="1" ref="T395" ca="1">_xlfn.IFS(P395="", "",
ISTEXT(R394), R395- (H395 - SUMIFS( lease_table_payments, lease_table_years, P395) -$AG$14 ),
AND(ISNUMBER(R394), R395&lt;&gt;""),   R395- (R394 - SUMIFS( lease_table_payments, lease_table_years, P395) )
)</f>
        <v/>
      </c>
      <c r="U395" s="14"/>
      <c r="V395" s="73">
        <f t="shared" si="17"/>
        <v>382</v>
      </c>
      <c r="W395" s="74" t="str" cm="1">
        <f t="array" ref="W395">_xlfn.IFS(
OR(W394=$B$4, W394=""),"",
TRUE,W394+1
)</f>
        <v/>
      </c>
      <c r="X395" s="75" t="str" cm="1">
        <f t="array" ref="X395">_xlfn.IFS(X394="","",
W395="", "",
AND($B$3="İllik"),DATE(YEAR(X394)+1,MONTH(X394),DAY(X394) ),
AND($B$3="Aylıq", $AH$14="Not end"), EDATE(X394,1),
AND($B$3="Aylıq", $AH$14="End"), EOMONTH(X394,1)
)</f>
        <v/>
      </c>
      <c r="Y395" s="75" t="str" cm="1">
        <f t="array" aca="1" ref="Y395" ca="1">_xlfn.IFS(
AND($B$7="Dövrün əvvəlində", Y394&lt;=last_rou_date), DATE(YEAR(Y394)+1, 12, 31),
AND($B$7="Dövrün sonunda", Y394&lt;=last_payment_date), DATE(YEAR(Y394)+1, 12, 31),
TRUE, ""
)</f>
        <v/>
      </c>
      <c r="Z395" s="75" t="str" cm="1">
        <f t="array" aca="1" ref="Z395" ca="1">_xlfn.IFS(
AND($AN$14="Not year_end", Z394&gt;last_payment_date), "",
AND($AN$14="Year_end", Z394&gt;=last_payment_date), "",
AND($AN$14="Year_end"), DATE(YEAR(Z394+1), 12, 31),
AND($AN$14="Not year_end", MONTH(Z394)=12, DAY(Z394)=31), DATE(YEAR(Z393)+1, MONTH(Z393), DAY(Z393)),
AND($AN$14="Not year_end", OR(MONTH(Z394)&lt;&gt;12, DAY(Z394)&lt;&gt;31) ), DATE(YEAR(Z394), 12, 31)
)</f>
        <v/>
      </c>
      <c r="AA395" s="75" t="str" cm="1">
        <f t="array" aca="1" ref="AA395" ca="1">_xlfn.IFS(AA394="", "",
AND(AA394=last_payment_date, OR(MONTH(AA394)&lt;&gt;12, DAY(AA394)&lt;&gt;31) ), DATE(YEAR(AA394), 12, 31),
AND(MONTH(AA394)=12, DAY(AA394)=31, AA394&gt;=last_payment_date), "",
AND(MONTH(AA394)=12, DAY(AA394)&lt;&gt;31),  EOMONTH(AA394,0),
AND(MONTH(AA394)=12, DAY(AA394)=31, $AH$14="Not end"),  EDATE(AA393,1),
AND($AH$14="Not end"), EDATE(AA394, 1),
AND($AH$14="End"), EOMONTH(AA394, 1)
)</f>
        <v/>
      </c>
      <c r="AB395" s="75" t="str" cm="1">
        <f t="array" aca="1" ref="AB395" ca="1">_xlfn.IFS(AB394="","",
AND(AB394=last_rou_date), "",
AND($B$3="İllik"),DATE(YEAR(AB394)+1,MONTH(AB394),DAY(AB394) ),
AND($B$3="Aylıq", $AH$14="Not end"), EDATE(AB394,1),
AND($B$3="Aylıq", $AH$14="End"), EOMONTH(AB394,1)
)</f>
        <v/>
      </c>
      <c r="AC395" s="75" t="str" cm="1">
        <f t="array" aca="1" ref="AC395" ca="1">_xlfn.IFS(
AND($AN$14="Not year_end", AC394&gt;last_rou_date), "",
AND($AN$14="Year_end", AC394&gt;=last_rou_date), "",
AND($AN$14="Year_end"), DATE(YEAR(AC394+1), 12, 31),
AND($AN$14="Not year_end", MONTH(AC394)=12, DAY(AC394)=31), DATE(YEAR(AC393)+1, MONTH(AC393), DAY(AC393)),
AND($AN$14="Not year_end", OR(MONTH(AC394)&lt;&gt;12, DAY(AC394)&lt;&gt;31) ), DATE(YEAR(AC394), 12, 31)
)</f>
        <v/>
      </c>
      <c r="AD395" s="75" t="str" cm="1">
        <f t="array" aca="1" ref="AD395" ca="1">_xlfn.IFS(AD394="", "",
AND(AD394=last_rou_date, OR(MONTH(AD394)&lt;&gt;12, DAY(AD394)&lt;&gt;31) ), DATE(YEAR(AD394), 12, 31),
AND(MONTH(AD394)=12, DAY(AD394)=31, AD394&gt;=last_rou_date), "",
AND(MONTH(AD394)=12, DAY(AD394)&lt;&gt;31),  EOMONTH(AD394,0),
AND(MONTH(AD394)=12, DAY(AD394)=31, $AH$14="Not end"),  EDATE(AD393,1),
AND($AH$14="Not end"), EDATE(AD394, 1),
AND($AH$14="End"), EOMONTH(AD394, 1)
)</f>
        <v/>
      </c>
      <c r="AE395" s="68" t="str" cm="1">
        <f t="array" ref="AE395">_xlfn.IFS(W395="", "",
AND(W395&gt;0, W395&lt;=$B$4, $C$2="İllik artım, faiz olaraq", $D$2&gt;0, $B$3="İllik"), $B$5*((1+$D$2)^(W395-1)),
AND(W395&gt;0, W395&lt;=$B$4, $C$2="İllik artım, faiz olaraq", $D$2&gt;0, $B$3="Aylıq"), $B$5*((1+$D$2)^ROUNDDOWN((W395-1)/12,0)),
AND(W395=1, $C$2="Aşağıdakı kimi dəyişir", ), $B$5,
AND(W395&gt;1, W395&lt;=$B$4, $C$2="Aşağıdakı kimi dəyişir"), IFERROR(VLOOKUP(W395, $C$4:$D$7, 2, FALSE), AE394),
AND(W395&gt;0, W395&lt;=$B$4), $B$5,
TRUE,0 )</f>
        <v/>
      </c>
      <c r="AF395" s="76" t="str">
        <f t="shared" ca="1" si="16"/>
        <v/>
      </c>
    </row>
    <row r="396" spans="1:32" x14ac:dyDescent="0.4">
      <c r="A396" s="13" t="str" cm="1">
        <f t="array" aca="1" ref="A396" ca="1">_xlfn.IFS(
AND(SUMIFS(lease_table_interest_accruals, lease_table_dates, A395)&gt;0, COUNTIFS($E$14:E395, "Interest accrual", $A$14:A395, A395)=0),  A395,
AND(SUMIFS(lease_table_payments, lease_table_dates, A395)&gt;0, COUNTIFS($E$14:E395, "Payment", $A$14:A395, A395)=0),  A395,
AND(SUMIFS(rou_table_deprs, rou_table_dates, A395)&gt;0, COUNTIFS($E$14:E395, "Depreciation", $A$14:A395, A395)=0),  A395,
TRUE,  IFERROR(INDEX(rou_table_dates,  MATCH(A395, rou_table_dates)+1, ), "")
)</f>
        <v/>
      </c>
      <c r="B396" s="1" t="str" cm="1">
        <f t="array" aca="1" ref="B396" ca="1">_xlfn.IFS(
AND(E396="Payment", A396=$B$2), $AM$14,
E396="Payment", $AM$15,
E396="Interest accrual", $AM$18,
E396="Depreciation", $AM$17,
TRUE, "")</f>
        <v/>
      </c>
      <c r="C396" s="1" t="str" cm="1">
        <f t="array" aca="1" ref="C396" ca="1">_xlfn.IFS(
E396="Payment", $AM$19,
E396="Interest accrual", $AM$15,
E396="Depreciation", $AM$16,
TRUE, "")</f>
        <v/>
      </c>
      <c r="D396" s="14" t="str" cm="1">
        <f t="array" aca="1" ref="D396" ca="1">_xlfn.IFS(
E396="Payment", _xlfn.XLOOKUP(A396, lease_table_dates, lease_table_payments, 0, 0),
E396="Interest accrual", _xlfn.XLOOKUP(A396, lease_table_dates, lease_table_interest_accruals, 0, 0),
E396="Depreciation", _xlfn.XLOOKUP(A396, rou_table_dates, rou_table_deprs, 0, 0),
TRUE, ""
)</f>
        <v/>
      </c>
      <c r="E396" s="7" t="str" cm="1">
        <f t="array" aca="1" ref="E396" ca="1">_xlfn.IFS(
AND(SUMIFS(lease_table_interest_accruals, lease_table_dates, A396)&gt;0, COUNTIFS($E$14:E395, "Interest accrual", $A$14:A395, A396)=0), "Interest accrual",
AND(SUMIFS(lease_table_payments, lease_table_dates, A396)&gt;0, COUNTIFS($E$14:E395, "Payment", $A$14:A395, A396)=0), "Payment",
AND(SUMIFS(rou_table_deprs, rou_table_dates, A396)&gt;0, COUNTIFS($E$14:E395, "Depreciation", $A$14:A395, A396)=0), "Depreciation",
TRUE,  ""
)</f>
        <v/>
      </c>
      <c r="G396" s="13" t="str" cm="1">
        <f t="array" aca="1" ref="G396" ca="1">_xlfn.IFS(
AND($B$11="Hə", $B$3="İllik"), Z396,
AND($B$11="Hə", $B$3="Aylıq"), AA396,
$B$11="Yox", X396)</f>
        <v/>
      </c>
      <c r="H396" s="14" t="str" cm="1">
        <f t="array" aca="1" ref="H396" ca="1">_xlfn.IFS( G396="", "",
TRUE, ROUND( H395+I396-J396, 2) )</f>
        <v/>
      </c>
      <c r="I396" s="14" t="str" cm="1">
        <f t="array" aca="1" ref="I396" ca="1">_xlfn.IFS(G396="", "",
G396=last_payment_date, (J396-H395),
 TRUE,  -  (H395- H395* (1+$B$6)^ (_xlfn.DAYS(G396,G395)/365) )
)</f>
        <v/>
      </c>
      <c r="J396" s="14" t="str" cm="1">
        <f t="array" aca="1" ref="J396" ca="1">_xlfn.IFS(G396="", "",
TRUE, _xlfn.XLOOKUP(G396,  payment_dates, payments,0,0)
)</f>
        <v/>
      </c>
      <c r="L396" s="2" t="str" cm="1">
        <f t="array" aca="1" ref="L396" ca="1">_xlfn.IFS(
AND($B$11="Hə", $B$3="İllik"), AC396,
AND($B$11="Hə", $B$3="Aylıq"), AD396,
$B$11="Yox", AB396)</f>
        <v/>
      </c>
      <c r="M396" s="14" t="str" cm="1">
        <f t="array" aca="1" ref="M396" ca="1">_xlfn.IFS( L396="", "",
(M395-N396)&lt;=0.5, 0,
TRUE,  M395-N396)</f>
        <v/>
      </c>
      <c r="N396" s="15" t="str" cm="1">
        <f t="array" aca="1" ref="N396" ca="1">_xlfn.IFS(
L396="", "",
TRUE, MIN(M395, ROUND($M$14/ (last_rou_date - $B$2) * (L396-L395), 2) )
)</f>
        <v/>
      </c>
      <c r="P396" s="22" t="str">
        <f t="shared" ca="1" si="15"/>
        <v/>
      </c>
      <c r="Q396" s="14" t="str" cm="1">
        <f t="array" aca="1" ref="Q396" ca="1">_xlfn.IFS(P396="","",
$B$11="Hə", _xlfn.XLOOKUP(DATE(P396, 12, 31), rou_table_dates, rou_table_nbvs,0, 0),
TRUE,  MAX(0, ROUND($M$14 - $M$14/ (last_rou_date - $B$2) * (DATE(P396,12,31) - $B$2), 2) )
)</f>
        <v/>
      </c>
      <c r="R396" s="57" t="str" cm="1">
        <f t="array" aca="1" ref="R396" ca="1">_xlfn.IFS(P396="","",
$B$11="Hə", _xlfn.XLOOKUP(DATE(P396, 12, 31), lease_table_dates, lease_table_balances,0, 0),
TRUE, IFERROR( XNPV($B$6, IF(payment_dates &gt;DATE(P396, 12, 31), payments,  0),  IF(payment_dates &gt;DATE(P396, 12, 31), payment_dates,  DATE(P396, 12, 31))    ),0)
)</f>
        <v/>
      </c>
      <c r="S396" s="14" t="str" cm="1">
        <f t="array" aca="1" ref="S396" ca="1">_xlfn.IFS(P396="","",
TRUE,  MIN( MIN(Q395, $M$14), ROUND($M$14/ (last_rou_date - $B$2) * (DATE(P396,12,31) - MAX($B$2, DATE(P396-1, 12, 31))), 2) )
)</f>
        <v/>
      </c>
      <c r="T396" s="15" t="str" cm="1">
        <f t="array" aca="1" ref="T396" ca="1">_xlfn.IFS(P396="", "",
ISTEXT(R395), R396- (H396 - SUMIFS( lease_table_payments, lease_table_years, P396) -$AG$14 ),
AND(ISNUMBER(R395), R396&lt;&gt;""),   R396- (R395 - SUMIFS( lease_table_payments, lease_table_years, P396) )
)</f>
        <v/>
      </c>
      <c r="U396" s="14"/>
      <c r="V396" s="73">
        <f t="shared" si="17"/>
        <v>383</v>
      </c>
      <c r="W396" s="74" t="str" cm="1">
        <f t="array" ref="W396">_xlfn.IFS(
OR(W395=$B$4, W395=""),"",
TRUE,W395+1
)</f>
        <v/>
      </c>
      <c r="X396" s="75" t="str" cm="1">
        <f t="array" ref="X396">_xlfn.IFS(X395="","",
W396="", "",
AND($B$3="İllik"),DATE(YEAR(X395)+1,MONTH(X395),DAY(X395) ),
AND($B$3="Aylıq", $AH$14="Not end"), EDATE(X395,1),
AND($B$3="Aylıq", $AH$14="End"), EOMONTH(X395,1)
)</f>
        <v/>
      </c>
      <c r="Y396" s="75" t="str" cm="1">
        <f t="array" aca="1" ref="Y396" ca="1">_xlfn.IFS(
AND($B$7="Dövrün əvvəlində", Y395&lt;=last_rou_date), DATE(YEAR(Y395)+1, 12, 31),
AND($B$7="Dövrün sonunda", Y395&lt;=last_payment_date), DATE(YEAR(Y395)+1, 12, 31),
TRUE, ""
)</f>
        <v/>
      </c>
      <c r="Z396" s="75" t="str" cm="1">
        <f t="array" aca="1" ref="Z396" ca="1">_xlfn.IFS(
AND($AN$14="Not year_end", Z395&gt;last_payment_date), "",
AND($AN$14="Year_end", Z395&gt;=last_payment_date), "",
AND($AN$14="Year_end"), DATE(YEAR(Z395+1), 12, 31),
AND($AN$14="Not year_end", MONTH(Z395)=12, DAY(Z395)=31), DATE(YEAR(Z394)+1, MONTH(Z394), DAY(Z394)),
AND($AN$14="Not year_end", OR(MONTH(Z395)&lt;&gt;12, DAY(Z395)&lt;&gt;31) ), DATE(YEAR(Z395), 12, 31)
)</f>
        <v/>
      </c>
      <c r="AA396" s="75" t="str" cm="1">
        <f t="array" aca="1" ref="AA396" ca="1">_xlfn.IFS(AA395="", "",
AND(AA395=last_payment_date, OR(MONTH(AA395)&lt;&gt;12, DAY(AA395)&lt;&gt;31) ), DATE(YEAR(AA395), 12, 31),
AND(MONTH(AA395)=12, DAY(AA395)=31, AA395&gt;=last_payment_date), "",
AND(MONTH(AA395)=12, DAY(AA395)&lt;&gt;31),  EOMONTH(AA395,0),
AND(MONTH(AA395)=12, DAY(AA395)=31, $AH$14="Not end"),  EDATE(AA394,1),
AND($AH$14="Not end"), EDATE(AA395, 1),
AND($AH$14="End"), EOMONTH(AA395, 1)
)</f>
        <v/>
      </c>
      <c r="AB396" s="75" t="str" cm="1">
        <f t="array" aca="1" ref="AB396" ca="1">_xlfn.IFS(AB395="","",
AND(AB395=last_rou_date), "",
AND($B$3="İllik"),DATE(YEAR(AB395)+1,MONTH(AB395),DAY(AB395) ),
AND($B$3="Aylıq", $AH$14="Not end"), EDATE(AB395,1),
AND($B$3="Aylıq", $AH$14="End"), EOMONTH(AB395,1)
)</f>
        <v/>
      </c>
      <c r="AC396" s="75" t="str" cm="1">
        <f t="array" aca="1" ref="AC396" ca="1">_xlfn.IFS(
AND($AN$14="Not year_end", AC395&gt;last_rou_date), "",
AND($AN$14="Year_end", AC395&gt;=last_rou_date), "",
AND($AN$14="Year_end"), DATE(YEAR(AC395+1), 12, 31),
AND($AN$14="Not year_end", MONTH(AC395)=12, DAY(AC395)=31), DATE(YEAR(AC394)+1, MONTH(AC394), DAY(AC394)),
AND($AN$14="Not year_end", OR(MONTH(AC395)&lt;&gt;12, DAY(AC395)&lt;&gt;31) ), DATE(YEAR(AC395), 12, 31)
)</f>
        <v/>
      </c>
      <c r="AD396" s="75" t="str" cm="1">
        <f t="array" aca="1" ref="AD396" ca="1">_xlfn.IFS(AD395="", "",
AND(AD395=last_rou_date, OR(MONTH(AD395)&lt;&gt;12, DAY(AD395)&lt;&gt;31) ), DATE(YEAR(AD395), 12, 31),
AND(MONTH(AD395)=12, DAY(AD395)=31, AD395&gt;=last_rou_date), "",
AND(MONTH(AD395)=12, DAY(AD395)&lt;&gt;31),  EOMONTH(AD395,0),
AND(MONTH(AD395)=12, DAY(AD395)=31, $AH$14="Not end"),  EDATE(AD394,1),
AND($AH$14="Not end"), EDATE(AD395, 1),
AND($AH$14="End"), EOMONTH(AD395, 1)
)</f>
        <v/>
      </c>
      <c r="AE396" s="68" t="str" cm="1">
        <f t="array" ref="AE396">_xlfn.IFS(W396="", "",
AND(W396&gt;0, W396&lt;=$B$4, $C$2="İllik artım, faiz olaraq", $D$2&gt;0, $B$3="İllik"), $B$5*((1+$D$2)^(W396-1)),
AND(W396&gt;0, W396&lt;=$B$4, $C$2="İllik artım, faiz olaraq", $D$2&gt;0, $B$3="Aylıq"), $B$5*((1+$D$2)^ROUNDDOWN((W396-1)/12,0)),
AND(W396=1, $C$2="Aşağıdakı kimi dəyişir", ), $B$5,
AND(W396&gt;1, W396&lt;=$B$4, $C$2="Aşağıdakı kimi dəyişir"), IFERROR(VLOOKUP(W396, $C$4:$D$7, 2, FALSE), AE395),
AND(W396&gt;0, W396&lt;=$B$4), $B$5,
TRUE,0 )</f>
        <v/>
      </c>
      <c r="AF396" s="76" t="str">
        <f t="shared" ca="1" si="16"/>
        <v/>
      </c>
    </row>
    <row r="397" spans="1:32" x14ac:dyDescent="0.4">
      <c r="A397" s="13" t="str" cm="1">
        <f t="array" aca="1" ref="A397" ca="1">_xlfn.IFS(
AND(SUMIFS(lease_table_interest_accruals, lease_table_dates, A396)&gt;0, COUNTIFS($E$14:E396, "Interest accrual", $A$14:A396, A396)=0),  A396,
AND(SUMIFS(lease_table_payments, lease_table_dates, A396)&gt;0, COUNTIFS($E$14:E396, "Payment", $A$14:A396, A396)=0),  A396,
AND(SUMIFS(rou_table_deprs, rou_table_dates, A396)&gt;0, COUNTIFS($E$14:E396, "Depreciation", $A$14:A396, A396)=0),  A396,
TRUE,  IFERROR(INDEX(rou_table_dates,  MATCH(A396, rou_table_dates)+1, ), "")
)</f>
        <v/>
      </c>
      <c r="B397" s="1" t="str" cm="1">
        <f t="array" aca="1" ref="B397" ca="1">_xlfn.IFS(
AND(E397="Payment", A397=$B$2), $AM$14,
E397="Payment", $AM$15,
E397="Interest accrual", $AM$18,
E397="Depreciation", $AM$17,
TRUE, "")</f>
        <v/>
      </c>
      <c r="C397" s="1" t="str" cm="1">
        <f t="array" aca="1" ref="C397" ca="1">_xlfn.IFS(
E397="Payment", $AM$19,
E397="Interest accrual", $AM$15,
E397="Depreciation", $AM$16,
TRUE, "")</f>
        <v/>
      </c>
      <c r="D397" s="14" t="str" cm="1">
        <f t="array" aca="1" ref="D397" ca="1">_xlfn.IFS(
E397="Payment", _xlfn.XLOOKUP(A397, lease_table_dates, lease_table_payments, 0, 0),
E397="Interest accrual", _xlfn.XLOOKUP(A397, lease_table_dates, lease_table_interest_accruals, 0, 0),
E397="Depreciation", _xlfn.XLOOKUP(A397, rou_table_dates, rou_table_deprs, 0, 0),
TRUE, ""
)</f>
        <v/>
      </c>
      <c r="E397" s="7" t="str" cm="1">
        <f t="array" aca="1" ref="E397" ca="1">_xlfn.IFS(
AND(SUMIFS(lease_table_interest_accruals, lease_table_dates, A397)&gt;0, COUNTIFS($E$14:E396, "Interest accrual", $A$14:A396, A397)=0), "Interest accrual",
AND(SUMIFS(lease_table_payments, lease_table_dates, A397)&gt;0, COUNTIFS($E$14:E396, "Payment", $A$14:A396, A397)=0), "Payment",
AND(SUMIFS(rou_table_deprs, rou_table_dates, A397)&gt;0, COUNTIFS($E$14:E396, "Depreciation", $A$14:A396, A397)=0), "Depreciation",
TRUE,  ""
)</f>
        <v/>
      </c>
      <c r="G397" s="13" t="str" cm="1">
        <f t="array" aca="1" ref="G397" ca="1">_xlfn.IFS(
AND($B$11="Hə", $B$3="İllik"), Z397,
AND($B$11="Hə", $B$3="Aylıq"), AA397,
$B$11="Yox", X397)</f>
        <v/>
      </c>
      <c r="H397" s="14" t="str" cm="1">
        <f t="array" aca="1" ref="H397" ca="1">_xlfn.IFS( G397="", "",
TRUE, ROUND( H396+I397-J397, 2) )</f>
        <v/>
      </c>
      <c r="I397" s="14" t="str" cm="1">
        <f t="array" aca="1" ref="I397" ca="1">_xlfn.IFS(G397="", "",
G397=last_payment_date, (J397-H396),
 TRUE,  -  (H396- H396* (1+$B$6)^ (_xlfn.DAYS(G397,G396)/365) )
)</f>
        <v/>
      </c>
      <c r="J397" s="14" t="str" cm="1">
        <f t="array" aca="1" ref="J397" ca="1">_xlfn.IFS(G397="", "",
TRUE, _xlfn.XLOOKUP(G397,  payment_dates, payments,0,0)
)</f>
        <v/>
      </c>
      <c r="L397" s="2" t="str" cm="1">
        <f t="array" aca="1" ref="L397" ca="1">_xlfn.IFS(
AND($B$11="Hə", $B$3="İllik"), AC397,
AND($B$11="Hə", $B$3="Aylıq"), AD397,
$B$11="Yox", AB397)</f>
        <v/>
      </c>
      <c r="M397" s="14" t="str" cm="1">
        <f t="array" aca="1" ref="M397" ca="1">_xlfn.IFS( L397="", "",
(M396-N397)&lt;=0.5, 0,
TRUE,  M396-N397)</f>
        <v/>
      </c>
      <c r="N397" s="15" t="str" cm="1">
        <f t="array" aca="1" ref="N397" ca="1">_xlfn.IFS(
L397="", "",
TRUE, MIN(M396, ROUND($M$14/ (last_rou_date - $B$2) * (L397-L396), 2) )
)</f>
        <v/>
      </c>
      <c r="P397" s="22" t="str">
        <f t="shared" ca="1" si="15"/>
        <v/>
      </c>
      <c r="Q397" s="14" t="str" cm="1">
        <f t="array" aca="1" ref="Q397" ca="1">_xlfn.IFS(P397="","",
$B$11="Hə", _xlfn.XLOOKUP(DATE(P397, 12, 31), rou_table_dates, rou_table_nbvs,0, 0),
TRUE,  MAX(0, ROUND($M$14 - $M$14/ (last_rou_date - $B$2) * (DATE(P397,12,31) - $B$2), 2) )
)</f>
        <v/>
      </c>
      <c r="R397" s="57" t="str" cm="1">
        <f t="array" aca="1" ref="R397" ca="1">_xlfn.IFS(P397="","",
$B$11="Hə", _xlfn.XLOOKUP(DATE(P397, 12, 31), lease_table_dates, lease_table_balances,0, 0),
TRUE, IFERROR( XNPV($B$6, IF(payment_dates &gt;DATE(P397, 12, 31), payments,  0),  IF(payment_dates &gt;DATE(P397, 12, 31), payment_dates,  DATE(P397, 12, 31))    ),0)
)</f>
        <v/>
      </c>
      <c r="S397" s="14" t="str" cm="1">
        <f t="array" aca="1" ref="S397" ca="1">_xlfn.IFS(P397="","",
TRUE,  MIN( MIN(Q396, $M$14), ROUND($M$14/ (last_rou_date - $B$2) * (DATE(P397,12,31) - MAX($B$2, DATE(P397-1, 12, 31))), 2) )
)</f>
        <v/>
      </c>
      <c r="T397" s="15" t="str" cm="1">
        <f t="array" aca="1" ref="T397" ca="1">_xlfn.IFS(P397="", "",
ISTEXT(R396), R397- (H397 - SUMIFS( lease_table_payments, lease_table_years, P397) -$AG$14 ),
AND(ISNUMBER(R396), R397&lt;&gt;""),   R397- (R396 - SUMIFS( lease_table_payments, lease_table_years, P397) )
)</f>
        <v/>
      </c>
      <c r="U397" s="14"/>
      <c r="V397" s="73">
        <f t="shared" si="17"/>
        <v>384</v>
      </c>
      <c r="W397" s="74" t="str" cm="1">
        <f t="array" ref="W397">_xlfn.IFS(
OR(W396=$B$4, W396=""),"",
TRUE,W396+1
)</f>
        <v/>
      </c>
      <c r="X397" s="75" t="str" cm="1">
        <f t="array" ref="X397">_xlfn.IFS(X396="","",
W397="", "",
AND($B$3="İllik"),DATE(YEAR(X396)+1,MONTH(X396),DAY(X396) ),
AND($B$3="Aylıq", $AH$14="Not end"), EDATE(X396,1),
AND($B$3="Aylıq", $AH$14="End"), EOMONTH(X396,1)
)</f>
        <v/>
      </c>
      <c r="Y397" s="75" t="str" cm="1">
        <f t="array" aca="1" ref="Y397" ca="1">_xlfn.IFS(
AND($B$7="Dövrün əvvəlində", Y396&lt;=last_rou_date), DATE(YEAR(Y396)+1, 12, 31),
AND($B$7="Dövrün sonunda", Y396&lt;=last_payment_date), DATE(YEAR(Y396)+1, 12, 31),
TRUE, ""
)</f>
        <v/>
      </c>
      <c r="Z397" s="75" t="str" cm="1">
        <f t="array" aca="1" ref="Z397" ca="1">_xlfn.IFS(
AND($AN$14="Not year_end", Z396&gt;last_payment_date), "",
AND($AN$14="Year_end", Z396&gt;=last_payment_date), "",
AND($AN$14="Year_end"), DATE(YEAR(Z396+1), 12, 31),
AND($AN$14="Not year_end", MONTH(Z396)=12, DAY(Z396)=31), DATE(YEAR(Z395)+1, MONTH(Z395), DAY(Z395)),
AND($AN$14="Not year_end", OR(MONTH(Z396)&lt;&gt;12, DAY(Z396)&lt;&gt;31) ), DATE(YEAR(Z396), 12, 31)
)</f>
        <v/>
      </c>
      <c r="AA397" s="75" t="str" cm="1">
        <f t="array" aca="1" ref="AA397" ca="1">_xlfn.IFS(AA396="", "",
AND(AA396=last_payment_date, OR(MONTH(AA396)&lt;&gt;12, DAY(AA396)&lt;&gt;31) ), DATE(YEAR(AA396), 12, 31),
AND(MONTH(AA396)=12, DAY(AA396)=31, AA396&gt;=last_payment_date), "",
AND(MONTH(AA396)=12, DAY(AA396)&lt;&gt;31),  EOMONTH(AA396,0),
AND(MONTH(AA396)=12, DAY(AA396)=31, $AH$14="Not end"),  EDATE(AA395,1),
AND($AH$14="Not end"), EDATE(AA396, 1),
AND($AH$14="End"), EOMONTH(AA396, 1)
)</f>
        <v/>
      </c>
      <c r="AB397" s="75" t="str" cm="1">
        <f t="array" aca="1" ref="AB397" ca="1">_xlfn.IFS(AB396="","",
AND(AB396=last_rou_date), "",
AND($B$3="İllik"),DATE(YEAR(AB396)+1,MONTH(AB396),DAY(AB396) ),
AND($B$3="Aylıq", $AH$14="Not end"), EDATE(AB396,1),
AND($B$3="Aylıq", $AH$14="End"), EOMONTH(AB396,1)
)</f>
        <v/>
      </c>
      <c r="AC397" s="75" t="str" cm="1">
        <f t="array" aca="1" ref="AC397" ca="1">_xlfn.IFS(
AND($AN$14="Not year_end", AC396&gt;last_rou_date), "",
AND($AN$14="Year_end", AC396&gt;=last_rou_date), "",
AND($AN$14="Year_end"), DATE(YEAR(AC396+1), 12, 31),
AND($AN$14="Not year_end", MONTH(AC396)=12, DAY(AC396)=31), DATE(YEAR(AC395)+1, MONTH(AC395), DAY(AC395)),
AND($AN$14="Not year_end", OR(MONTH(AC396)&lt;&gt;12, DAY(AC396)&lt;&gt;31) ), DATE(YEAR(AC396), 12, 31)
)</f>
        <v/>
      </c>
      <c r="AD397" s="75" t="str" cm="1">
        <f t="array" aca="1" ref="AD397" ca="1">_xlfn.IFS(AD396="", "",
AND(AD396=last_rou_date, OR(MONTH(AD396)&lt;&gt;12, DAY(AD396)&lt;&gt;31) ), DATE(YEAR(AD396), 12, 31),
AND(MONTH(AD396)=12, DAY(AD396)=31, AD396&gt;=last_rou_date), "",
AND(MONTH(AD396)=12, DAY(AD396)&lt;&gt;31),  EOMONTH(AD396,0),
AND(MONTH(AD396)=12, DAY(AD396)=31, $AH$14="Not end"),  EDATE(AD395,1),
AND($AH$14="Not end"), EDATE(AD396, 1),
AND($AH$14="End"), EOMONTH(AD396, 1)
)</f>
        <v/>
      </c>
      <c r="AE397" s="68" t="str" cm="1">
        <f t="array" ref="AE397">_xlfn.IFS(W397="", "",
AND(W397&gt;0, W397&lt;=$B$4, $C$2="İllik artım, faiz olaraq", $D$2&gt;0, $B$3="İllik"), $B$5*((1+$D$2)^(W397-1)),
AND(W397&gt;0, W397&lt;=$B$4, $C$2="İllik artım, faiz olaraq", $D$2&gt;0, $B$3="Aylıq"), $B$5*((1+$D$2)^ROUNDDOWN((W397-1)/12,0)),
AND(W397=1, $C$2="Aşağıdakı kimi dəyişir", ), $B$5,
AND(W397&gt;1, W397&lt;=$B$4, $C$2="Aşağıdakı kimi dəyişir"), IFERROR(VLOOKUP(W397, $C$4:$D$7, 2, FALSE), AE396),
AND(W397&gt;0, W397&lt;=$B$4), $B$5,
TRUE,0 )</f>
        <v/>
      </c>
      <c r="AF397" s="76" t="str">
        <f t="shared" ca="1" si="16"/>
        <v/>
      </c>
    </row>
    <row r="398" spans="1:32" x14ac:dyDescent="0.4">
      <c r="A398" s="13" t="str" cm="1">
        <f t="array" aca="1" ref="A398" ca="1">_xlfn.IFS(
AND(SUMIFS(lease_table_interest_accruals, lease_table_dates, A397)&gt;0, COUNTIFS($E$14:E397, "Interest accrual", $A$14:A397, A397)=0),  A397,
AND(SUMIFS(lease_table_payments, lease_table_dates, A397)&gt;0, COUNTIFS($E$14:E397, "Payment", $A$14:A397, A397)=0),  A397,
AND(SUMIFS(rou_table_deprs, rou_table_dates, A397)&gt;0, COUNTIFS($E$14:E397, "Depreciation", $A$14:A397, A397)=0),  A397,
TRUE,  IFERROR(INDEX(rou_table_dates,  MATCH(A397, rou_table_dates)+1, ), "")
)</f>
        <v/>
      </c>
      <c r="B398" s="1" t="str" cm="1">
        <f t="array" aca="1" ref="B398" ca="1">_xlfn.IFS(
AND(E398="Payment", A398=$B$2), $AM$14,
E398="Payment", $AM$15,
E398="Interest accrual", $AM$18,
E398="Depreciation", $AM$17,
TRUE, "")</f>
        <v/>
      </c>
      <c r="C398" s="1" t="str" cm="1">
        <f t="array" aca="1" ref="C398" ca="1">_xlfn.IFS(
E398="Payment", $AM$19,
E398="Interest accrual", $AM$15,
E398="Depreciation", $AM$16,
TRUE, "")</f>
        <v/>
      </c>
      <c r="D398" s="14" t="str" cm="1">
        <f t="array" aca="1" ref="D398" ca="1">_xlfn.IFS(
E398="Payment", _xlfn.XLOOKUP(A398, lease_table_dates, lease_table_payments, 0, 0),
E398="Interest accrual", _xlfn.XLOOKUP(A398, lease_table_dates, lease_table_interest_accruals, 0, 0),
E398="Depreciation", _xlfn.XLOOKUP(A398, rou_table_dates, rou_table_deprs, 0, 0),
TRUE, ""
)</f>
        <v/>
      </c>
      <c r="E398" s="7" t="str" cm="1">
        <f t="array" aca="1" ref="E398" ca="1">_xlfn.IFS(
AND(SUMIFS(lease_table_interest_accruals, lease_table_dates, A398)&gt;0, COUNTIFS($E$14:E397, "Interest accrual", $A$14:A397, A398)=0), "Interest accrual",
AND(SUMIFS(lease_table_payments, lease_table_dates, A398)&gt;0, COUNTIFS($E$14:E397, "Payment", $A$14:A397, A398)=0), "Payment",
AND(SUMIFS(rou_table_deprs, rou_table_dates, A398)&gt;0, COUNTIFS($E$14:E397, "Depreciation", $A$14:A397, A398)=0), "Depreciation",
TRUE,  ""
)</f>
        <v/>
      </c>
      <c r="G398" s="13" t="str" cm="1">
        <f t="array" aca="1" ref="G398" ca="1">_xlfn.IFS(
AND($B$11="Hə", $B$3="İllik"), Z398,
AND($B$11="Hə", $B$3="Aylıq"), AA398,
$B$11="Yox", X398)</f>
        <v/>
      </c>
      <c r="H398" s="14" t="str" cm="1">
        <f t="array" aca="1" ref="H398" ca="1">_xlfn.IFS( G398="", "",
TRUE, ROUND( H397+I398-J398, 2) )</f>
        <v/>
      </c>
      <c r="I398" s="14" t="str" cm="1">
        <f t="array" aca="1" ref="I398" ca="1">_xlfn.IFS(G398="", "",
G398=last_payment_date, (J398-H397),
 TRUE,  -  (H397- H397* (1+$B$6)^ (_xlfn.DAYS(G398,G397)/365) )
)</f>
        <v/>
      </c>
      <c r="J398" s="14" t="str" cm="1">
        <f t="array" aca="1" ref="J398" ca="1">_xlfn.IFS(G398="", "",
TRUE, _xlfn.XLOOKUP(G398,  payment_dates, payments,0,0)
)</f>
        <v/>
      </c>
      <c r="L398" s="2" t="str" cm="1">
        <f t="array" aca="1" ref="L398" ca="1">_xlfn.IFS(
AND($B$11="Hə", $B$3="İllik"), AC398,
AND($B$11="Hə", $B$3="Aylıq"), AD398,
$B$11="Yox", AB398)</f>
        <v/>
      </c>
      <c r="M398" s="14" t="str" cm="1">
        <f t="array" aca="1" ref="M398" ca="1">_xlfn.IFS( L398="", "",
(M397-N398)&lt;=0.5, 0,
TRUE,  M397-N398)</f>
        <v/>
      </c>
      <c r="N398" s="15" t="str" cm="1">
        <f t="array" aca="1" ref="N398" ca="1">_xlfn.IFS(
L398="", "",
TRUE, MIN(M397, ROUND($M$14/ (last_rou_date - $B$2) * (L398-L397), 2) )
)</f>
        <v/>
      </c>
      <c r="P398" s="22" t="str">
        <f t="shared" ca="1" si="15"/>
        <v/>
      </c>
      <c r="Q398" s="14" t="str" cm="1">
        <f t="array" aca="1" ref="Q398" ca="1">_xlfn.IFS(P398="","",
$B$11="Hə", _xlfn.XLOOKUP(DATE(P398, 12, 31), rou_table_dates, rou_table_nbvs,0, 0),
TRUE,  MAX(0, ROUND($M$14 - $M$14/ (last_rou_date - $B$2) * (DATE(P398,12,31) - $B$2), 2) )
)</f>
        <v/>
      </c>
      <c r="R398" s="57" t="str" cm="1">
        <f t="array" aca="1" ref="R398" ca="1">_xlfn.IFS(P398="","",
$B$11="Hə", _xlfn.XLOOKUP(DATE(P398, 12, 31), lease_table_dates, lease_table_balances,0, 0),
TRUE, IFERROR( XNPV($B$6, IF(payment_dates &gt;DATE(P398, 12, 31), payments,  0),  IF(payment_dates &gt;DATE(P398, 12, 31), payment_dates,  DATE(P398, 12, 31))    ),0)
)</f>
        <v/>
      </c>
      <c r="S398" s="14" t="str" cm="1">
        <f t="array" aca="1" ref="S398" ca="1">_xlfn.IFS(P398="","",
TRUE,  MIN( MIN(Q397, $M$14), ROUND($M$14/ (last_rou_date - $B$2) * (DATE(P398,12,31) - MAX($B$2, DATE(P398-1, 12, 31))), 2) )
)</f>
        <v/>
      </c>
      <c r="T398" s="15" t="str" cm="1">
        <f t="array" aca="1" ref="T398" ca="1">_xlfn.IFS(P398="", "",
ISTEXT(R397), R398- (H398 - SUMIFS( lease_table_payments, lease_table_years, P398) -$AG$14 ),
AND(ISNUMBER(R397), R398&lt;&gt;""),   R398- (R397 - SUMIFS( lease_table_payments, lease_table_years, P398) )
)</f>
        <v/>
      </c>
      <c r="U398" s="14"/>
      <c r="V398" s="73">
        <f t="shared" si="17"/>
        <v>385</v>
      </c>
      <c r="W398" s="74" t="str" cm="1">
        <f t="array" ref="W398">_xlfn.IFS(
OR(W397=$B$4, W397=""),"",
TRUE,W397+1
)</f>
        <v/>
      </c>
      <c r="X398" s="75" t="str" cm="1">
        <f t="array" ref="X398">_xlfn.IFS(X397="","",
W398="", "",
AND($B$3="İllik"),DATE(YEAR(X397)+1,MONTH(X397),DAY(X397) ),
AND($B$3="Aylıq", $AH$14="Not end"), EDATE(X397,1),
AND($B$3="Aylıq", $AH$14="End"), EOMONTH(X397,1)
)</f>
        <v/>
      </c>
      <c r="Y398" s="75" t="str" cm="1">
        <f t="array" aca="1" ref="Y398" ca="1">_xlfn.IFS(
AND($B$7="Dövrün əvvəlində", Y397&lt;=last_rou_date), DATE(YEAR(Y397)+1, 12, 31),
AND($B$7="Dövrün sonunda", Y397&lt;=last_payment_date), DATE(YEAR(Y397)+1, 12, 31),
TRUE, ""
)</f>
        <v/>
      </c>
      <c r="Z398" s="75" t="str" cm="1">
        <f t="array" aca="1" ref="Z398" ca="1">_xlfn.IFS(
AND($AN$14="Not year_end", Z397&gt;last_payment_date), "",
AND($AN$14="Year_end", Z397&gt;=last_payment_date), "",
AND($AN$14="Year_end"), DATE(YEAR(Z397+1), 12, 31),
AND($AN$14="Not year_end", MONTH(Z397)=12, DAY(Z397)=31), DATE(YEAR(Z396)+1, MONTH(Z396), DAY(Z396)),
AND($AN$14="Not year_end", OR(MONTH(Z397)&lt;&gt;12, DAY(Z397)&lt;&gt;31) ), DATE(YEAR(Z397), 12, 31)
)</f>
        <v/>
      </c>
      <c r="AA398" s="75" t="str" cm="1">
        <f t="array" aca="1" ref="AA398" ca="1">_xlfn.IFS(AA397="", "",
AND(AA397=last_payment_date, OR(MONTH(AA397)&lt;&gt;12, DAY(AA397)&lt;&gt;31) ), DATE(YEAR(AA397), 12, 31),
AND(MONTH(AA397)=12, DAY(AA397)=31, AA397&gt;=last_payment_date), "",
AND(MONTH(AA397)=12, DAY(AA397)&lt;&gt;31),  EOMONTH(AA397,0),
AND(MONTH(AA397)=12, DAY(AA397)=31, $AH$14="Not end"),  EDATE(AA396,1),
AND($AH$14="Not end"), EDATE(AA397, 1),
AND($AH$14="End"), EOMONTH(AA397, 1)
)</f>
        <v/>
      </c>
      <c r="AB398" s="75" t="str" cm="1">
        <f t="array" aca="1" ref="AB398" ca="1">_xlfn.IFS(AB397="","",
AND(AB397=last_rou_date), "",
AND($B$3="İllik"),DATE(YEAR(AB397)+1,MONTH(AB397),DAY(AB397) ),
AND($B$3="Aylıq", $AH$14="Not end"), EDATE(AB397,1),
AND($B$3="Aylıq", $AH$14="End"), EOMONTH(AB397,1)
)</f>
        <v/>
      </c>
      <c r="AC398" s="75" t="str" cm="1">
        <f t="array" aca="1" ref="AC398" ca="1">_xlfn.IFS(
AND($AN$14="Not year_end", AC397&gt;last_rou_date), "",
AND($AN$14="Year_end", AC397&gt;=last_rou_date), "",
AND($AN$14="Year_end"), DATE(YEAR(AC397+1), 12, 31),
AND($AN$14="Not year_end", MONTH(AC397)=12, DAY(AC397)=31), DATE(YEAR(AC396)+1, MONTH(AC396), DAY(AC396)),
AND($AN$14="Not year_end", OR(MONTH(AC397)&lt;&gt;12, DAY(AC397)&lt;&gt;31) ), DATE(YEAR(AC397), 12, 31)
)</f>
        <v/>
      </c>
      <c r="AD398" s="75" t="str" cm="1">
        <f t="array" aca="1" ref="AD398" ca="1">_xlfn.IFS(AD397="", "",
AND(AD397=last_rou_date, OR(MONTH(AD397)&lt;&gt;12, DAY(AD397)&lt;&gt;31) ), DATE(YEAR(AD397), 12, 31),
AND(MONTH(AD397)=12, DAY(AD397)=31, AD397&gt;=last_rou_date), "",
AND(MONTH(AD397)=12, DAY(AD397)&lt;&gt;31),  EOMONTH(AD397,0),
AND(MONTH(AD397)=12, DAY(AD397)=31, $AH$14="Not end"),  EDATE(AD396,1),
AND($AH$14="Not end"), EDATE(AD397, 1),
AND($AH$14="End"), EOMONTH(AD397, 1)
)</f>
        <v/>
      </c>
      <c r="AE398" s="68" t="str" cm="1">
        <f t="array" ref="AE398">_xlfn.IFS(W398="", "",
AND(W398&gt;0, W398&lt;=$B$4, $C$2="İllik artım, faiz olaraq", $D$2&gt;0, $B$3="İllik"), $B$5*((1+$D$2)^(W398-1)),
AND(W398&gt;0, W398&lt;=$B$4, $C$2="İllik artım, faiz olaraq", $D$2&gt;0, $B$3="Aylıq"), $B$5*((1+$D$2)^ROUNDDOWN((W398-1)/12,0)),
AND(W398=1, $C$2="Aşağıdakı kimi dəyişir", ), $B$5,
AND(W398&gt;1, W398&lt;=$B$4, $C$2="Aşağıdakı kimi dəyişir"), IFERROR(VLOOKUP(W398, $C$4:$D$7, 2, FALSE), AE397),
AND(W398&gt;0, W398&lt;=$B$4), $B$5,
TRUE,0 )</f>
        <v/>
      </c>
      <c r="AF398" s="76" t="str">
        <f t="shared" ca="1" si="16"/>
        <v/>
      </c>
    </row>
    <row r="399" spans="1:32" x14ac:dyDescent="0.4">
      <c r="A399" s="13" t="str" cm="1">
        <f t="array" aca="1" ref="A399" ca="1">_xlfn.IFS(
AND(SUMIFS(lease_table_interest_accruals, lease_table_dates, A398)&gt;0, COUNTIFS($E$14:E398, "Interest accrual", $A$14:A398, A398)=0),  A398,
AND(SUMIFS(lease_table_payments, lease_table_dates, A398)&gt;0, COUNTIFS($E$14:E398, "Payment", $A$14:A398, A398)=0),  A398,
AND(SUMIFS(rou_table_deprs, rou_table_dates, A398)&gt;0, COUNTIFS($E$14:E398, "Depreciation", $A$14:A398, A398)=0),  A398,
TRUE,  IFERROR(INDEX(rou_table_dates,  MATCH(A398, rou_table_dates)+1, ), "")
)</f>
        <v/>
      </c>
      <c r="B399" s="1" t="str" cm="1">
        <f t="array" aca="1" ref="B399" ca="1">_xlfn.IFS(
AND(E399="Payment", A399=$B$2), $AM$14,
E399="Payment", $AM$15,
E399="Interest accrual", $AM$18,
E399="Depreciation", $AM$17,
TRUE, "")</f>
        <v/>
      </c>
      <c r="C399" s="1" t="str" cm="1">
        <f t="array" aca="1" ref="C399" ca="1">_xlfn.IFS(
E399="Payment", $AM$19,
E399="Interest accrual", $AM$15,
E399="Depreciation", $AM$16,
TRUE, "")</f>
        <v/>
      </c>
      <c r="D399" s="14" t="str" cm="1">
        <f t="array" aca="1" ref="D399" ca="1">_xlfn.IFS(
E399="Payment", _xlfn.XLOOKUP(A399, lease_table_dates, lease_table_payments, 0, 0),
E399="Interest accrual", _xlfn.XLOOKUP(A399, lease_table_dates, lease_table_interest_accruals, 0, 0),
E399="Depreciation", _xlfn.XLOOKUP(A399, rou_table_dates, rou_table_deprs, 0, 0),
TRUE, ""
)</f>
        <v/>
      </c>
      <c r="E399" s="7" t="str" cm="1">
        <f t="array" aca="1" ref="E399" ca="1">_xlfn.IFS(
AND(SUMIFS(lease_table_interest_accruals, lease_table_dates, A399)&gt;0, COUNTIFS($E$14:E398, "Interest accrual", $A$14:A398, A399)=0), "Interest accrual",
AND(SUMIFS(lease_table_payments, lease_table_dates, A399)&gt;0, COUNTIFS($E$14:E398, "Payment", $A$14:A398, A399)=0), "Payment",
AND(SUMIFS(rou_table_deprs, rou_table_dates, A399)&gt;0, COUNTIFS($E$14:E398, "Depreciation", $A$14:A398, A399)=0), "Depreciation",
TRUE,  ""
)</f>
        <v/>
      </c>
      <c r="G399" s="13" t="str" cm="1">
        <f t="array" aca="1" ref="G399" ca="1">_xlfn.IFS(
AND($B$11="Hə", $B$3="İllik"), Z399,
AND($B$11="Hə", $B$3="Aylıq"), AA399,
$B$11="Yox", X399)</f>
        <v/>
      </c>
      <c r="H399" s="14" t="str" cm="1">
        <f t="array" aca="1" ref="H399" ca="1">_xlfn.IFS( G399="", "",
TRUE, ROUND( H398+I399-J399, 2) )</f>
        <v/>
      </c>
      <c r="I399" s="14" t="str" cm="1">
        <f t="array" aca="1" ref="I399" ca="1">_xlfn.IFS(G399="", "",
G399=last_payment_date, (J399-H398),
 TRUE,  -  (H398- H398* (1+$B$6)^ (_xlfn.DAYS(G399,G398)/365) )
)</f>
        <v/>
      </c>
      <c r="J399" s="14" t="str" cm="1">
        <f t="array" aca="1" ref="J399" ca="1">_xlfn.IFS(G399="", "",
TRUE, _xlfn.XLOOKUP(G399,  payment_dates, payments,0,0)
)</f>
        <v/>
      </c>
      <c r="L399" s="2" t="str" cm="1">
        <f t="array" aca="1" ref="L399" ca="1">_xlfn.IFS(
AND($B$11="Hə", $B$3="İllik"), AC399,
AND($B$11="Hə", $B$3="Aylıq"), AD399,
$B$11="Yox", AB399)</f>
        <v/>
      </c>
      <c r="M399" s="14" t="str" cm="1">
        <f t="array" aca="1" ref="M399" ca="1">_xlfn.IFS( L399="", "",
(M398-N399)&lt;=0.5, 0,
TRUE,  M398-N399)</f>
        <v/>
      </c>
      <c r="N399" s="15" t="str" cm="1">
        <f t="array" aca="1" ref="N399" ca="1">_xlfn.IFS(
L399="", "",
TRUE, MIN(M398, ROUND($M$14/ (last_rou_date - $B$2) * (L399-L398), 2) )
)</f>
        <v/>
      </c>
      <c r="P399" s="22" t="str">
        <f t="shared" ref="P399:P462" ca="1" si="18">IF(Y399="", "", YEAR(Y399) )</f>
        <v/>
      </c>
      <c r="Q399" s="14" t="str" cm="1">
        <f t="array" aca="1" ref="Q399" ca="1">_xlfn.IFS(P399="","",
$B$11="Hə", _xlfn.XLOOKUP(DATE(P399, 12, 31), rou_table_dates, rou_table_nbvs,0, 0),
TRUE,  MAX(0, ROUND($M$14 - $M$14/ (last_rou_date - $B$2) * (DATE(P399,12,31) - $B$2), 2) )
)</f>
        <v/>
      </c>
      <c r="R399" s="57" t="str" cm="1">
        <f t="array" aca="1" ref="R399" ca="1">_xlfn.IFS(P399="","",
$B$11="Hə", _xlfn.XLOOKUP(DATE(P399, 12, 31), lease_table_dates, lease_table_balances,0, 0),
TRUE, IFERROR( XNPV($B$6, IF(payment_dates &gt;DATE(P399, 12, 31), payments,  0),  IF(payment_dates &gt;DATE(P399, 12, 31), payment_dates,  DATE(P399, 12, 31))    ),0)
)</f>
        <v/>
      </c>
      <c r="S399" s="14" t="str" cm="1">
        <f t="array" aca="1" ref="S399" ca="1">_xlfn.IFS(P399="","",
TRUE,  MIN( MIN(Q398, $M$14), ROUND($M$14/ (last_rou_date - $B$2) * (DATE(P399,12,31) - MAX($B$2, DATE(P399-1, 12, 31))), 2) )
)</f>
        <v/>
      </c>
      <c r="T399" s="15" t="str" cm="1">
        <f t="array" aca="1" ref="T399" ca="1">_xlfn.IFS(P399="", "",
ISTEXT(R398), R399- (H399 - SUMIFS( lease_table_payments, lease_table_years, P399) -$AG$14 ),
AND(ISNUMBER(R398), R399&lt;&gt;""),   R399- (R398 - SUMIFS( lease_table_payments, lease_table_years, P399) )
)</f>
        <v/>
      </c>
      <c r="U399" s="14"/>
      <c r="V399" s="73">
        <f t="shared" si="17"/>
        <v>386</v>
      </c>
      <c r="W399" s="74" t="str" cm="1">
        <f t="array" ref="W399">_xlfn.IFS(
OR(W398=$B$4, W398=""),"",
TRUE,W398+1
)</f>
        <v/>
      </c>
      <c r="X399" s="75" t="str" cm="1">
        <f t="array" ref="X399">_xlfn.IFS(X398="","",
W399="", "",
AND($B$3="İllik"),DATE(YEAR(X398)+1,MONTH(X398),DAY(X398) ),
AND($B$3="Aylıq", $AH$14="Not end"), EDATE(X398,1),
AND($B$3="Aylıq", $AH$14="End"), EOMONTH(X398,1)
)</f>
        <v/>
      </c>
      <c r="Y399" s="75" t="str" cm="1">
        <f t="array" aca="1" ref="Y399" ca="1">_xlfn.IFS(
AND($B$7="Dövrün əvvəlində", Y398&lt;=last_rou_date), DATE(YEAR(Y398)+1, 12, 31),
AND($B$7="Dövrün sonunda", Y398&lt;=last_payment_date), DATE(YEAR(Y398)+1, 12, 31),
TRUE, ""
)</f>
        <v/>
      </c>
      <c r="Z399" s="75" t="str" cm="1">
        <f t="array" aca="1" ref="Z399" ca="1">_xlfn.IFS(
AND($AN$14="Not year_end", Z398&gt;last_payment_date), "",
AND($AN$14="Year_end", Z398&gt;=last_payment_date), "",
AND($AN$14="Year_end"), DATE(YEAR(Z398+1), 12, 31),
AND($AN$14="Not year_end", MONTH(Z398)=12, DAY(Z398)=31), DATE(YEAR(Z397)+1, MONTH(Z397), DAY(Z397)),
AND($AN$14="Not year_end", OR(MONTH(Z398)&lt;&gt;12, DAY(Z398)&lt;&gt;31) ), DATE(YEAR(Z398), 12, 31)
)</f>
        <v/>
      </c>
      <c r="AA399" s="75" t="str" cm="1">
        <f t="array" aca="1" ref="AA399" ca="1">_xlfn.IFS(AA398="", "",
AND(AA398=last_payment_date, OR(MONTH(AA398)&lt;&gt;12, DAY(AA398)&lt;&gt;31) ), DATE(YEAR(AA398), 12, 31),
AND(MONTH(AA398)=12, DAY(AA398)=31, AA398&gt;=last_payment_date), "",
AND(MONTH(AA398)=12, DAY(AA398)&lt;&gt;31),  EOMONTH(AA398,0),
AND(MONTH(AA398)=12, DAY(AA398)=31, $AH$14="Not end"),  EDATE(AA397,1),
AND($AH$14="Not end"), EDATE(AA398, 1),
AND($AH$14="End"), EOMONTH(AA398, 1)
)</f>
        <v/>
      </c>
      <c r="AB399" s="75" t="str" cm="1">
        <f t="array" aca="1" ref="AB399" ca="1">_xlfn.IFS(AB398="","",
AND(AB398=last_rou_date), "",
AND($B$3="İllik"),DATE(YEAR(AB398)+1,MONTH(AB398),DAY(AB398) ),
AND($B$3="Aylıq", $AH$14="Not end"), EDATE(AB398,1),
AND($B$3="Aylıq", $AH$14="End"), EOMONTH(AB398,1)
)</f>
        <v/>
      </c>
      <c r="AC399" s="75" t="str" cm="1">
        <f t="array" aca="1" ref="AC399" ca="1">_xlfn.IFS(
AND($AN$14="Not year_end", AC398&gt;last_rou_date), "",
AND($AN$14="Year_end", AC398&gt;=last_rou_date), "",
AND($AN$14="Year_end"), DATE(YEAR(AC398+1), 12, 31),
AND($AN$14="Not year_end", MONTH(AC398)=12, DAY(AC398)=31), DATE(YEAR(AC397)+1, MONTH(AC397), DAY(AC397)),
AND($AN$14="Not year_end", OR(MONTH(AC398)&lt;&gt;12, DAY(AC398)&lt;&gt;31) ), DATE(YEAR(AC398), 12, 31)
)</f>
        <v/>
      </c>
      <c r="AD399" s="75" t="str" cm="1">
        <f t="array" aca="1" ref="AD399" ca="1">_xlfn.IFS(AD398="", "",
AND(AD398=last_rou_date, OR(MONTH(AD398)&lt;&gt;12, DAY(AD398)&lt;&gt;31) ), DATE(YEAR(AD398), 12, 31),
AND(MONTH(AD398)=12, DAY(AD398)=31, AD398&gt;=last_rou_date), "",
AND(MONTH(AD398)=12, DAY(AD398)&lt;&gt;31),  EOMONTH(AD398,0),
AND(MONTH(AD398)=12, DAY(AD398)=31, $AH$14="Not end"),  EDATE(AD397,1),
AND($AH$14="Not end"), EDATE(AD398, 1),
AND($AH$14="End"), EOMONTH(AD398, 1)
)</f>
        <v/>
      </c>
      <c r="AE399" s="68" t="str" cm="1">
        <f t="array" ref="AE399">_xlfn.IFS(W399="", "",
AND(W399&gt;0, W399&lt;=$B$4, $C$2="İllik artım, faiz olaraq", $D$2&gt;0, $B$3="İllik"), $B$5*((1+$D$2)^(W399-1)),
AND(W399&gt;0, W399&lt;=$B$4, $C$2="İllik artım, faiz olaraq", $D$2&gt;0, $B$3="Aylıq"), $B$5*((1+$D$2)^ROUNDDOWN((W399-1)/12,0)),
AND(W399=1, $C$2="Aşağıdakı kimi dəyişir", ), $B$5,
AND(W399&gt;1, W399&lt;=$B$4, $C$2="Aşağıdakı kimi dəyişir"), IFERROR(VLOOKUP(W399, $C$4:$D$7, 2, FALSE), AE398),
AND(W399&gt;0, W399&lt;=$B$4), $B$5,
TRUE,0 )</f>
        <v/>
      </c>
      <c r="AF399" s="76" t="str">
        <f t="shared" ref="AF399:AF462" ca="1" si="19">IF(G399="","",YEAR(G399))</f>
        <v/>
      </c>
    </row>
    <row r="400" spans="1:32" x14ac:dyDescent="0.4">
      <c r="A400" s="13" t="str" cm="1">
        <f t="array" aca="1" ref="A400" ca="1">_xlfn.IFS(
AND(SUMIFS(lease_table_interest_accruals, lease_table_dates, A399)&gt;0, COUNTIFS($E$14:E399, "Interest accrual", $A$14:A399, A399)=0),  A399,
AND(SUMIFS(lease_table_payments, lease_table_dates, A399)&gt;0, COUNTIFS($E$14:E399, "Payment", $A$14:A399, A399)=0),  A399,
AND(SUMIFS(rou_table_deprs, rou_table_dates, A399)&gt;0, COUNTIFS($E$14:E399, "Depreciation", $A$14:A399, A399)=0),  A399,
TRUE,  IFERROR(INDEX(rou_table_dates,  MATCH(A399, rou_table_dates)+1, ), "")
)</f>
        <v/>
      </c>
      <c r="B400" s="1" t="str" cm="1">
        <f t="array" aca="1" ref="B400" ca="1">_xlfn.IFS(
AND(E400="Payment", A400=$B$2), $AM$14,
E400="Payment", $AM$15,
E400="Interest accrual", $AM$18,
E400="Depreciation", $AM$17,
TRUE, "")</f>
        <v/>
      </c>
      <c r="C400" s="1" t="str" cm="1">
        <f t="array" aca="1" ref="C400" ca="1">_xlfn.IFS(
E400="Payment", $AM$19,
E400="Interest accrual", $AM$15,
E400="Depreciation", $AM$16,
TRUE, "")</f>
        <v/>
      </c>
      <c r="D400" s="14" t="str" cm="1">
        <f t="array" aca="1" ref="D400" ca="1">_xlfn.IFS(
E400="Payment", _xlfn.XLOOKUP(A400, lease_table_dates, lease_table_payments, 0, 0),
E400="Interest accrual", _xlfn.XLOOKUP(A400, lease_table_dates, lease_table_interest_accruals, 0, 0),
E400="Depreciation", _xlfn.XLOOKUP(A400, rou_table_dates, rou_table_deprs, 0, 0),
TRUE, ""
)</f>
        <v/>
      </c>
      <c r="E400" s="7" t="str" cm="1">
        <f t="array" aca="1" ref="E400" ca="1">_xlfn.IFS(
AND(SUMIFS(lease_table_interest_accruals, lease_table_dates, A400)&gt;0, COUNTIFS($E$14:E399, "Interest accrual", $A$14:A399, A400)=0), "Interest accrual",
AND(SUMIFS(lease_table_payments, lease_table_dates, A400)&gt;0, COUNTIFS($E$14:E399, "Payment", $A$14:A399, A400)=0), "Payment",
AND(SUMIFS(rou_table_deprs, rou_table_dates, A400)&gt;0, COUNTIFS($E$14:E399, "Depreciation", $A$14:A399, A400)=0), "Depreciation",
TRUE,  ""
)</f>
        <v/>
      </c>
      <c r="G400" s="13" t="str" cm="1">
        <f t="array" aca="1" ref="G400" ca="1">_xlfn.IFS(
AND($B$11="Hə", $B$3="İllik"), Z400,
AND($B$11="Hə", $B$3="Aylıq"), AA400,
$B$11="Yox", X400)</f>
        <v/>
      </c>
      <c r="H400" s="14" t="str" cm="1">
        <f t="array" aca="1" ref="H400" ca="1">_xlfn.IFS( G400="", "",
TRUE, ROUND( H399+I400-J400, 2) )</f>
        <v/>
      </c>
      <c r="I400" s="14" t="str" cm="1">
        <f t="array" aca="1" ref="I400" ca="1">_xlfn.IFS(G400="", "",
G400=last_payment_date, (J400-H399),
 TRUE,  -  (H399- H399* (1+$B$6)^ (_xlfn.DAYS(G400,G399)/365) )
)</f>
        <v/>
      </c>
      <c r="J400" s="14" t="str" cm="1">
        <f t="array" aca="1" ref="J400" ca="1">_xlfn.IFS(G400="", "",
TRUE, _xlfn.XLOOKUP(G400,  payment_dates, payments,0,0)
)</f>
        <v/>
      </c>
      <c r="L400" s="2" t="str" cm="1">
        <f t="array" aca="1" ref="L400" ca="1">_xlfn.IFS(
AND($B$11="Hə", $B$3="İllik"), AC400,
AND($B$11="Hə", $B$3="Aylıq"), AD400,
$B$11="Yox", AB400)</f>
        <v/>
      </c>
      <c r="M400" s="14" t="str" cm="1">
        <f t="array" aca="1" ref="M400" ca="1">_xlfn.IFS( L400="", "",
(M399-N400)&lt;=0.5, 0,
TRUE,  M399-N400)</f>
        <v/>
      </c>
      <c r="N400" s="15" t="str" cm="1">
        <f t="array" aca="1" ref="N400" ca="1">_xlfn.IFS(
L400="", "",
TRUE, MIN(M399, ROUND($M$14/ (last_rou_date - $B$2) * (L400-L399), 2) )
)</f>
        <v/>
      </c>
      <c r="P400" s="22" t="str">
        <f t="shared" ca="1" si="18"/>
        <v/>
      </c>
      <c r="Q400" s="14" t="str" cm="1">
        <f t="array" aca="1" ref="Q400" ca="1">_xlfn.IFS(P400="","",
$B$11="Hə", _xlfn.XLOOKUP(DATE(P400, 12, 31), rou_table_dates, rou_table_nbvs,0, 0),
TRUE,  MAX(0, ROUND($M$14 - $M$14/ (last_rou_date - $B$2) * (DATE(P400,12,31) - $B$2), 2) )
)</f>
        <v/>
      </c>
      <c r="R400" s="57" t="str" cm="1">
        <f t="array" aca="1" ref="R400" ca="1">_xlfn.IFS(P400="","",
$B$11="Hə", _xlfn.XLOOKUP(DATE(P400, 12, 31), lease_table_dates, lease_table_balances,0, 0),
TRUE, IFERROR( XNPV($B$6, IF(payment_dates &gt;DATE(P400, 12, 31), payments,  0),  IF(payment_dates &gt;DATE(P400, 12, 31), payment_dates,  DATE(P400, 12, 31))    ),0)
)</f>
        <v/>
      </c>
      <c r="S400" s="14" t="str" cm="1">
        <f t="array" aca="1" ref="S400" ca="1">_xlfn.IFS(P400="","",
TRUE,  MIN( MIN(Q399, $M$14), ROUND($M$14/ (last_rou_date - $B$2) * (DATE(P400,12,31) - MAX($B$2, DATE(P400-1, 12, 31))), 2) )
)</f>
        <v/>
      </c>
      <c r="T400" s="15" t="str" cm="1">
        <f t="array" aca="1" ref="T400" ca="1">_xlfn.IFS(P400="", "",
ISTEXT(R399), R400- (H400 - SUMIFS( lease_table_payments, lease_table_years, P400) -$AG$14 ),
AND(ISNUMBER(R399), R400&lt;&gt;""),   R400- (R399 - SUMIFS( lease_table_payments, lease_table_years, P400) )
)</f>
        <v/>
      </c>
      <c r="U400" s="14"/>
      <c r="V400" s="73">
        <f t="shared" ref="V400:V463" si="20">V399+1</f>
        <v>387</v>
      </c>
      <c r="W400" s="74" t="str" cm="1">
        <f t="array" ref="W400">_xlfn.IFS(
OR(W399=$B$4, W399=""),"",
TRUE,W399+1
)</f>
        <v/>
      </c>
      <c r="X400" s="75" t="str" cm="1">
        <f t="array" ref="X400">_xlfn.IFS(X399="","",
W400="", "",
AND($B$3="İllik"),DATE(YEAR(X399)+1,MONTH(X399),DAY(X399) ),
AND($B$3="Aylıq", $AH$14="Not end"), EDATE(X399,1),
AND($B$3="Aylıq", $AH$14="End"), EOMONTH(X399,1)
)</f>
        <v/>
      </c>
      <c r="Y400" s="75" t="str" cm="1">
        <f t="array" aca="1" ref="Y400" ca="1">_xlfn.IFS(
AND($B$7="Dövrün əvvəlində", Y399&lt;=last_rou_date), DATE(YEAR(Y399)+1, 12, 31),
AND($B$7="Dövrün sonunda", Y399&lt;=last_payment_date), DATE(YEAR(Y399)+1, 12, 31),
TRUE, ""
)</f>
        <v/>
      </c>
      <c r="Z400" s="75" t="str" cm="1">
        <f t="array" aca="1" ref="Z400" ca="1">_xlfn.IFS(
AND($AN$14="Not year_end", Z399&gt;last_payment_date), "",
AND($AN$14="Year_end", Z399&gt;=last_payment_date), "",
AND($AN$14="Year_end"), DATE(YEAR(Z399+1), 12, 31),
AND($AN$14="Not year_end", MONTH(Z399)=12, DAY(Z399)=31), DATE(YEAR(Z398)+1, MONTH(Z398), DAY(Z398)),
AND($AN$14="Not year_end", OR(MONTH(Z399)&lt;&gt;12, DAY(Z399)&lt;&gt;31) ), DATE(YEAR(Z399), 12, 31)
)</f>
        <v/>
      </c>
      <c r="AA400" s="75" t="str" cm="1">
        <f t="array" aca="1" ref="AA400" ca="1">_xlfn.IFS(AA399="", "",
AND(AA399=last_payment_date, OR(MONTH(AA399)&lt;&gt;12, DAY(AA399)&lt;&gt;31) ), DATE(YEAR(AA399), 12, 31),
AND(MONTH(AA399)=12, DAY(AA399)=31, AA399&gt;=last_payment_date), "",
AND(MONTH(AA399)=12, DAY(AA399)&lt;&gt;31),  EOMONTH(AA399,0),
AND(MONTH(AA399)=12, DAY(AA399)=31, $AH$14="Not end"),  EDATE(AA398,1),
AND($AH$14="Not end"), EDATE(AA399, 1),
AND($AH$14="End"), EOMONTH(AA399, 1)
)</f>
        <v/>
      </c>
      <c r="AB400" s="75" t="str" cm="1">
        <f t="array" aca="1" ref="AB400" ca="1">_xlfn.IFS(AB399="","",
AND(AB399=last_rou_date), "",
AND($B$3="İllik"),DATE(YEAR(AB399)+1,MONTH(AB399),DAY(AB399) ),
AND($B$3="Aylıq", $AH$14="Not end"), EDATE(AB399,1),
AND($B$3="Aylıq", $AH$14="End"), EOMONTH(AB399,1)
)</f>
        <v/>
      </c>
      <c r="AC400" s="75" t="str" cm="1">
        <f t="array" aca="1" ref="AC400" ca="1">_xlfn.IFS(
AND($AN$14="Not year_end", AC399&gt;last_rou_date), "",
AND($AN$14="Year_end", AC399&gt;=last_rou_date), "",
AND($AN$14="Year_end"), DATE(YEAR(AC399+1), 12, 31),
AND($AN$14="Not year_end", MONTH(AC399)=12, DAY(AC399)=31), DATE(YEAR(AC398)+1, MONTH(AC398), DAY(AC398)),
AND($AN$14="Not year_end", OR(MONTH(AC399)&lt;&gt;12, DAY(AC399)&lt;&gt;31) ), DATE(YEAR(AC399), 12, 31)
)</f>
        <v/>
      </c>
      <c r="AD400" s="75" t="str" cm="1">
        <f t="array" aca="1" ref="AD400" ca="1">_xlfn.IFS(AD399="", "",
AND(AD399=last_rou_date, OR(MONTH(AD399)&lt;&gt;12, DAY(AD399)&lt;&gt;31) ), DATE(YEAR(AD399), 12, 31),
AND(MONTH(AD399)=12, DAY(AD399)=31, AD399&gt;=last_rou_date), "",
AND(MONTH(AD399)=12, DAY(AD399)&lt;&gt;31),  EOMONTH(AD399,0),
AND(MONTH(AD399)=12, DAY(AD399)=31, $AH$14="Not end"),  EDATE(AD398,1),
AND($AH$14="Not end"), EDATE(AD399, 1),
AND($AH$14="End"), EOMONTH(AD399, 1)
)</f>
        <v/>
      </c>
      <c r="AE400" s="68" t="str" cm="1">
        <f t="array" ref="AE400">_xlfn.IFS(W400="", "",
AND(W400&gt;0, W400&lt;=$B$4, $C$2="İllik artım, faiz olaraq", $D$2&gt;0, $B$3="İllik"), $B$5*((1+$D$2)^(W400-1)),
AND(W400&gt;0, W400&lt;=$B$4, $C$2="İllik artım, faiz olaraq", $D$2&gt;0, $B$3="Aylıq"), $B$5*((1+$D$2)^ROUNDDOWN((W400-1)/12,0)),
AND(W400=1, $C$2="Aşağıdakı kimi dəyişir", ), $B$5,
AND(W400&gt;1, W400&lt;=$B$4, $C$2="Aşağıdakı kimi dəyişir"), IFERROR(VLOOKUP(W400, $C$4:$D$7, 2, FALSE), AE399),
AND(W400&gt;0, W400&lt;=$B$4), $B$5,
TRUE,0 )</f>
        <v/>
      </c>
      <c r="AF400" s="76" t="str">
        <f t="shared" ca="1" si="19"/>
        <v/>
      </c>
    </row>
    <row r="401" spans="1:32" x14ac:dyDescent="0.4">
      <c r="A401" s="13" t="str" cm="1">
        <f t="array" aca="1" ref="A401" ca="1">_xlfn.IFS(
AND(SUMIFS(lease_table_interest_accruals, lease_table_dates, A400)&gt;0, COUNTIFS($E$14:E400, "Interest accrual", $A$14:A400, A400)=0),  A400,
AND(SUMIFS(lease_table_payments, lease_table_dates, A400)&gt;0, COUNTIFS($E$14:E400, "Payment", $A$14:A400, A400)=0),  A400,
AND(SUMIFS(rou_table_deprs, rou_table_dates, A400)&gt;0, COUNTIFS($E$14:E400, "Depreciation", $A$14:A400, A400)=0),  A400,
TRUE,  IFERROR(INDEX(rou_table_dates,  MATCH(A400, rou_table_dates)+1, ), "")
)</f>
        <v/>
      </c>
      <c r="B401" s="1" t="str" cm="1">
        <f t="array" aca="1" ref="B401" ca="1">_xlfn.IFS(
AND(E401="Payment", A401=$B$2), $AM$14,
E401="Payment", $AM$15,
E401="Interest accrual", $AM$18,
E401="Depreciation", $AM$17,
TRUE, "")</f>
        <v/>
      </c>
      <c r="C401" s="1" t="str" cm="1">
        <f t="array" aca="1" ref="C401" ca="1">_xlfn.IFS(
E401="Payment", $AM$19,
E401="Interest accrual", $AM$15,
E401="Depreciation", $AM$16,
TRUE, "")</f>
        <v/>
      </c>
      <c r="D401" s="14" t="str" cm="1">
        <f t="array" aca="1" ref="D401" ca="1">_xlfn.IFS(
E401="Payment", _xlfn.XLOOKUP(A401, lease_table_dates, lease_table_payments, 0, 0),
E401="Interest accrual", _xlfn.XLOOKUP(A401, lease_table_dates, lease_table_interest_accruals, 0, 0),
E401="Depreciation", _xlfn.XLOOKUP(A401, rou_table_dates, rou_table_deprs, 0, 0),
TRUE, ""
)</f>
        <v/>
      </c>
      <c r="E401" s="7" t="str" cm="1">
        <f t="array" aca="1" ref="E401" ca="1">_xlfn.IFS(
AND(SUMIFS(lease_table_interest_accruals, lease_table_dates, A401)&gt;0, COUNTIFS($E$14:E400, "Interest accrual", $A$14:A400, A401)=0), "Interest accrual",
AND(SUMIFS(lease_table_payments, lease_table_dates, A401)&gt;0, COUNTIFS($E$14:E400, "Payment", $A$14:A400, A401)=0), "Payment",
AND(SUMIFS(rou_table_deprs, rou_table_dates, A401)&gt;0, COUNTIFS($E$14:E400, "Depreciation", $A$14:A400, A401)=0), "Depreciation",
TRUE,  ""
)</f>
        <v/>
      </c>
      <c r="G401" s="13" t="str" cm="1">
        <f t="array" aca="1" ref="G401" ca="1">_xlfn.IFS(
AND($B$11="Hə", $B$3="İllik"), Z401,
AND($B$11="Hə", $B$3="Aylıq"), AA401,
$B$11="Yox", X401)</f>
        <v/>
      </c>
      <c r="H401" s="14" t="str" cm="1">
        <f t="array" aca="1" ref="H401" ca="1">_xlfn.IFS( G401="", "",
TRUE, ROUND( H400+I401-J401, 2) )</f>
        <v/>
      </c>
      <c r="I401" s="14" t="str" cm="1">
        <f t="array" aca="1" ref="I401" ca="1">_xlfn.IFS(G401="", "",
G401=last_payment_date, (J401-H400),
 TRUE,  -  (H400- H400* (1+$B$6)^ (_xlfn.DAYS(G401,G400)/365) )
)</f>
        <v/>
      </c>
      <c r="J401" s="14" t="str" cm="1">
        <f t="array" aca="1" ref="J401" ca="1">_xlfn.IFS(G401="", "",
TRUE, _xlfn.XLOOKUP(G401,  payment_dates, payments,0,0)
)</f>
        <v/>
      </c>
      <c r="L401" s="2" t="str" cm="1">
        <f t="array" aca="1" ref="L401" ca="1">_xlfn.IFS(
AND($B$11="Hə", $B$3="İllik"), AC401,
AND($B$11="Hə", $B$3="Aylıq"), AD401,
$B$11="Yox", AB401)</f>
        <v/>
      </c>
      <c r="M401" s="14" t="str" cm="1">
        <f t="array" aca="1" ref="M401" ca="1">_xlfn.IFS( L401="", "",
(M400-N401)&lt;=0.5, 0,
TRUE,  M400-N401)</f>
        <v/>
      </c>
      <c r="N401" s="15" t="str" cm="1">
        <f t="array" aca="1" ref="N401" ca="1">_xlfn.IFS(
L401="", "",
TRUE, MIN(M400, ROUND($M$14/ (last_rou_date - $B$2) * (L401-L400), 2) )
)</f>
        <v/>
      </c>
      <c r="P401" s="22" t="str">
        <f t="shared" ca="1" si="18"/>
        <v/>
      </c>
      <c r="Q401" s="14" t="str" cm="1">
        <f t="array" aca="1" ref="Q401" ca="1">_xlfn.IFS(P401="","",
$B$11="Hə", _xlfn.XLOOKUP(DATE(P401, 12, 31), rou_table_dates, rou_table_nbvs,0, 0),
TRUE,  MAX(0, ROUND($M$14 - $M$14/ (last_rou_date - $B$2) * (DATE(P401,12,31) - $B$2), 2) )
)</f>
        <v/>
      </c>
      <c r="R401" s="57" t="str" cm="1">
        <f t="array" aca="1" ref="R401" ca="1">_xlfn.IFS(P401="","",
$B$11="Hə", _xlfn.XLOOKUP(DATE(P401, 12, 31), lease_table_dates, lease_table_balances,0, 0),
TRUE, IFERROR( XNPV($B$6, IF(payment_dates &gt;DATE(P401, 12, 31), payments,  0),  IF(payment_dates &gt;DATE(P401, 12, 31), payment_dates,  DATE(P401, 12, 31))    ),0)
)</f>
        <v/>
      </c>
      <c r="S401" s="14" t="str" cm="1">
        <f t="array" aca="1" ref="S401" ca="1">_xlfn.IFS(P401="","",
TRUE,  MIN( MIN(Q400, $M$14), ROUND($M$14/ (last_rou_date - $B$2) * (DATE(P401,12,31) - MAX($B$2, DATE(P401-1, 12, 31))), 2) )
)</f>
        <v/>
      </c>
      <c r="T401" s="15" t="str" cm="1">
        <f t="array" aca="1" ref="T401" ca="1">_xlfn.IFS(P401="", "",
ISTEXT(R400), R401- (H401 - SUMIFS( lease_table_payments, lease_table_years, P401) -$AG$14 ),
AND(ISNUMBER(R400), R401&lt;&gt;""),   R401- (R400 - SUMIFS( lease_table_payments, lease_table_years, P401) )
)</f>
        <v/>
      </c>
      <c r="U401" s="14"/>
      <c r="V401" s="73">
        <f t="shared" si="20"/>
        <v>388</v>
      </c>
      <c r="W401" s="74" t="str" cm="1">
        <f t="array" ref="W401">_xlfn.IFS(
OR(W400=$B$4, W400=""),"",
TRUE,W400+1
)</f>
        <v/>
      </c>
      <c r="X401" s="75" t="str" cm="1">
        <f t="array" ref="X401">_xlfn.IFS(X400="","",
W401="", "",
AND($B$3="İllik"),DATE(YEAR(X400)+1,MONTH(X400),DAY(X400) ),
AND($B$3="Aylıq", $AH$14="Not end"), EDATE(X400,1),
AND($B$3="Aylıq", $AH$14="End"), EOMONTH(X400,1)
)</f>
        <v/>
      </c>
      <c r="Y401" s="75" t="str" cm="1">
        <f t="array" aca="1" ref="Y401" ca="1">_xlfn.IFS(
AND($B$7="Dövrün əvvəlində", Y400&lt;=last_rou_date), DATE(YEAR(Y400)+1, 12, 31),
AND($B$7="Dövrün sonunda", Y400&lt;=last_payment_date), DATE(YEAR(Y400)+1, 12, 31),
TRUE, ""
)</f>
        <v/>
      </c>
      <c r="Z401" s="75" t="str" cm="1">
        <f t="array" aca="1" ref="Z401" ca="1">_xlfn.IFS(
AND($AN$14="Not year_end", Z400&gt;last_payment_date), "",
AND($AN$14="Year_end", Z400&gt;=last_payment_date), "",
AND($AN$14="Year_end"), DATE(YEAR(Z400+1), 12, 31),
AND($AN$14="Not year_end", MONTH(Z400)=12, DAY(Z400)=31), DATE(YEAR(Z399)+1, MONTH(Z399), DAY(Z399)),
AND($AN$14="Not year_end", OR(MONTH(Z400)&lt;&gt;12, DAY(Z400)&lt;&gt;31) ), DATE(YEAR(Z400), 12, 31)
)</f>
        <v/>
      </c>
      <c r="AA401" s="75" t="str" cm="1">
        <f t="array" aca="1" ref="AA401" ca="1">_xlfn.IFS(AA400="", "",
AND(AA400=last_payment_date, OR(MONTH(AA400)&lt;&gt;12, DAY(AA400)&lt;&gt;31) ), DATE(YEAR(AA400), 12, 31),
AND(MONTH(AA400)=12, DAY(AA400)=31, AA400&gt;=last_payment_date), "",
AND(MONTH(AA400)=12, DAY(AA400)&lt;&gt;31),  EOMONTH(AA400,0),
AND(MONTH(AA400)=12, DAY(AA400)=31, $AH$14="Not end"),  EDATE(AA399,1),
AND($AH$14="Not end"), EDATE(AA400, 1),
AND($AH$14="End"), EOMONTH(AA400, 1)
)</f>
        <v/>
      </c>
      <c r="AB401" s="75" t="str" cm="1">
        <f t="array" aca="1" ref="AB401" ca="1">_xlfn.IFS(AB400="","",
AND(AB400=last_rou_date), "",
AND($B$3="İllik"),DATE(YEAR(AB400)+1,MONTH(AB400),DAY(AB400) ),
AND($B$3="Aylıq", $AH$14="Not end"), EDATE(AB400,1),
AND($B$3="Aylıq", $AH$14="End"), EOMONTH(AB400,1)
)</f>
        <v/>
      </c>
      <c r="AC401" s="75" t="str" cm="1">
        <f t="array" aca="1" ref="AC401" ca="1">_xlfn.IFS(
AND($AN$14="Not year_end", AC400&gt;last_rou_date), "",
AND($AN$14="Year_end", AC400&gt;=last_rou_date), "",
AND($AN$14="Year_end"), DATE(YEAR(AC400+1), 12, 31),
AND($AN$14="Not year_end", MONTH(AC400)=12, DAY(AC400)=31), DATE(YEAR(AC399)+1, MONTH(AC399), DAY(AC399)),
AND($AN$14="Not year_end", OR(MONTH(AC400)&lt;&gt;12, DAY(AC400)&lt;&gt;31) ), DATE(YEAR(AC400), 12, 31)
)</f>
        <v/>
      </c>
      <c r="AD401" s="75" t="str" cm="1">
        <f t="array" aca="1" ref="AD401" ca="1">_xlfn.IFS(AD400="", "",
AND(AD400=last_rou_date, OR(MONTH(AD400)&lt;&gt;12, DAY(AD400)&lt;&gt;31) ), DATE(YEAR(AD400), 12, 31),
AND(MONTH(AD400)=12, DAY(AD400)=31, AD400&gt;=last_rou_date), "",
AND(MONTH(AD400)=12, DAY(AD400)&lt;&gt;31),  EOMONTH(AD400,0),
AND(MONTH(AD400)=12, DAY(AD400)=31, $AH$14="Not end"),  EDATE(AD399,1),
AND($AH$14="Not end"), EDATE(AD400, 1),
AND($AH$14="End"), EOMONTH(AD400, 1)
)</f>
        <v/>
      </c>
      <c r="AE401" s="68" t="str" cm="1">
        <f t="array" ref="AE401">_xlfn.IFS(W401="", "",
AND(W401&gt;0, W401&lt;=$B$4, $C$2="İllik artım, faiz olaraq", $D$2&gt;0, $B$3="İllik"), $B$5*((1+$D$2)^(W401-1)),
AND(W401&gt;0, W401&lt;=$B$4, $C$2="İllik artım, faiz olaraq", $D$2&gt;0, $B$3="Aylıq"), $B$5*((1+$D$2)^ROUNDDOWN((W401-1)/12,0)),
AND(W401=1, $C$2="Aşağıdakı kimi dəyişir", ), $B$5,
AND(W401&gt;1, W401&lt;=$B$4, $C$2="Aşağıdakı kimi dəyişir"), IFERROR(VLOOKUP(W401, $C$4:$D$7, 2, FALSE), AE400),
AND(W401&gt;0, W401&lt;=$B$4), $B$5,
TRUE,0 )</f>
        <v/>
      </c>
      <c r="AF401" s="76" t="str">
        <f t="shared" ca="1" si="19"/>
        <v/>
      </c>
    </row>
    <row r="402" spans="1:32" x14ac:dyDescent="0.4">
      <c r="A402" s="13" t="str" cm="1">
        <f t="array" aca="1" ref="A402" ca="1">_xlfn.IFS(
AND(SUMIFS(lease_table_interest_accruals, lease_table_dates, A401)&gt;0, COUNTIFS($E$14:E401, "Interest accrual", $A$14:A401, A401)=0),  A401,
AND(SUMIFS(lease_table_payments, lease_table_dates, A401)&gt;0, COUNTIFS($E$14:E401, "Payment", $A$14:A401, A401)=0),  A401,
AND(SUMIFS(rou_table_deprs, rou_table_dates, A401)&gt;0, COUNTIFS($E$14:E401, "Depreciation", $A$14:A401, A401)=0),  A401,
TRUE,  IFERROR(INDEX(rou_table_dates,  MATCH(A401, rou_table_dates)+1, ), "")
)</f>
        <v/>
      </c>
      <c r="B402" s="1" t="str" cm="1">
        <f t="array" aca="1" ref="B402" ca="1">_xlfn.IFS(
AND(E402="Payment", A402=$B$2), $AM$14,
E402="Payment", $AM$15,
E402="Interest accrual", $AM$18,
E402="Depreciation", $AM$17,
TRUE, "")</f>
        <v/>
      </c>
      <c r="C402" s="1" t="str" cm="1">
        <f t="array" aca="1" ref="C402" ca="1">_xlfn.IFS(
E402="Payment", $AM$19,
E402="Interest accrual", $AM$15,
E402="Depreciation", $AM$16,
TRUE, "")</f>
        <v/>
      </c>
      <c r="D402" s="14" t="str" cm="1">
        <f t="array" aca="1" ref="D402" ca="1">_xlfn.IFS(
E402="Payment", _xlfn.XLOOKUP(A402, lease_table_dates, lease_table_payments, 0, 0),
E402="Interest accrual", _xlfn.XLOOKUP(A402, lease_table_dates, lease_table_interest_accruals, 0, 0),
E402="Depreciation", _xlfn.XLOOKUP(A402, rou_table_dates, rou_table_deprs, 0, 0),
TRUE, ""
)</f>
        <v/>
      </c>
      <c r="E402" s="7" t="str" cm="1">
        <f t="array" aca="1" ref="E402" ca="1">_xlfn.IFS(
AND(SUMIFS(lease_table_interest_accruals, lease_table_dates, A402)&gt;0, COUNTIFS($E$14:E401, "Interest accrual", $A$14:A401, A402)=0), "Interest accrual",
AND(SUMIFS(lease_table_payments, lease_table_dates, A402)&gt;0, COUNTIFS($E$14:E401, "Payment", $A$14:A401, A402)=0), "Payment",
AND(SUMIFS(rou_table_deprs, rou_table_dates, A402)&gt;0, COUNTIFS($E$14:E401, "Depreciation", $A$14:A401, A402)=0), "Depreciation",
TRUE,  ""
)</f>
        <v/>
      </c>
      <c r="G402" s="13" t="str" cm="1">
        <f t="array" aca="1" ref="G402" ca="1">_xlfn.IFS(
AND($B$11="Hə", $B$3="İllik"), Z402,
AND($B$11="Hə", $B$3="Aylıq"), AA402,
$B$11="Yox", X402)</f>
        <v/>
      </c>
      <c r="H402" s="14" t="str" cm="1">
        <f t="array" aca="1" ref="H402" ca="1">_xlfn.IFS( G402="", "",
TRUE, ROUND( H401+I402-J402, 2) )</f>
        <v/>
      </c>
      <c r="I402" s="14" t="str" cm="1">
        <f t="array" aca="1" ref="I402" ca="1">_xlfn.IFS(G402="", "",
G402=last_payment_date, (J402-H401),
 TRUE,  -  (H401- H401* (1+$B$6)^ (_xlfn.DAYS(G402,G401)/365) )
)</f>
        <v/>
      </c>
      <c r="J402" s="14" t="str" cm="1">
        <f t="array" aca="1" ref="J402" ca="1">_xlfn.IFS(G402="", "",
TRUE, _xlfn.XLOOKUP(G402,  payment_dates, payments,0,0)
)</f>
        <v/>
      </c>
      <c r="L402" s="2" t="str" cm="1">
        <f t="array" aca="1" ref="L402" ca="1">_xlfn.IFS(
AND($B$11="Hə", $B$3="İllik"), AC402,
AND($B$11="Hə", $B$3="Aylıq"), AD402,
$B$11="Yox", AB402)</f>
        <v/>
      </c>
      <c r="M402" s="14" t="str" cm="1">
        <f t="array" aca="1" ref="M402" ca="1">_xlfn.IFS( L402="", "",
(M401-N402)&lt;=0.5, 0,
TRUE,  M401-N402)</f>
        <v/>
      </c>
      <c r="N402" s="15" t="str" cm="1">
        <f t="array" aca="1" ref="N402" ca="1">_xlfn.IFS(
L402="", "",
TRUE, MIN(M401, ROUND($M$14/ (last_rou_date - $B$2) * (L402-L401), 2) )
)</f>
        <v/>
      </c>
      <c r="P402" s="22" t="str">
        <f t="shared" ca="1" si="18"/>
        <v/>
      </c>
      <c r="Q402" s="14" t="str" cm="1">
        <f t="array" aca="1" ref="Q402" ca="1">_xlfn.IFS(P402="","",
$B$11="Hə", _xlfn.XLOOKUP(DATE(P402, 12, 31), rou_table_dates, rou_table_nbvs,0, 0),
TRUE,  MAX(0, ROUND($M$14 - $M$14/ (last_rou_date - $B$2) * (DATE(P402,12,31) - $B$2), 2) )
)</f>
        <v/>
      </c>
      <c r="R402" s="57" t="str" cm="1">
        <f t="array" aca="1" ref="R402" ca="1">_xlfn.IFS(P402="","",
$B$11="Hə", _xlfn.XLOOKUP(DATE(P402, 12, 31), lease_table_dates, lease_table_balances,0, 0),
TRUE, IFERROR( XNPV($B$6, IF(payment_dates &gt;DATE(P402, 12, 31), payments,  0),  IF(payment_dates &gt;DATE(P402, 12, 31), payment_dates,  DATE(P402, 12, 31))    ),0)
)</f>
        <v/>
      </c>
      <c r="S402" s="14" t="str" cm="1">
        <f t="array" aca="1" ref="S402" ca="1">_xlfn.IFS(P402="","",
TRUE,  MIN( MIN(Q401, $M$14), ROUND($M$14/ (last_rou_date - $B$2) * (DATE(P402,12,31) - MAX($B$2, DATE(P402-1, 12, 31))), 2) )
)</f>
        <v/>
      </c>
      <c r="T402" s="15" t="str" cm="1">
        <f t="array" aca="1" ref="T402" ca="1">_xlfn.IFS(P402="", "",
ISTEXT(R401), R402- (H402 - SUMIFS( lease_table_payments, lease_table_years, P402) -$AG$14 ),
AND(ISNUMBER(R401), R402&lt;&gt;""),   R402- (R401 - SUMIFS( lease_table_payments, lease_table_years, P402) )
)</f>
        <v/>
      </c>
      <c r="U402" s="14"/>
      <c r="V402" s="73">
        <f t="shared" si="20"/>
        <v>389</v>
      </c>
      <c r="W402" s="74" t="str" cm="1">
        <f t="array" ref="W402">_xlfn.IFS(
OR(W401=$B$4, W401=""),"",
TRUE,W401+1
)</f>
        <v/>
      </c>
      <c r="X402" s="75" t="str" cm="1">
        <f t="array" ref="X402">_xlfn.IFS(X401="","",
W402="", "",
AND($B$3="İllik"),DATE(YEAR(X401)+1,MONTH(X401),DAY(X401) ),
AND($B$3="Aylıq", $AH$14="Not end"), EDATE(X401,1),
AND($B$3="Aylıq", $AH$14="End"), EOMONTH(X401,1)
)</f>
        <v/>
      </c>
      <c r="Y402" s="75" t="str" cm="1">
        <f t="array" aca="1" ref="Y402" ca="1">_xlfn.IFS(
AND($B$7="Dövrün əvvəlində", Y401&lt;=last_rou_date), DATE(YEAR(Y401)+1, 12, 31),
AND($B$7="Dövrün sonunda", Y401&lt;=last_payment_date), DATE(YEAR(Y401)+1, 12, 31),
TRUE, ""
)</f>
        <v/>
      </c>
      <c r="Z402" s="75" t="str" cm="1">
        <f t="array" aca="1" ref="Z402" ca="1">_xlfn.IFS(
AND($AN$14="Not year_end", Z401&gt;last_payment_date), "",
AND($AN$14="Year_end", Z401&gt;=last_payment_date), "",
AND($AN$14="Year_end"), DATE(YEAR(Z401+1), 12, 31),
AND($AN$14="Not year_end", MONTH(Z401)=12, DAY(Z401)=31), DATE(YEAR(Z400)+1, MONTH(Z400), DAY(Z400)),
AND($AN$14="Not year_end", OR(MONTH(Z401)&lt;&gt;12, DAY(Z401)&lt;&gt;31) ), DATE(YEAR(Z401), 12, 31)
)</f>
        <v/>
      </c>
      <c r="AA402" s="75" t="str" cm="1">
        <f t="array" aca="1" ref="AA402" ca="1">_xlfn.IFS(AA401="", "",
AND(AA401=last_payment_date, OR(MONTH(AA401)&lt;&gt;12, DAY(AA401)&lt;&gt;31) ), DATE(YEAR(AA401), 12, 31),
AND(MONTH(AA401)=12, DAY(AA401)=31, AA401&gt;=last_payment_date), "",
AND(MONTH(AA401)=12, DAY(AA401)&lt;&gt;31),  EOMONTH(AA401,0),
AND(MONTH(AA401)=12, DAY(AA401)=31, $AH$14="Not end"),  EDATE(AA400,1),
AND($AH$14="Not end"), EDATE(AA401, 1),
AND($AH$14="End"), EOMONTH(AA401, 1)
)</f>
        <v/>
      </c>
      <c r="AB402" s="75" t="str" cm="1">
        <f t="array" aca="1" ref="AB402" ca="1">_xlfn.IFS(AB401="","",
AND(AB401=last_rou_date), "",
AND($B$3="İllik"),DATE(YEAR(AB401)+1,MONTH(AB401),DAY(AB401) ),
AND($B$3="Aylıq", $AH$14="Not end"), EDATE(AB401,1),
AND($B$3="Aylıq", $AH$14="End"), EOMONTH(AB401,1)
)</f>
        <v/>
      </c>
      <c r="AC402" s="75" t="str" cm="1">
        <f t="array" aca="1" ref="AC402" ca="1">_xlfn.IFS(
AND($AN$14="Not year_end", AC401&gt;last_rou_date), "",
AND($AN$14="Year_end", AC401&gt;=last_rou_date), "",
AND($AN$14="Year_end"), DATE(YEAR(AC401+1), 12, 31),
AND($AN$14="Not year_end", MONTH(AC401)=12, DAY(AC401)=31), DATE(YEAR(AC400)+1, MONTH(AC400), DAY(AC400)),
AND($AN$14="Not year_end", OR(MONTH(AC401)&lt;&gt;12, DAY(AC401)&lt;&gt;31) ), DATE(YEAR(AC401), 12, 31)
)</f>
        <v/>
      </c>
      <c r="AD402" s="75" t="str" cm="1">
        <f t="array" aca="1" ref="AD402" ca="1">_xlfn.IFS(AD401="", "",
AND(AD401=last_rou_date, OR(MONTH(AD401)&lt;&gt;12, DAY(AD401)&lt;&gt;31) ), DATE(YEAR(AD401), 12, 31),
AND(MONTH(AD401)=12, DAY(AD401)=31, AD401&gt;=last_rou_date), "",
AND(MONTH(AD401)=12, DAY(AD401)&lt;&gt;31),  EOMONTH(AD401,0),
AND(MONTH(AD401)=12, DAY(AD401)=31, $AH$14="Not end"),  EDATE(AD400,1),
AND($AH$14="Not end"), EDATE(AD401, 1),
AND($AH$14="End"), EOMONTH(AD401, 1)
)</f>
        <v/>
      </c>
      <c r="AE402" s="68" t="str" cm="1">
        <f t="array" ref="AE402">_xlfn.IFS(W402="", "",
AND(W402&gt;0, W402&lt;=$B$4, $C$2="İllik artım, faiz olaraq", $D$2&gt;0, $B$3="İllik"), $B$5*((1+$D$2)^(W402-1)),
AND(W402&gt;0, W402&lt;=$B$4, $C$2="İllik artım, faiz olaraq", $D$2&gt;0, $B$3="Aylıq"), $B$5*((1+$D$2)^ROUNDDOWN((W402-1)/12,0)),
AND(W402=1, $C$2="Aşağıdakı kimi dəyişir", ), $B$5,
AND(W402&gt;1, W402&lt;=$B$4, $C$2="Aşağıdakı kimi dəyişir"), IFERROR(VLOOKUP(W402, $C$4:$D$7, 2, FALSE), AE401),
AND(W402&gt;0, W402&lt;=$B$4), $B$5,
TRUE,0 )</f>
        <v/>
      </c>
      <c r="AF402" s="76" t="str">
        <f t="shared" ca="1" si="19"/>
        <v/>
      </c>
    </row>
    <row r="403" spans="1:32" x14ac:dyDescent="0.4">
      <c r="A403" s="13" t="str" cm="1">
        <f t="array" aca="1" ref="A403" ca="1">_xlfn.IFS(
AND(SUMIFS(lease_table_interest_accruals, lease_table_dates, A402)&gt;0, COUNTIFS($E$14:E402, "Interest accrual", $A$14:A402, A402)=0),  A402,
AND(SUMIFS(lease_table_payments, lease_table_dates, A402)&gt;0, COUNTIFS($E$14:E402, "Payment", $A$14:A402, A402)=0),  A402,
AND(SUMIFS(rou_table_deprs, rou_table_dates, A402)&gt;0, COUNTIFS($E$14:E402, "Depreciation", $A$14:A402, A402)=0),  A402,
TRUE,  IFERROR(INDEX(rou_table_dates,  MATCH(A402, rou_table_dates)+1, ), "")
)</f>
        <v/>
      </c>
      <c r="B403" s="1" t="str" cm="1">
        <f t="array" aca="1" ref="B403" ca="1">_xlfn.IFS(
AND(E403="Payment", A403=$B$2), $AM$14,
E403="Payment", $AM$15,
E403="Interest accrual", $AM$18,
E403="Depreciation", $AM$17,
TRUE, "")</f>
        <v/>
      </c>
      <c r="C403" s="1" t="str" cm="1">
        <f t="array" aca="1" ref="C403" ca="1">_xlfn.IFS(
E403="Payment", $AM$19,
E403="Interest accrual", $AM$15,
E403="Depreciation", $AM$16,
TRUE, "")</f>
        <v/>
      </c>
      <c r="D403" s="14" t="str" cm="1">
        <f t="array" aca="1" ref="D403" ca="1">_xlfn.IFS(
E403="Payment", _xlfn.XLOOKUP(A403, lease_table_dates, lease_table_payments, 0, 0),
E403="Interest accrual", _xlfn.XLOOKUP(A403, lease_table_dates, lease_table_interest_accruals, 0, 0),
E403="Depreciation", _xlfn.XLOOKUP(A403, rou_table_dates, rou_table_deprs, 0, 0),
TRUE, ""
)</f>
        <v/>
      </c>
      <c r="E403" s="7" t="str" cm="1">
        <f t="array" aca="1" ref="E403" ca="1">_xlfn.IFS(
AND(SUMIFS(lease_table_interest_accruals, lease_table_dates, A403)&gt;0, COUNTIFS($E$14:E402, "Interest accrual", $A$14:A402, A403)=0), "Interest accrual",
AND(SUMIFS(lease_table_payments, lease_table_dates, A403)&gt;0, COUNTIFS($E$14:E402, "Payment", $A$14:A402, A403)=0), "Payment",
AND(SUMIFS(rou_table_deprs, rou_table_dates, A403)&gt;0, COUNTIFS($E$14:E402, "Depreciation", $A$14:A402, A403)=0), "Depreciation",
TRUE,  ""
)</f>
        <v/>
      </c>
      <c r="G403" s="13" t="str" cm="1">
        <f t="array" aca="1" ref="G403" ca="1">_xlfn.IFS(
AND($B$11="Hə", $B$3="İllik"), Z403,
AND($B$11="Hə", $B$3="Aylıq"), AA403,
$B$11="Yox", X403)</f>
        <v/>
      </c>
      <c r="H403" s="14" t="str" cm="1">
        <f t="array" aca="1" ref="H403" ca="1">_xlfn.IFS( G403="", "",
TRUE, ROUND( H402+I403-J403, 2) )</f>
        <v/>
      </c>
      <c r="I403" s="14" t="str" cm="1">
        <f t="array" aca="1" ref="I403" ca="1">_xlfn.IFS(G403="", "",
G403=last_payment_date, (J403-H402),
 TRUE,  -  (H402- H402* (1+$B$6)^ (_xlfn.DAYS(G403,G402)/365) )
)</f>
        <v/>
      </c>
      <c r="J403" s="14" t="str" cm="1">
        <f t="array" aca="1" ref="J403" ca="1">_xlfn.IFS(G403="", "",
TRUE, _xlfn.XLOOKUP(G403,  payment_dates, payments,0,0)
)</f>
        <v/>
      </c>
      <c r="L403" s="2" t="str" cm="1">
        <f t="array" aca="1" ref="L403" ca="1">_xlfn.IFS(
AND($B$11="Hə", $B$3="İllik"), AC403,
AND($B$11="Hə", $B$3="Aylıq"), AD403,
$B$11="Yox", AB403)</f>
        <v/>
      </c>
      <c r="M403" s="14" t="str" cm="1">
        <f t="array" aca="1" ref="M403" ca="1">_xlfn.IFS( L403="", "",
(M402-N403)&lt;=0.5, 0,
TRUE,  M402-N403)</f>
        <v/>
      </c>
      <c r="N403" s="15" t="str" cm="1">
        <f t="array" aca="1" ref="N403" ca="1">_xlfn.IFS(
L403="", "",
TRUE, MIN(M402, ROUND($M$14/ (last_rou_date - $B$2) * (L403-L402), 2) )
)</f>
        <v/>
      </c>
      <c r="P403" s="22" t="str">
        <f t="shared" ca="1" si="18"/>
        <v/>
      </c>
      <c r="Q403" s="14" t="str" cm="1">
        <f t="array" aca="1" ref="Q403" ca="1">_xlfn.IFS(P403="","",
$B$11="Hə", _xlfn.XLOOKUP(DATE(P403, 12, 31), rou_table_dates, rou_table_nbvs,0, 0),
TRUE,  MAX(0, ROUND($M$14 - $M$14/ (last_rou_date - $B$2) * (DATE(P403,12,31) - $B$2), 2) )
)</f>
        <v/>
      </c>
      <c r="R403" s="57" t="str" cm="1">
        <f t="array" aca="1" ref="R403" ca="1">_xlfn.IFS(P403="","",
$B$11="Hə", _xlfn.XLOOKUP(DATE(P403, 12, 31), lease_table_dates, lease_table_balances,0, 0),
TRUE, IFERROR( XNPV($B$6, IF(payment_dates &gt;DATE(P403, 12, 31), payments,  0),  IF(payment_dates &gt;DATE(P403, 12, 31), payment_dates,  DATE(P403, 12, 31))    ),0)
)</f>
        <v/>
      </c>
      <c r="S403" s="14" t="str" cm="1">
        <f t="array" aca="1" ref="S403" ca="1">_xlfn.IFS(P403="","",
TRUE,  MIN( MIN(Q402, $M$14), ROUND($M$14/ (last_rou_date - $B$2) * (DATE(P403,12,31) - MAX($B$2, DATE(P403-1, 12, 31))), 2) )
)</f>
        <v/>
      </c>
      <c r="T403" s="15" t="str" cm="1">
        <f t="array" aca="1" ref="T403" ca="1">_xlfn.IFS(P403="", "",
ISTEXT(R402), R403- (H403 - SUMIFS( lease_table_payments, lease_table_years, P403) -$AG$14 ),
AND(ISNUMBER(R402), R403&lt;&gt;""),   R403- (R402 - SUMIFS( lease_table_payments, lease_table_years, P403) )
)</f>
        <v/>
      </c>
      <c r="U403" s="14"/>
      <c r="V403" s="73">
        <f t="shared" si="20"/>
        <v>390</v>
      </c>
      <c r="W403" s="74" t="str" cm="1">
        <f t="array" ref="W403">_xlfn.IFS(
OR(W402=$B$4, W402=""),"",
TRUE,W402+1
)</f>
        <v/>
      </c>
      <c r="X403" s="75" t="str" cm="1">
        <f t="array" ref="X403">_xlfn.IFS(X402="","",
W403="", "",
AND($B$3="İllik"),DATE(YEAR(X402)+1,MONTH(X402),DAY(X402) ),
AND($B$3="Aylıq", $AH$14="Not end"), EDATE(X402,1),
AND($B$3="Aylıq", $AH$14="End"), EOMONTH(X402,1)
)</f>
        <v/>
      </c>
      <c r="Y403" s="75" t="str" cm="1">
        <f t="array" aca="1" ref="Y403" ca="1">_xlfn.IFS(
AND($B$7="Dövrün əvvəlində", Y402&lt;=last_rou_date), DATE(YEAR(Y402)+1, 12, 31),
AND($B$7="Dövrün sonunda", Y402&lt;=last_payment_date), DATE(YEAR(Y402)+1, 12, 31),
TRUE, ""
)</f>
        <v/>
      </c>
      <c r="Z403" s="75" t="str" cm="1">
        <f t="array" aca="1" ref="Z403" ca="1">_xlfn.IFS(
AND($AN$14="Not year_end", Z402&gt;last_payment_date), "",
AND($AN$14="Year_end", Z402&gt;=last_payment_date), "",
AND($AN$14="Year_end"), DATE(YEAR(Z402+1), 12, 31),
AND($AN$14="Not year_end", MONTH(Z402)=12, DAY(Z402)=31), DATE(YEAR(Z401)+1, MONTH(Z401), DAY(Z401)),
AND($AN$14="Not year_end", OR(MONTH(Z402)&lt;&gt;12, DAY(Z402)&lt;&gt;31) ), DATE(YEAR(Z402), 12, 31)
)</f>
        <v/>
      </c>
      <c r="AA403" s="75" t="str" cm="1">
        <f t="array" aca="1" ref="AA403" ca="1">_xlfn.IFS(AA402="", "",
AND(AA402=last_payment_date, OR(MONTH(AA402)&lt;&gt;12, DAY(AA402)&lt;&gt;31) ), DATE(YEAR(AA402), 12, 31),
AND(MONTH(AA402)=12, DAY(AA402)=31, AA402&gt;=last_payment_date), "",
AND(MONTH(AA402)=12, DAY(AA402)&lt;&gt;31),  EOMONTH(AA402,0),
AND(MONTH(AA402)=12, DAY(AA402)=31, $AH$14="Not end"),  EDATE(AA401,1),
AND($AH$14="Not end"), EDATE(AA402, 1),
AND($AH$14="End"), EOMONTH(AA402, 1)
)</f>
        <v/>
      </c>
      <c r="AB403" s="75" t="str" cm="1">
        <f t="array" aca="1" ref="AB403" ca="1">_xlfn.IFS(AB402="","",
AND(AB402=last_rou_date), "",
AND($B$3="İllik"),DATE(YEAR(AB402)+1,MONTH(AB402),DAY(AB402) ),
AND($B$3="Aylıq", $AH$14="Not end"), EDATE(AB402,1),
AND($B$3="Aylıq", $AH$14="End"), EOMONTH(AB402,1)
)</f>
        <v/>
      </c>
      <c r="AC403" s="75" t="str" cm="1">
        <f t="array" aca="1" ref="AC403" ca="1">_xlfn.IFS(
AND($AN$14="Not year_end", AC402&gt;last_rou_date), "",
AND($AN$14="Year_end", AC402&gt;=last_rou_date), "",
AND($AN$14="Year_end"), DATE(YEAR(AC402+1), 12, 31),
AND($AN$14="Not year_end", MONTH(AC402)=12, DAY(AC402)=31), DATE(YEAR(AC401)+1, MONTH(AC401), DAY(AC401)),
AND($AN$14="Not year_end", OR(MONTH(AC402)&lt;&gt;12, DAY(AC402)&lt;&gt;31) ), DATE(YEAR(AC402), 12, 31)
)</f>
        <v/>
      </c>
      <c r="AD403" s="75" t="str" cm="1">
        <f t="array" aca="1" ref="AD403" ca="1">_xlfn.IFS(AD402="", "",
AND(AD402=last_rou_date, OR(MONTH(AD402)&lt;&gt;12, DAY(AD402)&lt;&gt;31) ), DATE(YEAR(AD402), 12, 31),
AND(MONTH(AD402)=12, DAY(AD402)=31, AD402&gt;=last_rou_date), "",
AND(MONTH(AD402)=12, DAY(AD402)&lt;&gt;31),  EOMONTH(AD402,0),
AND(MONTH(AD402)=12, DAY(AD402)=31, $AH$14="Not end"),  EDATE(AD401,1),
AND($AH$14="Not end"), EDATE(AD402, 1),
AND($AH$14="End"), EOMONTH(AD402, 1)
)</f>
        <v/>
      </c>
      <c r="AE403" s="68" t="str" cm="1">
        <f t="array" ref="AE403">_xlfn.IFS(W403="", "",
AND(W403&gt;0, W403&lt;=$B$4, $C$2="İllik artım, faiz olaraq", $D$2&gt;0, $B$3="İllik"), $B$5*((1+$D$2)^(W403-1)),
AND(W403&gt;0, W403&lt;=$B$4, $C$2="İllik artım, faiz olaraq", $D$2&gt;0, $B$3="Aylıq"), $B$5*((1+$D$2)^ROUNDDOWN((W403-1)/12,0)),
AND(W403=1, $C$2="Aşağıdakı kimi dəyişir", ), $B$5,
AND(W403&gt;1, W403&lt;=$B$4, $C$2="Aşağıdakı kimi dəyişir"), IFERROR(VLOOKUP(W403, $C$4:$D$7, 2, FALSE), AE402),
AND(W403&gt;0, W403&lt;=$B$4), $B$5,
TRUE,0 )</f>
        <v/>
      </c>
      <c r="AF403" s="76" t="str">
        <f t="shared" ca="1" si="19"/>
        <v/>
      </c>
    </row>
    <row r="404" spans="1:32" x14ac:dyDescent="0.4">
      <c r="A404" s="13" t="str" cm="1">
        <f t="array" aca="1" ref="A404" ca="1">_xlfn.IFS(
AND(SUMIFS(lease_table_interest_accruals, lease_table_dates, A403)&gt;0, COUNTIFS($E$14:E403, "Interest accrual", $A$14:A403, A403)=0),  A403,
AND(SUMIFS(lease_table_payments, lease_table_dates, A403)&gt;0, COUNTIFS($E$14:E403, "Payment", $A$14:A403, A403)=0),  A403,
AND(SUMIFS(rou_table_deprs, rou_table_dates, A403)&gt;0, COUNTIFS($E$14:E403, "Depreciation", $A$14:A403, A403)=0),  A403,
TRUE,  IFERROR(INDEX(rou_table_dates,  MATCH(A403, rou_table_dates)+1, ), "")
)</f>
        <v/>
      </c>
      <c r="B404" s="1" t="str" cm="1">
        <f t="array" aca="1" ref="B404" ca="1">_xlfn.IFS(
AND(E404="Payment", A404=$B$2), $AM$14,
E404="Payment", $AM$15,
E404="Interest accrual", $AM$18,
E404="Depreciation", $AM$17,
TRUE, "")</f>
        <v/>
      </c>
      <c r="C404" s="1" t="str" cm="1">
        <f t="array" aca="1" ref="C404" ca="1">_xlfn.IFS(
E404="Payment", $AM$19,
E404="Interest accrual", $AM$15,
E404="Depreciation", $AM$16,
TRUE, "")</f>
        <v/>
      </c>
      <c r="D404" s="14" t="str" cm="1">
        <f t="array" aca="1" ref="D404" ca="1">_xlfn.IFS(
E404="Payment", _xlfn.XLOOKUP(A404, lease_table_dates, lease_table_payments, 0, 0),
E404="Interest accrual", _xlfn.XLOOKUP(A404, lease_table_dates, lease_table_interest_accruals, 0, 0),
E404="Depreciation", _xlfn.XLOOKUP(A404, rou_table_dates, rou_table_deprs, 0, 0),
TRUE, ""
)</f>
        <v/>
      </c>
      <c r="E404" s="7" t="str" cm="1">
        <f t="array" aca="1" ref="E404" ca="1">_xlfn.IFS(
AND(SUMIFS(lease_table_interest_accruals, lease_table_dates, A404)&gt;0, COUNTIFS($E$14:E403, "Interest accrual", $A$14:A403, A404)=0), "Interest accrual",
AND(SUMIFS(lease_table_payments, lease_table_dates, A404)&gt;0, COUNTIFS($E$14:E403, "Payment", $A$14:A403, A404)=0), "Payment",
AND(SUMIFS(rou_table_deprs, rou_table_dates, A404)&gt;0, COUNTIFS($E$14:E403, "Depreciation", $A$14:A403, A404)=0), "Depreciation",
TRUE,  ""
)</f>
        <v/>
      </c>
      <c r="G404" s="13" t="str" cm="1">
        <f t="array" aca="1" ref="G404" ca="1">_xlfn.IFS(
AND($B$11="Hə", $B$3="İllik"), Z404,
AND($B$11="Hə", $B$3="Aylıq"), AA404,
$B$11="Yox", X404)</f>
        <v/>
      </c>
      <c r="H404" s="14" t="str" cm="1">
        <f t="array" aca="1" ref="H404" ca="1">_xlfn.IFS( G404="", "",
TRUE, ROUND( H403+I404-J404, 2) )</f>
        <v/>
      </c>
      <c r="I404" s="14" t="str" cm="1">
        <f t="array" aca="1" ref="I404" ca="1">_xlfn.IFS(G404="", "",
G404=last_payment_date, (J404-H403),
 TRUE,  -  (H403- H403* (1+$B$6)^ (_xlfn.DAYS(G404,G403)/365) )
)</f>
        <v/>
      </c>
      <c r="J404" s="14" t="str" cm="1">
        <f t="array" aca="1" ref="J404" ca="1">_xlfn.IFS(G404="", "",
TRUE, _xlfn.XLOOKUP(G404,  payment_dates, payments,0,0)
)</f>
        <v/>
      </c>
      <c r="L404" s="2" t="str" cm="1">
        <f t="array" aca="1" ref="L404" ca="1">_xlfn.IFS(
AND($B$11="Hə", $B$3="İllik"), AC404,
AND($B$11="Hə", $B$3="Aylıq"), AD404,
$B$11="Yox", AB404)</f>
        <v/>
      </c>
      <c r="M404" s="14" t="str" cm="1">
        <f t="array" aca="1" ref="M404" ca="1">_xlfn.IFS( L404="", "",
(M403-N404)&lt;=0.5, 0,
TRUE,  M403-N404)</f>
        <v/>
      </c>
      <c r="N404" s="15" t="str" cm="1">
        <f t="array" aca="1" ref="N404" ca="1">_xlfn.IFS(
L404="", "",
TRUE, MIN(M403, ROUND($M$14/ (last_rou_date - $B$2) * (L404-L403), 2) )
)</f>
        <v/>
      </c>
      <c r="P404" s="22" t="str">
        <f t="shared" ca="1" si="18"/>
        <v/>
      </c>
      <c r="Q404" s="14" t="str" cm="1">
        <f t="array" aca="1" ref="Q404" ca="1">_xlfn.IFS(P404="","",
$B$11="Hə", _xlfn.XLOOKUP(DATE(P404, 12, 31), rou_table_dates, rou_table_nbvs,0, 0),
TRUE,  MAX(0, ROUND($M$14 - $M$14/ (last_rou_date - $B$2) * (DATE(P404,12,31) - $B$2), 2) )
)</f>
        <v/>
      </c>
      <c r="R404" s="57" t="str" cm="1">
        <f t="array" aca="1" ref="R404" ca="1">_xlfn.IFS(P404="","",
$B$11="Hə", _xlfn.XLOOKUP(DATE(P404, 12, 31), lease_table_dates, lease_table_balances,0, 0),
TRUE, IFERROR( XNPV($B$6, IF(payment_dates &gt;DATE(P404, 12, 31), payments,  0),  IF(payment_dates &gt;DATE(P404, 12, 31), payment_dates,  DATE(P404, 12, 31))    ),0)
)</f>
        <v/>
      </c>
      <c r="S404" s="14" t="str" cm="1">
        <f t="array" aca="1" ref="S404" ca="1">_xlfn.IFS(P404="","",
TRUE,  MIN( MIN(Q403, $M$14), ROUND($M$14/ (last_rou_date - $B$2) * (DATE(P404,12,31) - MAX($B$2, DATE(P404-1, 12, 31))), 2) )
)</f>
        <v/>
      </c>
      <c r="T404" s="15" t="str" cm="1">
        <f t="array" aca="1" ref="T404" ca="1">_xlfn.IFS(P404="", "",
ISTEXT(R403), R404- (H404 - SUMIFS( lease_table_payments, lease_table_years, P404) -$AG$14 ),
AND(ISNUMBER(R403), R404&lt;&gt;""),   R404- (R403 - SUMIFS( lease_table_payments, lease_table_years, P404) )
)</f>
        <v/>
      </c>
      <c r="U404" s="14"/>
      <c r="V404" s="73">
        <f t="shared" si="20"/>
        <v>391</v>
      </c>
      <c r="W404" s="74" t="str" cm="1">
        <f t="array" ref="W404">_xlfn.IFS(
OR(W403=$B$4, W403=""),"",
TRUE,W403+1
)</f>
        <v/>
      </c>
      <c r="X404" s="75" t="str" cm="1">
        <f t="array" ref="X404">_xlfn.IFS(X403="","",
W404="", "",
AND($B$3="İllik"),DATE(YEAR(X403)+1,MONTH(X403),DAY(X403) ),
AND($B$3="Aylıq", $AH$14="Not end"), EDATE(X403,1),
AND($B$3="Aylıq", $AH$14="End"), EOMONTH(X403,1)
)</f>
        <v/>
      </c>
      <c r="Y404" s="75" t="str" cm="1">
        <f t="array" aca="1" ref="Y404" ca="1">_xlfn.IFS(
AND($B$7="Dövrün əvvəlində", Y403&lt;=last_rou_date), DATE(YEAR(Y403)+1, 12, 31),
AND($B$7="Dövrün sonunda", Y403&lt;=last_payment_date), DATE(YEAR(Y403)+1, 12, 31),
TRUE, ""
)</f>
        <v/>
      </c>
      <c r="Z404" s="75" t="str" cm="1">
        <f t="array" aca="1" ref="Z404" ca="1">_xlfn.IFS(
AND($AN$14="Not year_end", Z403&gt;last_payment_date), "",
AND($AN$14="Year_end", Z403&gt;=last_payment_date), "",
AND($AN$14="Year_end"), DATE(YEAR(Z403+1), 12, 31),
AND($AN$14="Not year_end", MONTH(Z403)=12, DAY(Z403)=31), DATE(YEAR(Z402)+1, MONTH(Z402), DAY(Z402)),
AND($AN$14="Not year_end", OR(MONTH(Z403)&lt;&gt;12, DAY(Z403)&lt;&gt;31) ), DATE(YEAR(Z403), 12, 31)
)</f>
        <v/>
      </c>
      <c r="AA404" s="75" t="str" cm="1">
        <f t="array" aca="1" ref="AA404" ca="1">_xlfn.IFS(AA403="", "",
AND(AA403=last_payment_date, OR(MONTH(AA403)&lt;&gt;12, DAY(AA403)&lt;&gt;31) ), DATE(YEAR(AA403), 12, 31),
AND(MONTH(AA403)=12, DAY(AA403)=31, AA403&gt;=last_payment_date), "",
AND(MONTH(AA403)=12, DAY(AA403)&lt;&gt;31),  EOMONTH(AA403,0),
AND(MONTH(AA403)=12, DAY(AA403)=31, $AH$14="Not end"),  EDATE(AA402,1),
AND($AH$14="Not end"), EDATE(AA403, 1),
AND($AH$14="End"), EOMONTH(AA403, 1)
)</f>
        <v/>
      </c>
      <c r="AB404" s="75" t="str" cm="1">
        <f t="array" aca="1" ref="AB404" ca="1">_xlfn.IFS(AB403="","",
AND(AB403=last_rou_date), "",
AND($B$3="İllik"),DATE(YEAR(AB403)+1,MONTH(AB403),DAY(AB403) ),
AND($B$3="Aylıq", $AH$14="Not end"), EDATE(AB403,1),
AND($B$3="Aylıq", $AH$14="End"), EOMONTH(AB403,1)
)</f>
        <v/>
      </c>
      <c r="AC404" s="75" t="str" cm="1">
        <f t="array" aca="1" ref="AC404" ca="1">_xlfn.IFS(
AND($AN$14="Not year_end", AC403&gt;last_rou_date), "",
AND($AN$14="Year_end", AC403&gt;=last_rou_date), "",
AND($AN$14="Year_end"), DATE(YEAR(AC403+1), 12, 31),
AND($AN$14="Not year_end", MONTH(AC403)=12, DAY(AC403)=31), DATE(YEAR(AC402)+1, MONTH(AC402), DAY(AC402)),
AND($AN$14="Not year_end", OR(MONTH(AC403)&lt;&gt;12, DAY(AC403)&lt;&gt;31) ), DATE(YEAR(AC403), 12, 31)
)</f>
        <v/>
      </c>
      <c r="AD404" s="75" t="str" cm="1">
        <f t="array" aca="1" ref="AD404" ca="1">_xlfn.IFS(AD403="", "",
AND(AD403=last_rou_date, OR(MONTH(AD403)&lt;&gt;12, DAY(AD403)&lt;&gt;31) ), DATE(YEAR(AD403), 12, 31),
AND(MONTH(AD403)=12, DAY(AD403)=31, AD403&gt;=last_rou_date), "",
AND(MONTH(AD403)=12, DAY(AD403)&lt;&gt;31),  EOMONTH(AD403,0),
AND(MONTH(AD403)=12, DAY(AD403)=31, $AH$14="Not end"),  EDATE(AD402,1),
AND($AH$14="Not end"), EDATE(AD403, 1),
AND($AH$14="End"), EOMONTH(AD403, 1)
)</f>
        <v/>
      </c>
      <c r="AE404" s="68" t="str" cm="1">
        <f t="array" ref="AE404">_xlfn.IFS(W404="", "",
AND(W404&gt;0, W404&lt;=$B$4, $C$2="İllik artım, faiz olaraq", $D$2&gt;0, $B$3="İllik"), $B$5*((1+$D$2)^(W404-1)),
AND(W404&gt;0, W404&lt;=$B$4, $C$2="İllik artım, faiz olaraq", $D$2&gt;0, $B$3="Aylıq"), $B$5*((1+$D$2)^ROUNDDOWN((W404-1)/12,0)),
AND(W404=1, $C$2="Aşağıdakı kimi dəyişir", ), $B$5,
AND(W404&gt;1, W404&lt;=$B$4, $C$2="Aşağıdakı kimi dəyişir"), IFERROR(VLOOKUP(W404, $C$4:$D$7, 2, FALSE), AE403),
AND(W404&gt;0, W404&lt;=$B$4), $B$5,
TRUE,0 )</f>
        <v/>
      </c>
      <c r="AF404" s="76" t="str">
        <f t="shared" ca="1" si="19"/>
        <v/>
      </c>
    </row>
    <row r="405" spans="1:32" x14ac:dyDescent="0.4">
      <c r="A405" s="13" t="str" cm="1">
        <f t="array" aca="1" ref="A405" ca="1">_xlfn.IFS(
AND(SUMIFS(lease_table_interest_accruals, lease_table_dates, A404)&gt;0, COUNTIFS($E$14:E404, "Interest accrual", $A$14:A404, A404)=0),  A404,
AND(SUMIFS(lease_table_payments, lease_table_dates, A404)&gt;0, COUNTIFS($E$14:E404, "Payment", $A$14:A404, A404)=0),  A404,
AND(SUMIFS(rou_table_deprs, rou_table_dates, A404)&gt;0, COUNTIFS($E$14:E404, "Depreciation", $A$14:A404, A404)=0),  A404,
TRUE,  IFERROR(INDEX(rou_table_dates,  MATCH(A404, rou_table_dates)+1, ), "")
)</f>
        <v/>
      </c>
      <c r="B405" s="1" t="str" cm="1">
        <f t="array" aca="1" ref="B405" ca="1">_xlfn.IFS(
AND(E405="Payment", A405=$B$2), $AM$14,
E405="Payment", $AM$15,
E405="Interest accrual", $AM$18,
E405="Depreciation", $AM$17,
TRUE, "")</f>
        <v/>
      </c>
      <c r="C405" s="1" t="str" cm="1">
        <f t="array" aca="1" ref="C405" ca="1">_xlfn.IFS(
E405="Payment", $AM$19,
E405="Interest accrual", $AM$15,
E405="Depreciation", $AM$16,
TRUE, "")</f>
        <v/>
      </c>
      <c r="D405" s="14" t="str" cm="1">
        <f t="array" aca="1" ref="D405" ca="1">_xlfn.IFS(
E405="Payment", _xlfn.XLOOKUP(A405, lease_table_dates, lease_table_payments, 0, 0),
E405="Interest accrual", _xlfn.XLOOKUP(A405, lease_table_dates, lease_table_interest_accruals, 0, 0),
E405="Depreciation", _xlfn.XLOOKUP(A405, rou_table_dates, rou_table_deprs, 0, 0),
TRUE, ""
)</f>
        <v/>
      </c>
      <c r="E405" s="7" t="str" cm="1">
        <f t="array" aca="1" ref="E405" ca="1">_xlfn.IFS(
AND(SUMIFS(lease_table_interest_accruals, lease_table_dates, A405)&gt;0, COUNTIFS($E$14:E404, "Interest accrual", $A$14:A404, A405)=0), "Interest accrual",
AND(SUMIFS(lease_table_payments, lease_table_dates, A405)&gt;0, COUNTIFS($E$14:E404, "Payment", $A$14:A404, A405)=0), "Payment",
AND(SUMIFS(rou_table_deprs, rou_table_dates, A405)&gt;0, COUNTIFS($E$14:E404, "Depreciation", $A$14:A404, A405)=0), "Depreciation",
TRUE,  ""
)</f>
        <v/>
      </c>
      <c r="G405" s="13" t="str" cm="1">
        <f t="array" aca="1" ref="G405" ca="1">_xlfn.IFS(
AND($B$11="Hə", $B$3="İllik"), Z405,
AND($B$11="Hə", $B$3="Aylıq"), AA405,
$B$11="Yox", X405)</f>
        <v/>
      </c>
      <c r="H405" s="14" t="str" cm="1">
        <f t="array" aca="1" ref="H405" ca="1">_xlfn.IFS( G405="", "",
TRUE, ROUND( H404+I405-J405, 2) )</f>
        <v/>
      </c>
      <c r="I405" s="14" t="str" cm="1">
        <f t="array" aca="1" ref="I405" ca="1">_xlfn.IFS(G405="", "",
G405=last_payment_date, (J405-H404),
 TRUE,  -  (H404- H404* (1+$B$6)^ (_xlfn.DAYS(G405,G404)/365) )
)</f>
        <v/>
      </c>
      <c r="J405" s="14" t="str" cm="1">
        <f t="array" aca="1" ref="J405" ca="1">_xlfn.IFS(G405="", "",
TRUE, _xlfn.XLOOKUP(G405,  payment_dates, payments,0,0)
)</f>
        <v/>
      </c>
      <c r="L405" s="2" t="str" cm="1">
        <f t="array" aca="1" ref="L405" ca="1">_xlfn.IFS(
AND($B$11="Hə", $B$3="İllik"), AC405,
AND($B$11="Hə", $B$3="Aylıq"), AD405,
$B$11="Yox", AB405)</f>
        <v/>
      </c>
      <c r="M405" s="14" t="str" cm="1">
        <f t="array" aca="1" ref="M405" ca="1">_xlfn.IFS( L405="", "",
(M404-N405)&lt;=0.5, 0,
TRUE,  M404-N405)</f>
        <v/>
      </c>
      <c r="N405" s="15" t="str" cm="1">
        <f t="array" aca="1" ref="N405" ca="1">_xlfn.IFS(
L405="", "",
TRUE, MIN(M404, ROUND($M$14/ (last_rou_date - $B$2) * (L405-L404), 2) )
)</f>
        <v/>
      </c>
      <c r="P405" s="22" t="str">
        <f t="shared" ca="1" si="18"/>
        <v/>
      </c>
      <c r="Q405" s="14" t="str" cm="1">
        <f t="array" aca="1" ref="Q405" ca="1">_xlfn.IFS(P405="","",
$B$11="Hə", _xlfn.XLOOKUP(DATE(P405, 12, 31), rou_table_dates, rou_table_nbvs,0, 0),
TRUE,  MAX(0, ROUND($M$14 - $M$14/ (last_rou_date - $B$2) * (DATE(P405,12,31) - $B$2), 2) )
)</f>
        <v/>
      </c>
      <c r="R405" s="57" t="str" cm="1">
        <f t="array" aca="1" ref="R405" ca="1">_xlfn.IFS(P405="","",
$B$11="Hə", _xlfn.XLOOKUP(DATE(P405, 12, 31), lease_table_dates, lease_table_balances,0, 0),
TRUE, IFERROR( XNPV($B$6, IF(payment_dates &gt;DATE(P405, 12, 31), payments,  0),  IF(payment_dates &gt;DATE(P405, 12, 31), payment_dates,  DATE(P405, 12, 31))    ),0)
)</f>
        <v/>
      </c>
      <c r="S405" s="14" t="str" cm="1">
        <f t="array" aca="1" ref="S405" ca="1">_xlfn.IFS(P405="","",
TRUE,  MIN( MIN(Q404, $M$14), ROUND($M$14/ (last_rou_date - $B$2) * (DATE(P405,12,31) - MAX($B$2, DATE(P405-1, 12, 31))), 2) )
)</f>
        <v/>
      </c>
      <c r="T405" s="15" t="str" cm="1">
        <f t="array" aca="1" ref="T405" ca="1">_xlfn.IFS(P405="", "",
ISTEXT(R404), R405- (H405 - SUMIFS( lease_table_payments, lease_table_years, P405) -$AG$14 ),
AND(ISNUMBER(R404), R405&lt;&gt;""),   R405- (R404 - SUMIFS( lease_table_payments, lease_table_years, P405) )
)</f>
        <v/>
      </c>
      <c r="U405" s="14"/>
      <c r="V405" s="73">
        <f t="shared" si="20"/>
        <v>392</v>
      </c>
      <c r="W405" s="74" t="str" cm="1">
        <f t="array" ref="W405">_xlfn.IFS(
OR(W404=$B$4, W404=""),"",
TRUE,W404+1
)</f>
        <v/>
      </c>
      <c r="X405" s="75" t="str" cm="1">
        <f t="array" ref="X405">_xlfn.IFS(X404="","",
W405="", "",
AND($B$3="İllik"),DATE(YEAR(X404)+1,MONTH(X404),DAY(X404) ),
AND($B$3="Aylıq", $AH$14="Not end"), EDATE(X404,1),
AND($B$3="Aylıq", $AH$14="End"), EOMONTH(X404,1)
)</f>
        <v/>
      </c>
      <c r="Y405" s="75" t="str" cm="1">
        <f t="array" aca="1" ref="Y405" ca="1">_xlfn.IFS(
AND($B$7="Dövrün əvvəlində", Y404&lt;=last_rou_date), DATE(YEAR(Y404)+1, 12, 31),
AND($B$7="Dövrün sonunda", Y404&lt;=last_payment_date), DATE(YEAR(Y404)+1, 12, 31),
TRUE, ""
)</f>
        <v/>
      </c>
      <c r="Z405" s="75" t="str" cm="1">
        <f t="array" aca="1" ref="Z405" ca="1">_xlfn.IFS(
AND($AN$14="Not year_end", Z404&gt;last_payment_date), "",
AND($AN$14="Year_end", Z404&gt;=last_payment_date), "",
AND($AN$14="Year_end"), DATE(YEAR(Z404+1), 12, 31),
AND($AN$14="Not year_end", MONTH(Z404)=12, DAY(Z404)=31), DATE(YEAR(Z403)+1, MONTH(Z403), DAY(Z403)),
AND($AN$14="Not year_end", OR(MONTH(Z404)&lt;&gt;12, DAY(Z404)&lt;&gt;31) ), DATE(YEAR(Z404), 12, 31)
)</f>
        <v/>
      </c>
      <c r="AA405" s="75" t="str" cm="1">
        <f t="array" aca="1" ref="AA405" ca="1">_xlfn.IFS(AA404="", "",
AND(AA404=last_payment_date, OR(MONTH(AA404)&lt;&gt;12, DAY(AA404)&lt;&gt;31) ), DATE(YEAR(AA404), 12, 31),
AND(MONTH(AA404)=12, DAY(AA404)=31, AA404&gt;=last_payment_date), "",
AND(MONTH(AA404)=12, DAY(AA404)&lt;&gt;31),  EOMONTH(AA404,0),
AND(MONTH(AA404)=12, DAY(AA404)=31, $AH$14="Not end"),  EDATE(AA403,1),
AND($AH$14="Not end"), EDATE(AA404, 1),
AND($AH$14="End"), EOMONTH(AA404, 1)
)</f>
        <v/>
      </c>
      <c r="AB405" s="75" t="str" cm="1">
        <f t="array" aca="1" ref="AB405" ca="1">_xlfn.IFS(AB404="","",
AND(AB404=last_rou_date), "",
AND($B$3="İllik"),DATE(YEAR(AB404)+1,MONTH(AB404),DAY(AB404) ),
AND($B$3="Aylıq", $AH$14="Not end"), EDATE(AB404,1),
AND($B$3="Aylıq", $AH$14="End"), EOMONTH(AB404,1)
)</f>
        <v/>
      </c>
      <c r="AC405" s="75" t="str" cm="1">
        <f t="array" aca="1" ref="AC405" ca="1">_xlfn.IFS(
AND($AN$14="Not year_end", AC404&gt;last_rou_date), "",
AND($AN$14="Year_end", AC404&gt;=last_rou_date), "",
AND($AN$14="Year_end"), DATE(YEAR(AC404+1), 12, 31),
AND($AN$14="Not year_end", MONTH(AC404)=12, DAY(AC404)=31), DATE(YEAR(AC403)+1, MONTH(AC403), DAY(AC403)),
AND($AN$14="Not year_end", OR(MONTH(AC404)&lt;&gt;12, DAY(AC404)&lt;&gt;31) ), DATE(YEAR(AC404), 12, 31)
)</f>
        <v/>
      </c>
      <c r="AD405" s="75" t="str" cm="1">
        <f t="array" aca="1" ref="AD405" ca="1">_xlfn.IFS(AD404="", "",
AND(AD404=last_rou_date, OR(MONTH(AD404)&lt;&gt;12, DAY(AD404)&lt;&gt;31) ), DATE(YEAR(AD404), 12, 31),
AND(MONTH(AD404)=12, DAY(AD404)=31, AD404&gt;=last_rou_date), "",
AND(MONTH(AD404)=12, DAY(AD404)&lt;&gt;31),  EOMONTH(AD404,0),
AND(MONTH(AD404)=12, DAY(AD404)=31, $AH$14="Not end"),  EDATE(AD403,1),
AND($AH$14="Not end"), EDATE(AD404, 1),
AND($AH$14="End"), EOMONTH(AD404, 1)
)</f>
        <v/>
      </c>
      <c r="AE405" s="68" t="str" cm="1">
        <f t="array" ref="AE405">_xlfn.IFS(W405="", "",
AND(W405&gt;0, W405&lt;=$B$4, $C$2="İllik artım, faiz olaraq", $D$2&gt;0, $B$3="İllik"), $B$5*((1+$D$2)^(W405-1)),
AND(W405&gt;0, W405&lt;=$B$4, $C$2="İllik artım, faiz olaraq", $D$2&gt;0, $B$3="Aylıq"), $B$5*((1+$D$2)^ROUNDDOWN((W405-1)/12,0)),
AND(W405=1, $C$2="Aşağıdakı kimi dəyişir", ), $B$5,
AND(W405&gt;1, W405&lt;=$B$4, $C$2="Aşağıdakı kimi dəyişir"), IFERROR(VLOOKUP(W405, $C$4:$D$7, 2, FALSE), AE404),
AND(W405&gt;0, W405&lt;=$B$4), $B$5,
TRUE,0 )</f>
        <v/>
      </c>
      <c r="AF405" s="76" t="str">
        <f t="shared" ca="1" si="19"/>
        <v/>
      </c>
    </row>
    <row r="406" spans="1:32" x14ac:dyDescent="0.4">
      <c r="A406" s="13" t="str" cm="1">
        <f t="array" aca="1" ref="A406" ca="1">_xlfn.IFS(
AND(SUMIFS(lease_table_interest_accruals, lease_table_dates, A405)&gt;0, COUNTIFS($E$14:E405, "Interest accrual", $A$14:A405, A405)=0),  A405,
AND(SUMIFS(lease_table_payments, lease_table_dates, A405)&gt;0, COUNTIFS($E$14:E405, "Payment", $A$14:A405, A405)=0),  A405,
AND(SUMIFS(rou_table_deprs, rou_table_dates, A405)&gt;0, COUNTIFS($E$14:E405, "Depreciation", $A$14:A405, A405)=0),  A405,
TRUE,  IFERROR(INDEX(rou_table_dates,  MATCH(A405, rou_table_dates)+1, ), "")
)</f>
        <v/>
      </c>
      <c r="B406" s="1" t="str" cm="1">
        <f t="array" aca="1" ref="B406" ca="1">_xlfn.IFS(
AND(E406="Payment", A406=$B$2), $AM$14,
E406="Payment", $AM$15,
E406="Interest accrual", $AM$18,
E406="Depreciation", $AM$17,
TRUE, "")</f>
        <v/>
      </c>
      <c r="C406" s="1" t="str" cm="1">
        <f t="array" aca="1" ref="C406" ca="1">_xlfn.IFS(
E406="Payment", $AM$19,
E406="Interest accrual", $AM$15,
E406="Depreciation", $AM$16,
TRUE, "")</f>
        <v/>
      </c>
      <c r="D406" s="14" t="str" cm="1">
        <f t="array" aca="1" ref="D406" ca="1">_xlfn.IFS(
E406="Payment", _xlfn.XLOOKUP(A406, lease_table_dates, lease_table_payments, 0, 0),
E406="Interest accrual", _xlfn.XLOOKUP(A406, lease_table_dates, lease_table_interest_accruals, 0, 0),
E406="Depreciation", _xlfn.XLOOKUP(A406, rou_table_dates, rou_table_deprs, 0, 0),
TRUE, ""
)</f>
        <v/>
      </c>
      <c r="E406" s="7" t="str" cm="1">
        <f t="array" aca="1" ref="E406" ca="1">_xlfn.IFS(
AND(SUMIFS(lease_table_interest_accruals, lease_table_dates, A406)&gt;0, COUNTIFS($E$14:E405, "Interest accrual", $A$14:A405, A406)=0), "Interest accrual",
AND(SUMIFS(lease_table_payments, lease_table_dates, A406)&gt;0, COUNTIFS($E$14:E405, "Payment", $A$14:A405, A406)=0), "Payment",
AND(SUMIFS(rou_table_deprs, rou_table_dates, A406)&gt;0, COUNTIFS($E$14:E405, "Depreciation", $A$14:A405, A406)=0), "Depreciation",
TRUE,  ""
)</f>
        <v/>
      </c>
      <c r="G406" s="13" t="str" cm="1">
        <f t="array" aca="1" ref="G406" ca="1">_xlfn.IFS(
AND($B$11="Hə", $B$3="İllik"), Z406,
AND($B$11="Hə", $B$3="Aylıq"), AA406,
$B$11="Yox", X406)</f>
        <v/>
      </c>
      <c r="H406" s="14" t="str" cm="1">
        <f t="array" aca="1" ref="H406" ca="1">_xlfn.IFS( G406="", "",
TRUE, ROUND( H405+I406-J406, 2) )</f>
        <v/>
      </c>
      <c r="I406" s="14" t="str" cm="1">
        <f t="array" aca="1" ref="I406" ca="1">_xlfn.IFS(G406="", "",
G406=last_payment_date, (J406-H405),
 TRUE,  -  (H405- H405* (1+$B$6)^ (_xlfn.DAYS(G406,G405)/365) )
)</f>
        <v/>
      </c>
      <c r="J406" s="14" t="str" cm="1">
        <f t="array" aca="1" ref="J406" ca="1">_xlfn.IFS(G406="", "",
TRUE, _xlfn.XLOOKUP(G406,  payment_dates, payments,0,0)
)</f>
        <v/>
      </c>
      <c r="L406" s="2" t="str" cm="1">
        <f t="array" aca="1" ref="L406" ca="1">_xlfn.IFS(
AND($B$11="Hə", $B$3="İllik"), AC406,
AND($B$11="Hə", $B$3="Aylıq"), AD406,
$B$11="Yox", AB406)</f>
        <v/>
      </c>
      <c r="M406" s="14" t="str" cm="1">
        <f t="array" aca="1" ref="M406" ca="1">_xlfn.IFS( L406="", "",
(M405-N406)&lt;=0.5, 0,
TRUE,  M405-N406)</f>
        <v/>
      </c>
      <c r="N406" s="15" t="str" cm="1">
        <f t="array" aca="1" ref="N406" ca="1">_xlfn.IFS(
L406="", "",
TRUE, MIN(M405, ROUND($M$14/ (last_rou_date - $B$2) * (L406-L405), 2) )
)</f>
        <v/>
      </c>
      <c r="P406" s="22" t="str">
        <f t="shared" ca="1" si="18"/>
        <v/>
      </c>
      <c r="Q406" s="14" t="str" cm="1">
        <f t="array" aca="1" ref="Q406" ca="1">_xlfn.IFS(P406="","",
$B$11="Hə", _xlfn.XLOOKUP(DATE(P406, 12, 31), rou_table_dates, rou_table_nbvs,0, 0),
TRUE,  MAX(0, ROUND($M$14 - $M$14/ (last_rou_date - $B$2) * (DATE(P406,12,31) - $B$2), 2) )
)</f>
        <v/>
      </c>
      <c r="R406" s="57" t="str" cm="1">
        <f t="array" aca="1" ref="R406" ca="1">_xlfn.IFS(P406="","",
$B$11="Hə", _xlfn.XLOOKUP(DATE(P406, 12, 31), lease_table_dates, lease_table_balances,0, 0),
TRUE, IFERROR( XNPV($B$6, IF(payment_dates &gt;DATE(P406, 12, 31), payments,  0),  IF(payment_dates &gt;DATE(P406, 12, 31), payment_dates,  DATE(P406, 12, 31))    ),0)
)</f>
        <v/>
      </c>
      <c r="S406" s="14" t="str" cm="1">
        <f t="array" aca="1" ref="S406" ca="1">_xlfn.IFS(P406="","",
TRUE,  MIN( MIN(Q405, $M$14), ROUND($M$14/ (last_rou_date - $B$2) * (DATE(P406,12,31) - MAX($B$2, DATE(P406-1, 12, 31))), 2) )
)</f>
        <v/>
      </c>
      <c r="T406" s="15" t="str" cm="1">
        <f t="array" aca="1" ref="T406" ca="1">_xlfn.IFS(P406="", "",
ISTEXT(R405), R406- (H406 - SUMIFS( lease_table_payments, lease_table_years, P406) -$AG$14 ),
AND(ISNUMBER(R405), R406&lt;&gt;""),   R406- (R405 - SUMIFS( lease_table_payments, lease_table_years, P406) )
)</f>
        <v/>
      </c>
      <c r="U406" s="14"/>
      <c r="V406" s="73">
        <f t="shared" si="20"/>
        <v>393</v>
      </c>
      <c r="W406" s="74" t="str" cm="1">
        <f t="array" ref="W406">_xlfn.IFS(
OR(W405=$B$4, W405=""),"",
TRUE,W405+1
)</f>
        <v/>
      </c>
      <c r="X406" s="75" t="str" cm="1">
        <f t="array" ref="X406">_xlfn.IFS(X405="","",
W406="", "",
AND($B$3="İllik"),DATE(YEAR(X405)+1,MONTH(X405),DAY(X405) ),
AND($B$3="Aylıq", $AH$14="Not end"), EDATE(X405,1),
AND($B$3="Aylıq", $AH$14="End"), EOMONTH(X405,1)
)</f>
        <v/>
      </c>
      <c r="Y406" s="75" t="str" cm="1">
        <f t="array" aca="1" ref="Y406" ca="1">_xlfn.IFS(
AND($B$7="Dövrün əvvəlində", Y405&lt;=last_rou_date), DATE(YEAR(Y405)+1, 12, 31),
AND($B$7="Dövrün sonunda", Y405&lt;=last_payment_date), DATE(YEAR(Y405)+1, 12, 31),
TRUE, ""
)</f>
        <v/>
      </c>
      <c r="Z406" s="75" t="str" cm="1">
        <f t="array" aca="1" ref="Z406" ca="1">_xlfn.IFS(
AND($AN$14="Not year_end", Z405&gt;last_payment_date), "",
AND($AN$14="Year_end", Z405&gt;=last_payment_date), "",
AND($AN$14="Year_end"), DATE(YEAR(Z405+1), 12, 31),
AND($AN$14="Not year_end", MONTH(Z405)=12, DAY(Z405)=31), DATE(YEAR(Z404)+1, MONTH(Z404), DAY(Z404)),
AND($AN$14="Not year_end", OR(MONTH(Z405)&lt;&gt;12, DAY(Z405)&lt;&gt;31) ), DATE(YEAR(Z405), 12, 31)
)</f>
        <v/>
      </c>
      <c r="AA406" s="75" t="str" cm="1">
        <f t="array" aca="1" ref="AA406" ca="1">_xlfn.IFS(AA405="", "",
AND(AA405=last_payment_date, OR(MONTH(AA405)&lt;&gt;12, DAY(AA405)&lt;&gt;31) ), DATE(YEAR(AA405), 12, 31),
AND(MONTH(AA405)=12, DAY(AA405)=31, AA405&gt;=last_payment_date), "",
AND(MONTH(AA405)=12, DAY(AA405)&lt;&gt;31),  EOMONTH(AA405,0),
AND(MONTH(AA405)=12, DAY(AA405)=31, $AH$14="Not end"),  EDATE(AA404,1),
AND($AH$14="Not end"), EDATE(AA405, 1),
AND($AH$14="End"), EOMONTH(AA405, 1)
)</f>
        <v/>
      </c>
      <c r="AB406" s="75" t="str" cm="1">
        <f t="array" aca="1" ref="AB406" ca="1">_xlfn.IFS(AB405="","",
AND(AB405=last_rou_date), "",
AND($B$3="İllik"),DATE(YEAR(AB405)+1,MONTH(AB405),DAY(AB405) ),
AND($B$3="Aylıq", $AH$14="Not end"), EDATE(AB405,1),
AND($B$3="Aylıq", $AH$14="End"), EOMONTH(AB405,1)
)</f>
        <v/>
      </c>
      <c r="AC406" s="75" t="str" cm="1">
        <f t="array" aca="1" ref="AC406" ca="1">_xlfn.IFS(
AND($AN$14="Not year_end", AC405&gt;last_rou_date), "",
AND($AN$14="Year_end", AC405&gt;=last_rou_date), "",
AND($AN$14="Year_end"), DATE(YEAR(AC405+1), 12, 31),
AND($AN$14="Not year_end", MONTH(AC405)=12, DAY(AC405)=31), DATE(YEAR(AC404)+1, MONTH(AC404), DAY(AC404)),
AND($AN$14="Not year_end", OR(MONTH(AC405)&lt;&gt;12, DAY(AC405)&lt;&gt;31) ), DATE(YEAR(AC405), 12, 31)
)</f>
        <v/>
      </c>
      <c r="AD406" s="75" t="str" cm="1">
        <f t="array" aca="1" ref="AD406" ca="1">_xlfn.IFS(AD405="", "",
AND(AD405=last_rou_date, OR(MONTH(AD405)&lt;&gt;12, DAY(AD405)&lt;&gt;31) ), DATE(YEAR(AD405), 12, 31),
AND(MONTH(AD405)=12, DAY(AD405)=31, AD405&gt;=last_rou_date), "",
AND(MONTH(AD405)=12, DAY(AD405)&lt;&gt;31),  EOMONTH(AD405,0),
AND(MONTH(AD405)=12, DAY(AD405)=31, $AH$14="Not end"),  EDATE(AD404,1),
AND($AH$14="Not end"), EDATE(AD405, 1),
AND($AH$14="End"), EOMONTH(AD405, 1)
)</f>
        <v/>
      </c>
      <c r="AE406" s="68" t="str" cm="1">
        <f t="array" ref="AE406">_xlfn.IFS(W406="", "",
AND(W406&gt;0, W406&lt;=$B$4, $C$2="İllik artım, faiz olaraq", $D$2&gt;0, $B$3="İllik"), $B$5*((1+$D$2)^(W406-1)),
AND(W406&gt;0, W406&lt;=$B$4, $C$2="İllik artım, faiz olaraq", $D$2&gt;0, $B$3="Aylıq"), $B$5*((1+$D$2)^ROUNDDOWN((W406-1)/12,0)),
AND(W406=1, $C$2="Aşağıdakı kimi dəyişir", ), $B$5,
AND(W406&gt;1, W406&lt;=$B$4, $C$2="Aşağıdakı kimi dəyişir"), IFERROR(VLOOKUP(W406, $C$4:$D$7, 2, FALSE), AE405),
AND(W406&gt;0, W406&lt;=$B$4), $B$5,
TRUE,0 )</f>
        <v/>
      </c>
      <c r="AF406" s="76" t="str">
        <f t="shared" ca="1" si="19"/>
        <v/>
      </c>
    </row>
    <row r="407" spans="1:32" x14ac:dyDescent="0.4">
      <c r="A407" s="13" t="str" cm="1">
        <f t="array" aca="1" ref="A407" ca="1">_xlfn.IFS(
AND(SUMIFS(lease_table_interest_accruals, lease_table_dates, A406)&gt;0, COUNTIFS($E$14:E406, "Interest accrual", $A$14:A406, A406)=0),  A406,
AND(SUMIFS(lease_table_payments, lease_table_dates, A406)&gt;0, COUNTIFS($E$14:E406, "Payment", $A$14:A406, A406)=0),  A406,
AND(SUMIFS(rou_table_deprs, rou_table_dates, A406)&gt;0, COUNTIFS($E$14:E406, "Depreciation", $A$14:A406, A406)=0),  A406,
TRUE,  IFERROR(INDEX(rou_table_dates,  MATCH(A406, rou_table_dates)+1, ), "")
)</f>
        <v/>
      </c>
      <c r="B407" s="1" t="str" cm="1">
        <f t="array" aca="1" ref="B407" ca="1">_xlfn.IFS(
AND(E407="Payment", A407=$B$2), $AM$14,
E407="Payment", $AM$15,
E407="Interest accrual", $AM$18,
E407="Depreciation", $AM$17,
TRUE, "")</f>
        <v/>
      </c>
      <c r="C407" s="1" t="str" cm="1">
        <f t="array" aca="1" ref="C407" ca="1">_xlfn.IFS(
E407="Payment", $AM$19,
E407="Interest accrual", $AM$15,
E407="Depreciation", $AM$16,
TRUE, "")</f>
        <v/>
      </c>
      <c r="D407" s="14" t="str" cm="1">
        <f t="array" aca="1" ref="D407" ca="1">_xlfn.IFS(
E407="Payment", _xlfn.XLOOKUP(A407, lease_table_dates, lease_table_payments, 0, 0),
E407="Interest accrual", _xlfn.XLOOKUP(A407, lease_table_dates, lease_table_interest_accruals, 0, 0),
E407="Depreciation", _xlfn.XLOOKUP(A407, rou_table_dates, rou_table_deprs, 0, 0),
TRUE, ""
)</f>
        <v/>
      </c>
      <c r="E407" s="7" t="str" cm="1">
        <f t="array" aca="1" ref="E407" ca="1">_xlfn.IFS(
AND(SUMIFS(lease_table_interest_accruals, lease_table_dates, A407)&gt;0, COUNTIFS($E$14:E406, "Interest accrual", $A$14:A406, A407)=0), "Interest accrual",
AND(SUMIFS(lease_table_payments, lease_table_dates, A407)&gt;0, COUNTIFS($E$14:E406, "Payment", $A$14:A406, A407)=0), "Payment",
AND(SUMIFS(rou_table_deprs, rou_table_dates, A407)&gt;0, COUNTIFS($E$14:E406, "Depreciation", $A$14:A406, A407)=0), "Depreciation",
TRUE,  ""
)</f>
        <v/>
      </c>
      <c r="G407" s="13" t="str" cm="1">
        <f t="array" aca="1" ref="G407" ca="1">_xlfn.IFS(
AND($B$11="Hə", $B$3="İllik"), Z407,
AND($B$11="Hə", $B$3="Aylıq"), AA407,
$B$11="Yox", X407)</f>
        <v/>
      </c>
      <c r="H407" s="14" t="str" cm="1">
        <f t="array" aca="1" ref="H407" ca="1">_xlfn.IFS( G407="", "",
TRUE, ROUND( H406+I407-J407, 2) )</f>
        <v/>
      </c>
      <c r="I407" s="14" t="str" cm="1">
        <f t="array" aca="1" ref="I407" ca="1">_xlfn.IFS(G407="", "",
G407=last_payment_date, (J407-H406),
 TRUE,  -  (H406- H406* (1+$B$6)^ (_xlfn.DAYS(G407,G406)/365) )
)</f>
        <v/>
      </c>
      <c r="J407" s="14" t="str" cm="1">
        <f t="array" aca="1" ref="J407" ca="1">_xlfn.IFS(G407="", "",
TRUE, _xlfn.XLOOKUP(G407,  payment_dates, payments,0,0)
)</f>
        <v/>
      </c>
      <c r="L407" s="2" t="str" cm="1">
        <f t="array" aca="1" ref="L407" ca="1">_xlfn.IFS(
AND($B$11="Hə", $B$3="İllik"), AC407,
AND($B$11="Hə", $B$3="Aylıq"), AD407,
$B$11="Yox", AB407)</f>
        <v/>
      </c>
      <c r="M407" s="14" t="str" cm="1">
        <f t="array" aca="1" ref="M407" ca="1">_xlfn.IFS( L407="", "",
(M406-N407)&lt;=0.5, 0,
TRUE,  M406-N407)</f>
        <v/>
      </c>
      <c r="N407" s="15" t="str" cm="1">
        <f t="array" aca="1" ref="N407" ca="1">_xlfn.IFS(
L407="", "",
TRUE, MIN(M406, ROUND($M$14/ (last_rou_date - $B$2) * (L407-L406), 2) )
)</f>
        <v/>
      </c>
      <c r="P407" s="22" t="str">
        <f t="shared" ca="1" si="18"/>
        <v/>
      </c>
      <c r="Q407" s="14" t="str" cm="1">
        <f t="array" aca="1" ref="Q407" ca="1">_xlfn.IFS(P407="","",
$B$11="Hə", _xlfn.XLOOKUP(DATE(P407, 12, 31), rou_table_dates, rou_table_nbvs,0, 0),
TRUE,  MAX(0, ROUND($M$14 - $M$14/ (last_rou_date - $B$2) * (DATE(P407,12,31) - $B$2), 2) )
)</f>
        <v/>
      </c>
      <c r="R407" s="57" t="str" cm="1">
        <f t="array" aca="1" ref="R407" ca="1">_xlfn.IFS(P407="","",
$B$11="Hə", _xlfn.XLOOKUP(DATE(P407, 12, 31), lease_table_dates, lease_table_balances,0, 0),
TRUE, IFERROR( XNPV($B$6, IF(payment_dates &gt;DATE(P407, 12, 31), payments,  0),  IF(payment_dates &gt;DATE(P407, 12, 31), payment_dates,  DATE(P407, 12, 31))    ),0)
)</f>
        <v/>
      </c>
      <c r="S407" s="14" t="str" cm="1">
        <f t="array" aca="1" ref="S407" ca="1">_xlfn.IFS(P407="","",
TRUE,  MIN( MIN(Q406, $M$14), ROUND($M$14/ (last_rou_date - $B$2) * (DATE(P407,12,31) - MAX($B$2, DATE(P407-1, 12, 31))), 2) )
)</f>
        <v/>
      </c>
      <c r="T407" s="15" t="str" cm="1">
        <f t="array" aca="1" ref="T407" ca="1">_xlfn.IFS(P407="", "",
ISTEXT(R406), R407- (H407 - SUMIFS( lease_table_payments, lease_table_years, P407) -$AG$14 ),
AND(ISNUMBER(R406), R407&lt;&gt;""),   R407- (R406 - SUMIFS( lease_table_payments, lease_table_years, P407) )
)</f>
        <v/>
      </c>
      <c r="U407" s="14"/>
      <c r="V407" s="73">
        <f t="shared" si="20"/>
        <v>394</v>
      </c>
      <c r="W407" s="74" t="str" cm="1">
        <f t="array" ref="W407">_xlfn.IFS(
OR(W406=$B$4, W406=""),"",
TRUE,W406+1
)</f>
        <v/>
      </c>
      <c r="X407" s="75" t="str" cm="1">
        <f t="array" ref="X407">_xlfn.IFS(X406="","",
W407="", "",
AND($B$3="İllik"),DATE(YEAR(X406)+1,MONTH(X406),DAY(X406) ),
AND($B$3="Aylıq", $AH$14="Not end"), EDATE(X406,1),
AND($B$3="Aylıq", $AH$14="End"), EOMONTH(X406,1)
)</f>
        <v/>
      </c>
      <c r="Y407" s="75" t="str" cm="1">
        <f t="array" aca="1" ref="Y407" ca="1">_xlfn.IFS(
AND($B$7="Dövrün əvvəlində", Y406&lt;=last_rou_date), DATE(YEAR(Y406)+1, 12, 31),
AND($B$7="Dövrün sonunda", Y406&lt;=last_payment_date), DATE(YEAR(Y406)+1, 12, 31),
TRUE, ""
)</f>
        <v/>
      </c>
      <c r="Z407" s="75" t="str" cm="1">
        <f t="array" aca="1" ref="Z407" ca="1">_xlfn.IFS(
AND($AN$14="Not year_end", Z406&gt;last_payment_date), "",
AND($AN$14="Year_end", Z406&gt;=last_payment_date), "",
AND($AN$14="Year_end"), DATE(YEAR(Z406+1), 12, 31),
AND($AN$14="Not year_end", MONTH(Z406)=12, DAY(Z406)=31), DATE(YEAR(Z405)+1, MONTH(Z405), DAY(Z405)),
AND($AN$14="Not year_end", OR(MONTH(Z406)&lt;&gt;12, DAY(Z406)&lt;&gt;31) ), DATE(YEAR(Z406), 12, 31)
)</f>
        <v/>
      </c>
      <c r="AA407" s="75" t="str" cm="1">
        <f t="array" aca="1" ref="AA407" ca="1">_xlfn.IFS(AA406="", "",
AND(AA406=last_payment_date, OR(MONTH(AA406)&lt;&gt;12, DAY(AA406)&lt;&gt;31) ), DATE(YEAR(AA406), 12, 31),
AND(MONTH(AA406)=12, DAY(AA406)=31, AA406&gt;=last_payment_date), "",
AND(MONTH(AA406)=12, DAY(AA406)&lt;&gt;31),  EOMONTH(AA406,0),
AND(MONTH(AA406)=12, DAY(AA406)=31, $AH$14="Not end"),  EDATE(AA405,1),
AND($AH$14="Not end"), EDATE(AA406, 1),
AND($AH$14="End"), EOMONTH(AA406, 1)
)</f>
        <v/>
      </c>
      <c r="AB407" s="75" t="str" cm="1">
        <f t="array" aca="1" ref="AB407" ca="1">_xlfn.IFS(AB406="","",
AND(AB406=last_rou_date), "",
AND($B$3="İllik"),DATE(YEAR(AB406)+1,MONTH(AB406),DAY(AB406) ),
AND($B$3="Aylıq", $AH$14="Not end"), EDATE(AB406,1),
AND($B$3="Aylıq", $AH$14="End"), EOMONTH(AB406,1)
)</f>
        <v/>
      </c>
      <c r="AC407" s="75" t="str" cm="1">
        <f t="array" aca="1" ref="AC407" ca="1">_xlfn.IFS(
AND($AN$14="Not year_end", AC406&gt;last_rou_date), "",
AND($AN$14="Year_end", AC406&gt;=last_rou_date), "",
AND($AN$14="Year_end"), DATE(YEAR(AC406+1), 12, 31),
AND($AN$14="Not year_end", MONTH(AC406)=12, DAY(AC406)=31), DATE(YEAR(AC405)+1, MONTH(AC405), DAY(AC405)),
AND($AN$14="Not year_end", OR(MONTH(AC406)&lt;&gt;12, DAY(AC406)&lt;&gt;31) ), DATE(YEAR(AC406), 12, 31)
)</f>
        <v/>
      </c>
      <c r="AD407" s="75" t="str" cm="1">
        <f t="array" aca="1" ref="AD407" ca="1">_xlfn.IFS(AD406="", "",
AND(AD406=last_rou_date, OR(MONTH(AD406)&lt;&gt;12, DAY(AD406)&lt;&gt;31) ), DATE(YEAR(AD406), 12, 31),
AND(MONTH(AD406)=12, DAY(AD406)=31, AD406&gt;=last_rou_date), "",
AND(MONTH(AD406)=12, DAY(AD406)&lt;&gt;31),  EOMONTH(AD406,0),
AND(MONTH(AD406)=12, DAY(AD406)=31, $AH$14="Not end"),  EDATE(AD405,1),
AND($AH$14="Not end"), EDATE(AD406, 1),
AND($AH$14="End"), EOMONTH(AD406, 1)
)</f>
        <v/>
      </c>
      <c r="AE407" s="68" t="str" cm="1">
        <f t="array" ref="AE407">_xlfn.IFS(W407="", "",
AND(W407&gt;0, W407&lt;=$B$4, $C$2="İllik artım, faiz olaraq", $D$2&gt;0, $B$3="İllik"), $B$5*((1+$D$2)^(W407-1)),
AND(W407&gt;0, W407&lt;=$B$4, $C$2="İllik artım, faiz olaraq", $D$2&gt;0, $B$3="Aylıq"), $B$5*((1+$D$2)^ROUNDDOWN((W407-1)/12,0)),
AND(W407=1, $C$2="Aşağıdakı kimi dəyişir", ), $B$5,
AND(W407&gt;1, W407&lt;=$B$4, $C$2="Aşağıdakı kimi dəyişir"), IFERROR(VLOOKUP(W407, $C$4:$D$7, 2, FALSE), AE406),
AND(W407&gt;0, W407&lt;=$B$4), $B$5,
TRUE,0 )</f>
        <v/>
      </c>
      <c r="AF407" s="76" t="str">
        <f t="shared" ca="1" si="19"/>
        <v/>
      </c>
    </row>
    <row r="408" spans="1:32" x14ac:dyDescent="0.4">
      <c r="A408" s="13" t="str" cm="1">
        <f t="array" aca="1" ref="A408" ca="1">_xlfn.IFS(
AND(SUMIFS(lease_table_interest_accruals, lease_table_dates, A407)&gt;0, COUNTIFS($E$14:E407, "Interest accrual", $A$14:A407, A407)=0),  A407,
AND(SUMIFS(lease_table_payments, lease_table_dates, A407)&gt;0, COUNTIFS($E$14:E407, "Payment", $A$14:A407, A407)=0),  A407,
AND(SUMIFS(rou_table_deprs, rou_table_dates, A407)&gt;0, COUNTIFS($E$14:E407, "Depreciation", $A$14:A407, A407)=0),  A407,
TRUE,  IFERROR(INDEX(rou_table_dates,  MATCH(A407, rou_table_dates)+1, ), "")
)</f>
        <v/>
      </c>
      <c r="B408" s="1" t="str" cm="1">
        <f t="array" aca="1" ref="B408" ca="1">_xlfn.IFS(
AND(E408="Payment", A408=$B$2), $AM$14,
E408="Payment", $AM$15,
E408="Interest accrual", $AM$18,
E408="Depreciation", $AM$17,
TRUE, "")</f>
        <v/>
      </c>
      <c r="C408" s="1" t="str" cm="1">
        <f t="array" aca="1" ref="C408" ca="1">_xlfn.IFS(
E408="Payment", $AM$19,
E408="Interest accrual", $AM$15,
E408="Depreciation", $AM$16,
TRUE, "")</f>
        <v/>
      </c>
      <c r="D408" s="14" t="str" cm="1">
        <f t="array" aca="1" ref="D408" ca="1">_xlfn.IFS(
E408="Payment", _xlfn.XLOOKUP(A408, lease_table_dates, lease_table_payments, 0, 0),
E408="Interest accrual", _xlfn.XLOOKUP(A408, lease_table_dates, lease_table_interest_accruals, 0, 0),
E408="Depreciation", _xlfn.XLOOKUP(A408, rou_table_dates, rou_table_deprs, 0, 0),
TRUE, ""
)</f>
        <v/>
      </c>
      <c r="E408" s="7" t="str" cm="1">
        <f t="array" aca="1" ref="E408" ca="1">_xlfn.IFS(
AND(SUMIFS(lease_table_interest_accruals, lease_table_dates, A408)&gt;0, COUNTIFS($E$14:E407, "Interest accrual", $A$14:A407, A408)=0), "Interest accrual",
AND(SUMIFS(lease_table_payments, lease_table_dates, A408)&gt;0, COUNTIFS($E$14:E407, "Payment", $A$14:A407, A408)=0), "Payment",
AND(SUMIFS(rou_table_deprs, rou_table_dates, A408)&gt;0, COUNTIFS($E$14:E407, "Depreciation", $A$14:A407, A408)=0), "Depreciation",
TRUE,  ""
)</f>
        <v/>
      </c>
      <c r="G408" s="13" t="str" cm="1">
        <f t="array" aca="1" ref="G408" ca="1">_xlfn.IFS(
AND($B$11="Hə", $B$3="İllik"), Z408,
AND($B$11="Hə", $B$3="Aylıq"), AA408,
$B$11="Yox", X408)</f>
        <v/>
      </c>
      <c r="H408" s="14" t="str" cm="1">
        <f t="array" aca="1" ref="H408" ca="1">_xlfn.IFS( G408="", "",
TRUE, ROUND( H407+I408-J408, 2) )</f>
        <v/>
      </c>
      <c r="I408" s="14" t="str" cm="1">
        <f t="array" aca="1" ref="I408" ca="1">_xlfn.IFS(G408="", "",
G408=last_payment_date, (J408-H407),
 TRUE,  -  (H407- H407* (1+$B$6)^ (_xlfn.DAYS(G408,G407)/365) )
)</f>
        <v/>
      </c>
      <c r="J408" s="14" t="str" cm="1">
        <f t="array" aca="1" ref="J408" ca="1">_xlfn.IFS(G408="", "",
TRUE, _xlfn.XLOOKUP(G408,  payment_dates, payments,0,0)
)</f>
        <v/>
      </c>
      <c r="L408" s="2" t="str" cm="1">
        <f t="array" aca="1" ref="L408" ca="1">_xlfn.IFS(
AND($B$11="Hə", $B$3="İllik"), AC408,
AND($B$11="Hə", $B$3="Aylıq"), AD408,
$B$11="Yox", AB408)</f>
        <v/>
      </c>
      <c r="M408" s="14" t="str" cm="1">
        <f t="array" aca="1" ref="M408" ca="1">_xlfn.IFS( L408="", "",
(M407-N408)&lt;=0.5, 0,
TRUE,  M407-N408)</f>
        <v/>
      </c>
      <c r="N408" s="15" t="str" cm="1">
        <f t="array" aca="1" ref="N408" ca="1">_xlfn.IFS(
L408="", "",
TRUE, MIN(M407, ROUND($M$14/ (last_rou_date - $B$2) * (L408-L407), 2) )
)</f>
        <v/>
      </c>
      <c r="P408" s="22" t="str">
        <f t="shared" ca="1" si="18"/>
        <v/>
      </c>
      <c r="Q408" s="14" t="str" cm="1">
        <f t="array" aca="1" ref="Q408" ca="1">_xlfn.IFS(P408="","",
$B$11="Hə", _xlfn.XLOOKUP(DATE(P408, 12, 31), rou_table_dates, rou_table_nbvs,0, 0),
TRUE,  MAX(0, ROUND($M$14 - $M$14/ (last_rou_date - $B$2) * (DATE(P408,12,31) - $B$2), 2) )
)</f>
        <v/>
      </c>
      <c r="R408" s="57" t="str" cm="1">
        <f t="array" aca="1" ref="R408" ca="1">_xlfn.IFS(P408="","",
$B$11="Hə", _xlfn.XLOOKUP(DATE(P408, 12, 31), lease_table_dates, lease_table_balances,0, 0),
TRUE, IFERROR( XNPV($B$6, IF(payment_dates &gt;DATE(P408, 12, 31), payments,  0),  IF(payment_dates &gt;DATE(P408, 12, 31), payment_dates,  DATE(P408, 12, 31))    ),0)
)</f>
        <v/>
      </c>
      <c r="S408" s="14" t="str" cm="1">
        <f t="array" aca="1" ref="S408" ca="1">_xlfn.IFS(P408="","",
TRUE,  MIN( MIN(Q407, $M$14), ROUND($M$14/ (last_rou_date - $B$2) * (DATE(P408,12,31) - MAX($B$2, DATE(P408-1, 12, 31))), 2) )
)</f>
        <v/>
      </c>
      <c r="T408" s="15" t="str" cm="1">
        <f t="array" aca="1" ref="T408" ca="1">_xlfn.IFS(P408="", "",
ISTEXT(R407), R408- (H408 - SUMIFS( lease_table_payments, lease_table_years, P408) -$AG$14 ),
AND(ISNUMBER(R407), R408&lt;&gt;""),   R408- (R407 - SUMIFS( lease_table_payments, lease_table_years, P408) )
)</f>
        <v/>
      </c>
      <c r="U408" s="14"/>
      <c r="V408" s="73">
        <f t="shared" si="20"/>
        <v>395</v>
      </c>
      <c r="W408" s="74" t="str" cm="1">
        <f t="array" ref="W408">_xlfn.IFS(
OR(W407=$B$4, W407=""),"",
TRUE,W407+1
)</f>
        <v/>
      </c>
      <c r="X408" s="75" t="str" cm="1">
        <f t="array" ref="X408">_xlfn.IFS(X407="","",
W408="", "",
AND($B$3="İllik"),DATE(YEAR(X407)+1,MONTH(X407),DAY(X407) ),
AND($B$3="Aylıq", $AH$14="Not end"), EDATE(X407,1),
AND($B$3="Aylıq", $AH$14="End"), EOMONTH(X407,1)
)</f>
        <v/>
      </c>
      <c r="Y408" s="75" t="str" cm="1">
        <f t="array" aca="1" ref="Y408" ca="1">_xlfn.IFS(
AND($B$7="Dövrün əvvəlində", Y407&lt;=last_rou_date), DATE(YEAR(Y407)+1, 12, 31),
AND($B$7="Dövrün sonunda", Y407&lt;=last_payment_date), DATE(YEAR(Y407)+1, 12, 31),
TRUE, ""
)</f>
        <v/>
      </c>
      <c r="Z408" s="75" t="str" cm="1">
        <f t="array" aca="1" ref="Z408" ca="1">_xlfn.IFS(
AND($AN$14="Not year_end", Z407&gt;last_payment_date), "",
AND($AN$14="Year_end", Z407&gt;=last_payment_date), "",
AND($AN$14="Year_end"), DATE(YEAR(Z407+1), 12, 31),
AND($AN$14="Not year_end", MONTH(Z407)=12, DAY(Z407)=31), DATE(YEAR(Z406)+1, MONTH(Z406), DAY(Z406)),
AND($AN$14="Not year_end", OR(MONTH(Z407)&lt;&gt;12, DAY(Z407)&lt;&gt;31) ), DATE(YEAR(Z407), 12, 31)
)</f>
        <v/>
      </c>
      <c r="AA408" s="75" t="str" cm="1">
        <f t="array" aca="1" ref="AA408" ca="1">_xlfn.IFS(AA407="", "",
AND(AA407=last_payment_date, OR(MONTH(AA407)&lt;&gt;12, DAY(AA407)&lt;&gt;31) ), DATE(YEAR(AA407), 12, 31),
AND(MONTH(AA407)=12, DAY(AA407)=31, AA407&gt;=last_payment_date), "",
AND(MONTH(AA407)=12, DAY(AA407)&lt;&gt;31),  EOMONTH(AA407,0),
AND(MONTH(AA407)=12, DAY(AA407)=31, $AH$14="Not end"),  EDATE(AA406,1),
AND($AH$14="Not end"), EDATE(AA407, 1),
AND($AH$14="End"), EOMONTH(AA407, 1)
)</f>
        <v/>
      </c>
      <c r="AB408" s="75" t="str" cm="1">
        <f t="array" aca="1" ref="AB408" ca="1">_xlfn.IFS(AB407="","",
AND(AB407=last_rou_date), "",
AND($B$3="İllik"),DATE(YEAR(AB407)+1,MONTH(AB407),DAY(AB407) ),
AND($B$3="Aylıq", $AH$14="Not end"), EDATE(AB407,1),
AND($B$3="Aylıq", $AH$14="End"), EOMONTH(AB407,1)
)</f>
        <v/>
      </c>
      <c r="AC408" s="75" t="str" cm="1">
        <f t="array" aca="1" ref="AC408" ca="1">_xlfn.IFS(
AND($AN$14="Not year_end", AC407&gt;last_rou_date), "",
AND($AN$14="Year_end", AC407&gt;=last_rou_date), "",
AND($AN$14="Year_end"), DATE(YEAR(AC407+1), 12, 31),
AND($AN$14="Not year_end", MONTH(AC407)=12, DAY(AC407)=31), DATE(YEAR(AC406)+1, MONTH(AC406), DAY(AC406)),
AND($AN$14="Not year_end", OR(MONTH(AC407)&lt;&gt;12, DAY(AC407)&lt;&gt;31) ), DATE(YEAR(AC407), 12, 31)
)</f>
        <v/>
      </c>
      <c r="AD408" s="75" t="str" cm="1">
        <f t="array" aca="1" ref="AD408" ca="1">_xlfn.IFS(AD407="", "",
AND(AD407=last_rou_date, OR(MONTH(AD407)&lt;&gt;12, DAY(AD407)&lt;&gt;31) ), DATE(YEAR(AD407), 12, 31),
AND(MONTH(AD407)=12, DAY(AD407)=31, AD407&gt;=last_rou_date), "",
AND(MONTH(AD407)=12, DAY(AD407)&lt;&gt;31),  EOMONTH(AD407,0),
AND(MONTH(AD407)=12, DAY(AD407)=31, $AH$14="Not end"),  EDATE(AD406,1),
AND($AH$14="Not end"), EDATE(AD407, 1),
AND($AH$14="End"), EOMONTH(AD407, 1)
)</f>
        <v/>
      </c>
      <c r="AE408" s="68" t="str" cm="1">
        <f t="array" ref="AE408">_xlfn.IFS(W408="", "",
AND(W408&gt;0, W408&lt;=$B$4, $C$2="İllik artım, faiz olaraq", $D$2&gt;0, $B$3="İllik"), $B$5*((1+$D$2)^(W408-1)),
AND(W408&gt;0, W408&lt;=$B$4, $C$2="İllik artım, faiz olaraq", $D$2&gt;0, $B$3="Aylıq"), $B$5*((1+$D$2)^ROUNDDOWN((W408-1)/12,0)),
AND(W408=1, $C$2="Aşağıdakı kimi dəyişir", ), $B$5,
AND(W408&gt;1, W408&lt;=$B$4, $C$2="Aşağıdakı kimi dəyişir"), IFERROR(VLOOKUP(W408, $C$4:$D$7, 2, FALSE), AE407),
AND(W408&gt;0, W408&lt;=$B$4), $B$5,
TRUE,0 )</f>
        <v/>
      </c>
      <c r="AF408" s="76" t="str">
        <f t="shared" ca="1" si="19"/>
        <v/>
      </c>
    </row>
    <row r="409" spans="1:32" x14ac:dyDescent="0.4">
      <c r="A409" s="13" t="str" cm="1">
        <f t="array" aca="1" ref="A409" ca="1">_xlfn.IFS(
AND(SUMIFS(lease_table_interest_accruals, lease_table_dates, A408)&gt;0, COUNTIFS($E$14:E408, "Interest accrual", $A$14:A408, A408)=0),  A408,
AND(SUMIFS(lease_table_payments, lease_table_dates, A408)&gt;0, COUNTIFS($E$14:E408, "Payment", $A$14:A408, A408)=0),  A408,
AND(SUMIFS(rou_table_deprs, rou_table_dates, A408)&gt;0, COUNTIFS($E$14:E408, "Depreciation", $A$14:A408, A408)=0),  A408,
TRUE,  IFERROR(INDEX(rou_table_dates,  MATCH(A408, rou_table_dates)+1, ), "")
)</f>
        <v/>
      </c>
      <c r="B409" s="1" t="str" cm="1">
        <f t="array" aca="1" ref="B409" ca="1">_xlfn.IFS(
AND(E409="Payment", A409=$B$2), $AM$14,
E409="Payment", $AM$15,
E409="Interest accrual", $AM$18,
E409="Depreciation", $AM$17,
TRUE, "")</f>
        <v/>
      </c>
      <c r="C409" s="1" t="str" cm="1">
        <f t="array" aca="1" ref="C409" ca="1">_xlfn.IFS(
E409="Payment", $AM$19,
E409="Interest accrual", $AM$15,
E409="Depreciation", $AM$16,
TRUE, "")</f>
        <v/>
      </c>
      <c r="D409" s="14" t="str" cm="1">
        <f t="array" aca="1" ref="D409" ca="1">_xlfn.IFS(
E409="Payment", _xlfn.XLOOKUP(A409, lease_table_dates, lease_table_payments, 0, 0),
E409="Interest accrual", _xlfn.XLOOKUP(A409, lease_table_dates, lease_table_interest_accruals, 0, 0),
E409="Depreciation", _xlfn.XLOOKUP(A409, rou_table_dates, rou_table_deprs, 0, 0),
TRUE, ""
)</f>
        <v/>
      </c>
      <c r="E409" s="7" t="str" cm="1">
        <f t="array" aca="1" ref="E409" ca="1">_xlfn.IFS(
AND(SUMIFS(lease_table_interest_accruals, lease_table_dates, A409)&gt;0, COUNTIFS($E$14:E408, "Interest accrual", $A$14:A408, A409)=0), "Interest accrual",
AND(SUMIFS(lease_table_payments, lease_table_dates, A409)&gt;0, COUNTIFS($E$14:E408, "Payment", $A$14:A408, A409)=0), "Payment",
AND(SUMIFS(rou_table_deprs, rou_table_dates, A409)&gt;0, COUNTIFS($E$14:E408, "Depreciation", $A$14:A408, A409)=0), "Depreciation",
TRUE,  ""
)</f>
        <v/>
      </c>
      <c r="G409" s="13" t="str" cm="1">
        <f t="array" aca="1" ref="G409" ca="1">_xlfn.IFS(
AND($B$11="Hə", $B$3="İllik"), Z409,
AND($B$11="Hə", $B$3="Aylıq"), AA409,
$B$11="Yox", X409)</f>
        <v/>
      </c>
      <c r="H409" s="14" t="str" cm="1">
        <f t="array" aca="1" ref="H409" ca="1">_xlfn.IFS( G409="", "",
TRUE, ROUND( H408+I409-J409, 2) )</f>
        <v/>
      </c>
      <c r="I409" s="14" t="str" cm="1">
        <f t="array" aca="1" ref="I409" ca="1">_xlfn.IFS(G409="", "",
G409=last_payment_date, (J409-H408),
 TRUE,  -  (H408- H408* (1+$B$6)^ (_xlfn.DAYS(G409,G408)/365) )
)</f>
        <v/>
      </c>
      <c r="J409" s="14" t="str" cm="1">
        <f t="array" aca="1" ref="J409" ca="1">_xlfn.IFS(G409="", "",
TRUE, _xlfn.XLOOKUP(G409,  payment_dates, payments,0,0)
)</f>
        <v/>
      </c>
      <c r="L409" s="2" t="str" cm="1">
        <f t="array" aca="1" ref="L409" ca="1">_xlfn.IFS(
AND($B$11="Hə", $B$3="İllik"), AC409,
AND($B$11="Hə", $B$3="Aylıq"), AD409,
$B$11="Yox", AB409)</f>
        <v/>
      </c>
      <c r="M409" s="14" t="str" cm="1">
        <f t="array" aca="1" ref="M409" ca="1">_xlfn.IFS( L409="", "",
(M408-N409)&lt;=0.5, 0,
TRUE,  M408-N409)</f>
        <v/>
      </c>
      <c r="N409" s="15" t="str" cm="1">
        <f t="array" aca="1" ref="N409" ca="1">_xlfn.IFS(
L409="", "",
TRUE, MIN(M408, ROUND($M$14/ (last_rou_date - $B$2) * (L409-L408), 2) )
)</f>
        <v/>
      </c>
      <c r="P409" s="22" t="str">
        <f t="shared" ca="1" si="18"/>
        <v/>
      </c>
      <c r="Q409" s="14" t="str" cm="1">
        <f t="array" aca="1" ref="Q409" ca="1">_xlfn.IFS(P409="","",
$B$11="Hə", _xlfn.XLOOKUP(DATE(P409, 12, 31), rou_table_dates, rou_table_nbvs,0, 0),
TRUE,  MAX(0, ROUND($M$14 - $M$14/ (last_rou_date - $B$2) * (DATE(P409,12,31) - $B$2), 2) )
)</f>
        <v/>
      </c>
      <c r="R409" s="57" t="str" cm="1">
        <f t="array" aca="1" ref="R409" ca="1">_xlfn.IFS(P409="","",
$B$11="Hə", _xlfn.XLOOKUP(DATE(P409, 12, 31), lease_table_dates, lease_table_balances,0, 0),
TRUE, IFERROR( XNPV($B$6, IF(payment_dates &gt;DATE(P409, 12, 31), payments,  0),  IF(payment_dates &gt;DATE(P409, 12, 31), payment_dates,  DATE(P409, 12, 31))    ),0)
)</f>
        <v/>
      </c>
      <c r="S409" s="14" t="str" cm="1">
        <f t="array" aca="1" ref="S409" ca="1">_xlfn.IFS(P409="","",
TRUE,  MIN( MIN(Q408, $M$14), ROUND($M$14/ (last_rou_date - $B$2) * (DATE(P409,12,31) - MAX($B$2, DATE(P409-1, 12, 31))), 2) )
)</f>
        <v/>
      </c>
      <c r="T409" s="15" t="str" cm="1">
        <f t="array" aca="1" ref="T409" ca="1">_xlfn.IFS(P409="", "",
ISTEXT(R408), R409- (H409 - SUMIFS( lease_table_payments, lease_table_years, P409) -$AG$14 ),
AND(ISNUMBER(R408), R409&lt;&gt;""),   R409- (R408 - SUMIFS( lease_table_payments, lease_table_years, P409) )
)</f>
        <v/>
      </c>
      <c r="U409" s="14"/>
      <c r="V409" s="73">
        <f t="shared" si="20"/>
        <v>396</v>
      </c>
      <c r="W409" s="74" t="str" cm="1">
        <f t="array" ref="W409">_xlfn.IFS(
OR(W408=$B$4, W408=""),"",
TRUE,W408+1
)</f>
        <v/>
      </c>
      <c r="X409" s="75" t="str" cm="1">
        <f t="array" ref="X409">_xlfn.IFS(X408="","",
W409="", "",
AND($B$3="İllik"),DATE(YEAR(X408)+1,MONTH(X408),DAY(X408) ),
AND($B$3="Aylıq", $AH$14="Not end"), EDATE(X408,1),
AND($B$3="Aylıq", $AH$14="End"), EOMONTH(X408,1)
)</f>
        <v/>
      </c>
      <c r="Y409" s="75" t="str" cm="1">
        <f t="array" aca="1" ref="Y409" ca="1">_xlfn.IFS(
AND($B$7="Dövrün əvvəlində", Y408&lt;=last_rou_date), DATE(YEAR(Y408)+1, 12, 31),
AND($B$7="Dövrün sonunda", Y408&lt;=last_payment_date), DATE(YEAR(Y408)+1, 12, 31),
TRUE, ""
)</f>
        <v/>
      </c>
      <c r="Z409" s="75" t="str" cm="1">
        <f t="array" aca="1" ref="Z409" ca="1">_xlfn.IFS(
AND($AN$14="Not year_end", Z408&gt;last_payment_date), "",
AND($AN$14="Year_end", Z408&gt;=last_payment_date), "",
AND($AN$14="Year_end"), DATE(YEAR(Z408+1), 12, 31),
AND($AN$14="Not year_end", MONTH(Z408)=12, DAY(Z408)=31), DATE(YEAR(Z407)+1, MONTH(Z407), DAY(Z407)),
AND($AN$14="Not year_end", OR(MONTH(Z408)&lt;&gt;12, DAY(Z408)&lt;&gt;31) ), DATE(YEAR(Z408), 12, 31)
)</f>
        <v/>
      </c>
      <c r="AA409" s="75" t="str" cm="1">
        <f t="array" aca="1" ref="AA409" ca="1">_xlfn.IFS(AA408="", "",
AND(AA408=last_payment_date, OR(MONTH(AA408)&lt;&gt;12, DAY(AA408)&lt;&gt;31) ), DATE(YEAR(AA408), 12, 31),
AND(MONTH(AA408)=12, DAY(AA408)=31, AA408&gt;=last_payment_date), "",
AND(MONTH(AA408)=12, DAY(AA408)&lt;&gt;31),  EOMONTH(AA408,0),
AND(MONTH(AA408)=12, DAY(AA408)=31, $AH$14="Not end"),  EDATE(AA407,1),
AND($AH$14="Not end"), EDATE(AA408, 1),
AND($AH$14="End"), EOMONTH(AA408, 1)
)</f>
        <v/>
      </c>
      <c r="AB409" s="75" t="str" cm="1">
        <f t="array" aca="1" ref="AB409" ca="1">_xlfn.IFS(AB408="","",
AND(AB408=last_rou_date), "",
AND($B$3="İllik"),DATE(YEAR(AB408)+1,MONTH(AB408),DAY(AB408) ),
AND($B$3="Aylıq", $AH$14="Not end"), EDATE(AB408,1),
AND($B$3="Aylıq", $AH$14="End"), EOMONTH(AB408,1)
)</f>
        <v/>
      </c>
      <c r="AC409" s="75" t="str" cm="1">
        <f t="array" aca="1" ref="AC409" ca="1">_xlfn.IFS(
AND($AN$14="Not year_end", AC408&gt;last_rou_date), "",
AND($AN$14="Year_end", AC408&gt;=last_rou_date), "",
AND($AN$14="Year_end"), DATE(YEAR(AC408+1), 12, 31),
AND($AN$14="Not year_end", MONTH(AC408)=12, DAY(AC408)=31), DATE(YEAR(AC407)+1, MONTH(AC407), DAY(AC407)),
AND($AN$14="Not year_end", OR(MONTH(AC408)&lt;&gt;12, DAY(AC408)&lt;&gt;31) ), DATE(YEAR(AC408), 12, 31)
)</f>
        <v/>
      </c>
      <c r="AD409" s="75" t="str" cm="1">
        <f t="array" aca="1" ref="AD409" ca="1">_xlfn.IFS(AD408="", "",
AND(AD408=last_rou_date, OR(MONTH(AD408)&lt;&gt;12, DAY(AD408)&lt;&gt;31) ), DATE(YEAR(AD408), 12, 31),
AND(MONTH(AD408)=12, DAY(AD408)=31, AD408&gt;=last_rou_date), "",
AND(MONTH(AD408)=12, DAY(AD408)&lt;&gt;31),  EOMONTH(AD408,0),
AND(MONTH(AD408)=12, DAY(AD408)=31, $AH$14="Not end"),  EDATE(AD407,1),
AND($AH$14="Not end"), EDATE(AD408, 1),
AND($AH$14="End"), EOMONTH(AD408, 1)
)</f>
        <v/>
      </c>
      <c r="AE409" s="68" t="str" cm="1">
        <f t="array" ref="AE409">_xlfn.IFS(W409="", "",
AND(W409&gt;0, W409&lt;=$B$4, $C$2="İllik artım, faiz olaraq", $D$2&gt;0, $B$3="İllik"), $B$5*((1+$D$2)^(W409-1)),
AND(W409&gt;0, W409&lt;=$B$4, $C$2="İllik artım, faiz olaraq", $D$2&gt;0, $B$3="Aylıq"), $B$5*((1+$D$2)^ROUNDDOWN((W409-1)/12,0)),
AND(W409=1, $C$2="Aşağıdakı kimi dəyişir", ), $B$5,
AND(W409&gt;1, W409&lt;=$B$4, $C$2="Aşağıdakı kimi dəyişir"), IFERROR(VLOOKUP(W409, $C$4:$D$7, 2, FALSE), AE408),
AND(W409&gt;0, W409&lt;=$B$4), $B$5,
TRUE,0 )</f>
        <v/>
      </c>
      <c r="AF409" s="76" t="str">
        <f t="shared" ca="1" si="19"/>
        <v/>
      </c>
    </row>
    <row r="410" spans="1:32" x14ac:dyDescent="0.4">
      <c r="A410" s="13" t="str" cm="1">
        <f t="array" aca="1" ref="A410" ca="1">_xlfn.IFS(
AND(SUMIFS(lease_table_interest_accruals, lease_table_dates, A409)&gt;0, COUNTIFS($E$14:E409, "Interest accrual", $A$14:A409, A409)=0),  A409,
AND(SUMIFS(lease_table_payments, lease_table_dates, A409)&gt;0, COUNTIFS($E$14:E409, "Payment", $A$14:A409, A409)=0),  A409,
AND(SUMIFS(rou_table_deprs, rou_table_dates, A409)&gt;0, COUNTIFS($E$14:E409, "Depreciation", $A$14:A409, A409)=0),  A409,
TRUE,  IFERROR(INDEX(rou_table_dates,  MATCH(A409, rou_table_dates)+1, ), "")
)</f>
        <v/>
      </c>
      <c r="B410" s="1" t="str" cm="1">
        <f t="array" aca="1" ref="B410" ca="1">_xlfn.IFS(
AND(E410="Payment", A410=$B$2), $AM$14,
E410="Payment", $AM$15,
E410="Interest accrual", $AM$18,
E410="Depreciation", $AM$17,
TRUE, "")</f>
        <v/>
      </c>
      <c r="C410" s="1" t="str" cm="1">
        <f t="array" aca="1" ref="C410" ca="1">_xlfn.IFS(
E410="Payment", $AM$19,
E410="Interest accrual", $AM$15,
E410="Depreciation", $AM$16,
TRUE, "")</f>
        <v/>
      </c>
      <c r="D410" s="14" t="str" cm="1">
        <f t="array" aca="1" ref="D410" ca="1">_xlfn.IFS(
E410="Payment", _xlfn.XLOOKUP(A410, lease_table_dates, lease_table_payments, 0, 0),
E410="Interest accrual", _xlfn.XLOOKUP(A410, lease_table_dates, lease_table_interest_accruals, 0, 0),
E410="Depreciation", _xlfn.XLOOKUP(A410, rou_table_dates, rou_table_deprs, 0, 0),
TRUE, ""
)</f>
        <v/>
      </c>
      <c r="E410" s="7" t="str" cm="1">
        <f t="array" aca="1" ref="E410" ca="1">_xlfn.IFS(
AND(SUMIFS(lease_table_interest_accruals, lease_table_dates, A410)&gt;0, COUNTIFS($E$14:E409, "Interest accrual", $A$14:A409, A410)=0), "Interest accrual",
AND(SUMIFS(lease_table_payments, lease_table_dates, A410)&gt;0, COUNTIFS($E$14:E409, "Payment", $A$14:A409, A410)=0), "Payment",
AND(SUMIFS(rou_table_deprs, rou_table_dates, A410)&gt;0, COUNTIFS($E$14:E409, "Depreciation", $A$14:A409, A410)=0), "Depreciation",
TRUE,  ""
)</f>
        <v/>
      </c>
      <c r="G410" s="13" t="str" cm="1">
        <f t="array" aca="1" ref="G410" ca="1">_xlfn.IFS(
AND($B$11="Hə", $B$3="İllik"), Z410,
AND($B$11="Hə", $B$3="Aylıq"), AA410,
$B$11="Yox", X410)</f>
        <v/>
      </c>
      <c r="H410" s="14" t="str" cm="1">
        <f t="array" aca="1" ref="H410" ca="1">_xlfn.IFS( G410="", "",
TRUE, ROUND( H409+I410-J410, 2) )</f>
        <v/>
      </c>
      <c r="I410" s="14" t="str" cm="1">
        <f t="array" aca="1" ref="I410" ca="1">_xlfn.IFS(G410="", "",
G410=last_payment_date, (J410-H409),
 TRUE,  -  (H409- H409* (1+$B$6)^ (_xlfn.DAYS(G410,G409)/365) )
)</f>
        <v/>
      </c>
      <c r="J410" s="14" t="str" cm="1">
        <f t="array" aca="1" ref="J410" ca="1">_xlfn.IFS(G410="", "",
TRUE, _xlfn.XLOOKUP(G410,  payment_dates, payments,0,0)
)</f>
        <v/>
      </c>
      <c r="L410" s="2" t="str" cm="1">
        <f t="array" aca="1" ref="L410" ca="1">_xlfn.IFS(
AND($B$11="Hə", $B$3="İllik"), AC410,
AND($B$11="Hə", $B$3="Aylıq"), AD410,
$B$11="Yox", AB410)</f>
        <v/>
      </c>
      <c r="M410" s="14" t="str" cm="1">
        <f t="array" aca="1" ref="M410" ca="1">_xlfn.IFS( L410="", "",
(M409-N410)&lt;=0.5, 0,
TRUE,  M409-N410)</f>
        <v/>
      </c>
      <c r="N410" s="15" t="str" cm="1">
        <f t="array" aca="1" ref="N410" ca="1">_xlfn.IFS(
L410="", "",
TRUE, MIN(M409, ROUND($M$14/ (last_rou_date - $B$2) * (L410-L409), 2) )
)</f>
        <v/>
      </c>
      <c r="P410" s="22" t="str">
        <f t="shared" ca="1" si="18"/>
        <v/>
      </c>
      <c r="Q410" s="14" t="str" cm="1">
        <f t="array" aca="1" ref="Q410" ca="1">_xlfn.IFS(P410="","",
$B$11="Hə", _xlfn.XLOOKUP(DATE(P410, 12, 31), rou_table_dates, rou_table_nbvs,0, 0),
TRUE,  MAX(0, ROUND($M$14 - $M$14/ (last_rou_date - $B$2) * (DATE(P410,12,31) - $B$2), 2) )
)</f>
        <v/>
      </c>
      <c r="R410" s="57" t="str" cm="1">
        <f t="array" aca="1" ref="R410" ca="1">_xlfn.IFS(P410="","",
$B$11="Hə", _xlfn.XLOOKUP(DATE(P410, 12, 31), lease_table_dates, lease_table_balances,0, 0),
TRUE, IFERROR( XNPV($B$6, IF(payment_dates &gt;DATE(P410, 12, 31), payments,  0),  IF(payment_dates &gt;DATE(P410, 12, 31), payment_dates,  DATE(P410, 12, 31))    ),0)
)</f>
        <v/>
      </c>
      <c r="S410" s="14" t="str" cm="1">
        <f t="array" aca="1" ref="S410" ca="1">_xlfn.IFS(P410="","",
TRUE,  MIN( MIN(Q409, $M$14), ROUND($M$14/ (last_rou_date - $B$2) * (DATE(P410,12,31) - MAX($B$2, DATE(P410-1, 12, 31))), 2) )
)</f>
        <v/>
      </c>
      <c r="T410" s="15" t="str" cm="1">
        <f t="array" aca="1" ref="T410" ca="1">_xlfn.IFS(P410="", "",
ISTEXT(R409), R410- (H410 - SUMIFS( lease_table_payments, lease_table_years, P410) -$AG$14 ),
AND(ISNUMBER(R409), R410&lt;&gt;""),   R410- (R409 - SUMIFS( lease_table_payments, lease_table_years, P410) )
)</f>
        <v/>
      </c>
      <c r="U410" s="14"/>
      <c r="V410" s="73">
        <f t="shared" si="20"/>
        <v>397</v>
      </c>
      <c r="W410" s="74" t="str" cm="1">
        <f t="array" ref="W410">_xlfn.IFS(
OR(W409=$B$4, W409=""),"",
TRUE,W409+1
)</f>
        <v/>
      </c>
      <c r="X410" s="75" t="str" cm="1">
        <f t="array" ref="X410">_xlfn.IFS(X409="","",
W410="", "",
AND($B$3="İllik"),DATE(YEAR(X409)+1,MONTH(X409),DAY(X409) ),
AND($B$3="Aylıq", $AH$14="Not end"), EDATE(X409,1),
AND($B$3="Aylıq", $AH$14="End"), EOMONTH(X409,1)
)</f>
        <v/>
      </c>
      <c r="Y410" s="75" t="str" cm="1">
        <f t="array" aca="1" ref="Y410" ca="1">_xlfn.IFS(
AND($B$7="Dövrün əvvəlində", Y409&lt;=last_rou_date), DATE(YEAR(Y409)+1, 12, 31),
AND($B$7="Dövrün sonunda", Y409&lt;=last_payment_date), DATE(YEAR(Y409)+1, 12, 31),
TRUE, ""
)</f>
        <v/>
      </c>
      <c r="Z410" s="75" t="str" cm="1">
        <f t="array" aca="1" ref="Z410" ca="1">_xlfn.IFS(
AND($AN$14="Not year_end", Z409&gt;last_payment_date), "",
AND($AN$14="Year_end", Z409&gt;=last_payment_date), "",
AND($AN$14="Year_end"), DATE(YEAR(Z409+1), 12, 31),
AND($AN$14="Not year_end", MONTH(Z409)=12, DAY(Z409)=31), DATE(YEAR(Z408)+1, MONTH(Z408), DAY(Z408)),
AND($AN$14="Not year_end", OR(MONTH(Z409)&lt;&gt;12, DAY(Z409)&lt;&gt;31) ), DATE(YEAR(Z409), 12, 31)
)</f>
        <v/>
      </c>
      <c r="AA410" s="75" t="str" cm="1">
        <f t="array" aca="1" ref="AA410" ca="1">_xlfn.IFS(AA409="", "",
AND(AA409=last_payment_date, OR(MONTH(AA409)&lt;&gt;12, DAY(AA409)&lt;&gt;31) ), DATE(YEAR(AA409), 12, 31),
AND(MONTH(AA409)=12, DAY(AA409)=31, AA409&gt;=last_payment_date), "",
AND(MONTH(AA409)=12, DAY(AA409)&lt;&gt;31),  EOMONTH(AA409,0),
AND(MONTH(AA409)=12, DAY(AA409)=31, $AH$14="Not end"),  EDATE(AA408,1),
AND($AH$14="Not end"), EDATE(AA409, 1),
AND($AH$14="End"), EOMONTH(AA409, 1)
)</f>
        <v/>
      </c>
      <c r="AB410" s="75" t="str" cm="1">
        <f t="array" aca="1" ref="AB410" ca="1">_xlfn.IFS(AB409="","",
AND(AB409=last_rou_date), "",
AND($B$3="İllik"),DATE(YEAR(AB409)+1,MONTH(AB409),DAY(AB409) ),
AND($B$3="Aylıq", $AH$14="Not end"), EDATE(AB409,1),
AND($B$3="Aylıq", $AH$14="End"), EOMONTH(AB409,1)
)</f>
        <v/>
      </c>
      <c r="AC410" s="75" t="str" cm="1">
        <f t="array" aca="1" ref="AC410" ca="1">_xlfn.IFS(
AND($AN$14="Not year_end", AC409&gt;last_rou_date), "",
AND($AN$14="Year_end", AC409&gt;=last_rou_date), "",
AND($AN$14="Year_end"), DATE(YEAR(AC409+1), 12, 31),
AND($AN$14="Not year_end", MONTH(AC409)=12, DAY(AC409)=31), DATE(YEAR(AC408)+1, MONTH(AC408), DAY(AC408)),
AND($AN$14="Not year_end", OR(MONTH(AC409)&lt;&gt;12, DAY(AC409)&lt;&gt;31) ), DATE(YEAR(AC409), 12, 31)
)</f>
        <v/>
      </c>
      <c r="AD410" s="75" t="str" cm="1">
        <f t="array" aca="1" ref="AD410" ca="1">_xlfn.IFS(AD409="", "",
AND(AD409=last_rou_date, OR(MONTH(AD409)&lt;&gt;12, DAY(AD409)&lt;&gt;31) ), DATE(YEAR(AD409), 12, 31),
AND(MONTH(AD409)=12, DAY(AD409)=31, AD409&gt;=last_rou_date), "",
AND(MONTH(AD409)=12, DAY(AD409)&lt;&gt;31),  EOMONTH(AD409,0),
AND(MONTH(AD409)=12, DAY(AD409)=31, $AH$14="Not end"),  EDATE(AD408,1),
AND($AH$14="Not end"), EDATE(AD409, 1),
AND($AH$14="End"), EOMONTH(AD409, 1)
)</f>
        <v/>
      </c>
      <c r="AE410" s="68" t="str" cm="1">
        <f t="array" ref="AE410">_xlfn.IFS(W410="", "",
AND(W410&gt;0, W410&lt;=$B$4, $C$2="İllik artım, faiz olaraq", $D$2&gt;0, $B$3="İllik"), $B$5*((1+$D$2)^(W410-1)),
AND(W410&gt;0, W410&lt;=$B$4, $C$2="İllik artım, faiz olaraq", $D$2&gt;0, $B$3="Aylıq"), $B$5*((1+$D$2)^ROUNDDOWN((W410-1)/12,0)),
AND(W410=1, $C$2="Aşağıdakı kimi dəyişir", ), $B$5,
AND(W410&gt;1, W410&lt;=$B$4, $C$2="Aşağıdakı kimi dəyişir"), IFERROR(VLOOKUP(W410, $C$4:$D$7, 2, FALSE), AE409),
AND(W410&gt;0, W410&lt;=$B$4), $B$5,
TRUE,0 )</f>
        <v/>
      </c>
      <c r="AF410" s="76" t="str">
        <f t="shared" ca="1" si="19"/>
        <v/>
      </c>
    </row>
    <row r="411" spans="1:32" x14ac:dyDescent="0.4">
      <c r="A411" s="13" t="str" cm="1">
        <f t="array" aca="1" ref="A411" ca="1">_xlfn.IFS(
AND(SUMIFS(lease_table_interest_accruals, lease_table_dates, A410)&gt;0, COUNTIFS($E$14:E410, "Interest accrual", $A$14:A410, A410)=0),  A410,
AND(SUMIFS(lease_table_payments, lease_table_dates, A410)&gt;0, COUNTIFS($E$14:E410, "Payment", $A$14:A410, A410)=0),  A410,
AND(SUMIFS(rou_table_deprs, rou_table_dates, A410)&gt;0, COUNTIFS($E$14:E410, "Depreciation", $A$14:A410, A410)=0),  A410,
TRUE,  IFERROR(INDEX(rou_table_dates,  MATCH(A410, rou_table_dates)+1, ), "")
)</f>
        <v/>
      </c>
      <c r="B411" s="1" t="str" cm="1">
        <f t="array" aca="1" ref="B411" ca="1">_xlfn.IFS(
AND(E411="Payment", A411=$B$2), $AM$14,
E411="Payment", $AM$15,
E411="Interest accrual", $AM$18,
E411="Depreciation", $AM$17,
TRUE, "")</f>
        <v/>
      </c>
      <c r="C411" s="1" t="str" cm="1">
        <f t="array" aca="1" ref="C411" ca="1">_xlfn.IFS(
E411="Payment", $AM$19,
E411="Interest accrual", $AM$15,
E411="Depreciation", $AM$16,
TRUE, "")</f>
        <v/>
      </c>
      <c r="D411" s="14" t="str" cm="1">
        <f t="array" aca="1" ref="D411" ca="1">_xlfn.IFS(
E411="Payment", _xlfn.XLOOKUP(A411, lease_table_dates, lease_table_payments, 0, 0),
E411="Interest accrual", _xlfn.XLOOKUP(A411, lease_table_dates, lease_table_interest_accruals, 0, 0),
E411="Depreciation", _xlfn.XLOOKUP(A411, rou_table_dates, rou_table_deprs, 0, 0),
TRUE, ""
)</f>
        <v/>
      </c>
      <c r="E411" s="7" t="str" cm="1">
        <f t="array" aca="1" ref="E411" ca="1">_xlfn.IFS(
AND(SUMIFS(lease_table_interest_accruals, lease_table_dates, A411)&gt;0, COUNTIFS($E$14:E410, "Interest accrual", $A$14:A410, A411)=0), "Interest accrual",
AND(SUMIFS(lease_table_payments, lease_table_dates, A411)&gt;0, COUNTIFS($E$14:E410, "Payment", $A$14:A410, A411)=0), "Payment",
AND(SUMIFS(rou_table_deprs, rou_table_dates, A411)&gt;0, COUNTIFS($E$14:E410, "Depreciation", $A$14:A410, A411)=0), "Depreciation",
TRUE,  ""
)</f>
        <v/>
      </c>
      <c r="G411" s="13" t="str" cm="1">
        <f t="array" aca="1" ref="G411" ca="1">_xlfn.IFS(
AND($B$11="Hə", $B$3="İllik"), Z411,
AND($B$11="Hə", $B$3="Aylıq"), AA411,
$B$11="Yox", X411)</f>
        <v/>
      </c>
      <c r="H411" s="14" t="str" cm="1">
        <f t="array" aca="1" ref="H411" ca="1">_xlfn.IFS( G411="", "",
TRUE, ROUND( H410+I411-J411, 2) )</f>
        <v/>
      </c>
      <c r="I411" s="14" t="str" cm="1">
        <f t="array" aca="1" ref="I411" ca="1">_xlfn.IFS(G411="", "",
G411=last_payment_date, (J411-H410),
 TRUE,  -  (H410- H410* (1+$B$6)^ (_xlfn.DAYS(G411,G410)/365) )
)</f>
        <v/>
      </c>
      <c r="J411" s="14" t="str" cm="1">
        <f t="array" aca="1" ref="J411" ca="1">_xlfn.IFS(G411="", "",
TRUE, _xlfn.XLOOKUP(G411,  payment_dates, payments,0,0)
)</f>
        <v/>
      </c>
      <c r="L411" s="2" t="str" cm="1">
        <f t="array" aca="1" ref="L411" ca="1">_xlfn.IFS(
AND($B$11="Hə", $B$3="İllik"), AC411,
AND($B$11="Hə", $B$3="Aylıq"), AD411,
$B$11="Yox", AB411)</f>
        <v/>
      </c>
      <c r="M411" s="14" t="str" cm="1">
        <f t="array" aca="1" ref="M411" ca="1">_xlfn.IFS( L411="", "",
(M410-N411)&lt;=0.5, 0,
TRUE,  M410-N411)</f>
        <v/>
      </c>
      <c r="N411" s="15" t="str" cm="1">
        <f t="array" aca="1" ref="N411" ca="1">_xlfn.IFS(
L411="", "",
TRUE, MIN(M410, ROUND($M$14/ (last_rou_date - $B$2) * (L411-L410), 2) )
)</f>
        <v/>
      </c>
      <c r="P411" s="22" t="str">
        <f t="shared" ca="1" si="18"/>
        <v/>
      </c>
      <c r="Q411" s="14" t="str" cm="1">
        <f t="array" aca="1" ref="Q411" ca="1">_xlfn.IFS(P411="","",
$B$11="Hə", _xlfn.XLOOKUP(DATE(P411, 12, 31), rou_table_dates, rou_table_nbvs,0, 0),
TRUE,  MAX(0, ROUND($M$14 - $M$14/ (last_rou_date - $B$2) * (DATE(P411,12,31) - $B$2), 2) )
)</f>
        <v/>
      </c>
      <c r="R411" s="57" t="str" cm="1">
        <f t="array" aca="1" ref="R411" ca="1">_xlfn.IFS(P411="","",
$B$11="Hə", _xlfn.XLOOKUP(DATE(P411, 12, 31), lease_table_dates, lease_table_balances,0, 0),
TRUE, IFERROR( XNPV($B$6, IF(payment_dates &gt;DATE(P411, 12, 31), payments,  0),  IF(payment_dates &gt;DATE(P411, 12, 31), payment_dates,  DATE(P411, 12, 31))    ),0)
)</f>
        <v/>
      </c>
      <c r="S411" s="14" t="str" cm="1">
        <f t="array" aca="1" ref="S411" ca="1">_xlfn.IFS(P411="","",
TRUE,  MIN( MIN(Q410, $M$14), ROUND($M$14/ (last_rou_date - $B$2) * (DATE(P411,12,31) - MAX($B$2, DATE(P411-1, 12, 31))), 2) )
)</f>
        <v/>
      </c>
      <c r="T411" s="15" t="str" cm="1">
        <f t="array" aca="1" ref="T411" ca="1">_xlfn.IFS(P411="", "",
ISTEXT(R410), R411- (H411 - SUMIFS( lease_table_payments, lease_table_years, P411) -$AG$14 ),
AND(ISNUMBER(R410), R411&lt;&gt;""),   R411- (R410 - SUMIFS( lease_table_payments, lease_table_years, P411) )
)</f>
        <v/>
      </c>
      <c r="U411" s="14"/>
      <c r="V411" s="73">
        <f t="shared" si="20"/>
        <v>398</v>
      </c>
      <c r="W411" s="74" t="str" cm="1">
        <f t="array" ref="W411">_xlfn.IFS(
OR(W410=$B$4, W410=""),"",
TRUE,W410+1
)</f>
        <v/>
      </c>
      <c r="X411" s="75" t="str" cm="1">
        <f t="array" ref="X411">_xlfn.IFS(X410="","",
W411="", "",
AND($B$3="İllik"),DATE(YEAR(X410)+1,MONTH(X410),DAY(X410) ),
AND($B$3="Aylıq", $AH$14="Not end"), EDATE(X410,1),
AND($B$3="Aylıq", $AH$14="End"), EOMONTH(X410,1)
)</f>
        <v/>
      </c>
      <c r="Y411" s="75" t="str" cm="1">
        <f t="array" aca="1" ref="Y411" ca="1">_xlfn.IFS(
AND($B$7="Dövrün əvvəlində", Y410&lt;=last_rou_date), DATE(YEAR(Y410)+1, 12, 31),
AND($B$7="Dövrün sonunda", Y410&lt;=last_payment_date), DATE(YEAR(Y410)+1, 12, 31),
TRUE, ""
)</f>
        <v/>
      </c>
      <c r="Z411" s="75" t="str" cm="1">
        <f t="array" aca="1" ref="Z411" ca="1">_xlfn.IFS(
AND($AN$14="Not year_end", Z410&gt;last_payment_date), "",
AND($AN$14="Year_end", Z410&gt;=last_payment_date), "",
AND($AN$14="Year_end"), DATE(YEAR(Z410+1), 12, 31),
AND($AN$14="Not year_end", MONTH(Z410)=12, DAY(Z410)=31), DATE(YEAR(Z409)+1, MONTH(Z409), DAY(Z409)),
AND($AN$14="Not year_end", OR(MONTH(Z410)&lt;&gt;12, DAY(Z410)&lt;&gt;31) ), DATE(YEAR(Z410), 12, 31)
)</f>
        <v/>
      </c>
      <c r="AA411" s="75" t="str" cm="1">
        <f t="array" aca="1" ref="AA411" ca="1">_xlfn.IFS(AA410="", "",
AND(AA410=last_payment_date, OR(MONTH(AA410)&lt;&gt;12, DAY(AA410)&lt;&gt;31) ), DATE(YEAR(AA410), 12, 31),
AND(MONTH(AA410)=12, DAY(AA410)=31, AA410&gt;=last_payment_date), "",
AND(MONTH(AA410)=12, DAY(AA410)&lt;&gt;31),  EOMONTH(AA410,0),
AND(MONTH(AA410)=12, DAY(AA410)=31, $AH$14="Not end"),  EDATE(AA409,1),
AND($AH$14="Not end"), EDATE(AA410, 1),
AND($AH$14="End"), EOMONTH(AA410, 1)
)</f>
        <v/>
      </c>
      <c r="AB411" s="75" t="str" cm="1">
        <f t="array" aca="1" ref="AB411" ca="1">_xlfn.IFS(AB410="","",
AND(AB410=last_rou_date), "",
AND($B$3="İllik"),DATE(YEAR(AB410)+1,MONTH(AB410),DAY(AB410) ),
AND($B$3="Aylıq", $AH$14="Not end"), EDATE(AB410,1),
AND($B$3="Aylıq", $AH$14="End"), EOMONTH(AB410,1)
)</f>
        <v/>
      </c>
      <c r="AC411" s="75" t="str" cm="1">
        <f t="array" aca="1" ref="AC411" ca="1">_xlfn.IFS(
AND($AN$14="Not year_end", AC410&gt;last_rou_date), "",
AND($AN$14="Year_end", AC410&gt;=last_rou_date), "",
AND($AN$14="Year_end"), DATE(YEAR(AC410+1), 12, 31),
AND($AN$14="Not year_end", MONTH(AC410)=12, DAY(AC410)=31), DATE(YEAR(AC409)+1, MONTH(AC409), DAY(AC409)),
AND($AN$14="Not year_end", OR(MONTH(AC410)&lt;&gt;12, DAY(AC410)&lt;&gt;31) ), DATE(YEAR(AC410), 12, 31)
)</f>
        <v/>
      </c>
      <c r="AD411" s="75" t="str" cm="1">
        <f t="array" aca="1" ref="AD411" ca="1">_xlfn.IFS(AD410="", "",
AND(AD410=last_rou_date, OR(MONTH(AD410)&lt;&gt;12, DAY(AD410)&lt;&gt;31) ), DATE(YEAR(AD410), 12, 31),
AND(MONTH(AD410)=12, DAY(AD410)=31, AD410&gt;=last_rou_date), "",
AND(MONTH(AD410)=12, DAY(AD410)&lt;&gt;31),  EOMONTH(AD410,0),
AND(MONTH(AD410)=12, DAY(AD410)=31, $AH$14="Not end"),  EDATE(AD409,1),
AND($AH$14="Not end"), EDATE(AD410, 1),
AND($AH$14="End"), EOMONTH(AD410, 1)
)</f>
        <v/>
      </c>
      <c r="AE411" s="68" t="str" cm="1">
        <f t="array" ref="AE411">_xlfn.IFS(W411="", "",
AND(W411&gt;0, W411&lt;=$B$4, $C$2="İllik artım, faiz olaraq", $D$2&gt;0, $B$3="İllik"), $B$5*((1+$D$2)^(W411-1)),
AND(W411&gt;0, W411&lt;=$B$4, $C$2="İllik artım, faiz olaraq", $D$2&gt;0, $B$3="Aylıq"), $B$5*((1+$D$2)^ROUNDDOWN((W411-1)/12,0)),
AND(W411=1, $C$2="Aşağıdakı kimi dəyişir", ), $B$5,
AND(W411&gt;1, W411&lt;=$B$4, $C$2="Aşağıdakı kimi dəyişir"), IFERROR(VLOOKUP(W411, $C$4:$D$7, 2, FALSE), AE410),
AND(W411&gt;0, W411&lt;=$B$4), $B$5,
TRUE,0 )</f>
        <v/>
      </c>
      <c r="AF411" s="76" t="str">
        <f t="shared" ca="1" si="19"/>
        <v/>
      </c>
    </row>
    <row r="412" spans="1:32" x14ac:dyDescent="0.4">
      <c r="A412" s="13" t="str" cm="1">
        <f t="array" aca="1" ref="A412" ca="1">_xlfn.IFS(
AND(SUMIFS(lease_table_interest_accruals, lease_table_dates, A411)&gt;0, COUNTIFS($E$14:E411, "Interest accrual", $A$14:A411, A411)=0),  A411,
AND(SUMIFS(lease_table_payments, lease_table_dates, A411)&gt;0, COUNTIFS($E$14:E411, "Payment", $A$14:A411, A411)=0),  A411,
AND(SUMIFS(rou_table_deprs, rou_table_dates, A411)&gt;0, COUNTIFS($E$14:E411, "Depreciation", $A$14:A411, A411)=0),  A411,
TRUE,  IFERROR(INDEX(rou_table_dates,  MATCH(A411, rou_table_dates)+1, ), "")
)</f>
        <v/>
      </c>
      <c r="B412" s="1" t="str" cm="1">
        <f t="array" aca="1" ref="B412" ca="1">_xlfn.IFS(
AND(E412="Payment", A412=$B$2), $AM$14,
E412="Payment", $AM$15,
E412="Interest accrual", $AM$18,
E412="Depreciation", $AM$17,
TRUE, "")</f>
        <v/>
      </c>
      <c r="C412" s="1" t="str" cm="1">
        <f t="array" aca="1" ref="C412" ca="1">_xlfn.IFS(
E412="Payment", $AM$19,
E412="Interest accrual", $AM$15,
E412="Depreciation", $AM$16,
TRUE, "")</f>
        <v/>
      </c>
      <c r="D412" s="14" t="str" cm="1">
        <f t="array" aca="1" ref="D412" ca="1">_xlfn.IFS(
E412="Payment", _xlfn.XLOOKUP(A412, lease_table_dates, lease_table_payments, 0, 0),
E412="Interest accrual", _xlfn.XLOOKUP(A412, lease_table_dates, lease_table_interest_accruals, 0, 0),
E412="Depreciation", _xlfn.XLOOKUP(A412, rou_table_dates, rou_table_deprs, 0, 0),
TRUE, ""
)</f>
        <v/>
      </c>
      <c r="E412" s="7" t="str" cm="1">
        <f t="array" aca="1" ref="E412" ca="1">_xlfn.IFS(
AND(SUMIFS(lease_table_interest_accruals, lease_table_dates, A412)&gt;0, COUNTIFS($E$14:E411, "Interest accrual", $A$14:A411, A412)=0), "Interest accrual",
AND(SUMIFS(lease_table_payments, lease_table_dates, A412)&gt;0, COUNTIFS($E$14:E411, "Payment", $A$14:A411, A412)=0), "Payment",
AND(SUMIFS(rou_table_deprs, rou_table_dates, A412)&gt;0, COUNTIFS($E$14:E411, "Depreciation", $A$14:A411, A412)=0), "Depreciation",
TRUE,  ""
)</f>
        <v/>
      </c>
      <c r="G412" s="13" t="str" cm="1">
        <f t="array" aca="1" ref="G412" ca="1">_xlfn.IFS(
AND($B$11="Hə", $B$3="İllik"), Z412,
AND($B$11="Hə", $B$3="Aylıq"), AA412,
$B$11="Yox", X412)</f>
        <v/>
      </c>
      <c r="H412" s="14" t="str" cm="1">
        <f t="array" aca="1" ref="H412" ca="1">_xlfn.IFS( G412="", "",
TRUE, ROUND( H411+I412-J412, 2) )</f>
        <v/>
      </c>
      <c r="I412" s="14" t="str" cm="1">
        <f t="array" aca="1" ref="I412" ca="1">_xlfn.IFS(G412="", "",
G412=last_payment_date, (J412-H411),
 TRUE,  -  (H411- H411* (1+$B$6)^ (_xlfn.DAYS(G412,G411)/365) )
)</f>
        <v/>
      </c>
      <c r="J412" s="14" t="str" cm="1">
        <f t="array" aca="1" ref="J412" ca="1">_xlfn.IFS(G412="", "",
TRUE, _xlfn.XLOOKUP(G412,  payment_dates, payments,0,0)
)</f>
        <v/>
      </c>
      <c r="L412" s="2" t="str" cm="1">
        <f t="array" aca="1" ref="L412" ca="1">_xlfn.IFS(
AND($B$11="Hə", $B$3="İllik"), AC412,
AND($B$11="Hə", $B$3="Aylıq"), AD412,
$B$11="Yox", AB412)</f>
        <v/>
      </c>
      <c r="M412" s="14" t="str" cm="1">
        <f t="array" aca="1" ref="M412" ca="1">_xlfn.IFS( L412="", "",
(M411-N412)&lt;=0.5, 0,
TRUE,  M411-N412)</f>
        <v/>
      </c>
      <c r="N412" s="15" t="str" cm="1">
        <f t="array" aca="1" ref="N412" ca="1">_xlfn.IFS(
L412="", "",
TRUE, MIN(M411, ROUND($M$14/ (last_rou_date - $B$2) * (L412-L411), 2) )
)</f>
        <v/>
      </c>
      <c r="P412" s="22" t="str">
        <f t="shared" ca="1" si="18"/>
        <v/>
      </c>
      <c r="Q412" s="14" t="str" cm="1">
        <f t="array" aca="1" ref="Q412" ca="1">_xlfn.IFS(P412="","",
$B$11="Hə", _xlfn.XLOOKUP(DATE(P412, 12, 31), rou_table_dates, rou_table_nbvs,0, 0),
TRUE,  MAX(0, ROUND($M$14 - $M$14/ (last_rou_date - $B$2) * (DATE(P412,12,31) - $B$2), 2) )
)</f>
        <v/>
      </c>
      <c r="R412" s="57" t="str" cm="1">
        <f t="array" aca="1" ref="R412" ca="1">_xlfn.IFS(P412="","",
$B$11="Hə", _xlfn.XLOOKUP(DATE(P412, 12, 31), lease_table_dates, lease_table_balances,0, 0),
TRUE, IFERROR( XNPV($B$6, IF(payment_dates &gt;DATE(P412, 12, 31), payments,  0),  IF(payment_dates &gt;DATE(P412, 12, 31), payment_dates,  DATE(P412, 12, 31))    ),0)
)</f>
        <v/>
      </c>
      <c r="S412" s="14" t="str" cm="1">
        <f t="array" aca="1" ref="S412" ca="1">_xlfn.IFS(P412="","",
TRUE,  MIN( MIN(Q411, $M$14), ROUND($M$14/ (last_rou_date - $B$2) * (DATE(P412,12,31) - MAX($B$2, DATE(P412-1, 12, 31))), 2) )
)</f>
        <v/>
      </c>
      <c r="T412" s="15" t="str" cm="1">
        <f t="array" aca="1" ref="T412" ca="1">_xlfn.IFS(P412="", "",
ISTEXT(R411), R412- (H412 - SUMIFS( lease_table_payments, lease_table_years, P412) -$AG$14 ),
AND(ISNUMBER(R411), R412&lt;&gt;""),   R412- (R411 - SUMIFS( lease_table_payments, lease_table_years, P412) )
)</f>
        <v/>
      </c>
      <c r="U412" s="14"/>
      <c r="V412" s="73">
        <f t="shared" si="20"/>
        <v>399</v>
      </c>
      <c r="W412" s="74" t="str" cm="1">
        <f t="array" ref="W412">_xlfn.IFS(
OR(W411=$B$4, W411=""),"",
TRUE,W411+1
)</f>
        <v/>
      </c>
      <c r="X412" s="75" t="str" cm="1">
        <f t="array" ref="X412">_xlfn.IFS(X411="","",
W412="", "",
AND($B$3="İllik"),DATE(YEAR(X411)+1,MONTH(X411),DAY(X411) ),
AND($B$3="Aylıq", $AH$14="Not end"), EDATE(X411,1),
AND($B$3="Aylıq", $AH$14="End"), EOMONTH(X411,1)
)</f>
        <v/>
      </c>
      <c r="Y412" s="75" t="str" cm="1">
        <f t="array" aca="1" ref="Y412" ca="1">_xlfn.IFS(
AND($B$7="Dövrün əvvəlində", Y411&lt;=last_rou_date), DATE(YEAR(Y411)+1, 12, 31),
AND($B$7="Dövrün sonunda", Y411&lt;=last_payment_date), DATE(YEAR(Y411)+1, 12, 31),
TRUE, ""
)</f>
        <v/>
      </c>
      <c r="Z412" s="75" t="str" cm="1">
        <f t="array" aca="1" ref="Z412" ca="1">_xlfn.IFS(
AND($AN$14="Not year_end", Z411&gt;last_payment_date), "",
AND($AN$14="Year_end", Z411&gt;=last_payment_date), "",
AND($AN$14="Year_end"), DATE(YEAR(Z411+1), 12, 31),
AND($AN$14="Not year_end", MONTH(Z411)=12, DAY(Z411)=31), DATE(YEAR(Z410)+1, MONTH(Z410), DAY(Z410)),
AND($AN$14="Not year_end", OR(MONTH(Z411)&lt;&gt;12, DAY(Z411)&lt;&gt;31) ), DATE(YEAR(Z411), 12, 31)
)</f>
        <v/>
      </c>
      <c r="AA412" s="75" t="str" cm="1">
        <f t="array" aca="1" ref="AA412" ca="1">_xlfn.IFS(AA411="", "",
AND(AA411=last_payment_date, OR(MONTH(AA411)&lt;&gt;12, DAY(AA411)&lt;&gt;31) ), DATE(YEAR(AA411), 12, 31),
AND(MONTH(AA411)=12, DAY(AA411)=31, AA411&gt;=last_payment_date), "",
AND(MONTH(AA411)=12, DAY(AA411)&lt;&gt;31),  EOMONTH(AA411,0),
AND(MONTH(AA411)=12, DAY(AA411)=31, $AH$14="Not end"),  EDATE(AA410,1),
AND($AH$14="Not end"), EDATE(AA411, 1),
AND($AH$14="End"), EOMONTH(AA411, 1)
)</f>
        <v/>
      </c>
      <c r="AB412" s="75" t="str" cm="1">
        <f t="array" aca="1" ref="AB412" ca="1">_xlfn.IFS(AB411="","",
AND(AB411=last_rou_date), "",
AND($B$3="İllik"),DATE(YEAR(AB411)+1,MONTH(AB411),DAY(AB411) ),
AND($B$3="Aylıq", $AH$14="Not end"), EDATE(AB411,1),
AND($B$3="Aylıq", $AH$14="End"), EOMONTH(AB411,1)
)</f>
        <v/>
      </c>
      <c r="AC412" s="75" t="str" cm="1">
        <f t="array" aca="1" ref="AC412" ca="1">_xlfn.IFS(
AND($AN$14="Not year_end", AC411&gt;last_rou_date), "",
AND($AN$14="Year_end", AC411&gt;=last_rou_date), "",
AND($AN$14="Year_end"), DATE(YEAR(AC411+1), 12, 31),
AND($AN$14="Not year_end", MONTH(AC411)=12, DAY(AC411)=31), DATE(YEAR(AC410)+1, MONTH(AC410), DAY(AC410)),
AND($AN$14="Not year_end", OR(MONTH(AC411)&lt;&gt;12, DAY(AC411)&lt;&gt;31) ), DATE(YEAR(AC411), 12, 31)
)</f>
        <v/>
      </c>
      <c r="AD412" s="75" t="str" cm="1">
        <f t="array" aca="1" ref="AD412" ca="1">_xlfn.IFS(AD411="", "",
AND(AD411=last_rou_date, OR(MONTH(AD411)&lt;&gt;12, DAY(AD411)&lt;&gt;31) ), DATE(YEAR(AD411), 12, 31),
AND(MONTH(AD411)=12, DAY(AD411)=31, AD411&gt;=last_rou_date), "",
AND(MONTH(AD411)=12, DAY(AD411)&lt;&gt;31),  EOMONTH(AD411,0),
AND(MONTH(AD411)=12, DAY(AD411)=31, $AH$14="Not end"),  EDATE(AD410,1),
AND($AH$14="Not end"), EDATE(AD411, 1),
AND($AH$14="End"), EOMONTH(AD411, 1)
)</f>
        <v/>
      </c>
      <c r="AE412" s="68" t="str" cm="1">
        <f t="array" ref="AE412">_xlfn.IFS(W412="", "",
AND(W412&gt;0, W412&lt;=$B$4, $C$2="İllik artım, faiz olaraq", $D$2&gt;0, $B$3="İllik"), $B$5*((1+$D$2)^(W412-1)),
AND(W412&gt;0, W412&lt;=$B$4, $C$2="İllik artım, faiz olaraq", $D$2&gt;0, $B$3="Aylıq"), $B$5*((1+$D$2)^ROUNDDOWN((W412-1)/12,0)),
AND(W412=1, $C$2="Aşağıdakı kimi dəyişir", ), $B$5,
AND(W412&gt;1, W412&lt;=$B$4, $C$2="Aşağıdakı kimi dəyişir"), IFERROR(VLOOKUP(W412, $C$4:$D$7, 2, FALSE), AE411),
AND(W412&gt;0, W412&lt;=$B$4), $B$5,
TRUE,0 )</f>
        <v/>
      </c>
      <c r="AF412" s="76" t="str">
        <f t="shared" ca="1" si="19"/>
        <v/>
      </c>
    </row>
    <row r="413" spans="1:32" x14ac:dyDescent="0.4">
      <c r="A413" s="13" t="str" cm="1">
        <f t="array" aca="1" ref="A413" ca="1">_xlfn.IFS(
AND(SUMIFS(lease_table_interest_accruals, lease_table_dates, A412)&gt;0, COUNTIFS($E$14:E412, "Interest accrual", $A$14:A412, A412)=0),  A412,
AND(SUMIFS(lease_table_payments, lease_table_dates, A412)&gt;0, COUNTIFS($E$14:E412, "Payment", $A$14:A412, A412)=0),  A412,
AND(SUMIFS(rou_table_deprs, rou_table_dates, A412)&gt;0, COUNTIFS($E$14:E412, "Depreciation", $A$14:A412, A412)=0),  A412,
TRUE,  IFERROR(INDEX(rou_table_dates,  MATCH(A412, rou_table_dates)+1, ), "")
)</f>
        <v/>
      </c>
      <c r="B413" s="1" t="str" cm="1">
        <f t="array" aca="1" ref="B413" ca="1">_xlfn.IFS(
AND(E413="Payment", A413=$B$2), $AM$14,
E413="Payment", $AM$15,
E413="Interest accrual", $AM$18,
E413="Depreciation", $AM$17,
TRUE, "")</f>
        <v/>
      </c>
      <c r="C413" s="1" t="str" cm="1">
        <f t="array" aca="1" ref="C413" ca="1">_xlfn.IFS(
E413="Payment", $AM$19,
E413="Interest accrual", $AM$15,
E413="Depreciation", $AM$16,
TRUE, "")</f>
        <v/>
      </c>
      <c r="D413" s="14" t="str" cm="1">
        <f t="array" aca="1" ref="D413" ca="1">_xlfn.IFS(
E413="Payment", _xlfn.XLOOKUP(A413, lease_table_dates, lease_table_payments, 0, 0),
E413="Interest accrual", _xlfn.XLOOKUP(A413, lease_table_dates, lease_table_interest_accruals, 0, 0),
E413="Depreciation", _xlfn.XLOOKUP(A413, rou_table_dates, rou_table_deprs, 0, 0),
TRUE, ""
)</f>
        <v/>
      </c>
      <c r="E413" s="7" t="str" cm="1">
        <f t="array" aca="1" ref="E413" ca="1">_xlfn.IFS(
AND(SUMIFS(lease_table_interest_accruals, lease_table_dates, A413)&gt;0, COUNTIFS($E$14:E412, "Interest accrual", $A$14:A412, A413)=0), "Interest accrual",
AND(SUMIFS(lease_table_payments, lease_table_dates, A413)&gt;0, COUNTIFS($E$14:E412, "Payment", $A$14:A412, A413)=0), "Payment",
AND(SUMIFS(rou_table_deprs, rou_table_dates, A413)&gt;0, COUNTIFS($E$14:E412, "Depreciation", $A$14:A412, A413)=0), "Depreciation",
TRUE,  ""
)</f>
        <v/>
      </c>
      <c r="G413" s="13" t="str" cm="1">
        <f t="array" aca="1" ref="G413" ca="1">_xlfn.IFS(
AND($B$11="Hə", $B$3="İllik"), Z413,
AND($B$11="Hə", $B$3="Aylıq"), AA413,
$B$11="Yox", X413)</f>
        <v/>
      </c>
      <c r="H413" s="14" t="str" cm="1">
        <f t="array" aca="1" ref="H413" ca="1">_xlfn.IFS( G413="", "",
TRUE, ROUND( H412+I413-J413, 2) )</f>
        <v/>
      </c>
      <c r="I413" s="14" t="str" cm="1">
        <f t="array" aca="1" ref="I413" ca="1">_xlfn.IFS(G413="", "",
G413=last_payment_date, (J413-H412),
 TRUE,  -  (H412- H412* (1+$B$6)^ (_xlfn.DAYS(G413,G412)/365) )
)</f>
        <v/>
      </c>
      <c r="J413" s="14" t="str" cm="1">
        <f t="array" aca="1" ref="J413" ca="1">_xlfn.IFS(G413="", "",
TRUE, _xlfn.XLOOKUP(G413,  payment_dates, payments,0,0)
)</f>
        <v/>
      </c>
      <c r="L413" s="2" t="str" cm="1">
        <f t="array" aca="1" ref="L413" ca="1">_xlfn.IFS(
AND($B$11="Hə", $B$3="İllik"), AC413,
AND($B$11="Hə", $B$3="Aylıq"), AD413,
$B$11="Yox", AB413)</f>
        <v/>
      </c>
      <c r="M413" s="14" t="str" cm="1">
        <f t="array" aca="1" ref="M413" ca="1">_xlfn.IFS( L413="", "",
(M412-N413)&lt;=0.5, 0,
TRUE,  M412-N413)</f>
        <v/>
      </c>
      <c r="N413" s="15" t="str" cm="1">
        <f t="array" aca="1" ref="N413" ca="1">_xlfn.IFS(
L413="", "",
TRUE, MIN(M412, ROUND($M$14/ (last_rou_date - $B$2) * (L413-L412), 2) )
)</f>
        <v/>
      </c>
      <c r="P413" s="22" t="str">
        <f t="shared" ca="1" si="18"/>
        <v/>
      </c>
      <c r="Q413" s="14" t="str" cm="1">
        <f t="array" aca="1" ref="Q413" ca="1">_xlfn.IFS(P413="","",
$B$11="Hə", _xlfn.XLOOKUP(DATE(P413, 12, 31), rou_table_dates, rou_table_nbvs,0, 0),
TRUE,  MAX(0, ROUND($M$14 - $M$14/ (last_rou_date - $B$2) * (DATE(P413,12,31) - $B$2), 2) )
)</f>
        <v/>
      </c>
      <c r="R413" s="57" t="str" cm="1">
        <f t="array" aca="1" ref="R413" ca="1">_xlfn.IFS(P413="","",
$B$11="Hə", _xlfn.XLOOKUP(DATE(P413, 12, 31), lease_table_dates, lease_table_balances,0, 0),
TRUE, IFERROR( XNPV($B$6, IF(payment_dates &gt;DATE(P413, 12, 31), payments,  0),  IF(payment_dates &gt;DATE(P413, 12, 31), payment_dates,  DATE(P413, 12, 31))    ),0)
)</f>
        <v/>
      </c>
      <c r="S413" s="14" t="str" cm="1">
        <f t="array" aca="1" ref="S413" ca="1">_xlfn.IFS(P413="","",
TRUE,  MIN( MIN(Q412, $M$14), ROUND($M$14/ (last_rou_date - $B$2) * (DATE(P413,12,31) - MAX($B$2, DATE(P413-1, 12, 31))), 2) )
)</f>
        <v/>
      </c>
      <c r="T413" s="15" t="str" cm="1">
        <f t="array" aca="1" ref="T413" ca="1">_xlfn.IFS(P413="", "",
ISTEXT(R412), R413- (H413 - SUMIFS( lease_table_payments, lease_table_years, P413) -$AG$14 ),
AND(ISNUMBER(R412), R413&lt;&gt;""),   R413- (R412 - SUMIFS( lease_table_payments, lease_table_years, P413) )
)</f>
        <v/>
      </c>
      <c r="U413" s="14"/>
      <c r="V413" s="73">
        <f t="shared" si="20"/>
        <v>400</v>
      </c>
      <c r="W413" s="74" t="str" cm="1">
        <f t="array" ref="W413">_xlfn.IFS(
OR(W412=$B$4, W412=""),"",
TRUE,W412+1
)</f>
        <v/>
      </c>
      <c r="X413" s="75" t="str" cm="1">
        <f t="array" ref="X413">_xlfn.IFS(X412="","",
W413="", "",
AND($B$3="İllik"),DATE(YEAR(X412)+1,MONTH(X412),DAY(X412) ),
AND($B$3="Aylıq", $AH$14="Not end"), EDATE(X412,1),
AND($B$3="Aylıq", $AH$14="End"), EOMONTH(X412,1)
)</f>
        <v/>
      </c>
      <c r="Y413" s="75" t="str" cm="1">
        <f t="array" aca="1" ref="Y413" ca="1">_xlfn.IFS(
AND($B$7="Dövrün əvvəlində", Y412&lt;=last_rou_date), DATE(YEAR(Y412)+1, 12, 31),
AND($B$7="Dövrün sonunda", Y412&lt;=last_payment_date), DATE(YEAR(Y412)+1, 12, 31),
TRUE, ""
)</f>
        <v/>
      </c>
      <c r="Z413" s="75" t="str" cm="1">
        <f t="array" aca="1" ref="Z413" ca="1">_xlfn.IFS(
AND($AN$14="Not year_end", Z412&gt;last_payment_date), "",
AND($AN$14="Year_end", Z412&gt;=last_payment_date), "",
AND($AN$14="Year_end"), DATE(YEAR(Z412+1), 12, 31),
AND($AN$14="Not year_end", MONTH(Z412)=12, DAY(Z412)=31), DATE(YEAR(Z411)+1, MONTH(Z411), DAY(Z411)),
AND($AN$14="Not year_end", OR(MONTH(Z412)&lt;&gt;12, DAY(Z412)&lt;&gt;31) ), DATE(YEAR(Z412), 12, 31)
)</f>
        <v/>
      </c>
      <c r="AA413" s="75" t="str" cm="1">
        <f t="array" aca="1" ref="AA413" ca="1">_xlfn.IFS(AA412="", "",
AND(AA412=last_payment_date, OR(MONTH(AA412)&lt;&gt;12, DAY(AA412)&lt;&gt;31) ), DATE(YEAR(AA412), 12, 31),
AND(MONTH(AA412)=12, DAY(AA412)=31, AA412&gt;=last_payment_date), "",
AND(MONTH(AA412)=12, DAY(AA412)&lt;&gt;31),  EOMONTH(AA412,0),
AND(MONTH(AA412)=12, DAY(AA412)=31, $AH$14="Not end"),  EDATE(AA411,1),
AND($AH$14="Not end"), EDATE(AA412, 1),
AND($AH$14="End"), EOMONTH(AA412, 1)
)</f>
        <v/>
      </c>
      <c r="AB413" s="75" t="str" cm="1">
        <f t="array" aca="1" ref="AB413" ca="1">_xlfn.IFS(AB412="","",
AND(AB412=last_rou_date), "",
AND($B$3="İllik"),DATE(YEAR(AB412)+1,MONTH(AB412),DAY(AB412) ),
AND($B$3="Aylıq", $AH$14="Not end"), EDATE(AB412,1),
AND($B$3="Aylıq", $AH$14="End"), EOMONTH(AB412,1)
)</f>
        <v/>
      </c>
      <c r="AC413" s="75" t="str" cm="1">
        <f t="array" aca="1" ref="AC413" ca="1">_xlfn.IFS(
AND($AN$14="Not year_end", AC412&gt;last_rou_date), "",
AND($AN$14="Year_end", AC412&gt;=last_rou_date), "",
AND($AN$14="Year_end"), DATE(YEAR(AC412+1), 12, 31),
AND($AN$14="Not year_end", MONTH(AC412)=12, DAY(AC412)=31), DATE(YEAR(AC411)+1, MONTH(AC411), DAY(AC411)),
AND($AN$14="Not year_end", OR(MONTH(AC412)&lt;&gt;12, DAY(AC412)&lt;&gt;31) ), DATE(YEAR(AC412), 12, 31)
)</f>
        <v/>
      </c>
      <c r="AD413" s="75" t="str" cm="1">
        <f t="array" aca="1" ref="AD413" ca="1">_xlfn.IFS(AD412="", "",
AND(AD412=last_rou_date, OR(MONTH(AD412)&lt;&gt;12, DAY(AD412)&lt;&gt;31) ), DATE(YEAR(AD412), 12, 31),
AND(MONTH(AD412)=12, DAY(AD412)=31, AD412&gt;=last_rou_date), "",
AND(MONTH(AD412)=12, DAY(AD412)&lt;&gt;31),  EOMONTH(AD412,0),
AND(MONTH(AD412)=12, DAY(AD412)=31, $AH$14="Not end"),  EDATE(AD411,1),
AND($AH$14="Not end"), EDATE(AD412, 1),
AND($AH$14="End"), EOMONTH(AD412, 1)
)</f>
        <v/>
      </c>
      <c r="AE413" s="68" t="str" cm="1">
        <f t="array" ref="AE413">_xlfn.IFS(W413="", "",
AND(W413&gt;0, W413&lt;=$B$4, $C$2="İllik artım, faiz olaraq", $D$2&gt;0, $B$3="İllik"), $B$5*((1+$D$2)^(W413-1)),
AND(W413&gt;0, W413&lt;=$B$4, $C$2="İllik artım, faiz olaraq", $D$2&gt;0, $B$3="Aylıq"), $B$5*((1+$D$2)^ROUNDDOWN((W413-1)/12,0)),
AND(W413=1, $C$2="Aşağıdakı kimi dəyişir", ), $B$5,
AND(W413&gt;1, W413&lt;=$B$4, $C$2="Aşağıdakı kimi dəyişir"), IFERROR(VLOOKUP(W413, $C$4:$D$7, 2, FALSE), AE412),
AND(W413&gt;0, W413&lt;=$B$4), $B$5,
TRUE,0 )</f>
        <v/>
      </c>
      <c r="AF413" s="76" t="str">
        <f t="shared" ca="1" si="19"/>
        <v/>
      </c>
    </row>
    <row r="414" spans="1:32" x14ac:dyDescent="0.4">
      <c r="A414" s="13" t="str" cm="1">
        <f t="array" aca="1" ref="A414" ca="1">_xlfn.IFS(
AND(SUMIFS(lease_table_interest_accruals, lease_table_dates, A413)&gt;0, COUNTIFS($E$14:E413, "Interest accrual", $A$14:A413, A413)=0),  A413,
AND(SUMIFS(lease_table_payments, lease_table_dates, A413)&gt;0, COUNTIFS($E$14:E413, "Payment", $A$14:A413, A413)=0),  A413,
AND(SUMIFS(rou_table_deprs, rou_table_dates, A413)&gt;0, COUNTIFS($E$14:E413, "Depreciation", $A$14:A413, A413)=0),  A413,
TRUE,  IFERROR(INDEX(rou_table_dates,  MATCH(A413, rou_table_dates)+1, ), "")
)</f>
        <v/>
      </c>
      <c r="B414" s="1" t="str" cm="1">
        <f t="array" aca="1" ref="B414" ca="1">_xlfn.IFS(
AND(E414="Payment", A414=$B$2), $AM$14,
E414="Payment", $AM$15,
E414="Interest accrual", $AM$18,
E414="Depreciation", $AM$17,
TRUE, "")</f>
        <v/>
      </c>
      <c r="C414" s="1" t="str" cm="1">
        <f t="array" aca="1" ref="C414" ca="1">_xlfn.IFS(
E414="Payment", $AM$19,
E414="Interest accrual", $AM$15,
E414="Depreciation", $AM$16,
TRUE, "")</f>
        <v/>
      </c>
      <c r="D414" s="14" t="str" cm="1">
        <f t="array" aca="1" ref="D414" ca="1">_xlfn.IFS(
E414="Payment", _xlfn.XLOOKUP(A414, lease_table_dates, lease_table_payments, 0, 0),
E414="Interest accrual", _xlfn.XLOOKUP(A414, lease_table_dates, lease_table_interest_accruals, 0, 0),
E414="Depreciation", _xlfn.XLOOKUP(A414, rou_table_dates, rou_table_deprs, 0, 0),
TRUE, ""
)</f>
        <v/>
      </c>
      <c r="E414" s="7" t="str" cm="1">
        <f t="array" aca="1" ref="E414" ca="1">_xlfn.IFS(
AND(SUMIFS(lease_table_interest_accruals, lease_table_dates, A414)&gt;0, COUNTIFS($E$14:E413, "Interest accrual", $A$14:A413, A414)=0), "Interest accrual",
AND(SUMIFS(lease_table_payments, lease_table_dates, A414)&gt;0, COUNTIFS($E$14:E413, "Payment", $A$14:A413, A414)=0), "Payment",
AND(SUMIFS(rou_table_deprs, rou_table_dates, A414)&gt;0, COUNTIFS($E$14:E413, "Depreciation", $A$14:A413, A414)=0), "Depreciation",
TRUE,  ""
)</f>
        <v/>
      </c>
      <c r="G414" s="13" t="str" cm="1">
        <f t="array" aca="1" ref="G414" ca="1">_xlfn.IFS(
AND($B$11="Hə", $B$3="İllik"), Z414,
AND($B$11="Hə", $B$3="Aylıq"), AA414,
$B$11="Yox", X414)</f>
        <v/>
      </c>
      <c r="H414" s="14" t="str" cm="1">
        <f t="array" aca="1" ref="H414" ca="1">_xlfn.IFS( G414="", "",
TRUE, ROUND( H413+I414-J414, 2) )</f>
        <v/>
      </c>
      <c r="I414" s="14" t="str" cm="1">
        <f t="array" aca="1" ref="I414" ca="1">_xlfn.IFS(G414="", "",
G414=last_payment_date, (J414-H413),
 TRUE,  -  (H413- H413* (1+$B$6)^ (_xlfn.DAYS(G414,G413)/365) )
)</f>
        <v/>
      </c>
      <c r="J414" s="14" t="str" cm="1">
        <f t="array" aca="1" ref="J414" ca="1">_xlfn.IFS(G414="", "",
TRUE, _xlfn.XLOOKUP(G414,  payment_dates, payments,0,0)
)</f>
        <v/>
      </c>
      <c r="L414" s="2" t="str" cm="1">
        <f t="array" aca="1" ref="L414" ca="1">_xlfn.IFS(
AND($B$11="Hə", $B$3="İllik"), AC414,
AND($B$11="Hə", $B$3="Aylıq"), AD414,
$B$11="Yox", AB414)</f>
        <v/>
      </c>
      <c r="M414" s="14" t="str" cm="1">
        <f t="array" aca="1" ref="M414" ca="1">_xlfn.IFS( L414="", "",
(M413-N414)&lt;=0.5, 0,
TRUE,  M413-N414)</f>
        <v/>
      </c>
      <c r="N414" s="15" t="str" cm="1">
        <f t="array" aca="1" ref="N414" ca="1">_xlfn.IFS(
L414="", "",
TRUE, MIN(M413, ROUND($M$14/ (last_rou_date - $B$2) * (L414-L413), 2) )
)</f>
        <v/>
      </c>
      <c r="P414" s="22" t="str">
        <f t="shared" ca="1" si="18"/>
        <v/>
      </c>
      <c r="Q414" s="14" t="str" cm="1">
        <f t="array" aca="1" ref="Q414" ca="1">_xlfn.IFS(P414="","",
$B$11="Hə", _xlfn.XLOOKUP(DATE(P414, 12, 31), rou_table_dates, rou_table_nbvs,0, 0),
TRUE,  MAX(0, ROUND($M$14 - $M$14/ (last_rou_date - $B$2) * (DATE(P414,12,31) - $B$2), 2) )
)</f>
        <v/>
      </c>
      <c r="R414" s="57" t="str" cm="1">
        <f t="array" aca="1" ref="R414" ca="1">_xlfn.IFS(P414="","",
$B$11="Hə", _xlfn.XLOOKUP(DATE(P414, 12, 31), lease_table_dates, lease_table_balances,0, 0),
TRUE, IFERROR( XNPV($B$6, IF(payment_dates &gt;DATE(P414, 12, 31), payments,  0),  IF(payment_dates &gt;DATE(P414, 12, 31), payment_dates,  DATE(P414, 12, 31))    ),0)
)</f>
        <v/>
      </c>
      <c r="S414" s="14" t="str" cm="1">
        <f t="array" aca="1" ref="S414" ca="1">_xlfn.IFS(P414="","",
TRUE,  MIN( MIN(Q413, $M$14), ROUND($M$14/ (last_rou_date - $B$2) * (DATE(P414,12,31) - MAX($B$2, DATE(P414-1, 12, 31))), 2) )
)</f>
        <v/>
      </c>
      <c r="T414" s="15" t="str" cm="1">
        <f t="array" aca="1" ref="T414" ca="1">_xlfn.IFS(P414="", "",
ISTEXT(R413), R414- (H414 - SUMIFS( lease_table_payments, lease_table_years, P414) -$AG$14 ),
AND(ISNUMBER(R413), R414&lt;&gt;""),   R414- (R413 - SUMIFS( lease_table_payments, lease_table_years, P414) )
)</f>
        <v/>
      </c>
      <c r="U414" s="14"/>
      <c r="V414" s="73">
        <f t="shared" si="20"/>
        <v>401</v>
      </c>
      <c r="W414" s="74" t="str" cm="1">
        <f t="array" ref="W414">_xlfn.IFS(
OR(W413=$B$4, W413=""),"",
TRUE,W413+1
)</f>
        <v/>
      </c>
      <c r="X414" s="75" t="str" cm="1">
        <f t="array" ref="X414">_xlfn.IFS(X413="","",
W414="", "",
AND($B$3="İllik"),DATE(YEAR(X413)+1,MONTH(X413),DAY(X413) ),
AND($B$3="Aylıq", $AH$14="Not end"), EDATE(X413,1),
AND($B$3="Aylıq", $AH$14="End"), EOMONTH(X413,1)
)</f>
        <v/>
      </c>
      <c r="Y414" s="75" t="str" cm="1">
        <f t="array" aca="1" ref="Y414" ca="1">_xlfn.IFS(
AND($B$7="Dövrün əvvəlində", Y413&lt;=last_rou_date), DATE(YEAR(Y413)+1, 12, 31),
AND($B$7="Dövrün sonunda", Y413&lt;=last_payment_date), DATE(YEAR(Y413)+1, 12, 31),
TRUE, ""
)</f>
        <v/>
      </c>
      <c r="Z414" s="75" t="str" cm="1">
        <f t="array" aca="1" ref="Z414" ca="1">_xlfn.IFS(
AND($AN$14="Not year_end", Z413&gt;last_payment_date), "",
AND($AN$14="Year_end", Z413&gt;=last_payment_date), "",
AND($AN$14="Year_end"), DATE(YEAR(Z413+1), 12, 31),
AND($AN$14="Not year_end", MONTH(Z413)=12, DAY(Z413)=31), DATE(YEAR(Z412)+1, MONTH(Z412), DAY(Z412)),
AND($AN$14="Not year_end", OR(MONTH(Z413)&lt;&gt;12, DAY(Z413)&lt;&gt;31) ), DATE(YEAR(Z413), 12, 31)
)</f>
        <v/>
      </c>
      <c r="AA414" s="75" t="str" cm="1">
        <f t="array" aca="1" ref="AA414" ca="1">_xlfn.IFS(AA413="", "",
AND(AA413=last_payment_date, OR(MONTH(AA413)&lt;&gt;12, DAY(AA413)&lt;&gt;31) ), DATE(YEAR(AA413), 12, 31),
AND(MONTH(AA413)=12, DAY(AA413)=31, AA413&gt;=last_payment_date), "",
AND(MONTH(AA413)=12, DAY(AA413)&lt;&gt;31),  EOMONTH(AA413,0),
AND(MONTH(AA413)=12, DAY(AA413)=31, $AH$14="Not end"),  EDATE(AA412,1),
AND($AH$14="Not end"), EDATE(AA413, 1),
AND($AH$14="End"), EOMONTH(AA413, 1)
)</f>
        <v/>
      </c>
      <c r="AB414" s="75" t="str" cm="1">
        <f t="array" aca="1" ref="AB414" ca="1">_xlfn.IFS(AB413="","",
AND(AB413=last_rou_date), "",
AND($B$3="İllik"),DATE(YEAR(AB413)+1,MONTH(AB413),DAY(AB413) ),
AND($B$3="Aylıq", $AH$14="Not end"), EDATE(AB413,1),
AND($B$3="Aylıq", $AH$14="End"), EOMONTH(AB413,1)
)</f>
        <v/>
      </c>
      <c r="AC414" s="75" t="str" cm="1">
        <f t="array" aca="1" ref="AC414" ca="1">_xlfn.IFS(
AND($AN$14="Not year_end", AC413&gt;last_rou_date), "",
AND($AN$14="Year_end", AC413&gt;=last_rou_date), "",
AND($AN$14="Year_end"), DATE(YEAR(AC413+1), 12, 31),
AND($AN$14="Not year_end", MONTH(AC413)=12, DAY(AC413)=31), DATE(YEAR(AC412)+1, MONTH(AC412), DAY(AC412)),
AND($AN$14="Not year_end", OR(MONTH(AC413)&lt;&gt;12, DAY(AC413)&lt;&gt;31) ), DATE(YEAR(AC413), 12, 31)
)</f>
        <v/>
      </c>
      <c r="AD414" s="75" t="str" cm="1">
        <f t="array" aca="1" ref="AD414" ca="1">_xlfn.IFS(AD413="", "",
AND(AD413=last_rou_date, OR(MONTH(AD413)&lt;&gt;12, DAY(AD413)&lt;&gt;31) ), DATE(YEAR(AD413), 12, 31),
AND(MONTH(AD413)=12, DAY(AD413)=31, AD413&gt;=last_rou_date), "",
AND(MONTH(AD413)=12, DAY(AD413)&lt;&gt;31),  EOMONTH(AD413,0),
AND(MONTH(AD413)=12, DAY(AD413)=31, $AH$14="Not end"),  EDATE(AD412,1),
AND($AH$14="Not end"), EDATE(AD413, 1),
AND($AH$14="End"), EOMONTH(AD413, 1)
)</f>
        <v/>
      </c>
      <c r="AE414" s="68" t="str" cm="1">
        <f t="array" ref="AE414">_xlfn.IFS(W414="", "",
AND(W414&gt;0, W414&lt;=$B$4, $C$2="İllik artım, faiz olaraq", $D$2&gt;0, $B$3="İllik"), $B$5*((1+$D$2)^(W414-1)),
AND(W414&gt;0, W414&lt;=$B$4, $C$2="İllik artım, faiz olaraq", $D$2&gt;0, $B$3="Aylıq"), $B$5*((1+$D$2)^ROUNDDOWN((W414-1)/12,0)),
AND(W414=1, $C$2="Aşağıdakı kimi dəyişir", ), $B$5,
AND(W414&gt;1, W414&lt;=$B$4, $C$2="Aşağıdakı kimi dəyişir"), IFERROR(VLOOKUP(W414, $C$4:$D$7, 2, FALSE), AE413),
AND(W414&gt;0, W414&lt;=$B$4), $B$5,
TRUE,0 )</f>
        <v/>
      </c>
      <c r="AF414" s="76" t="str">
        <f t="shared" ca="1" si="19"/>
        <v/>
      </c>
    </row>
    <row r="415" spans="1:32" x14ac:dyDescent="0.4">
      <c r="A415" s="13" t="str" cm="1">
        <f t="array" aca="1" ref="A415" ca="1">_xlfn.IFS(
AND(SUMIFS(lease_table_interest_accruals, lease_table_dates, A414)&gt;0, COUNTIFS($E$14:E414, "Interest accrual", $A$14:A414, A414)=0),  A414,
AND(SUMIFS(lease_table_payments, lease_table_dates, A414)&gt;0, COUNTIFS($E$14:E414, "Payment", $A$14:A414, A414)=0),  A414,
AND(SUMIFS(rou_table_deprs, rou_table_dates, A414)&gt;0, COUNTIFS($E$14:E414, "Depreciation", $A$14:A414, A414)=0),  A414,
TRUE,  IFERROR(INDEX(rou_table_dates,  MATCH(A414, rou_table_dates)+1, ), "")
)</f>
        <v/>
      </c>
      <c r="B415" s="1" t="str" cm="1">
        <f t="array" aca="1" ref="B415" ca="1">_xlfn.IFS(
AND(E415="Payment", A415=$B$2), $AM$14,
E415="Payment", $AM$15,
E415="Interest accrual", $AM$18,
E415="Depreciation", $AM$17,
TRUE, "")</f>
        <v/>
      </c>
      <c r="C415" s="1" t="str" cm="1">
        <f t="array" aca="1" ref="C415" ca="1">_xlfn.IFS(
E415="Payment", $AM$19,
E415="Interest accrual", $AM$15,
E415="Depreciation", $AM$16,
TRUE, "")</f>
        <v/>
      </c>
      <c r="D415" s="14" t="str" cm="1">
        <f t="array" aca="1" ref="D415" ca="1">_xlfn.IFS(
E415="Payment", _xlfn.XLOOKUP(A415, lease_table_dates, lease_table_payments, 0, 0),
E415="Interest accrual", _xlfn.XLOOKUP(A415, lease_table_dates, lease_table_interest_accruals, 0, 0),
E415="Depreciation", _xlfn.XLOOKUP(A415, rou_table_dates, rou_table_deprs, 0, 0),
TRUE, ""
)</f>
        <v/>
      </c>
      <c r="E415" s="7" t="str" cm="1">
        <f t="array" aca="1" ref="E415" ca="1">_xlfn.IFS(
AND(SUMIFS(lease_table_interest_accruals, lease_table_dates, A415)&gt;0, COUNTIFS($E$14:E414, "Interest accrual", $A$14:A414, A415)=0), "Interest accrual",
AND(SUMIFS(lease_table_payments, lease_table_dates, A415)&gt;0, COUNTIFS($E$14:E414, "Payment", $A$14:A414, A415)=0), "Payment",
AND(SUMIFS(rou_table_deprs, rou_table_dates, A415)&gt;0, COUNTIFS($E$14:E414, "Depreciation", $A$14:A414, A415)=0), "Depreciation",
TRUE,  ""
)</f>
        <v/>
      </c>
      <c r="G415" s="13" t="str" cm="1">
        <f t="array" aca="1" ref="G415" ca="1">_xlfn.IFS(
AND($B$11="Hə", $B$3="İllik"), Z415,
AND($B$11="Hə", $B$3="Aylıq"), AA415,
$B$11="Yox", X415)</f>
        <v/>
      </c>
      <c r="H415" s="14" t="str" cm="1">
        <f t="array" aca="1" ref="H415" ca="1">_xlfn.IFS( G415="", "",
TRUE, ROUND( H414+I415-J415, 2) )</f>
        <v/>
      </c>
      <c r="I415" s="14" t="str" cm="1">
        <f t="array" aca="1" ref="I415" ca="1">_xlfn.IFS(G415="", "",
G415=last_payment_date, (J415-H414),
 TRUE,  -  (H414- H414* (1+$B$6)^ (_xlfn.DAYS(G415,G414)/365) )
)</f>
        <v/>
      </c>
      <c r="J415" s="14" t="str" cm="1">
        <f t="array" aca="1" ref="J415" ca="1">_xlfn.IFS(G415="", "",
TRUE, _xlfn.XLOOKUP(G415,  payment_dates, payments,0,0)
)</f>
        <v/>
      </c>
      <c r="L415" s="2" t="str" cm="1">
        <f t="array" aca="1" ref="L415" ca="1">_xlfn.IFS(
AND($B$11="Hə", $B$3="İllik"), AC415,
AND($B$11="Hə", $B$3="Aylıq"), AD415,
$B$11="Yox", AB415)</f>
        <v/>
      </c>
      <c r="M415" s="14" t="str" cm="1">
        <f t="array" aca="1" ref="M415" ca="1">_xlfn.IFS( L415="", "",
(M414-N415)&lt;=0.5, 0,
TRUE,  M414-N415)</f>
        <v/>
      </c>
      <c r="N415" s="15" t="str" cm="1">
        <f t="array" aca="1" ref="N415" ca="1">_xlfn.IFS(
L415="", "",
TRUE, MIN(M414, ROUND($M$14/ (last_rou_date - $B$2) * (L415-L414), 2) )
)</f>
        <v/>
      </c>
      <c r="P415" s="22" t="str">
        <f t="shared" ca="1" si="18"/>
        <v/>
      </c>
      <c r="Q415" s="14" t="str" cm="1">
        <f t="array" aca="1" ref="Q415" ca="1">_xlfn.IFS(P415="","",
$B$11="Hə", _xlfn.XLOOKUP(DATE(P415, 12, 31), rou_table_dates, rou_table_nbvs,0, 0),
TRUE,  MAX(0, ROUND($M$14 - $M$14/ (last_rou_date - $B$2) * (DATE(P415,12,31) - $B$2), 2) )
)</f>
        <v/>
      </c>
      <c r="R415" s="57" t="str" cm="1">
        <f t="array" aca="1" ref="R415" ca="1">_xlfn.IFS(P415="","",
$B$11="Hə", _xlfn.XLOOKUP(DATE(P415, 12, 31), lease_table_dates, lease_table_balances,0, 0),
TRUE, IFERROR( XNPV($B$6, IF(payment_dates &gt;DATE(P415, 12, 31), payments,  0),  IF(payment_dates &gt;DATE(P415, 12, 31), payment_dates,  DATE(P415, 12, 31))    ),0)
)</f>
        <v/>
      </c>
      <c r="S415" s="14" t="str" cm="1">
        <f t="array" aca="1" ref="S415" ca="1">_xlfn.IFS(P415="","",
TRUE,  MIN( MIN(Q414, $M$14), ROUND($M$14/ (last_rou_date - $B$2) * (DATE(P415,12,31) - MAX($B$2, DATE(P415-1, 12, 31))), 2) )
)</f>
        <v/>
      </c>
      <c r="T415" s="15" t="str" cm="1">
        <f t="array" aca="1" ref="T415" ca="1">_xlfn.IFS(P415="", "",
ISTEXT(R414), R415- (H415 - SUMIFS( lease_table_payments, lease_table_years, P415) -$AG$14 ),
AND(ISNUMBER(R414), R415&lt;&gt;""),   R415- (R414 - SUMIFS( lease_table_payments, lease_table_years, P415) )
)</f>
        <v/>
      </c>
      <c r="U415" s="14"/>
      <c r="V415" s="73">
        <f t="shared" si="20"/>
        <v>402</v>
      </c>
      <c r="W415" s="74" t="str" cm="1">
        <f t="array" ref="W415">_xlfn.IFS(
OR(W414=$B$4, W414=""),"",
TRUE,W414+1
)</f>
        <v/>
      </c>
      <c r="X415" s="75" t="str" cm="1">
        <f t="array" ref="X415">_xlfn.IFS(X414="","",
W415="", "",
AND($B$3="İllik"),DATE(YEAR(X414)+1,MONTH(X414),DAY(X414) ),
AND($B$3="Aylıq", $AH$14="Not end"), EDATE(X414,1),
AND($B$3="Aylıq", $AH$14="End"), EOMONTH(X414,1)
)</f>
        <v/>
      </c>
      <c r="Y415" s="75" t="str" cm="1">
        <f t="array" aca="1" ref="Y415" ca="1">_xlfn.IFS(
AND($B$7="Dövrün əvvəlində", Y414&lt;=last_rou_date), DATE(YEAR(Y414)+1, 12, 31),
AND($B$7="Dövrün sonunda", Y414&lt;=last_payment_date), DATE(YEAR(Y414)+1, 12, 31),
TRUE, ""
)</f>
        <v/>
      </c>
      <c r="Z415" s="75" t="str" cm="1">
        <f t="array" aca="1" ref="Z415" ca="1">_xlfn.IFS(
AND($AN$14="Not year_end", Z414&gt;last_payment_date), "",
AND($AN$14="Year_end", Z414&gt;=last_payment_date), "",
AND($AN$14="Year_end"), DATE(YEAR(Z414+1), 12, 31),
AND($AN$14="Not year_end", MONTH(Z414)=12, DAY(Z414)=31), DATE(YEAR(Z413)+1, MONTH(Z413), DAY(Z413)),
AND($AN$14="Not year_end", OR(MONTH(Z414)&lt;&gt;12, DAY(Z414)&lt;&gt;31) ), DATE(YEAR(Z414), 12, 31)
)</f>
        <v/>
      </c>
      <c r="AA415" s="75" t="str" cm="1">
        <f t="array" aca="1" ref="AA415" ca="1">_xlfn.IFS(AA414="", "",
AND(AA414=last_payment_date, OR(MONTH(AA414)&lt;&gt;12, DAY(AA414)&lt;&gt;31) ), DATE(YEAR(AA414), 12, 31),
AND(MONTH(AA414)=12, DAY(AA414)=31, AA414&gt;=last_payment_date), "",
AND(MONTH(AA414)=12, DAY(AA414)&lt;&gt;31),  EOMONTH(AA414,0),
AND(MONTH(AA414)=12, DAY(AA414)=31, $AH$14="Not end"),  EDATE(AA413,1),
AND($AH$14="Not end"), EDATE(AA414, 1),
AND($AH$14="End"), EOMONTH(AA414, 1)
)</f>
        <v/>
      </c>
      <c r="AB415" s="75" t="str" cm="1">
        <f t="array" aca="1" ref="AB415" ca="1">_xlfn.IFS(AB414="","",
AND(AB414=last_rou_date), "",
AND($B$3="İllik"),DATE(YEAR(AB414)+1,MONTH(AB414),DAY(AB414) ),
AND($B$3="Aylıq", $AH$14="Not end"), EDATE(AB414,1),
AND($B$3="Aylıq", $AH$14="End"), EOMONTH(AB414,1)
)</f>
        <v/>
      </c>
      <c r="AC415" s="75" t="str" cm="1">
        <f t="array" aca="1" ref="AC415" ca="1">_xlfn.IFS(
AND($AN$14="Not year_end", AC414&gt;last_rou_date), "",
AND($AN$14="Year_end", AC414&gt;=last_rou_date), "",
AND($AN$14="Year_end"), DATE(YEAR(AC414+1), 12, 31),
AND($AN$14="Not year_end", MONTH(AC414)=12, DAY(AC414)=31), DATE(YEAR(AC413)+1, MONTH(AC413), DAY(AC413)),
AND($AN$14="Not year_end", OR(MONTH(AC414)&lt;&gt;12, DAY(AC414)&lt;&gt;31) ), DATE(YEAR(AC414), 12, 31)
)</f>
        <v/>
      </c>
      <c r="AD415" s="75" t="str" cm="1">
        <f t="array" aca="1" ref="AD415" ca="1">_xlfn.IFS(AD414="", "",
AND(AD414=last_rou_date, OR(MONTH(AD414)&lt;&gt;12, DAY(AD414)&lt;&gt;31) ), DATE(YEAR(AD414), 12, 31),
AND(MONTH(AD414)=12, DAY(AD414)=31, AD414&gt;=last_rou_date), "",
AND(MONTH(AD414)=12, DAY(AD414)&lt;&gt;31),  EOMONTH(AD414,0),
AND(MONTH(AD414)=12, DAY(AD414)=31, $AH$14="Not end"),  EDATE(AD413,1),
AND($AH$14="Not end"), EDATE(AD414, 1),
AND($AH$14="End"), EOMONTH(AD414, 1)
)</f>
        <v/>
      </c>
      <c r="AE415" s="68" t="str" cm="1">
        <f t="array" ref="AE415">_xlfn.IFS(W415="", "",
AND(W415&gt;0, W415&lt;=$B$4, $C$2="İllik artım, faiz olaraq", $D$2&gt;0, $B$3="İllik"), $B$5*((1+$D$2)^(W415-1)),
AND(W415&gt;0, W415&lt;=$B$4, $C$2="İllik artım, faiz olaraq", $D$2&gt;0, $B$3="Aylıq"), $B$5*((1+$D$2)^ROUNDDOWN((W415-1)/12,0)),
AND(W415=1, $C$2="Aşağıdakı kimi dəyişir", ), $B$5,
AND(W415&gt;1, W415&lt;=$B$4, $C$2="Aşağıdakı kimi dəyişir"), IFERROR(VLOOKUP(W415, $C$4:$D$7, 2, FALSE), AE414),
AND(W415&gt;0, W415&lt;=$B$4), $B$5,
TRUE,0 )</f>
        <v/>
      </c>
      <c r="AF415" s="76" t="str">
        <f t="shared" ca="1" si="19"/>
        <v/>
      </c>
    </row>
    <row r="416" spans="1:32" x14ac:dyDescent="0.4">
      <c r="A416" s="13" t="str" cm="1">
        <f t="array" aca="1" ref="A416" ca="1">_xlfn.IFS(
AND(SUMIFS(lease_table_interest_accruals, lease_table_dates, A415)&gt;0, COUNTIFS($E$14:E415, "Interest accrual", $A$14:A415, A415)=0),  A415,
AND(SUMIFS(lease_table_payments, lease_table_dates, A415)&gt;0, COUNTIFS($E$14:E415, "Payment", $A$14:A415, A415)=0),  A415,
AND(SUMIFS(rou_table_deprs, rou_table_dates, A415)&gt;0, COUNTIFS($E$14:E415, "Depreciation", $A$14:A415, A415)=0),  A415,
TRUE,  IFERROR(INDEX(rou_table_dates,  MATCH(A415, rou_table_dates)+1, ), "")
)</f>
        <v/>
      </c>
      <c r="B416" s="1" t="str" cm="1">
        <f t="array" aca="1" ref="B416" ca="1">_xlfn.IFS(
AND(E416="Payment", A416=$B$2), $AM$14,
E416="Payment", $AM$15,
E416="Interest accrual", $AM$18,
E416="Depreciation", $AM$17,
TRUE, "")</f>
        <v/>
      </c>
      <c r="C416" s="1" t="str" cm="1">
        <f t="array" aca="1" ref="C416" ca="1">_xlfn.IFS(
E416="Payment", $AM$19,
E416="Interest accrual", $AM$15,
E416="Depreciation", $AM$16,
TRUE, "")</f>
        <v/>
      </c>
      <c r="D416" s="14" t="str" cm="1">
        <f t="array" aca="1" ref="D416" ca="1">_xlfn.IFS(
E416="Payment", _xlfn.XLOOKUP(A416, lease_table_dates, lease_table_payments, 0, 0),
E416="Interest accrual", _xlfn.XLOOKUP(A416, lease_table_dates, lease_table_interest_accruals, 0, 0),
E416="Depreciation", _xlfn.XLOOKUP(A416, rou_table_dates, rou_table_deprs, 0, 0),
TRUE, ""
)</f>
        <v/>
      </c>
      <c r="E416" s="7" t="str" cm="1">
        <f t="array" aca="1" ref="E416" ca="1">_xlfn.IFS(
AND(SUMIFS(lease_table_interest_accruals, lease_table_dates, A416)&gt;0, COUNTIFS($E$14:E415, "Interest accrual", $A$14:A415, A416)=0), "Interest accrual",
AND(SUMIFS(lease_table_payments, lease_table_dates, A416)&gt;0, COUNTIFS($E$14:E415, "Payment", $A$14:A415, A416)=0), "Payment",
AND(SUMIFS(rou_table_deprs, rou_table_dates, A416)&gt;0, COUNTIFS($E$14:E415, "Depreciation", $A$14:A415, A416)=0), "Depreciation",
TRUE,  ""
)</f>
        <v/>
      </c>
      <c r="G416" s="13" t="str" cm="1">
        <f t="array" aca="1" ref="G416" ca="1">_xlfn.IFS(
AND($B$11="Hə", $B$3="İllik"), Z416,
AND($B$11="Hə", $B$3="Aylıq"), AA416,
$B$11="Yox", X416)</f>
        <v/>
      </c>
      <c r="H416" s="14" t="str" cm="1">
        <f t="array" aca="1" ref="H416" ca="1">_xlfn.IFS( G416="", "",
TRUE, ROUND( H415+I416-J416, 2) )</f>
        <v/>
      </c>
      <c r="I416" s="14" t="str" cm="1">
        <f t="array" aca="1" ref="I416" ca="1">_xlfn.IFS(G416="", "",
G416=last_payment_date, (J416-H415),
 TRUE,  -  (H415- H415* (1+$B$6)^ (_xlfn.DAYS(G416,G415)/365) )
)</f>
        <v/>
      </c>
      <c r="J416" s="14" t="str" cm="1">
        <f t="array" aca="1" ref="J416" ca="1">_xlfn.IFS(G416="", "",
TRUE, _xlfn.XLOOKUP(G416,  payment_dates, payments,0,0)
)</f>
        <v/>
      </c>
      <c r="L416" s="2" t="str" cm="1">
        <f t="array" aca="1" ref="L416" ca="1">_xlfn.IFS(
AND($B$11="Hə", $B$3="İllik"), AC416,
AND($B$11="Hə", $B$3="Aylıq"), AD416,
$B$11="Yox", AB416)</f>
        <v/>
      </c>
      <c r="M416" s="14" t="str" cm="1">
        <f t="array" aca="1" ref="M416" ca="1">_xlfn.IFS( L416="", "",
(M415-N416)&lt;=0.5, 0,
TRUE,  M415-N416)</f>
        <v/>
      </c>
      <c r="N416" s="15" t="str" cm="1">
        <f t="array" aca="1" ref="N416" ca="1">_xlfn.IFS(
L416="", "",
TRUE, MIN(M415, ROUND($M$14/ (last_rou_date - $B$2) * (L416-L415), 2) )
)</f>
        <v/>
      </c>
      <c r="P416" s="22" t="str">
        <f t="shared" ca="1" si="18"/>
        <v/>
      </c>
      <c r="Q416" s="14" t="str" cm="1">
        <f t="array" aca="1" ref="Q416" ca="1">_xlfn.IFS(P416="","",
$B$11="Hə", _xlfn.XLOOKUP(DATE(P416, 12, 31), rou_table_dates, rou_table_nbvs,0, 0),
TRUE,  MAX(0, ROUND($M$14 - $M$14/ (last_rou_date - $B$2) * (DATE(P416,12,31) - $B$2), 2) )
)</f>
        <v/>
      </c>
      <c r="R416" s="57" t="str" cm="1">
        <f t="array" aca="1" ref="R416" ca="1">_xlfn.IFS(P416="","",
$B$11="Hə", _xlfn.XLOOKUP(DATE(P416, 12, 31), lease_table_dates, lease_table_balances,0, 0),
TRUE, IFERROR( XNPV($B$6, IF(payment_dates &gt;DATE(P416, 12, 31), payments,  0),  IF(payment_dates &gt;DATE(P416, 12, 31), payment_dates,  DATE(P416, 12, 31))    ),0)
)</f>
        <v/>
      </c>
      <c r="S416" s="14" t="str" cm="1">
        <f t="array" aca="1" ref="S416" ca="1">_xlfn.IFS(P416="","",
TRUE,  MIN( MIN(Q415, $M$14), ROUND($M$14/ (last_rou_date - $B$2) * (DATE(P416,12,31) - MAX($B$2, DATE(P416-1, 12, 31))), 2) )
)</f>
        <v/>
      </c>
      <c r="T416" s="15" t="str" cm="1">
        <f t="array" aca="1" ref="T416" ca="1">_xlfn.IFS(P416="", "",
ISTEXT(R415), R416- (H416 - SUMIFS( lease_table_payments, lease_table_years, P416) -$AG$14 ),
AND(ISNUMBER(R415), R416&lt;&gt;""),   R416- (R415 - SUMIFS( lease_table_payments, lease_table_years, P416) )
)</f>
        <v/>
      </c>
      <c r="U416" s="14"/>
      <c r="V416" s="73">
        <f t="shared" si="20"/>
        <v>403</v>
      </c>
      <c r="W416" s="74" t="str" cm="1">
        <f t="array" ref="W416">_xlfn.IFS(
OR(W415=$B$4, W415=""),"",
TRUE,W415+1
)</f>
        <v/>
      </c>
      <c r="X416" s="75" t="str" cm="1">
        <f t="array" ref="X416">_xlfn.IFS(X415="","",
W416="", "",
AND($B$3="İllik"),DATE(YEAR(X415)+1,MONTH(X415),DAY(X415) ),
AND($B$3="Aylıq", $AH$14="Not end"), EDATE(X415,1),
AND($B$3="Aylıq", $AH$14="End"), EOMONTH(X415,1)
)</f>
        <v/>
      </c>
      <c r="Y416" s="75" t="str" cm="1">
        <f t="array" aca="1" ref="Y416" ca="1">_xlfn.IFS(
AND($B$7="Dövrün əvvəlində", Y415&lt;=last_rou_date), DATE(YEAR(Y415)+1, 12, 31),
AND($B$7="Dövrün sonunda", Y415&lt;=last_payment_date), DATE(YEAR(Y415)+1, 12, 31),
TRUE, ""
)</f>
        <v/>
      </c>
      <c r="Z416" s="75" t="str" cm="1">
        <f t="array" aca="1" ref="Z416" ca="1">_xlfn.IFS(
AND($AN$14="Not year_end", Z415&gt;last_payment_date), "",
AND($AN$14="Year_end", Z415&gt;=last_payment_date), "",
AND($AN$14="Year_end"), DATE(YEAR(Z415+1), 12, 31),
AND($AN$14="Not year_end", MONTH(Z415)=12, DAY(Z415)=31), DATE(YEAR(Z414)+1, MONTH(Z414), DAY(Z414)),
AND($AN$14="Not year_end", OR(MONTH(Z415)&lt;&gt;12, DAY(Z415)&lt;&gt;31) ), DATE(YEAR(Z415), 12, 31)
)</f>
        <v/>
      </c>
      <c r="AA416" s="75" t="str" cm="1">
        <f t="array" aca="1" ref="AA416" ca="1">_xlfn.IFS(AA415="", "",
AND(AA415=last_payment_date, OR(MONTH(AA415)&lt;&gt;12, DAY(AA415)&lt;&gt;31) ), DATE(YEAR(AA415), 12, 31),
AND(MONTH(AA415)=12, DAY(AA415)=31, AA415&gt;=last_payment_date), "",
AND(MONTH(AA415)=12, DAY(AA415)&lt;&gt;31),  EOMONTH(AA415,0),
AND(MONTH(AA415)=12, DAY(AA415)=31, $AH$14="Not end"),  EDATE(AA414,1),
AND($AH$14="Not end"), EDATE(AA415, 1),
AND($AH$14="End"), EOMONTH(AA415, 1)
)</f>
        <v/>
      </c>
      <c r="AB416" s="75" t="str" cm="1">
        <f t="array" aca="1" ref="AB416" ca="1">_xlfn.IFS(AB415="","",
AND(AB415=last_rou_date), "",
AND($B$3="İllik"),DATE(YEAR(AB415)+1,MONTH(AB415),DAY(AB415) ),
AND($B$3="Aylıq", $AH$14="Not end"), EDATE(AB415,1),
AND($B$3="Aylıq", $AH$14="End"), EOMONTH(AB415,1)
)</f>
        <v/>
      </c>
      <c r="AC416" s="75" t="str" cm="1">
        <f t="array" aca="1" ref="AC416" ca="1">_xlfn.IFS(
AND($AN$14="Not year_end", AC415&gt;last_rou_date), "",
AND($AN$14="Year_end", AC415&gt;=last_rou_date), "",
AND($AN$14="Year_end"), DATE(YEAR(AC415+1), 12, 31),
AND($AN$14="Not year_end", MONTH(AC415)=12, DAY(AC415)=31), DATE(YEAR(AC414)+1, MONTH(AC414), DAY(AC414)),
AND($AN$14="Not year_end", OR(MONTH(AC415)&lt;&gt;12, DAY(AC415)&lt;&gt;31) ), DATE(YEAR(AC415), 12, 31)
)</f>
        <v/>
      </c>
      <c r="AD416" s="75" t="str" cm="1">
        <f t="array" aca="1" ref="AD416" ca="1">_xlfn.IFS(AD415="", "",
AND(AD415=last_rou_date, OR(MONTH(AD415)&lt;&gt;12, DAY(AD415)&lt;&gt;31) ), DATE(YEAR(AD415), 12, 31),
AND(MONTH(AD415)=12, DAY(AD415)=31, AD415&gt;=last_rou_date), "",
AND(MONTH(AD415)=12, DAY(AD415)&lt;&gt;31),  EOMONTH(AD415,0),
AND(MONTH(AD415)=12, DAY(AD415)=31, $AH$14="Not end"),  EDATE(AD414,1),
AND($AH$14="Not end"), EDATE(AD415, 1),
AND($AH$14="End"), EOMONTH(AD415, 1)
)</f>
        <v/>
      </c>
      <c r="AE416" s="68" t="str" cm="1">
        <f t="array" ref="AE416">_xlfn.IFS(W416="", "",
AND(W416&gt;0, W416&lt;=$B$4, $C$2="İllik artım, faiz olaraq", $D$2&gt;0, $B$3="İllik"), $B$5*((1+$D$2)^(W416-1)),
AND(W416&gt;0, W416&lt;=$B$4, $C$2="İllik artım, faiz olaraq", $D$2&gt;0, $B$3="Aylıq"), $B$5*((1+$D$2)^ROUNDDOWN((W416-1)/12,0)),
AND(W416=1, $C$2="Aşağıdakı kimi dəyişir", ), $B$5,
AND(W416&gt;1, W416&lt;=$B$4, $C$2="Aşağıdakı kimi dəyişir"), IFERROR(VLOOKUP(W416, $C$4:$D$7, 2, FALSE), AE415),
AND(W416&gt;0, W416&lt;=$B$4), $B$5,
TRUE,0 )</f>
        <v/>
      </c>
      <c r="AF416" s="76" t="str">
        <f t="shared" ca="1" si="19"/>
        <v/>
      </c>
    </row>
    <row r="417" spans="1:32" x14ac:dyDescent="0.4">
      <c r="A417" s="13" t="str" cm="1">
        <f t="array" aca="1" ref="A417" ca="1">_xlfn.IFS(
AND(SUMIFS(lease_table_interest_accruals, lease_table_dates, A416)&gt;0, COUNTIFS($E$14:E416, "Interest accrual", $A$14:A416, A416)=0),  A416,
AND(SUMIFS(lease_table_payments, lease_table_dates, A416)&gt;0, COUNTIFS($E$14:E416, "Payment", $A$14:A416, A416)=0),  A416,
AND(SUMIFS(rou_table_deprs, rou_table_dates, A416)&gt;0, COUNTIFS($E$14:E416, "Depreciation", $A$14:A416, A416)=0),  A416,
TRUE,  IFERROR(INDEX(rou_table_dates,  MATCH(A416, rou_table_dates)+1, ), "")
)</f>
        <v/>
      </c>
      <c r="B417" s="1" t="str" cm="1">
        <f t="array" aca="1" ref="B417" ca="1">_xlfn.IFS(
AND(E417="Payment", A417=$B$2), $AM$14,
E417="Payment", $AM$15,
E417="Interest accrual", $AM$18,
E417="Depreciation", $AM$17,
TRUE, "")</f>
        <v/>
      </c>
      <c r="C417" s="1" t="str" cm="1">
        <f t="array" aca="1" ref="C417" ca="1">_xlfn.IFS(
E417="Payment", $AM$19,
E417="Interest accrual", $AM$15,
E417="Depreciation", $AM$16,
TRUE, "")</f>
        <v/>
      </c>
      <c r="D417" s="14" t="str" cm="1">
        <f t="array" aca="1" ref="D417" ca="1">_xlfn.IFS(
E417="Payment", _xlfn.XLOOKUP(A417, lease_table_dates, lease_table_payments, 0, 0),
E417="Interest accrual", _xlfn.XLOOKUP(A417, lease_table_dates, lease_table_interest_accruals, 0, 0),
E417="Depreciation", _xlfn.XLOOKUP(A417, rou_table_dates, rou_table_deprs, 0, 0),
TRUE, ""
)</f>
        <v/>
      </c>
      <c r="E417" s="7" t="str" cm="1">
        <f t="array" aca="1" ref="E417" ca="1">_xlfn.IFS(
AND(SUMIFS(lease_table_interest_accruals, lease_table_dates, A417)&gt;0, COUNTIFS($E$14:E416, "Interest accrual", $A$14:A416, A417)=0), "Interest accrual",
AND(SUMIFS(lease_table_payments, lease_table_dates, A417)&gt;0, COUNTIFS($E$14:E416, "Payment", $A$14:A416, A417)=0), "Payment",
AND(SUMIFS(rou_table_deprs, rou_table_dates, A417)&gt;0, COUNTIFS($E$14:E416, "Depreciation", $A$14:A416, A417)=0), "Depreciation",
TRUE,  ""
)</f>
        <v/>
      </c>
      <c r="G417" s="13" t="str" cm="1">
        <f t="array" aca="1" ref="G417" ca="1">_xlfn.IFS(
AND($B$11="Hə", $B$3="İllik"), Z417,
AND($B$11="Hə", $B$3="Aylıq"), AA417,
$B$11="Yox", X417)</f>
        <v/>
      </c>
      <c r="H417" s="14" t="str" cm="1">
        <f t="array" aca="1" ref="H417" ca="1">_xlfn.IFS( G417="", "",
TRUE, ROUND( H416+I417-J417, 2) )</f>
        <v/>
      </c>
      <c r="I417" s="14" t="str" cm="1">
        <f t="array" aca="1" ref="I417" ca="1">_xlfn.IFS(G417="", "",
G417=last_payment_date, (J417-H416),
 TRUE,  -  (H416- H416* (1+$B$6)^ (_xlfn.DAYS(G417,G416)/365) )
)</f>
        <v/>
      </c>
      <c r="J417" s="14" t="str" cm="1">
        <f t="array" aca="1" ref="J417" ca="1">_xlfn.IFS(G417="", "",
TRUE, _xlfn.XLOOKUP(G417,  payment_dates, payments,0,0)
)</f>
        <v/>
      </c>
      <c r="L417" s="2" t="str" cm="1">
        <f t="array" aca="1" ref="L417" ca="1">_xlfn.IFS(
AND($B$11="Hə", $B$3="İllik"), AC417,
AND($B$11="Hə", $B$3="Aylıq"), AD417,
$B$11="Yox", AB417)</f>
        <v/>
      </c>
      <c r="M417" s="14" t="str" cm="1">
        <f t="array" aca="1" ref="M417" ca="1">_xlfn.IFS( L417="", "",
(M416-N417)&lt;=0.5, 0,
TRUE,  M416-N417)</f>
        <v/>
      </c>
      <c r="N417" s="15" t="str" cm="1">
        <f t="array" aca="1" ref="N417" ca="1">_xlfn.IFS(
L417="", "",
TRUE, MIN(M416, ROUND($M$14/ (last_rou_date - $B$2) * (L417-L416), 2) )
)</f>
        <v/>
      </c>
      <c r="P417" s="22" t="str">
        <f t="shared" ca="1" si="18"/>
        <v/>
      </c>
      <c r="Q417" s="14" t="str" cm="1">
        <f t="array" aca="1" ref="Q417" ca="1">_xlfn.IFS(P417="","",
$B$11="Hə", _xlfn.XLOOKUP(DATE(P417, 12, 31), rou_table_dates, rou_table_nbvs,0, 0),
TRUE,  MAX(0, ROUND($M$14 - $M$14/ (last_rou_date - $B$2) * (DATE(P417,12,31) - $B$2), 2) )
)</f>
        <v/>
      </c>
      <c r="R417" s="57" t="str" cm="1">
        <f t="array" aca="1" ref="R417" ca="1">_xlfn.IFS(P417="","",
$B$11="Hə", _xlfn.XLOOKUP(DATE(P417, 12, 31), lease_table_dates, lease_table_balances,0, 0),
TRUE, IFERROR( XNPV($B$6, IF(payment_dates &gt;DATE(P417, 12, 31), payments,  0),  IF(payment_dates &gt;DATE(P417, 12, 31), payment_dates,  DATE(P417, 12, 31))    ),0)
)</f>
        <v/>
      </c>
      <c r="S417" s="14" t="str" cm="1">
        <f t="array" aca="1" ref="S417" ca="1">_xlfn.IFS(P417="","",
TRUE,  MIN( MIN(Q416, $M$14), ROUND($M$14/ (last_rou_date - $B$2) * (DATE(P417,12,31) - MAX($B$2, DATE(P417-1, 12, 31))), 2) )
)</f>
        <v/>
      </c>
      <c r="T417" s="15" t="str" cm="1">
        <f t="array" aca="1" ref="T417" ca="1">_xlfn.IFS(P417="", "",
ISTEXT(R416), R417- (H417 - SUMIFS( lease_table_payments, lease_table_years, P417) -$AG$14 ),
AND(ISNUMBER(R416), R417&lt;&gt;""),   R417- (R416 - SUMIFS( lease_table_payments, lease_table_years, P417) )
)</f>
        <v/>
      </c>
      <c r="U417" s="14"/>
      <c r="V417" s="73">
        <f t="shared" si="20"/>
        <v>404</v>
      </c>
      <c r="W417" s="74" t="str" cm="1">
        <f t="array" ref="W417">_xlfn.IFS(
OR(W416=$B$4, W416=""),"",
TRUE,W416+1
)</f>
        <v/>
      </c>
      <c r="X417" s="75" t="str" cm="1">
        <f t="array" ref="X417">_xlfn.IFS(X416="","",
W417="", "",
AND($B$3="İllik"),DATE(YEAR(X416)+1,MONTH(X416),DAY(X416) ),
AND($B$3="Aylıq", $AH$14="Not end"), EDATE(X416,1),
AND($B$3="Aylıq", $AH$14="End"), EOMONTH(X416,1)
)</f>
        <v/>
      </c>
      <c r="Y417" s="75" t="str" cm="1">
        <f t="array" aca="1" ref="Y417" ca="1">_xlfn.IFS(
AND($B$7="Dövrün əvvəlində", Y416&lt;=last_rou_date), DATE(YEAR(Y416)+1, 12, 31),
AND($B$7="Dövrün sonunda", Y416&lt;=last_payment_date), DATE(YEAR(Y416)+1, 12, 31),
TRUE, ""
)</f>
        <v/>
      </c>
      <c r="Z417" s="75" t="str" cm="1">
        <f t="array" aca="1" ref="Z417" ca="1">_xlfn.IFS(
AND($AN$14="Not year_end", Z416&gt;last_payment_date), "",
AND($AN$14="Year_end", Z416&gt;=last_payment_date), "",
AND($AN$14="Year_end"), DATE(YEAR(Z416+1), 12, 31),
AND($AN$14="Not year_end", MONTH(Z416)=12, DAY(Z416)=31), DATE(YEAR(Z415)+1, MONTH(Z415), DAY(Z415)),
AND($AN$14="Not year_end", OR(MONTH(Z416)&lt;&gt;12, DAY(Z416)&lt;&gt;31) ), DATE(YEAR(Z416), 12, 31)
)</f>
        <v/>
      </c>
      <c r="AA417" s="75" t="str" cm="1">
        <f t="array" aca="1" ref="AA417" ca="1">_xlfn.IFS(AA416="", "",
AND(AA416=last_payment_date, OR(MONTH(AA416)&lt;&gt;12, DAY(AA416)&lt;&gt;31) ), DATE(YEAR(AA416), 12, 31),
AND(MONTH(AA416)=12, DAY(AA416)=31, AA416&gt;=last_payment_date), "",
AND(MONTH(AA416)=12, DAY(AA416)&lt;&gt;31),  EOMONTH(AA416,0),
AND(MONTH(AA416)=12, DAY(AA416)=31, $AH$14="Not end"),  EDATE(AA415,1),
AND($AH$14="Not end"), EDATE(AA416, 1),
AND($AH$14="End"), EOMONTH(AA416, 1)
)</f>
        <v/>
      </c>
      <c r="AB417" s="75" t="str" cm="1">
        <f t="array" aca="1" ref="AB417" ca="1">_xlfn.IFS(AB416="","",
AND(AB416=last_rou_date), "",
AND($B$3="İllik"),DATE(YEAR(AB416)+1,MONTH(AB416),DAY(AB416) ),
AND($B$3="Aylıq", $AH$14="Not end"), EDATE(AB416,1),
AND($B$3="Aylıq", $AH$14="End"), EOMONTH(AB416,1)
)</f>
        <v/>
      </c>
      <c r="AC417" s="75" t="str" cm="1">
        <f t="array" aca="1" ref="AC417" ca="1">_xlfn.IFS(
AND($AN$14="Not year_end", AC416&gt;last_rou_date), "",
AND($AN$14="Year_end", AC416&gt;=last_rou_date), "",
AND($AN$14="Year_end"), DATE(YEAR(AC416+1), 12, 31),
AND($AN$14="Not year_end", MONTH(AC416)=12, DAY(AC416)=31), DATE(YEAR(AC415)+1, MONTH(AC415), DAY(AC415)),
AND($AN$14="Not year_end", OR(MONTH(AC416)&lt;&gt;12, DAY(AC416)&lt;&gt;31) ), DATE(YEAR(AC416), 12, 31)
)</f>
        <v/>
      </c>
      <c r="AD417" s="75" t="str" cm="1">
        <f t="array" aca="1" ref="AD417" ca="1">_xlfn.IFS(AD416="", "",
AND(AD416=last_rou_date, OR(MONTH(AD416)&lt;&gt;12, DAY(AD416)&lt;&gt;31) ), DATE(YEAR(AD416), 12, 31),
AND(MONTH(AD416)=12, DAY(AD416)=31, AD416&gt;=last_rou_date), "",
AND(MONTH(AD416)=12, DAY(AD416)&lt;&gt;31),  EOMONTH(AD416,0),
AND(MONTH(AD416)=12, DAY(AD416)=31, $AH$14="Not end"),  EDATE(AD415,1),
AND($AH$14="Not end"), EDATE(AD416, 1),
AND($AH$14="End"), EOMONTH(AD416, 1)
)</f>
        <v/>
      </c>
      <c r="AE417" s="68" t="str" cm="1">
        <f t="array" ref="AE417">_xlfn.IFS(W417="", "",
AND(W417&gt;0, W417&lt;=$B$4, $C$2="İllik artım, faiz olaraq", $D$2&gt;0, $B$3="İllik"), $B$5*((1+$D$2)^(W417-1)),
AND(W417&gt;0, W417&lt;=$B$4, $C$2="İllik artım, faiz olaraq", $D$2&gt;0, $B$3="Aylıq"), $B$5*((1+$D$2)^ROUNDDOWN((W417-1)/12,0)),
AND(W417=1, $C$2="Aşağıdakı kimi dəyişir", ), $B$5,
AND(W417&gt;1, W417&lt;=$B$4, $C$2="Aşağıdakı kimi dəyişir"), IFERROR(VLOOKUP(W417, $C$4:$D$7, 2, FALSE), AE416),
AND(W417&gt;0, W417&lt;=$B$4), $B$5,
TRUE,0 )</f>
        <v/>
      </c>
      <c r="AF417" s="76" t="str">
        <f t="shared" ca="1" si="19"/>
        <v/>
      </c>
    </row>
    <row r="418" spans="1:32" x14ac:dyDescent="0.4">
      <c r="A418" s="13" t="str" cm="1">
        <f t="array" aca="1" ref="A418" ca="1">_xlfn.IFS(
AND(SUMIFS(lease_table_interest_accruals, lease_table_dates, A417)&gt;0, COUNTIFS($E$14:E417, "Interest accrual", $A$14:A417, A417)=0),  A417,
AND(SUMIFS(lease_table_payments, lease_table_dates, A417)&gt;0, COUNTIFS($E$14:E417, "Payment", $A$14:A417, A417)=0),  A417,
AND(SUMIFS(rou_table_deprs, rou_table_dates, A417)&gt;0, COUNTIFS($E$14:E417, "Depreciation", $A$14:A417, A417)=0),  A417,
TRUE,  IFERROR(INDEX(rou_table_dates,  MATCH(A417, rou_table_dates)+1, ), "")
)</f>
        <v/>
      </c>
      <c r="B418" s="1" t="str" cm="1">
        <f t="array" aca="1" ref="B418" ca="1">_xlfn.IFS(
AND(E418="Payment", A418=$B$2), $AM$14,
E418="Payment", $AM$15,
E418="Interest accrual", $AM$18,
E418="Depreciation", $AM$17,
TRUE, "")</f>
        <v/>
      </c>
      <c r="C418" s="1" t="str" cm="1">
        <f t="array" aca="1" ref="C418" ca="1">_xlfn.IFS(
E418="Payment", $AM$19,
E418="Interest accrual", $AM$15,
E418="Depreciation", $AM$16,
TRUE, "")</f>
        <v/>
      </c>
      <c r="D418" s="14" t="str" cm="1">
        <f t="array" aca="1" ref="D418" ca="1">_xlfn.IFS(
E418="Payment", _xlfn.XLOOKUP(A418, lease_table_dates, lease_table_payments, 0, 0),
E418="Interest accrual", _xlfn.XLOOKUP(A418, lease_table_dates, lease_table_interest_accruals, 0, 0),
E418="Depreciation", _xlfn.XLOOKUP(A418, rou_table_dates, rou_table_deprs, 0, 0),
TRUE, ""
)</f>
        <v/>
      </c>
      <c r="E418" s="7" t="str" cm="1">
        <f t="array" aca="1" ref="E418" ca="1">_xlfn.IFS(
AND(SUMIFS(lease_table_interest_accruals, lease_table_dates, A418)&gt;0, COUNTIFS($E$14:E417, "Interest accrual", $A$14:A417, A418)=0), "Interest accrual",
AND(SUMIFS(lease_table_payments, lease_table_dates, A418)&gt;0, COUNTIFS($E$14:E417, "Payment", $A$14:A417, A418)=0), "Payment",
AND(SUMIFS(rou_table_deprs, rou_table_dates, A418)&gt;0, COUNTIFS($E$14:E417, "Depreciation", $A$14:A417, A418)=0), "Depreciation",
TRUE,  ""
)</f>
        <v/>
      </c>
      <c r="G418" s="13" t="str" cm="1">
        <f t="array" aca="1" ref="G418" ca="1">_xlfn.IFS(
AND($B$11="Hə", $B$3="İllik"), Z418,
AND($B$11="Hə", $B$3="Aylıq"), AA418,
$B$11="Yox", X418)</f>
        <v/>
      </c>
      <c r="H418" s="14" t="str" cm="1">
        <f t="array" aca="1" ref="H418" ca="1">_xlfn.IFS( G418="", "",
TRUE, ROUND( H417+I418-J418, 2) )</f>
        <v/>
      </c>
      <c r="I418" s="14" t="str" cm="1">
        <f t="array" aca="1" ref="I418" ca="1">_xlfn.IFS(G418="", "",
G418=last_payment_date, (J418-H417),
 TRUE,  -  (H417- H417* (1+$B$6)^ (_xlfn.DAYS(G418,G417)/365) )
)</f>
        <v/>
      </c>
      <c r="J418" s="14" t="str" cm="1">
        <f t="array" aca="1" ref="J418" ca="1">_xlfn.IFS(G418="", "",
TRUE, _xlfn.XLOOKUP(G418,  payment_dates, payments,0,0)
)</f>
        <v/>
      </c>
      <c r="L418" s="2" t="str" cm="1">
        <f t="array" aca="1" ref="L418" ca="1">_xlfn.IFS(
AND($B$11="Hə", $B$3="İllik"), AC418,
AND($B$11="Hə", $B$3="Aylıq"), AD418,
$B$11="Yox", AB418)</f>
        <v/>
      </c>
      <c r="M418" s="14" t="str" cm="1">
        <f t="array" aca="1" ref="M418" ca="1">_xlfn.IFS( L418="", "",
(M417-N418)&lt;=0.5, 0,
TRUE,  M417-N418)</f>
        <v/>
      </c>
      <c r="N418" s="15" t="str" cm="1">
        <f t="array" aca="1" ref="N418" ca="1">_xlfn.IFS(
L418="", "",
TRUE, MIN(M417, ROUND($M$14/ (last_rou_date - $B$2) * (L418-L417), 2) )
)</f>
        <v/>
      </c>
      <c r="P418" s="22" t="str">
        <f t="shared" ca="1" si="18"/>
        <v/>
      </c>
      <c r="Q418" s="14" t="str" cm="1">
        <f t="array" aca="1" ref="Q418" ca="1">_xlfn.IFS(P418="","",
$B$11="Hə", _xlfn.XLOOKUP(DATE(P418, 12, 31), rou_table_dates, rou_table_nbvs,0, 0),
TRUE,  MAX(0, ROUND($M$14 - $M$14/ (last_rou_date - $B$2) * (DATE(P418,12,31) - $B$2), 2) )
)</f>
        <v/>
      </c>
      <c r="R418" s="57" t="str" cm="1">
        <f t="array" aca="1" ref="R418" ca="1">_xlfn.IFS(P418="","",
$B$11="Hə", _xlfn.XLOOKUP(DATE(P418, 12, 31), lease_table_dates, lease_table_balances,0, 0),
TRUE, IFERROR( XNPV($B$6, IF(payment_dates &gt;DATE(P418, 12, 31), payments,  0),  IF(payment_dates &gt;DATE(P418, 12, 31), payment_dates,  DATE(P418, 12, 31))    ),0)
)</f>
        <v/>
      </c>
      <c r="S418" s="14" t="str" cm="1">
        <f t="array" aca="1" ref="S418" ca="1">_xlfn.IFS(P418="","",
TRUE,  MIN( MIN(Q417, $M$14), ROUND($M$14/ (last_rou_date - $B$2) * (DATE(P418,12,31) - MAX($B$2, DATE(P418-1, 12, 31))), 2) )
)</f>
        <v/>
      </c>
      <c r="T418" s="15" t="str" cm="1">
        <f t="array" aca="1" ref="T418" ca="1">_xlfn.IFS(P418="", "",
ISTEXT(R417), R418- (H418 - SUMIFS( lease_table_payments, lease_table_years, P418) -$AG$14 ),
AND(ISNUMBER(R417), R418&lt;&gt;""),   R418- (R417 - SUMIFS( lease_table_payments, lease_table_years, P418) )
)</f>
        <v/>
      </c>
      <c r="U418" s="14"/>
      <c r="V418" s="73">
        <f t="shared" si="20"/>
        <v>405</v>
      </c>
      <c r="W418" s="74" t="str" cm="1">
        <f t="array" ref="W418">_xlfn.IFS(
OR(W417=$B$4, W417=""),"",
TRUE,W417+1
)</f>
        <v/>
      </c>
      <c r="X418" s="75" t="str" cm="1">
        <f t="array" ref="X418">_xlfn.IFS(X417="","",
W418="", "",
AND($B$3="İllik"),DATE(YEAR(X417)+1,MONTH(X417),DAY(X417) ),
AND($B$3="Aylıq", $AH$14="Not end"), EDATE(X417,1),
AND($B$3="Aylıq", $AH$14="End"), EOMONTH(X417,1)
)</f>
        <v/>
      </c>
      <c r="Y418" s="75" t="str" cm="1">
        <f t="array" aca="1" ref="Y418" ca="1">_xlfn.IFS(
AND($B$7="Dövrün əvvəlində", Y417&lt;=last_rou_date), DATE(YEAR(Y417)+1, 12, 31),
AND($B$7="Dövrün sonunda", Y417&lt;=last_payment_date), DATE(YEAR(Y417)+1, 12, 31),
TRUE, ""
)</f>
        <v/>
      </c>
      <c r="Z418" s="75" t="str" cm="1">
        <f t="array" aca="1" ref="Z418" ca="1">_xlfn.IFS(
AND($AN$14="Not year_end", Z417&gt;last_payment_date), "",
AND($AN$14="Year_end", Z417&gt;=last_payment_date), "",
AND($AN$14="Year_end"), DATE(YEAR(Z417+1), 12, 31),
AND($AN$14="Not year_end", MONTH(Z417)=12, DAY(Z417)=31), DATE(YEAR(Z416)+1, MONTH(Z416), DAY(Z416)),
AND($AN$14="Not year_end", OR(MONTH(Z417)&lt;&gt;12, DAY(Z417)&lt;&gt;31) ), DATE(YEAR(Z417), 12, 31)
)</f>
        <v/>
      </c>
      <c r="AA418" s="75" t="str" cm="1">
        <f t="array" aca="1" ref="AA418" ca="1">_xlfn.IFS(AA417="", "",
AND(AA417=last_payment_date, OR(MONTH(AA417)&lt;&gt;12, DAY(AA417)&lt;&gt;31) ), DATE(YEAR(AA417), 12, 31),
AND(MONTH(AA417)=12, DAY(AA417)=31, AA417&gt;=last_payment_date), "",
AND(MONTH(AA417)=12, DAY(AA417)&lt;&gt;31),  EOMONTH(AA417,0),
AND(MONTH(AA417)=12, DAY(AA417)=31, $AH$14="Not end"),  EDATE(AA416,1),
AND($AH$14="Not end"), EDATE(AA417, 1),
AND($AH$14="End"), EOMONTH(AA417, 1)
)</f>
        <v/>
      </c>
      <c r="AB418" s="75" t="str" cm="1">
        <f t="array" aca="1" ref="AB418" ca="1">_xlfn.IFS(AB417="","",
AND(AB417=last_rou_date), "",
AND($B$3="İllik"),DATE(YEAR(AB417)+1,MONTH(AB417),DAY(AB417) ),
AND($B$3="Aylıq", $AH$14="Not end"), EDATE(AB417,1),
AND($B$3="Aylıq", $AH$14="End"), EOMONTH(AB417,1)
)</f>
        <v/>
      </c>
      <c r="AC418" s="75" t="str" cm="1">
        <f t="array" aca="1" ref="AC418" ca="1">_xlfn.IFS(
AND($AN$14="Not year_end", AC417&gt;last_rou_date), "",
AND($AN$14="Year_end", AC417&gt;=last_rou_date), "",
AND($AN$14="Year_end"), DATE(YEAR(AC417+1), 12, 31),
AND($AN$14="Not year_end", MONTH(AC417)=12, DAY(AC417)=31), DATE(YEAR(AC416)+1, MONTH(AC416), DAY(AC416)),
AND($AN$14="Not year_end", OR(MONTH(AC417)&lt;&gt;12, DAY(AC417)&lt;&gt;31) ), DATE(YEAR(AC417), 12, 31)
)</f>
        <v/>
      </c>
      <c r="AD418" s="75" t="str" cm="1">
        <f t="array" aca="1" ref="AD418" ca="1">_xlfn.IFS(AD417="", "",
AND(AD417=last_rou_date, OR(MONTH(AD417)&lt;&gt;12, DAY(AD417)&lt;&gt;31) ), DATE(YEAR(AD417), 12, 31),
AND(MONTH(AD417)=12, DAY(AD417)=31, AD417&gt;=last_rou_date), "",
AND(MONTH(AD417)=12, DAY(AD417)&lt;&gt;31),  EOMONTH(AD417,0),
AND(MONTH(AD417)=12, DAY(AD417)=31, $AH$14="Not end"),  EDATE(AD416,1),
AND($AH$14="Not end"), EDATE(AD417, 1),
AND($AH$14="End"), EOMONTH(AD417, 1)
)</f>
        <v/>
      </c>
      <c r="AE418" s="68" t="str" cm="1">
        <f t="array" ref="AE418">_xlfn.IFS(W418="", "",
AND(W418&gt;0, W418&lt;=$B$4, $C$2="İllik artım, faiz olaraq", $D$2&gt;0, $B$3="İllik"), $B$5*((1+$D$2)^(W418-1)),
AND(W418&gt;0, W418&lt;=$B$4, $C$2="İllik artım, faiz olaraq", $D$2&gt;0, $B$3="Aylıq"), $B$5*((1+$D$2)^ROUNDDOWN((W418-1)/12,0)),
AND(W418=1, $C$2="Aşağıdakı kimi dəyişir", ), $B$5,
AND(W418&gt;1, W418&lt;=$B$4, $C$2="Aşağıdakı kimi dəyişir"), IFERROR(VLOOKUP(W418, $C$4:$D$7, 2, FALSE), AE417),
AND(W418&gt;0, W418&lt;=$B$4), $B$5,
TRUE,0 )</f>
        <v/>
      </c>
      <c r="AF418" s="76" t="str">
        <f t="shared" ca="1" si="19"/>
        <v/>
      </c>
    </row>
    <row r="419" spans="1:32" x14ac:dyDescent="0.4">
      <c r="A419" s="13" t="str" cm="1">
        <f t="array" aca="1" ref="A419" ca="1">_xlfn.IFS(
AND(SUMIFS(lease_table_interest_accruals, lease_table_dates, A418)&gt;0, COUNTIFS($E$14:E418, "Interest accrual", $A$14:A418, A418)=0),  A418,
AND(SUMIFS(lease_table_payments, lease_table_dates, A418)&gt;0, COUNTIFS($E$14:E418, "Payment", $A$14:A418, A418)=0),  A418,
AND(SUMIFS(rou_table_deprs, rou_table_dates, A418)&gt;0, COUNTIFS($E$14:E418, "Depreciation", $A$14:A418, A418)=0),  A418,
TRUE,  IFERROR(INDEX(rou_table_dates,  MATCH(A418, rou_table_dates)+1, ), "")
)</f>
        <v/>
      </c>
      <c r="B419" s="1" t="str" cm="1">
        <f t="array" aca="1" ref="B419" ca="1">_xlfn.IFS(
AND(E419="Payment", A419=$B$2), $AM$14,
E419="Payment", $AM$15,
E419="Interest accrual", $AM$18,
E419="Depreciation", $AM$17,
TRUE, "")</f>
        <v/>
      </c>
      <c r="C419" s="1" t="str" cm="1">
        <f t="array" aca="1" ref="C419" ca="1">_xlfn.IFS(
E419="Payment", $AM$19,
E419="Interest accrual", $AM$15,
E419="Depreciation", $AM$16,
TRUE, "")</f>
        <v/>
      </c>
      <c r="D419" s="14" t="str" cm="1">
        <f t="array" aca="1" ref="D419" ca="1">_xlfn.IFS(
E419="Payment", _xlfn.XLOOKUP(A419, lease_table_dates, lease_table_payments, 0, 0),
E419="Interest accrual", _xlfn.XLOOKUP(A419, lease_table_dates, lease_table_interest_accruals, 0, 0),
E419="Depreciation", _xlfn.XLOOKUP(A419, rou_table_dates, rou_table_deprs, 0, 0),
TRUE, ""
)</f>
        <v/>
      </c>
      <c r="E419" s="7" t="str" cm="1">
        <f t="array" aca="1" ref="E419" ca="1">_xlfn.IFS(
AND(SUMIFS(lease_table_interest_accruals, lease_table_dates, A419)&gt;0, COUNTIFS($E$14:E418, "Interest accrual", $A$14:A418, A419)=0), "Interest accrual",
AND(SUMIFS(lease_table_payments, lease_table_dates, A419)&gt;0, COUNTIFS($E$14:E418, "Payment", $A$14:A418, A419)=0), "Payment",
AND(SUMIFS(rou_table_deprs, rou_table_dates, A419)&gt;0, COUNTIFS($E$14:E418, "Depreciation", $A$14:A418, A419)=0), "Depreciation",
TRUE,  ""
)</f>
        <v/>
      </c>
      <c r="G419" s="13" t="str" cm="1">
        <f t="array" aca="1" ref="G419" ca="1">_xlfn.IFS(
AND($B$11="Hə", $B$3="İllik"), Z419,
AND($B$11="Hə", $B$3="Aylıq"), AA419,
$B$11="Yox", X419)</f>
        <v/>
      </c>
      <c r="H419" s="14" t="str" cm="1">
        <f t="array" aca="1" ref="H419" ca="1">_xlfn.IFS( G419="", "",
TRUE, ROUND( H418+I419-J419, 2) )</f>
        <v/>
      </c>
      <c r="I419" s="14" t="str" cm="1">
        <f t="array" aca="1" ref="I419" ca="1">_xlfn.IFS(G419="", "",
G419=last_payment_date, (J419-H418),
 TRUE,  -  (H418- H418* (1+$B$6)^ (_xlfn.DAYS(G419,G418)/365) )
)</f>
        <v/>
      </c>
      <c r="J419" s="14" t="str" cm="1">
        <f t="array" aca="1" ref="J419" ca="1">_xlfn.IFS(G419="", "",
TRUE, _xlfn.XLOOKUP(G419,  payment_dates, payments,0,0)
)</f>
        <v/>
      </c>
      <c r="L419" s="2" t="str" cm="1">
        <f t="array" aca="1" ref="L419" ca="1">_xlfn.IFS(
AND($B$11="Hə", $B$3="İllik"), AC419,
AND($B$11="Hə", $B$3="Aylıq"), AD419,
$B$11="Yox", AB419)</f>
        <v/>
      </c>
      <c r="M419" s="14" t="str" cm="1">
        <f t="array" aca="1" ref="M419" ca="1">_xlfn.IFS( L419="", "",
(M418-N419)&lt;=0.5, 0,
TRUE,  M418-N419)</f>
        <v/>
      </c>
      <c r="N419" s="15" t="str" cm="1">
        <f t="array" aca="1" ref="N419" ca="1">_xlfn.IFS(
L419="", "",
TRUE, MIN(M418, ROUND($M$14/ (last_rou_date - $B$2) * (L419-L418), 2) )
)</f>
        <v/>
      </c>
      <c r="P419" s="22" t="str">
        <f t="shared" ca="1" si="18"/>
        <v/>
      </c>
      <c r="Q419" s="14" t="str" cm="1">
        <f t="array" aca="1" ref="Q419" ca="1">_xlfn.IFS(P419="","",
$B$11="Hə", _xlfn.XLOOKUP(DATE(P419, 12, 31), rou_table_dates, rou_table_nbvs,0, 0),
TRUE,  MAX(0, ROUND($M$14 - $M$14/ (last_rou_date - $B$2) * (DATE(P419,12,31) - $B$2), 2) )
)</f>
        <v/>
      </c>
      <c r="R419" s="57" t="str" cm="1">
        <f t="array" aca="1" ref="R419" ca="1">_xlfn.IFS(P419="","",
$B$11="Hə", _xlfn.XLOOKUP(DATE(P419, 12, 31), lease_table_dates, lease_table_balances,0, 0),
TRUE, IFERROR( XNPV($B$6, IF(payment_dates &gt;DATE(P419, 12, 31), payments,  0),  IF(payment_dates &gt;DATE(P419, 12, 31), payment_dates,  DATE(P419, 12, 31))    ),0)
)</f>
        <v/>
      </c>
      <c r="S419" s="14" t="str" cm="1">
        <f t="array" aca="1" ref="S419" ca="1">_xlfn.IFS(P419="","",
TRUE,  MIN( MIN(Q418, $M$14), ROUND($M$14/ (last_rou_date - $B$2) * (DATE(P419,12,31) - MAX($B$2, DATE(P419-1, 12, 31))), 2) )
)</f>
        <v/>
      </c>
      <c r="T419" s="15" t="str" cm="1">
        <f t="array" aca="1" ref="T419" ca="1">_xlfn.IFS(P419="", "",
ISTEXT(R418), R419- (H419 - SUMIFS( lease_table_payments, lease_table_years, P419) -$AG$14 ),
AND(ISNUMBER(R418), R419&lt;&gt;""),   R419- (R418 - SUMIFS( lease_table_payments, lease_table_years, P419) )
)</f>
        <v/>
      </c>
      <c r="U419" s="14"/>
      <c r="V419" s="73">
        <f t="shared" si="20"/>
        <v>406</v>
      </c>
      <c r="W419" s="74" t="str" cm="1">
        <f t="array" ref="W419">_xlfn.IFS(
OR(W418=$B$4, W418=""),"",
TRUE,W418+1
)</f>
        <v/>
      </c>
      <c r="X419" s="75" t="str" cm="1">
        <f t="array" ref="X419">_xlfn.IFS(X418="","",
W419="", "",
AND($B$3="İllik"),DATE(YEAR(X418)+1,MONTH(X418),DAY(X418) ),
AND($B$3="Aylıq", $AH$14="Not end"), EDATE(X418,1),
AND($B$3="Aylıq", $AH$14="End"), EOMONTH(X418,1)
)</f>
        <v/>
      </c>
      <c r="Y419" s="75" t="str" cm="1">
        <f t="array" aca="1" ref="Y419" ca="1">_xlfn.IFS(
AND($B$7="Dövrün əvvəlində", Y418&lt;=last_rou_date), DATE(YEAR(Y418)+1, 12, 31),
AND($B$7="Dövrün sonunda", Y418&lt;=last_payment_date), DATE(YEAR(Y418)+1, 12, 31),
TRUE, ""
)</f>
        <v/>
      </c>
      <c r="Z419" s="75" t="str" cm="1">
        <f t="array" aca="1" ref="Z419" ca="1">_xlfn.IFS(
AND($AN$14="Not year_end", Z418&gt;last_payment_date), "",
AND($AN$14="Year_end", Z418&gt;=last_payment_date), "",
AND($AN$14="Year_end"), DATE(YEAR(Z418+1), 12, 31),
AND($AN$14="Not year_end", MONTH(Z418)=12, DAY(Z418)=31), DATE(YEAR(Z417)+1, MONTH(Z417), DAY(Z417)),
AND($AN$14="Not year_end", OR(MONTH(Z418)&lt;&gt;12, DAY(Z418)&lt;&gt;31) ), DATE(YEAR(Z418), 12, 31)
)</f>
        <v/>
      </c>
      <c r="AA419" s="75" t="str" cm="1">
        <f t="array" aca="1" ref="AA419" ca="1">_xlfn.IFS(AA418="", "",
AND(AA418=last_payment_date, OR(MONTH(AA418)&lt;&gt;12, DAY(AA418)&lt;&gt;31) ), DATE(YEAR(AA418), 12, 31),
AND(MONTH(AA418)=12, DAY(AA418)=31, AA418&gt;=last_payment_date), "",
AND(MONTH(AA418)=12, DAY(AA418)&lt;&gt;31),  EOMONTH(AA418,0),
AND(MONTH(AA418)=12, DAY(AA418)=31, $AH$14="Not end"),  EDATE(AA417,1),
AND($AH$14="Not end"), EDATE(AA418, 1),
AND($AH$14="End"), EOMONTH(AA418, 1)
)</f>
        <v/>
      </c>
      <c r="AB419" s="75" t="str" cm="1">
        <f t="array" aca="1" ref="AB419" ca="1">_xlfn.IFS(AB418="","",
AND(AB418=last_rou_date), "",
AND($B$3="İllik"),DATE(YEAR(AB418)+1,MONTH(AB418),DAY(AB418) ),
AND($B$3="Aylıq", $AH$14="Not end"), EDATE(AB418,1),
AND($B$3="Aylıq", $AH$14="End"), EOMONTH(AB418,1)
)</f>
        <v/>
      </c>
      <c r="AC419" s="75" t="str" cm="1">
        <f t="array" aca="1" ref="AC419" ca="1">_xlfn.IFS(
AND($AN$14="Not year_end", AC418&gt;last_rou_date), "",
AND($AN$14="Year_end", AC418&gt;=last_rou_date), "",
AND($AN$14="Year_end"), DATE(YEAR(AC418+1), 12, 31),
AND($AN$14="Not year_end", MONTH(AC418)=12, DAY(AC418)=31), DATE(YEAR(AC417)+1, MONTH(AC417), DAY(AC417)),
AND($AN$14="Not year_end", OR(MONTH(AC418)&lt;&gt;12, DAY(AC418)&lt;&gt;31) ), DATE(YEAR(AC418), 12, 31)
)</f>
        <v/>
      </c>
      <c r="AD419" s="75" t="str" cm="1">
        <f t="array" aca="1" ref="AD419" ca="1">_xlfn.IFS(AD418="", "",
AND(AD418=last_rou_date, OR(MONTH(AD418)&lt;&gt;12, DAY(AD418)&lt;&gt;31) ), DATE(YEAR(AD418), 12, 31),
AND(MONTH(AD418)=12, DAY(AD418)=31, AD418&gt;=last_rou_date), "",
AND(MONTH(AD418)=12, DAY(AD418)&lt;&gt;31),  EOMONTH(AD418,0),
AND(MONTH(AD418)=12, DAY(AD418)=31, $AH$14="Not end"),  EDATE(AD417,1),
AND($AH$14="Not end"), EDATE(AD418, 1),
AND($AH$14="End"), EOMONTH(AD418, 1)
)</f>
        <v/>
      </c>
      <c r="AE419" s="68" t="str" cm="1">
        <f t="array" ref="AE419">_xlfn.IFS(W419="", "",
AND(W419&gt;0, W419&lt;=$B$4, $C$2="İllik artım, faiz olaraq", $D$2&gt;0, $B$3="İllik"), $B$5*((1+$D$2)^(W419-1)),
AND(W419&gt;0, W419&lt;=$B$4, $C$2="İllik artım, faiz olaraq", $D$2&gt;0, $B$3="Aylıq"), $B$5*((1+$D$2)^ROUNDDOWN((W419-1)/12,0)),
AND(W419=1, $C$2="Aşağıdakı kimi dəyişir", ), $B$5,
AND(W419&gt;1, W419&lt;=$B$4, $C$2="Aşağıdakı kimi dəyişir"), IFERROR(VLOOKUP(W419, $C$4:$D$7, 2, FALSE), AE418),
AND(W419&gt;0, W419&lt;=$B$4), $B$5,
TRUE,0 )</f>
        <v/>
      </c>
      <c r="AF419" s="76" t="str">
        <f t="shared" ca="1" si="19"/>
        <v/>
      </c>
    </row>
    <row r="420" spans="1:32" x14ac:dyDescent="0.4">
      <c r="A420" s="13" t="str" cm="1">
        <f t="array" aca="1" ref="A420" ca="1">_xlfn.IFS(
AND(SUMIFS(lease_table_interest_accruals, lease_table_dates, A419)&gt;0, COUNTIFS($E$14:E419, "Interest accrual", $A$14:A419, A419)=0),  A419,
AND(SUMIFS(lease_table_payments, lease_table_dates, A419)&gt;0, COUNTIFS($E$14:E419, "Payment", $A$14:A419, A419)=0),  A419,
AND(SUMIFS(rou_table_deprs, rou_table_dates, A419)&gt;0, COUNTIFS($E$14:E419, "Depreciation", $A$14:A419, A419)=0),  A419,
TRUE,  IFERROR(INDEX(rou_table_dates,  MATCH(A419, rou_table_dates)+1, ), "")
)</f>
        <v/>
      </c>
      <c r="B420" s="1" t="str" cm="1">
        <f t="array" aca="1" ref="B420" ca="1">_xlfn.IFS(
AND(E420="Payment", A420=$B$2), $AM$14,
E420="Payment", $AM$15,
E420="Interest accrual", $AM$18,
E420="Depreciation", $AM$17,
TRUE, "")</f>
        <v/>
      </c>
      <c r="C420" s="1" t="str" cm="1">
        <f t="array" aca="1" ref="C420" ca="1">_xlfn.IFS(
E420="Payment", $AM$19,
E420="Interest accrual", $AM$15,
E420="Depreciation", $AM$16,
TRUE, "")</f>
        <v/>
      </c>
      <c r="D420" s="14" t="str" cm="1">
        <f t="array" aca="1" ref="D420" ca="1">_xlfn.IFS(
E420="Payment", _xlfn.XLOOKUP(A420, lease_table_dates, lease_table_payments, 0, 0),
E420="Interest accrual", _xlfn.XLOOKUP(A420, lease_table_dates, lease_table_interest_accruals, 0, 0),
E420="Depreciation", _xlfn.XLOOKUP(A420, rou_table_dates, rou_table_deprs, 0, 0),
TRUE, ""
)</f>
        <v/>
      </c>
      <c r="E420" s="7" t="str" cm="1">
        <f t="array" aca="1" ref="E420" ca="1">_xlfn.IFS(
AND(SUMIFS(lease_table_interest_accruals, lease_table_dates, A420)&gt;0, COUNTIFS($E$14:E419, "Interest accrual", $A$14:A419, A420)=0), "Interest accrual",
AND(SUMIFS(lease_table_payments, lease_table_dates, A420)&gt;0, COUNTIFS($E$14:E419, "Payment", $A$14:A419, A420)=0), "Payment",
AND(SUMIFS(rou_table_deprs, rou_table_dates, A420)&gt;0, COUNTIFS($E$14:E419, "Depreciation", $A$14:A419, A420)=0), "Depreciation",
TRUE,  ""
)</f>
        <v/>
      </c>
      <c r="G420" s="13" t="str" cm="1">
        <f t="array" aca="1" ref="G420" ca="1">_xlfn.IFS(
AND($B$11="Hə", $B$3="İllik"), Z420,
AND($B$11="Hə", $B$3="Aylıq"), AA420,
$B$11="Yox", X420)</f>
        <v/>
      </c>
      <c r="H420" s="14" t="str" cm="1">
        <f t="array" aca="1" ref="H420" ca="1">_xlfn.IFS( G420="", "",
TRUE, ROUND( H419+I420-J420, 2) )</f>
        <v/>
      </c>
      <c r="I420" s="14" t="str" cm="1">
        <f t="array" aca="1" ref="I420" ca="1">_xlfn.IFS(G420="", "",
G420=last_payment_date, (J420-H419),
 TRUE,  -  (H419- H419* (1+$B$6)^ (_xlfn.DAYS(G420,G419)/365) )
)</f>
        <v/>
      </c>
      <c r="J420" s="14" t="str" cm="1">
        <f t="array" aca="1" ref="J420" ca="1">_xlfn.IFS(G420="", "",
TRUE, _xlfn.XLOOKUP(G420,  payment_dates, payments,0,0)
)</f>
        <v/>
      </c>
      <c r="L420" s="2" t="str" cm="1">
        <f t="array" aca="1" ref="L420" ca="1">_xlfn.IFS(
AND($B$11="Hə", $B$3="İllik"), AC420,
AND($B$11="Hə", $B$3="Aylıq"), AD420,
$B$11="Yox", AB420)</f>
        <v/>
      </c>
      <c r="M420" s="14" t="str" cm="1">
        <f t="array" aca="1" ref="M420" ca="1">_xlfn.IFS( L420="", "",
(M419-N420)&lt;=0.5, 0,
TRUE,  M419-N420)</f>
        <v/>
      </c>
      <c r="N420" s="15" t="str" cm="1">
        <f t="array" aca="1" ref="N420" ca="1">_xlfn.IFS(
L420="", "",
TRUE, MIN(M419, ROUND($M$14/ (last_rou_date - $B$2) * (L420-L419), 2) )
)</f>
        <v/>
      </c>
      <c r="P420" s="22" t="str">
        <f t="shared" ca="1" si="18"/>
        <v/>
      </c>
      <c r="Q420" s="14" t="str" cm="1">
        <f t="array" aca="1" ref="Q420" ca="1">_xlfn.IFS(P420="","",
$B$11="Hə", _xlfn.XLOOKUP(DATE(P420, 12, 31), rou_table_dates, rou_table_nbvs,0, 0),
TRUE,  MAX(0, ROUND($M$14 - $M$14/ (last_rou_date - $B$2) * (DATE(P420,12,31) - $B$2), 2) )
)</f>
        <v/>
      </c>
      <c r="R420" s="57" t="str" cm="1">
        <f t="array" aca="1" ref="R420" ca="1">_xlfn.IFS(P420="","",
$B$11="Hə", _xlfn.XLOOKUP(DATE(P420, 12, 31), lease_table_dates, lease_table_balances,0, 0),
TRUE, IFERROR( XNPV($B$6, IF(payment_dates &gt;DATE(P420, 12, 31), payments,  0),  IF(payment_dates &gt;DATE(P420, 12, 31), payment_dates,  DATE(P420, 12, 31))    ),0)
)</f>
        <v/>
      </c>
      <c r="S420" s="14" t="str" cm="1">
        <f t="array" aca="1" ref="S420" ca="1">_xlfn.IFS(P420="","",
TRUE,  MIN( MIN(Q419, $M$14), ROUND($M$14/ (last_rou_date - $B$2) * (DATE(P420,12,31) - MAX($B$2, DATE(P420-1, 12, 31))), 2) )
)</f>
        <v/>
      </c>
      <c r="T420" s="15" t="str" cm="1">
        <f t="array" aca="1" ref="T420" ca="1">_xlfn.IFS(P420="", "",
ISTEXT(R419), R420- (H420 - SUMIFS( lease_table_payments, lease_table_years, P420) -$AG$14 ),
AND(ISNUMBER(R419), R420&lt;&gt;""),   R420- (R419 - SUMIFS( lease_table_payments, lease_table_years, P420) )
)</f>
        <v/>
      </c>
      <c r="U420" s="14"/>
      <c r="V420" s="73">
        <f t="shared" si="20"/>
        <v>407</v>
      </c>
      <c r="W420" s="74" t="str" cm="1">
        <f t="array" ref="W420">_xlfn.IFS(
OR(W419=$B$4, W419=""),"",
TRUE,W419+1
)</f>
        <v/>
      </c>
      <c r="X420" s="75" t="str" cm="1">
        <f t="array" ref="X420">_xlfn.IFS(X419="","",
W420="", "",
AND($B$3="İllik"),DATE(YEAR(X419)+1,MONTH(X419),DAY(X419) ),
AND($B$3="Aylıq", $AH$14="Not end"), EDATE(X419,1),
AND($B$3="Aylıq", $AH$14="End"), EOMONTH(X419,1)
)</f>
        <v/>
      </c>
      <c r="Y420" s="75" t="str" cm="1">
        <f t="array" aca="1" ref="Y420" ca="1">_xlfn.IFS(
AND($B$7="Dövrün əvvəlində", Y419&lt;=last_rou_date), DATE(YEAR(Y419)+1, 12, 31),
AND($B$7="Dövrün sonunda", Y419&lt;=last_payment_date), DATE(YEAR(Y419)+1, 12, 31),
TRUE, ""
)</f>
        <v/>
      </c>
      <c r="Z420" s="75" t="str" cm="1">
        <f t="array" aca="1" ref="Z420" ca="1">_xlfn.IFS(
AND($AN$14="Not year_end", Z419&gt;last_payment_date), "",
AND($AN$14="Year_end", Z419&gt;=last_payment_date), "",
AND($AN$14="Year_end"), DATE(YEAR(Z419+1), 12, 31),
AND($AN$14="Not year_end", MONTH(Z419)=12, DAY(Z419)=31), DATE(YEAR(Z418)+1, MONTH(Z418), DAY(Z418)),
AND($AN$14="Not year_end", OR(MONTH(Z419)&lt;&gt;12, DAY(Z419)&lt;&gt;31) ), DATE(YEAR(Z419), 12, 31)
)</f>
        <v/>
      </c>
      <c r="AA420" s="75" t="str" cm="1">
        <f t="array" aca="1" ref="AA420" ca="1">_xlfn.IFS(AA419="", "",
AND(AA419=last_payment_date, OR(MONTH(AA419)&lt;&gt;12, DAY(AA419)&lt;&gt;31) ), DATE(YEAR(AA419), 12, 31),
AND(MONTH(AA419)=12, DAY(AA419)=31, AA419&gt;=last_payment_date), "",
AND(MONTH(AA419)=12, DAY(AA419)&lt;&gt;31),  EOMONTH(AA419,0),
AND(MONTH(AA419)=12, DAY(AA419)=31, $AH$14="Not end"),  EDATE(AA418,1),
AND($AH$14="Not end"), EDATE(AA419, 1),
AND($AH$14="End"), EOMONTH(AA419, 1)
)</f>
        <v/>
      </c>
      <c r="AB420" s="75" t="str" cm="1">
        <f t="array" aca="1" ref="AB420" ca="1">_xlfn.IFS(AB419="","",
AND(AB419=last_rou_date), "",
AND($B$3="İllik"),DATE(YEAR(AB419)+1,MONTH(AB419),DAY(AB419) ),
AND($B$3="Aylıq", $AH$14="Not end"), EDATE(AB419,1),
AND($B$3="Aylıq", $AH$14="End"), EOMONTH(AB419,1)
)</f>
        <v/>
      </c>
      <c r="AC420" s="75" t="str" cm="1">
        <f t="array" aca="1" ref="AC420" ca="1">_xlfn.IFS(
AND($AN$14="Not year_end", AC419&gt;last_rou_date), "",
AND($AN$14="Year_end", AC419&gt;=last_rou_date), "",
AND($AN$14="Year_end"), DATE(YEAR(AC419+1), 12, 31),
AND($AN$14="Not year_end", MONTH(AC419)=12, DAY(AC419)=31), DATE(YEAR(AC418)+1, MONTH(AC418), DAY(AC418)),
AND($AN$14="Not year_end", OR(MONTH(AC419)&lt;&gt;12, DAY(AC419)&lt;&gt;31) ), DATE(YEAR(AC419), 12, 31)
)</f>
        <v/>
      </c>
      <c r="AD420" s="75" t="str" cm="1">
        <f t="array" aca="1" ref="AD420" ca="1">_xlfn.IFS(AD419="", "",
AND(AD419=last_rou_date, OR(MONTH(AD419)&lt;&gt;12, DAY(AD419)&lt;&gt;31) ), DATE(YEAR(AD419), 12, 31),
AND(MONTH(AD419)=12, DAY(AD419)=31, AD419&gt;=last_rou_date), "",
AND(MONTH(AD419)=12, DAY(AD419)&lt;&gt;31),  EOMONTH(AD419,0),
AND(MONTH(AD419)=12, DAY(AD419)=31, $AH$14="Not end"),  EDATE(AD418,1),
AND($AH$14="Not end"), EDATE(AD419, 1),
AND($AH$14="End"), EOMONTH(AD419, 1)
)</f>
        <v/>
      </c>
      <c r="AE420" s="68" t="str" cm="1">
        <f t="array" ref="AE420">_xlfn.IFS(W420="", "",
AND(W420&gt;0, W420&lt;=$B$4, $C$2="İllik artım, faiz olaraq", $D$2&gt;0, $B$3="İllik"), $B$5*((1+$D$2)^(W420-1)),
AND(W420&gt;0, W420&lt;=$B$4, $C$2="İllik artım, faiz olaraq", $D$2&gt;0, $B$3="Aylıq"), $B$5*((1+$D$2)^ROUNDDOWN((W420-1)/12,0)),
AND(W420=1, $C$2="Aşağıdakı kimi dəyişir", ), $B$5,
AND(W420&gt;1, W420&lt;=$B$4, $C$2="Aşağıdakı kimi dəyişir"), IFERROR(VLOOKUP(W420, $C$4:$D$7, 2, FALSE), AE419),
AND(W420&gt;0, W420&lt;=$B$4), $B$5,
TRUE,0 )</f>
        <v/>
      </c>
      <c r="AF420" s="76" t="str">
        <f t="shared" ca="1" si="19"/>
        <v/>
      </c>
    </row>
    <row r="421" spans="1:32" x14ac:dyDescent="0.4">
      <c r="A421" s="13" t="str" cm="1">
        <f t="array" aca="1" ref="A421" ca="1">_xlfn.IFS(
AND(SUMIFS(lease_table_interest_accruals, lease_table_dates, A420)&gt;0, COUNTIFS($E$14:E420, "Interest accrual", $A$14:A420, A420)=0),  A420,
AND(SUMIFS(lease_table_payments, lease_table_dates, A420)&gt;0, COUNTIFS($E$14:E420, "Payment", $A$14:A420, A420)=0),  A420,
AND(SUMIFS(rou_table_deprs, rou_table_dates, A420)&gt;0, COUNTIFS($E$14:E420, "Depreciation", $A$14:A420, A420)=0),  A420,
TRUE,  IFERROR(INDEX(rou_table_dates,  MATCH(A420, rou_table_dates)+1, ), "")
)</f>
        <v/>
      </c>
      <c r="B421" s="1" t="str" cm="1">
        <f t="array" aca="1" ref="B421" ca="1">_xlfn.IFS(
AND(E421="Payment", A421=$B$2), $AM$14,
E421="Payment", $AM$15,
E421="Interest accrual", $AM$18,
E421="Depreciation", $AM$17,
TRUE, "")</f>
        <v/>
      </c>
      <c r="C421" s="1" t="str" cm="1">
        <f t="array" aca="1" ref="C421" ca="1">_xlfn.IFS(
E421="Payment", $AM$19,
E421="Interest accrual", $AM$15,
E421="Depreciation", $AM$16,
TRUE, "")</f>
        <v/>
      </c>
      <c r="D421" s="14" t="str" cm="1">
        <f t="array" aca="1" ref="D421" ca="1">_xlfn.IFS(
E421="Payment", _xlfn.XLOOKUP(A421, lease_table_dates, lease_table_payments, 0, 0),
E421="Interest accrual", _xlfn.XLOOKUP(A421, lease_table_dates, lease_table_interest_accruals, 0, 0),
E421="Depreciation", _xlfn.XLOOKUP(A421, rou_table_dates, rou_table_deprs, 0, 0),
TRUE, ""
)</f>
        <v/>
      </c>
      <c r="E421" s="7" t="str" cm="1">
        <f t="array" aca="1" ref="E421" ca="1">_xlfn.IFS(
AND(SUMIFS(lease_table_interest_accruals, lease_table_dates, A421)&gt;0, COUNTIFS($E$14:E420, "Interest accrual", $A$14:A420, A421)=0), "Interest accrual",
AND(SUMIFS(lease_table_payments, lease_table_dates, A421)&gt;0, COUNTIFS($E$14:E420, "Payment", $A$14:A420, A421)=0), "Payment",
AND(SUMIFS(rou_table_deprs, rou_table_dates, A421)&gt;0, COUNTIFS($E$14:E420, "Depreciation", $A$14:A420, A421)=0), "Depreciation",
TRUE,  ""
)</f>
        <v/>
      </c>
      <c r="G421" s="13" t="str" cm="1">
        <f t="array" aca="1" ref="G421" ca="1">_xlfn.IFS(
AND($B$11="Hə", $B$3="İllik"), Z421,
AND($B$11="Hə", $B$3="Aylıq"), AA421,
$B$11="Yox", X421)</f>
        <v/>
      </c>
      <c r="H421" s="14" t="str" cm="1">
        <f t="array" aca="1" ref="H421" ca="1">_xlfn.IFS( G421="", "",
TRUE, ROUND( H420+I421-J421, 2) )</f>
        <v/>
      </c>
      <c r="I421" s="14" t="str" cm="1">
        <f t="array" aca="1" ref="I421" ca="1">_xlfn.IFS(G421="", "",
G421=last_payment_date, (J421-H420),
 TRUE,  -  (H420- H420* (1+$B$6)^ (_xlfn.DAYS(G421,G420)/365) )
)</f>
        <v/>
      </c>
      <c r="J421" s="14" t="str" cm="1">
        <f t="array" aca="1" ref="J421" ca="1">_xlfn.IFS(G421="", "",
TRUE, _xlfn.XLOOKUP(G421,  payment_dates, payments,0,0)
)</f>
        <v/>
      </c>
      <c r="L421" s="2" t="str" cm="1">
        <f t="array" aca="1" ref="L421" ca="1">_xlfn.IFS(
AND($B$11="Hə", $B$3="İllik"), AC421,
AND($B$11="Hə", $B$3="Aylıq"), AD421,
$B$11="Yox", AB421)</f>
        <v/>
      </c>
      <c r="M421" s="14" t="str" cm="1">
        <f t="array" aca="1" ref="M421" ca="1">_xlfn.IFS( L421="", "",
(M420-N421)&lt;=0.5, 0,
TRUE,  M420-N421)</f>
        <v/>
      </c>
      <c r="N421" s="15" t="str" cm="1">
        <f t="array" aca="1" ref="N421" ca="1">_xlfn.IFS(
L421="", "",
TRUE, MIN(M420, ROUND($M$14/ (last_rou_date - $B$2) * (L421-L420), 2) )
)</f>
        <v/>
      </c>
      <c r="P421" s="22" t="str">
        <f t="shared" ca="1" si="18"/>
        <v/>
      </c>
      <c r="Q421" s="14" t="str" cm="1">
        <f t="array" aca="1" ref="Q421" ca="1">_xlfn.IFS(P421="","",
$B$11="Hə", _xlfn.XLOOKUP(DATE(P421, 12, 31), rou_table_dates, rou_table_nbvs,0, 0),
TRUE,  MAX(0, ROUND($M$14 - $M$14/ (last_rou_date - $B$2) * (DATE(P421,12,31) - $B$2), 2) )
)</f>
        <v/>
      </c>
      <c r="R421" s="57" t="str" cm="1">
        <f t="array" aca="1" ref="R421" ca="1">_xlfn.IFS(P421="","",
$B$11="Hə", _xlfn.XLOOKUP(DATE(P421, 12, 31), lease_table_dates, lease_table_balances,0, 0),
TRUE, IFERROR( XNPV($B$6, IF(payment_dates &gt;DATE(P421, 12, 31), payments,  0),  IF(payment_dates &gt;DATE(P421, 12, 31), payment_dates,  DATE(P421, 12, 31))    ),0)
)</f>
        <v/>
      </c>
      <c r="S421" s="14" t="str" cm="1">
        <f t="array" aca="1" ref="S421" ca="1">_xlfn.IFS(P421="","",
TRUE,  MIN( MIN(Q420, $M$14), ROUND($M$14/ (last_rou_date - $B$2) * (DATE(P421,12,31) - MAX($B$2, DATE(P421-1, 12, 31))), 2) )
)</f>
        <v/>
      </c>
      <c r="T421" s="15" t="str" cm="1">
        <f t="array" aca="1" ref="T421" ca="1">_xlfn.IFS(P421="", "",
ISTEXT(R420), R421- (H421 - SUMIFS( lease_table_payments, lease_table_years, P421) -$AG$14 ),
AND(ISNUMBER(R420), R421&lt;&gt;""),   R421- (R420 - SUMIFS( lease_table_payments, lease_table_years, P421) )
)</f>
        <v/>
      </c>
      <c r="U421" s="14"/>
      <c r="V421" s="73">
        <f t="shared" si="20"/>
        <v>408</v>
      </c>
      <c r="W421" s="74" t="str" cm="1">
        <f t="array" ref="W421">_xlfn.IFS(
OR(W420=$B$4, W420=""),"",
TRUE,W420+1
)</f>
        <v/>
      </c>
      <c r="X421" s="75" t="str" cm="1">
        <f t="array" ref="X421">_xlfn.IFS(X420="","",
W421="", "",
AND($B$3="İllik"),DATE(YEAR(X420)+1,MONTH(X420),DAY(X420) ),
AND($B$3="Aylıq", $AH$14="Not end"), EDATE(X420,1),
AND($B$3="Aylıq", $AH$14="End"), EOMONTH(X420,1)
)</f>
        <v/>
      </c>
      <c r="Y421" s="75" t="str" cm="1">
        <f t="array" aca="1" ref="Y421" ca="1">_xlfn.IFS(
AND($B$7="Dövrün əvvəlində", Y420&lt;=last_rou_date), DATE(YEAR(Y420)+1, 12, 31),
AND($B$7="Dövrün sonunda", Y420&lt;=last_payment_date), DATE(YEAR(Y420)+1, 12, 31),
TRUE, ""
)</f>
        <v/>
      </c>
      <c r="Z421" s="75" t="str" cm="1">
        <f t="array" aca="1" ref="Z421" ca="1">_xlfn.IFS(
AND($AN$14="Not year_end", Z420&gt;last_payment_date), "",
AND($AN$14="Year_end", Z420&gt;=last_payment_date), "",
AND($AN$14="Year_end"), DATE(YEAR(Z420+1), 12, 31),
AND($AN$14="Not year_end", MONTH(Z420)=12, DAY(Z420)=31), DATE(YEAR(Z419)+1, MONTH(Z419), DAY(Z419)),
AND($AN$14="Not year_end", OR(MONTH(Z420)&lt;&gt;12, DAY(Z420)&lt;&gt;31) ), DATE(YEAR(Z420), 12, 31)
)</f>
        <v/>
      </c>
      <c r="AA421" s="75" t="str" cm="1">
        <f t="array" aca="1" ref="AA421" ca="1">_xlfn.IFS(AA420="", "",
AND(AA420=last_payment_date, OR(MONTH(AA420)&lt;&gt;12, DAY(AA420)&lt;&gt;31) ), DATE(YEAR(AA420), 12, 31),
AND(MONTH(AA420)=12, DAY(AA420)=31, AA420&gt;=last_payment_date), "",
AND(MONTH(AA420)=12, DAY(AA420)&lt;&gt;31),  EOMONTH(AA420,0),
AND(MONTH(AA420)=12, DAY(AA420)=31, $AH$14="Not end"),  EDATE(AA419,1),
AND($AH$14="Not end"), EDATE(AA420, 1),
AND($AH$14="End"), EOMONTH(AA420, 1)
)</f>
        <v/>
      </c>
      <c r="AB421" s="75" t="str" cm="1">
        <f t="array" aca="1" ref="AB421" ca="1">_xlfn.IFS(AB420="","",
AND(AB420=last_rou_date), "",
AND($B$3="İllik"),DATE(YEAR(AB420)+1,MONTH(AB420),DAY(AB420) ),
AND($B$3="Aylıq", $AH$14="Not end"), EDATE(AB420,1),
AND($B$3="Aylıq", $AH$14="End"), EOMONTH(AB420,1)
)</f>
        <v/>
      </c>
      <c r="AC421" s="75" t="str" cm="1">
        <f t="array" aca="1" ref="AC421" ca="1">_xlfn.IFS(
AND($AN$14="Not year_end", AC420&gt;last_rou_date), "",
AND($AN$14="Year_end", AC420&gt;=last_rou_date), "",
AND($AN$14="Year_end"), DATE(YEAR(AC420+1), 12, 31),
AND($AN$14="Not year_end", MONTH(AC420)=12, DAY(AC420)=31), DATE(YEAR(AC419)+1, MONTH(AC419), DAY(AC419)),
AND($AN$14="Not year_end", OR(MONTH(AC420)&lt;&gt;12, DAY(AC420)&lt;&gt;31) ), DATE(YEAR(AC420), 12, 31)
)</f>
        <v/>
      </c>
      <c r="AD421" s="75" t="str" cm="1">
        <f t="array" aca="1" ref="AD421" ca="1">_xlfn.IFS(AD420="", "",
AND(AD420=last_rou_date, OR(MONTH(AD420)&lt;&gt;12, DAY(AD420)&lt;&gt;31) ), DATE(YEAR(AD420), 12, 31),
AND(MONTH(AD420)=12, DAY(AD420)=31, AD420&gt;=last_rou_date), "",
AND(MONTH(AD420)=12, DAY(AD420)&lt;&gt;31),  EOMONTH(AD420,0),
AND(MONTH(AD420)=12, DAY(AD420)=31, $AH$14="Not end"),  EDATE(AD419,1),
AND($AH$14="Not end"), EDATE(AD420, 1),
AND($AH$14="End"), EOMONTH(AD420, 1)
)</f>
        <v/>
      </c>
      <c r="AE421" s="68" t="str" cm="1">
        <f t="array" ref="AE421">_xlfn.IFS(W421="", "",
AND(W421&gt;0, W421&lt;=$B$4, $C$2="İllik artım, faiz olaraq", $D$2&gt;0, $B$3="İllik"), $B$5*((1+$D$2)^(W421-1)),
AND(W421&gt;0, W421&lt;=$B$4, $C$2="İllik artım, faiz olaraq", $D$2&gt;0, $B$3="Aylıq"), $B$5*((1+$D$2)^ROUNDDOWN((W421-1)/12,0)),
AND(W421=1, $C$2="Aşağıdakı kimi dəyişir", ), $B$5,
AND(W421&gt;1, W421&lt;=$B$4, $C$2="Aşağıdakı kimi dəyişir"), IFERROR(VLOOKUP(W421, $C$4:$D$7, 2, FALSE), AE420),
AND(W421&gt;0, W421&lt;=$B$4), $B$5,
TRUE,0 )</f>
        <v/>
      </c>
      <c r="AF421" s="76" t="str">
        <f t="shared" ca="1" si="19"/>
        <v/>
      </c>
    </row>
    <row r="422" spans="1:32" x14ac:dyDescent="0.4">
      <c r="A422" s="13" t="str" cm="1">
        <f t="array" aca="1" ref="A422" ca="1">_xlfn.IFS(
AND(SUMIFS(lease_table_interest_accruals, lease_table_dates, A421)&gt;0, COUNTIFS($E$14:E421, "Interest accrual", $A$14:A421, A421)=0),  A421,
AND(SUMIFS(lease_table_payments, lease_table_dates, A421)&gt;0, COUNTIFS($E$14:E421, "Payment", $A$14:A421, A421)=0),  A421,
AND(SUMIFS(rou_table_deprs, rou_table_dates, A421)&gt;0, COUNTIFS($E$14:E421, "Depreciation", $A$14:A421, A421)=0),  A421,
TRUE,  IFERROR(INDEX(rou_table_dates,  MATCH(A421, rou_table_dates)+1, ), "")
)</f>
        <v/>
      </c>
      <c r="B422" s="1" t="str" cm="1">
        <f t="array" aca="1" ref="B422" ca="1">_xlfn.IFS(
AND(E422="Payment", A422=$B$2), $AM$14,
E422="Payment", $AM$15,
E422="Interest accrual", $AM$18,
E422="Depreciation", $AM$17,
TRUE, "")</f>
        <v/>
      </c>
      <c r="C422" s="1" t="str" cm="1">
        <f t="array" aca="1" ref="C422" ca="1">_xlfn.IFS(
E422="Payment", $AM$19,
E422="Interest accrual", $AM$15,
E422="Depreciation", $AM$16,
TRUE, "")</f>
        <v/>
      </c>
      <c r="D422" s="14" t="str" cm="1">
        <f t="array" aca="1" ref="D422" ca="1">_xlfn.IFS(
E422="Payment", _xlfn.XLOOKUP(A422, lease_table_dates, lease_table_payments, 0, 0),
E422="Interest accrual", _xlfn.XLOOKUP(A422, lease_table_dates, lease_table_interest_accruals, 0, 0),
E422="Depreciation", _xlfn.XLOOKUP(A422, rou_table_dates, rou_table_deprs, 0, 0),
TRUE, ""
)</f>
        <v/>
      </c>
      <c r="E422" s="7" t="str" cm="1">
        <f t="array" aca="1" ref="E422" ca="1">_xlfn.IFS(
AND(SUMIFS(lease_table_interest_accruals, lease_table_dates, A422)&gt;0, COUNTIFS($E$14:E421, "Interest accrual", $A$14:A421, A422)=0), "Interest accrual",
AND(SUMIFS(lease_table_payments, lease_table_dates, A422)&gt;0, COUNTIFS($E$14:E421, "Payment", $A$14:A421, A422)=0), "Payment",
AND(SUMIFS(rou_table_deprs, rou_table_dates, A422)&gt;0, COUNTIFS($E$14:E421, "Depreciation", $A$14:A421, A422)=0), "Depreciation",
TRUE,  ""
)</f>
        <v/>
      </c>
      <c r="G422" s="13" t="str" cm="1">
        <f t="array" aca="1" ref="G422" ca="1">_xlfn.IFS(
AND($B$11="Hə", $B$3="İllik"), Z422,
AND($B$11="Hə", $B$3="Aylıq"), AA422,
$B$11="Yox", X422)</f>
        <v/>
      </c>
      <c r="H422" s="14" t="str" cm="1">
        <f t="array" aca="1" ref="H422" ca="1">_xlfn.IFS( G422="", "",
TRUE, ROUND( H421+I422-J422, 2) )</f>
        <v/>
      </c>
      <c r="I422" s="14" t="str" cm="1">
        <f t="array" aca="1" ref="I422" ca="1">_xlfn.IFS(G422="", "",
G422=last_payment_date, (J422-H421),
 TRUE,  -  (H421- H421* (1+$B$6)^ (_xlfn.DAYS(G422,G421)/365) )
)</f>
        <v/>
      </c>
      <c r="J422" s="14" t="str" cm="1">
        <f t="array" aca="1" ref="J422" ca="1">_xlfn.IFS(G422="", "",
TRUE, _xlfn.XLOOKUP(G422,  payment_dates, payments,0,0)
)</f>
        <v/>
      </c>
      <c r="L422" s="2" t="str" cm="1">
        <f t="array" aca="1" ref="L422" ca="1">_xlfn.IFS(
AND($B$11="Hə", $B$3="İllik"), AC422,
AND($B$11="Hə", $B$3="Aylıq"), AD422,
$B$11="Yox", AB422)</f>
        <v/>
      </c>
      <c r="M422" s="14" t="str" cm="1">
        <f t="array" aca="1" ref="M422" ca="1">_xlfn.IFS( L422="", "",
(M421-N422)&lt;=0.5, 0,
TRUE,  M421-N422)</f>
        <v/>
      </c>
      <c r="N422" s="15" t="str" cm="1">
        <f t="array" aca="1" ref="N422" ca="1">_xlfn.IFS(
L422="", "",
TRUE, MIN(M421, ROUND($M$14/ (last_rou_date - $B$2) * (L422-L421), 2) )
)</f>
        <v/>
      </c>
      <c r="P422" s="22" t="str">
        <f t="shared" ca="1" si="18"/>
        <v/>
      </c>
      <c r="Q422" s="14" t="str" cm="1">
        <f t="array" aca="1" ref="Q422" ca="1">_xlfn.IFS(P422="","",
$B$11="Hə", _xlfn.XLOOKUP(DATE(P422, 12, 31), rou_table_dates, rou_table_nbvs,0, 0),
TRUE,  MAX(0, ROUND($M$14 - $M$14/ (last_rou_date - $B$2) * (DATE(P422,12,31) - $B$2), 2) )
)</f>
        <v/>
      </c>
      <c r="R422" s="57" t="str" cm="1">
        <f t="array" aca="1" ref="R422" ca="1">_xlfn.IFS(P422="","",
$B$11="Hə", _xlfn.XLOOKUP(DATE(P422, 12, 31), lease_table_dates, lease_table_balances,0, 0),
TRUE, IFERROR( XNPV($B$6, IF(payment_dates &gt;DATE(P422, 12, 31), payments,  0),  IF(payment_dates &gt;DATE(P422, 12, 31), payment_dates,  DATE(P422, 12, 31))    ),0)
)</f>
        <v/>
      </c>
      <c r="S422" s="14" t="str" cm="1">
        <f t="array" aca="1" ref="S422" ca="1">_xlfn.IFS(P422="","",
TRUE,  MIN( MIN(Q421, $M$14), ROUND($M$14/ (last_rou_date - $B$2) * (DATE(P422,12,31) - MAX($B$2, DATE(P422-1, 12, 31))), 2) )
)</f>
        <v/>
      </c>
      <c r="T422" s="15" t="str" cm="1">
        <f t="array" aca="1" ref="T422" ca="1">_xlfn.IFS(P422="", "",
ISTEXT(R421), R422- (H422 - SUMIFS( lease_table_payments, lease_table_years, P422) -$AG$14 ),
AND(ISNUMBER(R421), R422&lt;&gt;""),   R422- (R421 - SUMIFS( lease_table_payments, lease_table_years, P422) )
)</f>
        <v/>
      </c>
      <c r="U422" s="14"/>
      <c r="V422" s="73">
        <f t="shared" si="20"/>
        <v>409</v>
      </c>
      <c r="W422" s="74" t="str" cm="1">
        <f t="array" ref="W422">_xlfn.IFS(
OR(W421=$B$4, W421=""),"",
TRUE,W421+1
)</f>
        <v/>
      </c>
      <c r="X422" s="75" t="str" cm="1">
        <f t="array" ref="X422">_xlfn.IFS(X421="","",
W422="", "",
AND($B$3="İllik"),DATE(YEAR(X421)+1,MONTH(X421),DAY(X421) ),
AND($B$3="Aylıq", $AH$14="Not end"), EDATE(X421,1),
AND($B$3="Aylıq", $AH$14="End"), EOMONTH(X421,1)
)</f>
        <v/>
      </c>
      <c r="Y422" s="75" t="str" cm="1">
        <f t="array" aca="1" ref="Y422" ca="1">_xlfn.IFS(
AND($B$7="Dövrün əvvəlində", Y421&lt;=last_rou_date), DATE(YEAR(Y421)+1, 12, 31),
AND($B$7="Dövrün sonunda", Y421&lt;=last_payment_date), DATE(YEAR(Y421)+1, 12, 31),
TRUE, ""
)</f>
        <v/>
      </c>
      <c r="Z422" s="75" t="str" cm="1">
        <f t="array" aca="1" ref="Z422" ca="1">_xlfn.IFS(
AND($AN$14="Not year_end", Z421&gt;last_payment_date), "",
AND($AN$14="Year_end", Z421&gt;=last_payment_date), "",
AND($AN$14="Year_end"), DATE(YEAR(Z421+1), 12, 31),
AND($AN$14="Not year_end", MONTH(Z421)=12, DAY(Z421)=31), DATE(YEAR(Z420)+1, MONTH(Z420), DAY(Z420)),
AND($AN$14="Not year_end", OR(MONTH(Z421)&lt;&gt;12, DAY(Z421)&lt;&gt;31) ), DATE(YEAR(Z421), 12, 31)
)</f>
        <v/>
      </c>
      <c r="AA422" s="75" t="str" cm="1">
        <f t="array" aca="1" ref="AA422" ca="1">_xlfn.IFS(AA421="", "",
AND(AA421=last_payment_date, OR(MONTH(AA421)&lt;&gt;12, DAY(AA421)&lt;&gt;31) ), DATE(YEAR(AA421), 12, 31),
AND(MONTH(AA421)=12, DAY(AA421)=31, AA421&gt;=last_payment_date), "",
AND(MONTH(AA421)=12, DAY(AA421)&lt;&gt;31),  EOMONTH(AA421,0),
AND(MONTH(AA421)=12, DAY(AA421)=31, $AH$14="Not end"),  EDATE(AA420,1),
AND($AH$14="Not end"), EDATE(AA421, 1),
AND($AH$14="End"), EOMONTH(AA421, 1)
)</f>
        <v/>
      </c>
      <c r="AB422" s="75" t="str" cm="1">
        <f t="array" aca="1" ref="AB422" ca="1">_xlfn.IFS(AB421="","",
AND(AB421=last_rou_date), "",
AND($B$3="İllik"),DATE(YEAR(AB421)+1,MONTH(AB421),DAY(AB421) ),
AND($B$3="Aylıq", $AH$14="Not end"), EDATE(AB421,1),
AND($B$3="Aylıq", $AH$14="End"), EOMONTH(AB421,1)
)</f>
        <v/>
      </c>
      <c r="AC422" s="75" t="str" cm="1">
        <f t="array" aca="1" ref="AC422" ca="1">_xlfn.IFS(
AND($AN$14="Not year_end", AC421&gt;last_rou_date), "",
AND($AN$14="Year_end", AC421&gt;=last_rou_date), "",
AND($AN$14="Year_end"), DATE(YEAR(AC421+1), 12, 31),
AND($AN$14="Not year_end", MONTH(AC421)=12, DAY(AC421)=31), DATE(YEAR(AC420)+1, MONTH(AC420), DAY(AC420)),
AND($AN$14="Not year_end", OR(MONTH(AC421)&lt;&gt;12, DAY(AC421)&lt;&gt;31) ), DATE(YEAR(AC421), 12, 31)
)</f>
        <v/>
      </c>
      <c r="AD422" s="75" t="str" cm="1">
        <f t="array" aca="1" ref="AD422" ca="1">_xlfn.IFS(AD421="", "",
AND(AD421=last_rou_date, OR(MONTH(AD421)&lt;&gt;12, DAY(AD421)&lt;&gt;31) ), DATE(YEAR(AD421), 12, 31),
AND(MONTH(AD421)=12, DAY(AD421)=31, AD421&gt;=last_rou_date), "",
AND(MONTH(AD421)=12, DAY(AD421)&lt;&gt;31),  EOMONTH(AD421,0),
AND(MONTH(AD421)=12, DAY(AD421)=31, $AH$14="Not end"),  EDATE(AD420,1),
AND($AH$14="Not end"), EDATE(AD421, 1),
AND($AH$14="End"), EOMONTH(AD421, 1)
)</f>
        <v/>
      </c>
      <c r="AE422" s="68" t="str" cm="1">
        <f t="array" ref="AE422">_xlfn.IFS(W422="", "",
AND(W422&gt;0, W422&lt;=$B$4, $C$2="İllik artım, faiz olaraq", $D$2&gt;0, $B$3="İllik"), $B$5*((1+$D$2)^(W422-1)),
AND(W422&gt;0, W422&lt;=$B$4, $C$2="İllik artım, faiz olaraq", $D$2&gt;0, $B$3="Aylıq"), $B$5*((1+$D$2)^ROUNDDOWN((W422-1)/12,0)),
AND(W422=1, $C$2="Aşağıdakı kimi dəyişir", ), $B$5,
AND(W422&gt;1, W422&lt;=$B$4, $C$2="Aşağıdakı kimi dəyişir"), IFERROR(VLOOKUP(W422, $C$4:$D$7, 2, FALSE), AE421),
AND(W422&gt;0, W422&lt;=$B$4), $B$5,
TRUE,0 )</f>
        <v/>
      </c>
      <c r="AF422" s="76" t="str">
        <f t="shared" ca="1" si="19"/>
        <v/>
      </c>
    </row>
    <row r="423" spans="1:32" x14ac:dyDescent="0.4">
      <c r="A423" s="13" t="str" cm="1">
        <f t="array" aca="1" ref="A423" ca="1">_xlfn.IFS(
AND(SUMIFS(lease_table_interest_accruals, lease_table_dates, A422)&gt;0, COUNTIFS($E$14:E422, "Interest accrual", $A$14:A422, A422)=0),  A422,
AND(SUMIFS(lease_table_payments, lease_table_dates, A422)&gt;0, COUNTIFS($E$14:E422, "Payment", $A$14:A422, A422)=0),  A422,
AND(SUMIFS(rou_table_deprs, rou_table_dates, A422)&gt;0, COUNTIFS($E$14:E422, "Depreciation", $A$14:A422, A422)=0),  A422,
TRUE,  IFERROR(INDEX(rou_table_dates,  MATCH(A422, rou_table_dates)+1, ), "")
)</f>
        <v/>
      </c>
      <c r="B423" s="1" t="str" cm="1">
        <f t="array" aca="1" ref="B423" ca="1">_xlfn.IFS(
AND(E423="Payment", A423=$B$2), $AM$14,
E423="Payment", $AM$15,
E423="Interest accrual", $AM$18,
E423="Depreciation", $AM$17,
TRUE, "")</f>
        <v/>
      </c>
      <c r="C423" s="1" t="str" cm="1">
        <f t="array" aca="1" ref="C423" ca="1">_xlfn.IFS(
E423="Payment", $AM$19,
E423="Interest accrual", $AM$15,
E423="Depreciation", $AM$16,
TRUE, "")</f>
        <v/>
      </c>
      <c r="D423" s="14" t="str" cm="1">
        <f t="array" aca="1" ref="D423" ca="1">_xlfn.IFS(
E423="Payment", _xlfn.XLOOKUP(A423, lease_table_dates, lease_table_payments, 0, 0),
E423="Interest accrual", _xlfn.XLOOKUP(A423, lease_table_dates, lease_table_interest_accruals, 0, 0),
E423="Depreciation", _xlfn.XLOOKUP(A423, rou_table_dates, rou_table_deprs, 0, 0),
TRUE, ""
)</f>
        <v/>
      </c>
      <c r="E423" s="7" t="str" cm="1">
        <f t="array" aca="1" ref="E423" ca="1">_xlfn.IFS(
AND(SUMIFS(lease_table_interest_accruals, lease_table_dates, A423)&gt;0, COUNTIFS($E$14:E422, "Interest accrual", $A$14:A422, A423)=0), "Interest accrual",
AND(SUMIFS(lease_table_payments, lease_table_dates, A423)&gt;0, COUNTIFS($E$14:E422, "Payment", $A$14:A422, A423)=0), "Payment",
AND(SUMIFS(rou_table_deprs, rou_table_dates, A423)&gt;0, COUNTIFS($E$14:E422, "Depreciation", $A$14:A422, A423)=0), "Depreciation",
TRUE,  ""
)</f>
        <v/>
      </c>
      <c r="G423" s="13" t="str" cm="1">
        <f t="array" aca="1" ref="G423" ca="1">_xlfn.IFS(
AND($B$11="Hə", $B$3="İllik"), Z423,
AND($B$11="Hə", $B$3="Aylıq"), AA423,
$B$11="Yox", X423)</f>
        <v/>
      </c>
      <c r="H423" s="14" t="str" cm="1">
        <f t="array" aca="1" ref="H423" ca="1">_xlfn.IFS( G423="", "",
TRUE, ROUND( H422+I423-J423, 2) )</f>
        <v/>
      </c>
      <c r="I423" s="14" t="str" cm="1">
        <f t="array" aca="1" ref="I423" ca="1">_xlfn.IFS(G423="", "",
G423=last_payment_date, (J423-H422),
 TRUE,  -  (H422- H422* (1+$B$6)^ (_xlfn.DAYS(G423,G422)/365) )
)</f>
        <v/>
      </c>
      <c r="J423" s="14" t="str" cm="1">
        <f t="array" aca="1" ref="J423" ca="1">_xlfn.IFS(G423="", "",
TRUE, _xlfn.XLOOKUP(G423,  payment_dates, payments,0,0)
)</f>
        <v/>
      </c>
      <c r="L423" s="2" t="str" cm="1">
        <f t="array" aca="1" ref="L423" ca="1">_xlfn.IFS(
AND($B$11="Hə", $B$3="İllik"), AC423,
AND($B$11="Hə", $B$3="Aylıq"), AD423,
$B$11="Yox", AB423)</f>
        <v/>
      </c>
      <c r="M423" s="14" t="str" cm="1">
        <f t="array" aca="1" ref="M423" ca="1">_xlfn.IFS( L423="", "",
(M422-N423)&lt;=0.5, 0,
TRUE,  M422-N423)</f>
        <v/>
      </c>
      <c r="N423" s="15" t="str" cm="1">
        <f t="array" aca="1" ref="N423" ca="1">_xlfn.IFS(
L423="", "",
TRUE, MIN(M422, ROUND($M$14/ (last_rou_date - $B$2) * (L423-L422), 2) )
)</f>
        <v/>
      </c>
      <c r="P423" s="22" t="str">
        <f t="shared" ca="1" si="18"/>
        <v/>
      </c>
      <c r="Q423" s="14" t="str" cm="1">
        <f t="array" aca="1" ref="Q423" ca="1">_xlfn.IFS(P423="","",
$B$11="Hə", _xlfn.XLOOKUP(DATE(P423, 12, 31), rou_table_dates, rou_table_nbvs,0, 0),
TRUE,  MAX(0, ROUND($M$14 - $M$14/ (last_rou_date - $B$2) * (DATE(P423,12,31) - $B$2), 2) )
)</f>
        <v/>
      </c>
      <c r="R423" s="57" t="str" cm="1">
        <f t="array" aca="1" ref="R423" ca="1">_xlfn.IFS(P423="","",
$B$11="Hə", _xlfn.XLOOKUP(DATE(P423, 12, 31), lease_table_dates, lease_table_balances,0, 0),
TRUE, IFERROR( XNPV($B$6, IF(payment_dates &gt;DATE(P423, 12, 31), payments,  0),  IF(payment_dates &gt;DATE(P423, 12, 31), payment_dates,  DATE(P423, 12, 31))    ),0)
)</f>
        <v/>
      </c>
      <c r="S423" s="14" t="str" cm="1">
        <f t="array" aca="1" ref="S423" ca="1">_xlfn.IFS(P423="","",
TRUE,  MIN( MIN(Q422, $M$14), ROUND($M$14/ (last_rou_date - $B$2) * (DATE(P423,12,31) - MAX($B$2, DATE(P423-1, 12, 31))), 2) )
)</f>
        <v/>
      </c>
      <c r="T423" s="15" t="str" cm="1">
        <f t="array" aca="1" ref="T423" ca="1">_xlfn.IFS(P423="", "",
ISTEXT(R422), R423- (H423 - SUMIFS( lease_table_payments, lease_table_years, P423) -$AG$14 ),
AND(ISNUMBER(R422), R423&lt;&gt;""),   R423- (R422 - SUMIFS( lease_table_payments, lease_table_years, P423) )
)</f>
        <v/>
      </c>
      <c r="U423" s="14"/>
      <c r="V423" s="73">
        <f t="shared" si="20"/>
        <v>410</v>
      </c>
      <c r="W423" s="74" t="str" cm="1">
        <f t="array" ref="W423">_xlfn.IFS(
OR(W422=$B$4, W422=""),"",
TRUE,W422+1
)</f>
        <v/>
      </c>
      <c r="X423" s="75" t="str" cm="1">
        <f t="array" ref="X423">_xlfn.IFS(X422="","",
W423="", "",
AND($B$3="İllik"),DATE(YEAR(X422)+1,MONTH(X422),DAY(X422) ),
AND($B$3="Aylıq", $AH$14="Not end"), EDATE(X422,1),
AND($B$3="Aylıq", $AH$14="End"), EOMONTH(X422,1)
)</f>
        <v/>
      </c>
      <c r="Y423" s="75" t="str" cm="1">
        <f t="array" aca="1" ref="Y423" ca="1">_xlfn.IFS(
AND($B$7="Dövrün əvvəlində", Y422&lt;=last_rou_date), DATE(YEAR(Y422)+1, 12, 31),
AND($B$7="Dövrün sonunda", Y422&lt;=last_payment_date), DATE(YEAR(Y422)+1, 12, 31),
TRUE, ""
)</f>
        <v/>
      </c>
      <c r="Z423" s="75" t="str" cm="1">
        <f t="array" aca="1" ref="Z423" ca="1">_xlfn.IFS(
AND($AN$14="Not year_end", Z422&gt;last_payment_date), "",
AND($AN$14="Year_end", Z422&gt;=last_payment_date), "",
AND($AN$14="Year_end"), DATE(YEAR(Z422+1), 12, 31),
AND($AN$14="Not year_end", MONTH(Z422)=12, DAY(Z422)=31), DATE(YEAR(Z421)+1, MONTH(Z421), DAY(Z421)),
AND($AN$14="Not year_end", OR(MONTH(Z422)&lt;&gt;12, DAY(Z422)&lt;&gt;31) ), DATE(YEAR(Z422), 12, 31)
)</f>
        <v/>
      </c>
      <c r="AA423" s="75" t="str" cm="1">
        <f t="array" aca="1" ref="AA423" ca="1">_xlfn.IFS(AA422="", "",
AND(AA422=last_payment_date, OR(MONTH(AA422)&lt;&gt;12, DAY(AA422)&lt;&gt;31) ), DATE(YEAR(AA422), 12, 31),
AND(MONTH(AA422)=12, DAY(AA422)=31, AA422&gt;=last_payment_date), "",
AND(MONTH(AA422)=12, DAY(AA422)&lt;&gt;31),  EOMONTH(AA422,0),
AND(MONTH(AA422)=12, DAY(AA422)=31, $AH$14="Not end"),  EDATE(AA421,1),
AND($AH$14="Not end"), EDATE(AA422, 1),
AND($AH$14="End"), EOMONTH(AA422, 1)
)</f>
        <v/>
      </c>
      <c r="AB423" s="75" t="str" cm="1">
        <f t="array" aca="1" ref="AB423" ca="1">_xlfn.IFS(AB422="","",
AND(AB422=last_rou_date), "",
AND($B$3="İllik"),DATE(YEAR(AB422)+1,MONTH(AB422),DAY(AB422) ),
AND($B$3="Aylıq", $AH$14="Not end"), EDATE(AB422,1),
AND($B$3="Aylıq", $AH$14="End"), EOMONTH(AB422,1)
)</f>
        <v/>
      </c>
      <c r="AC423" s="75" t="str" cm="1">
        <f t="array" aca="1" ref="AC423" ca="1">_xlfn.IFS(
AND($AN$14="Not year_end", AC422&gt;last_rou_date), "",
AND($AN$14="Year_end", AC422&gt;=last_rou_date), "",
AND($AN$14="Year_end"), DATE(YEAR(AC422+1), 12, 31),
AND($AN$14="Not year_end", MONTH(AC422)=12, DAY(AC422)=31), DATE(YEAR(AC421)+1, MONTH(AC421), DAY(AC421)),
AND($AN$14="Not year_end", OR(MONTH(AC422)&lt;&gt;12, DAY(AC422)&lt;&gt;31) ), DATE(YEAR(AC422), 12, 31)
)</f>
        <v/>
      </c>
      <c r="AD423" s="75" t="str" cm="1">
        <f t="array" aca="1" ref="AD423" ca="1">_xlfn.IFS(AD422="", "",
AND(AD422=last_rou_date, OR(MONTH(AD422)&lt;&gt;12, DAY(AD422)&lt;&gt;31) ), DATE(YEAR(AD422), 12, 31),
AND(MONTH(AD422)=12, DAY(AD422)=31, AD422&gt;=last_rou_date), "",
AND(MONTH(AD422)=12, DAY(AD422)&lt;&gt;31),  EOMONTH(AD422,0),
AND(MONTH(AD422)=12, DAY(AD422)=31, $AH$14="Not end"),  EDATE(AD421,1),
AND($AH$14="Not end"), EDATE(AD422, 1),
AND($AH$14="End"), EOMONTH(AD422, 1)
)</f>
        <v/>
      </c>
      <c r="AE423" s="68" t="str" cm="1">
        <f t="array" ref="AE423">_xlfn.IFS(W423="", "",
AND(W423&gt;0, W423&lt;=$B$4, $C$2="İllik artım, faiz olaraq", $D$2&gt;0, $B$3="İllik"), $B$5*((1+$D$2)^(W423-1)),
AND(W423&gt;0, W423&lt;=$B$4, $C$2="İllik artım, faiz olaraq", $D$2&gt;0, $B$3="Aylıq"), $B$5*((1+$D$2)^ROUNDDOWN((W423-1)/12,0)),
AND(W423=1, $C$2="Aşağıdakı kimi dəyişir", ), $B$5,
AND(W423&gt;1, W423&lt;=$B$4, $C$2="Aşağıdakı kimi dəyişir"), IFERROR(VLOOKUP(W423, $C$4:$D$7, 2, FALSE), AE422),
AND(W423&gt;0, W423&lt;=$B$4), $B$5,
TRUE,0 )</f>
        <v/>
      </c>
      <c r="AF423" s="76" t="str">
        <f t="shared" ca="1" si="19"/>
        <v/>
      </c>
    </row>
    <row r="424" spans="1:32" x14ac:dyDescent="0.4">
      <c r="A424" s="13" t="str" cm="1">
        <f t="array" aca="1" ref="A424" ca="1">_xlfn.IFS(
AND(SUMIFS(lease_table_interest_accruals, lease_table_dates, A423)&gt;0, COUNTIFS($E$14:E423, "Interest accrual", $A$14:A423, A423)=0),  A423,
AND(SUMIFS(lease_table_payments, lease_table_dates, A423)&gt;0, COUNTIFS($E$14:E423, "Payment", $A$14:A423, A423)=0),  A423,
AND(SUMIFS(rou_table_deprs, rou_table_dates, A423)&gt;0, COUNTIFS($E$14:E423, "Depreciation", $A$14:A423, A423)=0),  A423,
TRUE,  IFERROR(INDEX(rou_table_dates,  MATCH(A423, rou_table_dates)+1, ), "")
)</f>
        <v/>
      </c>
      <c r="B424" s="1" t="str" cm="1">
        <f t="array" aca="1" ref="B424" ca="1">_xlfn.IFS(
AND(E424="Payment", A424=$B$2), $AM$14,
E424="Payment", $AM$15,
E424="Interest accrual", $AM$18,
E424="Depreciation", $AM$17,
TRUE, "")</f>
        <v/>
      </c>
      <c r="C424" s="1" t="str" cm="1">
        <f t="array" aca="1" ref="C424" ca="1">_xlfn.IFS(
E424="Payment", $AM$19,
E424="Interest accrual", $AM$15,
E424="Depreciation", $AM$16,
TRUE, "")</f>
        <v/>
      </c>
      <c r="D424" s="14" t="str" cm="1">
        <f t="array" aca="1" ref="D424" ca="1">_xlfn.IFS(
E424="Payment", _xlfn.XLOOKUP(A424, lease_table_dates, lease_table_payments, 0, 0),
E424="Interest accrual", _xlfn.XLOOKUP(A424, lease_table_dates, lease_table_interest_accruals, 0, 0),
E424="Depreciation", _xlfn.XLOOKUP(A424, rou_table_dates, rou_table_deprs, 0, 0),
TRUE, ""
)</f>
        <v/>
      </c>
      <c r="E424" s="7" t="str" cm="1">
        <f t="array" aca="1" ref="E424" ca="1">_xlfn.IFS(
AND(SUMIFS(lease_table_interest_accruals, lease_table_dates, A424)&gt;0, COUNTIFS($E$14:E423, "Interest accrual", $A$14:A423, A424)=0), "Interest accrual",
AND(SUMIFS(lease_table_payments, lease_table_dates, A424)&gt;0, COUNTIFS($E$14:E423, "Payment", $A$14:A423, A424)=0), "Payment",
AND(SUMIFS(rou_table_deprs, rou_table_dates, A424)&gt;0, COUNTIFS($E$14:E423, "Depreciation", $A$14:A423, A424)=0), "Depreciation",
TRUE,  ""
)</f>
        <v/>
      </c>
      <c r="G424" s="13" t="str" cm="1">
        <f t="array" aca="1" ref="G424" ca="1">_xlfn.IFS(
AND($B$11="Hə", $B$3="İllik"), Z424,
AND($B$11="Hə", $B$3="Aylıq"), AA424,
$B$11="Yox", X424)</f>
        <v/>
      </c>
      <c r="H424" s="14" t="str" cm="1">
        <f t="array" aca="1" ref="H424" ca="1">_xlfn.IFS( G424="", "",
TRUE, ROUND( H423+I424-J424, 2) )</f>
        <v/>
      </c>
      <c r="I424" s="14" t="str" cm="1">
        <f t="array" aca="1" ref="I424" ca="1">_xlfn.IFS(G424="", "",
G424=last_payment_date, (J424-H423),
 TRUE,  -  (H423- H423* (1+$B$6)^ (_xlfn.DAYS(G424,G423)/365) )
)</f>
        <v/>
      </c>
      <c r="J424" s="14" t="str" cm="1">
        <f t="array" aca="1" ref="J424" ca="1">_xlfn.IFS(G424="", "",
TRUE, _xlfn.XLOOKUP(G424,  payment_dates, payments,0,0)
)</f>
        <v/>
      </c>
      <c r="L424" s="2" t="str" cm="1">
        <f t="array" aca="1" ref="L424" ca="1">_xlfn.IFS(
AND($B$11="Hə", $B$3="İllik"), AC424,
AND($B$11="Hə", $B$3="Aylıq"), AD424,
$B$11="Yox", AB424)</f>
        <v/>
      </c>
      <c r="M424" s="14" t="str" cm="1">
        <f t="array" aca="1" ref="M424" ca="1">_xlfn.IFS( L424="", "",
(M423-N424)&lt;=0.5, 0,
TRUE,  M423-N424)</f>
        <v/>
      </c>
      <c r="N424" s="15" t="str" cm="1">
        <f t="array" aca="1" ref="N424" ca="1">_xlfn.IFS(
L424="", "",
TRUE, MIN(M423, ROUND($M$14/ (last_rou_date - $B$2) * (L424-L423), 2) )
)</f>
        <v/>
      </c>
      <c r="P424" s="22" t="str">
        <f t="shared" ca="1" si="18"/>
        <v/>
      </c>
      <c r="Q424" s="14" t="str" cm="1">
        <f t="array" aca="1" ref="Q424" ca="1">_xlfn.IFS(P424="","",
$B$11="Hə", _xlfn.XLOOKUP(DATE(P424, 12, 31), rou_table_dates, rou_table_nbvs,0, 0),
TRUE,  MAX(0, ROUND($M$14 - $M$14/ (last_rou_date - $B$2) * (DATE(P424,12,31) - $B$2), 2) )
)</f>
        <v/>
      </c>
      <c r="R424" s="57" t="str" cm="1">
        <f t="array" aca="1" ref="R424" ca="1">_xlfn.IFS(P424="","",
$B$11="Hə", _xlfn.XLOOKUP(DATE(P424, 12, 31), lease_table_dates, lease_table_balances,0, 0),
TRUE, IFERROR( XNPV($B$6, IF(payment_dates &gt;DATE(P424, 12, 31), payments,  0),  IF(payment_dates &gt;DATE(P424, 12, 31), payment_dates,  DATE(P424, 12, 31))    ),0)
)</f>
        <v/>
      </c>
      <c r="S424" s="14" t="str" cm="1">
        <f t="array" aca="1" ref="S424" ca="1">_xlfn.IFS(P424="","",
TRUE,  MIN( MIN(Q423, $M$14), ROUND($M$14/ (last_rou_date - $B$2) * (DATE(P424,12,31) - MAX($B$2, DATE(P424-1, 12, 31))), 2) )
)</f>
        <v/>
      </c>
      <c r="T424" s="15" t="str" cm="1">
        <f t="array" aca="1" ref="T424" ca="1">_xlfn.IFS(P424="", "",
ISTEXT(R423), R424- (H424 - SUMIFS( lease_table_payments, lease_table_years, P424) -$AG$14 ),
AND(ISNUMBER(R423), R424&lt;&gt;""),   R424- (R423 - SUMIFS( lease_table_payments, lease_table_years, P424) )
)</f>
        <v/>
      </c>
      <c r="U424" s="14"/>
      <c r="V424" s="73">
        <f t="shared" si="20"/>
        <v>411</v>
      </c>
      <c r="W424" s="74" t="str" cm="1">
        <f t="array" ref="W424">_xlfn.IFS(
OR(W423=$B$4, W423=""),"",
TRUE,W423+1
)</f>
        <v/>
      </c>
      <c r="X424" s="75" t="str" cm="1">
        <f t="array" ref="X424">_xlfn.IFS(X423="","",
W424="", "",
AND($B$3="İllik"),DATE(YEAR(X423)+1,MONTH(X423),DAY(X423) ),
AND($B$3="Aylıq", $AH$14="Not end"), EDATE(X423,1),
AND($B$3="Aylıq", $AH$14="End"), EOMONTH(X423,1)
)</f>
        <v/>
      </c>
      <c r="Y424" s="75" t="str" cm="1">
        <f t="array" aca="1" ref="Y424" ca="1">_xlfn.IFS(
AND($B$7="Dövrün əvvəlində", Y423&lt;=last_rou_date), DATE(YEAR(Y423)+1, 12, 31),
AND($B$7="Dövrün sonunda", Y423&lt;=last_payment_date), DATE(YEAR(Y423)+1, 12, 31),
TRUE, ""
)</f>
        <v/>
      </c>
      <c r="Z424" s="75" t="str" cm="1">
        <f t="array" aca="1" ref="Z424" ca="1">_xlfn.IFS(
AND($AN$14="Not year_end", Z423&gt;last_payment_date), "",
AND($AN$14="Year_end", Z423&gt;=last_payment_date), "",
AND($AN$14="Year_end"), DATE(YEAR(Z423+1), 12, 31),
AND($AN$14="Not year_end", MONTH(Z423)=12, DAY(Z423)=31), DATE(YEAR(Z422)+1, MONTH(Z422), DAY(Z422)),
AND($AN$14="Not year_end", OR(MONTH(Z423)&lt;&gt;12, DAY(Z423)&lt;&gt;31) ), DATE(YEAR(Z423), 12, 31)
)</f>
        <v/>
      </c>
      <c r="AA424" s="75" t="str" cm="1">
        <f t="array" aca="1" ref="AA424" ca="1">_xlfn.IFS(AA423="", "",
AND(AA423=last_payment_date, OR(MONTH(AA423)&lt;&gt;12, DAY(AA423)&lt;&gt;31) ), DATE(YEAR(AA423), 12, 31),
AND(MONTH(AA423)=12, DAY(AA423)=31, AA423&gt;=last_payment_date), "",
AND(MONTH(AA423)=12, DAY(AA423)&lt;&gt;31),  EOMONTH(AA423,0),
AND(MONTH(AA423)=12, DAY(AA423)=31, $AH$14="Not end"),  EDATE(AA422,1),
AND($AH$14="Not end"), EDATE(AA423, 1),
AND($AH$14="End"), EOMONTH(AA423, 1)
)</f>
        <v/>
      </c>
      <c r="AB424" s="75" t="str" cm="1">
        <f t="array" aca="1" ref="AB424" ca="1">_xlfn.IFS(AB423="","",
AND(AB423=last_rou_date), "",
AND($B$3="İllik"),DATE(YEAR(AB423)+1,MONTH(AB423),DAY(AB423) ),
AND($B$3="Aylıq", $AH$14="Not end"), EDATE(AB423,1),
AND($B$3="Aylıq", $AH$14="End"), EOMONTH(AB423,1)
)</f>
        <v/>
      </c>
      <c r="AC424" s="75" t="str" cm="1">
        <f t="array" aca="1" ref="AC424" ca="1">_xlfn.IFS(
AND($AN$14="Not year_end", AC423&gt;last_rou_date), "",
AND($AN$14="Year_end", AC423&gt;=last_rou_date), "",
AND($AN$14="Year_end"), DATE(YEAR(AC423+1), 12, 31),
AND($AN$14="Not year_end", MONTH(AC423)=12, DAY(AC423)=31), DATE(YEAR(AC422)+1, MONTH(AC422), DAY(AC422)),
AND($AN$14="Not year_end", OR(MONTH(AC423)&lt;&gt;12, DAY(AC423)&lt;&gt;31) ), DATE(YEAR(AC423), 12, 31)
)</f>
        <v/>
      </c>
      <c r="AD424" s="75" t="str" cm="1">
        <f t="array" aca="1" ref="AD424" ca="1">_xlfn.IFS(AD423="", "",
AND(AD423=last_rou_date, OR(MONTH(AD423)&lt;&gt;12, DAY(AD423)&lt;&gt;31) ), DATE(YEAR(AD423), 12, 31),
AND(MONTH(AD423)=12, DAY(AD423)=31, AD423&gt;=last_rou_date), "",
AND(MONTH(AD423)=12, DAY(AD423)&lt;&gt;31),  EOMONTH(AD423,0),
AND(MONTH(AD423)=12, DAY(AD423)=31, $AH$14="Not end"),  EDATE(AD422,1),
AND($AH$14="Not end"), EDATE(AD423, 1),
AND($AH$14="End"), EOMONTH(AD423, 1)
)</f>
        <v/>
      </c>
      <c r="AE424" s="68" t="str" cm="1">
        <f t="array" ref="AE424">_xlfn.IFS(W424="", "",
AND(W424&gt;0, W424&lt;=$B$4, $C$2="İllik artım, faiz olaraq", $D$2&gt;0, $B$3="İllik"), $B$5*((1+$D$2)^(W424-1)),
AND(W424&gt;0, W424&lt;=$B$4, $C$2="İllik artım, faiz olaraq", $D$2&gt;0, $B$3="Aylıq"), $B$5*((1+$D$2)^ROUNDDOWN((W424-1)/12,0)),
AND(W424=1, $C$2="Aşağıdakı kimi dəyişir", ), $B$5,
AND(W424&gt;1, W424&lt;=$B$4, $C$2="Aşağıdakı kimi dəyişir"), IFERROR(VLOOKUP(W424, $C$4:$D$7, 2, FALSE), AE423),
AND(W424&gt;0, W424&lt;=$B$4), $B$5,
TRUE,0 )</f>
        <v/>
      </c>
      <c r="AF424" s="76" t="str">
        <f t="shared" ca="1" si="19"/>
        <v/>
      </c>
    </row>
    <row r="425" spans="1:32" x14ac:dyDescent="0.4">
      <c r="A425" s="13" t="str" cm="1">
        <f t="array" aca="1" ref="A425" ca="1">_xlfn.IFS(
AND(SUMIFS(lease_table_interest_accruals, lease_table_dates, A424)&gt;0, COUNTIFS($E$14:E424, "Interest accrual", $A$14:A424, A424)=0),  A424,
AND(SUMIFS(lease_table_payments, lease_table_dates, A424)&gt;0, COUNTIFS($E$14:E424, "Payment", $A$14:A424, A424)=0),  A424,
AND(SUMIFS(rou_table_deprs, rou_table_dates, A424)&gt;0, COUNTIFS($E$14:E424, "Depreciation", $A$14:A424, A424)=0),  A424,
TRUE,  IFERROR(INDEX(rou_table_dates,  MATCH(A424, rou_table_dates)+1, ), "")
)</f>
        <v/>
      </c>
      <c r="B425" s="1" t="str" cm="1">
        <f t="array" aca="1" ref="B425" ca="1">_xlfn.IFS(
AND(E425="Payment", A425=$B$2), $AM$14,
E425="Payment", $AM$15,
E425="Interest accrual", $AM$18,
E425="Depreciation", $AM$17,
TRUE, "")</f>
        <v/>
      </c>
      <c r="C425" s="1" t="str" cm="1">
        <f t="array" aca="1" ref="C425" ca="1">_xlfn.IFS(
E425="Payment", $AM$19,
E425="Interest accrual", $AM$15,
E425="Depreciation", $AM$16,
TRUE, "")</f>
        <v/>
      </c>
      <c r="D425" s="14" t="str" cm="1">
        <f t="array" aca="1" ref="D425" ca="1">_xlfn.IFS(
E425="Payment", _xlfn.XLOOKUP(A425, lease_table_dates, lease_table_payments, 0, 0),
E425="Interest accrual", _xlfn.XLOOKUP(A425, lease_table_dates, lease_table_interest_accruals, 0, 0),
E425="Depreciation", _xlfn.XLOOKUP(A425, rou_table_dates, rou_table_deprs, 0, 0),
TRUE, ""
)</f>
        <v/>
      </c>
      <c r="E425" s="7" t="str" cm="1">
        <f t="array" aca="1" ref="E425" ca="1">_xlfn.IFS(
AND(SUMIFS(lease_table_interest_accruals, lease_table_dates, A425)&gt;0, COUNTIFS($E$14:E424, "Interest accrual", $A$14:A424, A425)=0), "Interest accrual",
AND(SUMIFS(lease_table_payments, lease_table_dates, A425)&gt;0, COUNTIFS($E$14:E424, "Payment", $A$14:A424, A425)=0), "Payment",
AND(SUMIFS(rou_table_deprs, rou_table_dates, A425)&gt;0, COUNTIFS($E$14:E424, "Depreciation", $A$14:A424, A425)=0), "Depreciation",
TRUE,  ""
)</f>
        <v/>
      </c>
      <c r="G425" s="13" t="str" cm="1">
        <f t="array" aca="1" ref="G425" ca="1">_xlfn.IFS(
AND($B$11="Hə", $B$3="İllik"), Z425,
AND($B$11="Hə", $B$3="Aylıq"), AA425,
$B$11="Yox", X425)</f>
        <v/>
      </c>
      <c r="H425" s="14" t="str" cm="1">
        <f t="array" aca="1" ref="H425" ca="1">_xlfn.IFS( G425="", "",
TRUE, ROUND( H424+I425-J425, 2) )</f>
        <v/>
      </c>
      <c r="I425" s="14" t="str" cm="1">
        <f t="array" aca="1" ref="I425" ca="1">_xlfn.IFS(G425="", "",
G425=last_payment_date, (J425-H424),
 TRUE,  -  (H424- H424* (1+$B$6)^ (_xlfn.DAYS(G425,G424)/365) )
)</f>
        <v/>
      </c>
      <c r="J425" s="14" t="str" cm="1">
        <f t="array" aca="1" ref="J425" ca="1">_xlfn.IFS(G425="", "",
TRUE, _xlfn.XLOOKUP(G425,  payment_dates, payments,0,0)
)</f>
        <v/>
      </c>
      <c r="L425" s="2" t="str" cm="1">
        <f t="array" aca="1" ref="L425" ca="1">_xlfn.IFS(
AND($B$11="Hə", $B$3="İllik"), AC425,
AND($B$11="Hə", $B$3="Aylıq"), AD425,
$B$11="Yox", AB425)</f>
        <v/>
      </c>
      <c r="M425" s="14" t="str" cm="1">
        <f t="array" aca="1" ref="M425" ca="1">_xlfn.IFS( L425="", "",
(M424-N425)&lt;=0.5, 0,
TRUE,  M424-N425)</f>
        <v/>
      </c>
      <c r="N425" s="15" t="str" cm="1">
        <f t="array" aca="1" ref="N425" ca="1">_xlfn.IFS(
L425="", "",
TRUE, MIN(M424, ROUND($M$14/ (last_rou_date - $B$2) * (L425-L424), 2) )
)</f>
        <v/>
      </c>
      <c r="P425" s="22" t="str">
        <f t="shared" ca="1" si="18"/>
        <v/>
      </c>
      <c r="Q425" s="14" t="str" cm="1">
        <f t="array" aca="1" ref="Q425" ca="1">_xlfn.IFS(P425="","",
$B$11="Hə", _xlfn.XLOOKUP(DATE(P425, 12, 31), rou_table_dates, rou_table_nbvs,0, 0),
TRUE,  MAX(0, ROUND($M$14 - $M$14/ (last_rou_date - $B$2) * (DATE(P425,12,31) - $B$2), 2) )
)</f>
        <v/>
      </c>
      <c r="R425" s="57" t="str" cm="1">
        <f t="array" aca="1" ref="R425" ca="1">_xlfn.IFS(P425="","",
$B$11="Hə", _xlfn.XLOOKUP(DATE(P425, 12, 31), lease_table_dates, lease_table_balances,0, 0),
TRUE, IFERROR( XNPV($B$6, IF(payment_dates &gt;DATE(P425, 12, 31), payments,  0),  IF(payment_dates &gt;DATE(P425, 12, 31), payment_dates,  DATE(P425, 12, 31))    ),0)
)</f>
        <v/>
      </c>
      <c r="S425" s="14" t="str" cm="1">
        <f t="array" aca="1" ref="S425" ca="1">_xlfn.IFS(P425="","",
TRUE,  MIN( MIN(Q424, $M$14), ROUND($M$14/ (last_rou_date - $B$2) * (DATE(P425,12,31) - MAX($B$2, DATE(P425-1, 12, 31))), 2) )
)</f>
        <v/>
      </c>
      <c r="T425" s="15" t="str" cm="1">
        <f t="array" aca="1" ref="T425" ca="1">_xlfn.IFS(P425="", "",
ISTEXT(R424), R425- (H425 - SUMIFS( lease_table_payments, lease_table_years, P425) -$AG$14 ),
AND(ISNUMBER(R424), R425&lt;&gt;""),   R425- (R424 - SUMIFS( lease_table_payments, lease_table_years, P425) )
)</f>
        <v/>
      </c>
      <c r="U425" s="14"/>
      <c r="V425" s="73">
        <f t="shared" si="20"/>
        <v>412</v>
      </c>
      <c r="W425" s="74" t="str" cm="1">
        <f t="array" ref="W425">_xlfn.IFS(
OR(W424=$B$4, W424=""),"",
TRUE,W424+1
)</f>
        <v/>
      </c>
      <c r="X425" s="75" t="str" cm="1">
        <f t="array" ref="X425">_xlfn.IFS(X424="","",
W425="", "",
AND($B$3="İllik"),DATE(YEAR(X424)+1,MONTH(X424),DAY(X424) ),
AND($B$3="Aylıq", $AH$14="Not end"), EDATE(X424,1),
AND($B$3="Aylıq", $AH$14="End"), EOMONTH(X424,1)
)</f>
        <v/>
      </c>
      <c r="Y425" s="75" t="str" cm="1">
        <f t="array" aca="1" ref="Y425" ca="1">_xlfn.IFS(
AND($B$7="Dövrün əvvəlində", Y424&lt;=last_rou_date), DATE(YEAR(Y424)+1, 12, 31),
AND($B$7="Dövrün sonunda", Y424&lt;=last_payment_date), DATE(YEAR(Y424)+1, 12, 31),
TRUE, ""
)</f>
        <v/>
      </c>
      <c r="Z425" s="75" t="str" cm="1">
        <f t="array" aca="1" ref="Z425" ca="1">_xlfn.IFS(
AND($AN$14="Not year_end", Z424&gt;last_payment_date), "",
AND($AN$14="Year_end", Z424&gt;=last_payment_date), "",
AND($AN$14="Year_end"), DATE(YEAR(Z424+1), 12, 31),
AND($AN$14="Not year_end", MONTH(Z424)=12, DAY(Z424)=31), DATE(YEAR(Z423)+1, MONTH(Z423), DAY(Z423)),
AND($AN$14="Not year_end", OR(MONTH(Z424)&lt;&gt;12, DAY(Z424)&lt;&gt;31) ), DATE(YEAR(Z424), 12, 31)
)</f>
        <v/>
      </c>
      <c r="AA425" s="75" t="str" cm="1">
        <f t="array" aca="1" ref="AA425" ca="1">_xlfn.IFS(AA424="", "",
AND(AA424=last_payment_date, OR(MONTH(AA424)&lt;&gt;12, DAY(AA424)&lt;&gt;31) ), DATE(YEAR(AA424), 12, 31),
AND(MONTH(AA424)=12, DAY(AA424)=31, AA424&gt;=last_payment_date), "",
AND(MONTH(AA424)=12, DAY(AA424)&lt;&gt;31),  EOMONTH(AA424,0),
AND(MONTH(AA424)=12, DAY(AA424)=31, $AH$14="Not end"),  EDATE(AA423,1),
AND($AH$14="Not end"), EDATE(AA424, 1),
AND($AH$14="End"), EOMONTH(AA424, 1)
)</f>
        <v/>
      </c>
      <c r="AB425" s="75" t="str" cm="1">
        <f t="array" aca="1" ref="AB425" ca="1">_xlfn.IFS(AB424="","",
AND(AB424=last_rou_date), "",
AND($B$3="İllik"),DATE(YEAR(AB424)+1,MONTH(AB424),DAY(AB424) ),
AND($B$3="Aylıq", $AH$14="Not end"), EDATE(AB424,1),
AND($B$3="Aylıq", $AH$14="End"), EOMONTH(AB424,1)
)</f>
        <v/>
      </c>
      <c r="AC425" s="75" t="str" cm="1">
        <f t="array" aca="1" ref="AC425" ca="1">_xlfn.IFS(
AND($AN$14="Not year_end", AC424&gt;last_rou_date), "",
AND($AN$14="Year_end", AC424&gt;=last_rou_date), "",
AND($AN$14="Year_end"), DATE(YEAR(AC424+1), 12, 31),
AND($AN$14="Not year_end", MONTH(AC424)=12, DAY(AC424)=31), DATE(YEAR(AC423)+1, MONTH(AC423), DAY(AC423)),
AND($AN$14="Not year_end", OR(MONTH(AC424)&lt;&gt;12, DAY(AC424)&lt;&gt;31) ), DATE(YEAR(AC424), 12, 31)
)</f>
        <v/>
      </c>
      <c r="AD425" s="75" t="str" cm="1">
        <f t="array" aca="1" ref="AD425" ca="1">_xlfn.IFS(AD424="", "",
AND(AD424=last_rou_date, OR(MONTH(AD424)&lt;&gt;12, DAY(AD424)&lt;&gt;31) ), DATE(YEAR(AD424), 12, 31),
AND(MONTH(AD424)=12, DAY(AD424)=31, AD424&gt;=last_rou_date), "",
AND(MONTH(AD424)=12, DAY(AD424)&lt;&gt;31),  EOMONTH(AD424,0),
AND(MONTH(AD424)=12, DAY(AD424)=31, $AH$14="Not end"),  EDATE(AD423,1),
AND($AH$14="Not end"), EDATE(AD424, 1),
AND($AH$14="End"), EOMONTH(AD424, 1)
)</f>
        <v/>
      </c>
      <c r="AE425" s="68" t="str" cm="1">
        <f t="array" ref="AE425">_xlfn.IFS(W425="", "",
AND(W425&gt;0, W425&lt;=$B$4, $C$2="İllik artım, faiz olaraq", $D$2&gt;0, $B$3="İllik"), $B$5*((1+$D$2)^(W425-1)),
AND(W425&gt;0, W425&lt;=$B$4, $C$2="İllik artım, faiz olaraq", $D$2&gt;0, $B$3="Aylıq"), $B$5*((1+$D$2)^ROUNDDOWN((W425-1)/12,0)),
AND(W425=1, $C$2="Aşağıdakı kimi dəyişir", ), $B$5,
AND(W425&gt;1, W425&lt;=$B$4, $C$2="Aşağıdakı kimi dəyişir"), IFERROR(VLOOKUP(W425, $C$4:$D$7, 2, FALSE), AE424),
AND(W425&gt;0, W425&lt;=$B$4), $B$5,
TRUE,0 )</f>
        <v/>
      </c>
      <c r="AF425" s="76" t="str">
        <f t="shared" ca="1" si="19"/>
        <v/>
      </c>
    </row>
    <row r="426" spans="1:32" x14ac:dyDescent="0.4">
      <c r="A426" s="13" t="str" cm="1">
        <f t="array" aca="1" ref="A426" ca="1">_xlfn.IFS(
AND(SUMIFS(lease_table_interest_accruals, lease_table_dates, A425)&gt;0, COUNTIFS($E$14:E425, "Interest accrual", $A$14:A425, A425)=0),  A425,
AND(SUMIFS(lease_table_payments, lease_table_dates, A425)&gt;0, COUNTIFS($E$14:E425, "Payment", $A$14:A425, A425)=0),  A425,
AND(SUMIFS(rou_table_deprs, rou_table_dates, A425)&gt;0, COUNTIFS($E$14:E425, "Depreciation", $A$14:A425, A425)=0),  A425,
TRUE,  IFERROR(INDEX(rou_table_dates,  MATCH(A425, rou_table_dates)+1, ), "")
)</f>
        <v/>
      </c>
      <c r="B426" s="1" t="str" cm="1">
        <f t="array" aca="1" ref="B426" ca="1">_xlfn.IFS(
AND(E426="Payment", A426=$B$2), $AM$14,
E426="Payment", $AM$15,
E426="Interest accrual", $AM$18,
E426="Depreciation", $AM$17,
TRUE, "")</f>
        <v/>
      </c>
      <c r="C426" s="1" t="str" cm="1">
        <f t="array" aca="1" ref="C426" ca="1">_xlfn.IFS(
E426="Payment", $AM$19,
E426="Interest accrual", $AM$15,
E426="Depreciation", $AM$16,
TRUE, "")</f>
        <v/>
      </c>
      <c r="D426" s="14" t="str" cm="1">
        <f t="array" aca="1" ref="D426" ca="1">_xlfn.IFS(
E426="Payment", _xlfn.XLOOKUP(A426, lease_table_dates, lease_table_payments, 0, 0),
E426="Interest accrual", _xlfn.XLOOKUP(A426, lease_table_dates, lease_table_interest_accruals, 0, 0),
E426="Depreciation", _xlfn.XLOOKUP(A426, rou_table_dates, rou_table_deprs, 0, 0),
TRUE, ""
)</f>
        <v/>
      </c>
      <c r="E426" s="7" t="str" cm="1">
        <f t="array" aca="1" ref="E426" ca="1">_xlfn.IFS(
AND(SUMIFS(lease_table_interest_accruals, lease_table_dates, A426)&gt;0, COUNTIFS($E$14:E425, "Interest accrual", $A$14:A425, A426)=0), "Interest accrual",
AND(SUMIFS(lease_table_payments, lease_table_dates, A426)&gt;0, COUNTIFS($E$14:E425, "Payment", $A$14:A425, A426)=0), "Payment",
AND(SUMIFS(rou_table_deprs, rou_table_dates, A426)&gt;0, COUNTIFS($E$14:E425, "Depreciation", $A$14:A425, A426)=0), "Depreciation",
TRUE,  ""
)</f>
        <v/>
      </c>
      <c r="G426" s="13" t="str" cm="1">
        <f t="array" aca="1" ref="G426" ca="1">_xlfn.IFS(
AND($B$11="Hə", $B$3="İllik"), Z426,
AND($B$11="Hə", $B$3="Aylıq"), AA426,
$B$11="Yox", X426)</f>
        <v/>
      </c>
      <c r="H426" s="14" t="str" cm="1">
        <f t="array" aca="1" ref="H426" ca="1">_xlfn.IFS( G426="", "",
TRUE, ROUND( H425+I426-J426, 2) )</f>
        <v/>
      </c>
      <c r="I426" s="14" t="str" cm="1">
        <f t="array" aca="1" ref="I426" ca="1">_xlfn.IFS(G426="", "",
G426=last_payment_date, (J426-H425),
 TRUE,  -  (H425- H425* (1+$B$6)^ (_xlfn.DAYS(G426,G425)/365) )
)</f>
        <v/>
      </c>
      <c r="J426" s="14" t="str" cm="1">
        <f t="array" aca="1" ref="J426" ca="1">_xlfn.IFS(G426="", "",
TRUE, _xlfn.XLOOKUP(G426,  payment_dates, payments,0,0)
)</f>
        <v/>
      </c>
      <c r="L426" s="2" t="str" cm="1">
        <f t="array" aca="1" ref="L426" ca="1">_xlfn.IFS(
AND($B$11="Hə", $B$3="İllik"), AC426,
AND($B$11="Hə", $B$3="Aylıq"), AD426,
$B$11="Yox", AB426)</f>
        <v/>
      </c>
      <c r="M426" s="14" t="str" cm="1">
        <f t="array" aca="1" ref="M426" ca="1">_xlfn.IFS( L426="", "",
(M425-N426)&lt;=0.5, 0,
TRUE,  M425-N426)</f>
        <v/>
      </c>
      <c r="N426" s="15" t="str" cm="1">
        <f t="array" aca="1" ref="N426" ca="1">_xlfn.IFS(
L426="", "",
TRUE, MIN(M425, ROUND($M$14/ (last_rou_date - $B$2) * (L426-L425), 2) )
)</f>
        <v/>
      </c>
      <c r="P426" s="22" t="str">
        <f t="shared" ca="1" si="18"/>
        <v/>
      </c>
      <c r="Q426" s="14" t="str" cm="1">
        <f t="array" aca="1" ref="Q426" ca="1">_xlfn.IFS(P426="","",
$B$11="Hə", _xlfn.XLOOKUP(DATE(P426, 12, 31), rou_table_dates, rou_table_nbvs,0, 0),
TRUE,  MAX(0, ROUND($M$14 - $M$14/ (last_rou_date - $B$2) * (DATE(P426,12,31) - $B$2), 2) )
)</f>
        <v/>
      </c>
      <c r="R426" s="57" t="str" cm="1">
        <f t="array" aca="1" ref="R426" ca="1">_xlfn.IFS(P426="","",
$B$11="Hə", _xlfn.XLOOKUP(DATE(P426, 12, 31), lease_table_dates, lease_table_balances,0, 0),
TRUE, IFERROR( XNPV($B$6, IF(payment_dates &gt;DATE(P426, 12, 31), payments,  0),  IF(payment_dates &gt;DATE(P426, 12, 31), payment_dates,  DATE(P426, 12, 31))    ),0)
)</f>
        <v/>
      </c>
      <c r="S426" s="14" t="str" cm="1">
        <f t="array" aca="1" ref="S426" ca="1">_xlfn.IFS(P426="","",
TRUE,  MIN( MIN(Q425, $M$14), ROUND($M$14/ (last_rou_date - $B$2) * (DATE(P426,12,31) - MAX($B$2, DATE(P426-1, 12, 31))), 2) )
)</f>
        <v/>
      </c>
      <c r="T426" s="15" t="str" cm="1">
        <f t="array" aca="1" ref="T426" ca="1">_xlfn.IFS(P426="", "",
ISTEXT(R425), R426- (H426 - SUMIFS( lease_table_payments, lease_table_years, P426) -$AG$14 ),
AND(ISNUMBER(R425), R426&lt;&gt;""),   R426- (R425 - SUMIFS( lease_table_payments, lease_table_years, P426) )
)</f>
        <v/>
      </c>
      <c r="U426" s="14"/>
      <c r="V426" s="73">
        <f t="shared" si="20"/>
        <v>413</v>
      </c>
      <c r="W426" s="74" t="str" cm="1">
        <f t="array" ref="W426">_xlfn.IFS(
OR(W425=$B$4, W425=""),"",
TRUE,W425+1
)</f>
        <v/>
      </c>
      <c r="X426" s="75" t="str" cm="1">
        <f t="array" ref="X426">_xlfn.IFS(X425="","",
W426="", "",
AND($B$3="İllik"),DATE(YEAR(X425)+1,MONTH(X425),DAY(X425) ),
AND($B$3="Aylıq", $AH$14="Not end"), EDATE(X425,1),
AND($B$3="Aylıq", $AH$14="End"), EOMONTH(X425,1)
)</f>
        <v/>
      </c>
      <c r="Y426" s="75" t="str" cm="1">
        <f t="array" aca="1" ref="Y426" ca="1">_xlfn.IFS(
AND($B$7="Dövrün əvvəlində", Y425&lt;=last_rou_date), DATE(YEAR(Y425)+1, 12, 31),
AND($B$7="Dövrün sonunda", Y425&lt;=last_payment_date), DATE(YEAR(Y425)+1, 12, 31),
TRUE, ""
)</f>
        <v/>
      </c>
      <c r="Z426" s="75" t="str" cm="1">
        <f t="array" aca="1" ref="Z426" ca="1">_xlfn.IFS(
AND($AN$14="Not year_end", Z425&gt;last_payment_date), "",
AND($AN$14="Year_end", Z425&gt;=last_payment_date), "",
AND($AN$14="Year_end"), DATE(YEAR(Z425+1), 12, 31),
AND($AN$14="Not year_end", MONTH(Z425)=12, DAY(Z425)=31), DATE(YEAR(Z424)+1, MONTH(Z424), DAY(Z424)),
AND($AN$14="Not year_end", OR(MONTH(Z425)&lt;&gt;12, DAY(Z425)&lt;&gt;31) ), DATE(YEAR(Z425), 12, 31)
)</f>
        <v/>
      </c>
      <c r="AA426" s="75" t="str" cm="1">
        <f t="array" aca="1" ref="AA426" ca="1">_xlfn.IFS(AA425="", "",
AND(AA425=last_payment_date, OR(MONTH(AA425)&lt;&gt;12, DAY(AA425)&lt;&gt;31) ), DATE(YEAR(AA425), 12, 31),
AND(MONTH(AA425)=12, DAY(AA425)=31, AA425&gt;=last_payment_date), "",
AND(MONTH(AA425)=12, DAY(AA425)&lt;&gt;31),  EOMONTH(AA425,0),
AND(MONTH(AA425)=12, DAY(AA425)=31, $AH$14="Not end"),  EDATE(AA424,1),
AND($AH$14="Not end"), EDATE(AA425, 1),
AND($AH$14="End"), EOMONTH(AA425, 1)
)</f>
        <v/>
      </c>
      <c r="AB426" s="75" t="str" cm="1">
        <f t="array" aca="1" ref="AB426" ca="1">_xlfn.IFS(AB425="","",
AND(AB425=last_rou_date), "",
AND($B$3="İllik"),DATE(YEAR(AB425)+1,MONTH(AB425),DAY(AB425) ),
AND($B$3="Aylıq", $AH$14="Not end"), EDATE(AB425,1),
AND($B$3="Aylıq", $AH$14="End"), EOMONTH(AB425,1)
)</f>
        <v/>
      </c>
      <c r="AC426" s="75" t="str" cm="1">
        <f t="array" aca="1" ref="AC426" ca="1">_xlfn.IFS(
AND($AN$14="Not year_end", AC425&gt;last_rou_date), "",
AND($AN$14="Year_end", AC425&gt;=last_rou_date), "",
AND($AN$14="Year_end"), DATE(YEAR(AC425+1), 12, 31),
AND($AN$14="Not year_end", MONTH(AC425)=12, DAY(AC425)=31), DATE(YEAR(AC424)+1, MONTH(AC424), DAY(AC424)),
AND($AN$14="Not year_end", OR(MONTH(AC425)&lt;&gt;12, DAY(AC425)&lt;&gt;31) ), DATE(YEAR(AC425), 12, 31)
)</f>
        <v/>
      </c>
      <c r="AD426" s="75" t="str" cm="1">
        <f t="array" aca="1" ref="AD426" ca="1">_xlfn.IFS(AD425="", "",
AND(AD425=last_rou_date, OR(MONTH(AD425)&lt;&gt;12, DAY(AD425)&lt;&gt;31) ), DATE(YEAR(AD425), 12, 31),
AND(MONTH(AD425)=12, DAY(AD425)=31, AD425&gt;=last_rou_date), "",
AND(MONTH(AD425)=12, DAY(AD425)&lt;&gt;31),  EOMONTH(AD425,0),
AND(MONTH(AD425)=12, DAY(AD425)=31, $AH$14="Not end"),  EDATE(AD424,1),
AND($AH$14="Not end"), EDATE(AD425, 1),
AND($AH$14="End"), EOMONTH(AD425, 1)
)</f>
        <v/>
      </c>
      <c r="AE426" s="68" t="str" cm="1">
        <f t="array" ref="AE426">_xlfn.IFS(W426="", "",
AND(W426&gt;0, W426&lt;=$B$4, $C$2="İllik artım, faiz olaraq", $D$2&gt;0, $B$3="İllik"), $B$5*((1+$D$2)^(W426-1)),
AND(W426&gt;0, W426&lt;=$B$4, $C$2="İllik artım, faiz olaraq", $D$2&gt;0, $B$3="Aylıq"), $B$5*((1+$D$2)^ROUNDDOWN((W426-1)/12,0)),
AND(W426=1, $C$2="Aşağıdakı kimi dəyişir", ), $B$5,
AND(W426&gt;1, W426&lt;=$B$4, $C$2="Aşağıdakı kimi dəyişir"), IFERROR(VLOOKUP(W426, $C$4:$D$7, 2, FALSE), AE425),
AND(W426&gt;0, W426&lt;=$B$4), $B$5,
TRUE,0 )</f>
        <v/>
      </c>
      <c r="AF426" s="76" t="str">
        <f t="shared" ca="1" si="19"/>
        <v/>
      </c>
    </row>
    <row r="427" spans="1:32" x14ac:dyDescent="0.4">
      <c r="A427" s="13" t="str" cm="1">
        <f t="array" aca="1" ref="A427" ca="1">_xlfn.IFS(
AND(SUMIFS(lease_table_interest_accruals, lease_table_dates, A426)&gt;0, COUNTIFS($E$14:E426, "Interest accrual", $A$14:A426, A426)=0),  A426,
AND(SUMIFS(lease_table_payments, lease_table_dates, A426)&gt;0, COUNTIFS($E$14:E426, "Payment", $A$14:A426, A426)=0),  A426,
AND(SUMIFS(rou_table_deprs, rou_table_dates, A426)&gt;0, COUNTIFS($E$14:E426, "Depreciation", $A$14:A426, A426)=0),  A426,
TRUE,  IFERROR(INDEX(rou_table_dates,  MATCH(A426, rou_table_dates)+1, ), "")
)</f>
        <v/>
      </c>
      <c r="B427" s="1" t="str" cm="1">
        <f t="array" aca="1" ref="B427" ca="1">_xlfn.IFS(
AND(E427="Payment", A427=$B$2), $AM$14,
E427="Payment", $AM$15,
E427="Interest accrual", $AM$18,
E427="Depreciation", $AM$17,
TRUE, "")</f>
        <v/>
      </c>
      <c r="C427" s="1" t="str" cm="1">
        <f t="array" aca="1" ref="C427" ca="1">_xlfn.IFS(
E427="Payment", $AM$19,
E427="Interest accrual", $AM$15,
E427="Depreciation", $AM$16,
TRUE, "")</f>
        <v/>
      </c>
      <c r="D427" s="14" t="str" cm="1">
        <f t="array" aca="1" ref="D427" ca="1">_xlfn.IFS(
E427="Payment", _xlfn.XLOOKUP(A427, lease_table_dates, lease_table_payments, 0, 0),
E427="Interest accrual", _xlfn.XLOOKUP(A427, lease_table_dates, lease_table_interest_accruals, 0, 0),
E427="Depreciation", _xlfn.XLOOKUP(A427, rou_table_dates, rou_table_deprs, 0, 0),
TRUE, ""
)</f>
        <v/>
      </c>
      <c r="E427" s="7" t="str" cm="1">
        <f t="array" aca="1" ref="E427" ca="1">_xlfn.IFS(
AND(SUMIFS(lease_table_interest_accruals, lease_table_dates, A427)&gt;0, COUNTIFS($E$14:E426, "Interest accrual", $A$14:A426, A427)=0), "Interest accrual",
AND(SUMIFS(lease_table_payments, lease_table_dates, A427)&gt;0, COUNTIFS($E$14:E426, "Payment", $A$14:A426, A427)=0), "Payment",
AND(SUMIFS(rou_table_deprs, rou_table_dates, A427)&gt;0, COUNTIFS($E$14:E426, "Depreciation", $A$14:A426, A427)=0), "Depreciation",
TRUE,  ""
)</f>
        <v/>
      </c>
      <c r="G427" s="13" t="str" cm="1">
        <f t="array" aca="1" ref="G427" ca="1">_xlfn.IFS(
AND($B$11="Hə", $B$3="İllik"), Z427,
AND($B$11="Hə", $B$3="Aylıq"), AA427,
$B$11="Yox", X427)</f>
        <v/>
      </c>
      <c r="H427" s="14" t="str" cm="1">
        <f t="array" aca="1" ref="H427" ca="1">_xlfn.IFS( G427="", "",
TRUE, ROUND( H426+I427-J427, 2) )</f>
        <v/>
      </c>
      <c r="I427" s="14" t="str" cm="1">
        <f t="array" aca="1" ref="I427" ca="1">_xlfn.IFS(G427="", "",
G427=last_payment_date, (J427-H426),
 TRUE,  -  (H426- H426* (1+$B$6)^ (_xlfn.DAYS(G427,G426)/365) )
)</f>
        <v/>
      </c>
      <c r="J427" s="14" t="str" cm="1">
        <f t="array" aca="1" ref="J427" ca="1">_xlfn.IFS(G427="", "",
TRUE, _xlfn.XLOOKUP(G427,  payment_dates, payments,0,0)
)</f>
        <v/>
      </c>
      <c r="L427" s="2" t="str" cm="1">
        <f t="array" aca="1" ref="L427" ca="1">_xlfn.IFS(
AND($B$11="Hə", $B$3="İllik"), AC427,
AND($B$11="Hə", $B$3="Aylıq"), AD427,
$B$11="Yox", AB427)</f>
        <v/>
      </c>
      <c r="M427" s="14" t="str" cm="1">
        <f t="array" aca="1" ref="M427" ca="1">_xlfn.IFS( L427="", "",
(M426-N427)&lt;=0.5, 0,
TRUE,  M426-N427)</f>
        <v/>
      </c>
      <c r="N427" s="15" t="str" cm="1">
        <f t="array" aca="1" ref="N427" ca="1">_xlfn.IFS(
L427="", "",
TRUE, MIN(M426, ROUND($M$14/ (last_rou_date - $B$2) * (L427-L426), 2) )
)</f>
        <v/>
      </c>
      <c r="P427" s="22" t="str">
        <f t="shared" ca="1" si="18"/>
        <v/>
      </c>
      <c r="Q427" s="14" t="str" cm="1">
        <f t="array" aca="1" ref="Q427" ca="1">_xlfn.IFS(P427="","",
$B$11="Hə", _xlfn.XLOOKUP(DATE(P427, 12, 31), rou_table_dates, rou_table_nbvs,0, 0),
TRUE,  MAX(0, ROUND($M$14 - $M$14/ (last_rou_date - $B$2) * (DATE(P427,12,31) - $B$2), 2) )
)</f>
        <v/>
      </c>
      <c r="R427" s="57" t="str" cm="1">
        <f t="array" aca="1" ref="R427" ca="1">_xlfn.IFS(P427="","",
$B$11="Hə", _xlfn.XLOOKUP(DATE(P427, 12, 31), lease_table_dates, lease_table_balances,0, 0),
TRUE, IFERROR( XNPV($B$6, IF(payment_dates &gt;DATE(P427, 12, 31), payments,  0),  IF(payment_dates &gt;DATE(P427, 12, 31), payment_dates,  DATE(P427, 12, 31))    ),0)
)</f>
        <v/>
      </c>
      <c r="S427" s="14" t="str" cm="1">
        <f t="array" aca="1" ref="S427" ca="1">_xlfn.IFS(P427="","",
TRUE,  MIN( MIN(Q426, $M$14), ROUND($M$14/ (last_rou_date - $B$2) * (DATE(P427,12,31) - MAX($B$2, DATE(P427-1, 12, 31))), 2) )
)</f>
        <v/>
      </c>
      <c r="T427" s="15" t="str" cm="1">
        <f t="array" aca="1" ref="T427" ca="1">_xlfn.IFS(P427="", "",
ISTEXT(R426), R427- (H427 - SUMIFS( lease_table_payments, lease_table_years, P427) -$AG$14 ),
AND(ISNUMBER(R426), R427&lt;&gt;""),   R427- (R426 - SUMIFS( lease_table_payments, lease_table_years, P427) )
)</f>
        <v/>
      </c>
      <c r="U427" s="14"/>
      <c r="V427" s="73">
        <f t="shared" si="20"/>
        <v>414</v>
      </c>
      <c r="W427" s="74" t="str" cm="1">
        <f t="array" ref="W427">_xlfn.IFS(
OR(W426=$B$4, W426=""),"",
TRUE,W426+1
)</f>
        <v/>
      </c>
      <c r="X427" s="75" t="str" cm="1">
        <f t="array" ref="X427">_xlfn.IFS(X426="","",
W427="", "",
AND($B$3="İllik"),DATE(YEAR(X426)+1,MONTH(X426),DAY(X426) ),
AND($B$3="Aylıq", $AH$14="Not end"), EDATE(X426,1),
AND($B$3="Aylıq", $AH$14="End"), EOMONTH(X426,1)
)</f>
        <v/>
      </c>
      <c r="Y427" s="75" t="str" cm="1">
        <f t="array" aca="1" ref="Y427" ca="1">_xlfn.IFS(
AND($B$7="Dövrün əvvəlində", Y426&lt;=last_rou_date), DATE(YEAR(Y426)+1, 12, 31),
AND($B$7="Dövrün sonunda", Y426&lt;=last_payment_date), DATE(YEAR(Y426)+1, 12, 31),
TRUE, ""
)</f>
        <v/>
      </c>
      <c r="Z427" s="75" t="str" cm="1">
        <f t="array" aca="1" ref="Z427" ca="1">_xlfn.IFS(
AND($AN$14="Not year_end", Z426&gt;last_payment_date), "",
AND($AN$14="Year_end", Z426&gt;=last_payment_date), "",
AND($AN$14="Year_end"), DATE(YEAR(Z426+1), 12, 31),
AND($AN$14="Not year_end", MONTH(Z426)=12, DAY(Z426)=31), DATE(YEAR(Z425)+1, MONTH(Z425), DAY(Z425)),
AND($AN$14="Not year_end", OR(MONTH(Z426)&lt;&gt;12, DAY(Z426)&lt;&gt;31) ), DATE(YEAR(Z426), 12, 31)
)</f>
        <v/>
      </c>
      <c r="AA427" s="75" t="str" cm="1">
        <f t="array" aca="1" ref="AA427" ca="1">_xlfn.IFS(AA426="", "",
AND(AA426=last_payment_date, OR(MONTH(AA426)&lt;&gt;12, DAY(AA426)&lt;&gt;31) ), DATE(YEAR(AA426), 12, 31),
AND(MONTH(AA426)=12, DAY(AA426)=31, AA426&gt;=last_payment_date), "",
AND(MONTH(AA426)=12, DAY(AA426)&lt;&gt;31),  EOMONTH(AA426,0),
AND(MONTH(AA426)=12, DAY(AA426)=31, $AH$14="Not end"),  EDATE(AA425,1),
AND($AH$14="Not end"), EDATE(AA426, 1),
AND($AH$14="End"), EOMONTH(AA426, 1)
)</f>
        <v/>
      </c>
      <c r="AB427" s="75" t="str" cm="1">
        <f t="array" aca="1" ref="AB427" ca="1">_xlfn.IFS(AB426="","",
AND(AB426=last_rou_date), "",
AND($B$3="İllik"),DATE(YEAR(AB426)+1,MONTH(AB426),DAY(AB426) ),
AND($B$3="Aylıq", $AH$14="Not end"), EDATE(AB426,1),
AND($B$3="Aylıq", $AH$14="End"), EOMONTH(AB426,1)
)</f>
        <v/>
      </c>
      <c r="AC427" s="75" t="str" cm="1">
        <f t="array" aca="1" ref="AC427" ca="1">_xlfn.IFS(
AND($AN$14="Not year_end", AC426&gt;last_rou_date), "",
AND($AN$14="Year_end", AC426&gt;=last_rou_date), "",
AND($AN$14="Year_end"), DATE(YEAR(AC426+1), 12, 31),
AND($AN$14="Not year_end", MONTH(AC426)=12, DAY(AC426)=31), DATE(YEAR(AC425)+1, MONTH(AC425), DAY(AC425)),
AND($AN$14="Not year_end", OR(MONTH(AC426)&lt;&gt;12, DAY(AC426)&lt;&gt;31) ), DATE(YEAR(AC426), 12, 31)
)</f>
        <v/>
      </c>
      <c r="AD427" s="75" t="str" cm="1">
        <f t="array" aca="1" ref="AD427" ca="1">_xlfn.IFS(AD426="", "",
AND(AD426=last_rou_date, OR(MONTH(AD426)&lt;&gt;12, DAY(AD426)&lt;&gt;31) ), DATE(YEAR(AD426), 12, 31),
AND(MONTH(AD426)=12, DAY(AD426)=31, AD426&gt;=last_rou_date), "",
AND(MONTH(AD426)=12, DAY(AD426)&lt;&gt;31),  EOMONTH(AD426,0),
AND(MONTH(AD426)=12, DAY(AD426)=31, $AH$14="Not end"),  EDATE(AD425,1),
AND($AH$14="Not end"), EDATE(AD426, 1),
AND($AH$14="End"), EOMONTH(AD426, 1)
)</f>
        <v/>
      </c>
      <c r="AE427" s="68" t="str" cm="1">
        <f t="array" ref="AE427">_xlfn.IFS(W427="", "",
AND(W427&gt;0, W427&lt;=$B$4, $C$2="İllik artım, faiz olaraq", $D$2&gt;0, $B$3="İllik"), $B$5*((1+$D$2)^(W427-1)),
AND(W427&gt;0, W427&lt;=$B$4, $C$2="İllik artım, faiz olaraq", $D$2&gt;0, $B$3="Aylıq"), $B$5*((1+$D$2)^ROUNDDOWN((W427-1)/12,0)),
AND(W427=1, $C$2="Aşağıdakı kimi dəyişir", ), $B$5,
AND(W427&gt;1, W427&lt;=$B$4, $C$2="Aşağıdakı kimi dəyişir"), IFERROR(VLOOKUP(W427, $C$4:$D$7, 2, FALSE), AE426),
AND(W427&gt;0, W427&lt;=$B$4), $B$5,
TRUE,0 )</f>
        <v/>
      </c>
      <c r="AF427" s="76" t="str">
        <f t="shared" ca="1" si="19"/>
        <v/>
      </c>
    </row>
    <row r="428" spans="1:32" x14ac:dyDescent="0.4">
      <c r="A428" s="13" t="str" cm="1">
        <f t="array" aca="1" ref="A428" ca="1">_xlfn.IFS(
AND(SUMIFS(lease_table_interest_accruals, lease_table_dates, A427)&gt;0, COUNTIFS($E$14:E427, "Interest accrual", $A$14:A427, A427)=0),  A427,
AND(SUMIFS(lease_table_payments, lease_table_dates, A427)&gt;0, COUNTIFS($E$14:E427, "Payment", $A$14:A427, A427)=0),  A427,
AND(SUMIFS(rou_table_deprs, rou_table_dates, A427)&gt;0, COUNTIFS($E$14:E427, "Depreciation", $A$14:A427, A427)=0),  A427,
TRUE,  IFERROR(INDEX(rou_table_dates,  MATCH(A427, rou_table_dates)+1, ), "")
)</f>
        <v/>
      </c>
      <c r="B428" s="1" t="str" cm="1">
        <f t="array" aca="1" ref="B428" ca="1">_xlfn.IFS(
AND(E428="Payment", A428=$B$2), $AM$14,
E428="Payment", $AM$15,
E428="Interest accrual", $AM$18,
E428="Depreciation", $AM$17,
TRUE, "")</f>
        <v/>
      </c>
      <c r="C428" s="1" t="str" cm="1">
        <f t="array" aca="1" ref="C428" ca="1">_xlfn.IFS(
E428="Payment", $AM$19,
E428="Interest accrual", $AM$15,
E428="Depreciation", $AM$16,
TRUE, "")</f>
        <v/>
      </c>
      <c r="D428" s="14" t="str" cm="1">
        <f t="array" aca="1" ref="D428" ca="1">_xlfn.IFS(
E428="Payment", _xlfn.XLOOKUP(A428, lease_table_dates, lease_table_payments, 0, 0),
E428="Interest accrual", _xlfn.XLOOKUP(A428, lease_table_dates, lease_table_interest_accruals, 0, 0),
E428="Depreciation", _xlfn.XLOOKUP(A428, rou_table_dates, rou_table_deprs, 0, 0),
TRUE, ""
)</f>
        <v/>
      </c>
      <c r="E428" s="7" t="str" cm="1">
        <f t="array" aca="1" ref="E428" ca="1">_xlfn.IFS(
AND(SUMIFS(lease_table_interest_accruals, lease_table_dates, A428)&gt;0, COUNTIFS($E$14:E427, "Interest accrual", $A$14:A427, A428)=0), "Interest accrual",
AND(SUMIFS(lease_table_payments, lease_table_dates, A428)&gt;0, COUNTIFS($E$14:E427, "Payment", $A$14:A427, A428)=0), "Payment",
AND(SUMIFS(rou_table_deprs, rou_table_dates, A428)&gt;0, COUNTIFS($E$14:E427, "Depreciation", $A$14:A427, A428)=0), "Depreciation",
TRUE,  ""
)</f>
        <v/>
      </c>
      <c r="G428" s="13" t="str" cm="1">
        <f t="array" aca="1" ref="G428" ca="1">_xlfn.IFS(
AND($B$11="Hə", $B$3="İllik"), Z428,
AND($B$11="Hə", $B$3="Aylıq"), AA428,
$B$11="Yox", X428)</f>
        <v/>
      </c>
      <c r="H428" s="14" t="str" cm="1">
        <f t="array" aca="1" ref="H428" ca="1">_xlfn.IFS( G428="", "",
TRUE, ROUND( H427+I428-J428, 2) )</f>
        <v/>
      </c>
      <c r="I428" s="14" t="str" cm="1">
        <f t="array" aca="1" ref="I428" ca="1">_xlfn.IFS(G428="", "",
G428=last_payment_date, (J428-H427),
 TRUE,  -  (H427- H427* (1+$B$6)^ (_xlfn.DAYS(G428,G427)/365) )
)</f>
        <v/>
      </c>
      <c r="J428" s="14" t="str" cm="1">
        <f t="array" aca="1" ref="J428" ca="1">_xlfn.IFS(G428="", "",
TRUE, _xlfn.XLOOKUP(G428,  payment_dates, payments,0,0)
)</f>
        <v/>
      </c>
      <c r="L428" s="2" t="str" cm="1">
        <f t="array" aca="1" ref="L428" ca="1">_xlfn.IFS(
AND($B$11="Hə", $B$3="İllik"), AC428,
AND($B$11="Hə", $B$3="Aylıq"), AD428,
$B$11="Yox", AB428)</f>
        <v/>
      </c>
      <c r="M428" s="14" t="str" cm="1">
        <f t="array" aca="1" ref="M428" ca="1">_xlfn.IFS( L428="", "",
(M427-N428)&lt;=0.5, 0,
TRUE,  M427-N428)</f>
        <v/>
      </c>
      <c r="N428" s="15" t="str" cm="1">
        <f t="array" aca="1" ref="N428" ca="1">_xlfn.IFS(
L428="", "",
TRUE, MIN(M427, ROUND($M$14/ (last_rou_date - $B$2) * (L428-L427), 2) )
)</f>
        <v/>
      </c>
      <c r="P428" s="22" t="str">
        <f t="shared" ca="1" si="18"/>
        <v/>
      </c>
      <c r="Q428" s="14" t="str" cm="1">
        <f t="array" aca="1" ref="Q428" ca="1">_xlfn.IFS(P428="","",
$B$11="Hə", _xlfn.XLOOKUP(DATE(P428, 12, 31), rou_table_dates, rou_table_nbvs,0, 0),
TRUE,  MAX(0, ROUND($M$14 - $M$14/ (last_rou_date - $B$2) * (DATE(P428,12,31) - $B$2), 2) )
)</f>
        <v/>
      </c>
      <c r="R428" s="57" t="str" cm="1">
        <f t="array" aca="1" ref="R428" ca="1">_xlfn.IFS(P428="","",
$B$11="Hə", _xlfn.XLOOKUP(DATE(P428, 12, 31), lease_table_dates, lease_table_balances,0, 0),
TRUE, IFERROR( XNPV($B$6, IF(payment_dates &gt;DATE(P428, 12, 31), payments,  0),  IF(payment_dates &gt;DATE(P428, 12, 31), payment_dates,  DATE(P428, 12, 31))    ),0)
)</f>
        <v/>
      </c>
      <c r="S428" s="14" t="str" cm="1">
        <f t="array" aca="1" ref="S428" ca="1">_xlfn.IFS(P428="","",
TRUE,  MIN( MIN(Q427, $M$14), ROUND($M$14/ (last_rou_date - $B$2) * (DATE(P428,12,31) - MAX($B$2, DATE(P428-1, 12, 31))), 2) )
)</f>
        <v/>
      </c>
      <c r="T428" s="15" t="str" cm="1">
        <f t="array" aca="1" ref="T428" ca="1">_xlfn.IFS(P428="", "",
ISTEXT(R427), R428- (H428 - SUMIFS( lease_table_payments, lease_table_years, P428) -$AG$14 ),
AND(ISNUMBER(R427), R428&lt;&gt;""),   R428- (R427 - SUMIFS( lease_table_payments, lease_table_years, P428) )
)</f>
        <v/>
      </c>
      <c r="U428" s="14"/>
      <c r="V428" s="73">
        <f t="shared" si="20"/>
        <v>415</v>
      </c>
      <c r="W428" s="74" t="str" cm="1">
        <f t="array" ref="W428">_xlfn.IFS(
OR(W427=$B$4, W427=""),"",
TRUE,W427+1
)</f>
        <v/>
      </c>
      <c r="X428" s="75" t="str" cm="1">
        <f t="array" ref="X428">_xlfn.IFS(X427="","",
W428="", "",
AND($B$3="İllik"),DATE(YEAR(X427)+1,MONTH(X427),DAY(X427) ),
AND($B$3="Aylıq", $AH$14="Not end"), EDATE(X427,1),
AND($B$3="Aylıq", $AH$14="End"), EOMONTH(X427,1)
)</f>
        <v/>
      </c>
      <c r="Y428" s="75" t="str" cm="1">
        <f t="array" aca="1" ref="Y428" ca="1">_xlfn.IFS(
AND($B$7="Dövrün əvvəlində", Y427&lt;=last_rou_date), DATE(YEAR(Y427)+1, 12, 31),
AND($B$7="Dövrün sonunda", Y427&lt;=last_payment_date), DATE(YEAR(Y427)+1, 12, 31),
TRUE, ""
)</f>
        <v/>
      </c>
      <c r="Z428" s="75" t="str" cm="1">
        <f t="array" aca="1" ref="Z428" ca="1">_xlfn.IFS(
AND($AN$14="Not year_end", Z427&gt;last_payment_date), "",
AND($AN$14="Year_end", Z427&gt;=last_payment_date), "",
AND($AN$14="Year_end"), DATE(YEAR(Z427+1), 12, 31),
AND($AN$14="Not year_end", MONTH(Z427)=12, DAY(Z427)=31), DATE(YEAR(Z426)+1, MONTH(Z426), DAY(Z426)),
AND($AN$14="Not year_end", OR(MONTH(Z427)&lt;&gt;12, DAY(Z427)&lt;&gt;31) ), DATE(YEAR(Z427), 12, 31)
)</f>
        <v/>
      </c>
      <c r="AA428" s="75" t="str" cm="1">
        <f t="array" aca="1" ref="AA428" ca="1">_xlfn.IFS(AA427="", "",
AND(AA427=last_payment_date, OR(MONTH(AA427)&lt;&gt;12, DAY(AA427)&lt;&gt;31) ), DATE(YEAR(AA427), 12, 31),
AND(MONTH(AA427)=12, DAY(AA427)=31, AA427&gt;=last_payment_date), "",
AND(MONTH(AA427)=12, DAY(AA427)&lt;&gt;31),  EOMONTH(AA427,0),
AND(MONTH(AA427)=12, DAY(AA427)=31, $AH$14="Not end"),  EDATE(AA426,1),
AND($AH$14="Not end"), EDATE(AA427, 1),
AND($AH$14="End"), EOMONTH(AA427, 1)
)</f>
        <v/>
      </c>
      <c r="AB428" s="75" t="str" cm="1">
        <f t="array" aca="1" ref="AB428" ca="1">_xlfn.IFS(AB427="","",
AND(AB427=last_rou_date), "",
AND($B$3="İllik"),DATE(YEAR(AB427)+1,MONTH(AB427),DAY(AB427) ),
AND($B$3="Aylıq", $AH$14="Not end"), EDATE(AB427,1),
AND($B$3="Aylıq", $AH$14="End"), EOMONTH(AB427,1)
)</f>
        <v/>
      </c>
      <c r="AC428" s="75" t="str" cm="1">
        <f t="array" aca="1" ref="AC428" ca="1">_xlfn.IFS(
AND($AN$14="Not year_end", AC427&gt;last_rou_date), "",
AND($AN$14="Year_end", AC427&gt;=last_rou_date), "",
AND($AN$14="Year_end"), DATE(YEAR(AC427+1), 12, 31),
AND($AN$14="Not year_end", MONTH(AC427)=12, DAY(AC427)=31), DATE(YEAR(AC426)+1, MONTH(AC426), DAY(AC426)),
AND($AN$14="Not year_end", OR(MONTH(AC427)&lt;&gt;12, DAY(AC427)&lt;&gt;31) ), DATE(YEAR(AC427), 12, 31)
)</f>
        <v/>
      </c>
      <c r="AD428" s="75" t="str" cm="1">
        <f t="array" aca="1" ref="AD428" ca="1">_xlfn.IFS(AD427="", "",
AND(AD427=last_rou_date, OR(MONTH(AD427)&lt;&gt;12, DAY(AD427)&lt;&gt;31) ), DATE(YEAR(AD427), 12, 31),
AND(MONTH(AD427)=12, DAY(AD427)=31, AD427&gt;=last_rou_date), "",
AND(MONTH(AD427)=12, DAY(AD427)&lt;&gt;31),  EOMONTH(AD427,0),
AND(MONTH(AD427)=12, DAY(AD427)=31, $AH$14="Not end"),  EDATE(AD426,1),
AND($AH$14="Not end"), EDATE(AD427, 1),
AND($AH$14="End"), EOMONTH(AD427, 1)
)</f>
        <v/>
      </c>
      <c r="AE428" s="68" t="str" cm="1">
        <f t="array" ref="AE428">_xlfn.IFS(W428="", "",
AND(W428&gt;0, W428&lt;=$B$4, $C$2="İllik artım, faiz olaraq", $D$2&gt;0, $B$3="İllik"), $B$5*((1+$D$2)^(W428-1)),
AND(W428&gt;0, W428&lt;=$B$4, $C$2="İllik artım, faiz olaraq", $D$2&gt;0, $B$3="Aylıq"), $B$5*((1+$D$2)^ROUNDDOWN((W428-1)/12,0)),
AND(W428=1, $C$2="Aşağıdakı kimi dəyişir", ), $B$5,
AND(W428&gt;1, W428&lt;=$B$4, $C$2="Aşağıdakı kimi dəyişir"), IFERROR(VLOOKUP(W428, $C$4:$D$7, 2, FALSE), AE427),
AND(W428&gt;0, W428&lt;=$B$4), $B$5,
TRUE,0 )</f>
        <v/>
      </c>
      <c r="AF428" s="76" t="str">
        <f t="shared" ca="1" si="19"/>
        <v/>
      </c>
    </row>
    <row r="429" spans="1:32" x14ac:dyDescent="0.4">
      <c r="A429" s="13" t="str" cm="1">
        <f t="array" aca="1" ref="A429" ca="1">_xlfn.IFS(
AND(SUMIFS(lease_table_interest_accruals, lease_table_dates, A428)&gt;0, COUNTIFS($E$14:E428, "Interest accrual", $A$14:A428, A428)=0),  A428,
AND(SUMIFS(lease_table_payments, lease_table_dates, A428)&gt;0, COUNTIFS($E$14:E428, "Payment", $A$14:A428, A428)=0),  A428,
AND(SUMIFS(rou_table_deprs, rou_table_dates, A428)&gt;0, COUNTIFS($E$14:E428, "Depreciation", $A$14:A428, A428)=0),  A428,
TRUE,  IFERROR(INDEX(rou_table_dates,  MATCH(A428, rou_table_dates)+1, ), "")
)</f>
        <v/>
      </c>
      <c r="B429" s="1" t="str" cm="1">
        <f t="array" aca="1" ref="B429" ca="1">_xlfn.IFS(
AND(E429="Payment", A429=$B$2), $AM$14,
E429="Payment", $AM$15,
E429="Interest accrual", $AM$18,
E429="Depreciation", $AM$17,
TRUE, "")</f>
        <v/>
      </c>
      <c r="C429" s="1" t="str" cm="1">
        <f t="array" aca="1" ref="C429" ca="1">_xlfn.IFS(
E429="Payment", $AM$19,
E429="Interest accrual", $AM$15,
E429="Depreciation", $AM$16,
TRUE, "")</f>
        <v/>
      </c>
      <c r="D429" s="14" t="str" cm="1">
        <f t="array" aca="1" ref="D429" ca="1">_xlfn.IFS(
E429="Payment", _xlfn.XLOOKUP(A429, lease_table_dates, lease_table_payments, 0, 0),
E429="Interest accrual", _xlfn.XLOOKUP(A429, lease_table_dates, lease_table_interest_accruals, 0, 0),
E429="Depreciation", _xlfn.XLOOKUP(A429, rou_table_dates, rou_table_deprs, 0, 0),
TRUE, ""
)</f>
        <v/>
      </c>
      <c r="E429" s="7" t="str" cm="1">
        <f t="array" aca="1" ref="E429" ca="1">_xlfn.IFS(
AND(SUMIFS(lease_table_interest_accruals, lease_table_dates, A429)&gt;0, COUNTIFS($E$14:E428, "Interest accrual", $A$14:A428, A429)=0), "Interest accrual",
AND(SUMIFS(lease_table_payments, lease_table_dates, A429)&gt;0, COUNTIFS($E$14:E428, "Payment", $A$14:A428, A429)=0), "Payment",
AND(SUMIFS(rou_table_deprs, rou_table_dates, A429)&gt;0, COUNTIFS($E$14:E428, "Depreciation", $A$14:A428, A429)=0), "Depreciation",
TRUE,  ""
)</f>
        <v/>
      </c>
      <c r="G429" s="13" t="str" cm="1">
        <f t="array" aca="1" ref="G429" ca="1">_xlfn.IFS(
AND($B$11="Hə", $B$3="İllik"), Z429,
AND($B$11="Hə", $B$3="Aylıq"), AA429,
$B$11="Yox", X429)</f>
        <v/>
      </c>
      <c r="H429" s="14" t="str" cm="1">
        <f t="array" aca="1" ref="H429" ca="1">_xlfn.IFS( G429="", "",
TRUE, ROUND( H428+I429-J429, 2) )</f>
        <v/>
      </c>
      <c r="I429" s="14" t="str" cm="1">
        <f t="array" aca="1" ref="I429" ca="1">_xlfn.IFS(G429="", "",
G429=last_payment_date, (J429-H428),
 TRUE,  -  (H428- H428* (1+$B$6)^ (_xlfn.DAYS(G429,G428)/365) )
)</f>
        <v/>
      </c>
      <c r="J429" s="14" t="str" cm="1">
        <f t="array" aca="1" ref="J429" ca="1">_xlfn.IFS(G429="", "",
TRUE, _xlfn.XLOOKUP(G429,  payment_dates, payments,0,0)
)</f>
        <v/>
      </c>
      <c r="L429" s="2" t="str" cm="1">
        <f t="array" aca="1" ref="L429" ca="1">_xlfn.IFS(
AND($B$11="Hə", $B$3="İllik"), AC429,
AND($B$11="Hə", $B$3="Aylıq"), AD429,
$B$11="Yox", AB429)</f>
        <v/>
      </c>
      <c r="M429" s="14" t="str" cm="1">
        <f t="array" aca="1" ref="M429" ca="1">_xlfn.IFS( L429="", "",
(M428-N429)&lt;=0.5, 0,
TRUE,  M428-N429)</f>
        <v/>
      </c>
      <c r="N429" s="15" t="str" cm="1">
        <f t="array" aca="1" ref="N429" ca="1">_xlfn.IFS(
L429="", "",
TRUE, MIN(M428, ROUND($M$14/ (last_rou_date - $B$2) * (L429-L428), 2) )
)</f>
        <v/>
      </c>
      <c r="P429" s="22" t="str">
        <f t="shared" ca="1" si="18"/>
        <v/>
      </c>
      <c r="Q429" s="14" t="str" cm="1">
        <f t="array" aca="1" ref="Q429" ca="1">_xlfn.IFS(P429="","",
$B$11="Hə", _xlfn.XLOOKUP(DATE(P429, 12, 31), rou_table_dates, rou_table_nbvs,0, 0),
TRUE,  MAX(0, ROUND($M$14 - $M$14/ (last_rou_date - $B$2) * (DATE(P429,12,31) - $B$2), 2) )
)</f>
        <v/>
      </c>
      <c r="R429" s="57" t="str" cm="1">
        <f t="array" aca="1" ref="R429" ca="1">_xlfn.IFS(P429="","",
$B$11="Hə", _xlfn.XLOOKUP(DATE(P429, 12, 31), lease_table_dates, lease_table_balances,0, 0),
TRUE, IFERROR( XNPV($B$6, IF(payment_dates &gt;DATE(P429, 12, 31), payments,  0),  IF(payment_dates &gt;DATE(P429, 12, 31), payment_dates,  DATE(P429, 12, 31))    ),0)
)</f>
        <v/>
      </c>
      <c r="S429" s="14" t="str" cm="1">
        <f t="array" aca="1" ref="S429" ca="1">_xlfn.IFS(P429="","",
TRUE,  MIN( MIN(Q428, $M$14), ROUND($M$14/ (last_rou_date - $B$2) * (DATE(P429,12,31) - MAX($B$2, DATE(P429-1, 12, 31))), 2) )
)</f>
        <v/>
      </c>
      <c r="T429" s="15" t="str" cm="1">
        <f t="array" aca="1" ref="T429" ca="1">_xlfn.IFS(P429="", "",
ISTEXT(R428), R429- (H429 - SUMIFS( lease_table_payments, lease_table_years, P429) -$AG$14 ),
AND(ISNUMBER(R428), R429&lt;&gt;""),   R429- (R428 - SUMIFS( lease_table_payments, lease_table_years, P429) )
)</f>
        <v/>
      </c>
      <c r="U429" s="14"/>
      <c r="V429" s="73">
        <f t="shared" si="20"/>
        <v>416</v>
      </c>
      <c r="W429" s="74" t="str" cm="1">
        <f t="array" ref="W429">_xlfn.IFS(
OR(W428=$B$4, W428=""),"",
TRUE,W428+1
)</f>
        <v/>
      </c>
      <c r="X429" s="75" t="str" cm="1">
        <f t="array" ref="X429">_xlfn.IFS(X428="","",
W429="", "",
AND($B$3="İllik"),DATE(YEAR(X428)+1,MONTH(X428),DAY(X428) ),
AND($B$3="Aylıq", $AH$14="Not end"), EDATE(X428,1),
AND($B$3="Aylıq", $AH$14="End"), EOMONTH(X428,1)
)</f>
        <v/>
      </c>
      <c r="Y429" s="75" t="str" cm="1">
        <f t="array" aca="1" ref="Y429" ca="1">_xlfn.IFS(
AND($B$7="Dövrün əvvəlində", Y428&lt;=last_rou_date), DATE(YEAR(Y428)+1, 12, 31),
AND($B$7="Dövrün sonunda", Y428&lt;=last_payment_date), DATE(YEAR(Y428)+1, 12, 31),
TRUE, ""
)</f>
        <v/>
      </c>
      <c r="Z429" s="75" t="str" cm="1">
        <f t="array" aca="1" ref="Z429" ca="1">_xlfn.IFS(
AND($AN$14="Not year_end", Z428&gt;last_payment_date), "",
AND($AN$14="Year_end", Z428&gt;=last_payment_date), "",
AND($AN$14="Year_end"), DATE(YEAR(Z428+1), 12, 31),
AND($AN$14="Not year_end", MONTH(Z428)=12, DAY(Z428)=31), DATE(YEAR(Z427)+1, MONTH(Z427), DAY(Z427)),
AND($AN$14="Not year_end", OR(MONTH(Z428)&lt;&gt;12, DAY(Z428)&lt;&gt;31) ), DATE(YEAR(Z428), 12, 31)
)</f>
        <v/>
      </c>
      <c r="AA429" s="75" t="str" cm="1">
        <f t="array" aca="1" ref="AA429" ca="1">_xlfn.IFS(AA428="", "",
AND(AA428=last_payment_date, OR(MONTH(AA428)&lt;&gt;12, DAY(AA428)&lt;&gt;31) ), DATE(YEAR(AA428), 12, 31),
AND(MONTH(AA428)=12, DAY(AA428)=31, AA428&gt;=last_payment_date), "",
AND(MONTH(AA428)=12, DAY(AA428)&lt;&gt;31),  EOMONTH(AA428,0),
AND(MONTH(AA428)=12, DAY(AA428)=31, $AH$14="Not end"),  EDATE(AA427,1),
AND($AH$14="Not end"), EDATE(AA428, 1),
AND($AH$14="End"), EOMONTH(AA428, 1)
)</f>
        <v/>
      </c>
      <c r="AB429" s="75" t="str" cm="1">
        <f t="array" aca="1" ref="AB429" ca="1">_xlfn.IFS(AB428="","",
AND(AB428=last_rou_date), "",
AND($B$3="İllik"),DATE(YEAR(AB428)+1,MONTH(AB428),DAY(AB428) ),
AND($B$3="Aylıq", $AH$14="Not end"), EDATE(AB428,1),
AND($B$3="Aylıq", $AH$14="End"), EOMONTH(AB428,1)
)</f>
        <v/>
      </c>
      <c r="AC429" s="75" t="str" cm="1">
        <f t="array" aca="1" ref="AC429" ca="1">_xlfn.IFS(
AND($AN$14="Not year_end", AC428&gt;last_rou_date), "",
AND($AN$14="Year_end", AC428&gt;=last_rou_date), "",
AND($AN$14="Year_end"), DATE(YEAR(AC428+1), 12, 31),
AND($AN$14="Not year_end", MONTH(AC428)=12, DAY(AC428)=31), DATE(YEAR(AC427)+1, MONTH(AC427), DAY(AC427)),
AND($AN$14="Not year_end", OR(MONTH(AC428)&lt;&gt;12, DAY(AC428)&lt;&gt;31) ), DATE(YEAR(AC428), 12, 31)
)</f>
        <v/>
      </c>
      <c r="AD429" s="75" t="str" cm="1">
        <f t="array" aca="1" ref="AD429" ca="1">_xlfn.IFS(AD428="", "",
AND(AD428=last_rou_date, OR(MONTH(AD428)&lt;&gt;12, DAY(AD428)&lt;&gt;31) ), DATE(YEAR(AD428), 12, 31),
AND(MONTH(AD428)=12, DAY(AD428)=31, AD428&gt;=last_rou_date), "",
AND(MONTH(AD428)=12, DAY(AD428)&lt;&gt;31),  EOMONTH(AD428,0),
AND(MONTH(AD428)=12, DAY(AD428)=31, $AH$14="Not end"),  EDATE(AD427,1),
AND($AH$14="Not end"), EDATE(AD428, 1),
AND($AH$14="End"), EOMONTH(AD428, 1)
)</f>
        <v/>
      </c>
      <c r="AE429" s="68" t="str" cm="1">
        <f t="array" ref="AE429">_xlfn.IFS(W429="", "",
AND(W429&gt;0, W429&lt;=$B$4, $C$2="İllik artım, faiz olaraq", $D$2&gt;0, $B$3="İllik"), $B$5*((1+$D$2)^(W429-1)),
AND(W429&gt;0, W429&lt;=$B$4, $C$2="İllik artım, faiz olaraq", $D$2&gt;0, $B$3="Aylıq"), $B$5*((1+$D$2)^ROUNDDOWN((W429-1)/12,0)),
AND(W429=1, $C$2="Aşağıdakı kimi dəyişir", ), $B$5,
AND(W429&gt;1, W429&lt;=$B$4, $C$2="Aşağıdakı kimi dəyişir"), IFERROR(VLOOKUP(W429, $C$4:$D$7, 2, FALSE), AE428),
AND(W429&gt;0, W429&lt;=$B$4), $B$5,
TRUE,0 )</f>
        <v/>
      </c>
      <c r="AF429" s="76" t="str">
        <f t="shared" ca="1" si="19"/>
        <v/>
      </c>
    </row>
    <row r="430" spans="1:32" x14ac:dyDescent="0.4">
      <c r="A430" s="13" t="str" cm="1">
        <f t="array" aca="1" ref="A430" ca="1">_xlfn.IFS(
AND(SUMIFS(lease_table_interest_accruals, lease_table_dates, A429)&gt;0, COUNTIFS($E$14:E429, "Interest accrual", $A$14:A429, A429)=0),  A429,
AND(SUMIFS(lease_table_payments, lease_table_dates, A429)&gt;0, COUNTIFS($E$14:E429, "Payment", $A$14:A429, A429)=0),  A429,
AND(SUMIFS(rou_table_deprs, rou_table_dates, A429)&gt;0, COUNTIFS($E$14:E429, "Depreciation", $A$14:A429, A429)=0),  A429,
TRUE,  IFERROR(INDEX(rou_table_dates,  MATCH(A429, rou_table_dates)+1, ), "")
)</f>
        <v/>
      </c>
      <c r="B430" s="1" t="str" cm="1">
        <f t="array" aca="1" ref="B430" ca="1">_xlfn.IFS(
AND(E430="Payment", A430=$B$2), $AM$14,
E430="Payment", $AM$15,
E430="Interest accrual", $AM$18,
E430="Depreciation", $AM$17,
TRUE, "")</f>
        <v/>
      </c>
      <c r="C430" s="1" t="str" cm="1">
        <f t="array" aca="1" ref="C430" ca="1">_xlfn.IFS(
E430="Payment", $AM$19,
E430="Interest accrual", $AM$15,
E430="Depreciation", $AM$16,
TRUE, "")</f>
        <v/>
      </c>
      <c r="D430" s="14" t="str" cm="1">
        <f t="array" aca="1" ref="D430" ca="1">_xlfn.IFS(
E430="Payment", _xlfn.XLOOKUP(A430, lease_table_dates, lease_table_payments, 0, 0),
E430="Interest accrual", _xlfn.XLOOKUP(A430, lease_table_dates, lease_table_interest_accruals, 0, 0),
E430="Depreciation", _xlfn.XLOOKUP(A430, rou_table_dates, rou_table_deprs, 0, 0),
TRUE, ""
)</f>
        <v/>
      </c>
      <c r="E430" s="7" t="str" cm="1">
        <f t="array" aca="1" ref="E430" ca="1">_xlfn.IFS(
AND(SUMIFS(lease_table_interest_accruals, lease_table_dates, A430)&gt;0, COUNTIFS($E$14:E429, "Interest accrual", $A$14:A429, A430)=0), "Interest accrual",
AND(SUMIFS(lease_table_payments, lease_table_dates, A430)&gt;0, COUNTIFS($E$14:E429, "Payment", $A$14:A429, A430)=0), "Payment",
AND(SUMIFS(rou_table_deprs, rou_table_dates, A430)&gt;0, COUNTIFS($E$14:E429, "Depreciation", $A$14:A429, A430)=0), "Depreciation",
TRUE,  ""
)</f>
        <v/>
      </c>
      <c r="G430" s="13" t="str" cm="1">
        <f t="array" aca="1" ref="G430" ca="1">_xlfn.IFS(
AND($B$11="Hə", $B$3="İllik"), Z430,
AND($B$11="Hə", $B$3="Aylıq"), AA430,
$B$11="Yox", X430)</f>
        <v/>
      </c>
      <c r="H430" s="14" t="str" cm="1">
        <f t="array" aca="1" ref="H430" ca="1">_xlfn.IFS( G430="", "",
TRUE, ROUND( H429+I430-J430, 2) )</f>
        <v/>
      </c>
      <c r="I430" s="14" t="str" cm="1">
        <f t="array" aca="1" ref="I430" ca="1">_xlfn.IFS(G430="", "",
G430=last_payment_date, (J430-H429),
 TRUE,  -  (H429- H429* (1+$B$6)^ (_xlfn.DAYS(G430,G429)/365) )
)</f>
        <v/>
      </c>
      <c r="J430" s="14" t="str" cm="1">
        <f t="array" aca="1" ref="J430" ca="1">_xlfn.IFS(G430="", "",
TRUE, _xlfn.XLOOKUP(G430,  payment_dates, payments,0,0)
)</f>
        <v/>
      </c>
      <c r="L430" s="2" t="str" cm="1">
        <f t="array" aca="1" ref="L430" ca="1">_xlfn.IFS(
AND($B$11="Hə", $B$3="İllik"), AC430,
AND($B$11="Hə", $B$3="Aylıq"), AD430,
$B$11="Yox", AB430)</f>
        <v/>
      </c>
      <c r="M430" s="14" t="str" cm="1">
        <f t="array" aca="1" ref="M430" ca="1">_xlfn.IFS( L430="", "",
(M429-N430)&lt;=0.5, 0,
TRUE,  M429-N430)</f>
        <v/>
      </c>
      <c r="N430" s="15" t="str" cm="1">
        <f t="array" aca="1" ref="N430" ca="1">_xlfn.IFS(
L430="", "",
TRUE, MIN(M429, ROUND($M$14/ (last_rou_date - $B$2) * (L430-L429), 2) )
)</f>
        <v/>
      </c>
      <c r="P430" s="22" t="str">
        <f t="shared" ca="1" si="18"/>
        <v/>
      </c>
      <c r="Q430" s="14" t="str" cm="1">
        <f t="array" aca="1" ref="Q430" ca="1">_xlfn.IFS(P430="","",
$B$11="Hə", _xlfn.XLOOKUP(DATE(P430, 12, 31), rou_table_dates, rou_table_nbvs,0, 0),
TRUE,  MAX(0, ROUND($M$14 - $M$14/ (last_rou_date - $B$2) * (DATE(P430,12,31) - $B$2), 2) )
)</f>
        <v/>
      </c>
      <c r="R430" s="57" t="str" cm="1">
        <f t="array" aca="1" ref="R430" ca="1">_xlfn.IFS(P430="","",
$B$11="Hə", _xlfn.XLOOKUP(DATE(P430, 12, 31), lease_table_dates, lease_table_balances,0, 0),
TRUE, IFERROR( XNPV($B$6, IF(payment_dates &gt;DATE(P430, 12, 31), payments,  0),  IF(payment_dates &gt;DATE(P430, 12, 31), payment_dates,  DATE(P430, 12, 31))    ),0)
)</f>
        <v/>
      </c>
      <c r="S430" s="14" t="str" cm="1">
        <f t="array" aca="1" ref="S430" ca="1">_xlfn.IFS(P430="","",
TRUE,  MIN( MIN(Q429, $M$14), ROUND($M$14/ (last_rou_date - $B$2) * (DATE(P430,12,31) - MAX($B$2, DATE(P430-1, 12, 31))), 2) )
)</f>
        <v/>
      </c>
      <c r="T430" s="15" t="str" cm="1">
        <f t="array" aca="1" ref="T430" ca="1">_xlfn.IFS(P430="", "",
ISTEXT(R429), R430- (H430 - SUMIFS( lease_table_payments, lease_table_years, P430) -$AG$14 ),
AND(ISNUMBER(R429), R430&lt;&gt;""),   R430- (R429 - SUMIFS( lease_table_payments, lease_table_years, P430) )
)</f>
        <v/>
      </c>
      <c r="U430" s="14"/>
      <c r="V430" s="73">
        <f t="shared" si="20"/>
        <v>417</v>
      </c>
      <c r="W430" s="74" t="str" cm="1">
        <f t="array" ref="W430">_xlfn.IFS(
OR(W429=$B$4, W429=""),"",
TRUE,W429+1
)</f>
        <v/>
      </c>
      <c r="X430" s="75" t="str" cm="1">
        <f t="array" ref="X430">_xlfn.IFS(X429="","",
W430="", "",
AND($B$3="İllik"),DATE(YEAR(X429)+1,MONTH(X429),DAY(X429) ),
AND($B$3="Aylıq", $AH$14="Not end"), EDATE(X429,1),
AND($B$3="Aylıq", $AH$14="End"), EOMONTH(X429,1)
)</f>
        <v/>
      </c>
      <c r="Y430" s="75" t="str" cm="1">
        <f t="array" aca="1" ref="Y430" ca="1">_xlfn.IFS(
AND($B$7="Dövrün əvvəlində", Y429&lt;=last_rou_date), DATE(YEAR(Y429)+1, 12, 31),
AND($B$7="Dövrün sonunda", Y429&lt;=last_payment_date), DATE(YEAR(Y429)+1, 12, 31),
TRUE, ""
)</f>
        <v/>
      </c>
      <c r="Z430" s="75" t="str" cm="1">
        <f t="array" aca="1" ref="Z430" ca="1">_xlfn.IFS(
AND($AN$14="Not year_end", Z429&gt;last_payment_date), "",
AND($AN$14="Year_end", Z429&gt;=last_payment_date), "",
AND($AN$14="Year_end"), DATE(YEAR(Z429+1), 12, 31),
AND($AN$14="Not year_end", MONTH(Z429)=12, DAY(Z429)=31), DATE(YEAR(Z428)+1, MONTH(Z428), DAY(Z428)),
AND($AN$14="Not year_end", OR(MONTH(Z429)&lt;&gt;12, DAY(Z429)&lt;&gt;31) ), DATE(YEAR(Z429), 12, 31)
)</f>
        <v/>
      </c>
      <c r="AA430" s="75" t="str" cm="1">
        <f t="array" aca="1" ref="AA430" ca="1">_xlfn.IFS(AA429="", "",
AND(AA429=last_payment_date, OR(MONTH(AA429)&lt;&gt;12, DAY(AA429)&lt;&gt;31) ), DATE(YEAR(AA429), 12, 31),
AND(MONTH(AA429)=12, DAY(AA429)=31, AA429&gt;=last_payment_date), "",
AND(MONTH(AA429)=12, DAY(AA429)&lt;&gt;31),  EOMONTH(AA429,0),
AND(MONTH(AA429)=12, DAY(AA429)=31, $AH$14="Not end"),  EDATE(AA428,1),
AND($AH$14="Not end"), EDATE(AA429, 1),
AND($AH$14="End"), EOMONTH(AA429, 1)
)</f>
        <v/>
      </c>
      <c r="AB430" s="75" t="str" cm="1">
        <f t="array" aca="1" ref="AB430" ca="1">_xlfn.IFS(AB429="","",
AND(AB429=last_rou_date), "",
AND($B$3="İllik"),DATE(YEAR(AB429)+1,MONTH(AB429),DAY(AB429) ),
AND($B$3="Aylıq", $AH$14="Not end"), EDATE(AB429,1),
AND($B$3="Aylıq", $AH$14="End"), EOMONTH(AB429,1)
)</f>
        <v/>
      </c>
      <c r="AC430" s="75" t="str" cm="1">
        <f t="array" aca="1" ref="AC430" ca="1">_xlfn.IFS(
AND($AN$14="Not year_end", AC429&gt;last_rou_date), "",
AND($AN$14="Year_end", AC429&gt;=last_rou_date), "",
AND($AN$14="Year_end"), DATE(YEAR(AC429+1), 12, 31),
AND($AN$14="Not year_end", MONTH(AC429)=12, DAY(AC429)=31), DATE(YEAR(AC428)+1, MONTH(AC428), DAY(AC428)),
AND($AN$14="Not year_end", OR(MONTH(AC429)&lt;&gt;12, DAY(AC429)&lt;&gt;31) ), DATE(YEAR(AC429), 12, 31)
)</f>
        <v/>
      </c>
      <c r="AD430" s="75" t="str" cm="1">
        <f t="array" aca="1" ref="AD430" ca="1">_xlfn.IFS(AD429="", "",
AND(AD429=last_rou_date, OR(MONTH(AD429)&lt;&gt;12, DAY(AD429)&lt;&gt;31) ), DATE(YEAR(AD429), 12, 31),
AND(MONTH(AD429)=12, DAY(AD429)=31, AD429&gt;=last_rou_date), "",
AND(MONTH(AD429)=12, DAY(AD429)&lt;&gt;31),  EOMONTH(AD429,0),
AND(MONTH(AD429)=12, DAY(AD429)=31, $AH$14="Not end"),  EDATE(AD428,1),
AND($AH$14="Not end"), EDATE(AD429, 1),
AND($AH$14="End"), EOMONTH(AD429, 1)
)</f>
        <v/>
      </c>
      <c r="AE430" s="68" t="str" cm="1">
        <f t="array" ref="AE430">_xlfn.IFS(W430="", "",
AND(W430&gt;0, W430&lt;=$B$4, $C$2="İllik artım, faiz olaraq", $D$2&gt;0, $B$3="İllik"), $B$5*((1+$D$2)^(W430-1)),
AND(W430&gt;0, W430&lt;=$B$4, $C$2="İllik artım, faiz olaraq", $D$2&gt;0, $B$3="Aylıq"), $B$5*((1+$D$2)^ROUNDDOWN((W430-1)/12,0)),
AND(W430=1, $C$2="Aşağıdakı kimi dəyişir", ), $B$5,
AND(W430&gt;1, W430&lt;=$B$4, $C$2="Aşağıdakı kimi dəyişir"), IFERROR(VLOOKUP(W430, $C$4:$D$7, 2, FALSE), AE429),
AND(W430&gt;0, W430&lt;=$B$4), $B$5,
TRUE,0 )</f>
        <v/>
      </c>
      <c r="AF430" s="76" t="str">
        <f t="shared" ca="1" si="19"/>
        <v/>
      </c>
    </row>
    <row r="431" spans="1:32" x14ac:dyDescent="0.4">
      <c r="A431" s="13" t="str" cm="1">
        <f t="array" aca="1" ref="A431" ca="1">_xlfn.IFS(
AND(SUMIFS(lease_table_interest_accruals, lease_table_dates, A430)&gt;0, COUNTIFS($E$14:E430, "Interest accrual", $A$14:A430, A430)=0),  A430,
AND(SUMIFS(lease_table_payments, lease_table_dates, A430)&gt;0, COUNTIFS($E$14:E430, "Payment", $A$14:A430, A430)=0),  A430,
AND(SUMIFS(rou_table_deprs, rou_table_dates, A430)&gt;0, COUNTIFS($E$14:E430, "Depreciation", $A$14:A430, A430)=0),  A430,
TRUE,  IFERROR(INDEX(rou_table_dates,  MATCH(A430, rou_table_dates)+1, ), "")
)</f>
        <v/>
      </c>
      <c r="B431" s="1" t="str" cm="1">
        <f t="array" aca="1" ref="B431" ca="1">_xlfn.IFS(
AND(E431="Payment", A431=$B$2), $AM$14,
E431="Payment", $AM$15,
E431="Interest accrual", $AM$18,
E431="Depreciation", $AM$17,
TRUE, "")</f>
        <v/>
      </c>
      <c r="C431" s="1" t="str" cm="1">
        <f t="array" aca="1" ref="C431" ca="1">_xlfn.IFS(
E431="Payment", $AM$19,
E431="Interest accrual", $AM$15,
E431="Depreciation", $AM$16,
TRUE, "")</f>
        <v/>
      </c>
      <c r="D431" s="14" t="str" cm="1">
        <f t="array" aca="1" ref="D431" ca="1">_xlfn.IFS(
E431="Payment", _xlfn.XLOOKUP(A431, lease_table_dates, lease_table_payments, 0, 0),
E431="Interest accrual", _xlfn.XLOOKUP(A431, lease_table_dates, lease_table_interest_accruals, 0, 0),
E431="Depreciation", _xlfn.XLOOKUP(A431, rou_table_dates, rou_table_deprs, 0, 0),
TRUE, ""
)</f>
        <v/>
      </c>
      <c r="E431" s="7" t="str" cm="1">
        <f t="array" aca="1" ref="E431" ca="1">_xlfn.IFS(
AND(SUMIFS(lease_table_interest_accruals, lease_table_dates, A431)&gt;0, COUNTIFS($E$14:E430, "Interest accrual", $A$14:A430, A431)=0), "Interest accrual",
AND(SUMIFS(lease_table_payments, lease_table_dates, A431)&gt;0, COUNTIFS($E$14:E430, "Payment", $A$14:A430, A431)=0), "Payment",
AND(SUMIFS(rou_table_deprs, rou_table_dates, A431)&gt;0, COUNTIFS($E$14:E430, "Depreciation", $A$14:A430, A431)=0), "Depreciation",
TRUE,  ""
)</f>
        <v/>
      </c>
      <c r="G431" s="13" t="str" cm="1">
        <f t="array" aca="1" ref="G431" ca="1">_xlfn.IFS(
AND($B$11="Hə", $B$3="İllik"), Z431,
AND($B$11="Hə", $B$3="Aylıq"), AA431,
$B$11="Yox", X431)</f>
        <v/>
      </c>
      <c r="H431" s="14" t="str" cm="1">
        <f t="array" aca="1" ref="H431" ca="1">_xlfn.IFS( G431="", "",
TRUE, ROUND( H430+I431-J431, 2) )</f>
        <v/>
      </c>
      <c r="I431" s="14" t="str" cm="1">
        <f t="array" aca="1" ref="I431" ca="1">_xlfn.IFS(G431="", "",
G431=last_payment_date, (J431-H430),
 TRUE,  -  (H430- H430* (1+$B$6)^ (_xlfn.DAYS(G431,G430)/365) )
)</f>
        <v/>
      </c>
      <c r="J431" s="14" t="str" cm="1">
        <f t="array" aca="1" ref="J431" ca="1">_xlfn.IFS(G431="", "",
TRUE, _xlfn.XLOOKUP(G431,  payment_dates, payments,0,0)
)</f>
        <v/>
      </c>
      <c r="L431" s="2" t="str" cm="1">
        <f t="array" aca="1" ref="L431" ca="1">_xlfn.IFS(
AND($B$11="Hə", $B$3="İllik"), AC431,
AND($B$11="Hə", $B$3="Aylıq"), AD431,
$B$11="Yox", AB431)</f>
        <v/>
      </c>
      <c r="M431" s="14" t="str" cm="1">
        <f t="array" aca="1" ref="M431" ca="1">_xlfn.IFS( L431="", "",
(M430-N431)&lt;=0.5, 0,
TRUE,  M430-N431)</f>
        <v/>
      </c>
      <c r="N431" s="15" t="str" cm="1">
        <f t="array" aca="1" ref="N431" ca="1">_xlfn.IFS(
L431="", "",
TRUE, MIN(M430, ROUND($M$14/ (last_rou_date - $B$2) * (L431-L430), 2) )
)</f>
        <v/>
      </c>
      <c r="P431" s="22" t="str">
        <f t="shared" ca="1" si="18"/>
        <v/>
      </c>
      <c r="Q431" s="14" t="str" cm="1">
        <f t="array" aca="1" ref="Q431" ca="1">_xlfn.IFS(P431="","",
$B$11="Hə", _xlfn.XLOOKUP(DATE(P431, 12, 31), rou_table_dates, rou_table_nbvs,0, 0),
TRUE,  MAX(0, ROUND($M$14 - $M$14/ (last_rou_date - $B$2) * (DATE(P431,12,31) - $B$2), 2) )
)</f>
        <v/>
      </c>
      <c r="R431" s="57" t="str" cm="1">
        <f t="array" aca="1" ref="R431" ca="1">_xlfn.IFS(P431="","",
$B$11="Hə", _xlfn.XLOOKUP(DATE(P431, 12, 31), lease_table_dates, lease_table_balances,0, 0),
TRUE, IFERROR( XNPV($B$6, IF(payment_dates &gt;DATE(P431, 12, 31), payments,  0),  IF(payment_dates &gt;DATE(P431, 12, 31), payment_dates,  DATE(P431, 12, 31))    ),0)
)</f>
        <v/>
      </c>
      <c r="S431" s="14" t="str" cm="1">
        <f t="array" aca="1" ref="S431" ca="1">_xlfn.IFS(P431="","",
TRUE,  MIN( MIN(Q430, $M$14), ROUND($M$14/ (last_rou_date - $B$2) * (DATE(P431,12,31) - MAX($B$2, DATE(P431-1, 12, 31))), 2) )
)</f>
        <v/>
      </c>
      <c r="T431" s="15" t="str" cm="1">
        <f t="array" aca="1" ref="T431" ca="1">_xlfn.IFS(P431="", "",
ISTEXT(R430), R431- (H431 - SUMIFS( lease_table_payments, lease_table_years, P431) -$AG$14 ),
AND(ISNUMBER(R430), R431&lt;&gt;""),   R431- (R430 - SUMIFS( lease_table_payments, lease_table_years, P431) )
)</f>
        <v/>
      </c>
      <c r="U431" s="14"/>
      <c r="V431" s="73">
        <f t="shared" si="20"/>
        <v>418</v>
      </c>
      <c r="W431" s="74" t="str" cm="1">
        <f t="array" ref="W431">_xlfn.IFS(
OR(W430=$B$4, W430=""),"",
TRUE,W430+1
)</f>
        <v/>
      </c>
      <c r="X431" s="75" t="str" cm="1">
        <f t="array" ref="X431">_xlfn.IFS(X430="","",
W431="", "",
AND($B$3="İllik"),DATE(YEAR(X430)+1,MONTH(X430),DAY(X430) ),
AND($B$3="Aylıq", $AH$14="Not end"), EDATE(X430,1),
AND($B$3="Aylıq", $AH$14="End"), EOMONTH(X430,1)
)</f>
        <v/>
      </c>
      <c r="Y431" s="75" t="str" cm="1">
        <f t="array" aca="1" ref="Y431" ca="1">_xlfn.IFS(
AND($B$7="Dövrün əvvəlində", Y430&lt;=last_rou_date), DATE(YEAR(Y430)+1, 12, 31),
AND($B$7="Dövrün sonunda", Y430&lt;=last_payment_date), DATE(YEAR(Y430)+1, 12, 31),
TRUE, ""
)</f>
        <v/>
      </c>
      <c r="Z431" s="75" t="str" cm="1">
        <f t="array" aca="1" ref="Z431" ca="1">_xlfn.IFS(
AND($AN$14="Not year_end", Z430&gt;last_payment_date), "",
AND($AN$14="Year_end", Z430&gt;=last_payment_date), "",
AND($AN$14="Year_end"), DATE(YEAR(Z430+1), 12, 31),
AND($AN$14="Not year_end", MONTH(Z430)=12, DAY(Z430)=31), DATE(YEAR(Z429)+1, MONTH(Z429), DAY(Z429)),
AND($AN$14="Not year_end", OR(MONTH(Z430)&lt;&gt;12, DAY(Z430)&lt;&gt;31) ), DATE(YEAR(Z430), 12, 31)
)</f>
        <v/>
      </c>
      <c r="AA431" s="75" t="str" cm="1">
        <f t="array" aca="1" ref="AA431" ca="1">_xlfn.IFS(AA430="", "",
AND(AA430=last_payment_date, OR(MONTH(AA430)&lt;&gt;12, DAY(AA430)&lt;&gt;31) ), DATE(YEAR(AA430), 12, 31),
AND(MONTH(AA430)=12, DAY(AA430)=31, AA430&gt;=last_payment_date), "",
AND(MONTH(AA430)=12, DAY(AA430)&lt;&gt;31),  EOMONTH(AA430,0),
AND(MONTH(AA430)=12, DAY(AA430)=31, $AH$14="Not end"),  EDATE(AA429,1),
AND($AH$14="Not end"), EDATE(AA430, 1),
AND($AH$14="End"), EOMONTH(AA430, 1)
)</f>
        <v/>
      </c>
      <c r="AB431" s="75" t="str" cm="1">
        <f t="array" aca="1" ref="AB431" ca="1">_xlfn.IFS(AB430="","",
AND(AB430=last_rou_date), "",
AND($B$3="İllik"),DATE(YEAR(AB430)+1,MONTH(AB430),DAY(AB430) ),
AND($B$3="Aylıq", $AH$14="Not end"), EDATE(AB430,1),
AND($B$3="Aylıq", $AH$14="End"), EOMONTH(AB430,1)
)</f>
        <v/>
      </c>
      <c r="AC431" s="75" t="str" cm="1">
        <f t="array" aca="1" ref="AC431" ca="1">_xlfn.IFS(
AND($AN$14="Not year_end", AC430&gt;last_rou_date), "",
AND($AN$14="Year_end", AC430&gt;=last_rou_date), "",
AND($AN$14="Year_end"), DATE(YEAR(AC430+1), 12, 31),
AND($AN$14="Not year_end", MONTH(AC430)=12, DAY(AC430)=31), DATE(YEAR(AC429)+1, MONTH(AC429), DAY(AC429)),
AND($AN$14="Not year_end", OR(MONTH(AC430)&lt;&gt;12, DAY(AC430)&lt;&gt;31) ), DATE(YEAR(AC430), 12, 31)
)</f>
        <v/>
      </c>
      <c r="AD431" s="75" t="str" cm="1">
        <f t="array" aca="1" ref="AD431" ca="1">_xlfn.IFS(AD430="", "",
AND(AD430=last_rou_date, OR(MONTH(AD430)&lt;&gt;12, DAY(AD430)&lt;&gt;31) ), DATE(YEAR(AD430), 12, 31),
AND(MONTH(AD430)=12, DAY(AD430)=31, AD430&gt;=last_rou_date), "",
AND(MONTH(AD430)=12, DAY(AD430)&lt;&gt;31),  EOMONTH(AD430,0),
AND(MONTH(AD430)=12, DAY(AD430)=31, $AH$14="Not end"),  EDATE(AD429,1),
AND($AH$14="Not end"), EDATE(AD430, 1),
AND($AH$14="End"), EOMONTH(AD430, 1)
)</f>
        <v/>
      </c>
      <c r="AE431" s="68" t="str" cm="1">
        <f t="array" ref="AE431">_xlfn.IFS(W431="", "",
AND(W431&gt;0, W431&lt;=$B$4, $C$2="İllik artım, faiz olaraq", $D$2&gt;0, $B$3="İllik"), $B$5*((1+$D$2)^(W431-1)),
AND(W431&gt;0, W431&lt;=$B$4, $C$2="İllik artım, faiz olaraq", $D$2&gt;0, $B$3="Aylıq"), $B$5*((1+$D$2)^ROUNDDOWN((W431-1)/12,0)),
AND(W431=1, $C$2="Aşağıdakı kimi dəyişir", ), $B$5,
AND(W431&gt;1, W431&lt;=$B$4, $C$2="Aşağıdakı kimi dəyişir"), IFERROR(VLOOKUP(W431, $C$4:$D$7, 2, FALSE), AE430),
AND(W431&gt;0, W431&lt;=$B$4), $B$5,
TRUE,0 )</f>
        <v/>
      </c>
      <c r="AF431" s="76" t="str">
        <f t="shared" ca="1" si="19"/>
        <v/>
      </c>
    </row>
    <row r="432" spans="1:32" x14ac:dyDescent="0.4">
      <c r="A432" s="13" t="str" cm="1">
        <f t="array" aca="1" ref="A432" ca="1">_xlfn.IFS(
AND(SUMIFS(lease_table_interest_accruals, lease_table_dates, A431)&gt;0, COUNTIFS($E$14:E431, "Interest accrual", $A$14:A431, A431)=0),  A431,
AND(SUMIFS(lease_table_payments, lease_table_dates, A431)&gt;0, COUNTIFS($E$14:E431, "Payment", $A$14:A431, A431)=0),  A431,
AND(SUMIFS(rou_table_deprs, rou_table_dates, A431)&gt;0, COUNTIFS($E$14:E431, "Depreciation", $A$14:A431, A431)=0),  A431,
TRUE,  IFERROR(INDEX(rou_table_dates,  MATCH(A431, rou_table_dates)+1, ), "")
)</f>
        <v/>
      </c>
      <c r="B432" s="1" t="str" cm="1">
        <f t="array" aca="1" ref="B432" ca="1">_xlfn.IFS(
AND(E432="Payment", A432=$B$2), $AM$14,
E432="Payment", $AM$15,
E432="Interest accrual", $AM$18,
E432="Depreciation", $AM$17,
TRUE, "")</f>
        <v/>
      </c>
      <c r="C432" s="1" t="str" cm="1">
        <f t="array" aca="1" ref="C432" ca="1">_xlfn.IFS(
E432="Payment", $AM$19,
E432="Interest accrual", $AM$15,
E432="Depreciation", $AM$16,
TRUE, "")</f>
        <v/>
      </c>
      <c r="D432" s="14" t="str" cm="1">
        <f t="array" aca="1" ref="D432" ca="1">_xlfn.IFS(
E432="Payment", _xlfn.XLOOKUP(A432, lease_table_dates, lease_table_payments, 0, 0),
E432="Interest accrual", _xlfn.XLOOKUP(A432, lease_table_dates, lease_table_interest_accruals, 0, 0),
E432="Depreciation", _xlfn.XLOOKUP(A432, rou_table_dates, rou_table_deprs, 0, 0),
TRUE, ""
)</f>
        <v/>
      </c>
      <c r="E432" s="7" t="str" cm="1">
        <f t="array" aca="1" ref="E432" ca="1">_xlfn.IFS(
AND(SUMIFS(lease_table_interest_accruals, lease_table_dates, A432)&gt;0, COUNTIFS($E$14:E431, "Interest accrual", $A$14:A431, A432)=0), "Interest accrual",
AND(SUMIFS(lease_table_payments, lease_table_dates, A432)&gt;0, COUNTIFS($E$14:E431, "Payment", $A$14:A431, A432)=0), "Payment",
AND(SUMIFS(rou_table_deprs, rou_table_dates, A432)&gt;0, COUNTIFS($E$14:E431, "Depreciation", $A$14:A431, A432)=0), "Depreciation",
TRUE,  ""
)</f>
        <v/>
      </c>
      <c r="G432" s="13" t="str" cm="1">
        <f t="array" aca="1" ref="G432" ca="1">_xlfn.IFS(
AND($B$11="Hə", $B$3="İllik"), Z432,
AND($B$11="Hə", $B$3="Aylıq"), AA432,
$B$11="Yox", X432)</f>
        <v/>
      </c>
      <c r="H432" s="14" t="str" cm="1">
        <f t="array" aca="1" ref="H432" ca="1">_xlfn.IFS( G432="", "",
TRUE, ROUND( H431+I432-J432, 2) )</f>
        <v/>
      </c>
      <c r="I432" s="14" t="str" cm="1">
        <f t="array" aca="1" ref="I432" ca="1">_xlfn.IFS(G432="", "",
G432=last_payment_date, (J432-H431),
 TRUE,  -  (H431- H431* (1+$B$6)^ (_xlfn.DAYS(G432,G431)/365) )
)</f>
        <v/>
      </c>
      <c r="J432" s="14" t="str" cm="1">
        <f t="array" aca="1" ref="J432" ca="1">_xlfn.IFS(G432="", "",
TRUE, _xlfn.XLOOKUP(G432,  payment_dates, payments,0,0)
)</f>
        <v/>
      </c>
      <c r="L432" s="2" t="str" cm="1">
        <f t="array" aca="1" ref="L432" ca="1">_xlfn.IFS(
AND($B$11="Hə", $B$3="İllik"), AC432,
AND($B$11="Hə", $B$3="Aylıq"), AD432,
$B$11="Yox", AB432)</f>
        <v/>
      </c>
      <c r="M432" s="14" t="str" cm="1">
        <f t="array" aca="1" ref="M432" ca="1">_xlfn.IFS( L432="", "",
(M431-N432)&lt;=0.5, 0,
TRUE,  M431-N432)</f>
        <v/>
      </c>
      <c r="N432" s="15" t="str" cm="1">
        <f t="array" aca="1" ref="N432" ca="1">_xlfn.IFS(
L432="", "",
TRUE, MIN(M431, ROUND($M$14/ (last_rou_date - $B$2) * (L432-L431), 2) )
)</f>
        <v/>
      </c>
      <c r="P432" s="22" t="str">
        <f t="shared" ca="1" si="18"/>
        <v/>
      </c>
      <c r="Q432" s="14" t="str" cm="1">
        <f t="array" aca="1" ref="Q432" ca="1">_xlfn.IFS(P432="","",
$B$11="Hə", _xlfn.XLOOKUP(DATE(P432, 12, 31), rou_table_dates, rou_table_nbvs,0, 0),
TRUE,  MAX(0, ROUND($M$14 - $M$14/ (last_rou_date - $B$2) * (DATE(P432,12,31) - $B$2), 2) )
)</f>
        <v/>
      </c>
      <c r="R432" s="57" t="str" cm="1">
        <f t="array" aca="1" ref="R432" ca="1">_xlfn.IFS(P432="","",
$B$11="Hə", _xlfn.XLOOKUP(DATE(P432, 12, 31), lease_table_dates, lease_table_balances,0, 0),
TRUE, IFERROR( XNPV($B$6, IF(payment_dates &gt;DATE(P432, 12, 31), payments,  0),  IF(payment_dates &gt;DATE(P432, 12, 31), payment_dates,  DATE(P432, 12, 31))    ),0)
)</f>
        <v/>
      </c>
      <c r="S432" s="14" t="str" cm="1">
        <f t="array" aca="1" ref="S432" ca="1">_xlfn.IFS(P432="","",
TRUE,  MIN( MIN(Q431, $M$14), ROUND($M$14/ (last_rou_date - $B$2) * (DATE(P432,12,31) - MAX($B$2, DATE(P432-1, 12, 31))), 2) )
)</f>
        <v/>
      </c>
      <c r="T432" s="15" t="str" cm="1">
        <f t="array" aca="1" ref="T432" ca="1">_xlfn.IFS(P432="", "",
ISTEXT(R431), R432- (H432 - SUMIFS( lease_table_payments, lease_table_years, P432) -$AG$14 ),
AND(ISNUMBER(R431), R432&lt;&gt;""),   R432- (R431 - SUMIFS( lease_table_payments, lease_table_years, P432) )
)</f>
        <v/>
      </c>
      <c r="U432" s="14"/>
      <c r="V432" s="73">
        <f t="shared" si="20"/>
        <v>419</v>
      </c>
      <c r="W432" s="74" t="str" cm="1">
        <f t="array" ref="W432">_xlfn.IFS(
OR(W431=$B$4, W431=""),"",
TRUE,W431+1
)</f>
        <v/>
      </c>
      <c r="X432" s="75" t="str" cm="1">
        <f t="array" ref="X432">_xlfn.IFS(X431="","",
W432="", "",
AND($B$3="İllik"),DATE(YEAR(X431)+1,MONTH(X431),DAY(X431) ),
AND($B$3="Aylıq", $AH$14="Not end"), EDATE(X431,1),
AND($B$3="Aylıq", $AH$14="End"), EOMONTH(X431,1)
)</f>
        <v/>
      </c>
      <c r="Y432" s="75" t="str" cm="1">
        <f t="array" aca="1" ref="Y432" ca="1">_xlfn.IFS(
AND($B$7="Dövrün əvvəlində", Y431&lt;=last_rou_date), DATE(YEAR(Y431)+1, 12, 31),
AND($B$7="Dövrün sonunda", Y431&lt;=last_payment_date), DATE(YEAR(Y431)+1, 12, 31),
TRUE, ""
)</f>
        <v/>
      </c>
      <c r="Z432" s="75" t="str" cm="1">
        <f t="array" aca="1" ref="Z432" ca="1">_xlfn.IFS(
AND($AN$14="Not year_end", Z431&gt;last_payment_date), "",
AND($AN$14="Year_end", Z431&gt;=last_payment_date), "",
AND($AN$14="Year_end"), DATE(YEAR(Z431+1), 12, 31),
AND($AN$14="Not year_end", MONTH(Z431)=12, DAY(Z431)=31), DATE(YEAR(Z430)+1, MONTH(Z430), DAY(Z430)),
AND($AN$14="Not year_end", OR(MONTH(Z431)&lt;&gt;12, DAY(Z431)&lt;&gt;31) ), DATE(YEAR(Z431), 12, 31)
)</f>
        <v/>
      </c>
      <c r="AA432" s="75" t="str" cm="1">
        <f t="array" aca="1" ref="AA432" ca="1">_xlfn.IFS(AA431="", "",
AND(AA431=last_payment_date, OR(MONTH(AA431)&lt;&gt;12, DAY(AA431)&lt;&gt;31) ), DATE(YEAR(AA431), 12, 31),
AND(MONTH(AA431)=12, DAY(AA431)=31, AA431&gt;=last_payment_date), "",
AND(MONTH(AA431)=12, DAY(AA431)&lt;&gt;31),  EOMONTH(AA431,0),
AND(MONTH(AA431)=12, DAY(AA431)=31, $AH$14="Not end"),  EDATE(AA430,1),
AND($AH$14="Not end"), EDATE(AA431, 1),
AND($AH$14="End"), EOMONTH(AA431, 1)
)</f>
        <v/>
      </c>
      <c r="AB432" s="75" t="str" cm="1">
        <f t="array" aca="1" ref="AB432" ca="1">_xlfn.IFS(AB431="","",
AND(AB431=last_rou_date), "",
AND($B$3="İllik"),DATE(YEAR(AB431)+1,MONTH(AB431),DAY(AB431) ),
AND($B$3="Aylıq", $AH$14="Not end"), EDATE(AB431,1),
AND($B$3="Aylıq", $AH$14="End"), EOMONTH(AB431,1)
)</f>
        <v/>
      </c>
      <c r="AC432" s="75" t="str" cm="1">
        <f t="array" aca="1" ref="AC432" ca="1">_xlfn.IFS(
AND($AN$14="Not year_end", AC431&gt;last_rou_date), "",
AND($AN$14="Year_end", AC431&gt;=last_rou_date), "",
AND($AN$14="Year_end"), DATE(YEAR(AC431+1), 12, 31),
AND($AN$14="Not year_end", MONTH(AC431)=12, DAY(AC431)=31), DATE(YEAR(AC430)+1, MONTH(AC430), DAY(AC430)),
AND($AN$14="Not year_end", OR(MONTH(AC431)&lt;&gt;12, DAY(AC431)&lt;&gt;31) ), DATE(YEAR(AC431), 12, 31)
)</f>
        <v/>
      </c>
      <c r="AD432" s="75" t="str" cm="1">
        <f t="array" aca="1" ref="AD432" ca="1">_xlfn.IFS(AD431="", "",
AND(AD431=last_rou_date, OR(MONTH(AD431)&lt;&gt;12, DAY(AD431)&lt;&gt;31) ), DATE(YEAR(AD431), 12, 31),
AND(MONTH(AD431)=12, DAY(AD431)=31, AD431&gt;=last_rou_date), "",
AND(MONTH(AD431)=12, DAY(AD431)&lt;&gt;31),  EOMONTH(AD431,0),
AND(MONTH(AD431)=12, DAY(AD431)=31, $AH$14="Not end"),  EDATE(AD430,1),
AND($AH$14="Not end"), EDATE(AD431, 1),
AND($AH$14="End"), EOMONTH(AD431, 1)
)</f>
        <v/>
      </c>
      <c r="AE432" s="68" t="str" cm="1">
        <f t="array" ref="AE432">_xlfn.IFS(W432="", "",
AND(W432&gt;0, W432&lt;=$B$4, $C$2="İllik artım, faiz olaraq", $D$2&gt;0, $B$3="İllik"), $B$5*((1+$D$2)^(W432-1)),
AND(W432&gt;0, W432&lt;=$B$4, $C$2="İllik artım, faiz olaraq", $D$2&gt;0, $B$3="Aylıq"), $B$5*((1+$D$2)^ROUNDDOWN((W432-1)/12,0)),
AND(W432=1, $C$2="Aşağıdakı kimi dəyişir", ), $B$5,
AND(W432&gt;1, W432&lt;=$B$4, $C$2="Aşağıdakı kimi dəyişir"), IFERROR(VLOOKUP(W432, $C$4:$D$7, 2, FALSE), AE431),
AND(W432&gt;0, W432&lt;=$B$4), $B$5,
TRUE,0 )</f>
        <v/>
      </c>
      <c r="AF432" s="76" t="str">
        <f t="shared" ca="1" si="19"/>
        <v/>
      </c>
    </row>
    <row r="433" spans="1:32" x14ac:dyDescent="0.4">
      <c r="A433" s="13" t="str" cm="1">
        <f t="array" aca="1" ref="A433" ca="1">_xlfn.IFS(
AND(SUMIFS(lease_table_interest_accruals, lease_table_dates, A432)&gt;0, COUNTIFS($E$14:E432, "Interest accrual", $A$14:A432, A432)=0),  A432,
AND(SUMIFS(lease_table_payments, lease_table_dates, A432)&gt;0, COUNTIFS($E$14:E432, "Payment", $A$14:A432, A432)=0),  A432,
AND(SUMIFS(rou_table_deprs, rou_table_dates, A432)&gt;0, COUNTIFS($E$14:E432, "Depreciation", $A$14:A432, A432)=0),  A432,
TRUE,  IFERROR(INDEX(rou_table_dates,  MATCH(A432, rou_table_dates)+1, ), "")
)</f>
        <v/>
      </c>
      <c r="B433" s="1" t="str" cm="1">
        <f t="array" aca="1" ref="B433" ca="1">_xlfn.IFS(
AND(E433="Payment", A433=$B$2), $AM$14,
E433="Payment", $AM$15,
E433="Interest accrual", $AM$18,
E433="Depreciation", $AM$17,
TRUE, "")</f>
        <v/>
      </c>
      <c r="C433" s="1" t="str" cm="1">
        <f t="array" aca="1" ref="C433" ca="1">_xlfn.IFS(
E433="Payment", $AM$19,
E433="Interest accrual", $AM$15,
E433="Depreciation", $AM$16,
TRUE, "")</f>
        <v/>
      </c>
      <c r="D433" s="14" t="str" cm="1">
        <f t="array" aca="1" ref="D433" ca="1">_xlfn.IFS(
E433="Payment", _xlfn.XLOOKUP(A433, lease_table_dates, lease_table_payments, 0, 0),
E433="Interest accrual", _xlfn.XLOOKUP(A433, lease_table_dates, lease_table_interest_accruals, 0, 0),
E433="Depreciation", _xlfn.XLOOKUP(A433, rou_table_dates, rou_table_deprs, 0, 0),
TRUE, ""
)</f>
        <v/>
      </c>
      <c r="E433" s="7" t="str" cm="1">
        <f t="array" aca="1" ref="E433" ca="1">_xlfn.IFS(
AND(SUMIFS(lease_table_interest_accruals, lease_table_dates, A433)&gt;0, COUNTIFS($E$14:E432, "Interest accrual", $A$14:A432, A433)=0), "Interest accrual",
AND(SUMIFS(lease_table_payments, lease_table_dates, A433)&gt;0, COUNTIFS($E$14:E432, "Payment", $A$14:A432, A433)=0), "Payment",
AND(SUMIFS(rou_table_deprs, rou_table_dates, A433)&gt;0, COUNTIFS($E$14:E432, "Depreciation", $A$14:A432, A433)=0), "Depreciation",
TRUE,  ""
)</f>
        <v/>
      </c>
      <c r="G433" s="13" t="str" cm="1">
        <f t="array" aca="1" ref="G433" ca="1">_xlfn.IFS(
AND($B$11="Hə", $B$3="İllik"), Z433,
AND($B$11="Hə", $B$3="Aylıq"), AA433,
$B$11="Yox", X433)</f>
        <v/>
      </c>
      <c r="H433" s="14" t="str" cm="1">
        <f t="array" aca="1" ref="H433" ca="1">_xlfn.IFS( G433="", "",
TRUE, ROUND( H432+I433-J433, 2) )</f>
        <v/>
      </c>
      <c r="I433" s="14" t="str" cm="1">
        <f t="array" aca="1" ref="I433" ca="1">_xlfn.IFS(G433="", "",
G433=last_payment_date, (J433-H432),
 TRUE,  -  (H432- H432* (1+$B$6)^ (_xlfn.DAYS(G433,G432)/365) )
)</f>
        <v/>
      </c>
      <c r="J433" s="14" t="str" cm="1">
        <f t="array" aca="1" ref="J433" ca="1">_xlfn.IFS(G433="", "",
TRUE, _xlfn.XLOOKUP(G433,  payment_dates, payments,0,0)
)</f>
        <v/>
      </c>
      <c r="L433" s="2" t="str" cm="1">
        <f t="array" aca="1" ref="L433" ca="1">_xlfn.IFS(
AND($B$11="Hə", $B$3="İllik"), AC433,
AND($B$11="Hə", $B$3="Aylıq"), AD433,
$B$11="Yox", AB433)</f>
        <v/>
      </c>
      <c r="M433" s="14" t="str" cm="1">
        <f t="array" aca="1" ref="M433" ca="1">_xlfn.IFS( L433="", "",
(M432-N433)&lt;=0.5, 0,
TRUE,  M432-N433)</f>
        <v/>
      </c>
      <c r="N433" s="15" t="str" cm="1">
        <f t="array" aca="1" ref="N433" ca="1">_xlfn.IFS(
L433="", "",
TRUE, MIN(M432, ROUND($M$14/ (last_rou_date - $B$2) * (L433-L432), 2) )
)</f>
        <v/>
      </c>
      <c r="P433" s="22" t="str">
        <f t="shared" ca="1" si="18"/>
        <v/>
      </c>
      <c r="Q433" s="14" t="str" cm="1">
        <f t="array" aca="1" ref="Q433" ca="1">_xlfn.IFS(P433="","",
$B$11="Hə", _xlfn.XLOOKUP(DATE(P433, 12, 31), rou_table_dates, rou_table_nbvs,0, 0),
TRUE,  MAX(0, ROUND($M$14 - $M$14/ (last_rou_date - $B$2) * (DATE(P433,12,31) - $B$2), 2) )
)</f>
        <v/>
      </c>
      <c r="R433" s="57" t="str" cm="1">
        <f t="array" aca="1" ref="R433" ca="1">_xlfn.IFS(P433="","",
$B$11="Hə", _xlfn.XLOOKUP(DATE(P433, 12, 31), lease_table_dates, lease_table_balances,0, 0),
TRUE, IFERROR( XNPV($B$6, IF(payment_dates &gt;DATE(P433, 12, 31), payments,  0),  IF(payment_dates &gt;DATE(P433, 12, 31), payment_dates,  DATE(P433, 12, 31))    ),0)
)</f>
        <v/>
      </c>
      <c r="S433" s="14" t="str" cm="1">
        <f t="array" aca="1" ref="S433" ca="1">_xlfn.IFS(P433="","",
TRUE,  MIN( MIN(Q432, $M$14), ROUND($M$14/ (last_rou_date - $B$2) * (DATE(P433,12,31) - MAX($B$2, DATE(P433-1, 12, 31))), 2) )
)</f>
        <v/>
      </c>
      <c r="T433" s="15" t="str" cm="1">
        <f t="array" aca="1" ref="T433" ca="1">_xlfn.IFS(P433="", "",
ISTEXT(R432), R433- (H433 - SUMIFS( lease_table_payments, lease_table_years, P433) -$AG$14 ),
AND(ISNUMBER(R432), R433&lt;&gt;""),   R433- (R432 - SUMIFS( lease_table_payments, lease_table_years, P433) )
)</f>
        <v/>
      </c>
      <c r="U433" s="14"/>
      <c r="V433" s="73">
        <f t="shared" si="20"/>
        <v>420</v>
      </c>
      <c r="W433" s="74" t="str" cm="1">
        <f t="array" ref="W433">_xlfn.IFS(
OR(W432=$B$4, W432=""),"",
TRUE,W432+1
)</f>
        <v/>
      </c>
      <c r="X433" s="75" t="str" cm="1">
        <f t="array" ref="X433">_xlfn.IFS(X432="","",
W433="", "",
AND($B$3="İllik"),DATE(YEAR(X432)+1,MONTH(X432),DAY(X432) ),
AND($B$3="Aylıq", $AH$14="Not end"), EDATE(X432,1),
AND($B$3="Aylıq", $AH$14="End"), EOMONTH(X432,1)
)</f>
        <v/>
      </c>
      <c r="Y433" s="75" t="str" cm="1">
        <f t="array" aca="1" ref="Y433" ca="1">_xlfn.IFS(
AND($B$7="Dövrün əvvəlində", Y432&lt;=last_rou_date), DATE(YEAR(Y432)+1, 12, 31),
AND($B$7="Dövrün sonunda", Y432&lt;=last_payment_date), DATE(YEAR(Y432)+1, 12, 31),
TRUE, ""
)</f>
        <v/>
      </c>
      <c r="Z433" s="75" t="str" cm="1">
        <f t="array" aca="1" ref="Z433" ca="1">_xlfn.IFS(
AND($AN$14="Not year_end", Z432&gt;last_payment_date), "",
AND($AN$14="Year_end", Z432&gt;=last_payment_date), "",
AND($AN$14="Year_end"), DATE(YEAR(Z432+1), 12, 31),
AND($AN$14="Not year_end", MONTH(Z432)=12, DAY(Z432)=31), DATE(YEAR(Z431)+1, MONTH(Z431), DAY(Z431)),
AND($AN$14="Not year_end", OR(MONTH(Z432)&lt;&gt;12, DAY(Z432)&lt;&gt;31) ), DATE(YEAR(Z432), 12, 31)
)</f>
        <v/>
      </c>
      <c r="AA433" s="75" t="str" cm="1">
        <f t="array" aca="1" ref="AA433" ca="1">_xlfn.IFS(AA432="", "",
AND(AA432=last_payment_date, OR(MONTH(AA432)&lt;&gt;12, DAY(AA432)&lt;&gt;31) ), DATE(YEAR(AA432), 12, 31),
AND(MONTH(AA432)=12, DAY(AA432)=31, AA432&gt;=last_payment_date), "",
AND(MONTH(AA432)=12, DAY(AA432)&lt;&gt;31),  EOMONTH(AA432,0),
AND(MONTH(AA432)=12, DAY(AA432)=31, $AH$14="Not end"),  EDATE(AA431,1),
AND($AH$14="Not end"), EDATE(AA432, 1),
AND($AH$14="End"), EOMONTH(AA432, 1)
)</f>
        <v/>
      </c>
      <c r="AB433" s="75" t="str" cm="1">
        <f t="array" aca="1" ref="AB433" ca="1">_xlfn.IFS(AB432="","",
AND(AB432=last_rou_date), "",
AND($B$3="İllik"),DATE(YEAR(AB432)+1,MONTH(AB432),DAY(AB432) ),
AND($B$3="Aylıq", $AH$14="Not end"), EDATE(AB432,1),
AND($B$3="Aylıq", $AH$14="End"), EOMONTH(AB432,1)
)</f>
        <v/>
      </c>
      <c r="AC433" s="75" t="str" cm="1">
        <f t="array" aca="1" ref="AC433" ca="1">_xlfn.IFS(
AND($AN$14="Not year_end", AC432&gt;last_rou_date), "",
AND($AN$14="Year_end", AC432&gt;=last_rou_date), "",
AND($AN$14="Year_end"), DATE(YEAR(AC432+1), 12, 31),
AND($AN$14="Not year_end", MONTH(AC432)=12, DAY(AC432)=31), DATE(YEAR(AC431)+1, MONTH(AC431), DAY(AC431)),
AND($AN$14="Not year_end", OR(MONTH(AC432)&lt;&gt;12, DAY(AC432)&lt;&gt;31) ), DATE(YEAR(AC432), 12, 31)
)</f>
        <v/>
      </c>
      <c r="AD433" s="75" t="str" cm="1">
        <f t="array" aca="1" ref="AD433" ca="1">_xlfn.IFS(AD432="", "",
AND(AD432=last_rou_date, OR(MONTH(AD432)&lt;&gt;12, DAY(AD432)&lt;&gt;31) ), DATE(YEAR(AD432), 12, 31),
AND(MONTH(AD432)=12, DAY(AD432)=31, AD432&gt;=last_rou_date), "",
AND(MONTH(AD432)=12, DAY(AD432)&lt;&gt;31),  EOMONTH(AD432,0),
AND(MONTH(AD432)=12, DAY(AD432)=31, $AH$14="Not end"),  EDATE(AD431,1),
AND($AH$14="Not end"), EDATE(AD432, 1),
AND($AH$14="End"), EOMONTH(AD432, 1)
)</f>
        <v/>
      </c>
      <c r="AE433" s="68" t="str" cm="1">
        <f t="array" ref="AE433">_xlfn.IFS(W433="", "",
AND(W433&gt;0, W433&lt;=$B$4, $C$2="İllik artım, faiz olaraq", $D$2&gt;0, $B$3="İllik"), $B$5*((1+$D$2)^(W433-1)),
AND(W433&gt;0, W433&lt;=$B$4, $C$2="İllik artım, faiz olaraq", $D$2&gt;0, $B$3="Aylıq"), $B$5*((1+$D$2)^ROUNDDOWN((W433-1)/12,0)),
AND(W433=1, $C$2="Aşağıdakı kimi dəyişir", ), $B$5,
AND(W433&gt;1, W433&lt;=$B$4, $C$2="Aşağıdakı kimi dəyişir"), IFERROR(VLOOKUP(W433, $C$4:$D$7, 2, FALSE), AE432),
AND(W433&gt;0, W433&lt;=$B$4), $B$5,
TRUE,0 )</f>
        <v/>
      </c>
      <c r="AF433" s="76" t="str">
        <f t="shared" ca="1" si="19"/>
        <v/>
      </c>
    </row>
    <row r="434" spans="1:32" x14ac:dyDescent="0.4">
      <c r="A434" s="13" t="str" cm="1">
        <f t="array" aca="1" ref="A434" ca="1">_xlfn.IFS(
AND(SUMIFS(lease_table_interest_accruals, lease_table_dates, A433)&gt;0, COUNTIFS($E$14:E433, "Interest accrual", $A$14:A433, A433)=0),  A433,
AND(SUMIFS(lease_table_payments, lease_table_dates, A433)&gt;0, COUNTIFS($E$14:E433, "Payment", $A$14:A433, A433)=0),  A433,
AND(SUMIFS(rou_table_deprs, rou_table_dates, A433)&gt;0, COUNTIFS($E$14:E433, "Depreciation", $A$14:A433, A433)=0),  A433,
TRUE,  IFERROR(INDEX(rou_table_dates,  MATCH(A433, rou_table_dates)+1, ), "")
)</f>
        <v/>
      </c>
      <c r="B434" s="1" t="str" cm="1">
        <f t="array" aca="1" ref="B434" ca="1">_xlfn.IFS(
AND(E434="Payment", A434=$B$2), $AM$14,
E434="Payment", $AM$15,
E434="Interest accrual", $AM$18,
E434="Depreciation", $AM$17,
TRUE, "")</f>
        <v/>
      </c>
      <c r="C434" s="1" t="str" cm="1">
        <f t="array" aca="1" ref="C434" ca="1">_xlfn.IFS(
E434="Payment", $AM$19,
E434="Interest accrual", $AM$15,
E434="Depreciation", $AM$16,
TRUE, "")</f>
        <v/>
      </c>
      <c r="D434" s="14" t="str" cm="1">
        <f t="array" aca="1" ref="D434" ca="1">_xlfn.IFS(
E434="Payment", _xlfn.XLOOKUP(A434, lease_table_dates, lease_table_payments, 0, 0),
E434="Interest accrual", _xlfn.XLOOKUP(A434, lease_table_dates, lease_table_interest_accruals, 0, 0),
E434="Depreciation", _xlfn.XLOOKUP(A434, rou_table_dates, rou_table_deprs, 0, 0),
TRUE, ""
)</f>
        <v/>
      </c>
      <c r="E434" s="7" t="str" cm="1">
        <f t="array" aca="1" ref="E434" ca="1">_xlfn.IFS(
AND(SUMIFS(lease_table_interest_accruals, lease_table_dates, A434)&gt;0, COUNTIFS($E$14:E433, "Interest accrual", $A$14:A433, A434)=0), "Interest accrual",
AND(SUMIFS(lease_table_payments, lease_table_dates, A434)&gt;0, COUNTIFS($E$14:E433, "Payment", $A$14:A433, A434)=0), "Payment",
AND(SUMIFS(rou_table_deprs, rou_table_dates, A434)&gt;0, COUNTIFS($E$14:E433, "Depreciation", $A$14:A433, A434)=0), "Depreciation",
TRUE,  ""
)</f>
        <v/>
      </c>
      <c r="G434" s="13" t="str" cm="1">
        <f t="array" aca="1" ref="G434" ca="1">_xlfn.IFS(
AND($B$11="Hə", $B$3="İllik"), Z434,
AND($B$11="Hə", $B$3="Aylıq"), AA434,
$B$11="Yox", X434)</f>
        <v/>
      </c>
      <c r="H434" s="14" t="str" cm="1">
        <f t="array" aca="1" ref="H434" ca="1">_xlfn.IFS( G434="", "",
TRUE, ROUND( H433+I434-J434, 2) )</f>
        <v/>
      </c>
      <c r="I434" s="14" t="str" cm="1">
        <f t="array" aca="1" ref="I434" ca="1">_xlfn.IFS(G434="", "",
G434=last_payment_date, (J434-H433),
 TRUE,  -  (H433- H433* (1+$B$6)^ (_xlfn.DAYS(G434,G433)/365) )
)</f>
        <v/>
      </c>
      <c r="J434" s="14" t="str" cm="1">
        <f t="array" aca="1" ref="J434" ca="1">_xlfn.IFS(G434="", "",
TRUE, _xlfn.XLOOKUP(G434,  payment_dates, payments,0,0)
)</f>
        <v/>
      </c>
      <c r="L434" s="2" t="str" cm="1">
        <f t="array" aca="1" ref="L434" ca="1">_xlfn.IFS(
AND($B$11="Hə", $B$3="İllik"), AC434,
AND($B$11="Hə", $B$3="Aylıq"), AD434,
$B$11="Yox", AB434)</f>
        <v/>
      </c>
      <c r="M434" s="14" t="str" cm="1">
        <f t="array" aca="1" ref="M434" ca="1">_xlfn.IFS( L434="", "",
(M433-N434)&lt;=0.5, 0,
TRUE,  M433-N434)</f>
        <v/>
      </c>
      <c r="N434" s="15" t="str" cm="1">
        <f t="array" aca="1" ref="N434" ca="1">_xlfn.IFS(
L434="", "",
TRUE, MIN(M433, ROUND($M$14/ (last_rou_date - $B$2) * (L434-L433), 2) )
)</f>
        <v/>
      </c>
      <c r="P434" s="22" t="str">
        <f t="shared" ca="1" si="18"/>
        <v/>
      </c>
      <c r="Q434" s="14" t="str" cm="1">
        <f t="array" aca="1" ref="Q434" ca="1">_xlfn.IFS(P434="","",
$B$11="Hə", _xlfn.XLOOKUP(DATE(P434, 12, 31), rou_table_dates, rou_table_nbvs,0, 0),
TRUE,  MAX(0, ROUND($M$14 - $M$14/ (last_rou_date - $B$2) * (DATE(P434,12,31) - $B$2), 2) )
)</f>
        <v/>
      </c>
      <c r="R434" s="57" t="str" cm="1">
        <f t="array" aca="1" ref="R434" ca="1">_xlfn.IFS(P434="","",
$B$11="Hə", _xlfn.XLOOKUP(DATE(P434, 12, 31), lease_table_dates, lease_table_balances,0, 0),
TRUE, IFERROR( XNPV($B$6, IF(payment_dates &gt;DATE(P434, 12, 31), payments,  0),  IF(payment_dates &gt;DATE(P434, 12, 31), payment_dates,  DATE(P434, 12, 31))    ),0)
)</f>
        <v/>
      </c>
      <c r="S434" s="14" t="str" cm="1">
        <f t="array" aca="1" ref="S434" ca="1">_xlfn.IFS(P434="","",
TRUE,  MIN( MIN(Q433, $M$14), ROUND($M$14/ (last_rou_date - $B$2) * (DATE(P434,12,31) - MAX($B$2, DATE(P434-1, 12, 31))), 2) )
)</f>
        <v/>
      </c>
      <c r="T434" s="15" t="str" cm="1">
        <f t="array" aca="1" ref="T434" ca="1">_xlfn.IFS(P434="", "",
ISTEXT(R433), R434- (H434 - SUMIFS( lease_table_payments, lease_table_years, P434) -$AG$14 ),
AND(ISNUMBER(R433), R434&lt;&gt;""),   R434- (R433 - SUMIFS( lease_table_payments, lease_table_years, P434) )
)</f>
        <v/>
      </c>
      <c r="U434" s="14"/>
      <c r="V434" s="73">
        <f t="shared" si="20"/>
        <v>421</v>
      </c>
      <c r="W434" s="74" t="str" cm="1">
        <f t="array" ref="W434">_xlfn.IFS(
OR(W433=$B$4, W433=""),"",
TRUE,W433+1
)</f>
        <v/>
      </c>
      <c r="X434" s="75" t="str" cm="1">
        <f t="array" ref="X434">_xlfn.IFS(X433="","",
W434="", "",
AND($B$3="İllik"),DATE(YEAR(X433)+1,MONTH(X433),DAY(X433) ),
AND($B$3="Aylıq", $AH$14="Not end"), EDATE(X433,1),
AND($B$3="Aylıq", $AH$14="End"), EOMONTH(X433,1)
)</f>
        <v/>
      </c>
      <c r="Y434" s="75" t="str" cm="1">
        <f t="array" aca="1" ref="Y434" ca="1">_xlfn.IFS(
AND($B$7="Dövrün əvvəlində", Y433&lt;=last_rou_date), DATE(YEAR(Y433)+1, 12, 31),
AND($B$7="Dövrün sonunda", Y433&lt;=last_payment_date), DATE(YEAR(Y433)+1, 12, 31),
TRUE, ""
)</f>
        <v/>
      </c>
      <c r="Z434" s="75" t="str" cm="1">
        <f t="array" aca="1" ref="Z434" ca="1">_xlfn.IFS(
AND($AN$14="Not year_end", Z433&gt;last_payment_date), "",
AND($AN$14="Year_end", Z433&gt;=last_payment_date), "",
AND($AN$14="Year_end"), DATE(YEAR(Z433+1), 12, 31),
AND($AN$14="Not year_end", MONTH(Z433)=12, DAY(Z433)=31), DATE(YEAR(Z432)+1, MONTH(Z432), DAY(Z432)),
AND($AN$14="Not year_end", OR(MONTH(Z433)&lt;&gt;12, DAY(Z433)&lt;&gt;31) ), DATE(YEAR(Z433), 12, 31)
)</f>
        <v/>
      </c>
      <c r="AA434" s="75" t="str" cm="1">
        <f t="array" aca="1" ref="AA434" ca="1">_xlfn.IFS(AA433="", "",
AND(AA433=last_payment_date, OR(MONTH(AA433)&lt;&gt;12, DAY(AA433)&lt;&gt;31) ), DATE(YEAR(AA433), 12, 31),
AND(MONTH(AA433)=12, DAY(AA433)=31, AA433&gt;=last_payment_date), "",
AND(MONTH(AA433)=12, DAY(AA433)&lt;&gt;31),  EOMONTH(AA433,0),
AND(MONTH(AA433)=12, DAY(AA433)=31, $AH$14="Not end"),  EDATE(AA432,1),
AND($AH$14="Not end"), EDATE(AA433, 1),
AND($AH$14="End"), EOMONTH(AA433, 1)
)</f>
        <v/>
      </c>
      <c r="AB434" s="75" t="str" cm="1">
        <f t="array" aca="1" ref="AB434" ca="1">_xlfn.IFS(AB433="","",
AND(AB433=last_rou_date), "",
AND($B$3="İllik"),DATE(YEAR(AB433)+1,MONTH(AB433),DAY(AB433) ),
AND($B$3="Aylıq", $AH$14="Not end"), EDATE(AB433,1),
AND($B$3="Aylıq", $AH$14="End"), EOMONTH(AB433,1)
)</f>
        <v/>
      </c>
      <c r="AC434" s="75" t="str" cm="1">
        <f t="array" aca="1" ref="AC434" ca="1">_xlfn.IFS(
AND($AN$14="Not year_end", AC433&gt;last_rou_date), "",
AND($AN$14="Year_end", AC433&gt;=last_rou_date), "",
AND($AN$14="Year_end"), DATE(YEAR(AC433+1), 12, 31),
AND($AN$14="Not year_end", MONTH(AC433)=12, DAY(AC433)=31), DATE(YEAR(AC432)+1, MONTH(AC432), DAY(AC432)),
AND($AN$14="Not year_end", OR(MONTH(AC433)&lt;&gt;12, DAY(AC433)&lt;&gt;31) ), DATE(YEAR(AC433), 12, 31)
)</f>
        <v/>
      </c>
      <c r="AD434" s="75" t="str" cm="1">
        <f t="array" aca="1" ref="AD434" ca="1">_xlfn.IFS(AD433="", "",
AND(AD433=last_rou_date, OR(MONTH(AD433)&lt;&gt;12, DAY(AD433)&lt;&gt;31) ), DATE(YEAR(AD433), 12, 31),
AND(MONTH(AD433)=12, DAY(AD433)=31, AD433&gt;=last_rou_date), "",
AND(MONTH(AD433)=12, DAY(AD433)&lt;&gt;31),  EOMONTH(AD433,0),
AND(MONTH(AD433)=12, DAY(AD433)=31, $AH$14="Not end"),  EDATE(AD432,1),
AND($AH$14="Not end"), EDATE(AD433, 1),
AND($AH$14="End"), EOMONTH(AD433, 1)
)</f>
        <v/>
      </c>
      <c r="AE434" s="68" t="str" cm="1">
        <f t="array" ref="AE434">_xlfn.IFS(W434="", "",
AND(W434&gt;0, W434&lt;=$B$4, $C$2="İllik artım, faiz olaraq", $D$2&gt;0, $B$3="İllik"), $B$5*((1+$D$2)^(W434-1)),
AND(W434&gt;0, W434&lt;=$B$4, $C$2="İllik artım, faiz olaraq", $D$2&gt;0, $B$3="Aylıq"), $B$5*((1+$D$2)^ROUNDDOWN((W434-1)/12,0)),
AND(W434=1, $C$2="Aşağıdakı kimi dəyişir", ), $B$5,
AND(W434&gt;1, W434&lt;=$B$4, $C$2="Aşağıdakı kimi dəyişir"), IFERROR(VLOOKUP(W434, $C$4:$D$7, 2, FALSE), AE433),
AND(W434&gt;0, W434&lt;=$B$4), $B$5,
TRUE,0 )</f>
        <v/>
      </c>
      <c r="AF434" s="76" t="str">
        <f t="shared" ca="1" si="19"/>
        <v/>
      </c>
    </row>
    <row r="435" spans="1:32" x14ac:dyDescent="0.4">
      <c r="A435" s="13" t="str" cm="1">
        <f t="array" aca="1" ref="A435" ca="1">_xlfn.IFS(
AND(SUMIFS(lease_table_interest_accruals, lease_table_dates, A434)&gt;0, COUNTIFS($E$14:E434, "Interest accrual", $A$14:A434, A434)=0),  A434,
AND(SUMIFS(lease_table_payments, lease_table_dates, A434)&gt;0, COUNTIFS($E$14:E434, "Payment", $A$14:A434, A434)=0),  A434,
AND(SUMIFS(rou_table_deprs, rou_table_dates, A434)&gt;0, COUNTIFS($E$14:E434, "Depreciation", $A$14:A434, A434)=0),  A434,
TRUE,  IFERROR(INDEX(rou_table_dates,  MATCH(A434, rou_table_dates)+1, ), "")
)</f>
        <v/>
      </c>
      <c r="B435" s="1" t="str" cm="1">
        <f t="array" aca="1" ref="B435" ca="1">_xlfn.IFS(
AND(E435="Payment", A435=$B$2), $AM$14,
E435="Payment", $AM$15,
E435="Interest accrual", $AM$18,
E435="Depreciation", $AM$17,
TRUE, "")</f>
        <v/>
      </c>
      <c r="C435" s="1" t="str" cm="1">
        <f t="array" aca="1" ref="C435" ca="1">_xlfn.IFS(
E435="Payment", $AM$19,
E435="Interest accrual", $AM$15,
E435="Depreciation", $AM$16,
TRUE, "")</f>
        <v/>
      </c>
      <c r="D435" s="14" t="str" cm="1">
        <f t="array" aca="1" ref="D435" ca="1">_xlfn.IFS(
E435="Payment", _xlfn.XLOOKUP(A435, lease_table_dates, lease_table_payments, 0, 0),
E435="Interest accrual", _xlfn.XLOOKUP(A435, lease_table_dates, lease_table_interest_accruals, 0, 0),
E435="Depreciation", _xlfn.XLOOKUP(A435, rou_table_dates, rou_table_deprs, 0, 0),
TRUE, ""
)</f>
        <v/>
      </c>
      <c r="E435" s="7" t="str" cm="1">
        <f t="array" aca="1" ref="E435" ca="1">_xlfn.IFS(
AND(SUMIFS(lease_table_interest_accruals, lease_table_dates, A435)&gt;0, COUNTIFS($E$14:E434, "Interest accrual", $A$14:A434, A435)=0), "Interest accrual",
AND(SUMIFS(lease_table_payments, lease_table_dates, A435)&gt;0, COUNTIFS($E$14:E434, "Payment", $A$14:A434, A435)=0), "Payment",
AND(SUMIFS(rou_table_deprs, rou_table_dates, A435)&gt;0, COUNTIFS($E$14:E434, "Depreciation", $A$14:A434, A435)=0), "Depreciation",
TRUE,  ""
)</f>
        <v/>
      </c>
      <c r="G435" s="13" t="str" cm="1">
        <f t="array" aca="1" ref="G435" ca="1">_xlfn.IFS(
AND($B$11="Hə", $B$3="İllik"), Z435,
AND($B$11="Hə", $B$3="Aylıq"), AA435,
$B$11="Yox", X435)</f>
        <v/>
      </c>
      <c r="H435" s="14" t="str" cm="1">
        <f t="array" aca="1" ref="H435" ca="1">_xlfn.IFS( G435="", "",
TRUE, ROUND( H434+I435-J435, 2) )</f>
        <v/>
      </c>
      <c r="I435" s="14" t="str" cm="1">
        <f t="array" aca="1" ref="I435" ca="1">_xlfn.IFS(G435="", "",
G435=last_payment_date, (J435-H434),
 TRUE,  -  (H434- H434* (1+$B$6)^ (_xlfn.DAYS(G435,G434)/365) )
)</f>
        <v/>
      </c>
      <c r="J435" s="14" t="str" cm="1">
        <f t="array" aca="1" ref="J435" ca="1">_xlfn.IFS(G435="", "",
TRUE, _xlfn.XLOOKUP(G435,  payment_dates, payments,0,0)
)</f>
        <v/>
      </c>
      <c r="L435" s="2" t="str" cm="1">
        <f t="array" aca="1" ref="L435" ca="1">_xlfn.IFS(
AND($B$11="Hə", $B$3="İllik"), AC435,
AND($B$11="Hə", $B$3="Aylıq"), AD435,
$B$11="Yox", AB435)</f>
        <v/>
      </c>
      <c r="M435" s="14" t="str" cm="1">
        <f t="array" aca="1" ref="M435" ca="1">_xlfn.IFS( L435="", "",
(M434-N435)&lt;=0.5, 0,
TRUE,  M434-N435)</f>
        <v/>
      </c>
      <c r="N435" s="15" t="str" cm="1">
        <f t="array" aca="1" ref="N435" ca="1">_xlfn.IFS(
L435="", "",
TRUE, MIN(M434, ROUND($M$14/ (last_rou_date - $B$2) * (L435-L434), 2) )
)</f>
        <v/>
      </c>
      <c r="P435" s="22" t="str">
        <f t="shared" ca="1" si="18"/>
        <v/>
      </c>
      <c r="Q435" s="14" t="str" cm="1">
        <f t="array" aca="1" ref="Q435" ca="1">_xlfn.IFS(P435="","",
$B$11="Hə", _xlfn.XLOOKUP(DATE(P435, 12, 31), rou_table_dates, rou_table_nbvs,0, 0),
TRUE,  MAX(0, ROUND($M$14 - $M$14/ (last_rou_date - $B$2) * (DATE(P435,12,31) - $B$2), 2) )
)</f>
        <v/>
      </c>
      <c r="R435" s="57" t="str" cm="1">
        <f t="array" aca="1" ref="R435" ca="1">_xlfn.IFS(P435="","",
$B$11="Hə", _xlfn.XLOOKUP(DATE(P435, 12, 31), lease_table_dates, lease_table_balances,0, 0),
TRUE, IFERROR( XNPV($B$6, IF(payment_dates &gt;DATE(P435, 12, 31), payments,  0),  IF(payment_dates &gt;DATE(P435, 12, 31), payment_dates,  DATE(P435, 12, 31))    ),0)
)</f>
        <v/>
      </c>
      <c r="S435" s="14" t="str" cm="1">
        <f t="array" aca="1" ref="S435" ca="1">_xlfn.IFS(P435="","",
TRUE,  MIN( MIN(Q434, $M$14), ROUND($M$14/ (last_rou_date - $B$2) * (DATE(P435,12,31) - MAX($B$2, DATE(P435-1, 12, 31))), 2) )
)</f>
        <v/>
      </c>
      <c r="T435" s="15" t="str" cm="1">
        <f t="array" aca="1" ref="T435" ca="1">_xlfn.IFS(P435="", "",
ISTEXT(R434), R435- (H435 - SUMIFS( lease_table_payments, lease_table_years, P435) -$AG$14 ),
AND(ISNUMBER(R434), R435&lt;&gt;""),   R435- (R434 - SUMIFS( lease_table_payments, lease_table_years, P435) )
)</f>
        <v/>
      </c>
      <c r="U435" s="14"/>
      <c r="V435" s="73">
        <f t="shared" si="20"/>
        <v>422</v>
      </c>
      <c r="W435" s="74" t="str" cm="1">
        <f t="array" ref="W435">_xlfn.IFS(
OR(W434=$B$4, W434=""),"",
TRUE,W434+1
)</f>
        <v/>
      </c>
      <c r="X435" s="75" t="str" cm="1">
        <f t="array" ref="X435">_xlfn.IFS(X434="","",
W435="", "",
AND($B$3="İllik"),DATE(YEAR(X434)+1,MONTH(X434),DAY(X434) ),
AND($B$3="Aylıq", $AH$14="Not end"), EDATE(X434,1),
AND($B$3="Aylıq", $AH$14="End"), EOMONTH(X434,1)
)</f>
        <v/>
      </c>
      <c r="Y435" s="75" t="str" cm="1">
        <f t="array" aca="1" ref="Y435" ca="1">_xlfn.IFS(
AND($B$7="Dövrün əvvəlində", Y434&lt;=last_rou_date), DATE(YEAR(Y434)+1, 12, 31),
AND($B$7="Dövrün sonunda", Y434&lt;=last_payment_date), DATE(YEAR(Y434)+1, 12, 31),
TRUE, ""
)</f>
        <v/>
      </c>
      <c r="Z435" s="75" t="str" cm="1">
        <f t="array" aca="1" ref="Z435" ca="1">_xlfn.IFS(
AND($AN$14="Not year_end", Z434&gt;last_payment_date), "",
AND($AN$14="Year_end", Z434&gt;=last_payment_date), "",
AND($AN$14="Year_end"), DATE(YEAR(Z434+1), 12, 31),
AND($AN$14="Not year_end", MONTH(Z434)=12, DAY(Z434)=31), DATE(YEAR(Z433)+1, MONTH(Z433), DAY(Z433)),
AND($AN$14="Not year_end", OR(MONTH(Z434)&lt;&gt;12, DAY(Z434)&lt;&gt;31) ), DATE(YEAR(Z434), 12, 31)
)</f>
        <v/>
      </c>
      <c r="AA435" s="75" t="str" cm="1">
        <f t="array" aca="1" ref="AA435" ca="1">_xlfn.IFS(AA434="", "",
AND(AA434=last_payment_date, OR(MONTH(AA434)&lt;&gt;12, DAY(AA434)&lt;&gt;31) ), DATE(YEAR(AA434), 12, 31),
AND(MONTH(AA434)=12, DAY(AA434)=31, AA434&gt;=last_payment_date), "",
AND(MONTH(AA434)=12, DAY(AA434)&lt;&gt;31),  EOMONTH(AA434,0),
AND(MONTH(AA434)=12, DAY(AA434)=31, $AH$14="Not end"),  EDATE(AA433,1),
AND($AH$14="Not end"), EDATE(AA434, 1),
AND($AH$14="End"), EOMONTH(AA434, 1)
)</f>
        <v/>
      </c>
      <c r="AB435" s="75" t="str" cm="1">
        <f t="array" aca="1" ref="AB435" ca="1">_xlfn.IFS(AB434="","",
AND(AB434=last_rou_date), "",
AND($B$3="İllik"),DATE(YEAR(AB434)+1,MONTH(AB434),DAY(AB434) ),
AND($B$3="Aylıq", $AH$14="Not end"), EDATE(AB434,1),
AND($B$3="Aylıq", $AH$14="End"), EOMONTH(AB434,1)
)</f>
        <v/>
      </c>
      <c r="AC435" s="75" t="str" cm="1">
        <f t="array" aca="1" ref="AC435" ca="1">_xlfn.IFS(
AND($AN$14="Not year_end", AC434&gt;last_rou_date), "",
AND($AN$14="Year_end", AC434&gt;=last_rou_date), "",
AND($AN$14="Year_end"), DATE(YEAR(AC434+1), 12, 31),
AND($AN$14="Not year_end", MONTH(AC434)=12, DAY(AC434)=31), DATE(YEAR(AC433)+1, MONTH(AC433), DAY(AC433)),
AND($AN$14="Not year_end", OR(MONTH(AC434)&lt;&gt;12, DAY(AC434)&lt;&gt;31) ), DATE(YEAR(AC434), 12, 31)
)</f>
        <v/>
      </c>
      <c r="AD435" s="75" t="str" cm="1">
        <f t="array" aca="1" ref="AD435" ca="1">_xlfn.IFS(AD434="", "",
AND(AD434=last_rou_date, OR(MONTH(AD434)&lt;&gt;12, DAY(AD434)&lt;&gt;31) ), DATE(YEAR(AD434), 12, 31),
AND(MONTH(AD434)=12, DAY(AD434)=31, AD434&gt;=last_rou_date), "",
AND(MONTH(AD434)=12, DAY(AD434)&lt;&gt;31),  EOMONTH(AD434,0),
AND(MONTH(AD434)=12, DAY(AD434)=31, $AH$14="Not end"),  EDATE(AD433,1),
AND($AH$14="Not end"), EDATE(AD434, 1),
AND($AH$14="End"), EOMONTH(AD434, 1)
)</f>
        <v/>
      </c>
      <c r="AE435" s="68" t="str" cm="1">
        <f t="array" ref="AE435">_xlfn.IFS(W435="", "",
AND(W435&gt;0, W435&lt;=$B$4, $C$2="İllik artım, faiz olaraq", $D$2&gt;0, $B$3="İllik"), $B$5*((1+$D$2)^(W435-1)),
AND(W435&gt;0, W435&lt;=$B$4, $C$2="İllik artım, faiz olaraq", $D$2&gt;0, $B$3="Aylıq"), $B$5*((1+$D$2)^ROUNDDOWN((W435-1)/12,0)),
AND(W435=1, $C$2="Aşağıdakı kimi dəyişir", ), $B$5,
AND(W435&gt;1, W435&lt;=$B$4, $C$2="Aşağıdakı kimi dəyişir"), IFERROR(VLOOKUP(W435, $C$4:$D$7, 2, FALSE), AE434),
AND(W435&gt;0, W435&lt;=$B$4), $B$5,
TRUE,0 )</f>
        <v/>
      </c>
      <c r="AF435" s="76" t="str">
        <f t="shared" ca="1" si="19"/>
        <v/>
      </c>
    </row>
    <row r="436" spans="1:32" x14ac:dyDescent="0.4">
      <c r="A436" s="13" t="str" cm="1">
        <f t="array" aca="1" ref="A436" ca="1">_xlfn.IFS(
AND(SUMIFS(lease_table_interest_accruals, lease_table_dates, A435)&gt;0, COUNTIFS($E$14:E435, "Interest accrual", $A$14:A435, A435)=0),  A435,
AND(SUMIFS(lease_table_payments, lease_table_dates, A435)&gt;0, COUNTIFS($E$14:E435, "Payment", $A$14:A435, A435)=0),  A435,
AND(SUMIFS(rou_table_deprs, rou_table_dates, A435)&gt;0, COUNTIFS($E$14:E435, "Depreciation", $A$14:A435, A435)=0),  A435,
TRUE,  IFERROR(INDEX(rou_table_dates,  MATCH(A435, rou_table_dates)+1, ), "")
)</f>
        <v/>
      </c>
      <c r="B436" s="1" t="str" cm="1">
        <f t="array" aca="1" ref="B436" ca="1">_xlfn.IFS(
AND(E436="Payment", A436=$B$2), $AM$14,
E436="Payment", $AM$15,
E436="Interest accrual", $AM$18,
E436="Depreciation", $AM$17,
TRUE, "")</f>
        <v/>
      </c>
      <c r="C436" s="1" t="str" cm="1">
        <f t="array" aca="1" ref="C436" ca="1">_xlfn.IFS(
E436="Payment", $AM$19,
E436="Interest accrual", $AM$15,
E436="Depreciation", $AM$16,
TRUE, "")</f>
        <v/>
      </c>
      <c r="D436" s="14" t="str" cm="1">
        <f t="array" aca="1" ref="D436" ca="1">_xlfn.IFS(
E436="Payment", _xlfn.XLOOKUP(A436, lease_table_dates, lease_table_payments, 0, 0),
E436="Interest accrual", _xlfn.XLOOKUP(A436, lease_table_dates, lease_table_interest_accruals, 0, 0),
E436="Depreciation", _xlfn.XLOOKUP(A436, rou_table_dates, rou_table_deprs, 0, 0),
TRUE, ""
)</f>
        <v/>
      </c>
      <c r="E436" s="7" t="str" cm="1">
        <f t="array" aca="1" ref="E436" ca="1">_xlfn.IFS(
AND(SUMIFS(lease_table_interest_accruals, lease_table_dates, A436)&gt;0, COUNTIFS($E$14:E435, "Interest accrual", $A$14:A435, A436)=0), "Interest accrual",
AND(SUMIFS(lease_table_payments, lease_table_dates, A436)&gt;0, COUNTIFS($E$14:E435, "Payment", $A$14:A435, A436)=0), "Payment",
AND(SUMIFS(rou_table_deprs, rou_table_dates, A436)&gt;0, COUNTIFS($E$14:E435, "Depreciation", $A$14:A435, A436)=0), "Depreciation",
TRUE,  ""
)</f>
        <v/>
      </c>
      <c r="G436" s="13" t="str" cm="1">
        <f t="array" aca="1" ref="G436" ca="1">_xlfn.IFS(
AND($B$11="Hə", $B$3="İllik"), Z436,
AND($B$11="Hə", $B$3="Aylıq"), AA436,
$B$11="Yox", X436)</f>
        <v/>
      </c>
      <c r="H436" s="14" t="str" cm="1">
        <f t="array" aca="1" ref="H436" ca="1">_xlfn.IFS( G436="", "",
TRUE, ROUND( H435+I436-J436, 2) )</f>
        <v/>
      </c>
      <c r="I436" s="14" t="str" cm="1">
        <f t="array" aca="1" ref="I436" ca="1">_xlfn.IFS(G436="", "",
G436=last_payment_date, (J436-H435),
 TRUE,  -  (H435- H435* (1+$B$6)^ (_xlfn.DAYS(G436,G435)/365) )
)</f>
        <v/>
      </c>
      <c r="J436" s="14" t="str" cm="1">
        <f t="array" aca="1" ref="J436" ca="1">_xlfn.IFS(G436="", "",
TRUE, _xlfn.XLOOKUP(G436,  payment_dates, payments,0,0)
)</f>
        <v/>
      </c>
      <c r="L436" s="2" t="str" cm="1">
        <f t="array" aca="1" ref="L436" ca="1">_xlfn.IFS(
AND($B$11="Hə", $B$3="İllik"), AC436,
AND($B$11="Hə", $B$3="Aylıq"), AD436,
$B$11="Yox", AB436)</f>
        <v/>
      </c>
      <c r="M436" s="14" t="str" cm="1">
        <f t="array" aca="1" ref="M436" ca="1">_xlfn.IFS( L436="", "",
(M435-N436)&lt;=0.5, 0,
TRUE,  M435-N436)</f>
        <v/>
      </c>
      <c r="N436" s="15" t="str" cm="1">
        <f t="array" aca="1" ref="N436" ca="1">_xlfn.IFS(
L436="", "",
TRUE, MIN(M435, ROUND($M$14/ (last_rou_date - $B$2) * (L436-L435), 2) )
)</f>
        <v/>
      </c>
      <c r="P436" s="22" t="str">
        <f t="shared" ca="1" si="18"/>
        <v/>
      </c>
      <c r="Q436" s="14" t="str" cm="1">
        <f t="array" aca="1" ref="Q436" ca="1">_xlfn.IFS(P436="","",
$B$11="Hə", _xlfn.XLOOKUP(DATE(P436, 12, 31), rou_table_dates, rou_table_nbvs,0, 0),
TRUE,  MAX(0, ROUND($M$14 - $M$14/ (last_rou_date - $B$2) * (DATE(P436,12,31) - $B$2), 2) )
)</f>
        <v/>
      </c>
      <c r="R436" s="57" t="str" cm="1">
        <f t="array" aca="1" ref="R436" ca="1">_xlfn.IFS(P436="","",
$B$11="Hə", _xlfn.XLOOKUP(DATE(P436, 12, 31), lease_table_dates, lease_table_balances,0, 0),
TRUE, IFERROR( XNPV($B$6, IF(payment_dates &gt;DATE(P436, 12, 31), payments,  0),  IF(payment_dates &gt;DATE(P436, 12, 31), payment_dates,  DATE(P436, 12, 31))    ),0)
)</f>
        <v/>
      </c>
      <c r="S436" s="14" t="str" cm="1">
        <f t="array" aca="1" ref="S436" ca="1">_xlfn.IFS(P436="","",
TRUE,  MIN( MIN(Q435, $M$14), ROUND($M$14/ (last_rou_date - $B$2) * (DATE(P436,12,31) - MAX($B$2, DATE(P436-1, 12, 31))), 2) )
)</f>
        <v/>
      </c>
      <c r="T436" s="15" t="str" cm="1">
        <f t="array" aca="1" ref="T436" ca="1">_xlfn.IFS(P436="", "",
ISTEXT(R435), R436- (H436 - SUMIFS( lease_table_payments, lease_table_years, P436) -$AG$14 ),
AND(ISNUMBER(R435), R436&lt;&gt;""),   R436- (R435 - SUMIFS( lease_table_payments, lease_table_years, P436) )
)</f>
        <v/>
      </c>
      <c r="U436" s="14"/>
      <c r="V436" s="73">
        <f t="shared" si="20"/>
        <v>423</v>
      </c>
      <c r="W436" s="74" t="str" cm="1">
        <f t="array" ref="W436">_xlfn.IFS(
OR(W435=$B$4, W435=""),"",
TRUE,W435+1
)</f>
        <v/>
      </c>
      <c r="X436" s="75" t="str" cm="1">
        <f t="array" ref="X436">_xlfn.IFS(X435="","",
W436="", "",
AND($B$3="İllik"),DATE(YEAR(X435)+1,MONTH(X435),DAY(X435) ),
AND($B$3="Aylıq", $AH$14="Not end"), EDATE(X435,1),
AND($B$3="Aylıq", $AH$14="End"), EOMONTH(X435,1)
)</f>
        <v/>
      </c>
      <c r="Y436" s="75" t="str" cm="1">
        <f t="array" aca="1" ref="Y436" ca="1">_xlfn.IFS(
AND($B$7="Dövrün əvvəlində", Y435&lt;=last_rou_date), DATE(YEAR(Y435)+1, 12, 31),
AND($B$7="Dövrün sonunda", Y435&lt;=last_payment_date), DATE(YEAR(Y435)+1, 12, 31),
TRUE, ""
)</f>
        <v/>
      </c>
      <c r="Z436" s="75" t="str" cm="1">
        <f t="array" aca="1" ref="Z436" ca="1">_xlfn.IFS(
AND($AN$14="Not year_end", Z435&gt;last_payment_date), "",
AND($AN$14="Year_end", Z435&gt;=last_payment_date), "",
AND($AN$14="Year_end"), DATE(YEAR(Z435+1), 12, 31),
AND($AN$14="Not year_end", MONTH(Z435)=12, DAY(Z435)=31), DATE(YEAR(Z434)+1, MONTH(Z434), DAY(Z434)),
AND($AN$14="Not year_end", OR(MONTH(Z435)&lt;&gt;12, DAY(Z435)&lt;&gt;31) ), DATE(YEAR(Z435), 12, 31)
)</f>
        <v/>
      </c>
      <c r="AA436" s="75" t="str" cm="1">
        <f t="array" aca="1" ref="AA436" ca="1">_xlfn.IFS(AA435="", "",
AND(AA435=last_payment_date, OR(MONTH(AA435)&lt;&gt;12, DAY(AA435)&lt;&gt;31) ), DATE(YEAR(AA435), 12, 31),
AND(MONTH(AA435)=12, DAY(AA435)=31, AA435&gt;=last_payment_date), "",
AND(MONTH(AA435)=12, DAY(AA435)&lt;&gt;31),  EOMONTH(AA435,0),
AND(MONTH(AA435)=12, DAY(AA435)=31, $AH$14="Not end"),  EDATE(AA434,1),
AND($AH$14="Not end"), EDATE(AA435, 1),
AND($AH$14="End"), EOMONTH(AA435, 1)
)</f>
        <v/>
      </c>
      <c r="AB436" s="75" t="str" cm="1">
        <f t="array" aca="1" ref="AB436" ca="1">_xlfn.IFS(AB435="","",
AND(AB435=last_rou_date), "",
AND($B$3="İllik"),DATE(YEAR(AB435)+1,MONTH(AB435),DAY(AB435) ),
AND($B$3="Aylıq", $AH$14="Not end"), EDATE(AB435,1),
AND($B$3="Aylıq", $AH$14="End"), EOMONTH(AB435,1)
)</f>
        <v/>
      </c>
      <c r="AC436" s="75" t="str" cm="1">
        <f t="array" aca="1" ref="AC436" ca="1">_xlfn.IFS(
AND($AN$14="Not year_end", AC435&gt;last_rou_date), "",
AND($AN$14="Year_end", AC435&gt;=last_rou_date), "",
AND($AN$14="Year_end"), DATE(YEAR(AC435+1), 12, 31),
AND($AN$14="Not year_end", MONTH(AC435)=12, DAY(AC435)=31), DATE(YEAR(AC434)+1, MONTH(AC434), DAY(AC434)),
AND($AN$14="Not year_end", OR(MONTH(AC435)&lt;&gt;12, DAY(AC435)&lt;&gt;31) ), DATE(YEAR(AC435), 12, 31)
)</f>
        <v/>
      </c>
      <c r="AD436" s="75" t="str" cm="1">
        <f t="array" aca="1" ref="AD436" ca="1">_xlfn.IFS(AD435="", "",
AND(AD435=last_rou_date, OR(MONTH(AD435)&lt;&gt;12, DAY(AD435)&lt;&gt;31) ), DATE(YEAR(AD435), 12, 31),
AND(MONTH(AD435)=12, DAY(AD435)=31, AD435&gt;=last_rou_date), "",
AND(MONTH(AD435)=12, DAY(AD435)&lt;&gt;31),  EOMONTH(AD435,0),
AND(MONTH(AD435)=12, DAY(AD435)=31, $AH$14="Not end"),  EDATE(AD434,1),
AND($AH$14="Not end"), EDATE(AD435, 1),
AND($AH$14="End"), EOMONTH(AD435, 1)
)</f>
        <v/>
      </c>
      <c r="AE436" s="68" t="str" cm="1">
        <f t="array" ref="AE436">_xlfn.IFS(W436="", "",
AND(W436&gt;0, W436&lt;=$B$4, $C$2="İllik artım, faiz olaraq", $D$2&gt;0, $B$3="İllik"), $B$5*((1+$D$2)^(W436-1)),
AND(W436&gt;0, W436&lt;=$B$4, $C$2="İllik artım, faiz olaraq", $D$2&gt;0, $B$3="Aylıq"), $B$5*((1+$D$2)^ROUNDDOWN((W436-1)/12,0)),
AND(W436=1, $C$2="Aşağıdakı kimi dəyişir", ), $B$5,
AND(W436&gt;1, W436&lt;=$B$4, $C$2="Aşağıdakı kimi dəyişir"), IFERROR(VLOOKUP(W436, $C$4:$D$7, 2, FALSE), AE435),
AND(W436&gt;0, W436&lt;=$B$4), $B$5,
TRUE,0 )</f>
        <v/>
      </c>
      <c r="AF436" s="76" t="str">
        <f t="shared" ca="1" si="19"/>
        <v/>
      </c>
    </row>
    <row r="437" spans="1:32" x14ac:dyDescent="0.4">
      <c r="A437" s="13" t="str" cm="1">
        <f t="array" aca="1" ref="A437" ca="1">_xlfn.IFS(
AND(SUMIFS(lease_table_interest_accruals, lease_table_dates, A436)&gt;0, COUNTIFS($E$14:E436, "Interest accrual", $A$14:A436, A436)=0),  A436,
AND(SUMIFS(lease_table_payments, lease_table_dates, A436)&gt;0, COUNTIFS($E$14:E436, "Payment", $A$14:A436, A436)=0),  A436,
AND(SUMIFS(rou_table_deprs, rou_table_dates, A436)&gt;0, COUNTIFS($E$14:E436, "Depreciation", $A$14:A436, A436)=0),  A436,
TRUE,  IFERROR(INDEX(rou_table_dates,  MATCH(A436, rou_table_dates)+1, ), "")
)</f>
        <v/>
      </c>
      <c r="B437" s="1" t="str" cm="1">
        <f t="array" aca="1" ref="B437" ca="1">_xlfn.IFS(
AND(E437="Payment", A437=$B$2), $AM$14,
E437="Payment", $AM$15,
E437="Interest accrual", $AM$18,
E437="Depreciation", $AM$17,
TRUE, "")</f>
        <v/>
      </c>
      <c r="C437" s="1" t="str" cm="1">
        <f t="array" aca="1" ref="C437" ca="1">_xlfn.IFS(
E437="Payment", $AM$19,
E437="Interest accrual", $AM$15,
E437="Depreciation", $AM$16,
TRUE, "")</f>
        <v/>
      </c>
      <c r="D437" s="14" t="str" cm="1">
        <f t="array" aca="1" ref="D437" ca="1">_xlfn.IFS(
E437="Payment", _xlfn.XLOOKUP(A437, lease_table_dates, lease_table_payments, 0, 0),
E437="Interest accrual", _xlfn.XLOOKUP(A437, lease_table_dates, lease_table_interest_accruals, 0, 0),
E437="Depreciation", _xlfn.XLOOKUP(A437, rou_table_dates, rou_table_deprs, 0, 0),
TRUE, ""
)</f>
        <v/>
      </c>
      <c r="E437" s="7" t="str" cm="1">
        <f t="array" aca="1" ref="E437" ca="1">_xlfn.IFS(
AND(SUMIFS(lease_table_interest_accruals, lease_table_dates, A437)&gt;0, COUNTIFS($E$14:E436, "Interest accrual", $A$14:A436, A437)=0), "Interest accrual",
AND(SUMIFS(lease_table_payments, lease_table_dates, A437)&gt;0, COUNTIFS($E$14:E436, "Payment", $A$14:A436, A437)=0), "Payment",
AND(SUMIFS(rou_table_deprs, rou_table_dates, A437)&gt;0, COUNTIFS($E$14:E436, "Depreciation", $A$14:A436, A437)=0), "Depreciation",
TRUE,  ""
)</f>
        <v/>
      </c>
      <c r="G437" s="13" t="str" cm="1">
        <f t="array" aca="1" ref="G437" ca="1">_xlfn.IFS(
AND($B$11="Hə", $B$3="İllik"), Z437,
AND($B$11="Hə", $B$3="Aylıq"), AA437,
$B$11="Yox", X437)</f>
        <v/>
      </c>
      <c r="H437" s="14" t="str" cm="1">
        <f t="array" aca="1" ref="H437" ca="1">_xlfn.IFS( G437="", "",
TRUE, ROUND( H436+I437-J437, 2) )</f>
        <v/>
      </c>
      <c r="I437" s="14" t="str" cm="1">
        <f t="array" aca="1" ref="I437" ca="1">_xlfn.IFS(G437="", "",
G437=last_payment_date, (J437-H436),
 TRUE,  -  (H436- H436* (1+$B$6)^ (_xlfn.DAYS(G437,G436)/365) )
)</f>
        <v/>
      </c>
      <c r="J437" s="14" t="str" cm="1">
        <f t="array" aca="1" ref="J437" ca="1">_xlfn.IFS(G437="", "",
TRUE, _xlfn.XLOOKUP(G437,  payment_dates, payments,0,0)
)</f>
        <v/>
      </c>
      <c r="L437" s="2" t="str" cm="1">
        <f t="array" aca="1" ref="L437" ca="1">_xlfn.IFS(
AND($B$11="Hə", $B$3="İllik"), AC437,
AND($B$11="Hə", $B$3="Aylıq"), AD437,
$B$11="Yox", AB437)</f>
        <v/>
      </c>
      <c r="M437" s="14" t="str" cm="1">
        <f t="array" aca="1" ref="M437" ca="1">_xlfn.IFS( L437="", "",
(M436-N437)&lt;=0.5, 0,
TRUE,  M436-N437)</f>
        <v/>
      </c>
      <c r="N437" s="15" t="str" cm="1">
        <f t="array" aca="1" ref="N437" ca="1">_xlfn.IFS(
L437="", "",
TRUE, MIN(M436, ROUND($M$14/ (last_rou_date - $B$2) * (L437-L436), 2) )
)</f>
        <v/>
      </c>
      <c r="P437" s="22" t="str">
        <f t="shared" ca="1" si="18"/>
        <v/>
      </c>
      <c r="Q437" s="14" t="str" cm="1">
        <f t="array" aca="1" ref="Q437" ca="1">_xlfn.IFS(P437="","",
$B$11="Hə", _xlfn.XLOOKUP(DATE(P437, 12, 31), rou_table_dates, rou_table_nbvs,0, 0),
TRUE,  MAX(0, ROUND($M$14 - $M$14/ (last_rou_date - $B$2) * (DATE(P437,12,31) - $B$2), 2) )
)</f>
        <v/>
      </c>
      <c r="R437" s="57" t="str" cm="1">
        <f t="array" aca="1" ref="R437" ca="1">_xlfn.IFS(P437="","",
$B$11="Hə", _xlfn.XLOOKUP(DATE(P437, 12, 31), lease_table_dates, lease_table_balances,0, 0),
TRUE, IFERROR( XNPV($B$6, IF(payment_dates &gt;DATE(P437, 12, 31), payments,  0),  IF(payment_dates &gt;DATE(P437, 12, 31), payment_dates,  DATE(P437, 12, 31))    ),0)
)</f>
        <v/>
      </c>
      <c r="S437" s="14" t="str" cm="1">
        <f t="array" aca="1" ref="S437" ca="1">_xlfn.IFS(P437="","",
TRUE,  MIN( MIN(Q436, $M$14), ROUND($M$14/ (last_rou_date - $B$2) * (DATE(P437,12,31) - MAX($B$2, DATE(P437-1, 12, 31))), 2) )
)</f>
        <v/>
      </c>
      <c r="T437" s="15" t="str" cm="1">
        <f t="array" aca="1" ref="T437" ca="1">_xlfn.IFS(P437="", "",
ISTEXT(R436), R437- (H437 - SUMIFS( lease_table_payments, lease_table_years, P437) -$AG$14 ),
AND(ISNUMBER(R436), R437&lt;&gt;""),   R437- (R436 - SUMIFS( lease_table_payments, lease_table_years, P437) )
)</f>
        <v/>
      </c>
      <c r="U437" s="14"/>
      <c r="V437" s="73">
        <f t="shared" si="20"/>
        <v>424</v>
      </c>
      <c r="W437" s="74" t="str" cm="1">
        <f t="array" ref="W437">_xlfn.IFS(
OR(W436=$B$4, W436=""),"",
TRUE,W436+1
)</f>
        <v/>
      </c>
      <c r="X437" s="75" t="str" cm="1">
        <f t="array" ref="X437">_xlfn.IFS(X436="","",
W437="", "",
AND($B$3="İllik"),DATE(YEAR(X436)+1,MONTH(X436),DAY(X436) ),
AND($B$3="Aylıq", $AH$14="Not end"), EDATE(X436,1),
AND($B$3="Aylıq", $AH$14="End"), EOMONTH(X436,1)
)</f>
        <v/>
      </c>
      <c r="Y437" s="75" t="str" cm="1">
        <f t="array" aca="1" ref="Y437" ca="1">_xlfn.IFS(
AND($B$7="Dövrün əvvəlində", Y436&lt;=last_rou_date), DATE(YEAR(Y436)+1, 12, 31),
AND($B$7="Dövrün sonunda", Y436&lt;=last_payment_date), DATE(YEAR(Y436)+1, 12, 31),
TRUE, ""
)</f>
        <v/>
      </c>
      <c r="Z437" s="75" t="str" cm="1">
        <f t="array" aca="1" ref="Z437" ca="1">_xlfn.IFS(
AND($AN$14="Not year_end", Z436&gt;last_payment_date), "",
AND($AN$14="Year_end", Z436&gt;=last_payment_date), "",
AND($AN$14="Year_end"), DATE(YEAR(Z436+1), 12, 31),
AND($AN$14="Not year_end", MONTH(Z436)=12, DAY(Z436)=31), DATE(YEAR(Z435)+1, MONTH(Z435), DAY(Z435)),
AND($AN$14="Not year_end", OR(MONTH(Z436)&lt;&gt;12, DAY(Z436)&lt;&gt;31) ), DATE(YEAR(Z436), 12, 31)
)</f>
        <v/>
      </c>
      <c r="AA437" s="75" t="str" cm="1">
        <f t="array" aca="1" ref="AA437" ca="1">_xlfn.IFS(AA436="", "",
AND(AA436=last_payment_date, OR(MONTH(AA436)&lt;&gt;12, DAY(AA436)&lt;&gt;31) ), DATE(YEAR(AA436), 12, 31),
AND(MONTH(AA436)=12, DAY(AA436)=31, AA436&gt;=last_payment_date), "",
AND(MONTH(AA436)=12, DAY(AA436)&lt;&gt;31),  EOMONTH(AA436,0),
AND(MONTH(AA436)=12, DAY(AA436)=31, $AH$14="Not end"),  EDATE(AA435,1),
AND($AH$14="Not end"), EDATE(AA436, 1),
AND($AH$14="End"), EOMONTH(AA436, 1)
)</f>
        <v/>
      </c>
      <c r="AB437" s="75" t="str" cm="1">
        <f t="array" aca="1" ref="AB437" ca="1">_xlfn.IFS(AB436="","",
AND(AB436=last_rou_date), "",
AND($B$3="İllik"),DATE(YEAR(AB436)+1,MONTH(AB436),DAY(AB436) ),
AND($B$3="Aylıq", $AH$14="Not end"), EDATE(AB436,1),
AND($B$3="Aylıq", $AH$14="End"), EOMONTH(AB436,1)
)</f>
        <v/>
      </c>
      <c r="AC437" s="75" t="str" cm="1">
        <f t="array" aca="1" ref="AC437" ca="1">_xlfn.IFS(
AND($AN$14="Not year_end", AC436&gt;last_rou_date), "",
AND($AN$14="Year_end", AC436&gt;=last_rou_date), "",
AND($AN$14="Year_end"), DATE(YEAR(AC436+1), 12, 31),
AND($AN$14="Not year_end", MONTH(AC436)=12, DAY(AC436)=31), DATE(YEAR(AC435)+1, MONTH(AC435), DAY(AC435)),
AND($AN$14="Not year_end", OR(MONTH(AC436)&lt;&gt;12, DAY(AC436)&lt;&gt;31) ), DATE(YEAR(AC436), 12, 31)
)</f>
        <v/>
      </c>
      <c r="AD437" s="75" t="str" cm="1">
        <f t="array" aca="1" ref="AD437" ca="1">_xlfn.IFS(AD436="", "",
AND(AD436=last_rou_date, OR(MONTH(AD436)&lt;&gt;12, DAY(AD436)&lt;&gt;31) ), DATE(YEAR(AD436), 12, 31),
AND(MONTH(AD436)=12, DAY(AD436)=31, AD436&gt;=last_rou_date), "",
AND(MONTH(AD436)=12, DAY(AD436)&lt;&gt;31),  EOMONTH(AD436,0),
AND(MONTH(AD436)=12, DAY(AD436)=31, $AH$14="Not end"),  EDATE(AD435,1),
AND($AH$14="Not end"), EDATE(AD436, 1),
AND($AH$14="End"), EOMONTH(AD436, 1)
)</f>
        <v/>
      </c>
      <c r="AE437" s="68" t="str" cm="1">
        <f t="array" ref="AE437">_xlfn.IFS(W437="", "",
AND(W437&gt;0, W437&lt;=$B$4, $C$2="İllik artım, faiz olaraq", $D$2&gt;0, $B$3="İllik"), $B$5*((1+$D$2)^(W437-1)),
AND(W437&gt;0, W437&lt;=$B$4, $C$2="İllik artım, faiz olaraq", $D$2&gt;0, $B$3="Aylıq"), $B$5*((1+$D$2)^ROUNDDOWN((W437-1)/12,0)),
AND(W437=1, $C$2="Aşağıdakı kimi dəyişir", ), $B$5,
AND(W437&gt;1, W437&lt;=$B$4, $C$2="Aşağıdakı kimi dəyişir"), IFERROR(VLOOKUP(W437, $C$4:$D$7, 2, FALSE), AE436),
AND(W437&gt;0, W437&lt;=$B$4), $B$5,
TRUE,0 )</f>
        <v/>
      </c>
      <c r="AF437" s="76" t="str">
        <f t="shared" ca="1" si="19"/>
        <v/>
      </c>
    </row>
    <row r="438" spans="1:32" x14ac:dyDescent="0.4">
      <c r="A438" s="13" t="str" cm="1">
        <f t="array" aca="1" ref="A438" ca="1">_xlfn.IFS(
AND(SUMIFS(lease_table_interest_accruals, lease_table_dates, A437)&gt;0, COUNTIFS($E$14:E437, "Interest accrual", $A$14:A437, A437)=0),  A437,
AND(SUMIFS(lease_table_payments, lease_table_dates, A437)&gt;0, COUNTIFS($E$14:E437, "Payment", $A$14:A437, A437)=0),  A437,
AND(SUMIFS(rou_table_deprs, rou_table_dates, A437)&gt;0, COUNTIFS($E$14:E437, "Depreciation", $A$14:A437, A437)=0),  A437,
TRUE,  IFERROR(INDEX(rou_table_dates,  MATCH(A437, rou_table_dates)+1, ), "")
)</f>
        <v/>
      </c>
      <c r="B438" s="1" t="str" cm="1">
        <f t="array" aca="1" ref="B438" ca="1">_xlfn.IFS(
AND(E438="Payment", A438=$B$2), $AM$14,
E438="Payment", $AM$15,
E438="Interest accrual", $AM$18,
E438="Depreciation", $AM$17,
TRUE, "")</f>
        <v/>
      </c>
      <c r="C438" s="1" t="str" cm="1">
        <f t="array" aca="1" ref="C438" ca="1">_xlfn.IFS(
E438="Payment", $AM$19,
E438="Interest accrual", $AM$15,
E438="Depreciation", $AM$16,
TRUE, "")</f>
        <v/>
      </c>
      <c r="D438" s="14" t="str" cm="1">
        <f t="array" aca="1" ref="D438" ca="1">_xlfn.IFS(
E438="Payment", _xlfn.XLOOKUP(A438, lease_table_dates, lease_table_payments, 0, 0),
E438="Interest accrual", _xlfn.XLOOKUP(A438, lease_table_dates, lease_table_interest_accruals, 0, 0),
E438="Depreciation", _xlfn.XLOOKUP(A438, rou_table_dates, rou_table_deprs, 0, 0),
TRUE, ""
)</f>
        <v/>
      </c>
      <c r="E438" s="7" t="str" cm="1">
        <f t="array" aca="1" ref="E438" ca="1">_xlfn.IFS(
AND(SUMIFS(lease_table_interest_accruals, lease_table_dates, A438)&gt;0, COUNTIFS($E$14:E437, "Interest accrual", $A$14:A437, A438)=0), "Interest accrual",
AND(SUMIFS(lease_table_payments, lease_table_dates, A438)&gt;0, COUNTIFS($E$14:E437, "Payment", $A$14:A437, A438)=0), "Payment",
AND(SUMIFS(rou_table_deprs, rou_table_dates, A438)&gt;0, COUNTIFS($E$14:E437, "Depreciation", $A$14:A437, A438)=0), "Depreciation",
TRUE,  ""
)</f>
        <v/>
      </c>
      <c r="G438" s="13" t="str" cm="1">
        <f t="array" aca="1" ref="G438" ca="1">_xlfn.IFS(
AND($B$11="Hə", $B$3="İllik"), Z438,
AND($B$11="Hə", $B$3="Aylıq"), AA438,
$B$11="Yox", X438)</f>
        <v/>
      </c>
      <c r="H438" s="14" t="str" cm="1">
        <f t="array" aca="1" ref="H438" ca="1">_xlfn.IFS( G438="", "",
TRUE, ROUND( H437+I438-J438, 2) )</f>
        <v/>
      </c>
      <c r="I438" s="14" t="str" cm="1">
        <f t="array" aca="1" ref="I438" ca="1">_xlfn.IFS(G438="", "",
G438=last_payment_date, (J438-H437),
 TRUE,  -  (H437- H437* (1+$B$6)^ (_xlfn.DAYS(G438,G437)/365) )
)</f>
        <v/>
      </c>
      <c r="J438" s="14" t="str" cm="1">
        <f t="array" aca="1" ref="J438" ca="1">_xlfn.IFS(G438="", "",
TRUE, _xlfn.XLOOKUP(G438,  payment_dates, payments,0,0)
)</f>
        <v/>
      </c>
      <c r="L438" s="2" t="str" cm="1">
        <f t="array" aca="1" ref="L438" ca="1">_xlfn.IFS(
AND($B$11="Hə", $B$3="İllik"), AC438,
AND($B$11="Hə", $B$3="Aylıq"), AD438,
$B$11="Yox", AB438)</f>
        <v/>
      </c>
      <c r="M438" s="14" t="str" cm="1">
        <f t="array" aca="1" ref="M438" ca="1">_xlfn.IFS( L438="", "",
(M437-N438)&lt;=0.5, 0,
TRUE,  M437-N438)</f>
        <v/>
      </c>
      <c r="N438" s="15" t="str" cm="1">
        <f t="array" aca="1" ref="N438" ca="1">_xlfn.IFS(
L438="", "",
TRUE, MIN(M437, ROUND($M$14/ (last_rou_date - $B$2) * (L438-L437), 2) )
)</f>
        <v/>
      </c>
      <c r="P438" s="22" t="str">
        <f t="shared" ca="1" si="18"/>
        <v/>
      </c>
      <c r="Q438" s="14" t="str" cm="1">
        <f t="array" aca="1" ref="Q438" ca="1">_xlfn.IFS(P438="","",
$B$11="Hə", _xlfn.XLOOKUP(DATE(P438, 12, 31), rou_table_dates, rou_table_nbvs,0, 0),
TRUE,  MAX(0, ROUND($M$14 - $M$14/ (last_rou_date - $B$2) * (DATE(P438,12,31) - $B$2), 2) )
)</f>
        <v/>
      </c>
      <c r="R438" s="57" t="str" cm="1">
        <f t="array" aca="1" ref="R438" ca="1">_xlfn.IFS(P438="","",
$B$11="Hə", _xlfn.XLOOKUP(DATE(P438, 12, 31), lease_table_dates, lease_table_balances,0, 0),
TRUE, IFERROR( XNPV($B$6, IF(payment_dates &gt;DATE(P438, 12, 31), payments,  0),  IF(payment_dates &gt;DATE(P438, 12, 31), payment_dates,  DATE(P438, 12, 31))    ),0)
)</f>
        <v/>
      </c>
      <c r="S438" s="14" t="str" cm="1">
        <f t="array" aca="1" ref="S438" ca="1">_xlfn.IFS(P438="","",
TRUE,  MIN( MIN(Q437, $M$14), ROUND($M$14/ (last_rou_date - $B$2) * (DATE(P438,12,31) - MAX($B$2, DATE(P438-1, 12, 31))), 2) )
)</f>
        <v/>
      </c>
      <c r="T438" s="15" t="str" cm="1">
        <f t="array" aca="1" ref="T438" ca="1">_xlfn.IFS(P438="", "",
ISTEXT(R437), R438- (H438 - SUMIFS( lease_table_payments, lease_table_years, P438) -$AG$14 ),
AND(ISNUMBER(R437), R438&lt;&gt;""),   R438- (R437 - SUMIFS( lease_table_payments, lease_table_years, P438) )
)</f>
        <v/>
      </c>
      <c r="U438" s="14"/>
      <c r="V438" s="73">
        <f t="shared" si="20"/>
        <v>425</v>
      </c>
      <c r="W438" s="74" t="str" cm="1">
        <f t="array" ref="W438">_xlfn.IFS(
OR(W437=$B$4, W437=""),"",
TRUE,W437+1
)</f>
        <v/>
      </c>
      <c r="X438" s="75" t="str" cm="1">
        <f t="array" ref="X438">_xlfn.IFS(X437="","",
W438="", "",
AND($B$3="İllik"),DATE(YEAR(X437)+1,MONTH(X437),DAY(X437) ),
AND($B$3="Aylıq", $AH$14="Not end"), EDATE(X437,1),
AND($B$3="Aylıq", $AH$14="End"), EOMONTH(X437,1)
)</f>
        <v/>
      </c>
      <c r="Y438" s="75" t="str" cm="1">
        <f t="array" aca="1" ref="Y438" ca="1">_xlfn.IFS(
AND($B$7="Dövrün əvvəlində", Y437&lt;=last_rou_date), DATE(YEAR(Y437)+1, 12, 31),
AND($B$7="Dövrün sonunda", Y437&lt;=last_payment_date), DATE(YEAR(Y437)+1, 12, 31),
TRUE, ""
)</f>
        <v/>
      </c>
      <c r="Z438" s="75" t="str" cm="1">
        <f t="array" aca="1" ref="Z438" ca="1">_xlfn.IFS(
AND($AN$14="Not year_end", Z437&gt;last_payment_date), "",
AND($AN$14="Year_end", Z437&gt;=last_payment_date), "",
AND($AN$14="Year_end"), DATE(YEAR(Z437+1), 12, 31),
AND($AN$14="Not year_end", MONTH(Z437)=12, DAY(Z437)=31), DATE(YEAR(Z436)+1, MONTH(Z436), DAY(Z436)),
AND($AN$14="Not year_end", OR(MONTH(Z437)&lt;&gt;12, DAY(Z437)&lt;&gt;31) ), DATE(YEAR(Z437), 12, 31)
)</f>
        <v/>
      </c>
      <c r="AA438" s="75" t="str" cm="1">
        <f t="array" aca="1" ref="AA438" ca="1">_xlfn.IFS(AA437="", "",
AND(AA437=last_payment_date, OR(MONTH(AA437)&lt;&gt;12, DAY(AA437)&lt;&gt;31) ), DATE(YEAR(AA437), 12, 31),
AND(MONTH(AA437)=12, DAY(AA437)=31, AA437&gt;=last_payment_date), "",
AND(MONTH(AA437)=12, DAY(AA437)&lt;&gt;31),  EOMONTH(AA437,0),
AND(MONTH(AA437)=12, DAY(AA437)=31, $AH$14="Not end"),  EDATE(AA436,1),
AND($AH$14="Not end"), EDATE(AA437, 1),
AND($AH$14="End"), EOMONTH(AA437, 1)
)</f>
        <v/>
      </c>
      <c r="AB438" s="75" t="str" cm="1">
        <f t="array" aca="1" ref="AB438" ca="1">_xlfn.IFS(AB437="","",
AND(AB437=last_rou_date), "",
AND($B$3="İllik"),DATE(YEAR(AB437)+1,MONTH(AB437),DAY(AB437) ),
AND($B$3="Aylıq", $AH$14="Not end"), EDATE(AB437,1),
AND($B$3="Aylıq", $AH$14="End"), EOMONTH(AB437,1)
)</f>
        <v/>
      </c>
      <c r="AC438" s="75" t="str" cm="1">
        <f t="array" aca="1" ref="AC438" ca="1">_xlfn.IFS(
AND($AN$14="Not year_end", AC437&gt;last_rou_date), "",
AND($AN$14="Year_end", AC437&gt;=last_rou_date), "",
AND($AN$14="Year_end"), DATE(YEAR(AC437+1), 12, 31),
AND($AN$14="Not year_end", MONTH(AC437)=12, DAY(AC437)=31), DATE(YEAR(AC436)+1, MONTH(AC436), DAY(AC436)),
AND($AN$14="Not year_end", OR(MONTH(AC437)&lt;&gt;12, DAY(AC437)&lt;&gt;31) ), DATE(YEAR(AC437), 12, 31)
)</f>
        <v/>
      </c>
      <c r="AD438" s="75" t="str" cm="1">
        <f t="array" aca="1" ref="AD438" ca="1">_xlfn.IFS(AD437="", "",
AND(AD437=last_rou_date, OR(MONTH(AD437)&lt;&gt;12, DAY(AD437)&lt;&gt;31) ), DATE(YEAR(AD437), 12, 31),
AND(MONTH(AD437)=12, DAY(AD437)=31, AD437&gt;=last_rou_date), "",
AND(MONTH(AD437)=12, DAY(AD437)&lt;&gt;31),  EOMONTH(AD437,0),
AND(MONTH(AD437)=12, DAY(AD437)=31, $AH$14="Not end"),  EDATE(AD436,1),
AND($AH$14="Not end"), EDATE(AD437, 1),
AND($AH$14="End"), EOMONTH(AD437, 1)
)</f>
        <v/>
      </c>
      <c r="AE438" s="68" t="str" cm="1">
        <f t="array" ref="AE438">_xlfn.IFS(W438="", "",
AND(W438&gt;0, W438&lt;=$B$4, $C$2="İllik artım, faiz olaraq", $D$2&gt;0, $B$3="İllik"), $B$5*((1+$D$2)^(W438-1)),
AND(W438&gt;0, W438&lt;=$B$4, $C$2="İllik artım, faiz olaraq", $D$2&gt;0, $B$3="Aylıq"), $B$5*((1+$D$2)^ROUNDDOWN((W438-1)/12,0)),
AND(W438=1, $C$2="Aşağıdakı kimi dəyişir", ), $B$5,
AND(W438&gt;1, W438&lt;=$B$4, $C$2="Aşağıdakı kimi dəyişir"), IFERROR(VLOOKUP(W438, $C$4:$D$7, 2, FALSE), AE437),
AND(W438&gt;0, W438&lt;=$B$4), $B$5,
TRUE,0 )</f>
        <v/>
      </c>
      <c r="AF438" s="76" t="str">
        <f t="shared" ca="1" si="19"/>
        <v/>
      </c>
    </row>
    <row r="439" spans="1:32" x14ac:dyDescent="0.4">
      <c r="A439" s="13" t="str" cm="1">
        <f t="array" aca="1" ref="A439" ca="1">_xlfn.IFS(
AND(SUMIFS(lease_table_interest_accruals, lease_table_dates, A438)&gt;0, COUNTIFS($E$14:E438, "Interest accrual", $A$14:A438, A438)=0),  A438,
AND(SUMIFS(lease_table_payments, lease_table_dates, A438)&gt;0, COUNTIFS($E$14:E438, "Payment", $A$14:A438, A438)=0),  A438,
AND(SUMIFS(rou_table_deprs, rou_table_dates, A438)&gt;0, COUNTIFS($E$14:E438, "Depreciation", $A$14:A438, A438)=0),  A438,
TRUE,  IFERROR(INDEX(rou_table_dates,  MATCH(A438, rou_table_dates)+1, ), "")
)</f>
        <v/>
      </c>
      <c r="B439" s="1" t="str" cm="1">
        <f t="array" aca="1" ref="B439" ca="1">_xlfn.IFS(
AND(E439="Payment", A439=$B$2), $AM$14,
E439="Payment", $AM$15,
E439="Interest accrual", $AM$18,
E439="Depreciation", $AM$17,
TRUE, "")</f>
        <v/>
      </c>
      <c r="C439" s="1" t="str" cm="1">
        <f t="array" aca="1" ref="C439" ca="1">_xlfn.IFS(
E439="Payment", $AM$19,
E439="Interest accrual", $AM$15,
E439="Depreciation", $AM$16,
TRUE, "")</f>
        <v/>
      </c>
      <c r="D439" s="14" t="str" cm="1">
        <f t="array" aca="1" ref="D439" ca="1">_xlfn.IFS(
E439="Payment", _xlfn.XLOOKUP(A439, lease_table_dates, lease_table_payments, 0, 0),
E439="Interest accrual", _xlfn.XLOOKUP(A439, lease_table_dates, lease_table_interest_accruals, 0, 0),
E439="Depreciation", _xlfn.XLOOKUP(A439, rou_table_dates, rou_table_deprs, 0, 0),
TRUE, ""
)</f>
        <v/>
      </c>
      <c r="E439" s="7" t="str" cm="1">
        <f t="array" aca="1" ref="E439" ca="1">_xlfn.IFS(
AND(SUMIFS(lease_table_interest_accruals, lease_table_dates, A439)&gt;0, COUNTIFS($E$14:E438, "Interest accrual", $A$14:A438, A439)=0), "Interest accrual",
AND(SUMIFS(lease_table_payments, lease_table_dates, A439)&gt;0, COUNTIFS($E$14:E438, "Payment", $A$14:A438, A439)=0), "Payment",
AND(SUMIFS(rou_table_deprs, rou_table_dates, A439)&gt;0, COUNTIFS($E$14:E438, "Depreciation", $A$14:A438, A439)=0), "Depreciation",
TRUE,  ""
)</f>
        <v/>
      </c>
      <c r="G439" s="13" t="str" cm="1">
        <f t="array" aca="1" ref="G439" ca="1">_xlfn.IFS(
AND($B$11="Hə", $B$3="İllik"), Z439,
AND($B$11="Hə", $B$3="Aylıq"), AA439,
$B$11="Yox", X439)</f>
        <v/>
      </c>
      <c r="H439" s="14" t="str" cm="1">
        <f t="array" aca="1" ref="H439" ca="1">_xlfn.IFS( G439="", "",
TRUE, ROUND( H438+I439-J439, 2) )</f>
        <v/>
      </c>
      <c r="I439" s="14" t="str" cm="1">
        <f t="array" aca="1" ref="I439" ca="1">_xlfn.IFS(G439="", "",
G439=last_payment_date, (J439-H438),
 TRUE,  -  (H438- H438* (1+$B$6)^ (_xlfn.DAYS(G439,G438)/365) )
)</f>
        <v/>
      </c>
      <c r="J439" s="14" t="str" cm="1">
        <f t="array" aca="1" ref="J439" ca="1">_xlfn.IFS(G439="", "",
TRUE, _xlfn.XLOOKUP(G439,  payment_dates, payments,0,0)
)</f>
        <v/>
      </c>
      <c r="L439" s="2" t="str" cm="1">
        <f t="array" aca="1" ref="L439" ca="1">_xlfn.IFS(
AND($B$11="Hə", $B$3="İllik"), AC439,
AND($B$11="Hə", $B$3="Aylıq"), AD439,
$B$11="Yox", AB439)</f>
        <v/>
      </c>
      <c r="M439" s="14" t="str" cm="1">
        <f t="array" aca="1" ref="M439" ca="1">_xlfn.IFS( L439="", "",
(M438-N439)&lt;=0.5, 0,
TRUE,  M438-N439)</f>
        <v/>
      </c>
      <c r="N439" s="15" t="str" cm="1">
        <f t="array" aca="1" ref="N439" ca="1">_xlfn.IFS(
L439="", "",
TRUE, MIN(M438, ROUND($M$14/ (last_rou_date - $B$2) * (L439-L438), 2) )
)</f>
        <v/>
      </c>
      <c r="P439" s="22" t="str">
        <f t="shared" ca="1" si="18"/>
        <v/>
      </c>
      <c r="Q439" s="14" t="str" cm="1">
        <f t="array" aca="1" ref="Q439" ca="1">_xlfn.IFS(P439="","",
$B$11="Hə", _xlfn.XLOOKUP(DATE(P439, 12, 31), rou_table_dates, rou_table_nbvs,0, 0),
TRUE,  MAX(0, ROUND($M$14 - $M$14/ (last_rou_date - $B$2) * (DATE(P439,12,31) - $B$2), 2) )
)</f>
        <v/>
      </c>
      <c r="R439" s="57" t="str" cm="1">
        <f t="array" aca="1" ref="R439" ca="1">_xlfn.IFS(P439="","",
$B$11="Hə", _xlfn.XLOOKUP(DATE(P439, 12, 31), lease_table_dates, lease_table_balances,0, 0),
TRUE, IFERROR( XNPV($B$6, IF(payment_dates &gt;DATE(P439, 12, 31), payments,  0),  IF(payment_dates &gt;DATE(P439, 12, 31), payment_dates,  DATE(P439, 12, 31))    ),0)
)</f>
        <v/>
      </c>
      <c r="S439" s="14" t="str" cm="1">
        <f t="array" aca="1" ref="S439" ca="1">_xlfn.IFS(P439="","",
TRUE,  MIN( MIN(Q438, $M$14), ROUND($M$14/ (last_rou_date - $B$2) * (DATE(P439,12,31) - MAX($B$2, DATE(P439-1, 12, 31))), 2) )
)</f>
        <v/>
      </c>
      <c r="T439" s="15" t="str" cm="1">
        <f t="array" aca="1" ref="T439" ca="1">_xlfn.IFS(P439="", "",
ISTEXT(R438), R439- (H439 - SUMIFS( lease_table_payments, lease_table_years, P439) -$AG$14 ),
AND(ISNUMBER(R438), R439&lt;&gt;""),   R439- (R438 - SUMIFS( lease_table_payments, lease_table_years, P439) )
)</f>
        <v/>
      </c>
      <c r="U439" s="14"/>
      <c r="V439" s="73">
        <f t="shared" si="20"/>
        <v>426</v>
      </c>
      <c r="W439" s="74" t="str" cm="1">
        <f t="array" ref="W439">_xlfn.IFS(
OR(W438=$B$4, W438=""),"",
TRUE,W438+1
)</f>
        <v/>
      </c>
      <c r="X439" s="75" t="str" cm="1">
        <f t="array" ref="X439">_xlfn.IFS(X438="","",
W439="", "",
AND($B$3="İllik"),DATE(YEAR(X438)+1,MONTH(X438),DAY(X438) ),
AND($B$3="Aylıq", $AH$14="Not end"), EDATE(X438,1),
AND($B$3="Aylıq", $AH$14="End"), EOMONTH(X438,1)
)</f>
        <v/>
      </c>
      <c r="Y439" s="75" t="str" cm="1">
        <f t="array" aca="1" ref="Y439" ca="1">_xlfn.IFS(
AND($B$7="Dövrün əvvəlində", Y438&lt;=last_rou_date), DATE(YEAR(Y438)+1, 12, 31),
AND($B$7="Dövrün sonunda", Y438&lt;=last_payment_date), DATE(YEAR(Y438)+1, 12, 31),
TRUE, ""
)</f>
        <v/>
      </c>
      <c r="Z439" s="75" t="str" cm="1">
        <f t="array" aca="1" ref="Z439" ca="1">_xlfn.IFS(
AND($AN$14="Not year_end", Z438&gt;last_payment_date), "",
AND($AN$14="Year_end", Z438&gt;=last_payment_date), "",
AND($AN$14="Year_end"), DATE(YEAR(Z438+1), 12, 31),
AND($AN$14="Not year_end", MONTH(Z438)=12, DAY(Z438)=31), DATE(YEAR(Z437)+1, MONTH(Z437), DAY(Z437)),
AND($AN$14="Not year_end", OR(MONTH(Z438)&lt;&gt;12, DAY(Z438)&lt;&gt;31) ), DATE(YEAR(Z438), 12, 31)
)</f>
        <v/>
      </c>
      <c r="AA439" s="75" t="str" cm="1">
        <f t="array" aca="1" ref="AA439" ca="1">_xlfn.IFS(AA438="", "",
AND(AA438=last_payment_date, OR(MONTH(AA438)&lt;&gt;12, DAY(AA438)&lt;&gt;31) ), DATE(YEAR(AA438), 12, 31),
AND(MONTH(AA438)=12, DAY(AA438)=31, AA438&gt;=last_payment_date), "",
AND(MONTH(AA438)=12, DAY(AA438)&lt;&gt;31),  EOMONTH(AA438,0),
AND(MONTH(AA438)=12, DAY(AA438)=31, $AH$14="Not end"),  EDATE(AA437,1),
AND($AH$14="Not end"), EDATE(AA438, 1),
AND($AH$14="End"), EOMONTH(AA438, 1)
)</f>
        <v/>
      </c>
      <c r="AB439" s="75" t="str" cm="1">
        <f t="array" aca="1" ref="AB439" ca="1">_xlfn.IFS(AB438="","",
AND(AB438=last_rou_date), "",
AND($B$3="İllik"),DATE(YEAR(AB438)+1,MONTH(AB438),DAY(AB438) ),
AND($B$3="Aylıq", $AH$14="Not end"), EDATE(AB438,1),
AND($B$3="Aylıq", $AH$14="End"), EOMONTH(AB438,1)
)</f>
        <v/>
      </c>
      <c r="AC439" s="75" t="str" cm="1">
        <f t="array" aca="1" ref="AC439" ca="1">_xlfn.IFS(
AND($AN$14="Not year_end", AC438&gt;last_rou_date), "",
AND($AN$14="Year_end", AC438&gt;=last_rou_date), "",
AND($AN$14="Year_end"), DATE(YEAR(AC438+1), 12, 31),
AND($AN$14="Not year_end", MONTH(AC438)=12, DAY(AC438)=31), DATE(YEAR(AC437)+1, MONTH(AC437), DAY(AC437)),
AND($AN$14="Not year_end", OR(MONTH(AC438)&lt;&gt;12, DAY(AC438)&lt;&gt;31) ), DATE(YEAR(AC438), 12, 31)
)</f>
        <v/>
      </c>
      <c r="AD439" s="75" t="str" cm="1">
        <f t="array" aca="1" ref="AD439" ca="1">_xlfn.IFS(AD438="", "",
AND(AD438=last_rou_date, OR(MONTH(AD438)&lt;&gt;12, DAY(AD438)&lt;&gt;31) ), DATE(YEAR(AD438), 12, 31),
AND(MONTH(AD438)=12, DAY(AD438)=31, AD438&gt;=last_rou_date), "",
AND(MONTH(AD438)=12, DAY(AD438)&lt;&gt;31),  EOMONTH(AD438,0),
AND(MONTH(AD438)=12, DAY(AD438)=31, $AH$14="Not end"),  EDATE(AD437,1),
AND($AH$14="Not end"), EDATE(AD438, 1),
AND($AH$14="End"), EOMONTH(AD438, 1)
)</f>
        <v/>
      </c>
      <c r="AE439" s="68" t="str" cm="1">
        <f t="array" ref="AE439">_xlfn.IFS(W439="", "",
AND(W439&gt;0, W439&lt;=$B$4, $C$2="İllik artım, faiz olaraq", $D$2&gt;0, $B$3="İllik"), $B$5*((1+$D$2)^(W439-1)),
AND(W439&gt;0, W439&lt;=$B$4, $C$2="İllik artım, faiz olaraq", $D$2&gt;0, $B$3="Aylıq"), $B$5*((1+$D$2)^ROUNDDOWN((W439-1)/12,0)),
AND(W439=1, $C$2="Aşağıdakı kimi dəyişir", ), $B$5,
AND(W439&gt;1, W439&lt;=$B$4, $C$2="Aşağıdakı kimi dəyişir"), IFERROR(VLOOKUP(W439, $C$4:$D$7, 2, FALSE), AE438),
AND(W439&gt;0, W439&lt;=$B$4), $B$5,
TRUE,0 )</f>
        <v/>
      </c>
      <c r="AF439" s="76" t="str">
        <f t="shared" ca="1" si="19"/>
        <v/>
      </c>
    </row>
    <row r="440" spans="1:32" x14ac:dyDescent="0.4">
      <c r="A440" s="13" t="str" cm="1">
        <f t="array" aca="1" ref="A440" ca="1">_xlfn.IFS(
AND(SUMIFS(lease_table_interest_accruals, lease_table_dates, A439)&gt;0, COUNTIFS($E$14:E439, "Interest accrual", $A$14:A439, A439)=0),  A439,
AND(SUMIFS(lease_table_payments, lease_table_dates, A439)&gt;0, COUNTIFS($E$14:E439, "Payment", $A$14:A439, A439)=0),  A439,
AND(SUMIFS(rou_table_deprs, rou_table_dates, A439)&gt;0, COUNTIFS($E$14:E439, "Depreciation", $A$14:A439, A439)=0),  A439,
TRUE,  IFERROR(INDEX(rou_table_dates,  MATCH(A439, rou_table_dates)+1, ), "")
)</f>
        <v/>
      </c>
      <c r="B440" s="1" t="str" cm="1">
        <f t="array" aca="1" ref="B440" ca="1">_xlfn.IFS(
AND(E440="Payment", A440=$B$2), $AM$14,
E440="Payment", $AM$15,
E440="Interest accrual", $AM$18,
E440="Depreciation", $AM$17,
TRUE, "")</f>
        <v/>
      </c>
      <c r="C440" s="1" t="str" cm="1">
        <f t="array" aca="1" ref="C440" ca="1">_xlfn.IFS(
E440="Payment", $AM$19,
E440="Interest accrual", $AM$15,
E440="Depreciation", $AM$16,
TRUE, "")</f>
        <v/>
      </c>
      <c r="D440" s="14" t="str" cm="1">
        <f t="array" aca="1" ref="D440" ca="1">_xlfn.IFS(
E440="Payment", _xlfn.XLOOKUP(A440, lease_table_dates, lease_table_payments, 0, 0),
E440="Interest accrual", _xlfn.XLOOKUP(A440, lease_table_dates, lease_table_interest_accruals, 0, 0),
E440="Depreciation", _xlfn.XLOOKUP(A440, rou_table_dates, rou_table_deprs, 0, 0),
TRUE, ""
)</f>
        <v/>
      </c>
      <c r="E440" s="7" t="str" cm="1">
        <f t="array" aca="1" ref="E440" ca="1">_xlfn.IFS(
AND(SUMIFS(lease_table_interest_accruals, lease_table_dates, A440)&gt;0, COUNTIFS($E$14:E439, "Interest accrual", $A$14:A439, A440)=0), "Interest accrual",
AND(SUMIFS(lease_table_payments, lease_table_dates, A440)&gt;0, COUNTIFS($E$14:E439, "Payment", $A$14:A439, A440)=0), "Payment",
AND(SUMIFS(rou_table_deprs, rou_table_dates, A440)&gt;0, COUNTIFS($E$14:E439, "Depreciation", $A$14:A439, A440)=0), "Depreciation",
TRUE,  ""
)</f>
        <v/>
      </c>
      <c r="G440" s="13" t="str" cm="1">
        <f t="array" aca="1" ref="G440" ca="1">_xlfn.IFS(
AND($B$11="Hə", $B$3="İllik"), Z440,
AND($B$11="Hə", $B$3="Aylıq"), AA440,
$B$11="Yox", X440)</f>
        <v/>
      </c>
      <c r="H440" s="14" t="str" cm="1">
        <f t="array" aca="1" ref="H440" ca="1">_xlfn.IFS( G440="", "",
TRUE, ROUND( H439+I440-J440, 2) )</f>
        <v/>
      </c>
      <c r="I440" s="14" t="str" cm="1">
        <f t="array" aca="1" ref="I440" ca="1">_xlfn.IFS(G440="", "",
G440=last_payment_date, (J440-H439),
 TRUE,  -  (H439- H439* (1+$B$6)^ (_xlfn.DAYS(G440,G439)/365) )
)</f>
        <v/>
      </c>
      <c r="J440" s="14" t="str" cm="1">
        <f t="array" aca="1" ref="J440" ca="1">_xlfn.IFS(G440="", "",
TRUE, _xlfn.XLOOKUP(G440,  payment_dates, payments,0,0)
)</f>
        <v/>
      </c>
      <c r="L440" s="2" t="str" cm="1">
        <f t="array" aca="1" ref="L440" ca="1">_xlfn.IFS(
AND($B$11="Hə", $B$3="İllik"), AC440,
AND($B$11="Hə", $B$3="Aylıq"), AD440,
$B$11="Yox", AB440)</f>
        <v/>
      </c>
      <c r="M440" s="14" t="str" cm="1">
        <f t="array" aca="1" ref="M440" ca="1">_xlfn.IFS( L440="", "",
(M439-N440)&lt;=0.5, 0,
TRUE,  M439-N440)</f>
        <v/>
      </c>
      <c r="N440" s="15" t="str" cm="1">
        <f t="array" aca="1" ref="N440" ca="1">_xlfn.IFS(
L440="", "",
TRUE, MIN(M439, ROUND($M$14/ (last_rou_date - $B$2) * (L440-L439), 2) )
)</f>
        <v/>
      </c>
      <c r="P440" s="22" t="str">
        <f t="shared" ca="1" si="18"/>
        <v/>
      </c>
      <c r="Q440" s="14" t="str" cm="1">
        <f t="array" aca="1" ref="Q440" ca="1">_xlfn.IFS(P440="","",
$B$11="Hə", _xlfn.XLOOKUP(DATE(P440, 12, 31), rou_table_dates, rou_table_nbvs,0, 0),
TRUE,  MAX(0, ROUND($M$14 - $M$14/ (last_rou_date - $B$2) * (DATE(P440,12,31) - $B$2), 2) )
)</f>
        <v/>
      </c>
      <c r="R440" s="57" t="str" cm="1">
        <f t="array" aca="1" ref="R440" ca="1">_xlfn.IFS(P440="","",
$B$11="Hə", _xlfn.XLOOKUP(DATE(P440, 12, 31), lease_table_dates, lease_table_balances,0, 0),
TRUE, IFERROR( XNPV($B$6, IF(payment_dates &gt;DATE(P440, 12, 31), payments,  0),  IF(payment_dates &gt;DATE(P440, 12, 31), payment_dates,  DATE(P440, 12, 31))    ),0)
)</f>
        <v/>
      </c>
      <c r="S440" s="14" t="str" cm="1">
        <f t="array" aca="1" ref="S440" ca="1">_xlfn.IFS(P440="","",
TRUE,  MIN( MIN(Q439, $M$14), ROUND($M$14/ (last_rou_date - $B$2) * (DATE(P440,12,31) - MAX($B$2, DATE(P440-1, 12, 31))), 2) )
)</f>
        <v/>
      </c>
      <c r="T440" s="15" t="str" cm="1">
        <f t="array" aca="1" ref="T440" ca="1">_xlfn.IFS(P440="", "",
ISTEXT(R439), R440- (H440 - SUMIFS( lease_table_payments, lease_table_years, P440) -$AG$14 ),
AND(ISNUMBER(R439), R440&lt;&gt;""),   R440- (R439 - SUMIFS( lease_table_payments, lease_table_years, P440) )
)</f>
        <v/>
      </c>
      <c r="U440" s="14"/>
      <c r="V440" s="73">
        <f t="shared" si="20"/>
        <v>427</v>
      </c>
      <c r="W440" s="74" t="str" cm="1">
        <f t="array" ref="W440">_xlfn.IFS(
OR(W439=$B$4, W439=""),"",
TRUE,W439+1
)</f>
        <v/>
      </c>
      <c r="X440" s="75" t="str" cm="1">
        <f t="array" ref="X440">_xlfn.IFS(X439="","",
W440="", "",
AND($B$3="İllik"),DATE(YEAR(X439)+1,MONTH(X439),DAY(X439) ),
AND($B$3="Aylıq", $AH$14="Not end"), EDATE(X439,1),
AND($B$3="Aylıq", $AH$14="End"), EOMONTH(X439,1)
)</f>
        <v/>
      </c>
      <c r="Y440" s="75" t="str" cm="1">
        <f t="array" aca="1" ref="Y440" ca="1">_xlfn.IFS(
AND($B$7="Dövrün əvvəlində", Y439&lt;=last_rou_date), DATE(YEAR(Y439)+1, 12, 31),
AND($B$7="Dövrün sonunda", Y439&lt;=last_payment_date), DATE(YEAR(Y439)+1, 12, 31),
TRUE, ""
)</f>
        <v/>
      </c>
      <c r="Z440" s="75" t="str" cm="1">
        <f t="array" aca="1" ref="Z440" ca="1">_xlfn.IFS(
AND($AN$14="Not year_end", Z439&gt;last_payment_date), "",
AND($AN$14="Year_end", Z439&gt;=last_payment_date), "",
AND($AN$14="Year_end"), DATE(YEAR(Z439+1), 12, 31),
AND($AN$14="Not year_end", MONTH(Z439)=12, DAY(Z439)=31), DATE(YEAR(Z438)+1, MONTH(Z438), DAY(Z438)),
AND($AN$14="Not year_end", OR(MONTH(Z439)&lt;&gt;12, DAY(Z439)&lt;&gt;31) ), DATE(YEAR(Z439), 12, 31)
)</f>
        <v/>
      </c>
      <c r="AA440" s="75" t="str" cm="1">
        <f t="array" aca="1" ref="AA440" ca="1">_xlfn.IFS(AA439="", "",
AND(AA439=last_payment_date, OR(MONTH(AA439)&lt;&gt;12, DAY(AA439)&lt;&gt;31) ), DATE(YEAR(AA439), 12, 31),
AND(MONTH(AA439)=12, DAY(AA439)=31, AA439&gt;=last_payment_date), "",
AND(MONTH(AA439)=12, DAY(AA439)&lt;&gt;31),  EOMONTH(AA439,0),
AND(MONTH(AA439)=12, DAY(AA439)=31, $AH$14="Not end"),  EDATE(AA438,1),
AND($AH$14="Not end"), EDATE(AA439, 1),
AND($AH$14="End"), EOMONTH(AA439, 1)
)</f>
        <v/>
      </c>
      <c r="AB440" s="75" t="str" cm="1">
        <f t="array" aca="1" ref="AB440" ca="1">_xlfn.IFS(AB439="","",
AND(AB439=last_rou_date), "",
AND($B$3="İllik"),DATE(YEAR(AB439)+1,MONTH(AB439),DAY(AB439) ),
AND($B$3="Aylıq", $AH$14="Not end"), EDATE(AB439,1),
AND($B$3="Aylıq", $AH$14="End"), EOMONTH(AB439,1)
)</f>
        <v/>
      </c>
      <c r="AC440" s="75" t="str" cm="1">
        <f t="array" aca="1" ref="AC440" ca="1">_xlfn.IFS(
AND($AN$14="Not year_end", AC439&gt;last_rou_date), "",
AND($AN$14="Year_end", AC439&gt;=last_rou_date), "",
AND($AN$14="Year_end"), DATE(YEAR(AC439+1), 12, 31),
AND($AN$14="Not year_end", MONTH(AC439)=12, DAY(AC439)=31), DATE(YEAR(AC438)+1, MONTH(AC438), DAY(AC438)),
AND($AN$14="Not year_end", OR(MONTH(AC439)&lt;&gt;12, DAY(AC439)&lt;&gt;31) ), DATE(YEAR(AC439), 12, 31)
)</f>
        <v/>
      </c>
      <c r="AD440" s="75" t="str" cm="1">
        <f t="array" aca="1" ref="AD440" ca="1">_xlfn.IFS(AD439="", "",
AND(AD439=last_rou_date, OR(MONTH(AD439)&lt;&gt;12, DAY(AD439)&lt;&gt;31) ), DATE(YEAR(AD439), 12, 31),
AND(MONTH(AD439)=12, DAY(AD439)=31, AD439&gt;=last_rou_date), "",
AND(MONTH(AD439)=12, DAY(AD439)&lt;&gt;31),  EOMONTH(AD439,0),
AND(MONTH(AD439)=12, DAY(AD439)=31, $AH$14="Not end"),  EDATE(AD438,1),
AND($AH$14="Not end"), EDATE(AD439, 1),
AND($AH$14="End"), EOMONTH(AD439, 1)
)</f>
        <v/>
      </c>
      <c r="AE440" s="68" t="str" cm="1">
        <f t="array" ref="AE440">_xlfn.IFS(W440="", "",
AND(W440&gt;0, W440&lt;=$B$4, $C$2="İllik artım, faiz olaraq", $D$2&gt;0, $B$3="İllik"), $B$5*((1+$D$2)^(W440-1)),
AND(W440&gt;0, W440&lt;=$B$4, $C$2="İllik artım, faiz olaraq", $D$2&gt;0, $B$3="Aylıq"), $B$5*((1+$D$2)^ROUNDDOWN((W440-1)/12,0)),
AND(W440=1, $C$2="Aşağıdakı kimi dəyişir", ), $B$5,
AND(W440&gt;1, W440&lt;=$B$4, $C$2="Aşağıdakı kimi dəyişir"), IFERROR(VLOOKUP(W440, $C$4:$D$7, 2, FALSE), AE439),
AND(W440&gt;0, W440&lt;=$B$4), $B$5,
TRUE,0 )</f>
        <v/>
      </c>
      <c r="AF440" s="76" t="str">
        <f t="shared" ca="1" si="19"/>
        <v/>
      </c>
    </row>
    <row r="441" spans="1:32" x14ac:dyDescent="0.4">
      <c r="A441" s="13" t="str" cm="1">
        <f t="array" aca="1" ref="A441" ca="1">_xlfn.IFS(
AND(SUMIFS(lease_table_interest_accruals, lease_table_dates, A440)&gt;0, COUNTIFS($E$14:E440, "Interest accrual", $A$14:A440, A440)=0),  A440,
AND(SUMIFS(lease_table_payments, lease_table_dates, A440)&gt;0, COUNTIFS($E$14:E440, "Payment", $A$14:A440, A440)=0),  A440,
AND(SUMIFS(rou_table_deprs, rou_table_dates, A440)&gt;0, COUNTIFS($E$14:E440, "Depreciation", $A$14:A440, A440)=0),  A440,
TRUE,  IFERROR(INDEX(rou_table_dates,  MATCH(A440, rou_table_dates)+1, ), "")
)</f>
        <v/>
      </c>
      <c r="B441" s="1" t="str" cm="1">
        <f t="array" aca="1" ref="B441" ca="1">_xlfn.IFS(
AND(E441="Payment", A441=$B$2), $AM$14,
E441="Payment", $AM$15,
E441="Interest accrual", $AM$18,
E441="Depreciation", $AM$17,
TRUE, "")</f>
        <v/>
      </c>
      <c r="C441" s="1" t="str" cm="1">
        <f t="array" aca="1" ref="C441" ca="1">_xlfn.IFS(
E441="Payment", $AM$19,
E441="Interest accrual", $AM$15,
E441="Depreciation", $AM$16,
TRUE, "")</f>
        <v/>
      </c>
      <c r="D441" s="14" t="str" cm="1">
        <f t="array" aca="1" ref="D441" ca="1">_xlfn.IFS(
E441="Payment", _xlfn.XLOOKUP(A441, lease_table_dates, lease_table_payments, 0, 0),
E441="Interest accrual", _xlfn.XLOOKUP(A441, lease_table_dates, lease_table_interest_accruals, 0, 0),
E441="Depreciation", _xlfn.XLOOKUP(A441, rou_table_dates, rou_table_deprs, 0, 0),
TRUE, ""
)</f>
        <v/>
      </c>
      <c r="E441" s="7" t="str" cm="1">
        <f t="array" aca="1" ref="E441" ca="1">_xlfn.IFS(
AND(SUMIFS(lease_table_interest_accruals, lease_table_dates, A441)&gt;0, COUNTIFS($E$14:E440, "Interest accrual", $A$14:A440, A441)=0), "Interest accrual",
AND(SUMIFS(lease_table_payments, lease_table_dates, A441)&gt;0, COUNTIFS($E$14:E440, "Payment", $A$14:A440, A441)=0), "Payment",
AND(SUMIFS(rou_table_deprs, rou_table_dates, A441)&gt;0, COUNTIFS($E$14:E440, "Depreciation", $A$14:A440, A441)=0), "Depreciation",
TRUE,  ""
)</f>
        <v/>
      </c>
      <c r="G441" s="13" t="str" cm="1">
        <f t="array" aca="1" ref="G441" ca="1">_xlfn.IFS(
AND($B$11="Hə", $B$3="İllik"), Z441,
AND($B$11="Hə", $B$3="Aylıq"), AA441,
$B$11="Yox", X441)</f>
        <v/>
      </c>
      <c r="H441" s="14" t="str" cm="1">
        <f t="array" aca="1" ref="H441" ca="1">_xlfn.IFS( G441="", "",
TRUE, ROUND( H440+I441-J441, 2) )</f>
        <v/>
      </c>
      <c r="I441" s="14" t="str" cm="1">
        <f t="array" aca="1" ref="I441" ca="1">_xlfn.IFS(G441="", "",
G441=last_payment_date, (J441-H440),
 TRUE,  -  (H440- H440* (1+$B$6)^ (_xlfn.DAYS(G441,G440)/365) )
)</f>
        <v/>
      </c>
      <c r="J441" s="14" t="str" cm="1">
        <f t="array" aca="1" ref="J441" ca="1">_xlfn.IFS(G441="", "",
TRUE, _xlfn.XLOOKUP(G441,  payment_dates, payments,0,0)
)</f>
        <v/>
      </c>
      <c r="L441" s="2" t="str" cm="1">
        <f t="array" aca="1" ref="L441" ca="1">_xlfn.IFS(
AND($B$11="Hə", $B$3="İllik"), AC441,
AND($B$11="Hə", $B$3="Aylıq"), AD441,
$B$11="Yox", AB441)</f>
        <v/>
      </c>
      <c r="M441" s="14" t="str" cm="1">
        <f t="array" aca="1" ref="M441" ca="1">_xlfn.IFS( L441="", "",
(M440-N441)&lt;=0.5, 0,
TRUE,  M440-N441)</f>
        <v/>
      </c>
      <c r="N441" s="15" t="str" cm="1">
        <f t="array" aca="1" ref="N441" ca="1">_xlfn.IFS(
L441="", "",
TRUE, MIN(M440, ROUND($M$14/ (last_rou_date - $B$2) * (L441-L440), 2) )
)</f>
        <v/>
      </c>
      <c r="P441" s="22" t="str">
        <f t="shared" ca="1" si="18"/>
        <v/>
      </c>
      <c r="Q441" s="14" t="str" cm="1">
        <f t="array" aca="1" ref="Q441" ca="1">_xlfn.IFS(P441="","",
$B$11="Hə", _xlfn.XLOOKUP(DATE(P441, 12, 31), rou_table_dates, rou_table_nbvs,0, 0),
TRUE,  MAX(0, ROUND($M$14 - $M$14/ (last_rou_date - $B$2) * (DATE(P441,12,31) - $B$2), 2) )
)</f>
        <v/>
      </c>
      <c r="R441" s="57" t="str" cm="1">
        <f t="array" aca="1" ref="R441" ca="1">_xlfn.IFS(P441="","",
$B$11="Hə", _xlfn.XLOOKUP(DATE(P441, 12, 31), lease_table_dates, lease_table_balances,0, 0),
TRUE, IFERROR( XNPV($B$6, IF(payment_dates &gt;DATE(P441, 12, 31), payments,  0),  IF(payment_dates &gt;DATE(P441, 12, 31), payment_dates,  DATE(P441, 12, 31))    ),0)
)</f>
        <v/>
      </c>
      <c r="S441" s="14" t="str" cm="1">
        <f t="array" aca="1" ref="S441" ca="1">_xlfn.IFS(P441="","",
TRUE,  MIN( MIN(Q440, $M$14), ROUND($M$14/ (last_rou_date - $B$2) * (DATE(P441,12,31) - MAX($B$2, DATE(P441-1, 12, 31))), 2) )
)</f>
        <v/>
      </c>
      <c r="T441" s="15" t="str" cm="1">
        <f t="array" aca="1" ref="T441" ca="1">_xlfn.IFS(P441="", "",
ISTEXT(R440), R441- (H441 - SUMIFS( lease_table_payments, lease_table_years, P441) -$AG$14 ),
AND(ISNUMBER(R440), R441&lt;&gt;""),   R441- (R440 - SUMIFS( lease_table_payments, lease_table_years, P441) )
)</f>
        <v/>
      </c>
      <c r="U441" s="14"/>
      <c r="V441" s="73">
        <f t="shared" si="20"/>
        <v>428</v>
      </c>
      <c r="W441" s="74" t="str" cm="1">
        <f t="array" ref="W441">_xlfn.IFS(
OR(W440=$B$4, W440=""),"",
TRUE,W440+1
)</f>
        <v/>
      </c>
      <c r="X441" s="75" t="str" cm="1">
        <f t="array" ref="X441">_xlfn.IFS(X440="","",
W441="", "",
AND($B$3="İllik"),DATE(YEAR(X440)+1,MONTH(X440),DAY(X440) ),
AND($B$3="Aylıq", $AH$14="Not end"), EDATE(X440,1),
AND($B$3="Aylıq", $AH$14="End"), EOMONTH(X440,1)
)</f>
        <v/>
      </c>
      <c r="Y441" s="75" t="str" cm="1">
        <f t="array" aca="1" ref="Y441" ca="1">_xlfn.IFS(
AND($B$7="Dövrün əvvəlində", Y440&lt;=last_rou_date), DATE(YEAR(Y440)+1, 12, 31),
AND($B$7="Dövrün sonunda", Y440&lt;=last_payment_date), DATE(YEAR(Y440)+1, 12, 31),
TRUE, ""
)</f>
        <v/>
      </c>
      <c r="Z441" s="75" t="str" cm="1">
        <f t="array" aca="1" ref="Z441" ca="1">_xlfn.IFS(
AND($AN$14="Not year_end", Z440&gt;last_payment_date), "",
AND($AN$14="Year_end", Z440&gt;=last_payment_date), "",
AND($AN$14="Year_end"), DATE(YEAR(Z440+1), 12, 31),
AND($AN$14="Not year_end", MONTH(Z440)=12, DAY(Z440)=31), DATE(YEAR(Z439)+1, MONTH(Z439), DAY(Z439)),
AND($AN$14="Not year_end", OR(MONTH(Z440)&lt;&gt;12, DAY(Z440)&lt;&gt;31) ), DATE(YEAR(Z440), 12, 31)
)</f>
        <v/>
      </c>
      <c r="AA441" s="75" t="str" cm="1">
        <f t="array" aca="1" ref="AA441" ca="1">_xlfn.IFS(AA440="", "",
AND(AA440=last_payment_date, OR(MONTH(AA440)&lt;&gt;12, DAY(AA440)&lt;&gt;31) ), DATE(YEAR(AA440), 12, 31),
AND(MONTH(AA440)=12, DAY(AA440)=31, AA440&gt;=last_payment_date), "",
AND(MONTH(AA440)=12, DAY(AA440)&lt;&gt;31),  EOMONTH(AA440,0),
AND(MONTH(AA440)=12, DAY(AA440)=31, $AH$14="Not end"),  EDATE(AA439,1),
AND($AH$14="Not end"), EDATE(AA440, 1),
AND($AH$14="End"), EOMONTH(AA440, 1)
)</f>
        <v/>
      </c>
      <c r="AB441" s="75" t="str" cm="1">
        <f t="array" aca="1" ref="AB441" ca="1">_xlfn.IFS(AB440="","",
AND(AB440=last_rou_date), "",
AND($B$3="İllik"),DATE(YEAR(AB440)+1,MONTH(AB440),DAY(AB440) ),
AND($B$3="Aylıq", $AH$14="Not end"), EDATE(AB440,1),
AND($B$3="Aylıq", $AH$14="End"), EOMONTH(AB440,1)
)</f>
        <v/>
      </c>
      <c r="AC441" s="75" t="str" cm="1">
        <f t="array" aca="1" ref="AC441" ca="1">_xlfn.IFS(
AND($AN$14="Not year_end", AC440&gt;last_rou_date), "",
AND($AN$14="Year_end", AC440&gt;=last_rou_date), "",
AND($AN$14="Year_end"), DATE(YEAR(AC440+1), 12, 31),
AND($AN$14="Not year_end", MONTH(AC440)=12, DAY(AC440)=31), DATE(YEAR(AC439)+1, MONTH(AC439), DAY(AC439)),
AND($AN$14="Not year_end", OR(MONTH(AC440)&lt;&gt;12, DAY(AC440)&lt;&gt;31) ), DATE(YEAR(AC440), 12, 31)
)</f>
        <v/>
      </c>
      <c r="AD441" s="75" t="str" cm="1">
        <f t="array" aca="1" ref="AD441" ca="1">_xlfn.IFS(AD440="", "",
AND(AD440=last_rou_date, OR(MONTH(AD440)&lt;&gt;12, DAY(AD440)&lt;&gt;31) ), DATE(YEAR(AD440), 12, 31),
AND(MONTH(AD440)=12, DAY(AD440)=31, AD440&gt;=last_rou_date), "",
AND(MONTH(AD440)=12, DAY(AD440)&lt;&gt;31),  EOMONTH(AD440,0),
AND(MONTH(AD440)=12, DAY(AD440)=31, $AH$14="Not end"),  EDATE(AD439,1),
AND($AH$14="Not end"), EDATE(AD440, 1),
AND($AH$14="End"), EOMONTH(AD440, 1)
)</f>
        <v/>
      </c>
      <c r="AE441" s="68" t="str" cm="1">
        <f t="array" ref="AE441">_xlfn.IFS(W441="", "",
AND(W441&gt;0, W441&lt;=$B$4, $C$2="İllik artım, faiz olaraq", $D$2&gt;0, $B$3="İllik"), $B$5*((1+$D$2)^(W441-1)),
AND(W441&gt;0, W441&lt;=$B$4, $C$2="İllik artım, faiz olaraq", $D$2&gt;0, $B$3="Aylıq"), $B$5*((1+$D$2)^ROUNDDOWN((W441-1)/12,0)),
AND(W441=1, $C$2="Aşağıdakı kimi dəyişir", ), $B$5,
AND(W441&gt;1, W441&lt;=$B$4, $C$2="Aşağıdakı kimi dəyişir"), IFERROR(VLOOKUP(W441, $C$4:$D$7, 2, FALSE), AE440),
AND(W441&gt;0, W441&lt;=$B$4), $B$5,
TRUE,0 )</f>
        <v/>
      </c>
      <c r="AF441" s="76" t="str">
        <f t="shared" ca="1" si="19"/>
        <v/>
      </c>
    </row>
    <row r="442" spans="1:32" x14ac:dyDescent="0.4">
      <c r="A442" s="13" t="str" cm="1">
        <f t="array" aca="1" ref="A442" ca="1">_xlfn.IFS(
AND(SUMIFS(lease_table_interest_accruals, lease_table_dates, A441)&gt;0, COUNTIFS($E$14:E441, "Interest accrual", $A$14:A441, A441)=0),  A441,
AND(SUMIFS(lease_table_payments, lease_table_dates, A441)&gt;0, COUNTIFS($E$14:E441, "Payment", $A$14:A441, A441)=0),  A441,
AND(SUMIFS(rou_table_deprs, rou_table_dates, A441)&gt;0, COUNTIFS($E$14:E441, "Depreciation", $A$14:A441, A441)=0),  A441,
TRUE,  IFERROR(INDEX(rou_table_dates,  MATCH(A441, rou_table_dates)+1, ), "")
)</f>
        <v/>
      </c>
      <c r="B442" s="1" t="str" cm="1">
        <f t="array" aca="1" ref="B442" ca="1">_xlfn.IFS(
AND(E442="Payment", A442=$B$2), $AM$14,
E442="Payment", $AM$15,
E442="Interest accrual", $AM$18,
E442="Depreciation", $AM$17,
TRUE, "")</f>
        <v/>
      </c>
      <c r="C442" s="1" t="str" cm="1">
        <f t="array" aca="1" ref="C442" ca="1">_xlfn.IFS(
E442="Payment", $AM$19,
E442="Interest accrual", $AM$15,
E442="Depreciation", $AM$16,
TRUE, "")</f>
        <v/>
      </c>
      <c r="D442" s="14" t="str" cm="1">
        <f t="array" aca="1" ref="D442" ca="1">_xlfn.IFS(
E442="Payment", _xlfn.XLOOKUP(A442, lease_table_dates, lease_table_payments, 0, 0),
E442="Interest accrual", _xlfn.XLOOKUP(A442, lease_table_dates, lease_table_interest_accruals, 0, 0),
E442="Depreciation", _xlfn.XLOOKUP(A442, rou_table_dates, rou_table_deprs, 0, 0),
TRUE, ""
)</f>
        <v/>
      </c>
      <c r="E442" s="7" t="str" cm="1">
        <f t="array" aca="1" ref="E442" ca="1">_xlfn.IFS(
AND(SUMIFS(lease_table_interest_accruals, lease_table_dates, A442)&gt;0, COUNTIFS($E$14:E441, "Interest accrual", $A$14:A441, A442)=0), "Interest accrual",
AND(SUMIFS(lease_table_payments, lease_table_dates, A442)&gt;0, COUNTIFS($E$14:E441, "Payment", $A$14:A441, A442)=0), "Payment",
AND(SUMIFS(rou_table_deprs, rou_table_dates, A442)&gt;0, COUNTIFS($E$14:E441, "Depreciation", $A$14:A441, A442)=0), "Depreciation",
TRUE,  ""
)</f>
        <v/>
      </c>
      <c r="G442" s="13" t="str" cm="1">
        <f t="array" aca="1" ref="G442" ca="1">_xlfn.IFS(
AND($B$11="Hə", $B$3="İllik"), Z442,
AND($B$11="Hə", $B$3="Aylıq"), AA442,
$B$11="Yox", X442)</f>
        <v/>
      </c>
      <c r="H442" s="14" t="str" cm="1">
        <f t="array" aca="1" ref="H442" ca="1">_xlfn.IFS( G442="", "",
TRUE, ROUND( H441+I442-J442, 2) )</f>
        <v/>
      </c>
      <c r="I442" s="14" t="str" cm="1">
        <f t="array" aca="1" ref="I442" ca="1">_xlfn.IFS(G442="", "",
G442=last_payment_date, (J442-H441),
 TRUE,  -  (H441- H441* (1+$B$6)^ (_xlfn.DAYS(G442,G441)/365) )
)</f>
        <v/>
      </c>
      <c r="J442" s="14" t="str" cm="1">
        <f t="array" aca="1" ref="J442" ca="1">_xlfn.IFS(G442="", "",
TRUE, _xlfn.XLOOKUP(G442,  payment_dates, payments,0,0)
)</f>
        <v/>
      </c>
      <c r="L442" s="2" t="str" cm="1">
        <f t="array" aca="1" ref="L442" ca="1">_xlfn.IFS(
AND($B$11="Hə", $B$3="İllik"), AC442,
AND($B$11="Hə", $B$3="Aylıq"), AD442,
$B$11="Yox", AB442)</f>
        <v/>
      </c>
      <c r="M442" s="14" t="str" cm="1">
        <f t="array" aca="1" ref="M442" ca="1">_xlfn.IFS( L442="", "",
(M441-N442)&lt;=0.5, 0,
TRUE,  M441-N442)</f>
        <v/>
      </c>
      <c r="N442" s="15" t="str" cm="1">
        <f t="array" aca="1" ref="N442" ca="1">_xlfn.IFS(
L442="", "",
TRUE, MIN(M441, ROUND($M$14/ (last_rou_date - $B$2) * (L442-L441), 2) )
)</f>
        <v/>
      </c>
      <c r="P442" s="22" t="str">
        <f t="shared" ca="1" si="18"/>
        <v/>
      </c>
      <c r="Q442" s="14" t="str" cm="1">
        <f t="array" aca="1" ref="Q442" ca="1">_xlfn.IFS(P442="","",
$B$11="Hə", _xlfn.XLOOKUP(DATE(P442, 12, 31), rou_table_dates, rou_table_nbvs,0, 0),
TRUE,  MAX(0, ROUND($M$14 - $M$14/ (last_rou_date - $B$2) * (DATE(P442,12,31) - $B$2), 2) )
)</f>
        <v/>
      </c>
      <c r="R442" s="57" t="str" cm="1">
        <f t="array" aca="1" ref="R442" ca="1">_xlfn.IFS(P442="","",
$B$11="Hə", _xlfn.XLOOKUP(DATE(P442, 12, 31), lease_table_dates, lease_table_balances,0, 0),
TRUE, IFERROR( XNPV($B$6, IF(payment_dates &gt;DATE(P442, 12, 31), payments,  0),  IF(payment_dates &gt;DATE(P442, 12, 31), payment_dates,  DATE(P442, 12, 31))    ),0)
)</f>
        <v/>
      </c>
      <c r="S442" s="14" t="str" cm="1">
        <f t="array" aca="1" ref="S442" ca="1">_xlfn.IFS(P442="","",
TRUE,  MIN( MIN(Q441, $M$14), ROUND($M$14/ (last_rou_date - $B$2) * (DATE(P442,12,31) - MAX($B$2, DATE(P442-1, 12, 31))), 2) )
)</f>
        <v/>
      </c>
      <c r="T442" s="15" t="str" cm="1">
        <f t="array" aca="1" ref="T442" ca="1">_xlfn.IFS(P442="", "",
ISTEXT(R441), R442- (H442 - SUMIFS( lease_table_payments, lease_table_years, P442) -$AG$14 ),
AND(ISNUMBER(R441), R442&lt;&gt;""),   R442- (R441 - SUMIFS( lease_table_payments, lease_table_years, P442) )
)</f>
        <v/>
      </c>
      <c r="U442" s="14"/>
      <c r="V442" s="73">
        <f t="shared" si="20"/>
        <v>429</v>
      </c>
      <c r="W442" s="74" t="str" cm="1">
        <f t="array" ref="W442">_xlfn.IFS(
OR(W441=$B$4, W441=""),"",
TRUE,W441+1
)</f>
        <v/>
      </c>
      <c r="X442" s="75" t="str" cm="1">
        <f t="array" ref="X442">_xlfn.IFS(X441="","",
W442="", "",
AND($B$3="İllik"),DATE(YEAR(X441)+1,MONTH(X441),DAY(X441) ),
AND($B$3="Aylıq", $AH$14="Not end"), EDATE(X441,1),
AND($B$3="Aylıq", $AH$14="End"), EOMONTH(X441,1)
)</f>
        <v/>
      </c>
      <c r="Y442" s="75" t="str" cm="1">
        <f t="array" aca="1" ref="Y442" ca="1">_xlfn.IFS(
AND($B$7="Dövrün əvvəlində", Y441&lt;=last_rou_date), DATE(YEAR(Y441)+1, 12, 31),
AND($B$7="Dövrün sonunda", Y441&lt;=last_payment_date), DATE(YEAR(Y441)+1, 12, 31),
TRUE, ""
)</f>
        <v/>
      </c>
      <c r="Z442" s="75" t="str" cm="1">
        <f t="array" aca="1" ref="Z442" ca="1">_xlfn.IFS(
AND($AN$14="Not year_end", Z441&gt;last_payment_date), "",
AND($AN$14="Year_end", Z441&gt;=last_payment_date), "",
AND($AN$14="Year_end"), DATE(YEAR(Z441+1), 12, 31),
AND($AN$14="Not year_end", MONTH(Z441)=12, DAY(Z441)=31), DATE(YEAR(Z440)+1, MONTH(Z440), DAY(Z440)),
AND($AN$14="Not year_end", OR(MONTH(Z441)&lt;&gt;12, DAY(Z441)&lt;&gt;31) ), DATE(YEAR(Z441), 12, 31)
)</f>
        <v/>
      </c>
      <c r="AA442" s="75" t="str" cm="1">
        <f t="array" aca="1" ref="AA442" ca="1">_xlfn.IFS(AA441="", "",
AND(AA441=last_payment_date, OR(MONTH(AA441)&lt;&gt;12, DAY(AA441)&lt;&gt;31) ), DATE(YEAR(AA441), 12, 31),
AND(MONTH(AA441)=12, DAY(AA441)=31, AA441&gt;=last_payment_date), "",
AND(MONTH(AA441)=12, DAY(AA441)&lt;&gt;31),  EOMONTH(AA441,0),
AND(MONTH(AA441)=12, DAY(AA441)=31, $AH$14="Not end"),  EDATE(AA440,1),
AND($AH$14="Not end"), EDATE(AA441, 1),
AND($AH$14="End"), EOMONTH(AA441, 1)
)</f>
        <v/>
      </c>
      <c r="AB442" s="75" t="str" cm="1">
        <f t="array" aca="1" ref="AB442" ca="1">_xlfn.IFS(AB441="","",
AND(AB441=last_rou_date), "",
AND($B$3="İllik"),DATE(YEAR(AB441)+1,MONTH(AB441),DAY(AB441) ),
AND($B$3="Aylıq", $AH$14="Not end"), EDATE(AB441,1),
AND($B$3="Aylıq", $AH$14="End"), EOMONTH(AB441,1)
)</f>
        <v/>
      </c>
      <c r="AC442" s="75" t="str" cm="1">
        <f t="array" aca="1" ref="AC442" ca="1">_xlfn.IFS(
AND($AN$14="Not year_end", AC441&gt;last_rou_date), "",
AND($AN$14="Year_end", AC441&gt;=last_rou_date), "",
AND($AN$14="Year_end"), DATE(YEAR(AC441+1), 12, 31),
AND($AN$14="Not year_end", MONTH(AC441)=12, DAY(AC441)=31), DATE(YEAR(AC440)+1, MONTH(AC440), DAY(AC440)),
AND($AN$14="Not year_end", OR(MONTH(AC441)&lt;&gt;12, DAY(AC441)&lt;&gt;31) ), DATE(YEAR(AC441), 12, 31)
)</f>
        <v/>
      </c>
      <c r="AD442" s="75" t="str" cm="1">
        <f t="array" aca="1" ref="AD442" ca="1">_xlfn.IFS(AD441="", "",
AND(AD441=last_rou_date, OR(MONTH(AD441)&lt;&gt;12, DAY(AD441)&lt;&gt;31) ), DATE(YEAR(AD441), 12, 31),
AND(MONTH(AD441)=12, DAY(AD441)=31, AD441&gt;=last_rou_date), "",
AND(MONTH(AD441)=12, DAY(AD441)&lt;&gt;31),  EOMONTH(AD441,0),
AND(MONTH(AD441)=12, DAY(AD441)=31, $AH$14="Not end"),  EDATE(AD440,1),
AND($AH$14="Not end"), EDATE(AD441, 1),
AND($AH$14="End"), EOMONTH(AD441, 1)
)</f>
        <v/>
      </c>
      <c r="AE442" s="68" t="str" cm="1">
        <f t="array" ref="AE442">_xlfn.IFS(W442="", "",
AND(W442&gt;0, W442&lt;=$B$4, $C$2="İllik artım, faiz olaraq", $D$2&gt;0, $B$3="İllik"), $B$5*((1+$D$2)^(W442-1)),
AND(W442&gt;0, W442&lt;=$B$4, $C$2="İllik artım, faiz olaraq", $D$2&gt;0, $B$3="Aylıq"), $B$5*((1+$D$2)^ROUNDDOWN((W442-1)/12,0)),
AND(W442=1, $C$2="Aşağıdakı kimi dəyişir", ), $B$5,
AND(W442&gt;1, W442&lt;=$B$4, $C$2="Aşağıdakı kimi dəyişir"), IFERROR(VLOOKUP(W442, $C$4:$D$7, 2, FALSE), AE441),
AND(W442&gt;0, W442&lt;=$B$4), $B$5,
TRUE,0 )</f>
        <v/>
      </c>
      <c r="AF442" s="76" t="str">
        <f t="shared" ca="1" si="19"/>
        <v/>
      </c>
    </row>
    <row r="443" spans="1:32" x14ac:dyDescent="0.4">
      <c r="A443" s="13" t="str" cm="1">
        <f t="array" aca="1" ref="A443" ca="1">_xlfn.IFS(
AND(SUMIFS(lease_table_interest_accruals, lease_table_dates, A442)&gt;0, COUNTIFS($E$14:E442, "Interest accrual", $A$14:A442, A442)=0),  A442,
AND(SUMIFS(lease_table_payments, lease_table_dates, A442)&gt;0, COUNTIFS($E$14:E442, "Payment", $A$14:A442, A442)=0),  A442,
AND(SUMIFS(rou_table_deprs, rou_table_dates, A442)&gt;0, COUNTIFS($E$14:E442, "Depreciation", $A$14:A442, A442)=0),  A442,
TRUE,  IFERROR(INDEX(rou_table_dates,  MATCH(A442, rou_table_dates)+1, ), "")
)</f>
        <v/>
      </c>
      <c r="B443" s="1" t="str" cm="1">
        <f t="array" aca="1" ref="B443" ca="1">_xlfn.IFS(
AND(E443="Payment", A443=$B$2), $AM$14,
E443="Payment", $AM$15,
E443="Interest accrual", $AM$18,
E443="Depreciation", $AM$17,
TRUE, "")</f>
        <v/>
      </c>
      <c r="C443" s="1" t="str" cm="1">
        <f t="array" aca="1" ref="C443" ca="1">_xlfn.IFS(
E443="Payment", $AM$19,
E443="Interest accrual", $AM$15,
E443="Depreciation", $AM$16,
TRUE, "")</f>
        <v/>
      </c>
      <c r="D443" s="14" t="str" cm="1">
        <f t="array" aca="1" ref="D443" ca="1">_xlfn.IFS(
E443="Payment", _xlfn.XLOOKUP(A443, lease_table_dates, lease_table_payments, 0, 0),
E443="Interest accrual", _xlfn.XLOOKUP(A443, lease_table_dates, lease_table_interest_accruals, 0, 0),
E443="Depreciation", _xlfn.XLOOKUP(A443, rou_table_dates, rou_table_deprs, 0, 0),
TRUE, ""
)</f>
        <v/>
      </c>
      <c r="E443" s="7" t="str" cm="1">
        <f t="array" aca="1" ref="E443" ca="1">_xlfn.IFS(
AND(SUMIFS(lease_table_interest_accruals, lease_table_dates, A443)&gt;0, COUNTIFS($E$14:E442, "Interest accrual", $A$14:A442, A443)=0), "Interest accrual",
AND(SUMIFS(lease_table_payments, lease_table_dates, A443)&gt;0, COUNTIFS($E$14:E442, "Payment", $A$14:A442, A443)=0), "Payment",
AND(SUMIFS(rou_table_deprs, rou_table_dates, A443)&gt;0, COUNTIFS($E$14:E442, "Depreciation", $A$14:A442, A443)=0), "Depreciation",
TRUE,  ""
)</f>
        <v/>
      </c>
      <c r="G443" s="13" t="str" cm="1">
        <f t="array" aca="1" ref="G443" ca="1">_xlfn.IFS(
AND($B$11="Hə", $B$3="İllik"), Z443,
AND($B$11="Hə", $B$3="Aylıq"), AA443,
$B$11="Yox", X443)</f>
        <v/>
      </c>
      <c r="H443" s="14" t="str" cm="1">
        <f t="array" aca="1" ref="H443" ca="1">_xlfn.IFS( G443="", "",
TRUE, ROUND( H442+I443-J443, 2) )</f>
        <v/>
      </c>
      <c r="I443" s="14" t="str" cm="1">
        <f t="array" aca="1" ref="I443" ca="1">_xlfn.IFS(G443="", "",
G443=last_payment_date, (J443-H442),
 TRUE,  -  (H442- H442* (1+$B$6)^ (_xlfn.DAYS(G443,G442)/365) )
)</f>
        <v/>
      </c>
      <c r="J443" s="14" t="str" cm="1">
        <f t="array" aca="1" ref="J443" ca="1">_xlfn.IFS(G443="", "",
TRUE, _xlfn.XLOOKUP(G443,  payment_dates, payments,0,0)
)</f>
        <v/>
      </c>
      <c r="L443" s="2" t="str" cm="1">
        <f t="array" aca="1" ref="L443" ca="1">_xlfn.IFS(
AND($B$11="Hə", $B$3="İllik"), AC443,
AND($B$11="Hə", $B$3="Aylıq"), AD443,
$B$11="Yox", AB443)</f>
        <v/>
      </c>
      <c r="M443" s="14" t="str" cm="1">
        <f t="array" aca="1" ref="M443" ca="1">_xlfn.IFS( L443="", "",
(M442-N443)&lt;=0.5, 0,
TRUE,  M442-N443)</f>
        <v/>
      </c>
      <c r="N443" s="15" t="str" cm="1">
        <f t="array" aca="1" ref="N443" ca="1">_xlfn.IFS(
L443="", "",
TRUE, MIN(M442, ROUND($M$14/ (last_rou_date - $B$2) * (L443-L442), 2) )
)</f>
        <v/>
      </c>
      <c r="P443" s="22" t="str">
        <f t="shared" ca="1" si="18"/>
        <v/>
      </c>
      <c r="Q443" s="14" t="str" cm="1">
        <f t="array" aca="1" ref="Q443" ca="1">_xlfn.IFS(P443="","",
$B$11="Hə", _xlfn.XLOOKUP(DATE(P443, 12, 31), rou_table_dates, rou_table_nbvs,0, 0),
TRUE,  MAX(0, ROUND($M$14 - $M$14/ (last_rou_date - $B$2) * (DATE(P443,12,31) - $B$2), 2) )
)</f>
        <v/>
      </c>
      <c r="R443" s="57" t="str" cm="1">
        <f t="array" aca="1" ref="R443" ca="1">_xlfn.IFS(P443="","",
$B$11="Hə", _xlfn.XLOOKUP(DATE(P443, 12, 31), lease_table_dates, lease_table_balances,0, 0),
TRUE, IFERROR( XNPV($B$6, IF(payment_dates &gt;DATE(P443, 12, 31), payments,  0),  IF(payment_dates &gt;DATE(P443, 12, 31), payment_dates,  DATE(P443, 12, 31))    ),0)
)</f>
        <v/>
      </c>
      <c r="S443" s="14" t="str" cm="1">
        <f t="array" aca="1" ref="S443" ca="1">_xlfn.IFS(P443="","",
TRUE,  MIN( MIN(Q442, $M$14), ROUND($M$14/ (last_rou_date - $B$2) * (DATE(P443,12,31) - MAX($B$2, DATE(P443-1, 12, 31))), 2) )
)</f>
        <v/>
      </c>
      <c r="T443" s="15" t="str" cm="1">
        <f t="array" aca="1" ref="T443" ca="1">_xlfn.IFS(P443="", "",
ISTEXT(R442), R443- (H443 - SUMIFS( lease_table_payments, lease_table_years, P443) -$AG$14 ),
AND(ISNUMBER(R442), R443&lt;&gt;""),   R443- (R442 - SUMIFS( lease_table_payments, lease_table_years, P443) )
)</f>
        <v/>
      </c>
      <c r="U443" s="14"/>
      <c r="V443" s="73">
        <f t="shared" si="20"/>
        <v>430</v>
      </c>
      <c r="W443" s="74" t="str" cm="1">
        <f t="array" ref="W443">_xlfn.IFS(
OR(W442=$B$4, W442=""),"",
TRUE,W442+1
)</f>
        <v/>
      </c>
      <c r="X443" s="75" t="str" cm="1">
        <f t="array" ref="X443">_xlfn.IFS(X442="","",
W443="", "",
AND($B$3="İllik"),DATE(YEAR(X442)+1,MONTH(X442),DAY(X442) ),
AND($B$3="Aylıq", $AH$14="Not end"), EDATE(X442,1),
AND($B$3="Aylıq", $AH$14="End"), EOMONTH(X442,1)
)</f>
        <v/>
      </c>
      <c r="Y443" s="75" t="str" cm="1">
        <f t="array" aca="1" ref="Y443" ca="1">_xlfn.IFS(
AND($B$7="Dövrün əvvəlində", Y442&lt;=last_rou_date), DATE(YEAR(Y442)+1, 12, 31),
AND($B$7="Dövrün sonunda", Y442&lt;=last_payment_date), DATE(YEAR(Y442)+1, 12, 31),
TRUE, ""
)</f>
        <v/>
      </c>
      <c r="Z443" s="75" t="str" cm="1">
        <f t="array" aca="1" ref="Z443" ca="1">_xlfn.IFS(
AND($AN$14="Not year_end", Z442&gt;last_payment_date), "",
AND($AN$14="Year_end", Z442&gt;=last_payment_date), "",
AND($AN$14="Year_end"), DATE(YEAR(Z442+1), 12, 31),
AND($AN$14="Not year_end", MONTH(Z442)=12, DAY(Z442)=31), DATE(YEAR(Z441)+1, MONTH(Z441), DAY(Z441)),
AND($AN$14="Not year_end", OR(MONTH(Z442)&lt;&gt;12, DAY(Z442)&lt;&gt;31) ), DATE(YEAR(Z442), 12, 31)
)</f>
        <v/>
      </c>
      <c r="AA443" s="75" t="str" cm="1">
        <f t="array" aca="1" ref="AA443" ca="1">_xlfn.IFS(AA442="", "",
AND(AA442=last_payment_date, OR(MONTH(AA442)&lt;&gt;12, DAY(AA442)&lt;&gt;31) ), DATE(YEAR(AA442), 12, 31),
AND(MONTH(AA442)=12, DAY(AA442)=31, AA442&gt;=last_payment_date), "",
AND(MONTH(AA442)=12, DAY(AA442)&lt;&gt;31),  EOMONTH(AA442,0),
AND(MONTH(AA442)=12, DAY(AA442)=31, $AH$14="Not end"),  EDATE(AA441,1),
AND($AH$14="Not end"), EDATE(AA442, 1),
AND($AH$14="End"), EOMONTH(AA442, 1)
)</f>
        <v/>
      </c>
      <c r="AB443" s="75" t="str" cm="1">
        <f t="array" aca="1" ref="AB443" ca="1">_xlfn.IFS(AB442="","",
AND(AB442=last_rou_date), "",
AND($B$3="İllik"),DATE(YEAR(AB442)+1,MONTH(AB442),DAY(AB442) ),
AND($B$3="Aylıq", $AH$14="Not end"), EDATE(AB442,1),
AND($B$3="Aylıq", $AH$14="End"), EOMONTH(AB442,1)
)</f>
        <v/>
      </c>
      <c r="AC443" s="75" t="str" cm="1">
        <f t="array" aca="1" ref="AC443" ca="1">_xlfn.IFS(
AND($AN$14="Not year_end", AC442&gt;last_rou_date), "",
AND($AN$14="Year_end", AC442&gt;=last_rou_date), "",
AND($AN$14="Year_end"), DATE(YEAR(AC442+1), 12, 31),
AND($AN$14="Not year_end", MONTH(AC442)=12, DAY(AC442)=31), DATE(YEAR(AC441)+1, MONTH(AC441), DAY(AC441)),
AND($AN$14="Not year_end", OR(MONTH(AC442)&lt;&gt;12, DAY(AC442)&lt;&gt;31) ), DATE(YEAR(AC442), 12, 31)
)</f>
        <v/>
      </c>
      <c r="AD443" s="75" t="str" cm="1">
        <f t="array" aca="1" ref="AD443" ca="1">_xlfn.IFS(AD442="", "",
AND(AD442=last_rou_date, OR(MONTH(AD442)&lt;&gt;12, DAY(AD442)&lt;&gt;31) ), DATE(YEAR(AD442), 12, 31),
AND(MONTH(AD442)=12, DAY(AD442)=31, AD442&gt;=last_rou_date), "",
AND(MONTH(AD442)=12, DAY(AD442)&lt;&gt;31),  EOMONTH(AD442,0),
AND(MONTH(AD442)=12, DAY(AD442)=31, $AH$14="Not end"),  EDATE(AD441,1),
AND($AH$14="Not end"), EDATE(AD442, 1),
AND($AH$14="End"), EOMONTH(AD442, 1)
)</f>
        <v/>
      </c>
      <c r="AE443" s="68" t="str" cm="1">
        <f t="array" ref="AE443">_xlfn.IFS(W443="", "",
AND(W443&gt;0, W443&lt;=$B$4, $C$2="İllik artım, faiz olaraq", $D$2&gt;0, $B$3="İllik"), $B$5*((1+$D$2)^(W443-1)),
AND(W443&gt;0, W443&lt;=$B$4, $C$2="İllik artım, faiz olaraq", $D$2&gt;0, $B$3="Aylıq"), $B$5*((1+$D$2)^ROUNDDOWN((W443-1)/12,0)),
AND(W443=1, $C$2="Aşağıdakı kimi dəyişir", ), $B$5,
AND(W443&gt;1, W443&lt;=$B$4, $C$2="Aşağıdakı kimi dəyişir"), IFERROR(VLOOKUP(W443, $C$4:$D$7, 2, FALSE), AE442),
AND(W443&gt;0, W443&lt;=$B$4), $B$5,
TRUE,0 )</f>
        <v/>
      </c>
      <c r="AF443" s="76" t="str">
        <f t="shared" ca="1" si="19"/>
        <v/>
      </c>
    </row>
    <row r="444" spans="1:32" x14ac:dyDescent="0.4">
      <c r="A444" s="13" t="str" cm="1">
        <f t="array" aca="1" ref="A444" ca="1">_xlfn.IFS(
AND(SUMIFS(lease_table_interest_accruals, lease_table_dates, A443)&gt;0, COUNTIFS($E$14:E443, "Interest accrual", $A$14:A443, A443)=0),  A443,
AND(SUMIFS(lease_table_payments, lease_table_dates, A443)&gt;0, COUNTIFS($E$14:E443, "Payment", $A$14:A443, A443)=0),  A443,
AND(SUMIFS(rou_table_deprs, rou_table_dates, A443)&gt;0, COUNTIFS($E$14:E443, "Depreciation", $A$14:A443, A443)=0),  A443,
TRUE,  IFERROR(INDEX(rou_table_dates,  MATCH(A443, rou_table_dates)+1, ), "")
)</f>
        <v/>
      </c>
      <c r="B444" s="1" t="str" cm="1">
        <f t="array" aca="1" ref="B444" ca="1">_xlfn.IFS(
AND(E444="Payment", A444=$B$2), $AM$14,
E444="Payment", $AM$15,
E444="Interest accrual", $AM$18,
E444="Depreciation", $AM$17,
TRUE, "")</f>
        <v/>
      </c>
      <c r="C444" s="1" t="str" cm="1">
        <f t="array" aca="1" ref="C444" ca="1">_xlfn.IFS(
E444="Payment", $AM$19,
E444="Interest accrual", $AM$15,
E444="Depreciation", $AM$16,
TRUE, "")</f>
        <v/>
      </c>
      <c r="D444" s="14" t="str" cm="1">
        <f t="array" aca="1" ref="D444" ca="1">_xlfn.IFS(
E444="Payment", _xlfn.XLOOKUP(A444, lease_table_dates, lease_table_payments, 0, 0),
E444="Interest accrual", _xlfn.XLOOKUP(A444, lease_table_dates, lease_table_interest_accruals, 0, 0),
E444="Depreciation", _xlfn.XLOOKUP(A444, rou_table_dates, rou_table_deprs, 0, 0),
TRUE, ""
)</f>
        <v/>
      </c>
      <c r="E444" s="7" t="str" cm="1">
        <f t="array" aca="1" ref="E444" ca="1">_xlfn.IFS(
AND(SUMIFS(lease_table_interest_accruals, lease_table_dates, A444)&gt;0, COUNTIFS($E$14:E443, "Interest accrual", $A$14:A443, A444)=0), "Interest accrual",
AND(SUMIFS(lease_table_payments, lease_table_dates, A444)&gt;0, COUNTIFS($E$14:E443, "Payment", $A$14:A443, A444)=0), "Payment",
AND(SUMIFS(rou_table_deprs, rou_table_dates, A444)&gt;0, COUNTIFS($E$14:E443, "Depreciation", $A$14:A443, A444)=0), "Depreciation",
TRUE,  ""
)</f>
        <v/>
      </c>
      <c r="G444" s="13" t="str" cm="1">
        <f t="array" aca="1" ref="G444" ca="1">_xlfn.IFS(
AND($B$11="Hə", $B$3="İllik"), Z444,
AND($B$11="Hə", $B$3="Aylıq"), AA444,
$B$11="Yox", X444)</f>
        <v/>
      </c>
      <c r="H444" s="14" t="str" cm="1">
        <f t="array" aca="1" ref="H444" ca="1">_xlfn.IFS( G444="", "",
TRUE, ROUND( H443+I444-J444, 2) )</f>
        <v/>
      </c>
      <c r="I444" s="14" t="str" cm="1">
        <f t="array" aca="1" ref="I444" ca="1">_xlfn.IFS(G444="", "",
G444=last_payment_date, (J444-H443),
 TRUE,  -  (H443- H443* (1+$B$6)^ (_xlfn.DAYS(G444,G443)/365) )
)</f>
        <v/>
      </c>
      <c r="J444" s="14" t="str" cm="1">
        <f t="array" aca="1" ref="J444" ca="1">_xlfn.IFS(G444="", "",
TRUE, _xlfn.XLOOKUP(G444,  payment_dates, payments,0,0)
)</f>
        <v/>
      </c>
      <c r="L444" s="2" t="str" cm="1">
        <f t="array" aca="1" ref="L444" ca="1">_xlfn.IFS(
AND($B$11="Hə", $B$3="İllik"), AC444,
AND($B$11="Hə", $B$3="Aylıq"), AD444,
$B$11="Yox", AB444)</f>
        <v/>
      </c>
      <c r="M444" s="14" t="str" cm="1">
        <f t="array" aca="1" ref="M444" ca="1">_xlfn.IFS( L444="", "",
(M443-N444)&lt;=0.5, 0,
TRUE,  M443-N444)</f>
        <v/>
      </c>
      <c r="N444" s="15" t="str" cm="1">
        <f t="array" aca="1" ref="N444" ca="1">_xlfn.IFS(
L444="", "",
TRUE, MIN(M443, ROUND($M$14/ (last_rou_date - $B$2) * (L444-L443), 2) )
)</f>
        <v/>
      </c>
      <c r="P444" s="22" t="str">
        <f t="shared" ca="1" si="18"/>
        <v/>
      </c>
      <c r="Q444" s="14" t="str" cm="1">
        <f t="array" aca="1" ref="Q444" ca="1">_xlfn.IFS(P444="","",
$B$11="Hə", _xlfn.XLOOKUP(DATE(P444, 12, 31), rou_table_dates, rou_table_nbvs,0, 0),
TRUE,  MAX(0, ROUND($M$14 - $M$14/ (last_rou_date - $B$2) * (DATE(P444,12,31) - $B$2), 2) )
)</f>
        <v/>
      </c>
      <c r="R444" s="57" t="str" cm="1">
        <f t="array" aca="1" ref="R444" ca="1">_xlfn.IFS(P444="","",
$B$11="Hə", _xlfn.XLOOKUP(DATE(P444, 12, 31), lease_table_dates, lease_table_balances,0, 0),
TRUE, IFERROR( XNPV($B$6, IF(payment_dates &gt;DATE(P444, 12, 31), payments,  0),  IF(payment_dates &gt;DATE(P444, 12, 31), payment_dates,  DATE(P444, 12, 31))    ),0)
)</f>
        <v/>
      </c>
      <c r="S444" s="14" t="str" cm="1">
        <f t="array" aca="1" ref="S444" ca="1">_xlfn.IFS(P444="","",
TRUE,  MIN( MIN(Q443, $M$14), ROUND($M$14/ (last_rou_date - $B$2) * (DATE(P444,12,31) - MAX($B$2, DATE(P444-1, 12, 31))), 2) )
)</f>
        <v/>
      </c>
      <c r="T444" s="15" t="str" cm="1">
        <f t="array" aca="1" ref="T444" ca="1">_xlfn.IFS(P444="", "",
ISTEXT(R443), R444- (H444 - SUMIFS( lease_table_payments, lease_table_years, P444) -$AG$14 ),
AND(ISNUMBER(R443), R444&lt;&gt;""),   R444- (R443 - SUMIFS( lease_table_payments, lease_table_years, P444) )
)</f>
        <v/>
      </c>
      <c r="U444" s="14"/>
      <c r="V444" s="73">
        <f t="shared" si="20"/>
        <v>431</v>
      </c>
      <c r="W444" s="74" t="str" cm="1">
        <f t="array" ref="W444">_xlfn.IFS(
OR(W443=$B$4, W443=""),"",
TRUE,W443+1
)</f>
        <v/>
      </c>
      <c r="X444" s="75" t="str" cm="1">
        <f t="array" ref="X444">_xlfn.IFS(X443="","",
W444="", "",
AND($B$3="İllik"),DATE(YEAR(X443)+1,MONTH(X443),DAY(X443) ),
AND($B$3="Aylıq", $AH$14="Not end"), EDATE(X443,1),
AND($B$3="Aylıq", $AH$14="End"), EOMONTH(X443,1)
)</f>
        <v/>
      </c>
      <c r="Y444" s="75" t="str" cm="1">
        <f t="array" aca="1" ref="Y444" ca="1">_xlfn.IFS(
AND($B$7="Dövrün əvvəlində", Y443&lt;=last_rou_date), DATE(YEAR(Y443)+1, 12, 31),
AND($B$7="Dövrün sonunda", Y443&lt;=last_payment_date), DATE(YEAR(Y443)+1, 12, 31),
TRUE, ""
)</f>
        <v/>
      </c>
      <c r="Z444" s="75" t="str" cm="1">
        <f t="array" aca="1" ref="Z444" ca="1">_xlfn.IFS(
AND($AN$14="Not year_end", Z443&gt;last_payment_date), "",
AND($AN$14="Year_end", Z443&gt;=last_payment_date), "",
AND($AN$14="Year_end"), DATE(YEAR(Z443+1), 12, 31),
AND($AN$14="Not year_end", MONTH(Z443)=12, DAY(Z443)=31), DATE(YEAR(Z442)+1, MONTH(Z442), DAY(Z442)),
AND($AN$14="Not year_end", OR(MONTH(Z443)&lt;&gt;12, DAY(Z443)&lt;&gt;31) ), DATE(YEAR(Z443), 12, 31)
)</f>
        <v/>
      </c>
      <c r="AA444" s="75" t="str" cm="1">
        <f t="array" aca="1" ref="AA444" ca="1">_xlfn.IFS(AA443="", "",
AND(AA443=last_payment_date, OR(MONTH(AA443)&lt;&gt;12, DAY(AA443)&lt;&gt;31) ), DATE(YEAR(AA443), 12, 31),
AND(MONTH(AA443)=12, DAY(AA443)=31, AA443&gt;=last_payment_date), "",
AND(MONTH(AA443)=12, DAY(AA443)&lt;&gt;31),  EOMONTH(AA443,0),
AND(MONTH(AA443)=12, DAY(AA443)=31, $AH$14="Not end"),  EDATE(AA442,1),
AND($AH$14="Not end"), EDATE(AA443, 1),
AND($AH$14="End"), EOMONTH(AA443, 1)
)</f>
        <v/>
      </c>
      <c r="AB444" s="75" t="str" cm="1">
        <f t="array" aca="1" ref="AB444" ca="1">_xlfn.IFS(AB443="","",
AND(AB443=last_rou_date), "",
AND($B$3="İllik"),DATE(YEAR(AB443)+1,MONTH(AB443),DAY(AB443) ),
AND($B$3="Aylıq", $AH$14="Not end"), EDATE(AB443,1),
AND($B$3="Aylıq", $AH$14="End"), EOMONTH(AB443,1)
)</f>
        <v/>
      </c>
      <c r="AC444" s="75" t="str" cm="1">
        <f t="array" aca="1" ref="AC444" ca="1">_xlfn.IFS(
AND($AN$14="Not year_end", AC443&gt;last_rou_date), "",
AND($AN$14="Year_end", AC443&gt;=last_rou_date), "",
AND($AN$14="Year_end"), DATE(YEAR(AC443+1), 12, 31),
AND($AN$14="Not year_end", MONTH(AC443)=12, DAY(AC443)=31), DATE(YEAR(AC442)+1, MONTH(AC442), DAY(AC442)),
AND($AN$14="Not year_end", OR(MONTH(AC443)&lt;&gt;12, DAY(AC443)&lt;&gt;31) ), DATE(YEAR(AC443), 12, 31)
)</f>
        <v/>
      </c>
      <c r="AD444" s="75" t="str" cm="1">
        <f t="array" aca="1" ref="AD444" ca="1">_xlfn.IFS(AD443="", "",
AND(AD443=last_rou_date, OR(MONTH(AD443)&lt;&gt;12, DAY(AD443)&lt;&gt;31) ), DATE(YEAR(AD443), 12, 31),
AND(MONTH(AD443)=12, DAY(AD443)=31, AD443&gt;=last_rou_date), "",
AND(MONTH(AD443)=12, DAY(AD443)&lt;&gt;31),  EOMONTH(AD443,0),
AND(MONTH(AD443)=12, DAY(AD443)=31, $AH$14="Not end"),  EDATE(AD442,1),
AND($AH$14="Not end"), EDATE(AD443, 1),
AND($AH$14="End"), EOMONTH(AD443, 1)
)</f>
        <v/>
      </c>
      <c r="AE444" s="68" t="str" cm="1">
        <f t="array" ref="AE444">_xlfn.IFS(W444="", "",
AND(W444&gt;0, W444&lt;=$B$4, $C$2="İllik artım, faiz olaraq", $D$2&gt;0, $B$3="İllik"), $B$5*((1+$D$2)^(W444-1)),
AND(W444&gt;0, W444&lt;=$B$4, $C$2="İllik artım, faiz olaraq", $D$2&gt;0, $B$3="Aylıq"), $B$5*((1+$D$2)^ROUNDDOWN((W444-1)/12,0)),
AND(W444=1, $C$2="Aşağıdakı kimi dəyişir", ), $B$5,
AND(W444&gt;1, W444&lt;=$B$4, $C$2="Aşağıdakı kimi dəyişir"), IFERROR(VLOOKUP(W444, $C$4:$D$7, 2, FALSE), AE443),
AND(W444&gt;0, W444&lt;=$B$4), $B$5,
TRUE,0 )</f>
        <v/>
      </c>
      <c r="AF444" s="76" t="str">
        <f t="shared" ca="1" si="19"/>
        <v/>
      </c>
    </row>
    <row r="445" spans="1:32" x14ac:dyDescent="0.4">
      <c r="A445" s="13" t="str" cm="1">
        <f t="array" aca="1" ref="A445" ca="1">_xlfn.IFS(
AND(SUMIFS(lease_table_interest_accruals, lease_table_dates, A444)&gt;0, COUNTIFS($E$14:E444, "Interest accrual", $A$14:A444, A444)=0),  A444,
AND(SUMIFS(lease_table_payments, lease_table_dates, A444)&gt;0, COUNTIFS($E$14:E444, "Payment", $A$14:A444, A444)=0),  A444,
AND(SUMIFS(rou_table_deprs, rou_table_dates, A444)&gt;0, COUNTIFS($E$14:E444, "Depreciation", $A$14:A444, A444)=0),  A444,
TRUE,  IFERROR(INDEX(rou_table_dates,  MATCH(A444, rou_table_dates)+1, ), "")
)</f>
        <v/>
      </c>
      <c r="B445" s="1" t="str" cm="1">
        <f t="array" aca="1" ref="B445" ca="1">_xlfn.IFS(
AND(E445="Payment", A445=$B$2), $AM$14,
E445="Payment", $AM$15,
E445="Interest accrual", $AM$18,
E445="Depreciation", $AM$17,
TRUE, "")</f>
        <v/>
      </c>
      <c r="C445" s="1" t="str" cm="1">
        <f t="array" aca="1" ref="C445" ca="1">_xlfn.IFS(
E445="Payment", $AM$19,
E445="Interest accrual", $AM$15,
E445="Depreciation", $AM$16,
TRUE, "")</f>
        <v/>
      </c>
      <c r="D445" s="14" t="str" cm="1">
        <f t="array" aca="1" ref="D445" ca="1">_xlfn.IFS(
E445="Payment", _xlfn.XLOOKUP(A445, lease_table_dates, lease_table_payments, 0, 0),
E445="Interest accrual", _xlfn.XLOOKUP(A445, lease_table_dates, lease_table_interest_accruals, 0, 0),
E445="Depreciation", _xlfn.XLOOKUP(A445, rou_table_dates, rou_table_deprs, 0, 0),
TRUE, ""
)</f>
        <v/>
      </c>
      <c r="E445" s="7" t="str" cm="1">
        <f t="array" aca="1" ref="E445" ca="1">_xlfn.IFS(
AND(SUMIFS(lease_table_interest_accruals, lease_table_dates, A445)&gt;0, COUNTIFS($E$14:E444, "Interest accrual", $A$14:A444, A445)=0), "Interest accrual",
AND(SUMIFS(lease_table_payments, lease_table_dates, A445)&gt;0, COUNTIFS($E$14:E444, "Payment", $A$14:A444, A445)=0), "Payment",
AND(SUMIFS(rou_table_deprs, rou_table_dates, A445)&gt;0, COUNTIFS($E$14:E444, "Depreciation", $A$14:A444, A445)=0), "Depreciation",
TRUE,  ""
)</f>
        <v/>
      </c>
      <c r="G445" s="13" t="str" cm="1">
        <f t="array" aca="1" ref="G445" ca="1">_xlfn.IFS(
AND($B$11="Hə", $B$3="İllik"), Z445,
AND($B$11="Hə", $B$3="Aylıq"), AA445,
$B$11="Yox", X445)</f>
        <v/>
      </c>
      <c r="H445" s="14" t="str" cm="1">
        <f t="array" aca="1" ref="H445" ca="1">_xlfn.IFS( G445="", "",
TRUE, ROUND( H444+I445-J445, 2) )</f>
        <v/>
      </c>
      <c r="I445" s="14" t="str" cm="1">
        <f t="array" aca="1" ref="I445" ca="1">_xlfn.IFS(G445="", "",
G445=last_payment_date, (J445-H444),
 TRUE,  -  (H444- H444* (1+$B$6)^ (_xlfn.DAYS(G445,G444)/365) )
)</f>
        <v/>
      </c>
      <c r="J445" s="14" t="str" cm="1">
        <f t="array" aca="1" ref="J445" ca="1">_xlfn.IFS(G445="", "",
TRUE, _xlfn.XLOOKUP(G445,  payment_dates, payments,0,0)
)</f>
        <v/>
      </c>
      <c r="L445" s="2" t="str" cm="1">
        <f t="array" aca="1" ref="L445" ca="1">_xlfn.IFS(
AND($B$11="Hə", $B$3="İllik"), AC445,
AND($B$11="Hə", $B$3="Aylıq"), AD445,
$B$11="Yox", AB445)</f>
        <v/>
      </c>
      <c r="M445" s="14" t="str" cm="1">
        <f t="array" aca="1" ref="M445" ca="1">_xlfn.IFS( L445="", "",
(M444-N445)&lt;=0.5, 0,
TRUE,  M444-N445)</f>
        <v/>
      </c>
      <c r="N445" s="15" t="str" cm="1">
        <f t="array" aca="1" ref="N445" ca="1">_xlfn.IFS(
L445="", "",
TRUE, MIN(M444, ROUND($M$14/ (last_rou_date - $B$2) * (L445-L444), 2) )
)</f>
        <v/>
      </c>
      <c r="P445" s="22" t="str">
        <f t="shared" ca="1" si="18"/>
        <v/>
      </c>
      <c r="Q445" s="14" t="str" cm="1">
        <f t="array" aca="1" ref="Q445" ca="1">_xlfn.IFS(P445="","",
$B$11="Hə", _xlfn.XLOOKUP(DATE(P445, 12, 31), rou_table_dates, rou_table_nbvs,0, 0),
TRUE,  MAX(0, ROUND($M$14 - $M$14/ (last_rou_date - $B$2) * (DATE(P445,12,31) - $B$2), 2) )
)</f>
        <v/>
      </c>
      <c r="R445" s="57" t="str" cm="1">
        <f t="array" aca="1" ref="R445" ca="1">_xlfn.IFS(P445="","",
$B$11="Hə", _xlfn.XLOOKUP(DATE(P445, 12, 31), lease_table_dates, lease_table_balances,0, 0),
TRUE, IFERROR( XNPV($B$6, IF(payment_dates &gt;DATE(P445, 12, 31), payments,  0),  IF(payment_dates &gt;DATE(P445, 12, 31), payment_dates,  DATE(P445, 12, 31))    ),0)
)</f>
        <v/>
      </c>
      <c r="S445" s="14" t="str" cm="1">
        <f t="array" aca="1" ref="S445" ca="1">_xlfn.IFS(P445="","",
TRUE,  MIN( MIN(Q444, $M$14), ROUND($M$14/ (last_rou_date - $B$2) * (DATE(P445,12,31) - MAX($B$2, DATE(P445-1, 12, 31))), 2) )
)</f>
        <v/>
      </c>
      <c r="T445" s="15" t="str" cm="1">
        <f t="array" aca="1" ref="T445" ca="1">_xlfn.IFS(P445="", "",
ISTEXT(R444), R445- (H445 - SUMIFS( lease_table_payments, lease_table_years, P445) -$AG$14 ),
AND(ISNUMBER(R444), R445&lt;&gt;""),   R445- (R444 - SUMIFS( lease_table_payments, lease_table_years, P445) )
)</f>
        <v/>
      </c>
      <c r="U445" s="14"/>
      <c r="V445" s="73">
        <f t="shared" si="20"/>
        <v>432</v>
      </c>
      <c r="W445" s="74" t="str" cm="1">
        <f t="array" ref="W445">_xlfn.IFS(
OR(W444=$B$4, W444=""),"",
TRUE,W444+1
)</f>
        <v/>
      </c>
      <c r="X445" s="75" t="str" cm="1">
        <f t="array" ref="X445">_xlfn.IFS(X444="","",
W445="", "",
AND($B$3="İllik"),DATE(YEAR(X444)+1,MONTH(X444),DAY(X444) ),
AND($B$3="Aylıq", $AH$14="Not end"), EDATE(X444,1),
AND($B$3="Aylıq", $AH$14="End"), EOMONTH(X444,1)
)</f>
        <v/>
      </c>
      <c r="Y445" s="75" t="str" cm="1">
        <f t="array" aca="1" ref="Y445" ca="1">_xlfn.IFS(
AND($B$7="Dövrün əvvəlində", Y444&lt;=last_rou_date), DATE(YEAR(Y444)+1, 12, 31),
AND($B$7="Dövrün sonunda", Y444&lt;=last_payment_date), DATE(YEAR(Y444)+1, 12, 31),
TRUE, ""
)</f>
        <v/>
      </c>
      <c r="Z445" s="75" t="str" cm="1">
        <f t="array" aca="1" ref="Z445" ca="1">_xlfn.IFS(
AND($AN$14="Not year_end", Z444&gt;last_payment_date), "",
AND($AN$14="Year_end", Z444&gt;=last_payment_date), "",
AND($AN$14="Year_end"), DATE(YEAR(Z444+1), 12, 31),
AND($AN$14="Not year_end", MONTH(Z444)=12, DAY(Z444)=31), DATE(YEAR(Z443)+1, MONTH(Z443), DAY(Z443)),
AND($AN$14="Not year_end", OR(MONTH(Z444)&lt;&gt;12, DAY(Z444)&lt;&gt;31) ), DATE(YEAR(Z444), 12, 31)
)</f>
        <v/>
      </c>
      <c r="AA445" s="75" t="str" cm="1">
        <f t="array" aca="1" ref="AA445" ca="1">_xlfn.IFS(AA444="", "",
AND(AA444=last_payment_date, OR(MONTH(AA444)&lt;&gt;12, DAY(AA444)&lt;&gt;31) ), DATE(YEAR(AA444), 12, 31),
AND(MONTH(AA444)=12, DAY(AA444)=31, AA444&gt;=last_payment_date), "",
AND(MONTH(AA444)=12, DAY(AA444)&lt;&gt;31),  EOMONTH(AA444,0),
AND(MONTH(AA444)=12, DAY(AA444)=31, $AH$14="Not end"),  EDATE(AA443,1),
AND($AH$14="Not end"), EDATE(AA444, 1),
AND($AH$14="End"), EOMONTH(AA444, 1)
)</f>
        <v/>
      </c>
      <c r="AB445" s="75" t="str" cm="1">
        <f t="array" aca="1" ref="AB445" ca="1">_xlfn.IFS(AB444="","",
AND(AB444=last_rou_date), "",
AND($B$3="İllik"),DATE(YEAR(AB444)+1,MONTH(AB444),DAY(AB444) ),
AND($B$3="Aylıq", $AH$14="Not end"), EDATE(AB444,1),
AND($B$3="Aylıq", $AH$14="End"), EOMONTH(AB444,1)
)</f>
        <v/>
      </c>
      <c r="AC445" s="75" t="str" cm="1">
        <f t="array" aca="1" ref="AC445" ca="1">_xlfn.IFS(
AND($AN$14="Not year_end", AC444&gt;last_rou_date), "",
AND($AN$14="Year_end", AC444&gt;=last_rou_date), "",
AND($AN$14="Year_end"), DATE(YEAR(AC444+1), 12, 31),
AND($AN$14="Not year_end", MONTH(AC444)=12, DAY(AC444)=31), DATE(YEAR(AC443)+1, MONTH(AC443), DAY(AC443)),
AND($AN$14="Not year_end", OR(MONTH(AC444)&lt;&gt;12, DAY(AC444)&lt;&gt;31) ), DATE(YEAR(AC444), 12, 31)
)</f>
        <v/>
      </c>
      <c r="AD445" s="75" t="str" cm="1">
        <f t="array" aca="1" ref="AD445" ca="1">_xlfn.IFS(AD444="", "",
AND(AD444=last_rou_date, OR(MONTH(AD444)&lt;&gt;12, DAY(AD444)&lt;&gt;31) ), DATE(YEAR(AD444), 12, 31),
AND(MONTH(AD444)=12, DAY(AD444)=31, AD444&gt;=last_rou_date), "",
AND(MONTH(AD444)=12, DAY(AD444)&lt;&gt;31),  EOMONTH(AD444,0),
AND(MONTH(AD444)=12, DAY(AD444)=31, $AH$14="Not end"),  EDATE(AD443,1),
AND($AH$14="Not end"), EDATE(AD444, 1),
AND($AH$14="End"), EOMONTH(AD444, 1)
)</f>
        <v/>
      </c>
      <c r="AE445" s="68" t="str" cm="1">
        <f t="array" ref="AE445">_xlfn.IFS(W445="", "",
AND(W445&gt;0, W445&lt;=$B$4, $C$2="İllik artım, faiz olaraq", $D$2&gt;0, $B$3="İllik"), $B$5*((1+$D$2)^(W445-1)),
AND(W445&gt;0, W445&lt;=$B$4, $C$2="İllik artım, faiz olaraq", $D$2&gt;0, $B$3="Aylıq"), $B$5*((1+$D$2)^ROUNDDOWN((W445-1)/12,0)),
AND(W445=1, $C$2="Aşağıdakı kimi dəyişir", ), $B$5,
AND(W445&gt;1, W445&lt;=$B$4, $C$2="Aşağıdakı kimi dəyişir"), IFERROR(VLOOKUP(W445, $C$4:$D$7, 2, FALSE), AE444),
AND(W445&gt;0, W445&lt;=$B$4), $B$5,
TRUE,0 )</f>
        <v/>
      </c>
      <c r="AF445" s="76" t="str">
        <f t="shared" ca="1" si="19"/>
        <v/>
      </c>
    </row>
    <row r="446" spans="1:32" x14ac:dyDescent="0.4">
      <c r="A446" s="13" t="str" cm="1">
        <f t="array" aca="1" ref="A446" ca="1">_xlfn.IFS(
AND(SUMIFS(lease_table_interest_accruals, lease_table_dates, A445)&gt;0, COUNTIFS($E$14:E445, "Interest accrual", $A$14:A445, A445)=0),  A445,
AND(SUMIFS(lease_table_payments, lease_table_dates, A445)&gt;0, COUNTIFS($E$14:E445, "Payment", $A$14:A445, A445)=0),  A445,
AND(SUMIFS(rou_table_deprs, rou_table_dates, A445)&gt;0, COUNTIFS($E$14:E445, "Depreciation", $A$14:A445, A445)=0),  A445,
TRUE,  IFERROR(INDEX(rou_table_dates,  MATCH(A445, rou_table_dates)+1, ), "")
)</f>
        <v/>
      </c>
      <c r="B446" s="1" t="str" cm="1">
        <f t="array" aca="1" ref="B446" ca="1">_xlfn.IFS(
AND(E446="Payment", A446=$B$2), $AM$14,
E446="Payment", $AM$15,
E446="Interest accrual", $AM$18,
E446="Depreciation", $AM$17,
TRUE, "")</f>
        <v/>
      </c>
      <c r="C446" s="1" t="str" cm="1">
        <f t="array" aca="1" ref="C446" ca="1">_xlfn.IFS(
E446="Payment", $AM$19,
E446="Interest accrual", $AM$15,
E446="Depreciation", $AM$16,
TRUE, "")</f>
        <v/>
      </c>
      <c r="D446" s="14" t="str" cm="1">
        <f t="array" aca="1" ref="D446" ca="1">_xlfn.IFS(
E446="Payment", _xlfn.XLOOKUP(A446, lease_table_dates, lease_table_payments, 0, 0),
E446="Interest accrual", _xlfn.XLOOKUP(A446, lease_table_dates, lease_table_interest_accruals, 0, 0),
E446="Depreciation", _xlfn.XLOOKUP(A446, rou_table_dates, rou_table_deprs, 0, 0),
TRUE, ""
)</f>
        <v/>
      </c>
      <c r="E446" s="7" t="str" cm="1">
        <f t="array" aca="1" ref="E446" ca="1">_xlfn.IFS(
AND(SUMIFS(lease_table_interest_accruals, lease_table_dates, A446)&gt;0, COUNTIFS($E$14:E445, "Interest accrual", $A$14:A445, A446)=0), "Interest accrual",
AND(SUMIFS(lease_table_payments, lease_table_dates, A446)&gt;0, COUNTIFS($E$14:E445, "Payment", $A$14:A445, A446)=0), "Payment",
AND(SUMIFS(rou_table_deprs, rou_table_dates, A446)&gt;0, COUNTIFS($E$14:E445, "Depreciation", $A$14:A445, A446)=0), "Depreciation",
TRUE,  ""
)</f>
        <v/>
      </c>
      <c r="G446" s="13" t="str" cm="1">
        <f t="array" aca="1" ref="G446" ca="1">_xlfn.IFS(
AND($B$11="Hə", $B$3="İllik"), Z446,
AND($B$11="Hə", $B$3="Aylıq"), AA446,
$B$11="Yox", X446)</f>
        <v/>
      </c>
      <c r="H446" s="14" t="str" cm="1">
        <f t="array" aca="1" ref="H446" ca="1">_xlfn.IFS( G446="", "",
TRUE, ROUND( H445+I446-J446, 2) )</f>
        <v/>
      </c>
      <c r="I446" s="14" t="str" cm="1">
        <f t="array" aca="1" ref="I446" ca="1">_xlfn.IFS(G446="", "",
G446=last_payment_date, (J446-H445),
 TRUE,  -  (H445- H445* (1+$B$6)^ (_xlfn.DAYS(G446,G445)/365) )
)</f>
        <v/>
      </c>
      <c r="J446" s="14" t="str" cm="1">
        <f t="array" aca="1" ref="J446" ca="1">_xlfn.IFS(G446="", "",
TRUE, _xlfn.XLOOKUP(G446,  payment_dates, payments,0,0)
)</f>
        <v/>
      </c>
      <c r="L446" s="2" t="str" cm="1">
        <f t="array" aca="1" ref="L446" ca="1">_xlfn.IFS(
AND($B$11="Hə", $B$3="İllik"), AC446,
AND($B$11="Hə", $B$3="Aylıq"), AD446,
$B$11="Yox", AB446)</f>
        <v/>
      </c>
      <c r="M446" s="14" t="str" cm="1">
        <f t="array" aca="1" ref="M446" ca="1">_xlfn.IFS( L446="", "",
(M445-N446)&lt;=0.5, 0,
TRUE,  M445-N446)</f>
        <v/>
      </c>
      <c r="N446" s="15" t="str" cm="1">
        <f t="array" aca="1" ref="N446" ca="1">_xlfn.IFS(
L446="", "",
TRUE, MIN(M445, ROUND($M$14/ (last_rou_date - $B$2) * (L446-L445), 2) )
)</f>
        <v/>
      </c>
      <c r="P446" s="22" t="str">
        <f t="shared" ca="1" si="18"/>
        <v/>
      </c>
      <c r="Q446" s="14" t="str" cm="1">
        <f t="array" aca="1" ref="Q446" ca="1">_xlfn.IFS(P446="","",
$B$11="Hə", _xlfn.XLOOKUP(DATE(P446, 12, 31), rou_table_dates, rou_table_nbvs,0, 0),
TRUE,  MAX(0, ROUND($M$14 - $M$14/ (last_rou_date - $B$2) * (DATE(P446,12,31) - $B$2), 2) )
)</f>
        <v/>
      </c>
      <c r="R446" s="57" t="str" cm="1">
        <f t="array" aca="1" ref="R446" ca="1">_xlfn.IFS(P446="","",
$B$11="Hə", _xlfn.XLOOKUP(DATE(P446, 12, 31), lease_table_dates, lease_table_balances,0, 0),
TRUE, IFERROR( XNPV($B$6, IF(payment_dates &gt;DATE(P446, 12, 31), payments,  0),  IF(payment_dates &gt;DATE(P446, 12, 31), payment_dates,  DATE(P446, 12, 31))    ),0)
)</f>
        <v/>
      </c>
      <c r="S446" s="14" t="str" cm="1">
        <f t="array" aca="1" ref="S446" ca="1">_xlfn.IFS(P446="","",
TRUE,  MIN( MIN(Q445, $M$14), ROUND($M$14/ (last_rou_date - $B$2) * (DATE(P446,12,31) - MAX($B$2, DATE(P446-1, 12, 31))), 2) )
)</f>
        <v/>
      </c>
      <c r="T446" s="15" t="str" cm="1">
        <f t="array" aca="1" ref="T446" ca="1">_xlfn.IFS(P446="", "",
ISTEXT(R445), R446- (H446 - SUMIFS( lease_table_payments, lease_table_years, P446) -$AG$14 ),
AND(ISNUMBER(R445), R446&lt;&gt;""),   R446- (R445 - SUMIFS( lease_table_payments, lease_table_years, P446) )
)</f>
        <v/>
      </c>
      <c r="U446" s="14"/>
      <c r="V446" s="73">
        <f t="shared" si="20"/>
        <v>433</v>
      </c>
      <c r="W446" s="74" t="str" cm="1">
        <f t="array" ref="W446">_xlfn.IFS(
OR(W445=$B$4, W445=""),"",
TRUE,W445+1
)</f>
        <v/>
      </c>
      <c r="X446" s="75" t="str" cm="1">
        <f t="array" ref="X446">_xlfn.IFS(X445="","",
W446="", "",
AND($B$3="İllik"),DATE(YEAR(X445)+1,MONTH(X445),DAY(X445) ),
AND($B$3="Aylıq", $AH$14="Not end"), EDATE(X445,1),
AND($B$3="Aylıq", $AH$14="End"), EOMONTH(X445,1)
)</f>
        <v/>
      </c>
      <c r="Y446" s="75" t="str" cm="1">
        <f t="array" aca="1" ref="Y446" ca="1">_xlfn.IFS(
AND($B$7="Dövrün əvvəlində", Y445&lt;=last_rou_date), DATE(YEAR(Y445)+1, 12, 31),
AND($B$7="Dövrün sonunda", Y445&lt;=last_payment_date), DATE(YEAR(Y445)+1, 12, 31),
TRUE, ""
)</f>
        <v/>
      </c>
      <c r="Z446" s="75" t="str" cm="1">
        <f t="array" aca="1" ref="Z446" ca="1">_xlfn.IFS(
AND($AN$14="Not year_end", Z445&gt;last_payment_date), "",
AND($AN$14="Year_end", Z445&gt;=last_payment_date), "",
AND($AN$14="Year_end"), DATE(YEAR(Z445+1), 12, 31),
AND($AN$14="Not year_end", MONTH(Z445)=12, DAY(Z445)=31), DATE(YEAR(Z444)+1, MONTH(Z444), DAY(Z444)),
AND($AN$14="Not year_end", OR(MONTH(Z445)&lt;&gt;12, DAY(Z445)&lt;&gt;31) ), DATE(YEAR(Z445), 12, 31)
)</f>
        <v/>
      </c>
      <c r="AA446" s="75" t="str" cm="1">
        <f t="array" aca="1" ref="AA446" ca="1">_xlfn.IFS(AA445="", "",
AND(AA445=last_payment_date, OR(MONTH(AA445)&lt;&gt;12, DAY(AA445)&lt;&gt;31) ), DATE(YEAR(AA445), 12, 31),
AND(MONTH(AA445)=12, DAY(AA445)=31, AA445&gt;=last_payment_date), "",
AND(MONTH(AA445)=12, DAY(AA445)&lt;&gt;31),  EOMONTH(AA445,0),
AND(MONTH(AA445)=12, DAY(AA445)=31, $AH$14="Not end"),  EDATE(AA444,1),
AND($AH$14="Not end"), EDATE(AA445, 1),
AND($AH$14="End"), EOMONTH(AA445, 1)
)</f>
        <v/>
      </c>
      <c r="AB446" s="75" t="str" cm="1">
        <f t="array" aca="1" ref="AB446" ca="1">_xlfn.IFS(AB445="","",
AND(AB445=last_rou_date), "",
AND($B$3="İllik"),DATE(YEAR(AB445)+1,MONTH(AB445),DAY(AB445) ),
AND($B$3="Aylıq", $AH$14="Not end"), EDATE(AB445,1),
AND($B$3="Aylıq", $AH$14="End"), EOMONTH(AB445,1)
)</f>
        <v/>
      </c>
      <c r="AC446" s="75" t="str" cm="1">
        <f t="array" aca="1" ref="AC446" ca="1">_xlfn.IFS(
AND($AN$14="Not year_end", AC445&gt;last_rou_date), "",
AND($AN$14="Year_end", AC445&gt;=last_rou_date), "",
AND($AN$14="Year_end"), DATE(YEAR(AC445+1), 12, 31),
AND($AN$14="Not year_end", MONTH(AC445)=12, DAY(AC445)=31), DATE(YEAR(AC444)+1, MONTH(AC444), DAY(AC444)),
AND($AN$14="Not year_end", OR(MONTH(AC445)&lt;&gt;12, DAY(AC445)&lt;&gt;31) ), DATE(YEAR(AC445), 12, 31)
)</f>
        <v/>
      </c>
      <c r="AD446" s="75" t="str" cm="1">
        <f t="array" aca="1" ref="AD446" ca="1">_xlfn.IFS(AD445="", "",
AND(AD445=last_rou_date, OR(MONTH(AD445)&lt;&gt;12, DAY(AD445)&lt;&gt;31) ), DATE(YEAR(AD445), 12, 31),
AND(MONTH(AD445)=12, DAY(AD445)=31, AD445&gt;=last_rou_date), "",
AND(MONTH(AD445)=12, DAY(AD445)&lt;&gt;31),  EOMONTH(AD445,0),
AND(MONTH(AD445)=12, DAY(AD445)=31, $AH$14="Not end"),  EDATE(AD444,1),
AND($AH$14="Not end"), EDATE(AD445, 1),
AND($AH$14="End"), EOMONTH(AD445, 1)
)</f>
        <v/>
      </c>
      <c r="AE446" s="68" t="str" cm="1">
        <f t="array" ref="AE446">_xlfn.IFS(W446="", "",
AND(W446&gt;0, W446&lt;=$B$4, $C$2="İllik artım, faiz olaraq", $D$2&gt;0, $B$3="İllik"), $B$5*((1+$D$2)^(W446-1)),
AND(W446&gt;0, W446&lt;=$B$4, $C$2="İllik artım, faiz olaraq", $D$2&gt;0, $B$3="Aylıq"), $B$5*((1+$D$2)^ROUNDDOWN((W446-1)/12,0)),
AND(W446=1, $C$2="Aşağıdakı kimi dəyişir", ), $B$5,
AND(W446&gt;1, W446&lt;=$B$4, $C$2="Aşağıdakı kimi dəyişir"), IFERROR(VLOOKUP(W446, $C$4:$D$7, 2, FALSE), AE445),
AND(W446&gt;0, W446&lt;=$B$4), $B$5,
TRUE,0 )</f>
        <v/>
      </c>
      <c r="AF446" s="76" t="str">
        <f t="shared" ca="1" si="19"/>
        <v/>
      </c>
    </row>
    <row r="447" spans="1:32" x14ac:dyDescent="0.4">
      <c r="A447" s="13" t="str" cm="1">
        <f t="array" aca="1" ref="A447" ca="1">_xlfn.IFS(
AND(SUMIFS(lease_table_interest_accruals, lease_table_dates, A446)&gt;0, COUNTIFS($E$14:E446, "Interest accrual", $A$14:A446, A446)=0),  A446,
AND(SUMIFS(lease_table_payments, lease_table_dates, A446)&gt;0, COUNTIFS($E$14:E446, "Payment", $A$14:A446, A446)=0),  A446,
AND(SUMIFS(rou_table_deprs, rou_table_dates, A446)&gt;0, COUNTIFS($E$14:E446, "Depreciation", $A$14:A446, A446)=0),  A446,
TRUE,  IFERROR(INDEX(rou_table_dates,  MATCH(A446, rou_table_dates)+1, ), "")
)</f>
        <v/>
      </c>
      <c r="B447" s="1" t="str" cm="1">
        <f t="array" aca="1" ref="B447" ca="1">_xlfn.IFS(
AND(E447="Payment", A447=$B$2), $AM$14,
E447="Payment", $AM$15,
E447="Interest accrual", $AM$18,
E447="Depreciation", $AM$17,
TRUE, "")</f>
        <v/>
      </c>
      <c r="C447" s="1" t="str" cm="1">
        <f t="array" aca="1" ref="C447" ca="1">_xlfn.IFS(
E447="Payment", $AM$19,
E447="Interest accrual", $AM$15,
E447="Depreciation", $AM$16,
TRUE, "")</f>
        <v/>
      </c>
      <c r="D447" s="14" t="str" cm="1">
        <f t="array" aca="1" ref="D447" ca="1">_xlfn.IFS(
E447="Payment", _xlfn.XLOOKUP(A447, lease_table_dates, lease_table_payments, 0, 0),
E447="Interest accrual", _xlfn.XLOOKUP(A447, lease_table_dates, lease_table_interest_accruals, 0, 0),
E447="Depreciation", _xlfn.XLOOKUP(A447, rou_table_dates, rou_table_deprs, 0, 0),
TRUE, ""
)</f>
        <v/>
      </c>
      <c r="E447" s="7" t="str" cm="1">
        <f t="array" aca="1" ref="E447" ca="1">_xlfn.IFS(
AND(SUMIFS(lease_table_interest_accruals, lease_table_dates, A447)&gt;0, COUNTIFS($E$14:E446, "Interest accrual", $A$14:A446, A447)=0), "Interest accrual",
AND(SUMIFS(lease_table_payments, lease_table_dates, A447)&gt;0, COUNTIFS($E$14:E446, "Payment", $A$14:A446, A447)=0), "Payment",
AND(SUMIFS(rou_table_deprs, rou_table_dates, A447)&gt;0, COUNTIFS($E$14:E446, "Depreciation", $A$14:A446, A447)=0), "Depreciation",
TRUE,  ""
)</f>
        <v/>
      </c>
      <c r="G447" s="13" t="str" cm="1">
        <f t="array" aca="1" ref="G447" ca="1">_xlfn.IFS(
AND($B$11="Hə", $B$3="İllik"), Z447,
AND($B$11="Hə", $B$3="Aylıq"), AA447,
$B$11="Yox", X447)</f>
        <v/>
      </c>
      <c r="H447" s="14" t="str" cm="1">
        <f t="array" aca="1" ref="H447" ca="1">_xlfn.IFS( G447="", "",
TRUE, ROUND( H446+I447-J447, 2) )</f>
        <v/>
      </c>
      <c r="I447" s="14" t="str" cm="1">
        <f t="array" aca="1" ref="I447" ca="1">_xlfn.IFS(G447="", "",
G447=last_payment_date, (J447-H446),
 TRUE,  -  (H446- H446* (1+$B$6)^ (_xlfn.DAYS(G447,G446)/365) )
)</f>
        <v/>
      </c>
      <c r="J447" s="14" t="str" cm="1">
        <f t="array" aca="1" ref="J447" ca="1">_xlfn.IFS(G447="", "",
TRUE, _xlfn.XLOOKUP(G447,  payment_dates, payments,0,0)
)</f>
        <v/>
      </c>
      <c r="L447" s="2" t="str" cm="1">
        <f t="array" aca="1" ref="L447" ca="1">_xlfn.IFS(
AND($B$11="Hə", $B$3="İllik"), AC447,
AND($B$11="Hə", $B$3="Aylıq"), AD447,
$B$11="Yox", AB447)</f>
        <v/>
      </c>
      <c r="M447" s="14" t="str" cm="1">
        <f t="array" aca="1" ref="M447" ca="1">_xlfn.IFS( L447="", "",
(M446-N447)&lt;=0.5, 0,
TRUE,  M446-N447)</f>
        <v/>
      </c>
      <c r="N447" s="15" t="str" cm="1">
        <f t="array" aca="1" ref="N447" ca="1">_xlfn.IFS(
L447="", "",
TRUE, MIN(M446, ROUND($M$14/ (last_rou_date - $B$2) * (L447-L446), 2) )
)</f>
        <v/>
      </c>
      <c r="P447" s="22" t="str">
        <f t="shared" ca="1" si="18"/>
        <v/>
      </c>
      <c r="Q447" s="14" t="str" cm="1">
        <f t="array" aca="1" ref="Q447" ca="1">_xlfn.IFS(P447="","",
$B$11="Hə", _xlfn.XLOOKUP(DATE(P447, 12, 31), rou_table_dates, rou_table_nbvs,0, 0),
TRUE,  MAX(0, ROUND($M$14 - $M$14/ (last_rou_date - $B$2) * (DATE(P447,12,31) - $B$2), 2) )
)</f>
        <v/>
      </c>
      <c r="R447" s="57" t="str" cm="1">
        <f t="array" aca="1" ref="R447" ca="1">_xlfn.IFS(P447="","",
$B$11="Hə", _xlfn.XLOOKUP(DATE(P447, 12, 31), lease_table_dates, lease_table_balances,0, 0),
TRUE, IFERROR( XNPV($B$6, IF(payment_dates &gt;DATE(P447, 12, 31), payments,  0),  IF(payment_dates &gt;DATE(P447, 12, 31), payment_dates,  DATE(P447, 12, 31))    ),0)
)</f>
        <v/>
      </c>
      <c r="S447" s="14" t="str" cm="1">
        <f t="array" aca="1" ref="S447" ca="1">_xlfn.IFS(P447="","",
TRUE,  MIN( MIN(Q446, $M$14), ROUND($M$14/ (last_rou_date - $B$2) * (DATE(P447,12,31) - MAX($B$2, DATE(P447-1, 12, 31))), 2) )
)</f>
        <v/>
      </c>
      <c r="T447" s="15" t="str" cm="1">
        <f t="array" aca="1" ref="T447" ca="1">_xlfn.IFS(P447="", "",
ISTEXT(R446), R447- (H447 - SUMIFS( lease_table_payments, lease_table_years, P447) -$AG$14 ),
AND(ISNUMBER(R446), R447&lt;&gt;""),   R447- (R446 - SUMIFS( lease_table_payments, lease_table_years, P447) )
)</f>
        <v/>
      </c>
      <c r="U447" s="14"/>
      <c r="V447" s="73">
        <f t="shared" si="20"/>
        <v>434</v>
      </c>
      <c r="W447" s="74" t="str" cm="1">
        <f t="array" ref="W447">_xlfn.IFS(
OR(W446=$B$4, W446=""),"",
TRUE,W446+1
)</f>
        <v/>
      </c>
      <c r="X447" s="75" t="str" cm="1">
        <f t="array" ref="X447">_xlfn.IFS(X446="","",
W447="", "",
AND($B$3="İllik"),DATE(YEAR(X446)+1,MONTH(X446),DAY(X446) ),
AND($B$3="Aylıq", $AH$14="Not end"), EDATE(X446,1),
AND($B$3="Aylıq", $AH$14="End"), EOMONTH(X446,1)
)</f>
        <v/>
      </c>
      <c r="Y447" s="75" t="str" cm="1">
        <f t="array" aca="1" ref="Y447" ca="1">_xlfn.IFS(
AND($B$7="Dövrün əvvəlində", Y446&lt;=last_rou_date), DATE(YEAR(Y446)+1, 12, 31),
AND($B$7="Dövrün sonunda", Y446&lt;=last_payment_date), DATE(YEAR(Y446)+1, 12, 31),
TRUE, ""
)</f>
        <v/>
      </c>
      <c r="Z447" s="75" t="str" cm="1">
        <f t="array" aca="1" ref="Z447" ca="1">_xlfn.IFS(
AND($AN$14="Not year_end", Z446&gt;last_payment_date), "",
AND($AN$14="Year_end", Z446&gt;=last_payment_date), "",
AND($AN$14="Year_end"), DATE(YEAR(Z446+1), 12, 31),
AND($AN$14="Not year_end", MONTH(Z446)=12, DAY(Z446)=31), DATE(YEAR(Z445)+1, MONTH(Z445), DAY(Z445)),
AND($AN$14="Not year_end", OR(MONTH(Z446)&lt;&gt;12, DAY(Z446)&lt;&gt;31) ), DATE(YEAR(Z446), 12, 31)
)</f>
        <v/>
      </c>
      <c r="AA447" s="75" t="str" cm="1">
        <f t="array" aca="1" ref="AA447" ca="1">_xlfn.IFS(AA446="", "",
AND(AA446=last_payment_date, OR(MONTH(AA446)&lt;&gt;12, DAY(AA446)&lt;&gt;31) ), DATE(YEAR(AA446), 12, 31),
AND(MONTH(AA446)=12, DAY(AA446)=31, AA446&gt;=last_payment_date), "",
AND(MONTH(AA446)=12, DAY(AA446)&lt;&gt;31),  EOMONTH(AA446,0),
AND(MONTH(AA446)=12, DAY(AA446)=31, $AH$14="Not end"),  EDATE(AA445,1),
AND($AH$14="Not end"), EDATE(AA446, 1),
AND($AH$14="End"), EOMONTH(AA446, 1)
)</f>
        <v/>
      </c>
      <c r="AB447" s="75" t="str" cm="1">
        <f t="array" aca="1" ref="AB447" ca="1">_xlfn.IFS(AB446="","",
AND(AB446=last_rou_date), "",
AND($B$3="İllik"),DATE(YEAR(AB446)+1,MONTH(AB446),DAY(AB446) ),
AND($B$3="Aylıq", $AH$14="Not end"), EDATE(AB446,1),
AND($B$3="Aylıq", $AH$14="End"), EOMONTH(AB446,1)
)</f>
        <v/>
      </c>
      <c r="AC447" s="75" t="str" cm="1">
        <f t="array" aca="1" ref="AC447" ca="1">_xlfn.IFS(
AND($AN$14="Not year_end", AC446&gt;last_rou_date), "",
AND($AN$14="Year_end", AC446&gt;=last_rou_date), "",
AND($AN$14="Year_end"), DATE(YEAR(AC446+1), 12, 31),
AND($AN$14="Not year_end", MONTH(AC446)=12, DAY(AC446)=31), DATE(YEAR(AC445)+1, MONTH(AC445), DAY(AC445)),
AND($AN$14="Not year_end", OR(MONTH(AC446)&lt;&gt;12, DAY(AC446)&lt;&gt;31) ), DATE(YEAR(AC446), 12, 31)
)</f>
        <v/>
      </c>
      <c r="AD447" s="75" t="str" cm="1">
        <f t="array" aca="1" ref="AD447" ca="1">_xlfn.IFS(AD446="", "",
AND(AD446=last_rou_date, OR(MONTH(AD446)&lt;&gt;12, DAY(AD446)&lt;&gt;31) ), DATE(YEAR(AD446), 12, 31),
AND(MONTH(AD446)=12, DAY(AD446)=31, AD446&gt;=last_rou_date), "",
AND(MONTH(AD446)=12, DAY(AD446)&lt;&gt;31),  EOMONTH(AD446,0),
AND(MONTH(AD446)=12, DAY(AD446)=31, $AH$14="Not end"),  EDATE(AD445,1),
AND($AH$14="Not end"), EDATE(AD446, 1),
AND($AH$14="End"), EOMONTH(AD446, 1)
)</f>
        <v/>
      </c>
      <c r="AE447" s="68" t="str" cm="1">
        <f t="array" ref="AE447">_xlfn.IFS(W447="", "",
AND(W447&gt;0, W447&lt;=$B$4, $C$2="İllik artım, faiz olaraq", $D$2&gt;0, $B$3="İllik"), $B$5*((1+$D$2)^(W447-1)),
AND(W447&gt;0, W447&lt;=$B$4, $C$2="İllik artım, faiz olaraq", $D$2&gt;0, $B$3="Aylıq"), $B$5*((1+$D$2)^ROUNDDOWN((W447-1)/12,0)),
AND(W447=1, $C$2="Aşağıdakı kimi dəyişir", ), $B$5,
AND(W447&gt;1, W447&lt;=$B$4, $C$2="Aşağıdakı kimi dəyişir"), IFERROR(VLOOKUP(W447, $C$4:$D$7, 2, FALSE), AE446),
AND(W447&gt;0, W447&lt;=$B$4), $B$5,
TRUE,0 )</f>
        <v/>
      </c>
      <c r="AF447" s="76" t="str">
        <f t="shared" ca="1" si="19"/>
        <v/>
      </c>
    </row>
    <row r="448" spans="1:32" x14ac:dyDescent="0.4">
      <c r="A448" s="13" t="str" cm="1">
        <f t="array" aca="1" ref="A448" ca="1">_xlfn.IFS(
AND(SUMIFS(lease_table_interest_accruals, lease_table_dates, A447)&gt;0, COUNTIFS($E$14:E447, "Interest accrual", $A$14:A447, A447)=0),  A447,
AND(SUMIFS(lease_table_payments, lease_table_dates, A447)&gt;0, COUNTIFS($E$14:E447, "Payment", $A$14:A447, A447)=0),  A447,
AND(SUMIFS(rou_table_deprs, rou_table_dates, A447)&gt;0, COUNTIFS($E$14:E447, "Depreciation", $A$14:A447, A447)=0),  A447,
TRUE,  IFERROR(INDEX(rou_table_dates,  MATCH(A447, rou_table_dates)+1, ), "")
)</f>
        <v/>
      </c>
      <c r="B448" s="1" t="str" cm="1">
        <f t="array" aca="1" ref="B448" ca="1">_xlfn.IFS(
AND(E448="Payment", A448=$B$2), $AM$14,
E448="Payment", $AM$15,
E448="Interest accrual", $AM$18,
E448="Depreciation", $AM$17,
TRUE, "")</f>
        <v/>
      </c>
      <c r="C448" s="1" t="str" cm="1">
        <f t="array" aca="1" ref="C448" ca="1">_xlfn.IFS(
E448="Payment", $AM$19,
E448="Interest accrual", $AM$15,
E448="Depreciation", $AM$16,
TRUE, "")</f>
        <v/>
      </c>
      <c r="D448" s="14" t="str" cm="1">
        <f t="array" aca="1" ref="D448" ca="1">_xlfn.IFS(
E448="Payment", _xlfn.XLOOKUP(A448, lease_table_dates, lease_table_payments, 0, 0),
E448="Interest accrual", _xlfn.XLOOKUP(A448, lease_table_dates, lease_table_interest_accruals, 0, 0),
E448="Depreciation", _xlfn.XLOOKUP(A448, rou_table_dates, rou_table_deprs, 0, 0),
TRUE, ""
)</f>
        <v/>
      </c>
      <c r="E448" s="7" t="str" cm="1">
        <f t="array" aca="1" ref="E448" ca="1">_xlfn.IFS(
AND(SUMIFS(lease_table_interest_accruals, lease_table_dates, A448)&gt;0, COUNTIFS($E$14:E447, "Interest accrual", $A$14:A447, A448)=0), "Interest accrual",
AND(SUMIFS(lease_table_payments, lease_table_dates, A448)&gt;0, COUNTIFS($E$14:E447, "Payment", $A$14:A447, A448)=0), "Payment",
AND(SUMIFS(rou_table_deprs, rou_table_dates, A448)&gt;0, COUNTIFS($E$14:E447, "Depreciation", $A$14:A447, A448)=0), "Depreciation",
TRUE,  ""
)</f>
        <v/>
      </c>
      <c r="G448" s="13" t="str" cm="1">
        <f t="array" aca="1" ref="G448" ca="1">_xlfn.IFS(
AND($B$11="Hə", $B$3="İllik"), Z448,
AND($B$11="Hə", $B$3="Aylıq"), AA448,
$B$11="Yox", X448)</f>
        <v/>
      </c>
      <c r="H448" s="14" t="str" cm="1">
        <f t="array" aca="1" ref="H448" ca="1">_xlfn.IFS( G448="", "",
TRUE, ROUND( H447+I448-J448, 2) )</f>
        <v/>
      </c>
      <c r="I448" s="14" t="str" cm="1">
        <f t="array" aca="1" ref="I448" ca="1">_xlfn.IFS(G448="", "",
G448=last_payment_date, (J448-H447),
 TRUE,  -  (H447- H447* (1+$B$6)^ (_xlfn.DAYS(G448,G447)/365) )
)</f>
        <v/>
      </c>
      <c r="J448" s="14" t="str" cm="1">
        <f t="array" aca="1" ref="J448" ca="1">_xlfn.IFS(G448="", "",
TRUE, _xlfn.XLOOKUP(G448,  payment_dates, payments,0,0)
)</f>
        <v/>
      </c>
      <c r="L448" s="2" t="str" cm="1">
        <f t="array" aca="1" ref="L448" ca="1">_xlfn.IFS(
AND($B$11="Hə", $B$3="İllik"), AC448,
AND($B$11="Hə", $B$3="Aylıq"), AD448,
$B$11="Yox", AB448)</f>
        <v/>
      </c>
      <c r="M448" s="14" t="str" cm="1">
        <f t="array" aca="1" ref="M448" ca="1">_xlfn.IFS( L448="", "",
(M447-N448)&lt;=0.5, 0,
TRUE,  M447-N448)</f>
        <v/>
      </c>
      <c r="N448" s="15" t="str" cm="1">
        <f t="array" aca="1" ref="N448" ca="1">_xlfn.IFS(
L448="", "",
TRUE, MIN(M447, ROUND($M$14/ (last_rou_date - $B$2) * (L448-L447), 2) )
)</f>
        <v/>
      </c>
      <c r="P448" s="22" t="str">
        <f t="shared" ca="1" si="18"/>
        <v/>
      </c>
      <c r="Q448" s="14" t="str" cm="1">
        <f t="array" aca="1" ref="Q448" ca="1">_xlfn.IFS(P448="","",
$B$11="Hə", _xlfn.XLOOKUP(DATE(P448, 12, 31), rou_table_dates, rou_table_nbvs,0, 0),
TRUE,  MAX(0, ROUND($M$14 - $M$14/ (last_rou_date - $B$2) * (DATE(P448,12,31) - $B$2), 2) )
)</f>
        <v/>
      </c>
      <c r="R448" s="57" t="str" cm="1">
        <f t="array" aca="1" ref="R448" ca="1">_xlfn.IFS(P448="","",
$B$11="Hə", _xlfn.XLOOKUP(DATE(P448, 12, 31), lease_table_dates, lease_table_balances,0, 0),
TRUE, IFERROR( XNPV($B$6, IF(payment_dates &gt;DATE(P448, 12, 31), payments,  0),  IF(payment_dates &gt;DATE(P448, 12, 31), payment_dates,  DATE(P448, 12, 31))    ),0)
)</f>
        <v/>
      </c>
      <c r="S448" s="14" t="str" cm="1">
        <f t="array" aca="1" ref="S448" ca="1">_xlfn.IFS(P448="","",
TRUE,  MIN( MIN(Q447, $M$14), ROUND($M$14/ (last_rou_date - $B$2) * (DATE(P448,12,31) - MAX($B$2, DATE(P448-1, 12, 31))), 2) )
)</f>
        <v/>
      </c>
      <c r="T448" s="15" t="str" cm="1">
        <f t="array" aca="1" ref="T448" ca="1">_xlfn.IFS(P448="", "",
ISTEXT(R447), R448- (H448 - SUMIFS( lease_table_payments, lease_table_years, P448) -$AG$14 ),
AND(ISNUMBER(R447), R448&lt;&gt;""),   R448- (R447 - SUMIFS( lease_table_payments, lease_table_years, P448) )
)</f>
        <v/>
      </c>
      <c r="U448" s="14"/>
      <c r="V448" s="73">
        <f t="shared" si="20"/>
        <v>435</v>
      </c>
      <c r="W448" s="74" t="str" cm="1">
        <f t="array" ref="W448">_xlfn.IFS(
OR(W447=$B$4, W447=""),"",
TRUE,W447+1
)</f>
        <v/>
      </c>
      <c r="X448" s="75" t="str" cm="1">
        <f t="array" ref="X448">_xlfn.IFS(X447="","",
W448="", "",
AND($B$3="İllik"),DATE(YEAR(X447)+1,MONTH(X447),DAY(X447) ),
AND($B$3="Aylıq", $AH$14="Not end"), EDATE(X447,1),
AND($B$3="Aylıq", $AH$14="End"), EOMONTH(X447,1)
)</f>
        <v/>
      </c>
      <c r="Y448" s="75" t="str" cm="1">
        <f t="array" aca="1" ref="Y448" ca="1">_xlfn.IFS(
AND($B$7="Dövrün əvvəlində", Y447&lt;=last_rou_date), DATE(YEAR(Y447)+1, 12, 31),
AND($B$7="Dövrün sonunda", Y447&lt;=last_payment_date), DATE(YEAR(Y447)+1, 12, 31),
TRUE, ""
)</f>
        <v/>
      </c>
      <c r="Z448" s="75" t="str" cm="1">
        <f t="array" aca="1" ref="Z448" ca="1">_xlfn.IFS(
AND($AN$14="Not year_end", Z447&gt;last_payment_date), "",
AND($AN$14="Year_end", Z447&gt;=last_payment_date), "",
AND($AN$14="Year_end"), DATE(YEAR(Z447+1), 12, 31),
AND($AN$14="Not year_end", MONTH(Z447)=12, DAY(Z447)=31), DATE(YEAR(Z446)+1, MONTH(Z446), DAY(Z446)),
AND($AN$14="Not year_end", OR(MONTH(Z447)&lt;&gt;12, DAY(Z447)&lt;&gt;31) ), DATE(YEAR(Z447), 12, 31)
)</f>
        <v/>
      </c>
      <c r="AA448" s="75" t="str" cm="1">
        <f t="array" aca="1" ref="AA448" ca="1">_xlfn.IFS(AA447="", "",
AND(AA447=last_payment_date, OR(MONTH(AA447)&lt;&gt;12, DAY(AA447)&lt;&gt;31) ), DATE(YEAR(AA447), 12, 31),
AND(MONTH(AA447)=12, DAY(AA447)=31, AA447&gt;=last_payment_date), "",
AND(MONTH(AA447)=12, DAY(AA447)&lt;&gt;31),  EOMONTH(AA447,0),
AND(MONTH(AA447)=12, DAY(AA447)=31, $AH$14="Not end"),  EDATE(AA446,1),
AND($AH$14="Not end"), EDATE(AA447, 1),
AND($AH$14="End"), EOMONTH(AA447, 1)
)</f>
        <v/>
      </c>
      <c r="AB448" s="75" t="str" cm="1">
        <f t="array" aca="1" ref="AB448" ca="1">_xlfn.IFS(AB447="","",
AND(AB447=last_rou_date), "",
AND($B$3="İllik"),DATE(YEAR(AB447)+1,MONTH(AB447),DAY(AB447) ),
AND($B$3="Aylıq", $AH$14="Not end"), EDATE(AB447,1),
AND($B$3="Aylıq", $AH$14="End"), EOMONTH(AB447,1)
)</f>
        <v/>
      </c>
      <c r="AC448" s="75" t="str" cm="1">
        <f t="array" aca="1" ref="AC448" ca="1">_xlfn.IFS(
AND($AN$14="Not year_end", AC447&gt;last_rou_date), "",
AND($AN$14="Year_end", AC447&gt;=last_rou_date), "",
AND($AN$14="Year_end"), DATE(YEAR(AC447+1), 12, 31),
AND($AN$14="Not year_end", MONTH(AC447)=12, DAY(AC447)=31), DATE(YEAR(AC446)+1, MONTH(AC446), DAY(AC446)),
AND($AN$14="Not year_end", OR(MONTH(AC447)&lt;&gt;12, DAY(AC447)&lt;&gt;31) ), DATE(YEAR(AC447), 12, 31)
)</f>
        <v/>
      </c>
      <c r="AD448" s="75" t="str" cm="1">
        <f t="array" aca="1" ref="AD448" ca="1">_xlfn.IFS(AD447="", "",
AND(AD447=last_rou_date, OR(MONTH(AD447)&lt;&gt;12, DAY(AD447)&lt;&gt;31) ), DATE(YEAR(AD447), 12, 31),
AND(MONTH(AD447)=12, DAY(AD447)=31, AD447&gt;=last_rou_date), "",
AND(MONTH(AD447)=12, DAY(AD447)&lt;&gt;31),  EOMONTH(AD447,0),
AND(MONTH(AD447)=12, DAY(AD447)=31, $AH$14="Not end"),  EDATE(AD446,1),
AND($AH$14="Not end"), EDATE(AD447, 1),
AND($AH$14="End"), EOMONTH(AD447, 1)
)</f>
        <v/>
      </c>
      <c r="AE448" s="68" t="str" cm="1">
        <f t="array" ref="AE448">_xlfn.IFS(W448="", "",
AND(W448&gt;0, W448&lt;=$B$4, $C$2="İllik artım, faiz olaraq", $D$2&gt;0, $B$3="İllik"), $B$5*((1+$D$2)^(W448-1)),
AND(W448&gt;0, W448&lt;=$B$4, $C$2="İllik artım, faiz olaraq", $D$2&gt;0, $B$3="Aylıq"), $B$5*((1+$D$2)^ROUNDDOWN((W448-1)/12,0)),
AND(W448=1, $C$2="Aşağıdakı kimi dəyişir", ), $B$5,
AND(W448&gt;1, W448&lt;=$B$4, $C$2="Aşağıdakı kimi dəyişir"), IFERROR(VLOOKUP(W448, $C$4:$D$7, 2, FALSE), AE447),
AND(W448&gt;0, W448&lt;=$B$4), $B$5,
TRUE,0 )</f>
        <v/>
      </c>
      <c r="AF448" s="76" t="str">
        <f t="shared" ca="1" si="19"/>
        <v/>
      </c>
    </row>
    <row r="449" spans="1:32" x14ac:dyDescent="0.4">
      <c r="A449" s="13" t="str" cm="1">
        <f t="array" aca="1" ref="A449" ca="1">_xlfn.IFS(
AND(SUMIFS(lease_table_interest_accruals, lease_table_dates, A448)&gt;0, COUNTIFS($E$14:E448, "Interest accrual", $A$14:A448, A448)=0),  A448,
AND(SUMIFS(lease_table_payments, lease_table_dates, A448)&gt;0, COUNTIFS($E$14:E448, "Payment", $A$14:A448, A448)=0),  A448,
AND(SUMIFS(rou_table_deprs, rou_table_dates, A448)&gt;0, COUNTIFS($E$14:E448, "Depreciation", $A$14:A448, A448)=0),  A448,
TRUE,  IFERROR(INDEX(rou_table_dates,  MATCH(A448, rou_table_dates)+1, ), "")
)</f>
        <v/>
      </c>
      <c r="B449" s="1" t="str" cm="1">
        <f t="array" aca="1" ref="B449" ca="1">_xlfn.IFS(
AND(E449="Payment", A449=$B$2), $AM$14,
E449="Payment", $AM$15,
E449="Interest accrual", $AM$18,
E449="Depreciation", $AM$17,
TRUE, "")</f>
        <v/>
      </c>
      <c r="C449" s="1" t="str" cm="1">
        <f t="array" aca="1" ref="C449" ca="1">_xlfn.IFS(
E449="Payment", $AM$19,
E449="Interest accrual", $AM$15,
E449="Depreciation", $AM$16,
TRUE, "")</f>
        <v/>
      </c>
      <c r="D449" s="14" t="str" cm="1">
        <f t="array" aca="1" ref="D449" ca="1">_xlfn.IFS(
E449="Payment", _xlfn.XLOOKUP(A449, lease_table_dates, lease_table_payments, 0, 0),
E449="Interest accrual", _xlfn.XLOOKUP(A449, lease_table_dates, lease_table_interest_accruals, 0, 0),
E449="Depreciation", _xlfn.XLOOKUP(A449, rou_table_dates, rou_table_deprs, 0, 0),
TRUE, ""
)</f>
        <v/>
      </c>
      <c r="E449" s="7" t="str" cm="1">
        <f t="array" aca="1" ref="E449" ca="1">_xlfn.IFS(
AND(SUMIFS(lease_table_interest_accruals, lease_table_dates, A449)&gt;0, COUNTIFS($E$14:E448, "Interest accrual", $A$14:A448, A449)=0), "Interest accrual",
AND(SUMIFS(lease_table_payments, lease_table_dates, A449)&gt;0, COUNTIFS($E$14:E448, "Payment", $A$14:A448, A449)=0), "Payment",
AND(SUMIFS(rou_table_deprs, rou_table_dates, A449)&gt;0, COUNTIFS($E$14:E448, "Depreciation", $A$14:A448, A449)=0), "Depreciation",
TRUE,  ""
)</f>
        <v/>
      </c>
      <c r="G449" s="13" t="str" cm="1">
        <f t="array" aca="1" ref="G449" ca="1">_xlfn.IFS(
AND($B$11="Hə", $B$3="İllik"), Z449,
AND($B$11="Hə", $B$3="Aylıq"), AA449,
$B$11="Yox", X449)</f>
        <v/>
      </c>
      <c r="H449" s="14" t="str" cm="1">
        <f t="array" aca="1" ref="H449" ca="1">_xlfn.IFS( G449="", "",
TRUE, ROUND( H448+I449-J449, 2) )</f>
        <v/>
      </c>
      <c r="I449" s="14" t="str" cm="1">
        <f t="array" aca="1" ref="I449" ca="1">_xlfn.IFS(G449="", "",
G449=last_payment_date, (J449-H448),
 TRUE,  -  (H448- H448* (1+$B$6)^ (_xlfn.DAYS(G449,G448)/365) )
)</f>
        <v/>
      </c>
      <c r="J449" s="14" t="str" cm="1">
        <f t="array" aca="1" ref="J449" ca="1">_xlfn.IFS(G449="", "",
TRUE, _xlfn.XLOOKUP(G449,  payment_dates, payments,0,0)
)</f>
        <v/>
      </c>
      <c r="L449" s="2" t="str" cm="1">
        <f t="array" aca="1" ref="L449" ca="1">_xlfn.IFS(
AND($B$11="Hə", $B$3="İllik"), AC449,
AND($B$11="Hə", $B$3="Aylıq"), AD449,
$B$11="Yox", AB449)</f>
        <v/>
      </c>
      <c r="M449" s="14" t="str" cm="1">
        <f t="array" aca="1" ref="M449" ca="1">_xlfn.IFS( L449="", "",
(M448-N449)&lt;=0.5, 0,
TRUE,  M448-N449)</f>
        <v/>
      </c>
      <c r="N449" s="15" t="str" cm="1">
        <f t="array" aca="1" ref="N449" ca="1">_xlfn.IFS(
L449="", "",
TRUE, MIN(M448, ROUND($M$14/ (last_rou_date - $B$2) * (L449-L448), 2) )
)</f>
        <v/>
      </c>
      <c r="P449" s="22" t="str">
        <f t="shared" ca="1" si="18"/>
        <v/>
      </c>
      <c r="Q449" s="14" t="str" cm="1">
        <f t="array" aca="1" ref="Q449" ca="1">_xlfn.IFS(P449="","",
$B$11="Hə", _xlfn.XLOOKUP(DATE(P449, 12, 31), rou_table_dates, rou_table_nbvs,0, 0),
TRUE,  MAX(0, ROUND($M$14 - $M$14/ (last_rou_date - $B$2) * (DATE(P449,12,31) - $B$2), 2) )
)</f>
        <v/>
      </c>
      <c r="R449" s="57" t="str" cm="1">
        <f t="array" aca="1" ref="R449" ca="1">_xlfn.IFS(P449="","",
$B$11="Hə", _xlfn.XLOOKUP(DATE(P449, 12, 31), lease_table_dates, lease_table_balances,0, 0),
TRUE, IFERROR( XNPV($B$6, IF(payment_dates &gt;DATE(P449, 12, 31), payments,  0),  IF(payment_dates &gt;DATE(P449, 12, 31), payment_dates,  DATE(P449, 12, 31))    ),0)
)</f>
        <v/>
      </c>
      <c r="S449" s="14" t="str" cm="1">
        <f t="array" aca="1" ref="S449" ca="1">_xlfn.IFS(P449="","",
TRUE,  MIN( MIN(Q448, $M$14), ROUND($M$14/ (last_rou_date - $B$2) * (DATE(P449,12,31) - MAX($B$2, DATE(P449-1, 12, 31))), 2) )
)</f>
        <v/>
      </c>
      <c r="T449" s="15" t="str" cm="1">
        <f t="array" aca="1" ref="T449" ca="1">_xlfn.IFS(P449="", "",
ISTEXT(R448), R449- (H449 - SUMIFS( lease_table_payments, lease_table_years, P449) -$AG$14 ),
AND(ISNUMBER(R448), R449&lt;&gt;""),   R449- (R448 - SUMIFS( lease_table_payments, lease_table_years, P449) )
)</f>
        <v/>
      </c>
      <c r="U449" s="14"/>
      <c r="V449" s="73">
        <f t="shared" si="20"/>
        <v>436</v>
      </c>
      <c r="W449" s="74" t="str" cm="1">
        <f t="array" ref="W449">_xlfn.IFS(
OR(W448=$B$4, W448=""),"",
TRUE,W448+1
)</f>
        <v/>
      </c>
      <c r="X449" s="75" t="str" cm="1">
        <f t="array" ref="X449">_xlfn.IFS(X448="","",
W449="", "",
AND($B$3="İllik"),DATE(YEAR(X448)+1,MONTH(X448),DAY(X448) ),
AND($B$3="Aylıq", $AH$14="Not end"), EDATE(X448,1),
AND($B$3="Aylıq", $AH$14="End"), EOMONTH(X448,1)
)</f>
        <v/>
      </c>
      <c r="Y449" s="75" t="str" cm="1">
        <f t="array" aca="1" ref="Y449" ca="1">_xlfn.IFS(
AND($B$7="Dövrün əvvəlində", Y448&lt;=last_rou_date), DATE(YEAR(Y448)+1, 12, 31),
AND($B$7="Dövrün sonunda", Y448&lt;=last_payment_date), DATE(YEAR(Y448)+1, 12, 31),
TRUE, ""
)</f>
        <v/>
      </c>
      <c r="Z449" s="75" t="str" cm="1">
        <f t="array" aca="1" ref="Z449" ca="1">_xlfn.IFS(
AND($AN$14="Not year_end", Z448&gt;last_payment_date), "",
AND($AN$14="Year_end", Z448&gt;=last_payment_date), "",
AND($AN$14="Year_end"), DATE(YEAR(Z448+1), 12, 31),
AND($AN$14="Not year_end", MONTH(Z448)=12, DAY(Z448)=31), DATE(YEAR(Z447)+1, MONTH(Z447), DAY(Z447)),
AND($AN$14="Not year_end", OR(MONTH(Z448)&lt;&gt;12, DAY(Z448)&lt;&gt;31) ), DATE(YEAR(Z448), 12, 31)
)</f>
        <v/>
      </c>
      <c r="AA449" s="75" t="str" cm="1">
        <f t="array" aca="1" ref="AA449" ca="1">_xlfn.IFS(AA448="", "",
AND(AA448=last_payment_date, OR(MONTH(AA448)&lt;&gt;12, DAY(AA448)&lt;&gt;31) ), DATE(YEAR(AA448), 12, 31),
AND(MONTH(AA448)=12, DAY(AA448)=31, AA448&gt;=last_payment_date), "",
AND(MONTH(AA448)=12, DAY(AA448)&lt;&gt;31),  EOMONTH(AA448,0),
AND(MONTH(AA448)=12, DAY(AA448)=31, $AH$14="Not end"),  EDATE(AA447,1),
AND($AH$14="Not end"), EDATE(AA448, 1),
AND($AH$14="End"), EOMONTH(AA448, 1)
)</f>
        <v/>
      </c>
      <c r="AB449" s="75" t="str" cm="1">
        <f t="array" aca="1" ref="AB449" ca="1">_xlfn.IFS(AB448="","",
AND(AB448=last_rou_date), "",
AND($B$3="İllik"),DATE(YEAR(AB448)+1,MONTH(AB448),DAY(AB448) ),
AND($B$3="Aylıq", $AH$14="Not end"), EDATE(AB448,1),
AND($B$3="Aylıq", $AH$14="End"), EOMONTH(AB448,1)
)</f>
        <v/>
      </c>
      <c r="AC449" s="75" t="str" cm="1">
        <f t="array" aca="1" ref="AC449" ca="1">_xlfn.IFS(
AND($AN$14="Not year_end", AC448&gt;last_rou_date), "",
AND($AN$14="Year_end", AC448&gt;=last_rou_date), "",
AND($AN$14="Year_end"), DATE(YEAR(AC448+1), 12, 31),
AND($AN$14="Not year_end", MONTH(AC448)=12, DAY(AC448)=31), DATE(YEAR(AC447)+1, MONTH(AC447), DAY(AC447)),
AND($AN$14="Not year_end", OR(MONTH(AC448)&lt;&gt;12, DAY(AC448)&lt;&gt;31) ), DATE(YEAR(AC448), 12, 31)
)</f>
        <v/>
      </c>
      <c r="AD449" s="75" t="str" cm="1">
        <f t="array" aca="1" ref="AD449" ca="1">_xlfn.IFS(AD448="", "",
AND(AD448=last_rou_date, OR(MONTH(AD448)&lt;&gt;12, DAY(AD448)&lt;&gt;31) ), DATE(YEAR(AD448), 12, 31),
AND(MONTH(AD448)=12, DAY(AD448)=31, AD448&gt;=last_rou_date), "",
AND(MONTH(AD448)=12, DAY(AD448)&lt;&gt;31),  EOMONTH(AD448,0),
AND(MONTH(AD448)=12, DAY(AD448)=31, $AH$14="Not end"),  EDATE(AD447,1),
AND($AH$14="Not end"), EDATE(AD448, 1),
AND($AH$14="End"), EOMONTH(AD448, 1)
)</f>
        <v/>
      </c>
      <c r="AE449" s="68" t="str" cm="1">
        <f t="array" ref="AE449">_xlfn.IFS(W449="", "",
AND(W449&gt;0, W449&lt;=$B$4, $C$2="İllik artım, faiz olaraq", $D$2&gt;0, $B$3="İllik"), $B$5*((1+$D$2)^(W449-1)),
AND(W449&gt;0, W449&lt;=$B$4, $C$2="İllik artım, faiz olaraq", $D$2&gt;0, $B$3="Aylıq"), $B$5*((1+$D$2)^ROUNDDOWN((W449-1)/12,0)),
AND(W449=1, $C$2="Aşağıdakı kimi dəyişir", ), $B$5,
AND(W449&gt;1, W449&lt;=$B$4, $C$2="Aşağıdakı kimi dəyişir"), IFERROR(VLOOKUP(W449, $C$4:$D$7, 2, FALSE), AE448),
AND(W449&gt;0, W449&lt;=$B$4), $B$5,
TRUE,0 )</f>
        <v/>
      </c>
      <c r="AF449" s="76" t="str">
        <f t="shared" ca="1" si="19"/>
        <v/>
      </c>
    </row>
    <row r="450" spans="1:32" x14ac:dyDescent="0.4">
      <c r="A450" s="13" t="str" cm="1">
        <f t="array" aca="1" ref="A450" ca="1">_xlfn.IFS(
AND(SUMIFS(lease_table_interest_accruals, lease_table_dates, A449)&gt;0, COUNTIFS($E$14:E449, "Interest accrual", $A$14:A449, A449)=0),  A449,
AND(SUMIFS(lease_table_payments, lease_table_dates, A449)&gt;0, COUNTIFS($E$14:E449, "Payment", $A$14:A449, A449)=0),  A449,
AND(SUMIFS(rou_table_deprs, rou_table_dates, A449)&gt;0, COUNTIFS($E$14:E449, "Depreciation", $A$14:A449, A449)=0),  A449,
TRUE,  IFERROR(INDEX(rou_table_dates,  MATCH(A449, rou_table_dates)+1, ), "")
)</f>
        <v/>
      </c>
      <c r="B450" s="1" t="str" cm="1">
        <f t="array" aca="1" ref="B450" ca="1">_xlfn.IFS(
AND(E450="Payment", A450=$B$2), $AM$14,
E450="Payment", $AM$15,
E450="Interest accrual", $AM$18,
E450="Depreciation", $AM$17,
TRUE, "")</f>
        <v/>
      </c>
      <c r="C450" s="1" t="str" cm="1">
        <f t="array" aca="1" ref="C450" ca="1">_xlfn.IFS(
E450="Payment", $AM$19,
E450="Interest accrual", $AM$15,
E450="Depreciation", $AM$16,
TRUE, "")</f>
        <v/>
      </c>
      <c r="D450" s="14" t="str" cm="1">
        <f t="array" aca="1" ref="D450" ca="1">_xlfn.IFS(
E450="Payment", _xlfn.XLOOKUP(A450, lease_table_dates, lease_table_payments, 0, 0),
E450="Interest accrual", _xlfn.XLOOKUP(A450, lease_table_dates, lease_table_interest_accruals, 0, 0),
E450="Depreciation", _xlfn.XLOOKUP(A450, rou_table_dates, rou_table_deprs, 0, 0),
TRUE, ""
)</f>
        <v/>
      </c>
      <c r="E450" s="7" t="str" cm="1">
        <f t="array" aca="1" ref="E450" ca="1">_xlfn.IFS(
AND(SUMIFS(lease_table_interest_accruals, lease_table_dates, A450)&gt;0, COUNTIFS($E$14:E449, "Interest accrual", $A$14:A449, A450)=0), "Interest accrual",
AND(SUMIFS(lease_table_payments, lease_table_dates, A450)&gt;0, COUNTIFS($E$14:E449, "Payment", $A$14:A449, A450)=0), "Payment",
AND(SUMIFS(rou_table_deprs, rou_table_dates, A450)&gt;0, COUNTIFS($E$14:E449, "Depreciation", $A$14:A449, A450)=0), "Depreciation",
TRUE,  ""
)</f>
        <v/>
      </c>
      <c r="G450" s="13" t="str" cm="1">
        <f t="array" aca="1" ref="G450" ca="1">_xlfn.IFS(
AND($B$11="Hə", $B$3="İllik"), Z450,
AND($B$11="Hə", $B$3="Aylıq"), AA450,
$B$11="Yox", X450)</f>
        <v/>
      </c>
      <c r="H450" s="14" t="str" cm="1">
        <f t="array" aca="1" ref="H450" ca="1">_xlfn.IFS( G450="", "",
TRUE, ROUND( H449+I450-J450, 2) )</f>
        <v/>
      </c>
      <c r="I450" s="14" t="str" cm="1">
        <f t="array" aca="1" ref="I450" ca="1">_xlfn.IFS(G450="", "",
G450=last_payment_date, (J450-H449),
 TRUE,  -  (H449- H449* (1+$B$6)^ (_xlfn.DAYS(G450,G449)/365) )
)</f>
        <v/>
      </c>
      <c r="J450" s="14" t="str" cm="1">
        <f t="array" aca="1" ref="J450" ca="1">_xlfn.IFS(G450="", "",
TRUE, _xlfn.XLOOKUP(G450,  payment_dates, payments,0,0)
)</f>
        <v/>
      </c>
      <c r="L450" s="2" t="str" cm="1">
        <f t="array" aca="1" ref="L450" ca="1">_xlfn.IFS(
AND($B$11="Hə", $B$3="İllik"), AC450,
AND($B$11="Hə", $B$3="Aylıq"), AD450,
$B$11="Yox", AB450)</f>
        <v/>
      </c>
      <c r="M450" s="14" t="str" cm="1">
        <f t="array" aca="1" ref="M450" ca="1">_xlfn.IFS( L450="", "",
(M449-N450)&lt;=0.5, 0,
TRUE,  M449-N450)</f>
        <v/>
      </c>
      <c r="N450" s="15" t="str" cm="1">
        <f t="array" aca="1" ref="N450" ca="1">_xlfn.IFS(
L450="", "",
TRUE, MIN(M449, ROUND($M$14/ (last_rou_date - $B$2) * (L450-L449), 2) )
)</f>
        <v/>
      </c>
      <c r="P450" s="22" t="str">
        <f t="shared" ca="1" si="18"/>
        <v/>
      </c>
      <c r="Q450" s="14" t="str" cm="1">
        <f t="array" aca="1" ref="Q450" ca="1">_xlfn.IFS(P450="","",
$B$11="Hə", _xlfn.XLOOKUP(DATE(P450, 12, 31), rou_table_dates, rou_table_nbvs,0, 0),
TRUE,  MAX(0, ROUND($M$14 - $M$14/ (last_rou_date - $B$2) * (DATE(P450,12,31) - $B$2), 2) )
)</f>
        <v/>
      </c>
      <c r="R450" s="57" t="str" cm="1">
        <f t="array" aca="1" ref="R450" ca="1">_xlfn.IFS(P450="","",
$B$11="Hə", _xlfn.XLOOKUP(DATE(P450, 12, 31), lease_table_dates, lease_table_balances,0, 0),
TRUE, IFERROR( XNPV($B$6, IF(payment_dates &gt;DATE(P450, 12, 31), payments,  0),  IF(payment_dates &gt;DATE(P450, 12, 31), payment_dates,  DATE(P450, 12, 31))    ),0)
)</f>
        <v/>
      </c>
      <c r="S450" s="14" t="str" cm="1">
        <f t="array" aca="1" ref="S450" ca="1">_xlfn.IFS(P450="","",
TRUE,  MIN( MIN(Q449, $M$14), ROUND($M$14/ (last_rou_date - $B$2) * (DATE(P450,12,31) - MAX($B$2, DATE(P450-1, 12, 31))), 2) )
)</f>
        <v/>
      </c>
      <c r="T450" s="15" t="str" cm="1">
        <f t="array" aca="1" ref="T450" ca="1">_xlfn.IFS(P450="", "",
ISTEXT(R449), R450- (H450 - SUMIFS( lease_table_payments, lease_table_years, P450) -$AG$14 ),
AND(ISNUMBER(R449), R450&lt;&gt;""),   R450- (R449 - SUMIFS( lease_table_payments, lease_table_years, P450) )
)</f>
        <v/>
      </c>
      <c r="U450" s="14"/>
      <c r="V450" s="73">
        <f t="shared" si="20"/>
        <v>437</v>
      </c>
      <c r="W450" s="74" t="str" cm="1">
        <f t="array" ref="W450">_xlfn.IFS(
OR(W449=$B$4, W449=""),"",
TRUE,W449+1
)</f>
        <v/>
      </c>
      <c r="X450" s="75" t="str" cm="1">
        <f t="array" ref="X450">_xlfn.IFS(X449="","",
W450="", "",
AND($B$3="İllik"),DATE(YEAR(X449)+1,MONTH(X449),DAY(X449) ),
AND($B$3="Aylıq", $AH$14="Not end"), EDATE(X449,1),
AND($B$3="Aylıq", $AH$14="End"), EOMONTH(X449,1)
)</f>
        <v/>
      </c>
      <c r="Y450" s="75" t="str" cm="1">
        <f t="array" aca="1" ref="Y450" ca="1">_xlfn.IFS(
AND($B$7="Dövrün əvvəlində", Y449&lt;=last_rou_date), DATE(YEAR(Y449)+1, 12, 31),
AND($B$7="Dövrün sonunda", Y449&lt;=last_payment_date), DATE(YEAR(Y449)+1, 12, 31),
TRUE, ""
)</f>
        <v/>
      </c>
      <c r="Z450" s="75" t="str" cm="1">
        <f t="array" aca="1" ref="Z450" ca="1">_xlfn.IFS(
AND($AN$14="Not year_end", Z449&gt;last_payment_date), "",
AND($AN$14="Year_end", Z449&gt;=last_payment_date), "",
AND($AN$14="Year_end"), DATE(YEAR(Z449+1), 12, 31),
AND($AN$14="Not year_end", MONTH(Z449)=12, DAY(Z449)=31), DATE(YEAR(Z448)+1, MONTH(Z448), DAY(Z448)),
AND($AN$14="Not year_end", OR(MONTH(Z449)&lt;&gt;12, DAY(Z449)&lt;&gt;31) ), DATE(YEAR(Z449), 12, 31)
)</f>
        <v/>
      </c>
      <c r="AA450" s="75" t="str" cm="1">
        <f t="array" aca="1" ref="AA450" ca="1">_xlfn.IFS(AA449="", "",
AND(AA449=last_payment_date, OR(MONTH(AA449)&lt;&gt;12, DAY(AA449)&lt;&gt;31) ), DATE(YEAR(AA449), 12, 31),
AND(MONTH(AA449)=12, DAY(AA449)=31, AA449&gt;=last_payment_date), "",
AND(MONTH(AA449)=12, DAY(AA449)&lt;&gt;31),  EOMONTH(AA449,0),
AND(MONTH(AA449)=12, DAY(AA449)=31, $AH$14="Not end"),  EDATE(AA448,1),
AND($AH$14="Not end"), EDATE(AA449, 1),
AND($AH$14="End"), EOMONTH(AA449, 1)
)</f>
        <v/>
      </c>
      <c r="AB450" s="75" t="str" cm="1">
        <f t="array" aca="1" ref="AB450" ca="1">_xlfn.IFS(AB449="","",
AND(AB449=last_rou_date), "",
AND($B$3="İllik"),DATE(YEAR(AB449)+1,MONTH(AB449),DAY(AB449) ),
AND($B$3="Aylıq", $AH$14="Not end"), EDATE(AB449,1),
AND($B$3="Aylıq", $AH$14="End"), EOMONTH(AB449,1)
)</f>
        <v/>
      </c>
      <c r="AC450" s="75" t="str" cm="1">
        <f t="array" aca="1" ref="AC450" ca="1">_xlfn.IFS(
AND($AN$14="Not year_end", AC449&gt;last_rou_date), "",
AND($AN$14="Year_end", AC449&gt;=last_rou_date), "",
AND($AN$14="Year_end"), DATE(YEAR(AC449+1), 12, 31),
AND($AN$14="Not year_end", MONTH(AC449)=12, DAY(AC449)=31), DATE(YEAR(AC448)+1, MONTH(AC448), DAY(AC448)),
AND($AN$14="Not year_end", OR(MONTH(AC449)&lt;&gt;12, DAY(AC449)&lt;&gt;31) ), DATE(YEAR(AC449), 12, 31)
)</f>
        <v/>
      </c>
      <c r="AD450" s="75" t="str" cm="1">
        <f t="array" aca="1" ref="AD450" ca="1">_xlfn.IFS(AD449="", "",
AND(AD449=last_rou_date, OR(MONTH(AD449)&lt;&gt;12, DAY(AD449)&lt;&gt;31) ), DATE(YEAR(AD449), 12, 31),
AND(MONTH(AD449)=12, DAY(AD449)=31, AD449&gt;=last_rou_date), "",
AND(MONTH(AD449)=12, DAY(AD449)&lt;&gt;31),  EOMONTH(AD449,0),
AND(MONTH(AD449)=12, DAY(AD449)=31, $AH$14="Not end"),  EDATE(AD448,1),
AND($AH$14="Not end"), EDATE(AD449, 1),
AND($AH$14="End"), EOMONTH(AD449, 1)
)</f>
        <v/>
      </c>
      <c r="AE450" s="68" t="str" cm="1">
        <f t="array" ref="AE450">_xlfn.IFS(W450="", "",
AND(W450&gt;0, W450&lt;=$B$4, $C$2="İllik artım, faiz olaraq", $D$2&gt;0, $B$3="İllik"), $B$5*((1+$D$2)^(W450-1)),
AND(W450&gt;0, W450&lt;=$B$4, $C$2="İllik artım, faiz olaraq", $D$2&gt;0, $B$3="Aylıq"), $B$5*((1+$D$2)^ROUNDDOWN((W450-1)/12,0)),
AND(W450=1, $C$2="Aşağıdakı kimi dəyişir", ), $B$5,
AND(W450&gt;1, W450&lt;=$B$4, $C$2="Aşağıdakı kimi dəyişir"), IFERROR(VLOOKUP(W450, $C$4:$D$7, 2, FALSE), AE449),
AND(W450&gt;0, W450&lt;=$B$4), $B$5,
TRUE,0 )</f>
        <v/>
      </c>
      <c r="AF450" s="76" t="str">
        <f t="shared" ca="1" si="19"/>
        <v/>
      </c>
    </row>
    <row r="451" spans="1:32" x14ac:dyDescent="0.4">
      <c r="A451" s="13" t="str" cm="1">
        <f t="array" aca="1" ref="A451" ca="1">_xlfn.IFS(
AND(SUMIFS(lease_table_interest_accruals, lease_table_dates, A450)&gt;0, COUNTIFS($E$14:E450, "Interest accrual", $A$14:A450, A450)=0),  A450,
AND(SUMIFS(lease_table_payments, lease_table_dates, A450)&gt;0, COUNTIFS($E$14:E450, "Payment", $A$14:A450, A450)=0),  A450,
AND(SUMIFS(rou_table_deprs, rou_table_dates, A450)&gt;0, COUNTIFS($E$14:E450, "Depreciation", $A$14:A450, A450)=0),  A450,
TRUE,  IFERROR(INDEX(rou_table_dates,  MATCH(A450, rou_table_dates)+1, ), "")
)</f>
        <v/>
      </c>
      <c r="B451" s="1" t="str" cm="1">
        <f t="array" aca="1" ref="B451" ca="1">_xlfn.IFS(
AND(E451="Payment", A451=$B$2), $AM$14,
E451="Payment", $AM$15,
E451="Interest accrual", $AM$18,
E451="Depreciation", $AM$17,
TRUE, "")</f>
        <v/>
      </c>
      <c r="C451" s="1" t="str" cm="1">
        <f t="array" aca="1" ref="C451" ca="1">_xlfn.IFS(
E451="Payment", $AM$19,
E451="Interest accrual", $AM$15,
E451="Depreciation", $AM$16,
TRUE, "")</f>
        <v/>
      </c>
      <c r="D451" s="14" t="str" cm="1">
        <f t="array" aca="1" ref="D451" ca="1">_xlfn.IFS(
E451="Payment", _xlfn.XLOOKUP(A451, lease_table_dates, lease_table_payments, 0, 0),
E451="Interest accrual", _xlfn.XLOOKUP(A451, lease_table_dates, lease_table_interest_accruals, 0, 0),
E451="Depreciation", _xlfn.XLOOKUP(A451, rou_table_dates, rou_table_deprs, 0, 0),
TRUE, ""
)</f>
        <v/>
      </c>
      <c r="E451" s="7" t="str" cm="1">
        <f t="array" aca="1" ref="E451" ca="1">_xlfn.IFS(
AND(SUMIFS(lease_table_interest_accruals, lease_table_dates, A451)&gt;0, COUNTIFS($E$14:E450, "Interest accrual", $A$14:A450, A451)=0), "Interest accrual",
AND(SUMIFS(lease_table_payments, lease_table_dates, A451)&gt;0, COUNTIFS($E$14:E450, "Payment", $A$14:A450, A451)=0), "Payment",
AND(SUMIFS(rou_table_deprs, rou_table_dates, A451)&gt;0, COUNTIFS($E$14:E450, "Depreciation", $A$14:A450, A451)=0), "Depreciation",
TRUE,  ""
)</f>
        <v/>
      </c>
      <c r="G451" s="13" t="str" cm="1">
        <f t="array" aca="1" ref="G451" ca="1">_xlfn.IFS(
AND($B$11="Hə", $B$3="İllik"), Z451,
AND($B$11="Hə", $B$3="Aylıq"), AA451,
$B$11="Yox", X451)</f>
        <v/>
      </c>
      <c r="H451" s="14" t="str" cm="1">
        <f t="array" aca="1" ref="H451" ca="1">_xlfn.IFS( G451="", "",
TRUE, ROUND( H450+I451-J451, 2) )</f>
        <v/>
      </c>
      <c r="I451" s="14" t="str" cm="1">
        <f t="array" aca="1" ref="I451" ca="1">_xlfn.IFS(G451="", "",
G451=last_payment_date, (J451-H450),
 TRUE,  -  (H450- H450* (1+$B$6)^ (_xlfn.DAYS(G451,G450)/365) )
)</f>
        <v/>
      </c>
      <c r="J451" s="14" t="str" cm="1">
        <f t="array" aca="1" ref="J451" ca="1">_xlfn.IFS(G451="", "",
TRUE, _xlfn.XLOOKUP(G451,  payment_dates, payments,0,0)
)</f>
        <v/>
      </c>
      <c r="L451" s="2" t="str" cm="1">
        <f t="array" aca="1" ref="L451" ca="1">_xlfn.IFS(
AND($B$11="Hə", $B$3="İllik"), AC451,
AND($B$11="Hə", $B$3="Aylıq"), AD451,
$B$11="Yox", AB451)</f>
        <v/>
      </c>
      <c r="M451" s="14" t="str" cm="1">
        <f t="array" aca="1" ref="M451" ca="1">_xlfn.IFS( L451="", "",
(M450-N451)&lt;=0.5, 0,
TRUE,  M450-N451)</f>
        <v/>
      </c>
      <c r="N451" s="15" t="str" cm="1">
        <f t="array" aca="1" ref="N451" ca="1">_xlfn.IFS(
L451="", "",
TRUE, MIN(M450, ROUND($M$14/ (last_rou_date - $B$2) * (L451-L450), 2) )
)</f>
        <v/>
      </c>
      <c r="P451" s="22" t="str">
        <f t="shared" ca="1" si="18"/>
        <v/>
      </c>
      <c r="Q451" s="14" t="str" cm="1">
        <f t="array" aca="1" ref="Q451" ca="1">_xlfn.IFS(P451="","",
$B$11="Hə", _xlfn.XLOOKUP(DATE(P451, 12, 31), rou_table_dates, rou_table_nbvs,0, 0),
TRUE,  MAX(0, ROUND($M$14 - $M$14/ (last_rou_date - $B$2) * (DATE(P451,12,31) - $B$2), 2) )
)</f>
        <v/>
      </c>
      <c r="R451" s="57" t="str" cm="1">
        <f t="array" aca="1" ref="R451" ca="1">_xlfn.IFS(P451="","",
$B$11="Hə", _xlfn.XLOOKUP(DATE(P451, 12, 31), lease_table_dates, lease_table_balances,0, 0),
TRUE, IFERROR( XNPV($B$6, IF(payment_dates &gt;DATE(P451, 12, 31), payments,  0),  IF(payment_dates &gt;DATE(P451, 12, 31), payment_dates,  DATE(P451, 12, 31))    ),0)
)</f>
        <v/>
      </c>
      <c r="S451" s="14" t="str" cm="1">
        <f t="array" aca="1" ref="S451" ca="1">_xlfn.IFS(P451="","",
TRUE,  MIN( MIN(Q450, $M$14), ROUND($M$14/ (last_rou_date - $B$2) * (DATE(P451,12,31) - MAX($B$2, DATE(P451-1, 12, 31))), 2) )
)</f>
        <v/>
      </c>
      <c r="T451" s="15" t="str" cm="1">
        <f t="array" aca="1" ref="T451" ca="1">_xlfn.IFS(P451="", "",
ISTEXT(R450), R451- (H451 - SUMIFS( lease_table_payments, lease_table_years, P451) -$AG$14 ),
AND(ISNUMBER(R450), R451&lt;&gt;""),   R451- (R450 - SUMIFS( lease_table_payments, lease_table_years, P451) )
)</f>
        <v/>
      </c>
      <c r="U451" s="14"/>
      <c r="V451" s="73">
        <f t="shared" si="20"/>
        <v>438</v>
      </c>
      <c r="W451" s="74" t="str" cm="1">
        <f t="array" ref="W451">_xlfn.IFS(
OR(W450=$B$4, W450=""),"",
TRUE,W450+1
)</f>
        <v/>
      </c>
      <c r="X451" s="75" t="str" cm="1">
        <f t="array" ref="X451">_xlfn.IFS(X450="","",
W451="", "",
AND($B$3="İllik"),DATE(YEAR(X450)+1,MONTH(X450),DAY(X450) ),
AND($B$3="Aylıq", $AH$14="Not end"), EDATE(X450,1),
AND($B$3="Aylıq", $AH$14="End"), EOMONTH(X450,1)
)</f>
        <v/>
      </c>
      <c r="Y451" s="75" t="str" cm="1">
        <f t="array" aca="1" ref="Y451" ca="1">_xlfn.IFS(
AND($B$7="Dövrün əvvəlində", Y450&lt;=last_rou_date), DATE(YEAR(Y450)+1, 12, 31),
AND($B$7="Dövrün sonunda", Y450&lt;=last_payment_date), DATE(YEAR(Y450)+1, 12, 31),
TRUE, ""
)</f>
        <v/>
      </c>
      <c r="Z451" s="75" t="str" cm="1">
        <f t="array" aca="1" ref="Z451" ca="1">_xlfn.IFS(
AND($AN$14="Not year_end", Z450&gt;last_payment_date), "",
AND($AN$14="Year_end", Z450&gt;=last_payment_date), "",
AND($AN$14="Year_end"), DATE(YEAR(Z450+1), 12, 31),
AND($AN$14="Not year_end", MONTH(Z450)=12, DAY(Z450)=31), DATE(YEAR(Z449)+1, MONTH(Z449), DAY(Z449)),
AND($AN$14="Not year_end", OR(MONTH(Z450)&lt;&gt;12, DAY(Z450)&lt;&gt;31) ), DATE(YEAR(Z450), 12, 31)
)</f>
        <v/>
      </c>
      <c r="AA451" s="75" t="str" cm="1">
        <f t="array" aca="1" ref="AA451" ca="1">_xlfn.IFS(AA450="", "",
AND(AA450=last_payment_date, OR(MONTH(AA450)&lt;&gt;12, DAY(AA450)&lt;&gt;31) ), DATE(YEAR(AA450), 12, 31),
AND(MONTH(AA450)=12, DAY(AA450)=31, AA450&gt;=last_payment_date), "",
AND(MONTH(AA450)=12, DAY(AA450)&lt;&gt;31),  EOMONTH(AA450,0),
AND(MONTH(AA450)=12, DAY(AA450)=31, $AH$14="Not end"),  EDATE(AA449,1),
AND($AH$14="Not end"), EDATE(AA450, 1),
AND($AH$14="End"), EOMONTH(AA450, 1)
)</f>
        <v/>
      </c>
      <c r="AB451" s="75" t="str" cm="1">
        <f t="array" aca="1" ref="AB451" ca="1">_xlfn.IFS(AB450="","",
AND(AB450=last_rou_date), "",
AND($B$3="İllik"),DATE(YEAR(AB450)+1,MONTH(AB450),DAY(AB450) ),
AND($B$3="Aylıq", $AH$14="Not end"), EDATE(AB450,1),
AND($B$3="Aylıq", $AH$14="End"), EOMONTH(AB450,1)
)</f>
        <v/>
      </c>
      <c r="AC451" s="75" t="str" cm="1">
        <f t="array" aca="1" ref="AC451" ca="1">_xlfn.IFS(
AND($AN$14="Not year_end", AC450&gt;last_rou_date), "",
AND($AN$14="Year_end", AC450&gt;=last_rou_date), "",
AND($AN$14="Year_end"), DATE(YEAR(AC450+1), 12, 31),
AND($AN$14="Not year_end", MONTH(AC450)=12, DAY(AC450)=31), DATE(YEAR(AC449)+1, MONTH(AC449), DAY(AC449)),
AND($AN$14="Not year_end", OR(MONTH(AC450)&lt;&gt;12, DAY(AC450)&lt;&gt;31) ), DATE(YEAR(AC450), 12, 31)
)</f>
        <v/>
      </c>
      <c r="AD451" s="75" t="str" cm="1">
        <f t="array" aca="1" ref="AD451" ca="1">_xlfn.IFS(AD450="", "",
AND(AD450=last_rou_date, OR(MONTH(AD450)&lt;&gt;12, DAY(AD450)&lt;&gt;31) ), DATE(YEAR(AD450), 12, 31),
AND(MONTH(AD450)=12, DAY(AD450)=31, AD450&gt;=last_rou_date), "",
AND(MONTH(AD450)=12, DAY(AD450)&lt;&gt;31),  EOMONTH(AD450,0),
AND(MONTH(AD450)=12, DAY(AD450)=31, $AH$14="Not end"),  EDATE(AD449,1),
AND($AH$14="Not end"), EDATE(AD450, 1),
AND($AH$14="End"), EOMONTH(AD450, 1)
)</f>
        <v/>
      </c>
      <c r="AE451" s="68" t="str" cm="1">
        <f t="array" ref="AE451">_xlfn.IFS(W451="", "",
AND(W451&gt;0, W451&lt;=$B$4, $C$2="İllik artım, faiz olaraq", $D$2&gt;0, $B$3="İllik"), $B$5*((1+$D$2)^(W451-1)),
AND(W451&gt;0, W451&lt;=$B$4, $C$2="İllik artım, faiz olaraq", $D$2&gt;0, $B$3="Aylıq"), $B$5*((1+$D$2)^ROUNDDOWN((W451-1)/12,0)),
AND(W451=1, $C$2="Aşağıdakı kimi dəyişir", ), $B$5,
AND(W451&gt;1, W451&lt;=$B$4, $C$2="Aşağıdakı kimi dəyişir"), IFERROR(VLOOKUP(W451, $C$4:$D$7, 2, FALSE), AE450),
AND(W451&gt;0, W451&lt;=$B$4), $B$5,
TRUE,0 )</f>
        <v/>
      </c>
      <c r="AF451" s="76" t="str">
        <f t="shared" ca="1" si="19"/>
        <v/>
      </c>
    </row>
    <row r="452" spans="1:32" x14ac:dyDescent="0.4">
      <c r="A452" s="13" t="str" cm="1">
        <f t="array" aca="1" ref="A452" ca="1">_xlfn.IFS(
AND(SUMIFS(lease_table_interest_accruals, lease_table_dates, A451)&gt;0, COUNTIFS($E$14:E451, "Interest accrual", $A$14:A451, A451)=0),  A451,
AND(SUMIFS(lease_table_payments, lease_table_dates, A451)&gt;0, COUNTIFS($E$14:E451, "Payment", $A$14:A451, A451)=0),  A451,
AND(SUMIFS(rou_table_deprs, rou_table_dates, A451)&gt;0, COUNTIFS($E$14:E451, "Depreciation", $A$14:A451, A451)=0),  A451,
TRUE,  IFERROR(INDEX(rou_table_dates,  MATCH(A451, rou_table_dates)+1, ), "")
)</f>
        <v/>
      </c>
      <c r="B452" s="1" t="str" cm="1">
        <f t="array" aca="1" ref="B452" ca="1">_xlfn.IFS(
AND(E452="Payment", A452=$B$2), $AM$14,
E452="Payment", $AM$15,
E452="Interest accrual", $AM$18,
E452="Depreciation", $AM$17,
TRUE, "")</f>
        <v/>
      </c>
      <c r="C452" s="1" t="str" cm="1">
        <f t="array" aca="1" ref="C452" ca="1">_xlfn.IFS(
E452="Payment", $AM$19,
E452="Interest accrual", $AM$15,
E452="Depreciation", $AM$16,
TRUE, "")</f>
        <v/>
      </c>
      <c r="D452" s="14" t="str" cm="1">
        <f t="array" aca="1" ref="D452" ca="1">_xlfn.IFS(
E452="Payment", _xlfn.XLOOKUP(A452, lease_table_dates, lease_table_payments, 0, 0),
E452="Interest accrual", _xlfn.XLOOKUP(A452, lease_table_dates, lease_table_interest_accruals, 0, 0),
E452="Depreciation", _xlfn.XLOOKUP(A452, rou_table_dates, rou_table_deprs, 0, 0),
TRUE, ""
)</f>
        <v/>
      </c>
      <c r="E452" s="7" t="str" cm="1">
        <f t="array" aca="1" ref="E452" ca="1">_xlfn.IFS(
AND(SUMIFS(lease_table_interest_accruals, lease_table_dates, A452)&gt;0, COUNTIFS($E$14:E451, "Interest accrual", $A$14:A451, A452)=0), "Interest accrual",
AND(SUMIFS(lease_table_payments, lease_table_dates, A452)&gt;0, COUNTIFS($E$14:E451, "Payment", $A$14:A451, A452)=0), "Payment",
AND(SUMIFS(rou_table_deprs, rou_table_dates, A452)&gt;0, COUNTIFS($E$14:E451, "Depreciation", $A$14:A451, A452)=0), "Depreciation",
TRUE,  ""
)</f>
        <v/>
      </c>
      <c r="G452" s="13" t="str" cm="1">
        <f t="array" aca="1" ref="G452" ca="1">_xlfn.IFS(
AND($B$11="Hə", $B$3="İllik"), Z452,
AND($B$11="Hə", $B$3="Aylıq"), AA452,
$B$11="Yox", X452)</f>
        <v/>
      </c>
      <c r="H452" s="14" t="str" cm="1">
        <f t="array" aca="1" ref="H452" ca="1">_xlfn.IFS( G452="", "",
TRUE, ROUND( H451+I452-J452, 2) )</f>
        <v/>
      </c>
      <c r="I452" s="14" t="str" cm="1">
        <f t="array" aca="1" ref="I452" ca="1">_xlfn.IFS(G452="", "",
G452=last_payment_date, (J452-H451),
 TRUE,  -  (H451- H451* (1+$B$6)^ (_xlfn.DAYS(G452,G451)/365) )
)</f>
        <v/>
      </c>
      <c r="J452" s="14" t="str" cm="1">
        <f t="array" aca="1" ref="J452" ca="1">_xlfn.IFS(G452="", "",
TRUE, _xlfn.XLOOKUP(G452,  payment_dates, payments,0,0)
)</f>
        <v/>
      </c>
      <c r="L452" s="2" t="str" cm="1">
        <f t="array" aca="1" ref="L452" ca="1">_xlfn.IFS(
AND($B$11="Hə", $B$3="İllik"), AC452,
AND($B$11="Hə", $B$3="Aylıq"), AD452,
$B$11="Yox", AB452)</f>
        <v/>
      </c>
      <c r="M452" s="14" t="str" cm="1">
        <f t="array" aca="1" ref="M452" ca="1">_xlfn.IFS( L452="", "",
(M451-N452)&lt;=0.5, 0,
TRUE,  M451-N452)</f>
        <v/>
      </c>
      <c r="N452" s="15" t="str" cm="1">
        <f t="array" aca="1" ref="N452" ca="1">_xlfn.IFS(
L452="", "",
TRUE, MIN(M451, ROUND($M$14/ (last_rou_date - $B$2) * (L452-L451), 2) )
)</f>
        <v/>
      </c>
      <c r="P452" s="22" t="str">
        <f t="shared" ca="1" si="18"/>
        <v/>
      </c>
      <c r="Q452" s="14" t="str" cm="1">
        <f t="array" aca="1" ref="Q452" ca="1">_xlfn.IFS(P452="","",
$B$11="Hə", _xlfn.XLOOKUP(DATE(P452, 12, 31), rou_table_dates, rou_table_nbvs,0, 0),
TRUE,  MAX(0, ROUND($M$14 - $M$14/ (last_rou_date - $B$2) * (DATE(P452,12,31) - $B$2), 2) )
)</f>
        <v/>
      </c>
      <c r="R452" s="57" t="str" cm="1">
        <f t="array" aca="1" ref="R452" ca="1">_xlfn.IFS(P452="","",
$B$11="Hə", _xlfn.XLOOKUP(DATE(P452, 12, 31), lease_table_dates, lease_table_balances,0, 0),
TRUE, IFERROR( XNPV($B$6, IF(payment_dates &gt;DATE(P452, 12, 31), payments,  0),  IF(payment_dates &gt;DATE(P452, 12, 31), payment_dates,  DATE(P452, 12, 31))    ),0)
)</f>
        <v/>
      </c>
      <c r="S452" s="14" t="str" cm="1">
        <f t="array" aca="1" ref="S452" ca="1">_xlfn.IFS(P452="","",
TRUE,  MIN( MIN(Q451, $M$14), ROUND($M$14/ (last_rou_date - $B$2) * (DATE(P452,12,31) - MAX($B$2, DATE(P452-1, 12, 31))), 2) )
)</f>
        <v/>
      </c>
      <c r="T452" s="15" t="str" cm="1">
        <f t="array" aca="1" ref="T452" ca="1">_xlfn.IFS(P452="", "",
ISTEXT(R451), R452- (H452 - SUMIFS( lease_table_payments, lease_table_years, P452) -$AG$14 ),
AND(ISNUMBER(R451), R452&lt;&gt;""),   R452- (R451 - SUMIFS( lease_table_payments, lease_table_years, P452) )
)</f>
        <v/>
      </c>
      <c r="U452" s="14"/>
      <c r="V452" s="73">
        <f t="shared" si="20"/>
        <v>439</v>
      </c>
      <c r="W452" s="74" t="str" cm="1">
        <f t="array" ref="W452">_xlfn.IFS(
OR(W451=$B$4, W451=""),"",
TRUE,W451+1
)</f>
        <v/>
      </c>
      <c r="X452" s="75" t="str" cm="1">
        <f t="array" ref="X452">_xlfn.IFS(X451="","",
W452="", "",
AND($B$3="İllik"),DATE(YEAR(X451)+1,MONTH(X451),DAY(X451) ),
AND($B$3="Aylıq", $AH$14="Not end"), EDATE(X451,1),
AND($B$3="Aylıq", $AH$14="End"), EOMONTH(X451,1)
)</f>
        <v/>
      </c>
      <c r="Y452" s="75" t="str" cm="1">
        <f t="array" aca="1" ref="Y452" ca="1">_xlfn.IFS(
AND($B$7="Dövrün əvvəlində", Y451&lt;=last_rou_date), DATE(YEAR(Y451)+1, 12, 31),
AND($B$7="Dövrün sonunda", Y451&lt;=last_payment_date), DATE(YEAR(Y451)+1, 12, 31),
TRUE, ""
)</f>
        <v/>
      </c>
      <c r="Z452" s="75" t="str" cm="1">
        <f t="array" aca="1" ref="Z452" ca="1">_xlfn.IFS(
AND($AN$14="Not year_end", Z451&gt;last_payment_date), "",
AND($AN$14="Year_end", Z451&gt;=last_payment_date), "",
AND($AN$14="Year_end"), DATE(YEAR(Z451+1), 12, 31),
AND($AN$14="Not year_end", MONTH(Z451)=12, DAY(Z451)=31), DATE(YEAR(Z450)+1, MONTH(Z450), DAY(Z450)),
AND($AN$14="Not year_end", OR(MONTH(Z451)&lt;&gt;12, DAY(Z451)&lt;&gt;31) ), DATE(YEAR(Z451), 12, 31)
)</f>
        <v/>
      </c>
      <c r="AA452" s="75" t="str" cm="1">
        <f t="array" aca="1" ref="AA452" ca="1">_xlfn.IFS(AA451="", "",
AND(AA451=last_payment_date, OR(MONTH(AA451)&lt;&gt;12, DAY(AA451)&lt;&gt;31) ), DATE(YEAR(AA451), 12, 31),
AND(MONTH(AA451)=12, DAY(AA451)=31, AA451&gt;=last_payment_date), "",
AND(MONTH(AA451)=12, DAY(AA451)&lt;&gt;31),  EOMONTH(AA451,0),
AND(MONTH(AA451)=12, DAY(AA451)=31, $AH$14="Not end"),  EDATE(AA450,1),
AND($AH$14="Not end"), EDATE(AA451, 1),
AND($AH$14="End"), EOMONTH(AA451, 1)
)</f>
        <v/>
      </c>
      <c r="AB452" s="75" t="str" cm="1">
        <f t="array" aca="1" ref="AB452" ca="1">_xlfn.IFS(AB451="","",
AND(AB451=last_rou_date), "",
AND($B$3="İllik"),DATE(YEAR(AB451)+1,MONTH(AB451),DAY(AB451) ),
AND($B$3="Aylıq", $AH$14="Not end"), EDATE(AB451,1),
AND($B$3="Aylıq", $AH$14="End"), EOMONTH(AB451,1)
)</f>
        <v/>
      </c>
      <c r="AC452" s="75" t="str" cm="1">
        <f t="array" aca="1" ref="AC452" ca="1">_xlfn.IFS(
AND($AN$14="Not year_end", AC451&gt;last_rou_date), "",
AND($AN$14="Year_end", AC451&gt;=last_rou_date), "",
AND($AN$14="Year_end"), DATE(YEAR(AC451+1), 12, 31),
AND($AN$14="Not year_end", MONTH(AC451)=12, DAY(AC451)=31), DATE(YEAR(AC450)+1, MONTH(AC450), DAY(AC450)),
AND($AN$14="Not year_end", OR(MONTH(AC451)&lt;&gt;12, DAY(AC451)&lt;&gt;31) ), DATE(YEAR(AC451), 12, 31)
)</f>
        <v/>
      </c>
      <c r="AD452" s="75" t="str" cm="1">
        <f t="array" aca="1" ref="AD452" ca="1">_xlfn.IFS(AD451="", "",
AND(AD451=last_rou_date, OR(MONTH(AD451)&lt;&gt;12, DAY(AD451)&lt;&gt;31) ), DATE(YEAR(AD451), 12, 31),
AND(MONTH(AD451)=12, DAY(AD451)=31, AD451&gt;=last_rou_date), "",
AND(MONTH(AD451)=12, DAY(AD451)&lt;&gt;31),  EOMONTH(AD451,0),
AND(MONTH(AD451)=12, DAY(AD451)=31, $AH$14="Not end"),  EDATE(AD450,1),
AND($AH$14="Not end"), EDATE(AD451, 1),
AND($AH$14="End"), EOMONTH(AD451, 1)
)</f>
        <v/>
      </c>
      <c r="AE452" s="68" t="str" cm="1">
        <f t="array" ref="AE452">_xlfn.IFS(W452="", "",
AND(W452&gt;0, W452&lt;=$B$4, $C$2="İllik artım, faiz olaraq", $D$2&gt;0, $B$3="İllik"), $B$5*((1+$D$2)^(W452-1)),
AND(W452&gt;0, W452&lt;=$B$4, $C$2="İllik artım, faiz olaraq", $D$2&gt;0, $B$3="Aylıq"), $B$5*((1+$D$2)^ROUNDDOWN((W452-1)/12,0)),
AND(W452=1, $C$2="Aşağıdakı kimi dəyişir", ), $B$5,
AND(W452&gt;1, W452&lt;=$B$4, $C$2="Aşağıdakı kimi dəyişir"), IFERROR(VLOOKUP(W452, $C$4:$D$7, 2, FALSE), AE451),
AND(W452&gt;0, W452&lt;=$B$4), $B$5,
TRUE,0 )</f>
        <v/>
      </c>
      <c r="AF452" s="76" t="str">
        <f t="shared" ca="1" si="19"/>
        <v/>
      </c>
    </row>
    <row r="453" spans="1:32" x14ac:dyDescent="0.4">
      <c r="A453" s="13" t="str" cm="1">
        <f t="array" aca="1" ref="A453" ca="1">_xlfn.IFS(
AND(SUMIFS(lease_table_interest_accruals, lease_table_dates, A452)&gt;0, COUNTIFS($E$14:E452, "Interest accrual", $A$14:A452, A452)=0),  A452,
AND(SUMIFS(lease_table_payments, lease_table_dates, A452)&gt;0, COUNTIFS($E$14:E452, "Payment", $A$14:A452, A452)=0),  A452,
AND(SUMIFS(rou_table_deprs, rou_table_dates, A452)&gt;0, COUNTIFS($E$14:E452, "Depreciation", $A$14:A452, A452)=0),  A452,
TRUE,  IFERROR(INDEX(rou_table_dates,  MATCH(A452, rou_table_dates)+1, ), "")
)</f>
        <v/>
      </c>
      <c r="B453" s="1" t="str" cm="1">
        <f t="array" aca="1" ref="B453" ca="1">_xlfn.IFS(
AND(E453="Payment", A453=$B$2), $AM$14,
E453="Payment", $AM$15,
E453="Interest accrual", $AM$18,
E453="Depreciation", $AM$17,
TRUE, "")</f>
        <v/>
      </c>
      <c r="C453" s="1" t="str" cm="1">
        <f t="array" aca="1" ref="C453" ca="1">_xlfn.IFS(
E453="Payment", $AM$19,
E453="Interest accrual", $AM$15,
E453="Depreciation", $AM$16,
TRUE, "")</f>
        <v/>
      </c>
      <c r="D453" s="14" t="str" cm="1">
        <f t="array" aca="1" ref="D453" ca="1">_xlfn.IFS(
E453="Payment", _xlfn.XLOOKUP(A453, lease_table_dates, lease_table_payments, 0, 0),
E453="Interest accrual", _xlfn.XLOOKUP(A453, lease_table_dates, lease_table_interest_accruals, 0, 0),
E453="Depreciation", _xlfn.XLOOKUP(A453, rou_table_dates, rou_table_deprs, 0, 0),
TRUE, ""
)</f>
        <v/>
      </c>
      <c r="E453" s="7" t="str" cm="1">
        <f t="array" aca="1" ref="E453" ca="1">_xlfn.IFS(
AND(SUMIFS(lease_table_interest_accruals, lease_table_dates, A453)&gt;0, COUNTIFS($E$14:E452, "Interest accrual", $A$14:A452, A453)=0), "Interest accrual",
AND(SUMIFS(lease_table_payments, lease_table_dates, A453)&gt;0, COUNTIFS($E$14:E452, "Payment", $A$14:A452, A453)=0), "Payment",
AND(SUMIFS(rou_table_deprs, rou_table_dates, A453)&gt;0, COUNTIFS($E$14:E452, "Depreciation", $A$14:A452, A453)=0), "Depreciation",
TRUE,  ""
)</f>
        <v/>
      </c>
      <c r="G453" s="13" t="str" cm="1">
        <f t="array" aca="1" ref="G453" ca="1">_xlfn.IFS(
AND($B$11="Hə", $B$3="İllik"), Z453,
AND($B$11="Hə", $B$3="Aylıq"), AA453,
$B$11="Yox", X453)</f>
        <v/>
      </c>
      <c r="H453" s="14" t="str" cm="1">
        <f t="array" aca="1" ref="H453" ca="1">_xlfn.IFS( G453="", "",
TRUE, ROUND( H452+I453-J453, 2) )</f>
        <v/>
      </c>
      <c r="I453" s="14" t="str" cm="1">
        <f t="array" aca="1" ref="I453" ca="1">_xlfn.IFS(G453="", "",
G453=last_payment_date, (J453-H452),
 TRUE,  -  (H452- H452* (1+$B$6)^ (_xlfn.DAYS(G453,G452)/365) )
)</f>
        <v/>
      </c>
      <c r="J453" s="14" t="str" cm="1">
        <f t="array" aca="1" ref="J453" ca="1">_xlfn.IFS(G453="", "",
TRUE, _xlfn.XLOOKUP(G453,  payment_dates, payments,0,0)
)</f>
        <v/>
      </c>
      <c r="L453" s="2" t="str" cm="1">
        <f t="array" aca="1" ref="L453" ca="1">_xlfn.IFS(
AND($B$11="Hə", $B$3="İllik"), AC453,
AND($B$11="Hə", $B$3="Aylıq"), AD453,
$B$11="Yox", AB453)</f>
        <v/>
      </c>
      <c r="M453" s="14" t="str" cm="1">
        <f t="array" aca="1" ref="M453" ca="1">_xlfn.IFS( L453="", "",
(M452-N453)&lt;=0.5, 0,
TRUE,  M452-N453)</f>
        <v/>
      </c>
      <c r="N453" s="15" t="str" cm="1">
        <f t="array" aca="1" ref="N453" ca="1">_xlfn.IFS(
L453="", "",
TRUE, MIN(M452, ROUND($M$14/ (last_rou_date - $B$2) * (L453-L452), 2) )
)</f>
        <v/>
      </c>
      <c r="P453" s="22" t="str">
        <f t="shared" ca="1" si="18"/>
        <v/>
      </c>
      <c r="Q453" s="14" t="str" cm="1">
        <f t="array" aca="1" ref="Q453" ca="1">_xlfn.IFS(P453="","",
$B$11="Hə", _xlfn.XLOOKUP(DATE(P453, 12, 31), rou_table_dates, rou_table_nbvs,0, 0),
TRUE,  MAX(0, ROUND($M$14 - $M$14/ (last_rou_date - $B$2) * (DATE(P453,12,31) - $B$2), 2) )
)</f>
        <v/>
      </c>
      <c r="R453" s="57" t="str" cm="1">
        <f t="array" aca="1" ref="R453" ca="1">_xlfn.IFS(P453="","",
$B$11="Hə", _xlfn.XLOOKUP(DATE(P453, 12, 31), lease_table_dates, lease_table_balances,0, 0),
TRUE, IFERROR( XNPV($B$6, IF(payment_dates &gt;DATE(P453, 12, 31), payments,  0),  IF(payment_dates &gt;DATE(P453, 12, 31), payment_dates,  DATE(P453, 12, 31))    ),0)
)</f>
        <v/>
      </c>
      <c r="S453" s="14" t="str" cm="1">
        <f t="array" aca="1" ref="S453" ca="1">_xlfn.IFS(P453="","",
TRUE,  MIN( MIN(Q452, $M$14), ROUND($M$14/ (last_rou_date - $B$2) * (DATE(P453,12,31) - MAX($B$2, DATE(P453-1, 12, 31))), 2) )
)</f>
        <v/>
      </c>
      <c r="T453" s="15" t="str" cm="1">
        <f t="array" aca="1" ref="T453" ca="1">_xlfn.IFS(P453="", "",
ISTEXT(R452), R453- (H453 - SUMIFS( lease_table_payments, lease_table_years, P453) -$AG$14 ),
AND(ISNUMBER(R452), R453&lt;&gt;""),   R453- (R452 - SUMIFS( lease_table_payments, lease_table_years, P453) )
)</f>
        <v/>
      </c>
      <c r="U453" s="14"/>
      <c r="V453" s="73">
        <f t="shared" si="20"/>
        <v>440</v>
      </c>
      <c r="W453" s="74" t="str" cm="1">
        <f t="array" ref="W453">_xlfn.IFS(
OR(W452=$B$4, W452=""),"",
TRUE,W452+1
)</f>
        <v/>
      </c>
      <c r="X453" s="75" t="str" cm="1">
        <f t="array" ref="X453">_xlfn.IFS(X452="","",
W453="", "",
AND($B$3="İllik"),DATE(YEAR(X452)+1,MONTH(X452),DAY(X452) ),
AND($B$3="Aylıq", $AH$14="Not end"), EDATE(X452,1),
AND($B$3="Aylıq", $AH$14="End"), EOMONTH(X452,1)
)</f>
        <v/>
      </c>
      <c r="Y453" s="75" t="str" cm="1">
        <f t="array" aca="1" ref="Y453" ca="1">_xlfn.IFS(
AND($B$7="Dövrün əvvəlində", Y452&lt;=last_rou_date), DATE(YEAR(Y452)+1, 12, 31),
AND($B$7="Dövrün sonunda", Y452&lt;=last_payment_date), DATE(YEAR(Y452)+1, 12, 31),
TRUE, ""
)</f>
        <v/>
      </c>
      <c r="Z453" s="75" t="str" cm="1">
        <f t="array" aca="1" ref="Z453" ca="1">_xlfn.IFS(
AND($AN$14="Not year_end", Z452&gt;last_payment_date), "",
AND($AN$14="Year_end", Z452&gt;=last_payment_date), "",
AND($AN$14="Year_end"), DATE(YEAR(Z452+1), 12, 31),
AND($AN$14="Not year_end", MONTH(Z452)=12, DAY(Z452)=31), DATE(YEAR(Z451)+1, MONTH(Z451), DAY(Z451)),
AND($AN$14="Not year_end", OR(MONTH(Z452)&lt;&gt;12, DAY(Z452)&lt;&gt;31) ), DATE(YEAR(Z452), 12, 31)
)</f>
        <v/>
      </c>
      <c r="AA453" s="75" t="str" cm="1">
        <f t="array" aca="1" ref="AA453" ca="1">_xlfn.IFS(AA452="", "",
AND(AA452=last_payment_date, OR(MONTH(AA452)&lt;&gt;12, DAY(AA452)&lt;&gt;31) ), DATE(YEAR(AA452), 12, 31),
AND(MONTH(AA452)=12, DAY(AA452)=31, AA452&gt;=last_payment_date), "",
AND(MONTH(AA452)=12, DAY(AA452)&lt;&gt;31),  EOMONTH(AA452,0),
AND(MONTH(AA452)=12, DAY(AA452)=31, $AH$14="Not end"),  EDATE(AA451,1),
AND($AH$14="Not end"), EDATE(AA452, 1),
AND($AH$14="End"), EOMONTH(AA452, 1)
)</f>
        <v/>
      </c>
      <c r="AB453" s="75" t="str" cm="1">
        <f t="array" aca="1" ref="AB453" ca="1">_xlfn.IFS(AB452="","",
AND(AB452=last_rou_date), "",
AND($B$3="İllik"),DATE(YEAR(AB452)+1,MONTH(AB452),DAY(AB452) ),
AND($B$3="Aylıq", $AH$14="Not end"), EDATE(AB452,1),
AND($B$3="Aylıq", $AH$14="End"), EOMONTH(AB452,1)
)</f>
        <v/>
      </c>
      <c r="AC453" s="75" t="str" cm="1">
        <f t="array" aca="1" ref="AC453" ca="1">_xlfn.IFS(
AND($AN$14="Not year_end", AC452&gt;last_rou_date), "",
AND($AN$14="Year_end", AC452&gt;=last_rou_date), "",
AND($AN$14="Year_end"), DATE(YEAR(AC452+1), 12, 31),
AND($AN$14="Not year_end", MONTH(AC452)=12, DAY(AC452)=31), DATE(YEAR(AC451)+1, MONTH(AC451), DAY(AC451)),
AND($AN$14="Not year_end", OR(MONTH(AC452)&lt;&gt;12, DAY(AC452)&lt;&gt;31) ), DATE(YEAR(AC452), 12, 31)
)</f>
        <v/>
      </c>
      <c r="AD453" s="75" t="str" cm="1">
        <f t="array" aca="1" ref="AD453" ca="1">_xlfn.IFS(AD452="", "",
AND(AD452=last_rou_date, OR(MONTH(AD452)&lt;&gt;12, DAY(AD452)&lt;&gt;31) ), DATE(YEAR(AD452), 12, 31),
AND(MONTH(AD452)=12, DAY(AD452)=31, AD452&gt;=last_rou_date), "",
AND(MONTH(AD452)=12, DAY(AD452)&lt;&gt;31),  EOMONTH(AD452,0),
AND(MONTH(AD452)=12, DAY(AD452)=31, $AH$14="Not end"),  EDATE(AD451,1),
AND($AH$14="Not end"), EDATE(AD452, 1),
AND($AH$14="End"), EOMONTH(AD452, 1)
)</f>
        <v/>
      </c>
      <c r="AE453" s="68" t="str" cm="1">
        <f t="array" ref="AE453">_xlfn.IFS(W453="", "",
AND(W453&gt;0, W453&lt;=$B$4, $C$2="İllik artım, faiz olaraq", $D$2&gt;0, $B$3="İllik"), $B$5*((1+$D$2)^(W453-1)),
AND(W453&gt;0, W453&lt;=$B$4, $C$2="İllik artım, faiz olaraq", $D$2&gt;0, $B$3="Aylıq"), $B$5*((1+$D$2)^ROUNDDOWN((W453-1)/12,0)),
AND(W453=1, $C$2="Aşağıdakı kimi dəyişir", ), $B$5,
AND(W453&gt;1, W453&lt;=$B$4, $C$2="Aşağıdakı kimi dəyişir"), IFERROR(VLOOKUP(W453, $C$4:$D$7, 2, FALSE), AE452),
AND(W453&gt;0, W453&lt;=$B$4), $B$5,
TRUE,0 )</f>
        <v/>
      </c>
      <c r="AF453" s="76" t="str">
        <f t="shared" ca="1" si="19"/>
        <v/>
      </c>
    </row>
    <row r="454" spans="1:32" x14ac:dyDescent="0.4">
      <c r="A454" s="13" t="str" cm="1">
        <f t="array" aca="1" ref="A454" ca="1">_xlfn.IFS(
AND(SUMIFS(lease_table_interest_accruals, lease_table_dates, A453)&gt;0, COUNTIFS($E$14:E453, "Interest accrual", $A$14:A453, A453)=0),  A453,
AND(SUMIFS(lease_table_payments, lease_table_dates, A453)&gt;0, COUNTIFS($E$14:E453, "Payment", $A$14:A453, A453)=0),  A453,
AND(SUMIFS(rou_table_deprs, rou_table_dates, A453)&gt;0, COUNTIFS($E$14:E453, "Depreciation", $A$14:A453, A453)=0),  A453,
TRUE,  IFERROR(INDEX(rou_table_dates,  MATCH(A453, rou_table_dates)+1, ), "")
)</f>
        <v/>
      </c>
      <c r="B454" s="1" t="str" cm="1">
        <f t="array" aca="1" ref="B454" ca="1">_xlfn.IFS(
AND(E454="Payment", A454=$B$2), $AM$14,
E454="Payment", $AM$15,
E454="Interest accrual", $AM$18,
E454="Depreciation", $AM$17,
TRUE, "")</f>
        <v/>
      </c>
      <c r="C454" s="1" t="str" cm="1">
        <f t="array" aca="1" ref="C454" ca="1">_xlfn.IFS(
E454="Payment", $AM$19,
E454="Interest accrual", $AM$15,
E454="Depreciation", $AM$16,
TRUE, "")</f>
        <v/>
      </c>
      <c r="D454" s="14" t="str" cm="1">
        <f t="array" aca="1" ref="D454" ca="1">_xlfn.IFS(
E454="Payment", _xlfn.XLOOKUP(A454, lease_table_dates, lease_table_payments, 0, 0),
E454="Interest accrual", _xlfn.XLOOKUP(A454, lease_table_dates, lease_table_interest_accruals, 0, 0),
E454="Depreciation", _xlfn.XLOOKUP(A454, rou_table_dates, rou_table_deprs, 0, 0),
TRUE, ""
)</f>
        <v/>
      </c>
      <c r="E454" s="7" t="str" cm="1">
        <f t="array" aca="1" ref="E454" ca="1">_xlfn.IFS(
AND(SUMIFS(lease_table_interest_accruals, lease_table_dates, A454)&gt;0, COUNTIFS($E$14:E453, "Interest accrual", $A$14:A453, A454)=0), "Interest accrual",
AND(SUMIFS(lease_table_payments, lease_table_dates, A454)&gt;0, COUNTIFS($E$14:E453, "Payment", $A$14:A453, A454)=0), "Payment",
AND(SUMIFS(rou_table_deprs, rou_table_dates, A454)&gt;0, COUNTIFS($E$14:E453, "Depreciation", $A$14:A453, A454)=0), "Depreciation",
TRUE,  ""
)</f>
        <v/>
      </c>
      <c r="G454" s="13" t="str" cm="1">
        <f t="array" aca="1" ref="G454" ca="1">_xlfn.IFS(
AND($B$11="Hə", $B$3="İllik"), Z454,
AND($B$11="Hə", $B$3="Aylıq"), AA454,
$B$11="Yox", X454)</f>
        <v/>
      </c>
      <c r="H454" s="14" t="str" cm="1">
        <f t="array" aca="1" ref="H454" ca="1">_xlfn.IFS( G454="", "",
TRUE, ROUND( H453+I454-J454, 2) )</f>
        <v/>
      </c>
      <c r="I454" s="14" t="str" cm="1">
        <f t="array" aca="1" ref="I454" ca="1">_xlfn.IFS(G454="", "",
G454=last_payment_date, (J454-H453),
 TRUE,  -  (H453- H453* (1+$B$6)^ (_xlfn.DAYS(G454,G453)/365) )
)</f>
        <v/>
      </c>
      <c r="J454" s="14" t="str" cm="1">
        <f t="array" aca="1" ref="J454" ca="1">_xlfn.IFS(G454="", "",
TRUE, _xlfn.XLOOKUP(G454,  payment_dates, payments,0,0)
)</f>
        <v/>
      </c>
      <c r="L454" s="2" t="str" cm="1">
        <f t="array" aca="1" ref="L454" ca="1">_xlfn.IFS(
AND($B$11="Hə", $B$3="İllik"), AC454,
AND($B$11="Hə", $B$3="Aylıq"), AD454,
$B$11="Yox", AB454)</f>
        <v/>
      </c>
      <c r="M454" s="14" t="str" cm="1">
        <f t="array" aca="1" ref="M454" ca="1">_xlfn.IFS( L454="", "",
(M453-N454)&lt;=0.5, 0,
TRUE,  M453-N454)</f>
        <v/>
      </c>
      <c r="N454" s="15" t="str" cm="1">
        <f t="array" aca="1" ref="N454" ca="1">_xlfn.IFS(
L454="", "",
TRUE, MIN(M453, ROUND($M$14/ (last_rou_date - $B$2) * (L454-L453), 2) )
)</f>
        <v/>
      </c>
      <c r="P454" s="22" t="str">
        <f t="shared" ca="1" si="18"/>
        <v/>
      </c>
      <c r="Q454" s="14" t="str" cm="1">
        <f t="array" aca="1" ref="Q454" ca="1">_xlfn.IFS(P454="","",
$B$11="Hə", _xlfn.XLOOKUP(DATE(P454, 12, 31), rou_table_dates, rou_table_nbvs,0, 0),
TRUE,  MAX(0, ROUND($M$14 - $M$14/ (last_rou_date - $B$2) * (DATE(P454,12,31) - $B$2), 2) )
)</f>
        <v/>
      </c>
      <c r="R454" s="57" t="str" cm="1">
        <f t="array" aca="1" ref="R454" ca="1">_xlfn.IFS(P454="","",
$B$11="Hə", _xlfn.XLOOKUP(DATE(P454, 12, 31), lease_table_dates, lease_table_balances,0, 0),
TRUE, IFERROR( XNPV($B$6, IF(payment_dates &gt;DATE(P454, 12, 31), payments,  0),  IF(payment_dates &gt;DATE(P454, 12, 31), payment_dates,  DATE(P454, 12, 31))    ),0)
)</f>
        <v/>
      </c>
      <c r="S454" s="14" t="str" cm="1">
        <f t="array" aca="1" ref="S454" ca="1">_xlfn.IFS(P454="","",
TRUE,  MIN( MIN(Q453, $M$14), ROUND($M$14/ (last_rou_date - $B$2) * (DATE(P454,12,31) - MAX($B$2, DATE(P454-1, 12, 31))), 2) )
)</f>
        <v/>
      </c>
      <c r="T454" s="15" t="str" cm="1">
        <f t="array" aca="1" ref="T454" ca="1">_xlfn.IFS(P454="", "",
ISTEXT(R453), R454- (H454 - SUMIFS( lease_table_payments, lease_table_years, P454) -$AG$14 ),
AND(ISNUMBER(R453), R454&lt;&gt;""),   R454- (R453 - SUMIFS( lease_table_payments, lease_table_years, P454) )
)</f>
        <v/>
      </c>
      <c r="U454" s="14"/>
      <c r="V454" s="73">
        <f t="shared" si="20"/>
        <v>441</v>
      </c>
      <c r="W454" s="74" t="str" cm="1">
        <f t="array" ref="W454">_xlfn.IFS(
OR(W453=$B$4, W453=""),"",
TRUE,W453+1
)</f>
        <v/>
      </c>
      <c r="X454" s="75" t="str" cm="1">
        <f t="array" ref="X454">_xlfn.IFS(X453="","",
W454="", "",
AND($B$3="İllik"),DATE(YEAR(X453)+1,MONTH(X453),DAY(X453) ),
AND($B$3="Aylıq", $AH$14="Not end"), EDATE(X453,1),
AND($B$3="Aylıq", $AH$14="End"), EOMONTH(X453,1)
)</f>
        <v/>
      </c>
      <c r="Y454" s="75" t="str" cm="1">
        <f t="array" aca="1" ref="Y454" ca="1">_xlfn.IFS(
AND($B$7="Dövrün əvvəlində", Y453&lt;=last_rou_date), DATE(YEAR(Y453)+1, 12, 31),
AND($B$7="Dövrün sonunda", Y453&lt;=last_payment_date), DATE(YEAR(Y453)+1, 12, 31),
TRUE, ""
)</f>
        <v/>
      </c>
      <c r="Z454" s="75" t="str" cm="1">
        <f t="array" aca="1" ref="Z454" ca="1">_xlfn.IFS(
AND($AN$14="Not year_end", Z453&gt;last_payment_date), "",
AND($AN$14="Year_end", Z453&gt;=last_payment_date), "",
AND($AN$14="Year_end"), DATE(YEAR(Z453+1), 12, 31),
AND($AN$14="Not year_end", MONTH(Z453)=12, DAY(Z453)=31), DATE(YEAR(Z452)+1, MONTH(Z452), DAY(Z452)),
AND($AN$14="Not year_end", OR(MONTH(Z453)&lt;&gt;12, DAY(Z453)&lt;&gt;31) ), DATE(YEAR(Z453), 12, 31)
)</f>
        <v/>
      </c>
      <c r="AA454" s="75" t="str" cm="1">
        <f t="array" aca="1" ref="AA454" ca="1">_xlfn.IFS(AA453="", "",
AND(AA453=last_payment_date, OR(MONTH(AA453)&lt;&gt;12, DAY(AA453)&lt;&gt;31) ), DATE(YEAR(AA453), 12, 31),
AND(MONTH(AA453)=12, DAY(AA453)=31, AA453&gt;=last_payment_date), "",
AND(MONTH(AA453)=12, DAY(AA453)&lt;&gt;31),  EOMONTH(AA453,0),
AND(MONTH(AA453)=12, DAY(AA453)=31, $AH$14="Not end"),  EDATE(AA452,1),
AND($AH$14="Not end"), EDATE(AA453, 1),
AND($AH$14="End"), EOMONTH(AA453, 1)
)</f>
        <v/>
      </c>
      <c r="AB454" s="75" t="str" cm="1">
        <f t="array" aca="1" ref="AB454" ca="1">_xlfn.IFS(AB453="","",
AND(AB453=last_rou_date), "",
AND($B$3="İllik"),DATE(YEAR(AB453)+1,MONTH(AB453),DAY(AB453) ),
AND($B$3="Aylıq", $AH$14="Not end"), EDATE(AB453,1),
AND($B$3="Aylıq", $AH$14="End"), EOMONTH(AB453,1)
)</f>
        <v/>
      </c>
      <c r="AC454" s="75" t="str" cm="1">
        <f t="array" aca="1" ref="AC454" ca="1">_xlfn.IFS(
AND($AN$14="Not year_end", AC453&gt;last_rou_date), "",
AND($AN$14="Year_end", AC453&gt;=last_rou_date), "",
AND($AN$14="Year_end"), DATE(YEAR(AC453+1), 12, 31),
AND($AN$14="Not year_end", MONTH(AC453)=12, DAY(AC453)=31), DATE(YEAR(AC452)+1, MONTH(AC452), DAY(AC452)),
AND($AN$14="Not year_end", OR(MONTH(AC453)&lt;&gt;12, DAY(AC453)&lt;&gt;31) ), DATE(YEAR(AC453), 12, 31)
)</f>
        <v/>
      </c>
      <c r="AD454" s="75" t="str" cm="1">
        <f t="array" aca="1" ref="AD454" ca="1">_xlfn.IFS(AD453="", "",
AND(AD453=last_rou_date, OR(MONTH(AD453)&lt;&gt;12, DAY(AD453)&lt;&gt;31) ), DATE(YEAR(AD453), 12, 31),
AND(MONTH(AD453)=12, DAY(AD453)=31, AD453&gt;=last_rou_date), "",
AND(MONTH(AD453)=12, DAY(AD453)&lt;&gt;31),  EOMONTH(AD453,0),
AND(MONTH(AD453)=12, DAY(AD453)=31, $AH$14="Not end"),  EDATE(AD452,1),
AND($AH$14="Not end"), EDATE(AD453, 1),
AND($AH$14="End"), EOMONTH(AD453, 1)
)</f>
        <v/>
      </c>
      <c r="AE454" s="68" t="str" cm="1">
        <f t="array" ref="AE454">_xlfn.IFS(W454="", "",
AND(W454&gt;0, W454&lt;=$B$4, $C$2="İllik artım, faiz olaraq", $D$2&gt;0, $B$3="İllik"), $B$5*((1+$D$2)^(W454-1)),
AND(W454&gt;0, W454&lt;=$B$4, $C$2="İllik artım, faiz olaraq", $D$2&gt;0, $B$3="Aylıq"), $B$5*((1+$D$2)^ROUNDDOWN((W454-1)/12,0)),
AND(W454=1, $C$2="Aşağıdakı kimi dəyişir", ), $B$5,
AND(W454&gt;1, W454&lt;=$B$4, $C$2="Aşağıdakı kimi dəyişir"), IFERROR(VLOOKUP(W454, $C$4:$D$7, 2, FALSE), AE453),
AND(W454&gt;0, W454&lt;=$B$4), $B$5,
TRUE,0 )</f>
        <v/>
      </c>
      <c r="AF454" s="76" t="str">
        <f t="shared" ca="1" si="19"/>
        <v/>
      </c>
    </row>
    <row r="455" spans="1:32" x14ac:dyDescent="0.4">
      <c r="A455" s="13" t="str" cm="1">
        <f t="array" aca="1" ref="A455" ca="1">_xlfn.IFS(
AND(SUMIFS(lease_table_interest_accruals, lease_table_dates, A454)&gt;0, COUNTIFS($E$14:E454, "Interest accrual", $A$14:A454, A454)=0),  A454,
AND(SUMIFS(lease_table_payments, lease_table_dates, A454)&gt;0, COUNTIFS($E$14:E454, "Payment", $A$14:A454, A454)=0),  A454,
AND(SUMIFS(rou_table_deprs, rou_table_dates, A454)&gt;0, COUNTIFS($E$14:E454, "Depreciation", $A$14:A454, A454)=0),  A454,
TRUE,  IFERROR(INDEX(rou_table_dates,  MATCH(A454, rou_table_dates)+1, ), "")
)</f>
        <v/>
      </c>
      <c r="B455" s="1" t="str" cm="1">
        <f t="array" aca="1" ref="B455" ca="1">_xlfn.IFS(
AND(E455="Payment", A455=$B$2), $AM$14,
E455="Payment", $AM$15,
E455="Interest accrual", $AM$18,
E455="Depreciation", $AM$17,
TRUE, "")</f>
        <v/>
      </c>
      <c r="C455" s="1" t="str" cm="1">
        <f t="array" aca="1" ref="C455" ca="1">_xlfn.IFS(
E455="Payment", $AM$19,
E455="Interest accrual", $AM$15,
E455="Depreciation", $AM$16,
TRUE, "")</f>
        <v/>
      </c>
      <c r="D455" s="14" t="str" cm="1">
        <f t="array" aca="1" ref="D455" ca="1">_xlfn.IFS(
E455="Payment", _xlfn.XLOOKUP(A455, lease_table_dates, lease_table_payments, 0, 0),
E455="Interest accrual", _xlfn.XLOOKUP(A455, lease_table_dates, lease_table_interest_accruals, 0, 0),
E455="Depreciation", _xlfn.XLOOKUP(A455, rou_table_dates, rou_table_deprs, 0, 0),
TRUE, ""
)</f>
        <v/>
      </c>
      <c r="E455" s="7" t="str" cm="1">
        <f t="array" aca="1" ref="E455" ca="1">_xlfn.IFS(
AND(SUMIFS(lease_table_interest_accruals, lease_table_dates, A455)&gt;0, COUNTIFS($E$14:E454, "Interest accrual", $A$14:A454, A455)=0), "Interest accrual",
AND(SUMIFS(lease_table_payments, lease_table_dates, A455)&gt;0, COUNTIFS($E$14:E454, "Payment", $A$14:A454, A455)=0), "Payment",
AND(SUMIFS(rou_table_deprs, rou_table_dates, A455)&gt;0, COUNTIFS($E$14:E454, "Depreciation", $A$14:A454, A455)=0), "Depreciation",
TRUE,  ""
)</f>
        <v/>
      </c>
      <c r="G455" s="13" t="str" cm="1">
        <f t="array" aca="1" ref="G455" ca="1">_xlfn.IFS(
AND($B$11="Hə", $B$3="İllik"), Z455,
AND($B$11="Hə", $B$3="Aylıq"), AA455,
$B$11="Yox", X455)</f>
        <v/>
      </c>
      <c r="H455" s="14" t="str" cm="1">
        <f t="array" aca="1" ref="H455" ca="1">_xlfn.IFS( G455="", "",
TRUE, ROUND( H454+I455-J455, 2) )</f>
        <v/>
      </c>
      <c r="I455" s="14" t="str" cm="1">
        <f t="array" aca="1" ref="I455" ca="1">_xlfn.IFS(G455="", "",
G455=last_payment_date, (J455-H454),
 TRUE,  -  (H454- H454* (1+$B$6)^ (_xlfn.DAYS(G455,G454)/365) )
)</f>
        <v/>
      </c>
      <c r="J455" s="14" t="str" cm="1">
        <f t="array" aca="1" ref="J455" ca="1">_xlfn.IFS(G455="", "",
TRUE, _xlfn.XLOOKUP(G455,  payment_dates, payments,0,0)
)</f>
        <v/>
      </c>
      <c r="L455" s="2" t="str" cm="1">
        <f t="array" aca="1" ref="L455" ca="1">_xlfn.IFS(
AND($B$11="Hə", $B$3="İllik"), AC455,
AND($B$11="Hə", $B$3="Aylıq"), AD455,
$B$11="Yox", AB455)</f>
        <v/>
      </c>
      <c r="M455" s="14" t="str" cm="1">
        <f t="array" aca="1" ref="M455" ca="1">_xlfn.IFS( L455="", "",
(M454-N455)&lt;=0.5, 0,
TRUE,  M454-N455)</f>
        <v/>
      </c>
      <c r="N455" s="15" t="str" cm="1">
        <f t="array" aca="1" ref="N455" ca="1">_xlfn.IFS(
L455="", "",
TRUE, MIN(M454, ROUND($M$14/ (last_rou_date - $B$2) * (L455-L454), 2) )
)</f>
        <v/>
      </c>
      <c r="P455" s="22" t="str">
        <f t="shared" ca="1" si="18"/>
        <v/>
      </c>
      <c r="Q455" s="14" t="str" cm="1">
        <f t="array" aca="1" ref="Q455" ca="1">_xlfn.IFS(P455="","",
$B$11="Hə", _xlfn.XLOOKUP(DATE(P455, 12, 31), rou_table_dates, rou_table_nbvs,0, 0),
TRUE,  MAX(0, ROUND($M$14 - $M$14/ (last_rou_date - $B$2) * (DATE(P455,12,31) - $B$2), 2) )
)</f>
        <v/>
      </c>
      <c r="R455" s="57" t="str" cm="1">
        <f t="array" aca="1" ref="R455" ca="1">_xlfn.IFS(P455="","",
$B$11="Hə", _xlfn.XLOOKUP(DATE(P455, 12, 31), lease_table_dates, lease_table_balances,0, 0),
TRUE, IFERROR( XNPV($B$6, IF(payment_dates &gt;DATE(P455, 12, 31), payments,  0),  IF(payment_dates &gt;DATE(P455, 12, 31), payment_dates,  DATE(P455, 12, 31))    ),0)
)</f>
        <v/>
      </c>
      <c r="S455" s="14" t="str" cm="1">
        <f t="array" aca="1" ref="S455" ca="1">_xlfn.IFS(P455="","",
TRUE,  MIN( MIN(Q454, $M$14), ROUND($M$14/ (last_rou_date - $B$2) * (DATE(P455,12,31) - MAX($B$2, DATE(P455-1, 12, 31))), 2) )
)</f>
        <v/>
      </c>
      <c r="T455" s="15" t="str" cm="1">
        <f t="array" aca="1" ref="T455" ca="1">_xlfn.IFS(P455="", "",
ISTEXT(R454), R455- (H455 - SUMIFS( lease_table_payments, lease_table_years, P455) -$AG$14 ),
AND(ISNUMBER(R454), R455&lt;&gt;""),   R455- (R454 - SUMIFS( lease_table_payments, lease_table_years, P455) )
)</f>
        <v/>
      </c>
      <c r="U455" s="14"/>
      <c r="V455" s="73">
        <f t="shared" si="20"/>
        <v>442</v>
      </c>
      <c r="W455" s="74" t="str" cm="1">
        <f t="array" ref="W455">_xlfn.IFS(
OR(W454=$B$4, W454=""),"",
TRUE,W454+1
)</f>
        <v/>
      </c>
      <c r="X455" s="75" t="str" cm="1">
        <f t="array" ref="X455">_xlfn.IFS(X454="","",
W455="", "",
AND($B$3="İllik"),DATE(YEAR(X454)+1,MONTH(X454),DAY(X454) ),
AND($B$3="Aylıq", $AH$14="Not end"), EDATE(X454,1),
AND($B$3="Aylıq", $AH$14="End"), EOMONTH(X454,1)
)</f>
        <v/>
      </c>
      <c r="Y455" s="75" t="str" cm="1">
        <f t="array" aca="1" ref="Y455" ca="1">_xlfn.IFS(
AND($B$7="Dövrün əvvəlində", Y454&lt;=last_rou_date), DATE(YEAR(Y454)+1, 12, 31),
AND($B$7="Dövrün sonunda", Y454&lt;=last_payment_date), DATE(YEAR(Y454)+1, 12, 31),
TRUE, ""
)</f>
        <v/>
      </c>
      <c r="Z455" s="75" t="str" cm="1">
        <f t="array" aca="1" ref="Z455" ca="1">_xlfn.IFS(
AND($AN$14="Not year_end", Z454&gt;last_payment_date), "",
AND($AN$14="Year_end", Z454&gt;=last_payment_date), "",
AND($AN$14="Year_end"), DATE(YEAR(Z454+1), 12, 31),
AND($AN$14="Not year_end", MONTH(Z454)=12, DAY(Z454)=31), DATE(YEAR(Z453)+1, MONTH(Z453), DAY(Z453)),
AND($AN$14="Not year_end", OR(MONTH(Z454)&lt;&gt;12, DAY(Z454)&lt;&gt;31) ), DATE(YEAR(Z454), 12, 31)
)</f>
        <v/>
      </c>
      <c r="AA455" s="75" t="str" cm="1">
        <f t="array" aca="1" ref="AA455" ca="1">_xlfn.IFS(AA454="", "",
AND(AA454=last_payment_date, OR(MONTH(AA454)&lt;&gt;12, DAY(AA454)&lt;&gt;31) ), DATE(YEAR(AA454), 12, 31),
AND(MONTH(AA454)=12, DAY(AA454)=31, AA454&gt;=last_payment_date), "",
AND(MONTH(AA454)=12, DAY(AA454)&lt;&gt;31),  EOMONTH(AA454,0),
AND(MONTH(AA454)=12, DAY(AA454)=31, $AH$14="Not end"),  EDATE(AA453,1),
AND($AH$14="Not end"), EDATE(AA454, 1),
AND($AH$14="End"), EOMONTH(AA454, 1)
)</f>
        <v/>
      </c>
      <c r="AB455" s="75" t="str" cm="1">
        <f t="array" aca="1" ref="AB455" ca="1">_xlfn.IFS(AB454="","",
AND(AB454=last_rou_date), "",
AND($B$3="İllik"),DATE(YEAR(AB454)+1,MONTH(AB454),DAY(AB454) ),
AND($B$3="Aylıq", $AH$14="Not end"), EDATE(AB454,1),
AND($B$3="Aylıq", $AH$14="End"), EOMONTH(AB454,1)
)</f>
        <v/>
      </c>
      <c r="AC455" s="75" t="str" cm="1">
        <f t="array" aca="1" ref="AC455" ca="1">_xlfn.IFS(
AND($AN$14="Not year_end", AC454&gt;last_rou_date), "",
AND($AN$14="Year_end", AC454&gt;=last_rou_date), "",
AND($AN$14="Year_end"), DATE(YEAR(AC454+1), 12, 31),
AND($AN$14="Not year_end", MONTH(AC454)=12, DAY(AC454)=31), DATE(YEAR(AC453)+1, MONTH(AC453), DAY(AC453)),
AND($AN$14="Not year_end", OR(MONTH(AC454)&lt;&gt;12, DAY(AC454)&lt;&gt;31) ), DATE(YEAR(AC454), 12, 31)
)</f>
        <v/>
      </c>
      <c r="AD455" s="75" t="str" cm="1">
        <f t="array" aca="1" ref="AD455" ca="1">_xlfn.IFS(AD454="", "",
AND(AD454=last_rou_date, OR(MONTH(AD454)&lt;&gt;12, DAY(AD454)&lt;&gt;31) ), DATE(YEAR(AD454), 12, 31),
AND(MONTH(AD454)=12, DAY(AD454)=31, AD454&gt;=last_rou_date), "",
AND(MONTH(AD454)=12, DAY(AD454)&lt;&gt;31),  EOMONTH(AD454,0),
AND(MONTH(AD454)=12, DAY(AD454)=31, $AH$14="Not end"),  EDATE(AD453,1),
AND($AH$14="Not end"), EDATE(AD454, 1),
AND($AH$14="End"), EOMONTH(AD454, 1)
)</f>
        <v/>
      </c>
      <c r="AE455" s="68" t="str" cm="1">
        <f t="array" ref="AE455">_xlfn.IFS(W455="", "",
AND(W455&gt;0, W455&lt;=$B$4, $C$2="İllik artım, faiz olaraq", $D$2&gt;0, $B$3="İllik"), $B$5*((1+$D$2)^(W455-1)),
AND(W455&gt;0, W455&lt;=$B$4, $C$2="İllik artım, faiz olaraq", $D$2&gt;0, $B$3="Aylıq"), $B$5*((1+$D$2)^ROUNDDOWN((W455-1)/12,0)),
AND(W455=1, $C$2="Aşağıdakı kimi dəyişir", ), $B$5,
AND(W455&gt;1, W455&lt;=$B$4, $C$2="Aşağıdakı kimi dəyişir"), IFERROR(VLOOKUP(W455, $C$4:$D$7, 2, FALSE), AE454),
AND(W455&gt;0, W455&lt;=$B$4), $B$5,
TRUE,0 )</f>
        <v/>
      </c>
      <c r="AF455" s="76" t="str">
        <f t="shared" ca="1" si="19"/>
        <v/>
      </c>
    </row>
    <row r="456" spans="1:32" x14ac:dyDescent="0.4">
      <c r="A456" s="13" t="str" cm="1">
        <f t="array" aca="1" ref="A456" ca="1">_xlfn.IFS(
AND(SUMIFS(lease_table_interest_accruals, lease_table_dates, A455)&gt;0, COUNTIFS($E$14:E455, "Interest accrual", $A$14:A455, A455)=0),  A455,
AND(SUMIFS(lease_table_payments, lease_table_dates, A455)&gt;0, COUNTIFS($E$14:E455, "Payment", $A$14:A455, A455)=0),  A455,
AND(SUMIFS(rou_table_deprs, rou_table_dates, A455)&gt;0, COUNTIFS($E$14:E455, "Depreciation", $A$14:A455, A455)=0),  A455,
TRUE,  IFERROR(INDEX(rou_table_dates,  MATCH(A455, rou_table_dates)+1, ), "")
)</f>
        <v/>
      </c>
      <c r="B456" s="1" t="str" cm="1">
        <f t="array" aca="1" ref="B456" ca="1">_xlfn.IFS(
AND(E456="Payment", A456=$B$2), $AM$14,
E456="Payment", $AM$15,
E456="Interest accrual", $AM$18,
E456="Depreciation", $AM$17,
TRUE, "")</f>
        <v/>
      </c>
      <c r="C456" s="1" t="str" cm="1">
        <f t="array" aca="1" ref="C456" ca="1">_xlfn.IFS(
E456="Payment", $AM$19,
E456="Interest accrual", $AM$15,
E456="Depreciation", $AM$16,
TRUE, "")</f>
        <v/>
      </c>
      <c r="D456" s="14" t="str" cm="1">
        <f t="array" aca="1" ref="D456" ca="1">_xlfn.IFS(
E456="Payment", _xlfn.XLOOKUP(A456, lease_table_dates, lease_table_payments, 0, 0),
E456="Interest accrual", _xlfn.XLOOKUP(A456, lease_table_dates, lease_table_interest_accruals, 0, 0),
E456="Depreciation", _xlfn.XLOOKUP(A456, rou_table_dates, rou_table_deprs, 0, 0),
TRUE, ""
)</f>
        <v/>
      </c>
      <c r="E456" s="7" t="str" cm="1">
        <f t="array" aca="1" ref="E456" ca="1">_xlfn.IFS(
AND(SUMIFS(lease_table_interest_accruals, lease_table_dates, A456)&gt;0, COUNTIFS($E$14:E455, "Interest accrual", $A$14:A455, A456)=0), "Interest accrual",
AND(SUMIFS(lease_table_payments, lease_table_dates, A456)&gt;0, COUNTIFS($E$14:E455, "Payment", $A$14:A455, A456)=0), "Payment",
AND(SUMIFS(rou_table_deprs, rou_table_dates, A456)&gt;0, COUNTIFS($E$14:E455, "Depreciation", $A$14:A455, A456)=0), "Depreciation",
TRUE,  ""
)</f>
        <v/>
      </c>
      <c r="G456" s="13" t="str" cm="1">
        <f t="array" aca="1" ref="G456" ca="1">_xlfn.IFS(
AND($B$11="Hə", $B$3="İllik"), Z456,
AND($B$11="Hə", $B$3="Aylıq"), AA456,
$B$11="Yox", X456)</f>
        <v/>
      </c>
      <c r="H456" s="14" t="str" cm="1">
        <f t="array" aca="1" ref="H456" ca="1">_xlfn.IFS( G456="", "",
TRUE, ROUND( H455+I456-J456, 2) )</f>
        <v/>
      </c>
      <c r="I456" s="14" t="str" cm="1">
        <f t="array" aca="1" ref="I456" ca="1">_xlfn.IFS(G456="", "",
G456=last_payment_date, (J456-H455),
 TRUE,  -  (H455- H455* (1+$B$6)^ (_xlfn.DAYS(G456,G455)/365) )
)</f>
        <v/>
      </c>
      <c r="J456" s="14" t="str" cm="1">
        <f t="array" aca="1" ref="J456" ca="1">_xlfn.IFS(G456="", "",
TRUE, _xlfn.XLOOKUP(G456,  payment_dates, payments,0,0)
)</f>
        <v/>
      </c>
      <c r="L456" s="2" t="str" cm="1">
        <f t="array" aca="1" ref="L456" ca="1">_xlfn.IFS(
AND($B$11="Hə", $B$3="İllik"), AC456,
AND($B$11="Hə", $B$3="Aylıq"), AD456,
$B$11="Yox", AB456)</f>
        <v/>
      </c>
      <c r="M456" s="14" t="str" cm="1">
        <f t="array" aca="1" ref="M456" ca="1">_xlfn.IFS( L456="", "",
(M455-N456)&lt;=0.5, 0,
TRUE,  M455-N456)</f>
        <v/>
      </c>
      <c r="N456" s="15" t="str" cm="1">
        <f t="array" aca="1" ref="N456" ca="1">_xlfn.IFS(
L456="", "",
TRUE, MIN(M455, ROUND($M$14/ (last_rou_date - $B$2) * (L456-L455), 2) )
)</f>
        <v/>
      </c>
      <c r="P456" s="22" t="str">
        <f t="shared" ca="1" si="18"/>
        <v/>
      </c>
      <c r="Q456" s="14" t="str" cm="1">
        <f t="array" aca="1" ref="Q456" ca="1">_xlfn.IFS(P456="","",
$B$11="Hə", _xlfn.XLOOKUP(DATE(P456, 12, 31), rou_table_dates, rou_table_nbvs,0, 0),
TRUE,  MAX(0, ROUND($M$14 - $M$14/ (last_rou_date - $B$2) * (DATE(P456,12,31) - $B$2), 2) )
)</f>
        <v/>
      </c>
      <c r="R456" s="57" t="str" cm="1">
        <f t="array" aca="1" ref="R456" ca="1">_xlfn.IFS(P456="","",
$B$11="Hə", _xlfn.XLOOKUP(DATE(P456, 12, 31), lease_table_dates, lease_table_balances,0, 0),
TRUE, IFERROR( XNPV($B$6, IF(payment_dates &gt;DATE(P456, 12, 31), payments,  0),  IF(payment_dates &gt;DATE(P456, 12, 31), payment_dates,  DATE(P456, 12, 31))    ),0)
)</f>
        <v/>
      </c>
      <c r="S456" s="14" t="str" cm="1">
        <f t="array" aca="1" ref="S456" ca="1">_xlfn.IFS(P456="","",
TRUE,  MIN( MIN(Q455, $M$14), ROUND($M$14/ (last_rou_date - $B$2) * (DATE(P456,12,31) - MAX($B$2, DATE(P456-1, 12, 31))), 2) )
)</f>
        <v/>
      </c>
      <c r="T456" s="15" t="str" cm="1">
        <f t="array" aca="1" ref="T456" ca="1">_xlfn.IFS(P456="", "",
ISTEXT(R455), R456- (H456 - SUMIFS( lease_table_payments, lease_table_years, P456) -$AG$14 ),
AND(ISNUMBER(R455), R456&lt;&gt;""),   R456- (R455 - SUMIFS( lease_table_payments, lease_table_years, P456) )
)</f>
        <v/>
      </c>
      <c r="U456" s="14"/>
      <c r="V456" s="73">
        <f t="shared" si="20"/>
        <v>443</v>
      </c>
      <c r="W456" s="74" t="str" cm="1">
        <f t="array" ref="W456">_xlfn.IFS(
OR(W455=$B$4, W455=""),"",
TRUE,W455+1
)</f>
        <v/>
      </c>
      <c r="X456" s="75" t="str" cm="1">
        <f t="array" ref="X456">_xlfn.IFS(X455="","",
W456="", "",
AND($B$3="İllik"),DATE(YEAR(X455)+1,MONTH(X455),DAY(X455) ),
AND($B$3="Aylıq", $AH$14="Not end"), EDATE(X455,1),
AND($B$3="Aylıq", $AH$14="End"), EOMONTH(X455,1)
)</f>
        <v/>
      </c>
      <c r="Y456" s="75" t="str" cm="1">
        <f t="array" aca="1" ref="Y456" ca="1">_xlfn.IFS(
AND($B$7="Dövrün əvvəlində", Y455&lt;=last_rou_date), DATE(YEAR(Y455)+1, 12, 31),
AND($B$7="Dövrün sonunda", Y455&lt;=last_payment_date), DATE(YEAR(Y455)+1, 12, 31),
TRUE, ""
)</f>
        <v/>
      </c>
      <c r="Z456" s="75" t="str" cm="1">
        <f t="array" aca="1" ref="Z456" ca="1">_xlfn.IFS(
AND($AN$14="Not year_end", Z455&gt;last_payment_date), "",
AND($AN$14="Year_end", Z455&gt;=last_payment_date), "",
AND($AN$14="Year_end"), DATE(YEAR(Z455+1), 12, 31),
AND($AN$14="Not year_end", MONTH(Z455)=12, DAY(Z455)=31), DATE(YEAR(Z454)+1, MONTH(Z454), DAY(Z454)),
AND($AN$14="Not year_end", OR(MONTH(Z455)&lt;&gt;12, DAY(Z455)&lt;&gt;31) ), DATE(YEAR(Z455), 12, 31)
)</f>
        <v/>
      </c>
      <c r="AA456" s="75" t="str" cm="1">
        <f t="array" aca="1" ref="AA456" ca="1">_xlfn.IFS(AA455="", "",
AND(AA455=last_payment_date, OR(MONTH(AA455)&lt;&gt;12, DAY(AA455)&lt;&gt;31) ), DATE(YEAR(AA455), 12, 31),
AND(MONTH(AA455)=12, DAY(AA455)=31, AA455&gt;=last_payment_date), "",
AND(MONTH(AA455)=12, DAY(AA455)&lt;&gt;31),  EOMONTH(AA455,0),
AND(MONTH(AA455)=12, DAY(AA455)=31, $AH$14="Not end"),  EDATE(AA454,1),
AND($AH$14="Not end"), EDATE(AA455, 1),
AND($AH$14="End"), EOMONTH(AA455, 1)
)</f>
        <v/>
      </c>
      <c r="AB456" s="75" t="str" cm="1">
        <f t="array" aca="1" ref="AB456" ca="1">_xlfn.IFS(AB455="","",
AND(AB455=last_rou_date), "",
AND($B$3="İllik"),DATE(YEAR(AB455)+1,MONTH(AB455),DAY(AB455) ),
AND($B$3="Aylıq", $AH$14="Not end"), EDATE(AB455,1),
AND($B$3="Aylıq", $AH$14="End"), EOMONTH(AB455,1)
)</f>
        <v/>
      </c>
      <c r="AC456" s="75" t="str" cm="1">
        <f t="array" aca="1" ref="AC456" ca="1">_xlfn.IFS(
AND($AN$14="Not year_end", AC455&gt;last_rou_date), "",
AND($AN$14="Year_end", AC455&gt;=last_rou_date), "",
AND($AN$14="Year_end"), DATE(YEAR(AC455+1), 12, 31),
AND($AN$14="Not year_end", MONTH(AC455)=12, DAY(AC455)=31), DATE(YEAR(AC454)+1, MONTH(AC454), DAY(AC454)),
AND($AN$14="Not year_end", OR(MONTH(AC455)&lt;&gt;12, DAY(AC455)&lt;&gt;31) ), DATE(YEAR(AC455), 12, 31)
)</f>
        <v/>
      </c>
      <c r="AD456" s="75" t="str" cm="1">
        <f t="array" aca="1" ref="AD456" ca="1">_xlfn.IFS(AD455="", "",
AND(AD455=last_rou_date, OR(MONTH(AD455)&lt;&gt;12, DAY(AD455)&lt;&gt;31) ), DATE(YEAR(AD455), 12, 31),
AND(MONTH(AD455)=12, DAY(AD455)=31, AD455&gt;=last_rou_date), "",
AND(MONTH(AD455)=12, DAY(AD455)&lt;&gt;31),  EOMONTH(AD455,0),
AND(MONTH(AD455)=12, DAY(AD455)=31, $AH$14="Not end"),  EDATE(AD454,1),
AND($AH$14="Not end"), EDATE(AD455, 1),
AND($AH$14="End"), EOMONTH(AD455, 1)
)</f>
        <v/>
      </c>
      <c r="AE456" s="68" t="str" cm="1">
        <f t="array" ref="AE456">_xlfn.IFS(W456="", "",
AND(W456&gt;0, W456&lt;=$B$4, $C$2="İllik artım, faiz olaraq", $D$2&gt;0, $B$3="İllik"), $B$5*((1+$D$2)^(W456-1)),
AND(W456&gt;0, W456&lt;=$B$4, $C$2="İllik artım, faiz olaraq", $D$2&gt;0, $B$3="Aylıq"), $B$5*((1+$D$2)^ROUNDDOWN((W456-1)/12,0)),
AND(W456=1, $C$2="Aşağıdakı kimi dəyişir", ), $B$5,
AND(W456&gt;1, W456&lt;=$B$4, $C$2="Aşağıdakı kimi dəyişir"), IFERROR(VLOOKUP(W456, $C$4:$D$7, 2, FALSE), AE455),
AND(W456&gt;0, W456&lt;=$B$4), $B$5,
TRUE,0 )</f>
        <v/>
      </c>
      <c r="AF456" s="76" t="str">
        <f t="shared" ca="1" si="19"/>
        <v/>
      </c>
    </row>
    <row r="457" spans="1:32" x14ac:dyDescent="0.4">
      <c r="A457" s="13" t="str" cm="1">
        <f t="array" aca="1" ref="A457" ca="1">_xlfn.IFS(
AND(SUMIFS(lease_table_interest_accruals, lease_table_dates, A456)&gt;0, COUNTIFS($E$14:E456, "Interest accrual", $A$14:A456, A456)=0),  A456,
AND(SUMIFS(lease_table_payments, lease_table_dates, A456)&gt;0, COUNTIFS($E$14:E456, "Payment", $A$14:A456, A456)=0),  A456,
AND(SUMIFS(rou_table_deprs, rou_table_dates, A456)&gt;0, COUNTIFS($E$14:E456, "Depreciation", $A$14:A456, A456)=0),  A456,
TRUE,  IFERROR(INDEX(rou_table_dates,  MATCH(A456, rou_table_dates)+1, ), "")
)</f>
        <v/>
      </c>
      <c r="B457" s="1" t="str" cm="1">
        <f t="array" aca="1" ref="B457" ca="1">_xlfn.IFS(
AND(E457="Payment", A457=$B$2), $AM$14,
E457="Payment", $AM$15,
E457="Interest accrual", $AM$18,
E457="Depreciation", $AM$17,
TRUE, "")</f>
        <v/>
      </c>
      <c r="C457" s="1" t="str" cm="1">
        <f t="array" aca="1" ref="C457" ca="1">_xlfn.IFS(
E457="Payment", $AM$19,
E457="Interest accrual", $AM$15,
E457="Depreciation", $AM$16,
TRUE, "")</f>
        <v/>
      </c>
      <c r="D457" s="14" t="str" cm="1">
        <f t="array" aca="1" ref="D457" ca="1">_xlfn.IFS(
E457="Payment", _xlfn.XLOOKUP(A457, lease_table_dates, lease_table_payments, 0, 0),
E457="Interest accrual", _xlfn.XLOOKUP(A457, lease_table_dates, lease_table_interest_accruals, 0, 0),
E457="Depreciation", _xlfn.XLOOKUP(A457, rou_table_dates, rou_table_deprs, 0, 0),
TRUE, ""
)</f>
        <v/>
      </c>
      <c r="E457" s="7" t="str" cm="1">
        <f t="array" aca="1" ref="E457" ca="1">_xlfn.IFS(
AND(SUMIFS(lease_table_interest_accruals, lease_table_dates, A457)&gt;0, COUNTIFS($E$14:E456, "Interest accrual", $A$14:A456, A457)=0), "Interest accrual",
AND(SUMIFS(lease_table_payments, lease_table_dates, A457)&gt;0, COUNTIFS($E$14:E456, "Payment", $A$14:A456, A457)=0), "Payment",
AND(SUMIFS(rou_table_deprs, rou_table_dates, A457)&gt;0, COUNTIFS($E$14:E456, "Depreciation", $A$14:A456, A457)=0), "Depreciation",
TRUE,  ""
)</f>
        <v/>
      </c>
      <c r="G457" s="13" t="str" cm="1">
        <f t="array" aca="1" ref="G457" ca="1">_xlfn.IFS(
AND($B$11="Hə", $B$3="İllik"), Z457,
AND($B$11="Hə", $B$3="Aylıq"), AA457,
$B$11="Yox", X457)</f>
        <v/>
      </c>
      <c r="H457" s="14" t="str" cm="1">
        <f t="array" aca="1" ref="H457" ca="1">_xlfn.IFS( G457="", "",
TRUE, ROUND( H456+I457-J457, 2) )</f>
        <v/>
      </c>
      <c r="I457" s="14" t="str" cm="1">
        <f t="array" aca="1" ref="I457" ca="1">_xlfn.IFS(G457="", "",
G457=last_payment_date, (J457-H456),
 TRUE,  -  (H456- H456* (1+$B$6)^ (_xlfn.DAYS(G457,G456)/365) )
)</f>
        <v/>
      </c>
      <c r="J457" s="14" t="str" cm="1">
        <f t="array" aca="1" ref="J457" ca="1">_xlfn.IFS(G457="", "",
TRUE, _xlfn.XLOOKUP(G457,  payment_dates, payments,0,0)
)</f>
        <v/>
      </c>
      <c r="L457" s="2" t="str" cm="1">
        <f t="array" aca="1" ref="L457" ca="1">_xlfn.IFS(
AND($B$11="Hə", $B$3="İllik"), AC457,
AND($B$11="Hə", $B$3="Aylıq"), AD457,
$B$11="Yox", AB457)</f>
        <v/>
      </c>
      <c r="M457" s="14" t="str" cm="1">
        <f t="array" aca="1" ref="M457" ca="1">_xlfn.IFS( L457="", "",
(M456-N457)&lt;=0.5, 0,
TRUE,  M456-N457)</f>
        <v/>
      </c>
      <c r="N457" s="15" t="str" cm="1">
        <f t="array" aca="1" ref="N457" ca="1">_xlfn.IFS(
L457="", "",
TRUE, MIN(M456, ROUND($M$14/ (last_rou_date - $B$2) * (L457-L456), 2) )
)</f>
        <v/>
      </c>
      <c r="P457" s="22" t="str">
        <f t="shared" ca="1" si="18"/>
        <v/>
      </c>
      <c r="Q457" s="14" t="str" cm="1">
        <f t="array" aca="1" ref="Q457" ca="1">_xlfn.IFS(P457="","",
$B$11="Hə", _xlfn.XLOOKUP(DATE(P457, 12, 31), rou_table_dates, rou_table_nbvs,0, 0),
TRUE,  MAX(0, ROUND($M$14 - $M$14/ (last_rou_date - $B$2) * (DATE(P457,12,31) - $B$2), 2) )
)</f>
        <v/>
      </c>
      <c r="R457" s="57" t="str" cm="1">
        <f t="array" aca="1" ref="R457" ca="1">_xlfn.IFS(P457="","",
$B$11="Hə", _xlfn.XLOOKUP(DATE(P457, 12, 31), lease_table_dates, lease_table_balances,0, 0),
TRUE, IFERROR( XNPV($B$6, IF(payment_dates &gt;DATE(P457, 12, 31), payments,  0),  IF(payment_dates &gt;DATE(P457, 12, 31), payment_dates,  DATE(P457, 12, 31))    ),0)
)</f>
        <v/>
      </c>
      <c r="S457" s="14" t="str" cm="1">
        <f t="array" aca="1" ref="S457" ca="1">_xlfn.IFS(P457="","",
TRUE,  MIN( MIN(Q456, $M$14), ROUND($M$14/ (last_rou_date - $B$2) * (DATE(P457,12,31) - MAX($B$2, DATE(P457-1, 12, 31))), 2) )
)</f>
        <v/>
      </c>
      <c r="T457" s="15" t="str" cm="1">
        <f t="array" aca="1" ref="T457" ca="1">_xlfn.IFS(P457="", "",
ISTEXT(R456), R457- (H457 - SUMIFS( lease_table_payments, lease_table_years, P457) -$AG$14 ),
AND(ISNUMBER(R456), R457&lt;&gt;""),   R457- (R456 - SUMIFS( lease_table_payments, lease_table_years, P457) )
)</f>
        <v/>
      </c>
      <c r="U457" s="14"/>
      <c r="V457" s="73">
        <f t="shared" si="20"/>
        <v>444</v>
      </c>
      <c r="W457" s="74" t="str" cm="1">
        <f t="array" ref="W457">_xlfn.IFS(
OR(W456=$B$4, W456=""),"",
TRUE,W456+1
)</f>
        <v/>
      </c>
      <c r="X457" s="75" t="str" cm="1">
        <f t="array" ref="X457">_xlfn.IFS(X456="","",
W457="", "",
AND($B$3="İllik"),DATE(YEAR(X456)+1,MONTH(X456),DAY(X456) ),
AND($B$3="Aylıq", $AH$14="Not end"), EDATE(X456,1),
AND($B$3="Aylıq", $AH$14="End"), EOMONTH(X456,1)
)</f>
        <v/>
      </c>
      <c r="Y457" s="75" t="str" cm="1">
        <f t="array" aca="1" ref="Y457" ca="1">_xlfn.IFS(
AND($B$7="Dövrün əvvəlində", Y456&lt;=last_rou_date), DATE(YEAR(Y456)+1, 12, 31),
AND($B$7="Dövrün sonunda", Y456&lt;=last_payment_date), DATE(YEAR(Y456)+1, 12, 31),
TRUE, ""
)</f>
        <v/>
      </c>
      <c r="Z457" s="75" t="str" cm="1">
        <f t="array" aca="1" ref="Z457" ca="1">_xlfn.IFS(
AND($AN$14="Not year_end", Z456&gt;last_payment_date), "",
AND($AN$14="Year_end", Z456&gt;=last_payment_date), "",
AND($AN$14="Year_end"), DATE(YEAR(Z456+1), 12, 31),
AND($AN$14="Not year_end", MONTH(Z456)=12, DAY(Z456)=31), DATE(YEAR(Z455)+1, MONTH(Z455), DAY(Z455)),
AND($AN$14="Not year_end", OR(MONTH(Z456)&lt;&gt;12, DAY(Z456)&lt;&gt;31) ), DATE(YEAR(Z456), 12, 31)
)</f>
        <v/>
      </c>
      <c r="AA457" s="75" t="str" cm="1">
        <f t="array" aca="1" ref="AA457" ca="1">_xlfn.IFS(AA456="", "",
AND(AA456=last_payment_date, OR(MONTH(AA456)&lt;&gt;12, DAY(AA456)&lt;&gt;31) ), DATE(YEAR(AA456), 12, 31),
AND(MONTH(AA456)=12, DAY(AA456)=31, AA456&gt;=last_payment_date), "",
AND(MONTH(AA456)=12, DAY(AA456)&lt;&gt;31),  EOMONTH(AA456,0),
AND(MONTH(AA456)=12, DAY(AA456)=31, $AH$14="Not end"),  EDATE(AA455,1),
AND($AH$14="Not end"), EDATE(AA456, 1),
AND($AH$14="End"), EOMONTH(AA456, 1)
)</f>
        <v/>
      </c>
      <c r="AB457" s="75" t="str" cm="1">
        <f t="array" aca="1" ref="AB457" ca="1">_xlfn.IFS(AB456="","",
AND(AB456=last_rou_date), "",
AND($B$3="İllik"),DATE(YEAR(AB456)+1,MONTH(AB456),DAY(AB456) ),
AND($B$3="Aylıq", $AH$14="Not end"), EDATE(AB456,1),
AND($B$3="Aylıq", $AH$14="End"), EOMONTH(AB456,1)
)</f>
        <v/>
      </c>
      <c r="AC457" s="75" t="str" cm="1">
        <f t="array" aca="1" ref="AC457" ca="1">_xlfn.IFS(
AND($AN$14="Not year_end", AC456&gt;last_rou_date), "",
AND($AN$14="Year_end", AC456&gt;=last_rou_date), "",
AND($AN$14="Year_end"), DATE(YEAR(AC456+1), 12, 31),
AND($AN$14="Not year_end", MONTH(AC456)=12, DAY(AC456)=31), DATE(YEAR(AC455)+1, MONTH(AC455), DAY(AC455)),
AND($AN$14="Not year_end", OR(MONTH(AC456)&lt;&gt;12, DAY(AC456)&lt;&gt;31) ), DATE(YEAR(AC456), 12, 31)
)</f>
        <v/>
      </c>
      <c r="AD457" s="75" t="str" cm="1">
        <f t="array" aca="1" ref="AD457" ca="1">_xlfn.IFS(AD456="", "",
AND(AD456=last_rou_date, OR(MONTH(AD456)&lt;&gt;12, DAY(AD456)&lt;&gt;31) ), DATE(YEAR(AD456), 12, 31),
AND(MONTH(AD456)=12, DAY(AD456)=31, AD456&gt;=last_rou_date), "",
AND(MONTH(AD456)=12, DAY(AD456)&lt;&gt;31),  EOMONTH(AD456,0),
AND(MONTH(AD456)=12, DAY(AD456)=31, $AH$14="Not end"),  EDATE(AD455,1),
AND($AH$14="Not end"), EDATE(AD456, 1),
AND($AH$14="End"), EOMONTH(AD456, 1)
)</f>
        <v/>
      </c>
      <c r="AE457" s="68" t="str" cm="1">
        <f t="array" ref="AE457">_xlfn.IFS(W457="", "",
AND(W457&gt;0, W457&lt;=$B$4, $C$2="İllik artım, faiz olaraq", $D$2&gt;0, $B$3="İllik"), $B$5*((1+$D$2)^(W457-1)),
AND(W457&gt;0, W457&lt;=$B$4, $C$2="İllik artım, faiz olaraq", $D$2&gt;0, $B$3="Aylıq"), $B$5*((1+$D$2)^ROUNDDOWN((W457-1)/12,0)),
AND(W457=1, $C$2="Aşağıdakı kimi dəyişir", ), $B$5,
AND(W457&gt;1, W457&lt;=$B$4, $C$2="Aşağıdakı kimi dəyişir"), IFERROR(VLOOKUP(W457, $C$4:$D$7, 2, FALSE), AE456),
AND(W457&gt;0, W457&lt;=$B$4), $B$5,
TRUE,0 )</f>
        <v/>
      </c>
      <c r="AF457" s="76" t="str">
        <f t="shared" ca="1" si="19"/>
        <v/>
      </c>
    </row>
    <row r="458" spans="1:32" x14ac:dyDescent="0.4">
      <c r="A458" s="13" t="str" cm="1">
        <f t="array" aca="1" ref="A458" ca="1">_xlfn.IFS(
AND(SUMIFS(lease_table_interest_accruals, lease_table_dates, A457)&gt;0, COUNTIFS($E$14:E457, "Interest accrual", $A$14:A457, A457)=0),  A457,
AND(SUMIFS(lease_table_payments, lease_table_dates, A457)&gt;0, COUNTIFS($E$14:E457, "Payment", $A$14:A457, A457)=0),  A457,
AND(SUMIFS(rou_table_deprs, rou_table_dates, A457)&gt;0, COUNTIFS($E$14:E457, "Depreciation", $A$14:A457, A457)=0),  A457,
TRUE,  IFERROR(INDEX(rou_table_dates,  MATCH(A457, rou_table_dates)+1, ), "")
)</f>
        <v/>
      </c>
      <c r="B458" s="1" t="str" cm="1">
        <f t="array" aca="1" ref="B458" ca="1">_xlfn.IFS(
AND(E458="Payment", A458=$B$2), $AM$14,
E458="Payment", $AM$15,
E458="Interest accrual", $AM$18,
E458="Depreciation", $AM$17,
TRUE, "")</f>
        <v/>
      </c>
      <c r="C458" s="1" t="str" cm="1">
        <f t="array" aca="1" ref="C458" ca="1">_xlfn.IFS(
E458="Payment", $AM$19,
E458="Interest accrual", $AM$15,
E458="Depreciation", $AM$16,
TRUE, "")</f>
        <v/>
      </c>
      <c r="D458" s="14" t="str" cm="1">
        <f t="array" aca="1" ref="D458" ca="1">_xlfn.IFS(
E458="Payment", _xlfn.XLOOKUP(A458, lease_table_dates, lease_table_payments, 0, 0),
E458="Interest accrual", _xlfn.XLOOKUP(A458, lease_table_dates, lease_table_interest_accruals, 0, 0),
E458="Depreciation", _xlfn.XLOOKUP(A458, rou_table_dates, rou_table_deprs, 0, 0),
TRUE, ""
)</f>
        <v/>
      </c>
      <c r="E458" s="7" t="str" cm="1">
        <f t="array" aca="1" ref="E458" ca="1">_xlfn.IFS(
AND(SUMIFS(lease_table_interest_accruals, lease_table_dates, A458)&gt;0, COUNTIFS($E$14:E457, "Interest accrual", $A$14:A457, A458)=0), "Interest accrual",
AND(SUMIFS(lease_table_payments, lease_table_dates, A458)&gt;0, COUNTIFS($E$14:E457, "Payment", $A$14:A457, A458)=0), "Payment",
AND(SUMIFS(rou_table_deprs, rou_table_dates, A458)&gt;0, COUNTIFS($E$14:E457, "Depreciation", $A$14:A457, A458)=0), "Depreciation",
TRUE,  ""
)</f>
        <v/>
      </c>
      <c r="G458" s="13" t="str" cm="1">
        <f t="array" aca="1" ref="G458" ca="1">_xlfn.IFS(
AND($B$11="Hə", $B$3="İllik"), Z458,
AND($B$11="Hə", $B$3="Aylıq"), AA458,
$B$11="Yox", X458)</f>
        <v/>
      </c>
      <c r="H458" s="14" t="str" cm="1">
        <f t="array" aca="1" ref="H458" ca="1">_xlfn.IFS( G458="", "",
TRUE, ROUND( H457+I458-J458, 2) )</f>
        <v/>
      </c>
      <c r="I458" s="14" t="str" cm="1">
        <f t="array" aca="1" ref="I458" ca="1">_xlfn.IFS(G458="", "",
G458=last_payment_date, (J458-H457),
 TRUE,  -  (H457- H457* (1+$B$6)^ (_xlfn.DAYS(G458,G457)/365) )
)</f>
        <v/>
      </c>
      <c r="J458" s="14" t="str" cm="1">
        <f t="array" aca="1" ref="J458" ca="1">_xlfn.IFS(G458="", "",
TRUE, _xlfn.XLOOKUP(G458,  payment_dates, payments,0,0)
)</f>
        <v/>
      </c>
      <c r="L458" s="2" t="str" cm="1">
        <f t="array" aca="1" ref="L458" ca="1">_xlfn.IFS(
AND($B$11="Hə", $B$3="İllik"), AC458,
AND($B$11="Hə", $B$3="Aylıq"), AD458,
$B$11="Yox", AB458)</f>
        <v/>
      </c>
      <c r="M458" s="14" t="str" cm="1">
        <f t="array" aca="1" ref="M458" ca="1">_xlfn.IFS( L458="", "",
(M457-N458)&lt;=0.5, 0,
TRUE,  M457-N458)</f>
        <v/>
      </c>
      <c r="N458" s="15" t="str" cm="1">
        <f t="array" aca="1" ref="N458" ca="1">_xlfn.IFS(
L458="", "",
TRUE, MIN(M457, ROUND($M$14/ (last_rou_date - $B$2) * (L458-L457), 2) )
)</f>
        <v/>
      </c>
      <c r="P458" s="22" t="str">
        <f t="shared" ca="1" si="18"/>
        <v/>
      </c>
      <c r="Q458" s="14" t="str" cm="1">
        <f t="array" aca="1" ref="Q458" ca="1">_xlfn.IFS(P458="","",
$B$11="Hə", _xlfn.XLOOKUP(DATE(P458, 12, 31), rou_table_dates, rou_table_nbvs,0, 0),
TRUE,  MAX(0, ROUND($M$14 - $M$14/ (last_rou_date - $B$2) * (DATE(P458,12,31) - $B$2), 2) )
)</f>
        <v/>
      </c>
      <c r="R458" s="57" t="str" cm="1">
        <f t="array" aca="1" ref="R458" ca="1">_xlfn.IFS(P458="","",
$B$11="Hə", _xlfn.XLOOKUP(DATE(P458, 12, 31), lease_table_dates, lease_table_balances,0, 0),
TRUE, IFERROR( XNPV($B$6, IF(payment_dates &gt;DATE(P458, 12, 31), payments,  0),  IF(payment_dates &gt;DATE(P458, 12, 31), payment_dates,  DATE(P458, 12, 31))    ),0)
)</f>
        <v/>
      </c>
      <c r="S458" s="14" t="str" cm="1">
        <f t="array" aca="1" ref="S458" ca="1">_xlfn.IFS(P458="","",
TRUE,  MIN( MIN(Q457, $M$14), ROUND($M$14/ (last_rou_date - $B$2) * (DATE(P458,12,31) - MAX($B$2, DATE(P458-1, 12, 31))), 2) )
)</f>
        <v/>
      </c>
      <c r="T458" s="15" t="str" cm="1">
        <f t="array" aca="1" ref="T458" ca="1">_xlfn.IFS(P458="", "",
ISTEXT(R457), R458- (H458 - SUMIFS( lease_table_payments, lease_table_years, P458) -$AG$14 ),
AND(ISNUMBER(R457), R458&lt;&gt;""),   R458- (R457 - SUMIFS( lease_table_payments, lease_table_years, P458) )
)</f>
        <v/>
      </c>
      <c r="U458" s="14"/>
      <c r="V458" s="73">
        <f t="shared" si="20"/>
        <v>445</v>
      </c>
      <c r="W458" s="74" t="str" cm="1">
        <f t="array" ref="W458">_xlfn.IFS(
OR(W457=$B$4, W457=""),"",
TRUE,W457+1
)</f>
        <v/>
      </c>
      <c r="X458" s="75" t="str" cm="1">
        <f t="array" ref="X458">_xlfn.IFS(X457="","",
W458="", "",
AND($B$3="İllik"),DATE(YEAR(X457)+1,MONTH(X457),DAY(X457) ),
AND($B$3="Aylıq", $AH$14="Not end"), EDATE(X457,1),
AND($B$3="Aylıq", $AH$14="End"), EOMONTH(X457,1)
)</f>
        <v/>
      </c>
      <c r="Y458" s="75" t="str" cm="1">
        <f t="array" aca="1" ref="Y458" ca="1">_xlfn.IFS(
AND($B$7="Dövrün əvvəlində", Y457&lt;=last_rou_date), DATE(YEAR(Y457)+1, 12, 31),
AND($B$7="Dövrün sonunda", Y457&lt;=last_payment_date), DATE(YEAR(Y457)+1, 12, 31),
TRUE, ""
)</f>
        <v/>
      </c>
      <c r="Z458" s="75" t="str" cm="1">
        <f t="array" aca="1" ref="Z458" ca="1">_xlfn.IFS(
AND($AN$14="Not year_end", Z457&gt;last_payment_date), "",
AND($AN$14="Year_end", Z457&gt;=last_payment_date), "",
AND($AN$14="Year_end"), DATE(YEAR(Z457+1), 12, 31),
AND($AN$14="Not year_end", MONTH(Z457)=12, DAY(Z457)=31), DATE(YEAR(Z456)+1, MONTH(Z456), DAY(Z456)),
AND($AN$14="Not year_end", OR(MONTH(Z457)&lt;&gt;12, DAY(Z457)&lt;&gt;31) ), DATE(YEAR(Z457), 12, 31)
)</f>
        <v/>
      </c>
      <c r="AA458" s="75" t="str" cm="1">
        <f t="array" aca="1" ref="AA458" ca="1">_xlfn.IFS(AA457="", "",
AND(AA457=last_payment_date, OR(MONTH(AA457)&lt;&gt;12, DAY(AA457)&lt;&gt;31) ), DATE(YEAR(AA457), 12, 31),
AND(MONTH(AA457)=12, DAY(AA457)=31, AA457&gt;=last_payment_date), "",
AND(MONTH(AA457)=12, DAY(AA457)&lt;&gt;31),  EOMONTH(AA457,0),
AND(MONTH(AA457)=12, DAY(AA457)=31, $AH$14="Not end"),  EDATE(AA456,1),
AND($AH$14="Not end"), EDATE(AA457, 1),
AND($AH$14="End"), EOMONTH(AA457, 1)
)</f>
        <v/>
      </c>
      <c r="AB458" s="75" t="str" cm="1">
        <f t="array" aca="1" ref="AB458" ca="1">_xlfn.IFS(AB457="","",
AND(AB457=last_rou_date), "",
AND($B$3="İllik"),DATE(YEAR(AB457)+1,MONTH(AB457),DAY(AB457) ),
AND($B$3="Aylıq", $AH$14="Not end"), EDATE(AB457,1),
AND($B$3="Aylıq", $AH$14="End"), EOMONTH(AB457,1)
)</f>
        <v/>
      </c>
      <c r="AC458" s="75" t="str" cm="1">
        <f t="array" aca="1" ref="AC458" ca="1">_xlfn.IFS(
AND($AN$14="Not year_end", AC457&gt;last_rou_date), "",
AND($AN$14="Year_end", AC457&gt;=last_rou_date), "",
AND($AN$14="Year_end"), DATE(YEAR(AC457+1), 12, 31),
AND($AN$14="Not year_end", MONTH(AC457)=12, DAY(AC457)=31), DATE(YEAR(AC456)+1, MONTH(AC456), DAY(AC456)),
AND($AN$14="Not year_end", OR(MONTH(AC457)&lt;&gt;12, DAY(AC457)&lt;&gt;31) ), DATE(YEAR(AC457), 12, 31)
)</f>
        <v/>
      </c>
      <c r="AD458" s="75" t="str" cm="1">
        <f t="array" aca="1" ref="AD458" ca="1">_xlfn.IFS(AD457="", "",
AND(AD457=last_rou_date, OR(MONTH(AD457)&lt;&gt;12, DAY(AD457)&lt;&gt;31) ), DATE(YEAR(AD457), 12, 31),
AND(MONTH(AD457)=12, DAY(AD457)=31, AD457&gt;=last_rou_date), "",
AND(MONTH(AD457)=12, DAY(AD457)&lt;&gt;31),  EOMONTH(AD457,0),
AND(MONTH(AD457)=12, DAY(AD457)=31, $AH$14="Not end"),  EDATE(AD456,1),
AND($AH$14="Not end"), EDATE(AD457, 1),
AND($AH$14="End"), EOMONTH(AD457, 1)
)</f>
        <v/>
      </c>
      <c r="AE458" s="68" t="str" cm="1">
        <f t="array" ref="AE458">_xlfn.IFS(W458="", "",
AND(W458&gt;0, W458&lt;=$B$4, $C$2="İllik artım, faiz olaraq", $D$2&gt;0, $B$3="İllik"), $B$5*((1+$D$2)^(W458-1)),
AND(W458&gt;0, W458&lt;=$B$4, $C$2="İllik artım, faiz olaraq", $D$2&gt;0, $B$3="Aylıq"), $B$5*((1+$D$2)^ROUNDDOWN((W458-1)/12,0)),
AND(W458=1, $C$2="Aşağıdakı kimi dəyişir", ), $B$5,
AND(W458&gt;1, W458&lt;=$B$4, $C$2="Aşağıdakı kimi dəyişir"), IFERROR(VLOOKUP(W458, $C$4:$D$7, 2, FALSE), AE457),
AND(W458&gt;0, W458&lt;=$B$4), $B$5,
TRUE,0 )</f>
        <v/>
      </c>
      <c r="AF458" s="76" t="str">
        <f t="shared" ca="1" si="19"/>
        <v/>
      </c>
    </row>
    <row r="459" spans="1:32" x14ac:dyDescent="0.4">
      <c r="A459" s="13" t="str" cm="1">
        <f t="array" aca="1" ref="A459" ca="1">_xlfn.IFS(
AND(SUMIFS(lease_table_interest_accruals, lease_table_dates, A458)&gt;0, COUNTIFS($E$14:E458, "Interest accrual", $A$14:A458, A458)=0),  A458,
AND(SUMIFS(lease_table_payments, lease_table_dates, A458)&gt;0, COUNTIFS($E$14:E458, "Payment", $A$14:A458, A458)=0),  A458,
AND(SUMIFS(rou_table_deprs, rou_table_dates, A458)&gt;0, COUNTIFS($E$14:E458, "Depreciation", $A$14:A458, A458)=0),  A458,
TRUE,  IFERROR(INDEX(rou_table_dates,  MATCH(A458, rou_table_dates)+1, ), "")
)</f>
        <v/>
      </c>
      <c r="B459" s="1" t="str" cm="1">
        <f t="array" aca="1" ref="B459" ca="1">_xlfn.IFS(
AND(E459="Payment", A459=$B$2), $AM$14,
E459="Payment", $AM$15,
E459="Interest accrual", $AM$18,
E459="Depreciation", $AM$17,
TRUE, "")</f>
        <v/>
      </c>
      <c r="C459" s="1" t="str" cm="1">
        <f t="array" aca="1" ref="C459" ca="1">_xlfn.IFS(
E459="Payment", $AM$19,
E459="Interest accrual", $AM$15,
E459="Depreciation", $AM$16,
TRUE, "")</f>
        <v/>
      </c>
      <c r="D459" s="14" t="str" cm="1">
        <f t="array" aca="1" ref="D459" ca="1">_xlfn.IFS(
E459="Payment", _xlfn.XLOOKUP(A459, lease_table_dates, lease_table_payments, 0, 0),
E459="Interest accrual", _xlfn.XLOOKUP(A459, lease_table_dates, lease_table_interest_accruals, 0, 0),
E459="Depreciation", _xlfn.XLOOKUP(A459, rou_table_dates, rou_table_deprs, 0, 0),
TRUE, ""
)</f>
        <v/>
      </c>
      <c r="E459" s="7" t="str" cm="1">
        <f t="array" aca="1" ref="E459" ca="1">_xlfn.IFS(
AND(SUMIFS(lease_table_interest_accruals, lease_table_dates, A459)&gt;0, COUNTIFS($E$14:E458, "Interest accrual", $A$14:A458, A459)=0), "Interest accrual",
AND(SUMIFS(lease_table_payments, lease_table_dates, A459)&gt;0, COUNTIFS($E$14:E458, "Payment", $A$14:A458, A459)=0), "Payment",
AND(SUMIFS(rou_table_deprs, rou_table_dates, A459)&gt;0, COUNTIFS($E$14:E458, "Depreciation", $A$14:A458, A459)=0), "Depreciation",
TRUE,  ""
)</f>
        <v/>
      </c>
      <c r="G459" s="13" t="str" cm="1">
        <f t="array" aca="1" ref="G459" ca="1">_xlfn.IFS(
AND($B$11="Hə", $B$3="İllik"), Z459,
AND($B$11="Hə", $B$3="Aylıq"), AA459,
$B$11="Yox", X459)</f>
        <v/>
      </c>
      <c r="H459" s="14" t="str" cm="1">
        <f t="array" aca="1" ref="H459" ca="1">_xlfn.IFS( G459="", "",
TRUE, ROUND( H458+I459-J459, 2) )</f>
        <v/>
      </c>
      <c r="I459" s="14" t="str" cm="1">
        <f t="array" aca="1" ref="I459" ca="1">_xlfn.IFS(G459="", "",
G459=last_payment_date, (J459-H458),
 TRUE,  -  (H458- H458* (1+$B$6)^ (_xlfn.DAYS(G459,G458)/365) )
)</f>
        <v/>
      </c>
      <c r="J459" s="14" t="str" cm="1">
        <f t="array" aca="1" ref="J459" ca="1">_xlfn.IFS(G459="", "",
TRUE, _xlfn.XLOOKUP(G459,  payment_dates, payments,0,0)
)</f>
        <v/>
      </c>
      <c r="L459" s="2" t="str" cm="1">
        <f t="array" aca="1" ref="L459" ca="1">_xlfn.IFS(
AND($B$11="Hə", $B$3="İllik"), AC459,
AND($B$11="Hə", $B$3="Aylıq"), AD459,
$B$11="Yox", AB459)</f>
        <v/>
      </c>
      <c r="M459" s="14" t="str" cm="1">
        <f t="array" aca="1" ref="M459" ca="1">_xlfn.IFS( L459="", "",
(M458-N459)&lt;=0.5, 0,
TRUE,  M458-N459)</f>
        <v/>
      </c>
      <c r="N459" s="15" t="str" cm="1">
        <f t="array" aca="1" ref="N459" ca="1">_xlfn.IFS(
L459="", "",
TRUE, MIN(M458, ROUND($M$14/ (last_rou_date - $B$2) * (L459-L458), 2) )
)</f>
        <v/>
      </c>
      <c r="P459" s="22" t="str">
        <f t="shared" ca="1" si="18"/>
        <v/>
      </c>
      <c r="Q459" s="14" t="str" cm="1">
        <f t="array" aca="1" ref="Q459" ca="1">_xlfn.IFS(P459="","",
$B$11="Hə", _xlfn.XLOOKUP(DATE(P459, 12, 31), rou_table_dates, rou_table_nbvs,0, 0),
TRUE,  MAX(0, ROUND($M$14 - $M$14/ (last_rou_date - $B$2) * (DATE(P459,12,31) - $B$2), 2) )
)</f>
        <v/>
      </c>
      <c r="R459" s="57" t="str" cm="1">
        <f t="array" aca="1" ref="R459" ca="1">_xlfn.IFS(P459="","",
$B$11="Hə", _xlfn.XLOOKUP(DATE(P459, 12, 31), lease_table_dates, lease_table_balances,0, 0),
TRUE, IFERROR( XNPV($B$6, IF(payment_dates &gt;DATE(P459, 12, 31), payments,  0),  IF(payment_dates &gt;DATE(P459, 12, 31), payment_dates,  DATE(P459, 12, 31))    ),0)
)</f>
        <v/>
      </c>
      <c r="S459" s="14" t="str" cm="1">
        <f t="array" aca="1" ref="S459" ca="1">_xlfn.IFS(P459="","",
TRUE,  MIN( MIN(Q458, $M$14), ROUND($M$14/ (last_rou_date - $B$2) * (DATE(P459,12,31) - MAX($B$2, DATE(P459-1, 12, 31))), 2) )
)</f>
        <v/>
      </c>
      <c r="T459" s="15" t="str" cm="1">
        <f t="array" aca="1" ref="T459" ca="1">_xlfn.IFS(P459="", "",
ISTEXT(R458), R459- (H459 - SUMIFS( lease_table_payments, lease_table_years, P459) -$AG$14 ),
AND(ISNUMBER(R458), R459&lt;&gt;""),   R459- (R458 - SUMIFS( lease_table_payments, lease_table_years, P459) )
)</f>
        <v/>
      </c>
      <c r="U459" s="14"/>
      <c r="V459" s="73">
        <f t="shared" si="20"/>
        <v>446</v>
      </c>
      <c r="W459" s="74" t="str" cm="1">
        <f t="array" ref="W459">_xlfn.IFS(
OR(W458=$B$4, W458=""),"",
TRUE,W458+1
)</f>
        <v/>
      </c>
      <c r="X459" s="75" t="str" cm="1">
        <f t="array" ref="X459">_xlfn.IFS(X458="","",
W459="", "",
AND($B$3="İllik"),DATE(YEAR(X458)+1,MONTH(X458),DAY(X458) ),
AND($B$3="Aylıq", $AH$14="Not end"), EDATE(X458,1),
AND($B$3="Aylıq", $AH$14="End"), EOMONTH(X458,1)
)</f>
        <v/>
      </c>
      <c r="Y459" s="75" t="str" cm="1">
        <f t="array" aca="1" ref="Y459" ca="1">_xlfn.IFS(
AND($B$7="Dövrün əvvəlində", Y458&lt;=last_rou_date), DATE(YEAR(Y458)+1, 12, 31),
AND($B$7="Dövrün sonunda", Y458&lt;=last_payment_date), DATE(YEAR(Y458)+1, 12, 31),
TRUE, ""
)</f>
        <v/>
      </c>
      <c r="Z459" s="75" t="str" cm="1">
        <f t="array" aca="1" ref="Z459" ca="1">_xlfn.IFS(
AND($AN$14="Not year_end", Z458&gt;last_payment_date), "",
AND($AN$14="Year_end", Z458&gt;=last_payment_date), "",
AND($AN$14="Year_end"), DATE(YEAR(Z458+1), 12, 31),
AND($AN$14="Not year_end", MONTH(Z458)=12, DAY(Z458)=31), DATE(YEAR(Z457)+1, MONTH(Z457), DAY(Z457)),
AND($AN$14="Not year_end", OR(MONTH(Z458)&lt;&gt;12, DAY(Z458)&lt;&gt;31) ), DATE(YEAR(Z458), 12, 31)
)</f>
        <v/>
      </c>
      <c r="AA459" s="75" t="str" cm="1">
        <f t="array" aca="1" ref="AA459" ca="1">_xlfn.IFS(AA458="", "",
AND(AA458=last_payment_date, OR(MONTH(AA458)&lt;&gt;12, DAY(AA458)&lt;&gt;31) ), DATE(YEAR(AA458), 12, 31),
AND(MONTH(AA458)=12, DAY(AA458)=31, AA458&gt;=last_payment_date), "",
AND(MONTH(AA458)=12, DAY(AA458)&lt;&gt;31),  EOMONTH(AA458,0),
AND(MONTH(AA458)=12, DAY(AA458)=31, $AH$14="Not end"),  EDATE(AA457,1),
AND($AH$14="Not end"), EDATE(AA458, 1),
AND($AH$14="End"), EOMONTH(AA458, 1)
)</f>
        <v/>
      </c>
      <c r="AB459" s="75" t="str" cm="1">
        <f t="array" aca="1" ref="AB459" ca="1">_xlfn.IFS(AB458="","",
AND(AB458=last_rou_date), "",
AND($B$3="İllik"),DATE(YEAR(AB458)+1,MONTH(AB458),DAY(AB458) ),
AND($B$3="Aylıq", $AH$14="Not end"), EDATE(AB458,1),
AND($B$3="Aylıq", $AH$14="End"), EOMONTH(AB458,1)
)</f>
        <v/>
      </c>
      <c r="AC459" s="75" t="str" cm="1">
        <f t="array" aca="1" ref="AC459" ca="1">_xlfn.IFS(
AND($AN$14="Not year_end", AC458&gt;last_rou_date), "",
AND($AN$14="Year_end", AC458&gt;=last_rou_date), "",
AND($AN$14="Year_end"), DATE(YEAR(AC458+1), 12, 31),
AND($AN$14="Not year_end", MONTH(AC458)=12, DAY(AC458)=31), DATE(YEAR(AC457)+1, MONTH(AC457), DAY(AC457)),
AND($AN$14="Not year_end", OR(MONTH(AC458)&lt;&gt;12, DAY(AC458)&lt;&gt;31) ), DATE(YEAR(AC458), 12, 31)
)</f>
        <v/>
      </c>
      <c r="AD459" s="75" t="str" cm="1">
        <f t="array" aca="1" ref="AD459" ca="1">_xlfn.IFS(AD458="", "",
AND(AD458=last_rou_date, OR(MONTH(AD458)&lt;&gt;12, DAY(AD458)&lt;&gt;31) ), DATE(YEAR(AD458), 12, 31),
AND(MONTH(AD458)=12, DAY(AD458)=31, AD458&gt;=last_rou_date), "",
AND(MONTH(AD458)=12, DAY(AD458)&lt;&gt;31),  EOMONTH(AD458,0),
AND(MONTH(AD458)=12, DAY(AD458)=31, $AH$14="Not end"),  EDATE(AD457,1),
AND($AH$14="Not end"), EDATE(AD458, 1),
AND($AH$14="End"), EOMONTH(AD458, 1)
)</f>
        <v/>
      </c>
      <c r="AE459" s="68" t="str" cm="1">
        <f t="array" ref="AE459">_xlfn.IFS(W459="", "",
AND(W459&gt;0, W459&lt;=$B$4, $C$2="İllik artım, faiz olaraq", $D$2&gt;0, $B$3="İllik"), $B$5*((1+$D$2)^(W459-1)),
AND(W459&gt;0, W459&lt;=$B$4, $C$2="İllik artım, faiz olaraq", $D$2&gt;0, $B$3="Aylıq"), $B$5*((1+$D$2)^ROUNDDOWN((W459-1)/12,0)),
AND(W459=1, $C$2="Aşağıdakı kimi dəyişir", ), $B$5,
AND(W459&gt;1, W459&lt;=$B$4, $C$2="Aşağıdakı kimi dəyişir"), IFERROR(VLOOKUP(W459, $C$4:$D$7, 2, FALSE), AE458),
AND(W459&gt;0, W459&lt;=$B$4), $B$5,
TRUE,0 )</f>
        <v/>
      </c>
      <c r="AF459" s="76" t="str">
        <f t="shared" ca="1" si="19"/>
        <v/>
      </c>
    </row>
    <row r="460" spans="1:32" x14ac:dyDescent="0.4">
      <c r="A460" s="13" t="str" cm="1">
        <f t="array" aca="1" ref="A460" ca="1">_xlfn.IFS(
AND(SUMIFS(lease_table_interest_accruals, lease_table_dates, A459)&gt;0, COUNTIFS($E$14:E459, "Interest accrual", $A$14:A459, A459)=0),  A459,
AND(SUMIFS(lease_table_payments, lease_table_dates, A459)&gt;0, COUNTIFS($E$14:E459, "Payment", $A$14:A459, A459)=0),  A459,
AND(SUMIFS(rou_table_deprs, rou_table_dates, A459)&gt;0, COUNTIFS($E$14:E459, "Depreciation", $A$14:A459, A459)=0),  A459,
TRUE,  IFERROR(INDEX(rou_table_dates,  MATCH(A459, rou_table_dates)+1, ), "")
)</f>
        <v/>
      </c>
      <c r="B460" s="1" t="str" cm="1">
        <f t="array" aca="1" ref="B460" ca="1">_xlfn.IFS(
AND(E460="Payment", A460=$B$2), $AM$14,
E460="Payment", $AM$15,
E460="Interest accrual", $AM$18,
E460="Depreciation", $AM$17,
TRUE, "")</f>
        <v/>
      </c>
      <c r="C460" s="1" t="str" cm="1">
        <f t="array" aca="1" ref="C460" ca="1">_xlfn.IFS(
E460="Payment", $AM$19,
E460="Interest accrual", $AM$15,
E460="Depreciation", $AM$16,
TRUE, "")</f>
        <v/>
      </c>
      <c r="D460" s="14" t="str" cm="1">
        <f t="array" aca="1" ref="D460" ca="1">_xlfn.IFS(
E460="Payment", _xlfn.XLOOKUP(A460, lease_table_dates, lease_table_payments, 0, 0),
E460="Interest accrual", _xlfn.XLOOKUP(A460, lease_table_dates, lease_table_interest_accruals, 0, 0),
E460="Depreciation", _xlfn.XLOOKUP(A460, rou_table_dates, rou_table_deprs, 0, 0),
TRUE, ""
)</f>
        <v/>
      </c>
      <c r="E460" s="7" t="str" cm="1">
        <f t="array" aca="1" ref="E460" ca="1">_xlfn.IFS(
AND(SUMIFS(lease_table_interest_accruals, lease_table_dates, A460)&gt;0, COUNTIFS($E$14:E459, "Interest accrual", $A$14:A459, A460)=0), "Interest accrual",
AND(SUMIFS(lease_table_payments, lease_table_dates, A460)&gt;0, COUNTIFS($E$14:E459, "Payment", $A$14:A459, A460)=0), "Payment",
AND(SUMIFS(rou_table_deprs, rou_table_dates, A460)&gt;0, COUNTIFS($E$14:E459, "Depreciation", $A$14:A459, A460)=0), "Depreciation",
TRUE,  ""
)</f>
        <v/>
      </c>
      <c r="G460" s="13" t="str" cm="1">
        <f t="array" aca="1" ref="G460" ca="1">_xlfn.IFS(
AND($B$11="Hə", $B$3="İllik"), Z460,
AND($B$11="Hə", $B$3="Aylıq"), AA460,
$B$11="Yox", X460)</f>
        <v/>
      </c>
      <c r="H460" s="14" t="str" cm="1">
        <f t="array" aca="1" ref="H460" ca="1">_xlfn.IFS( G460="", "",
TRUE, ROUND( H459+I460-J460, 2) )</f>
        <v/>
      </c>
      <c r="I460" s="14" t="str" cm="1">
        <f t="array" aca="1" ref="I460" ca="1">_xlfn.IFS(G460="", "",
G460=last_payment_date, (J460-H459),
 TRUE,  -  (H459- H459* (1+$B$6)^ (_xlfn.DAYS(G460,G459)/365) )
)</f>
        <v/>
      </c>
      <c r="J460" s="14" t="str" cm="1">
        <f t="array" aca="1" ref="J460" ca="1">_xlfn.IFS(G460="", "",
TRUE, _xlfn.XLOOKUP(G460,  payment_dates, payments,0,0)
)</f>
        <v/>
      </c>
      <c r="L460" s="2" t="str" cm="1">
        <f t="array" aca="1" ref="L460" ca="1">_xlfn.IFS(
AND($B$11="Hə", $B$3="İllik"), AC460,
AND($B$11="Hə", $B$3="Aylıq"), AD460,
$B$11="Yox", AB460)</f>
        <v/>
      </c>
      <c r="M460" s="14" t="str" cm="1">
        <f t="array" aca="1" ref="M460" ca="1">_xlfn.IFS( L460="", "",
(M459-N460)&lt;=0.5, 0,
TRUE,  M459-N460)</f>
        <v/>
      </c>
      <c r="N460" s="15" t="str" cm="1">
        <f t="array" aca="1" ref="N460" ca="1">_xlfn.IFS(
L460="", "",
TRUE, MIN(M459, ROUND($M$14/ (last_rou_date - $B$2) * (L460-L459), 2) )
)</f>
        <v/>
      </c>
      <c r="P460" s="22" t="str">
        <f t="shared" ca="1" si="18"/>
        <v/>
      </c>
      <c r="Q460" s="14" t="str" cm="1">
        <f t="array" aca="1" ref="Q460" ca="1">_xlfn.IFS(P460="","",
$B$11="Hə", _xlfn.XLOOKUP(DATE(P460, 12, 31), rou_table_dates, rou_table_nbvs,0, 0),
TRUE,  MAX(0, ROUND($M$14 - $M$14/ (last_rou_date - $B$2) * (DATE(P460,12,31) - $B$2), 2) )
)</f>
        <v/>
      </c>
      <c r="R460" s="57" t="str" cm="1">
        <f t="array" aca="1" ref="R460" ca="1">_xlfn.IFS(P460="","",
$B$11="Hə", _xlfn.XLOOKUP(DATE(P460, 12, 31), lease_table_dates, lease_table_balances,0, 0),
TRUE, IFERROR( XNPV($B$6, IF(payment_dates &gt;DATE(P460, 12, 31), payments,  0),  IF(payment_dates &gt;DATE(P460, 12, 31), payment_dates,  DATE(P460, 12, 31))    ),0)
)</f>
        <v/>
      </c>
      <c r="S460" s="14" t="str" cm="1">
        <f t="array" aca="1" ref="S460" ca="1">_xlfn.IFS(P460="","",
TRUE,  MIN( MIN(Q459, $M$14), ROUND($M$14/ (last_rou_date - $B$2) * (DATE(P460,12,31) - MAX($B$2, DATE(P460-1, 12, 31))), 2) )
)</f>
        <v/>
      </c>
      <c r="T460" s="15" t="str" cm="1">
        <f t="array" aca="1" ref="T460" ca="1">_xlfn.IFS(P460="", "",
ISTEXT(R459), R460- (H460 - SUMIFS( lease_table_payments, lease_table_years, P460) -$AG$14 ),
AND(ISNUMBER(R459), R460&lt;&gt;""),   R460- (R459 - SUMIFS( lease_table_payments, lease_table_years, P460) )
)</f>
        <v/>
      </c>
      <c r="U460" s="14"/>
      <c r="V460" s="73">
        <f t="shared" si="20"/>
        <v>447</v>
      </c>
      <c r="W460" s="74" t="str" cm="1">
        <f t="array" ref="W460">_xlfn.IFS(
OR(W459=$B$4, W459=""),"",
TRUE,W459+1
)</f>
        <v/>
      </c>
      <c r="X460" s="75" t="str" cm="1">
        <f t="array" ref="X460">_xlfn.IFS(X459="","",
W460="", "",
AND($B$3="İllik"),DATE(YEAR(X459)+1,MONTH(X459),DAY(X459) ),
AND($B$3="Aylıq", $AH$14="Not end"), EDATE(X459,1),
AND($B$3="Aylıq", $AH$14="End"), EOMONTH(X459,1)
)</f>
        <v/>
      </c>
      <c r="Y460" s="75" t="str" cm="1">
        <f t="array" aca="1" ref="Y460" ca="1">_xlfn.IFS(
AND($B$7="Dövrün əvvəlində", Y459&lt;=last_rou_date), DATE(YEAR(Y459)+1, 12, 31),
AND($B$7="Dövrün sonunda", Y459&lt;=last_payment_date), DATE(YEAR(Y459)+1, 12, 31),
TRUE, ""
)</f>
        <v/>
      </c>
      <c r="Z460" s="75" t="str" cm="1">
        <f t="array" aca="1" ref="Z460" ca="1">_xlfn.IFS(
AND($AN$14="Not year_end", Z459&gt;last_payment_date), "",
AND($AN$14="Year_end", Z459&gt;=last_payment_date), "",
AND($AN$14="Year_end"), DATE(YEAR(Z459+1), 12, 31),
AND($AN$14="Not year_end", MONTH(Z459)=12, DAY(Z459)=31), DATE(YEAR(Z458)+1, MONTH(Z458), DAY(Z458)),
AND($AN$14="Not year_end", OR(MONTH(Z459)&lt;&gt;12, DAY(Z459)&lt;&gt;31) ), DATE(YEAR(Z459), 12, 31)
)</f>
        <v/>
      </c>
      <c r="AA460" s="75" t="str" cm="1">
        <f t="array" aca="1" ref="AA460" ca="1">_xlfn.IFS(AA459="", "",
AND(AA459=last_payment_date, OR(MONTH(AA459)&lt;&gt;12, DAY(AA459)&lt;&gt;31) ), DATE(YEAR(AA459), 12, 31),
AND(MONTH(AA459)=12, DAY(AA459)=31, AA459&gt;=last_payment_date), "",
AND(MONTH(AA459)=12, DAY(AA459)&lt;&gt;31),  EOMONTH(AA459,0),
AND(MONTH(AA459)=12, DAY(AA459)=31, $AH$14="Not end"),  EDATE(AA458,1),
AND($AH$14="Not end"), EDATE(AA459, 1),
AND($AH$14="End"), EOMONTH(AA459, 1)
)</f>
        <v/>
      </c>
      <c r="AB460" s="75" t="str" cm="1">
        <f t="array" aca="1" ref="AB460" ca="1">_xlfn.IFS(AB459="","",
AND(AB459=last_rou_date), "",
AND($B$3="İllik"),DATE(YEAR(AB459)+1,MONTH(AB459),DAY(AB459) ),
AND($B$3="Aylıq", $AH$14="Not end"), EDATE(AB459,1),
AND($B$3="Aylıq", $AH$14="End"), EOMONTH(AB459,1)
)</f>
        <v/>
      </c>
      <c r="AC460" s="75" t="str" cm="1">
        <f t="array" aca="1" ref="AC460" ca="1">_xlfn.IFS(
AND($AN$14="Not year_end", AC459&gt;last_rou_date), "",
AND($AN$14="Year_end", AC459&gt;=last_rou_date), "",
AND($AN$14="Year_end"), DATE(YEAR(AC459+1), 12, 31),
AND($AN$14="Not year_end", MONTH(AC459)=12, DAY(AC459)=31), DATE(YEAR(AC458)+1, MONTH(AC458), DAY(AC458)),
AND($AN$14="Not year_end", OR(MONTH(AC459)&lt;&gt;12, DAY(AC459)&lt;&gt;31) ), DATE(YEAR(AC459), 12, 31)
)</f>
        <v/>
      </c>
      <c r="AD460" s="75" t="str" cm="1">
        <f t="array" aca="1" ref="AD460" ca="1">_xlfn.IFS(AD459="", "",
AND(AD459=last_rou_date, OR(MONTH(AD459)&lt;&gt;12, DAY(AD459)&lt;&gt;31) ), DATE(YEAR(AD459), 12, 31),
AND(MONTH(AD459)=12, DAY(AD459)=31, AD459&gt;=last_rou_date), "",
AND(MONTH(AD459)=12, DAY(AD459)&lt;&gt;31),  EOMONTH(AD459,0),
AND(MONTH(AD459)=12, DAY(AD459)=31, $AH$14="Not end"),  EDATE(AD458,1),
AND($AH$14="Not end"), EDATE(AD459, 1),
AND($AH$14="End"), EOMONTH(AD459, 1)
)</f>
        <v/>
      </c>
      <c r="AE460" s="68" t="str" cm="1">
        <f t="array" ref="AE460">_xlfn.IFS(W460="", "",
AND(W460&gt;0, W460&lt;=$B$4, $C$2="İllik artım, faiz olaraq", $D$2&gt;0, $B$3="İllik"), $B$5*((1+$D$2)^(W460-1)),
AND(W460&gt;0, W460&lt;=$B$4, $C$2="İllik artım, faiz olaraq", $D$2&gt;0, $B$3="Aylıq"), $B$5*((1+$D$2)^ROUNDDOWN((W460-1)/12,0)),
AND(W460=1, $C$2="Aşağıdakı kimi dəyişir", ), $B$5,
AND(W460&gt;1, W460&lt;=$B$4, $C$2="Aşağıdakı kimi dəyişir"), IFERROR(VLOOKUP(W460, $C$4:$D$7, 2, FALSE), AE459),
AND(W460&gt;0, W460&lt;=$B$4), $B$5,
TRUE,0 )</f>
        <v/>
      </c>
      <c r="AF460" s="76" t="str">
        <f t="shared" ca="1" si="19"/>
        <v/>
      </c>
    </row>
    <row r="461" spans="1:32" x14ac:dyDescent="0.4">
      <c r="A461" s="13" t="str" cm="1">
        <f t="array" aca="1" ref="A461" ca="1">_xlfn.IFS(
AND(SUMIFS(lease_table_interest_accruals, lease_table_dates, A460)&gt;0, COUNTIFS($E$14:E460, "Interest accrual", $A$14:A460, A460)=0),  A460,
AND(SUMIFS(lease_table_payments, lease_table_dates, A460)&gt;0, COUNTIFS($E$14:E460, "Payment", $A$14:A460, A460)=0),  A460,
AND(SUMIFS(rou_table_deprs, rou_table_dates, A460)&gt;0, COUNTIFS($E$14:E460, "Depreciation", $A$14:A460, A460)=0),  A460,
TRUE,  IFERROR(INDEX(rou_table_dates,  MATCH(A460, rou_table_dates)+1, ), "")
)</f>
        <v/>
      </c>
      <c r="B461" s="1" t="str" cm="1">
        <f t="array" aca="1" ref="B461" ca="1">_xlfn.IFS(
AND(E461="Payment", A461=$B$2), $AM$14,
E461="Payment", $AM$15,
E461="Interest accrual", $AM$18,
E461="Depreciation", $AM$17,
TRUE, "")</f>
        <v/>
      </c>
      <c r="C461" s="1" t="str" cm="1">
        <f t="array" aca="1" ref="C461" ca="1">_xlfn.IFS(
E461="Payment", $AM$19,
E461="Interest accrual", $AM$15,
E461="Depreciation", $AM$16,
TRUE, "")</f>
        <v/>
      </c>
      <c r="D461" s="14" t="str" cm="1">
        <f t="array" aca="1" ref="D461" ca="1">_xlfn.IFS(
E461="Payment", _xlfn.XLOOKUP(A461, lease_table_dates, lease_table_payments, 0, 0),
E461="Interest accrual", _xlfn.XLOOKUP(A461, lease_table_dates, lease_table_interest_accruals, 0, 0),
E461="Depreciation", _xlfn.XLOOKUP(A461, rou_table_dates, rou_table_deprs, 0, 0),
TRUE, ""
)</f>
        <v/>
      </c>
      <c r="E461" s="7" t="str" cm="1">
        <f t="array" aca="1" ref="E461" ca="1">_xlfn.IFS(
AND(SUMIFS(lease_table_interest_accruals, lease_table_dates, A461)&gt;0, COUNTIFS($E$14:E460, "Interest accrual", $A$14:A460, A461)=0), "Interest accrual",
AND(SUMIFS(lease_table_payments, lease_table_dates, A461)&gt;0, COUNTIFS($E$14:E460, "Payment", $A$14:A460, A461)=0), "Payment",
AND(SUMIFS(rou_table_deprs, rou_table_dates, A461)&gt;0, COUNTIFS($E$14:E460, "Depreciation", $A$14:A460, A461)=0), "Depreciation",
TRUE,  ""
)</f>
        <v/>
      </c>
      <c r="G461" s="13" t="str" cm="1">
        <f t="array" aca="1" ref="G461" ca="1">_xlfn.IFS(
AND($B$11="Hə", $B$3="İllik"), Z461,
AND($B$11="Hə", $B$3="Aylıq"), AA461,
$B$11="Yox", X461)</f>
        <v/>
      </c>
      <c r="H461" s="14" t="str" cm="1">
        <f t="array" aca="1" ref="H461" ca="1">_xlfn.IFS( G461="", "",
TRUE, ROUND( H460+I461-J461, 2) )</f>
        <v/>
      </c>
      <c r="I461" s="14" t="str" cm="1">
        <f t="array" aca="1" ref="I461" ca="1">_xlfn.IFS(G461="", "",
G461=last_payment_date, (J461-H460),
 TRUE,  -  (H460- H460* (1+$B$6)^ (_xlfn.DAYS(G461,G460)/365) )
)</f>
        <v/>
      </c>
      <c r="J461" s="14" t="str" cm="1">
        <f t="array" aca="1" ref="J461" ca="1">_xlfn.IFS(G461="", "",
TRUE, _xlfn.XLOOKUP(G461,  payment_dates, payments,0,0)
)</f>
        <v/>
      </c>
      <c r="L461" s="2" t="str" cm="1">
        <f t="array" aca="1" ref="L461" ca="1">_xlfn.IFS(
AND($B$11="Hə", $B$3="İllik"), AC461,
AND($B$11="Hə", $B$3="Aylıq"), AD461,
$B$11="Yox", AB461)</f>
        <v/>
      </c>
      <c r="M461" s="14" t="str" cm="1">
        <f t="array" aca="1" ref="M461" ca="1">_xlfn.IFS( L461="", "",
(M460-N461)&lt;=0.5, 0,
TRUE,  M460-N461)</f>
        <v/>
      </c>
      <c r="N461" s="15" t="str" cm="1">
        <f t="array" aca="1" ref="N461" ca="1">_xlfn.IFS(
L461="", "",
TRUE, MIN(M460, ROUND($M$14/ (last_rou_date - $B$2) * (L461-L460), 2) )
)</f>
        <v/>
      </c>
      <c r="P461" s="22" t="str">
        <f t="shared" ca="1" si="18"/>
        <v/>
      </c>
      <c r="Q461" s="14" t="str" cm="1">
        <f t="array" aca="1" ref="Q461" ca="1">_xlfn.IFS(P461="","",
$B$11="Hə", _xlfn.XLOOKUP(DATE(P461, 12, 31), rou_table_dates, rou_table_nbvs,0, 0),
TRUE,  MAX(0, ROUND($M$14 - $M$14/ (last_rou_date - $B$2) * (DATE(P461,12,31) - $B$2), 2) )
)</f>
        <v/>
      </c>
      <c r="R461" s="57" t="str" cm="1">
        <f t="array" aca="1" ref="R461" ca="1">_xlfn.IFS(P461="","",
$B$11="Hə", _xlfn.XLOOKUP(DATE(P461, 12, 31), lease_table_dates, lease_table_balances,0, 0),
TRUE, IFERROR( XNPV($B$6, IF(payment_dates &gt;DATE(P461, 12, 31), payments,  0),  IF(payment_dates &gt;DATE(P461, 12, 31), payment_dates,  DATE(P461, 12, 31))    ),0)
)</f>
        <v/>
      </c>
      <c r="S461" s="14" t="str" cm="1">
        <f t="array" aca="1" ref="S461" ca="1">_xlfn.IFS(P461="","",
TRUE,  MIN( MIN(Q460, $M$14), ROUND($M$14/ (last_rou_date - $B$2) * (DATE(P461,12,31) - MAX($B$2, DATE(P461-1, 12, 31))), 2) )
)</f>
        <v/>
      </c>
      <c r="T461" s="15" t="str" cm="1">
        <f t="array" aca="1" ref="T461" ca="1">_xlfn.IFS(P461="", "",
ISTEXT(R460), R461- (H461 - SUMIFS( lease_table_payments, lease_table_years, P461) -$AG$14 ),
AND(ISNUMBER(R460), R461&lt;&gt;""),   R461- (R460 - SUMIFS( lease_table_payments, lease_table_years, P461) )
)</f>
        <v/>
      </c>
      <c r="U461" s="14"/>
      <c r="V461" s="73">
        <f t="shared" si="20"/>
        <v>448</v>
      </c>
      <c r="W461" s="74" t="str" cm="1">
        <f t="array" ref="W461">_xlfn.IFS(
OR(W460=$B$4, W460=""),"",
TRUE,W460+1
)</f>
        <v/>
      </c>
      <c r="X461" s="75" t="str" cm="1">
        <f t="array" ref="X461">_xlfn.IFS(X460="","",
W461="", "",
AND($B$3="İllik"),DATE(YEAR(X460)+1,MONTH(X460),DAY(X460) ),
AND($B$3="Aylıq", $AH$14="Not end"), EDATE(X460,1),
AND($B$3="Aylıq", $AH$14="End"), EOMONTH(X460,1)
)</f>
        <v/>
      </c>
      <c r="Y461" s="75" t="str" cm="1">
        <f t="array" aca="1" ref="Y461" ca="1">_xlfn.IFS(
AND($B$7="Dövrün əvvəlində", Y460&lt;=last_rou_date), DATE(YEAR(Y460)+1, 12, 31),
AND($B$7="Dövrün sonunda", Y460&lt;=last_payment_date), DATE(YEAR(Y460)+1, 12, 31),
TRUE, ""
)</f>
        <v/>
      </c>
      <c r="Z461" s="75" t="str" cm="1">
        <f t="array" aca="1" ref="Z461" ca="1">_xlfn.IFS(
AND($AN$14="Not year_end", Z460&gt;last_payment_date), "",
AND($AN$14="Year_end", Z460&gt;=last_payment_date), "",
AND($AN$14="Year_end"), DATE(YEAR(Z460+1), 12, 31),
AND($AN$14="Not year_end", MONTH(Z460)=12, DAY(Z460)=31), DATE(YEAR(Z459)+1, MONTH(Z459), DAY(Z459)),
AND($AN$14="Not year_end", OR(MONTH(Z460)&lt;&gt;12, DAY(Z460)&lt;&gt;31) ), DATE(YEAR(Z460), 12, 31)
)</f>
        <v/>
      </c>
      <c r="AA461" s="75" t="str" cm="1">
        <f t="array" aca="1" ref="AA461" ca="1">_xlfn.IFS(AA460="", "",
AND(AA460=last_payment_date, OR(MONTH(AA460)&lt;&gt;12, DAY(AA460)&lt;&gt;31) ), DATE(YEAR(AA460), 12, 31),
AND(MONTH(AA460)=12, DAY(AA460)=31, AA460&gt;=last_payment_date), "",
AND(MONTH(AA460)=12, DAY(AA460)&lt;&gt;31),  EOMONTH(AA460,0),
AND(MONTH(AA460)=12, DAY(AA460)=31, $AH$14="Not end"),  EDATE(AA459,1),
AND($AH$14="Not end"), EDATE(AA460, 1),
AND($AH$14="End"), EOMONTH(AA460, 1)
)</f>
        <v/>
      </c>
      <c r="AB461" s="75" t="str" cm="1">
        <f t="array" aca="1" ref="AB461" ca="1">_xlfn.IFS(AB460="","",
AND(AB460=last_rou_date), "",
AND($B$3="İllik"),DATE(YEAR(AB460)+1,MONTH(AB460),DAY(AB460) ),
AND($B$3="Aylıq", $AH$14="Not end"), EDATE(AB460,1),
AND($B$3="Aylıq", $AH$14="End"), EOMONTH(AB460,1)
)</f>
        <v/>
      </c>
      <c r="AC461" s="75" t="str" cm="1">
        <f t="array" aca="1" ref="AC461" ca="1">_xlfn.IFS(
AND($AN$14="Not year_end", AC460&gt;last_rou_date), "",
AND($AN$14="Year_end", AC460&gt;=last_rou_date), "",
AND($AN$14="Year_end"), DATE(YEAR(AC460+1), 12, 31),
AND($AN$14="Not year_end", MONTH(AC460)=12, DAY(AC460)=31), DATE(YEAR(AC459)+1, MONTH(AC459), DAY(AC459)),
AND($AN$14="Not year_end", OR(MONTH(AC460)&lt;&gt;12, DAY(AC460)&lt;&gt;31) ), DATE(YEAR(AC460), 12, 31)
)</f>
        <v/>
      </c>
      <c r="AD461" s="75" t="str" cm="1">
        <f t="array" aca="1" ref="AD461" ca="1">_xlfn.IFS(AD460="", "",
AND(AD460=last_rou_date, OR(MONTH(AD460)&lt;&gt;12, DAY(AD460)&lt;&gt;31) ), DATE(YEAR(AD460), 12, 31),
AND(MONTH(AD460)=12, DAY(AD460)=31, AD460&gt;=last_rou_date), "",
AND(MONTH(AD460)=12, DAY(AD460)&lt;&gt;31),  EOMONTH(AD460,0),
AND(MONTH(AD460)=12, DAY(AD460)=31, $AH$14="Not end"),  EDATE(AD459,1),
AND($AH$14="Not end"), EDATE(AD460, 1),
AND($AH$14="End"), EOMONTH(AD460, 1)
)</f>
        <v/>
      </c>
      <c r="AE461" s="68" t="str" cm="1">
        <f t="array" ref="AE461">_xlfn.IFS(W461="", "",
AND(W461&gt;0, W461&lt;=$B$4, $C$2="İllik artım, faiz olaraq", $D$2&gt;0, $B$3="İllik"), $B$5*((1+$D$2)^(W461-1)),
AND(W461&gt;0, W461&lt;=$B$4, $C$2="İllik artım, faiz olaraq", $D$2&gt;0, $B$3="Aylıq"), $B$5*((1+$D$2)^ROUNDDOWN((W461-1)/12,0)),
AND(W461=1, $C$2="Aşağıdakı kimi dəyişir", ), $B$5,
AND(W461&gt;1, W461&lt;=$B$4, $C$2="Aşağıdakı kimi dəyişir"), IFERROR(VLOOKUP(W461, $C$4:$D$7, 2, FALSE), AE460),
AND(W461&gt;0, W461&lt;=$B$4), $B$5,
TRUE,0 )</f>
        <v/>
      </c>
      <c r="AF461" s="76" t="str">
        <f t="shared" ca="1" si="19"/>
        <v/>
      </c>
    </row>
    <row r="462" spans="1:32" x14ac:dyDescent="0.4">
      <c r="A462" s="13" t="str" cm="1">
        <f t="array" aca="1" ref="A462" ca="1">_xlfn.IFS(
AND(SUMIFS(lease_table_interest_accruals, lease_table_dates, A461)&gt;0, COUNTIFS($E$14:E461, "Interest accrual", $A$14:A461, A461)=0),  A461,
AND(SUMIFS(lease_table_payments, lease_table_dates, A461)&gt;0, COUNTIFS($E$14:E461, "Payment", $A$14:A461, A461)=0),  A461,
AND(SUMIFS(rou_table_deprs, rou_table_dates, A461)&gt;0, COUNTIFS($E$14:E461, "Depreciation", $A$14:A461, A461)=0),  A461,
TRUE,  IFERROR(INDEX(rou_table_dates,  MATCH(A461, rou_table_dates)+1, ), "")
)</f>
        <v/>
      </c>
      <c r="B462" s="1" t="str" cm="1">
        <f t="array" aca="1" ref="B462" ca="1">_xlfn.IFS(
AND(E462="Payment", A462=$B$2), $AM$14,
E462="Payment", $AM$15,
E462="Interest accrual", $AM$18,
E462="Depreciation", $AM$17,
TRUE, "")</f>
        <v/>
      </c>
      <c r="C462" s="1" t="str" cm="1">
        <f t="array" aca="1" ref="C462" ca="1">_xlfn.IFS(
E462="Payment", $AM$19,
E462="Interest accrual", $AM$15,
E462="Depreciation", $AM$16,
TRUE, "")</f>
        <v/>
      </c>
      <c r="D462" s="14" t="str" cm="1">
        <f t="array" aca="1" ref="D462" ca="1">_xlfn.IFS(
E462="Payment", _xlfn.XLOOKUP(A462, lease_table_dates, lease_table_payments, 0, 0),
E462="Interest accrual", _xlfn.XLOOKUP(A462, lease_table_dates, lease_table_interest_accruals, 0, 0),
E462="Depreciation", _xlfn.XLOOKUP(A462, rou_table_dates, rou_table_deprs, 0, 0),
TRUE, ""
)</f>
        <v/>
      </c>
      <c r="E462" s="7" t="str" cm="1">
        <f t="array" aca="1" ref="E462" ca="1">_xlfn.IFS(
AND(SUMIFS(lease_table_interest_accruals, lease_table_dates, A462)&gt;0, COUNTIFS($E$14:E461, "Interest accrual", $A$14:A461, A462)=0), "Interest accrual",
AND(SUMIFS(lease_table_payments, lease_table_dates, A462)&gt;0, COUNTIFS($E$14:E461, "Payment", $A$14:A461, A462)=0), "Payment",
AND(SUMIFS(rou_table_deprs, rou_table_dates, A462)&gt;0, COUNTIFS($E$14:E461, "Depreciation", $A$14:A461, A462)=0), "Depreciation",
TRUE,  ""
)</f>
        <v/>
      </c>
      <c r="G462" s="13" t="str" cm="1">
        <f t="array" aca="1" ref="G462" ca="1">_xlfn.IFS(
AND($B$11="Hə", $B$3="İllik"), Z462,
AND($B$11="Hə", $B$3="Aylıq"), AA462,
$B$11="Yox", X462)</f>
        <v/>
      </c>
      <c r="H462" s="14" t="str" cm="1">
        <f t="array" aca="1" ref="H462" ca="1">_xlfn.IFS( G462="", "",
TRUE, ROUND( H461+I462-J462, 2) )</f>
        <v/>
      </c>
      <c r="I462" s="14" t="str" cm="1">
        <f t="array" aca="1" ref="I462" ca="1">_xlfn.IFS(G462="", "",
G462=last_payment_date, (J462-H461),
 TRUE,  -  (H461- H461* (1+$B$6)^ (_xlfn.DAYS(G462,G461)/365) )
)</f>
        <v/>
      </c>
      <c r="J462" s="14" t="str" cm="1">
        <f t="array" aca="1" ref="J462" ca="1">_xlfn.IFS(G462="", "",
TRUE, _xlfn.XLOOKUP(G462,  payment_dates, payments,0,0)
)</f>
        <v/>
      </c>
      <c r="L462" s="2" t="str" cm="1">
        <f t="array" aca="1" ref="L462" ca="1">_xlfn.IFS(
AND($B$11="Hə", $B$3="İllik"), AC462,
AND($B$11="Hə", $B$3="Aylıq"), AD462,
$B$11="Yox", AB462)</f>
        <v/>
      </c>
      <c r="M462" s="14" t="str" cm="1">
        <f t="array" aca="1" ref="M462" ca="1">_xlfn.IFS( L462="", "",
(M461-N462)&lt;=0.5, 0,
TRUE,  M461-N462)</f>
        <v/>
      </c>
      <c r="N462" s="15" t="str" cm="1">
        <f t="array" aca="1" ref="N462" ca="1">_xlfn.IFS(
L462="", "",
TRUE, MIN(M461, ROUND($M$14/ (last_rou_date - $B$2) * (L462-L461), 2) )
)</f>
        <v/>
      </c>
      <c r="P462" s="22" t="str">
        <f t="shared" ca="1" si="18"/>
        <v/>
      </c>
      <c r="Q462" s="14" t="str" cm="1">
        <f t="array" aca="1" ref="Q462" ca="1">_xlfn.IFS(P462="","",
$B$11="Hə", _xlfn.XLOOKUP(DATE(P462, 12, 31), rou_table_dates, rou_table_nbvs,0, 0),
TRUE,  MAX(0, ROUND($M$14 - $M$14/ (last_rou_date - $B$2) * (DATE(P462,12,31) - $B$2), 2) )
)</f>
        <v/>
      </c>
      <c r="R462" s="57" t="str" cm="1">
        <f t="array" aca="1" ref="R462" ca="1">_xlfn.IFS(P462="","",
$B$11="Hə", _xlfn.XLOOKUP(DATE(P462, 12, 31), lease_table_dates, lease_table_balances,0, 0),
TRUE, IFERROR( XNPV($B$6, IF(payment_dates &gt;DATE(P462, 12, 31), payments,  0),  IF(payment_dates &gt;DATE(P462, 12, 31), payment_dates,  DATE(P462, 12, 31))    ),0)
)</f>
        <v/>
      </c>
      <c r="S462" s="14" t="str" cm="1">
        <f t="array" aca="1" ref="S462" ca="1">_xlfn.IFS(P462="","",
TRUE,  MIN( MIN(Q461, $M$14), ROUND($M$14/ (last_rou_date - $B$2) * (DATE(P462,12,31) - MAX($B$2, DATE(P462-1, 12, 31))), 2) )
)</f>
        <v/>
      </c>
      <c r="T462" s="15" t="str" cm="1">
        <f t="array" aca="1" ref="T462" ca="1">_xlfn.IFS(P462="", "",
ISTEXT(R461), R462- (H462 - SUMIFS( lease_table_payments, lease_table_years, P462) -$AG$14 ),
AND(ISNUMBER(R461), R462&lt;&gt;""),   R462- (R461 - SUMIFS( lease_table_payments, lease_table_years, P462) )
)</f>
        <v/>
      </c>
      <c r="U462" s="14"/>
      <c r="V462" s="73">
        <f t="shared" si="20"/>
        <v>449</v>
      </c>
      <c r="W462" s="74" t="str" cm="1">
        <f t="array" ref="W462">_xlfn.IFS(
OR(W461=$B$4, W461=""),"",
TRUE,W461+1
)</f>
        <v/>
      </c>
      <c r="X462" s="75" t="str" cm="1">
        <f t="array" ref="X462">_xlfn.IFS(X461="","",
W462="", "",
AND($B$3="İllik"),DATE(YEAR(X461)+1,MONTH(X461),DAY(X461) ),
AND($B$3="Aylıq", $AH$14="Not end"), EDATE(X461,1),
AND($B$3="Aylıq", $AH$14="End"), EOMONTH(X461,1)
)</f>
        <v/>
      </c>
      <c r="Y462" s="75" t="str" cm="1">
        <f t="array" aca="1" ref="Y462" ca="1">_xlfn.IFS(
AND($B$7="Dövrün əvvəlində", Y461&lt;=last_rou_date), DATE(YEAR(Y461)+1, 12, 31),
AND($B$7="Dövrün sonunda", Y461&lt;=last_payment_date), DATE(YEAR(Y461)+1, 12, 31),
TRUE, ""
)</f>
        <v/>
      </c>
      <c r="Z462" s="75" t="str" cm="1">
        <f t="array" aca="1" ref="Z462" ca="1">_xlfn.IFS(
AND($AN$14="Not year_end", Z461&gt;last_payment_date), "",
AND($AN$14="Year_end", Z461&gt;=last_payment_date), "",
AND($AN$14="Year_end"), DATE(YEAR(Z461+1), 12, 31),
AND($AN$14="Not year_end", MONTH(Z461)=12, DAY(Z461)=31), DATE(YEAR(Z460)+1, MONTH(Z460), DAY(Z460)),
AND($AN$14="Not year_end", OR(MONTH(Z461)&lt;&gt;12, DAY(Z461)&lt;&gt;31) ), DATE(YEAR(Z461), 12, 31)
)</f>
        <v/>
      </c>
      <c r="AA462" s="75" t="str" cm="1">
        <f t="array" aca="1" ref="AA462" ca="1">_xlfn.IFS(AA461="", "",
AND(AA461=last_payment_date, OR(MONTH(AA461)&lt;&gt;12, DAY(AA461)&lt;&gt;31) ), DATE(YEAR(AA461), 12, 31),
AND(MONTH(AA461)=12, DAY(AA461)=31, AA461&gt;=last_payment_date), "",
AND(MONTH(AA461)=12, DAY(AA461)&lt;&gt;31),  EOMONTH(AA461,0),
AND(MONTH(AA461)=12, DAY(AA461)=31, $AH$14="Not end"),  EDATE(AA460,1),
AND($AH$14="Not end"), EDATE(AA461, 1),
AND($AH$14="End"), EOMONTH(AA461, 1)
)</f>
        <v/>
      </c>
      <c r="AB462" s="75" t="str" cm="1">
        <f t="array" aca="1" ref="AB462" ca="1">_xlfn.IFS(AB461="","",
AND(AB461=last_rou_date), "",
AND($B$3="İllik"),DATE(YEAR(AB461)+1,MONTH(AB461),DAY(AB461) ),
AND($B$3="Aylıq", $AH$14="Not end"), EDATE(AB461,1),
AND($B$3="Aylıq", $AH$14="End"), EOMONTH(AB461,1)
)</f>
        <v/>
      </c>
      <c r="AC462" s="75" t="str" cm="1">
        <f t="array" aca="1" ref="AC462" ca="1">_xlfn.IFS(
AND($AN$14="Not year_end", AC461&gt;last_rou_date), "",
AND($AN$14="Year_end", AC461&gt;=last_rou_date), "",
AND($AN$14="Year_end"), DATE(YEAR(AC461+1), 12, 31),
AND($AN$14="Not year_end", MONTH(AC461)=12, DAY(AC461)=31), DATE(YEAR(AC460)+1, MONTH(AC460), DAY(AC460)),
AND($AN$14="Not year_end", OR(MONTH(AC461)&lt;&gt;12, DAY(AC461)&lt;&gt;31) ), DATE(YEAR(AC461), 12, 31)
)</f>
        <v/>
      </c>
      <c r="AD462" s="75" t="str" cm="1">
        <f t="array" aca="1" ref="AD462" ca="1">_xlfn.IFS(AD461="", "",
AND(AD461=last_rou_date, OR(MONTH(AD461)&lt;&gt;12, DAY(AD461)&lt;&gt;31) ), DATE(YEAR(AD461), 12, 31),
AND(MONTH(AD461)=12, DAY(AD461)=31, AD461&gt;=last_rou_date), "",
AND(MONTH(AD461)=12, DAY(AD461)&lt;&gt;31),  EOMONTH(AD461,0),
AND(MONTH(AD461)=12, DAY(AD461)=31, $AH$14="Not end"),  EDATE(AD460,1),
AND($AH$14="Not end"), EDATE(AD461, 1),
AND($AH$14="End"), EOMONTH(AD461, 1)
)</f>
        <v/>
      </c>
      <c r="AE462" s="68" t="str" cm="1">
        <f t="array" ref="AE462">_xlfn.IFS(W462="", "",
AND(W462&gt;0, W462&lt;=$B$4, $C$2="İllik artım, faiz olaraq", $D$2&gt;0, $B$3="İllik"), $B$5*((1+$D$2)^(W462-1)),
AND(W462&gt;0, W462&lt;=$B$4, $C$2="İllik artım, faiz olaraq", $D$2&gt;0, $B$3="Aylıq"), $B$5*((1+$D$2)^ROUNDDOWN((W462-1)/12,0)),
AND(W462=1, $C$2="Aşağıdakı kimi dəyişir", ), $B$5,
AND(W462&gt;1, W462&lt;=$B$4, $C$2="Aşağıdakı kimi dəyişir"), IFERROR(VLOOKUP(W462, $C$4:$D$7, 2, FALSE), AE461),
AND(W462&gt;0, W462&lt;=$B$4), $B$5,
TRUE,0 )</f>
        <v/>
      </c>
      <c r="AF462" s="76" t="str">
        <f t="shared" ca="1" si="19"/>
        <v/>
      </c>
    </row>
    <row r="463" spans="1:32" x14ac:dyDescent="0.4">
      <c r="A463" s="13" t="str" cm="1">
        <f t="array" aca="1" ref="A463" ca="1">_xlfn.IFS(
AND(SUMIFS(lease_table_interest_accruals, lease_table_dates, A462)&gt;0, COUNTIFS($E$14:E462, "Interest accrual", $A$14:A462, A462)=0),  A462,
AND(SUMIFS(lease_table_payments, lease_table_dates, A462)&gt;0, COUNTIFS($E$14:E462, "Payment", $A$14:A462, A462)=0),  A462,
AND(SUMIFS(rou_table_deprs, rou_table_dates, A462)&gt;0, COUNTIFS($E$14:E462, "Depreciation", $A$14:A462, A462)=0),  A462,
TRUE,  IFERROR(INDEX(rou_table_dates,  MATCH(A462, rou_table_dates)+1, ), "")
)</f>
        <v/>
      </c>
      <c r="B463" s="1" t="str" cm="1">
        <f t="array" aca="1" ref="B463" ca="1">_xlfn.IFS(
AND(E463="Payment", A463=$B$2), $AM$14,
E463="Payment", $AM$15,
E463="Interest accrual", $AM$18,
E463="Depreciation", $AM$17,
TRUE, "")</f>
        <v/>
      </c>
      <c r="C463" s="1" t="str" cm="1">
        <f t="array" aca="1" ref="C463" ca="1">_xlfn.IFS(
E463="Payment", $AM$19,
E463="Interest accrual", $AM$15,
E463="Depreciation", $AM$16,
TRUE, "")</f>
        <v/>
      </c>
      <c r="D463" s="14" t="str" cm="1">
        <f t="array" aca="1" ref="D463" ca="1">_xlfn.IFS(
E463="Payment", _xlfn.XLOOKUP(A463, lease_table_dates, lease_table_payments, 0, 0),
E463="Interest accrual", _xlfn.XLOOKUP(A463, lease_table_dates, lease_table_interest_accruals, 0, 0),
E463="Depreciation", _xlfn.XLOOKUP(A463, rou_table_dates, rou_table_deprs, 0, 0),
TRUE, ""
)</f>
        <v/>
      </c>
      <c r="E463" s="7" t="str" cm="1">
        <f t="array" aca="1" ref="E463" ca="1">_xlfn.IFS(
AND(SUMIFS(lease_table_interest_accruals, lease_table_dates, A463)&gt;0, COUNTIFS($E$14:E462, "Interest accrual", $A$14:A462, A463)=0), "Interest accrual",
AND(SUMIFS(lease_table_payments, lease_table_dates, A463)&gt;0, COUNTIFS($E$14:E462, "Payment", $A$14:A462, A463)=0), "Payment",
AND(SUMIFS(rou_table_deprs, rou_table_dates, A463)&gt;0, COUNTIFS($E$14:E462, "Depreciation", $A$14:A462, A463)=0), "Depreciation",
TRUE,  ""
)</f>
        <v/>
      </c>
      <c r="G463" s="13" t="str" cm="1">
        <f t="array" aca="1" ref="G463" ca="1">_xlfn.IFS(
AND($B$11="Hə", $B$3="İllik"), Z463,
AND($B$11="Hə", $B$3="Aylıq"), AA463,
$B$11="Yox", X463)</f>
        <v/>
      </c>
      <c r="H463" s="14" t="str" cm="1">
        <f t="array" aca="1" ref="H463" ca="1">_xlfn.IFS( G463="", "",
TRUE, ROUND( H462+I463-J463, 2) )</f>
        <v/>
      </c>
      <c r="I463" s="14" t="str" cm="1">
        <f t="array" aca="1" ref="I463" ca="1">_xlfn.IFS(G463="", "",
G463=last_payment_date, (J463-H462),
 TRUE,  -  (H462- H462* (1+$B$6)^ (_xlfn.DAYS(G463,G462)/365) )
)</f>
        <v/>
      </c>
      <c r="J463" s="14" t="str" cm="1">
        <f t="array" aca="1" ref="J463" ca="1">_xlfn.IFS(G463="", "",
TRUE, _xlfn.XLOOKUP(G463,  payment_dates, payments,0,0)
)</f>
        <v/>
      </c>
      <c r="L463" s="2" t="str" cm="1">
        <f t="array" aca="1" ref="L463" ca="1">_xlfn.IFS(
AND($B$11="Hə", $B$3="İllik"), AC463,
AND($B$11="Hə", $B$3="Aylıq"), AD463,
$B$11="Yox", AB463)</f>
        <v/>
      </c>
      <c r="M463" s="14" t="str" cm="1">
        <f t="array" aca="1" ref="M463" ca="1">_xlfn.IFS( L463="", "",
(M462-N463)&lt;=0.5, 0,
TRUE,  M462-N463)</f>
        <v/>
      </c>
      <c r="N463" s="15" t="str" cm="1">
        <f t="array" aca="1" ref="N463" ca="1">_xlfn.IFS(
L463="", "",
TRUE, MIN(M462, ROUND($M$14/ (last_rou_date - $B$2) * (L463-L462), 2) )
)</f>
        <v/>
      </c>
      <c r="P463" s="22" t="str">
        <f t="shared" ref="P463:P526" ca="1" si="21">IF(Y463="", "", YEAR(Y463) )</f>
        <v/>
      </c>
      <c r="Q463" s="14" t="str" cm="1">
        <f t="array" aca="1" ref="Q463" ca="1">_xlfn.IFS(P463="","",
$B$11="Hə", _xlfn.XLOOKUP(DATE(P463, 12, 31), rou_table_dates, rou_table_nbvs,0, 0),
TRUE,  MAX(0, ROUND($M$14 - $M$14/ (last_rou_date - $B$2) * (DATE(P463,12,31) - $B$2), 2) )
)</f>
        <v/>
      </c>
      <c r="R463" s="57" t="str" cm="1">
        <f t="array" aca="1" ref="R463" ca="1">_xlfn.IFS(P463="","",
$B$11="Hə", _xlfn.XLOOKUP(DATE(P463, 12, 31), lease_table_dates, lease_table_balances,0, 0),
TRUE, IFERROR( XNPV($B$6, IF(payment_dates &gt;DATE(P463, 12, 31), payments,  0),  IF(payment_dates &gt;DATE(P463, 12, 31), payment_dates,  DATE(P463, 12, 31))    ),0)
)</f>
        <v/>
      </c>
      <c r="S463" s="14" t="str" cm="1">
        <f t="array" aca="1" ref="S463" ca="1">_xlfn.IFS(P463="","",
TRUE,  MIN( MIN(Q462, $M$14), ROUND($M$14/ (last_rou_date - $B$2) * (DATE(P463,12,31) - MAX($B$2, DATE(P463-1, 12, 31))), 2) )
)</f>
        <v/>
      </c>
      <c r="T463" s="15" t="str" cm="1">
        <f t="array" aca="1" ref="T463" ca="1">_xlfn.IFS(P463="", "",
ISTEXT(R462), R463- (H463 - SUMIFS( lease_table_payments, lease_table_years, P463) -$AG$14 ),
AND(ISNUMBER(R462), R463&lt;&gt;""),   R463- (R462 - SUMIFS( lease_table_payments, lease_table_years, P463) )
)</f>
        <v/>
      </c>
      <c r="U463" s="14"/>
      <c r="V463" s="73">
        <f t="shared" si="20"/>
        <v>450</v>
      </c>
      <c r="W463" s="74" t="str" cm="1">
        <f t="array" ref="W463">_xlfn.IFS(
OR(W462=$B$4, W462=""),"",
TRUE,W462+1
)</f>
        <v/>
      </c>
      <c r="X463" s="75" t="str" cm="1">
        <f t="array" ref="X463">_xlfn.IFS(X462="","",
W463="", "",
AND($B$3="İllik"),DATE(YEAR(X462)+1,MONTH(X462),DAY(X462) ),
AND($B$3="Aylıq", $AH$14="Not end"), EDATE(X462,1),
AND($B$3="Aylıq", $AH$14="End"), EOMONTH(X462,1)
)</f>
        <v/>
      </c>
      <c r="Y463" s="75" t="str" cm="1">
        <f t="array" aca="1" ref="Y463" ca="1">_xlfn.IFS(
AND($B$7="Dövrün əvvəlində", Y462&lt;=last_rou_date), DATE(YEAR(Y462)+1, 12, 31),
AND($B$7="Dövrün sonunda", Y462&lt;=last_payment_date), DATE(YEAR(Y462)+1, 12, 31),
TRUE, ""
)</f>
        <v/>
      </c>
      <c r="Z463" s="75" t="str" cm="1">
        <f t="array" aca="1" ref="Z463" ca="1">_xlfn.IFS(
AND($AN$14="Not year_end", Z462&gt;last_payment_date), "",
AND($AN$14="Year_end", Z462&gt;=last_payment_date), "",
AND($AN$14="Year_end"), DATE(YEAR(Z462+1), 12, 31),
AND($AN$14="Not year_end", MONTH(Z462)=12, DAY(Z462)=31), DATE(YEAR(Z461)+1, MONTH(Z461), DAY(Z461)),
AND($AN$14="Not year_end", OR(MONTH(Z462)&lt;&gt;12, DAY(Z462)&lt;&gt;31) ), DATE(YEAR(Z462), 12, 31)
)</f>
        <v/>
      </c>
      <c r="AA463" s="75" t="str" cm="1">
        <f t="array" aca="1" ref="AA463" ca="1">_xlfn.IFS(AA462="", "",
AND(AA462=last_payment_date, OR(MONTH(AA462)&lt;&gt;12, DAY(AA462)&lt;&gt;31) ), DATE(YEAR(AA462), 12, 31),
AND(MONTH(AA462)=12, DAY(AA462)=31, AA462&gt;=last_payment_date), "",
AND(MONTH(AA462)=12, DAY(AA462)&lt;&gt;31),  EOMONTH(AA462,0),
AND(MONTH(AA462)=12, DAY(AA462)=31, $AH$14="Not end"),  EDATE(AA461,1),
AND($AH$14="Not end"), EDATE(AA462, 1),
AND($AH$14="End"), EOMONTH(AA462, 1)
)</f>
        <v/>
      </c>
      <c r="AB463" s="75" t="str" cm="1">
        <f t="array" aca="1" ref="AB463" ca="1">_xlfn.IFS(AB462="","",
AND(AB462=last_rou_date), "",
AND($B$3="İllik"),DATE(YEAR(AB462)+1,MONTH(AB462),DAY(AB462) ),
AND($B$3="Aylıq", $AH$14="Not end"), EDATE(AB462,1),
AND($B$3="Aylıq", $AH$14="End"), EOMONTH(AB462,1)
)</f>
        <v/>
      </c>
      <c r="AC463" s="75" t="str" cm="1">
        <f t="array" aca="1" ref="AC463" ca="1">_xlfn.IFS(
AND($AN$14="Not year_end", AC462&gt;last_rou_date), "",
AND($AN$14="Year_end", AC462&gt;=last_rou_date), "",
AND($AN$14="Year_end"), DATE(YEAR(AC462+1), 12, 31),
AND($AN$14="Not year_end", MONTH(AC462)=12, DAY(AC462)=31), DATE(YEAR(AC461)+1, MONTH(AC461), DAY(AC461)),
AND($AN$14="Not year_end", OR(MONTH(AC462)&lt;&gt;12, DAY(AC462)&lt;&gt;31) ), DATE(YEAR(AC462), 12, 31)
)</f>
        <v/>
      </c>
      <c r="AD463" s="75" t="str" cm="1">
        <f t="array" aca="1" ref="AD463" ca="1">_xlfn.IFS(AD462="", "",
AND(AD462=last_rou_date, OR(MONTH(AD462)&lt;&gt;12, DAY(AD462)&lt;&gt;31) ), DATE(YEAR(AD462), 12, 31),
AND(MONTH(AD462)=12, DAY(AD462)=31, AD462&gt;=last_rou_date), "",
AND(MONTH(AD462)=12, DAY(AD462)&lt;&gt;31),  EOMONTH(AD462,0),
AND(MONTH(AD462)=12, DAY(AD462)=31, $AH$14="Not end"),  EDATE(AD461,1),
AND($AH$14="Not end"), EDATE(AD462, 1),
AND($AH$14="End"), EOMONTH(AD462, 1)
)</f>
        <v/>
      </c>
      <c r="AE463" s="68" t="str" cm="1">
        <f t="array" ref="AE463">_xlfn.IFS(W463="", "",
AND(W463&gt;0, W463&lt;=$B$4, $C$2="İllik artım, faiz olaraq", $D$2&gt;0, $B$3="İllik"), $B$5*((1+$D$2)^(W463-1)),
AND(W463&gt;0, W463&lt;=$B$4, $C$2="İllik artım, faiz olaraq", $D$2&gt;0, $B$3="Aylıq"), $B$5*((1+$D$2)^ROUNDDOWN((W463-1)/12,0)),
AND(W463=1, $C$2="Aşağıdakı kimi dəyişir", ), $B$5,
AND(W463&gt;1, W463&lt;=$B$4, $C$2="Aşağıdakı kimi dəyişir"), IFERROR(VLOOKUP(W463, $C$4:$D$7, 2, FALSE), AE462),
AND(W463&gt;0, W463&lt;=$B$4), $B$5,
TRUE,0 )</f>
        <v/>
      </c>
      <c r="AF463" s="76" t="str">
        <f t="shared" ref="AF463:AF526" ca="1" si="22">IF(G463="","",YEAR(G463))</f>
        <v/>
      </c>
    </row>
    <row r="464" spans="1:32" x14ac:dyDescent="0.4">
      <c r="A464" s="13" t="str" cm="1">
        <f t="array" aca="1" ref="A464" ca="1">_xlfn.IFS(
AND(SUMIFS(lease_table_interest_accruals, lease_table_dates, A463)&gt;0, COUNTIFS($E$14:E463, "Interest accrual", $A$14:A463, A463)=0),  A463,
AND(SUMIFS(lease_table_payments, lease_table_dates, A463)&gt;0, COUNTIFS($E$14:E463, "Payment", $A$14:A463, A463)=0),  A463,
AND(SUMIFS(rou_table_deprs, rou_table_dates, A463)&gt;0, COUNTIFS($E$14:E463, "Depreciation", $A$14:A463, A463)=0),  A463,
TRUE,  IFERROR(INDEX(rou_table_dates,  MATCH(A463, rou_table_dates)+1, ), "")
)</f>
        <v/>
      </c>
      <c r="B464" s="1" t="str" cm="1">
        <f t="array" aca="1" ref="B464" ca="1">_xlfn.IFS(
AND(E464="Payment", A464=$B$2), $AM$14,
E464="Payment", $AM$15,
E464="Interest accrual", $AM$18,
E464="Depreciation", $AM$17,
TRUE, "")</f>
        <v/>
      </c>
      <c r="C464" s="1" t="str" cm="1">
        <f t="array" aca="1" ref="C464" ca="1">_xlfn.IFS(
E464="Payment", $AM$19,
E464="Interest accrual", $AM$15,
E464="Depreciation", $AM$16,
TRUE, "")</f>
        <v/>
      </c>
      <c r="D464" s="14" t="str" cm="1">
        <f t="array" aca="1" ref="D464" ca="1">_xlfn.IFS(
E464="Payment", _xlfn.XLOOKUP(A464, lease_table_dates, lease_table_payments, 0, 0),
E464="Interest accrual", _xlfn.XLOOKUP(A464, lease_table_dates, lease_table_interest_accruals, 0, 0),
E464="Depreciation", _xlfn.XLOOKUP(A464, rou_table_dates, rou_table_deprs, 0, 0),
TRUE, ""
)</f>
        <v/>
      </c>
      <c r="E464" s="7" t="str" cm="1">
        <f t="array" aca="1" ref="E464" ca="1">_xlfn.IFS(
AND(SUMIFS(lease_table_interest_accruals, lease_table_dates, A464)&gt;0, COUNTIFS($E$14:E463, "Interest accrual", $A$14:A463, A464)=0), "Interest accrual",
AND(SUMIFS(lease_table_payments, lease_table_dates, A464)&gt;0, COUNTIFS($E$14:E463, "Payment", $A$14:A463, A464)=0), "Payment",
AND(SUMIFS(rou_table_deprs, rou_table_dates, A464)&gt;0, COUNTIFS($E$14:E463, "Depreciation", $A$14:A463, A464)=0), "Depreciation",
TRUE,  ""
)</f>
        <v/>
      </c>
      <c r="G464" s="13" t="str" cm="1">
        <f t="array" aca="1" ref="G464" ca="1">_xlfn.IFS(
AND($B$11="Hə", $B$3="İllik"), Z464,
AND($B$11="Hə", $B$3="Aylıq"), AA464,
$B$11="Yox", X464)</f>
        <v/>
      </c>
      <c r="H464" s="14" t="str" cm="1">
        <f t="array" aca="1" ref="H464" ca="1">_xlfn.IFS( G464="", "",
TRUE, ROUND( H463+I464-J464, 2) )</f>
        <v/>
      </c>
      <c r="I464" s="14" t="str" cm="1">
        <f t="array" aca="1" ref="I464" ca="1">_xlfn.IFS(G464="", "",
G464=last_payment_date, (J464-H463),
 TRUE,  -  (H463- H463* (1+$B$6)^ (_xlfn.DAYS(G464,G463)/365) )
)</f>
        <v/>
      </c>
      <c r="J464" s="14" t="str" cm="1">
        <f t="array" aca="1" ref="J464" ca="1">_xlfn.IFS(G464="", "",
TRUE, _xlfn.XLOOKUP(G464,  payment_dates, payments,0,0)
)</f>
        <v/>
      </c>
      <c r="L464" s="2" t="str" cm="1">
        <f t="array" aca="1" ref="L464" ca="1">_xlfn.IFS(
AND($B$11="Hə", $B$3="İllik"), AC464,
AND($B$11="Hə", $B$3="Aylıq"), AD464,
$B$11="Yox", AB464)</f>
        <v/>
      </c>
      <c r="M464" s="14" t="str" cm="1">
        <f t="array" aca="1" ref="M464" ca="1">_xlfn.IFS( L464="", "",
(M463-N464)&lt;=0.5, 0,
TRUE,  M463-N464)</f>
        <v/>
      </c>
      <c r="N464" s="15" t="str" cm="1">
        <f t="array" aca="1" ref="N464" ca="1">_xlfn.IFS(
L464="", "",
TRUE, MIN(M463, ROUND($M$14/ (last_rou_date - $B$2) * (L464-L463), 2) )
)</f>
        <v/>
      </c>
      <c r="P464" s="22" t="str">
        <f t="shared" ca="1" si="21"/>
        <v/>
      </c>
      <c r="Q464" s="14" t="str" cm="1">
        <f t="array" aca="1" ref="Q464" ca="1">_xlfn.IFS(P464="","",
$B$11="Hə", _xlfn.XLOOKUP(DATE(P464, 12, 31), rou_table_dates, rou_table_nbvs,0, 0),
TRUE,  MAX(0, ROUND($M$14 - $M$14/ (last_rou_date - $B$2) * (DATE(P464,12,31) - $B$2), 2) )
)</f>
        <v/>
      </c>
      <c r="R464" s="57" t="str" cm="1">
        <f t="array" aca="1" ref="R464" ca="1">_xlfn.IFS(P464="","",
$B$11="Hə", _xlfn.XLOOKUP(DATE(P464, 12, 31), lease_table_dates, lease_table_balances,0, 0),
TRUE, IFERROR( XNPV($B$6, IF(payment_dates &gt;DATE(P464, 12, 31), payments,  0),  IF(payment_dates &gt;DATE(P464, 12, 31), payment_dates,  DATE(P464, 12, 31))    ),0)
)</f>
        <v/>
      </c>
      <c r="S464" s="14" t="str" cm="1">
        <f t="array" aca="1" ref="S464" ca="1">_xlfn.IFS(P464="","",
TRUE,  MIN( MIN(Q463, $M$14), ROUND($M$14/ (last_rou_date - $B$2) * (DATE(P464,12,31) - MAX($B$2, DATE(P464-1, 12, 31))), 2) )
)</f>
        <v/>
      </c>
      <c r="T464" s="15" t="str" cm="1">
        <f t="array" aca="1" ref="T464" ca="1">_xlfn.IFS(P464="", "",
ISTEXT(R463), R464- (H464 - SUMIFS( lease_table_payments, lease_table_years, P464) -$AG$14 ),
AND(ISNUMBER(R463), R464&lt;&gt;""),   R464- (R463 - SUMIFS( lease_table_payments, lease_table_years, P464) )
)</f>
        <v/>
      </c>
      <c r="U464" s="14"/>
      <c r="V464" s="73">
        <f t="shared" ref="V464:V527" si="23">V463+1</f>
        <v>451</v>
      </c>
      <c r="W464" s="74" t="str" cm="1">
        <f t="array" ref="W464">_xlfn.IFS(
OR(W463=$B$4, W463=""),"",
TRUE,W463+1
)</f>
        <v/>
      </c>
      <c r="X464" s="75" t="str" cm="1">
        <f t="array" ref="X464">_xlfn.IFS(X463="","",
W464="", "",
AND($B$3="İllik"),DATE(YEAR(X463)+1,MONTH(X463),DAY(X463) ),
AND($B$3="Aylıq", $AH$14="Not end"), EDATE(X463,1),
AND($B$3="Aylıq", $AH$14="End"), EOMONTH(X463,1)
)</f>
        <v/>
      </c>
      <c r="Y464" s="75" t="str" cm="1">
        <f t="array" aca="1" ref="Y464" ca="1">_xlfn.IFS(
AND($B$7="Dövrün əvvəlində", Y463&lt;=last_rou_date), DATE(YEAR(Y463)+1, 12, 31),
AND($B$7="Dövrün sonunda", Y463&lt;=last_payment_date), DATE(YEAR(Y463)+1, 12, 31),
TRUE, ""
)</f>
        <v/>
      </c>
      <c r="Z464" s="75" t="str" cm="1">
        <f t="array" aca="1" ref="Z464" ca="1">_xlfn.IFS(
AND($AN$14="Not year_end", Z463&gt;last_payment_date), "",
AND($AN$14="Year_end", Z463&gt;=last_payment_date), "",
AND($AN$14="Year_end"), DATE(YEAR(Z463+1), 12, 31),
AND($AN$14="Not year_end", MONTH(Z463)=12, DAY(Z463)=31), DATE(YEAR(Z462)+1, MONTH(Z462), DAY(Z462)),
AND($AN$14="Not year_end", OR(MONTH(Z463)&lt;&gt;12, DAY(Z463)&lt;&gt;31) ), DATE(YEAR(Z463), 12, 31)
)</f>
        <v/>
      </c>
      <c r="AA464" s="75" t="str" cm="1">
        <f t="array" aca="1" ref="AA464" ca="1">_xlfn.IFS(AA463="", "",
AND(AA463=last_payment_date, OR(MONTH(AA463)&lt;&gt;12, DAY(AA463)&lt;&gt;31) ), DATE(YEAR(AA463), 12, 31),
AND(MONTH(AA463)=12, DAY(AA463)=31, AA463&gt;=last_payment_date), "",
AND(MONTH(AA463)=12, DAY(AA463)&lt;&gt;31),  EOMONTH(AA463,0),
AND(MONTH(AA463)=12, DAY(AA463)=31, $AH$14="Not end"),  EDATE(AA462,1),
AND($AH$14="Not end"), EDATE(AA463, 1),
AND($AH$14="End"), EOMONTH(AA463, 1)
)</f>
        <v/>
      </c>
      <c r="AB464" s="75" t="str" cm="1">
        <f t="array" aca="1" ref="AB464" ca="1">_xlfn.IFS(AB463="","",
AND(AB463=last_rou_date), "",
AND($B$3="İllik"),DATE(YEAR(AB463)+1,MONTH(AB463),DAY(AB463) ),
AND($B$3="Aylıq", $AH$14="Not end"), EDATE(AB463,1),
AND($B$3="Aylıq", $AH$14="End"), EOMONTH(AB463,1)
)</f>
        <v/>
      </c>
      <c r="AC464" s="75" t="str" cm="1">
        <f t="array" aca="1" ref="AC464" ca="1">_xlfn.IFS(
AND($AN$14="Not year_end", AC463&gt;last_rou_date), "",
AND($AN$14="Year_end", AC463&gt;=last_rou_date), "",
AND($AN$14="Year_end"), DATE(YEAR(AC463+1), 12, 31),
AND($AN$14="Not year_end", MONTH(AC463)=12, DAY(AC463)=31), DATE(YEAR(AC462)+1, MONTH(AC462), DAY(AC462)),
AND($AN$14="Not year_end", OR(MONTH(AC463)&lt;&gt;12, DAY(AC463)&lt;&gt;31) ), DATE(YEAR(AC463), 12, 31)
)</f>
        <v/>
      </c>
      <c r="AD464" s="75" t="str" cm="1">
        <f t="array" aca="1" ref="AD464" ca="1">_xlfn.IFS(AD463="", "",
AND(AD463=last_rou_date, OR(MONTH(AD463)&lt;&gt;12, DAY(AD463)&lt;&gt;31) ), DATE(YEAR(AD463), 12, 31),
AND(MONTH(AD463)=12, DAY(AD463)=31, AD463&gt;=last_rou_date), "",
AND(MONTH(AD463)=12, DAY(AD463)&lt;&gt;31),  EOMONTH(AD463,0),
AND(MONTH(AD463)=12, DAY(AD463)=31, $AH$14="Not end"),  EDATE(AD462,1),
AND($AH$14="Not end"), EDATE(AD463, 1),
AND($AH$14="End"), EOMONTH(AD463, 1)
)</f>
        <v/>
      </c>
      <c r="AE464" s="68" t="str" cm="1">
        <f t="array" ref="AE464">_xlfn.IFS(W464="", "",
AND(W464&gt;0, W464&lt;=$B$4, $C$2="İllik artım, faiz olaraq", $D$2&gt;0, $B$3="İllik"), $B$5*((1+$D$2)^(W464-1)),
AND(W464&gt;0, W464&lt;=$B$4, $C$2="İllik artım, faiz olaraq", $D$2&gt;0, $B$3="Aylıq"), $B$5*((1+$D$2)^ROUNDDOWN((W464-1)/12,0)),
AND(W464=1, $C$2="Aşağıdakı kimi dəyişir", ), $B$5,
AND(W464&gt;1, W464&lt;=$B$4, $C$2="Aşağıdakı kimi dəyişir"), IFERROR(VLOOKUP(W464, $C$4:$D$7, 2, FALSE), AE463),
AND(W464&gt;0, W464&lt;=$B$4), $B$5,
TRUE,0 )</f>
        <v/>
      </c>
      <c r="AF464" s="76" t="str">
        <f t="shared" ca="1" si="22"/>
        <v/>
      </c>
    </row>
    <row r="465" spans="1:32" x14ac:dyDescent="0.4">
      <c r="A465" s="13" t="str" cm="1">
        <f t="array" aca="1" ref="A465" ca="1">_xlfn.IFS(
AND(SUMIFS(lease_table_interest_accruals, lease_table_dates, A464)&gt;0, COUNTIFS($E$14:E464, "Interest accrual", $A$14:A464, A464)=0),  A464,
AND(SUMIFS(lease_table_payments, lease_table_dates, A464)&gt;0, COUNTIFS($E$14:E464, "Payment", $A$14:A464, A464)=0),  A464,
AND(SUMIFS(rou_table_deprs, rou_table_dates, A464)&gt;0, COUNTIFS($E$14:E464, "Depreciation", $A$14:A464, A464)=0),  A464,
TRUE,  IFERROR(INDEX(rou_table_dates,  MATCH(A464, rou_table_dates)+1, ), "")
)</f>
        <v/>
      </c>
      <c r="B465" s="1" t="str" cm="1">
        <f t="array" aca="1" ref="B465" ca="1">_xlfn.IFS(
AND(E465="Payment", A465=$B$2), $AM$14,
E465="Payment", $AM$15,
E465="Interest accrual", $AM$18,
E465="Depreciation", $AM$17,
TRUE, "")</f>
        <v/>
      </c>
      <c r="C465" s="1" t="str" cm="1">
        <f t="array" aca="1" ref="C465" ca="1">_xlfn.IFS(
E465="Payment", $AM$19,
E465="Interest accrual", $AM$15,
E465="Depreciation", $AM$16,
TRUE, "")</f>
        <v/>
      </c>
      <c r="D465" s="14" t="str" cm="1">
        <f t="array" aca="1" ref="D465" ca="1">_xlfn.IFS(
E465="Payment", _xlfn.XLOOKUP(A465, lease_table_dates, lease_table_payments, 0, 0),
E465="Interest accrual", _xlfn.XLOOKUP(A465, lease_table_dates, lease_table_interest_accruals, 0, 0),
E465="Depreciation", _xlfn.XLOOKUP(A465, rou_table_dates, rou_table_deprs, 0, 0),
TRUE, ""
)</f>
        <v/>
      </c>
      <c r="E465" s="7" t="str" cm="1">
        <f t="array" aca="1" ref="E465" ca="1">_xlfn.IFS(
AND(SUMIFS(lease_table_interest_accruals, lease_table_dates, A465)&gt;0, COUNTIFS($E$14:E464, "Interest accrual", $A$14:A464, A465)=0), "Interest accrual",
AND(SUMIFS(lease_table_payments, lease_table_dates, A465)&gt;0, COUNTIFS($E$14:E464, "Payment", $A$14:A464, A465)=0), "Payment",
AND(SUMIFS(rou_table_deprs, rou_table_dates, A465)&gt;0, COUNTIFS($E$14:E464, "Depreciation", $A$14:A464, A465)=0), "Depreciation",
TRUE,  ""
)</f>
        <v/>
      </c>
      <c r="G465" s="13" t="str" cm="1">
        <f t="array" aca="1" ref="G465" ca="1">_xlfn.IFS(
AND($B$11="Hə", $B$3="İllik"), Z465,
AND($B$11="Hə", $B$3="Aylıq"), AA465,
$B$11="Yox", X465)</f>
        <v/>
      </c>
      <c r="H465" s="14" t="str" cm="1">
        <f t="array" aca="1" ref="H465" ca="1">_xlfn.IFS( G465="", "",
TRUE, ROUND( H464+I465-J465, 2) )</f>
        <v/>
      </c>
      <c r="I465" s="14" t="str" cm="1">
        <f t="array" aca="1" ref="I465" ca="1">_xlfn.IFS(G465="", "",
G465=last_payment_date, (J465-H464),
 TRUE,  -  (H464- H464* (1+$B$6)^ (_xlfn.DAYS(G465,G464)/365) )
)</f>
        <v/>
      </c>
      <c r="J465" s="14" t="str" cm="1">
        <f t="array" aca="1" ref="J465" ca="1">_xlfn.IFS(G465="", "",
TRUE, _xlfn.XLOOKUP(G465,  payment_dates, payments,0,0)
)</f>
        <v/>
      </c>
      <c r="L465" s="2" t="str" cm="1">
        <f t="array" aca="1" ref="L465" ca="1">_xlfn.IFS(
AND($B$11="Hə", $B$3="İllik"), AC465,
AND($B$11="Hə", $B$3="Aylıq"), AD465,
$B$11="Yox", AB465)</f>
        <v/>
      </c>
      <c r="M465" s="14" t="str" cm="1">
        <f t="array" aca="1" ref="M465" ca="1">_xlfn.IFS( L465="", "",
(M464-N465)&lt;=0.5, 0,
TRUE,  M464-N465)</f>
        <v/>
      </c>
      <c r="N465" s="15" t="str" cm="1">
        <f t="array" aca="1" ref="N465" ca="1">_xlfn.IFS(
L465="", "",
TRUE, MIN(M464, ROUND($M$14/ (last_rou_date - $B$2) * (L465-L464), 2) )
)</f>
        <v/>
      </c>
      <c r="P465" s="22" t="str">
        <f t="shared" ca="1" si="21"/>
        <v/>
      </c>
      <c r="Q465" s="14" t="str" cm="1">
        <f t="array" aca="1" ref="Q465" ca="1">_xlfn.IFS(P465="","",
$B$11="Hə", _xlfn.XLOOKUP(DATE(P465, 12, 31), rou_table_dates, rou_table_nbvs,0, 0),
TRUE,  MAX(0, ROUND($M$14 - $M$14/ (last_rou_date - $B$2) * (DATE(P465,12,31) - $B$2), 2) )
)</f>
        <v/>
      </c>
      <c r="R465" s="57" t="str" cm="1">
        <f t="array" aca="1" ref="R465" ca="1">_xlfn.IFS(P465="","",
$B$11="Hə", _xlfn.XLOOKUP(DATE(P465, 12, 31), lease_table_dates, lease_table_balances,0, 0),
TRUE, IFERROR( XNPV($B$6, IF(payment_dates &gt;DATE(P465, 12, 31), payments,  0),  IF(payment_dates &gt;DATE(P465, 12, 31), payment_dates,  DATE(P465, 12, 31))    ),0)
)</f>
        <v/>
      </c>
      <c r="S465" s="14" t="str" cm="1">
        <f t="array" aca="1" ref="S465" ca="1">_xlfn.IFS(P465="","",
TRUE,  MIN( MIN(Q464, $M$14), ROUND($M$14/ (last_rou_date - $B$2) * (DATE(P465,12,31) - MAX($B$2, DATE(P465-1, 12, 31))), 2) )
)</f>
        <v/>
      </c>
      <c r="T465" s="15" t="str" cm="1">
        <f t="array" aca="1" ref="T465" ca="1">_xlfn.IFS(P465="", "",
ISTEXT(R464), R465- (H465 - SUMIFS( lease_table_payments, lease_table_years, P465) -$AG$14 ),
AND(ISNUMBER(R464), R465&lt;&gt;""),   R465- (R464 - SUMIFS( lease_table_payments, lease_table_years, P465) )
)</f>
        <v/>
      </c>
      <c r="U465" s="14"/>
      <c r="V465" s="73">
        <f t="shared" si="23"/>
        <v>452</v>
      </c>
      <c r="W465" s="74" t="str" cm="1">
        <f t="array" ref="W465">_xlfn.IFS(
OR(W464=$B$4, W464=""),"",
TRUE,W464+1
)</f>
        <v/>
      </c>
      <c r="X465" s="75" t="str" cm="1">
        <f t="array" ref="X465">_xlfn.IFS(X464="","",
W465="", "",
AND($B$3="İllik"),DATE(YEAR(X464)+1,MONTH(X464),DAY(X464) ),
AND($B$3="Aylıq", $AH$14="Not end"), EDATE(X464,1),
AND($B$3="Aylıq", $AH$14="End"), EOMONTH(X464,1)
)</f>
        <v/>
      </c>
      <c r="Y465" s="75" t="str" cm="1">
        <f t="array" aca="1" ref="Y465" ca="1">_xlfn.IFS(
AND($B$7="Dövrün əvvəlində", Y464&lt;=last_rou_date), DATE(YEAR(Y464)+1, 12, 31),
AND($B$7="Dövrün sonunda", Y464&lt;=last_payment_date), DATE(YEAR(Y464)+1, 12, 31),
TRUE, ""
)</f>
        <v/>
      </c>
      <c r="Z465" s="75" t="str" cm="1">
        <f t="array" aca="1" ref="Z465" ca="1">_xlfn.IFS(
AND($AN$14="Not year_end", Z464&gt;last_payment_date), "",
AND($AN$14="Year_end", Z464&gt;=last_payment_date), "",
AND($AN$14="Year_end"), DATE(YEAR(Z464+1), 12, 31),
AND($AN$14="Not year_end", MONTH(Z464)=12, DAY(Z464)=31), DATE(YEAR(Z463)+1, MONTH(Z463), DAY(Z463)),
AND($AN$14="Not year_end", OR(MONTH(Z464)&lt;&gt;12, DAY(Z464)&lt;&gt;31) ), DATE(YEAR(Z464), 12, 31)
)</f>
        <v/>
      </c>
      <c r="AA465" s="75" t="str" cm="1">
        <f t="array" aca="1" ref="AA465" ca="1">_xlfn.IFS(AA464="", "",
AND(AA464=last_payment_date, OR(MONTH(AA464)&lt;&gt;12, DAY(AA464)&lt;&gt;31) ), DATE(YEAR(AA464), 12, 31),
AND(MONTH(AA464)=12, DAY(AA464)=31, AA464&gt;=last_payment_date), "",
AND(MONTH(AA464)=12, DAY(AA464)&lt;&gt;31),  EOMONTH(AA464,0),
AND(MONTH(AA464)=12, DAY(AA464)=31, $AH$14="Not end"),  EDATE(AA463,1),
AND($AH$14="Not end"), EDATE(AA464, 1),
AND($AH$14="End"), EOMONTH(AA464, 1)
)</f>
        <v/>
      </c>
      <c r="AB465" s="75" t="str" cm="1">
        <f t="array" aca="1" ref="AB465" ca="1">_xlfn.IFS(AB464="","",
AND(AB464=last_rou_date), "",
AND($B$3="İllik"),DATE(YEAR(AB464)+1,MONTH(AB464),DAY(AB464) ),
AND($B$3="Aylıq", $AH$14="Not end"), EDATE(AB464,1),
AND($B$3="Aylıq", $AH$14="End"), EOMONTH(AB464,1)
)</f>
        <v/>
      </c>
      <c r="AC465" s="75" t="str" cm="1">
        <f t="array" aca="1" ref="AC465" ca="1">_xlfn.IFS(
AND($AN$14="Not year_end", AC464&gt;last_rou_date), "",
AND($AN$14="Year_end", AC464&gt;=last_rou_date), "",
AND($AN$14="Year_end"), DATE(YEAR(AC464+1), 12, 31),
AND($AN$14="Not year_end", MONTH(AC464)=12, DAY(AC464)=31), DATE(YEAR(AC463)+1, MONTH(AC463), DAY(AC463)),
AND($AN$14="Not year_end", OR(MONTH(AC464)&lt;&gt;12, DAY(AC464)&lt;&gt;31) ), DATE(YEAR(AC464), 12, 31)
)</f>
        <v/>
      </c>
      <c r="AD465" s="75" t="str" cm="1">
        <f t="array" aca="1" ref="AD465" ca="1">_xlfn.IFS(AD464="", "",
AND(AD464=last_rou_date, OR(MONTH(AD464)&lt;&gt;12, DAY(AD464)&lt;&gt;31) ), DATE(YEAR(AD464), 12, 31),
AND(MONTH(AD464)=12, DAY(AD464)=31, AD464&gt;=last_rou_date), "",
AND(MONTH(AD464)=12, DAY(AD464)&lt;&gt;31),  EOMONTH(AD464,0),
AND(MONTH(AD464)=12, DAY(AD464)=31, $AH$14="Not end"),  EDATE(AD463,1),
AND($AH$14="Not end"), EDATE(AD464, 1),
AND($AH$14="End"), EOMONTH(AD464, 1)
)</f>
        <v/>
      </c>
      <c r="AE465" s="68" t="str" cm="1">
        <f t="array" ref="AE465">_xlfn.IFS(W465="", "",
AND(W465&gt;0, W465&lt;=$B$4, $C$2="İllik artım, faiz olaraq", $D$2&gt;0, $B$3="İllik"), $B$5*((1+$D$2)^(W465-1)),
AND(W465&gt;0, W465&lt;=$B$4, $C$2="İllik artım, faiz olaraq", $D$2&gt;0, $B$3="Aylıq"), $B$5*((1+$D$2)^ROUNDDOWN((W465-1)/12,0)),
AND(W465=1, $C$2="Aşağıdakı kimi dəyişir", ), $B$5,
AND(W465&gt;1, W465&lt;=$B$4, $C$2="Aşağıdakı kimi dəyişir"), IFERROR(VLOOKUP(W465, $C$4:$D$7, 2, FALSE), AE464),
AND(W465&gt;0, W465&lt;=$B$4), $B$5,
TRUE,0 )</f>
        <v/>
      </c>
      <c r="AF465" s="76" t="str">
        <f t="shared" ca="1" si="22"/>
        <v/>
      </c>
    </row>
    <row r="466" spans="1:32" x14ac:dyDescent="0.4">
      <c r="A466" s="13" t="str" cm="1">
        <f t="array" aca="1" ref="A466" ca="1">_xlfn.IFS(
AND(SUMIFS(lease_table_interest_accruals, lease_table_dates, A465)&gt;0, COUNTIFS($E$14:E465, "Interest accrual", $A$14:A465, A465)=0),  A465,
AND(SUMIFS(lease_table_payments, lease_table_dates, A465)&gt;0, COUNTIFS($E$14:E465, "Payment", $A$14:A465, A465)=0),  A465,
AND(SUMIFS(rou_table_deprs, rou_table_dates, A465)&gt;0, COUNTIFS($E$14:E465, "Depreciation", $A$14:A465, A465)=0),  A465,
TRUE,  IFERROR(INDEX(rou_table_dates,  MATCH(A465, rou_table_dates)+1, ), "")
)</f>
        <v/>
      </c>
      <c r="B466" s="1" t="str" cm="1">
        <f t="array" aca="1" ref="B466" ca="1">_xlfn.IFS(
AND(E466="Payment", A466=$B$2), $AM$14,
E466="Payment", $AM$15,
E466="Interest accrual", $AM$18,
E466="Depreciation", $AM$17,
TRUE, "")</f>
        <v/>
      </c>
      <c r="C466" s="1" t="str" cm="1">
        <f t="array" aca="1" ref="C466" ca="1">_xlfn.IFS(
E466="Payment", $AM$19,
E466="Interest accrual", $AM$15,
E466="Depreciation", $AM$16,
TRUE, "")</f>
        <v/>
      </c>
      <c r="D466" s="14" t="str" cm="1">
        <f t="array" aca="1" ref="D466" ca="1">_xlfn.IFS(
E466="Payment", _xlfn.XLOOKUP(A466, lease_table_dates, lease_table_payments, 0, 0),
E466="Interest accrual", _xlfn.XLOOKUP(A466, lease_table_dates, lease_table_interest_accruals, 0, 0),
E466="Depreciation", _xlfn.XLOOKUP(A466, rou_table_dates, rou_table_deprs, 0, 0),
TRUE, ""
)</f>
        <v/>
      </c>
      <c r="E466" s="7" t="str" cm="1">
        <f t="array" aca="1" ref="E466" ca="1">_xlfn.IFS(
AND(SUMIFS(lease_table_interest_accruals, lease_table_dates, A466)&gt;0, COUNTIFS($E$14:E465, "Interest accrual", $A$14:A465, A466)=0), "Interest accrual",
AND(SUMIFS(lease_table_payments, lease_table_dates, A466)&gt;0, COUNTIFS($E$14:E465, "Payment", $A$14:A465, A466)=0), "Payment",
AND(SUMIFS(rou_table_deprs, rou_table_dates, A466)&gt;0, COUNTIFS($E$14:E465, "Depreciation", $A$14:A465, A466)=0), "Depreciation",
TRUE,  ""
)</f>
        <v/>
      </c>
      <c r="G466" s="13" t="str" cm="1">
        <f t="array" aca="1" ref="G466" ca="1">_xlfn.IFS(
AND($B$11="Hə", $B$3="İllik"), Z466,
AND($B$11="Hə", $B$3="Aylıq"), AA466,
$B$11="Yox", X466)</f>
        <v/>
      </c>
      <c r="H466" s="14" t="str" cm="1">
        <f t="array" aca="1" ref="H466" ca="1">_xlfn.IFS( G466="", "",
TRUE, ROUND( H465+I466-J466, 2) )</f>
        <v/>
      </c>
      <c r="I466" s="14" t="str" cm="1">
        <f t="array" aca="1" ref="I466" ca="1">_xlfn.IFS(G466="", "",
G466=last_payment_date, (J466-H465),
 TRUE,  -  (H465- H465* (1+$B$6)^ (_xlfn.DAYS(G466,G465)/365) )
)</f>
        <v/>
      </c>
      <c r="J466" s="14" t="str" cm="1">
        <f t="array" aca="1" ref="J466" ca="1">_xlfn.IFS(G466="", "",
TRUE, _xlfn.XLOOKUP(G466,  payment_dates, payments,0,0)
)</f>
        <v/>
      </c>
      <c r="L466" s="2" t="str" cm="1">
        <f t="array" aca="1" ref="L466" ca="1">_xlfn.IFS(
AND($B$11="Hə", $B$3="İllik"), AC466,
AND($B$11="Hə", $B$3="Aylıq"), AD466,
$B$11="Yox", AB466)</f>
        <v/>
      </c>
      <c r="M466" s="14" t="str" cm="1">
        <f t="array" aca="1" ref="M466" ca="1">_xlfn.IFS( L466="", "",
(M465-N466)&lt;=0.5, 0,
TRUE,  M465-N466)</f>
        <v/>
      </c>
      <c r="N466" s="15" t="str" cm="1">
        <f t="array" aca="1" ref="N466" ca="1">_xlfn.IFS(
L466="", "",
TRUE, MIN(M465, ROUND($M$14/ (last_rou_date - $B$2) * (L466-L465), 2) )
)</f>
        <v/>
      </c>
      <c r="P466" s="22" t="str">
        <f t="shared" ca="1" si="21"/>
        <v/>
      </c>
      <c r="Q466" s="14" t="str" cm="1">
        <f t="array" aca="1" ref="Q466" ca="1">_xlfn.IFS(P466="","",
$B$11="Hə", _xlfn.XLOOKUP(DATE(P466, 12, 31), rou_table_dates, rou_table_nbvs,0, 0),
TRUE,  MAX(0, ROUND($M$14 - $M$14/ (last_rou_date - $B$2) * (DATE(P466,12,31) - $B$2), 2) )
)</f>
        <v/>
      </c>
      <c r="R466" s="57" t="str" cm="1">
        <f t="array" aca="1" ref="R466" ca="1">_xlfn.IFS(P466="","",
$B$11="Hə", _xlfn.XLOOKUP(DATE(P466, 12, 31), lease_table_dates, lease_table_balances,0, 0),
TRUE, IFERROR( XNPV($B$6, IF(payment_dates &gt;DATE(P466, 12, 31), payments,  0),  IF(payment_dates &gt;DATE(P466, 12, 31), payment_dates,  DATE(P466, 12, 31))    ),0)
)</f>
        <v/>
      </c>
      <c r="S466" s="14" t="str" cm="1">
        <f t="array" aca="1" ref="S466" ca="1">_xlfn.IFS(P466="","",
TRUE,  MIN( MIN(Q465, $M$14), ROUND($M$14/ (last_rou_date - $B$2) * (DATE(P466,12,31) - MAX($B$2, DATE(P466-1, 12, 31))), 2) )
)</f>
        <v/>
      </c>
      <c r="T466" s="15" t="str" cm="1">
        <f t="array" aca="1" ref="T466" ca="1">_xlfn.IFS(P466="", "",
ISTEXT(R465), R466- (H466 - SUMIFS( lease_table_payments, lease_table_years, P466) -$AG$14 ),
AND(ISNUMBER(R465), R466&lt;&gt;""),   R466- (R465 - SUMIFS( lease_table_payments, lease_table_years, P466) )
)</f>
        <v/>
      </c>
      <c r="U466" s="14"/>
      <c r="V466" s="73">
        <f t="shared" si="23"/>
        <v>453</v>
      </c>
      <c r="W466" s="74" t="str" cm="1">
        <f t="array" ref="W466">_xlfn.IFS(
OR(W465=$B$4, W465=""),"",
TRUE,W465+1
)</f>
        <v/>
      </c>
      <c r="X466" s="75" t="str" cm="1">
        <f t="array" ref="X466">_xlfn.IFS(X465="","",
W466="", "",
AND($B$3="İllik"),DATE(YEAR(X465)+1,MONTH(X465),DAY(X465) ),
AND($B$3="Aylıq", $AH$14="Not end"), EDATE(X465,1),
AND($B$3="Aylıq", $AH$14="End"), EOMONTH(X465,1)
)</f>
        <v/>
      </c>
      <c r="Y466" s="75" t="str" cm="1">
        <f t="array" aca="1" ref="Y466" ca="1">_xlfn.IFS(
AND($B$7="Dövrün əvvəlində", Y465&lt;=last_rou_date), DATE(YEAR(Y465)+1, 12, 31),
AND($B$7="Dövrün sonunda", Y465&lt;=last_payment_date), DATE(YEAR(Y465)+1, 12, 31),
TRUE, ""
)</f>
        <v/>
      </c>
      <c r="Z466" s="75" t="str" cm="1">
        <f t="array" aca="1" ref="Z466" ca="1">_xlfn.IFS(
AND($AN$14="Not year_end", Z465&gt;last_payment_date), "",
AND($AN$14="Year_end", Z465&gt;=last_payment_date), "",
AND($AN$14="Year_end"), DATE(YEAR(Z465+1), 12, 31),
AND($AN$14="Not year_end", MONTH(Z465)=12, DAY(Z465)=31), DATE(YEAR(Z464)+1, MONTH(Z464), DAY(Z464)),
AND($AN$14="Not year_end", OR(MONTH(Z465)&lt;&gt;12, DAY(Z465)&lt;&gt;31) ), DATE(YEAR(Z465), 12, 31)
)</f>
        <v/>
      </c>
      <c r="AA466" s="75" t="str" cm="1">
        <f t="array" aca="1" ref="AA466" ca="1">_xlfn.IFS(AA465="", "",
AND(AA465=last_payment_date, OR(MONTH(AA465)&lt;&gt;12, DAY(AA465)&lt;&gt;31) ), DATE(YEAR(AA465), 12, 31),
AND(MONTH(AA465)=12, DAY(AA465)=31, AA465&gt;=last_payment_date), "",
AND(MONTH(AA465)=12, DAY(AA465)&lt;&gt;31),  EOMONTH(AA465,0),
AND(MONTH(AA465)=12, DAY(AA465)=31, $AH$14="Not end"),  EDATE(AA464,1),
AND($AH$14="Not end"), EDATE(AA465, 1),
AND($AH$14="End"), EOMONTH(AA465, 1)
)</f>
        <v/>
      </c>
      <c r="AB466" s="75" t="str" cm="1">
        <f t="array" aca="1" ref="AB466" ca="1">_xlfn.IFS(AB465="","",
AND(AB465=last_rou_date), "",
AND($B$3="İllik"),DATE(YEAR(AB465)+1,MONTH(AB465),DAY(AB465) ),
AND($B$3="Aylıq", $AH$14="Not end"), EDATE(AB465,1),
AND($B$3="Aylıq", $AH$14="End"), EOMONTH(AB465,1)
)</f>
        <v/>
      </c>
      <c r="AC466" s="75" t="str" cm="1">
        <f t="array" aca="1" ref="AC466" ca="1">_xlfn.IFS(
AND($AN$14="Not year_end", AC465&gt;last_rou_date), "",
AND($AN$14="Year_end", AC465&gt;=last_rou_date), "",
AND($AN$14="Year_end"), DATE(YEAR(AC465+1), 12, 31),
AND($AN$14="Not year_end", MONTH(AC465)=12, DAY(AC465)=31), DATE(YEAR(AC464)+1, MONTH(AC464), DAY(AC464)),
AND($AN$14="Not year_end", OR(MONTH(AC465)&lt;&gt;12, DAY(AC465)&lt;&gt;31) ), DATE(YEAR(AC465), 12, 31)
)</f>
        <v/>
      </c>
      <c r="AD466" s="75" t="str" cm="1">
        <f t="array" aca="1" ref="AD466" ca="1">_xlfn.IFS(AD465="", "",
AND(AD465=last_rou_date, OR(MONTH(AD465)&lt;&gt;12, DAY(AD465)&lt;&gt;31) ), DATE(YEAR(AD465), 12, 31),
AND(MONTH(AD465)=12, DAY(AD465)=31, AD465&gt;=last_rou_date), "",
AND(MONTH(AD465)=12, DAY(AD465)&lt;&gt;31),  EOMONTH(AD465,0),
AND(MONTH(AD465)=12, DAY(AD465)=31, $AH$14="Not end"),  EDATE(AD464,1),
AND($AH$14="Not end"), EDATE(AD465, 1),
AND($AH$14="End"), EOMONTH(AD465, 1)
)</f>
        <v/>
      </c>
      <c r="AE466" s="68" t="str" cm="1">
        <f t="array" ref="AE466">_xlfn.IFS(W466="", "",
AND(W466&gt;0, W466&lt;=$B$4, $C$2="İllik artım, faiz olaraq", $D$2&gt;0, $B$3="İllik"), $B$5*((1+$D$2)^(W466-1)),
AND(W466&gt;0, W466&lt;=$B$4, $C$2="İllik artım, faiz olaraq", $D$2&gt;0, $B$3="Aylıq"), $B$5*((1+$D$2)^ROUNDDOWN((W466-1)/12,0)),
AND(W466=1, $C$2="Aşağıdakı kimi dəyişir", ), $B$5,
AND(W466&gt;1, W466&lt;=$B$4, $C$2="Aşağıdakı kimi dəyişir"), IFERROR(VLOOKUP(W466, $C$4:$D$7, 2, FALSE), AE465),
AND(W466&gt;0, W466&lt;=$B$4), $B$5,
TRUE,0 )</f>
        <v/>
      </c>
      <c r="AF466" s="76" t="str">
        <f t="shared" ca="1" si="22"/>
        <v/>
      </c>
    </row>
    <row r="467" spans="1:32" x14ac:dyDescent="0.4">
      <c r="A467" s="13" t="str" cm="1">
        <f t="array" aca="1" ref="A467" ca="1">_xlfn.IFS(
AND(SUMIFS(lease_table_interest_accruals, lease_table_dates, A466)&gt;0, COUNTIFS($E$14:E466, "Interest accrual", $A$14:A466, A466)=0),  A466,
AND(SUMIFS(lease_table_payments, lease_table_dates, A466)&gt;0, COUNTIFS($E$14:E466, "Payment", $A$14:A466, A466)=0),  A466,
AND(SUMIFS(rou_table_deprs, rou_table_dates, A466)&gt;0, COUNTIFS($E$14:E466, "Depreciation", $A$14:A466, A466)=0),  A466,
TRUE,  IFERROR(INDEX(rou_table_dates,  MATCH(A466, rou_table_dates)+1, ), "")
)</f>
        <v/>
      </c>
      <c r="B467" s="1" t="str" cm="1">
        <f t="array" aca="1" ref="B467" ca="1">_xlfn.IFS(
AND(E467="Payment", A467=$B$2), $AM$14,
E467="Payment", $AM$15,
E467="Interest accrual", $AM$18,
E467="Depreciation", $AM$17,
TRUE, "")</f>
        <v/>
      </c>
      <c r="C467" s="1" t="str" cm="1">
        <f t="array" aca="1" ref="C467" ca="1">_xlfn.IFS(
E467="Payment", $AM$19,
E467="Interest accrual", $AM$15,
E467="Depreciation", $AM$16,
TRUE, "")</f>
        <v/>
      </c>
      <c r="D467" s="14" t="str" cm="1">
        <f t="array" aca="1" ref="D467" ca="1">_xlfn.IFS(
E467="Payment", _xlfn.XLOOKUP(A467, lease_table_dates, lease_table_payments, 0, 0),
E467="Interest accrual", _xlfn.XLOOKUP(A467, lease_table_dates, lease_table_interest_accruals, 0, 0),
E467="Depreciation", _xlfn.XLOOKUP(A467, rou_table_dates, rou_table_deprs, 0, 0),
TRUE, ""
)</f>
        <v/>
      </c>
      <c r="E467" s="7" t="str" cm="1">
        <f t="array" aca="1" ref="E467" ca="1">_xlfn.IFS(
AND(SUMIFS(lease_table_interest_accruals, lease_table_dates, A467)&gt;0, COUNTIFS($E$14:E466, "Interest accrual", $A$14:A466, A467)=0), "Interest accrual",
AND(SUMIFS(lease_table_payments, lease_table_dates, A467)&gt;0, COUNTIFS($E$14:E466, "Payment", $A$14:A466, A467)=0), "Payment",
AND(SUMIFS(rou_table_deprs, rou_table_dates, A467)&gt;0, COUNTIFS($E$14:E466, "Depreciation", $A$14:A466, A467)=0), "Depreciation",
TRUE,  ""
)</f>
        <v/>
      </c>
      <c r="G467" s="13" t="str" cm="1">
        <f t="array" aca="1" ref="G467" ca="1">_xlfn.IFS(
AND($B$11="Hə", $B$3="İllik"), Z467,
AND($B$11="Hə", $B$3="Aylıq"), AA467,
$B$11="Yox", X467)</f>
        <v/>
      </c>
      <c r="H467" s="14" t="str" cm="1">
        <f t="array" aca="1" ref="H467" ca="1">_xlfn.IFS( G467="", "",
TRUE, ROUND( H466+I467-J467, 2) )</f>
        <v/>
      </c>
      <c r="I467" s="14" t="str" cm="1">
        <f t="array" aca="1" ref="I467" ca="1">_xlfn.IFS(G467="", "",
G467=last_payment_date, (J467-H466),
 TRUE,  -  (H466- H466* (1+$B$6)^ (_xlfn.DAYS(G467,G466)/365) )
)</f>
        <v/>
      </c>
      <c r="J467" s="14" t="str" cm="1">
        <f t="array" aca="1" ref="J467" ca="1">_xlfn.IFS(G467="", "",
TRUE, _xlfn.XLOOKUP(G467,  payment_dates, payments,0,0)
)</f>
        <v/>
      </c>
      <c r="L467" s="2" t="str" cm="1">
        <f t="array" aca="1" ref="L467" ca="1">_xlfn.IFS(
AND($B$11="Hə", $B$3="İllik"), AC467,
AND($B$11="Hə", $B$3="Aylıq"), AD467,
$B$11="Yox", AB467)</f>
        <v/>
      </c>
      <c r="M467" s="14" t="str" cm="1">
        <f t="array" aca="1" ref="M467" ca="1">_xlfn.IFS( L467="", "",
(M466-N467)&lt;=0.5, 0,
TRUE,  M466-N467)</f>
        <v/>
      </c>
      <c r="N467" s="15" t="str" cm="1">
        <f t="array" aca="1" ref="N467" ca="1">_xlfn.IFS(
L467="", "",
TRUE, MIN(M466, ROUND($M$14/ (last_rou_date - $B$2) * (L467-L466), 2) )
)</f>
        <v/>
      </c>
      <c r="P467" s="22" t="str">
        <f t="shared" ca="1" si="21"/>
        <v/>
      </c>
      <c r="Q467" s="14" t="str" cm="1">
        <f t="array" aca="1" ref="Q467" ca="1">_xlfn.IFS(P467="","",
$B$11="Hə", _xlfn.XLOOKUP(DATE(P467, 12, 31), rou_table_dates, rou_table_nbvs,0, 0),
TRUE,  MAX(0, ROUND($M$14 - $M$14/ (last_rou_date - $B$2) * (DATE(P467,12,31) - $B$2), 2) )
)</f>
        <v/>
      </c>
      <c r="R467" s="57" t="str" cm="1">
        <f t="array" aca="1" ref="R467" ca="1">_xlfn.IFS(P467="","",
$B$11="Hə", _xlfn.XLOOKUP(DATE(P467, 12, 31), lease_table_dates, lease_table_balances,0, 0),
TRUE, IFERROR( XNPV($B$6, IF(payment_dates &gt;DATE(P467, 12, 31), payments,  0),  IF(payment_dates &gt;DATE(P467, 12, 31), payment_dates,  DATE(P467, 12, 31))    ),0)
)</f>
        <v/>
      </c>
      <c r="S467" s="14" t="str" cm="1">
        <f t="array" aca="1" ref="S467" ca="1">_xlfn.IFS(P467="","",
TRUE,  MIN( MIN(Q466, $M$14), ROUND($M$14/ (last_rou_date - $B$2) * (DATE(P467,12,31) - MAX($B$2, DATE(P467-1, 12, 31))), 2) )
)</f>
        <v/>
      </c>
      <c r="T467" s="15" t="str" cm="1">
        <f t="array" aca="1" ref="T467" ca="1">_xlfn.IFS(P467="", "",
ISTEXT(R466), R467- (H467 - SUMIFS( lease_table_payments, lease_table_years, P467) -$AG$14 ),
AND(ISNUMBER(R466), R467&lt;&gt;""),   R467- (R466 - SUMIFS( lease_table_payments, lease_table_years, P467) )
)</f>
        <v/>
      </c>
      <c r="U467" s="14"/>
      <c r="V467" s="73">
        <f t="shared" si="23"/>
        <v>454</v>
      </c>
      <c r="W467" s="74" t="str" cm="1">
        <f t="array" ref="W467">_xlfn.IFS(
OR(W466=$B$4, W466=""),"",
TRUE,W466+1
)</f>
        <v/>
      </c>
      <c r="X467" s="75" t="str" cm="1">
        <f t="array" ref="X467">_xlfn.IFS(X466="","",
W467="", "",
AND($B$3="İllik"),DATE(YEAR(X466)+1,MONTH(X466),DAY(X466) ),
AND($B$3="Aylıq", $AH$14="Not end"), EDATE(X466,1),
AND($B$3="Aylıq", $AH$14="End"), EOMONTH(X466,1)
)</f>
        <v/>
      </c>
      <c r="Y467" s="75" t="str" cm="1">
        <f t="array" aca="1" ref="Y467" ca="1">_xlfn.IFS(
AND($B$7="Dövrün əvvəlində", Y466&lt;=last_rou_date), DATE(YEAR(Y466)+1, 12, 31),
AND($B$7="Dövrün sonunda", Y466&lt;=last_payment_date), DATE(YEAR(Y466)+1, 12, 31),
TRUE, ""
)</f>
        <v/>
      </c>
      <c r="Z467" s="75" t="str" cm="1">
        <f t="array" aca="1" ref="Z467" ca="1">_xlfn.IFS(
AND($AN$14="Not year_end", Z466&gt;last_payment_date), "",
AND($AN$14="Year_end", Z466&gt;=last_payment_date), "",
AND($AN$14="Year_end"), DATE(YEAR(Z466+1), 12, 31),
AND($AN$14="Not year_end", MONTH(Z466)=12, DAY(Z466)=31), DATE(YEAR(Z465)+1, MONTH(Z465), DAY(Z465)),
AND($AN$14="Not year_end", OR(MONTH(Z466)&lt;&gt;12, DAY(Z466)&lt;&gt;31) ), DATE(YEAR(Z466), 12, 31)
)</f>
        <v/>
      </c>
      <c r="AA467" s="75" t="str" cm="1">
        <f t="array" aca="1" ref="AA467" ca="1">_xlfn.IFS(AA466="", "",
AND(AA466=last_payment_date, OR(MONTH(AA466)&lt;&gt;12, DAY(AA466)&lt;&gt;31) ), DATE(YEAR(AA466), 12, 31),
AND(MONTH(AA466)=12, DAY(AA466)=31, AA466&gt;=last_payment_date), "",
AND(MONTH(AA466)=12, DAY(AA466)&lt;&gt;31),  EOMONTH(AA466,0),
AND(MONTH(AA466)=12, DAY(AA466)=31, $AH$14="Not end"),  EDATE(AA465,1),
AND($AH$14="Not end"), EDATE(AA466, 1),
AND($AH$14="End"), EOMONTH(AA466, 1)
)</f>
        <v/>
      </c>
      <c r="AB467" s="75" t="str" cm="1">
        <f t="array" aca="1" ref="AB467" ca="1">_xlfn.IFS(AB466="","",
AND(AB466=last_rou_date), "",
AND($B$3="İllik"),DATE(YEAR(AB466)+1,MONTH(AB466),DAY(AB466) ),
AND($B$3="Aylıq", $AH$14="Not end"), EDATE(AB466,1),
AND($B$3="Aylıq", $AH$14="End"), EOMONTH(AB466,1)
)</f>
        <v/>
      </c>
      <c r="AC467" s="75" t="str" cm="1">
        <f t="array" aca="1" ref="AC467" ca="1">_xlfn.IFS(
AND($AN$14="Not year_end", AC466&gt;last_rou_date), "",
AND($AN$14="Year_end", AC466&gt;=last_rou_date), "",
AND($AN$14="Year_end"), DATE(YEAR(AC466+1), 12, 31),
AND($AN$14="Not year_end", MONTH(AC466)=12, DAY(AC466)=31), DATE(YEAR(AC465)+1, MONTH(AC465), DAY(AC465)),
AND($AN$14="Not year_end", OR(MONTH(AC466)&lt;&gt;12, DAY(AC466)&lt;&gt;31) ), DATE(YEAR(AC466), 12, 31)
)</f>
        <v/>
      </c>
      <c r="AD467" s="75" t="str" cm="1">
        <f t="array" aca="1" ref="AD467" ca="1">_xlfn.IFS(AD466="", "",
AND(AD466=last_rou_date, OR(MONTH(AD466)&lt;&gt;12, DAY(AD466)&lt;&gt;31) ), DATE(YEAR(AD466), 12, 31),
AND(MONTH(AD466)=12, DAY(AD466)=31, AD466&gt;=last_rou_date), "",
AND(MONTH(AD466)=12, DAY(AD466)&lt;&gt;31),  EOMONTH(AD466,0),
AND(MONTH(AD466)=12, DAY(AD466)=31, $AH$14="Not end"),  EDATE(AD465,1),
AND($AH$14="Not end"), EDATE(AD466, 1),
AND($AH$14="End"), EOMONTH(AD466, 1)
)</f>
        <v/>
      </c>
      <c r="AE467" s="68" t="str" cm="1">
        <f t="array" ref="AE467">_xlfn.IFS(W467="", "",
AND(W467&gt;0, W467&lt;=$B$4, $C$2="İllik artım, faiz olaraq", $D$2&gt;0, $B$3="İllik"), $B$5*((1+$D$2)^(W467-1)),
AND(W467&gt;0, W467&lt;=$B$4, $C$2="İllik artım, faiz olaraq", $D$2&gt;0, $B$3="Aylıq"), $B$5*((1+$D$2)^ROUNDDOWN((W467-1)/12,0)),
AND(W467=1, $C$2="Aşağıdakı kimi dəyişir", ), $B$5,
AND(W467&gt;1, W467&lt;=$B$4, $C$2="Aşağıdakı kimi dəyişir"), IFERROR(VLOOKUP(W467, $C$4:$D$7, 2, FALSE), AE466),
AND(W467&gt;0, W467&lt;=$B$4), $B$5,
TRUE,0 )</f>
        <v/>
      </c>
      <c r="AF467" s="76" t="str">
        <f t="shared" ca="1" si="22"/>
        <v/>
      </c>
    </row>
    <row r="468" spans="1:32" x14ac:dyDescent="0.4">
      <c r="A468" s="13" t="str" cm="1">
        <f t="array" aca="1" ref="A468" ca="1">_xlfn.IFS(
AND(SUMIFS(lease_table_interest_accruals, lease_table_dates, A467)&gt;0, COUNTIFS($E$14:E467, "Interest accrual", $A$14:A467, A467)=0),  A467,
AND(SUMIFS(lease_table_payments, lease_table_dates, A467)&gt;0, COUNTIFS($E$14:E467, "Payment", $A$14:A467, A467)=0),  A467,
AND(SUMIFS(rou_table_deprs, rou_table_dates, A467)&gt;0, COUNTIFS($E$14:E467, "Depreciation", $A$14:A467, A467)=0),  A467,
TRUE,  IFERROR(INDEX(rou_table_dates,  MATCH(A467, rou_table_dates)+1, ), "")
)</f>
        <v/>
      </c>
      <c r="B468" s="1" t="str" cm="1">
        <f t="array" aca="1" ref="B468" ca="1">_xlfn.IFS(
AND(E468="Payment", A468=$B$2), $AM$14,
E468="Payment", $AM$15,
E468="Interest accrual", $AM$18,
E468="Depreciation", $AM$17,
TRUE, "")</f>
        <v/>
      </c>
      <c r="C468" s="1" t="str" cm="1">
        <f t="array" aca="1" ref="C468" ca="1">_xlfn.IFS(
E468="Payment", $AM$19,
E468="Interest accrual", $AM$15,
E468="Depreciation", $AM$16,
TRUE, "")</f>
        <v/>
      </c>
      <c r="D468" s="14" t="str" cm="1">
        <f t="array" aca="1" ref="D468" ca="1">_xlfn.IFS(
E468="Payment", _xlfn.XLOOKUP(A468, lease_table_dates, lease_table_payments, 0, 0),
E468="Interest accrual", _xlfn.XLOOKUP(A468, lease_table_dates, lease_table_interest_accruals, 0, 0),
E468="Depreciation", _xlfn.XLOOKUP(A468, rou_table_dates, rou_table_deprs, 0, 0),
TRUE, ""
)</f>
        <v/>
      </c>
      <c r="E468" s="7" t="str" cm="1">
        <f t="array" aca="1" ref="E468" ca="1">_xlfn.IFS(
AND(SUMIFS(lease_table_interest_accruals, lease_table_dates, A468)&gt;0, COUNTIFS($E$14:E467, "Interest accrual", $A$14:A467, A468)=0), "Interest accrual",
AND(SUMIFS(lease_table_payments, lease_table_dates, A468)&gt;0, COUNTIFS($E$14:E467, "Payment", $A$14:A467, A468)=0), "Payment",
AND(SUMIFS(rou_table_deprs, rou_table_dates, A468)&gt;0, COUNTIFS($E$14:E467, "Depreciation", $A$14:A467, A468)=0), "Depreciation",
TRUE,  ""
)</f>
        <v/>
      </c>
      <c r="G468" s="13" t="str" cm="1">
        <f t="array" aca="1" ref="G468" ca="1">_xlfn.IFS(
AND($B$11="Hə", $B$3="İllik"), Z468,
AND($B$11="Hə", $B$3="Aylıq"), AA468,
$B$11="Yox", X468)</f>
        <v/>
      </c>
      <c r="H468" s="14" t="str" cm="1">
        <f t="array" aca="1" ref="H468" ca="1">_xlfn.IFS( G468="", "",
TRUE, ROUND( H467+I468-J468, 2) )</f>
        <v/>
      </c>
      <c r="I468" s="14" t="str" cm="1">
        <f t="array" aca="1" ref="I468" ca="1">_xlfn.IFS(G468="", "",
G468=last_payment_date, (J468-H467),
 TRUE,  -  (H467- H467* (1+$B$6)^ (_xlfn.DAYS(G468,G467)/365) )
)</f>
        <v/>
      </c>
      <c r="J468" s="14" t="str" cm="1">
        <f t="array" aca="1" ref="J468" ca="1">_xlfn.IFS(G468="", "",
TRUE, _xlfn.XLOOKUP(G468,  payment_dates, payments,0,0)
)</f>
        <v/>
      </c>
      <c r="L468" s="2" t="str" cm="1">
        <f t="array" aca="1" ref="L468" ca="1">_xlfn.IFS(
AND($B$11="Hə", $B$3="İllik"), AC468,
AND($B$11="Hə", $B$3="Aylıq"), AD468,
$B$11="Yox", AB468)</f>
        <v/>
      </c>
      <c r="M468" s="14" t="str" cm="1">
        <f t="array" aca="1" ref="M468" ca="1">_xlfn.IFS( L468="", "",
(M467-N468)&lt;=0.5, 0,
TRUE,  M467-N468)</f>
        <v/>
      </c>
      <c r="N468" s="15" t="str" cm="1">
        <f t="array" aca="1" ref="N468" ca="1">_xlfn.IFS(
L468="", "",
TRUE, MIN(M467, ROUND($M$14/ (last_rou_date - $B$2) * (L468-L467), 2) )
)</f>
        <v/>
      </c>
      <c r="P468" s="22" t="str">
        <f t="shared" ca="1" si="21"/>
        <v/>
      </c>
      <c r="Q468" s="14" t="str" cm="1">
        <f t="array" aca="1" ref="Q468" ca="1">_xlfn.IFS(P468="","",
$B$11="Hə", _xlfn.XLOOKUP(DATE(P468, 12, 31), rou_table_dates, rou_table_nbvs,0, 0),
TRUE,  MAX(0, ROUND($M$14 - $M$14/ (last_rou_date - $B$2) * (DATE(P468,12,31) - $B$2), 2) )
)</f>
        <v/>
      </c>
      <c r="R468" s="57" t="str" cm="1">
        <f t="array" aca="1" ref="R468" ca="1">_xlfn.IFS(P468="","",
$B$11="Hə", _xlfn.XLOOKUP(DATE(P468, 12, 31), lease_table_dates, lease_table_balances,0, 0),
TRUE, IFERROR( XNPV($B$6, IF(payment_dates &gt;DATE(P468, 12, 31), payments,  0),  IF(payment_dates &gt;DATE(P468, 12, 31), payment_dates,  DATE(P468, 12, 31))    ),0)
)</f>
        <v/>
      </c>
      <c r="S468" s="14" t="str" cm="1">
        <f t="array" aca="1" ref="S468" ca="1">_xlfn.IFS(P468="","",
TRUE,  MIN( MIN(Q467, $M$14), ROUND($M$14/ (last_rou_date - $B$2) * (DATE(P468,12,31) - MAX($B$2, DATE(P468-1, 12, 31))), 2) )
)</f>
        <v/>
      </c>
      <c r="T468" s="15" t="str" cm="1">
        <f t="array" aca="1" ref="T468" ca="1">_xlfn.IFS(P468="", "",
ISTEXT(R467), R468- (H468 - SUMIFS( lease_table_payments, lease_table_years, P468) -$AG$14 ),
AND(ISNUMBER(R467), R468&lt;&gt;""),   R468- (R467 - SUMIFS( lease_table_payments, lease_table_years, P468) )
)</f>
        <v/>
      </c>
      <c r="U468" s="14"/>
      <c r="V468" s="73">
        <f t="shared" si="23"/>
        <v>455</v>
      </c>
      <c r="W468" s="74" t="str" cm="1">
        <f t="array" ref="W468">_xlfn.IFS(
OR(W467=$B$4, W467=""),"",
TRUE,W467+1
)</f>
        <v/>
      </c>
      <c r="X468" s="75" t="str" cm="1">
        <f t="array" ref="X468">_xlfn.IFS(X467="","",
W468="", "",
AND($B$3="İllik"),DATE(YEAR(X467)+1,MONTH(X467),DAY(X467) ),
AND($B$3="Aylıq", $AH$14="Not end"), EDATE(X467,1),
AND($B$3="Aylıq", $AH$14="End"), EOMONTH(X467,1)
)</f>
        <v/>
      </c>
      <c r="Y468" s="75" t="str" cm="1">
        <f t="array" aca="1" ref="Y468" ca="1">_xlfn.IFS(
AND($B$7="Dövrün əvvəlində", Y467&lt;=last_rou_date), DATE(YEAR(Y467)+1, 12, 31),
AND($B$7="Dövrün sonunda", Y467&lt;=last_payment_date), DATE(YEAR(Y467)+1, 12, 31),
TRUE, ""
)</f>
        <v/>
      </c>
      <c r="Z468" s="75" t="str" cm="1">
        <f t="array" aca="1" ref="Z468" ca="1">_xlfn.IFS(
AND($AN$14="Not year_end", Z467&gt;last_payment_date), "",
AND($AN$14="Year_end", Z467&gt;=last_payment_date), "",
AND($AN$14="Year_end"), DATE(YEAR(Z467+1), 12, 31),
AND($AN$14="Not year_end", MONTH(Z467)=12, DAY(Z467)=31), DATE(YEAR(Z466)+1, MONTH(Z466), DAY(Z466)),
AND($AN$14="Not year_end", OR(MONTH(Z467)&lt;&gt;12, DAY(Z467)&lt;&gt;31) ), DATE(YEAR(Z467), 12, 31)
)</f>
        <v/>
      </c>
      <c r="AA468" s="75" t="str" cm="1">
        <f t="array" aca="1" ref="AA468" ca="1">_xlfn.IFS(AA467="", "",
AND(AA467=last_payment_date, OR(MONTH(AA467)&lt;&gt;12, DAY(AA467)&lt;&gt;31) ), DATE(YEAR(AA467), 12, 31),
AND(MONTH(AA467)=12, DAY(AA467)=31, AA467&gt;=last_payment_date), "",
AND(MONTH(AA467)=12, DAY(AA467)&lt;&gt;31),  EOMONTH(AA467,0),
AND(MONTH(AA467)=12, DAY(AA467)=31, $AH$14="Not end"),  EDATE(AA466,1),
AND($AH$14="Not end"), EDATE(AA467, 1),
AND($AH$14="End"), EOMONTH(AA467, 1)
)</f>
        <v/>
      </c>
      <c r="AB468" s="75" t="str" cm="1">
        <f t="array" aca="1" ref="AB468" ca="1">_xlfn.IFS(AB467="","",
AND(AB467=last_rou_date), "",
AND($B$3="İllik"),DATE(YEAR(AB467)+1,MONTH(AB467),DAY(AB467) ),
AND($B$3="Aylıq", $AH$14="Not end"), EDATE(AB467,1),
AND($B$3="Aylıq", $AH$14="End"), EOMONTH(AB467,1)
)</f>
        <v/>
      </c>
      <c r="AC468" s="75" t="str" cm="1">
        <f t="array" aca="1" ref="AC468" ca="1">_xlfn.IFS(
AND($AN$14="Not year_end", AC467&gt;last_rou_date), "",
AND($AN$14="Year_end", AC467&gt;=last_rou_date), "",
AND($AN$14="Year_end"), DATE(YEAR(AC467+1), 12, 31),
AND($AN$14="Not year_end", MONTH(AC467)=12, DAY(AC467)=31), DATE(YEAR(AC466)+1, MONTH(AC466), DAY(AC466)),
AND($AN$14="Not year_end", OR(MONTH(AC467)&lt;&gt;12, DAY(AC467)&lt;&gt;31) ), DATE(YEAR(AC467), 12, 31)
)</f>
        <v/>
      </c>
      <c r="AD468" s="75" t="str" cm="1">
        <f t="array" aca="1" ref="AD468" ca="1">_xlfn.IFS(AD467="", "",
AND(AD467=last_rou_date, OR(MONTH(AD467)&lt;&gt;12, DAY(AD467)&lt;&gt;31) ), DATE(YEAR(AD467), 12, 31),
AND(MONTH(AD467)=12, DAY(AD467)=31, AD467&gt;=last_rou_date), "",
AND(MONTH(AD467)=12, DAY(AD467)&lt;&gt;31),  EOMONTH(AD467,0),
AND(MONTH(AD467)=12, DAY(AD467)=31, $AH$14="Not end"),  EDATE(AD466,1),
AND($AH$14="Not end"), EDATE(AD467, 1),
AND($AH$14="End"), EOMONTH(AD467, 1)
)</f>
        <v/>
      </c>
      <c r="AE468" s="68" t="str" cm="1">
        <f t="array" ref="AE468">_xlfn.IFS(W468="", "",
AND(W468&gt;0, W468&lt;=$B$4, $C$2="İllik artım, faiz olaraq", $D$2&gt;0, $B$3="İllik"), $B$5*((1+$D$2)^(W468-1)),
AND(W468&gt;0, W468&lt;=$B$4, $C$2="İllik artım, faiz olaraq", $D$2&gt;0, $B$3="Aylıq"), $B$5*((1+$D$2)^ROUNDDOWN((W468-1)/12,0)),
AND(W468=1, $C$2="Aşağıdakı kimi dəyişir", ), $B$5,
AND(W468&gt;1, W468&lt;=$B$4, $C$2="Aşağıdakı kimi dəyişir"), IFERROR(VLOOKUP(W468, $C$4:$D$7, 2, FALSE), AE467),
AND(W468&gt;0, W468&lt;=$B$4), $B$5,
TRUE,0 )</f>
        <v/>
      </c>
      <c r="AF468" s="76" t="str">
        <f t="shared" ca="1" si="22"/>
        <v/>
      </c>
    </row>
    <row r="469" spans="1:32" x14ac:dyDescent="0.4">
      <c r="A469" s="13" t="str" cm="1">
        <f t="array" aca="1" ref="A469" ca="1">_xlfn.IFS(
AND(SUMIFS(lease_table_interest_accruals, lease_table_dates, A468)&gt;0, COUNTIFS($E$14:E468, "Interest accrual", $A$14:A468, A468)=0),  A468,
AND(SUMIFS(lease_table_payments, lease_table_dates, A468)&gt;0, COUNTIFS($E$14:E468, "Payment", $A$14:A468, A468)=0),  A468,
AND(SUMIFS(rou_table_deprs, rou_table_dates, A468)&gt;0, COUNTIFS($E$14:E468, "Depreciation", $A$14:A468, A468)=0),  A468,
TRUE,  IFERROR(INDEX(rou_table_dates,  MATCH(A468, rou_table_dates)+1, ), "")
)</f>
        <v/>
      </c>
      <c r="B469" s="1" t="str" cm="1">
        <f t="array" aca="1" ref="B469" ca="1">_xlfn.IFS(
AND(E469="Payment", A469=$B$2), $AM$14,
E469="Payment", $AM$15,
E469="Interest accrual", $AM$18,
E469="Depreciation", $AM$17,
TRUE, "")</f>
        <v/>
      </c>
      <c r="C469" s="1" t="str" cm="1">
        <f t="array" aca="1" ref="C469" ca="1">_xlfn.IFS(
E469="Payment", $AM$19,
E469="Interest accrual", $AM$15,
E469="Depreciation", $AM$16,
TRUE, "")</f>
        <v/>
      </c>
      <c r="D469" s="14" t="str" cm="1">
        <f t="array" aca="1" ref="D469" ca="1">_xlfn.IFS(
E469="Payment", _xlfn.XLOOKUP(A469, lease_table_dates, lease_table_payments, 0, 0),
E469="Interest accrual", _xlfn.XLOOKUP(A469, lease_table_dates, lease_table_interest_accruals, 0, 0),
E469="Depreciation", _xlfn.XLOOKUP(A469, rou_table_dates, rou_table_deprs, 0, 0),
TRUE, ""
)</f>
        <v/>
      </c>
      <c r="E469" s="7" t="str" cm="1">
        <f t="array" aca="1" ref="E469" ca="1">_xlfn.IFS(
AND(SUMIFS(lease_table_interest_accruals, lease_table_dates, A469)&gt;0, COUNTIFS($E$14:E468, "Interest accrual", $A$14:A468, A469)=0), "Interest accrual",
AND(SUMIFS(lease_table_payments, lease_table_dates, A469)&gt;0, COUNTIFS($E$14:E468, "Payment", $A$14:A468, A469)=0), "Payment",
AND(SUMIFS(rou_table_deprs, rou_table_dates, A469)&gt;0, COUNTIFS($E$14:E468, "Depreciation", $A$14:A468, A469)=0), "Depreciation",
TRUE,  ""
)</f>
        <v/>
      </c>
      <c r="G469" s="13" t="str" cm="1">
        <f t="array" aca="1" ref="G469" ca="1">_xlfn.IFS(
AND($B$11="Hə", $B$3="İllik"), Z469,
AND($B$11="Hə", $B$3="Aylıq"), AA469,
$B$11="Yox", X469)</f>
        <v/>
      </c>
      <c r="H469" s="14" t="str" cm="1">
        <f t="array" aca="1" ref="H469" ca="1">_xlfn.IFS( G469="", "",
TRUE, ROUND( H468+I469-J469, 2) )</f>
        <v/>
      </c>
      <c r="I469" s="14" t="str" cm="1">
        <f t="array" aca="1" ref="I469" ca="1">_xlfn.IFS(G469="", "",
G469=last_payment_date, (J469-H468),
 TRUE,  -  (H468- H468* (1+$B$6)^ (_xlfn.DAYS(G469,G468)/365) )
)</f>
        <v/>
      </c>
      <c r="J469" s="14" t="str" cm="1">
        <f t="array" aca="1" ref="J469" ca="1">_xlfn.IFS(G469="", "",
TRUE, _xlfn.XLOOKUP(G469,  payment_dates, payments,0,0)
)</f>
        <v/>
      </c>
      <c r="L469" s="2" t="str" cm="1">
        <f t="array" aca="1" ref="L469" ca="1">_xlfn.IFS(
AND($B$11="Hə", $B$3="İllik"), AC469,
AND($B$11="Hə", $B$3="Aylıq"), AD469,
$B$11="Yox", AB469)</f>
        <v/>
      </c>
      <c r="M469" s="14" t="str" cm="1">
        <f t="array" aca="1" ref="M469" ca="1">_xlfn.IFS( L469="", "",
(M468-N469)&lt;=0.5, 0,
TRUE,  M468-N469)</f>
        <v/>
      </c>
      <c r="N469" s="15" t="str" cm="1">
        <f t="array" aca="1" ref="N469" ca="1">_xlfn.IFS(
L469="", "",
TRUE, MIN(M468, ROUND($M$14/ (last_rou_date - $B$2) * (L469-L468), 2) )
)</f>
        <v/>
      </c>
      <c r="P469" s="22" t="str">
        <f t="shared" ca="1" si="21"/>
        <v/>
      </c>
      <c r="Q469" s="14" t="str" cm="1">
        <f t="array" aca="1" ref="Q469" ca="1">_xlfn.IFS(P469="","",
$B$11="Hə", _xlfn.XLOOKUP(DATE(P469, 12, 31), rou_table_dates, rou_table_nbvs,0, 0),
TRUE,  MAX(0, ROUND($M$14 - $M$14/ (last_rou_date - $B$2) * (DATE(P469,12,31) - $B$2), 2) )
)</f>
        <v/>
      </c>
      <c r="R469" s="57" t="str" cm="1">
        <f t="array" aca="1" ref="R469" ca="1">_xlfn.IFS(P469="","",
$B$11="Hə", _xlfn.XLOOKUP(DATE(P469, 12, 31), lease_table_dates, lease_table_balances,0, 0),
TRUE, IFERROR( XNPV($B$6, IF(payment_dates &gt;DATE(P469, 12, 31), payments,  0),  IF(payment_dates &gt;DATE(P469, 12, 31), payment_dates,  DATE(P469, 12, 31))    ),0)
)</f>
        <v/>
      </c>
      <c r="S469" s="14" t="str" cm="1">
        <f t="array" aca="1" ref="S469" ca="1">_xlfn.IFS(P469="","",
TRUE,  MIN( MIN(Q468, $M$14), ROUND($M$14/ (last_rou_date - $B$2) * (DATE(P469,12,31) - MAX($B$2, DATE(P469-1, 12, 31))), 2) )
)</f>
        <v/>
      </c>
      <c r="T469" s="15" t="str" cm="1">
        <f t="array" aca="1" ref="T469" ca="1">_xlfn.IFS(P469="", "",
ISTEXT(R468), R469- (H469 - SUMIFS( lease_table_payments, lease_table_years, P469) -$AG$14 ),
AND(ISNUMBER(R468), R469&lt;&gt;""),   R469- (R468 - SUMIFS( lease_table_payments, lease_table_years, P469) )
)</f>
        <v/>
      </c>
      <c r="U469" s="14"/>
      <c r="V469" s="73">
        <f t="shared" si="23"/>
        <v>456</v>
      </c>
      <c r="W469" s="74" t="str" cm="1">
        <f t="array" ref="W469">_xlfn.IFS(
OR(W468=$B$4, W468=""),"",
TRUE,W468+1
)</f>
        <v/>
      </c>
      <c r="X469" s="75" t="str" cm="1">
        <f t="array" ref="X469">_xlfn.IFS(X468="","",
W469="", "",
AND($B$3="İllik"),DATE(YEAR(X468)+1,MONTH(X468),DAY(X468) ),
AND($B$3="Aylıq", $AH$14="Not end"), EDATE(X468,1),
AND($B$3="Aylıq", $AH$14="End"), EOMONTH(X468,1)
)</f>
        <v/>
      </c>
      <c r="Y469" s="75" t="str" cm="1">
        <f t="array" aca="1" ref="Y469" ca="1">_xlfn.IFS(
AND($B$7="Dövrün əvvəlində", Y468&lt;=last_rou_date), DATE(YEAR(Y468)+1, 12, 31),
AND($B$7="Dövrün sonunda", Y468&lt;=last_payment_date), DATE(YEAR(Y468)+1, 12, 31),
TRUE, ""
)</f>
        <v/>
      </c>
      <c r="Z469" s="75" t="str" cm="1">
        <f t="array" aca="1" ref="Z469" ca="1">_xlfn.IFS(
AND($AN$14="Not year_end", Z468&gt;last_payment_date), "",
AND($AN$14="Year_end", Z468&gt;=last_payment_date), "",
AND($AN$14="Year_end"), DATE(YEAR(Z468+1), 12, 31),
AND($AN$14="Not year_end", MONTH(Z468)=12, DAY(Z468)=31), DATE(YEAR(Z467)+1, MONTH(Z467), DAY(Z467)),
AND($AN$14="Not year_end", OR(MONTH(Z468)&lt;&gt;12, DAY(Z468)&lt;&gt;31) ), DATE(YEAR(Z468), 12, 31)
)</f>
        <v/>
      </c>
      <c r="AA469" s="75" t="str" cm="1">
        <f t="array" aca="1" ref="AA469" ca="1">_xlfn.IFS(AA468="", "",
AND(AA468=last_payment_date, OR(MONTH(AA468)&lt;&gt;12, DAY(AA468)&lt;&gt;31) ), DATE(YEAR(AA468), 12, 31),
AND(MONTH(AA468)=12, DAY(AA468)=31, AA468&gt;=last_payment_date), "",
AND(MONTH(AA468)=12, DAY(AA468)&lt;&gt;31),  EOMONTH(AA468,0),
AND(MONTH(AA468)=12, DAY(AA468)=31, $AH$14="Not end"),  EDATE(AA467,1),
AND($AH$14="Not end"), EDATE(AA468, 1),
AND($AH$14="End"), EOMONTH(AA468, 1)
)</f>
        <v/>
      </c>
      <c r="AB469" s="75" t="str" cm="1">
        <f t="array" aca="1" ref="AB469" ca="1">_xlfn.IFS(AB468="","",
AND(AB468=last_rou_date), "",
AND($B$3="İllik"),DATE(YEAR(AB468)+1,MONTH(AB468),DAY(AB468) ),
AND($B$3="Aylıq", $AH$14="Not end"), EDATE(AB468,1),
AND($B$3="Aylıq", $AH$14="End"), EOMONTH(AB468,1)
)</f>
        <v/>
      </c>
      <c r="AC469" s="75" t="str" cm="1">
        <f t="array" aca="1" ref="AC469" ca="1">_xlfn.IFS(
AND($AN$14="Not year_end", AC468&gt;last_rou_date), "",
AND($AN$14="Year_end", AC468&gt;=last_rou_date), "",
AND($AN$14="Year_end"), DATE(YEAR(AC468+1), 12, 31),
AND($AN$14="Not year_end", MONTH(AC468)=12, DAY(AC468)=31), DATE(YEAR(AC467)+1, MONTH(AC467), DAY(AC467)),
AND($AN$14="Not year_end", OR(MONTH(AC468)&lt;&gt;12, DAY(AC468)&lt;&gt;31) ), DATE(YEAR(AC468), 12, 31)
)</f>
        <v/>
      </c>
      <c r="AD469" s="75" t="str" cm="1">
        <f t="array" aca="1" ref="AD469" ca="1">_xlfn.IFS(AD468="", "",
AND(AD468=last_rou_date, OR(MONTH(AD468)&lt;&gt;12, DAY(AD468)&lt;&gt;31) ), DATE(YEAR(AD468), 12, 31),
AND(MONTH(AD468)=12, DAY(AD468)=31, AD468&gt;=last_rou_date), "",
AND(MONTH(AD468)=12, DAY(AD468)&lt;&gt;31),  EOMONTH(AD468,0),
AND(MONTH(AD468)=12, DAY(AD468)=31, $AH$14="Not end"),  EDATE(AD467,1),
AND($AH$14="Not end"), EDATE(AD468, 1),
AND($AH$14="End"), EOMONTH(AD468, 1)
)</f>
        <v/>
      </c>
      <c r="AE469" s="68" t="str" cm="1">
        <f t="array" ref="AE469">_xlfn.IFS(W469="", "",
AND(W469&gt;0, W469&lt;=$B$4, $C$2="İllik artım, faiz olaraq", $D$2&gt;0, $B$3="İllik"), $B$5*((1+$D$2)^(W469-1)),
AND(W469&gt;0, W469&lt;=$B$4, $C$2="İllik artım, faiz olaraq", $D$2&gt;0, $B$3="Aylıq"), $B$5*((1+$D$2)^ROUNDDOWN((W469-1)/12,0)),
AND(W469=1, $C$2="Aşağıdakı kimi dəyişir", ), $B$5,
AND(W469&gt;1, W469&lt;=$B$4, $C$2="Aşağıdakı kimi dəyişir"), IFERROR(VLOOKUP(W469, $C$4:$D$7, 2, FALSE), AE468),
AND(W469&gt;0, W469&lt;=$B$4), $B$5,
TRUE,0 )</f>
        <v/>
      </c>
      <c r="AF469" s="76" t="str">
        <f t="shared" ca="1" si="22"/>
        <v/>
      </c>
    </row>
    <row r="470" spans="1:32" x14ac:dyDescent="0.4">
      <c r="A470" s="13" t="str" cm="1">
        <f t="array" aca="1" ref="A470" ca="1">_xlfn.IFS(
AND(SUMIFS(lease_table_interest_accruals, lease_table_dates, A469)&gt;0, COUNTIFS($E$14:E469, "Interest accrual", $A$14:A469, A469)=0),  A469,
AND(SUMIFS(lease_table_payments, lease_table_dates, A469)&gt;0, COUNTIFS($E$14:E469, "Payment", $A$14:A469, A469)=0),  A469,
AND(SUMIFS(rou_table_deprs, rou_table_dates, A469)&gt;0, COUNTIFS($E$14:E469, "Depreciation", $A$14:A469, A469)=0),  A469,
TRUE,  IFERROR(INDEX(rou_table_dates,  MATCH(A469, rou_table_dates)+1, ), "")
)</f>
        <v/>
      </c>
      <c r="B470" s="1" t="str" cm="1">
        <f t="array" aca="1" ref="B470" ca="1">_xlfn.IFS(
AND(E470="Payment", A470=$B$2), $AM$14,
E470="Payment", $AM$15,
E470="Interest accrual", $AM$18,
E470="Depreciation", $AM$17,
TRUE, "")</f>
        <v/>
      </c>
      <c r="C470" s="1" t="str" cm="1">
        <f t="array" aca="1" ref="C470" ca="1">_xlfn.IFS(
E470="Payment", $AM$19,
E470="Interest accrual", $AM$15,
E470="Depreciation", $AM$16,
TRUE, "")</f>
        <v/>
      </c>
      <c r="D470" s="14" t="str" cm="1">
        <f t="array" aca="1" ref="D470" ca="1">_xlfn.IFS(
E470="Payment", _xlfn.XLOOKUP(A470, lease_table_dates, lease_table_payments, 0, 0),
E470="Interest accrual", _xlfn.XLOOKUP(A470, lease_table_dates, lease_table_interest_accruals, 0, 0),
E470="Depreciation", _xlfn.XLOOKUP(A470, rou_table_dates, rou_table_deprs, 0, 0),
TRUE, ""
)</f>
        <v/>
      </c>
      <c r="E470" s="7" t="str" cm="1">
        <f t="array" aca="1" ref="E470" ca="1">_xlfn.IFS(
AND(SUMIFS(lease_table_interest_accruals, lease_table_dates, A470)&gt;0, COUNTIFS($E$14:E469, "Interest accrual", $A$14:A469, A470)=0), "Interest accrual",
AND(SUMIFS(lease_table_payments, lease_table_dates, A470)&gt;0, COUNTIFS($E$14:E469, "Payment", $A$14:A469, A470)=0), "Payment",
AND(SUMIFS(rou_table_deprs, rou_table_dates, A470)&gt;0, COUNTIFS($E$14:E469, "Depreciation", $A$14:A469, A470)=0), "Depreciation",
TRUE,  ""
)</f>
        <v/>
      </c>
      <c r="G470" s="13" t="str" cm="1">
        <f t="array" aca="1" ref="G470" ca="1">_xlfn.IFS(
AND($B$11="Hə", $B$3="İllik"), Z470,
AND($B$11="Hə", $B$3="Aylıq"), AA470,
$B$11="Yox", X470)</f>
        <v/>
      </c>
      <c r="H470" s="14" t="str" cm="1">
        <f t="array" aca="1" ref="H470" ca="1">_xlfn.IFS( G470="", "",
TRUE, ROUND( H469+I470-J470, 2) )</f>
        <v/>
      </c>
      <c r="I470" s="14" t="str" cm="1">
        <f t="array" aca="1" ref="I470" ca="1">_xlfn.IFS(G470="", "",
G470=last_payment_date, (J470-H469),
 TRUE,  -  (H469- H469* (1+$B$6)^ (_xlfn.DAYS(G470,G469)/365) )
)</f>
        <v/>
      </c>
      <c r="J470" s="14" t="str" cm="1">
        <f t="array" aca="1" ref="J470" ca="1">_xlfn.IFS(G470="", "",
TRUE, _xlfn.XLOOKUP(G470,  payment_dates, payments,0,0)
)</f>
        <v/>
      </c>
      <c r="L470" s="2" t="str" cm="1">
        <f t="array" aca="1" ref="L470" ca="1">_xlfn.IFS(
AND($B$11="Hə", $B$3="İllik"), AC470,
AND($B$11="Hə", $B$3="Aylıq"), AD470,
$B$11="Yox", AB470)</f>
        <v/>
      </c>
      <c r="M470" s="14" t="str" cm="1">
        <f t="array" aca="1" ref="M470" ca="1">_xlfn.IFS( L470="", "",
(M469-N470)&lt;=0.5, 0,
TRUE,  M469-N470)</f>
        <v/>
      </c>
      <c r="N470" s="15" t="str" cm="1">
        <f t="array" aca="1" ref="N470" ca="1">_xlfn.IFS(
L470="", "",
TRUE, MIN(M469, ROUND($M$14/ (last_rou_date - $B$2) * (L470-L469), 2) )
)</f>
        <v/>
      </c>
      <c r="P470" s="22" t="str">
        <f t="shared" ca="1" si="21"/>
        <v/>
      </c>
      <c r="Q470" s="14" t="str" cm="1">
        <f t="array" aca="1" ref="Q470" ca="1">_xlfn.IFS(P470="","",
$B$11="Hə", _xlfn.XLOOKUP(DATE(P470, 12, 31), rou_table_dates, rou_table_nbvs,0, 0),
TRUE,  MAX(0, ROUND($M$14 - $M$14/ (last_rou_date - $B$2) * (DATE(P470,12,31) - $B$2), 2) )
)</f>
        <v/>
      </c>
      <c r="R470" s="57" t="str" cm="1">
        <f t="array" aca="1" ref="R470" ca="1">_xlfn.IFS(P470="","",
$B$11="Hə", _xlfn.XLOOKUP(DATE(P470, 12, 31), lease_table_dates, lease_table_balances,0, 0),
TRUE, IFERROR( XNPV($B$6, IF(payment_dates &gt;DATE(P470, 12, 31), payments,  0),  IF(payment_dates &gt;DATE(P470, 12, 31), payment_dates,  DATE(P470, 12, 31))    ),0)
)</f>
        <v/>
      </c>
      <c r="S470" s="14" t="str" cm="1">
        <f t="array" aca="1" ref="S470" ca="1">_xlfn.IFS(P470="","",
TRUE,  MIN( MIN(Q469, $M$14), ROUND($M$14/ (last_rou_date - $B$2) * (DATE(P470,12,31) - MAX($B$2, DATE(P470-1, 12, 31))), 2) )
)</f>
        <v/>
      </c>
      <c r="T470" s="15" t="str" cm="1">
        <f t="array" aca="1" ref="T470" ca="1">_xlfn.IFS(P470="", "",
ISTEXT(R469), R470- (H470 - SUMIFS( lease_table_payments, lease_table_years, P470) -$AG$14 ),
AND(ISNUMBER(R469), R470&lt;&gt;""),   R470- (R469 - SUMIFS( lease_table_payments, lease_table_years, P470) )
)</f>
        <v/>
      </c>
      <c r="U470" s="14"/>
      <c r="V470" s="73">
        <f t="shared" si="23"/>
        <v>457</v>
      </c>
      <c r="W470" s="74" t="str" cm="1">
        <f t="array" ref="W470">_xlfn.IFS(
OR(W469=$B$4, W469=""),"",
TRUE,W469+1
)</f>
        <v/>
      </c>
      <c r="X470" s="75" t="str" cm="1">
        <f t="array" ref="X470">_xlfn.IFS(X469="","",
W470="", "",
AND($B$3="İllik"),DATE(YEAR(X469)+1,MONTH(X469),DAY(X469) ),
AND($B$3="Aylıq", $AH$14="Not end"), EDATE(X469,1),
AND($B$3="Aylıq", $AH$14="End"), EOMONTH(X469,1)
)</f>
        <v/>
      </c>
      <c r="Y470" s="75" t="str" cm="1">
        <f t="array" aca="1" ref="Y470" ca="1">_xlfn.IFS(
AND($B$7="Dövrün əvvəlində", Y469&lt;=last_rou_date), DATE(YEAR(Y469)+1, 12, 31),
AND($B$7="Dövrün sonunda", Y469&lt;=last_payment_date), DATE(YEAR(Y469)+1, 12, 31),
TRUE, ""
)</f>
        <v/>
      </c>
      <c r="Z470" s="75" t="str" cm="1">
        <f t="array" aca="1" ref="Z470" ca="1">_xlfn.IFS(
AND($AN$14="Not year_end", Z469&gt;last_payment_date), "",
AND($AN$14="Year_end", Z469&gt;=last_payment_date), "",
AND($AN$14="Year_end"), DATE(YEAR(Z469+1), 12, 31),
AND($AN$14="Not year_end", MONTH(Z469)=12, DAY(Z469)=31), DATE(YEAR(Z468)+1, MONTH(Z468), DAY(Z468)),
AND($AN$14="Not year_end", OR(MONTH(Z469)&lt;&gt;12, DAY(Z469)&lt;&gt;31) ), DATE(YEAR(Z469), 12, 31)
)</f>
        <v/>
      </c>
      <c r="AA470" s="75" t="str" cm="1">
        <f t="array" aca="1" ref="AA470" ca="1">_xlfn.IFS(AA469="", "",
AND(AA469=last_payment_date, OR(MONTH(AA469)&lt;&gt;12, DAY(AA469)&lt;&gt;31) ), DATE(YEAR(AA469), 12, 31),
AND(MONTH(AA469)=12, DAY(AA469)=31, AA469&gt;=last_payment_date), "",
AND(MONTH(AA469)=12, DAY(AA469)&lt;&gt;31),  EOMONTH(AA469,0),
AND(MONTH(AA469)=12, DAY(AA469)=31, $AH$14="Not end"),  EDATE(AA468,1),
AND($AH$14="Not end"), EDATE(AA469, 1),
AND($AH$14="End"), EOMONTH(AA469, 1)
)</f>
        <v/>
      </c>
      <c r="AB470" s="75" t="str" cm="1">
        <f t="array" aca="1" ref="AB470" ca="1">_xlfn.IFS(AB469="","",
AND(AB469=last_rou_date), "",
AND($B$3="İllik"),DATE(YEAR(AB469)+1,MONTH(AB469),DAY(AB469) ),
AND($B$3="Aylıq", $AH$14="Not end"), EDATE(AB469,1),
AND($B$3="Aylıq", $AH$14="End"), EOMONTH(AB469,1)
)</f>
        <v/>
      </c>
      <c r="AC470" s="75" t="str" cm="1">
        <f t="array" aca="1" ref="AC470" ca="1">_xlfn.IFS(
AND($AN$14="Not year_end", AC469&gt;last_rou_date), "",
AND($AN$14="Year_end", AC469&gt;=last_rou_date), "",
AND($AN$14="Year_end"), DATE(YEAR(AC469+1), 12, 31),
AND($AN$14="Not year_end", MONTH(AC469)=12, DAY(AC469)=31), DATE(YEAR(AC468)+1, MONTH(AC468), DAY(AC468)),
AND($AN$14="Not year_end", OR(MONTH(AC469)&lt;&gt;12, DAY(AC469)&lt;&gt;31) ), DATE(YEAR(AC469), 12, 31)
)</f>
        <v/>
      </c>
      <c r="AD470" s="75" t="str" cm="1">
        <f t="array" aca="1" ref="AD470" ca="1">_xlfn.IFS(AD469="", "",
AND(AD469=last_rou_date, OR(MONTH(AD469)&lt;&gt;12, DAY(AD469)&lt;&gt;31) ), DATE(YEAR(AD469), 12, 31),
AND(MONTH(AD469)=12, DAY(AD469)=31, AD469&gt;=last_rou_date), "",
AND(MONTH(AD469)=12, DAY(AD469)&lt;&gt;31),  EOMONTH(AD469,0),
AND(MONTH(AD469)=12, DAY(AD469)=31, $AH$14="Not end"),  EDATE(AD468,1),
AND($AH$14="Not end"), EDATE(AD469, 1),
AND($AH$14="End"), EOMONTH(AD469, 1)
)</f>
        <v/>
      </c>
      <c r="AE470" s="68" t="str" cm="1">
        <f t="array" ref="AE470">_xlfn.IFS(W470="", "",
AND(W470&gt;0, W470&lt;=$B$4, $C$2="İllik artım, faiz olaraq", $D$2&gt;0, $B$3="İllik"), $B$5*((1+$D$2)^(W470-1)),
AND(W470&gt;0, W470&lt;=$B$4, $C$2="İllik artım, faiz olaraq", $D$2&gt;0, $B$3="Aylıq"), $B$5*((1+$D$2)^ROUNDDOWN((W470-1)/12,0)),
AND(W470=1, $C$2="Aşağıdakı kimi dəyişir", ), $B$5,
AND(W470&gt;1, W470&lt;=$B$4, $C$2="Aşağıdakı kimi dəyişir"), IFERROR(VLOOKUP(W470, $C$4:$D$7, 2, FALSE), AE469),
AND(W470&gt;0, W470&lt;=$B$4), $B$5,
TRUE,0 )</f>
        <v/>
      </c>
      <c r="AF470" s="76" t="str">
        <f t="shared" ca="1" si="22"/>
        <v/>
      </c>
    </row>
    <row r="471" spans="1:32" x14ac:dyDescent="0.4">
      <c r="A471" s="13" t="str" cm="1">
        <f t="array" aca="1" ref="A471" ca="1">_xlfn.IFS(
AND(SUMIFS(lease_table_interest_accruals, lease_table_dates, A470)&gt;0, COUNTIFS($E$14:E470, "Interest accrual", $A$14:A470, A470)=0),  A470,
AND(SUMIFS(lease_table_payments, lease_table_dates, A470)&gt;0, COUNTIFS($E$14:E470, "Payment", $A$14:A470, A470)=0),  A470,
AND(SUMIFS(rou_table_deprs, rou_table_dates, A470)&gt;0, COUNTIFS($E$14:E470, "Depreciation", $A$14:A470, A470)=0),  A470,
TRUE,  IFERROR(INDEX(rou_table_dates,  MATCH(A470, rou_table_dates)+1, ), "")
)</f>
        <v/>
      </c>
      <c r="B471" s="1" t="str" cm="1">
        <f t="array" aca="1" ref="B471" ca="1">_xlfn.IFS(
AND(E471="Payment", A471=$B$2), $AM$14,
E471="Payment", $AM$15,
E471="Interest accrual", $AM$18,
E471="Depreciation", $AM$17,
TRUE, "")</f>
        <v/>
      </c>
      <c r="C471" s="1" t="str" cm="1">
        <f t="array" aca="1" ref="C471" ca="1">_xlfn.IFS(
E471="Payment", $AM$19,
E471="Interest accrual", $AM$15,
E471="Depreciation", $AM$16,
TRUE, "")</f>
        <v/>
      </c>
      <c r="D471" s="14" t="str" cm="1">
        <f t="array" aca="1" ref="D471" ca="1">_xlfn.IFS(
E471="Payment", _xlfn.XLOOKUP(A471, lease_table_dates, lease_table_payments, 0, 0),
E471="Interest accrual", _xlfn.XLOOKUP(A471, lease_table_dates, lease_table_interest_accruals, 0, 0),
E471="Depreciation", _xlfn.XLOOKUP(A471, rou_table_dates, rou_table_deprs, 0, 0),
TRUE, ""
)</f>
        <v/>
      </c>
      <c r="E471" s="7" t="str" cm="1">
        <f t="array" aca="1" ref="E471" ca="1">_xlfn.IFS(
AND(SUMIFS(lease_table_interest_accruals, lease_table_dates, A471)&gt;0, COUNTIFS($E$14:E470, "Interest accrual", $A$14:A470, A471)=0), "Interest accrual",
AND(SUMIFS(lease_table_payments, lease_table_dates, A471)&gt;0, COUNTIFS($E$14:E470, "Payment", $A$14:A470, A471)=0), "Payment",
AND(SUMIFS(rou_table_deprs, rou_table_dates, A471)&gt;0, COUNTIFS($E$14:E470, "Depreciation", $A$14:A470, A471)=0), "Depreciation",
TRUE,  ""
)</f>
        <v/>
      </c>
      <c r="G471" s="13" t="str" cm="1">
        <f t="array" aca="1" ref="G471" ca="1">_xlfn.IFS(
AND($B$11="Hə", $B$3="İllik"), Z471,
AND($B$11="Hə", $B$3="Aylıq"), AA471,
$B$11="Yox", X471)</f>
        <v/>
      </c>
      <c r="H471" s="14" t="str" cm="1">
        <f t="array" aca="1" ref="H471" ca="1">_xlfn.IFS( G471="", "",
TRUE, ROUND( H470+I471-J471, 2) )</f>
        <v/>
      </c>
      <c r="I471" s="14" t="str" cm="1">
        <f t="array" aca="1" ref="I471" ca="1">_xlfn.IFS(G471="", "",
G471=last_payment_date, (J471-H470),
 TRUE,  -  (H470- H470* (1+$B$6)^ (_xlfn.DAYS(G471,G470)/365) )
)</f>
        <v/>
      </c>
      <c r="J471" s="14" t="str" cm="1">
        <f t="array" aca="1" ref="J471" ca="1">_xlfn.IFS(G471="", "",
TRUE, _xlfn.XLOOKUP(G471,  payment_dates, payments,0,0)
)</f>
        <v/>
      </c>
      <c r="L471" s="2" t="str" cm="1">
        <f t="array" aca="1" ref="L471" ca="1">_xlfn.IFS(
AND($B$11="Hə", $B$3="İllik"), AC471,
AND($B$11="Hə", $B$3="Aylıq"), AD471,
$B$11="Yox", AB471)</f>
        <v/>
      </c>
      <c r="M471" s="14" t="str" cm="1">
        <f t="array" aca="1" ref="M471" ca="1">_xlfn.IFS( L471="", "",
(M470-N471)&lt;=0.5, 0,
TRUE,  M470-N471)</f>
        <v/>
      </c>
      <c r="N471" s="15" t="str" cm="1">
        <f t="array" aca="1" ref="N471" ca="1">_xlfn.IFS(
L471="", "",
TRUE, MIN(M470, ROUND($M$14/ (last_rou_date - $B$2) * (L471-L470), 2) )
)</f>
        <v/>
      </c>
      <c r="P471" s="22" t="str">
        <f t="shared" ca="1" si="21"/>
        <v/>
      </c>
      <c r="Q471" s="14" t="str" cm="1">
        <f t="array" aca="1" ref="Q471" ca="1">_xlfn.IFS(P471="","",
$B$11="Hə", _xlfn.XLOOKUP(DATE(P471, 12, 31), rou_table_dates, rou_table_nbvs,0, 0),
TRUE,  MAX(0, ROUND($M$14 - $M$14/ (last_rou_date - $B$2) * (DATE(P471,12,31) - $B$2), 2) )
)</f>
        <v/>
      </c>
      <c r="R471" s="57" t="str" cm="1">
        <f t="array" aca="1" ref="R471" ca="1">_xlfn.IFS(P471="","",
$B$11="Hə", _xlfn.XLOOKUP(DATE(P471, 12, 31), lease_table_dates, lease_table_balances,0, 0),
TRUE, IFERROR( XNPV($B$6, IF(payment_dates &gt;DATE(P471, 12, 31), payments,  0),  IF(payment_dates &gt;DATE(P471, 12, 31), payment_dates,  DATE(P471, 12, 31))    ),0)
)</f>
        <v/>
      </c>
      <c r="S471" s="14" t="str" cm="1">
        <f t="array" aca="1" ref="S471" ca="1">_xlfn.IFS(P471="","",
TRUE,  MIN( MIN(Q470, $M$14), ROUND($M$14/ (last_rou_date - $B$2) * (DATE(P471,12,31) - MAX($B$2, DATE(P471-1, 12, 31))), 2) )
)</f>
        <v/>
      </c>
      <c r="T471" s="15" t="str" cm="1">
        <f t="array" aca="1" ref="T471" ca="1">_xlfn.IFS(P471="", "",
ISTEXT(R470), R471- (H471 - SUMIFS( lease_table_payments, lease_table_years, P471) -$AG$14 ),
AND(ISNUMBER(R470), R471&lt;&gt;""),   R471- (R470 - SUMIFS( lease_table_payments, lease_table_years, P471) )
)</f>
        <v/>
      </c>
      <c r="U471" s="14"/>
      <c r="V471" s="73">
        <f t="shared" si="23"/>
        <v>458</v>
      </c>
      <c r="W471" s="74" t="str" cm="1">
        <f t="array" ref="W471">_xlfn.IFS(
OR(W470=$B$4, W470=""),"",
TRUE,W470+1
)</f>
        <v/>
      </c>
      <c r="X471" s="75" t="str" cm="1">
        <f t="array" ref="X471">_xlfn.IFS(X470="","",
W471="", "",
AND($B$3="İllik"),DATE(YEAR(X470)+1,MONTH(X470),DAY(X470) ),
AND($B$3="Aylıq", $AH$14="Not end"), EDATE(X470,1),
AND($B$3="Aylıq", $AH$14="End"), EOMONTH(X470,1)
)</f>
        <v/>
      </c>
      <c r="Y471" s="75" t="str" cm="1">
        <f t="array" aca="1" ref="Y471" ca="1">_xlfn.IFS(
AND($B$7="Dövrün əvvəlində", Y470&lt;=last_rou_date), DATE(YEAR(Y470)+1, 12, 31),
AND($B$7="Dövrün sonunda", Y470&lt;=last_payment_date), DATE(YEAR(Y470)+1, 12, 31),
TRUE, ""
)</f>
        <v/>
      </c>
      <c r="Z471" s="75" t="str" cm="1">
        <f t="array" aca="1" ref="Z471" ca="1">_xlfn.IFS(
AND($AN$14="Not year_end", Z470&gt;last_payment_date), "",
AND($AN$14="Year_end", Z470&gt;=last_payment_date), "",
AND($AN$14="Year_end"), DATE(YEAR(Z470+1), 12, 31),
AND($AN$14="Not year_end", MONTH(Z470)=12, DAY(Z470)=31), DATE(YEAR(Z469)+1, MONTH(Z469), DAY(Z469)),
AND($AN$14="Not year_end", OR(MONTH(Z470)&lt;&gt;12, DAY(Z470)&lt;&gt;31) ), DATE(YEAR(Z470), 12, 31)
)</f>
        <v/>
      </c>
      <c r="AA471" s="75" t="str" cm="1">
        <f t="array" aca="1" ref="AA471" ca="1">_xlfn.IFS(AA470="", "",
AND(AA470=last_payment_date, OR(MONTH(AA470)&lt;&gt;12, DAY(AA470)&lt;&gt;31) ), DATE(YEAR(AA470), 12, 31),
AND(MONTH(AA470)=12, DAY(AA470)=31, AA470&gt;=last_payment_date), "",
AND(MONTH(AA470)=12, DAY(AA470)&lt;&gt;31),  EOMONTH(AA470,0),
AND(MONTH(AA470)=12, DAY(AA470)=31, $AH$14="Not end"),  EDATE(AA469,1),
AND($AH$14="Not end"), EDATE(AA470, 1),
AND($AH$14="End"), EOMONTH(AA470, 1)
)</f>
        <v/>
      </c>
      <c r="AB471" s="75" t="str" cm="1">
        <f t="array" aca="1" ref="AB471" ca="1">_xlfn.IFS(AB470="","",
AND(AB470=last_rou_date), "",
AND($B$3="İllik"),DATE(YEAR(AB470)+1,MONTH(AB470),DAY(AB470) ),
AND($B$3="Aylıq", $AH$14="Not end"), EDATE(AB470,1),
AND($B$3="Aylıq", $AH$14="End"), EOMONTH(AB470,1)
)</f>
        <v/>
      </c>
      <c r="AC471" s="75" t="str" cm="1">
        <f t="array" aca="1" ref="AC471" ca="1">_xlfn.IFS(
AND($AN$14="Not year_end", AC470&gt;last_rou_date), "",
AND($AN$14="Year_end", AC470&gt;=last_rou_date), "",
AND($AN$14="Year_end"), DATE(YEAR(AC470+1), 12, 31),
AND($AN$14="Not year_end", MONTH(AC470)=12, DAY(AC470)=31), DATE(YEAR(AC469)+1, MONTH(AC469), DAY(AC469)),
AND($AN$14="Not year_end", OR(MONTH(AC470)&lt;&gt;12, DAY(AC470)&lt;&gt;31) ), DATE(YEAR(AC470), 12, 31)
)</f>
        <v/>
      </c>
      <c r="AD471" s="75" t="str" cm="1">
        <f t="array" aca="1" ref="AD471" ca="1">_xlfn.IFS(AD470="", "",
AND(AD470=last_rou_date, OR(MONTH(AD470)&lt;&gt;12, DAY(AD470)&lt;&gt;31) ), DATE(YEAR(AD470), 12, 31),
AND(MONTH(AD470)=12, DAY(AD470)=31, AD470&gt;=last_rou_date), "",
AND(MONTH(AD470)=12, DAY(AD470)&lt;&gt;31),  EOMONTH(AD470,0),
AND(MONTH(AD470)=12, DAY(AD470)=31, $AH$14="Not end"),  EDATE(AD469,1),
AND($AH$14="Not end"), EDATE(AD470, 1),
AND($AH$14="End"), EOMONTH(AD470, 1)
)</f>
        <v/>
      </c>
      <c r="AE471" s="68" t="str" cm="1">
        <f t="array" ref="AE471">_xlfn.IFS(W471="", "",
AND(W471&gt;0, W471&lt;=$B$4, $C$2="İllik artım, faiz olaraq", $D$2&gt;0, $B$3="İllik"), $B$5*((1+$D$2)^(W471-1)),
AND(W471&gt;0, W471&lt;=$B$4, $C$2="İllik artım, faiz olaraq", $D$2&gt;0, $B$3="Aylıq"), $B$5*((1+$D$2)^ROUNDDOWN((W471-1)/12,0)),
AND(W471=1, $C$2="Aşağıdakı kimi dəyişir", ), $B$5,
AND(W471&gt;1, W471&lt;=$B$4, $C$2="Aşağıdakı kimi dəyişir"), IFERROR(VLOOKUP(W471, $C$4:$D$7, 2, FALSE), AE470),
AND(W471&gt;0, W471&lt;=$B$4), $B$5,
TRUE,0 )</f>
        <v/>
      </c>
      <c r="AF471" s="76" t="str">
        <f t="shared" ca="1" si="22"/>
        <v/>
      </c>
    </row>
    <row r="472" spans="1:32" x14ac:dyDescent="0.4">
      <c r="A472" s="13" t="str" cm="1">
        <f t="array" aca="1" ref="A472" ca="1">_xlfn.IFS(
AND(SUMIFS(lease_table_interest_accruals, lease_table_dates, A471)&gt;0, COUNTIFS($E$14:E471, "Interest accrual", $A$14:A471, A471)=0),  A471,
AND(SUMIFS(lease_table_payments, lease_table_dates, A471)&gt;0, COUNTIFS($E$14:E471, "Payment", $A$14:A471, A471)=0),  A471,
AND(SUMIFS(rou_table_deprs, rou_table_dates, A471)&gt;0, COUNTIFS($E$14:E471, "Depreciation", $A$14:A471, A471)=0),  A471,
TRUE,  IFERROR(INDEX(rou_table_dates,  MATCH(A471, rou_table_dates)+1, ), "")
)</f>
        <v/>
      </c>
      <c r="B472" s="1" t="str" cm="1">
        <f t="array" aca="1" ref="B472" ca="1">_xlfn.IFS(
AND(E472="Payment", A472=$B$2), $AM$14,
E472="Payment", $AM$15,
E472="Interest accrual", $AM$18,
E472="Depreciation", $AM$17,
TRUE, "")</f>
        <v/>
      </c>
      <c r="C472" s="1" t="str" cm="1">
        <f t="array" aca="1" ref="C472" ca="1">_xlfn.IFS(
E472="Payment", $AM$19,
E472="Interest accrual", $AM$15,
E472="Depreciation", $AM$16,
TRUE, "")</f>
        <v/>
      </c>
      <c r="D472" s="14" t="str" cm="1">
        <f t="array" aca="1" ref="D472" ca="1">_xlfn.IFS(
E472="Payment", _xlfn.XLOOKUP(A472, lease_table_dates, lease_table_payments, 0, 0),
E472="Interest accrual", _xlfn.XLOOKUP(A472, lease_table_dates, lease_table_interest_accruals, 0, 0),
E472="Depreciation", _xlfn.XLOOKUP(A472, rou_table_dates, rou_table_deprs, 0, 0),
TRUE, ""
)</f>
        <v/>
      </c>
      <c r="E472" s="7" t="str" cm="1">
        <f t="array" aca="1" ref="E472" ca="1">_xlfn.IFS(
AND(SUMIFS(lease_table_interest_accruals, lease_table_dates, A472)&gt;0, COUNTIFS($E$14:E471, "Interest accrual", $A$14:A471, A472)=0), "Interest accrual",
AND(SUMIFS(lease_table_payments, lease_table_dates, A472)&gt;0, COUNTIFS($E$14:E471, "Payment", $A$14:A471, A472)=0), "Payment",
AND(SUMIFS(rou_table_deprs, rou_table_dates, A472)&gt;0, COUNTIFS($E$14:E471, "Depreciation", $A$14:A471, A472)=0), "Depreciation",
TRUE,  ""
)</f>
        <v/>
      </c>
      <c r="G472" s="13" t="str" cm="1">
        <f t="array" aca="1" ref="G472" ca="1">_xlfn.IFS(
AND($B$11="Hə", $B$3="İllik"), Z472,
AND($B$11="Hə", $B$3="Aylıq"), AA472,
$B$11="Yox", X472)</f>
        <v/>
      </c>
      <c r="H472" s="14" t="str" cm="1">
        <f t="array" aca="1" ref="H472" ca="1">_xlfn.IFS( G472="", "",
TRUE, ROUND( H471+I472-J472, 2) )</f>
        <v/>
      </c>
      <c r="I472" s="14" t="str" cm="1">
        <f t="array" aca="1" ref="I472" ca="1">_xlfn.IFS(G472="", "",
G472=last_payment_date, (J472-H471),
 TRUE,  -  (H471- H471* (1+$B$6)^ (_xlfn.DAYS(G472,G471)/365) )
)</f>
        <v/>
      </c>
      <c r="J472" s="14" t="str" cm="1">
        <f t="array" aca="1" ref="J472" ca="1">_xlfn.IFS(G472="", "",
TRUE, _xlfn.XLOOKUP(G472,  payment_dates, payments,0,0)
)</f>
        <v/>
      </c>
      <c r="L472" s="2" t="str" cm="1">
        <f t="array" aca="1" ref="L472" ca="1">_xlfn.IFS(
AND($B$11="Hə", $B$3="İllik"), AC472,
AND($B$11="Hə", $B$3="Aylıq"), AD472,
$B$11="Yox", AB472)</f>
        <v/>
      </c>
      <c r="M472" s="14" t="str" cm="1">
        <f t="array" aca="1" ref="M472" ca="1">_xlfn.IFS( L472="", "",
(M471-N472)&lt;=0.5, 0,
TRUE,  M471-N472)</f>
        <v/>
      </c>
      <c r="N472" s="15" t="str" cm="1">
        <f t="array" aca="1" ref="N472" ca="1">_xlfn.IFS(
L472="", "",
TRUE, MIN(M471, ROUND($M$14/ (last_rou_date - $B$2) * (L472-L471), 2) )
)</f>
        <v/>
      </c>
      <c r="P472" s="22" t="str">
        <f t="shared" ca="1" si="21"/>
        <v/>
      </c>
      <c r="Q472" s="14" t="str" cm="1">
        <f t="array" aca="1" ref="Q472" ca="1">_xlfn.IFS(P472="","",
$B$11="Hə", _xlfn.XLOOKUP(DATE(P472, 12, 31), rou_table_dates, rou_table_nbvs,0, 0),
TRUE,  MAX(0, ROUND($M$14 - $M$14/ (last_rou_date - $B$2) * (DATE(P472,12,31) - $B$2), 2) )
)</f>
        <v/>
      </c>
      <c r="R472" s="57" t="str" cm="1">
        <f t="array" aca="1" ref="R472" ca="1">_xlfn.IFS(P472="","",
$B$11="Hə", _xlfn.XLOOKUP(DATE(P472, 12, 31), lease_table_dates, lease_table_balances,0, 0),
TRUE, IFERROR( XNPV($B$6, IF(payment_dates &gt;DATE(P472, 12, 31), payments,  0),  IF(payment_dates &gt;DATE(P472, 12, 31), payment_dates,  DATE(P472, 12, 31))    ),0)
)</f>
        <v/>
      </c>
      <c r="S472" s="14" t="str" cm="1">
        <f t="array" aca="1" ref="S472" ca="1">_xlfn.IFS(P472="","",
TRUE,  MIN( MIN(Q471, $M$14), ROUND($M$14/ (last_rou_date - $B$2) * (DATE(P472,12,31) - MAX($B$2, DATE(P472-1, 12, 31))), 2) )
)</f>
        <v/>
      </c>
      <c r="T472" s="15" t="str" cm="1">
        <f t="array" aca="1" ref="T472" ca="1">_xlfn.IFS(P472="", "",
ISTEXT(R471), R472- (H472 - SUMIFS( lease_table_payments, lease_table_years, P472) -$AG$14 ),
AND(ISNUMBER(R471), R472&lt;&gt;""),   R472- (R471 - SUMIFS( lease_table_payments, lease_table_years, P472) )
)</f>
        <v/>
      </c>
      <c r="U472" s="14"/>
      <c r="V472" s="73">
        <f t="shared" si="23"/>
        <v>459</v>
      </c>
      <c r="W472" s="74" t="str" cm="1">
        <f t="array" ref="W472">_xlfn.IFS(
OR(W471=$B$4, W471=""),"",
TRUE,W471+1
)</f>
        <v/>
      </c>
      <c r="X472" s="75" t="str" cm="1">
        <f t="array" ref="X472">_xlfn.IFS(X471="","",
W472="", "",
AND($B$3="İllik"),DATE(YEAR(X471)+1,MONTH(X471),DAY(X471) ),
AND($B$3="Aylıq", $AH$14="Not end"), EDATE(X471,1),
AND($B$3="Aylıq", $AH$14="End"), EOMONTH(X471,1)
)</f>
        <v/>
      </c>
      <c r="Y472" s="75" t="str" cm="1">
        <f t="array" aca="1" ref="Y472" ca="1">_xlfn.IFS(
AND($B$7="Dövrün əvvəlində", Y471&lt;=last_rou_date), DATE(YEAR(Y471)+1, 12, 31),
AND($B$7="Dövrün sonunda", Y471&lt;=last_payment_date), DATE(YEAR(Y471)+1, 12, 31),
TRUE, ""
)</f>
        <v/>
      </c>
      <c r="Z472" s="75" t="str" cm="1">
        <f t="array" aca="1" ref="Z472" ca="1">_xlfn.IFS(
AND($AN$14="Not year_end", Z471&gt;last_payment_date), "",
AND($AN$14="Year_end", Z471&gt;=last_payment_date), "",
AND($AN$14="Year_end"), DATE(YEAR(Z471+1), 12, 31),
AND($AN$14="Not year_end", MONTH(Z471)=12, DAY(Z471)=31), DATE(YEAR(Z470)+1, MONTH(Z470), DAY(Z470)),
AND($AN$14="Not year_end", OR(MONTH(Z471)&lt;&gt;12, DAY(Z471)&lt;&gt;31) ), DATE(YEAR(Z471), 12, 31)
)</f>
        <v/>
      </c>
      <c r="AA472" s="75" t="str" cm="1">
        <f t="array" aca="1" ref="AA472" ca="1">_xlfn.IFS(AA471="", "",
AND(AA471=last_payment_date, OR(MONTH(AA471)&lt;&gt;12, DAY(AA471)&lt;&gt;31) ), DATE(YEAR(AA471), 12, 31),
AND(MONTH(AA471)=12, DAY(AA471)=31, AA471&gt;=last_payment_date), "",
AND(MONTH(AA471)=12, DAY(AA471)&lt;&gt;31),  EOMONTH(AA471,0),
AND(MONTH(AA471)=12, DAY(AA471)=31, $AH$14="Not end"),  EDATE(AA470,1),
AND($AH$14="Not end"), EDATE(AA471, 1),
AND($AH$14="End"), EOMONTH(AA471, 1)
)</f>
        <v/>
      </c>
      <c r="AB472" s="75" t="str" cm="1">
        <f t="array" aca="1" ref="AB472" ca="1">_xlfn.IFS(AB471="","",
AND(AB471=last_rou_date), "",
AND($B$3="İllik"),DATE(YEAR(AB471)+1,MONTH(AB471),DAY(AB471) ),
AND($B$3="Aylıq", $AH$14="Not end"), EDATE(AB471,1),
AND($B$3="Aylıq", $AH$14="End"), EOMONTH(AB471,1)
)</f>
        <v/>
      </c>
      <c r="AC472" s="75" t="str" cm="1">
        <f t="array" aca="1" ref="AC472" ca="1">_xlfn.IFS(
AND($AN$14="Not year_end", AC471&gt;last_rou_date), "",
AND($AN$14="Year_end", AC471&gt;=last_rou_date), "",
AND($AN$14="Year_end"), DATE(YEAR(AC471+1), 12, 31),
AND($AN$14="Not year_end", MONTH(AC471)=12, DAY(AC471)=31), DATE(YEAR(AC470)+1, MONTH(AC470), DAY(AC470)),
AND($AN$14="Not year_end", OR(MONTH(AC471)&lt;&gt;12, DAY(AC471)&lt;&gt;31) ), DATE(YEAR(AC471), 12, 31)
)</f>
        <v/>
      </c>
      <c r="AD472" s="75" t="str" cm="1">
        <f t="array" aca="1" ref="AD472" ca="1">_xlfn.IFS(AD471="", "",
AND(AD471=last_rou_date, OR(MONTH(AD471)&lt;&gt;12, DAY(AD471)&lt;&gt;31) ), DATE(YEAR(AD471), 12, 31),
AND(MONTH(AD471)=12, DAY(AD471)=31, AD471&gt;=last_rou_date), "",
AND(MONTH(AD471)=12, DAY(AD471)&lt;&gt;31),  EOMONTH(AD471,0),
AND(MONTH(AD471)=12, DAY(AD471)=31, $AH$14="Not end"),  EDATE(AD470,1),
AND($AH$14="Not end"), EDATE(AD471, 1),
AND($AH$14="End"), EOMONTH(AD471, 1)
)</f>
        <v/>
      </c>
      <c r="AE472" s="68" t="str" cm="1">
        <f t="array" ref="AE472">_xlfn.IFS(W472="", "",
AND(W472&gt;0, W472&lt;=$B$4, $C$2="İllik artım, faiz olaraq", $D$2&gt;0, $B$3="İllik"), $B$5*((1+$D$2)^(W472-1)),
AND(W472&gt;0, W472&lt;=$B$4, $C$2="İllik artım, faiz olaraq", $D$2&gt;0, $B$3="Aylıq"), $B$5*((1+$D$2)^ROUNDDOWN((W472-1)/12,0)),
AND(W472=1, $C$2="Aşağıdakı kimi dəyişir", ), $B$5,
AND(W472&gt;1, W472&lt;=$B$4, $C$2="Aşağıdakı kimi dəyişir"), IFERROR(VLOOKUP(W472, $C$4:$D$7, 2, FALSE), AE471),
AND(W472&gt;0, W472&lt;=$B$4), $B$5,
TRUE,0 )</f>
        <v/>
      </c>
      <c r="AF472" s="76" t="str">
        <f t="shared" ca="1" si="22"/>
        <v/>
      </c>
    </row>
    <row r="473" spans="1:32" x14ac:dyDescent="0.4">
      <c r="A473" s="13" t="str" cm="1">
        <f t="array" aca="1" ref="A473" ca="1">_xlfn.IFS(
AND(SUMIFS(lease_table_interest_accruals, lease_table_dates, A472)&gt;0, COUNTIFS($E$14:E472, "Interest accrual", $A$14:A472, A472)=0),  A472,
AND(SUMIFS(lease_table_payments, lease_table_dates, A472)&gt;0, COUNTIFS($E$14:E472, "Payment", $A$14:A472, A472)=0),  A472,
AND(SUMIFS(rou_table_deprs, rou_table_dates, A472)&gt;0, COUNTIFS($E$14:E472, "Depreciation", $A$14:A472, A472)=0),  A472,
TRUE,  IFERROR(INDEX(rou_table_dates,  MATCH(A472, rou_table_dates)+1, ), "")
)</f>
        <v/>
      </c>
      <c r="B473" s="1" t="str" cm="1">
        <f t="array" aca="1" ref="B473" ca="1">_xlfn.IFS(
AND(E473="Payment", A473=$B$2), $AM$14,
E473="Payment", $AM$15,
E473="Interest accrual", $AM$18,
E473="Depreciation", $AM$17,
TRUE, "")</f>
        <v/>
      </c>
      <c r="C473" s="1" t="str" cm="1">
        <f t="array" aca="1" ref="C473" ca="1">_xlfn.IFS(
E473="Payment", $AM$19,
E473="Interest accrual", $AM$15,
E473="Depreciation", $AM$16,
TRUE, "")</f>
        <v/>
      </c>
      <c r="D473" s="14" t="str" cm="1">
        <f t="array" aca="1" ref="D473" ca="1">_xlfn.IFS(
E473="Payment", _xlfn.XLOOKUP(A473, lease_table_dates, lease_table_payments, 0, 0),
E473="Interest accrual", _xlfn.XLOOKUP(A473, lease_table_dates, lease_table_interest_accruals, 0, 0),
E473="Depreciation", _xlfn.XLOOKUP(A473, rou_table_dates, rou_table_deprs, 0, 0),
TRUE, ""
)</f>
        <v/>
      </c>
      <c r="E473" s="7" t="str" cm="1">
        <f t="array" aca="1" ref="E473" ca="1">_xlfn.IFS(
AND(SUMIFS(lease_table_interest_accruals, lease_table_dates, A473)&gt;0, COUNTIFS($E$14:E472, "Interest accrual", $A$14:A472, A473)=0), "Interest accrual",
AND(SUMIFS(lease_table_payments, lease_table_dates, A473)&gt;0, COUNTIFS($E$14:E472, "Payment", $A$14:A472, A473)=0), "Payment",
AND(SUMIFS(rou_table_deprs, rou_table_dates, A473)&gt;0, COUNTIFS($E$14:E472, "Depreciation", $A$14:A472, A473)=0), "Depreciation",
TRUE,  ""
)</f>
        <v/>
      </c>
      <c r="G473" s="13" t="str" cm="1">
        <f t="array" aca="1" ref="G473" ca="1">_xlfn.IFS(
AND($B$11="Hə", $B$3="İllik"), Z473,
AND($B$11="Hə", $B$3="Aylıq"), AA473,
$B$11="Yox", X473)</f>
        <v/>
      </c>
      <c r="H473" s="14" t="str" cm="1">
        <f t="array" aca="1" ref="H473" ca="1">_xlfn.IFS( G473="", "",
TRUE, ROUND( H472+I473-J473, 2) )</f>
        <v/>
      </c>
      <c r="I473" s="14" t="str" cm="1">
        <f t="array" aca="1" ref="I473" ca="1">_xlfn.IFS(G473="", "",
G473=last_payment_date, (J473-H472),
 TRUE,  -  (H472- H472* (1+$B$6)^ (_xlfn.DAYS(G473,G472)/365) )
)</f>
        <v/>
      </c>
      <c r="J473" s="14" t="str" cm="1">
        <f t="array" aca="1" ref="J473" ca="1">_xlfn.IFS(G473="", "",
TRUE, _xlfn.XLOOKUP(G473,  payment_dates, payments,0,0)
)</f>
        <v/>
      </c>
      <c r="L473" s="2" t="str" cm="1">
        <f t="array" aca="1" ref="L473" ca="1">_xlfn.IFS(
AND($B$11="Hə", $B$3="İllik"), AC473,
AND($B$11="Hə", $B$3="Aylıq"), AD473,
$B$11="Yox", AB473)</f>
        <v/>
      </c>
      <c r="M473" s="14" t="str" cm="1">
        <f t="array" aca="1" ref="M473" ca="1">_xlfn.IFS( L473="", "",
(M472-N473)&lt;=0.5, 0,
TRUE,  M472-N473)</f>
        <v/>
      </c>
      <c r="N473" s="15" t="str" cm="1">
        <f t="array" aca="1" ref="N473" ca="1">_xlfn.IFS(
L473="", "",
TRUE, MIN(M472, ROUND($M$14/ (last_rou_date - $B$2) * (L473-L472), 2) )
)</f>
        <v/>
      </c>
      <c r="P473" s="22" t="str">
        <f t="shared" ca="1" si="21"/>
        <v/>
      </c>
      <c r="Q473" s="14" t="str" cm="1">
        <f t="array" aca="1" ref="Q473" ca="1">_xlfn.IFS(P473="","",
$B$11="Hə", _xlfn.XLOOKUP(DATE(P473, 12, 31), rou_table_dates, rou_table_nbvs,0, 0),
TRUE,  MAX(0, ROUND($M$14 - $M$14/ (last_rou_date - $B$2) * (DATE(P473,12,31) - $B$2), 2) )
)</f>
        <v/>
      </c>
      <c r="R473" s="57" t="str" cm="1">
        <f t="array" aca="1" ref="R473" ca="1">_xlfn.IFS(P473="","",
$B$11="Hə", _xlfn.XLOOKUP(DATE(P473, 12, 31), lease_table_dates, lease_table_balances,0, 0),
TRUE, IFERROR( XNPV($B$6, IF(payment_dates &gt;DATE(P473, 12, 31), payments,  0),  IF(payment_dates &gt;DATE(P473, 12, 31), payment_dates,  DATE(P473, 12, 31))    ),0)
)</f>
        <v/>
      </c>
      <c r="S473" s="14" t="str" cm="1">
        <f t="array" aca="1" ref="S473" ca="1">_xlfn.IFS(P473="","",
TRUE,  MIN( MIN(Q472, $M$14), ROUND($M$14/ (last_rou_date - $B$2) * (DATE(P473,12,31) - MAX($B$2, DATE(P473-1, 12, 31))), 2) )
)</f>
        <v/>
      </c>
      <c r="T473" s="15" t="str" cm="1">
        <f t="array" aca="1" ref="T473" ca="1">_xlfn.IFS(P473="", "",
ISTEXT(R472), R473- (H473 - SUMIFS( lease_table_payments, lease_table_years, P473) -$AG$14 ),
AND(ISNUMBER(R472), R473&lt;&gt;""),   R473- (R472 - SUMIFS( lease_table_payments, lease_table_years, P473) )
)</f>
        <v/>
      </c>
      <c r="U473" s="14"/>
      <c r="V473" s="73">
        <f t="shared" si="23"/>
        <v>460</v>
      </c>
      <c r="W473" s="74" t="str" cm="1">
        <f t="array" ref="W473">_xlfn.IFS(
OR(W472=$B$4, W472=""),"",
TRUE,W472+1
)</f>
        <v/>
      </c>
      <c r="X473" s="75" t="str" cm="1">
        <f t="array" ref="X473">_xlfn.IFS(X472="","",
W473="", "",
AND($B$3="İllik"),DATE(YEAR(X472)+1,MONTH(X472),DAY(X472) ),
AND($B$3="Aylıq", $AH$14="Not end"), EDATE(X472,1),
AND($B$3="Aylıq", $AH$14="End"), EOMONTH(X472,1)
)</f>
        <v/>
      </c>
      <c r="Y473" s="75" t="str" cm="1">
        <f t="array" aca="1" ref="Y473" ca="1">_xlfn.IFS(
AND($B$7="Dövrün əvvəlində", Y472&lt;=last_rou_date), DATE(YEAR(Y472)+1, 12, 31),
AND($B$7="Dövrün sonunda", Y472&lt;=last_payment_date), DATE(YEAR(Y472)+1, 12, 31),
TRUE, ""
)</f>
        <v/>
      </c>
      <c r="Z473" s="75" t="str" cm="1">
        <f t="array" aca="1" ref="Z473" ca="1">_xlfn.IFS(
AND($AN$14="Not year_end", Z472&gt;last_payment_date), "",
AND($AN$14="Year_end", Z472&gt;=last_payment_date), "",
AND($AN$14="Year_end"), DATE(YEAR(Z472+1), 12, 31),
AND($AN$14="Not year_end", MONTH(Z472)=12, DAY(Z472)=31), DATE(YEAR(Z471)+1, MONTH(Z471), DAY(Z471)),
AND($AN$14="Not year_end", OR(MONTH(Z472)&lt;&gt;12, DAY(Z472)&lt;&gt;31) ), DATE(YEAR(Z472), 12, 31)
)</f>
        <v/>
      </c>
      <c r="AA473" s="75" t="str" cm="1">
        <f t="array" aca="1" ref="AA473" ca="1">_xlfn.IFS(AA472="", "",
AND(AA472=last_payment_date, OR(MONTH(AA472)&lt;&gt;12, DAY(AA472)&lt;&gt;31) ), DATE(YEAR(AA472), 12, 31),
AND(MONTH(AA472)=12, DAY(AA472)=31, AA472&gt;=last_payment_date), "",
AND(MONTH(AA472)=12, DAY(AA472)&lt;&gt;31),  EOMONTH(AA472,0),
AND(MONTH(AA472)=12, DAY(AA472)=31, $AH$14="Not end"),  EDATE(AA471,1),
AND($AH$14="Not end"), EDATE(AA472, 1),
AND($AH$14="End"), EOMONTH(AA472, 1)
)</f>
        <v/>
      </c>
      <c r="AB473" s="75" t="str" cm="1">
        <f t="array" aca="1" ref="AB473" ca="1">_xlfn.IFS(AB472="","",
AND(AB472=last_rou_date), "",
AND($B$3="İllik"),DATE(YEAR(AB472)+1,MONTH(AB472),DAY(AB472) ),
AND($B$3="Aylıq", $AH$14="Not end"), EDATE(AB472,1),
AND($B$3="Aylıq", $AH$14="End"), EOMONTH(AB472,1)
)</f>
        <v/>
      </c>
      <c r="AC473" s="75" t="str" cm="1">
        <f t="array" aca="1" ref="AC473" ca="1">_xlfn.IFS(
AND($AN$14="Not year_end", AC472&gt;last_rou_date), "",
AND($AN$14="Year_end", AC472&gt;=last_rou_date), "",
AND($AN$14="Year_end"), DATE(YEAR(AC472+1), 12, 31),
AND($AN$14="Not year_end", MONTH(AC472)=12, DAY(AC472)=31), DATE(YEAR(AC471)+1, MONTH(AC471), DAY(AC471)),
AND($AN$14="Not year_end", OR(MONTH(AC472)&lt;&gt;12, DAY(AC472)&lt;&gt;31) ), DATE(YEAR(AC472), 12, 31)
)</f>
        <v/>
      </c>
      <c r="AD473" s="75" t="str" cm="1">
        <f t="array" aca="1" ref="AD473" ca="1">_xlfn.IFS(AD472="", "",
AND(AD472=last_rou_date, OR(MONTH(AD472)&lt;&gt;12, DAY(AD472)&lt;&gt;31) ), DATE(YEAR(AD472), 12, 31),
AND(MONTH(AD472)=12, DAY(AD472)=31, AD472&gt;=last_rou_date), "",
AND(MONTH(AD472)=12, DAY(AD472)&lt;&gt;31),  EOMONTH(AD472,0),
AND(MONTH(AD472)=12, DAY(AD472)=31, $AH$14="Not end"),  EDATE(AD471,1),
AND($AH$14="Not end"), EDATE(AD472, 1),
AND($AH$14="End"), EOMONTH(AD472, 1)
)</f>
        <v/>
      </c>
      <c r="AE473" s="68" t="str" cm="1">
        <f t="array" ref="AE473">_xlfn.IFS(W473="", "",
AND(W473&gt;0, W473&lt;=$B$4, $C$2="İllik artım, faiz olaraq", $D$2&gt;0, $B$3="İllik"), $B$5*((1+$D$2)^(W473-1)),
AND(W473&gt;0, W473&lt;=$B$4, $C$2="İllik artım, faiz olaraq", $D$2&gt;0, $B$3="Aylıq"), $B$5*((1+$D$2)^ROUNDDOWN((W473-1)/12,0)),
AND(W473=1, $C$2="Aşağıdakı kimi dəyişir", ), $B$5,
AND(W473&gt;1, W473&lt;=$B$4, $C$2="Aşağıdakı kimi dəyişir"), IFERROR(VLOOKUP(W473, $C$4:$D$7, 2, FALSE), AE472),
AND(W473&gt;0, W473&lt;=$B$4), $B$5,
TRUE,0 )</f>
        <v/>
      </c>
      <c r="AF473" s="76" t="str">
        <f t="shared" ca="1" si="22"/>
        <v/>
      </c>
    </row>
    <row r="474" spans="1:32" x14ac:dyDescent="0.4">
      <c r="A474" s="13" t="str" cm="1">
        <f t="array" aca="1" ref="A474" ca="1">_xlfn.IFS(
AND(SUMIFS(lease_table_interest_accruals, lease_table_dates, A473)&gt;0, COUNTIFS($E$14:E473, "Interest accrual", $A$14:A473, A473)=0),  A473,
AND(SUMIFS(lease_table_payments, lease_table_dates, A473)&gt;0, COUNTIFS($E$14:E473, "Payment", $A$14:A473, A473)=0),  A473,
AND(SUMIFS(rou_table_deprs, rou_table_dates, A473)&gt;0, COUNTIFS($E$14:E473, "Depreciation", $A$14:A473, A473)=0),  A473,
TRUE,  IFERROR(INDEX(rou_table_dates,  MATCH(A473, rou_table_dates)+1, ), "")
)</f>
        <v/>
      </c>
      <c r="B474" s="1" t="str" cm="1">
        <f t="array" aca="1" ref="B474" ca="1">_xlfn.IFS(
AND(E474="Payment", A474=$B$2), $AM$14,
E474="Payment", $AM$15,
E474="Interest accrual", $AM$18,
E474="Depreciation", $AM$17,
TRUE, "")</f>
        <v/>
      </c>
      <c r="C474" s="1" t="str" cm="1">
        <f t="array" aca="1" ref="C474" ca="1">_xlfn.IFS(
E474="Payment", $AM$19,
E474="Interest accrual", $AM$15,
E474="Depreciation", $AM$16,
TRUE, "")</f>
        <v/>
      </c>
      <c r="D474" s="14" t="str" cm="1">
        <f t="array" aca="1" ref="D474" ca="1">_xlfn.IFS(
E474="Payment", _xlfn.XLOOKUP(A474, lease_table_dates, lease_table_payments, 0, 0),
E474="Interest accrual", _xlfn.XLOOKUP(A474, lease_table_dates, lease_table_interest_accruals, 0, 0),
E474="Depreciation", _xlfn.XLOOKUP(A474, rou_table_dates, rou_table_deprs, 0, 0),
TRUE, ""
)</f>
        <v/>
      </c>
      <c r="E474" s="7" t="str" cm="1">
        <f t="array" aca="1" ref="E474" ca="1">_xlfn.IFS(
AND(SUMIFS(lease_table_interest_accruals, lease_table_dates, A474)&gt;0, COUNTIFS($E$14:E473, "Interest accrual", $A$14:A473, A474)=0), "Interest accrual",
AND(SUMIFS(lease_table_payments, lease_table_dates, A474)&gt;0, COUNTIFS($E$14:E473, "Payment", $A$14:A473, A474)=0), "Payment",
AND(SUMIFS(rou_table_deprs, rou_table_dates, A474)&gt;0, COUNTIFS($E$14:E473, "Depreciation", $A$14:A473, A474)=0), "Depreciation",
TRUE,  ""
)</f>
        <v/>
      </c>
      <c r="G474" s="13" t="str" cm="1">
        <f t="array" aca="1" ref="G474" ca="1">_xlfn.IFS(
AND($B$11="Hə", $B$3="İllik"), Z474,
AND($B$11="Hə", $B$3="Aylıq"), AA474,
$B$11="Yox", X474)</f>
        <v/>
      </c>
      <c r="H474" s="14" t="str" cm="1">
        <f t="array" aca="1" ref="H474" ca="1">_xlfn.IFS( G474="", "",
TRUE, ROUND( H473+I474-J474, 2) )</f>
        <v/>
      </c>
      <c r="I474" s="14" t="str" cm="1">
        <f t="array" aca="1" ref="I474" ca="1">_xlfn.IFS(G474="", "",
G474=last_payment_date, (J474-H473),
 TRUE,  -  (H473- H473* (1+$B$6)^ (_xlfn.DAYS(G474,G473)/365) )
)</f>
        <v/>
      </c>
      <c r="J474" s="14" t="str" cm="1">
        <f t="array" aca="1" ref="J474" ca="1">_xlfn.IFS(G474="", "",
TRUE, _xlfn.XLOOKUP(G474,  payment_dates, payments,0,0)
)</f>
        <v/>
      </c>
      <c r="L474" s="2" t="str" cm="1">
        <f t="array" aca="1" ref="L474" ca="1">_xlfn.IFS(
AND($B$11="Hə", $B$3="İllik"), AC474,
AND($B$11="Hə", $B$3="Aylıq"), AD474,
$B$11="Yox", AB474)</f>
        <v/>
      </c>
      <c r="M474" s="14" t="str" cm="1">
        <f t="array" aca="1" ref="M474" ca="1">_xlfn.IFS( L474="", "",
(M473-N474)&lt;=0.5, 0,
TRUE,  M473-N474)</f>
        <v/>
      </c>
      <c r="N474" s="15" t="str" cm="1">
        <f t="array" aca="1" ref="N474" ca="1">_xlfn.IFS(
L474="", "",
TRUE, MIN(M473, ROUND($M$14/ (last_rou_date - $B$2) * (L474-L473), 2) )
)</f>
        <v/>
      </c>
      <c r="P474" s="22" t="str">
        <f t="shared" ca="1" si="21"/>
        <v/>
      </c>
      <c r="Q474" s="14" t="str" cm="1">
        <f t="array" aca="1" ref="Q474" ca="1">_xlfn.IFS(P474="","",
$B$11="Hə", _xlfn.XLOOKUP(DATE(P474, 12, 31), rou_table_dates, rou_table_nbvs,0, 0),
TRUE,  MAX(0, ROUND($M$14 - $M$14/ (last_rou_date - $B$2) * (DATE(P474,12,31) - $B$2), 2) )
)</f>
        <v/>
      </c>
      <c r="R474" s="57" t="str" cm="1">
        <f t="array" aca="1" ref="R474" ca="1">_xlfn.IFS(P474="","",
$B$11="Hə", _xlfn.XLOOKUP(DATE(P474, 12, 31), lease_table_dates, lease_table_balances,0, 0),
TRUE, IFERROR( XNPV($B$6, IF(payment_dates &gt;DATE(P474, 12, 31), payments,  0),  IF(payment_dates &gt;DATE(P474, 12, 31), payment_dates,  DATE(P474, 12, 31))    ),0)
)</f>
        <v/>
      </c>
      <c r="S474" s="14" t="str" cm="1">
        <f t="array" aca="1" ref="S474" ca="1">_xlfn.IFS(P474="","",
TRUE,  MIN( MIN(Q473, $M$14), ROUND($M$14/ (last_rou_date - $B$2) * (DATE(P474,12,31) - MAX($B$2, DATE(P474-1, 12, 31))), 2) )
)</f>
        <v/>
      </c>
      <c r="T474" s="15" t="str" cm="1">
        <f t="array" aca="1" ref="T474" ca="1">_xlfn.IFS(P474="", "",
ISTEXT(R473), R474- (H474 - SUMIFS( lease_table_payments, lease_table_years, P474) -$AG$14 ),
AND(ISNUMBER(R473), R474&lt;&gt;""),   R474- (R473 - SUMIFS( lease_table_payments, lease_table_years, P474) )
)</f>
        <v/>
      </c>
      <c r="U474" s="14"/>
      <c r="V474" s="73">
        <f t="shared" si="23"/>
        <v>461</v>
      </c>
      <c r="W474" s="74" t="str" cm="1">
        <f t="array" ref="W474">_xlfn.IFS(
OR(W473=$B$4, W473=""),"",
TRUE,W473+1
)</f>
        <v/>
      </c>
      <c r="X474" s="75" t="str" cm="1">
        <f t="array" ref="X474">_xlfn.IFS(X473="","",
W474="", "",
AND($B$3="İllik"),DATE(YEAR(X473)+1,MONTH(X473),DAY(X473) ),
AND($B$3="Aylıq", $AH$14="Not end"), EDATE(X473,1),
AND($B$3="Aylıq", $AH$14="End"), EOMONTH(X473,1)
)</f>
        <v/>
      </c>
      <c r="Y474" s="75" t="str" cm="1">
        <f t="array" aca="1" ref="Y474" ca="1">_xlfn.IFS(
AND($B$7="Dövrün əvvəlində", Y473&lt;=last_rou_date), DATE(YEAR(Y473)+1, 12, 31),
AND($B$7="Dövrün sonunda", Y473&lt;=last_payment_date), DATE(YEAR(Y473)+1, 12, 31),
TRUE, ""
)</f>
        <v/>
      </c>
      <c r="Z474" s="75" t="str" cm="1">
        <f t="array" aca="1" ref="Z474" ca="1">_xlfn.IFS(
AND($AN$14="Not year_end", Z473&gt;last_payment_date), "",
AND($AN$14="Year_end", Z473&gt;=last_payment_date), "",
AND($AN$14="Year_end"), DATE(YEAR(Z473+1), 12, 31),
AND($AN$14="Not year_end", MONTH(Z473)=12, DAY(Z473)=31), DATE(YEAR(Z472)+1, MONTH(Z472), DAY(Z472)),
AND($AN$14="Not year_end", OR(MONTH(Z473)&lt;&gt;12, DAY(Z473)&lt;&gt;31) ), DATE(YEAR(Z473), 12, 31)
)</f>
        <v/>
      </c>
      <c r="AA474" s="75" t="str" cm="1">
        <f t="array" aca="1" ref="AA474" ca="1">_xlfn.IFS(AA473="", "",
AND(AA473=last_payment_date, OR(MONTH(AA473)&lt;&gt;12, DAY(AA473)&lt;&gt;31) ), DATE(YEAR(AA473), 12, 31),
AND(MONTH(AA473)=12, DAY(AA473)=31, AA473&gt;=last_payment_date), "",
AND(MONTH(AA473)=12, DAY(AA473)&lt;&gt;31),  EOMONTH(AA473,0),
AND(MONTH(AA473)=12, DAY(AA473)=31, $AH$14="Not end"),  EDATE(AA472,1),
AND($AH$14="Not end"), EDATE(AA473, 1),
AND($AH$14="End"), EOMONTH(AA473, 1)
)</f>
        <v/>
      </c>
      <c r="AB474" s="75" t="str" cm="1">
        <f t="array" aca="1" ref="AB474" ca="1">_xlfn.IFS(AB473="","",
AND(AB473=last_rou_date), "",
AND($B$3="İllik"),DATE(YEAR(AB473)+1,MONTH(AB473),DAY(AB473) ),
AND($B$3="Aylıq", $AH$14="Not end"), EDATE(AB473,1),
AND($B$3="Aylıq", $AH$14="End"), EOMONTH(AB473,1)
)</f>
        <v/>
      </c>
      <c r="AC474" s="75" t="str" cm="1">
        <f t="array" aca="1" ref="AC474" ca="1">_xlfn.IFS(
AND($AN$14="Not year_end", AC473&gt;last_rou_date), "",
AND($AN$14="Year_end", AC473&gt;=last_rou_date), "",
AND($AN$14="Year_end"), DATE(YEAR(AC473+1), 12, 31),
AND($AN$14="Not year_end", MONTH(AC473)=12, DAY(AC473)=31), DATE(YEAR(AC472)+1, MONTH(AC472), DAY(AC472)),
AND($AN$14="Not year_end", OR(MONTH(AC473)&lt;&gt;12, DAY(AC473)&lt;&gt;31) ), DATE(YEAR(AC473), 12, 31)
)</f>
        <v/>
      </c>
      <c r="AD474" s="75" t="str" cm="1">
        <f t="array" aca="1" ref="AD474" ca="1">_xlfn.IFS(AD473="", "",
AND(AD473=last_rou_date, OR(MONTH(AD473)&lt;&gt;12, DAY(AD473)&lt;&gt;31) ), DATE(YEAR(AD473), 12, 31),
AND(MONTH(AD473)=12, DAY(AD473)=31, AD473&gt;=last_rou_date), "",
AND(MONTH(AD473)=12, DAY(AD473)&lt;&gt;31),  EOMONTH(AD473,0),
AND(MONTH(AD473)=12, DAY(AD473)=31, $AH$14="Not end"),  EDATE(AD472,1),
AND($AH$14="Not end"), EDATE(AD473, 1),
AND($AH$14="End"), EOMONTH(AD473, 1)
)</f>
        <v/>
      </c>
      <c r="AE474" s="68" t="str" cm="1">
        <f t="array" ref="AE474">_xlfn.IFS(W474="", "",
AND(W474&gt;0, W474&lt;=$B$4, $C$2="İllik artım, faiz olaraq", $D$2&gt;0, $B$3="İllik"), $B$5*((1+$D$2)^(W474-1)),
AND(W474&gt;0, W474&lt;=$B$4, $C$2="İllik artım, faiz olaraq", $D$2&gt;0, $B$3="Aylıq"), $B$5*((1+$D$2)^ROUNDDOWN((W474-1)/12,0)),
AND(W474=1, $C$2="Aşağıdakı kimi dəyişir", ), $B$5,
AND(W474&gt;1, W474&lt;=$B$4, $C$2="Aşağıdakı kimi dəyişir"), IFERROR(VLOOKUP(W474, $C$4:$D$7, 2, FALSE), AE473),
AND(W474&gt;0, W474&lt;=$B$4), $B$5,
TRUE,0 )</f>
        <v/>
      </c>
      <c r="AF474" s="76" t="str">
        <f t="shared" ca="1" si="22"/>
        <v/>
      </c>
    </row>
    <row r="475" spans="1:32" x14ac:dyDescent="0.4">
      <c r="A475" s="13" t="str" cm="1">
        <f t="array" aca="1" ref="A475" ca="1">_xlfn.IFS(
AND(SUMIFS(lease_table_interest_accruals, lease_table_dates, A474)&gt;0, COUNTIFS($E$14:E474, "Interest accrual", $A$14:A474, A474)=0),  A474,
AND(SUMIFS(lease_table_payments, lease_table_dates, A474)&gt;0, COUNTIFS($E$14:E474, "Payment", $A$14:A474, A474)=0),  A474,
AND(SUMIFS(rou_table_deprs, rou_table_dates, A474)&gt;0, COUNTIFS($E$14:E474, "Depreciation", $A$14:A474, A474)=0),  A474,
TRUE,  IFERROR(INDEX(rou_table_dates,  MATCH(A474, rou_table_dates)+1, ), "")
)</f>
        <v/>
      </c>
      <c r="B475" s="1" t="str" cm="1">
        <f t="array" aca="1" ref="B475" ca="1">_xlfn.IFS(
AND(E475="Payment", A475=$B$2), $AM$14,
E475="Payment", $AM$15,
E475="Interest accrual", $AM$18,
E475="Depreciation", $AM$17,
TRUE, "")</f>
        <v/>
      </c>
      <c r="C475" s="1" t="str" cm="1">
        <f t="array" aca="1" ref="C475" ca="1">_xlfn.IFS(
E475="Payment", $AM$19,
E475="Interest accrual", $AM$15,
E475="Depreciation", $AM$16,
TRUE, "")</f>
        <v/>
      </c>
      <c r="D475" s="14" t="str" cm="1">
        <f t="array" aca="1" ref="D475" ca="1">_xlfn.IFS(
E475="Payment", _xlfn.XLOOKUP(A475, lease_table_dates, lease_table_payments, 0, 0),
E475="Interest accrual", _xlfn.XLOOKUP(A475, lease_table_dates, lease_table_interest_accruals, 0, 0),
E475="Depreciation", _xlfn.XLOOKUP(A475, rou_table_dates, rou_table_deprs, 0, 0),
TRUE, ""
)</f>
        <v/>
      </c>
      <c r="E475" s="7" t="str" cm="1">
        <f t="array" aca="1" ref="E475" ca="1">_xlfn.IFS(
AND(SUMIFS(lease_table_interest_accruals, lease_table_dates, A475)&gt;0, COUNTIFS($E$14:E474, "Interest accrual", $A$14:A474, A475)=0), "Interest accrual",
AND(SUMIFS(lease_table_payments, lease_table_dates, A475)&gt;0, COUNTIFS($E$14:E474, "Payment", $A$14:A474, A475)=0), "Payment",
AND(SUMIFS(rou_table_deprs, rou_table_dates, A475)&gt;0, COUNTIFS($E$14:E474, "Depreciation", $A$14:A474, A475)=0), "Depreciation",
TRUE,  ""
)</f>
        <v/>
      </c>
      <c r="G475" s="13" t="str" cm="1">
        <f t="array" aca="1" ref="G475" ca="1">_xlfn.IFS(
AND($B$11="Hə", $B$3="İllik"), Z475,
AND($B$11="Hə", $B$3="Aylıq"), AA475,
$B$11="Yox", X475)</f>
        <v/>
      </c>
      <c r="H475" s="14" t="str" cm="1">
        <f t="array" aca="1" ref="H475" ca="1">_xlfn.IFS( G475="", "",
TRUE, ROUND( H474+I475-J475, 2) )</f>
        <v/>
      </c>
      <c r="I475" s="14" t="str" cm="1">
        <f t="array" aca="1" ref="I475" ca="1">_xlfn.IFS(G475="", "",
G475=last_payment_date, (J475-H474),
 TRUE,  -  (H474- H474* (1+$B$6)^ (_xlfn.DAYS(G475,G474)/365) )
)</f>
        <v/>
      </c>
      <c r="J475" s="14" t="str" cm="1">
        <f t="array" aca="1" ref="J475" ca="1">_xlfn.IFS(G475="", "",
TRUE, _xlfn.XLOOKUP(G475,  payment_dates, payments,0,0)
)</f>
        <v/>
      </c>
      <c r="L475" s="2" t="str" cm="1">
        <f t="array" aca="1" ref="L475" ca="1">_xlfn.IFS(
AND($B$11="Hə", $B$3="İllik"), AC475,
AND($B$11="Hə", $B$3="Aylıq"), AD475,
$B$11="Yox", AB475)</f>
        <v/>
      </c>
      <c r="M475" s="14" t="str" cm="1">
        <f t="array" aca="1" ref="M475" ca="1">_xlfn.IFS( L475="", "",
(M474-N475)&lt;=0.5, 0,
TRUE,  M474-N475)</f>
        <v/>
      </c>
      <c r="N475" s="15" t="str" cm="1">
        <f t="array" aca="1" ref="N475" ca="1">_xlfn.IFS(
L475="", "",
TRUE, MIN(M474, ROUND($M$14/ (last_rou_date - $B$2) * (L475-L474), 2) )
)</f>
        <v/>
      </c>
      <c r="P475" s="22" t="str">
        <f t="shared" ca="1" si="21"/>
        <v/>
      </c>
      <c r="Q475" s="14" t="str" cm="1">
        <f t="array" aca="1" ref="Q475" ca="1">_xlfn.IFS(P475="","",
$B$11="Hə", _xlfn.XLOOKUP(DATE(P475, 12, 31), rou_table_dates, rou_table_nbvs,0, 0),
TRUE,  MAX(0, ROUND($M$14 - $M$14/ (last_rou_date - $B$2) * (DATE(P475,12,31) - $B$2), 2) )
)</f>
        <v/>
      </c>
      <c r="R475" s="57" t="str" cm="1">
        <f t="array" aca="1" ref="R475" ca="1">_xlfn.IFS(P475="","",
$B$11="Hə", _xlfn.XLOOKUP(DATE(P475, 12, 31), lease_table_dates, lease_table_balances,0, 0),
TRUE, IFERROR( XNPV($B$6, IF(payment_dates &gt;DATE(P475, 12, 31), payments,  0),  IF(payment_dates &gt;DATE(P475, 12, 31), payment_dates,  DATE(P475, 12, 31))    ),0)
)</f>
        <v/>
      </c>
      <c r="S475" s="14" t="str" cm="1">
        <f t="array" aca="1" ref="S475" ca="1">_xlfn.IFS(P475="","",
TRUE,  MIN( MIN(Q474, $M$14), ROUND($M$14/ (last_rou_date - $B$2) * (DATE(P475,12,31) - MAX($B$2, DATE(P475-1, 12, 31))), 2) )
)</f>
        <v/>
      </c>
      <c r="T475" s="15" t="str" cm="1">
        <f t="array" aca="1" ref="T475" ca="1">_xlfn.IFS(P475="", "",
ISTEXT(R474), R475- (H475 - SUMIFS( lease_table_payments, lease_table_years, P475) -$AG$14 ),
AND(ISNUMBER(R474), R475&lt;&gt;""),   R475- (R474 - SUMIFS( lease_table_payments, lease_table_years, P475) )
)</f>
        <v/>
      </c>
      <c r="U475" s="14"/>
      <c r="V475" s="73">
        <f t="shared" si="23"/>
        <v>462</v>
      </c>
      <c r="W475" s="74" t="str" cm="1">
        <f t="array" ref="W475">_xlfn.IFS(
OR(W474=$B$4, W474=""),"",
TRUE,W474+1
)</f>
        <v/>
      </c>
      <c r="X475" s="75" t="str" cm="1">
        <f t="array" ref="X475">_xlfn.IFS(X474="","",
W475="", "",
AND($B$3="İllik"),DATE(YEAR(X474)+1,MONTH(X474),DAY(X474) ),
AND($B$3="Aylıq", $AH$14="Not end"), EDATE(X474,1),
AND($B$3="Aylıq", $AH$14="End"), EOMONTH(X474,1)
)</f>
        <v/>
      </c>
      <c r="Y475" s="75" t="str" cm="1">
        <f t="array" aca="1" ref="Y475" ca="1">_xlfn.IFS(
AND($B$7="Dövrün əvvəlində", Y474&lt;=last_rou_date), DATE(YEAR(Y474)+1, 12, 31),
AND($B$7="Dövrün sonunda", Y474&lt;=last_payment_date), DATE(YEAR(Y474)+1, 12, 31),
TRUE, ""
)</f>
        <v/>
      </c>
      <c r="Z475" s="75" t="str" cm="1">
        <f t="array" aca="1" ref="Z475" ca="1">_xlfn.IFS(
AND($AN$14="Not year_end", Z474&gt;last_payment_date), "",
AND($AN$14="Year_end", Z474&gt;=last_payment_date), "",
AND($AN$14="Year_end"), DATE(YEAR(Z474+1), 12, 31),
AND($AN$14="Not year_end", MONTH(Z474)=12, DAY(Z474)=31), DATE(YEAR(Z473)+1, MONTH(Z473), DAY(Z473)),
AND($AN$14="Not year_end", OR(MONTH(Z474)&lt;&gt;12, DAY(Z474)&lt;&gt;31) ), DATE(YEAR(Z474), 12, 31)
)</f>
        <v/>
      </c>
      <c r="AA475" s="75" t="str" cm="1">
        <f t="array" aca="1" ref="AA475" ca="1">_xlfn.IFS(AA474="", "",
AND(AA474=last_payment_date, OR(MONTH(AA474)&lt;&gt;12, DAY(AA474)&lt;&gt;31) ), DATE(YEAR(AA474), 12, 31),
AND(MONTH(AA474)=12, DAY(AA474)=31, AA474&gt;=last_payment_date), "",
AND(MONTH(AA474)=12, DAY(AA474)&lt;&gt;31),  EOMONTH(AA474,0),
AND(MONTH(AA474)=12, DAY(AA474)=31, $AH$14="Not end"),  EDATE(AA473,1),
AND($AH$14="Not end"), EDATE(AA474, 1),
AND($AH$14="End"), EOMONTH(AA474, 1)
)</f>
        <v/>
      </c>
      <c r="AB475" s="75" t="str" cm="1">
        <f t="array" aca="1" ref="AB475" ca="1">_xlfn.IFS(AB474="","",
AND(AB474=last_rou_date), "",
AND($B$3="İllik"),DATE(YEAR(AB474)+1,MONTH(AB474),DAY(AB474) ),
AND($B$3="Aylıq", $AH$14="Not end"), EDATE(AB474,1),
AND($B$3="Aylıq", $AH$14="End"), EOMONTH(AB474,1)
)</f>
        <v/>
      </c>
      <c r="AC475" s="75" t="str" cm="1">
        <f t="array" aca="1" ref="AC475" ca="1">_xlfn.IFS(
AND($AN$14="Not year_end", AC474&gt;last_rou_date), "",
AND($AN$14="Year_end", AC474&gt;=last_rou_date), "",
AND($AN$14="Year_end"), DATE(YEAR(AC474+1), 12, 31),
AND($AN$14="Not year_end", MONTH(AC474)=12, DAY(AC474)=31), DATE(YEAR(AC473)+1, MONTH(AC473), DAY(AC473)),
AND($AN$14="Not year_end", OR(MONTH(AC474)&lt;&gt;12, DAY(AC474)&lt;&gt;31) ), DATE(YEAR(AC474), 12, 31)
)</f>
        <v/>
      </c>
      <c r="AD475" s="75" t="str" cm="1">
        <f t="array" aca="1" ref="AD475" ca="1">_xlfn.IFS(AD474="", "",
AND(AD474=last_rou_date, OR(MONTH(AD474)&lt;&gt;12, DAY(AD474)&lt;&gt;31) ), DATE(YEAR(AD474), 12, 31),
AND(MONTH(AD474)=12, DAY(AD474)=31, AD474&gt;=last_rou_date), "",
AND(MONTH(AD474)=12, DAY(AD474)&lt;&gt;31),  EOMONTH(AD474,0),
AND(MONTH(AD474)=12, DAY(AD474)=31, $AH$14="Not end"),  EDATE(AD473,1),
AND($AH$14="Not end"), EDATE(AD474, 1),
AND($AH$14="End"), EOMONTH(AD474, 1)
)</f>
        <v/>
      </c>
      <c r="AE475" s="68" t="str" cm="1">
        <f t="array" ref="AE475">_xlfn.IFS(W475="", "",
AND(W475&gt;0, W475&lt;=$B$4, $C$2="İllik artım, faiz olaraq", $D$2&gt;0, $B$3="İllik"), $B$5*((1+$D$2)^(W475-1)),
AND(W475&gt;0, W475&lt;=$B$4, $C$2="İllik artım, faiz olaraq", $D$2&gt;0, $B$3="Aylıq"), $B$5*((1+$D$2)^ROUNDDOWN((W475-1)/12,0)),
AND(W475=1, $C$2="Aşağıdakı kimi dəyişir", ), $B$5,
AND(W475&gt;1, W475&lt;=$B$4, $C$2="Aşağıdakı kimi dəyişir"), IFERROR(VLOOKUP(W475, $C$4:$D$7, 2, FALSE), AE474),
AND(W475&gt;0, W475&lt;=$B$4), $B$5,
TRUE,0 )</f>
        <v/>
      </c>
      <c r="AF475" s="76" t="str">
        <f t="shared" ca="1" si="22"/>
        <v/>
      </c>
    </row>
    <row r="476" spans="1:32" x14ac:dyDescent="0.4">
      <c r="A476" s="13" t="str" cm="1">
        <f t="array" aca="1" ref="A476" ca="1">_xlfn.IFS(
AND(SUMIFS(lease_table_interest_accruals, lease_table_dates, A475)&gt;0, COUNTIFS($E$14:E475, "Interest accrual", $A$14:A475, A475)=0),  A475,
AND(SUMIFS(lease_table_payments, lease_table_dates, A475)&gt;0, COUNTIFS($E$14:E475, "Payment", $A$14:A475, A475)=0),  A475,
AND(SUMIFS(rou_table_deprs, rou_table_dates, A475)&gt;0, COUNTIFS($E$14:E475, "Depreciation", $A$14:A475, A475)=0),  A475,
TRUE,  IFERROR(INDEX(rou_table_dates,  MATCH(A475, rou_table_dates)+1, ), "")
)</f>
        <v/>
      </c>
      <c r="B476" s="1" t="str" cm="1">
        <f t="array" aca="1" ref="B476" ca="1">_xlfn.IFS(
AND(E476="Payment", A476=$B$2), $AM$14,
E476="Payment", $AM$15,
E476="Interest accrual", $AM$18,
E476="Depreciation", $AM$17,
TRUE, "")</f>
        <v/>
      </c>
      <c r="C476" s="1" t="str" cm="1">
        <f t="array" aca="1" ref="C476" ca="1">_xlfn.IFS(
E476="Payment", $AM$19,
E476="Interest accrual", $AM$15,
E476="Depreciation", $AM$16,
TRUE, "")</f>
        <v/>
      </c>
      <c r="D476" s="14" t="str" cm="1">
        <f t="array" aca="1" ref="D476" ca="1">_xlfn.IFS(
E476="Payment", _xlfn.XLOOKUP(A476, lease_table_dates, lease_table_payments, 0, 0),
E476="Interest accrual", _xlfn.XLOOKUP(A476, lease_table_dates, lease_table_interest_accruals, 0, 0),
E476="Depreciation", _xlfn.XLOOKUP(A476, rou_table_dates, rou_table_deprs, 0, 0),
TRUE, ""
)</f>
        <v/>
      </c>
      <c r="E476" s="7" t="str" cm="1">
        <f t="array" aca="1" ref="E476" ca="1">_xlfn.IFS(
AND(SUMIFS(lease_table_interest_accruals, lease_table_dates, A476)&gt;0, COUNTIFS($E$14:E475, "Interest accrual", $A$14:A475, A476)=0), "Interest accrual",
AND(SUMIFS(lease_table_payments, lease_table_dates, A476)&gt;0, COUNTIFS($E$14:E475, "Payment", $A$14:A475, A476)=0), "Payment",
AND(SUMIFS(rou_table_deprs, rou_table_dates, A476)&gt;0, COUNTIFS($E$14:E475, "Depreciation", $A$14:A475, A476)=0), "Depreciation",
TRUE,  ""
)</f>
        <v/>
      </c>
      <c r="G476" s="13" t="str" cm="1">
        <f t="array" aca="1" ref="G476" ca="1">_xlfn.IFS(
AND($B$11="Hə", $B$3="İllik"), Z476,
AND($B$11="Hə", $B$3="Aylıq"), AA476,
$B$11="Yox", X476)</f>
        <v/>
      </c>
      <c r="H476" s="14" t="str" cm="1">
        <f t="array" aca="1" ref="H476" ca="1">_xlfn.IFS( G476="", "",
TRUE, ROUND( H475+I476-J476, 2) )</f>
        <v/>
      </c>
      <c r="I476" s="14" t="str" cm="1">
        <f t="array" aca="1" ref="I476" ca="1">_xlfn.IFS(G476="", "",
G476=last_payment_date, (J476-H475),
 TRUE,  -  (H475- H475* (1+$B$6)^ (_xlfn.DAYS(G476,G475)/365) )
)</f>
        <v/>
      </c>
      <c r="J476" s="14" t="str" cm="1">
        <f t="array" aca="1" ref="J476" ca="1">_xlfn.IFS(G476="", "",
TRUE, _xlfn.XLOOKUP(G476,  payment_dates, payments,0,0)
)</f>
        <v/>
      </c>
      <c r="L476" s="2" t="str" cm="1">
        <f t="array" aca="1" ref="L476" ca="1">_xlfn.IFS(
AND($B$11="Hə", $B$3="İllik"), AC476,
AND($B$11="Hə", $B$3="Aylıq"), AD476,
$B$11="Yox", AB476)</f>
        <v/>
      </c>
      <c r="M476" s="14" t="str" cm="1">
        <f t="array" aca="1" ref="M476" ca="1">_xlfn.IFS( L476="", "",
(M475-N476)&lt;=0.5, 0,
TRUE,  M475-N476)</f>
        <v/>
      </c>
      <c r="N476" s="15" t="str" cm="1">
        <f t="array" aca="1" ref="N476" ca="1">_xlfn.IFS(
L476="", "",
TRUE, MIN(M475, ROUND($M$14/ (last_rou_date - $B$2) * (L476-L475), 2) )
)</f>
        <v/>
      </c>
      <c r="P476" s="22" t="str">
        <f t="shared" ca="1" si="21"/>
        <v/>
      </c>
      <c r="Q476" s="14" t="str" cm="1">
        <f t="array" aca="1" ref="Q476" ca="1">_xlfn.IFS(P476="","",
$B$11="Hə", _xlfn.XLOOKUP(DATE(P476, 12, 31), rou_table_dates, rou_table_nbvs,0, 0),
TRUE,  MAX(0, ROUND($M$14 - $M$14/ (last_rou_date - $B$2) * (DATE(P476,12,31) - $B$2), 2) )
)</f>
        <v/>
      </c>
      <c r="R476" s="57" t="str" cm="1">
        <f t="array" aca="1" ref="R476" ca="1">_xlfn.IFS(P476="","",
$B$11="Hə", _xlfn.XLOOKUP(DATE(P476, 12, 31), lease_table_dates, lease_table_balances,0, 0),
TRUE, IFERROR( XNPV($B$6, IF(payment_dates &gt;DATE(P476, 12, 31), payments,  0),  IF(payment_dates &gt;DATE(P476, 12, 31), payment_dates,  DATE(P476, 12, 31))    ),0)
)</f>
        <v/>
      </c>
      <c r="S476" s="14" t="str" cm="1">
        <f t="array" aca="1" ref="S476" ca="1">_xlfn.IFS(P476="","",
TRUE,  MIN( MIN(Q475, $M$14), ROUND($M$14/ (last_rou_date - $B$2) * (DATE(P476,12,31) - MAX($B$2, DATE(P476-1, 12, 31))), 2) )
)</f>
        <v/>
      </c>
      <c r="T476" s="15" t="str" cm="1">
        <f t="array" aca="1" ref="T476" ca="1">_xlfn.IFS(P476="", "",
ISTEXT(R475), R476- (H476 - SUMIFS( lease_table_payments, lease_table_years, P476) -$AG$14 ),
AND(ISNUMBER(R475), R476&lt;&gt;""),   R476- (R475 - SUMIFS( lease_table_payments, lease_table_years, P476) )
)</f>
        <v/>
      </c>
      <c r="U476" s="14"/>
      <c r="V476" s="73">
        <f t="shared" si="23"/>
        <v>463</v>
      </c>
      <c r="W476" s="74" t="str" cm="1">
        <f t="array" ref="W476">_xlfn.IFS(
OR(W475=$B$4, W475=""),"",
TRUE,W475+1
)</f>
        <v/>
      </c>
      <c r="X476" s="75" t="str" cm="1">
        <f t="array" ref="X476">_xlfn.IFS(X475="","",
W476="", "",
AND($B$3="İllik"),DATE(YEAR(X475)+1,MONTH(X475),DAY(X475) ),
AND($B$3="Aylıq", $AH$14="Not end"), EDATE(X475,1),
AND($B$3="Aylıq", $AH$14="End"), EOMONTH(X475,1)
)</f>
        <v/>
      </c>
      <c r="Y476" s="75" t="str" cm="1">
        <f t="array" aca="1" ref="Y476" ca="1">_xlfn.IFS(
AND($B$7="Dövrün əvvəlində", Y475&lt;=last_rou_date), DATE(YEAR(Y475)+1, 12, 31),
AND($B$7="Dövrün sonunda", Y475&lt;=last_payment_date), DATE(YEAR(Y475)+1, 12, 31),
TRUE, ""
)</f>
        <v/>
      </c>
      <c r="Z476" s="75" t="str" cm="1">
        <f t="array" aca="1" ref="Z476" ca="1">_xlfn.IFS(
AND($AN$14="Not year_end", Z475&gt;last_payment_date), "",
AND($AN$14="Year_end", Z475&gt;=last_payment_date), "",
AND($AN$14="Year_end"), DATE(YEAR(Z475+1), 12, 31),
AND($AN$14="Not year_end", MONTH(Z475)=12, DAY(Z475)=31), DATE(YEAR(Z474)+1, MONTH(Z474), DAY(Z474)),
AND($AN$14="Not year_end", OR(MONTH(Z475)&lt;&gt;12, DAY(Z475)&lt;&gt;31) ), DATE(YEAR(Z475), 12, 31)
)</f>
        <v/>
      </c>
      <c r="AA476" s="75" t="str" cm="1">
        <f t="array" aca="1" ref="AA476" ca="1">_xlfn.IFS(AA475="", "",
AND(AA475=last_payment_date, OR(MONTH(AA475)&lt;&gt;12, DAY(AA475)&lt;&gt;31) ), DATE(YEAR(AA475), 12, 31),
AND(MONTH(AA475)=12, DAY(AA475)=31, AA475&gt;=last_payment_date), "",
AND(MONTH(AA475)=12, DAY(AA475)&lt;&gt;31),  EOMONTH(AA475,0),
AND(MONTH(AA475)=12, DAY(AA475)=31, $AH$14="Not end"),  EDATE(AA474,1),
AND($AH$14="Not end"), EDATE(AA475, 1),
AND($AH$14="End"), EOMONTH(AA475, 1)
)</f>
        <v/>
      </c>
      <c r="AB476" s="75" t="str" cm="1">
        <f t="array" aca="1" ref="AB476" ca="1">_xlfn.IFS(AB475="","",
AND(AB475=last_rou_date), "",
AND($B$3="İllik"),DATE(YEAR(AB475)+1,MONTH(AB475),DAY(AB475) ),
AND($B$3="Aylıq", $AH$14="Not end"), EDATE(AB475,1),
AND($B$3="Aylıq", $AH$14="End"), EOMONTH(AB475,1)
)</f>
        <v/>
      </c>
      <c r="AC476" s="75" t="str" cm="1">
        <f t="array" aca="1" ref="AC476" ca="1">_xlfn.IFS(
AND($AN$14="Not year_end", AC475&gt;last_rou_date), "",
AND($AN$14="Year_end", AC475&gt;=last_rou_date), "",
AND($AN$14="Year_end"), DATE(YEAR(AC475+1), 12, 31),
AND($AN$14="Not year_end", MONTH(AC475)=12, DAY(AC475)=31), DATE(YEAR(AC474)+1, MONTH(AC474), DAY(AC474)),
AND($AN$14="Not year_end", OR(MONTH(AC475)&lt;&gt;12, DAY(AC475)&lt;&gt;31) ), DATE(YEAR(AC475), 12, 31)
)</f>
        <v/>
      </c>
      <c r="AD476" s="75" t="str" cm="1">
        <f t="array" aca="1" ref="AD476" ca="1">_xlfn.IFS(AD475="", "",
AND(AD475=last_rou_date, OR(MONTH(AD475)&lt;&gt;12, DAY(AD475)&lt;&gt;31) ), DATE(YEAR(AD475), 12, 31),
AND(MONTH(AD475)=12, DAY(AD475)=31, AD475&gt;=last_rou_date), "",
AND(MONTH(AD475)=12, DAY(AD475)&lt;&gt;31),  EOMONTH(AD475,0),
AND(MONTH(AD475)=12, DAY(AD475)=31, $AH$14="Not end"),  EDATE(AD474,1),
AND($AH$14="Not end"), EDATE(AD475, 1),
AND($AH$14="End"), EOMONTH(AD475, 1)
)</f>
        <v/>
      </c>
      <c r="AE476" s="68" t="str" cm="1">
        <f t="array" ref="AE476">_xlfn.IFS(W476="", "",
AND(W476&gt;0, W476&lt;=$B$4, $C$2="İllik artım, faiz olaraq", $D$2&gt;0, $B$3="İllik"), $B$5*((1+$D$2)^(W476-1)),
AND(W476&gt;0, W476&lt;=$B$4, $C$2="İllik artım, faiz olaraq", $D$2&gt;0, $B$3="Aylıq"), $B$5*((1+$D$2)^ROUNDDOWN((W476-1)/12,0)),
AND(W476=1, $C$2="Aşağıdakı kimi dəyişir", ), $B$5,
AND(W476&gt;1, W476&lt;=$B$4, $C$2="Aşağıdakı kimi dəyişir"), IFERROR(VLOOKUP(W476, $C$4:$D$7, 2, FALSE), AE475),
AND(W476&gt;0, W476&lt;=$B$4), $B$5,
TRUE,0 )</f>
        <v/>
      </c>
      <c r="AF476" s="76" t="str">
        <f t="shared" ca="1" si="22"/>
        <v/>
      </c>
    </row>
    <row r="477" spans="1:32" x14ac:dyDescent="0.4">
      <c r="A477" s="13" t="str" cm="1">
        <f t="array" aca="1" ref="A477" ca="1">_xlfn.IFS(
AND(SUMIFS(lease_table_interest_accruals, lease_table_dates, A476)&gt;0, COUNTIFS($E$14:E476, "Interest accrual", $A$14:A476, A476)=0),  A476,
AND(SUMIFS(lease_table_payments, lease_table_dates, A476)&gt;0, COUNTIFS($E$14:E476, "Payment", $A$14:A476, A476)=0),  A476,
AND(SUMIFS(rou_table_deprs, rou_table_dates, A476)&gt;0, COUNTIFS($E$14:E476, "Depreciation", $A$14:A476, A476)=0),  A476,
TRUE,  IFERROR(INDEX(rou_table_dates,  MATCH(A476, rou_table_dates)+1, ), "")
)</f>
        <v/>
      </c>
      <c r="B477" s="1" t="str" cm="1">
        <f t="array" aca="1" ref="B477" ca="1">_xlfn.IFS(
AND(E477="Payment", A477=$B$2), $AM$14,
E477="Payment", $AM$15,
E477="Interest accrual", $AM$18,
E477="Depreciation", $AM$17,
TRUE, "")</f>
        <v/>
      </c>
      <c r="C477" s="1" t="str" cm="1">
        <f t="array" aca="1" ref="C477" ca="1">_xlfn.IFS(
E477="Payment", $AM$19,
E477="Interest accrual", $AM$15,
E477="Depreciation", $AM$16,
TRUE, "")</f>
        <v/>
      </c>
      <c r="D477" s="14" t="str" cm="1">
        <f t="array" aca="1" ref="D477" ca="1">_xlfn.IFS(
E477="Payment", _xlfn.XLOOKUP(A477, lease_table_dates, lease_table_payments, 0, 0),
E477="Interest accrual", _xlfn.XLOOKUP(A477, lease_table_dates, lease_table_interest_accruals, 0, 0),
E477="Depreciation", _xlfn.XLOOKUP(A477, rou_table_dates, rou_table_deprs, 0, 0),
TRUE, ""
)</f>
        <v/>
      </c>
      <c r="E477" s="7" t="str" cm="1">
        <f t="array" aca="1" ref="E477" ca="1">_xlfn.IFS(
AND(SUMIFS(lease_table_interest_accruals, lease_table_dates, A477)&gt;0, COUNTIFS($E$14:E476, "Interest accrual", $A$14:A476, A477)=0), "Interest accrual",
AND(SUMIFS(lease_table_payments, lease_table_dates, A477)&gt;0, COUNTIFS($E$14:E476, "Payment", $A$14:A476, A477)=0), "Payment",
AND(SUMIFS(rou_table_deprs, rou_table_dates, A477)&gt;0, COUNTIFS($E$14:E476, "Depreciation", $A$14:A476, A477)=0), "Depreciation",
TRUE,  ""
)</f>
        <v/>
      </c>
      <c r="G477" s="13" t="str" cm="1">
        <f t="array" aca="1" ref="G477" ca="1">_xlfn.IFS(
AND($B$11="Hə", $B$3="İllik"), Z477,
AND($B$11="Hə", $B$3="Aylıq"), AA477,
$B$11="Yox", X477)</f>
        <v/>
      </c>
      <c r="H477" s="14" t="str" cm="1">
        <f t="array" aca="1" ref="H477" ca="1">_xlfn.IFS( G477="", "",
TRUE, ROUND( H476+I477-J477, 2) )</f>
        <v/>
      </c>
      <c r="I477" s="14" t="str" cm="1">
        <f t="array" aca="1" ref="I477" ca="1">_xlfn.IFS(G477="", "",
G477=last_payment_date, (J477-H476),
 TRUE,  -  (H476- H476* (1+$B$6)^ (_xlfn.DAYS(G477,G476)/365) )
)</f>
        <v/>
      </c>
      <c r="J477" s="14" t="str" cm="1">
        <f t="array" aca="1" ref="J477" ca="1">_xlfn.IFS(G477="", "",
TRUE, _xlfn.XLOOKUP(G477,  payment_dates, payments,0,0)
)</f>
        <v/>
      </c>
      <c r="L477" s="2" t="str" cm="1">
        <f t="array" aca="1" ref="L477" ca="1">_xlfn.IFS(
AND($B$11="Hə", $B$3="İllik"), AC477,
AND($B$11="Hə", $B$3="Aylıq"), AD477,
$B$11="Yox", AB477)</f>
        <v/>
      </c>
      <c r="M477" s="14" t="str" cm="1">
        <f t="array" aca="1" ref="M477" ca="1">_xlfn.IFS( L477="", "",
(M476-N477)&lt;=0.5, 0,
TRUE,  M476-N477)</f>
        <v/>
      </c>
      <c r="N477" s="15" t="str" cm="1">
        <f t="array" aca="1" ref="N477" ca="1">_xlfn.IFS(
L477="", "",
TRUE, MIN(M476, ROUND($M$14/ (last_rou_date - $B$2) * (L477-L476), 2) )
)</f>
        <v/>
      </c>
      <c r="P477" s="22" t="str">
        <f t="shared" ca="1" si="21"/>
        <v/>
      </c>
      <c r="Q477" s="14" t="str" cm="1">
        <f t="array" aca="1" ref="Q477" ca="1">_xlfn.IFS(P477="","",
$B$11="Hə", _xlfn.XLOOKUP(DATE(P477, 12, 31), rou_table_dates, rou_table_nbvs,0, 0),
TRUE,  MAX(0, ROUND($M$14 - $M$14/ (last_rou_date - $B$2) * (DATE(P477,12,31) - $B$2), 2) )
)</f>
        <v/>
      </c>
      <c r="R477" s="57" t="str" cm="1">
        <f t="array" aca="1" ref="R477" ca="1">_xlfn.IFS(P477="","",
$B$11="Hə", _xlfn.XLOOKUP(DATE(P477, 12, 31), lease_table_dates, lease_table_balances,0, 0),
TRUE, IFERROR( XNPV($B$6, IF(payment_dates &gt;DATE(P477, 12, 31), payments,  0),  IF(payment_dates &gt;DATE(P477, 12, 31), payment_dates,  DATE(P477, 12, 31))    ),0)
)</f>
        <v/>
      </c>
      <c r="S477" s="14" t="str" cm="1">
        <f t="array" aca="1" ref="S477" ca="1">_xlfn.IFS(P477="","",
TRUE,  MIN( MIN(Q476, $M$14), ROUND($M$14/ (last_rou_date - $B$2) * (DATE(P477,12,31) - MAX($B$2, DATE(P477-1, 12, 31))), 2) )
)</f>
        <v/>
      </c>
      <c r="T477" s="15" t="str" cm="1">
        <f t="array" aca="1" ref="T477" ca="1">_xlfn.IFS(P477="", "",
ISTEXT(R476), R477- (H477 - SUMIFS( lease_table_payments, lease_table_years, P477) -$AG$14 ),
AND(ISNUMBER(R476), R477&lt;&gt;""),   R477- (R476 - SUMIFS( lease_table_payments, lease_table_years, P477) )
)</f>
        <v/>
      </c>
      <c r="U477" s="14"/>
      <c r="V477" s="73">
        <f t="shared" si="23"/>
        <v>464</v>
      </c>
      <c r="W477" s="74" t="str" cm="1">
        <f t="array" ref="W477">_xlfn.IFS(
OR(W476=$B$4, W476=""),"",
TRUE,W476+1
)</f>
        <v/>
      </c>
      <c r="X477" s="75" t="str" cm="1">
        <f t="array" ref="X477">_xlfn.IFS(X476="","",
W477="", "",
AND($B$3="İllik"),DATE(YEAR(X476)+1,MONTH(X476),DAY(X476) ),
AND($B$3="Aylıq", $AH$14="Not end"), EDATE(X476,1),
AND($B$3="Aylıq", $AH$14="End"), EOMONTH(X476,1)
)</f>
        <v/>
      </c>
      <c r="Y477" s="75" t="str" cm="1">
        <f t="array" aca="1" ref="Y477" ca="1">_xlfn.IFS(
AND($B$7="Dövrün əvvəlində", Y476&lt;=last_rou_date), DATE(YEAR(Y476)+1, 12, 31),
AND($B$7="Dövrün sonunda", Y476&lt;=last_payment_date), DATE(YEAR(Y476)+1, 12, 31),
TRUE, ""
)</f>
        <v/>
      </c>
      <c r="Z477" s="75" t="str" cm="1">
        <f t="array" aca="1" ref="Z477" ca="1">_xlfn.IFS(
AND($AN$14="Not year_end", Z476&gt;last_payment_date), "",
AND($AN$14="Year_end", Z476&gt;=last_payment_date), "",
AND($AN$14="Year_end"), DATE(YEAR(Z476+1), 12, 31),
AND($AN$14="Not year_end", MONTH(Z476)=12, DAY(Z476)=31), DATE(YEAR(Z475)+1, MONTH(Z475), DAY(Z475)),
AND($AN$14="Not year_end", OR(MONTH(Z476)&lt;&gt;12, DAY(Z476)&lt;&gt;31) ), DATE(YEAR(Z476), 12, 31)
)</f>
        <v/>
      </c>
      <c r="AA477" s="75" t="str" cm="1">
        <f t="array" aca="1" ref="AA477" ca="1">_xlfn.IFS(AA476="", "",
AND(AA476=last_payment_date, OR(MONTH(AA476)&lt;&gt;12, DAY(AA476)&lt;&gt;31) ), DATE(YEAR(AA476), 12, 31),
AND(MONTH(AA476)=12, DAY(AA476)=31, AA476&gt;=last_payment_date), "",
AND(MONTH(AA476)=12, DAY(AA476)&lt;&gt;31),  EOMONTH(AA476,0),
AND(MONTH(AA476)=12, DAY(AA476)=31, $AH$14="Not end"),  EDATE(AA475,1),
AND($AH$14="Not end"), EDATE(AA476, 1),
AND($AH$14="End"), EOMONTH(AA476, 1)
)</f>
        <v/>
      </c>
      <c r="AB477" s="75" t="str" cm="1">
        <f t="array" aca="1" ref="AB477" ca="1">_xlfn.IFS(AB476="","",
AND(AB476=last_rou_date), "",
AND($B$3="İllik"),DATE(YEAR(AB476)+1,MONTH(AB476),DAY(AB476) ),
AND($B$3="Aylıq", $AH$14="Not end"), EDATE(AB476,1),
AND($B$3="Aylıq", $AH$14="End"), EOMONTH(AB476,1)
)</f>
        <v/>
      </c>
      <c r="AC477" s="75" t="str" cm="1">
        <f t="array" aca="1" ref="AC477" ca="1">_xlfn.IFS(
AND($AN$14="Not year_end", AC476&gt;last_rou_date), "",
AND($AN$14="Year_end", AC476&gt;=last_rou_date), "",
AND($AN$14="Year_end"), DATE(YEAR(AC476+1), 12, 31),
AND($AN$14="Not year_end", MONTH(AC476)=12, DAY(AC476)=31), DATE(YEAR(AC475)+1, MONTH(AC475), DAY(AC475)),
AND($AN$14="Not year_end", OR(MONTH(AC476)&lt;&gt;12, DAY(AC476)&lt;&gt;31) ), DATE(YEAR(AC476), 12, 31)
)</f>
        <v/>
      </c>
      <c r="AD477" s="75" t="str" cm="1">
        <f t="array" aca="1" ref="AD477" ca="1">_xlfn.IFS(AD476="", "",
AND(AD476=last_rou_date, OR(MONTH(AD476)&lt;&gt;12, DAY(AD476)&lt;&gt;31) ), DATE(YEAR(AD476), 12, 31),
AND(MONTH(AD476)=12, DAY(AD476)=31, AD476&gt;=last_rou_date), "",
AND(MONTH(AD476)=12, DAY(AD476)&lt;&gt;31),  EOMONTH(AD476,0),
AND(MONTH(AD476)=12, DAY(AD476)=31, $AH$14="Not end"),  EDATE(AD475,1),
AND($AH$14="Not end"), EDATE(AD476, 1),
AND($AH$14="End"), EOMONTH(AD476, 1)
)</f>
        <v/>
      </c>
      <c r="AE477" s="68" t="str" cm="1">
        <f t="array" ref="AE477">_xlfn.IFS(W477="", "",
AND(W477&gt;0, W477&lt;=$B$4, $C$2="İllik artım, faiz olaraq", $D$2&gt;0, $B$3="İllik"), $B$5*((1+$D$2)^(W477-1)),
AND(W477&gt;0, W477&lt;=$B$4, $C$2="İllik artım, faiz olaraq", $D$2&gt;0, $B$3="Aylıq"), $B$5*((1+$D$2)^ROUNDDOWN((W477-1)/12,0)),
AND(W477=1, $C$2="Aşağıdakı kimi dəyişir", ), $B$5,
AND(W477&gt;1, W477&lt;=$B$4, $C$2="Aşağıdakı kimi dəyişir"), IFERROR(VLOOKUP(W477, $C$4:$D$7, 2, FALSE), AE476),
AND(W477&gt;0, W477&lt;=$B$4), $B$5,
TRUE,0 )</f>
        <v/>
      </c>
      <c r="AF477" s="76" t="str">
        <f t="shared" ca="1" si="22"/>
        <v/>
      </c>
    </row>
    <row r="478" spans="1:32" x14ac:dyDescent="0.4">
      <c r="A478" s="13" t="str" cm="1">
        <f t="array" aca="1" ref="A478" ca="1">_xlfn.IFS(
AND(SUMIFS(lease_table_interest_accruals, lease_table_dates, A477)&gt;0, COUNTIFS($E$14:E477, "Interest accrual", $A$14:A477, A477)=0),  A477,
AND(SUMIFS(lease_table_payments, lease_table_dates, A477)&gt;0, COUNTIFS($E$14:E477, "Payment", $A$14:A477, A477)=0),  A477,
AND(SUMIFS(rou_table_deprs, rou_table_dates, A477)&gt;0, COUNTIFS($E$14:E477, "Depreciation", $A$14:A477, A477)=0),  A477,
TRUE,  IFERROR(INDEX(rou_table_dates,  MATCH(A477, rou_table_dates)+1, ), "")
)</f>
        <v/>
      </c>
      <c r="B478" s="1" t="str" cm="1">
        <f t="array" aca="1" ref="B478" ca="1">_xlfn.IFS(
AND(E478="Payment", A478=$B$2), $AM$14,
E478="Payment", $AM$15,
E478="Interest accrual", $AM$18,
E478="Depreciation", $AM$17,
TRUE, "")</f>
        <v/>
      </c>
      <c r="C478" s="1" t="str" cm="1">
        <f t="array" aca="1" ref="C478" ca="1">_xlfn.IFS(
E478="Payment", $AM$19,
E478="Interest accrual", $AM$15,
E478="Depreciation", $AM$16,
TRUE, "")</f>
        <v/>
      </c>
      <c r="D478" s="14" t="str" cm="1">
        <f t="array" aca="1" ref="D478" ca="1">_xlfn.IFS(
E478="Payment", _xlfn.XLOOKUP(A478, lease_table_dates, lease_table_payments, 0, 0),
E478="Interest accrual", _xlfn.XLOOKUP(A478, lease_table_dates, lease_table_interest_accruals, 0, 0),
E478="Depreciation", _xlfn.XLOOKUP(A478, rou_table_dates, rou_table_deprs, 0, 0),
TRUE, ""
)</f>
        <v/>
      </c>
      <c r="E478" s="7" t="str" cm="1">
        <f t="array" aca="1" ref="E478" ca="1">_xlfn.IFS(
AND(SUMIFS(lease_table_interest_accruals, lease_table_dates, A478)&gt;0, COUNTIFS($E$14:E477, "Interest accrual", $A$14:A477, A478)=0), "Interest accrual",
AND(SUMIFS(lease_table_payments, lease_table_dates, A478)&gt;0, COUNTIFS($E$14:E477, "Payment", $A$14:A477, A478)=0), "Payment",
AND(SUMIFS(rou_table_deprs, rou_table_dates, A478)&gt;0, COUNTIFS($E$14:E477, "Depreciation", $A$14:A477, A478)=0), "Depreciation",
TRUE,  ""
)</f>
        <v/>
      </c>
      <c r="G478" s="13" t="str" cm="1">
        <f t="array" aca="1" ref="G478" ca="1">_xlfn.IFS(
AND($B$11="Hə", $B$3="İllik"), Z478,
AND($B$11="Hə", $B$3="Aylıq"), AA478,
$B$11="Yox", X478)</f>
        <v/>
      </c>
      <c r="H478" s="14" t="str" cm="1">
        <f t="array" aca="1" ref="H478" ca="1">_xlfn.IFS( G478="", "",
TRUE, ROUND( H477+I478-J478, 2) )</f>
        <v/>
      </c>
      <c r="I478" s="14" t="str" cm="1">
        <f t="array" aca="1" ref="I478" ca="1">_xlfn.IFS(G478="", "",
G478=last_payment_date, (J478-H477),
 TRUE,  -  (H477- H477* (1+$B$6)^ (_xlfn.DAYS(G478,G477)/365) )
)</f>
        <v/>
      </c>
      <c r="J478" s="14" t="str" cm="1">
        <f t="array" aca="1" ref="J478" ca="1">_xlfn.IFS(G478="", "",
TRUE, _xlfn.XLOOKUP(G478,  payment_dates, payments,0,0)
)</f>
        <v/>
      </c>
      <c r="L478" s="2" t="str" cm="1">
        <f t="array" aca="1" ref="L478" ca="1">_xlfn.IFS(
AND($B$11="Hə", $B$3="İllik"), AC478,
AND($B$11="Hə", $B$3="Aylıq"), AD478,
$B$11="Yox", AB478)</f>
        <v/>
      </c>
      <c r="M478" s="14" t="str" cm="1">
        <f t="array" aca="1" ref="M478" ca="1">_xlfn.IFS( L478="", "",
(M477-N478)&lt;=0.5, 0,
TRUE,  M477-N478)</f>
        <v/>
      </c>
      <c r="N478" s="15" t="str" cm="1">
        <f t="array" aca="1" ref="N478" ca="1">_xlfn.IFS(
L478="", "",
TRUE, MIN(M477, ROUND($M$14/ (last_rou_date - $B$2) * (L478-L477), 2) )
)</f>
        <v/>
      </c>
      <c r="P478" s="22" t="str">
        <f t="shared" ca="1" si="21"/>
        <v/>
      </c>
      <c r="Q478" s="14" t="str" cm="1">
        <f t="array" aca="1" ref="Q478" ca="1">_xlfn.IFS(P478="","",
$B$11="Hə", _xlfn.XLOOKUP(DATE(P478, 12, 31), rou_table_dates, rou_table_nbvs,0, 0),
TRUE,  MAX(0, ROUND($M$14 - $M$14/ (last_rou_date - $B$2) * (DATE(P478,12,31) - $B$2), 2) )
)</f>
        <v/>
      </c>
      <c r="R478" s="57" t="str" cm="1">
        <f t="array" aca="1" ref="R478" ca="1">_xlfn.IFS(P478="","",
$B$11="Hə", _xlfn.XLOOKUP(DATE(P478, 12, 31), lease_table_dates, lease_table_balances,0, 0),
TRUE, IFERROR( XNPV($B$6, IF(payment_dates &gt;DATE(P478, 12, 31), payments,  0),  IF(payment_dates &gt;DATE(P478, 12, 31), payment_dates,  DATE(P478, 12, 31))    ),0)
)</f>
        <v/>
      </c>
      <c r="S478" s="14" t="str" cm="1">
        <f t="array" aca="1" ref="S478" ca="1">_xlfn.IFS(P478="","",
TRUE,  MIN( MIN(Q477, $M$14), ROUND($M$14/ (last_rou_date - $B$2) * (DATE(P478,12,31) - MAX($B$2, DATE(P478-1, 12, 31))), 2) )
)</f>
        <v/>
      </c>
      <c r="T478" s="15" t="str" cm="1">
        <f t="array" aca="1" ref="T478" ca="1">_xlfn.IFS(P478="", "",
ISTEXT(R477), R478- (H478 - SUMIFS( lease_table_payments, lease_table_years, P478) -$AG$14 ),
AND(ISNUMBER(R477), R478&lt;&gt;""),   R478- (R477 - SUMIFS( lease_table_payments, lease_table_years, P478) )
)</f>
        <v/>
      </c>
      <c r="U478" s="14"/>
      <c r="V478" s="73">
        <f t="shared" si="23"/>
        <v>465</v>
      </c>
      <c r="W478" s="74" t="str" cm="1">
        <f t="array" ref="W478">_xlfn.IFS(
OR(W477=$B$4, W477=""),"",
TRUE,W477+1
)</f>
        <v/>
      </c>
      <c r="X478" s="75" t="str" cm="1">
        <f t="array" ref="X478">_xlfn.IFS(X477="","",
W478="", "",
AND($B$3="İllik"),DATE(YEAR(X477)+1,MONTH(X477),DAY(X477) ),
AND($B$3="Aylıq", $AH$14="Not end"), EDATE(X477,1),
AND($B$3="Aylıq", $AH$14="End"), EOMONTH(X477,1)
)</f>
        <v/>
      </c>
      <c r="Y478" s="75" t="str" cm="1">
        <f t="array" aca="1" ref="Y478" ca="1">_xlfn.IFS(
AND($B$7="Dövrün əvvəlində", Y477&lt;=last_rou_date), DATE(YEAR(Y477)+1, 12, 31),
AND($B$7="Dövrün sonunda", Y477&lt;=last_payment_date), DATE(YEAR(Y477)+1, 12, 31),
TRUE, ""
)</f>
        <v/>
      </c>
      <c r="Z478" s="75" t="str" cm="1">
        <f t="array" aca="1" ref="Z478" ca="1">_xlfn.IFS(
AND($AN$14="Not year_end", Z477&gt;last_payment_date), "",
AND($AN$14="Year_end", Z477&gt;=last_payment_date), "",
AND($AN$14="Year_end"), DATE(YEAR(Z477+1), 12, 31),
AND($AN$14="Not year_end", MONTH(Z477)=12, DAY(Z477)=31), DATE(YEAR(Z476)+1, MONTH(Z476), DAY(Z476)),
AND($AN$14="Not year_end", OR(MONTH(Z477)&lt;&gt;12, DAY(Z477)&lt;&gt;31) ), DATE(YEAR(Z477), 12, 31)
)</f>
        <v/>
      </c>
      <c r="AA478" s="75" t="str" cm="1">
        <f t="array" aca="1" ref="AA478" ca="1">_xlfn.IFS(AA477="", "",
AND(AA477=last_payment_date, OR(MONTH(AA477)&lt;&gt;12, DAY(AA477)&lt;&gt;31) ), DATE(YEAR(AA477), 12, 31),
AND(MONTH(AA477)=12, DAY(AA477)=31, AA477&gt;=last_payment_date), "",
AND(MONTH(AA477)=12, DAY(AA477)&lt;&gt;31),  EOMONTH(AA477,0),
AND(MONTH(AA477)=12, DAY(AA477)=31, $AH$14="Not end"),  EDATE(AA476,1),
AND($AH$14="Not end"), EDATE(AA477, 1),
AND($AH$14="End"), EOMONTH(AA477, 1)
)</f>
        <v/>
      </c>
      <c r="AB478" s="75" t="str" cm="1">
        <f t="array" aca="1" ref="AB478" ca="1">_xlfn.IFS(AB477="","",
AND(AB477=last_rou_date), "",
AND($B$3="İllik"),DATE(YEAR(AB477)+1,MONTH(AB477),DAY(AB477) ),
AND($B$3="Aylıq", $AH$14="Not end"), EDATE(AB477,1),
AND($B$3="Aylıq", $AH$14="End"), EOMONTH(AB477,1)
)</f>
        <v/>
      </c>
      <c r="AC478" s="75" t="str" cm="1">
        <f t="array" aca="1" ref="AC478" ca="1">_xlfn.IFS(
AND($AN$14="Not year_end", AC477&gt;last_rou_date), "",
AND($AN$14="Year_end", AC477&gt;=last_rou_date), "",
AND($AN$14="Year_end"), DATE(YEAR(AC477+1), 12, 31),
AND($AN$14="Not year_end", MONTH(AC477)=12, DAY(AC477)=31), DATE(YEAR(AC476)+1, MONTH(AC476), DAY(AC476)),
AND($AN$14="Not year_end", OR(MONTH(AC477)&lt;&gt;12, DAY(AC477)&lt;&gt;31) ), DATE(YEAR(AC477), 12, 31)
)</f>
        <v/>
      </c>
      <c r="AD478" s="75" t="str" cm="1">
        <f t="array" aca="1" ref="AD478" ca="1">_xlfn.IFS(AD477="", "",
AND(AD477=last_rou_date, OR(MONTH(AD477)&lt;&gt;12, DAY(AD477)&lt;&gt;31) ), DATE(YEAR(AD477), 12, 31),
AND(MONTH(AD477)=12, DAY(AD477)=31, AD477&gt;=last_rou_date), "",
AND(MONTH(AD477)=12, DAY(AD477)&lt;&gt;31),  EOMONTH(AD477,0),
AND(MONTH(AD477)=12, DAY(AD477)=31, $AH$14="Not end"),  EDATE(AD476,1),
AND($AH$14="Not end"), EDATE(AD477, 1),
AND($AH$14="End"), EOMONTH(AD477, 1)
)</f>
        <v/>
      </c>
      <c r="AE478" s="68" t="str" cm="1">
        <f t="array" ref="AE478">_xlfn.IFS(W478="", "",
AND(W478&gt;0, W478&lt;=$B$4, $C$2="İllik artım, faiz olaraq", $D$2&gt;0, $B$3="İllik"), $B$5*((1+$D$2)^(W478-1)),
AND(W478&gt;0, W478&lt;=$B$4, $C$2="İllik artım, faiz olaraq", $D$2&gt;0, $B$3="Aylıq"), $B$5*((1+$D$2)^ROUNDDOWN((W478-1)/12,0)),
AND(W478=1, $C$2="Aşağıdakı kimi dəyişir", ), $B$5,
AND(W478&gt;1, W478&lt;=$B$4, $C$2="Aşağıdakı kimi dəyişir"), IFERROR(VLOOKUP(W478, $C$4:$D$7, 2, FALSE), AE477),
AND(W478&gt;0, W478&lt;=$B$4), $B$5,
TRUE,0 )</f>
        <v/>
      </c>
      <c r="AF478" s="76" t="str">
        <f t="shared" ca="1" si="22"/>
        <v/>
      </c>
    </row>
    <row r="479" spans="1:32" x14ac:dyDescent="0.4">
      <c r="A479" s="13" t="str" cm="1">
        <f t="array" aca="1" ref="A479" ca="1">_xlfn.IFS(
AND(SUMIFS(lease_table_interest_accruals, lease_table_dates, A478)&gt;0, COUNTIFS($E$14:E478, "Interest accrual", $A$14:A478, A478)=0),  A478,
AND(SUMIFS(lease_table_payments, lease_table_dates, A478)&gt;0, COUNTIFS($E$14:E478, "Payment", $A$14:A478, A478)=0),  A478,
AND(SUMIFS(rou_table_deprs, rou_table_dates, A478)&gt;0, COUNTIFS($E$14:E478, "Depreciation", $A$14:A478, A478)=0),  A478,
TRUE,  IFERROR(INDEX(rou_table_dates,  MATCH(A478, rou_table_dates)+1, ), "")
)</f>
        <v/>
      </c>
      <c r="B479" s="1" t="str" cm="1">
        <f t="array" aca="1" ref="B479" ca="1">_xlfn.IFS(
AND(E479="Payment", A479=$B$2), $AM$14,
E479="Payment", $AM$15,
E479="Interest accrual", $AM$18,
E479="Depreciation", $AM$17,
TRUE, "")</f>
        <v/>
      </c>
      <c r="C479" s="1" t="str" cm="1">
        <f t="array" aca="1" ref="C479" ca="1">_xlfn.IFS(
E479="Payment", $AM$19,
E479="Interest accrual", $AM$15,
E479="Depreciation", $AM$16,
TRUE, "")</f>
        <v/>
      </c>
      <c r="D479" s="14" t="str" cm="1">
        <f t="array" aca="1" ref="D479" ca="1">_xlfn.IFS(
E479="Payment", _xlfn.XLOOKUP(A479, lease_table_dates, lease_table_payments, 0, 0),
E479="Interest accrual", _xlfn.XLOOKUP(A479, lease_table_dates, lease_table_interest_accruals, 0, 0),
E479="Depreciation", _xlfn.XLOOKUP(A479, rou_table_dates, rou_table_deprs, 0, 0),
TRUE, ""
)</f>
        <v/>
      </c>
      <c r="E479" s="7" t="str" cm="1">
        <f t="array" aca="1" ref="E479" ca="1">_xlfn.IFS(
AND(SUMIFS(lease_table_interest_accruals, lease_table_dates, A479)&gt;0, COUNTIFS($E$14:E478, "Interest accrual", $A$14:A478, A479)=0), "Interest accrual",
AND(SUMIFS(lease_table_payments, lease_table_dates, A479)&gt;0, COUNTIFS($E$14:E478, "Payment", $A$14:A478, A479)=0), "Payment",
AND(SUMIFS(rou_table_deprs, rou_table_dates, A479)&gt;0, COUNTIFS($E$14:E478, "Depreciation", $A$14:A478, A479)=0), "Depreciation",
TRUE,  ""
)</f>
        <v/>
      </c>
      <c r="G479" s="13" t="str" cm="1">
        <f t="array" aca="1" ref="G479" ca="1">_xlfn.IFS(
AND($B$11="Hə", $B$3="İllik"), Z479,
AND($B$11="Hə", $B$3="Aylıq"), AA479,
$B$11="Yox", X479)</f>
        <v/>
      </c>
      <c r="H479" s="14" t="str" cm="1">
        <f t="array" aca="1" ref="H479" ca="1">_xlfn.IFS( G479="", "",
TRUE, ROUND( H478+I479-J479, 2) )</f>
        <v/>
      </c>
      <c r="I479" s="14" t="str" cm="1">
        <f t="array" aca="1" ref="I479" ca="1">_xlfn.IFS(G479="", "",
G479=last_payment_date, (J479-H478),
 TRUE,  -  (H478- H478* (1+$B$6)^ (_xlfn.DAYS(G479,G478)/365) )
)</f>
        <v/>
      </c>
      <c r="J479" s="14" t="str" cm="1">
        <f t="array" aca="1" ref="J479" ca="1">_xlfn.IFS(G479="", "",
TRUE, _xlfn.XLOOKUP(G479,  payment_dates, payments,0,0)
)</f>
        <v/>
      </c>
      <c r="L479" s="2" t="str" cm="1">
        <f t="array" aca="1" ref="L479" ca="1">_xlfn.IFS(
AND($B$11="Hə", $B$3="İllik"), AC479,
AND($B$11="Hə", $B$3="Aylıq"), AD479,
$B$11="Yox", AB479)</f>
        <v/>
      </c>
      <c r="M479" s="14" t="str" cm="1">
        <f t="array" aca="1" ref="M479" ca="1">_xlfn.IFS( L479="", "",
(M478-N479)&lt;=0.5, 0,
TRUE,  M478-N479)</f>
        <v/>
      </c>
      <c r="N479" s="15" t="str" cm="1">
        <f t="array" aca="1" ref="N479" ca="1">_xlfn.IFS(
L479="", "",
TRUE, MIN(M478, ROUND($M$14/ (last_rou_date - $B$2) * (L479-L478), 2) )
)</f>
        <v/>
      </c>
      <c r="P479" s="22" t="str">
        <f t="shared" ca="1" si="21"/>
        <v/>
      </c>
      <c r="Q479" s="14" t="str" cm="1">
        <f t="array" aca="1" ref="Q479" ca="1">_xlfn.IFS(P479="","",
$B$11="Hə", _xlfn.XLOOKUP(DATE(P479, 12, 31), rou_table_dates, rou_table_nbvs,0, 0),
TRUE,  MAX(0, ROUND($M$14 - $M$14/ (last_rou_date - $B$2) * (DATE(P479,12,31) - $B$2), 2) )
)</f>
        <v/>
      </c>
      <c r="R479" s="57" t="str" cm="1">
        <f t="array" aca="1" ref="R479" ca="1">_xlfn.IFS(P479="","",
$B$11="Hə", _xlfn.XLOOKUP(DATE(P479, 12, 31), lease_table_dates, lease_table_balances,0, 0),
TRUE, IFERROR( XNPV($B$6, IF(payment_dates &gt;DATE(P479, 12, 31), payments,  0),  IF(payment_dates &gt;DATE(P479, 12, 31), payment_dates,  DATE(P479, 12, 31))    ),0)
)</f>
        <v/>
      </c>
      <c r="S479" s="14" t="str" cm="1">
        <f t="array" aca="1" ref="S479" ca="1">_xlfn.IFS(P479="","",
TRUE,  MIN( MIN(Q478, $M$14), ROUND($M$14/ (last_rou_date - $B$2) * (DATE(P479,12,31) - MAX($B$2, DATE(P479-1, 12, 31))), 2) )
)</f>
        <v/>
      </c>
      <c r="T479" s="15" t="str" cm="1">
        <f t="array" aca="1" ref="T479" ca="1">_xlfn.IFS(P479="", "",
ISTEXT(R478), R479- (H479 - SUMIFS( lease_table_payments, lease_table_years, P479) -$AG$14 ),
AND(ISNUMBER(R478), R479&lt;&gt;""),   R479- (R478 - SUMIFS( lease_table_payments, lease_table_years, P479) )
)</f>
        <v/>
      </c>
      <c r="U479" s="14"/>
      <c r="V479" s="73">
        <f t="shared" si="23"/>
        <v>466</v>
      </c>
      <c r="W479" s="74" t="str" cm="1">
        <f t="array" ref="W479">_xlfn.IFS(
OR(W478=$B$4, W478=""),"",
TRUE,W478+1
)</f>
        <v/>
      </c>
      <c r="X479" s="75" t="str" cm="1">
        <f t="array" ref="X479">_xlfn.IFS(X478="","",
W479="", "",
AND($B$3="İllik"),DATE(YEAR(X478)+1,MONTH(X478),DAY(X478) ),
AND($B$3="Aylıq", $AH$14="Not end"), EDATE(X478,1),
AND($B$3="Aylıq", $AH$14="End"), EOMONTH(X478,1)
)</f>
        <v/>
      </c>
      <c r="Y479" s="75" t="str" cm="1">
        <f t="array" aca="1" ref="Y479" ca="1">_xlfn.IFS(
AND($B$7="Dövrün əvvəlində", Y478&lt;=last_rou_date), DATE(YEAR(Y478)+1, 12, 31),
AND($B$7="Dövrün sonunda", Y478&lt;=last_payment_date), DATE(YEAR(Y478)+1, 12, 31),
TRUE, ""
)</f>
        <v/>
      </c>
      <c r="Z479" s="75" t="str" cm="1">
        <f t="array" aca="1" ref="Z479" ca="1">_xlfn.IFS(
AND($AN$14="Not year_end", Z478&gt;last_payment_date), "",
AND($AN$14="Year_end", Z478&gt;=last_payment_date), "",
AND($AN$14="Year_end"), DATE(YEAR(Z478+1), 12, 31),
AND($AN$14="Not year_end", MONTH(Z478)=12, DAY(Z478)=31), DATE(YEAR(Z477)+1, MONTH(Z477), DAY(Z477)),
AND($AN$14="Not year_end", OR(MONTH(Z478)&lt;&gt;12, DAY(Z478)&lt;&gt;31) ), DATE(YEAR(Z478), 12, 31)
)</f>
        <v/>
      </c>
      <c r="AA479" s="75" t="str" cm="1">
        <f t="array" aca="1" ref="AA479" ca="1">_xlfn.IFS(AA478="", "",
AND(AA478=last_payment_date, OR(MONTH(AA478)&lt;&gt;12, DAY(AA478)&lt;&gt;31) ), DATE(YEAR(AA478), 12, 31),
AND(MONTH(AA478)=12, DAY(AA478)=31, AA478&gt;=last_payment_date), "",
AND(MONTH(AA478)=12, DAY(AA478)&lt;&gt;31),  EOMONTH(AA478,0),
AND(MONTH(AA478)=12, DAY(AA478)=31, $AH$14="Not end"),  EDATE(AA477,1),
AND($AH$14="Not end"), EDATE(AA478, 1),
AND($AH$14="End"), EOMONTH(AA478, 1)
)</f>
        <v/>
      </c>
      <c r="AB479" s="75" t="str" cm="1">
        <f t="array" aca="1" ref="AB479" ca="1">_xlfn.IFS(AB478="","",
AND(AB478=last_rou_date), "",
AND($B$3="İllik"),DATE(YEAR(AB478)+1,MONTH(AB478),DAY(AB478) ),
AND($B$3="Aylıq", $AH$14="Not end"), EDATE(AB478,1),
AND($B$3="Aylıq", $AH$14="End"), EOMONTH(AB478,1)
)</f>
        <v/>
      </c>
      <c r="AC479" s="75" t="str" cm="1">
        <f t="array" aca="1" ref="AC479" ca="1">_xlfn.IFS(
AND($AN$14="Not year_end", AC478&gt;last_rou_date), "",
AND($AN$14="Year_end", AC478&gt;=last_rou_date), "",
AND($AN$14="Year_end"), DATE(YEAR(AC478+1), 12, 31),
AND($AN$14="Not year_end", MONTH(AC478)=12, DAY(AC478)=31), DATE(YEAR(AC477)+1, MONTH(AC477), DAY(AC477)),
AND($AN$14="Not year_end", OR(MONTH(AC478)&lt;&gt;12, DAY(AC478)&lt;&gt;31) ), DATE(YEAR(AC478), 12, 31)
)</f>
        <v/>
      </c>
      <c r="AD479" s="75" t="str" cm="1">
        <f t="array" aca="1" ref="AD479" ca="1">_xlfn.IFS(AD478="", "",
AND(AD478=last_rou_date, OR(MONTH(AD478)&lt;&gt;12, DAY(AD478)&lt;&gt;31) ), DATE(YEAR(AD478), 12, 31),
AND(MONTH(AD478)=12, DAY(AD478)=31, AD478&gt;=last_rou_date), "",
AND(MONTH(AD478)=12, DAY(AD478)&lt;&gt;31),  EOMONTH(AD478,0),
AND(MONTH(AD478)=12, DAY(AD478)=31, $AH$14="Not end"),  EDATE(AD477,1),
AND($AH$14="Not end"), EDATE(AD478, 1),
AND($AH$14="End"), EOMONTH(AD478, 1)
)</f>
        <v/>
      </c>
      <c r="AE479" s="68" t="str" cm="1">
        <f t="array" ref="AE479">_xlfn.IFS(W479="", "",
AND(W479&gt;0, W479&lt;=$B$4, $C$2="İllik artım, faiz olaraq", $D$2&gt;0, $B$3="İllik"), $B$5*((1+$D$2)^(W479-1)),
AND(W479&gt;0, W479&lt;=$B$4, $C$2="İllik artım, faiz olaraq", $D$2&gt;0, $B$3="Aylıq"), $B$5*((1+$D$2)^ROUNDDOWN((W479-1)/12,0)),
AND(W479=1, $C$2="Aşağıdakı kimi dəyişir", ), $B$5,
AND(W479&gt;1, W479&lt;=$B$4, $C$2="Aşağıdakı kimi dəyişir"), IFERROR(VLOOKUP(W479, $C$4:$D$7, 2, FALSE), AE478),
AND(W479&gt;0, W479&lt;=$B$4), $B$5,
TRUE,0 )</f>
        <v/>
      </c>
      <c r="AF479" s="76" t="str">
        <f t="shared" ca="1" si="22"/>
        <v/>
      </c>
    </row>
    <row r="480" spans="1:32" x14ac:dyDescent="0.4">
      <c r="A480" s="13" t="str" cm="1">
        <f t="array" aca="1" ref="A480" ca="1">_xlfn.IFS(
AND(SUMIFS(lease_table_interest_accruals, lease_table_dates, A479)&gt;0, COUNTIFS($E$14:E479, "Interest accrual", $A$14:A479, A479)=0),  A479,
AND(SUMIFS(lease_table_payments, lease_table_dates, A479)&gt;0, COUNTIFS($E$14:E479, "Payment", $A$14:A479, A479)=0),  A479,
AND(SUMIFS(rou_table_deprs, rou_table_dates, A479)&gt;0, COUNTIFS($E$14:E479, "Depreciation", $A$14:A479, A479)=0),  A479,
TRUE,  IFERROR(INDEX(rou_table_dates,  MATCH(A479, rou_table_dates)+1, ), "")
)</f>
        <v/>
      </c>
      <c r="B480" s="1" t="str" cm="1">
        <f t="array" aca="1" ref="B480" ca="1">_xlfn.IFS(
AND(E480="Payment", A480=$B$2), $AM$14,
E480="Payment", $AM$15,
E480="Interest accrual", $AM$18,
E480="Depreciation", $AM$17,
TRUE, "")</f>
        <v/>
      </c>
      <c r="C480" s="1" t="str" cm="1">
        <f t="array" aca="1" ref="C480" ca="1">_xlfn.IFS(
E480="Payment", $AM$19,
E480="Interest accrual", $AM$15,
E480="Depreciation", $AM$16,
TRUE, "")</f>
        <v/>
      </c>
      <c r="D480" s="14" t="str" cm="1">
        <f t="array" aca="1" ref="D480" ca="1">_xlfn.IFS(
E480="Payment", _xlfn.XLOOKUP(A480, lease_table_dates, lease_table_payments, 0, 0),
E480="Interest accrual", _xlfn.XLOOKUP(A480, lease_table_dates, lease_table_interest_accruals, 0, 0),
E480="Depreciation", _xlfn.XLOOKUP(A480, rou_table_dates, rou_table_deprs, 0, 0),
TRUE, ""
)</f>
        <v/>
      </c>
      <c r="E480" s="7" t="str" cm="1">
        <f t="array" aca="1" ref="E480" ca="1">_xlfn.IFS(
AND(SUMIFS(lease_table_interest_accruals, lease_table_dates, A480)&gt;0, COUNTIFS($E$14:E479, "Interest accrual", $A$14:A479, A480)=0), "Interest accrual",
AND(SUMIFS(lease_table_payments, lease_table_dates, A480)&gt;0, COUNTIFS($E$14:E479, "Payment", $A$14:A479, A480)=0), "Payment",
AND(SUMIFS(rou_table_deprs, rou_table_dates, A480)&gt;0, COUNTIFS($E$14:E479, "Depreciation", $A$14:A479, A480)=0), "Depreciation",
TRUE,  ""
)</f>
        <v/>
      </c>
      <c r="G480" s="13" t="str" cm="1">
        <f t="array" aca="1" ref="G480" ca="1">_xlfn.IFS(
AND($B$11="Hə", $B$3="İllik"), Z480,
AND($B$11="Hə", $B$3="Aylıq"), AA480,
$B$11="Yox", X480)</f>
        <v/>
      </c>
      <c r="H480" s="14" t="str" cm="1">
        <f t="array" aca="1" ref="H480" ca="1">_xlfn.IFS( G480="", "",
TRUE, ROUND( H479+I480-J480, 2) )</f>
        <v/>
      </c>
      <c r="I480" s="14" t="str" cm="1">
        <f t="array" aca="1" ref="I480" ca="1">_xlfn.IFS(G480="", "",
G480=last_payment_date, (J480-H479),
 TRUE,  -  (H479- H479* (1+$B$6)^ (_xlfn.DAYS(G480,G479)/365) )
)</f>
        <v/>
      </c>
      <c r="J480" s="14" t="str" cm="1">
        <f t="array" aca="1" ref="J480" ca="1">_xlfn.IFS(G480="", "",
TRUE, _xlfn.XLOOKUP(G480,  payment_dates, payments,0,0)
)</f>
        <v/>
      </c>
      <c r="L480" s="2" t="str" cm="1">
        <f t="array" aca="1" ref="L480" ca="1">_xlfn.IFS(
AND($B$11="Hə", $B$3="İllik"), AC480,
AND($B$11="Hə", $B$3="Aylıq"), AD480,
$B$11="Yox", AB480)</f>
        <v/>
      </c>
      <c r="M480" s="14" t="str" cm="1">
        <f t="array" aca="1" ref="M480" ca="1">_xlfn.IFS( L480="", "",
(M479-N480)&lt;=0.5, 0,
TRUE,  M479-N480)</f>
        <v/>
      </c>
      <c r="N480" s="15" t="str" cm="1">
        <f t="array" aca="1" ref="N480" ca="1">_xlfn.IFS(
L480="", "",
TRUE, MIN(M479, ROUND($M$14/ (last_rou_date - $B$2) * (L480-L479), 2) )
)</f>
        <v/>
      </c>
      <c r="P480" s="22" t="str">
        <f t="shared" ca="1" si="21"/>
        <v/>
      </c>
      <c r="Q480" s="14" t="str" cm="1">
        <f t="array" aca="1" ref="Q480" ca="1">_xlfn.IFS(P480="","",
$B$11="Hə", _xlfn.XLOOKUP(DATE(P480, 12, 31), rou_table_dates, rou_table_nbvs,0, 0),
TRUE,  MAX(0, ROUND($M$14 - $M$14/ (last_rou_date - $B$2) * (DATE(P480,12,31) - $B$2), 2) )
)</f>
        <v/>
      </c>
      <c r="R480" s="57" t="str" cm="1">
        <f t="array" aca="1" ref="R480" ca="1">_xlfn.IFS(P480="","",
$B$11="Hə", _xlfn.XLOOKUP(DATE(P480, 12, 31), lease_table_dates, lease_table_balances,0, 0),
TRUE, IFERROR( XNPV($B$6, IF(payment_dates &gt;DATE(P480, 12, 31), payments,  0),  IF(payment_dates &gt;DATE(P480, 12, 31), payment_dates,  DATE(P480, 12, 31))    ),0)
)</f>
        <v/>
      </c>
      <c r="S480" s="14" t="str" cm="1">
        <f t="array" aca="1" ref="S480" ca="1">_xlfn.IFS(P480="","",
TRUE,  MIN( MIN(Q479, $M$14), ROUND($M$14/ (last_rou_date - $B$2) * (DATE(P480,12,31) - MAX($B$2, DATE(P480-1, 12, 31))), 2) )
)</f>
        <v/>
      </c>
      <c r="T480" s="15" t="str" cm="1">
        <f t="array" aca="1" ref="T480" ca="1">_xlfn.IFS(P480="", "",
ISTEXT(R479), R480- (H480 - SUMIFS( lease_table_payments, lease_table_years, P480) -$AG$14 ),
AND(ISNUMBER(R479), R480&lt;&gt;""),   R480- (R479 - SUMIFS( lease_table_payments, lease_table_years, P480) )
)</f>
        <v/>
      </c>
      <c r="U480" s="14"/>
      <c r="V480" s="73">
        <f t="shared" si="23"/>
        <v>467</v>
      </c>
      <c r="W480" s="74" t="str" cm="1">
        <f t="array" ref="W480">_xlfn.IFS(
OR(W479=$B$4, W479=""),"",
TRUE,W479+1
)</f>
        <v/>
      </c>
      <c r="X480" s="75" t="str" cm="1">
        <f t="array" ref="X480">_xlfn.IFS(X479="","",
W480="", "",
AND($B$3="İllik"),DATE(YEAR(X479)+1,MONTH(X479),DAY(X479) ),
AND($B$3="Aylıq", $AH$14="Not end"), EDATE(X479,1),
AND($B$3="Aylıq", $AH$14="End"), EOMONTH(X479,1)
)</f>
        <v/>
      </c>
      <c r="Y480" s="75" t="str" cm="1">
        <f t="array" aca="1" ref="Y480" ca="1">_xlfn.IFS(
AND($B$7="Dövrün əvvəlində", Y479&lt;=last_rou_date), DATE(YEAR(Y479)+1, 12, 31),
AND($B$7="Dövrün sonunda", Y479&lt;=last_payment_date), DATE(YEAR(Y479)+1, 12, 31),
TRUE, ""
)</f>
        <v/>
      </c>
      <c r="Z480" s="75" t="str" cm="1">
        <f t="array" aca="1" ref="Z480" ca="1">_xlfn.IFS(
AND($AN$14="Not year_end", Z479&gt;last_payment_date), "",
AND($AN$14="Year_end", Z479&gt;=last_payment_date), "",
AND($AN$14="Year_end"), DATE(YEAR(Z479+1), 12, 31),
AND($AN$14="Not year_end", MONTH(Z479)=12, DAY(Z479)=31), DATE(YEAR(Z478)+1, MONTH(Z478), DAY(Z478)),
AND($AN$14="Not year_end", OR(MONTH(Z479)&lt;&gt;12, DAY(Z479)&lt;&gt;31) ), DATE(YEAR(Z479), 12, 31)
)</f>
        <v/>
      </c>
      <c r="AA480" s="75" t="str" cm="1">
        <f t="array" aca="1" ref="AA480" ca="1">_xlfn.IFS(AA479="", "",
AND(AA479=last_payment_date, OR(MONTH(AA479)&lt;&gt;12, DAY(AA479)&lt;&gt;31) ), DATE(YEAR(AA479), 12, 31),
AND(MONTH(AA479)=12, DAY(AA479)=31, AA479&gt;=last_payment_date), "",
AND(MONTH(AA479)=12, DAY(AA479)&lt;&gt;31),  EOMONTH(AA479,0),
AND(MONTH(AA479)=12, DAY(AA479)=31, $AH$14="Not end"),  EDATE(AA478,1),
AND($AH$14="Not end"), EDATE(AA479, 1),
AND($AH$14="End"), EOMONTH(AA479, 1)
)</f>
        <v/>
      </c>
      <c r="AB480" s="75" t="str" cm="1">
        <f t="array" aca="1" ref="AB480" ca="1">_xlfn.IFS(AB479="","",
AND(AB479=last_rou_date), "",
AND($B$3="İllik"),DATE(YEAR(AB479)+1,MONTH(AB479),DAY(AB479) ),
AND($B$3="Aylıq", $AH$14="Not end"), EDATE(AB479,1),
AND($B$3="Aylıq", $AH$14="End"), EOMONTH(AB479,1)
)</f>
        <v/>
      </c>
      <c r="AC480" s="75" t="str" cm="1">
        <f t="array" aca="1" ref="AC480" ca="1">_xlfn.IFS(
AND($AN$14="Not year_end", AC479&gt;last_rou_date), "",
AND($AN$14="Year_end", AC479&gt;=last_rou_date), "",
AND($AN$14="Year_end"), DATE(YEAR(AC479+1), 12, 31),
AND($AN$14="Not year_end", MONTH(AC479)=12, DAY(AC479)=31), DATE(YEAR(AC478)+1, MONTH(AC478), DAY(AC478)),
AND($AN$14="Not year_end", OR(MONTH(AC479)&lt;&gt;12, DAY(AC479)&lt;&gt;31) ), DATE(YEAR(AC479), 12, 31)
)</f>
        <v/>
      </c>
      <c r="AD480" s="75" t="str" cm="1">
        <f t="array" aca="1" ref="AD480" ca="1">_xlfn.IFS(AD479="", "",
AND(AD479=last_rou_date, OR(MONTH(AD479)&lt;&gt;12, DAY(AD479)&lt;&gt;31) ), DATE(YEAR(AD479), 12, 31),
AND(MONTH(AD479)=12, DAY(AD479)=31, AD479&gt;=last_rou_date), "",
AND(MONTH(AD479)=12, DAY(AD479)&lt;&gt;31),  EOMONTH(AD479,0),
AND(MONTH(AD479)=12, DAY(AD479)=31, $AH$14="Not end"),  EDATE(AD478,1),
AND($AH$14="Not end"), EDATE(AD479, 1),
AND($AH$14="End"), EOMONTH(AD479, 1)
)</f>
        <v/>
      </c>
      <c r="AE480" s="68" t="str" cm="1">
        <f t="array" ref="AE480">_xlfn.IFS(W480="", "",
AND(W480&gt;0, W480&lt;=$B$4, $C$2="İllik artım, faiz olaraq", $D$2&gt;0, $B$3="İllik"), $B$5*((1+$D$2)^(W480-1)),
AND(W480&gt;0, W480&lt;=$B$4, $C$2="İllik artım, faiz olaraq", $D$2&gt;0, $B$3="Aylıq"), $B$5*((1+$D$2)^ROUNDDOWN((W480-1)/12,0)),
AND(W480=1, $C$2="Aşağıdakı kimi dəyişir", ), $B$5,
AND(W480&gt;1, W480&lt;=$B$4, $C$2="Aşağıdakı kimi dəyişir"), IFERROR(VLOOKUP(W480, $C$4:$D$7, 2, FALSE), AE479),
AND(W480&gt;0, W480&lt;=$B$4), $B$5,
TRUE,0 )</f>
        <v/>
      </c>
      <c r="AF480" s="76" t="str">
        <f t="shared" ca="1" si="22"/>
        <v/>
      </c>
    </row>
    <row r="481" spans="1:32" x14ac:dyDescent="0.4">
      <c r="A481" s="13" t="str" cm="1">
        <f t="array" aca="1" ref="A481" ca="1">_xlfn.IFS(
AND(SUMIFS(lease_table_interest_accruals, lease_table_dates, A480)&gt;0, COUNTIFS($E$14:E480, "Interest accrual", $A$14:A480, A480)=0),  A480,
AND(SUMIFS(lease_table_payments, lease_table_dates, A480)&gt;0, COUNTIFS($E$14:E480, "Payment", $A$14:A480, A480)=0),  A480,
AND(SUMIFS(rou_table_deprs, rou_table_dates, A480)&gt;0, COUNTIFS($E$14:E480, "Depreciation", $A$14:A480, A480)=0),  A480,
TRUE,  IFERROR(INDEX(rou_table_dates,  MATCH(A480, rou_table_dates)+1, ), "")
)</f>
        <v/>
      </c>
      <c r="B481" s="1" t="str" cm="1">
        <f t="array" aca="1" ref="B481" ca="1">_xlfn.IFS(
AND(E481="Payment", A481=$B$2), $AM$14,
E481="Payment", $AM$15,
E481="Interest accrual", $AM$18,
E481="Depreciation", $AM$17,
TRUE, "")</f>
        <v/>
      </c>
      <c r="C481" s="1" t="str" cm="1">
        <f t="array" aca="1" ref="C481" ca="1">_xlfn.IFS(
E481="Payment", $AM$19,
E481="Interest accrual", $AM$15,
E481="Depreciation", $AM$16,
TRUE, "")</f>
        <v/>
      </c>
      <c r="D481" s="14" t="str" cm="1">
        <f t="array" aca="1" ref="D481" ca="1">_xlfn.IFS(
E481="Payment", _xlfn.XLOOKUP(A481, lease_table_dates, lease_table_payments, 0, 0),
E481="Interest accrual", _xlfn.XLOOKUP(A481, lease_table_dates, lease_table_interest_accruals, 0, 0),
E481="Depreciation", _xlfn.XLOOKUP(A481, rou_table_dates, rou_table_deprs, 0, 0),
TRUE, ""
)</f>
        <v/>
      </c>
      <c r="E481" s="7" t="str" cm="1">
        <f t="array" aca="1" ref="E481" ca="1">_xlfn.IFS(
AND(SUMIFS(lease_table_interest_accruals, lease_table_dates, A481)&gt;0, COUNTIFS($E$14:E480, "Interest accrual", $A$14:A480, A481)=0), "Interest accrual",
AND(SUMIFS(lease_table_payments, lease_table_dates, A481)&gt;0, COUNTIFS($E$14:E480, "Payment", $A$14:A480, A481)=0), "Payment",
AND(SUMIFS(rou_table_deprs, rou_table_dates, A481)&gt;0, COUNTIFS($E$14:E480, "Depreciation", $A$14:A480, A481)=0), "Depreciation",
TRUE,  ""
)</f>
        <v/>
      </c>
      <c r="G481" s="13" t="str" cm="1">
        <f t="array" aca="1" ref="G481" ca="1">_xlfn.IFS(
AND($B$11="Hə", $B$3="İllik"), Z481,
AND($B$11="Hə", $B$3="Aylıq"), AA481,
$B$11="Yox", X481)</f>
        <v/>
      </c>
      <c r="H481" s="14" t="str" cm="1">
        <f t="array" aca="1" ref="H481" ca="1">_xlfn.IFS( G481="", "",
TRUE, ROUND( H480+I481-J481, 2) )</f>
        <v/>
      </c>
      <c r="I481" s="14" t="str" cm="1">
        <f t="array" aca="1" ref="I481" ca="1">_xlfn.IFS(G481="", "",
G481=last_payment_date, (J481-H480),
 TRUE,  -  (H480- H480* (1+$B$6)^ (_xlfn.DAYS(G481,G480)/365) )
)</f>
        <v/>
      </c>
      <c r="J481" s="14" t="str" cm="1">
        <f t="array" aca="1" ref="J481" ca="1">_xlfn.IFS(G481="", "",
TRUE, _xlfn.XLOOKUP(G481,  payment_dates, payments,0,0)
)</f>
        <v/>
      </c>
      <c r="L481" s="2" t="str" cm="1">
        <f t="array" aca="1" ref="L481" ca="1">_xlfn.IFS(
AND($B$11="Hə", $B$3="İllik"), AC481,
AND($B$11="Hə", $B$3="Aylıq"), AD481,
$B$11="Yox", AB481)</f>
        <v/>
      </c>
      <c r="M481" s="14" t="str" cm="1">
        <f t="array" aca="1" ref="M481" ca="1">_xlfn.IFS( L481="", "",
(M480-N481)&lt;=0.5, 0,
TRUE,  M480-N481)</f>
        <v/>
      </c>
      <c r="N481" s="15" t="str" cm="1">
        <f t="array" aca="1" ref="N481" ca="1">_xlfn.IFS(
L481="", "",
TRUE, MIN(M480, ROUND($M$14/ (last_rou_date - $B$2) * (L481-L480), 2) )
)</f>
        <v/>
      </c>
      <c r="P481" s="22" t="str">
        <f t="shared" ca="1" si="21"/>
        <v/>
      </c>
      <c r="Q481" s="14" t="str" cm="1">
        <f t="array" aca="1" ref="Q481" ca="1">_xlfn.IFS(P481="","",
$B$11="Hə", _xlfn.XLOOKUP(DATE(P481, 12, 31), rou_table_dates, rou_table_nbvs,0, 0),
TRUE,  MAX(0, ROUND($M$14 - $M$14/ (last_rou_date - $B$2) * (DATE(P481,12,31) - $B$2), 2) )
)</f>
        <v/>
      </c>
      <c r="R481" s="57" t="str" cm="1">
        <f t="array" aca="1" ref="R481" ca="1">_xlfn.IFS(P481="","",
$B$11="Hə", _xlfn.XLOOKUP(DATE(P481, 12, 31), lease_table_dates, lease_table_balances,0, 0),
TRUE, IFERROR( XNPV($B$6, IF(payment_dates &gt;DATE(P481, 12, 31), payments,  0),  IF(payment_dates &gt;DATE(P481, 12, 31), payment_dates,  DATE(P481, 12, 31))    ),0)
)</f>
        <v/>
      </c>
      <c r="S481" s="14" t="str" cm="1">
        <f t="array" aca="1" ref="S481" ca="1">_xlfn.IFS(P481="","",
TRUE,  MIN( MIN(Q480, $M$14), ROUND($M$14/ (last_rou_date - $B$2) * (DATE(P481,12,31) - MAX($B$2, DATE(P481-1, 12, 31))), 2) )
)</f>
        <v/>
      </c>
      <c r="T481" s="15" t="str" cm="1">
        <f t="array" aca="1" ref="T481" ca="1">_xlfn.IFS(P481="", "",
ISTEXT(R480), R481- (H481 - SUMIFS( lease_table_payments, lease_table_years, P481) -$AG$14 ),
AND(ISNUMBER(R480), R481&lt;&gt;""),   R481- (R480 - SUMIFS( lease_table_payments, lease_table_years, P481) )
)</f>
        <v/>
      </c>
      <c r="U481" s="14"/>
      <c r="V481" s="73">
        <f t="shared" si="23"/>
        <v>468</v>
      </c>
      <c r="W481" s="74" t="str" cm="1">
        <f t="array" ref="W481">_xlfn.IFS(
OR(W480=$B$4, W480=""),"",
TRUE,W480+1
)</f>
        <v/>
      </c>
      <c r="X481" s="75" t="str" cm="1">
        <f t="array" ref="X481">_xlfn.IFS(X480="","",
W481="", "",
AND($B$3="İllik"),DATE(YEAR(X480)+1,MONTH(X480),DAY(X480) ),
AND($B$3="Aylıq", $AH$14="Not end"), EDATE(X480,1),
AND($B$3="Aylıq", $AH$14="End"), EOMONTH(X480,1)
)</f>
        <v/>
      </c>
      <c r="Y481" s="75" t="str" cm="1">
        <f t="array" aca="1" ref="Y481" ca="1">_xlfn.IFS(
AND($B$7="Dövrün əvvəlində", Y480&lt;=last_rou_date), DATE(YEAR(Y480)+1, 12, 31),
AND($B$7="Dövrün sonunda", Y480&lt;=last_payment_date), DATE(YEAR(Y480)+1, 12, 31),
TRUE, ""
)</f>
        <v/>
      </c>
      <c r="Z481" s="75" t="str" cm="1">
        <f t="array" aca="1" ref="Z481" ca="1">_xlfn.IFS(
AND($AN$14="Not year_end", Z480&gt;last_payment_date), "",
AND($AN$14="Year_end", Z480&gt;=last_payment_date), "",
AND($AN$14="Year_end"), DATE(YEAR(Z480+1), 12, 31),
AND($AN$14="Not year_end", MONTH(Z480)=12, DAY(Z480)=31), DATE(YEAR(Z479)+1, MONTH(Z479), DAY(Z479)),
AND($AN$14="Not year_end", OR(MONTH(Z480)&lt;&gt;12, DAY(Z480)&lt;&gt;31) ), DATE(YEAR(Z480), 12, 31)
)</f>
        <v/>
      </c>
      <c r="AA481" s="75" t="str" cm="1">
        <f t="array" aca="1" ref="AA481" ca="1">_xlfn.IFS(AA480="", "",
AND(AA480=last_payment_date, OR(MONTH(AA480)&lt;&gt;12, DAY(AA480)&lt;&gt;31) ), DATE(YEAR(AA480), 12, 31),
AND(MONTH(AA480)=12, DAY(AA480)=31, AA480&gt;=last_payment_date), "",
AND(MONTH(AA480)=12, DAY(AA480)&lt;&gt;31),  EOMONTH(AA480,0),
AND(MONTH(AA480)=12, DAY(AA480)=31, $AH$14="Not end"),  EDATE(AA479,1),
AND($AH$14="Not end"), EDATE(AA480, 1),
AND($AH$14="End"), EOMONTH(AA480, 1)
)</f>
        <v/>
      </c>
      <c r="AB481" s="75" t="str" cm="1">
        <f t="array" aca="1" ref="AB481" ca="1">_xlfn.IFS(AB480="","",
AND(AB480=last_rou_date), "",
AND($B$3="İllik"),DATE(YEAR(AB480)+1,MONTH(AB480),DAY(AB480) ),
AND($B$3="Aylıq", $AH$14="Not end"), EDATE(AB480,1),
AND($B$3="Aylıq", $AH$14="End"), EOMONTH(AB480,1)
)</f>
        <v/>
      </c>
      <c r="AC481" s="75" t="str" cm="1">
        <f t="array" aca="1" ref="AC481" ca="1">_xlfn.IFS(
AND($AN$14="Not year_end", AC480&gt;last_rou_date), "",
AND($AN$14="Year_end", AC480&gt;=last_rou_date), "",
AND($AN$14="Year_end"), DATE(YEAR(AC480+1), 12, 31),
AND($AN$14="Not year_end", MONTH(AC480)=12, DAY(AC480)=31), DATE(YEAR(AC479)+1, MONTH(AC479), DAY(AC479)),
AND($AN$14="Not year_end", OR(MONTH(AC480)&lt;&gt;12, DAY(AC480)&lt;&gt;31) ), DATE(YEAR(AC480), 12, 31)
)</f>
        <v/>
      </c>
      <c r="AD481" s="75" t="str" cm="1">
        <f t="array" aca="1" ref="AD481" ca="1">_xlfn.IFS(AD480="", "",
AND(AD480=last_rou_date, OR(MONTH(AD480)&lt;&gt;12, DAY(AD480)&lt;&gt;31) ), DATE(YEAR(AD480), 12, 31),
AND(MONTH(AD480)=12, DAY(AD480)=31, AD480&gt;=last_rou_date), "",
AND(MONTH(AD480)=12, DAY(AD480)&lt;&gt;31),  EOMONTH(AD480,0),
AND(MONTH(AD480)=12, DAY(AD480)=31, $AH$14="Not end"),  EDATE(AD479,1),
AND($AH$14="Not end"), EDATE(AD480, 1),
AND($AH$14="End"), EOMONTH(AD480, 1)
)</f>
        <v/>
      </c>
      <c r="AE481" s="68" t="str" cm="1">
        <f t="array" ref="AE481">_xlfn.IFS(W481="", "",
AND(W481&gt;0, W481&lt;=$B$4, $C$2="İllik artım, faiz olaraq", $D$2&gt;0, $B$3="İllik"), $B$5*((1+$D$2)^(W481-1)),
AND(W481&gt;0, W481&lt;=$B$4, $C$2="İllik artım, faiz olaraq", $D$2&gt;0, $B$3="Aylıq"), $B$5*((1+$D$2)^ROUNDDOWN((W481-1)/12,0)),
AND(W481=1, $C$2="Aşağıdakı kimi dəyişir", ), $B$5,
AND(W481&gt;1, W481&lt;=$B$4, $C$2="Aşağıdakı kimi dəyişir"), IFERROR(VLOOKUP(W481, $C$4:$D$7, 2, FALSE), AE480),
AND(W481&gt;0, W481&lt;=$B$4), $B$5,
TRUE,0 )</f>
        <v/>
      </c>
      <c r="AF481" s="76" t="str">
        <f t="shared" ca="1" si="22"/>
        <v/>
      </c>
    </row>
    <row r="482" spans="1:32" x14ac:dyDescent="0.4">
      <c r="A482" s="13" t="str" cm="1">
        <f t="array" aca="1" ref="A482" ca="1">_xlfn.IFS(
AND(SUMIFS(lease_table_interest_accruals, lease_table_dates, A481)&gt;0, COUNTIFS($E$14:E481, "Interest accrual", $A$14:A481, A481)=0),  A481,
AND(SUMIFS(lease_table_payments, lease_table_dates, A481)&gt;0, COUNTIFS($E$14:E481, "Payment", $A$14:A481, A481)=0),  A481,
AND(SUMIFS(rou_table_deprs, rou_table_dates, A481)&gt;0, COUNTIFS($E$14:E481, "Depreciation", $A$14:A481, A481)=0),  A481,
TRUE,  IFERROR(INDEX(rou_table_dates,  MATCH(A481, rou_table_dates)+1, ), "")
)</f>
        <v/>
      </c>
      <c r="B482" s="1" t="str" cm="1">
        <f t="array" aca="1" ref="B482" ca="1">_xlfn.IFS(
AND(E482="Payment", A482=$B$2), $AM$14,
E482="Payment", $AM$15,
E482="Interest accrual", $AM$18,
E482="Depreciation", $AM$17,
TRUE, "")</f>
        <v/>
      </c>
      <c r="C482" s="1" t="str" cm="1">
        <f t="array" aca="1" ref="C482" ca="1">_xlfn.IFS(
E482="Payment", $AM$19,
E482="Interest accrual", $AM$15,
E482="Depreciation", $AM$16,
TRUE, "")</f>
        <v/>
      </c>
      <c r="D482" s="14" t="str" cm="1">
        <f t="array" aca="1" ref="D482" ca="1">_xlfn.IFS(
E482="Payment", _xlfn.XLOOKUP(A482, lease_table_dates, lease_table_payments, 0, 0),
E482="Interest accrual", _xlfn.XLOOKUP(A482, lease_table_dates, lease_table_interest_accruals, 0, 0),
E482="Depreciation", _xlfn.XLOOKUP(A482, rou_table_dates, rou_table_deprs, 0, 0),
TRUE, ""
)</f>
        <v/>
      </c>
      <c r="E482" s="7" t="str" cm="1">
        <f t="array" aca="1" ref="E482" ca="1">_xlfn.IFS(
AND(SUMIFS(lease_table_interest_accruals, lease_table_dates, A482)&gt;0, COUNTIFS($E$14:E481, "Interest accrual", $A$14:A481, A482)=0), "Interest accrual",
AND(SUMIFS(lease_table_payments, lease_table_dates, A482)&gt;0, COUNTIFS($E$14:E481, "Payment", $A$14:A481, A482)=0), "Payment",
AND(SUMIFS(rou_table_deprs, rou_table_dates, A482)&gt;0, COUNTIFS($E$14:E481, "Depreciation", $A$14:A481, A482)=0), "Depreciation",
TRUE,  ""
)</f>
        <v/>
      </c>
      <c r="G482" s="13" t="str" cm="1">
        <f t="array" aca="1" ref="G482" ca="1">_xlfn.IFS(
AND($B$11="Hə", $B$3="İllik"), Z482,
AND($B$11="Hə", $B$3="Aylıq"), AA482,
$B$11="Yox", X482)</f>
        <v/>
      </c>
      <c r="H482" s="14" t="str" cm="1">
        <f t="array" aca="1" ref="H482" ca="1">_xlfn.IFS( G482="", "",
TRUE, ROUND( H481+I482-J482, 2) )</f>
        <v/>
      </c>
      <c r="I482" s="14" t="str" cm="1">
        <f t="array" aca="1" ref="I482" ca="1">_xlfn.IFS(G482="", "",
G482=last_payment_date, (J482-H481),
 TRUE,  -  (H481- H481* (1+$B$6)^ (_xlfn.DAYS(G482,G481)/365) )
)</f>
        <v/>
      </c>
      <c r="J482" s="14" t="str" cm="1">
        <f t="array" aca="1" ref="J482" ca="1">_xlfn.IFS(G482="", "",
TRUE, _xlfn.XLOOKUP(G482,  payment_dates, payments,0,0)
)</f>
        <v/>
      </c>
      <c r="L482" s="2" t="str" cm="1">
        <f t="array" aca="1" ref="L482" ca="1">_xlfn.IFS(
AND($B$11="Hə", $B$3="İllik"), AC482,
AND($B$11="Hə", $B$3="Aylıq"), AD482,
$B$11="Yox", AB482)</f>
        <v/>
      </c>
      <c r="M482" s="14" t="str" cm="1">
        <f t="array" aca="1" ref="M482" ca="1">_xlfn.IFS( L482="", "",
(M481-N482)&lt;=0.5, 0,
TRUE,  M481-N482)</f>
        <v/>
      </c>
      <c r="N482" s="15" t="str" cm="1">
        <f t="array" aca="1" ref="N482" ca="1">_xlfn.IFS(
L482="", "",
TRUE, MIN(M481, ROUND($M$14/ (last_rou_date - $B$2) * (L482-L481), 2) )
)</f>
        <v/>
      </c>
      <c r="P482" s="22" t="str">
        <f t="shared" ca="1" si="21"/>
        <v/>
      </c>
      <c r="Q482" s="14" t="str" cm="1">
        <f t="array" aca="1" ref="Q482" ca="1">_xlfn.IFS(P482="","",
$B$11="Hə", _xlfn.XLOOKUP(DATE(P482, 12, 31), rou_table_dates, rou_table_nbvs,0, 0),
TRUE,  MAX(0, ROUND($M$14 - $M$14/ (last_rou_date - $B$2) * (DATE(P482,12,31) - $B$2), 2) )
)</f>
        <v/>
      </c>
      <c r="R482" s="57" t="str" cm="1">
        <f t="array" aca="1" ref="R482" ca="1">_xlfn.IFS(P482="","",
$B$11="Hə", _xlfn.XLOOKUP(DATE(P482, 12, 31), lease_table_dates, lease_table_balances,0, 0),
TRUE, IFERROR( XNPV($B$6, IF(payment_dates &gt;DATE(P482, 12, 31), payments,  0),  IF(payment_dates &gt;DATE(P482, 12, 31), payment_dates,  DATE(P482, 12, 31))    ),0)
)</f>
        <v/>
      </c>
      <c r="S482" s="14" t="str" cm="1">
        <f t="array" aca="1" ref="S482" ca="1">_xlfn.IFS(P482="","",
TRUE,  MIN( MIN(Q481, $M$14), ROUND($M$14/ (last_rou_date - $B$2) * (DATE(P482,12,31) - MAX($B$2, DATE(P482-1, 12, 31))), 2) )
)</f>
        <v/>
      </c>
      <c r="T482" s="15" t="str" cm="1">
        <f t="array" aca="1" ref="T482" ca="1">_xlfn.IFS(P482="", "",
ISTEXT(R481), R482- (H482 - SUMIFS( lease_table_payments, lease_table_years, P482) -$AG$14 ),
AND(ISNUMBER(R481), R482&lt;&gt;""),   R482- (R481 - SUMIFS( lease_table_payments, lease_table_years, P482) )
)</f>
        <v/>
      </c>
      <c r="U482" s="14"/>
      <c r="V482" s="73">
        <f t="shared" si="23"/>
        <v>469</v>
      </c>
      <c r="W482" s="74" t="str" cm="1">
        <f t="array" ref="W482">_xlfn.IFS(
OR(W481=$B$4, W481=""),"",
TRUE,W481+1
)</f>
        <v/>
      </c>
      <c r="X482" s="75" t="str" cm="1">
        <f t="array" ref="X482">_xlfn.IFS(X481="","",
W482="", "",
AND($B$3="İllik"),DATE(YEAR(X481)+1,MONTH(X481),DAY(X481) ),
AND($B$3="Aylıq", $AH$14="Not end"), EDATE(X481,1),
AND($B$3="Aylıq", $AH$14="End"), EOMONTH(X481,1)
)</f>
        <v/>
      </c>
      <c r="Y482" s="75" t="str" cm="1">
        <f t="array" aca="1" ref="Y482" ca="1">_xlfn.IFS(
AND($B$7="Dövrün əvvəlində", Y481&lt;=last_rou_date), DATE(YEAR(Y481)+1, 12, 31),
AND($B$7="Dövrün sonunda", Y481&lt;=last_payment_date), DATE(YEAR(Y481)+1, 12, 31),
TRUE, ""
)</f>
        <v/>
      </c>
      <c r="Z482" s="75" t="str" cm="1">
        <f t="array" aca="1" ref="Z482" ca="1">_xlfn.IFS(
AND($AN$14="Not year_end", Z481&gt;last_payment_date), "",
AND($AN$14="Year_end", Z481&gt;=last_payment_date), "",
AND($AN$14="Year_end"), DATE(YEAR(Z481+1), 12, 31),
AND($AN$14="Not year_end", MONTH(Z481)=12, DAY(Z481)=31), DATE(YEAR(Z480)+1, MONTH(Z480), DAY(Z480)),
AND($AN$14="Not year_end", OR(MONTH(Z481)&lt;&gt;12, DAY(Z481)&lt;&gt;31) ), DATE(YEAR(Z481), 12, 31)
)</f>
        <v/>
      </c>
      <c r="AA482" s="75" t="str" cm="1">
        <f t="array" aca="1" ref="AA482" ca="1">_xlfn.IFS(AA481="", "",
AND(AA481=last_payment_date, OR(MONTH(AA481)&lt;&gt;12, DAY(AA481)&lt;&gt;31) ), DATE(YEAR(AA481), 12, 31),
AND(MONTH(AA481)=12, DAY(AA481)=31, AA481&gt;=last_payment_date), "",
AND(MONTH(AA481)=12, DAY(AA481)&lt;&gt;31),  EOMONTH(AA481,0),
AND(MONTH(AA481)=12, DAY(AA481)=31, $AH$14="Not end"),  EDATE(AA480,1),
AND($AH$14="Not end"), EDATE(AA481, 1),
AND($AH$14="End"), EOMONTH(AA481, 1)
)</f>
        <v/>
      </c>
      <c r="AB482" s="75" t="str" cm="1">
        <f t="array" aca="1" ref="AB482" ca="1">_xlfn.IFS(AB481="","",
AND(AB481=last_rou_date), "",
AND($B$3="İllik"),DATE(YEAR(AB481)+1,MONTH(AB481),DAY(AB481) ),
AND($B$3="Aylıq", $AH$14="Not end"), EDATE(AB481,1),
AND($B$3="Aylıq", $AH$14="End"), EOMONTH(AB481,1)
)</f>
        <v/>
      </c>
      <c r="AC482" s="75" t="str" cm="1">
        <f t="array" aca="1" ref="AC482" ca="1">_xlfn.IFS(
AND($AN$14="Not year_end", AC481&gt;last_rou_date), "",
AND($AN$14="Year_end", AC481&gt;=last_rou_date), "",
AND($AN$14="Year_end"), DATE(YEAR(AC481+1), 12, 31),
AND($AN$14="Not year_end", MONTH(AC481)=12, DAY(AC481)=31), DATE(YEAR(AC480)+1, MONTH(AC480), DAY(AC480)),
AND($AN$14="Not year_end", OR(MONTH(AC481)&lt;&gt;12, DAY(AC481)&lt;&gt;31) ), DATE(YEAR(AC481), 12, 31)
)</f>
        <v/>
      </c>
      <c r="AD482" s="75" t="str" cm="1">
        <f t="array" aca="1" ref="AD482" ca="1">_xlfn.IFS(AD481="", "",
AND(AD481=last_rou_date, OR(MONTH(AD481)&lt;&gt;12, DAY(AD481)&lt;&gt;31) ), DATE(YEAR(AD481), 12, 31),
AND(MONTH(AD481)=12, DAY(AD481)=31, AD481&gt;=last_rou_date), "",
AND(MONTH(AD481)=12, DAY(AD481)&lt;&gt;31),  EOMONTH(AD481,0),
AND(MONTH(AD481)=12, DAY(AD481)=31, $AH$14="Not end"),  EDATE(AD480,1),
AND($AH$14="Not end"), EDATE(AD481, 1),
AND($AH$14="End"), EOMONTH(AD481, 1)
)</f>
        <v/>
      </c>
      <c r="AE482" s="68" t="str" cm="1">
        <f t="array" ref="AE482">_xlfn.IFS(W482="", "",
AND(W482&gt;0, W482&lt;=$B$4, $C$2="İllik artım, faiz olaraq", $D$2&gt;0, $B$3="İllik"), $B$5*((1+$D$2)^(W482-1)),
AND(W482&gt;0, W482&lt;=$B$4, $C$2="İllik artım, faiz olaraq", $D$2&gt;0, $B$3="Aylıq"), $B$5*((1+$D$2)^ROUNDDOWN((W482-1)/12,0)),
AND(W482=1, $C$2="Aşağıdakı kimi dəyişir", ), $B$5,
AND(W482&gt;1, W482&lt;=$B$4, $C$2="Aşağıdakı kimi dəyişir"), IFERROR(VLOOKUP(W482, $C$4:$D$7, 2, FALSE), AE481),
AND(W482&gt;0, W482&lt;=$B$4), $B$5,
TRUE,0 )</f>
        <v/>
      </c>
      <c r="AF482" s="76" t="str">
        <f t="shared" ca="1" si="22"/>
        <v/>
      </c>
    </row>
    <row r="483" spans="1:32" x14ac:dyDescent="0.4">
      <c r="A483" s="13" t="str" cm="1">
        <f t="array" aca="1" ref="A483" ca="1">_xlfn.IFS(
AND(SUMIFS(lease_table_interest_accruals, lease_table_dates, A482)&gt;0, COUNTIFS($E$14:E482, "Interest accrual", $A$14:A482, A482)=0),  A482,
AND(SUMIFS(lease_table_payments, lease_table_dates, A482)&gt;0, COUNTIFS($E$14:E482, "Payment", $A$14:A482, A482)=0),  A482,
AND(SUMIFS(rou_table_deprs, rou_table_dates, A482)&gt;0, COUNTIFS($E$14:E482, "Depreciation", $A$14:A482, A482)=0),  A482,
TRUE,  IFERROR(INDEX(rou_table_dates,  MATCH(A482, rou_table_dates)+1, ), "")
)</f>
        <v/>
      </c>
      <c r="B483" s="1" t="str" cm="1">
        <f t="array" aca="1" ref="B483" ca="1">_xlfn.IFS(
AND(E483="Payment", A483=$B$2), $AM$14,
E483="Payment", $AM$15,
E483="Interest accrual", $AM$18,
E483="Depreciation", $AM$17,
TRUE, "")</f>
        <v/>
      </c>
      <c r="C483" s="1" t="str" cm="1">
        <f t="array" aca="1" ref="C483" ca="1">_xlfn.IFS(
E483="Payment", $AM$19,
E483="Interest accrual", $AM$15,
E483="Depreciation", $AM$16,
TRUE, "")</f>
        <v/>
      </c>
      <c r="D483" s="14" t="str" cm="1">
        <f t="array" aca="1" ref="D483" ca="1">_xlfn.IFS(
E483="Payment", _xlfn.XLOOKUP(A483, lease_table_dates, lease_table_payments, 0, 0),
E483="Interest accrual", _xlfn.XLOOKUP(A483, lease_table_dates, lease_table_interest_accruals, 0, 0),
E483="Depreciation", _xlfn.XLOOKUP(A483, rou_table_dates, rou_table_deprs, 0, 0),
TRUE, ""
)</f>
        <v/>
      </c>
      <c r="E483" s="7" t="str" cm="1">
        <f t="array" aca="1" ref="E483" ca="1">_xlfn.IFS(
AND(SUMIFS(lease_table_interest_accruals, lease_table_dates, A483)&gt;0, COUNTIFS($E$14:E482, "Interest accrual", $A$14:A482, A483)=0), "Interest accrual",
AND(SUMIFS(lease_table_payments, lease_table_dates, A483)&gt;0, COUNTIFS($E$14:E482, "Payment", $A$14:A482, A483)=0), "Payment",
AND(SUMIFS(rou_table_deprs, rou_table_dates, A483)&gt;0, COUNTIFS($E$14:E482, "Depreciation", $A$14:A482, A483)=0), "Depreciation",
TRUE,  ""
)</f>
        <v/>
      </c>
      <c r="G483" s="13" t="str" cm="1">
        <f t="array" aca="1" ref="G483" ca="1">_xlfn.IFS(
AND($B$11="Hə", $B$3="İllik"), Z483,
AND($B$11="Hə", $B$3="Aylıq"), AA483,
$B$11="Yox", X483)</f>
        <v/>
      </c>
      <c r="H483" s="14" t="str" cm="1">
        <f t="array" aca="1" ref="H483" ca="1">_xlfn.IFS( G483="", "",
TRUE, ROUND( H482+I483-J483, 2) )</f>
        <v/>
      </c>
      <c r="I483" s="14" t="str" cm="1">
        <f t="array" aca="1" ref="I483" ca="1">_xlfn.IFS(G483="", "",
G483=last_payment_date, (J483-H482),
 TRUE,  -  (H482- H482* (1+$B$6)^ (_xlfn.DAYS(G483,G482)/365) )
)</f>
        <v/>
      </c>
      <c r="J483" s="14" t="str" cm="1">
        <f t="array" aca="1" ref="J483" ca="1">_xlfn.IFS(G483="", "",
TRUE, _xlfn.XLOOKUP(G483,  payment_dates, payments,0,0)
)</f>
        <v/>
      </c>
      <c r="L483" s="2" t="str" cm="1">
        <f t="array" aca="1" ref="L483" ca="1">_xlfn.IFS(
AND($B$11="Hə", $B$3="İllik"), AC483,
AND($B$11="Hə", $B$3="Aylıq"), AD483,
$B$11="Yox", AB483)</f>
        <v/>
      </c>
      <c r="M483" s="14" t="str" cm="1">
        <f t="array" aca="1" ref="M483" ca="1">_xlfn.IFS( L483="", "",
(M482-N483)&lt;=0.5, 0,
TRUE,  M482-N483)</f>
        <v/>
      </c>
      <c r="N483" s="15" t="str" cm="1">
        <f t="array" aca="1" ref="N483" ca="1">_xlfn.IFS(
L483="", "",
TRUE, MIN(M482, ROUND($M$14/ (last_rou_date - $B$2) * (L483-L482), 2) )
)</f>
        <v/>
      </c>
      <c r="P483" s="22" t="str">
        <f t="shared" ca="1" si="21"/>
        <v/>
      </c>
      <c r="Q483" s="14" t="str" cm="1">
        <f t="array" aca="1" ref="Q483" ca="1">_xlfn.IFS(P483="","",
$B$11="Hə", _xlfn.XLOOKUP(DATE(P483, 12, 31), rou_table_dates, rou_table_nbvs,0, 0),
TRUE,  MAX(0, ROUND($M$14 - $M$14/ (last_rou_date - $B$2) * (DATE(P483,12,31) - $B$2), 2) )
)</f>
        <v/>
      </c>
      <c r="R483" s="57" t="str" cm="1">
        <f t="array" aca="1" ref="R483" ca="1">_xlfn.IFS(P483="","",
$B$11="Hə", _xlfn.XLOOKUP(DATE(P483, 12, 31), lease_table_dates, lease_table_balances,0, 0),
TRUE, IFERROR( XNPV($B$6, IF(payment_dates &gt;DATE(P483, 12, 31), payments,  0),  IF(payment_dates &gt;DATE(P483, 12, 31), payment_dates,  DATE(P483, 12, 31))    ),0)
)</f>
        <v/>
      </c>
      <c r="S483" s="14" t="str" cm="1">
        <f t="array" aca="1" ref="S483" ca="1">_xlfn.IFS(P483="","",
TRUE,  MIN( MIN(Q482, $M$14), ROUND($M$14/ (last_rou_date - $B$2) * (DATE(P483,12,31) - MAX($B$2, DATE(P483-1, 12, 31))), 2) )
)</f>
        <v/>
      </c>
      <c r="T483" s="15" t="str" cm="1">
        <f t="array" aca="1" ref="T483" ca="1">_xlfn.IFS(P483="", "",
ISTEXT(R482), R483- (H483 - SUMIFS( lease_table_payments, lease_table_years, P483) -$AG$14 ),
AND(ISNUMBER(R482), R483&lt;&gt;""),   R483- (R482 - SUMIFS( lease_table_payments, lease_table_years, P483) )
)</f>
        <v/>
      </c>
      <c r="U483" s="14"/>
      <c r="V483" s="73">
        <f t="shared" si="23"/>
        <v>470</v>
      </c>
      <c r="W483" s="74" t="str" cm="1">
        <f t="array" ref="W483">_xlfn.IFS(
OR(W482=$B$4, W482=""),"",
TRUE,W482+1
)</f>
        <v/>
      </c>
      <c r="X483" s="75" t="str" cm="1">
        <f t="array" ref="X483">_xlfn.IFS(X482="","",
W483="", "",
AND($B$3="İllik"),DATE(YEAR(X482)+1,MONTH(X482),DAY(X482) ),
AND($B$3="Aylıq", $AH$14="Not end"), EDATE(X482,1),
AND($B$3="Aylıq", $AH$14="End"), EOMONTH(X482,1)
)</f>
        <v/>
      </c>
      <c r="Y483" s="75" t="str" cm="1">
        <f t="array" aca="1" ref="Y483" ca="1">_xlfn.IFS(
AND($B$7="Dövrün əvvəlində", Y482&lt;=last_rou_date), DATE(YEAR(Y482)+1, 12, 31),
AND($B$7="Dövrün sonunda", Y482&lt;=last_payment_date), DATE(YEAR(Y482)+1, 12, 31),
TRUE, ""
)</f>
        <v/>
      </c>
      <c r="Z483" s="75" t="str" cm="1">
        <f t="array" aca="1" ref="Z483" ca="1">_xlfn.IFS(
AND($AN$14="Not year_end", Z482&gt;last_payment_date), "",
AND($AN$14="Year_end", Z482&gt;=last_payment_date), "",
AND($AN$14="Year_end"), DATE(YEAR(Z482+1), 12, 31),
AND($AN$14="Not year_end", MONTH(Z482)=12, DAY(Z482)=31), DATE(YEAR(Z481)+1, MONTH(Z481), DAY(Z481)),
AND($AN$14="Not year_end", OR(MONTH(Z482)&lt;&gt;12, DAY(Z482)&lt;&gt;31) ), DATE(YEAR(Z482), 12, 31)
)</f>
        <v/>
      </c>
      <c r="AA483" s="75" t="str" cm="1">
        <f t="array" aca="1" ref="AA483" ca="1">_xlfn.IFS(AA482="", "",
AND(AA482=last_payment_date, OR(MONTH(AA482)&lt;&gt;12, DAY(AA482)&lt;&gt;31) ), DATE(YEAR(AA482), 12, 31),
AND(MONTH(AA482)=12, DAY(AA482)=31, AA482&gt;=last_payment_date), "",
AND(MONTH(AA482)=12, DAY(AA482)&lt;&gt;31),  EOMONTH(AA482,0),
AND(MONTH(AA482)=12, DAY(AA482)=31, $AH$14="Not end"),  EDATE(AA481,1),
AND($AH$14="Not end"), EDATE(AA482, 1),
AND($AH$14="End"), EOMONTH(AA482, 1)
)</f>
        <v/>
      </c>
      <c r="AB483" s="75" t="str" cm="1">
        <f t="array" aca="1" ref="AB483" ca="1">_xlfn.IFS(AB482="","",
AND(AB482=last_rou_date), "",
AND($B$3="İllik"),DATE(YEAR(AB482)+1,MONTH(AB482),DAY(AB482) ),
AND($B$3="Aylıq", $AH$14="Not end"), EDATE(AB482,1),
AND($B$3="Aylıq", $AH$14="End"), EOMONTH(AB482,1)
)</f>
        <v/>
      </c>
      <c r="AC483" s="75" t="str" cm="1">
        <f t="array" aca="1" ref="AC483" ca="1">_xlfn.IFS(
AND($AN$14="Not year_end", AC482&gt;last_rou_date), "",
AND($AN$14="Year_end", AC482&gt;=last_rou_date), "",
AND($AN$14="Year_end"), DATE(YEAR(AC482+1), 12, 31),
AND($AN$14="Not year_end", MONTH(AC482)=12, DAY(AC482)=31), DATE(YEAR(AC481)+1, MONTH(AC481), DAY(AC481)),
AND($AN$14="Not year_end", OR(MONTH(AC482)&lt;&gt;12, DAY(AC482)&lt;&gt;31) ), DATE(YEAR(AC482), 12, 31)
)</f>
        <v/>
      </c>
      <c r="AD483" s="75" t="str" cm="1">
        <f t="array" aca="1" ref="AD483" ca="1">_xlfn.IFS(AD482="", "",
AND(AD482=last_rou_date, OR(MONTH(AD482)&lt;&gt;12, DAY(AD482)&lt;&gt;31) ), DATE(YEAR(AD482), 12, 31),
AND(MONTH(AD482)=12, DAY(AD482)=31, AD482&gt;=last_rou_date), "",
AND(MONTH(AD482)=12, DAY(AD482)&lt;&gt;31),  EOMONTH(AD482,0),
AND(MONTH(AD482)=12, DAY(AD482)=31, $AH$14="Not end"),  EDATE(AD481,1),
AND($AH$14="Not end"), EDATE(AD482, 1),
AND($AH$14="End"), EOMONTH(AD482, 1)
)</f>
        <v/>
      </c>
      <c r="AE483" s="68" t="str" cm="1">
        <f t="array" ref="AE483">_xlfn.IFS(W483="", "",
AND(W483&gt;0, W483&lt;=$B$4, $C$2="İllik artım, faiz olaraq", $D$2&gt;0, $B$3="İllik"), $B$5*((1+$D$2)^(W483-1)),
AND(W483&gt;0, W483&lt;=$B$4, $C$2="İllik artım, faiz olaraq", $D$2&gt;0, $B$3="Aylıq"), $B$5*((1+$D$2)^ROUNDDOWN((W483-1)/12,0)),
AND(W483=1, $C$2="Aşağıdakı kimi dəyişir", ), $B$5,
AND(W483&gt;1, W483&lt;=$B$4, $C$2="Aşağıdakı kimi dəyişir"), IFERROR(VLOOKUP(W483, $C$4:$D$7, 2, FALSE), AE482),
AND(W483&gt;0, W483&lt;=$B$4), $B$5,
TRUE,0 )</f>
        <v/>
      </c>
      <c r="AF483" s="76" t="str">
        <f t="shared" ca="1" si="22"/>
        <v/>
      </c>
    </row>
    <row r="484" spans="1:32" x14ac:dyDescent="0.4">
      <c r="A484" s="13" t="str" cm="1">
        <f t="array" aca="1" ref="A484" ca="1">_xlfn.IFS(
AND(SUMIFS(lease_table_interest_accruals, lease_table_dates, A483)&gt;0, COUNTIFS($E$14:E483, "Interest accrual", $A$14:A483, A483)=0),  A483,
AND(SUMIFS(lease_table_payments, lease_table_dates, A483)&gt;0, COUNTIFS($E$14:E483, "Payment", $A$14:A483, A483)=0),  A483,
AND(SUMIFS(rou_table_deprs, rou_table_dates, A483)&gt;0, COUNTIFS($E$14:E483, "Depreciation", $A$14:A483, A483)=0),  A483,
TRUE,  IFERROR(INDEX(rou_table_dates,  MATCH(A483, rou_table_dates)+1, ), "")
)</f>
        <v/>
      </c>
      <c r="B484" s="1" t="str" cm="1">
        <f t="array" aca="1" ref="B484" ca="1">_xlfn.IFS(
AND(E484="Payment", A484=$B$2), $AM$14,
E484="Payment", $AM$15,
E484="Interest accrual", $AM$18,
E484="Depreciation", $AM$17,
TRUE, "")</f>
        <v/>
      </c>
      <c r="C484" s="1" t="str" cm="1">
        <f t="array" aca="1" ref="C484" ca="1">_xlfn.IFS(
E484="Payment", $AM$19,
E484="Interest accrual", $AM$15,
E484="Depreciation", $AM$16,
TRUE, "")</f>
        <v/>
      </c>
      <c r="D484" s="14" t="str" cm="1">
        <f t="array" aca="1" ref="D484" ca="1">_xlfn.IFS(
E484="Payment", _xlfn.XLOOKUP(A484, lease_table_dates, lease_table_payments, 0, 0),
E484="Interest accrual", _xlfn.XLOOKUP(A484, lease_table_dates, lease_table_interest_accruals, 0, 0),
E484="Depreciation", _xlfn.XLOOKUP(A484, rou_table_dates, rou_table_deprs, 0, 0),
TRUE, ""
)</f>
        <v/>
      </c>
      <c r="E484" s="7" t="str" cm="1">
        <f t="array" aca="1" ref="E484" ca="1">_xlfn.IFS(
AND(SUMIFS(lease_table_interest_accruals, lease_table_dates, A484)&gt;0, COUNTIFS($E$14:E483, "Interest accrual", $A$14:A483, A484)=0), "Interest accrual",
AND(SUMIFS(lease_table_payments, lease_table_dates, A484)&gt;0, COUNTIFS($E$14:E483, "Payment", $A$14:A483, A484)=0), "Payment",
AND(SUMIFS(rou_table_deprs, rou_table_dates, A484)&gt;0, COUNTIFS($E$14:E483, "Depreciation", $A$14:A483, A484)=0), "Depreciation",
TRUE,  ""
)</f>
        <v/>
      </c>
      <c r="G484" s="13" t="str" cm="1">
        <f t="array" aca="1" ref="G484" ca="1">_xlfn.IFS(
AND($B$11="Hə", $B$3="İllik"), Z484,
AND($B$11="Hə", $B$3="Aylıq"), AA484,
$B$11="Yox", X484)</f>
        <v/>
      </c>
      <c r="H484" s="14" t="str" cm="1">
        <f t="array" aca="1" ref="H484" ca="1">_xlfn.IFS( G484="", "",
TRUE, ROUND( H483+I484-J484, 2) )</f>
        <v/>
      </c>
      <c r="I484" s="14" t="str" cm="1">
        <f t="array" aca="1" ref="I484" ca="1">_xlfn.IFS(G484="", "",
G484=last_payment_date, (J484-H483),
 TRUE,  -  (H483- H483* (1+$B$6)^ (_xlfn.DAYS(G484,G483)/365) )
)</f>
        <v/>
      </c>
      <c r="J484" s="14" t="str" cm="1">
        <f t="array" aca="1" ref="J484" ca="1">_xlfn.IFS(G484="", "",
TRUE, _xlfn.XLOOKUP(G484,  payment_dates, payments,0,0)
)</f>
        <v/>
      </c>
      <c r="L484" s="2" t="str" cm="1">
        <f t="array" aca="1" ref="L484" ca="1">_xlfn.IFS(
AND($B$11="Hə", $B$3="İllik"), AC484,
AND($B$11="Hə", $B$3="Aylıq"), AD484,
$B$11="Yox", AB484)</f>
        <v/>
      </c>
      <c r="M484" s="14" t="str" cm="1">
        <f t="array" aca="1" ref="M484" ca="1">_xlfn.IFS( L484="", "",
(M483-N484)&lt;=0.5, 0,
TRUE,  M483-N484)</f>
        <v/>
      </c>
      <c r="N484" s="15" t="str" cm="1">
        <f t="array" aca="1" ref="N484" ca="1">_xlfn.IFS(
L484="", "",
TRUE, MIN(M483, ROUND($M$14/ (last_rou_date - $B$2) * (L484-L483), 2) )
)</f>
        <v/>
      </c>
      <c r="P484" s="22" t="str">
        <f t="shared" ca="1" si="21"/>
        <v/>
      </c>
      <c r="Q484" s="14" t="str" cm="1">
        <f t="array" aca="1" ref="Q484" ca="1">_xlfn.IFS(P484="","",
$B$11="Hə", _xlfn.XLOOKUP(DATE(P484, 12, 31), rou_table_dates, rou_table_nbvs,0, 0),
TRUE,  MAX(0, ROUND($M$14 - $M$14/ (last_rou_date - $B$2) * (DATE(P484,12,31) - $B$2), 2) )
)</f>
        <v/>
      </c>
      <c r="R484" s="57" t="str" cm="1">
        <f t="array" aca="1" ref="R484" ca="1">_xlfn.IFS(P484="","",
$B$11="Hə", _xlfn.XLOOKUP(DATE(P484, 12, 31), lease_table_dates, lease_table_balances,0, 0),
TRUE, IFERROR( XNPV($B$6, IF(payment_dates &gt;DATE(P484, 12, 31), payments,  0),  IF(payment_dates &gt;DATE(P484, 12, 31), payment_dates,  DATE(P484, 12, 31))    ),0)
)</f>
        <v/>
      </c>
      <c r="S484" s="14" t="str" cm="1">
        <f t="array" aca="1" ref="S484" ca="1">_xlfn.IFS(P484="","",
TRUE,  MIN( MIN(Q483, $M$14), ROUND($M$14/ (last_rou_date - $B$2) * (DATE(P484,12,31) - MAX($B$2, DATE(P484-1, 12, 31))), 2) )
)</f>
        <v/>
      </c>
      <c r="T484" s="15" t="str" cm="1">
        <f t="array" aca="1" ref="T484" ca="1">_xlfn.IFS(P484="", "",
ISTEXT(R483), R484- (H484 - SUMIFS( lease_table_payments, lease_table_years, P484) -$AG$14 ),
AND(ISNUMBER(R483), R484&lt;&gt;""),   R484- (R483 - SUMIFS( lease_table_payments, lease_table_years, P484) )
)</f>
        <v/>
      </c>
      <c r="U484" s="14"/>
      <c r="V484" s="73">
        <f t="shared" si="23"/>
        <v>471</v>
      </c>
      <c r="W484" s="74" t="str" cm="1">
        <f t="array" ref="W484">_xlfn.IFS(
OR(W483=$B$4, W483=""),"",
TRUE,W483+1
)</f>
        <v/>
      </c>
      <c r="X484" s="75" t="str" cm="1">
        <f t="array" ref="X484">_xlfn.IFS(X483="","",
W484="", "",
AND($B$3="İllik"),DATE(YEAR(X483)+1,MONTH(X483),DAY(X483) ),
AND($B$3="Aylıq", $AH$14="Not end"), EDATE(X483,1),
AND($B$3="Aylıq", $AH$14="End"), EOMONTH(X483,1)
)</f>
        <v/>
      </c>
      <c r="Y484" s="75" t="str" cm="1">
        <f t="array" aca="1" ref="Y484" ca="1">_xlfn.IFS(
AND($B$7="Dövrün əvvəlində", Y483&lt;=last_rou_date), DATE(YEAR(Y483)+1, 12, 31),
AND($B$7="Dövrün sonunda", Y483&lt;=last_payment_date), DATE(YEAR(Y483)+1, 12, 31),
TRUE, ""
)</f>
        <v/>
      </c>
      <c r="Z484" s="75" t="str" cm="1">
        <f t="array" aca="1" ref="Z484" ca="1">_xlfn.IFS(
AND($AN$14="Not year_end", Z483&gt;last_payment_date), "",
AND($AN$14="Year_end", Z483&gt;=last_payment_date), "",
AND($AN$14="Year_end"), DATE(YEAR(Z483+1), 12, 31),
AND($AN$14="Not year_end", MONTH(Z483)=12, DAY(Z483)=31), DATE(YEAR(Z482)+1, MONTH(Z482), DAY(Z482)),
AND($AN$14="Not year_end", OR(MONTH(Z483)&lt;&gt;12, DAY(Z483)&lt;&gt;31) ), DATE(YEAR(Z483), 12, 31)
)</f>
        <v/>
      </c>
      <c r="AA484" s="75" t="str" cm="1">
        <f t="array" aca="1" ref="AA484" ca="1">_xlfn.IFS(AA483="", "",
AND(AA483=last_payment_date, OR(MONTH(AA483)&lt;&gt;12, DAY(AA483)&lt;&gt;31) ), DATE(YEAR(AA483), 12, 31),
AND(MONTH(AA483)=12, DAY(AA483)=31, AA483&gt;=last_payment_date), "",
AND(MONTH(AA483)=12, DAY(AA483)&lt;&gt;31),  EOMONTH(AA483,0),
AND(MONTH(AA483)=12, DAY(AA483)=31, $AH$14="Not end"),  EDATE(AA482,1),
AND($AH$14="Not end"), EDATE(AA483, 1),
AND($AH$14="End"), EOMONTH(AA483, 1)
)</f>
        <v/>
      </c>
      <c r="AB484" s="75" t="str" cm="1">
        <f t="array" aca="1" ref="AB484" ca="1">_xlfn.IFS(AB483="","",
AND(AB483=last_rou_date), "",
AND($B$3="İllik"),DATE(YEAR(AB483)+1,MONTH(AB483),DAY(AB483) ),
AND($B$3="Aylıq", $AH$14="Not end"), EDATE(AB483,1),
AND($B$3="Aylıq", $AH$14="End"), EOMONTH(AB483,1)
)</f>
        <v/>
      </c>
      <c r="AC484" s="75" t="str" cm="1">
        <f t="array" aca="1" ref="AC484" ca="1">_xlfn.IFS(
AND($AN$14="Not year_end", AC483&gt;last_rou_date), "",
AND($AN$14="Year_end", AC483&gt;=last_rou_date), "",
AND($AN$14="Year_end"), DATE(YEAR(AC483+1), 12, 31),
AND($AN$14="Not year_end", MONTH(AC483)=12, DAY(AC483)=31), DATE(YEAR(AC482)+1, MONTH(AC482), DAY(AC482)),
AND($AN$14="Not year_end", OR(MONTH(AC483)&lt;&gt;12, DAY(AC483)&lt;&gt;31) ), DATE(YEAR(AC483), 12, 31)
)</f>
        <v/>
      </c>
      <c r="AD484" s="75" t="str" cm="1">
        <f t="array" aca="1" ref="AD484" ca="1">_xlfn.IFS(AD483="", "",
AND(AD483=last_rou_date, OR(MONTH(AD483)&lt;&gt;12, DAY(AD483)&lt;&gt;31) ), DATE(YEAR(AD483), 12, 31),
AND(MONTH(AD483)=12, DAY(AD483)=31, AD483&gt;=last_rou_date), "",
AND(MONTH(AD483)=12, DAY(AD483)&lt;&gt;31),  EOMONTH(AD483,0),
AND(MONTH(AD483)=12, DAY(AD483)=31, $AH$14="Not end"),  EDATE(AD482,1),
AND($AH$14="Not end"), EDATE(AD483, 1),
AND($AH$14="End"), EOMONTH(AD483, 1)
)</f>
        <v/>
      </c>
      <c r="AE484" s="68" t="str" cm="1">
        <f t="array" ref="AE484">_xlfn.IFS(W484="", "",
AND(W484&gt;0, W484&lt;=$B$4, $C$2="İllik artım, faiz olaraq", $D$2&gt;0, $B$3="İllik"), $B$5*((1+$D$2)^(W484-1)),
AND(W484&gt;0, W484&lt;=$B$4, $C$2="İllik artım, faiz olaraq", $D$2&gt;0, $B$3="Aylıq"), $B$5*((1+$D$2)^ROUNDDOWN((W484-1)/12,0)),
AND(W484=1, $C$2="Aşağıdakı kimi dəyişir", ), $B$5,
AND(W484&gt;1, W484&lt;=$B$4, $C$2="Aşağıdakı kimi dəyişir"), IFERROR(VLOOKUP(W484, $C$4:$D$7, 2, FALSE), AE483),
AND(W484&gt;0, W484&lt;=$B$4), $B$5,
TRUE,0 )</f>
        <v/>
      </c>
      <c r="AF484" s="76" t="str">
        <f t="shared" ca="1" si="22"/>
        <v/>
      </c>
    </row>
    <row r="485" spans="1:32" x14ac:dyDescent="0.4">
      <c r="A485" s="13" t="str" cm="1">
        <f t="array" aca="1" ref="A485" ca="1">_xlfn.IFS(
AND(SUMIFS(lease_table_interest_accruals, lease_table_dates, A484)&gt;0, COUNTIFS($E$14:E484, "Interest accrual", $A$14:A484, A484)=0),  A484,
AND(SUMIFS(lease_table_payments, lease_table_dates, A484)&gt;0, COUNTIFS($E$14:E484, "Payment", $A$14:A484, A484)=0),  A484,
AND(SUMIFS(rou_table_deprs, rou_table_dates, A484)&gt;0, COUNTIFS($E$14:E484, "Depreciation", $A$14:A484, A484)=0),  A484,
TRUE,  IFERROR(INDEX(rou_table_dates,  MATCH(A484, rou_table_dates)+1, ), "")
)</f>
        <v/>
      </c>
      <c r="B485" s="1" t="str" cm="1">
        <f t="array" aca="1" ref="B485" ca="1">_xlfn.IFS(
AND(E485="Payment", A485=$B$2), $AM$14,
E485="Payment", $AM$15,
E485="Interest accrual", $AM$18,
E485="Depreciation", $AM$17,
TRUE, "")</f>
        <v/>
      </c>
      <c r="C485" s="1" t="str" cm="1">
        <f t="array" aca="1" ref="C485" ca="1">_xlfn.IFS(
E485="Payment", $AM$19,
E485="Interest accrual", $AM$15,
E485="Depreciation", $AM$16,
TRUE, "")</f>
        <v/>
      </c>
      <c r="D485" s="14" t="str" cm="1">
        <f t="array" aca="1" ref="D485" ca="1">_xlfn.IFS(
E485="Payment", _xlfn.XLOOKUP(A485, lease_table_dates, lease_table_payments, 0, 0),
E485="Interest accrual", _xlfn.XLOOKUP(A485, lease_table_dates, lease_table_interest_accruals, 0, 0),
E485="Depreciation", _xlfn.XLOOKUP(A485, rou_table_dates, rou_table_deprs, 0, 0),
TRUE, ""
)</f>
        <v/>
      </c>
      <c r="E485" s="7" t="str" cm="1">
        <f t="array" aca="1" ref="E485" ca="1">_xlfn.IFS(
AND(SUMIFS(lease_table_interest_accruals, lease_table_dates, A485)&gt;0, COUNTIFS($E$14:E484, "Interest accrual", $A$14:A484, A485)=0), "Interest accrual",
AND(SUMIFS(lease_table_payments, lease_table_dates, A485)&gt;0, COUNTIFS($E$14:E484, "Payment", $A$14:A484, A485)=0), "Payment",
AND(SUMIFS(rou_table_deprs, rou_table_dates, A485)&gt;0, COUNTIFS($E$14:E484, "Depreciation", $A$14:A484, A485)=0), "Depreciation",
TRUE,  ""
)</f>
        <v/>
      </c>
      <c r="G485" s="13" t="str" cm="1">
        <f t="array" aca="1" ref="G485" ca="1">_xlfn.IFS(
AND($B$11="Hə", $B$3="İllik"), Z485,
AND($B$11="Hə", $B$3="Aylıq"), AA485,
$B$11="Yox", X485)</f>
        <v/>
      </c>
      <c r="H485" s="14" t="str" cm="1">
        <f t="array" aca="1" ref="H485" ca="1">_xlfn.IFS( G485="", "",
TRUE, ROUND( H484+I485-J485, 2) )</f>
        <v/>
      </c>
      <c r="I485" s="14" t="str" cm="1">
        <f t="array" aca="1" ref="I485" ca="1">_xlfn.IFS(G485="", "",
G485=last_payment_date, (J485-H484),
 TRUE,  -  (H484- H484* (1+$B$6)^ (_xlfn.DAYS(G485,G484)/365) )
)</f>
        <v/>
      </c>
      <c r="J485" s="14" t="str" cm="1">
        <f t="array" aca="1" ref="J485" ca="1">_xlfn.IFS(G485="", "",
TRUE, _xlfn.XLOOKUP(G485,  payment_dates, payments,0,0)
)</f>
        <v/>
      </c>
      <c r="L485" s="2" t="str" cm="1">
        <f t="array" aca="1" ref="L485" ca="1">_xlfn.IFS(
AND($B$11="Hə", $B$3="İllik"), AC485,
AND($B$11="Hə", $B$3="Aylıq"), AD485,
$B$11="Yox", AB485)</f>
        <v/>
      </c>
      <c r="M485" s="14" t="str" cm="1">
        <f t="array" aca="1" ref="M485" ca="1">_xlfn.IFS( L485="", "",
(M484-N485)&lt;=0.5, 0,
TRUE,  M484-N485)</f>
        <v/>
      </c>
      <c r="N485" s="15" t="str" cm="1">
        <f t="array" aca="1" ref="N485" ca="1">_xlfn.IFS(
L485="", "",
TRUE, MIN(M484, ROUND($M$14/ (last_rou_date - $B$2) * (L485-L484), 2) )
)</f>
        <v/>
      </c>
      <c r="P485" s="22" t="str">
        <f t="shared" ca="1" si="21"/>
        <v/>
      </c>
      <c r="Q485" s="14" t="str" cm="1">
        <f t="array" aca="1" ref="Q485" ca="1">_xlfn.IFS(P485="","",
$B$11="Hə", _xlfn.XLOOKUP(DATE(P485, 12, 31), rou_table_dates, rou_table_nbvs,0, 0),
TRUE,  MAX(0, ROUND($M$14 - $M$14/ (last_rou_date - $B$2) * (DATE(P485,12,31) - $B$2), 2) )
)</f>
        <v/>
      </c>
      <c r="R485" s="57" t="str" cm="1">
        <f t="array" aca="1" ref="R485" ca="1">_xlfn.IFS(P485="","",
$B$11="Hə", _xlfn.XLOOKUP(DATE(P485, 12, 31), lease_table_dates, lease_table_balances,0, 0),
TRUE, IFERROR( XNPV($B$6, IF(payment_dates &gt;DATE(P485, 12, 31), payments,  0),  IF(payment_dates &gt;DATE(P485, 12, 31), payment_dates,  DATE(P485, 12, 31))    ),0)
)</f>
        <v/>
      </c>
      <c r="S485" s="14" t="str" cm="1">
        <f t="array" aca="1" ref="S485" ca="1">_xlfn.IFS(P485="","",
TRUE,  MIN( MIN(Q484, $M$14), ROUND($M$14/ (last_rou_date - $B$2) * (DATE(P485,12,31) - MAX($B$2, DATE(P485-1, 12, 31))), 2) )
)</f>
        <v/>
      </c>
      <c r="T485" s="15" t="str" cm="1">
        <f t="array" aca="1" ref="T485" ca="1">_xlfn.IFS(P485="", "",
ISTEXT(R484), R485- (H485 - SUMIFS( lease_table_payments, lease_table_years, P485) -$AG$14 ),
AND(ISNUMBER(R484), R485&lt;&gt;""),   R485- (R484 - SUMIFS( lease_table_payments, lease_table_years, P485) )
)</f>
        <v/>
      </c>
      <c r="U485" s="14"/>
      <c r="V485" s="73">
        <f t="shared" si="23"/>
        <v>472</v>
      </c>
      <c r="W485" s="74" t="str" cm="1">
        <f t="array" ref="W485">_xlfn.IFS(
OR(W484=$B$4, W484=""),"",
TRUE,W484+1
)</f>
        <v/>
      </c>
      <c r="X485" s="75" t="str" cm="1">
        <f t="array" ref="X485">_xlfn.IFS(X484="","",
W485="", "",
AND($B$3="İllik"),DATE(YEAR(X484)+1,MONTH(X484),DAY(X484) ),
AND($B$3="Aylıq", $AH$14="Not end"), EDATE(X484,1),
AND($B$3="Aylıq", $AH$14="End"), EOMONTH(X484,1)
)</f>
        <v/>
      </c>
      <c r="Y485" s="75" t="str" cm="1">
        <f t="array" aca="1" ref="Y485" ca="1">_xlfn.IFS(
AND($B$7="Dövrün əvvəlində", Y484&lt;=last_rou_date), DATE(YEAR(Y484)+1, 12, 31),
AND($B$7="Dövrün sonunda", Y484&lt;=last_payment_date), DATE(YEAR(Y484)+1, 12, 31),
TRUE, ""
)</f>
        <v/>
      </c>
      <c r="Z485" s="75" t="str" cm="1">
        <f t="array" aca="1" ref="Z485" ca="1">_xlfn.IFS(
AND($AN$14="Not year_end", Z484&gt;last_payment_date), "",
AND($AN$14="Year_end", Z484&gt;=last_payment_date), "",
AND($AN$14="Year_end"), DATE(YEAR(Z484+1), 12, 31),
AND($AN$14="Not year_end", MONTH(Z484)=12, DAY(Z484)=31), DATE(YEAR(Z483)+1, MONTH(Z483), DAY(Z483)),
AND($AN$14="Not year_end", OR(MONTH(Z484)&lt;&gt;12, DAY(Z484)&lt;&gt;31) ), DATE(YEAR(Z484), 12, 31)
)</f>
        <v/>
      </c>
      <c r="AA485" s="75" t="str" cm="1">
        <f t="array" aca="1" ref="AA485" ca="1">_xlfn.IFS(AA484="", "",
AND(AA484=last_payment_date, OR(MONTH(AA484)&lt;&gt;12, DAY(AA484)&lt;&gt;31) ), DATE(YEAR(AA484), 12, 31),
AND(MONTH(AA484)=12, DAY(AA484)=31, AA484&gt;=last_payment_date), "",
AND(MONTH(AA484)=12, DAY(AA484)&lt;&gt;31),  EOMONTH(AA484,0),
AND(MONTH(AA484)=12, DAY(AA484)=31, $AH$14="Not end"),  EDATE(AA483,1),
AND($AH$14="Not end"), EDATE(AA484, 1),
AND($AH$14="End"), EOMONTH(AA484, 1)
)</f>
        <v/>
      </c>
      <c r="AB485" s="75" t="str" cm="1">
        <f t="array" aca="1" ref="AB485" ca="1">_xlfn.IFS(AB484="","",
AND(AB484=last_rou_date), "",
AND($B$3="İllik"),DATE(YEAR(AB484)+1,MONTH(AB484),DAY(AB484) ),
AND($B$3="Aylıq", $AH$14="Not end"), EDATE(AB484,1),
AND($B$3="Aylıq", $AH$14="End"), EOMONTH(AB484,1)
)</f>
        <v/>
      </c>
      <c r="AC485" s="75" t="str" cm="1">
        <f t="array" aca="1" ref="AC485" ca="1">_xlfn.IFS(
AND($AN$14="Not year_end", AC484&gt;last_rou_date), "",
AND($AN$14="Year_end", AC484&gt;=last_rou_date), "",
AND($AN$14="Year_end"), DATE(YEAR(AC484+1), 12, 31),
AND($AN$14="Not year_end", MONTH(AC484)=12, DAY(AC484)=31), DATE(YEAR(AC483)+1, MONTH(AC483), DAY(AC483)),
AND($AN$14="Not year_end", OR(MONTH(AC484)&lt;&gt;12, DAY(AC484)&lt;&gt;31) ), DATE(YEAR(AC484), 12, 31)
)</f>
        <v/>
      </c>
      <c r="AD485" s="75" t="str" cm="1">
        <f t="array" aca="1" ref="AD485" ca="1">_xlfn.IFS(AD484="", "",
AND(AD484=last_rou_date, OR(MONTH(AD484)&lt;&gt;12, DAY(AD484)&lt;&gt;31) ), DATE(YEAR(AD484), 12, 31),
AND(MONTH(AD484)=12, DAY(AD484)=31, AD484&gt;=last_rou_date), "",
AND(MONTH(AD484)=12, DAY(AD484)&lt;&gt;31),  EOMONTH(AD484,0),
AND(MONTH(AD484)=12, DAY(AD484)=31, $AH$14="Not end"),  EDATE(AD483,1),
AND($AH$14="Not end"), EDATE(AD484, 1),
AND($AH$14="End"), EOMONTH(AD484, 1)
)</f>
        <v/>
      </c>
      <c r="AE485" s="68" t="str" cm="1">
        <f t="array" ref="AE485">_xlfn.IFS(W485="", "",
AND(W485&gt;0, W485&lt;=$B$4, $C$2="İllik artım, faiz olaraq", $D$2&gt;0, $B$3="İllik"), $B$5*((1+$D$2)^(W485-1)),
AND(W485&gt;0, W485&lt;=$B$4, $C$2="İllik artım, faiz olaraq", $D$2&gt;0, $B$3="Aylıq"), $B$5*((1+$D$2)^ROUNDDOWN((W485-1)/12,0)),
AND(W485=1, $C$2="Aşağıdakı kimi dəyişir", ), $B$5,
AND(W485&gt;1, W485&lt;=$B$4, $C$2="Aşağıdakı kimi dəyişir"), IFERROR(VLOOKUP(W485, $C$4:$D$7, 2, FALSE), AE484),
AND(W485&gt;0, W485&lt;=$B$4), $B$5,
TRUE,0 )</f>
        <v/>
      </c>
      <c r="AF485" s="76" t="str">
        <f t="shared" ca="1" si="22"/>
        <v/>
      </c>
    </row>
    <row r="486" spans="1:32" x14ac:dyDescent="0.4">
      <c r="A486" s="13" t="str" cm="1">
        <f t="array" aca="1" ref="A486" ca="1">_xlfn.IFS(
AND(SUMIFS(lease_table_interest_accruals, lease_table_dates, A485)&gt;0, COUNTIFS($E$14:E485, "Interest accrual", $A$14:A485, A485)=0),  A485,
AND(SUMIFS(lease_table_payments, lease_table_dates, A485)&gt;0, COUNTIFS($E$14:E485, "Payment", $A$14:A485, A485)=0),  A485,
AND(SUMIFS(rou_table_deprs, rou_table_dates, A485)&gt;0, COUNTIFS($E$14:E485, "Depreciation", $A$14:A485, A485)=0),  A485,
TRUE,  IFERROR(INDEX(rou_table_dates,  MATCH(A485, rou_table_dates)+1, ), "")
)</f>
        <v/>
      </c>
      <c r="B486" s="1" t="str" cm="1">
        <f t="array" aca="1" ref="B486" ca="1">_xlfn.IFS(
AND(E486="Payment", A486=$B$2), $AM$14,
E486="Payment", $AM$15,
E486="Interest accrual", $AM$18,
E486="Depreciation", $AM$17,
TRUE, "")</f>
        <v/>
      </c>
      <c r="C486" s="1" t="str" cm="1">
        <f t="array" aca="1" ref="C486" ca="1">_xlfn.IFS(
E486="Payment", $AM$19,
E486="Interest accrual", $AM$15,
E486="Depreciation", $AM$16,
TRUE, "")</f>
        <v/>
      </c>
      <c r="D486" s="14" t="str" cm="1">
        <f t="array" aca="1" ref="D486" ca="1">_xlfn.IFS(
E486="Payment", _xlfn.XLOOKUP(A486, lease_table_dates, lease_table_payments, 0, 0),
E486="Interest accrual", _xlfn.XLOOKUP(A486, lease_table_dates, lease_table_interest_accruals, 0, 0),
E486="Depreciation", _xlfn.XLOOKUP(A486, rou_table_dates, rou_table_deprs, 0, 0),
TRUE, ""
)</f>
        <v/>
      </c>
      <c r="E486" s="7" t="str" cm="1">
        <f t="array" aca="1" ref="E486" ca="1">_xlfn.IFS(
AND(SUMIFS(lease_table_interest_accruals, lease_table_dates, A486)&gt;0, COUNTIFS($E$14:E485, "Interest accrual", $A$14:A485, A486)=0), "Interest accrual",
AND(SUMIFS(lease_table_payments, lease_table_dates, A486)&gt;0, COUNTIFS($E$14:E485, "Payment", $A$14:A485, A486)=0), "Payment",
AND(SUMIFS(rou_table_deprs, rou_table_dates, A486)&gt;0, COUNTIFS($E$14:E485, "Depreciation", $A$14:A485, A486)=0), "Depreciation",
TRUE,  ""
)</f>
        <v/>
      </c>
      <c r="G486" s="13" t="str" cm="1">
        <f t="array" aca="1" ref="G486" ca="1">_xlfn.IFS(
AND($B$11="Hə", $B$3="İllik"), Z486,
AND($B$11="Hə", $B$3="Aylıq"), AA486,
$B$11="Yox", X486)</f>
        <v/>
      </c>
      <c r="H486" s="14" t="str" cm="1">
        <f t="array" aca="1" ref="H486" ca="1">_xlfn.IFS( G486="", "",
TRUE, ROUND( H485+I486-J486, 2) )</f>
        <v/>
      </c>
      <c r="I486" s="14" t="str" cm="1">
        <f t="array" aca="1" ref="I486" ca="1">_xlfn.IFS(G486="", "",
G486=last_payment_date, (J486-H485),
 TRUE,  -  (H485- H485* (1+$B$6)^ (_xlfn.DAYS(G486,G485)/365) )
)</f>
        <v/>
      </c>
      <c r="J486" s="14" t="str" cm="1">
        <f t="array" aca="1" ref="J486" ca="1">_xlfn.IFS(G486="", "",
TRUE, _xlfn.XLOOKUP(G486,  payment_dates, payments,0,0)
)</f>
        <v/>
      </c>
      <c r="L486" s="2" t="str" cm="1">
        <f t="array" aca="1" ref="L486" ca="1">_xlfn.IFS(
AND($B$11="Hə", $B$3="İllik"), AC486,
AND($B$11="Hə", $B$3="Aylıq"), AD486,
$B$11="Yox", AB486)</f>
        <v/>
      </c>
      <c r="M486" s="14" t="str" cm="1">
        <f t="array" aca="1" ref="M486" ca="1">_xlfn.IFS( L486="", "",
(M485-N486)&lt;=0.5, 0,
TRUE,  M485-N486)</f>
        <v/>
      </c>
      <c r="N486" s="15" t="str" cm="1">
        <f t="array" aca="1" ref="N486" ca="1">_xlfn.IFS(
L486="", "",
TRUE, MIN(M485, ROUND($M$14/ (last_rou_date - $B$2) * (L486-L485), 2) )
)</f>
        <v/>
      </c>
      <c r="P486" s="22" t="str">
        <f t="shared" ca="1" si="21"/>
        <v/>
      </c>
      <c r="Q486" s="14" t="str" cm="1">
        <f t="array" aca="1" ref="Q486" ca="1">_xlfn.IFS(P486="","",
$B$11="Hə", _xlfn.XLOOKUP(DATE(P486, 12, 31), rou_table_dates, rou_table_nbvs,0, 0),
TRUE,  MAX(0, ROUND($M$14 - $M$14/ (last_rou_date - $B$2) * (DATE(P486,12,31) - $B$2), 2) )
)</f>
        <v/>
      </c>
      <c r="R486" s="57" t="str" cm="1">
        <f t="array" aca="1" ref="R486" ca="1">_xlfn.IFS(P486="","",
$B$11="Hə", _xlfn.XLOOKUP(DATE(P486, 12, 31), lease_table_dates, lease_table_balances,0, 0),
TRUE, IFERROR( XNPV($B$6, IF(payment_dates &gt;DATE(P486, 12, 31), payments,  0),  IF(payment_dates &gt;DATE(P486, 12, 31), payment_dates,  DATE(P486, 12, 31))    ),0)
)</f>
        <v/>
      </c>
      <c r="S486" s="14" t="str" cm="1">
        <f t="array" aca="1" ref="S486" ca="1">_xlfn.IFS(P486="","",
TRUE,  MIN( MIN(Q485, $M$14), ROUND($M$14/ (last_rou_date - $B$2) * (DATE(P486,12,31) - MAX($B$2, DATE(P486-1, 12, 31))), 2) )
)</f>
        <v/>
      </c>
      <c r="T486" s="15" t="str" cm="1">
        <f t="array" aca="1" ref="T486" ca="1">_xlfn.IFS(P486="", "",
ISTEXT(R485), R486- (H486 - SUMIFS( lease_table_payments, lease_table_years, P486) -$AG$14 ),
AND(ISNUMBER(R485), R486&lt;&gt;""),   R486- (R485 - SUMIFS( lease_table_payments, lease_table_years, P486) )
)</f>
        <v/>
      </c>
      <c r="U486" s="14"/>
      <c r="V486" s="73">
        <f t="shared" si="23"/>
        <v>473</v>
      </c>
      <c r="W486" s="74" t="str" cm="1">
        <f t="array" ref="W486">_xlfn.IFS(
OR(W485=$B$4, W485=""),"",
TRUE,W485+1
)</f>
        <v/>
      </c>
      <c r="X486" s="75" t="str" cm="1">
        <f t="array" ref="X486">_xlfn.IFS(X485="","",
W486="", "",
AND($B$3="İllik"),DATE(YEAR(X485)+1,MONTH(X485),DAY(X485) ),
AND($B$3="Aylıq", $AH$14="Not end"), EDATE(X485,1),
AND($B$3="Aylıq", $AH$14="End"), EOMONTH(X485,1)
)</f>
        <v/>
      </c>
      <c r="Y486" s="75" t="str" cm="1">
        <f t="array" aca="1" ref="Y486" ca="1">_xlfn.IFS(
AND($B$7="Dövrün əvvəlində", Y485&lt;=last_rou_date), DATE(YEAR(Y485)+1, 12, 31),
AND($B$7="Dövrün sonunda", Y485&lt;=last_payment_date), DATE(YEAR(Y485)+1, 12, 31),
TRUE, ""
)</f>
        <v/>
      </c>
      <c r="Z486" s="75" t="str" cm="1">
        <f t="array" aca="1" ref="Z486" ca="1">_xlfn.IFS(
AND($AN$14="Not year_end", Z485&gt;last_payment_date), "",
AND($AN$14="Year_end", Z485&gt;=last_payment_date), "",
AND($AN$14="Year_end"), DATE(YEAR(Z485+1), 12, 31),
AND($AN$14="Not year_end", MONTH(Z485)=12, DAY(Z485)=31), DATE(YEAR(Z484)+1, MONTH(Z484), DAY(Z484)),
AND($AN$14="Not year_end", OR(MONTH(Z485)&lt;&gt;12, DAY(Z485)&lt;&gt;31) ), DATE(YEAR(Z485), 12, 31)
)</f>
        <v/>
      </c>
      <c r="AA486" s="75" t="str" cm="1">
        <f t="array" aca="1" ref="AA486" ca="1">_xlfn.IFS(AA485="", "",
AND(AA485=last_payment_date, OR(MONTH(AA485)&lt;&gt;12, DAY(AA485)&lt;&gt;31) ), DATE(YEAR(AA485), 12, 31),
AND(MONTH(AA485)=12, DAY(AA485)=31, AA485&gt;=last_payment_date), "",
AND(MONTH(AA485)=12, DAY(AA485)&lt;&gt;31),  EOMONTH(AA485,0),
AND(MONTH(AA485)=12, DAY(AA485)=31, $AH$14="Not end"),  EDATE(AA484,1),
AND($AH$14="Not end"), EDATE(AA485, 1),
AND($AH$14="End"), EOMONTH(AA485, 1)
)</f>
        <v/>
      </c>
      <c r="AB486" s="75" t="str" cm="1">
        <f t="array" aca="1" ref="AB486" ca="1">_xlfn.IFS(AB485="","",
AND(AB485=last_rou_date), "",
AND($B$3="İllik"),DATE(YEAR(AB485)+1,MONTH(AB485),DAY(AB485) ),
AND($B$3="Aylıq", $AH$14="Not end"), EDATE(AB485,1),
AND($B$3="Aylıq", $AH$14="End"), EOMONTH(AB485,1)
)</f>
        <v/>
      </c>
      <c r="AC486" s="75" t="str" cm="1">
        <f t="array" aca="1" ref="AC486" ca="1">_xlfn.IFS(
AND($AN$14="Not year_end", AC485&gt;last_rou_date), "",
AND($AN$14="Year_end", AC485&gt;=last_rou_date), "",
AND($AN$14="Year_end"), DATE(YEAR(AC485+1), 12, 31),
AND($AN$14="Not year_end", MONTH(AC485)=12, DAY(AC485)=31), DATE(YEAR(AC484)+1, MONTH(AC484), DAY(AC484)),
AND($AN$14="Not year_end", OR(MONTH(AC485)&lt;&gt;12, DAY(AC485)&lt;&gt;31) ), DATE(YEAR(AC485), 12, 31)
)</f>
        <v/>
      </c>
      <c r="AD486" s="75" t="str" cm="1">
        <f t="array" aca="1" ref="AD486" ca="1">_xlfn.IFS(AD485="", "",
AND(AD485=last_rou_date, OR(MONTH(AD485)&lt;&gt;12, DAY(AD485)&lt;&gt;31) ), DATE(YEAR(AD485), 12, 31),
AND(MONTH(AD485)=12, DAY(AD485)=31, AD485&gt;=last_rou_date), "",
AND(MONTH(AD485)=12, DAY(AD485)&lt;&gt;31),  EOMONTH(AD485,0),
AND(MONTH(AD485)=12, DAY(AD485)=31, $AH$14="Not end"),  EDATE(AD484,1),
AND($AH$14="Not end"), EDATE(AD485, 1),
AND($AH$14="End"), EOMONTH(AD485, 1)
)</f>
        <v/>
      </c>
      <c r="AE486" s="68" t="str" cm="1">
        <f t="array" ref="AE486">_xlfn.IFS(W486="", "",
AND(W486&gt;0, W486&lt;=$B$4, $C$2="İllik artım, faiz olaraq", $D$2&gt;0, $B$3="İllik"), $B$5*((1+$D$2)^(W486-1)),
AND(W486&gt;0, W486&lt;=$B$4, $C$2="İllik artım, faiz olaraq", $D$2&gt;0, $B$3="Aylıq"), $B$5*((1+$D$2)^ROUNDDOWN((W486-1)/12,0)),
AND(W486=1, $C$2="Aşağıdakı kimi dəyişir", ), $B$5,
AND(W486&gt;1, W486&lt;=$B$4, $C$2="Aşağıdakı kimi dəyişir"), IFERROR(VLOOKUP(W486, $C$4:$D$7, 2, FALSE), AE485),
AND(W486&gt;0, W486&lt;=$B$4), $B$5,
TRUE,0 )</f>
        <v/>
      </c>
      <c r="AF486" s="76" t="str">
        <f t="shared" ca="1" si="22"/>
        <v/>
      </c>
    </row>
    <row r="487" spans="1:32" x14ac:dyDescent="0.4">
      <c r="A487" s="13" t="str" cm="1">
        <f t="array" aca="1" ref="A487" ca="1">_xlfn.IFS(
AND(SUMIFS(lease_table_interest_accruals, lease_table_dates, A486)&gt;0, COUNTIFS($E$14:E486, "Interest accrual", $A$14:A486, A486)=0),  A486,
AND(SUMIFS(lease_table_payments, lease_table_dates, A486)&gt;0, COUNTIFS($E$14:E486, "Payment", $A$14:A486, A486)=0),  A486,
AND(SUMIFS(rou_table_deprs, rou_table_dates, A486)&gt;0, COUNTIFS($E$14:E486, "Depreciation", $A$14:A486, A486)=0),  A486,
TRUE,  IFERROR(INDEX(rou_table_dates,  MATCH(A486, rou_table_dates)+1, ), "")
)</f>
        <v/>
      </c>
      <c r="B487" s="1" t="str" cm="1">
        <f t="array" aca="1" ref="B487" ca="1">_xlfn.IFS(
AND(E487="Payment", A487=$B$2), $AM$14,
E487="Payment", $AM$15,
E487="Interest accrual", $AM$18,
E487="Depreciation", $AM$17,
TRUE, "")</f>
        <v/>
      </c>
      <c r="C487" s="1" t="str" cm="1">
        <f t="array" aca="1" ref="C487" ca="1">_xlfn.IFS(
E487="Payment", $AM$19,
E487="Interest accrual", $AM$15,
E487="Depreciation", $AM$16,
TRUE, "")</f>
        <v/>
      </c>
      <c r="D487" s="14" t="str" cm="1">
        <f t="array" aca="1" ref="D487" ca="1">_xlfn.IFS(
E487="Payment", _xlfn.XLOOKUP(A487, lease_table_dates, lease_table_payments, 0, 0),
E487="Interest accrual", _xlfn.XLOOKUP(A487, lease_table_dates, lease_table_interest_accruals, 0, 0),
E487="Depreciation", _xlfn.XLOOKUP(A487, rou_table_dates, rou_table_deprs, 0, 0),
TRUE, ""
)</f>
        <v/>
      </c>
      <c r="E487" s="7" t="str" cm="1">
        <f t="array" aca="1" ref="E487" ca="1">_xlfn.IFS(
AND(SUMIFS(lease_table_interest_accruals, lease_table_dates, A487)&gt;0, COUNTIFS($E$14:E486, "Interest accrual", $A$14:A486, A487)=0), "Interest accrual",
AND(SUMIFS(lease_table_payments, lease_table_dates, A487)&gt;0, COUNTIFS($E$14:E486, "Payment", $A$14:A486, A487)=0), "Payment",
AND(SUMIFS(rou_table_deprs, rou_table_dates, A487)&gt;0, COUNTIFS($E$14:E486, "Depreciation", $A$14:A486, A487)=0), "Depreciation",
TRUE,  ""
)</f>
        <v/>
      </c>
      <c r="G487" s="13" t="str" cm="1">
        <f t="array" aca="1" ref="G487" ca="1">_xlfn.IFS(
AND($B$11="Hə", $B$3="İllik"), Z487,
AND($B$11="Hə", $B$3="Aylıq"), AA487,
$B$11="Yox", X487)</f>
        <v/>
      </c>
      <c r="H487" s="14" t="str" cm="1">
        <f t="array" aca="1" ref="H487" ca="1">_xlfn.IFS( G487="", "",
TRUE, ROUND( H486+I487-J487, 2) )</f>
        <v/>
      </c>
      <c r="I487" s="14" t="str" cm="1">
        <f t="array" aca="1" ref="I487" ca="1">_xlfn.IFS(G487="", "",
G487=last_payment_date, (J487-H486),
 TRUE,  -  (H486- H486* (1+$B$6)^ (_xlfn.DAYS(G487,G486)/365) )
)</f>
        <v/>
      </c>
      <c r="J487" s="14" t="str" cm="1">
        <f t="array" aca="1" ref="J487" ca="1">_xlfn.IFS(G487="", "",
TRUE, _xlfn.XLOOKUP(G487,  payment_dates, payments,0,0)
)</f>
        <v/>
      </c>
      <c r="L487" s="2" t="str" cm="1">
        <f t="array" aca="1" ref="L487" ca="1">_xlfn.IFS(
AND($B$11="Hə", $B$3="İllik"), AC487,
AND($B$11="Hə", $B$3="Aylıq"), AD487,
$B$11="Yox", AB487)</f>
        <v/>
      </c>
      <c r="M487" s="14" t="str" cm="1">
        <f t="array" aca="1" ref="M487" ca="1">_xlfn.IFS( L487="", "",
(M486-N487)&lt;=0.5, 0,
TRUE,  M486-N487)</f>
        <v/>
      </c>
      <c r="N487" s="15" t="str" cm="1">
        <f t="array" aca="1" ref="N487" ca="1">_xlfn.IFS(
L487="", "",
TRUE, MIN(M486, ROUND($M$14/ (last_rou_date - $B$2) * (L487-L486), 2) )
)</f>
        <v/>
      </c>
      <c r="P487" s="22" t="str">
        <f t="shared" ca="1" si="21"/>
        <v/>
      </c>
      <c r="Q487" s="14" t="str" cm="1">
        <f t="array" aca="1" ref="Q487" ca="1">_xlfn.IFS(P487="","",
$B$11="Hə", _xlfn.XLOOKUP(DATE(P487, 12, 31), rou_table_dates, rou_table_nbvs,0, 0),
TRUE,  MAX(0, ROUND($M$14 - $M$14/ (last_rou_date - $B$2) * (DATE(P487,12,31) - $B$2), 2) )
)</f>
        <v/>
      </c>
      <c r="R487" s="57" t="str" cm="1">
        <f t="array" aca="1" ref="R487" ca="1">_xlfn.IFS(P487="","",
$B$11="Hə", _xlfn.XLOOKUP(DATE(P487, 12, 31), lease_table_dates, lease_table_balances,0, 0),
TRUE, IFERROR( XNPV($B$6, IF(payment_dates &gt;DATE(P487, 12, 31), payments,  0),  IF(payment_dates &gt;DATE(P487, 12, 31), payment_dates,  DATE(P487, 12, 31))    ),0)
)</f>
        <v/>
      </c>
      <c r="S487" s="14" t="str" cm="1">
        <f t="array" aca="1" ref="S487" ca="1">_xlfn.IFS(P487="","",
TRUE,  MIN( MIN(Q486, $M$14), ROUND($M$14/ (last_rou_date - $B$2) * (DATE(P487,12,31) - MAX($B$2, DATE(P487-1, 12, 31))), 2) )
)</f>
        <v/>
      </c>
      <c r="T487" s="15" t="str" cm="1">
        <f t="array" aca="1" ref="T487" ca="1">_xlfn.IFS(P487="", "",
ISTEXT(R486), R487- (H487 - SUMIFS( lease_table_payments, lease_table_years, P487) -$AG$14 ),
AND(ISNUMBER(R486), R487&lt;&gt;""),   R487- (R486 - SUMIFS( lease_table_payments, lease_table_years, P487) )
)</f>
        <v/>
      </c>
      <c r="U487" s="14"/>
      <c r="V487" s="73">
        <f t="shared" si="23"/>
        <v>474</v>
      </c>
      <c r="W487" s="74" t="str" cm="1">
        <f t="array" ref="W487">_xlfn.IFS(
OR(W486=$B$4, W486=""),"",
TRUE,W486+1
)</f>
        <v/>
      </c>
      <c r="X487" s="75" t="str" cm="1">
        <f t="array" ref="X487">_xlfn.IFS(X486="","",
W487="", "",
AND($B$3="İllik"),DATE(YEAR(X486)+1,MONTH(X486),DAY(X486) ),
AND($B$3="Aylıq", $AH$14="Not end"), EDATE(X486,1),
AND($B$3="Aylıq", $AH$14="End"), EOMONTH(X486,1)
)</f>
        <v/>
      </c>
      <c r="Y487" s="75" t="str" cm="1">
        <f t="array" aca="1" ref="Y487" ca="1">_xlfn.IFS(
AND($B$7="Dövrün əvvəlində", Y486&lt;=last_rou_date), DATE(YEAR(Y486)+1, 12, 31),
AND($B$7="Dövrün sonunda", Y486&lt;=last_payment_date), DATE(YEAR(Y486)+1, 12, 31),
TRUE, ""
)</f>
        <v/>
      </c>
      <c r="Z487" s="75" t="str" cm="1">
        <f t="array" aca="1" ref="Z487" ca="1">_xlfn.IFS(
AND($AN$14="Not year_end", Z486&gt;last_payment_date), "",
AND($AN$14="Year_end", Z486&gt;=last_payment_date), "",
AND($AN$14="Year_end"), DATE(YEAR(Z486+1), 12, 31),
AND($AN$14="Not year_end", MONTH(Z486)=12, DAY(Z486)=31), DATE(YEAR(Z485)+1, MONTH(Z485), DAY(Z485)),
AND($AN$14="Not year_end", OR(MONTH(Z486)&lt;&gt;12, DAY(Z486)&lt;&gt;31) ), DATE(YEAR(Z486), 12, 31)
)</f>
        <v/>
      </c>
      <c r="AA487" s="75" t="str" cm="1">
        <f t="array" aca="1" ref="AA487" ca="1">_xlfn.IFS(AA486="", "",
AND(AA486=last_payment_date, OR(MONTH(AA486)&lt;&gt;12, DAY(AA486)&lt;&gt;31) ), DATE(YEAR(AA486), 12, 31),
AND(MONTH(AA486)=12, DAY(AA486)=31, AA486&gt;=last_payment_date), "",
AND(MONTH(AA486)=12, DAY(AA486)&lt;&gt;31),  EOMONTH(AA486,0),
AND(MONTH(AA486)=12, DAY(AA486)=31, $AH$14="Not end"),  EDATE(AA485,1),
AND($AH$14="Not end"), EDATE(AA486, 1),
AND($AH$14="End"), EOMONTH(AA486, 1)
)</f>
        <v/>
      </c>
      <c r="AB487" s="75" t="str" cm="1">
        <f t="array" aca="1" ref="AB487" ca="1">_xlfn.IFS(AB486="","",
AND(AB486=last_rou_date), "",
AND($B$3="İllik"),DATE(YEAR(AB486)+1,MONTH(AB486),DAY(AB486) ),
AND($B$3="Aylıq", $AH$14="Not end"), EDATE(AB486,1),
AND($B$3="Aylıq", $AH$14="End"), EOMONTH(AB486,1)
)</f>
        <v/>
      </c>
      <c r="AC487" s="75" t="str" cm="1">
        <f t="array" aca="1" ref="AC487" ca="1">_xlfn.IFS(
AND($AN$14="Not year_end", AC486&gt;last_rou_date), "",
AND($AN$14="Year_end", AC486&gt;=last_rou_date), "",
AND($AN$14="Year_end"), DATE(YEAR(AC486+1), 12, 31),
AND($AN$14="Not year_end", MONTH(AC486)=12, DAY(AC486)=31), DATE(YEAR(AC485)+1, MONTH(AC485), DAY(AC485)),
AND($AN$14="Not year_end", OR(MONTH(AC486)&lt;&gt;12, DAY(AC486)&lt;&gt;31) ), DATE(YEAR(AC486), 12, 31)
)</f>
        <v/>
      </c>
      <c r="AD487" s="75" t="str" cm="1">
        <f t="array" aca="1" ref="AD487" ca="1">_xlfn.IFS(AD486="", "",
AND(AD486=last_rou_date, OR(MONTH(AD486)&lt;&gt;12, DAY(AD486)&lt;&gt;31) ), DATE(YEAR(AD486), 12, 31),
AND(MONTH(AD486)=12, DAY(AD486)=31, AD486&gt;=last_rou_date), "",
AND(MONTH(AD486)=12, DAY(AD486)&lt;&gt;31),  EOMONTH(AD486,0),
AND(MONTH(AD486)=12, DAY(AD486)=31, $AH$14="Not end"),  EDATE(AD485,1),
AND($AH$14="Not end"), EDATE(AD486, 1),
AND($AH$14="End"), EOMONTH(AD486, 1)
)</f>
        <v/>
      </c>
      <c r="AE487" s="68" t="str" cm="1">
        <f t="array" ref="AE487">_xlfn.IFS(W487="", "",
AND(W487&gt;0, W487&lt;=$B$4, $C$2="İllik artım, faiz olaraq", $D$2&gt;0, $B$3="İllik"), $B$5*((1+$D$2)^(W487-1)),
AND(W487&gt;0, W487&lt;=$B$4, $C$2="İllik artım, faiz olaraq", $D$2&gt;0, $B$3="Aylıq"), $B$5*((1+$D$2)^ROUNDDOWN((W487-1)/12,0)),
AND(W487=1, $C$2="Aşağıdakı kimi dəyişir", ), $B$5,
AND(W487&gt;1, W487&lt;=$B$4, $C$2="Aşağıdakı kimi dəyişir"), IFERROR(VLOOKUP(W487, $C$4:$D$7, 2, FALSE), AE486),
AND(W487&gt;0, W487&lt;=$B$4), $B$5,
TRUE,0 )</f>
        <v/>
      </c>
      <c r="AF487" s="76" t="str">
        <f t="shared" ca="1" si="22"/>
        <v/>
      </c>
    </row>
    <row r="488" spans="1:32" x14ac:dyDescent="0.4">
      <c r="A488" s="13" t="str" cm="1">
        <f t="array" aca="1" ref="A488" ca="1">_xlfn.IFS(
AND(SUMIFS(lease_table_interest_accruals, lease_table_dates, A487)&gt;0, COUNTIFS($E$14:E487, "Interest accrual", $A$14:A487, A487)=0),  A487,
AND(SUMIFS(lease_table_payments, lease_table_dates, A487)&gt;0, COUNTIFS($E$14:E487, "Payment", $A$14:A487, A487)=0),  A487,
AND(SUMIFS(rou_table_deprs, rou_table_dates, A487)&gt;0, COUNTIFS($E$14:E487, "Depreciation", $A$14:A487, A487)=0),  A487,
TRUE,  IFERROR(INDEX(rou_table_dates,  MATCH(A487, rou_table_dates)+1, ), "")
)</f>
        <v/>
      </c>
      <c r="B488" s="1" t="str" cm="1">
        <f t="array" aca="1" ref="B488" ca="1">_xlfn.IFS(
AND(E488="Payment", A488=$B$2), $AM$14,
E488="Payment", $AM$15,
E488="Interest accrual", $AM$18,
E488="Depreciation", $AM$17,
TRUE, "")</f>
        <v/>
      </c>
      <c r="C488" s="1" t="str" cm="1">
        <f t="array" aca="1" ref="C488" ca="1">_xlfn.IFS(
E488="Payment", $AM$19,
E488="Interest accrual", $AM$15,
E488="Depreciation", $AM$16,
TRUE, "")</f>
        <v/>
      </c>
      <c r="D488" s="14" t="str" cm="1">
        <f t="array" aca="1" ref="D488" ca="1">_xlfn.IFS(
E488="Payment", _xlfn.XLOOKUP(A488, lease_table_dates, lease_table_payments, 0, 0),
E488="Interest accrual", _xlfn.XLOOKUP(A488, lease_table_dates, lease_table_interest_accruals, 0, 0),
E488="Depreciation", _xlfn.XLOOKUP(A488, rou_table_dates, rou_table_deprs, 0, 0),
TRUE, ""
)</f>
        <v/>
      </c>
      <c r="E488" s="7" t="str" cm="1">
        <f t="array" aca="1" ref="E488" ca="1">_xlfn.IFS(
AND(SUMIFS(lease_table_interest_accruals, lease_table_dates, A488)&gt;0, COUNTIFS($E$14:E487, "Interest accrual", $A$14:A487, A488)=0), "Interest accrual",
AND(SUMIFS(lease_table_payments, lease_table_dates, A488)&gt;0, COUNTIFS($E$14:E487, "Payment", $A$14:A487, A488)=0), "Payment",
AND(SUMIFS(rou_table_deprs, rou_table_dates, A488)&gt;0, COUNTIFS($E$14:E487, "Depreciation", $A$14:A487, A488)=0), "Depreciation",
TRUE,  ""
)</f>
        <v/>
      </c>
      <c r="G488" s="13" t="str" cm="1">
        <f t="array" aca="1" ref="G488" ca="1">_xlfn.IFS(
AND($B$11="Hə", $B$3="İllik"), Z488,
AND($B$11="Hə", $B$3="Aylıq"), AA488,
$B$11="Yox", X488)</f>
        <v/>
      </c>
      <c r="H488" s="14" t="str" cm="1">
        <f t="array" aca="1" ref="H488" ca="1">_xlfn.IFS( G488="", "",
TRUE, ROUND( H487+I488-J488, 2) )</f>
        <v/>
      </c>
      <c r="I488" s="14" t="str" cm="1">
        <f t="array" aca="1" ref="I488" ca="1">_xlfn.IFS(G488="", "",
G488=last_payment_date, (J488-H487),
 TRUE,  -  (H487- H487* (1+$B$6)^ (_xlfn.DAYS(G488,G487)/365) )
)</f>
        <v/>
      </c>
      <c r="J488" s="14" t="str" cm="1">
        <f t="array" aca="1" ref="J488" ca="1">_xlfn.IFS(G488="", "",
TRUE, _xlfn.XLOOKUP(G488,  payment_dates, payments,0,0)
)</f>
        <v/>
      </c>
      <c r="L488" s="2" t="str" cm="1">
        <f t="array" aca="1" ref="L488" ca="1">_xlfn.IFS(
AND($B$11="Hə", $B$3="İllik"), AC488,
AND($B$11="Hə", $B$3="Aylıq"), AD488,
$B$11="Yox", AB488)</f>
        <v/>
      </c>
      <c r="M488" s="14" t="str" cm="1">
        <f t="array" aca="1" ref="M488" ca="1">_xlfn.IFS( L488="", "",
(M487-N488)&lt;=0.5, 0,
TRUE,  M487-N488)</f>
        <v/>
      </c>
      <c r="N488" s="15" t="str" cm="1">
        <f t="array" aca="1" ref="N488" ca="1">_xlfn.IFS(
L488="", "",
TRUE, MIN(M487, ROUND($M$14/ (last_rou_date - $B$2) * (L488-L487), 2) )
)</f>
        <v/>
      </c>
      <c r="P488" s="22" t="str">
        <f t="shared" ca="1" si="21"/>
        <v/>
      </c>
      <c r="Q488" s="14" t="str" cm="1">
        <f t="array" aca="1" ref="Q488" ca="1">_xlfn.IFS(P488="","",
$B$11="Hə", _xlfn.XLOOKUP(DATE(P488, 12, 31), rou_table_dates, rou_table_nbvs,0, 0),
TRUE,  MAX(0, ROUND($M$14 - $M$14/ (last_rou_date - $B$2) * (DATE(P488,12,31) - $B$2), 2) )
)</f>
        <v/>
      </c>
      <c r="R488" s="57" t="str" cm="1">
        <f t="array" aca="1" ref="R488" ca="1">_xlfn.IFS(P488="","",
$B$11="Hə", _xlfn.XLOOKUP(DATE(P488, 12, 31), lease_table_dates, lease_table_balances,0, 0),
TRUE, IFERROR( XNPV($B$6, IF(payment_dates &gt;DATE(P488, 12, 31), payments,  0),  IF(payment_dates &gt;DATE(P488, 12, 31), payment_dates,  DATE(P488, 12, 31))    ),0)
)</f>
        <v/>
      </c>
      <c r="S488" s="14" t="str" cm="1">
        <f t="array" aca="1" ref="S488" ca="1">_xlfn.IFS(P488="","",
TRUE,  MIN( MIN(Q487, $M$14), ROUND($M$14/ (last_rou_date - $B$2) * (DATE(P488,12,31) - MAX($B$2, DATE(P488-1, 12, 31))), 2) )
)</f>
        <v/>
      </c>
      <c r="T488" s="15" t="str" cm="1">
        <f t="array" aca="1" ref="T488" ca="1">_xlfn.IFS(P488="", "",
ISTEXT(R487), R488- (H488 - SUMIFS( lease_table_payments, lease_table_years, P488) -$AG$14 ),
AND(ISNUMBER(R487), R488&lt;&gt;""),   R488- (R487 - SUMIFS( lease_table_payments, lease_table_years, P488) )
)</f>
        <v/>
      </c>
      <c r="U488" s="14"/>
      <c r="V488" s="73">
        <f t="shared" si="23"/>
        <v>475</v>
      </c>
      <c r="W488" s="74" t="str" cm="1">
        <f t="array" ref="W488">_xlfn.IFS(
OR(W487=$B$4, W487=""),"",
TRUE,W487+1
)</f>
        <v/>
      </c>
      <c r="X488" s="75" t="str" cm="1">
        <f t="array" ref="X488">_xlfn.IFS(X487="","",
W488="", "",
AND($B$3="İllik"),DATE(YEAR(X487)+1,MONTH(X487),DAY(X487) ),
AND($B$3="Aylıq", $AH$14="Not end"), EDATE(X487,1),
AND($B$3="Aylıq", $AH$14="End"), EOMONTH(X487,1)
)</f>
        <v/>
      </c>
      <c r="Y488" s="75" t="str" cm="1">
        <f t="array" aca="1" ref="Y488" ca="1">_xlfn.IFS(
AND($B$7="Dövrün əvvəlində", Y487&lt;=last_rou_date), DATE(YEAR(Y487)+1, 12, 31),
AND($B$7="Dövrün sonunda", Y487&lt;=last_payment_date), DATE(YEAR(Y487)+1, 12, 31),
TRUE, ""
)</f>
        <v/>
      </c>
      <c r="Z488" s="75" t="str" cm="1">
        <f t="array" aca="1" ref="Z488" ca="1">_xlfn.IFS(
AND($AN$14="Not year_end", Z487&gt;last_payment_date), "",
AND($AN$14="Year_end", Z487&gt;=last_payment_date), "",
AND($AN$14="Year_end"), DATE(YEAR(Z487+1), 12, 31),
AND($AN$14="Not year_end", MONTH(Z487)=12, DAY(Z487)=31), DATE(YEAR(Z486)+1, MONTH(Z486), DAY(Z486)),
AND($AN$14="Not year_end", OR(MONTH(Z487)&lt;&gt;12, DAY(Z487)&lt;&gt;31) ), DATE(YEAR(Z487), 12, 31)
)</f>
        <v/>
      </c>
      <c r="AA488" s="75" t="str" cm="1">
        <f t="array" aca="1" ref="AA488" ca="1">_xlfn.IFS(AA487="", "",
AND(AA487=last_payment_date, OR(MONTH(AA487)&lt;&gt;12, DAY(AA487)&lt;&gt;31) ), DATE(YEAR(AA487), 12, 31),
AND(MONTH(AA487)=12, DAY(AA487)=31, AA487&gt;=last_payment_date), "",
AND(MONTH(AA487)=12, DAY(AA487)&lt;&gt;31),  EOMONTH(AA487,0),
AND(MONTH(AA487)=12, DAY(AA487)=31, $AH$14="Not end"),  EDATE(AA486,1),
AND($AH$14="Not end"), EDATE(AA487, 1),
AND($AH$14="End"), EOMONTH(AA487, 1)
)</f>
        <v/>
      </c>
      <c r="AB488" s="75" t="str" cm="1">
        <f t="array" aca="1" ref="AB488" ca="1">_xlfn.IFS(AB487="","",
AND(AB487=last_rou_date), "",
AND($B$3="İllik"),DATE(YEAR(AB487)+1,MONTH(AB487),DAY(AB487) ),
AND($B$3="Aylıq", $AH$14="Not end"), EDATE(AB487,1),
AND($B$3="Aylıq", $AH$14="End"), EOMONTH(AB487,1)
)</f>
        <v/>
      </c>
      <c r="AC488" s="75" t="str" cm="1">
        <f t="array" aca="1" ref="AC488" ca="1">_xlfn.IFS(
AND($AN$14="Not year_end", AC487&gt;last_rou_date), "",
AND($AN$14="Year_end", AC487&gt;=last_rou_date), "",
AND($AN$14="Year_end"), DATE(YEAR(AC487+1), 12, 31),
AND($AN$14="Not year_end", MONTH(AC487)=12, DAY(AC487)=31), DATE(YEAR(AC486)+1, MONTH(AC486), DAY(AC486)),
AND($AN$14="Not year_end", OR(MONTH(AC487)&lt;&gt;12, DAY(AC487)&lt;&gt;31) ), DATE(YEAR(AC487), 12, 31)
)</f>
        <v/>
      </c>
      <c r="AD488" s="75" t="str" cm="1">
        <f t="array" aca="1" ref="AD488" ca="1">_xlfn.IFS(AD487="", "",
AND(AD487=last_rou_date, OR(MONTH(AD487)&lt;&gt;12, DAY(AD487)&lt;&gt;31) ), DATE(YEAR(AD487), 12, 31),
AND(MONTH(AD487)=12, DAY(AD487)=31, AD487&gt;=last_rou_date), "",
AND(MONTH(AD487)=12, DAY(AD487)&lt;&gt;31),  EOMONTH(AD487,0),
AND(MONTH(AD487)=12, DAY(AD487)=31, $AH$14="Not end"),  EDATE(AD486,1),
AND($AH$14="Not end"), EDATE(AD487, 1),
AND($AH$14="End"), EOMONTH(AD487, 1)
)</f>
        <v/>
      </c>
      <c r="AE488" s="68" t="str" cm="1">
        <f t="array" ref="AE488">_xlfn.IFS(W488="", "",
AND(W488&gt;0, W488&lt;=$B$4, $C$2="İllik artım, faiz olaraq", $D$2&gt;0, $B$3="İllik"), $B$5*((1+$D$2)^(W488-1)),
AND(W488&gt;0, W488&lt;=$B$4, $C$2="İllik artım, faiz olaraq", $D$2&gt;0, $B$3="Aylıq"), $B$5*((1+$D$2)^ROUNDDOWN((W488-1)/12,0)),
AND(W488=1, $C$2="Aşağıdakı kimi dəyişir", ), $B$5,
AND(W488&gt;1, W488&lt;=$B$4, $C$2="Aşağıdakı kimi dəyişir"), IFERROR(VLOOKUP(W488, $C$4:$D$7, 2, FALSE), AE487),
AND(W488&gt;0, W488&lt;=$B$4), $B$5,
TRUE,0 )</f>
        <v/>
      </c>
      <c r="AF488" s="76" t="str">
        <f t="shared" ca="1" si="22"/>
        <v/>
      </c>
    </row>
    <row r="489" spans="1:32" x14ac:dyDescent="0.4">
      <c r="A489" s="13" t="str" cm="1">
        <f t="array" aca="1" ref="A489" ca="1">_xlfn.IFS(
AND(SUMIFS(lease_table_interest_accruals, lease_table_dates, A488)&gt;0, COUNTIFS($E$14:E488, "Interest accrual", $A$14:A488, A488)=0),  A488,
AND(SUMIFS(lease_table_payments, lease_table_dates, A488)&gt;0, COUNTIFS($E$14:E488, "Payment", $A$14:A488, A488)=0),  A488,
AND(SUMIFS(rou_table_deprs, rou_table_dates, A488)&gt;0, COUNTIFS($E$14:E488, "Depreciation", $A$14:A488, A488)=0),  A488,
TRUE,  IFERROR(INDEX(rou_table_dates,  MATCH(A488, rou_table_dates)+1, ), "")
)</f>
        <v/>
      </c>
      <c r="B489" s="1" t="str" cm="1">
        <f t="array" aca="1" ref="B489" ca="1">_xlfn.IFS(
AND(E489="Payment", A489=$B$2), $AM$14,
E489="Payment", $AM$15,
E489="Interest accrual", $AM$18,
E489="Depreciation", $AM$17,
TRUE, "")</f>
        <v/>
      </c>
      <c r="C489" s="1" t="str" cm="1">
        <f t="array" aca="1" ref="C489" ca="1">_xlfn.IFS(
E489="Payment", $AM$19,
E489="Interest accrual", $AM$15,
E489="Depreciation", $AM$16,
TRUE, "")</f>
        <v/>
      </c>
      <c r="D489" s="14" t="str" cm="1">
        <f t="array" aca="1" ref="D489" ca="1">_xlfn.IFS(
E489="Payment", _xlfn.XLOOKUP(A489, lease_table_dates, lease_table_payments, 0, 0),
E489="Interest accrual", _xlfn.XLOOKUP(A489, lease_table_dates, lease_table_interest_accruals, 0, 0),
E489="Depreciation", _xlfn.XLOOKUP(A489, rou_table_dates, rou_table_deprs, 0, 0),
TRUE, ""
)</f>
        <v/>
      </c>
      <c r="E489" s="7" t="str" cm="1">
        <f t="array" aca="1" ref="E489" ca="1">_xlfn.IFS(
AND(SUMIFS(lease_table_interest_accruals, lease_table_dates, A489)&gt;0, COUNTIFS($E$14:E488, "Interest accrual", $A$14:A488, A489)=0), "Interest accrual",
AND(SUMIFS(lease_table_payments, lease_table_dates, A489)&gt;0, COUNTIFS($E$14:E488, "Payment", $A$14:A488, A489)=0), "Payment",
AND(SUMIFS(rou_table_deprs, rou_table_dates, A489)&gt;0, COUNTIFS($E$14:E488, "Depreciation", $A$14:A488, A489)=0), "Depreciation",
TRUE,  ""
)</f>
        <v/>
      </c>
      <c r="G489" s="13" t="str" cm="1">
        <f t="array" aca="1" ref="G489" ca="1">_xlfn.IFS(
AND($B$11="Hə", $B$3="İllik"), Z489,
AND($B$11="Hə", $B$3="Aylıq"), AA489,
$B$11="Yox", X489)</f>
        <v/>
      </c>
      <c r="H489" s="14" t="str" cm="1">
        <f t="array" aca="1" ref="H489" ca="1">_xlfn.IFS( G489="", "",
TRUE, ROUND( H488+I489-J489, 2) )</f>
        <v/>
      </c>
      <c r="I489" s="14" t="str" cm="1">
        <f t="array" aca="1" ref="I489" ca="1">_xlfn.IFS(G489="", "",
G489=last_payment_date, (J489-H488),
 TRUE,  -  (H488- H488* (1+$B$6)^ (_xlfn.DAYS(G489,G488)/365) )
)</f>
        <v/>
      </c>
      <c r="J489" s="14" t="str" cm="1">
        <f t="array" aca="1" ref="J489" ca="1">_xlfn.IFS(G489="", "",
TRUE, _xlfn.XLOOKUP(G489,  payment_dates, payments,0,0)
)</f>
        <v/>
      </c>
      <c r="L489" s="2" t="str" cm="1">
        <f t="array" aca="1" ref="L489" ca="1">_xlfn.IFS(
AND($B$11="Hə", $B$3="İllik"), AC489,
AND($B$11="Hə", $B$3="Aylıq"), AD489,
$B$11="Yox", AB489)</f>
        <v/>
      </c>
      <c r="M489" s="14" t="str" cm="1">
        <f t="array" aca="1" ref="M489" ca="1">_xlfn.IFS( L489="", "",
(M488-N489)&lt;=0.5, 0,
TRUE,  M488-N489)</f>
        <v/>
      </c>
      <c r="N489" s="15" t="str" cm="1">
        <f t="array" aca="1" ref="N489" ca="1">_xlfn.IFS(
L489="", "",
TRUE, MIN(M488, ROUND($M$14/ (last_rou_date - $B$2) * (L489-L488), 2) )
)</f>
        <v/>
      </c>
      <c r="P489" s="22" t="str">
        <f t="shared" ca="1" si="21"/>
        <v/>
      </c>
      <c r="Q489" s="14" t="str" cm="1">
        <f t="array" aca="1" ref="Q489" ca="1">_xlfn.IFS(P489="","",
$B$11="Hə", _xlfn.XLOOKUP(DATE(P489, 12, 31), rou_table_dates, rou_table_nbvs,0, 0),
TRUE,  MAX(0, ROUND($M$14 - $M$14/ (last_rou_date - $B$2) * (DATE(P489,12,31) - $B$2), 2) )
)</f>
        <v/>
      </c>
      <c r="R489" s="57" t="str" cm="1">
        <f t="array" aca="1" ref="R489" ca="1">_xlfn.IFS(P489="","",
$B$11="Hə", _xlfn.XLOOKUP(DATE(P489, 12, 31), lease_table_dates, lease_table_balances,0, 0),
TRUE, IFERROR( XNPV($B$6, IF(payment_dates &gt;DATE(P489, 12, 31), payments,  0),  IF(payment_dates &gt;DATE(P489, 12, 31), payment_dates,  DATE(P489, 12, 31))    ),0)
)</f>
        <v/>
      </c>
      <c r="S489" s="14" t="str" cm="1">
        <f t="array" aca="1" ref="S489" ca="1">_xlfn.IFS(P489="","",
TRUE,  MIN( MIN(Q488, $M$14), ROUND($M$14/ (last_rou_date - $B$2) * (DATE(P489,12,31) - MAX($B$2, DATE(P489-1, 12, 31))), 2) )
)</f>
        <v/>
      </c>
      <c r="T489" s="15" t="str" cm="1">
        <f t="array" aca="1" ref="T489" ca="1">_xlfn.IFS(P489="", "",
ISTEXT(R488), R489- (H489 - SUMIFS( lease_table_payments, lease_table_years, P489) -$AG$14 ),
AND(ISNUMBER(R488), R489&lt;&gt;""),   R489- (R488 - SUMIFS( lease_table_payments, lease_table_years, P489) )
)</f>
        <v/>
      </c>
      <c r="U489" s="14"/>
      <c r="V489" s="73">
        <f t="shared" si="23"/>
        <v>476</v>
      </c>
      <c r="W489" s="74" t="str" cm="1">
        <f t="array" ref="W489">_xlfn.IFS(
OR(W488=$B$4, W488=""),"",
TRUE,W488+1
)</f>
        <v/>
      </c>
      <c r="X489" s="75" t="str" cm="1">
        <f t="array" ref="X489">_xlfn.IFS(X488="","",
W489="", "",
AND($B$3="İllik"),DATE(YEAR(X488)+1,MONTH(X488),DAY(X488) ),
AND($B$3="Aylıq", $AH$14="Not end"), EDATE(X488,1),
AND($B$3="Aylıq", $AH$14="End"), EOMONTH(X488,1)
)</f>
        <v/>
      </c>
      <c r="Y489" s="75" t="str" cm="1">
        <f t="array" aca="1" ref="Y489" ca="1">_xlfn.IFS(
AND($B$7="Dövrün əvvəlində", Y488&lt;=last_rou_date), DATE(YEAR(Y488)+1, 12, 31),
AND($B$7="Dövrün sonunda", Y488&lt;=last_payment_date), DATE(YEAR(Y488)+1, 12, 31),
TRUE, ""
)</f>
        <v/>
      </c>
      <c r="Z489" s="75" t="str" cm="1">
        <f t="array" aca="1" ref="Z489" ca="1">_xlfn.IFS(
AND($AN$14="Not year_end", Z488&gt;last_payment_date), "",
AND($AN$14="Year_end", Z488&gt;=last_payment_date), "",
AND($AN$14="Year_end"), DATE(YEAR(Z488+1), 12, 31),
AND($AN$14="Not year_end", MONTH(Z488)=12, DAY(Z488)=31), DATE(YEAR(Z487)+1, MONTH(Z487), DAY(Z487)),
AND($AN$14="Not year_end", OR(MONTH(Z488)&lt;&gt;12, DAY(Z488)&lt;&gt;31) ), DATE(YEAR(Z488), 12, 31)
)</f>
        <v/>
      </c>
      <c r="AA489" s="75" t="str" cm="1">
        <f t="array" aca="1" ref="AA489" ca="1">_xlfn.IFS(AA488="", "",
AND(AA488=last_payment_date, OR(MONTH(AA488)&lt;&gt;12, DAY(AA488)&lt;&gt;31) ), DATE(YEAR(AA488), 12, 31),
AND(MONTH(AA488)=12, DAY(AA488)=31, AA488&gt;=last_payment_date), "",
AND(MONTH(AA488)=12, DAY(AA488)&lt;&gt;31),  EOMONTH(AA488,0),
AND(MONTH(AA488)=12, DAY(AA488)=31, $AH$14="Not end"),  EDATE(AA487,1),
AND($AH$14="Not end"), EDATE(AA488, 1),
AND($AH$14="End"), EOMONTH(AA488, 1)
)</f>
        <v/>
      </c>
      <c r="AB489" s="75" t="str" cm="1">
        <f t="array" aca="1" ref="AB489" ca="1">_xlfn.IFS(AB488="","",
AND(AB488=last_rou_date), "",
AND($B$3="İllik"),DATE(YEAR(AB488)+1,MONTH(AB488),DAY(AB488) ),
AND($B$3="Aylıq", $AH$14="Not end"), EDATE(AB488,1),
AND($B$3="Aylıq", $AH$14="End"), EOMONTH(AB488,1)
)</f>
        <v/>
      </c>
      <c r="AC489" s="75" t="str" cm="1">
        <f t="array" aca="1" ref="AC489" ca="1">_xlfn.IFS(
AND($AN$14="Not year_end", AC488&gt;last_rou_date), "",
AND($AN$14="Year_end", AC488&gt;=last_rou_date), "",
AND($AN$14="Year_end"), DATE(YEAR(AC488+1), 12, 31),
AND($AN$14="Not year_end", MONTH(AC488)=12, DAY(AC488)=31), DATE(YEAR(AC487)+1, MONTH(AC487), DAY(AC487)),
AND($AN$14="Not year_end", OR(MONTH(AC488)&lt;&gt;12, DAY(AC488)&lt;&gt;31) ), DATE(YEAR(AC488), 12, 31)
)</f>
        <v/>
      </c>
      <c r="AD489" s="75" t="str" cm="1">
        <f t="array" aca="1" ref="AD489" ca="1">_xlfn.IFS(AD488="", "",
AND(AD488=last_rou_date, OR(MONTH(AD488)&lt;&gt;12, DAY(AD488)&lt;&gt;31) ), DATE(YEAR(AD488), 12, 31),
AND(MONTH(AD488)=12, DAY(AD488)=31, AD488&gt;=last_rou_date), "",
AND(MONTH(AD488)=12, DAY(AD488)&lt;&gt;31),  EOMONTH(AD488,0),
AND(MONTH(AD488)=12, DAY(AD488)=31, $AH$14="Not end"),  EDATE(AD487,1),
AND($AH$14="Not end"), EDATE(AD488, 1),
AND($AH$14="End"), EOMONTH(AD488, 1)
)</f>
        <v/>
      </c>
      <c r="AE489" s="68" t="str" cm="1">
        <f t="array" ref="AE489">_xlfn.IFS(W489="", "",
AND(W489&gt;0, W489&lt;=$B$4, $C$2="İllik artım, faiz olaraq", $D$2&gt;0, $B$3="İllik"), $B$5*((1+$D$2)^(W489-1)),
AND(W489&gt;0, W489&lt;=$B$4, $C$2="İllik artım, faiz olaraq", $D$2&gt;0, $B$3="Aylıq"), $B$5*((1+$D$2)^ROUNDDOWN((W489-1)/12,0)),
AND(W489=1, $C$2="Aşağıdakı kimi dəyişir", ), $B$5,
AND(W489&gt;1, W489&lt;=$B$4, $C$2="Aşağıdakı kimi dəyişir"), IFERROR(VLOOKUP(W489, $C$4:$D$7, 2, FALSE), AE488),
AND(W489&gt;0, W489&lt;=$B$4), $B$5,
TRUE,0 )</f>
        <v/>
      </c>
      <c r="AF489" s="76" t="str">
        <f t="shared" ca="1" si="22"/>
        <v/>
      </c>
    </row>
    <row r="490" spans="1:32" x14ac:dyDescent="0.4">
      <c r="A490" s="13" t="str" cm="1">
        <f t="array" aca="1" ref="A490" ca="1">_xlfn.IFS(
AND(SUMIFS(lease_table_interest_accruals, lease_table_dates, A489)&gt;0, COUNTIFS($E$14:E489, "Interest accrual", $A$14:A489, A489)=0),  A489,
AND(SUMIFS(lease_table_payments, lease_table_dates, A489)&gt;0, COUNTIFS($E$14:E489, "Payment", $A$14:A489, A489)=0),  A489,
AND(SUMIFS(rou_table_deprs, rou_table_dates, A489)&gt;0, COUNTIFS($E$14:E489, "Depreciation", $A$14:A489, A489)=0),  A489,
TRUE,  IFERROR(INDEX(rou_table_dates,  MATCH(A489, rou_table_dates)+1, ), "")
)</f>
        <v/>
      </c>
      <c r="B490" s="1" t="str" cm="1">
        <f t="array" aca="1" ref="B490" ca="1">_xlfn.IFS(
AND(E490="Payment", A490=$B$2), $AM$14,
E490="Payment", $AM$15,
E490="Interest accrual", $AM$18,
E490="Depreciation", $AM$17,
TRUE, "")</f>
        <v/>
      </c>
      <c r="C490" s="1" t="str" cm="1">
        <f t="array" aca="1" ref="C490" ca="1">_xlfn.IFS(
E490="Payment", $AM$19,
E490="Interest accrual", $AM$15,
E490="Depreciation", $AM$16,
TRUE, "")</f>
        <v/>
      </c>
      <c r="D490" s="14" t="str" cm="1">
        <f t="array" aca="1" ref="D490" ca="1">_xlfn.IFS(
E490="Payment", _xlfn.XLOOKUP(A490, lease_table_dates, lease_table_payments, 0, 0),
E490="Interest accrual", _xlfn.XLOOKUP(A490, lease_table_dates, lease_table_interest_accruals, 0, 0),
E490="Depreciation", _xlfn.XLOOKUP(A490, rou_table_dates, rou_table_deprs, 0, 0),
TRUE, ""
)</f>
        <v/>
      </c>
      <c r="E490" s="7" t="str" cm="1">
        <f t="array" aca="1" ref="E490" ca="1">_xlfn.IFS(
AND(SUMIFS(lease_table_interest_accruals, lease_table_dates, A490)&gt;0, COUNTIFS($E$14:E489, "Interest accrual", $A$14:A489, A490)=0), "Interest accrual",
AND(SUMIFS(lease_table_payments, lease_table_dates, A490)&gt;0, COUNTIFS($E$14:E489, "Payment", $A$14:A489, A490)=0), "Payment",
AND(SUMIFS(rou_table_deprs, rou_table_dates, A490)&gt;0, COUNTIFS($E$14:E489, "Depreciation", $A$14:A489, A490)=0), "Depreciation",
TRUE,  ""
)</f>
        <v/>
      </c>
      <c r="G490" s="13" t="str" cm="1">
        <f t="array" aca="1" ref="G490" ca="1">_xlfn.IFS(
AND($B$11="Hə", $B$3="İllik"), Z490,
AND($B$11="Hə", $B$3="Aylıq"), AA490,
$B$11="Yox", X490)</f>
        <v/>
      </c>
      <c r="H490" s="14" t="str" cm="1">
        <f t="array" aca="1" ref="H490" ca="1">_xlfn.IFS( G490="", "",
TRUE, ROUND( H489+I490-J490, 2) )</f>
        <v/>
      </c>
      <c r="I490" s="14" t="str" cm="1">
        <f t="array" aca="1" ref="I490" ca="1">_xlfn.IFS(G490="", "",
G490=last_payment_date, (J490-H489),
 TRUE,  -  (H489- H489* (1+$B$6)^ (_xlfn.DAYS(G490,G489)/365) )
)</f>
        <v/>
      </c>
      <c r="J490" s="14" t="str" cm="1">
        <f t="array" aca="1" ref="J490" ca="1">_xlfn.IFS(G490="", "",
TRUE, _xlfn.XLOOKUP(G490,  payment_dates, payments,0,0)
)</f>
        <v/>
      </c>
      <c r="L490" s="2" t="str" cm="1">
        <f t="array" aca="1" ref="L490" ca="1">_xlfn.IFS(
AND($B$11="Hə", $B$3="İllik"), AC490,
AND($B$11="Hə", $B$3="Aylıq"), AD490,
$B$11="Yox", AB490)</f>
        <v/>
      </c>
      <c r="M490" s="14" t="str" cm="1">
        <f t="array" aca="1" ref="M490" ca="1">_xlfn.IFS( L490="", "",
(M489-N490)&lt;=0.5, 0,
TRUE,  M489-N490)</f>
        <v/>
      </c>
      <c r="N490" s="15" t="str" cm="1">
        <f t="array" aca="1" ref="N490" ca="1">_xlfn.IFS(
L490="", "",
TRUE, MIN(M489, ROUND($M$14/ (last_rou_date - $B$2) * (L490-L489), 2) )
)</f>
        <v/>
      </c>
      <c r="P490" s="22" t="str">
        <f t="shared" ca="1" si="21"/>
        <v/>
      </c>
      <c r="Q490" s="14" t="str" cm="1">
        <f t="array" aca="1" ref="Q490" ca="1">_xlfn.IFS(P490="","",
$B$11="Hə", _xlfn.XLOOKUP(DATE(P490, 12, 31), rou_table_dates, rou_table_nbvs,0, 0),
TRUE,  MAX(0, ROUND($M$14 - $M$14/ (last_rou_date - $B$2) * (DATE(P490,12,31) - $B$2), 2) )
)</f>
        <v/>
      </c>
      <c r="R490" s="57" t="str" cm="1">
        <f t="array" aca="1" ref="R490" ca="1">_xlfn.IFS(P490="","",
$B$11="Hə", _xlfn.XLOOKUP(DATE(P490, 12, 31), lease_table_dates, lease_table_balances,0, 0),
TRUE, IFERROR( XNPV($B$6, IF(payment_dates &gt;DATE(P490, 12, 31), payments,  0),  IF(payment_dates &gt;DATE(P490, 12, 31), payment_dates,  DATE(P490, 12, 31))    ),0)
)</f>
        <v/>
      </c>
      <c r="S490" s="14" t="str" cm="1">
        <f t="array" aca="1" ref="S490" ca="1">_xlfn.IFS(P490="","",
TRUE,  MIN( MIN(Q489, $M$14), ROUND($M$14/ (last_rou_date - $B$2) * (DATE(P490,12,31) - MAX($B$2, DATE(P490-1, 12, 31))), 2) )
)</f>
        <v/>
      </c>
      <c r="T490" s="15" t="str" cm="1">
        <f t="array" aca="1" ref="T490" ca="1">_xlfn.IFS(P490="", "",
ISTEXT(R489), R490- (H490 - SUMIFS( lease_table_payments, lease_table_years, P490) -$AG$14 ),
AND(ISNUMBER(R489), R490&lt;&gt;""),   R490- (R489 - SUMIFS( lease_table_payments, lease_table_years, P490) )
)</f>
        <v/>
      </c>
      <c r="U490" s="14"/>
      <c r="V490" s="73">
        <f t="shared" si="23"/>
        <v>477</v>
      </c>
      <c r="W490" s="74" t="str" cm="1">
        <f t="array" ref="W490">_xlfn.IFS(
OR(W489=$B$4, W489=""),"",
TRUE,W489+1
)</f>
        <v/>
      </c>
      <c r="X490" s="75" t="str" cm="1">
        <f t="array" ref="X490">_xlfn.IFS(X489="","",
W490="", "",
AND($B$3="İllik"),DATE(YEAR(X489)+1,MONTH(X489),DAY(X489) ),
AND($B$3="Aylıq", $AH$14="Not end"), EDATE(X489,1),
AND($B$3="Aylıq", $AH$14="End"), EOMONTH(X489,1)
)</f>
        <v/>
      </c>
      <c r="Y490" s="75" t="str" cm="1">
        <f t="array" aca="1" ref="Y490" ca="1">_xlfn.IFS(
AND($B$7="Dövrün əvvəlində", Y489&lt;=last_rou_date), DATE(YEAR(Y489)+1, 12, 31),
AND($B$7="Dövrün sonunda", Y489&lt;=last_payment_date), DATE(YEAR(Y489)+1, 12, 31),
TRUE, ""
)</f>
        <v/>
      </c>
      <c r="Z490" s="75" t="str" cm="1">
        <f t="array" aca="1" ref="Z490" ca="1">_xlfn.IFS(
AND($AN$14="Not year_end", Z489&gt;last_payment_date), "",
AND($AN$14="Year_end", Z489&gt;=last_payment_date), "",
AND($AN$14="Year_end"), DATE(YEAR(Z489+1), 12, 31),
AND($AN$14="Not year_end", MONTH(Z489)=12, DAY(Z489)=31), DATE(YEAR(Z488)+1, MONTH(Z488), DAY(Z488)),
AND($AN$14="Not year_end", OR(MONTH(Z489)&lt;&gt;12, DAY(Z489)&lt;&gt;31) ), DATE(YEAR(Z489), 12, 31)
)</f>
        <v/>
      </c>
      <c r="AA490" s="75" t="str" cm="1">
        <f t="array" aca="1" ref="AA490" ca="1">_xlfn.IFS(AA489="", "",
AND(AA489=last_payment_date, OR(MONTH(AA489)&lt;&gt;12, DAY(AA489)&lt;&gt;31) ), DATE(YEAR(AA489), 12, 31),
AND(MONTH(AA489)=12, DAY(AA489)=31, AA489&gt;=last_payment_date), "",
AND(MONTH(AA489)=12, DAY(AA489)&lt;&gt;31),  EOMONTH(AA489,0),
AND(MONTH(AA489)=12, DAY(AA489)=31, $AH$14="Not end"),  EDATE(AA488,1),
AND($AH$14="Not end"), EDATE(AA489, 1),
AND($AH$14="End"), EOMONTH(AA489, 1)
)</f>
        <v/>
      </c>
      <c r="AB490" s="75" t="str" cm="1">
        <f t="array" aca="1" ref="AB490" ca="1">_xlfn.IFS(AB489="","",
AND(AB489=last_rou_date), "",
AND($B$3="İllik"),DATE(YEAR(AB489)+1,MONTH(AB489),DAY(AB489) ),
AND($B$3="Aylıq", $AH$14="Not end"), EDATE(AB489,1),
AND($B$3="Aylıq", $AH$14="End"), EOMONTH(AB489,1)
)</f>
        <v/>
      </c>
      <c r="AC490" s="75" t="str" cm="1">
        <f t="array" aca="1" ref="AC490" ca="1">_xlfn.IFS(
AND($AN$14="Not year_end", AC489&gt;last_rou_date), "",
AND($AN$14="Year_end", AC489&gt;=last_rou_date), "",
AND($AN$14="Year_end"), DATE(YEAR(AC489+1), 12, 31),
AND($AN$14="Not year_end", MONTH(AC489)=12, DAY(AC489)=31), DATE(YEAR(AC488)+1, MONTH(AC488), DAY(AC488)),
AND($AN$14="Not year_end", OR(MONTH(AC489)&lt;&gt;12, DAY(AC489)&lt;&gt;31) ), DATE(YEAR(AC489), 12, 31)
)</f>
        <v/>
      </c>
      <c r="AD490" s="75" t="str" cm="1">
        <f t="array" aca="1" ref="AD490" ca="1">_xlfn.IFS(AD489="", "",
AND(AD489=last_rou_date, OR(MONTH(AD489)&lt;&gt;12, DAY(AD489)&lt;&gt;31) ), DATE(YEAR(AD489), 12, 31),
AND(MONTH(AD489)=12, DAY(AD489)=31, AD489&gt;=last_rou_date), "",
AND(MONTH(AD489)=12, DAY(AD489)&lt;&gt;31),  EOMONTH(AD489,0),
AND(MONTH(AD489)=12, DAY(AD489)=31, $AH$14="Not end"),  EDATE(AD488,1),
AND($AH$14="Not end"), EDATE(AD489, 1),
AND($AH$14="End"), EOMONTH(AD489, 1)
)</f>
        <v/>
      </c>
      <c r="AE490" s="68" t="str" cm="1">
        <f t="array" ref="AE490">_xlfn.IFS(W490="", "",
AND(W490&gt;0, W490&lt;=$B$4, $C$2="İllik artım, faiz olaraq", $D$2&gt;0, $B$3="İllik"), $B$5*((1+$D$2)^(W490-1)),
AND(W490&gt;0, W490&lt;=$B$4, $C$2="İllik artım, faiz olaraq", $D$2&gt;0, $B$3="Aylıq"), $B$5*((1+$D$2)^ROUNDDOWN((W490-1)/12,0)),
AND(W490=1, $C$2="Aşağıdakı kimi dəyişir", ), $B$5,
AND(W490&gt;1, W490&lt;=$B$4, $C$2="Aşağıdakı kimi dəyişir"), IFERROR(VLOOKUP(W490, $C$4:$D$7, 2, FALSE), AE489),
AND(W490&gt;0, W490&lt;=$B$4), $B$5,
TRUE,0 )</f>
        <v/>
      </c>
      <c r="AF490" s="76" t="str">
        <f t="shared" ca="1" si="22"/>
        <v/>
      </c>
    </row>
    <row r="491" spans="1:32" x14ac:dyDescent="0.4">
      <c r="A491" s="13" t="str" cm="1">
        <f t="array" aca="1" ref="A491" ca="1">_xlfn.IFS(
AND(SUMIFS(lease_table_interest_accruals, lease_table_dates, A490)&gt;0, COUNTIFS($E$14:E490, "Interest accrual", $A$14:A490, A490)=0),  A490,
AND(SUMIFS(lease_table_payments, lease_table_dates, A490)&gt;0, COUNTIFS($E$14:E490, "Payment", $A$14:A490, A490)=0),  A490,
AND(SUMIFS(rou_table_deprs, rou_table_dates, A490)&gt;0, COUNTIFS($E$14:E490, "Depreciation", $A$14:A490, A490)=0),  A490,
TRUE,  IFERROR(INDEX(rou_table_dates,  MATCH(A490, rou_table_dates)+1, ), "")
)</f>
        <v/>
      </c>
      <c r="B491" s="1" t="str" cm="1">
        <f t="array" aca="1" ref="B491" ca="1">_xlfn.IFS(
AND(E491="Payment", A491=$B$2), $AM$14,
E491="Payment", $AM$15,
E491="Interest accrual", $AM$18,
E491="Depreciation", $AM$17,
TRUE, "")</f>
        <v/>
      </c>
      <c r="C491" s="1" t="str" cm="1">
        <f t="array" aca="1" ref="C491" ca="1">_xlfn.IFS(
E491="Payment", $AM$19,
E491="Interest accrual", $AM$15,
E491="Depreciation", $AM$16,
TRUE, "")</f>
        <v/>
      </c>
      <c r="D491" s="14" t="str" cm="1">
        <f t="array" aca="1" ref="D491" ca="1">_xlfn.IFS(
E491="Payment", _xlfn.XLOOKUP(A491, lease_table_dates, lease_table_payments, 0, 0),
E491="Interest accrual", _xlfn.XLOOKUP(A491, lease_table_dates, lease_table_interest_accruals, 0, 0),
E491="Depreciation", _xlfn.XLOOKUP(A491, rou_table_dates, rou_table_deprs, 0, 0),
TRUE, ""
)</f>
        <v/>
      </c>
      <c r="E491" s="7" t="str" cm="1">
        <f t="array" aca="1" ref="E491" ca="1">_xlfn.IFS(
AND(SUMIFS(lease_table_interest_accruals, lease_table_dates, A491)&gt;0, COUNTIFS($E$14:E490, "Interest accrual", $A$14:A490, A491)=0), "Interest accrual",
AND(SUMIFS(lease_table_payments, lease_table_dates, A491)&gt;0, COUNTIFS($E$14:E490, "Payment", $A$14:A490, A491)=0), "Payment",
AND(SUMIFS(rou_table_deprs, rou_table_dates, A491)&gt;0, COUNTIFS($E$14:E490, "Depreciation", $A$14:A490, A491)=0), "Depreciation",
TRUE,  ""
)</f>
        <v/>
      </c>
      <c r="G491" s="13" t="str" cm="1">
        <f t="array" aca="1" ref="G491" ca="1">_xlfn.IFS(
AND($B$11="Hə", $B$3="İllik"), Z491,
AND($B$11="Hə", $B$3="Aylıq"), AA491,
$B$11="Yox", X491)</f>
        <v/>
      </c>
      <c r="H491" s="14" t="str" cm="1">
        <f t="array" aca="1" ref="H491" ca="1">_xlfn.IFS( G491="", "",
TRUE, ROUND( H490+I491-J491, 2) )</f>
        <v/>
      </c>
      <c r="I491" s="14" t="str" cm="1">
        <f t="array" aca="1" ref="I491" ca="1">_xlfn.IFS(G491="", "",
G491=last_payment_date, (J491-H490),
 TRUE,  -  (H490- H490* (1+$B$6)^ (_xlfn.DAYS(G491,G490)/365) )
)</f>
        <v/>
      </c>
      <c r="J491" s="14" t="str" cm="1">
        <f t="array" aca="1" ref="J491" ca="1">_xlfn.IFS(G491="", "",
TRUE, _xlfn.XLOOKUP(G491,  payment_dates, payments,0,0)
)</f>
        <v/>
      </c>
      <c r="L491" s="2" t="str" cm="1">
        <f t="array" aca="1" ref="L491" ca="1">_xlfn.IFS(
AND($B$11="Hə", $B$3="İllik"), AC491,
AND($B$11="Hə", $B$3="Aylıq"), AD491,
$B$11="Yox", AB491)</f>
        <v/>
      </c>
      <c r="M491" s="14" t="str" cm="1">
        <f t="array" aca="1" ref="M491" ca="1">_xlfn.IFS( L491="", "",
(M490-N491)&lt;=0.5, 0,
TRUE,  M490-N491)</f>
        <v/>
      </c>
      <c r="N491" s="15" t="str" cm="1">
        <f t="array" aca="1" ref="N491" ca="1">_xlfn.IFS(
L491="", "",
TRUE, MIN(M490, ROUND($M$14/ (last_rou_date - $B$2) * (L491-L490), 2) )
)</f>
        <v/>
      </c>
      <c r="P491" s="22" t="str">
        <f t="shared" ca="1" si="21"/>
        <v/>
      </c>
      <c r="Q491" s="14" t="str" cm="1">
        <f t="array" aca="1" ref="Q491" ca="1">_xlfn.IFS(P491="","",
$B$11="Hə", _xlfn.XLOOKUP(DATE(P491, 12, 31), rou_table_dates, rou_table_nbvs,0, 0),
TRUE,  MAX(0, ROUND($M$14 - $M$14/ (last_rou_date - $B$2) * (DATE(P491,12,31) - $B$2), 2) )
)</f>
        <v/>
      </c>
      <c r="R491" s="57" t="str" cm="1">
        <f t="array" aca="1" ref="R491" ca="1">_xlfn.IFS(P491="","",
$B$11="Hə", _xlfn.XLOOKUP(DATE(P491, 12, 31), lease_table_dates, lease_table_balances,0, 0),
TRUE, IFERROR( XNPV($B$6, IF(payment_dates &gt;DATE(P491, 12, 31), payments,  0),  IF(payment_dates &gt;DATE(P491, 12, 31), payment_dates,  DATE(P491, 12, 31))    ),0)
)</f>
        <v/>
      </c>
      <c r="S491" s="14" t="str" cm="1">
        <f t="array" aca="1" ref="S491" ca="1">_xlfn.IFS(P491="","",
TRUE,  MIN( MIN(Q490, $M$14), ROUND($M$14/ (last_rou_date - $B$2) * (DATE(P491,12,31) - MAX($B$2, DATE(P491-1, 12, 31))), 2) )
)</f>
        <v/>
      </c>
      <c r="T491" s="15" t="str" cm="1">
        <f t="array" aca="1" ref="T491" ca="1">_xlfn.IFS(P491="", "",
ISTEXT(R490), R491- (H491 - SUMIFS( lease_table_payments, lease_table_years, P491) -$AG$14 ),
AND(ISNUMBER(R490), R491&lt;&gt;""),   R491- (R490 - SUMIFS( lease_table_payments, lease_table_years, P491) )
)</f>
        <v/>
      </c>
      <c r="U491" s="14"/>
      <c r="V491" s="73">
        <f t="shared" si="23"/>
        <v>478</v>
      </c>
      <c r="W491" s="74" t="str" cm="1">
        <f t="array" ref="W491">_xlfn.IFS(
OR(W490=$B$4, W490=""),"",
TRUE,W490+1
)</f>
        <v/>
      </c>
      <c r="X491" s="75" t="str" cm="1">
        <f t="array" ref="X491">_xlfn.IFS(X490="","",
W491="", "",
AND($B$3="İllik"),DATE(YEAR(X490)+1,MONTH(X490),DAY(X490) ),
AND($B$3="Aylıq", $AH$14="Not end"), EDATE(X490,1),
AND($B$3="Aylıq", $AH$14="End"), EOMONTH(X490,1)
)</f>
        <v/>
      </c>
      <c r="Y491" s="75" t="str" cm="1">
        <f t="array" aca="1" ref="Y491" ca="1">_xlfn.IFS(
AND($B$7="Dövrün əvvəlində", Y490&lt;=last_rou_date), DATE(YEAR(Y490)+1, 12, 31),
AND($B$7="Dövrün sonunda", Y490&lt;=last_payment_date), DATE(YEAR(Y490)+1, 12, 31),
TRUE, ""
)</f>
        <v/>
      </c>
      <c r="Z491" s="75" t="str" cm="1">
        <f t="array" aca="1" ref="Z491" ca="1">_xlfn.IFS(
AND($AN$14="Not year_end", Z490&gt;last_payment_date), "",
AND($AN$14="Year_end", Z490&gt;=last_payment_date), "",
AND($AN$14="Year_end"), DATE(YEAR(Z490+1), 12, 31),
AND($AN$14="Not year_end", MONTH(Z490)=12, DAY(Z490)=31), DATE(YEAR(Z489)+1, MONTH(Z489), DAY(Z489)),
AND($AN$14="Not year_end", OR(MONTH(Z490)&lt;&gt;12, DAY(Z490)&lt;&gt;31) ), DATE(YEAR(Z490), 12, 31)
)</f>
        <v/>
      </c>
      <c r="AA491" s="75" t="str" cm="1">
        <f t="array" aca="1" ref="AA491" ca="1">_xlfn.IFS(AA490="", "",
AND(AA490=last_payment_date, OR(MONTH(AA490)&lt;&gt;12, DAY(AA490)&lt;&gt;31) ), DATE(YEAR(AA490), 12, 31),
AND(MONTH(AA490)=12, DAY(AA490)=31, AA490&gt;=last_payment_date), "",
AND(MONTH(AA490)=12, DAY(AA490)&lt;&gt;31),  EOMONTH(AA490,0),
AND(MONTH(AA490)=12, DAY(AA490)=31, $AH$14="Not end"),  EDATE(AA489,1),
AND($AH$14="Not end"), EDATE(AA490, 1),
AND($AH$14="End"), EOMONTH(AA490, 1)
)</f>
        <v/>
      </c>
      <c r="AB491" s="75" t="str" cm="1">
        <f t="array" aca="1" ref="AB491" ca="1">_xlfn.IFS(AB490="","",
AND(AB490=last_rou_date), "",
AND($B$3="İllik"),DATE(YEAR(AB490)+1,MONTH(AB490),DAY(AB490) ),
AND($B$3="Aylıq", $AH$14="Not end"), EDATE(AB490,1),
AND($B$3="Aylıq", $AH$14="End"), EOMONTH(AB490,1)
)</f>
        <v/>
      </c>
      <c r="AC491" s="75" t="str" cm="1">
        <f t="array" aca="1" ref="AC491" ca="1">_xlfn.IFS(
AND($AN$14="Not year_end", AC490&gt;last_rou_date), "",
AND($AN$14="Year_end", AC490&gt;=last_rou_date), "",
AND($AN$14="Year_end"), DATE(YEAR(AC490+1), 12, 31),
AND($AN$14="Not year_end", MONTH(AC490)=12, DAY(AC490)=31), DATE(YEAR(AC489)+1, MONTH(AC489), DAY(AC489)),
AND($AN$14="Not year_end", OR(MONTH(AC490)&lt;&gt;12, DAY(AC490)&lt;&gt;31) ), DATE(YEAR(AC490), 12, 31)
)</f>
        <v/>
      </c>
      <c r="AD491" s="75" t="str" cm="1">
        <f t="array" aca="1" ref="AD491" ca="1">_xlfn.IFS(AD490="", "",
AND(AD490=last_rou_date, OR(MONTH(AD490)&lt;&gt;12, DAY(AD490)&lt;&gt;31) ), DATE(YEAR(AD490), 12, 31),
AND(MONTH(AD490)=12, DAY(AD490)=31, AD490&gt;=last_rou_date), "",
AND(MONTH(AD490)=12, DAY(AD490)&lt;&gt;31),  EOMONTH(AD490,0),
AND(MONTH(AD490)=12, DAY(AD490)=31, $AH$14="Not end"),  EDATE(AD489,1),
AND($AH$14="Not end"), EDATE(AD490, 1),
AND($AH$14="End"), EOMONTH(AD490, 1)
)</f>
        <v/>
      </c>
      <c r="AE491" s="68" t="str" cm="1">
        <f t="array" ref="AE491">_xlfn.IFS(W491="", "",
AND(W491&gt;0, W491&lt;=$B$4, $C$2="İllik artım, faiz olaraq", $D$2&gt;0, $B$3="İllik"), $B$5*((1+$D$2)^(W491-1)),
AND(W491&gt;0, W491&lt;=$B$4, $C$2="İllik artım, faiz olaraq", $D$2&gt;0, $B$3="Aylıq"), $B$5*((1+$D$2)^ROUNDDOWN((W491-1)/12,0)),
AND(W491=1, $C$2="Aşağıdakı kimi dəyişir", ), $B$5,
AND(W491&gt;1, W491&lt;=$B$4, $C$2="Aşağıdakı kimi dəyişir"), IFERROR(VLOOKUP(W491, $C$4:$D$7, 2, FALSE), AE490),
AND(W491&gt;0, W491&lt;=$B$4), $B$5,
TRUE,0 )</f>
        <v/>
      </c>
      <c r="AF491" s="76" t="str">
        <f t="shared" ca="1" si="22"/>
        <v/>
      </c>
    </row>
    <row r="492" spans="1:32" x14ac:dyDescent="0.4">
      <c r="A492" s="13" t="str" cm="1">
        <f t="array" aca="1" ref="A492" ca="1">_xlfn.IFS(
AND(SUMIFS(lease_table_interest_accruals, lease_table_dates, A491)&gt;0, COUNTIFS($E$14:E491, "Interest accrual", $A$14:A491, A491)=0),  A491,
AND(SUMIFS(lease_table_payments, lease_table_dates, A491)&gt;0, COUNTIFS($E$14:E491, "Payment", $A$14:A491, A491)=0),  A491,
AND(SUMIFS(rou_table_deprs, rou_table_dates, A491)&gt;0, COUNTIFS($E$14:E491, "Depreciation", $A$14:A491, A491)=0),  A491,
TRUE,  IFERROR(INDEX(rou_table_dates,  MATCH(A491, rou_table_dates)+1, ), "")
)</f>
        <v/>
      </c>
      <c r="B492" s="1" t="str" cm="1">
        <f t="array" aca="1" ref="B492" ca="1">_xlfn.IFS(
AND(E492="Payment", A492=$B$2), $AM$14,
E492="Payment", $AM$15,
E492="Interest accrual", $AM$18,
E492="Depreciation", $AM$17,
TRUE, "")</f>
        <v/>
      </c>
      <c r="C492" s="1" t="str" cm="1">
        <f t="array" aca="1" ref="C492" ca="1">_xlfn.IFS(
E492="Payment", $AM$19,
E492="Interest accrual", $AM$15,
E492="Depreciation", $AM$16,
TRUE, "")</f>
        <v/>
      </c>
      <c r="D492" s="14" t="str" cm="1">
        <f t="array" aca="1" ref="D492" ca="1">_xlfn.IFS(
E492="Payment", _xlfn.XLOOKUP(A492, lease_table_dates, lease_table_payments, 0, 0),
E492="Interest accrual", _xlfn.XLOOKUP(A492, lease_table_dates, lease_table_interest_accruals, 0, 0),
E492="Depreciation", _xlfn.XLOOKUP(A492, rou_table_dates, rou_table_deprs, 0, 0),
TRUE, ""
)</f>
        <v/>
      </c>
      <c r="E492" s="7" t="str" cm="1">
        <f t="array" aca="1" ref="E492" ca="1">_xlfn.IFS(
AND(SUMIFS(lease_table_interest_accruals, lease_table_dates, A492)&gt;0, COUNTIFS($E$14:E491, "Interest accrual", $A$14:A491, A492)=0), "Interest accrual",
AND(SUMIFS(lease_table_payments, lease_table_dates, A492)&gt;0, COUNTIFS($E$14:E491, "Payment", $A$14:A491, A492)=0), "Payment",
AND(SUMIFS(rou_table_deprs, rou_table_dates, A492)&gt;0, COUNTIFS($E$14:E491, "Depreciation", $A$14:A491, A492)=0), "Depreciation",
TRUE,  ""
)</f>
        <v/>
      </c>
      <c r="G492" s="13" t="str" cm="1">
        <f t="array" aca="1" ref="G492" ca="1">_xlfn.IFS(
AND($B$11="Hə", $B$3="İllik"), Z492,
AND($B$11="Hə", $B$3="Aylıq"), AA492,
$B$11="Yox", X492)</f>
        <v/>
      </c>
      <c r="H492" s="14" t="str" cm="1">
        <f t="array" aca="1" ref="H492" ca="1">_xlfn.IFS( G492="", "",
TRUE, ROUND( H491+I492-J492, 2) )</f>
        <v/>
      </c>
      <c r="I492" s="14" t="str" cm="1">
        <f t="array" aca="1" ref="I492" ca="1">_xlfn.IFS(G492="", "",
G492=last_payment_date, (J492-H491),
 TRUE,  -  (H491- H491* (1+$B$6)^ (_xlfn.DAYS(G492,G491)/365) )
)</f>
        <v/>
      </c>
      <c r="J492" s="14" t="str" cm="1">
        <f t="array" aca="1" ref="J492" ca="1">_xlfn.IFS(G492="", "",
TRUE, _xlfn.XLOOKUP(G492,  payment_dates, payments,0,0)
)</f>
        <v/>
      </c>
      <c r="L492" s="2" t="str" cm="1">
        <f t="array" aca="1" ref="L492" ca="1">_xlfn.IFS(
AND($B$11="Hə", $B$3="İllik"), AC492,
AND($B$11="Hə", $B$3="Aylıq"), AD492,
$B$11="Yox", AB492)</f>
        <v/>
      </c>
      <c r="M492" s="14" t="str" cm="1">
        <f t="array" aca="1" ref="M492" ca="1">_xlfn.IFS( L492="", "",
(M491-N492)&lt;=0.5, 0,
TRUE,  M491-N492)</f>
        <v/>
      </c>
      <c r="N492" s="15" t="str" cm="1">
        <f t="array" aca="1" ref="N492" ca="1">_xlfn.IFS(
L492="", "",
TRUE, MIN(M491, ROUND($M$14/ (last_rou_date - $B$2) * (L492-L491), 2) )
)</f>
        <v/>
      </c>
      <c r="P492" s="22" t="str">
        <f t="shared" ca="1" si="21"/>
        <v/>
      </c>
      <c r="Q492" s="14" t="str" cm="1">
        <f t="array" aca="1" ref="Q492" ca="1">_xlfn.IFS(P492="","",
$B$11="Hə", _xlfn.XLOOKUP(DATE(P492, 12, 31), rou_table_dates, rou_table_nbvs,0, 0),
TRUE,  MAX(0, ROUND($M$14 - $M$14/ (last_rou_date - $B$2) * (DATE(P492,12,31) - $B$2), 2) )
)</f>
        <v/>
      </c>
      <c r="R492" s="57" t="str" cm="1">
        <f t="array" aca="1" ref="R492" ca="1">_xlfn.IFS(P492="","",
$B$11="Hə", _xlfn.XLOOKUP(DATE(P492, 12, 31), lease_table_dates, lease_table_balances,0, 0),
TRUE, IFERROR( XNPV($B$6, IF(payment_dates &gt;DATE(P492, 12, 31), payments,  0),  IF(payment_dates &gt;DATE(P492, 12, 31), payment_dates,  DATE(P492, 12, 31))    ),0)
)</f>
        <v/>
      </c>
      <c r="S492" s="14" t="str" cm="1">
        <f t="array" aca="1" ref="S492" ca="1">_xlfn.IFS(P492="","",
TRUE,  MIN( MIN(Q491, $M$14), ROUND($M$14/ (last_rou_date - $B$2) * (DATE(P492,12,31) - MAX($B$2, DATE(P492-1, 12, 31))), 2) )
)</f>
        <v/>
      </c>
      <c r="T492" s="15" t="str" cm="1">
        <f t="array" aca="1" ref="T492" ca="1">_xlfn.IFS(P492="", "",
ISTEXT(R491), R492- (H492 - SUMIFS( lease_table_payments, lease_table_years, P492) -$AG$14 ),
AND(ISNUMBER(R491), R492&lt;&gt;""),   R492- (R491 - SUMIFS( lease_table_payments, lease_table_years, P492) )
)</f>
        <v/>
      </c>
      <c r="U492" s="14"/>
      <c r="V492" s="73">
        <f t="shared" si="23"/>
        <v>479</v>
      </c>
      <c r="W492" s="74" t="str" cm="1">
        <f t="array" ref="W492">_xlfn.IFS(
OR(W491=$B$4, W491=""),"",
TRUE,W491+1
)</f>
        <v/>
      </c>
      <c r="X492" s="75" t="str" cm="1">
        <f t="array" ref="X492">_xlfn.IFS(X491="","",
W492="", "",
AND($B$3="İllik"),DATE(YEAR(X491)+1,MONTH(X491),DAY(X491) ),
AND($B$3="Aylıq", $AH$14="Not end"), EDATE(X491,1),
AND($B$3="Aylıq", $AH$14="End"), EOMONTH(X491,1)
)</f>
        <v/>
      </c>
      <c r="Y492" s="75" t="str" cm="1">
        <f t="array" aca="1" ref="Y492" ca="1">_xlfn.IFS(
AND($B$7="Dövrün əvvəlində", Y491&lt;=last_rou_date), DATE(YEAR(Y491)+1, 12, 31),
AND($B$7="Dövrün sonunda", Y491&lt;=last_payment_date), DATE(YEAR(Y491)+1, 12, 31),
TRUE, ""
)</f>
        <v/>
      </c>
      <c r="Z492" s="75" t="str" cm="1">
        <f t="array" aca="1" ref="Z492" ca="1">_xlfn.IFS(
AND($AN$14="Not year_end", Z491&gt;last_payment_date), "",
AND($AN$14="Year_end", Z491&gt;=last_payment_date), "",
AND($AN$14="Year_end"), DATE(YEAR(Z491+1), 12, 31),
AND($AN$14="Not year_end", MONTH(Z491)=12, DAY(Z491)=31), DATE(YEAR(Z490)+1, MONTH(Z490), DAY(Z490)),
AND($AN$14="Not year_end", OR(MONTH(Z491)&lt;&gt;12, DAY(Z491)&lt;&gt;31) ), DATE(YEAR(Z491), 12, 31)
)</f>
        <v/>
      </c>
      <c r="AA492" s="75" t="str" cm="1">
        <f t="array" aca="1" ref="AA492" ca="1">_xlfn.IFS(AA491="", "",
AND(AA491=last_payment_date, OR(MONTH(AA491)&lt;&gt;12, DAY(AA491)&lt;&gt;31) ), DATE(YEAR(AA491), 12, 31),
AND(MONTH(AA491)=12, DAY(AA491)=31, AA491&gt;=last_payment_date), "",
AND(MONTH(AA491)=12, DAY(AA491)&lt;&gt;31),  EOMONTH(AA491,0),
AND(MONTH(AA491)=12, DAY(AA491)=31, $AH$14="Not end"),  EDATE(AA490,1),
AND($AH$14="Not end"), EDATE(AA491, 1),
AND($AH$14="End"), EOMONTH(AA491, 1)
)</f>
        <v/>
      </c>
      <c r="AB492" s="75" t="str" cm="1">
        <f t="array" aca="1" ref="AB492" ca="1">_xlfn.IFS(AB491="","",
AND(AB491=last_rou_date), "",
AND($B$3="İllik"),DATE(YEAR(AB491)+1,MONTH(AB491),DAY(AB491) ),
AND($B$3="Aylıq", $AH$14="Not end"), EDATE(AB491,1),
AND($B$3="Aylıq", $AH$14="End"), EOMONTH(AB491,1)
)</f>
        <v/>
      </c>
      <c r="AC492" s="75" t="str" cm="1">
        <f t="array" aca="1" ref="AC492" ca="1">_xlfn.IFS(
AND($AN$14="Not year_end", AC491&gt;last_rou_date), "",
AND($AN$14="Year_end", AC491&gt;=last_rou_date), "",
AND($AN$14="Year_end"), DATE(YEAR(AC491+1), 12, 31),
AND($AN$14="Not year_end", MONTH(AC491)=12, DAY(AC491)=31), DATE(YEAR(AC490)+1, MONTH(AC490), DAY(AC490)),
AND($AN$14="Not year_end", OR(MONTH(AC491)&lt;&gt;12, DAY(AC491)&lt;&gt;31) ), DATE(YEAR(AC491), 12, 31)
)</f>
        <v/>
      </c>
      <c r="AD492" s="75" t="str" cm="1">
        <f t="array" aca="1" ref="AD492" ca="1">_xlfn.IFS(AD491="", "",
AND(AD491=last_rou_date, OR(MONTH(AD491)&lt;&gt;12, DAY(AD491)&lt;&gt;31) ), DATE(YEAR(AD491), 12, 31),
AND(MONTH(AD491)=12, DAY(AD491)=31, AD491&gt;=last_rou_date), "",
AND(MONTH(AD491)=12, DAY(AD491)&lt;&gt;31),  EOMONTH(AD491,0),
AND(MONTH(AD491)=12, DAY(AD491)=31, $AH$14="Not end"),  EDATE(AD490,1),
AND($AH$14="Not end"), EDATE(AD491, 1),
AND($AH$14="End"), EOMONTH(AD491, 1)
)</f>
        <v/>
      </c>
      <c r="AE492" s="68" t="str" cm="1">
        <f t="array" ref="AE492">_xlfn.IFS(W492="", "",
AND(W492&gt;0, W492&lt;=$B$4, $C$2="İllik artım, faiz olaraq", $D$2&gt;0, $B$3="İllik"), $B$5*((1+$D$2)^(W492-1)),
AND(W492&gt;0, W492&lt;=$B$4, $C$2="İllik artım, faiz olaraq", $D$2&gt;0, $B$3="Aylıq"), $B$5*((1+$D$2)^ROUNDDOWN((W492-1)/12,0)),
AND(W492=1, $C$2="Aşağıdakı kimi dəyişir", ), $B$5,
AND(W492&gt;1, W492&lt;=$B$4, $C$2="Aşağıdakı kimi dəyişir"), IFERROR(VLOOKUP(W492, $C$4:$D$7, 2, FALSE), AE491),
AND(W492&gt;0, W492&lt;=$B$4), $B$5,
TRUE,0 )</f>
        <v/>
      </c>
      <c r="AF492" s="76" t="str">
        <f t="shared" ca="1" si="22"/>
        <v/>
      </c>
    </row>
    <row r="493" spans="1:32" x14ac:dyDescent="0.4">
      <c r="A493" s="13" t="str" cm="1">
        <f t="array" aca="1" ref="A493" ca="1">_xlfn.IFS(
AND(SUMIFS(lease_table_interest_accruals, lease_table_dates, A492)&gt;0, COUNTIFS($E$14:E492, "Interest accrual", $A$14:A492, A492)=0),  A492,
AND(SUMIFS(lease_table_payments, lease_table_dates, A492)&gt;0, COUNTIFS($E$14:E492, "Payment", $A$14:A492, A492)=0),  A492,
AND(SUMIFS(rou_table_deprs, rou_table_dates, A492)&gt;0, COUNTIFS($E$14:E492, "Depreciation", $A$14:A492, A492)=0),  A492,
TRUE,  IFERROR(INDEX(rou_table_dates,  MATCH(A492, rou_table_dates)+1, ), "")
)</f>
        <v/>
      </c>
      <c r="B493" s="1" t="str" cm="1">
        <f t="array" aca="1" ref="B493" ca="1">_xlfn.IFS(
AND(E493="Payment", A493=$B$2), $AM$14,
E493="Payment", $AM$15,
E493="Interest accrual", $AM$18,
E493="Depreciation", $AM$17,
TRUE, "")</f>
        <v/>
      </c>
      <c r="C493" s="1" t="str" cm="1">
        <f t="array" aca="1" ref="C493" ca="1">_xlfn.IFS(
E493="Payment", $AM$19,
E493="Interest accrual", $AM$15,
E493="Depreciation", $AM$16,
TRUE, "")</f>
        <v/>
      </c>
      <c r="D493" s="14" t="str" cm="1">
        <f t="array" aca="1" ref="D493" ca="1">_xlfn.IFS(
E493="Payment", _xlfn.XLOOKUP(A493, lease_table_dates, lease_table_payments, 0, 0),
E493="Interest accrual", _xlfn.XLOOKUP(A493, lease_table_dates, lease_table_interest_accruals, 0, 0),
E493="Depreciation", _xlfn.XLOOKUP(A493, rou_table_dates, rou_table_deprs, 0, 0),
TRUE, ""
)</f>
        <v/>
      </c>
      <c r="E493" s="7" t="str" cm="1">
        <f t="array" aca="1" ref="E493" ca="1">_xlfn.IFS(
AND(SUMIFS(lease_table_interest_accruals, lease_table_dates, A493)&gt;0, COUNTIFS($E$14:E492, "Interest accrual", $A$14:A492, A493)=0), "Interest accrual",
AND(SUMIFS(lease_table_payments, lease_table_dates, A493)&gt;0, COUNTIFS($E$14:E492, "Payment", $A$14:A492, A493)=0), "Payment",
AND(SUMIFS(rou_table_deprs, rou_table_dates, A493)&gt;0, COUNTIFS($E$14:E492, "Depreciation", $A$14:A492, A493)=0), "Depreciation",
TRUE,  ""
)</f>
        <v/>
      </c>
      <c r="G493" s="13" t="str" cm="1">
        <f t="array" aca="1" ref="G493" ca="1">_xlfn.IFS(
AND($B$11="Hə", $B$3="İllik"), Z493,
AND($B$11="Hə", $B$3="Aylıq"), AA493,
$B$11="Yox", X493)</f>
        <v/>
      </c>
      <c r="H493" s="14" t="str" cm="1">
        <f t="array" aca="1" ref="H493" ca="1">_xlfn.IFS( G493="", "",
TRUE, ROUND( H492+I493-J493, 2) )</f>
        <v/>
      </c>
      <c r="I493" s="14" t="str" cm="1">
        <f t="array" aca="1" ref="I493" ca="1">_xlfn.IFS(G493="", "",
G493=last_payment_date, (J493-H492),
 TRUE,  -  (H492- H492* (1+$B$6)^ (_xlfn.DAYS(G493,G492)/365) )
)</f>
        <v/>
      </c>
      <c r="J493" s="14" t="str" cm="1">
        <f t="array" aca="1" ref="J493" ca="1">_xlfn.IFS(G493="", "",
TRUE, _xlfn.XLOOKUP(G493,  payment_dates, payments,0,0)
)</f>
        <v/>
      </c>
      <c r="L493" s="2" t="str" cm="1">
        <f t="array" aca="1" ref="L493" ca="1">_xlfn.IFS(
AND($B$11="Hə", $B$3="İllik"), AC493,
AND($B$11="Hə", $B$3="Aylıq"), AD493,
$B$11="Yox", AB493)</f>
        <v/>
      </c>
      <c r="M493" s="14" t="str" cm="1">
        <f t="array" aca="1" ref="M493" ca="1">_xlfn.IFS( L493="", "",
(M492-N493)&lt;=0.5, 0,
TRUE,  M492-N493)</f>
        <v/>
      </c>
      <c r="N493" s="15" t="str" cm="1">
        <f t="array" aca="1" ref="N493" ca="1">_xlfn.IFS(
L493="", "",
TRUE, MIN(M492, ROUND($M$14/ (last_rou_date - $B$2) * (L493-L492), 2) )
)</f>
        <v/>
      </c>
      <c r="P493" s="22" t="str">
        <f t="shared" ca="1" si="21"/>
        <v/>
      </c>
      <c r="Q493" s="14" t="str" cm="1">
        <f t="array" aca="1" ref="Q493" ca="1">_xlfn.IFS(P493="","",
$B$11="Hə", _xlfn.XLOOKUP(DATE(P493, 12, 31), rou_table_dates, rou_table_nbvs,0, 0),
TRUE,  MAX(0, ROUND($M$14 - $M$14/ (last_rou_date - $B$2) * (DATE(P493,12,31) - $B$2), 2) )
)</f>
        <v/>
      </c>
      <c r="R493" s="57" t="str" cm="1">
        <f t="array" aca="1" ref="R493" ca="1">_xlfn.IFS(P493="","",
$B$11="Hə", _xlfn.XLOOKUP(DATE(P493, 12, 31), lease_table_dates, lease_table_balances,0, 0),
TRUE, IFERROR( XNPV($B$6, IF(payment_dates &gt;DATE(P493, 12, 31), payments,  0),  IF(payment_dates &gt;DATE(P493, 12, 31), payment_dates,  DATE(P493, 12, 31))    ),0)
)</f>
        <v/>
      </c>
      <c r="S493" s="14" t="str" cm="1">
        <f t="array" aca="1" ref="S493" ca="1">_xlfn.IFS(P493="","",
TRUE,  MIN( MIN(Q492, $M$14), ROUND($M$14/ (last_rou_date - $B$2) * (DATE(P493,12,31) - MAX($B$2, DATE(P493-1, 12, 31))), 2) )
)</f>
        <v/>
      </c>
      <c r="T493" s="15" t="str" cm="1">
        <f t="array" aca="1" ref="T493" ca="1">_xlfn.IFS(P493="", "",
ISTEXT(R492), R493- (H493 - SUMIFS( lease_table_payments, lease_table_years, P493) -$AG$14 ),
AND(ISNUMBER(R492), R493&lt;&gt;""),   R493- (R492 - SUMIFS( lease_table_payments, lease_table_years, P493) )
)</f>
        <v/>
      </c>
      <c r="U493" s="14"/>
      <c r="V493" s="73">
        <f t="shared" si="23"/>
        <v>480</v>
      </c>
      <c r="W493" s="74" t="str" cm="1">
        <f t="array" ref="W493">_xlfn.IFS(
OR(W492=$B$4, W492=""),"",
TRUE,W492+1
)</f>
        <v/>
      </c>
      <c r="X493" s="75" t="str" cm="1">
        <f t="array" ref="X493">_xlfn.IFS(X492="","",
W493="", "",
AND($B$3="İllik"),DATE(YEAR(X492)+1,MONTH(X492),DAY(X492) ),
AND($B$3="Aylıq", $AH$14="Not end"), EDATE(X492,1),
AND($B$3="Aylıq", $AH$14="End"), EOMONTH(X492,1)
)</f>
        <v/>
      </c>
      <c r="Y493" s="75" t="str" cm="1">
        <f t="array" aca="1" ref="Y493" ca="1">_xlfn.IFS(
AND($B$7="Dövrün əvvəlində", Y492&lt;=last_rou_date), DATE(YEAR(Y492)+1, 12, 31),
AND($B$7="Dövrün sonunda", Y492&lt;=last_payment_date), DATE(YEAR(Y492)+1, 12, 31),
TRUE, ""
)</f>
        <v/>
      </c>
      <c r="Z493" s="75" t="str" cm="1">
        <f t="array" aca="1" ref="Z493" ca="1">_xlfn.IFS(
AND($AN$14="Not year_end", Z492&gt;last_payment_date), "",
AND($AN$14="Year_end", Z492&gt;=last_payment_date), "",
AND($AN$14="Year_end"), DATE(YEAR(Z492+1), 12, 31),
AND($AN$14="Not year_end", MONTH(Z492)=12, DAY(Z492)=31), DATE(YEAR(Z491)+1, MONTH(Z491), DAY(Z491)),
AND($AN$14="Not year_end", OR(MONTH(Z492)&lt;&gt;12, DAY(Z492)&lt;&gt;31) ), DATE(YEAR(Z492), 12, 31)
)</f>
        <v/>
      </c>
      <c r="AA493" s="75" t="str" cm="1">
        <f t="array" aca="1" ref="AA493" ca="1">_xlfn.IFS(AA492="", "",
AND(AA492=last_payment_date, OR(MONTH(AA492)&lt;&gt;12, DAY(AA492)&lt;&gt;31) ), DATE(YEAR(AA492), 12, 31),
AND(MONTH(AA492)=12, DAY(AA492)=31, AA492&gt;=last_payment_date), "",
AND(MONTH(AA492)=12, DAY(AA492)&lt;&gt;31),  EOMONTH(AA492,0),
AND(MONTH(AA492)=12, DAY(AA492)=31, $AH$14="Not end"),  EDATE(AA491,1),
AND($AH$14="Not end"), EDATE(AA492, 1),
AND($AH$14="End"), EOMONTH(AA492, 1)
)</f>
        <v/>
      </c>
      <c r="AB493" s="75" t="str" cm="1">
        <f t="array" aca="1" ref="AB493" ca="1">_xlfn.IFS(AB492="","",
AND(AB492=last_rou_date), "",
AND($B$3="İllik"),DATE(YEAR(AB492)+1,MONTH(AB492),DAY(AB492) ),
AND($B$3="Aylıq", $AH$14="Not end"), EDATE(AB492,1),
AND($B$3="Aylıq", $AH$14="End"), EOMONTH(AB492,1)
)</f>
        <v/>
      </c>
      <c r="AC493" s="75" t="str" cm="1">
        <f t="array" aca="1" ref="AC493" ca="1">_xlfn.IFS(
AND($AN$14="Not year_end", AC492&gt;last_rou_date), "",
AND($AN$14="Year_end", AC492&gt;=last_rou_date), "",
AND($AN$14="Year_end"), DATE(YEAR(AC492+1), 12, 31),
AND($AN$14="Not year_end", MONTH(AC492)=12, DAY(AC492)=31), DATE(YEAR(AC491)+1, MONTH(AC491), DAY(AC491)),
AND($AN$14="Not year_end", OR(MONTH(AC492)&lt;&gt;12, DAY(AC492)&lt;&gt;31) ), DATE(YEAR(AC492), 12, 31)
)</f>
        <v/>
      </c>
      <c r="AD493" s="75" t="str" cm="1">
        <f t="array" aca="1" ref="AD493" ca="1">_xlfn.IFS(AD492="", "",
AND(AD492=last_rou_date, OR(MONTH(AD492)&lt;&gt;12, DAY(AD492)&lt;&gt;31) ), DATE(YEAR(AD492), 12, 31),
AND(MONTH(AD492)=12, DAY(AD492)=31, AD492&gt;=last_rou_date), "",
AND(MONTH(AD492)=12, DAY(AD492)&lt;&gt;31),  EOMONTH(AD492,0),
AND(MONTH(AD492)=12, DAY(AD492)=31, $AH$14="Not end"),  EDATE(AD491,1),
AND($AH$14="Not end"), EDATE(AD492, 1),
AND($AH$14="End"), EOMONTH(AD492, 1)
)</f>
        <v/>
      </c>
      <c r="AE493" s="68" t="str" cm="1">
        <f t="array" ref="AE493">_xlfn.IFS(W493="", "",
AND(W493&gt;0, W493&lt;=$B$4, $C$2="İllik artım, faiz olaraq", $D$2&gt;0, $B$3="İllik"), $B$5*((1+$D$2)^(W493-1)),
AND(W493&gt;0, W493&lt;=$B$4, $C$2="İllik artım, faiz olaraq", $D$2&gt;0, $B$3="Aylıq"), $B$5*((1+$D$2)^ROUNDDOWN((W493-1)/12,0)),
AND(W493=1, $C$2="Aşağıdakı kimi dəyişir", ), $B$5,
AND(W493&gt;1, W493&lt;=$B$4, $C$2="Aşağıdakı kimi dəyişir"), IFERROR(VLOOKUP(W493, $C$4:$D$7, 2, FALSE), AE492),
AND(W493&gt;0, W493&lt;=$B$4), $B$5,
TRUE,0 )</f>
        <v/>
      </c>
      <c r="AF493" s="76" t="str">
        <f t="shared" ca="1" si="22"/>
        <v/>
      </c>
    </row>
    <row r="494" spans="1:32" x14ac:dyDescent="0.4">
      <c r="A494" s="13" t="str" cm="1">
        <f t="array" aca="1" ref="A494" ca="1">_xlfn.IFS(
AND(SUMIFS(lease_table_interest_accruals, lease_table_dates, A493)&gt;0, COUNTIFS($E$14:E493, "Interest accrual", $A$14:A493, A493)=0),  A493,
AND(SUMIFS(lease_table_payments, lease_table_dates, A493)&gt;0, COUNTIFS($E$14:E493, "Payment", $A$14:A493, A493)=0),  A493,
AND(SUMIFS(rou_table_deprs, rou_table_dates, A493)&gt;0, COUNTIFS($E$14:E493, "Depreciation", $A$14:A493, A493)=0),  A493,
TRUE,  IFERROR(INDEX(rou_table_dates,  MATCH(A493, rou_table_dates)+1, ), "")
)</f>
        <v/>
      </c>
      <c r="B494" s="1" t="str" cm="1">
        <f t="array" aca="1" ref="B494" ca="1">_xlfn.IFS(
AND(E494="Payment", A494=$B$2), $AM$14,
E494="Payment", $AM$15,
E494="Interest accrual", $AM$18,
E494="Depreciation", $AM$17,
TRUE, "")</f>
        <v/>
      </c>
      <c r="C494" s="1" t="str" cm="1">
        <f t="array" aca="1" ref="C494" ca="1">_xlfn.IFS(
E494="Payment", $AM$19,
E494="Interest accrual", $AM$15,
E494="Depreciation", $AM$16,
TRUE, "")</f>
        <v/>
      </c>
      <c r="D494" s="14" t="str" cm="1">
        <f t="array" aca="1" ref="D494" ca="1">_xlfn.IFS(
E494="Payment", _xlfn.XLOOKUP(A494, lease_table_dates, lease_table_payments, 0, 0),
E494="Interest accrual", _xlfn.XLOOKUP(A494, lease_table_dates, lease_table_interest_accruals, 0, 0),
E494="Depreciation", _xlfn.XLOOKUP(A494, rou_table_dates, rou_table_deprs, 0, 0),
TRUE, ""
)</f>
        <v/>
      </c>
      <c r="E494" s="7" t="str" cm="1">
        <f t="array" aca="1" ref="E494" ca="1">_xlfn.IFS(
AND(SUMIFS(lease_table_interest_accruals, lease_table_dates, A494)&gt;0, COUNTIFS($E$14:E493, "Interest accrual", $A$14:A493, A494)=0), "Interest accrual",
AND(SUMIFS(lease_table_payments, lease_table_dates, A494)&gt;0, COUNTIFS($E$14:E493, "Payment", $A$14:A493, A494)=0), "Payment",
AND(SUMIFS(rou_table_deprs, rou_table_dates, A494)&gt;0, COUNTIFS($E$14:E493, "Depreciation", $A$14:A493, A494)=0), "Depreciation",
TRUE,  ""
)</f>
        <v/>
      </c>
      <c r="G494" s="13" t="str" cm="1">
        <f t="array" aca="1" ref="G494" ca="1">_xlfn.IFS(
AND($B$11="Hə", $B$3="İllik"), Z494,
AND($B$11="Hə", $B$3="Aylıq"), AA494,
$B$11="Yox", X494)</f>
        <v/>
      </c>
      <c r="H494" s="14" t="str" cm="1">
        <f t="array" aca="1" ref="H494" ca="1">_xlfn.IFS( G494="", "",
TRUE, ROUND( H493+I494-J494, 2) )</f>
        <v/>
      </c>
      <c r="I494" s="14" t="str" cm="1">
        <f t="array" aca="1" ref="I494" ca="1">_xlfn.IFS(G494="", "",
G494=last_payment_date, (J494-H493),
 TRUE,  -  (H493- H493* (1+$B$6)^ (_xlfn.DAYS(G494,G493)/365) )
)</f>
        <v/>
      </c>
      <c r="J494" s="14" t="str" cm="1">
        <f t="array" aca="1" ref="J494" ca="1">_xlfn.IFS(G494="", "",
TRUE, _xlfn.XLOOKUP(G494,  payment_dates, payments,0,0)
)</f>
        <v/>
      </c>
      <c r="L494" s="2" t="str" cm="1">
        <f t="array" aca="1" ref="L494" ca="1">_xlfn.IFS(
AND($B$11="Hə", $B$3="İllik"), AC494,
AND($B$11="Hə", $B$3="Aylıq"), AD494,
$B$11="Yox", AB494)</f>
        <v/>
      </c>
      <c r="M494" s="14" t="str" cm="1">
        <f t="array" aca="1" ref="M494" ca="1">_xlfn.IFS( L494="", "",
(M493-N494)&lt;=0.5, 0,
TRUE,  M493-N494)</f>
        <v/>
      </c>
      <c r="N494" s="15" t="str" cm="1">
        <f t="array" aca="1" ref="N494" ca="1">_xlfn.IFS(
L494="", "",
TRUE, MIN(M493, ROUND($M$14/ (last_rou_date - $B$2) * (L494-L493), 2) )
)</f>
        <v/>
      </c>
      <c r="P494" s="22" t="str">
        <f t="shared" ca="1" si="21"/>
        <v/>
      </c>
      <c r="Q494" s="14" t="str" cm="1">
        <f t="array" aca="1" ref="Q494" ca="1">_xlfn.IFS(P494="","",
$B$11="Hə", _xlfn.XLOOKUP(DATE(P494, 12, 31), rou_table_dates, rou_table_nbvs,0, 0),
TRUE,  MAX(0, ROUND($M$14 - $M$14/ (last_rou_date - $B$2) * (DATE(P494,12,31) - $B$2), 2) )
)</f>
        <v/>
      </c>
      <c r="R494" s="57" t="str" cm="1">
        <f t="array" aca="1" ref="R494" ca="1">_xlfn.IFS(P494="","",
$B$11="Hə", _xlfn.XLOOKUP(DATE(P494, 12, 31), lease_table_dates, lease_table_balances,0, 0),
TRUE, IFERROR( XNPV($B$6, IF(payment_dates &gt;DATE(P494, 12, 31), payments,  0),  IF(payment_dates &gt;DATE(P494, 12, 31), payment_dates,  DATE(P494, 12, 31))    ),0)
)</f>
        <v/>
      </c>
      <c r="S494" s="14" t="str" cm="1">
        <f t="array" aca="1" ref="S494" ca="1">_xlfn.IFS(P494="","",
TRUE,  MIN( MIN(Q493, $M$14), ROUND($M$14/ (last_rou_date - $B$2) * (DATE(P494,12,31) - MAX($B$2, DATE(P494-1, 12, 31))), 2) )
)</f>
        <v/>
      </c>
      <c r="T494" s="15" t="str" cm="1">
        <f t="array" aca="1" ref="T494" ca="1">_xlfn.IFS(P494="", "",
ISTEXT(R493), R494- (H494 - SUMIFS( lease_table_payments, lease_table_years, P494) -$AG$14 ),
AND(ISNUMBER(R493), R494&lt;&gt;""),   R494- (R493 - SUMIFS( lease_table_payments, lease_table_years, P494) )
)</f>
        <v/>
      </c>
      <c r="U494" s="14"/>
      <c r="V494" s="73">
        <f t="shared" si="23"/>
        <v>481</v>
      </c>
      <c r="W494" s="74" t="str" cm="1">
        <f t="array" ref="W494">_xlfn.IFS(
OR(W493=$B$4, W493=""),"",
TRUE,W493+1
)</f>
        <v/>
      </c>
      <c r="X494" s="75" t="str" cm="1">
        <f t="array" ref="X494">_xlfn.IFS(X493="","",
W494="", "",
AND($B$3="İllik"),DATE(YEAR(X493)+1,MONTH(X493),DAY(X493) ),
AND($B$3="Aylıq", $AH$14="Not end"), EDATE(X493,1),
AND($B$3="Aylıq", $AH$14="End"), EOMONTH(X493,1)
)</f>
        <v/>
      </c>
      <c r="Y494" s="75" t="str" cm="1">
        <f t="array" aca="1" ref="Y494" ca="1">_xlfn.IFS(
AND($B$7="Dövrün əvvəlində", Y493&lt;=last_rou_date), DATE(YEAR(Y493)+1, 12, 31),
AND($B$7="Dövrün sonunda", Y493&lt;=last_payment_date), DATE(YEAR(Y493)+1, 12, 31),
TRUE, ""
)</f>
        <v/>
      </c>
      <c r="Z494" s="75" t="str" cm="1">
        <f t="array" aca="1" ref="Z494" ca="1">_xlfn.IFS(
AND($AN$14="Not year_end", Z493&gt;last_payment_date), "",
AND($AN$14="Year_end", Z493&gt;=last_payment_date), "",
AND($AN$14="Year_end"), DATE(YEAR(Z493+1), 12, 31),
AND($AN$14="Not year_end", MONTH(Z493)=12, DAY(Z493)=31), DATE(YEAR(Z492)+1, MONTH(Z492), DAY(Z492)),
AND($AN$14="Not year_end", OR(MONTH(Z493)&lt;&gt;12, DAY(Z493)&lt;&gt;31) ), DATE(YEAR(Z493), 12, 31)
)</f>
        <v/>
      </c>
      <c r="AA494" s="75" t="str" cm="1">
        <f t="array" aca="1" ref="AA494" ca="1">_xlfn.IFS(AA493="", "",
AND(AA493=last_payment_date, OR(MONTH(AA493)&lt;&gt;12, DAY(AA493)&lt;&gt;31) ), DATE(YEAR(AA493), 12, 31),
AND(MONTH(AA493)=12, DAY(AA493)=31, AA493&gt;=last_payment_date), "",
AND(MONTH(AA493)=12, DAY(AA493)&lt;&gt;31),  EOMONTH(AA493,0),
AND(MONTH(AA493)=12, DAY(AA493)=31, $AH$14="Not end"),  EDATE(AA492,1),
AND($AH$14="Not end"), EDATE(AA493, 1),
AND($AH$14="End"), EOMONTH(AA493, 1)
)</f>
        <v/>
      </c>
      <c r="AB494" s="75" t="str" cm="1">
        <f t="array" aca="1" ref="AB494" ca="1">_xlfn.IFS(AB493="","",
AND(AB493=last_rou_date), "",
AND($B$3="İllik"),DATE(YEAR(AB493)+1,MONTH(AB493),DAY(AB493) ),
AND($B$3="Aylıq", $AH$14="Not end"), EDATE(AB493,1),
AND($B$3="Aylıq", $AH$14="End"), EOMONTH(AB493,1)
)</f>
        <v/>
      </c>
      <c r="AC494" s="75" t="str" cm="1">
        <f t="array" aca="1" ref="AC494" ca="1">_xlfn.IFS(
AND($AN$14="Not year_end", AC493&gt;last_rou_date), "",
AND($AN$14="Year_end", AC493&gt;=last_rou_date), "",
AND($AN$14="Year_end"), DATE(YEAR(AC493+1), 12, 31),
AND($AN$14="Not year_end", MONTH(AC493)=12, DAY(AC493)=31), DATE(YEAR(AC492)+1, MONTH(AC492), DAY(AC492)),
AND($AN$14="Not year_end", OR(MONTH(AC493)&lt;&gt;12, DAY(AC493)&lt;&gt;31) ), DATE(YEAR(AC493), 12, 31)
)</f>
        <v/>
      </c>
      <c r="AD494" s="75" t="str" cm="1">
        <f t="array" aca="1" ref="AD494" ca="1">_xlfn.IFS(AD493="", "",
AND(AD493=last_rou_date, OR(MONTH(AD493)&lt;&gt;12, DAY(AD493)&lt;&gt;31) ), DATE(YEAR(AD493), 12, 31),
AND(MONTH(AD493)=12, DAY(AD493)=31, AD493&gt;=last_rou_date), "",
AND(MONTH(AD493)=12, DAY(AD493)&lt;&gt;31),  EOMONTH(AD493,0),
AND(MONTH(AD493)=12, DAY(AD493)=31, $AH$14="Not end"),  EDATE(AD492,1),
AND($AH$14="Not end"), EDATE(AD493, 1),
AND($AH$14="End"), EOMONTH(AD493, 1)
)</f>
        <v/>
      </c>
      <c r="AE494" s="68" t="str" cm="1">
        <f t="array" ref="AE494">_xlfn.IFS(W494="", "",
AND(W494&gt;0, W494&lt;=$B$4, $C$2="İllik artım, faiz olaraq", $D$2&gt;0, $B$3="İllik"), $B$5*((1+$D$2)^(W494-1)),
AND(W494&gt;0, W494&lt;=$B$4, $C$2="İllik artım, faiz olaraq", $D$2&gt;0, $B$3="Aylıq"), $B$5*((1+$D$2)^ROUNDDOWN((W494-1)/12,0)),
AND(W494=1, $C$2="Aşağıdakı kimi dəyişir", ), $B$5,
AND(W494&gt;1, W494&lt;=$B$4, $C$2="Aşağıdakı kimi dəyişir"), IFERROR(VLOOKUP(W494, $C$4:$D$7, 2, FALSE), AE493),
AND(W494&gt;0, W494&lt;=$B$4), $B$5,
TRUE,0 )</f>
        <v/>
      </c>
      <c r="AF494" s="76" t="str">
        <f t="shared" ca="1" si="22"/>
        <v/>
      </c>
    </row>
    <row r="495" spans="1:32" x14ac:dyDescent="0.4">
      <c r="A495" s="13" t="str" cm="1">
        <f t="array" aca="1" ref="A495" ca="1">_xlfn.IFS(
AND(SUMIFS(lease_table_interest_accruals, lease_table_dates, A494)&gt;0, COUNTIFS($E$14:E494, "Interest accrual", $A$14:A494, A494)=0),  A494,
AND(SUMIFS(lease_table_payments, lease_table_dates, A494)&gt;0, COUNTIFS($E$14:E494, "Payment", $A$14:A494, A494)=0),  A494,
AND(SUMIFS(rou_table_deprs, rou_table_dates, A494)&gt;0, COUNTIFS($E$14:E494, "Depreciation", $A$14:A494, A494)=0),  A494,
TRUE,  IFERROR(INDEX(rou_table_dates,  MATCH(A494, rou_table_dates)+1, ), "")
)</f>
        <v/>
      </c>
      <c r="B495" s="1" t="str" cm="1">
        <f t="array" aca="1" ref="B495" ca="1">_xlfn.IFS(
AND(E495="Payment", A495=$B$2), $AM$14,
E495="Payment", $AM$15,
E495="Interest accrual", $AM$18,
E495="Depreciation", $AM$17,
TRUE, "")</f>
        <v/>
      </c>
      <c r="C495" s="1" t="str" cm="1">
        <f t="array" aca="1" ref="C495" ca="1">_xlfn.IFS(
E495="Payment", $AM$19,
E495="Interest accrual", $AM$15,
E495="Depreciation", $AM$16,
TRUE, "")</f>
        <v/>
      </c>
      <c r="D495" s="14" t="str" cm="1">
        <f t="array" aca="1" ref="D495" ca="1">_xlfn.IFS(
E495="Payment", _xlfn.XLOOKUP(A495, lease_table_dates, lease_table_payments, 0, 0),
E495="Interest accrual", _xlfn.XLOOKUP(A495, lease_table_dates, lease_table_interest_accruals, 0, 0),
E495="Depreciation", _xlfn.XLOOKUP(A495, rou_table_dates, rou_table_deprs, 0, 0),
TRUE, ""
)</f>
        <v/>
      </c>
      <c r="E495" s="7" t="str" cm="1">
        <f t="array" aca="1" ref="E495" ca="1">_xlfn.IFS(
AND(SUMIFS(lease_table_interest_accruals, lease_table_dates, A495)&gt;0, COUNTIFS($E$14:E494, "Interest accrual", $A$14:A494, A495)=0), "Interest accrual",
AND(SUMIFS(lease_table_payments, lease_table_dates, A495)&gt;0, COUNTIFS($E$14:E494, "Payment", $A$14:A494, A495)=0), "Payment",
AND(SUMIFS(rou_table_deprs, rou_table_dates, A495)&gt;0, COUNTIFS($E$14:E494, "Depreciation", $A$14:A494, A495)=0), "Depreciation",
TRUE,  ""
)</f>
        <v/>
      </c>
      <c r="G495" s="13" t="str" cm="1">
        <f t="array" aca="1" ref="G495" ca="1">_xlfn.IFS(
AND($B$11="Hə", $B$3="İllik"), Z495,
AND($B$11="Hə", $B$3="Aylıq"), AA495,
$B$11="Yox", X495)</f>
        <v/>
      </c>
      <c r="H495" s="14" t="str" cm="1">
        <f t="array" aca="1" ref="H495" ca="1">_xlfn.IFS( G495="", "",
TRUE, ROUND( H494+I495-J495, 2) )</f>
        <v/>
      </c>
      <c r="I495" s="14" t="str" cm="1">
        <f t="array" aca="1" ref="I495" ca="1">_xlfn.IFS(G495="", "",
G495=last_payment_date, (J495-H494),
 TRUE,  -  (H494- H494* (1+$B$6)^ (_xlfn.DAYS(G495,G494)/365) )
)</f>
        <v/>
      </c>
      <c r="J495" s="14" t="str" cm="1">
        <f t="array" aca="1" ref="J495" ca="1">_xlfn.IFS(G495="", "",
TRUE, _xlfn.XLOOKUP(G495,  payment_dates, payments,0,0)
)</f>
        <v/>
      </c>
      <c r="L495" s="2" t="str" cm="1">
        <f t="array" aca="1" ref="L495" ca="1">_xlfn.IFS(
AND($B$11="Hə", $B$3="İllik"), AC495,
AND($B$11="Hə", $B$3="Aylıq"), AD495,
$B$11="Yox", AB495)</f>
        <v/>
      </c>
      <c r="M495" s="14" t="str" cm="1">
        <f t="array" aca="1" ref="M495" ca="1">_xlfn.IFS( L495="", "",
(M494-N495)&lt;=0.5, 0,
TRUE,  M494-N495)</f>
        <v/>
      </c>
      <c r="N495" s="15" t="str" cm="1">
        <f t="array" aca="1" ref="N495" ca="1">_xlfn.IFS(
L495="", "",
TRUE, MIN(M494, ROUND($M$14/ (last_rou_date - $B$2) * (L495-L494), 2) )
)</f>
        <v/>
      </c>
      <c r="P495" s="22" t="str">
        <f t="shared" ca="1" si="21"/>
        <v/>
      </c>
      <c r="Q495" s="14" t="str" cm="1">
        <f t="array" aca="1" ref="Q495" ca="1">_xlfn.IFS(P495="","",
$B$11="Hə", _xlfn.XLOOKUP(DATE(P495, 12, 31), rou_table_dates, rou_table_nbvs,0, 0),
TRUE,  MAX(0, ROUND($M$14 - $M$14/ (last_rou_date - $B$2) * (DATE(P495,12,31) - $B$2), 2) )
)</f>
        <v/>
      </c>
      <c r="R495" s="57" t="str" cm="1">
        <f t="array" aca="1" ref="R495" ca="1">_xlfn.IFS(P495="","",
$B$11="Hə", _xlfn.XLOOKUP(DATE(P495, 12, 31), lease_table_dates, lease_table_balances,0, 0),
TRUE, IFERROR( XNPV($B$6, IF(payment_dates &gt;DATE(P495, 12, 31), payments,  0),  IF(payment_dates &gt;DATE(P495, 12, 31), payment_dates,  DATE(P495, 12, 31))    ),0)
)</f>
        <v/>
      </c>
      <c r="S495" s="14" t="str" cm="1">
        <f t="array" aca="1" ref="S495" ca="1">_xlfn.IFS(P495="","",
TRUE,  MIN( MIN(Q494, $M$14), ROUND($M$14/ (last_rou_date - $B$2) * (DATE(P495,12,31) - MAX($B$2, DATE(P495-1, 12, 31))), 2) )
)</f>
        <v/>
      </c>
      <c r="T495" s="15" t="str" cm="1">
        <f t="array" aca="1" ref="T495" ca="1">_xlfn.IFS(P495="", "",
ISTEXT(R494), R495- (H495 - SUMIFS( lease_table_payments, lease_table_years, P495) -$AG$14 ),
AND(ISNUMBER(R494), R495&lt;&gt;""),   R495- (R494 - SUMIFS( lease_table_payments, lease_table_years, P495) )
)</f>
        <v/>
      </c>
      <c r="U495" s="14"/>
      <c r="V495" s="73">
        <f t="shared" si="23"/>
        <v>482</v>
      </c>
      <c r="W495" s="74" t="str" cm="1">
        <f t="array" ref="W495">_xlfn.IFS(
OR(W494=$B$4, W494=""),"",
TRUE,W494+1
)</f>
        <v/>
      </c>
      <c r="X495" s="75" t="str" cm="1">
        <f t="array" ref="X495">_xlfn.IFS(X494="","",
W495="", "",
AND($B$3="İllik"),DATE(YEAR(X494)+1,MONTH(X494),DAY(X494) ),
AND($B$3="Aylıq", $AH$14="Not end"), EDATE(X494,1),
AND($B$3="Aylıq", $AH$14="End"), EOMONTH(X494,1)
)</f>
        <v/>
      </c>
      <c r="Y495" s="75" t="str" cm="1">
        <f t="array" aca="1" ref="Y495" ca="1">_xlfn.IFS(
AND($B$7="Dövrün əvvəlində", Y494&lt;=last_rou_date), DATE(YEAR(Y494)+1, 12, 31),
AND($B$7="Dövrün sonunda", Y494&lt;=last_payment_date), DATE(YEAR(Y494)+1, 12, 31),
TRUE, ""
)</f>
        <v/>
      </c>
      <c r="Z495" s="75" t="str" cm="1">
        <f t="array" aca="1" ref="Z495" ca="1">_xlfn.IFS(
AND($AN$14="Not year_end", Z494&gt;last_payment_date), "",
AND($AN$14="Year_end", Z494&gt;=last_payment_date), "",
AND($AN$14="Year_end"), DATE(YEAR(Z494+1), 12, 31),
AND($AN$14="Not year_end", MONTH(Z494)=12, DAY(Z494)=31), DATE(YEAR(Z493)+1, MONTH(Z493), DAY(Z493)),
AND($AN$14="Not year_end", OR(MONTH(Z494)&lt;&gt;12, DAY(Z494)&lt;&gt;31) ), DATE(YEAR(Z494), 12, 31)
)</f>
        <v/>
      </c>
      <c r="AA495" s="75" t="str" cm="1">
        <f t="array" aca="1" ref="AA495" ca="1">_xlfn.IFS(AA494="", "",
AND(AA494=last_payment_date, OR(MONTH(AA494)&lt;&gt;12, DAY(AA494)&lt;&gt;31) ), DATE(YEAR(AA494), 12, 31),
AND(MONTH(AA494)=12, DAY(AA494)=31, AA494&gt;=last_payment_date), "",
AND(MONTH(AA494)=12, DAY(AA494)&lt;&gt;31),  EOMONTH(AA494,0),
AND(MONTH(AA494)=12, DAY(AA494)=31, $AH$14="Not end"),  EDATE(AA493,1),
AND($AH$14="Not end"), EDATE(AA494, 1),
AND($AH$14="End"), EOMONTH(AA494, 1)
)</f>
        <v/>
      </c>
      <c r="AB495" s="75" t="str" cm="1">
        <f t="array" aca="1" ref="AB495" ca="1">_xlfn.IFS(AB494="","",
AND(AB494=last_rou_date), "",
AND($B$3="İllik"),DATE(YEAR(AB494)+1,MONTH(AB494),DAY(AB494) ),
AND($B$3="Aylıq", $AH$14="Not end"), EDATE(AB494,1),
AND($B$3="Aylıq", $AH$14="End"), EOMONTH(AB494,1)
)</f>
        <v/>
      </c>
      <c r="AC495" s="75" t="str" cm="1">
        <f t="array" aca="1" ref="AC495" ca="1">_xlfn.IFS(
AND($AN$14="Not year_end", AC494&gt;last_rou_date), "",
AND($AN$14="Year_end", AC494&gt;=last_rou_date), "",
AND($AN$14="Year_end"), DATE(YEAR(AC494+1), 12, 31),
AND($AN$14="Not year_end", MONTH(AC494)=12, DAY(AC494)=31), DATE(YEAR(AC493)+1, MONTH(AC493), DAY(AC493)),
AND($AN$14="Not year_end", OR(MONTH(AC494)&lt;&gt;12, DAY(AC494)&lt;&gt;31) ), DATE(YEAR(AC494), 12, 31)
)</f>
        <v/>
      </c>
      <c r="AD495" s="75" t="str" cm="1">
        <f t="array" aca="1" ref="AD495" ca="1">_xlfn.IFS(AD494="", "",
AND(AD494=last_rou_date, OR(MONTH(AD494)&lt;&gt;12, DAY(AD494)&lt;&gt;31) ), DATE(YEAR(AD494), 12, 31),
AND(MONTH(AD494)=12, DAY(AD494)=31, AD494&gt;=last_rou_date), "",
AND(MONTH(AD494)=12, DAY(AD494)&lt;&gt;31),  EOMONTH(AD494,0),
AND(MONTH(AD494)=12, DAY(AD494)=31, $AH$14="Not end"),  EDATE(AD493,1),
AND($AH$14="Not end"), EDATE(AD494, 1),
AND($AH$14="End"), EOMONTH(AD494, 1)
)</f>
        <v/>
      </c>
      <c r="AE495" s="68" t="str" cm="1">
        <f t="array" ref="AE495">_xlfn.IFS(W495="", "",
AND(W495&gt;0, W495&lt;=$B$4, $C$2="İllik artım, faiz olaraq", $D$2&gt;0, $B$3="İllik"), $B$5*((1+$D$2)^(W495-1)),
AND(W495&gt;0, W495&lt;=$B$4, $C$2="İllik artım, faiz olaraq", $D$2&gt;0, $B$3="Aylıq"), $B$5*((1+$D$2)^ROUNDDOWN((W495-1)/12,0)),
AND(W495=1, $C$2="Aşağıdakı kimi dəyişir", ), $B$5,
AND(W495&gt;1, W495&lt;=$B$4, $C$2="Aşağıdakı kimi dəyişir"), IFERROR(VLOOKUP(W495, $C$4:$D$7, 2, FALSE), AE494),
AND(W495&gt;0, W495&lt;=$B$4), $B$5,
TRUE,0 )</f>
        <v/>
      </c>
      <c r="AF495" s="76" t="str">
        <f t="shared" ca="1" si="22"/>
        <v/>
      </c>
    </row>
    <row r="496" spans="1:32" x14ac:dyDescent="0.4">
      <c r="A496" s="13" t="str" cm="1">
        <f t="array" aca="1" ref="A496" ca="1">_xlfn.IFS(
AND(SUMIFS(lease_table_interest_accruals, lease_table_dates, A495)&gt;0, COUNTIFS($E$14:E495, "Interest accrual", $A$14:A495, A495)=0),  A495,
AND(SUMIFS(lease_table_payments, lease_table_dates, A495)&gt;0, COUNTIFS($E$14:E495, "Payment", $A$14:A495, A495)=0),  A495,
AND(SUMIFS(rou_table_deprs, rou_table_dates, A495)&gt;0, COUNTIFS($E$14:E495, "Depreciation", $A$14:A495, A495)=0),  A495,
TRUE,  IFERROR(INDEX(rou_table_dates,  MATCH(A495, rou_table_dates)+1, ), "")
)</f>
        <v/>
      </c>
      <c r="B496" s="1" t="str" cm="1">
        <f t="array" aca="1" ref="B496" ca="1">_xlfn.IFS(
AND(E496="Payment", A496=$B$2), $AM$14,
E496="Payment", $AM$15,
E496="Interest accrual", $AM$18,
E496="Depreciation", $AM$17,
TRUE, "")</f>
        <v/>
      </c>
      <c r="C496" s="1" t="str" cm="1">
        <f t="array" aca="1" ref="C496" ca="1">_xlfn.IFS(
E496="Payment", $AM$19,
E496="Interest accrual", $AM$15,
E496="Depreciation", $AM$16,
TRUE, "")</f>
        <v/>
      </c>
      <c r="D496" s="14" t="str" cm="1">
        <f t="array" aca="1" ref="D496" ca="1">_xlfn.IFS(
E496="Payment", _xlfn.XLOOKUP(A496, lease_table_dates, lease_table_payments, 0, 0),
E496="Interest accrual", _xlfn.XLOOKUP(A496, lease_table_dates, lease_table_interest_accruals, 0, 0),
E496="Depreciation", _xlfn.XLOOKUP(A496, rou_table_dates, rou_table_deprs, 0, 0),
TRUE, ""
)</f>
        <v/>
      </c>
      <c r="E496" s="7" t="str" cm="1">
        <f t="array" aca="1" ref="E496" ca="1">_xlfn.IFS(
AND(SUMIFS(lease_table_interest_accruals, lease_table_dates, A496)&gt;0, COUNTIFS($E$14:E495, "Interest accrual", $A$14:A495, A496)=0), "Interest accrual",
AND(SUMIFS(lease_table_payments, lease_table_dates, A496)&gt;0, COUNTIFS($E$14:E495, "Payment", $A$14:A495, A496)=0), "Payment",
AND(SUMIFS(rou_table_deprs, rou_table_dates, A496)&gt;0, COUNTIFS($E$14:E495, "Depreciation", $A$14:A495, A496)=0), "Depreciation",
TRUE,  ""
)</f>
        <v/>
      </c>
      <c r="G496" s="13" t="str" cm="1">
        <f t="array" aca="1" ref="G496" ca="1">_xlfn.IFS(
AND($B$11="Hə", $B$3="İllik"), Z496,
AND($B$11="Hə", $B$3="Aylıq"), AA496,
$B$11="Yox", X496)</f>
        <v/>
      </c>
      <c r="H496" s="14" t="str" cm="1">
        <f t="array" aca="1" ref="H496" ca="1">_xlfn.IFS( G496="", "",
TRUE, ROUND( H495+I496-J496, 2) )</f>
        <v/>
      </c>
      <c r="I496" s="14" t="str" cm="1">
        <f t="array" aca="1" ref="I496" ca="1">_xlfn.IFS(G496="", "",
G496=last_payment_date, (J496-H495),
 TRUE,  -  (H495- H495* (1+$B$6)^ (_xlfn.DAYS(G496,G495)/365) )
)</f>
        <v/>
      </c>
      <c r="J496" s="14" t="str" cm="1">
        <f t="array" aca="1" ref="J496" ca="1">_xlfn.IFS(G496="", "",
TRUE, _xlfn.XLOOKUP(G496,  payment_dates, payments,0,0)
)</f>
        <v/>
      </c>
      <c r="L496" s="2" t="str" cm="1">
        <f t="array" aca="1" ref="L496" ca="1">_xlfn.IFS(
AND($B$11="Hə", $B$3="İllik"), AC496,
AND($B$11="Hə", $B$3="Aylıq"), AD496,
$B$11="Yox", AB496)</f>
        <v/>
      </c>
      <c r="M496" s="14" t="str" cm="1">
        <f t="array" aca="1" ref="M496" ca="1">_xlfn.IFS( L496="", "",
(M495-N496)&lt;=0.5, 0,
TRUE,  M495-N496)</f>
        <v/>
      </c>
      <c r="N496" s="15" t="str" cm="1">
        <f t="array" aca="1" ref="N496" ca="1">_xlfn.IFS(
L496="", "",
TRUE, MIN(M495, ROUND($M$14/ (last_rou_date - $B$2) * (L496-L495), 2) )
)</f>
        <v/>
      </c>
      <c r="P496" s="22" t="str">
        <f t="shared" ca="1" si="21"/>
        <v/>
      </c>
      <c r="Q496" s="14" t="str" cm="1">
        <f t="array" aca="1" ref="Q496" ca="1">_xlfn.IFS(P496="","",
$B$11="Hə", _xlfn.XLOOKUP(DATE(P496, 12, 31), rou_table_dates, rou_table_nbvs,0, 0),
TRUE,  MAX(0, ROUND($M$14 - $M$14/ (last_rou_date - $B$2) * (DATE(P496,12,31) - $B$2), 2) )
)</f>
        <v/>
      </c>
      <c r="R496" s="57" t="str" cm="1">
        <f t="array" aca="1" ref="R496" ca="1">_xlfn.IFS(P496="","",
$B$11="Hə", _xlfn.XLOOKUP(DATE(P496, 12, 31), lease_table_dates, lease_table_balances,0, 0),
TRUE, IFERROR( XNPV($B$6, IF(payment_dates &gt;DATE(P496, 12, 31), payments,  0),  IF(payment_dates &gt;DATE(P496, 12, 31), payment_dates,  DATE(P496, 12, 31))    ),0)
)</f>
        <v/>
      </c>
      <c r="S496" s="14" t="str" cm="1">
        <f t="array" aca="1" ref="S496" ca="1">_xlfn.IFS(P496="","",
TRUE,  MIN( MIN(Q495, $M$14), ROUND($M$14/ (last_rou_date - $B$2) * (DATE(P496,12,31) - MAX($B$2, DATE(P496-1, 12, 31))), 2) )
)</f>
        <v/>
      </c>
      <c r="T496" s="15" t="str" cm="1">
        <f t="array" aca="1" ref="T496" ca="1">_xlfn.IFS(P496="", "",
ISTEXT(R495), R496- (H496 - SUMIFS( lease_table_payments, lease_table_years, P496) -$AG$14 ),
AND(ISNUMBER(R495), R496&lt;&gt;""),   R496- (R495 - SUMIFS( lease_table_payments, lease_table_years, P496) )
)</f>
        <v/>
      </c>
      <c r="U496" s="14"/>
      <c r="V496" s="73">
        <f t="shared" si="23"/>
        <v>483</v>
      </c>
      <c r="W496" s="74" t="str" cm="1">
        <f t="array" ref="W496">_xlfn.IFS(
OR(W495=$B$4, W495=""),"",
TRUE,W495+1
)</f>
        <v/>
      </c>
      <c r="X496" s="75" t="str" cm="1">
        <f t="array" ref="X496">_xlfn.IFS(X495="","",
W496="", "",
AND($B$3="İllik"),DATE(YEAR(X495)+1,MONTH(X495),DAY(X495) ),
AND($B$3="Aylıq", $AH$14="Not end"), EDATE(X495,1),
AND($B$3="Aylıq", $AH$14="End"), EOMONTH(X495,1)
)</f>
        <v/>
      </c>
      <c r="Y496" s="75" t="str" cm="1">
        <f t="array" aca="1" ref="Y496" ca="1">_xlfn.IFS(
AND($B$7="Dövrün əvvəlində", Y495&lt;=last_rou_date), DATE(YEAR(Y495)+1, 12, 31),
AND($B$7="Dövrün sonunda", Y495&lt;=last_payment_date), DATE(YEAR(Y495)+1, 12, 31),
TRUE, ""
)</f>
        <v/>
      </c>
      <c r="Z496" s="75" t="str" cm="1">
        <f t="array" aca="1" ref="Z496" ca="1">_xlfn.IFS(
AND($AN$14="Not year_end", Z495&gt;last_payment_date), "",
AND($AN$14="Year_end", Z495&gt;=last_payment_date), "",
AND($AN$14="Year_end"), DATE(YEAR(Z495+1), 12, 31),
AND($AN$14="Not year_end", MONTH(Z495)=12, DAY(Z495)=31), DATE(YEAR(Z494)+1, MONTH(Z494), DAY(Z494)),
AND($AN$14="Not year_end", OR(MONTH(Z495)&lt;&gt;12, DAY(Z495)&lt;&gt;31) ), DATE(YEAR(Z495), 12, 31)
)</f>
        <v/>
      </c>
      <c r="AA496" s="75" t="str" cm="1">
        <f t="array" aca="1" ref="AA496" ca="1">_xlfn.IFS(AA495="", "",
AND(AA495=last_payment_date, OR(MONTH(AA495)&lt;&gt;12, DAY(AA495)&lt;&gt;31) ), DATE(YEAR(AA495), 12, 31),
AND(MONTH(AA495)=12, DAY(AA495)=31, AA495&gt;=last_payment_date), "",
AND(MONTH(AA495)=12, DAY(AA495)&lt;&gt;31),  EOMONTH(AA495,0),
AND(MONTH(AA495)=12, DAY(AA495)=31, $AH$14="Not end"),  EDATE(AA494,1),
AND($AH$14="Not end"), EDATE(AA495, 1),
AND($AH$14="End"), EOMONTH(AA495, 1)
)</f>
        <v/>
      </c>
      <c r="AB496" s="75" t="str" cm="1">
        <f t="array" aca="1" ref="AB496" ca="1">_xlfn.IFS(AB495="","",
AND(AB495=last_rou_date), "",
AND($B$3="İllik"),DATE(YEAR(AB495)+1,MONTH(AB495),DAY(AB495) ),
AND($B$3="Aylıq", $AH$14="Not end"), EDATE(AB495,1),
AND($B$3="Aylıq", $AH$14="End"), EOMONTH(AB495,1)
)</f>
        <v/>
      </c>
      <c r="AC496" s="75" t="str" cm="1">
        <f t="array" aca="1" ref="AC496" ca="1">_xlfn.IFS(
AND($AN$14="Not year_end", AC495&gt;last_rou_date), "",
AND($AN$14="Year_end", AC495&gt;=last_rou_date), "",
AND($AN$14="Year_end"), DATE(YEAR(AC495+1), 12, 31),
AND($AN$14="Not year_end", MONTH(AC495)=12, DAY(AC495)=31), DATE(YEAR(AC494)+1, MONTH(AC494), DAY(AC494)),
AND($AN$14="Not year_end", OR(MONTH(AC495)&lt;&gt;12, DAY(AC495)&lt;&gt;31) ), DATE(YEAR(AC495), 12, 31)
)</f>
        <v/>
      </c>
      <c r="AD496" s="75" t="str" cm="1">
        <f t="array" aca="1" ref="AD496" ca="1">_xlfn.IFS(AD495="", "",
AND(AD495=last_rou_date, OR(MONTH(AD495)&lt;&gt;12, DAY(AD495)&lt;&gt;31) ), DATE(YEAR(AD495), 12, 31),
AND(MONTH(AD495)=12, DAY(AD495)=31, AD495&gt;=last_rou_date), "",
AND(MONTH(AD495)=12, DAY(AD495)&lt;&gt;31),  EOMONTH(AD495,0),
AND(MONTH(AD495)=12, DAY(AD495)=31, $AH$14="Not end"),  EDATE(AD494,1),
AND($AH$14="Not end"), EDATE(AD495, 1),
AND($AH$14="End"), EOMONTH(AD495, 1)
)</f>
        <v/>
      </c>
      <c r="AE496" s="68" t="str" cm="1">
        <f t="array" ref="AE496">_xlfn.IFS(W496="", "",
AND(W496&gt;0, W496&lt;=$B$4, $C$2="İllik artım, faiz olaraq", $D$2&gt;0, $B$3="İllik"), $B$5*((1+$D$2)^(W496-1)),
AND(W496&gt;0, W496&lt;=$B$4, $C$2="İllik artım, faiz olaraq", $D$2&gt;0, $B$3="Aylıq"), $B$5*((1+$D$2)^ROUNDDOWN((W496-1)/12,0)),
AND(W496=1, $C$2="Aşağıdakı kimi dəyişir", ), $B$5,
AND(W496&gt;1, W496&lt;=$B$4, $C$2="Aşağıdakı kimi dəyişir"), IFERROR(VLOOKUP(W496, $C$4:$D$7, 2, FALSE), AE495),
AND(W496&gt;0, W496&lt;=$B$4), $B$5,
TRUE,0 )</f>
        <v/>
      </c>
      <c r="AF496" s="76" t="str">
        <f t="shared" ca="1" si="22"/>
        <v/>
      </c>
    </row>
    <row r="497" spans="1:32" x14ac:dyDescent="0.4">
      <c r="A497" s="13" t="str" cm="1">
        <f t="array" aca="1" ref="A497" ca="1">_xlfn.IFS(
AND(SUMIFS(lease_table_interest_accruals, lease_table_dates, A496)&gt;0, COUNTIFS($E$14:E496, "Interest accrual", $A$14:A496, A496)=0),  A496,
AND(SUMIFS(lease_table_payments, lease_table_dates, A496)&gt;0, COUNTIFS($E$14:E496, "Payment", $A$14:A496, A496)=0),  A496,
AND(SUMIFS(rou_table_deprs, rou_table_dates, A496)&gt;0, COUNTIFS($E$14:E496, "Depreciation", $A$14:A496, A496)=0),  A496,
TRUE,  IFERROR(INDEX(rou_table_dates,  MATCH(A496, rou_table_dates)+1, ), "")
)</f>
        <v/>
      </c>
      <c r="B497" s="1" t="str" cm="1">
        <f t="array" aca="1" ref="B497" ca="1">_xlfn.IFS(
AND(E497="Payment", A497=$B$2), $AM$14,
E497="Payment", $AM$15,
E497="Interest accrual", $AM$18,
E497="Depreciation", $AM$17,
TRUE, "")</f>
        <v/>
      </c>
      <c r="C497" s="1" t="str" cm="1">
        <f t="array" aca="1" ref="C497" ca="1">_xlfn.IFS(
E497="Payment", $AM$19,
E497="Interest accrual", $AM$15,
E497="Depreciation", $AM$16,
TRUE, "")</f>
        <v/>
      </c>
      <c r="D497" s="14" t="str" cm="1">
        <f t="array" aca="1" ref="D497" ca="1">_xlfn.IFS(
E497="Payment", _xlfn.XLOOKUP(A497, lease_table_dates, lease_table_payments, 0, 0),
E497="Interest accrual", _xlfn.XLOOKUP(A497, lease_table_dates, lease_table_interest_accruals, 0, 0),
E497="Depreciation", _xlfn.XLOOKUP(A497, rou_table_dates, rou_table_deprs, 0, 0),
TRUE, ""
)</f>
        <v/>
      </c>
      <c r="E497" s="7" t="str" cm="1">
        <f t="array" aca="1" ref="E497" ca="1">_xlfn.IFS(
AND(SUMIFS(lease_table_interest_accruals, lease_table_dates, A497)&gt;0, COUNTIFS($E$14:E496, "Interest accrual", $A$14:A496, A497)=0), "Interest accrual",
AND(SUMIFS(lease_table_payments, lease_table_dates, A497)&gt;0, COUNTIFS($E$14:E496, "Payment", $A$14:A496, A497)=0), "Payment",
AND(SUMIFS(rou_table_deprs, rou_table_dates, A497)&gt;0, COUNTIFS($E$14:E496, "Depreciation", $A$14:A496, A497)=0), "Depreciation",
TRUE,  ""
)</f>
        <v/>
      </c>
      <c r="G497" s="13" t="str" cm="1">
        <f t="array" aca="1" ref="G497" ca="1">_xlfn.IFS(
AND($B$11="Hə", $B$3="İllik"), Z497,
AND($B$11="Hə", $B$3="Aylıq"), AA497,
$B$11="Yox", X497)</f>
        <v/>
      </c>
      <c r="H497" s="14" t="str" cm="1">
        <f t="array" aca="1" ref="H497" ca="1">_xlfn.IFS( G497="", "",
TRUE, ROUND( H496+I497-J497, 2) )</f>
        <v/>
      </c>
      <c r="I497" s="14" t="str" cm="1">
        <f t="array" aca="1" ref="I497" ca="1">_xlfn.IFS(G497="", "",
G497=last_payment_date, (J497-H496),
 TRUE,  -  (H496- H496* (1+$B$6)^ (_xlfn.DAYS(G497,G496)/365) )
)</f>
        <v/>
      </c>
      <c r="J497" s="14" t="str" cm="1">
        <f t="array" aca="1" ref="J497" ca="1">_xlfn.IFS(G497="", "",
TRUE, _xlfn.XLOOKUP(G497,  payment_dates, payments,0,0)
)</f>
        <v/>
      </c>
      <c r="L497" s="2" t="str" cm="1">
        <f t="array" aca="1" ref="L497" ca="1">_xlfn.IFS(
AND($B$11="Hə", $B$3="İllik"), AC497,
AND($B$11="Hə", $B$3="Aylıq"), AD497,
$B$11="Yox", AB497)</f>
        <v/>
      </c>
      <c r="M497" s="14" t="str" cm="1">
        <f t="array" aca="1" ref="M497" ca="1">_xlfn.IFS( L497="", "",
(M496-N497)&lt;=0.5, 0,
TRUE,  M496-N497)</f>
        <v/>
      </c>
      <c r="N497" s="15" t="str" cm="1">
        <f t="array" aca="1" ref="N497" ca="1">_xlfn.IFS(
L497="", "",
TRUE, MIN(M496, ROUND($M$14/ (last_rou_date - $B$2) * (L497-L496), 2) )
)</f>
        <v/>
      </c>
      <c r="P497" s="22" t="str">
        <f t="shared" ca="1" si="21"/>
        <v/>
      </c>
      <c r="Q497" s="14" t="str" cm="1">
        <f t="array" aca="1" ref="Q497" ca="1">_xlfn.IFS(P497="","",
$B$11="Hə", _xlfn.XLOOKUP(DATE(P497, 12, 31), rou_table_dates, rou_table_nbvs,0, 0),
TRUE,  MAX(0, ROUND($M$14 - $M$14/ (last_rou_date - $B$2) * (DATE(P497,12,31) - $B$2), 2) )
)</f>
        <v/>
      </c>
      <c r="R497" s="57" t="str" cm="1">
        <f t="array" aca="1" ref="R497" ca="1">_xlfn.IFS(P497="","",
$B$11="Hə", _xlfn.XLOOKUP(DATE(P497, 12, 31), lease_table_dates, lease_table_balances,0, 0),
TRUE, IFERROR( XNPV($B$6, IF(payment_dates &gt;DATE(P497, 12, 31), payments,  0),  IF(payment_dates &gt;DATE(P497, 12, 31), payment_dates,  DATE(P497, 12, 31))    ),0)
)</f>
        <v/>
      </c>
      <c r="S497" s="14" t="str" cm="1">
        <f t="array" aca="1" ref="S497" ca="1">_xlfn.IFS(P497="","",
TRUE,  MIN( MIN(Q496, $M$14), ROUND($M$14/ (last_rou_date - $B$2) * (DATE(P497,12,31) - MAX($B$2, DATE(P497-1, 12, 31))), 2) )
)</f>
        <v/>
      </c>
      <c r="T497" s="15" t="str" cm="1">
        <f t="array" aca="1" ref="T497" ca="1">_xlfn.IFS(P497="", "",
ISTEXT(R496), R497- (H497 - SUMIFS( lease_table_payments, lease_table_years, P497) -$AG$14 ),
AND(ISNUMBER(R496), R497&lt;&gt;""),   R497- (R496 - SUMIFS( lease_table_payments, lease_table_years, P497) )
)</f>
        <v/>
      </c>
      <c r="U497" s="14"/>
      <c r="V497" s="73">
        <f t="shared" si="23"/>
        <v>484</v>
      </c>
      <c r="W497" s="74" t="str" cm="1">
        <f t="array" ref="W497">_xlfn.IFS(
OR(W496=$B$4, W496=""),"",
TRUE,W496+1
)</f>
        <v/>
      </c>
      <c r="X497" s="75" t="str" cm="1">
        <f t="array" ref="X497">_xlfn.IFS(X496="","",
W497="", "",
AND($B$3="İllik"),DATE(YEAR(X496)+1,MONTH(X496),DAY(X496) ),
AND($B$3="Aylıq", $AH$14="Not end"), EDATE(X496,1),
AND($B$3="Aylıq", $AH$14="End"), EOMONTH(X496,1)
)</f>
        <v/>
      </c>
      <c r="Y497" s="75" t="str" cm="1">
        <f t="array" aca="1" ref="Y497" ca="1">_xlfn.IFS(
AND($B$7="Dövrün əvvəlində", Y496&lt;=last_rou_date), DATE(YEAR(Y496)+1, 12, 31),
AND($B$7="Dövrün sonunda", Y496&lt;=last_payment_date), DATE(YEAR(Y496)+1, 12, 31),
TRUE, ""
)</f>
        <v/>
      </c>
      <c r="Z497" s="75" t="str" cm="1">
        <f t="array" aca="1" ref="Z497" ca="1">_xlfn.IFS(
AND($AN$14="Not year_end", Z496&gt;last_payment_date), "",
AND($AN$14="Year_end", Z496&gt;=last_payment_date), "",
AND($AN$14="Year_end"), DATE(YEAR(Z496+1), 12, 31),
AND($AN$14="Not year_end", MONTH(Z496)=12, DAY(Z496)=31), DATE(YEAR(Z495)+1, MONTH(Z495), DAY(Z495)),
AND($AN$14="Not year_end", OR(MONTH(Z496)&lt;&gt;12, DAY(Z496)&lt;&gt;31) ), DATE(YEAR(Z496), 12, 31)
)</f>
        <v/>
      </c>
      <c r="AA497" s="75" t="str" cm="1">
        <f t="array" aca="1" ref="AA497" ca="1">_xlfn.IFS(AA496="", "",
AND(AA496=last_payment_date, OR(MONTH(AA496)&lt;&gt;12, DAY(AA496)&lt;&gt;31) ), DATE(YEAR(AA496), 12, 31),
AND(MONTH(AA496)=12, DAY(AA496)=31, AA496&gt;=last_payment_date), "",
AND(MONTH(AA496)=12, DAY(AA496)&lt;&gt;31),  EOMONTH(AA496,0),
AND(MONTH(AA496)=12, DAY(AA496)=31, $AH$14="Not end"),  EDATE(AA495,1),
AND($AH$14="Not end"), EDATE(AA496, 1),
AND($AH$14="End"), EOMONTH(AA496, 1)
)</f>
        <v/>
      </c>
      <c r="AB497" s="75" t="str" cm="1">
        <f t="array" aca="1" ref="AB497" ca="1">_xlfn.IFS(AB496="","",
AND(AB496=last_rou_date), "",
AND($B$3="İllik"),DATE(YEAR(AB496)+1,MONTH(AB496),DAY(AB496) ),
AND($B$3="Aylıq", $AH$14="Not end"), EDATE(AB496,1),
AND($B$3="Aylıq", $AH$14="End"), EOMONTH(AB496,1)
)</f>
        <v/>
      </c>
      <c r="AC497" s="75" t="str" cm="1">
        <f t="array" aca="1" ref="AC497" ca="1">_xlfn.IFS(
AND($AN$14="Not year_end", AC496&gt;last_rou_date), "",
AND($AN$14="Year_end", AC496&gt;=last_rou_date), "",
AND($AN$14="Year_end"), DATE(YEAR(AC496+1), 12, 31),
AND($AN$14="Not year_end", MONTH(AC496)=12, DAY(AC496)=31), DATE(YEAR(AC495)+1, MONTH(AC495), DAY(AC495)),
AND($AN$14="Not year_end", OR(MONTH(AC496)&lt;&gt;12, DAY(AC496)&lt;&gt;31) ), DATE(YEAR(AC496), 12, 31)
)</f>
        <v/>
      </c>
      <c r="AD497" s="75" t="str" cm="1">
        <f t="array" aca="1" ref="AD497" ca="1">_xlfn.IFS(AD496="", "",
AND(AD496=last_rou_date, OR(MONTH(AD496)&lt;&gt;12, DAY(AD496)&lt;&gt;31) ), DATE(YEAR(AD496), 12, 31),
AND(MONTH(AD496)=12, DAY(AD496)=31, AD496&gt;=last_rou_date), "",
AND(MONTH(AD496)=12, DAY(AD496)&lt;&gt;31),  EOMONTH(AD496,0),
AND(MONTH(AD496)=12, DAY(AD496)=31, $AH$14="Not end"),  EDATE(AD495,1),
AND($AH$14="Not end"), EDATE(AD496, 1),
AND($AH$14="End"), EOMONTH(AD496, 1)
)</f>
        <v/>
      </c>
      <c r="AE497" s="68" t="str" cm="1">
        <f t="array" ref="AE497">_xlfn.IFS(W497="", "",
AND(W497&gt;0, W497&lt;=$B$4, $C$2="İllik artım, faiz olaraq", $D$2&gt;0, $B$3="İllik"), $B$5*((1+$D$2)^(W497-1)),
AND(W497&gt;0, W497&lt;=$B$4, $C$2="İllik artım, faiz olaraq", $D$2&gt;0, $B$3="Aylıq"), $B$5*((1+$D$2)^ROUNDDOWN((W497-1)/12,0)),
AND(W497=1, $C$2="Aşağıdakı kimi dəyişir", ), $B$5,
AND(W497&gt;1, W497&lt;=$B$4, $C$2="Aşağıdakı kimi dəyişir"), IFERROR(VLOOKUP(W497, $C$4:$D$7, 2, FALSE), AE496),
AND(W497&gt;0, W497&lt;=$B$4), $B$5,
TRUE,0 )</f>
        <v/>
      </c>
      <c r="AF497" s="76" t="str">
        <f t="shared" ca="1" si="22"/>
        <v/>
      </c>
    </row>
    <row r="498" spans="1:32" x14ac:dyDescent="0.4">
      <c r="A498" s="13" t="str" cm="1">
        <f t="array" aca="1" ref="A498" ca="1">_xlfn.IFS(
AND(SUMIFS(lease_table_interest_accruals, lease_table_dates, A497)&gt;0, COUNTIFS($E$14:E497, "Interest accrual", $A$14:A497, A497)=0),  A497,
AND(SUMIFS(lease_table_payments, lease_table_dates, A497)&gt;0, COUNTIFS($E$14:E497, "Payment", $A$14:A497, A497)=0),  A497,
AND(SUMIFS(rou_table_deprs, rou_table_dates, A497)&gt;0, COUNTIFS($E$14:E497, "Depreciation", $A$14:A497, A497)=0),  A497,
TRUE,  IFERROR(INDEX(rou_table_dates,  MATCH(A497, rou_table_dates)+1, ), "")
)</f>
        <v/>
      </c>
      <c r="B498" s="1" t="str" cm="1">
        <f t="array" aca="1" ref="B498" ca="1">_xlfn.IFS(
AND(E498="Payment", A498=$B$2), $AM$14,
E498="Payment", $AM$15,
E498="Interest accrual", $AM$18,
E498="Depreciation", $AM$17,
TRUE, "")</f>
        <v/>
      </c>
      <c r="C498" s="1" t="str" cm="1">
        <f t="array" aca="1" ref="C498" ca="1">_xlfn.IFS(
E498="Payment", $AM$19,
E498="Interest accrual", $AM$15,
E498="Depreciation", $AM$16,
TRUE, "")</f>
        <v/>
      </c>
      <c r="D498" s="14" t="str" cm="1">
        <f t="array" aca="1" ref="D498" ca="1">_xlfn.IFS(
E498="Payment", _xlfn.XLOOKUP(A498, lease_table_dates, lease_table_payments, 0, 0),
E498="Interest accrual", _xlfn.XLOOKUP(A498, lease_table_dates, lease_table_interest_accruals, 0, 0),
E498="Depreciation", _xlfn.XLOOKUP(A498, rou_table_dates, rou_table_deprs, 0, 0),
TRUE, ""
)</f>
        <v/>
      </c>
      <c r="E498" s="7" t="str" cm="1">
        <f t="array" aca="1" ref="E498" ca="1">_xlfn.IFS(
AND(SUMIFS(lease_table_interest_accruals, lease_table_dates, A498)&gt;0, COUNTIFS($E$14:E497, "Interest accrual", $A$14:A497, A498)=0), "Interest accrual",
AND(SUMIFS(lease_table_payments, lease_table_dates, A498)&gt;0, COUNTIFS($E$14:E497, "Payment", $A$14:A497, A498)=0), "Payment",
AND(SUMIFS(rou_table_deprs, rou_table_dates, A498)&gt;0, COUNTIFS($E$14:E497, "Depreciation", $A$14:A497, A498)=0), "Depreciation",
TRUE,  ""
)</f>
        <v/>
      </c>
      <c r="G498" s="13" t="str" cm="1">
        <f t="array" aca="1" ref="G498" ca="1">_xlfn.IFS(
AND($B$11="Hə", $B$3="İllik"), Z498,
AND($B$11="Hə", $B$3="Aylıq"), AA498,
$B$11="Yox", X498)</f>
        <v/>
      </c>
      <c r="H498" s="14" t="str" cm="1">
        <f t="array" aca="1" ref="H498" ca="1">_xlfn.IFS( G498="", "",
TRUE, ROUND( H497+I498-J498, 2) )</f>
        <v/>
      </c>
      <c r="I498" s="14" t="str" cm="1">
        <f t="array" aca="1" ref="I498" ca="1">_xlfn.IFS(G498="", "",
G498=last_payment_date, (J498-H497),
 TRUE,  -  (H497- H497* (1+$B$6)^ (_xlfn.DAYS(G498,G497)/365) )
)</f>
        <v/>
      </c>
      <c r="J498" s="14" t="str" cm="1">
        <f t="array" aca="1" ref="J498" ca="1">_xlfn.IFS(G498="", "",
TRUE, _xlfn.XLOOKUP(G498,  payment_dates, payments,0,0)
)</f>
        <v/>
      </c>
      <c r="L498" s="2" t="str" cm="1">
        <f t="array" aca="1" ref="L498" ca="1">_xlfn.IFS(
AND($B$11="Hə", $B$3="İllik"), AC498,
AND($B$11="Hə", $B$3="Aylıq"), AD498,
$B$11="Yox", AB498)</f>
        <v/>
      </c>
      <c r="M498" s="14" t="str" cm="1">
        <f t="array" aca="1" ref="M498" ca="1">_xlfn.IFS( L498="", "",
(M497-N498)&lt;=0.5, 0,
TRUE,  M497-N498)</f>
        <v/>
      </c>
      <c r="N498" s="15" t="str" cm="1">
        <f t="array" aca="1" ref="N498" ca="1">_xlfn.IFS(
L498="", "",
TRUE, MIN(M497, ROUND($M$14/ (last_rou_date - $B$2) * (L498-L497), 2) )
)</f>
        <v/>
      </c>
      <c r="P498" s="22" t="str">
        <f t="shared" ca="1" si="21"/>
        <v/>
      </c>
      <c r="Q498" s="14" t="str" cm="1">
        <f t="array" aca="1" ref="Q498" ca="1">_xlfn.IFS(P498="","",
$B$11="Hə", _xlfn.XLOOKUP(DATE(P498, 12, 31), rou_table_dates, rou_table_nbvs,0, 0),
TRUE,  MAX(0, ROUND($M$14 - $M$14/ (last_rou_date - $B$2) * (DATE(P498,12,31) - $B$2), 2) )
)</f>
        <v/>
      </c>
      <c r="R498" s="57" t="str" cm="1">
        <f t="array" aca="1" ref="R498" ca="1">_xlfn.IFS(P498="","",
$B$11="Hə", _xlfn.XLOOKUP(DATE(P498, 12, 31), lease_table_dates, lease_table_balances,0, 0),
TRUE, IFERROR( XNPV($B$6, IF(payment_dates &gt;DATE(P498, 12, 31), payments,  0),  IF(payment_dates &gt;DATE(P498, 12, 31), payment_dates,  DATE(P498, 12, 31))    ),0)
)</f>
        <v/>
      </c>
      <c r="S498" s="14" t="str" cm="1">
        <f t="array" aca="1" ref="S498" ca="1">_xlfn.IFS(P498="","",
TRUE,  MIN( MIN(Q497, $M$14), ROUND($M$14/ (last_rou_date - $B$2) * (DATE(P498,12,31) - MAX($B$2, DATE(P498-1, 12, 31))), 2) )
)</f>
        <v/>
      </c>
      <c r="T498" s="15" t="str" cm="1">
        <f t="array" aca="1" ref="T498" ca="1">_xlfn.IFS(P498="", "",
ISTEXT(R497), R498- (H498 - SUMIFS( lease_table_payments, lease_table_years, P498) -$AG$14 ),
AND(ISNUMBER(R497), R498&lt;&gt;""),   R498- (R497 - SUMIFS( lease_table_payments, lease_table_years, P498) )
)</f>
        <v/>
      </c>
      <c r="U498" s="14"/>
      <c r="V498" s="73">
        <f t="shared" si="23"/>
        <v>485</v>
      </c>
      <c r="W498" s="74" t="str" cm="1">
        <f t="array" ref="W498">_xlfn.IFS(
OR(W497=$B$4, W497=""),"",
TRUE,W497+1
)</f>
        <v/>
      </c>
      <c r="X498" s="75" t="str" cm="1">
        <f t="array" ref="X498">_xlfn.IFS(X497="","",
W498="", "",
AND($B$3="İllik"),DATE(YEAR(X497)+1,MONTH(X497),DAY(X497) ),
AND($B$3="Aylıq", $AH$14="Not end"), EDATE(X497,1),
AND($B$3="Aylıq", $AH$14="End"), EOMONTH(X497,1)
)</f>
        <v/>
      </c>
      <c r="Y498" s="75" t="str" cm="1">
        <f t="array" aca="1" ref="Y498" ca="1">_xlfn.IFS(
AND($B$7="Dövrün əvvəlində", Y497&lt;=last_rou_date), DATE(YEAR(Y497)+1, 12, 31),
AND($B$7="Dövrün sonunda", Y497&lt;=last_payment_date), DATE(YEAR(Y497)+1, 12, 31),
TRUE, ""
)</f>
        <v/>
      </c>
      <c r="Z498" s="75" t="str" cm="1">
        <f t="array" aca="1" ref="Z498" ca="1">_xlfn.IFS(
AND($AN$14="Not year_end", Z497&gt;last_payment_date), "",
AND($AN$14="Year_end", Z497&gt;=last_payment_date), "",
AND($AN$14="Year_end"), DATE(YEAR(Z497+1), 12, 31),
AND($AN$14="Not year_end", MONTH(Z497)=12, DAY(Z497)=31), DATE(YEAR(Z496)+1, MONTH(Z496), DAY(Z496)),
AND($AN$14="Not year_end", OR(MONTH(Z497)&lt;&gt;12, DAY(Z497)&lt;&gt;31) ), DATE(YEAR(Z497), 12, 31)
)</f>
        <v/>
      </c>
      <c r="AA498" s="75" t="str" cm="1">
        <f t="array" aca="1" ref="AA498" ca="1">_xlfn.IFS(AA497="", "",
AND(AA497=last_payment_date, OR(MONTH(AA497)&lt;&gt;12, DAY(AA497)&lt;&gt;31) ), DATE(YEAR(AA497), 12, 31),
AND(MONTH(AA497)=12, DAY(AA497)=31, AA497&gt;=last_payment_date), "",
AND(MONTH(AA497)=12, DAY(AA497)&lt;&gt;31),  EOMONTH(AA497,0),
AND(MONTH(AA497)=12, DAY(AA497)=31, $AH$14="Not end"),  EDATE(AA496,1),
AND($AH$14="Not end"), EDATE(AA497, 1),
AND($AH$14="End"), EOMONTH(AA497, 1)
)</f>
        <v/>
      </c>
      <c r="AB498" s="75" t="str" cm="1">
        <f t="array" aca="1" ref="AB498" ca="1">_xlfn.IFS(AB497="","",
AND(AB497=last_rou_date), "",
AND($B$3="İllik"),DATE(YEAR(AB497)+1,MONTH(AB497),DAY(AB497) ),
AND($B$3="Aylıq", $AH$14="Not end"), EDATE(AB497,1),
AND($B$3="Aylıq", $AH$14="End"), EOMONTH(AB497,1)
)</f>
        <v/>
      </c>
      <c r="AC498" s="75" t="str" cm="1">
        <f t="array" aca="1" ref="AC498" ca="1">_xlfn.IFS(
AND($AN$14="Not year_end", AC497&gt;last_rou_date), "",
AND($AN$14="Year_end", AC497&gt;=last_rou_date), "",
AND($AN$14="Year_end"), DATE(YEAR(AC497+1), 12, 31),
AND($AN$14="Not year_end", MONTH(AC497)=12, DAY(AC497)=31), DATE(YEAR(AC496)+1, MONTH(AC496), DAY(AC496)),
AND($AN$14="Not year_end", OR(MONTH(AC497)&lt;&gt;12, DAY(AC497)&lt;&gt;31) ), DATE(YEAR(AC497), 12, 31)
)</f>
        <v/>
      </c>
      <c r="AD498" s="75" t="str" cm="1">
        <f t="array" aca="1" ref="AD498" ca="1">_xlfn.IFS(AD497="", "",
AND(AD497=last_rou_date, OR(MONTH(AD497)&lt;&gt;12, DAY(AD497)&lt;&gt;31) ), DATE(YEAR(AD497), 12, 31),
AND(MONTH(AD497)=12, DAY(AD497)=31, AD497&gt;=last_rou_date), "",
AND(MONTH(AD497)=12, DAY(AD497)&lt;&gt;31),  EOMONTH(AD497,0),
AND(MONTH(AD497)=12, DAY(AD497)=31, $AH$14="Not end"),  EDATE(AD496,1),
AND($AH$14="Not end"), EDATE(AD497, 1),
AND($AH$14="End"), EOMONTH(AD497, 1)
)</f>
        <v/>
      </c>
      <c r="AE498" s="68" t="str" cm="1">
        <f t="array" ref="AE498">_xlfn.IFS(W498="", "",
AND(W498&gt;0, W498&lt;=$B$4, $C$2="İllik artım, faiz olaraq", $D$2&gt;0, $B$3="İllik"), $B$5*((1+$D$2)^(W498-1)),
AND(W498&gt;0, W498&lt;=$B$4, $C$2="İllik artım, faiz olaraq", $D$2&gt;0, $B$3="Aylıq"), $B$5*((1+$D$2)^ROUNDDOWN((W498-1)/12,0)),
AND(W498=1, $C$2="Aşağıdakı kimi dəyişir", ), $B$5,
AND(W498&gt;1, W498&lt;=$B$4, $C$2="Aşağıdakı kimi dəyişir"), IFERROR(VLOOKUP(W498, $C$4:$D$7, 2, FALSE), AE497),
AND(W498&gt;0, W498&lt;=$B$4), $B$5,
TRUE,0 )</f>
        <v/>
      </c>
      <c r="AF498" s="76" t="str">
        <f t="shared" ca="1" si="22"/>
        <v/>
      </c>
    </row>
    <row r="499" spans="1:32" x14ac:dyDescent="0.4">
      <c r="A499" s="13" t="str" cm="1">
        <f t="array" aca="1" ref="A499" ca="1">_xlfn.IFS(
AND(SUMIFS(lease_table_interest_accruals, lease_table_dates, A498)&gt;0, COUNTIFS($E$14:E498, "Interest accrual", $A$14:A498, A498)=0),  A498,
AND(SUMIFS(lease_table_payments, lease_table_dates, A498)&gt;0, COUNTIFS($E$14:E498, "Payment", $A$14:A498, A498)=0),  A498,
AND(SUMIFS(rou_table_deprs, rou_table_dates, A498)&gt;0, COUNTIFS($E$14:E498, "Depreciation", $A$14:A498, A498)=0),  A498,
TRUE,  IFERROR(INDEX(rou_table_dates,  MATCH(A498, rou_table_dates)+1, ), "")
)</f>
        <v/>
      </c>
      <c r="B499" s="1" t="str" cm="1">
        <f t="array" aca="1" ref="B499" ca="1">_xlfn.IFS(
AND(E499="Payment", A499=$B$2), $AM$14,
E499="Payment", $AM$15,
E499="Interest accrual", $AM$18,
E499="Depreciation", $AM$17,
TRUE, "")</f>
        <v/>
      </c>
      <c r="C499" s="1" t="str" cm="1">
        <f t="array" aca="1" ref="C499" ca="1">_xlfn.IFS(
E499="Payment", $AM$19,
E499="Interest accrual", $AM$15,
E499="Depreciation", $AM$16,
TRUE, "")</f>
        <v/>
      </c>
      <c r="D499" s="14" t="str" cm="1">
        <f t="array" aca="1" ref="D499" ca="1">_xlfn.IFS(
E499="Payment", _xlfn.XLOOKUP(A499, lease_table_dates, lease_table_payments, 0, 0),
E499="Interest accrual", _xlfn.XLOOKUP(A499, lease_table_dates, lease_table_interest_accruals, 0, 0),
E499="Depreciation", _xlfn.XLOOKUP(A499, rou_table_dates, rou_table_deprs, 0, 0),
TRUE, ""
)</f>
        <v/>
      </c>
      <c r="E499" s="7" t="str" cm="1">
        <f t="array" aca="1" ref="E499" ca="1">_xlfn.IFS(
AND(SUMIFS(lease_table_interest_accruals, lease_table_dates, A499)&gt;0, COUNTIFS($E$14:E498, "Interest accrual", $A$14:A498, A499)=0), "Interest accrual",
AND(SUMIFS(lease_table_payments, lease_table_dates, A499)&gt;0, COUNTIFS($E$14:E498, "Payment", $A$14:A498, A499)=0), "Payment",
AND(SUMIFS(rou_table_deprs, rou_table_dates, A499)&gt;0, COUNTIFS($E$14:E498, "Depreciation", $A$14:A498, A499)=0), "Depreciation",
TRUE,  ""
)</f>
        <v/>
      </c>
      <c r="G499" s="13" t="str" cm="1">
        <f t="array" aca="1" ref="G499" ca="1">_xlfn.IFS(
AND($B$11="Hə", $B$3="İllik"), Z499,
AND($B$11="Hə", $B$3="Aylıq"), AA499,
$B$11="Yox", X499)</f>
        <v/>
      </c>
      <c r="H499" s="14" t="str" cm="1">
        <f t="array" aca="1" ref="H499" ca="1">_xlfn.IFS( G499="", "",
TRUE, ROUND( H498+I499-J499, 2) )</f>
        <v/>
      </c>
      <c r="I499" s="14" t="str" cm="1">
        <f t="array" aca="1" ref="I499" ca="1">_xlfn.IFS(G499="", "",
G499=last_payment_date, (J499-H498),
 TRUE,  -  (H498- H498* (1+$B$6)^ (_xlfn.DAYS(G499,G498)/365) )
)</f>
        <v/>
      </c>
      <c r="J499" s="14" t="str" cm="1">
        <f t="array" aca="1" ref="J499" ca="1">_xlfn.IFS(G499="", "",
TRUE, _xlfn.XLOOKUP(G499,  payment_dates, payments,0,0)
)</f>
        <v/>
      </c>
      <c r="L499" s="2" t="str" cm="1">
        <f t="array" aca="1" ref="L499" ca="1">_xlfn.IFS(
AND($B$11="Hə", $B$3="İllik"), AC499,
AND($B$11="Hə", $B$3="Aylıq"), AD499,
$B$11="Yox", AB499)</f>
        <v/>
      </c>
      <c r="M499" s="14" t="str" cm="1">
        <f t="array" aca="1" ref="M499" ca="1">_xlfn.IFS( L499="", "",
(M498-N499)&lt;=0.5, 0,
TRUE,  M498-N499)</f>
        <v/>
      </c>
      <c r="N499" s="15" t="str" cm="1">
        <f t="array" aca="1" ref="N499" ca="1">_xlfn.IFS(
L499="", "",
TRUE, MIN(M498, ROUND($M$14/ (last_rou_date - $B$2) * (L499-L498), 2) )
)</f>
        <v/>
      </c>
      <c r="P499" s="22" t="str">
        <f t="shared" ca="1" si="21"/>
        <v/>
      </c>
      <c r="Q499" s="14" t="str" cm="1">
        <f t="array" aca="1" ref="Q499" ca="1">_xlfn.IFS(P499="","",
$B$11="Hə", _xlfn.XLOOKUP(DATE(P499, 12, 31), rou_table_dates, rou_table_nbvs,0, 0),
TRUE,  MAX(0, ROUND($M$14 - $M$14/ (last_rou_date - $B$2) * (DATE(P499,12,31) - $B$2), 2) )
)</f>
        <v/>
      </c>
      <c r="R499" s="57" t="str" cm="1">
        <f t="array" aca="1" ref="R499" ca="1">_xlfn.IFS(P499="","",
$B$11="Hə", _xlfn.XLOOKUP(DATE(P499, 12, 31), lease_table_dates, lease_table_balances,0, 0),
TRUE, IFERROR( XNPV($B$6, IF(payment_dates &gt;DATE(P499, 12, 31), payments,  0),  IF(payment_dates &gt;DATE(P499, 12, 31), payment_dates,  DATE(P499, 12, 31))    ),0)
)</f>
        <v/>
      </c>
      <c r="S499" s="14" t="str" cm="1">
        <f t="array" aca="1" ref="S499" ca="1">_xlfn.IFS(P499="","",
TRUE,  MIN( MIN(Q498, $M$14), ROUND($M$14/ (last_rou_date - $B$2) * (DATE(P499,12,31) - MAX($B$2, DATE(P499-1, 12, 31))), 2) )
)</f>
        <v/>
      </c>
      <c r="T499" s="15" t="str" cm="1">
        <f t="array" aca="1" ref="T499" ca="1">_xlfn.IFS(P499="", "",
ISTEXT(R498), R499- (H499 - SUMIFS( lease_table_payments, lease_table_years, P499) -$AG$14 ),
AND(ISNUMBER(R498), R499&lt;&gt;""),   R499- (R498 - SUMIFS( lease_table_payments, lease_table_years, P499) )
)</f>
        <v/>
      </c>
      <c r="U499" s="14"/>
      <c r="V499" s="73">
        <f t="shared" si="23"/>
        <v>486</v>
      </c>
      <c r="W499" s="74" t="str" cm="1">
        <f t="array" ref="W499">_xlfn.IFS(
OR(W498=$B$4, W498=""),"",
TRUE,W498+1
)</f>
        <v/>
      </c>
      <c r="X499" s="75" t="str" cm="1">
        <f t="array" ref="X499">_xlfn.IFS(X498="","",
W499="", "",
AND($B$3="İllik"),DATE(YEAR(X498)+1,MONTH(X498),DAY(X498) ),
AND($B$3="Aylıq", $AH$14="Not end"), EDATE(X498,1),
AND($B$3="Aylıq", $AH$14="End"), EOMONTH(X498,1)
)</f>
        <v/>
      </c>
      <c r="Y499" s="75" t="str" cm="1">
        <f t="array" aca="1" ref="Y499" ca="1">_xlfn.IFS(
AND($B$7="Dövrün əvvəlində", Y498&lt;=last_rou_date), DATE(YEAR(Y498)+1, 12, 31),
AND($B$7="Dövrün sonunda", Y498&lt;=last_payment_date), DATE(YEAR(Y498)+1, 12, 31),
TRUE, ""
)</f>
        <v/>
      </c>
      <c r="Z499" s="75" t="str" cm="1">
        <f t="array" aca="1" ref="Z499" ca="1">_xlfn.IFS(
AND($AN$14="Not year_end", Z498&gt;last_payment_date), "",
AND($AN$14="Year_end", Z498&gt;=last_payment_date), "",
AND($AN$14="Year_end"), DATE(YEAR(Z498+1), 12, 31),
AND($AN$14="Not year_end", MONTH(Z498)=12, DAY(Z498)=31), DATE(YEAR(Z497)+1, MONTH(Z497), DAY(Z497)),
AND($AN$14="Not year_end", OR(MONTH(Z498)&lt;&gt;12, DAY(Z498)&lt;&gt;31) ), DATE(YEAR(Z498), 12, 31)
)</f>
        <v/>
      </c>
      <c r="AA499" s="75" t="str" cm="1">
        <f t="array" aca="1" ref="AA499" ca="1">_xlfn.IFS(AA498="", "",
AND(AA498=last_payment_date, OR(MONTH(AA498)&lt;&gt;12, DAY(AA498)&lt;&gt;31) ), DATE(YEAR(AA498), 12, 31),
AND(MONTH(AA498)=12, DAY(AA498)=31, AA498&gt;=last_payment_date), "",
AND(MONTH(AA498)=12, DAY(AA498)&lt;&gt;31),  EOMONTH(AA498,0),
AND(MONTH(AA498)=12, DAY(AA498)=31, $AH$14="Not end"),  EDATE(AA497,1),
AND($AH$14="Not end"), EDATE(AA498, 1),
AND($AH$14="End"), EOMONTH(AA498, 1)
)</f>
        <v/>
      </c>
      <c r="AB499" s="75" t="str" cm="1">
        <f t="array" aca="1" ref="AB499" ca="1">_xlfn.IFS(AB498="","",
AND(AB498=last_rou_date), "",
AND($B$3="İllik"),DATE(YEAR(AB498)+1,MONTH(AB498),DAY(AB498) ),
AND($B$3="Aylıq", $AH$14="Not end"), EDATE(AB498,1),
AND($B$3="Aylıq", $AH$14="End"), EOMONTH(AB498,1)
)</f>
        <v/>
      </c>
      <c r="AC499" s="75" t="str" cm="1">
        <f t="array" aca="1" ref="AC499" ca="1">_xlfn.IFS(
AND($AN$14="Not year_end", AC498&gt;last_rou_date), "",
AND($AN$14="Year_end", AC498&gt;=last_rou_date), "",
AND($AN$14="Year_end"), DATE(YEAR(AC498+1), 12, 31),
AND($AN$14="Not year_end", MONTH(AC498)=12, DAY(AC498)=31), DATE(YEAR(AC497)+1, MONTH(AC497), DAY(AC497)),
AND($AN$14="Not year_end", OR(MONTH(AC498)&lt;&gt;12, DAY(AC498)&lt;&gt;31) ), DATE(YEAR(AC498), 12, 31)
)</f>
        <v/>
      </c>
      <c r="AD499" s="75" t="str" cm="1">
        <f t="array" aca="1" ref="AD499" ca="1">_xlfn.IFS(AD498="", "",
AND(AD498=last_rou_date, OR(MONTH(AD498)&lt;&gt;12, DAY(AD498)&lt;&gt;31) ), DATE(YEAR(AD498), 12, 31),
AND(MONTH(AD498)=12, DAY(AD498)=31, AD498&gt;=last_rou_date), "",
AND(MONTH(AD498)=12, DAY(AD498)&lt;&gt;31),  EOMONTH(AD498,0),
AND(MONTH(AD498)=12, DAY(AD498)=31, $AH$14="Not end"),  EDATE(AD497,1),
AND($AH$14="Not end"), EDATE(AD498, 1),
AND($AH$14="End"), EOMONTH(AD498, 1)
)</f>
        <v/>
      </c>
      <c r="AE499" s="68" t="str" cm="1">
        <f t="array" ref="AE499">_xlfn.IFS(W499="", "",
AND(W499&gt;0, W499&lt;=$B$4, $C$2="İllik artım, faiz olaraq", $D$2&gt;0, $B$3="İllik"), $B$5*((1+$D$2)^(W499-1)),
AND(W499&gt;0, W499&lt;=$B$4, $C$2="İllik artım, faiz olaraq", $D$2&gt;0, $B$3="Aylıq"), $B$5*((1+$D$2)^ROUNDDOWN((W499-1)/12,0)),
AND(W499=1, $C$2="Aşağıdakı kimi dəyişir", ), $B$5,
AND(W499&gt;1, W499&lt;=$B$4, $C$2="Aşağıdakı kimi dəyişir"), IFERROR(VLOOKUP(W499, $C$4:$D$7, 2, FALSE), AE498),
AND(W499&gt;0, W499&lt;=$B$4), $B$5,
TRUE,0 )</f>
        <v/>
      </c>
      <c r="AF499" s="76" t="str">
        <f t="shared" ca="1" si="22"/>
        <v/>
      </c>
    </row>
    <row r="500" spans="1:32" x14ac:dyDescent="0.4">
      <c r="A500" s="13" t="str" cm="1">
        <f t="array" aca="1" ref="A500" ca="1">_xlfn.IFS(
AND(SUMIFS(lease_table_interest_accruals, lease_table_dates, A499)&gt;0, COUNTIFS($E$14:E499, "Interest accrual", $A$14:A499, A499)=0),  A499,
AND(SUMIFS(lease_table_payments, lease_table_dates, A499)&gt;0, COUNTIFS($E$14:E499, "Payment", $A$14:A499, A499)=0),  A499,
AND(SUMIFS(rou_table_deprs, rou_table_dates, A499)&gt;0, COUNTIFS($E$14:E499, "Depreciation", $A$14:A499, A499)=0),  A499,
TRUE,  IFERROR(INDEX(rou_table_dates,  MATCH(A499, rou_table_dates)+1, ), "")
)</f>
        <v/>
      </c>
      <c r="B500" s="1" t="str" cm="1">
        <f t="array" aca="1" ref="B500" ca="1">_xlfn.IFS(
AND(E500="Payment", A500=$B$2), $AM$14,
E500="Payment", $AM$15,
E500="Interest accrual", $AM$18,
E500="Depreciation", $AM$17,
TRUE, "")</f>
        <v/>
      </c>
      <c r="C500" s="1" t="str" cm="1">
        <f t="array" aca="1" ref="C500" ca="1">_xlfn.IFS(
E500="Payment", $AM$19,
E500="Interest accrual", $AM$15,
E500="Depreciation", $AM$16,
TRUE, "")</f>
        <v/>
      </c>
      <c r="D500" s="14" t="str" cm="1">
        <f t="array" aca="1" ref="D500" ca="1">_xlfn.IFS(
E500="Payment", _xlfn.XLOOKUP(A500, lease_table_dates, lease_table_payments, 0, 0),
E500="Interest accrual", _xlfn.XLOOKUP(A500, lease_table_dates, lease_table_interest_accruals, 0, 0),
E500="Depreciation", _xlfn.XLOOKUP(A500, rou_table_dates, rou_table_deprs, 0, 0),
TRUE, ""
)</f>
        <v/>
      </c>
      <c r="E500" s="7" t="str" cm="1">
        <f t="array" aca="1" ref="E500" ca="1">_xlfn.IFS(
AND(SUMIFS(lease_table_interest_accruals, lease_table_dates, A500)&gt;0, COUNTIFS($E$14:E499, "Interest accrual", $A$14:A499, A500)=0), "Interest accrual",
AND(SUMIFS(lease_table_payments, lease_table_dates, A500)&gt;0, COUNTIFS($E$14:E499, "Payment", $A$14:A499, A500)=0), "Payment",
AND(SUMIFS(rou_table_deprs, rou_table_dates, A500)&gt;0, COUNTIFS($E$14:E499, "Depreciation", $A$14:A499, A500)=0), "Depreciation",
TRUE,  ""
)</f>
        <v/>
      </c>
      <c r="G500" s="13" t="str" cm="1">
        <f t="array" aca="1" ref="G500" ca="1">_xlfn.IFS(
AND($B$11="Hə", $B$3="İllik"), Z500,
AND($B$11="Hə", $B$3="Aylıq"), AA500,
$B$11="Yox", X500)</f>
        <v/>
      </c>
      <c r="H500" s="14" t="str" cm="1">
        <f t="array" aca="1" ref="H500" ca="1">_xlfn.IFS( G500="", "",
TRUE, ROUND( H499+I500-J500, 2) )</f>
        <v/>
      </c>
      <c r="I500" s="14" t="str" cm="1">
        <f t="array" aca="1" ref="I500" ca="1">_xlfn.IFS(G500="", "",
G500=last_payment_date, (J500-H499),
 TRUE,  -  (H499- H499* (1+$B$6)^ (_xlfn.DAYS(G500,G499)/365) )
)</f>
        <v/>
      </c>
      <c r="J500" s="14" t="str" cm="1">
        <f t="array" aca="1" ref="J500" ca="1">_xlfn.IFS(G500="", "",
TRUE, _xlfn.XLOOKUP(G500,  payment_dates, payments,0,0)
)</f>
        <v/>
      </c>
      <c r="L500" s="2" t="str" cm="1">
        <f t="array" aca="1" ref="L500" ca="1">_xlfn.IFS(
AND($B$11="Hə", $B$3="İllik"), AC500,
AND($B$11="Hə", $B$3="Aylıq"), AD500,
$B$11="Yox", AB500)</f>
        <v/>
      </c>
      <c r="M500" s="14" t="str" cm="1">
        <f t="array" aca="1" ref="M500" ca="1">_xlfn.IFS( L500="", "",
(M499-N500)&lt;=0.5, 0,
TRUE,  M499-N500)</f>
        <v/>
      </c>
      <c r="N500" s="15" t="str" cm="1">
        <f t="array" aca="1" ref="N500" ca="1">_xlfn.IFS(
L500="", "",
TRUE, MIN(M499, ROUND($M$14/ (last_rou_date - $B$2) * (L500-L499), 2) )
)</f>
        <v/>
      </c>
      <c r="P500" s="22" t="str">
        <f t="shared" ca="1" si="21"/>
        <v/>
      </c>
      <c r="Q500" s="14" t="str" cm="1">
        <f t="array" aca="1" ref="Q500" ca="1">_xlfn.IFS(P500="","",
$B$11="Hə", _xlfn.XLOOKUP(DATE(P500, 12, 31), rou_table_dates, rou_table_nbvs,0, 0),
TRUE,  MAX(0, ROUND($M$14 - $M$14/ (last_rou_date - $B$2) * (DATE(P500,12,31) - $B$2), 2) )
)</f>
        <v/>
      </c>
      <c r="R500" s="57" t="str" cm="1">
        <f t="array" aca="1" ref="R500" ca="1">_xlfn.IFS(P500="","",
$B$11="Hə", _xlfn.XLOOKUP(DATE(P500, 12, 31), lease_table_dates, lease_table_balances,0, 0),
TRUE, IFERROR( XNPV($B$6, IF(payment_dates &gt;DATE(P500, 12, 31), payments,  0),  IF(payment_dates &gt;DATE(P500, 12, 31), payment_dates,  DATE(P500, 12, 31))    ),0)
)</f>
        <v/>
      </c>
      <c r="S500" s="14" t="str" cm="1">
        <f t="array" aca="1" ref="S500" ca="1">_xlfn.IFS(P500="","",
TRUE,  MIN( MIN(Q499, $M$14), ROUND($M$14/ (last_rou_date - $B$2) * (DATE(P500,12,31) - MAX($B$2, DATE(P500-1, 12, 31))), 2) )
)</f>
        <v/>
      </c>
      <c r="T500" s="15" t="str" cm="1">
        <f t="array" aca="1" ref="T500" ca="1">_xlfn.IFS(P500="", "",
ISTEXT(R499), R500- (H500 - SUMIFS( lease_table_payments, lease_table_years, P500) -$AG$14 ),
AND(ISNUMBER(R499), R500&lt;&gt;""),   R500- (R499 - SUMIFS( lease_table_payments, lease_table_years, P500) )
)</f>
        <v/>
      </c>
      <c r="U500" s="14"/>
      <c r="V500" s="73">
        <f t="shared" si="23"/>
        <v>487</v>
      </c>
      <c r="W500" s="74" t="str" cm="1">
        <f t="array" ref="W500">_xlfn.IFS(
OR(W499=$B$4, W499=""),"",
TRUE,W499+1
)</f>
        <v/>
      </c>
      <c r="X500" s="75" t="str" cm="1">
        <f t="array" ref="X500">_xlfn.IFS(X499="","",
W500="", "",
AND($B$3="İllik"),DATE(YEAR(X499)+1,MONTH(X499),DAY(X499) ),
AND($B$3="Aylıq", $AH$14="Not end"), EDATE(X499,1),
AND($B$3="Aylıq", $AH$14="End"), EOMONTH(X499,1)
)</f>
        <v/>
      </c>
      <c r="Y500" s="75" t="str" cm="1">
        <f t="array" aca="1" ref="Y500" ca="1">_xlfn.IFS(
AND($B$7="Dövrün əvvəlində", Y499&lt;=last_rou_date), DATE(YEAR(Y499)+1, 12, 31),
AND($B$7="Dövrün sonunda", Y499&lt;=last_payment_date), DATE(YEAR(Y499)+1, 12, 31),
TRUE, ""
)</f>
        <v/>
      </c>
      <c r="Z500" s="75" t="str" cm="1">
        <f t="array" aca="1" ref="Z500" ca="1">_xlfn.IFS(
AND($AN$14="Not year_end", Z499&gt;last_payment_date), "",
AND($AN$14="Year_end", Z499&gt;=last_payment_date), "",
AND($AN$14="Year_end"), DATE(YEAR(Z499+1), 12, 31),
AND($AN$14="Not year_end", MONTH(Z499)=12, DAY(Z499)=31), DATE(YEAR(Z498)+1, MONTH(Z498), DAY(Z498)),
AND($AN$14="Not year_end", OR(MONTH(Z499)&lt;&gt;12, DAY(Z499)&lt;&gt;31) ), DATE(YEAR(Z499), 12, 31)
)</f>
        <v/>
      </c>
      <c r="AA500" s="75" t="str" cm="1">
        <f t="array" aca="1" ref="AA500" ca="1">_xlfn.IFS(AA499="", "",
AND(AA499=last_payment_date, OR(MONTH(AA499)&lt;&gt;12, DAY(AA499)&lt;&gt;31) ), DATE(YEAR(AA499), 12, 31),
AND(MONTH(AA499)=12, DAY(AA499)=31, AA499&gt;=last_payment_date), "",
AND(MONTH(AA499)=12, DAY(AA499)&lt;&gt;31),  EOMONTH(AA499,0),
AND(MONTH(AA499)=12, DAY(AA499)=31, $AH$14="Not end"),  EDATE(AA498,1),
AND($AH$14="Not end"), EDATE(AA499, 1),
AND($AH$14="End"), EOMONTH(AA499, 1)
)</f>
        <v/>
      </c>
      <c r="AB500" s="75" t="str" cm="1">
        <f t="array" aca="1" ref="AB500" ca="1">_xlfn.IFS(AB499="","",
AND(AB499=last_rou_date), "",
AND($B$3="İllik"),DATE(YEAR(AB499)+1,MONTH(AB499),DAY(AB499) ),
AND($B$3="Aylıq", $AH$14="Not end"), EDATE(AB499,1),
AND($B$3="Aylıq", $AH$14="End"), EOMONTH(AB499,1)
)</f>
        <v/>
      </c>
      <c r="AC500" s="75" t="str" cm="1">
        <f t="array" aca="1" ref="AC500" ca="1">_xlfn.IFS(
AND($AN$14="Not year_end", AC499&gt;last_rou_date), "",
AND($AN$14="Year_end", AC499&gt;=last_rou_date), "",
AND($AN$14="Year_end"), DATE(YEAR(AC499+1), 12, 31),
AND($AN$14="Not year_end", MONTH(AC499)=12, DAY(AC499)=31), DATE(YEAR(AC498)+1, MONTH(AC498), DAY(AC498)),
AND($AN$14="Not year_end", OR(MONTH(AC499)&lt;&gt;12, DAY(AC499)&lt;&gt;31) ), DATE(YEAR(AC499), 12, 31)
)</f>
        <v/>
      </c>
      <c r="AD500" s="75" t="str" cm="1">
        <f t="array" aca="1" ref="AD500" ca="1">_xlfn.IFS(AD499="", "",
AND(AD499=last_rou_date, OR(MONTH(AD499)&lt;&gt;12, DAY(AD499)&lt;&gt;31) ), DATE(YEAR(AD499), 12, 31),
AND(MONTH(AD499)=12, DAY(AD499)=31, AD499&gt;=last_rou_date), "",
AND(MONTH(AD499)=12, DAY(AD499)&lt;&gt;31),  EOMONTH(AD499,0),
AND(MONTH(AD499)=12, DAY(AD499)=31, $AH$14="Not end"),  EDATE(AD498,1),
AND($AH$14="Not end"), EDATE(AD499, 1),
AND($AH$14="End"), EOMONTH(AD499, 1)
)</f>
        <v/>
      </c>
      <c r="AE500" s="68" t="str" cm="1">
        <f t="array" ref="AE500">_xlfn.IFS(W500="", "",
AND(W500&gt;0, W500&lt;=$B$4, $C$2="İllik artım, faiz olaraq", $D$2&gt;0, $B$3="İllik"), $B$5*((1+$D$2)^(W500-1)),
AND(W500&gt;0, W500&lt;=$B$4, $C$2="İllik artım, faiz olaraq", $D$2&gt;0, $B$3="Aylıq"), $B$5*((1+$D$2)^ROUNDDOWN((W500-1)/12,0)),
AND(W500=1, $C$2="Aşağıdakı kimi dəyişir", ), $B$5,
AND(W500&gt;1, W500&lt;=$B$4, $C$2="Aşağıdakı kimi dəyişir"), IFERROR(VLOOKUP(W500, $C$4:$D$7, 2, FALSE), AE499),
AND(W500&gt;0, W500&lt;=$B$4), $B$5,
TRUE,0 )</f>
        <v/>
      </c>
      <c r="AF500" s="76" t="str">
        <f t="shared" ca="1" si="22"/>
        <v/>
      </c>
    </row>
    <row r="501" spans="1:32" x14ac:dyDescent="0.4">
      <c r="A501" s="13" t="str" cm="1">
        <f t="array" aca="1" ref="A501" ca="1">_xlfn.IFS(
AND(SUMIFS(lease_table_interest_accruals, lease_table_dates, A500)&gt;0, COUNTIFS($E$14:E500, "Interest accrual", $A$14:A500, A500)=0),  A500,
AND(SUMIFS(lease_table_payments, lease_table_dates, A500)&gt;0, COUNTIFS($E$14:E500, "Payment", $A$14:A500, A500)=0),  A500,
AND(SUMIFS(rou_table_deprs, rou_table_dates, A500)&gt;0, COUNTIFS($E$14:E500, "Depreciation", $A$14:A500, A500)=0),  A500,
TRUE,  IFERROR(INDEX(rou_table_dates,  MATCH(A500, rou_table_dates)+1, ), "")
)</f>
        <v/>
      </c>
      <c r="B501" s="1" t="str" cm="1">
        <f t="array" aca="1" ref="B501" ca="1">_xlfn.IFS(
AND(E501="Payment", A501=$B$2), $AM$14,
E501="Payment", $AM$15,
E501="Interest accrual", $AM$18,
E501="Depreciation", $AM$17,
TRUE, "")</f>
        <v/>
      </c>
      <c r="C501" s="1" t="str" cm="1">
        <f t="array" aca="1" ref="C501" ca="1">_xlfn.IFS(
E501="Payment", $AM$19,
E501="Interest accrual", $AM$15,
E501="Depreciation", $AM$16,
TRUE, "")</f>
        <v/>
      </c>
      <c r="D501" s="14" t="str" cm="1">
        <f t="array" aca="1" ref="D501" ca="1">_xlfn.IFS(
E501="Payment", _xlfn.XLOOKUP(A501, lease_table_dates, lease_table_payments, 0, 0),
E501="Interest accrual", _xlfn.XLOOKUP(A501, lease_table_dates, lease_table_interest_accruals, 0, 0),
E501="Depreciation", _xlfn.XLOOKUP(A501, rou_table_dates, rou_table_deprs, 0, 0),
TRUE, ""
)</f>
        <v/>
      </c>
      <c r="E501" s="7" t="str" cm="1">
        <f t="array" aca="1" ref="E501" ca="1">_xlfn.IFS(
AND(SUMIFS(lease_table_interest_accruals, lease_table_dates, A501)&gt;0, COUNTIFS($E$14:E500, "Interest accrual", $A$14:A500, A501)=0), "Interest accrual",
AND(SUMIFS(lease_table_payments, lease_table_dates, A501)&gt;0, COUNTIFS($E$14:E500, "Payment", $A$14:A500, A501)=0), "Payment",
AND(SUMIFS(rou_table_deprs, rou_table_dates, A501)&gt;0, COUNTIFS($E$14:E500, "Depreciation", $A$14:A500, A501)=0), "Depreciation",
TRUE,  ""
)</f>
        <v/>
      </c>
      <c r="G501" s="13" t="str" cm="1">
        <f t="array" aca="1" ref="G501" ca="1">_xlfn.IFS(
AND($B$11="Hə", $B$3="İllik"), Z501,
AND($B$11="Hə", $B$3="Aylıq"), AA501,
$B$11="Yox", X501)</f>
        <v/>
      </c>
      <c r="H501" s="14" t="str" cm="1">
        <f t="array" aca="1" ref="H501" ca="1">_xlfn.IFS( G501="", "",
TRUE, ROUND( H500+I501-J501, 2) )</f>
        <v/>
      </c>
      <c r="I501" s="14" t="str" cm="1">
        <f t="array" aca="1" ref="I501" ca="1">_xlfn.IFS(G501="", "",
G501=last_payment_date, (J501-H500),
 TRUE,  -  (H500- H500* (1+$B$6)^ (_xlfn.DAYS(G501,G500)/365) )
)</f>
        <v/>
      </c>
      <c r="J501" s="14" t="str" cm="1">
        <f t="array" aca="1" ref="J501" ca="1">_xlfn.IFS(G501="", "",
TRUE, _xlfn.XLOOKUP(G501,  payment_dates, payments,0,0)
)</f>
        <v/>
      </c>
      <c r="L501" s="2" t="str" cm="1">
        <f t="array" aca="1" ref="L501" ca="1">_xlfn.IFS(
AND($B$11="Hə", $B$3="İllik"), AC501,
AND($B$11="Hə", $B$3="Aylıq"), AD501,
$B$11="Yox", AB501)</f>
        <v/>
      </c>
      <c r="M501" s="14" t="str" cm="1">
        <f t="array" aca="1" ref="M501" ca="1">_xlfn.IFS( L501="", "",
(M500-N501)&lt;=0.5, 0,
TRUE,  M500-N501)</f>
        <v/>
      </c>
      <c r="N501" s="15" t="str" cm="1">
        <f t="array" aca="1" ref="N501" ca="1">_xlfn.IFS(
L501="", "",
TRUE, MIN(M500, ROUND($M$14/ (last_rou_date - $B$2) * (L501-L500), 2) )
)</f>
        <v/>
      </c>
      <c r="P501" s="22" t="str">
        <f t="shared" ca="1" si="21"/>
        <v/>
      </c>
      <c r="Q501" s="14" t="str" cm="1">
        <f t="array" aca="1" ref="Q501" ca="1">_xlfn.IFS(P501="","",
$B$11="Hə", _xlfn.XLOOKUP(DATE(P501, 12, 31), rou_table_dates, rou_table_nbvs,0, 0),
TRUE,  MAX(0, ROUND($M$14 - $M$14/ (last_rou_date - $B$2) * (DATE(P501,12,31) - $B$2), 2) )
)</f>
        <v/>
      </c>
      <c r="R501" s="57" t="str" cm="1">
        <f t="array" aca="1" ref="R501" ca="1">_xlfn.IFS(P501="","",
$B$11="Hə", _xlfn.XLOOKUP(DATE(P501, 12, 31), lease_table_dates, lease_table_balances,0, 0),
TRUE, IFERROR( XNPV($B$6, IF(payment_dates &gt;DATE(P501, 12, 31), payments,  0),  IF(payment_dates &gt;DATE(P501, 12, 31), payment_dates,  DATE(P501, 12, 31))    ),0)
)</f>
        <v/>
      </c>
      <c r="S501" s="14" t="str" cm="1">
        <f t="array" aca="1" ref="S501" ca="1">_xlfn.IFS(P501="","",
TRUE,  MIN( MIN(Q500, $M$14), ROUND($M$14/ (last_rou_date - $B$2) * (DATE(P501,12,31) - MAX($B$2, DATE(P501-1, 12, 31))), 2) )
)</f>
        <v/>
      </c>
      <c r="T501" s="15" t="str" cm="1">
        <f t="array" aca="1" ref="T501" ca="1">_xlfn.IFS(P501="", "",
ISTEXT(R500), R501- (H501 - SUMIFS( lease_table_payments, lease_table_years, P501) -$AG$14 ),
AND(ISNUMBER(R500), R501&lt;&gt;""),   R501- (R500 - SUMIFS( lease_table_payments, lease_table_years, P501) )
)</f>
        <v/>
      </c>
      <c r="U501" s="14"/>
      <c r="V501" s="73">
        <f t="shared" si="23"/>
        <v>488</v>
      </c>
      <c r="W501" s="74" t="str" cm="1">
        <f t="array" ref="W501">_xlfn.IFS(
OR(W500=$B$4, W500=""),"",
TRUE,W500+1
)</f>
        <v/>
      </c>
      <c r="X501" s="75" t="str" cm="1">
        <f t="array" ref="X501">_xlfn.IFS(X500="","",
W501="", "",
AND($B$3="İllik"),DATE(YEAR(X500)+1,MONTH(X500),DAY(X500) ),
AND($B$3="Aylıq", $AH$14="Not end"), EDATE(X500,1),
AND($B$3="Aylıq", $AH$14="End"), EOMONTH(X500,1)
)</f>
        <v/>
      </c>
      <c r="Y501" s="75" t="str" cm="1">
        <f t="array" aca="1" ref="Y501" ca="1">_xlfn.IFS(
AND($B$7="Dövrün əvvəlində", Y500&lt;=last_rou_date), DATE(YEAR(Y500)+1, 12, 31),
AND($B$7="Dövrün sonunda", Y500&lt;=last_payment_date), DATE(YEAR(Y500)+1, 12, 31),
TRUE, ""
)</f>
        <v/>
      </c>
      <c r="Z501" s="75" t="str" cm="1">
        <f t="array" aca="1" ref="Z501" ca="1">_xlfn.IFS(
AND($AN$14="Not year_end", Z500&gt;last_payment_date), "",
AND($AN$14="Year_end", Z500&gt;=last_payment_date), "",
AND($AN$14="Year_end"), DATE(YEAR(Z500+1), 12, 31),
AND($AN$14="Not year_end", MONTH(Z500)=12, DAY(Z500)=31), DATE(YEAR(Z499)+1, MONTH(Z499), DAY(Z499)),
AND($AN$14="Not year_end", OR(MONTH(Z500)&lt;&gt;12, DAY(Z500)&lt;&gt;31) ), DATE(YEAR(Z500), 12, 31)
)</f>
        <v/>
      </c>
      <c r="AA501" s="75" t="str" cm="1">
        <f t="array" aca="1" ref="AA501" ca="1">_xlfn.IFS(AA500="", "",
AND(AA500=last_payment_date, OR(MONTH(AA500)&lt;&gt;12, DAY(AA500)&lt;&gt;31) ), DATE(YEAR(AA500), 12, 31),
AND(MONTH(AA500)=12, DAY(AA500)=31, AA500&gt;=last_payment_date), "",
AND(MONTH(AA500)=12, DAY(AA500)&lt;&gt;31),  EOMONTH(AA500,0),
AND(MONTH(AA500)=12, DAY(AA500)=31, $AH$14="Not end"),  EDATE(AA499,1),
AND($AH$14="Not end"), EDATE(AA500, 1),
AND($AH$14="End"), EOMONTH(AA500, 1)
)</f>
        <v/>
      </c>
      <c r="AB501" s="75" t="str" cm="1">
        <f t="array" aca="1" ref="AB501" ca="1">_xlfn.IFS(AB500="","",
AND(AB500=last_rou_date), "",
AND($B$3="İllik"),DATE(YEAR(AB500)+1,MONTH(AB500),DAY(AB500) ),
AND($B$3="Aylıq", $AH$14="Not end"), EDATE(AB500,1),
AND($B$3="Aylıq", $AH$14="End"), EOMONTH(AB500,1)
)</f>
        <v/>
      </c>
      <c r="AC501" s="75" t="str" cm="1">
        <f t="array" aca="1" ref="AC501" ca="1">_xlfn.IFS(
AND($AN$14="Not year_end", AC500&gt;last_rou_date), "",
AND($AN$14="Year_end", AC500&gt;=last_rou_date), "",
AND($AN$14="Year_end"), DATE(YEAR(AC500+1), 12, 31),
AND($AN$14="Not year_end", MONTH(AC500)=12, DAY(AC500)=31), DATE(YEAR(AC499)+1, MONTH(AC499), DAY(AC499)),
AND($AN$14="Not year_end", OR(MONTH(AC500)&lt;&gt;12, DAY(AC500)&lt;&gt;31) ), DATE(YEAR(AC500), 12, 31)
)</f>
        <v/>
      </c>
      <c r="AD501" s="75" t="str" cm="1">
        <f t="array" aca="1" ref="AD501" ca="1">_xlfn.IFS(AD500="", "",
AND(AD500=last_rou_date, OR(MONTH(AD500)&lt;&gt;12, DAY(AD500)&lt;&gt;31) ), DATE(YEAR(AD500), 12, 31),
AND(MONTH(AD500)=12, DAY(AD500)=31, AD500&gt;=last_rou_date), "",
AND(MONTH(AD500)=12, DAY(AD500)&lt;&gt;31),  EOMONTH(AD500,0),
AND(MONTH(AD500)=12, DAY(AD500)=31, $AH$14="Not end"),  EDATE(AD499,1),
AND($AH$14="Not end"), EDATE(AD500, 1),
AND($AH$14="End"), EOMONTH(AD500, 1)
)</f>
        <v/>
      </c>
      <c r="AE501" s="68" t="str" cm="1">
        <f t="array" ref="AE501">_xlfn.IFS(W501="", "",
AND(W501&gt;0, W501&lt;=$B$4, $C$2="İllik artım, faiz olaraq", $D$2&gt;0, $B$3="İllik"), $B$5*((1+$D$2)^(W501-1)),
AND(W501&gt;0, W501&lt;=$B$4, $C$2="İllik artım, faiz olaraq", $D$2&gt;0, $B$3="Aylıq"), $B$5*((1+$D$2)^ROUNDDOWN((W501-1)/12,0)),
AND(W501=1, $C$2="Aşağıdakı kimi dəyişir", ), $B$5,
AND(W501&gt;1, W501&lt;=$B$4, $C$2="Aşağıdakı kimi dəyişir"), IFERROR(VLOOKUP(W501, $C$4:$D$7, 2, FALSE), AE500),
AND(W501&gt;0, W501&lt;=$B$4), $B$5,
TRUE,0 )</f>
        <v/>
      </c>
      <c r="AF501" s="76" t="str">
        <f t="shared" ca="1" si="22"/>
        <v/>
      </c>
    </row>
    <row r="502" spans="1:32" x14ac:dyDescent="0.4">
      <c r="A502" s="13" t="str" cm="1">
        <f t="array" aca="1" ref="A502" ca="1">_xlfn.IFS(
AND(SUMIFS(lease_table_interest_accruals, lease_table_dates, A501)&gt;0, COUNTIFS($E$14:E501, "Interest accrual", $A$14:A501, A501)=0),  A501,
AND(SUMIFS(lease_table_payments, lease_table_dates, A501)&gt;0, COUNTIFS($E$14:E501, "Payment", $A$14:A501, A501)=0),  A501,
AND(SUMIFS(rou_table_deprs, rou_table_dates, A501)&gt;0, COUNTIFS($E$14:E501, "Depreciation", $A$14:A501, A501)=0),  A501,
TRUE,  IFERROR(INDEX(rou_table_dates,  MATCH(A501, rou_table_dates)+1, ), "")
)</f>
        <v/>
      </c>
      <c r="B502" s="1" t="str" cm="1">
        <f t="array" aca="1" ref="B502" ca="1">_xlfn.IFS(
AND(E502="Payment", A502=$B$2), $AM$14,
E502="Payment", $AM$15,
E502="Interest accrual", $AM$18,
E502="Depreciation", $AM$17,
TRUE, "")</f>
        <v/>
      </c>
      <c r="C502" s="1" t="str" cm="1">
        <f t="array" aca="1" ref="C502" ca="1">_xlfn.IFS(
E502="Payment", $AM$19,
E502="Interest accrual", $AM$15,
E502="Depreciation", $AM$16,
TRUE, "")</f>
        <v/>
      </c>
      <c r="D502" s="14" t="str" cm="1">
        <f t="array" aca="1" ref="D502" ca="1">_xlfn.IFS(
E502="Payment", _xlfn.XLOOKUP(A502, lease_table_dates, lease_table_payments, 0, 0),
E502="Interest accrual", _xlfn.XLOOKUP(A502, lease_table_dates, lease_table_interest_accruals, 0, 0),
E502="Depreciation", _xlfn.XLOOKUP(A502, rou_table_dates, rou_table_deprs, 0, 0),
TRUE, ""
)</f>
        <v/>
      </c>
      <c r="E502" s="7" t="str" cm="1">
        <f t="array" aca="1" ref="E502" ca="1">_xlfn.IFS(
AND(SUMIFS(lease_table_interest_accruals, lease_table_dates, A502)&gt;0, COUNTIFS($E$14:E501, "Interest accrual", $A$14:A501, A502)=0), "Interest accrual",
AND(SUMIFS(lease_table_payments, lease_table_dates, A502)&gt;0, COUNTIFS($E$14:E501, "Payment", $A$14:A501, A502)=0), "Payment",
AND(SUMIFS(rou_table_deprs, rou_table_dates, A502)&gt;0, COUNTIFS($E$14:E501, "Depreciation", $A$14:A501, A502)=0), "Depreciation",
TRUE,  ""
)</f>
        <v/>
      </c>
      <c r="G502" s="13" t="str" cm="1">
        <f t="array" aca="1" ref="G502" ca="1">_xlfn.IFS(
AND($B$11="Hə", $B$3="İllik"), Z502,
AND($B$11="Hə", $B$3="Aylıq"), AA502,
$B$11="Yox", X502)</f>
        <v/>
      </c>
      <c r="H502" s="14" t="str" cm="1">
        <f t="array" aca="1" ref="H502" ca="1">_xlfn.IFS( G502="", "",
TRUE, ROUND( H501+I502-J502, 2) )</f>
        <v/>
      </c>
      <c r="I502" s="14" t="str" cm="1">
        <f t="array" aca="1" ref="I502" ca="1">_xlfn.IFS(G502="", "",
G502=last_payment_date, (J502-H501),
 TRUE,  -  (H501- H501* (1+$B$6)^ (_xlfn.DAYS(G502,G501)/365) )
)</f>
        <v/>
      </c>
      <c r="J502" s="14" t="str" cm="1">
        <f t="array" aca="1" ref="J502" ca="1">_xlfn.IFS(G502="", "",
TRUE, _xlfn.XLOOKUP(G502,  payment_dates, payments,0,0)
)</f>
        <v/>
      </c>
      <c r="L502" s="2" t="str" cm="1">
        <f t="array" aca="1" ref="L502" ca="1">_xlfn.IFS(
AND($B$11="Hə", $B$3="İllik"), AC502,
AND($B$11="Hə", $B$3="Aylıq"), AD502,
$B$11="Yox", AB502)</f>
        <v/>
      </c>
      <c r="M502" s="14" t="str" cm="1">
        <f t="array" aca="1" ref="M502" ca="1">_xlfn.IFS( L502="", "",
(M501-N502)&lt;=0.5, 0,
TRUE,  M501-N502)</f>
        <v/>
      </c>
      <c r="N502" s="15" t="str" cm="1">
        <f t="array" aca="1" ref="N502" ca="1">_xlfn.IFS(
L502="", "",
TRUE, MIN(M501, ROUND($M$14/ (last_rou_date - $B$2) * (L502-L501), 2) )
)</f>
        <v/>
      </c>
      <c r="P502" s="22" t="str">
        <f t="shared" ca="1" si="21"/>
        <v/>
      </c>
      <c r="Q502" s="14" t="str" cm="1">
        <f t="array" aca="1" ref="Q502" ca="1">_xlfn.IFS(P502="","",
$B$11="Hə", _xlfn.XLOOKUP(DATE(P502, 12, 31), rou_table_dates, rou_table_nbvs,0, 0),
TRUE,  MAX(0, ROUND($M$14 - $M$14/ (last_rou_date - $B$2) * (DATE(P502,12,31) - $B$2), 2) )
)</f>
        <v/>
      </c>
      <c r="R502" s="57" t="str" cm="1">
        <f t="array" aca="1" ref="R502" ca="1">_xlfn.IFS(P502="","",
$B$11="Hə", _xlfn.XLOOKUP(DATE(P502, 12, 31), lease_table_dates, lease_table_balances,0, 0),
TRUE, IFERROR( XNPV($B$6, IF(payment_dates &gt;DATE(P502, 12, 31), payments,  0),  IF(payment_dates &gt;DATE(P502, 12, 31), payment_dates,  DATE(P502, 12, 31))    ),0)
)</f>
        <v/>
      </c>
      <c r="S502" s="14" t="str" cm="1">
        <f t="array" aca="1" ref="S502" ca="1">_xlfn.IFS(P502="","",
TRUE,  MIN( MIN(Q501, $M$14), ROUND($M$14/ (last_rou_date - $B$2) * (DATE(P502,12,31) - MAX($B$2, DATE(P502-1, 12, 31))), 2) )
)</f>
        <v/>
      </c>
      <c r="T502" s="15" t="str" cm="1">
        <f t="array" aca="1" ref="T502" ca="1">_xlfn.IFS(P502="", "",
ISTEXT(R501), R502- (H502 - SUMIFS( lease_table_payments, lease_table_years, P502) -$AG$14 ),
AND(ISNUMBER(R501), R502&lt;&gt;""),   R502- (R501 - SUMIFS( lease_table_payments, lease_table_years, P502) )
)</f>
        <v/>
      </c>
      <c r="U502" s="14"/>
      <c r="V502" s="73">
        <f t="shared" si="23"/>
        <v>489</v>
      </c>
      <c r="W502" s="74" t="str" cm="1">
        <f t="array" ref="W502">_xlfn.IFS(
OR(W501=$B$4, W501=""),"",
TRUE,W501+1
)</f>
        <v/>
      </c>
      <c r="X502" s="75" t="str" cm="1">
        <f t="array" ref="X502">_xlfn.IFS(X501="","",
W502="", "",
AND($B$3="İllik"),DATE(YEAR(X501)+1,MONTH(X501),DAY(X501) ),
AND($B$3="Aylıq", $AH$14="Not end"), EDATE(X501,1),
AND($B$3="Aylıq", $AH$14="End"), EOMONTH(X501,1)
)</f>
        <v/>
      </c>
      <c r="Y502" s="75" t="str" cm="1">
        <f t="array" aca="1" ref="Y502" ca="1">_xlfn.IFS(
AND($B$7="Dövrün əvvəlində", Y501&lt;=last_rou_date), DATE(YEAR(Y501)+1, 12, 31),
AND($B$7="Dövrün sonunda", Y501&lt;=last_payment_date), DATE(YEAR(Y501)+1, 12, 31),
TRUE, ""
)</f>
        <v/>
      </c>
      <c r="Z502" s="75" t="str" cm="1">
        <f t="array" aca="1" ref="Z502" ca="1">_xlfn.IFS(
AND($AN$14="Not year_end", Z501&gt;last_payment_date), "",
AND($AN$14="Year_end", Z501&gt;=last_payment_date), "",
AND($AN$14="Year_end"), DATE(YEAR(Z501+1), 12, 31),
AND($AN$14="Not year_end", MONTH(Z501)=12, DAY(Z501)=31), DATE(YEAR(Z500)+1, MONTH(Z500), DAY(Z500)),
AND($AN$14="Not year_end", OR(MONTH(Z501)&lt;&gt;12, DAY(Z501)&lt;&gt;31) ), DATE(YEAR(Z501), 12, 31)
)</f>
        <v/>
      </c>
      <c r="AA502" s="75" t="str" cm="1">
        <f t="array" aca="1" ref="AA502" ca="1">_xlfn.IFS(AA501="", "",
AND(AA501=last_payment_date, OR(MONTH(AA501)&lt;&gt;12, DAY(AA501)&lt;&gt;31) ), DATE(YEAR(AA501), 12, 31),
AND(MONTH(AA501)=12, DAY(AA501)=31, AA501&gt;=last_payment_date), "",
AND(MONTH(AA501)=12, DAY(AA501)&lt;&gt;31),  EOMONTH(AA501,0),
AND(MONTH(AA501)=12, DAY(AA501)=31, $AH$14="Not end"),  EDATE(AA500,1),
AND($AH$14="Not end"), EDATE(AA501, 1),
AND($AH$14="End"), EOMONTH(AA501, 1)
)</f>
        <v/>
      </c>
      <c r="AB502" s="75" t="str" cm="1">
        <f t="array" aca="1" ref="AB502" ca="1">_xlfn.IFS(AB501="","",
AND(AB501=last_rou_date), "",
AND($B$3="İllik"),DATE(YEAR(AB501)+1,MONTH(AB501),DAY(AB501) ),
AND($B$3="Aylıq", $AH$14="Not end"), EDATE(AB501,1),
AND($B$3="Aylıq", $AH$14="End"), EOMONTH(AB501,1)
)</f>
        <v/>
      </c>
      <c r="AC502" s="75" t="str" cm="1">
        <f t="array" aca="1" ref="AC502" ca="1">_xlfn.IFS(
AND($AN$14="Not year_end", AC501&gt;last_rou_date), "",
AND($AN$14="Year_end", AC501&gt;=last_rou_date), "",
AND($AN$14="Year_end"), DATE(YEAR(AC501+1), 12, 31),
AND($AN$14="Not year_end", MONTH(AC501)=12, DAY(AC501)=31), DATE(YEAR(AC500)+1, MONTH(AC500), DAY(AC500)),
AND($AN$14="Not year_end", OR(MONTH(AC501)&lt;&gt;12, DAY(AC501)&lt;&gt;31) ), DATE(YEAR(AC501), 12, 31)
)</f>
        <v/>
      </c>
      <c r="AD502" s="75" t="str" cm="1">
        <f t="array" aca="1" ref="AD502" ca="1">_xlfn.IFS(AD501="", "",
AND(AD501=last_rou_date, OR(MONTH(AD501)&lt;&gt;12, DAY(AD501)&lt;&gt;31) ), DATE(YEAR(AD501), 12, 31),
AND(MONTH(AD501)=12, DAY(AD501)=31, AD501&gt;=last_rou_date), "",
AND(MONTH(AD501)=12, DAY(AD501)&lt;&gt;31),  EOMONTH(AD501,0),
AND(MONTH(AD501)=12, DAY(AD501)=31, $AH$14="Not end"),  EDATE(AD500,1),
AND($AH$14="Not end"), EDATE(AD501, 1),
AND($AH$14="End"), EOMONTH(AD501, 1)
)</f>
        <v/>
      </c>
      <c r="AE502" s="68" t="str" cm="1">
        <f t="array" ref="AE502">_xlfn.IFS(W502="", "",
AND(W502&gt;0, W502&lt;=$B$4, $C$2="İllik artım, faiz olaraq", $D$2&gt;0, $B$3="İllik"), $B$5*((1+$D$2)^(W502-1)),
AND(W502&gt;0, W502&lt;=$B$4, $C$2="İllik artım, faiz olaraq", $D$2&gt;0, $B$3="Aylıq"), $B$5*((1+$D$2)^ROUNDDOWN((W502-1)/12,0)),
AND(W502=1, $C$2="Aşağıdakı kimi dəyişir", ), $B$5,
AND(W502&gt;1, W502&lt;=$B$4, $C$2="Aşağıdakı kimi dəyişir"), IFERROR(VLOOKUP(W502, $C$4:$D$7, 2, FALSE), AE501),
AND(W502&gt;0, W502&lt;=$B$4), $B$5,
TRUE,0 )</f>
        <v/>
      </c>
      <c r="AF502" s="76" t="str">
        <f t="shared" ca="1" si="22"/>
        <v/>
      </c>
    </row>
    <row r="503" spans="1:32" x14ac:dyDescent="0.4">
      <c r="A503" s="13" t="str" cm="1">
        <f t="array" aca="1" ref="A503" ca="1">_xlfn.IFS(
AND(SUMIFS(lease_table_interest_accruals, lease_table_dates, A502)&gt;0, COUNTIFS($E$14:E502, "Interest accrual", $A$14:A502, A502)=0),  A502,
AND(SUMIFS(lease_table_payments, lease_table_dates, A502)&gt;0, COUNTIFS($E$14:E502, "Payment", $A$14:A502, A502)=0),  A502,
AND(SUMIFS(rou_table_deprs, rou_table_dates, A502)&gt;0, COUNTIFS($E$14:E502, "Depreciation", $A$14:A502, A502)=0),  A502,
TRUE,  IFERROR(INDEX(rou_table_dates,  MATCH(A502, rou_table_dates)+1, ), "")
)</f>
        <v/>
      </c>
      <c r="B503" s="1" t="str" cm="1">
        <f t="array" aca="1" ref="B503" ca="1">_xlfn.IFS(
AND(E503="Payment", A503=$B$2), $AM$14,
E503="Payment", $AM$15,
E503="Interest accrual", $AM$18,
E503="Depreciation", $AM$17,
TRUE, "")</f>
        <v/>
      </c>
      <c r="C503" s="1" t="str" cm="1">
        <f t="array" aca="1" ref="C503" ca="1">_xlfn.IFS(
E503="Payment", $AM$19,
E503="Interest accrual", $AM$15,
E503="Depreciation", $AM$16,
TRUE, "")</f>
        <v/>
      </c>
      <c r="D503" s="14" t="str" cm="1">
        <f t="array" aca="1" ref="D503" ca="1">_xlfn.IFS(
E503="Payment", _xlfn.XLOOKUP(A503, lease_table_dates, lease_table_payments, 0, 0),
E503="Interest accrual", _xlfn.XLOOKUP(A503, lease_table_dates, lease_table_interest_accruals, 0, 0),
E503="Depreciation", _xlfn.XLOOKUP(A503, rou_table_dates, rou_table_deprs, 0, 0),
TRUE, ""
)</f>
        <v/>
      </c>
      <c r="E503" s="7" t="str" cm="1">
        <f t="array" aca="1" ref="E503" ca="1">_xlfn.IFS(
AND(SUMIFS(lease_table_interest_accruals, lease_table_dates, A503)&gt;0, COUNTIFS($E$14:E502, "Interest accrual", $A$14:A502, A503)=0), "Interest accrual",
AND(SUMIFS(lease_table_payments, lease_table_dates, A503)&gt;0, COUNTIFS($E$14:E502, "Payment", $A$14:A502, A503)=0), "Payment",
AND(SUMIFS(rou_table_deprs, rou_table_dates, A503)&gt;0, COUNTIFS($E$14:E502, "Depreciation", $A$14:A502, A503)=0), "Depreciation",
TRUE,  ""
)</f>
        <v/>
      </c>
      <c r="G503" s="13" t="str" cm="1">
        <f t="array" aca="1" ref="G503" ca="1">_xlfn.IFS(
AND($B$11="Hə", $B$3="İllik"), Z503,
AND($B$11="Hə", $B$3="Aylıq"), AA503,
$B$11="Yox", X503)</f>
        <v/>
      </c>
      <c r="H503" s="14" t="str" cm="1">
        <f t="array" aca="1" ref="H503" ca="1">_xlfn.IFS( G503="", "",
TRUE, ROUND( H502+I503-J503, 2) )</f>
        <v/>
      </c>
      <c r="I503" s="14" t="str" cm="1">
        <f t="array" aca="1" ref="I503" ca="1">_xlfn.IFS(G503="", "",
G503=last_payment_date, (J503-H502),
 TRUE,  -  (H502- H502* (1+$B$6)^ (_xlfn.DAYS(G503,G502)/365) )
)</f>
        <v/>
      </c>
      <c r="J503" s="14" t="str" cm="1">
        <f t="array" aca="1" ref="J503" ca="1">_xlfn.IFS(G503="", "",
TRUE, _xlfn.XLOOKUP(G503,  payment_dates, payments,0,0)
)</f>
        <v/>
      </c>
      <c r="L503" s="2" t="str" cm="1">
        <f t="array" aca="1" ref="L503" ca="1">_xlfn.IFS(
AND($B$11="Hə", $B$3="İllik"), AC503,
AND($B$11="Hə", $B$3="Aylıq"), AD503,
$B$11="Yox", AB503)</f>
        <v/>
      </c>
      <c r="M503" s="14" t="str" cm="1">
        <f t="array" aca="1" ref="M503" ca="1">_xlfn.IFS( L503="", "",
(M502-N503)&lt;=0.5, 0,
TRUE,  M502-N503)</f>
        <v/>
      </c>
      <c r="N503" s="15" t="str" cm="1">
        <f t="array" aca="1" ref="N503" ca="1">_xlfn.IFS(
L503="", "",
TRUE, MIN(M502, ROUND($M$14/ (last_rou_date - $B$2) * (L503-L502), 2) )
)</f>
        <v/>
      </c>
      <c r="P503" s="22" t="str">
        <f t="shared" ca="1" si="21"/>
        <v/>
      </c>
      <c r="Q503" s="14" t="str" cm="1">
        <f t="array" aca="1" ref="Q503" ca="1">_xlfn.IFS(P503="","",
$B$11="Hə", _xlfn.XLOOKUP(DATE(P503, 12, 31), rou_table_dates, rou_table_nbvs,0, 0),
TRUE,  MAX(0, ROUND($M$14 - $M$14/ (last_rou_date - $B$2) * (DATE(P503,12,31) - $B$2), 2) )
)</f>
        <v/>
      </c>
      <c r="R503" s="57" t="str" cm="1">
        <f t="array" aca="1" ref="R503" ca="1">_xlfn.IFS(P503="","",
$B$11="Hə", _xlfn.XLOOKUP(DATE(P503, 12, 31), lease_table_dates, lease_table_balances,0, 0),
TRUE, IFERROR( XNPV($B$6, IF(payment_dates &gt;DATE(P503, 12, 31), payments,  0),  IF(payment_dates &gt;DATE(P503, 12, 31), payment_dates,  DATE(P503, 12, 31))    ),0)
)</f>
        <v/>
      </c>
      <c r="S503" s="14" t="str" cm="1">
        <f t="array" aca="1" ref="S503" ca="1">_xlfn.IFS(P503="","",
TRUE,  MIN( MIN(Q502, $M$14), ROUND($M$14/ (last_rou_date - $B$2) * (DATE(P503,12,31) - MAX($B$2, DATE(P503-1, 12, 31))), 2) )
)</f>
        <v/>
      </c>
      <c r="T503" s="15" t="str" cm="1">
        <f t="array" aca="1" ref="T503" ca="1">_xlfn.IFS(P503="", "",
ISTEXT(R502), R503- (H503 - SUMIFS( lease_table_payments, lease_table_years, P503) -$AG$14 ),
AND(ISNUMBER(R502), R503&lt;&gt;""),   R503- (R502 - SUMIFS( lease_table_payments, lease_table_years, P503) )
)</f>
        <v/>
      </c>
      <c r="U503" s="14"/>
      <c r="V503" s="73">
        <f t="shared" si="23"/>
        <v>490</v>
      </c>
      <c r="W503" s="74" t="str" cm="1">
        <f t="array" ref="W503">_xlfn.IFS(
OR(W502=$B$4, W502=""),"",
TRUE,W502+1
)</f>
        <v/>
      </c>
      <c r="X503" s="75" t="str" cm="1">
        <f t="array" ref="X503">_xlfn.IFS(X502="","",
W503="", "",
AND($B$3="İllik"),DATE(YEAR(X502)+1,MONTH(X502),DAY(X502) ),
AND($B$3="Aylıq", $AH$14="Not end"), EDATE(X502,1),
AND($B$3="Aylıq", $AH$14="End"), EOMONTH(X502,1)
)</f>
        <v/>
      </c>
      <c r="Y503" s="75" t="str" cm="1">
        <f t="array" aca="1" ref="Y503" ca="1">_xlfn.IFS(
AND($B$7="Dövrün əvvəlində", Y502&lt;=last_rou_date), DATE(YEAR(Y502)+1, 12, 31),
AND($B$7="Dövrün sonunda", Y502&lt;=last_payment_date), DATE(YEAR(Y502)+1, 12, 31),
TRUE, ""
)</f>
        <v/>
      </c>
      <c r="Z503" s="75" t="str" cm="1">
        <f t="array" aca="1" ref="Z503" ca="1">_xlfn.IFS(
AND($AN$14="Not year_end", Z502&gt;last_payment_date), "",
AND($AN$14="Year_end", Z502&gt;=last_payment_date), "",
AND($AN$14="Year_end"), DATE(YEAR(Z502+1), 12, 31),
AND($AN$14="Not year_end", MONTH(Z502)=12, DAY(Z502)=31), DATE(YEAR(Z501)+1, MONTH(Z501), DAY(Z501)),
AND($AN$14="Not year_end", OR(MONTH(Z502)&lt;&gt;12, DAY(Z502)&lt;&gt;31) ), DATE(YEAR(Z502), 12, 31)
)</f>
        <v/>
      </c>
      <c r="AA503" s="75" t="str" cm="1">
        <f t="array" aca="1" ref="AA503" ca="1">_xlfn.IFS(AA502="", "",
AND(AA502=last_payment_date, OR(MONTH(AA502)&lt;&gt;12, DAY(AA502)&lt;&gt;31) ), DATE(YEAR(AA502), 12, 31),
AND(MONTH(AA502)=12, DAY(AA502)=31, AA502&gt;=last_payment_date), "",
AND(MONTH(AA502)=12, DAY(AA502)&lt;&gt;31),  EOMONTH(AA502,0),
AND(MONTH(AA502)=12, DAY(AA502)=31, $AH$14="Not end"),  EDATE(AA501,1),
AND($AH$14="Not end"), EDATE(AA502, 1),
AND($AH$14="End"), EOMONTH(AA502, 1)
)</f>
        <v/>
      </c>
      <c r="AB503" s="75" t="str" cm="1">
        <f t="array" aca="1" ref="AB503" ca="1">_xlfn.IFS(AB502="","",
AND(AB502=last_rou_date), "",
AND($B$3="İllik"),DATE(YEAR(AB502)+1,MONTH(AB502),DAY(AB502) ),
AND($B$3="Aylıq", $AH$14="Not end"), EDATE(AB502,1),
AND($B$3="Aylıq", $AH$14="End"), EOMONTH(AB502,1)
)</f>
        <v/>
      </c>
      <c r="AC503" s="75" t="str" cm="1">
        <f t="array" aca="1" ref="AC503" ca="1">_xlfn.IFS(
AND($AN$14="Not year_end", AC502&gt;last_rou_date), "",
AND($AN$14="Year_end", AC502&gt;=last_rou_date), "",
AND($AN$14="Year_end"), DATE(YEAR(AC502+1), 12, 31),
AND($AN$14="Not year_end", MONTH(AC502)=12, DAY(AC502)=31), DATE(YEAR(AC501)+1, MONTH(AC501), DAY(AC501)),
AND($AN$14="Not year_end", OR(MONTH(AC502)&lt;&gt;12, DAY(AC502)&lt;&gt;31) ), DATE(YEAR(AC502), 12, 31)
)</f>
        <v/>
      </c>
      <c r="AD503" s="75" t="str" cm="1">
        <f t="array" aca="1" ref="AD503" ca="1">_xlfn.IFS(AD502="", "",
AND(AD502=last_rou_date, OR(MONTH(AD502)&lt;&gt;12, DAY(AD502)&lt;&gt;31) ), DATE(YEAR(AD502), 12, 31),
AND(MONTH(AD502)=12, DAY(AD502)=31, AD502&gt;=last_rou_date), "",
AND(MONTH(AD502)=12, DAY(AD502)&lt;&gt;31),  EOMONTH(AD502,0),
AND(MONTH(AD502)=12, DAY(AD502)=31, $AH$14="Not end"),  EDATE(AD501,1),
AND($AH$14="Not end"), EDATE(AD502, 1),
AND($AH$14="End"), EOMONTH(AD502, 1)
)</f>
        <v/>
      </c>
      <c r="AE503" s="68" t="str" cm="1">
        <f t="array" ref="AE503">_xlfn.IFS(W503="", "",
AND(W503&gt;0, W503&lt;=$B$4, $C$2="İllik artım, faiz olaraq", $D$2&gt;0, $B$3="İllik"), $B$5*((1+$D$2)^(W503-1)),
AND(W503&gt;0, W503&lt;=$B$4, $C$2="İllik artım, faiz olaraq", $D$2&gt;0, $B$3="Aylıq"), $B$5*((1+$D$2)^ROUNDDOWN((W503-1)/12,0)),
AND(W503=1, $C$2="Aşağıdakı kimi dəyişir", ), $B$5,
AND(W503&gt;1, W503&lt;=$B$4, $C$2="Aşağıdakı kimi dəyişir"), IFERROR(VLOOKUP(W503, $C$4:$D$7, 2, FALSE), AE502),
AND(W503&gt;0, W503&lt;=$B$4), $B$5,
TRUE,0 )</f>
        <v/>
      </c>
      <c r="AF503" s="76" t="str">
        <f t="shared" ca="1" si="22"/>
        <v/>
      </c>
    </row>
    <row r="504" spans="1:32" x14ac:dyDescent="0.4">
      <c r="A504" s="13" t="str" cm="1">
        <f t="array" aca="1" ref="A504" ca="1">_xlfn.IFS(
AND(SUMIFS(lease_table_interest_accruals, lease_table_dates, A503)&gt;0, COUNTIFS($E$14:E503, "Interest accrual", $A$14:A503, A503)=0),  A503,
AND(SUMIFS(lease_table_payments, lease_table_dates, A503)&gt;0, COUNTIFS($E$14:E503, "Payment", $A$14:A503, A503)=0),  A503,
AND(SUMIFS(rou_table_deprs, rou_table_dates, A503)&gt;0, COUNTIFS($E$14:E503, "Depreciation", $A$14:A503, A503)=0),  A503,
TRUE,  IFERROR(INDEX(rou_table_dates,  MATCH(A503, rou_table_dates)+1, ), "")
)</f>
        <v/>
      </c>
      <c r="B504" s="1" t="str" cm="1">
        <f t="array" aca="1" ref="B504" ca="1">_xlfn.IFS(
AND(E504="Payment", A504=$B$2), $AM$14,
E504="Payment", $AM$15,
E504="Interest accrual", $AM$18,
E504="Depreciation", $AM$17,
TRUE, "")</f>
        <v/>
      </c>
      <c r="C504" s="1" t="str" cm="1">
        <f t="array" aca="1" ref="C504" ca="1">_xlfn.IFS(
E504="Payment", $AM$19,
E504="Interest accrual", $AM$15,
E504="Depreciation", $AM$16,
TRUE, "")</f>
        <v/>
      </c>
      <c r="D504" s="14" t="str" cm="1">
        <f t="array" aca="1" ref="D504" ca="1">_xlfn.IFS(
E504="Payment", _xlfn.XLOOKUP(A504, lease_table_dates, lease_table_payments, 0, 0),
E504="Interest accrual", _xlfn.XLOOKUP(A504, lease_table_dates, lease_table_interest_accruals, 0, 0),
E504="Depreciation", _xlfn.XLOOKUP(A504, rou_table_dates, rou_table_deprs, 0, 0),
TRUE, ""
)</f>
        <v/>
      </c>
      <c r="E504" s="7" t="str" cm="1">
        <f t="array" aca="1" ref="E504" ca="1">_xlfn.IFS(
AND(SUMIFS(lease_table_interest_accruals, lease_table_dates, A504)&gt;0, COUNTIFS($E$14:E503, "Interest accrual", $A$14:A503, A504)=0), "Interest accrual",
AND(SUMIFS(lease_table_payments, lease_table_dates, A504)&gt;0, COUNTIFS($E$14:E503, "Payment", $A$14:A503, A504)=0), "Payment",
AND(SUMIFS(rou_table_deprs, rou_table_dates, A504)&gt;0, COUNTIFS($E$14:E503, "Depreciation", $A$14:A503, A504)=0), "Depreciation",
TRUE,  ""
)</f>
        <v/>
      </c>
      <c r="G504" s="13" t="str" cm="1">
        <f t="array" aca="1" ref="G504" ca="1">_xlfn.IFS(
AND($B$11="Hə", $B$3="İllik"), Z504,
AND($B$11="Hə", $B$3="Aylıq"), AA504,
$B$11="Yox", X504)</f>
        <v/>
      </c>
      <c r="H504" s="14" t="str" cm="1">
        <f t="array" aca="1" ref="H504" ca="1">_xlfn.IFS( G504="", "",
TRUE, ROUND( H503+I504-J504, 2) )</f>
        <v/>
      </c>
      <c r="I504" s="14" t="str" cm="1">
        <f t="array" aca="1" ref="I504" ca="1">_xlfn.IFS(G504="", "",
G504=last_payment_date, (J504-H503),
 TRUE,  -  (H503- H503* (1+$B$6)^ (_xlfn.DAYS(G504,G503)/365) )
)</f>
        <v/>
      </c>
      <c r="J504" s="14" t="str" cm="1">
        <f t="array" aca="1" ref="J504" ca="1">_xlfn.IFS(G504="", "",
TRUE, _xlfn.XLOOKUP(G504,  payment_dates, payments,0,0)
)</f>
        <v/>
      </c>
      <c r="L504" s="2" t="str" cm="1">
        <f t="array" aca="1" ref="L504" ca="1">_xlfn.IFS(
AND($B$11="Hə", $B$3="İllik"), AC504,
AND($B$11="Hə", $B$3="Aylıq"), AD504,
$B$11="Yox", AB504)</f>
        <v/>
      </c>
      <c r="M504" s="14" t="str" cm="1">
        <f t="array" aca="1" ref="M504" ca="1">_xlfn.IFS( L504="", "",
(M503-N504)&lt;=0.5, 0,
TRUE,  M503-N504)</f>
        <v/>
      </c>
      <c r="N504" s="15" t="str" cm="1">
        <f t="array" aca="1" ref="N504" ca="1">_xlfn.IFS(
L504="", "",
TRUE, MIN(M503, ROUND($M$14/ (last_rou_date - $B$2) * (L504-L503), 2) )
)</f>
        <v/>
      </c>
      <c r="P504" s="22" t="str">
        <f t="shared" ca="1" si="21"/>
        <v/>
      </c>
      <c r="Q504" s="14" t="str" cm="1">
        <f t="array" aca="1" ref="Q504" ca="1">_xlfn.IFS(P504="","",
$B$11="Hə", _xlfn.XLOOKUP(DATE(P504, 12, 31), rou_table_dates, rou_table_nbvs,0, 0),
TRUE,  MAX(0, ROUND($M$14 - $M$14/ (last_rou_date - $B$2) * (DATE(P504,12,31) - $B$2), 2) )
)</f>
        <v/>
      </c>
      <c r="R504" s="57" t="str" cm="1">
        <f t="array" aca="1" ref="R504" ca="1">_xlfn.IFS(P504="","",
$B$11="Hə", _xlfn.XLOOKUP(DATE(P504, 12, 31), lease_table_dates, lease_table_balances,0, 0),
TRUE, IFERROR( XNPV($B$6, IF(payment_dates &gt;DATE(P504, 12, 31), payments,  0),  IF(payment_dates &gt;DATE(P504, 12, 31), payment_dates,  DATE(P504, 12, 31))    ),0)
)</f>
        <v/>
      </c>
      <c r="S504" s="14" t="str" cm="1">
        <f t="array" aca="1" ref="S504" ca="1">_xlfn.IFS(P504="","",
TRUE,  MIN( MIN(Q503, $M$14), ROUND($M$14/ (last_rou_date - $B$2) * (DATE(P504,12,31) - MAX($B$2, DATE(P504-1, 12, 31))), 2) )
)</f>
        <v/>
      </c>
      <c r="T504" s="15" t="str" cm="1">
        <f t="array" aca="1" ref="T504" ca="1">_xlfn.IFS(P504="", "",
ISTEXT(R503), R504- (H504 - SUMIFS( lease_table_payments, lease_table_years, P504) -$AG$14 ),
AND(ISNUMBER(R503), R504&lt;&gt;""),   R504- (R503 - SUMIFS( lease_table_payments, lease_table_years, P504) )
)</f>
        <v/>
      </c>
      <c r="U504" s="14"/>
      <c r="V504" s="73">
        <f t="shared" si="23"/>
        <v>491</v>
      </c>
      <c r="W504" s="74" t="str" cm="1">
        <f t="array" ref="W504">_xlfn.IFS(
OR(W503=$B$4, W503=""),"",
TRUE,W503+1
)</f>
        <v/>
      </c>
      <c r="X504" s="75" t="str" cm="1">
        <f t="array" ref="X504">_xlfn.IFS(X503="","",
W504="", "",
AND($B$3="İllik"),DATE(YEAR(X503)+1,MONTH(X503),DAY(X503) ),
AND($B$3="Aylıq", $AH$14="Not end"), EDATE(X503,1),
AND($B$3="Aylıq", $AH$14="End"), EOMONTH(X503,1)
)</f>
        <v/>
      </c>
      <c r="Y504" s="75" t="str" cm="1">
        <f t="array" aca="1" ref="Y504" ca="1">_xlfn.IFS(
AND($B$7="Dövrün əvvəlində", Y503&lt;=last_rou_date), DATE(YEAR(Y503)+1, 12, 31),
AND($B$7="Dövrün sonunda", Y503&lt;=last_payment_date), DATE(YEAR(Y503)+1, 12, 31),
TRUE, ""
)</f>
        <v/>
      </c>
      <c r="Z504" s="75" t="str" cm="1">
        <f t="array" aca="1" ref="Z504" ca="1">_xlfn.IFS(
AND($AN$14="Not year_end", Z503&gt;last_payment_date), "",
AND($AN$14="Year_end", Z503&gt;=last_payment_date), "",
AND($AN$14="Year_end"), DATE(YEAR(Z503+1), 12, 31),
AND($AN$14="Not year_end", MONTH(Z503)=12, DAY(Z503)=31), DATE(YEAR(Z502)+1, MONTH(Z502), DAY(Z502)),
AND($AN$14="Not year_end", OR(MONTH(Z503)&lt;&gt;12, DAY(Z503)&lt;&gt;31) ), DATE(YEAR(Z503), 12, 31)
)</f>
        <v/>
      </c>
      <c r="AA504" s="75" t="str" cm="1">
        <f t="array" aca="1" ref="AA504" ca="1">_xlfn.IFS(AA503="", "",
AND(AA503=last_payment_date, OR(MONTH(AA503)&lt;&gt;12, DAY(AA503)&lt;&gt;31) ), DATE(YEAR(AA503), 12, 31),
AND(MONTH(AA503)=12, DAY(AA503)=31, AA503&gt;=last_payment_date), "",
AND(MONTH(AA503)=12, DAY(AA503)&lt;&gt;31),  EOMONTH(AA503,0),
AND(MONTH(AA503)=12, DAY(AA503)=31, $AH$14="Not end"),  EDATE(AA502,1),
AND($AH$14="Not end"), EDATE(AA503, 1),
AND($AH$14="End"), EOMONTH(AA503, 1)
)</f>
        <v/>
      </c>
      <c r="AB504" s="75" t="str" cm="1">
        <f t="array" aca="1" ref="AB504" ca="1">_xlfn.IFS(AB503="","",
AND(AB503=last_rou_date), "",
AND($B$3="İllik"),DATE(YEAR(AB503)+1,MONTH(AB503),DAY(AB503) ),
AND($B$3="Aylıq", $AH$14="Not end"), EDATE(AB503,1),
AND($B$3="Aylıq", $AH$14="End"), EOMONTH(AB503,1)
)</f>
        <v/>
      </c>
      <c r="AC504" s="75" t="str" cm="1">
        <f t="array" aca="1" ref="AC504" ca="1">_xlfn.IFS(
AND($AN$14="Not year_end", AC503&gt;last_rou_date), "",
AND($AN$14="Year_end", AC503&gt;=last_rou_date), "",
AND($AN$14="Year_end"), DATE(YEAR(AC503+1), 12, 31),
AND($AN$14="Not year_end", MONTH(AC503)=12, DAY(AC503)=31), DATE(YEAR(AC502)+1, MONTH(AC502), DAY(AC502)),
AND($AN$14="Not year_end", OR(MONTH(AC503)&lt;&gt;12, DAY(AC503)&lt;&gt;31) ), DATE(YEAR(AC503), 12, 31)
)</f>
        <v/>
      </c>
      <c r="AD504" s="75" t="str" cm="1">
        <f t="array" aca="1" ref="AD504" ca="1">_xlfn.IFS(AD503="", "",
AND(AD503=last_rou_date, OR(MONTH(AD503)&lt;&gt;12, DAY(AD503)&lt;&gt;31) ), DATE(YEAR(AD503), 12, 31),
AND(MONTH(AD503)=12, DAY(AD503)=31, AD503&gt;=last_rou_date), "",
AND(MONTH(AD503)=12, DAY(AD503)&lt;&gt;31),  EOMONTH(AD503,0),
AND(MONTH(AD503)=12, DAY(AD503)=31, $AH$14="Not end"),  EDATE(AD502,1),
AND($AH$14="Not end"), EDATE(AD503, 1),
AND($AH$14="End"), EOMONTH(AD503, 1)
)</f>
        <v/>
      </c>
      <c r="AE504" s="68" t="str" cm="1">
        <f t="array" ref="AE504">_xlfn.IFS(W504="", "",
AND(W504&gt;0, W504&lt;=$B$4, $C$2="İllik artım, faiz olaraq", $D$2&gt;0, $B$3="İllik"), $B$5*((1+$D$2)^(W504-1)),
AND(W504&gt;0, W504&lt;=$B$4, $C$2="İllik artım, faiz olaraq", $D$2&gt;0, $B$3="Aylıq"), $B$5*((1+$D$2)^ROUNDDOWN((W504-1)/12,0)),
AND(W504=1, $C$2="Aşağıdakı kimi dəyişir", ), $B$5,
AND(W504&gt;1, W504&lt;=$B$4, $C$2="Aşağıdakı kimi dəyişir"), IFERROR(VLOOKUP(W504, $C$4:$D$7, 2, FALSE), AE503),
AND(W504&gt;0, W504&lt;=$B$4), $B$5,
TRUE,0 )</f>
        <v/>
      </c>
      <c r="AF504" s="76" t="str">
        <f t="shared" ca="1" si="22"/>
        <v/>
      </c>
    </row>
    <row r="505" spans="1:32" x14ac:dyDescent="0.4">
      <c r="A505" s="13" t="str" cm="1">
        <f t="array" aca="1" ref="A505" ca="1">_xlfn.IFS(
AND(SUMIFS(lease_table_interest_accruals, lease_table_dates, A504)&gt;0, COUNTIFS($E$14:E504, "Interest accrual", $A$14:A504, A504)=0),  A504,
AND(SUMIFS(lease_table_payments, lease_table_dates, A504)&gt;0, COUNTIFS($E$14:E504, "Payment", $A$14:A504, A504)=0),  A504,
AND(SUMIFS(rou_table_deprs, rou_table_dates, A504)&gt;0, COUNTIFS($E$14:E504, "Depreciation", $A$14:A504, A504)=0),  A504,
TRUE,  IFERROR(INDEX(rou_table_dates,  MATCH(A504, rou_table_dates)+1, ), "")
)</f>
        <v/>
      </c>
      <c r="B505" s="1" t="str" cm="1">
        <f t="array" aca="1" ref="B505" ca="1">_xlfn.IFS(
AND(E505="Payment", A505=$B$2), $AM$14,
E505="Payment", $AM$15,
E505="Interest accrual", $AM$18,
E505="Depreciation", $AM$17,
TRUE, "")</f>
        <v/>
      </c>
      <c r="C505" s="1" t="str" cm="1">
        <f t="array" aca="1" ref="C505" ca="1">_xlfn.IFS(
E505="Payment", $AM$19,
E505="Interest accrual", $AM$15,
E505="Depreciation", $AM$16,
TRUE, "")</f>
        <v/>
      </c>
      <c r="D505" s="14" t="str" cm="1">
        <f t="array" aca="1" ref="D505" ca="1">_xlfn.IFS(
E505="Payment", _xlfn.XLOOKUP(A505, lease_table_dates, lease_table_payments, 0, 0),
E505="Interest accrual", _xlfn.XLOOKUP(A505, lease_table_dates, lease_table_interest_accruals, 0, 0),
E505="Depreciation", _xlfn.XLOOKUP(A505, rou_table_dates, rou_table_deprs, 0, 0),
TRUE, ""
)</f>
        <v/>
      </c>
      <c r="E505" s="7" t="str" cm="1">
        <f t="array" aca="1" ref="E505" ca="1">_xlfn.IFS(
AND(SUMIFS(lease_table_interest_accruals, lease_table_dates, A505)&gt;0, COUNTIFS($E$14:E504, "Interest accrual", $A$14:A504, A505)=0), "Interest accrual",
AND(SUMIFS(lease_table_payments, lease_table_dates, A505)&gt;0, COUNTIFS($E$14:E504, "Payment", $A$14:A504, A505)=0), "Payment",
AND(SUMIFS(rou_table_deprs, rou_table_dates, A505)&gt;0, COUNTIFS($E$14:E504, "Depreciation", $A$14:A504, A505)=0), "Depreciation",
TRUE,  ""
)</f>
        <v/>
      </c>
      <c r="G505" s="13" t="str" cm="1">
        <f t="array" aca="1" ref="G505" ca="1">_xlfn.IFS(
AND($B$11="Hə", $B$3="İllik"), Z505,
AND($B$11="Hə", $B$3="Aylıq"), AA505,
$B$11="Yox", X505)</f>
        <v/>
      </c>
      <c r="H505" s="14" t="str" cm="1">
        <f t="array" aca="1" ref="H505" ca="1">_xlfn.IFS( G505="", "",
TRUE, ROUND( H504+I505-J505, 2) )</f>
        <v/>
      </c>
      <c r="I505" s="14" t="str" cm="1">
        <f t="array" aca="1" ref="I505" ca="1">_xlfn.IFS(G505="", "",
G505=last_payment_date, (J505-H504),
 TRUE,  -  (H504- H504* (1+$B$6)^ (_xlfn.DAYS(G505,G504)/365) )
)</f>
        <v/>
      </c>
      <c r="J505" s="14" t="str" cm="1">
        <f t="array" aca="1" ref="J505" ca="1">_xlfn.IFS(G505="", "",
TRUE, _xlfn.XLOOKUP(G505,  payment_dates, payments,0,0)
)</f>
        <v/>
      </c>
      <c r="L505" s="2" t="str" cm="1">
        <f t="array" aca="1" ref="L505" ca="1">_xlfn.IFS(
AND($B$11="Hə", $B$3="İllik"), AC505,
AND($B$11="Hə", $B$3="Aylıq"), AD505,
$B$11="Yox", AB505)</f>
        <v/>
      </c>
      <c r="M505" s="14" t="str" cm="1">
        <f t="array" aca="1" ref="M505" ca="1">_xlfn.IFS( L505="", "",
(M504-N505)&lt;=0.5, 0,
TRUE,  M504-N505)</f>
        <v/>
      </c>
      <c r="N505" s="15" t="str" cm="1">
        <f t="array" aca="1" ref="N505" ca="1">_xlfn.IFS(
L505="", "",
TRUE, MIN(M504, ROUND($M$14/ (last_rou_date - $B$2) * (L505-L504), 2) )
)</f>
        <v/>
      </c>
      <c r="P505" s="22" t="str">
        <f t="shared" ca="1" si="21"/>
        <v/>
      </c>
      <c r="Q505" s="14" t="str" cm="1">
        <f t="array" aca="1" ref="Q505" ca="1">_xlfn.IFS(P505="","",
$B$11="Hə", _xlfn.XLOOKUP(DATE(P505, 12, 31), rou_table_dates, rou_table_nbvs,0, 0),
TRUE,  MAX(0, ROUND($M$14 - $M$14/ (last_rou_date - $B$2) * (DATE(P505,12,31) - $B$2), 2) )
)</f>
        <v/>
      </c>
      <c r="R505" s="57" t="str" cm="1">
        <f t="array" aca="1" ref="R505" ca="1">_xlfn.IFS(P505="","",
$B$11="Hə", _xlfn.XLOOKUP(DATE(P505, 12, 31), lease_table_dates, lease_table_balances,0, 0),
TRUE, IFERROR( XNPV($B$6, IF(payment_dates &gt;DATE(P505, 12, 31), payments,  0),  IF(payment_dates &gt;DATE(P505, 12, 31), payment_dates,  DATE(P505, 12, 31))    ),0)
)</f>
        <v/>
      </c>
      <c r="S505" s="14" t="str" cm="1">
        <f t="array" aca="1" ref="S505" ca="1">_xlfn.IFS(P505="","",
TRUE,  MIN( MIN(Q504, $M$14), ROUND($M$14/ (last_rou_date - $B$2) * (DATE(P505,12,31) - MAX($B$2, DATE(P505-1, 12, 31))), 2) )
)</f>
        <v/>
      </c>
      <c r="T505" s="15" t="str" cm="1">
        <f t="array" aca="1" ref="T505" ca="1">_xlfn.IFS(P505="", "",
ISTEXT(R504), R505- (H505 - SUMIFS( lease_table_payments, lease_table_years, P505) -$AG$14 ),
AND(ISNUMBER(R504), R505&lt;&gt;""),   R505- (R504 - SUMIFS( lease_table_payments, lease_table_years, P505) )
)</f>
        <v/>
      </c>
      <c r="U505" s="14"/>
      <c r="V505" s="73">
        <f t="shared" si="23"/>
        <v>492</v>
      </c>
      <c r="W505" s="74" t="str" cm="1">
        <f t="array" ref="W505">_xlfn.IFS(
OR(W504=$B$4, W504=""),"",
TRUE,W504+1
)</f>
        <v/>
      </c>
      <c r="X505" s="75" t="str" cm="1">
        <f t="array" ref="X505">_xlfn.IFS(X504="","",
W505="", "",
AND($B$3="İllik"),DATE(YEAR(X504)+1,MONTH(X504),DAY(X504) ),
AND($B$3="Aylıq", $AH$14="Not end"), EDATE(X504,1),
AND($B$3="Aylıq", $AH$14="End"), EOMONTH(X504,1)
)</f>
        <v/>
      </c>
      <c r="Y505" s="75" t="str" cm="1">
        <f t="array" aca="1" ref="Y505" ca="1">_xlfn.IFS(
AND($B$7="Dövrün əvvəlində", Y504&lt;=last_rou_date), DATE(YEAR(Y504)+1, 12, 31),
AND($B$7="Dövrün sonunda", Y504&lt;=last_payment_date), DATE(YEAR(Y504)+1, 12, 31),
TRUE, ""
)</f>
        <v/>
      </c>
      <c r="Z505" s="75" t="str" cm="1">
        <f t="array" aca="1" ref="Z505" ca="1">_xlfn.IFS(
AND($AN$14="Not year_end", Z504&gt;last_payment_date), "",
AND($AN$14="Year_end", Z504&gt;=last_payment_date), "",
AND($AN$14="Year_end"), DATE(YEAR(Z504+1), 12, 31),
AND($AN$14="Not year_end", MONTH(Z504)=12, DAY(Z504)=31), DATE(YEAR(Z503)+1, MONTH(Z503), DAY(Z503)),
AND($AN$14="Not year_end", OR(MONTH(Z504)&lt;&gt;12, DAY(Z504)&lt;&gt;31) ), DATE(YEAR(Z504), 12, 31)
)</f>
        <v/>
      </c>
      <c r="AA505" s="75" t="str" cm="1">
        <f t="array" aca="1" ref="AA505" ca="1">_xlfn.IFS(AA504="", "",
AND(AA504=last_payment_date, OR(MONTH(AA504)&lt;&gt;12, DAY(AA504)&lt;&gt;31) ), DATE(YEAR(AA504), 12, 31),
AND(MONTH(AA504)=12, DAY(AA504)=31, AA504&gt;=last_payment_date), "",
AND(MONTH(AA504)=12, DAY(AA504)&lt;&gt;31),  EOMONTH(AA504,0),
AND(MONTH(AA504)=12, DAY(AA504)=31, $AH$14="Not end"),  EDATE(AA503,1),
AND($AH$14="Not end"), EDATE(AA504, 1),
AND($AH$14="End"), EOMONTH(AA504, 1)
)</f>
        <v/>
      </c>
      <c r="AB505" s="75" t="str" cm="1">
        <f t="array" aca="1" ref="AB505" ca="1">_xlfn.IFS(AB504="","",
AND(AB504=last_rou_date), "",
AND($B$3="İllik"),DATE(YEAR(AB504)+1,MONTH(AB504),DAY(AB504) ),
AND($B$3="Aylıq", $AH$14="Not end"), EDATE(AB504,1),
AND($B$3="Aylıq", $AH$14="End"), EOMONTH(AB504,1)
)</f>
        <v/>
      </c>
      <c r="AC505" s="75" t="str" cm="1">
        <f t="array" aca="1" ref="AC505" ca="1">_xlfn.IFS(
AND($AN$14="Not year_end", AC504&gt;last_rou_date), "",
AND($AN$14="Year_end", AC504&gt;=last_rou_date), "",
AND($AN$14="Year_end"), DATE(YEAR(AC504+1), 12, 31),
AND($AN$14="Not year_end", MONTH(AC504)=12, DAY(AC504)=31), DATE(YEAR(AC503)+1, MONTH(AC503), DAY(AC503)),
AND($AN$14="Not year_end", OR(MONTH(AC504)&lt;&gt;12, DAY(AC504)&lt;&gt;31) ), DATE(YEAR(AC504), 12, 31)
)</f>
        <v/>
      </c>
      <c r="AD505" s="75" t="str" cm="1">
        <f t="array" aca="1" ref="AD505" ca="1">_xlfn.IFS(AD504="", "",
AND(AD504=last_rou_date, OR(MONTH(AD504)&lt;&gt;12, DAY(AD504)&lt;&gt;31) ), DATE(YEAR(AD504), 12, 31),
AND(MONTH(AD504)=12, DAY(AD504)=31, AD504&gt;=last_rou_date), "",
AND(MONTH(AD504)=12, DAY(AD504)&lt;&gt;31),  EOMONTH(AD504,0),
AND(MONTH(AD504)=12, DAY(AD504)=31, $AH$14="Not end"),  EDATE(AD503,1),
AND($AH$14="Not end"), EDATE(AD504, 1),
AND($AH$14="End"), EOMONTH(AD504, 1)
)</f>
        <v/>
      </c>
      <c r="AE505" s="68" t="str" cm="1">
        <f t="array" ref="AE505">_xlfn.IFS(W505="", "",
AND(W505&gt;0, W505&lt;=$B$4, $C$2="İllik artım, faiz olaraq", $D$2&gt;0, $B$3="İllik"), $B$5*((1+$D$2)^(W505-1)),
AND(W505&gt;0, W505&lt;=$B$4, $C$2="İllik artım, faiz olaraq", $D$2&gt;0, $B$3="Aylıq"), $B$5*((1+$D$2)^ROUNDDOWN((W505-1)/12,0)),
AND(W505=1, $C$2="Aşağıdakı kimi dəyişir", ), $B$5,
AND(W505&gt;1, W505&lt;=$B$4, $C$2="Aşağıdakı kimi dəyişir"), IFERROR(VLOOKUP(W505, $C$4:$D$7, 2, FALSE), AE504),
AND(W505&gt;0, W505&lt;=$B$4), $B$5,
TRUE,0 )</f>
        <v/>
      </c>
      <c r="AF505" s="76" t="str">
        <f t="shared" ca="1" si="22"/>
        <v/>
      </c>
    </row>
    <row r="506" spans="1:32" x14ac:dyDescent="0.4">
      <c r="A506" s="13" t="str" cm="1">
        <f t="array" aca="1" ref="A506" ca="1">_xlfn.IFS(
AND(SUMIFS(lease_table_interest_accruals, lease_table_dates, A505)&gt;0, COUNTIFS($E$14:E505, "Interest accrual", $A$14:A505, A505)=0),  A505,
AND(SUMIFS(lease_table_payments, lease_table_dates, A505)&gt;0, COUNTIFS($E$14:E505, "Payment", $A$14:A505, A505)=0),  A505,
AND(SUMIFS(rou_table_deprs, rou_table_dates, A505)&gt;0, COUNTIFS($E$14:E505, "Depreciation", $A$14:A505, A505)=0),  A505,
TRUE,  IFERROR(INDEX(rou_table_dates,  MATCH(A505, rou_table_dates)+1, ), "")
)</f>
        <v/>
      </c>
      <c r="B506" s="1" t="str" cm="1">
        <f t="array" aca="1" ref="B506" ca="1">_xlfn.IFS(
AND(E506="Payment", A506=$B$2), $AM$14,
E506="Payment", $AM$15,
E506="Interest accrual", $AM$18,
E506="Depreciation", $AM$17,
TRUE, "")</f>
        <v/>
      </c>
      <c r="C506" s="1" t="str" cm="1">
        <f t="array" aca="1" ref="C506" ca="1">_xlfn.IFS(
E506="Payment", $AM$19,
E506="Interest accrual", $AM$15,
E506="Depreciation", $AM$16,
TRUE, "")</f>
        <v/>
      </c>
      <c r="D506" s="14" t="str" cm="1">
        <f t="array" aca="1" ref="D506" ca="1">_xlfn.IFS(
E506="Payment", _xlfn.XLOOKUP(A506, lease_table_dates, lease_table_payments, 0, 0),
E506="Interest accrual", _xlfn.XLOOKUP(A506, lease_table_dates, lease_table_interest_accruals, 0, 0),
E506="Depreciation", _xlfn.XLOOKUP(A506, rou_table_dates, rou_table_deprs, 0, 0),
TRUE, ""
)</f>
        <v/>
      </c>
      <c r="E506" s="7" t="str" cm="1">
        <f t="array" aca="1" ref="E506" ca="1">_xlfn.IFS(
AND(SUMIFS(lease_table_interest_accruals, lease_table_dates, A506)&gt;0, COUNTIFS($E$14:E505, "Interest accrual", $A$14:A505, A506)=0), "Interest accrual",
AND(SUMIFS(lease_table_payments, lease_table_dates, A506)&gt;0, COUNTIFS($E$14:E505, "Payment", $A$14:A505, A506)=0), "Payment",
AND(SUMIFS(rou_table_deprs, rou_table_dates, A506)&gt;0, COUNTIFS($E$14:E505, "Depreciation", $A$14:A505, A506)=0), "Depreciation",
TRUE,  ""
)</f>
        <v/>
      </c>
      <c r="G506" s="13" t="str" cm="1">
        <f t="array" aca="1" ref="G506" ca="1">_xlfn.IFS(
AND($B$11="Hə", $B$3="İllik"), Z506,
AND($B$11="Hə", $B$3="Aylıq"), AA506,
$B$11="Yox", X506)</f>
        <v/>
      </c>
      <c r="H506" s="14" t="str" cm="1">
        <f t="array" aca="1" ref="H506" ca="1">_xlfn.IFS( G506="", "",
TRUE, ROUND( H505+I506-J506, 2) )</f>
        <v/>
      </c>
      <c r="I506" s="14" t="str" cm="1">
        <f t="array" aca="1" ref="I506" ca="1">_xlfn.IFS(G506="", "",
G506=last_payment_date, (J506-H505),
 TRUE,  -  (H505- H505* (1+$B$6)^ (_xlfn.DAYS(G506,G505)/365) )
)</f>
        <v/>
      </c>
      <c r="J506" s="14" t="str" cm="1">
        <f t="array" aca="1" ref="J506" ca="1">_xlfn.IFS(G506="", "",
TRUE, _xlfn.XLOOKUP(G506,  payment_dates, payments,0,0)
)</f>
        <v/>
      </c>
      <c r="L506" s="2" t="str" cm="1">
        <f t="array" aca="1" ref="L506" ca="1">_xlfn.IFS(
AND($B$11="Hə", $B$3="İllik"), AC506,
AND($B$11="Hə", $B$3="Aylıq"), AD506,
$B$11="Yox", AB506)</f>
        <v/>
      </c>
      <c r="M506" s="14" t="str" cm="1">
        <f t="array" aca="1" ref="M506" ca="1">_xlfn.IFS( L506="", "",
(M505-N506)&lt;=0.5, 0,
TRUE,  M505-N506)</f>
        <v/>
      </c>
      <c r="N506" s="15" t="str" cm="1">
        <f t="array" aca="1" ref="N506" ca="1">_xlfn.IFS(
L506="", "",
TRUE, MIN(M505, ROUND($M$14/ (last_rou_date - $B$2) * (L506-L505), 2) )
)</f>
        <v/>
      </c>
      <c r="P506" s="22" t="str">
        <f t="shared" ca="1" si="21"/>
        <v/>
      </c>
      <c r="Q506" s="14" t="str" cm="1">
        <f t="array" aca="1" ref="Q506" ca="1">_xlfn.IFS(P506="","",
$B$11="Hə", _xlfn.XLOOKUP(DATE(P506, 12, 31), rou_table_dates, rou_table_nbvs,0, 0),
TRUE,  MAX(0, ROUND($M$14 - $M$14/ (last_rou_date - $B$2) * (DATE(P506,12,31) - $B$2), 2) )
)</f>
        <v/>
      </c>
      <c r="R506" s="57" t="str" cm="1">
        <f t="array" aca="1" ref="R506" ca="1">_xlfn.IFS(P506="","",
$B$11="Hə", _xlfn.XLOOKUP(DATE(P506, 12, 31), lease_table_dates, lease_table_balances,0, 0),
TRUE, IFERROR( XNPV($B$6, IF(payment_dates &gt;DATE(P506, 12, 31), payments,  0),  IF(payment_dates &gt;DATE(P506, 12, 31), payment_dates,  DATE(P506, 12, 31))    ),0)
)</f>
        <v/>
      </c>
      <c r="S506" s="14" t="str" cm="1">
        <f t="array" aca="1" ref="S506" ca="1">_xlfn.IFS(P506="","",
TRUE,  MIN( MIN(Q505, $M$14), ROUND($M$14/ (last_rou_date - $B$2) * (DATE(P506,12,31) - MAX($B$2, DATE(P506-1, 12, 31))), 2) )
)</f>
        <v/>
      </c>
      <c r="T506" s="15" t="str" cm="1">
        <f t="array" aca="1" ref="T506" ca="1">_xlfn.IFS(P506="", "",
ISTEXT(R505), R506- (H506 - SUMIFS( lease_table_payments, lease_table_years, P506) -$AG$14 ),
AND(ISNUMBER(R505), R506&lt;&gt;""),   R506- (R505 - SUMIFS( lease_table_payments, lease_table_years, P506) )
)</f>
        <v/>
      </c>
      <c r="U506" s="14"/>
      <c r="V506" s="73">
        <f t="shared" si="23"/>
        <v>493</v>
      </c>
      <c r="W506" s="74" t="str" cm="1">
        <f t="array" ref="W506">_xlfn.IFS(
OR(W505=$B$4, W505=""),"",
TRUE,W505+1
)</f>
        <v/>
      </c>
      <c r="X506" s="75" t="str" cm="1">
        <f t="array" ref="X506">_xlfn.IFS(X505="","",
W506="", "",
AND($B$3="İllik"),DATE(YEAR(X505)+1,MONTH(X505),DAY(X505) ),
AND($B$3="Aylıq", $AH$14="Not end"), EDATE(X505,1),
AND($B$3="Aylıq", $AH$14="End"), EOMONTH(X505,1)
)</f>
        <v/>
      </c>
      <c r="Y506" s="75" t="str" cm="1">
        <f t="array" aca="1" ref="Y506" ca="1">_xlfn.IFS(
AND($B$7="Dövrün əvvəlində", Y505&lt;=last_rou_date), DATE(YEAR(Y505)+1, 12, 31),
AND($B$7="Dövrün sonunda", Y505&lt;=last_payment_date), DATE(YEAR(Y505)+1, 12, 31),
TRUE, ""
)</f>
        <v/>
      </c>
      <c r="Z506" s="75" t="str" cm="1">
        <f t="array" aca="1" ref="Z506" ca="1">_xlfn.IFS(
AND($AN$14="Not year_end", Z505&gt;last_payment_date), "",
AND($AN$14="Year_end", Z505&gt;=last_payment_date), "",
AND($AN$14="Year_end"), DATE(YEAR(Z505+1), 12, 31),
AND($AN$14="Not year_end", MONTH(Z505)=12, DAY(Z505)=31), DATE(YEAR(Z504)+1, MONTH(Z504), DAY(Z504)),
AND($AN$14="Not year_end", OR(MONTH(Z505)&lt;&gt;12, DAY(Z505)&lt;&gt;31) ), DATE(YEAR(Z505), 12, 31)
)</f>
        <v/>
      </c>
      <c r="AA506" s="75" t="str" cm="1">
        <f t="array" aca="1" ref="AA506" ca="1">_xlfn.IFS(AA505="", "",
AND(AA505=last_payment_date, OR(MONTH(AA505)&lt;&gt;12, DAY(AA505)&lt;&gt;31) ), DATE(YEAR(AA505), 12, 31),
AND(MONTH(AA505)=12, DAY(AA505)=31, AA505&gt;=last_payment_date), "",
AND(MONTH(AA505)=12, DAY(AA505)&lt;&gt;31),  EOMONTH(AA505,0),
AND(MONTH(AA505)=12, DAY(AA505)=31, $AH$14="Not end"),  EDATE(AA504,1),
AND($AH$14="Not end"), EDATE(AA505, 1),
AND($AH$14="End"), EOMONTH(AA505, 1)
)</f>
        <v/>
      </c>
      <c r="AB506" s="75" t="str" cm="1">
        <f t="array" aca="1" ref="AB506" ca="1">_xlfn.IFS(AB505="","",
AND(AB505=last_rou_date), "",
AND($B$3="İllik"),DATE(YEAR(AB505)+1,MONTH(AB505),DAY(AB505) ),
AND($B$3="Aylıq", $AH$14="Not end"), EDATE(AB505,1),
AND($B$3="Aylıq", $AH$14="End"), EOMONTH(AB505,1)
)</f>
        <v/>
      </c>
      <c r="AC506" s="75" t="str" cm="1">
        <f t="array" aca="1" ref="AC506" ca="1">_xlfn.IFS(
AND($AN$14="Not year_end", AC505&gt;last_rou_date), "",
AND($AN$14="Year_end", AC505&gt;=last_rou_date), "",
AND($AN$14="Year_end"), DATE(YEAR(AC505+1), 12, 31),
AND($AN$14="Not year_end", MONTH(AC505)=12, DAY(AC505)=31), DATE(YEAR(AC504)+1, MONTH(AC504), DAY(AC504)),
AND($AN$14="Not year_end", OR(MONTH(AC505)&lt;&gt;12, DAY(AC505)&lt;&gt;31) ), DATE(YEAR(AC505), 12, 31)
)</f>
        <v/>
      </c>
      <c r="AD506" s="75" t="str" cm="1">
        <f t="array" aca="1" ref="AD506" ca="1">_xlfn.IFS(AD505="", "",
AND(AD505=last_rou_date, OR(MONTH(AD505)&lt;&gt;12, DAY(AD505)&lt;&gt;31) ), DATE(YEAR(AD505), 12, 31),
AND(MONTH(AD505)=12, DAY(AD505)=31, AD505&gt;=last_rou_date), "",
AND(MONTH(AD505)=12, DAY(AD505)&lt;&gt;31),  EOMONTH(AD505,0),
AND(MONTH(AD505)=12, DAY(AD505)=31, $AH$14="Not end"),  EDATE(AD504,1),
AND($AH$14="Not end"), EDATE(AD505, 1),
AND($AH$14="End"), EOMONTH(AD505, 1)
)</f>
        <v/>
      </c>
      <c r="AE506" s="68" t="str" cm="1">
        <f t="array" ref="AE506">_xlfn.IFS(W506="", "",
AND(W506&gt;0, W506&lt;=$B$4, $C$2="İllik artım, faiz olaraq", $D$2&gt;0, $B$3="İllik"), $B$5*((1+$D$2)^(W506-1)),
AND(W506&gt;0, W506&lt;=$B$4, $C$2="İllik artım, faiz olaraq", $D$2&gt;0, $B$3="Aylıq"), $B$5*((1+$D$2)^ROUNDDOWN((W506-1)/12,0)),
AND(W506=1, $C$2="Aşağıdakı kimi dəyişir", ), $B$5,
AND(W506&gt;1, W506&lt;=$B$4, $C$2="Aşağıdakı kimi dəyişir"), IFERROR(VLOOKUP(W506, $C$4:$D$7, 2, FALSE), AE505),
AND(W506&gt;0, W506&lt;=$B$4), $B$5,
TRUE,0 )</f>
        <v/>
      </c>
      <c r="AF506" s="76" t="str">
        <f t="shared" ca="1" si="22"/>
        <v/>
      </c>
    </row>
    <row r="507" spans="1:32" x14ac:dyDescent="0.4">
      <c r="A507" s="13" t="str" cm="1">
        <f t="array" aca="1" ref="A507" ca="1">_xlfn.IFS(
AND(SUMIFS(lease_table_interest_accruals, lease_table_dates, A506)&gt;0, COUNTIFS($E$14:E506, "Interest accrual", $A$14:A506, A506)=0),  A506,
AND(SUMIFS(lease_table_payments, lease_table_dates, A506)&gt;0, COUNTIFS($E$14:E506, "Payment", $A$14:A506, A506)=0),  A506,
AND(SUMIFS(rou_table_deprs, rou_table_dates, A506)&gt;0, COUNTIFS($E$14:E506, "Depreciation", $A$14:A506, A506)=0),  A506,
TRUE,  IFERROR(INDEX(rou_table_dates,  MATCH(A506, rou_table_dates)+1, ), "")
)</f>
        <v/>
      </c>
      <c r="B507" s="1" t="str" cm="1">
        <f t="array" aca="1" ref="B507" ca="1">_xlfn.IFS(
AND(E507="Payment", A507=$B$2), $AM$14,
E507="Payment", $AM$15,
E507="Interest accrual", $AM$18,
E507="Depreciation", $AM$17,
TRUE, "")</f>
        <v/>
      </c>
      <c r="C507" s="1" t="str" cm="1">
        <f t="array" aca="1" ref="C507" ca="1">_xlfn.IFS(
E507="Payment", $AM$19,
E507="Interest accrual", $AM$15,
E507="Depreciation", $AM$16,
TRUE, "")</f>
        <v/>
      </c>
      <c r="D507" s="14" t="str" cm="1">
        <f t="array" aca="1" ref="D507" ca="1">_xlfn.IFS(
E507="Payment", _xlfn.XLOOKUP(A507, lease_table_dates, lease_table_payments, 0, 0),
E507="Interest accrual", _xlfn.XLOOKUP(A507, lease_table_dates, lease_table_interest_accruals, 0, 0),
E507="Depreciation", _xlfn.XLOOKUP(A507, rou_table_dates, rou_table_deprs, 0, 0),
TRUE, ""
)</f>
        <v/>
      </c>
      <c r="E507" s="7" t="str" cm="1">
        <f t="array" aca="1" ref="E507" ca="1">_xlfn.IFS(
AND(SUMIFS(lease_table_interest_accruals, lease_table_dates, A507)&gt;0, COUNTIFS($E$14:E506, "Interest accrual", $A$14:A506, A507)=0), "Interest accrual",
AND(SUMIFS(lease_table_payments, lease_table_dates, A507)&gt;0, COUNTIFS($E$14:E506, "Payment", $A$14:A506, A507)=0), "Payment",
AND(SUMIFS(rou_table_deprs, rou_table_dates, A507)&gt;0, COUNTIFS($E$14:E506, "Depreciation", $A$14:A506, A507)=0), "Depreciation",
TRUE,  ""
)</f>
        <v/>
      </c>
      <c r="G507" s="13" t="str" cm="1">
        <f t="array" aca="1" ref="G507" ca="1">_xlfn.IFS(
AND($B$11="Hə", $B$3="İllik"), Z507,
AND($B$11="Hə", $B$3="Aylıq"), AA507,
$B$11="Yox", X507)</f>
        <v/>
      </c>
      <c r="H507" s="14" t="str" cm="1">
        <f t="array" aca="1" ref="H507" ca="1">_xlfn.IFS( G507="", "",
TRUE, ROUND( H506+I507-J507, 2) )</f>
        <v/>
      </c>
      <c r="I507" s="14" t="str" cm="1">
        <f t="array" aca="1" ref="I507" ca="1">_xlfn.IFS(G507="", "",
G507=last_payment_date, (J507-H506),
 TRUE,  -  (H506- H506* (1+$B$6)^ (_xlfn.DAYS(G507,G506)/365) )
)</f>
        <v/>
      </c>
      <c r="J507" s="14" t="str" cm="1">
        <f t="array" aca="1" ref="J507" ca="1">_xlfn.IFS(G507="", "",
TRUE, _xlfn.XLOOKUP(G507,  payment_dates, payments,0,0)
)</f>
        <v/>
      </c>
      <c r="L507" s="2" t="str" cm="1">
        <f t="array" aca="1" ref="L507" ca="1">_xlfn.IFS(
AND($B$11="Hə", $B$3="İllik"), AC507,
AND($B$11="Hə", $B$3="Aylıq"), AD507,
$B$11="Yox", AB507)</f>
        <v/>
      </c>
      <c r="M507" s="14" t="str" cm="1">
        <f t="array" aca="1" ref="M507" ca="1">_xlfn.IFS( L507="", "",
(M506-N507)&lt;=0.5, 0,
TRUE,  M506-N507)</f>
        <v/>
      </c>
      <c r="N507" s="15" t="str" cm="1">
        <f t="array" aca="1" ref="N507" ca="1">_xlfn.IFS(
L507="", "",
TRUE, MIN(M506, ROUND($M$14/ (last_rou_date - $B$2) * (L507-L506), 2) )
)</f>
        <v/>
      </c>
      <c r="P507" s="22" t="str">
        <f t="shared" ca="1" si="21"/>
        <v/>
      </c>
      <c r="Q507" s="14" t="str" cm="1">
        <f t="array" aca="1" ref="Q507" ca="1">_xlfn.IFS(P507="","",
$B$11="Hə", _xlfn.XLOOKUP(DATE(P507, 12, 31), rou_table_dates, rou_table_nbvs,0, 0),
TRUE,  MAX(0, ROUND($M$14 - $M$14/ (last_rou_date - $B$2) * (DATE(P507,12,31) - $B$2), 2) )
)</f>
        <v/>
      </c>
      <c r="R507" s="57" t="str" cm="1">
        <f t="array" aca="1" ref="R507" ca="1">_xlfn.IFS(P507="","",
$B$11="Hə", _xlfn.XLOOKUP(DATE(P507, 12, 31), lease_table_dates, lease_table_balances,0, 0),
TRUE, IFERROR( XNPV($B$6, IF(payment_dates &gt;DATE(P507, 12, 31), payments,  0),  IF(payment_dates &gt;DATE(P507, 12, 31), payment_dates,  DATE(P507, 12, 31))    ),0)
)</f>
        <v/>
      </c>
      <c r="S507" s="14" t="str" cm="1">
        <f t="array" aca="1" ref="S507" ca="1">_xlfn.IFS(P507="","",
TRUE,  MIN( MIN(Q506, $M$14), ROUND($M$14/ (last_rou_date - $B$2) * (DATE(P507,12,31) - MAX($B$2, DATE(P507-1, 12, 31))), 2) )
)</f>
        <v/>
      </c>
      <c r="T507" s="15" t="str" cm="1">
        <f t="array" aca="1" ref="T507" ca="1">_xlfn.IFS(P507="", "",
ISTEXT(R506), R507- (H507 - SUMIFS( lease_table_payments, lease_table_years, P507) -$AG$14 ),
AND(ISNUMBER(R506), R507&lt;&gt;""),   R507- (R506 - SUMIFS( lease_table_payments, lease_table_years, P507) )
)</f>
        <v/>
      </c>
      <c r="U507" s="14"/>
      <c r="V507" s="73">
        <f t="shared" si="23"/>
        <v>494</v>
      </c>
      <c r="W507" s="74" t="str" cm="1">
        <f t="array" ref="W507">_xlfn.IFS(
OR(W506=$B$4, W506=""),"",
TRUE,W506+1
)</f>
        <v/>
      </c>
      <c r="X507" s="75" t="str" cm="1">
        <f t="array" ref="X507">_xlfn.IFS(X506="","",
W507="", "",
AND($B$3="İllik"),DATE(YEAR(X506)+1,MONTH(X506),DAY(X506) ),
AND($B$3="Aylıq", $AH$14="Not end"), EDATE(X506,1),
AND($B$3="Aylıq", $AH$14="End"), EOMONTH(X506,1)
)</f>
        <v/>
      </c>
      <c r="Y507" s="75" t="str" cm="1">
        <f t="array" aca="1" ref="Y507" ca="1">_xlfn.IFS(
AND($B$7="Dövrün əvvəlində", Y506&lt;=last_rou_date), DATE(YEAR(Y506)+1, 12, 31),
AND($B$7="Dövrün sonunda", Y506&lt;=last_payment_date), DATE(YEAR(Y506)+1, 12, 31),
TRUE, ""
)</f>
        <v/>
      </c>
      <c r="Z507" s="75" t="str" cm="1">
        <f t="array" aca="1" ref="Z507" ca="1">_xlfn.IFS(
AND($AN$14="Not year_end", Z506&gt;last_payment_date), "",
AND($AN$14="Year_end", Z506&gt;=last_payment_date), "",
AND($AN$14="Year_end"), DATE(YEAR(Z506+1), 12, 31),
AND($AN$14="Not year_end", MONTH(Z506)=12, DAY(Z506)=31), DATE(YEAR(Z505)+1, MONTH(Z505), DAY(Z505)),
AND($AN$14="Not year_end", OR(MONTH(Z506)&lt;&gt;12, DAY(Z506)&lt;&gt;31) ), DATE(YEAR(Z506), 12, 31)
)</f>
        <v/>
      </c>
      <c r="AA507" s="75" t="str" cm="1">
        <f t="array" aca="1" ref="AA507" ca="1">_xlfn.IFS(AA506="", "",
AND(AA506=last_payment_date, OR(MONTH(AA506)&lt;&gt;12, DAY(AA506)&lt;&gt;31) ), DATE(YEAR(AA506), 12, 31),
AND(MONTH(AA506)=12, DAY(AA506)=31, AA506&gt;=last_payment_date), "",
AND(MONTH(AA506)=12, DAY(AA506)&lt;&gt;31),  EOMONTH(AA506,0),
AND(MONTH(AA506)=12, DAY(AA506)=31, $AH$14="Not end"),  EDATE(AA505,1),
AND($AH$14="Not end"), EDATE(AA506, 1),
AND($AH$14="End"), EOMONTH(AA506, 1)
)</f>
        <v/>
      </c>
      <c r="AB507" s="75" t="str" cm="1">
        <f t="array" aca="1" ref="AB507" ca="1">_xlfn.IFS(AB506="","",
AND(AB506=last_rou_date), "",
AND($B$3="İllik"),DATE(YEAR(AB506)+1,MONTH(AB506),DAY(AB506) ),
AND($B$3="Aylıq", $AH$14="Not end"), EDATE(AB506,1),
AND($B$3="Aylıq", $AH$14="End"), EOMONTH(AB506,1)
)</f>
        <v/>
      </c>
      <c r="AC507" s="75" t="str" cm="1">
        <f t="array" aca="1" ref="AC507" ca="1">_xlfn.IFS(
AND($AN$14="Not year_end", AC506&gt;last_rou_date), "",
AND($AN$14="Year_end", AC506&gt;=last_rou_date), "",
AND($AN$14="Year_end"), DATE(YEAR(AC506+1), 12, 31),
AND($AN$14="Not year_end", MONTH(AC506)=12, DAY(AC506)=31), DATE(YEAR(AC505)+1, MONTH(AC505), DAY(AC505)),
AND($AN$14="Not year_end", OR(MONTH(AC506)&lt;&gt;12, DAY(AC506)&lt;&gt;31) ), DATE(YEAR(AC506), 12, 31)
)</f>
        <v/>
      </c>
      <c r="AD507" s="75" t="str" cm="1">
        <f t="array" aca="1" ref="AD507" ca="1">_xlfn.IFS(AD506="", "",
AND(AD506=last_rou_date, OR(MONTH(AD506)&lt;&gt;12, DAY(AD506)&lt;&gt;31) ), DATE(YEAR(AD506), 12, 31),
AND(MONTH(AD506)=12, DAY(AD506)=31, AD506&gt;=last_rou_date), "",
AND(MONTH(AD506)=12, DAY(AD506)&lt;&gt;31),  EOMONTH(AD506,0),
AND(MONTH(AD506)=12, DAY(AD506)=31, $AH$14="Not end"),  EDATE(AD505,1),
AND($AH$14="Not end"), EDATE(AD506, 1),
AND($AH$14="End"), EOMONTH(AD506, 1)
)</f>
        <v/>
      </c>
      <c r="AE507" s="68" t="str" cm="1">
        <f t="array" ref="AE507">_xlfn.IFS(W507="", "",
AND(W507&gt;0, W507&lt;=$B$4, $C$2="İllik artım, faiz olaraq", $D$2&gt;0, $B$3="İllik"), $B$5*((1+$D$2)^(W507-1)),
AND(W507&gt;0, W507&lt;=$B$4, $C$2="İllik artım, faiz olaraq", $D$2&gt;0, $B$3="Aylıq"), $B$5*((1+$D$2)^ROUNDDOWN((W507-1)/12,0)),
AND(W507=1, $C$2="Aşağıdakı kimi dəyişir", ), $B$5,
AND(W507&gt;1, W507&lt;=$B$4, $C$2="Aşağıdakı kimi dəyişir"), IFERROR(VLOOKUP(W507, $C$4:$D$7, 2, FALSE), AE506),
AND(W507&gt;0, W507&lt;=$B$4), $B$5,
TRUE,0 )</f>
        <v/>
      </c>
      <c r="AF507" s="76" t="str">
        <f t="shared" ca="1" si="22"/>
        <v/>
      </c>
    </row>
    <row r="508" spans="1:32" x14ac:dyDescent="0.4">
      <c r="A508" s="13" t="str" cm="1">
        <f t="array" aca="1" ref="A508" ca="1">_xlfn.IFS(
AND(SUMIFS(lease_table_interest_accruals, lease_table_dates, A507)&gt;0, COUNTIFS($E$14:E507, "Interest accrual", $A$14:A507, A507)=0),  A507,
AND(SUMIFS(lease_table_payments, lease_table_dates, A507)&gt;0, COUNTIFS($E$14:E507, "Payment", $A$14:A507, A507)=0),  A507,
AND(SUMIFS(rou_table_deprs, rou_table_dates, A507)&gt;0, COUNTIFS($E$14:E507, "Depreciation", $A$14:A507, A507)=0),  A507,
TRUE,  IFERROR(INDEX(rou_table_dates,  MATCH(A507, rou_table_dates)+1, ), "")
)</f>
        <v/>
      </c>
      <c r="B508" s="1" t="str" cm="1">
        <f t="array" aca="1" ref="B508" ca="1">_xlfn.IFS(
AND(E508="Payment", A508=$B$2), $AM$14,
E508="Payment", $AM$15,
E508="Interest accrual", $AM$18,
E508="Depreciation", $AM$17,
TRUE, "")</f>
        <v/>
      </c>
      <c r="C508" s="1" t="str" cm="1">
        <f t="array" aca="1" ref="C508" ca="1">_xlfn.IFS(
E508="Payment", $AM$19,
E508="Interest accrual", $AM$15,
E508="Depreciation", $AM$16,
TRUE, "")</f>
        <v/>
      </c>
      <c r="D508" s="14" t="str" cm="1">
        <f t="array" aca="1" ref="D508" ca="1">_xlfn.IFS(
E508="Payment", _xlfn.XLOOKUP(A508, lease_table_dates, lease_table_payments, 0, 0),
E508="Interest accrual", _xlfn.XLOOKUP(A508, lease_table_dates, lease_table_interest_accruals, 0, 0),
E508="Depreciation", _xlfn.XLOOKUP(A508, rou_table_dates, rou_table_deprs, 0, 0),
TRUE, ""
)</f>
        <v/>
      </c>
      <c r="E508" s="7" t="str" cm="1">
        <f t="array" aca="1" ref="E508" ca="1">_xlfn.IFS(
AND(SUMIFS(lease_table_interest_accruals, lease_table_dates, A508)&gt;0, COUNTIFS($E$14:E507, "Interest accrual", $A$14:A507, A508)=0), "Interest accrual",
AND(SUMIFS(lease_table_payments, lease_table_dates, A508)&gt;0, COUNTIFS($E$14:E507, "Payment", $A$14:A507, A508)=0), "Payment",
AND(SUMIFS(rou_table_deprs, rou_table_dates, A508)&gt;0, COUNTIFS($E$14:E507, "Depreciation", $A$14:A507, A508)=0), "Depreciation",
TRUE,  ""
)</f>
        <v/>
      </c>
      <c r="G508" s="13" t="str" cm="1">
        <f t="array" aca="1" ref="G508" ca="1">_xlfn.IFS(
AND($B$11="Hə", $B$3="İllik"), Z508,
AND($B$11="Hə", $B$3="Aylıq"), AA508,
$B$11="Yox", X508)</f>
        <v/>
      </c>
      <c r="H508" s="14" t="str" cm="1">
        <f t="array" aca="1" ref="H508" ca="1">_xlfn.IFS( G508="", "",
TRUE, ROUND( H507+I508-J508, 2) )</f>
        <v/>
      </c>
      <c r="I508" s="14" t="str" cm="1">
        <f t="array" aca="1" ref="I508" ca="1">_xlfn.IFS(G508="", "",
G508=last_payment_date, (J508-H507),
 TRUE,  -  (H507- H507* (1+$B$6)^ (_xlfn.DAYS(G508,G507)/365) )
)</f>
        <v/>
      </c>
      <c r="J508" s="14" t="str" cm="1">
        <f t="array" aca="1" ref="J508" ca="1">_xlfn.IFS(G508="", "",
TRUE, _xlfn.XLOOKUP(G508,  payment_dates, payments,0,0)
)</f>
        <v/>
      </c>
      <c r="L508" s="2" t="str" cm="1">
        <f t="array" aca="1" ref="L508" ca="1">_xlfn.IFS(
AND($B$11="Hə", $B$3="İllik"), AC508,
AND($B$11="Hə", $B$3="Aylıq"), AD508,
$B$11="Yox", AB508)</f>
        <v/>
      </c>
      <c r="M508" s="14" t="str" cm="1">
        <f t="array" aca="1" ref="M508" ca="1">_xlfn.IFS( L508="", "",
(M507-N508)&lt;=0.5, 0,
TRUE,  M507-N508)</f>
        <v/>
      </c>
      <c r="N508" s="15" t="str" cm="1">
        <f t="array" aca="1" ref="N508" ca="1">_xlfn.IFS(
L508="", "",
TRUE, MIN(M507, ROUND($M$14/ (last_rou_date - $B$2) * (L508-L507), 2) )
)</f>
        <v/>
      </c>
      <c r="P508" s="22" t="str">
        <f t="shared" ca="1" si="21"/>
        <v/>
      </c>
      <c r="Q508" s="14" t="str" cm="1">
        <f t="array" aca="1" ref="Q508" ca="1">_xlfn.IFS(P508="","",
$B$11="Hə", _xlfn.XLOOKUP(DATE(P508, 12, 31), rou_table_dates, rou_table_nbvs,0, 0),
TRUE,  MAX(0, ROUND($M$14 - $M$14/ (last_rou_date - $B$2) * (DATE(P508,12,31) - $B$2), 2) )
)</f>
        <v/>
      </c>
      <c r="R508" s="57" t="str" cm="1">
        <f t="array" aca="1" ref="R508" ca="1">_xlfn.IFS(P508="","",
$B$11="Hə", _xlfn.XLOOKUP(DATE(P508, 12, 31), lease_table_dates, lease_table_balances,0, 0),
TRUE, IFERROR( XNPV($B$6, IF(payment_dates &gt;DATE(P508, 12, 31), payments,  0),  IF(payment_dates &gt;DATE(P508, 12, 31), payment_dates,  DATE(P508, 12, 31))    ),0)
)</f>
        <v/>
      </c>
      <c r="S508" s="14" t="str" cm="1">
        <f t="array" aca="1" ref="S508" ca="1">_xlfn.IFS(P508="","",
TRUE,  MIN( MIN(Q507, $M$14), ROUND($M$14/ (last_rou_date - $B$2) * (DATE(P508,12,31) - MAX($B$2, DATE(P508-1, 12, 31))), 2) )
)</f>
        <v/>
      </c>
      <c r="T508" s="15" t="str" cm="1">
        <f t="array" aca="1" ref="T508" ca="1">_xlfn.IFS(P508="", "",
ISTEXT(R507), R508- (H508 - SUMIFS( lease_table_payments, lease_table_years, P508) -$AG$14 ),
AND(ISNUMBER(R507), R508&lt;&gt;""),   R508- (R507 - SUMIFS( lease_table_payments, lease_table_years, P508) )
)</f>
        <v/>
      </c>
      <c r="U508" s="14"/>
      <c r="V508" s="73">
        <f t="shared" si="23"/>
        <v>495</v>
      </c>
      <c r="W508" s="74" t="str" cm="1">
        <f t="array" ref="W508">_xlfn.IFS(
OR(W507=$B$4, W507=""),"",
TRUE,W507+1
)</f>
        <v/>
      </c>
      <c r="X508" s="75" t="str" cm="1">
        <f t="array" ref="X508">_xlfn.IFS(X507="","",
W508="", "",
AND($B$3="İllik"),DATE(YEAR(X507)+1,MONTH(X507),DAY(X507) ),
AND($B$3="Aylıq", $AH$14="Not end"), EDATE(X507,1),
AND($B$3="Aylıq", $AH$14="End"), EOMONTH(X507,1)
)</f>
        <v/>
      </c>
      <c r="Y508" s="75" t="str" cm="1">
        <f t="array" aca="1" ref="Y508" ca="1">_xlfn.IFS(
AND($B$7="Dövrün əvvəlində", Y507&lt;=last_rou_date), DATE(YEAR(Y507)+1, 12, 31),
AND($B$7="Dövrün sonunda", Y507&lt;=last_payment_date), DATE(YEAR(Y507)+1, 12, 31),
TRUE, ""
)</f>
        <v/>
      </c>
      <c r="Z508" s="75" t="str" cm="1">
        <f t="array" aca="1" ref="Z508" ca="1">_xlfn.IFS(
AND($AN$14="Not year_end", Z507&gt;last_payment_date), "",
AND($AN$14="Year_end", Z507&gt;=last_payment_date), "",
AND($AN$14="Year_end"), DATE(YEAR(Z507+1), 12, 31),
AND($AN$14="Not year_end", MONTH(Z507)=12, DAY(Z507)=31), DATE(YEAR(Z506)+1, MONTH(Z506), DAY(Z506)),
AND($AN$14="Not year_end", OR(MONTH(Z507)&lt;&gt;12, DAY(Z507)&lt;&gt;31) ), DATE(YEAR(Z507), 12, 31)
)</f>
        <v/>
      </c>
      <c r="AA508" s="75" t="str" cm="1">
        <f t="array" aca="1" ref="AA508" ca="1">_xlfn.IFS(AA507="", "",
AND(AA507=last_payment_date, OR(MONTH(AA507)&lt;&gt;12, DAY(AA507)&lt;&gt;31) ), DATE(YEAR(AA507), 12, 31),
AND(MONTH(AA507)=12, DAY(AA507)=31, AA507&gt;=last_payment_date), "",
AND(MONTH(AA507)=12, DAY(AA507)&lt;&gt;31),  EOMONTH(AA507,0),
AND(MONTH(AA507)=12, DAY(AA507)=31, $AH$14="Not end"),  EDATE(AA506,1),
AND($AH$14="Not end"), EDATE(AA507, 1),
AND($AH$14="End"), EOMONTH(AA507, 1)
)</f>
        <v/>
      </c>
      <c r="AB508" s="75" t="str" cm="1">
        <f t="array" aca="1" ref="AB508" ca="1">_xlfn.IFS(AB507="","",
AND(AB507=last_rou_date), "",
AND($B$3="İllik"),DATE(YEAR(AB507)+1,MONTH(AB507),DAY(AB507) ),
AND($B$3="Aylıq", $AH$14="Not end"), EDATE(AB507,1),
AND($B$3="Aylıq", $AH$14="End"), EOMONTH(AB507,1)
)</f>
        <v/>
      </c>
      <c r="AC508" s="75" t="str" cm="1">
        <f t="array" aca="1" ref="AC508" ca="1">_xlfn.IFS(
AND($AN$14="Not year_end", AC507&gt;last_rou_date), "",
AND($AN$14="Year_end", AC507&gt;=last_rou_date), "",
AND($AN$14="Year_end"), DATE(YEAR(AC507+1), 12, 31),
AND($AN$14="Not year_end", MONTH(AC507)=12, DAY(AC507)=31), DATE(YEAR(AC506)+1, MONTH(AC506), DAY(AC506)),
AND($AN$14="Not year_end", OR(MONTH(AC507)&lt;&gt;12, DAY(AC507)&lt;&gt;31) ), DATE(YEAR(AC507), 12, 31)
)</f>
        <v/>
      </c>
      <c r="AD508" s="75" t="str" cm="1">
        <f t="array" aca="1" ref="AD508" ca="1">_xlfn.IFS(AD507="", "",
AND(AD507=last_rou_date, OR(MONTH(AD507)&lt;&gt;12, DAY(AD507)&lt;&gt;31) ), DATE(YEAR(AD507), 12, 31),
AND(MONTH(AD507)=12, DAY(AD507)=31, AD507&gt;=last_rou_date), "",
AND(MONTH(AD507)=12, DAY(AD507)&lt;&gt;31),  EOMONTH(AD507,0),
AND(MONTH(AD507)=12, DAY(AD507)=31, $AH$14="Not end"),  EDATE(AD506,1),
AND($AH$14="Not end"), EDATE(AD507, 1),
AND($AH$14="End"), EOMONTH(AD507, 1)
)</f>
        <v/>
      </c>
      <c r="AE508" s="68" t="str" cm="1">
        <f t="array" ref="AE508">_xlfn.IFS(W508="", "",
AND(W508&gt;0, W508&lt;=$B$4, $C$2="İllik artım, faiz olaraq", $D$2&gt;0, $B$3="İllik"), $B$5*((1+$D$2)^(W508-1)),
AND(W508&gt;0, W508&lt;=$B$4, $C$2="İllik artım, faiz olaraq", $D$2&gt;0, $B$3="Aylıq"), $B$5*((1+$D$2)^ROUNDDOWN((W508-1)/12,0)),
AND(W508=1, $C$2="Aşağıdakı kimi dəyişir", ), $B$5,
AND(W508&gt;1, W508&lt;=$B$4, $C$2="Aşağıdakı kimi dəyişir"), IFERROR(VLOOKUP(W508, $C$4:$D$7, 2, FALSE), AE507),
AND(W508&gt;0, W508&lt;=$B$4), $B$5,
TRUE,0 )</f>
        <v/>
      </c>
      <c r="AF508" s="76" t="str">
        <f t="shared" ca="1" si="22"/>
        <v/>
      </c>
    </row>
    <row r="509" spans="1:32" x14ac:dyDescent="0.4">
      <c r="A509" s="13" t="str" cm="1">
        <f t="array" aca="1" ref="A509" ca="1">_xlfn.IFS(
AND(SUMIFS(lease_table_interest_accruals, lease_table_dates, A508)&gt;0, COUNTIFS($E$14:E508, "Interest accrual", $A$14:A508, A508)=0),  A508,
AND(SUMIFS(lease_table_payments, lease_table_dates, A508)&gt;0, COUNTIFS($E$14:E508, "Payment", $A$14:A508, A508)=0),  A508,
AND(SUMIFS(rou_table_deprs, rou_table_dates, A508)&gt;0, COUNTIFS($E$14:E508, "Depreciation", $A$14:A508, A508)=0),  A508,
TRUE,  IFERROR(INDEX(rou_table_dates,  MATCH(A508, rou_table_dates)+1, ), "")
)</f>
        <v/>
      </c>
      <c r="B509" s="1" t="str" cm="1">
        <f t="array" aca="1" ref="B509" ca="1">_xlfn.IFS(
AND(E509="Payment", A509=$B$2), $AM$14,
E509="Payment", $AM$15,
E509="Interest accrual", $AM$18,
E509="Depreciation", $AM$17,
TRUE, "")</f>
        <v/>
      </c>
      <c r="C509" s="1" t="str" cm="1">
        <f t="array" aca="1" ref="C509" ca="1">_xlfn.IFS(
E509="Payment", $AM$19,
E509="Interest accrual", $AM$15,
E509="Depreciation", $AM$16,
TRUE, "")</f>
        <v/>
      </c>
      <c r="D509" s="14" t="str" cm="1">
        <f t="array" aca="1" ref="D509" ca="1">_xlfn.IFS(
E509="Payment", _xlfn.XLOOKUP(A509, lease_table_dates, lease_table_payments, 0, 0),
E509="Interest accrual", _xlfn.XLOOKUP(A509, lease_table_dates, lease_table_interest_accruals, 0, 0),
E509="Depreciation", _xlfn.XLOOKUP(A509, rou_table_dates, rou_table_deprs, 0, 0),
TRUE, ""
)</f>
        <v/>
      </c>
      <c r="E509" s="7" t="str" cm="1">
        <f t="array" aca="1" ref="E509" ca="1">_xlfn.IFS(
AND(SUMIFS(lease_table_interest_accruals, lease_table_dates, A509)&gt;0, COUNTIFS($E$14:E508, "Interest accrual", $A$14:A508, A509)=0), "Interest accrual",
AND(SUMIFS(lease_table_payments, lease_table_dates, A509)&gt;0, COUNTIFS($E$14:E508, "Payment", $A$14:A508, A509)=0), "Payment",
AND(SUMIFS(rou_table_deprs, rou_table_dates, A509)&gt;0, COUNTIFS($E$14:E508, "Depreciation", $A$14:A508, A509)=0), "Depreciation",
TRUE,  ""
)</f>
        <v/>
      </c>
      <c r="G509" s="13" t="str" cm="1">
        <f t="array" aca="1" ref="G509" ca="1">_xlfn.IFS(
AND($B$11="Hə", $B$3="İllik"), Z509,
AND($B$11="Hə", $B$3="Aylıq"), AA509,
$B$11="Yox", X509)</f>
        <v/>
      </c>
      <c r="H509" s="14" t="str" cm="1">
        <f t="array" aca="1" ref="H509" ca="1">_xlfn.IFS( G509="", "",
TRUE, ROUND( H508+I509-J509, 2) )</f>
        <v/>
      </c>
      <c r="I509" s="14" t="str" cm="1">
        <f t="array" aca="1" ref="I509" ca="1">_xlfn.IFS(G509="", "",
G509=last_payment_date, (J509-H508),
 TRUE,  -  (H508- H508* (1+$B$6)^ (_xlfn.DAYS(G509,G508)/365) )
)</f>
        <v/>
      </c>
      <c r="J509" s="14" t="str" cm="1">
        <f t="array" aca="1" ref="J509" ca="1">_xlfn.IFS(G509="", "",
TRUE, _xlfn.XLOOKUP(G509,  payment_dates, payments,0,0)
)</f>
        <v/>
      </c>
      <c r="L509" s="2" t="str" cm="1">
        <f t="array" aca="1" ref="L509" ca="1">_xlfn.IFS(
AND($B$11="Hə", $B$3="İllik"), AC509,
AND($B$11="Hə", $B$3="Aylıq"), AD509,
$B$11="Yox", AB509)</f>
        <v/>
      </c>
      <c r="M509" s="14" t="str" cm="1">
        <f t="array" aca="1" ref="M509" ca="1">_xlfn.IFS( L509="", "",
(M508-N509)&lt;=0.5, 0,
TRUE,  M508-N509)</f>
        <v/>
      </c>
      <c r="N509" s="15" t="str" cm="1">
        <f t="array" aca="1" ref="N509" ca="1">_xlfn.IFS(
L509="", "",
TRUE, MIN(M508, ROUND($M$14/ (last_rou_date - $B$2) * (L509-L508), 2) )
)</f>
        <v/>
      </c>
      <c r="P509" s="22" t="str">
        <f t="shared" ca="1" si="21"/>
        <v/>
      </c>
      <c r="Q509" s="14" t="str" cm="1">
        <f t="array" aca="1" ref="Q509" ca="1">_xlfn.IFS(P509="","",
$B$11="Hə", _xlfn.XLOOKUP(DATE(P509, 12, 31), rou_table_dates, rou_table_nbvs,0, 0),
TRUE,  MAX(0, ROUND($M$14 - $M$14/ (last_rou_date - $B$2) * (DATE(P509,12,31) - $B$2), 2) )
)</f>
        <v/>
      </c>
      <c r="R509" s="57" t="str" cm="1">
        <f t="array" aca="1" ref="R509" ca="1">_xlfn.IFS(P509="","",
$B$11="Hə", _xlfn.XLOOKUP(DATE(P509, 12, 31), lease_table_dates, lease_table_balances,0, 0),
TRUE, IFERROR( XNPV($B$6, IF(payment_dates &gt;DATE(P509, 12, 31), payments,  0),  IF(payment_dates &gt;DATE(P509, 12, 31), payment_dates,  DATE(P509, 12, 31))    ),0)
)</f>
        <v/>
      </c>
      <c r="S509" s="14" t="str" cm="1">
        <f t="array" aca="1" ref="S509" ca="1">_xlfn.IFS(P509="","",
TRUE,  MIN( MIN(Q508, $M$14), ROUND($M$14/ (last_rou_date - $B$2) * (DATE(P509,12,31) - MAX($B$2, DATE(P509-1, 12, 31))), 2) )
)</f>
        <v/>
      </c>
      <c r="T509" s="15" t="str" cm="1">
        <f t="array" aca="1" ref="T509" ca="1">_xlfn.IFS(P509="", "",
ISTEXT(R508), R509- (H509 - SUMIFS( lease_table_payments, lease_table_years, P509) -$AG$14 ),
AND(ISNUMBER(R508), R509&lt;&gt;""),   R509- (R508 - SUMIFS( lease_table_payments, lease_table_years, P509) )
)</f>
        <v/>
      </c>
      <c r="U509" s="14"/>
      <c r="V509" s="73">
        <f t="shared" si="23"/>
        <v>496</v>
      </c>
      <c r="W509" s="74" t="str" cm="1">
        <f t="array" ref="W509">_xlfn.IFS(
OR(W508=$B$4, W508=""),"",
TRUE,W508+1
)</f>
        <v/>
      </c>
      <c r="X509" s="75" t="str" cm="1">
        <f t="array" ref="X509">_xlfn.IFS(X508="","",
W509="", "",
AND($B$3="İllik"),DATE(YEAR(X508)+1,MONTH(X508),DAY(X508) ),
AND($B$3="Aylıq", $AH$14="Not end"), EDATE(X508,1),
AND($B$3="Aylıq", $AH$14="End"), EOMONTH(X508,1)
)</f>
        <v/>
      </c>
      <c r="Y509" s="75" t="str" cm="1">
        <f t="array" aca="1" ref="Y509" ca="1">_xlfn.IFS(
AND($B$7="Dövrün əvvəlində", Y508&lt;=last_rou_date), DATE(YEAR(Y508)+1, 12, 31),
AND($B$7="Dövrün sonunda", Y508&lt;=last_payment_date), DATE(YEAR(Y508)+1, 12, 31),
TRUE, ""
)</f>
        <v/>
      </c>
      <c r="Z509" s="75" t="str" cm="1">
        <f t="array" aca="1" ref="Z509" ca="1">_xlfn.IFS(
AND($AN$14="Not year_end", Z508&gt;last_payment_date), "",
AND($AN$14="Year_end", Z508&gt;=last_payment_date), "",
AND($AN$14="Year_end"), DATE(YEAR(Z508+1), 12, 31),
AND($AN$14="Not year_end", MONTH(Z508)=12, DAY(Z508)=31), DATE(YEAR(Z507)+1, MONTH(Z507), DAY(Z507)),
AND($AN$14="Not year_end", OR(MONTH(Z508)&lt;&gt;12, DAY(Z508)&lt;&gt;31) ), DATE(YEAR(Z508), 12, 31)
)</f>
        <v/>
      </c>
      <c r="AA509" s="75" t="str" cm="1">
        <f t="array" aca="1" ref="AA509" ca="1">_xlfn.IFS(AA508="", "",
AND(AA508=last_payment_date, OR(MONTH(AA508)&lt;&gt;12, DAY(AA508)&lt;&gt;31) ), DATE(YEAR(AA508), 12, 31),
AND(MONTH(AA508)=12, DAY(AA508)=31, AA508&gt;=last_payment_date), "",
AND(MONTH(AA508)=12, DAY(AA508)&lt;&gt;31),  EOMONTH(AA508,0),
AND(MONTH(AA508)=12, DAY(AA508)=31, $AH$14="Not end"),  EDATE(AA507,1),
AND($AH$14="Not end"), EDATE(AA508, 1),
AND($AH$14="End"), EOMONTH(AA508, 1)
)</f>
        <v/>
      </c>
      <c r="AB509" s="75" t="str" cm="1">
        <f t="array" aca="1" ref="AB509" ca="1">_xlfn.IFS(AB508="","",
AND(AB508=last_rou_date), "",
AND($B$3="İllik"),DATE(YEAR(AB508)+1,MONTH(AB508),DAY(AB508) ),
AND($B$3="Aylıq", $AH$14="Not end"), EDATE(AB508,1),
AND($B$3="Aylıq", $AH$14="End"), EOMONTH(AB508,1)
)</f>
        <v/>
      </c>
      <c r="AC509" s="75" t="str" cm="1">
        <f t="array" aca="1" ref="AC509" ca="1">_xlfn.IFS(
AND($AN$14="Not year_end", AC508&gt;last_rou_date), "",
AND($AN$14="Year_end", AC508&gt;=last_rou_date), "",
AND($AN$14="Year_end"), DATE(YEAR(AC508+1), 12, 31),
AND($AN$14="Not year_end", MONTH(AC508)=12, DAY(AC508)=31), DATE(YEAR(AC507)+1, MONTH(AC507), DAY(AC507)),
AND($AN$14="Not year_end", OR(MONTH(AC508)&lt;&gt;12, DAY(AC508)&lt;&gt;31) ), DATE(YEAR(AC508), 12, 31)
)</f>
        <v/>
      </c>
      <c r="AD509" s="75" t="str" cm="1">
        <f t="array" aca="1" ref="AD509" ca="1">_xlfn.IFS(AD508="", "",
AND(AD508=last_rou_date, OR(MONTH(AD508)&lt;&gt;12, DAY(AD508)&lt;&gt;31) ), DATE(YEAR(AD508), 12, 31),
AND(MONTH(AD508)=12, DAY(AD508)=31, AD508&gt;=last_rou_date), "",
AND(MONTH(AD508)=12, DAY(AD508)&lt;&gt;31),  EOMONTH(AD508,0),
AND(MONTH(AD508)=12, DAY(AD508)=31, $AH$14="Not end"),  EDATE(AD507,1),
AND($AH$14="Not end"), EDATE(AD508, 1),
AND($AH$14="End"), EOMONTH(AD508, 1)
)</f>
        <v/>
      </c>
      <c r="AE509" s="68" t="str" cm="1">
        <f t="array" ref="AE509">_xlfn.IFS(W509="", "",
AND(W509&gt;0, W509&lt;=$B$4, $C$2="İllik artım, faiz olaraq", $D$2&gt;0, $B$3="İllik"), $B$5*((1+$D$2)^(W509-1)),
AND(W509&gt;0, W509&lt;=$B$4, $C$2="İllik artım, faiz olaraq", $D$2&gt;0, $B$3="Aylıq"), $B$5*((1+$D$2)^ROUNDDOWN((W509-1)/12,0)),
AND(W509=1, $C$2="Aşağıdakı kimi dəyişir", ), $B$5,
AND(W509&gt;1, W509&lt;=$B$4, $C$2="Aşağıdakı kimi dəyişir"), IFERROR(VLOOKUP(W509, $C$4:$D$7, 2, FALSE), AE508),
AND(W509&gt;0, W509&lt;=$B$4), $B$5,
TRUE,0 )</f>
        <v/>
      </c>
      <c r="AF509" s="76" t="str">
        <f t="shared" ca="1" si="22"/>
        <v/>
      </c>
    </row>
    <row r="510" spans="1:32" x14ac:dyDescent="0.4">
      <c r="A510" s="13" t="str" cm="1">
        <f t="array" aca="1" ref="A510" ca="1">_xlfn.IFS(
AND(SUMIFS(lease_table_interest_accruals, lease_table_dates, A509)&gt;0, COUNTIFS($E$14:E509, "Interest accrual", $A$14:A509, A509)=0),  A509,
AND(SUMIFS(lease_table_payments, lease_table_dates, A509)&gt;0, COUNTIFS($E$14:E509, "Payment", $A$14:A509, A509)=0),  A509,
AND(SUMIFS(rou_table_deprs, rou_table_dates, A509)&gt;0, COUNTIFS($E$14:E509, "Depreciation", $A$14:A509, A509)=0),  A509,
TRUE,  IFERROR(INDEX(rou_table_dates,  MATCH(A509, rou_table_dates)+1, ), "")
)</f>
        <v/>
      </c>
      <c r="B510" s="1" t="str" cm="1">
        <f t="array" aca="1" ref="B510" ca="1">_xlfn.IFS(
AND(E510="Payment", A510=$B$2), $AM$14,
E510="Payment", $AM$15,
E510="Interest accrual", $AM$18,
E510="Depreciation", $AM$17,
TRUE, "")</f>
        <v/>
      </c>
      <c r="C510" s="1" t="str" cm="1">
        <f t="array" aca="1" ref="C510" ca="1">_xlfn.IFS(
E510="Payment", $AM$19,
E510="Interest accrual", $AM$15,
E510="Depreciation", $AM$16,
TRUE, "")</f>
        <v/>
      </c>
      <c r="D510" s="14" t="str" cm="1">
        <f t="array" aca="1" ref="D510" ca="1">_xlfn.IFS(
E510="Payment", _xlfn.XLOOKUP(A510, lease_table_dates, lease_table_payments, 0, 0),
E510="Interest accrual", _xlfn.XLOOKUP(A510, lease_table_dates, lease_table_interest_accruals, 0, 0),
E510="Depreciation", _xlfn.XLOOKUP(A510, rou_table_dates, rou_table_deprs, 0, 0),
TRUE, ""
)</f>
        <v/>
      </c>
      <c r="E510" s="7" t="str" cm="1">
        <f t="array" aca="1" ref="E510" ca="1">_xlfn.IFS(
AND(SUMIFS(lease_table_interest_accruals, lease_table_dates, A510)&gt;0, COUNTIFS($E$14:E509, "Interest accrual", $A$14:A509, A510)=0), "Interest accrual",
AND(SUMIFS(lease_table_payments, lease_table_dates, A510)&gt;0, COUNTIFS($E$14:E509, "Payment", $A$14:A509, A510)=0), "Payment",
AND(SUMIFS(rou_table_deprs, rou_table_dates, A510)&gt;0, COUNTIFS($E$14:E509, "Depreciation", $A$14:A509, A510)=0), "Depreciation",
TRUE,  ""
)</f>
        <v/>
      </c>
      <c r="G510" s="13" t="str" cm="1">
        <f t="array" aca="1" ref="G510" ca="1">_xlfn.IFS(
AND($B$11="Hə", $B$3="İllik"), Z510,
AND($B$11="Hə", $B$3="Aylıq"), AA510,
$B$11="Yox", X510)</f>
        <v/>
      </c>
      <c r="H510" s="14" t="str" cm="1">
        <f t="array" aca="1" ref="H510" ca="1">_xlfn.IFS( G510="", "",
TRUE, ROUND( H509+I510-J510, 2) )</f>
        <v/>
      </c>
      <c r="I510" s="14" t="str" cm="1">
        <f t="array" aca="1" ref="I510" ca="1">_xlfn.IFS(G510="", "",
G510=last_payment_date, (J510-H509),
 TRUE,  -  (H509- H509* (1+$B$6)^ (_xlfn.DAYS(G510,G509)/365) )
)</f>
        <v/>
      </c>
      <c r="J510" s="14" t="str" cm="1">
        <f t="array" aca="1" ref="J510" ca="1">_xlfn.IFS(G510="", "",
TRUE, _xlfn.XLOOKUP(G510,  payment_dates, payments,0,0)
)</f>
        <v/>
      </c>
      <c r="L510" s="2" t="str" cm="1">
        <f t="array" aca="1" ref="L510" ca="1">_xlfn.IFS(
AND($B$11="Hə", $B$3="İllik"), AC510,
AND($B$11="Hə", $B$3="Aylıq"), AD510,
$B$11="Yox", AB510)</f>
        <v/>
      </c>
      <c r="M510" s="14" t="str" cm="1">
        <f t="array" aca="1" ref="M510" ca="1">_xlfn.IFS( L510="", "",
(M509-N510)&lt;=0.5, 0,
TRUE,  M509-N510)</f>
        <v/>
      </c>
      <c r="N510" s="15" t="str" cm="1">
        <f t="array" aca="1" ref="N510" ca="1">_xlfn.IFS(
L510="", "",
TRUE, MIN(M509, ROUND($M$14/ (last_rou_date - $B$2) * (L510-L509), 2) )
)</f>
        <v/>
      </c>
      <c r="P510" s="22" t="str">
        <f t="shared" ca="1" si="21"/>
        <v/>
      </c>
      <c r="Q510" s="14" t="str" cm="1">
        <f t="array" aca="1" ref="Q510" ca="1">_xlfn.IFS(P510="","",
$B$11="Hə", _xlfn.XLOOKUP(DATE(P510, 12, 31), rou_table_dates, rou_table_nbvs,0, 0),
TRUE,  MAX(0, ROUND($M$14 - $M$14/ (last_rou_date - $B$2) * (DATE(P510,12,31) - $B$2), 2) )
)</f>
        <v/>
      </c>
      <c r="R510" s="57" t="str" cm="1">
        <f t="array" aca="1" ref="R510" ca="1">_xlfn.IFS(P510="","",
$B$11="Hə", _xlfn.XLOOKUP(DATE(P510, 12, 31), lease_table_dates, lease_table_balances,0, 0),
TRUE, IFERROR( XNPV($B$6, IF(payment_dates &gt;DATE(P510, 12, 31), payments,  0),  IF(payment_dates &gt;DATE(P510, 12, 31), payment_dates,  DATE(P510, 12, 31))    ),0)
)</f>
        <v/>
      </c>
      <c r="S510" s="14" t="str" cm="1">
        <f t="array" aca="1" ref="S510" ca="1">_xlfn.IFS(P510="","",
TRUE,  MIN( MIN(Q509, $M$14), ROUND($M$14/ (last_rou_date - $B$2) * (DATE(P510,12,31) - MAX($B$2, DATE(P510-1, 12, 31))), 2) )
)</f>
        <v/>
      </c>
      <c r="T510" s="15" t="str" cm="1">
        <f t="array" aca="1" ref="T510" ca="1">_xlfn.IFS(P510="", "",
ISTEXT(R509), R510- (H510 - SUMIFS( lease_table_payments, lease_table_years, P510) -$AG$14 ),
AND(ISNUMBER(R509), R510&lt;&gt;""),   R510- (R509 - SUMIFS( lease_table_payments, lease_table_years, P510) )
)</f>
        <v/>
      </c>
      <c r="U510" s="14"/>
      <c r="V510" s="73">
        <f t="shared" si="23"/>
        <v>497</v>
      </c>
      <c r="W510" s="74" t="str" cm="1">
        <f t="array" ref="W510">_xlfn.IFS(
OR(W509=$B$4, W509=""),"",
TRUE,W509+1
)</f>
        <v/>
      </c>
      <c r="X510" s="75" t="str" cm="1">
        <f t="array" ref="X510">_xlfn.IFS(X509="","",
W510="", "",
AND($B$3="İllik"),DATE(YEAR(X509)+1,MONTH(X509),DAY(X509) ),
AND($B$3="Aylıq", $AH$14="Not end"), EDATE(X509,1),
AND($B$3="Aylıq", $AH$14="End"), EOMONTH(X509,1)
)</f>
        <v/>
      </c>
      <c r="Y510" s="75" t="str" cm="1">
        <f t="array" aca="1" ref="Y510" ca="1">_xlfn.IFS(
AND($B$7="Dövrün əvvəlində", Y509&lt;=last_rou_date), DATE(YEAR(Y509)+1, 12, 31),
AND($B$7="Dövrün sonunda", Y509&lt;=last_payment_date), DATE(YEAR(Y509)+1, 12, 31),
TRUE, ""
)</f>
        <v/>
      </c>
      <c r="Z510" s="75" t="str" cm="1">
        <f t="array" aca="1" ref="Z510" ca="1">_xlfn.IFS(
AND($AN$14="Not year_end", Z509&gt;last_payment_date), "",
AND($AN$14="Year_end", Z509&gt;=last_payment_date), "",
AND($AN$14="Year_end"), DATE(YEAR(Z509+1), 12, 31),
AND($AN$14="Not year_end", MONTH(Z509)=12, DAY(Z509)=31), DATE(YEAR(Z508)+1, MONTH(Z508), DAY(Z508)),
AND($AN$14="Not year_end", OR(MONTH(Z509)&lt;&gt;12, DAY(Z509)&lt;&gt;31) ), DATE(YEAR(Z509), 12, 31)
)</f>
        <v/>
      </c>
      <c r="AA510" s="75" t="str" cm="1">
        <f t="array" aca="1" ref="AA510" ca="1">_xlfn.IFS(AA509="", "",
AND(AA509=last_payment_date, OR(MONTH(AA509)&lt;&gt;12, DAY(AA509)&lt;&gt;31) ), DATE(YEAR(AA509), 12, 31),
AND(MONTH(AA509)=12, DAY(AA509)=31, AA509&gt;=last_payment_date), "",
AND(MONTH(AA509)=12, DAY(AA509)&lt;&gt;31),  EOMONTH(AA509,0),
AND(MONTH(AA509)=12, DAY(AA509)=31, $AH$14="Not end"),  EDATE(AA508,1),
AND($AH$14="Not end"), EDATE(AA509, 1),
AND($AH$14="End"), EOMONTH(AA509, 1)
)</f>
        <v/>
      </c>
      <c r="AB510" s="75" t="str" cm="1">
        <f t="array" aca="1" ref="AB510" ca="1">_xlfn.IFS(AB509="","",
AND(AB509=last_rou_date), "",
AND($B$3="İllik"),DATE(YEAR(AB509)+1,MONTH(AB509),DAY(AB509) ),
AND($B$3="Aylıq", $AH$14="Not end"), EDATE(AB509,1),
AND($B$3="Aylıq", $AH$14="End"), EOMONTH(AB509,1)
)</f>
        <v/>
      </c>
      <c r="AC510" s="75" t="str" cm="1">
        <f t="array" aca="1" ref="AC510" ca="1">_xlfn.IFS(
AND($AN$14="Not year_end", AC509&gt;last_rou_date), "",
AND($AN$14="Year_end", AC509&gt;=last_rou_date), "",
AND($AN$14="Year_end"), DATE(YEAR(AC509+1), 12, 31),
AND($AN$14="Not year_end", MONTH(AC509)=12, DAY(AC509)=31), DATE(YEAR(AC508)+1, MONTH(AC508), DAY(AC508)),
AND($AN$14="Not year_end", OR(MONTH(AC509)&lt;&gt;12, DAY(AC509)&lt;&gt;31) ), DATE(YEAR(AC509), 12, 31)
)</f>
        <v/>
      </c>
      <c r="AD510" s="75" t="str" cm="1">
        <f t="array" aca="1" ref="AD510" ca="1">_xlfn.IFS(AD509="", "",
AND(AD509=last_rou_date, OR(MONTH(AD509)&lt;&gt;12, DAY(AD509)&lt;&gt;31) ), DATE(YEAR(AD509), 12, 31),
AND(MONTH(AD509)=12, DAY(AD509)=31, AD509&gt;=last_rou_date), "",
AND(MONTH(AD509)=12, DAY(AD509)&lt;&gt;31),  EOMONTH(AD509,0),
AND(MONTH(AD509)=12, DAY(AD509)=31, $AH$14="Not end"),  EDATE(AD508,1),
AND($AH$14="Not end"), EDATE(AD509, 1),
AND($AH$14="End"), EOMONTH(AD509, 1)
)</f>
        <v/>
      </c>
      <c r="AE510" s="68" t="str" cm="1">
        <f t="array" ref="AE510">_xlfn.IFS(W510="", "",
AND(W510&gt;0, W510&lt;=$B$4, $C$2="İllik artım, faiz olaraq", $D$2&gt;0, $B$3="İllik"), $B$5*((1+$D$2)^(W510-1)),
AND(W510&gt;0, W510&lt;=$B$4, $C$2="İllik artım, faiz olaraq", $D$2&gt;0, $B$3="Aylıq"), $B$5*((1+$D$2)^ROUNDDOWN((W510-1)/12,0)),
AND(W510=1, $C$2="Aşağıdakı kimi dəyişir", ), $B$5,
AND(W510&gt;1, W510&lt;=$B$4, $C$2="Aşağıdakı kimi dəyişir"), IFERROR(VLOOKUP(W510, $C$4:$D$7, 2, FALSE), AE509),
AND(W510&gt;0, W510&lt;=$B$4), $B$5,
TRUE,0 )</f>
        <v/>
      </c>
      <c r="AF510" s="76" t="str">
        <f t="shared" ca="1" si="22"/>
        <v/>
      </c>
    </row>
    <row r="511" spans="1:32" x14ac:dyDescent="0.4">
      <c r="A511" s="13" t="str" cm="1">
        <f t="array" aca="1" ref="A511" ca="1">_xlfn.IFS(
AND(SUMIFS(lease_table_interest_accruals, lease_table_dates, A510)&gt;0, COUNTIFS($E$14:E510, "Interest accrual", $A$14:A510, A510)=0),  A510,
AND(SUMIFS(lease_table_payments, lease_table_dates, A510)&gt;0, COUNTIFS($E$14:E510, "Payment", $A$14:A510, A510)=0),  A510,
AND(SUMIFS(rou_table_deprs, rou_table_dates, A510)&gt;0, COUNTIFS($E$14:E510, "Depreciation", $A$14:A510, A510)=0),  A510,
TRUE,  IFERROR(INDEX(rou_table_dates,  MATCH(A510, rou_table_dates)+1, ), "")
)</f>
        <v/>
      </c>
      <c r="B511" s="1" t="str" cm="1">
        <f t="array" aca="1" ref="B511" ca="1">_xlfn.IFS(
AND(E511="Payment", A511=$B$2), $AM$14,
E511="Payment", $AM$15,
E511="Interest accrual", $AM$18,
E511="Depreciation", $AM$17,
TRUE, "")</f>
        <v/>
      </c>
      <c r="C511" s="1" t="str" cm="1">
        <f t="array" aca="1" ref="C511" ca="1">_xlfn.IFS(
E511="Payment", $AM$19,
E511="Interest accrual", $AM$15,
E511="Depreciation", $AM$16,
TRUE, "")</f>
        <v/>
      </c>
      <c r="D511" s="14" t="str" cm="1">
        <f t="array" aca="1" ref="D511" ca="1">_xlfn.IFS(
E511="Payment", _xlfn.XLOOKUP(A511, lease_table_dates, lease_table_payments, 0, 0),
E511="Interest accrual", _xlfn.XLOOKUP(A511, lease_table_dates, lease_table_interest_accruals, 0, 0),
E511="Depreciation", _xlfn.XLOOKUP(A511, rou_table_dates, rou_table_deprs, 0, 0),
TRUE, ""
)</f>
        <v/>
      </c>
      <c r="E511" s="7" t="str" cm="1">
        <f t="array" aca="1" ref="E511" ca="1">_xlfn.IFS(
AND(SUMIFS(lease_table_interest_accruals, lease_table_dates, A511)&gt;0, COUNTIFS($E$14:E510, "Interest accrual", $A$14:A510, A511)=0), "Interest accrual",
AND(SUMIFS(lease_table_payments, lease_table_dates, A511)&gt;0, COUNTIFS($E$14:E510, "Payment", $A$14:A510, A511)=0), "Payment",
AND(SUMIFS(rou_table_deprs, rou_table_dates, A511)&gt;0, COUNTIFS($E$14:E510, "Depreciation", $A$14:A510, A511)=0), "Depreciation",
TRUE,  ""
)</f>
        <v/>
      </c>
      <c r="G511" s="13" t="str" cm="1">
        <f t="array" aca="1" ref="G511" ca="1">_xlfn.IFS(
AND($B$11="Hə", $B$3="İllik"), Z511,
AND($B$11="Hə", $B$3="Aylıq"), AA511,
$B$11="Yox", X511)</f>
        <v/>
      </c>
      <c r="H511" s="14" t="str" cm="1">
        <f t="array" aca="1" ref="H511" ca="1">_xlfn.IFS( G511="", "",
TRUE, ROUND( H510+I511-J511, 2) )</f>
        <v/>
      </c>
      <c r="I511" s="14" t="str" cm="1">
        <f t="array" aca="1" ref="I511" ca="1">_xlfn.IFS(G511="", "",
G511=last_payment_date, (J511-H510),
 TRUE,  -  (H510- H510* (1+$B$6)^ (_xlfn.DAYS(G511,G510)/365) )
)</f>
        <v/>
      </c>
      <c r="J511" s="14" t="str" cm="1">
        <f t="array" aca="1" ref="J511" ca="1">_xlfn.IFS(G511="", "",
TRUE, _xlfn.XLOOKUP(G511,  payment_dates, payments,0,0)
)</f>
        <v/>
      </c>
      <c r="L511" s="2" t="str" cm="1">
        <f t="array" aca="1" ref="L511" ca="1">_xlfn.IFS(
AND($B$11="Hə", $B$3="İllik"), AC511,
AND($B$11="Hə", $B$3="Aylıq"), AD511,
$B$11="Yox", AB511)</f>
        <v/>
      </c>
      <c r="M511" s="14" t="str" cm="1">
        <f t="array" aca="1" ref="M511" ca="1">_xlfn.IFS( L511="", "",
(M510-N511)&lt;=0.5, 0,
TRUE,  M510-N511)</f>
        <v/>
      </c>
      <c r="N511" s="15" t="str" cm="1">
        <f t="array" aca="1" ref="N511" ca="1">_xlfn.IFS(
L511="", "",
TRUE, MIN(M510, ROUND($M$14/ (last_rou_date - $B$2) * (L511-L510), 2) )
)</f>
        <v/>
      </c>
      <c r="P511" s="22" t="str">
        <f t="shared" ca="1" si="21"/>
        <v/>
      </c>
      <c r="Q511" s="14" t="str" cm="1">
        <f t="array" aca="1" ref="Q511" ca="1">_xlfn.IFS(P511="","",
$B$11="Hə", _xlfn.XLOOKUP(DATE(P511, 12, 31), rou_table_dates, rou_table_nbvs,0, 0),
TRUE,  MAX(0, ROUND($M$14 - $M$14/ (last_rou_date - $B$2) * (DATE(P511,12,31) - $B$2), 2) )
)</f>
        <v/>
      </c>
      <c r="R511" s="57" t="str" cm="1">
        <f t="array" aca="1" ref="R511" ca="1">_xlfn.IFS(P511="","",
$B$11="Hə", _xlfn.XLOOKUP(DATE(P511, 12, 31), lease_table_dates, lease_table_balances,0, 0),
TRUE, IFERROR( XNPV($B$6, IF(payment_dates &gt;DATE(P511, 12, 31), payments,  0),  IF(payment_dates &gt;DATE(P511, 12, 31), payment_dates,  DATE(P511, 12, 31))    ),0)
)</f>
        <v/>
      </c>
      <c r="S511" s="14" t="str" cm="1">
        <f t="array" aca="1" ref="S511" ca="1">_xlfn.IFS(P511="","",
TRUE,  MIN( MIN(Q510, $M$14), ROUND($M$14/ (last_rou_date - $B$2) * (DATE(P511,12,31) - MAX($B$2, DATE(P511-1, 12, 31))), 2) )
)</f>
        <v/>
      </c>
      <c r="T511" s="15" t="str" cm="1">
        <f t="array" aca="1" ref="T511" ca="1">_xlfn.IFS(P511="", "",
ISTEXT(R510), R511- (H511 - SUMIFS( lease_table_payments, lease_table_years, P511) -$AG$14 ),
AND(ISNUMBER(R510), R511&lt;&gt;""),   R511- (R510 - SUMIFS( lease_table_payments, lease_table_years, P511) )
)</f>
        <v/>
      </c>
      <c r="U511" s="14"/>
      <c r="V511" s="73">
        <f t="shared" si="23"/>
        <v>498</v>
      </c>
      <c r="W511" s="74" t="str" cm="1">
        <f t="array" ref="W511">_xlfn.IFS(
OR(W510=$B$4, W510=""),"",
TRUE,W510+1
)</f>
        <v/>
      </c>
      <c r="X511" s="75" t="str" cm="1">
        <f t="array" ref="X511">_xlfn.IFS(X510="","",
W511="", "",
AND($B$3="İllik"),DATE(YEAR(X510)+1,MONTH(X510),DAY(X510) ),
AND($B$3="Aylıq", $AH$14="Not end"), EDATE(X510,1),
AND($B$3="Aylıq", $AH$14="End"), EOMONTH(X510,1)
)</f>
        <v/>
      </c>
      <c r="Y511" s="75" t="str" cm="1">
        <f t="array" aca="1" ref="Y511" ca="1">_xlfn.IFS(
AND($B$7="Dövrün əvvəlində", Y510&lt;=last_rou_date), DATE(YEAR(Y510)+1, 12, 31),
AND($B$7="Dövrün sonunda", Y510&lt;=last_payment_date), DATE(YEAR(Y510)+1, 12, 31),
TRUE, ""
)</f>
        <v/>
      </c>
      <c r="Z511" s="75" t="str" cm="1">
        <f t="array" aca="1" ref="Z511" ca="1">_xlfn.IFS(
AND($AN$14="Not year_end", Z510&gt;last_payment_date), "",
AND($AN$14="Year_end", Z510&gt;=last_payment_date), "",
AND($AN$14="Year_end"), DATE(YEAR(Z510+1), 12, 31),
AND($AN$14="Not year_end", MONTH(Z510)=12, DAY(Z510)=31), DATE(YEAR(Z509)+1, MONTH(Z509), DAY(Z509)),
AND($AN$14="Not year_end", OR(MONTH(Z510)&lt;&gt;12, DAY(Z510)&lt;&gt;31) ), DATE(YEAR(Z510), 12, 31)
)</f>
        <v/>
      </c>
      <c r="AA511" s="75" t="str" cm="1">
        <f t="array" aca="1" ref="AA511" ca="1">_xlfn.IFS(AA510="", "",
AND(AA510=last_payment_date, OR(MONTH(AA510)&lt;&gt;12, DAY(AA510)&lt;&gt;31) ), DATE(YEAR(AA510), 12, 31),
AND(MONTH(AA510)=12, DAY(AA510)=31, AA510&gt;=last_payment_date), "",
AND(MONTH(AA510)=12, DAY(AA510)&lt;&gt;31),  EOMONTH(AA510,0),
AND(MONTH(AA510)=12, DAY(AA510)=31, $AH$14="Not end"),  EDATE(AA509,1),
AND($AH$14="Not end"), EDATE(AA510, 1),
AND($AH$14="End"), EOMONTH(AA510, 1)
)</f>
        <v/>
      </c>
      <c r="AB511" s="75" t="str" cm="1">
        <f t="array" aca="1" ref="AB511" ca="1">_xlfn.IFS(AB510="","",
AND(AB510=last_rou_date), "",
AND($B$3="İllik"),DATE(YEAR(AB510)+1,MONTH(AB510),DAY(AB510) ),
AND($B$3="Aylıq", $AH$14="Not end"), EDATE(AB510,1),
AND($B$3="Aylıq", $AH$14="End"), EOMONTH(AB510,1)
)</f>
        <v/>
      </c>
      <c r="AC511" s="75" t="str" cm="1">
        <f t="array" aca="1" ref="AC511" ca="1">_xlfn.IFS(
AND($AN$14="Not year_end", AC510&gt;last_rou_date), "",
AND($AN$14="Year_end", AC510&gt;=last_rou_date), "",
AND($AN$14="Year_end"), DATE(YEAR(AC510+1), 12, 31),
AND($AN$14="Not year_end", MONTH(AC510)=12, DAY(AC510)=31), DATE(YEAR(AC509)+1, MONTH(AC509), DAY(AC509)),
AND($AN$14="Not year_end", OR(MONTH(AC510)&lt;&gt;12, DAY(AC510)&lt;&gt;31) ), DATE(YEAR(AC510), 12, 31)
)</f>
        <v/>
      </c>
      <c r="AD511" s="75" t="str" cm="1">
        <f t="array" aca="1" ref="AD511" ca="1">_xlfn.IFS(AD510="", "",
AND(AD510=last_rou_date, OR(MONTH(AD510)&lt;&gt;12, DAY(AD510)&lt;&gt;31) ), DATE(YEAR(AD510), 12, 31),
AND(MONTH(AD510)=12, DAY(AD510)=31, AD510&gt;=last_rou_date), "",
AND(MONTH(AD510)=12, DAY(AD510)&lt;&gt;31),  EOMONTH(AD510,0),
AND(MONTH(AD510)=12, DAY(AD510)=31, $AH$14="Not end"),  EDATE(AD509,1),
AND($AH$14="Not end"), EDATE(AD510, 1),
AND($AH$14="End"), EOMONTH(AD510, 1)
)</f>
        <v/>
      </c>
      <c r="AE511" s="68" t="str" cm="1">
        <f t="array" ref="AE511">_xlfn.IFS(W511="", "",
AND(W511&gt;0, W511&lt;=$B$4, $C$2="İllik artım, faiz olaraq", $D$2&gt;0, $B$3="İllik"), $B$5*((1+$D$2)^(W511-1)),
AND(W511&gt;0, W511&lt;=$B$4, $C$2="İllik artım, faiz olaraq", $D$2&gt;0, $B$3="Aylıq"), $B$5*((1+$D$2)^ROUNDDOWN((W511-1)/12,0)),
AND(W511=1, $C$2="Aşağıdakı kimi dəyişir", ), $B$5,
AND(W511&gt;1, W511&lt;=$B$4, $C$2="Aşağıdakı kimi dəyişir"), IFERROR(VLOOKUP(W511, $C$4:$D$7, 2, FALSE), AE510),
AND(W511&gt;0, W511&lt;=$B$4), $B$5,
TRUE,0 )</f>
        <v/>
      </c>
      <c r="AF511" s="76" t="str">
        <f t="shared" ca="1" si="22"/>
        <v/>
      </c>
    </row>
    <row r="512" spans="1:32" x14ac:dyDescent="0.4">
      <c r="A512" s="13" t="str" cm="1">
        <f t="array" aca="1" ref="A512" ca="1">_xlfn.IFS(
AND(SUMIFS(lease_table_interest_accruals, lease_table_dates, A511)&gt;0, COUNTIFS($E$14:E511, "Interest accrual", $A$14:A511, A511)=0),  A511,
AND(SUMIFS(lease_table_payments, lease_table_dates, A511)&gt;0, COUNTIFS($E$14:E511, "Payment", $A$14:A511, A511)=0),  A511,
AND(SUMIFS(rou_table_deprs, rou_table_dates, A511)&gt;0, COUNTIFS($E$14:E511, "Depreciation", $A$14:A511, A511)=0),  A511,
TRUE,  IFERROR(INDEX(rou_table_dates,  MATCH(A511, rou_table_dates)+1, ), "")
)</f>
        <v/>
      </c>
      <c r="B512" s="1" t="str" cm="1">
        <f t="array" aca="1" ref="B512" ca="1">_xlfn.IFS(
AND(E512="Payment", A512=$B$2), $AM$14,
E512="Payment", $AM$15,
E512="Interest accrual", $AM$18,
E512="Depreciation", $AM$17,
TRUE, "")</f>
        <v/>
      </c>
      <c r="C512" s="1" t="str" cm="1">
        <f t="array" aca="1" ref="C512" ca="1">_xlfn.IFS(
E512="Payment", $AM$19,
E512="Interest accrual", $AM$15,
E512="Depreciation", $AM$16,
TRUE, "")</f>
        <v/>
      </c>
      <c r="D512" s="14" t="str" cm="1">
        <f t="array" aca="1" ref="D512" ca="1">_xlfn.IFS(
E512="Payment", _xlfn.XLOOKUP(A512, lease_table_dates, lease_table_payments, 0, 0),
E512="Interest accrual", _xlfn.XLOOKUP(A512, lease_table_dates, lease_table_interest_accruals, 0, 0),
E512="Depreciation", _xlfn.XLOOKUP(A512, rou_table_dates, rou_table_deprs, 0, 0),
TRUE, ""
)</f>
        <v/>
      </c>
      <c r="E512" s="7" t="str" cm="1">
        <f t="array" aca="1" ref="E512" ca="1">_xlfn.IFS(
AND(SUMIFS(lease_table_interest_accruals, lease_table_dates, A512)&gt;0, COUNTIFS($E$14:E511, "Interest accrual", $A$14:A511, A512)=0), "Interest accrual",
AND(SUMIFS(lease_table_payments, lease_table_dates, A512)&gt;0, COUNTIFS($E$14:E511, "Payment", $A$14:A511, A512)=0), "Payment",
AND(SUMIFS(rou_table_deprs, rou_table_dates, A512)&gt;0, COUNTIFS($E$14:E511, "Depreciation", $A$14:A511, A512)=0), "Depreciation",
TRUE,  ""
)</f>
        <v/>
      </c>
      <c r="G512" s="13" t="str" cm="1">
        <f t="array" aca="1" ref="G512" ca="1">_xlfn.IFS(
AND($B$11="Hə", $B$3="İllik"), Z512,
AND($B$11="Hə", $B$3="Aylıq"), AA512,
$B$11="Yox", X512)</f>
        <v/>
      </c>
      <c r="H512" s="14" t="str" cm="1">
        <f t="array" aca="1" ref="H512" ca="1">_xlfn.IFS( G512="", "",
TRUE, ROUND( H511+I512-J512, 2) )</f>
        <v/>
      </c>
      <c r="I512" s="14" t="str" cm="1">
        <f t="array" aca="1" ref="I512" ca="1">_xlfn.IFS(G512="", "",
G512=last_payment_date, (J512-H511),
 TRUE,  -  (H511- H511* (1+$B$6)^ (_xlfn.DAYS(G512,G511)/365) )
)</f>
        <v/>
      </c>
      <c r="J512" s="14" t="str" cm="1">
        <f t="array" aca="1" ref="J512" ca="1">_xlfn.IFS(G512="", "",
TRUE, _xlfn.XLOOKUP(G512,  payment_dates, payments,0,0)
)</f>
        <v/>
      </c>
      <c r="L512" s="2" t="str" cm="1">
        <f t="array" aca="1" ref="L512" ca="1">_xlfn.IFS(
AND($B$11="Hə", $B$3="İllik"), AC512,
AND($B$11="Hə", $B$3="Aylıq"), AD512,
$B$11="Yox", AB512)</f>
        <v/>
      </c>
      <c r="M512" s="14" t="str" cm="1">
        <f t="array" aca="1" ref="M512" ca="1">_xlfn.IFS( L512="", "",
(M511-N512)&lt;=0.5, 0,
TRUE,  M511-N512)</f>
        <v/>
      </c>
      <c r="N512" s="15" t="str" cm="1">
        <f t="array" aca="1" ref="N512" ca="1">_xlfn.IFS(
L512="", "",
TRUE, MIN(M511, ROUND($M$14/ (last_rou_date - $B$2) * (L512-L511), 2) )
)</f>
        <v/>
      </c>
      <c r="P512" s="22" t="str">
        <f t="shared" ca="1" si="21"/>
        <v/>
      </c>
      <c r="Q512" s="14" t="str" cm="1">
        <f t="array" aca="1" ref="Q512" ca="1">_xlfn.IFS(P512="","",
$B$11="Hə", _xlfn.XLOOKUP(DATE(P512, 12, 31), rou_table_dates, rou_table_nbvs,0, 0),
TRUE,  MAX(0, ROUND($M$14 - $M$14/ (last_rou_date - $B$2) * (DATE(P512,12,31) - $B$2), 2) )
)</f>
        <v/>
      </c>
      <c r="R512" s="57" t="str" cm="1">
        <f t="array" aca="1" ref="R512" ca="1">_xlfn.IFS(P512="","",
$B$11="Hə", _xlfn.XLOOKUP(DATE(P512, 12, 31), lease_table_dates, lease_table_balances,0, 0),
TRUE, IFERROR( XNPV($B$6, IF(payment_dates &gt;DATE(P512, 12, 31), payments,  0),  IF(payment_dates &gt;DATE(P512, 12, 31), payment_dates,  DATE(P512, 12, 31))    ),0)
)</f>
        <v/>
      </c>
      <c r="S512" s="14" t="str" cm="1">
        <f t="array" aca="1" ref="S512" ca="1">_xlfn.IFS(P512="","",
TRUE,  MIN( MIN(Q511, $M$14), ROUND($M$14/ (last_rou_date - $B$2) * (DATE(P512,12,31) - MAX($B$2, DATE(P512-1, 12, 31))), 2) )
)</f>
        <v/>
      </c>
      <c r="T512" s="15" t="str" cm="1">
        <f t="array" aca="1" ref="T512" ca="1">_xlfn.IFS(P512="", "",
ISTEXT(R511), R512- (H512 - SUMIFS( lease_table_payments, lease_table_years, P512) -$AG$14 ),
AND(ISNUMBER(R511), R512&lt;&gt;""),   R512- (R511 - SUMIFS( lease_table_payments, lease_table_years, P512) )
)</f>
        <v/>
      </c>
      <c r="U512" s="14"/>
      <c r="V512" s="73">
        <f t="shared" si="23"/>
        <v>499</v>
      </c>
      <c r="W512" s="74" t="str" cm="1">
        <f t="array" ref="W512">_xlfn.IFS(
OR(W511=$B$4, W511=""),"",
TRUE,W511+1
)</f>
        <v/>
      </c>
      <c r="X512" s="75" t="str" cm="1">
        <f t="array" ref="X512">_xlfn.IFS(X511="","",
W512="", "",
AND($B$3="İllik"),DATE(YEAR(X511)+1,MONTH(X511),DAY(X511) ),
AND($B$3="Aylıq", $AH$14="Not end"), EDATE(X511,1),
AND($B$3="Aylıq", $AH$14="End"), EOMONTH(X511,1)
)</f>
        <v/>
      </c>
      <c r="Y512" s="75" t="str" cm="1">
        <f t="array" aca="1" ref="Y512" ca="1">_xlfn.IFS(
AND($B$7="Dövrün əvvəlində", Y511&lt;=last_rou_date), DATE(YEAR(Y511)+1, 12, 31),
AND($B$7="Dövrün sonunda", Y511&lt;=last_payment_date), DATE(YEAR(Y511)+1, 12, 31),
TRUE, ""
)</f>
        <v/>
      </c>
      <c r="Z512" s="75" t="str" cm="1">
        <f t="array" aca="1" ref="Z512" ca="1">_xlfn.IFS(
AND($AN$14="Not year_end", Z511&gt;last_payment_date), "",
AND($AN$14="Year_end", Z511&gt;=last_payment_date), "",
AND($AN$14="Year_end"), DATE(YEAR(Z511+1), 12, 31),
AND($AN$14="Not year_end", MONTH(Z511)=12, DAY(Z511)=31), DATE(YEAR(Z510)+1, MONTH(Z510), DAY(Z510)),
AND($AN$14="Not year_end", OR(MONTH(Z511)&lt;&gt;12, DAY(Z511)&lt;&gt;31) ), DATE(YEAR(Z511), 12, 31)
)</f>
        <v/>
      </c>
      <c r="AA512" s="75" t="str" cm="1">
        <f t="array" aca="1" ref="AA512" ca="1">_xlfn.IFS(AA511="", "",
AND(AA511=last_payment_date, OR(MONTH(AA511)&lt;&gt;12, DAY(AA511)&lt;&gt;31) ), DATE(YEAR(AA511), 12, 31),
AND(MONTH(AA511)=12, DAY(AA511)=31, AA511&gt;=last_payment_date), "",
AND(MONTH(AA511)=12, DAY(AA511)&lt;&gt;31),  EOMONTH(AA511,0),
AND(MONTH(AA511)=12, DAY(AA511)=31, $AH$14="Not end"),  EDATE(AA510,1),
AND($AH$14="Not end"), EDATE(AA511, 1),
AND($AH$14="End"), EOMONTH(AA511, 1)
)</f>
        <v/>
      </c>
      <c r="AB512" s="75" t="str" cm="1">
        <f t="array" aca="1" ref="AB512" ca="1">_xlfn.IFS(AB511="","",
AND(AB511=last_rou_date), "",
AND($B$3="İllik"),DATE(YEAR(AB511)+1,MONTH(AB511),DAY(AB511) ),
AND($B$3="Aylıq", $AH$14="Not end"), EDATE(AB511,1),
AND($B$3="Aylıq", $AH$14="End"), EOMONTH(AB511,1)
)</f>
        <v/>
      </c>
      <c r="AC512" s="75" t="str" cm="1">
        <f t="array" aca="1" ref="AC512" ca="1">_xlfn.IFS(
AND($AN$14="Not year_end", AC511&gt;last_rou_date), "",
AND($AN$14="Year_end", AC511&gt;=last_rou_date), "",
AND($AN$14="Year_end"), DATE(YEAR(AC511+1), 12, 31),
AND($AN$14="Not year_end", MONTH(AC511)=12, DAY(AC511)=31), DATE(YEAR(AC510)+1, MONTH(AC510), DAY(AC510)),
AND($AN$14="Not year_end", OR(MONTH(AC511)&lt;&gt;12, DAY(AC511)&lt;&gt;31) ), DATE(YEAR(AC511), 12, 31)
)</f>
        <v/>
      </c>
      <c r="AD512" s="75" t="str" cm="1">
        <f t="array" aca="1" ref="AD512" ca="1">_xlfn.IFS(AD511="", "",
AND(AD511=last_rou_date, OR(MONTH(AD511)&lt;&gt;12, DAY(AD511)&lt;&gt;31) ), DATE(YEAR(AD511), 12, 31),
AND(MONTH(AD511)=12, DAY(AD511)=31, AD511&gt;=last_rou_date), "",
AND(MONTH(AD511)=12, DAY(AD511)&lt;&gt;31),  EOMONTH(AD511,0),
AND(MONTH(AD511)=12, DAY(AD511)=31, $AH$14="Not end"),  EDATE(AD510,1),
AND($AH$14="Not end"), EDATE(AD511, 1),
AND($AH$14="End"), EOMONTH(AD511, 1)
)</f>
        <v/>
      </c>
      <c r="AE512" s="68" t="str" cm="1">
        <f t="array" ref="AE512">_xlfn.IFS(W512="", "",
AND(W512&gt;0, W512&lt;=$B$4, $C$2="İllik artım, faiz olaraq", $D$2&gt;0, $B$3="İllik"), $B$5*((1+$D$2)^(W512-1)),
AND(W512&gt;0, W512&lt;=$B$4, $C$2="İllik artım, faiz olaraq", $D$2&gt;0, $B$3="Aylıq"), $B$5*((1+$D$2)^ROUNDDOWN((W512-1)/12,0)),
AND(W512=1, $C$2="Aşağıdakı kimi dəyişir", ), $B$5,
AND(W512&gt;1, W512&lt;=$B$4, $C$2="Aşağıdakı kimi dəyişir"), IFERROR(VLOOKUP(W512, $C$4:$D$7, 2, FALSE), AE511),
AND(W512&gt;0, W512&lt;=$B$4), $B$5,
TRUE,0 )</f>
        <v/>
      </c>
      <c r="AF512" s="76" t="str">
        <f t="shared" ca="1" si="22"/>
        <v/>
      </c>
    </row>
    <row r="513" spans="1:32" x14ac:dyDescent="0.4">
      <c r="A513" s="13" t="str" cm="1">
        <f t="array" aca="1" ref="A513" ca="1">_xlfn.IFS(
AND(SUMIFS(lease_table_interest_accruals, lease_table_dates, A512)&gt;0, COUNTIFS($E$14:E512, "Interest accrual", $A$14:A512, A512)=0),  A512,
AND(SUMIFS(lease_table_payments, lease_table_dates, A512)&gt;0, COUNTIFS($E$14:E512, "Payment", $A$14:A512, A512)=0),  A512,
AND(SUMIFS(rou_table_deprs, rou_table_dates, A512)&gt;0, COUNTIFS($E$14:E512, "Depreciation", $A$14:A512, A512)=0),  A512,
TRUE,  IFERROR(INDEX(rou_table_dates,  MATCH(A512, rou_table_dates)+1, ), "")
)</f>
        <v/>
      </c>
      <c r="B513" s="1" t="str" cm="1">
        <f t="array" aca="1" ref="B513" ca="1">_xlfn.IFS(
AND(E513="Payment", A513=$B$2), $AM$14,
E513="Payment", $AM$15,
E513="Interest accrual", $AM$18,
E513="Depreciation", $AM$17,
TRUE, "")</f>
        <v/>
      </c>
      <c r="C513" s="1" t="str" cm="1">
        <f t="array" aca="1" ref="C513" ca="1">_xlfn.IFS(
E513="Payment", $AM$19,
E513="Interest accrual", $AM$15,
E513="Depreciation", $AM$16,
TRUE, "")</f>
        <v/>
      </c>
      <c r="D513" s="14" t="str" cm="1">
        <f t="array" aca="1" ref="D513" ca="1">_xlfn.IFS(
E513="Payment", _xlfn.XLOOKUP(A513, lease_table_dates, lease_table_payments, 0, 0),
E513="Interest accrual", _xlfn.XLOOKUP(A513, lease_table_dates, lease_table_interest_accruals, 0, 0),
E513="Depreciation", _xlfn.XLOOKUP(A513, rou_table_dates, rou_table_deprs, 0, 0),
TRUE, ""
)</f>
        <v/>
      </c>
      <c r="E513" s="7" t="str" cm="1">
        <f t="array" aca="1" ref="E513" ca="1">_xlfn.IFS(
AND(SUMIFS(lease_table_interest_accruals, lease_table_dates, A513)&gt;0, COUNTIFS($E$14:E512, "Interest accrual", $A$14:A512, A513)=0), "Interest accrual",
AND(SUMIFS(lease_table_payments, lease_table_dates, A513)&gt;0, COUNTIFS($E$14:E512, "Payment", $A$14:A512, A513)=0), "Payment",
AND(SUMIFS(rou_table_deprs, rou_table_dates, A513)&gt;0, COUNTIFS($E$14:E512, "Depreciation", $A$14:A512, A513)=0), "Depreciation",
TRUE,  ""
)</f>
        <v/>
      </c>
      <c r="G513" s="13" t="str" cm="1">
        <f t="array" aca="1" ref="G513" ca="1">_xlfn.IFS(
AND($B$11="Hə", $B$3="İllik"), Z513,
AND($B$11="Hə", $B$3="Aylıq"), AA513,
$B$11="Yox", X513)</f>
        <v/>
      </c>
      <c r="H513" s="14" t="str" cm="1">
        <f t="array" aca="1" ref="H513" ca="1">_xlfn.IFS( G513="", "",
TRUE, ROUND( H512+I513-J513, 2) )</f>
        <v/>
      </c>
      <c r="I513" s="14" t="str" cm="1">
        <f t="array" aca="1" ref="I513" ca="1">_xlfn.IFS(G513="", "",
G513=last_payment_date, (J513-H512),
 TRUE,  -  (H512- H512* (1+$B$6)^ (_xlfn.DAYS(G513,G512)/365) )
)</f>
        <v/>
      </c>
      <c r="J513" s="14" t="str" cm="1">
        <f t="array" aca="1" ref="J513" ca="1">_xlfn.IFS(G513="", "",
TRUE, _xlfn.XLOOKUP(G513,  payment_dates, payments,0,0)
)</f>
        <v/>
      </c>
      <c r="L513" s="2" t="str" cm="1">
        <f t="array" aca="1" ref="L513" ca="1">_xlfn.IFS(
AND($B$11="Hə", $B$3="İllik"), AC513,
AND($B$11="Hə", $B$3="Aylıq"), AD513,
$B$11="Yox", AB513)</f>
        <v/>
      </c>
      <c r="M513" s="14" t="str" cm="1">
        <f t="array" aca="1" ref="M513" ca="1">_xlfn.IFS( L513="", "",
(M512-N513)&lt;=0.5, 0,
TRUE,  M512-N513)</f>
        <v/>
      </c>
      <c r="N513" s="15" t="str" cm="1">
        <f t="array" aca="1" ref="N513" ca="1">_xlfn.IFS(
L513="", "",
TRUE, MIN(M512, ROUND($M$14/ (last_rou_date - $B$2) * (L513-L512), 2) )
)</f>
        <v/>
      </c>
      <c r="P513" s="22" t="str">
        <f t="shared" ca="1" si="21"/>
        <v/>
      </c>
      <c r="Q513" s="14" t="str" cm="1">
        <f t="array" aca="1" ref="Q513" ca="1">_xlfn.IFS(P513="","",
$B$11="Hə", _xlfn.XLOOKUP(DATE(P513, 12, 31), rou_table_dates, rou_table_nbvs,0, 0),
TRUE,  MAX(0, ROUND($M$14 - $M$14/ (last_rou_date - $B$2) * (DATE(P513,12,31) - $B$2), 2) )
)</f>
        <v/>
      </c>
      <c r="R513" s="57" t="str" cm="1">
        <f t="array" aca="1" ref="R513" ca="1">_xlfn.IFS(P513="","",
$B$11="Hə", _xlfn.XLOOKUP(DATE(P513, 12, 31), lease_table_dates, lease_table_balances,0, 0),
TRUE, IFERROR( XNPV($B$6, IF(payment_dates &gt;DATE(P513, 12, 31), payments,  0),  IF(payment_dates &gt;DATE(P513, 12, 31), payment_dates,  DATE(P513, 12, 31))    ),0)
)</f>
        <v/>
      </c>
      <c r="S513" s="14" t="str" cm="1">
        <f t="array" aca="1" ref="S513" ca="1">_xlfn.IFS(P513="","",
TRUE,  MIN( MIN(Q512, $M$14), ROUND($M$14/ (last_rou_date - $B$2) * (DATE(P513,12,31) - MAX($B$2, DATE(P513-1, 12, 31))), 2) )
)</f>
        <v/>
      </c>
      <c r="T513" s="15" t="str" cm="1">
        <f t="array" aca="1" ref="T513" ca="1">_xlfn.IFS(P513="", "",
ISTEXT(R512), R513- (H513 - SUMIFS( lease_table_payments, lease_table_years, P513) -$AG$14 ),
AND(ISNUMBER(R512), R513&lt;&gt;""),   R513- (R512 - SUMIFS( lease_table_payments, lease_table_years, P513) )
)</f>
        <v/>
      </c>
      <c r="U513" s="14"/>
      <c r="V513" s="73">
        <f t="shared" si="23"/>
        <v>500</v>
      </c>
      <c r="W513" s="74" t="str" cm="1">
        <f t="array" ref="W513">_xlfn.IFS(
OR(W512=$B$4, W512=""),"",
TRUE,W512+1
)</f>
        <v/>
      </c>
      <c r="X513" s="75" t="str" cm="1">
        <f t="array" ref="X513">_xlfn.IFS(X512="","",
W513="", "",
AND($B$3="İllik"),DATE(YEAR(X512)+1,MONTH(X512),DAY(X512) ),
AND($B$3="Aylıq", $AH$14="Not end"), EDATE(X512,1),
AND($B$3="Aylıq", $AH$14="End"), EOMONTH(X512,1)
)</f>
        <v/>
      </c>
      <c r="Y513" s="75" t="str" cm="1">
        <f t="array" aca="1" ref="Y513" ca="1">_xlfn.IFS(
AND($B$7="Dövrün əvvəlində", Y512&lt;=last_rou_date), DATE(YEAR(Y512)+1, 12, 31),
AND($B$7="Dövrün sonunda", Y512&lt;=last_payment_date), DATE(YEAR(Y512)+1, 12, 31),
TRUE, ""
)</f>
        <v/>
      </c>
      <c r="Z513" s="75" t="str" cm="1">
        <f t="array" aca="1" ref="Z513" ca="1">_xlfn.IFS(
AND($AN$14="Not year_end", Z512&gt;last_payment_date), "",
AND($AN$14="Year_end", Z512&gt;=last_payment_date), "",
AND($AN$14="Year_end"), DATE(YEAR(Z512+1), 12, 31),
AND($AN$14="Not year_end", MONTH(Z512)=12, DAY(Z512)=31), DATE(YEAR(Z511)+1, MONTH(Z511), DAY(Z511)),
AND($AN$14="Not year_end", OR(MONTH(Z512)&lt;&gt;12, DAY(Z512)&lt;&gt;31) ), DATE(YEAR(Z512), 12, 31)
)</f>
        <v/>
      </c>
      <c r="AA513" s="75" t="str" cm="1">
        <f t="array" aca="1" ref="AA513" ca="1">_xlfn.IFS(AA512="", "",
AND(AA512=last_payment_date, OR(MONTH(AA512)&lt;&gt;12, DAY(AA512)&lt;&gt;31) ), DATE(YEAR(AA512), 12, 31),
AND(MONTH(AA512)=12, DAY(AA512)=31, AA512&gt;=last_payment_date), "",
AND(MONTH(AA512)=12, DAY(AA512)&lt;&gt;31),  EOMONTH(AA512,0),
AND(MONTH(AA512)=12, DAY(AA512)=31, $AH$14="Not end"),  EDATE(AA511,1),
AND($AH$14="Not end"), EDATE(AA512, 1),
AND($AH$14="End"), EOMONTH(AA512, 1)
)</f>
        <v/>
      </c>
      <c r="AB513" s="75" t="str" cm="1">
        <f t="array" aca="1" ref="AB513" ca="1">_xlfn.IFS(AB512="","",
AND(AB512=last_rou_date), "",
AND($B$3="İllik"),DATE(YEAR(AB512)+1,MONTH(AB512),DAY(AB512) ),
AND($B$3="Aylıq", $AH$14="Not end"), EDATE(AB512,1),
AND($B$3="Aylıq", $AH$14="End"), EOMONTH(AB512,1)
)</f>
        <v/>
      </c>
      <c r="AC513" s="75" t="str" cm="1">
        <f t="array" aca="1" ref="AC513" ca="1">_xlfn.IFS(
AND($AN$14="Not year_end", AC512&gt;last_rou_date), "",
AND($AN$14="Year_end", AC512&gt;=last_rou_date), "",
AND($AN$14="Year_end"), DATE(YEAR(AC512+1), 12, 31),
AND($AN$14="Not year_end", MONTH(AC512)=12, DAY(AC512)=31), DATE(YEAR(AC511)+1, MONTH(AC511), DAY(AC511)),
AND($AN$14="Not year_end", OR(MONTH(AC512)&lt;&gt;12, DAY(AC512)&lt;&gt;31) ), DATE(YEAR(AC512), 12, 31)
)</f>
        <v/>
      </c>
      <c r="AD513" s="75" t="str" cm="1">
        <f t="array" aca="1" ref="AD513" ca="1">_xlfn.IFS(AD512="", "",
AND(AD512=last_rou_date, OR(MONTH(AD512)&lt;&gt;12, DAY(AD512)&lt;&gt;31) ), DATE(YEAR(AD512), 12, 31),
AND(MONTH(AD512)=12, DAY(AD512)=31, AD512&gt;=last_rou_date), "",
AND(MONTH(AD512)=12, DAY(AD512)&lt;&gt;31),  EOMONTH(AD512,0),
AND(MONTH(AD512)=12, DAY(AD512)=31, $AH$14="Not end"),  EDATE(AD511,1),
AND($AH$14="Not end"), EDATE(AD512, 1),
AND($AH$14="End"), EOMONTH(AD512, 1)
)</f>
        <v/>
      </c>
      <c r="AE513" s="68" t="str" cm="1">
        <f t="array" ref="AE513">_xlfn.IFS(W513="", "",
AND(W513&gt;0, W513&lt;=$B$4, $C$2="İllik artım, faiz olaraq", $D$2&gt;0, $B$3="İllik"), $B$5*((1+$D$2)^(W513-1)),
AND(W513&gt;0, W513&lt;=$B$4, $C$2="İllik artım, faiz olaraq", $D$2&gt;0, $B$3="Aylıq"), $B$5*((1+$D$2)^ROUNDDOWN((W513-1)/12,0)),
AND(W513=1, $C$2="Aşağıdakı kimi dəyişir", ), $B$5,
AND(W513&gt;1, W513&lt;=$B$4, $C$2="Aşağıdakı kimi dəyişir"), IFERROR(VLOOKUP(W513, $C$4:$D$7, 2, FALSE), AE512),
AND(W513&gt;0, W513&lt;=$B$4), $B$5,
TRUE,0 )</f>
        <v/>
      </c>
      <c r="AF513" s="76" t="str">
        <f t="shared" ca="1" si="22"/>
        <v/>
      </c>
    </row>
    <row r="514" spans="1:32" x14ac:dyDescent="0.4">
      <c r="A514" s="13" t="str" cm="1">
        <f t="array" aca="1" ref="A514" ca="1">_xlfn.IFS(
AND(SUMIFS(lease_table_interest_accruals, lease_table_dates, A513)&gt;0, COUNTIFS($E$14:E513, "Interest accrual", $A$14:A513, A513)=0),  A513,
AND(SUMIFS(lease_table_payments, lease_table_dates, A513)&gt;0, COUNTIFS($E$14:E513, "Payment", $A$14:A513, A513)=0),  A513,
AND(SUMIFS(rou_table_deprs, rou_table_dates, A513)&gt;0, COUNTIFS($E$14:E513, "Depreciation", $A$14:A513, A513)=0),  A513,
TRUE,  IFERROR(INDEX(rou_table_dates,  MATCH(A513, rou_table_dates)+1, ), "")
)</f>
        <v/>
      </c>
      <c r="B514" s="1" t="str" cm="1">
        <f t="array" aca="1" ref="B514" ca="1">_xlfn.IFS(
AND(E514="Payment", A514=$B$2), $AM$14,
E514="Payment", $AM$15,
E514="Interest accrual", $AM$18,
E514="Depreciation", $AM$17,
TRUE, "")</f>
        <v/>
      </c>
      <c r="C514" s="1" t="str" cm="1">
        <f t="array" aca="1" ref="C514" ca="1">_xlfn.IFS(
E514="Payment", $AM$19,
E514="Interest accrual", $AM$15,
E514="Depreciation", $AM$16,
TRUE, "")</f>
        <v/>
      </c>
      <c r="D514" s="14" t="str" cm="1">
        <f t="array" aca="1" ref="D514" ca="1">_xlfn.IFS(
E514="Payment", _xlfn.XLOOKUP(A514, lease_table_dates, lease_table_payments, 0, 0),
E514="Interest accrual", _xlfn.XLOOKUP(A514, lease_table_dates, lease_table_interest_accruals, 0, 0),
E514="Depreciation", _xlfn.XLOOKUP(A514, rou_table_dates, rou_table_deprs, 0, 0),
TRUE, ""
)</f>
        <v/>
      </c>
      <c r="E514" s="7" t="str" cm="1">
        <f t="array" aca="1" ref="E514" ca="1">_xlfn.IFS(
AND(SUMIFS(lease_table_interest_accruals, lease_table_dates, A514)&gt;0, COUNTIFS($E$14:E513, "Interest accrual", $A$14:A513, A514)=0), "Interest accrual",
AND(SUMIFS(lease_table_payments, lease_table_dates, A514)&gt;0, COUNTIFS($E$14:E513, "Payment", $A$14:A513, A514)=0), "Payment",
AND(SUMIFS(rou_table_deprs, rou_table_dates, A514)&gt;0, COUNTIFS($E$14:E513, "Depreciation", $A$14:A513, A514)=0), "Depreciation",
TRUE,  ""
)</f>
        <v/>
      </c>
      <c r="G514" s="13" t="str" cm="1">
        <f t="array" aca="1" ref="G514" ca="1">_xlfn.IFS(
AND($B$11="Hə", $B$3="İllik"), Z514,
AND($B$11="Hə", $B$3="Aylıq"), AA514,
$B$11="Yox", X514)</f>
        <v/>
      </c>
      <c r="H514" s="14" t="str" cm="1">
        <f t="array" aca="1" ref="H514" ca="1">_xlfn.IFS( G514="", "",
TRUE, ROUND( H513+I514-J514, 2) )</f>
        <v/>
      </c>
      <c r="I514" s="14" t="str" cm="1">
        <f t="array" aca="1" ref="I514" ca="1">_xlfn.IFS(G514="", "",
G514=last_payment_date, (J514-H513),
 TRUE,  -  (H513- H513* (1+$B$6)^ (_xlfn.DAYS(G514,G513)/365) )
)</f>
        <v/>
      </c>
      <c r="J514" s="14" t="str" cm="1">
        <f t="array" aca="1" ref="J514" ca="1">_xlfn.IFS(G514="", "",
TRUE, _xlfn.XLOOKUP(G514,  payment_dates, payments,0,0)
)</f>
        <v/>
      </c>
      <c r="L514" s="2" t="str" cm="1">
        <f t="array" aca="1" ref="L514" ca="1">_xlfn.IFS(
AND($B$11="Hə", $B$3="İllik"), AC514,
AND($B$11="Hə", $B$3="Aylıq"), AD514,
$B$11="Yox", AB514)</f>
        <v/>
      </c>
      <c r="M514" s="14" t="str" cm="1">
        <f t="array" aca="1" ref="M514" ca="1">_xlfn.IFS( L514="", "",
(M513-N514)&lt;=0.5, 0,
TRUE,  M513-N514)</f>
        <v/>
      </c>
      <c r="N514" s="15" t="str" cm="1">
        <f t="array" aca="1" ref="N514" ca="1">_xlfn.IFS(
L514="", "",
TRUE, MIN(M513, ROUND($M$14/ (last_rou_date - $B$2) * (L514-L513), 2) )
)</f>
        <v/>
      </c>
      <c r="P514" s="22" t="str">
        <f t="shared" ca="1" si="21"/>
        <v/>
      </c>
      <c r="Q514" s="14" t="str" cm="1">
        <f t="array" aca="1" ref="Q514" ca="1">_xlfn.IFS(P514="","",
$B$11="Hə", _xlfn.XLOOKUP(DATE(P514, 12, 31), rou_table_dates, rou_table_nbvs,0, 0),
TRUE,  MAX(0, ROUND($M$14 - $M$14/ (last_rou_date - $B$2) * (DATE(P514,12,31) - $B$2), 2) )
)</f>
        <v/>
      </c>
      <c r="R514" s="57" t="str" cm="1">
        <f t="array" aca="1" ref="R514" ca="1">_xlfn.IFS(P514="","",
$B$11="Hə", _xlfn.XLOOKUP(DATE(P514, 12, 31), lease_table_dates, lease_table_balances,0, 0),
TRUE, IFERROR( XNPV($B$6, IF(payment_dates &gt;DATE(P514, 12, 31), payments,  0),  IF(payment_dates &gt;DATE(P514, 12, 31), payment_dates,  DATE(P514, 12, 31))    ),0)
)</f>
        <v/>
      </c>
      <c r="S514" s="14" t="str" cm="1">
        <f t="array" aca="1" ref="S514" ca="1">_xlfn.IFS(P514="","",
TRUE,  MIN( MIN(Q513, $M$14), ROUND($M$14/ (last_rou_date - $B$2) * (DATE(P514,12,31) - MAX($B$2, DATE(P514-1, 12, 31))), 2) )
)</f>
        <v/>
      </c>
      <c r="T514" s="15" t="str" cm="1">
        <f t="array" aca="1" ref="T514" ca="1">_xlfn.IFS(P514="", "",
ISTEXT(R513), R514- (H514 - SUMIFS( lease_table_payments, lease_table_years, P514) -$AG$14 ),
AND(ISNUMBER(R513), R514&lt;&gt;""),   R514- (R513 - SUMIFS( lease_table_payments, lease_table_years, P514) )
)</f>
        <v/>
      </c>
      <c r="U514" s="14"/>
      <c r="V514" s="73">
        <f t="shared" si="23"/>
        <v>501</v>
      </c>
      <c r="W514" s="74" t="str" cm="1">
        <f t="array" ref="W514">_xlfn.IFS(
OR(W513=$B$4, W513=""),"",
TRUE,W513+1
)</f>
        <v/>
      </c>
      <c r="X514" s="75" t="str" cm="1">
        <f t="array" ref="X514">_xlfn.IFS(X513="","",
W514="", "",
AND($B$3="İllik"),DATE(YEAR(X513)+1,MONTH(X513),DAY(X513) ),
AND($B$3="Aylıq", $AH$14="Not end"), EDATE(X513,1),
AND($B$3="Aylıq", $AH$14="End"), EOMONTH(X513,1)
)</f>
        <v/>
      </c>
      <c r="Y514" s="75" t="str" cm="1">
        <f t="array" aca="1" ref="Y514" ca="1">_xlfn.IFS(
AND($B$7="Dövrün əvvəlində", Y513&lt;=last_rou_date), DATE(YEAR(Y513)+1, 12, 31),
AND($B$7="Dövrün sonunda", Y513&lt;=last_payment_date), DATE(YEAR(Y513)+1, 12, 31),
TRUE, ""
)</f>
        <v/>
      </c>
      <c r="Z514" s="75" t="str" cm="1">
        <f t="array" aca="1" ref="Z514" ca="1">_xlfn.IFS(
AND($AN$14="Not year_end", Z513&gt;last_payment_date), "",
AND($AN$14="Year_end", Z513&gt;=last_payment_date), "",
AND($AN$14="Year_end"), DATE(YEAR(Z513+1), 12, 31),
AND($AN$14="Not year_end", MONTH(Z513)=12, DAY(Z513)=31), DATE(YEAR(Z512)+1, MONTH(Z512), DAY(Z512)),
AND($AN$14="Not year_end", OR(MONTH(Z513)&lt;&gt;12, DAY(Z513)&lt;&gt;31) ), DATE(YEAR(Z513), 12, 31)
)</f>
        <v/>
      </c>
      <c r="AA514" s="75" t="str" cm="1">
        <f t="array" aca="1" ref="AA514" ca="1">_xlfn.IFS(AA513="", "",
AND(AA513=last_payment_date, OR(MONTH(AA513)&lt;&gt;12, DAY(AA513)&lt;&gt;31) ), DATE(YEAR(AA513), 12, 31),
AND(MONTH(AA513)=12, DAY(AA513)=31, AA513&gt;=last_payment_date), "",
AND(MONTH(AA513)=12, DAY(AA513)&lt;&gt;31),  EOMONTH(AA513,0),
AND(MONTH(AA513)=12, DAY(AA513)=31, $AH$14="Not end"),  EDATE(AA512,1),
AND($AH$14="Not end"), EDATE(AA513, 1),
AND($AH$14="End"), EOMONTH(AA513, 1)
)</f>
        <v/>
      </c>
      <c r="AB514" s="75" t="str" cm="1">
        <f t="array" aca="1" ref="AB514" ca="1">_xlfn.IFS(AB513="","",
AND(AB513=last_rou_date), "",
AND($B$3="İllik"),DATE(YEAR(AB513)+1,MONTH(AB513),DAY(AB513) ),
AND($B$3="Aylıq", $AH$14="Not end"), EDATE(AB513,1),
AND($B$3="Aylıq", $AH$14="End"), EOMONTH(AB513,1)
)</f>
        <v/>
      </c>
      <c r="AC514" s="75" t="str" cm="1">
        <f t="array" aca="1" ref="AC514" ca="1">_xlfn.IFS(
AND($AN$14="Not year_end", AC513&gt;last_rou_date), "",
AND($AN$14="Year_end", AC513&gt;=last_rou_date), "",
AND($AN$14="Year_end"), DATE(YEAR(AC513+1), 12, 31),
AND($AN$14="Not year_end", MONTH(AC513)=12, DAY(AC513)=31), DATE(YEAR(AC512)+1, MONTH(AC512), DAY(AC512)),
AND($AN$14="Not year_end", OR(MONTH(AC513)&lt;&gt;12, DAY(AC513)&lt;&gt;31) ), DATE(YEAR(AC513), 12, 31)
)</f>
        <v/>
      </c>
      <c r="AD514" s="75" t="str" cm="1">
        <f t="array" aca="1" ref="AD514" ca="1">_xlfn.IFS(AD513="", "",
AND(AD513=last_rou_date, OR(MONTH(AD513)&lt;&gt;12, DAY(AD513)&lt;&gt;31) ), DATE(YEAR(AD513), 12, 31),
AND(MONTH(AD513)=12, DAY(AD513)=31, AD513&gt;=last_rou_date), "",
AND(MONTH(AD513)=12, DAY(AD513)&lt;&gt;31),  EOMONTH(AD513,0),
AND(MONTH(AD513)=12, DAY(AD513)=31, $AH$14="Not end"),  EDATE(AD512,1),
AND($AH$14="Not end"), EDATE(AD513, 1),
AND($AH$14="End"), EOMONTH(AD513, 1)
)</f>
        <v/>
      </c>
      <c r="AE514" s="68" t="str" cm="1">
        <f t="array" ref="AE514">_xlfn.IFS(W514="", "",
AND(W514&gt;0, W514&lt;=$B$4, $C$2="İllik artım, faiz olaraq", $D$2&gt;0, $B$3="İllik"), $B$5*((1+$D$2)^(W514-1)),
AND(W514&gt;0, W514&lt;=$B$4, $C$2="İllik artım, faiz olaraq", $D$2&gt;0, $B$3="Aylıq"), $B$5*((1+$D$2)^ROUNDDOWN((W514-1)/12,0)),
AND(W514=1, $C$2="Aşağıdakı kimi dəyişir", ), $B$5,
AND(W514&gt;1, W514&lt;=$B$4, $C$2="Aşağıdakı kimi dəyişir"), IFERROR(VLOOKUP(W514, $C$4:$D$7, 2, FALSE), AE513),
AND(W514&gt;0, W514&lt;=$B$4), $B$5,
TRUE,0 )</f>
        <v/>
      </c>
      <c r="AF514" s="76" t="str">
        <f t="shared" ca="1" si="22"/>
        <v/>
      </c>
    </row>
    <row r="515" spans="1:32" x14ac:dyDescent="0.4">
      <c r="A515" s="13" t="str" cm="1">
        <f t="array" aca="1" ref="A515" ca="1">_xlfn.IFS(
AND(SUMIFS(lease_table_interest_accruals, lease_table_dates, A514)&gt;0, COUNTIFS($E$14:E514, "Interest accrual", $A$14:A514, A514)=0),  A514,
AND(SUMIFS(lease_table_payments, lease_table_dates, A514)&gt;0, COUNTIFS($E$14:E514, "Payment", $A$14:A514, A514)=0),  A514,
AND(SUMIFS(rou_table_deprs, rou_table_dates, A514)&gt;0, COUNTIFS($E$14:E514, "Depreciation", $A$14:A514, A514)=0),  A514,
TRUE,  IFERROR(INDEX(rou_table_dates,  MATCH(A514, rou_table_dates)+1, ), "")
)</f>
        <v/>
      </c>
      <c r="B515" s="1" t="str" cm="1">
        <f t="array" aca="1" ref="B515" ca="1">_xlfn.IFS(
AND(E515="Payment", A515=$B$2), $AM$14,
E515="Payment", $AM$15,
E515="Interest accrual", $AM$18,
E515="Depreciation", $AM$17,
TRUE, "")</f>
        <v/>
      </c>
      <c r="C515" s="1" t="str" cm="1">
        <f t="array" aca="1" ref="C515" ca="1">_xlfn.IFS(
E515="Payment", $AM$19,
E515="Interest accrual", $AM$15,
E515="Depreciation", $AM$16,
TRUE, "")</f>
        <v/>
      </c>
      <c r="D515" s="14" t="str" cm="1">
        <f t="array" aca="1" ref="D515" ca="1">_xlfn.IFS(
E515="Payment", _xlfn.XLOOKUP(A515, lease_table_dates, lease_table_payments, 0, 0),
E515="Interest accrual", _xlfn.XLOOKUP(A515, lease_table_dates, lease_table_interest_accruals, 0, 0),
E515="Depreciation", _xlfn.XLOOKUP(A515, rou_table_dates, rou_table_deprs, 0, 0),
TRUE, ""
)</f>
        <v/>
      </c>
      <c r="E515" s="7" t="str" cm="1">
        <f t="array" aca="1" ref="E515" ca="1">_xlfn.IFS(
AND(SUMIFS(lease_table_interest_accruals, lease_table_dates, A515)&gt;0, COUNTIFS($E$14:E514, "Interest accrual", $A$14:A514, A515)=0), "Interest accrual",
AND(SUMIFS(lease_table_payments, lease_table_dates, A515)&gt;0, COUNTIFS($E$14:E514, "Payment", $A$14:A514, A515)=0), "Payment",
AND(SUMIFS(rou_table_deprs, rou_table_dates, A515)&gt;0, COUNTIFS($E$14:E514, "Depreciation", $A$14:A514, A515)=0), "Depreciation",
TRUE,  ""
)</f>
        <v/>
      </c>
      <c r="G515" s="13" t="str" cm="1">
        <f t="array" aca="1" ref="G515" ca="1">_xlfn.IFS(
AND($B$11="Hə", $B$3="İllik"), Z515,
AND($B$11="Hə", $B$3="Aylıq"), AA515,
$B$11="Yox", X515)</f>
        <v/>
      </c>
      <c r="H515" s="14" t="str" cm="1">
        <f t="array" aca="1" ref="H515" ca="1">_xlfn.IFS( G515="", "",
TRUE, ROUND( H514+I515-J515, 2) )</f>
        <v/>
      </c>
      <c r="I515" s="14" t="str" cm="1">
        <f t="array" aca="1" ref="I515" ca="1">_xlfn.IFS(G515="", "",
G515=last_payment_date, (J515-H514),
 TRUE,  -  (H514- H514* (1+$B$6)^ (_xlfn.DAYS(G515,G514)/365) )
)</f>
        <v/>
      </c>
      <c r="J515" s="14" t="str" cm="1">
        <f t="array" aca="1" ref="J515" ca="1">_xlfn.IFS(G515="", "",
TRUE, _xlfn.XLOOKUP(G515,  payment_dates, payments,0,0)
)</f>
        <v/>
      </c>
      <c r="L515" s="2" t="str" cm="1">
        <f t="array" aca="1" ref="L515" ca="1">_xlfn.IFS(
AND($B$11="Hə", $B$3="İllik"), AC515,
AND($B$11="Hə", $B$3="Aylıq"), AD515,
$B$11="Yox", AB515)</f>
        <v/>
      </c>
      <c r="M515" s="14" t="str" cm="1">
        <f t="array" aca="1" ref="M515" ca="1">_xlfn.IFS( L515="", "",
(M514-N515)&lt;=0.5, 0,
TRUE,  M514-N515)</f>
        <v/>
      </c>
      <c r="N515" s="15" t="str" cm="1">
        <f t="array" aca="1" ref="N515" ca="1">_xlfn.IFS(
L515="", "",
TRUE, MIN(M514, ROUND($M$14/ (last_rou_date - $B$2) * (L515-L514), 2) )
)</f>
        <v/>
      </c>
      <c r="P515" s="22" t="str">
        <f t="shared" ca="1" si="21"/>
        <v/>
      </c>
      <c r="Q515" s="14" t="str" cm="1">
        <f t="array" aca="1" ref="Q515" ca="1">_xlfn.IFS(P515="","",
$B$11="Hə", _xlfn.XLOOKUP(DATE(P515, 12, 31), rou_table_dates, rou_table_nbvs,0, 0),
TRUE,  MAX(0, ROUND($M$14 - $M$14/ (last_rou_date - $B$2) * (DATE(P515,12,31) - $B$2), 2) )
)</f>
        <v/>
      </c>
      <c r="R515" s="57" t="str" cm="1">
        <f t="array" aca="1" ref="R515" ca="1">_xlfn.IFS(P515="","",
$B$11="Hə", _xlfn.XLOOKUP(DATE(P515, 12, 31), lease_table_dates, lease_table_balances,0, 0),
TRUE, IFERROR( XNPV($B$6, IF(payment_dates &gt;DATE(P515, 12, 31), payments,  0),  IF(payment_dates &gt;DATE(P515, 12, 31), payment_dates,  DATE(P515, 12, 31))    ),0)
)</f>
        <v/>
      </c>
      <c r="S515" s="14" t="str" cm="1">
        <f t="array" aca="1" ref="S515" ca="1">_xlfn.IFS(P515="","",
TRUE,  MIN( MIN(Q514, $M$14), ROUND($M$14/ (last_rou_date - $B$2) * (DATE(P515,12,31) - MAX($B$2, DATE(P515-1, 12, 31))), 2) )
)</f>
        <v/>
      </c>
      <c r="T515" s="15" t="str" cm="1">
        <f t="array" aca="1" ref="T515" ca="1">_xlfn.IFS(P515="", "",
ISTEXT(R514), R515- (H515 - SUMIFS( lease_table_payments, lease_table_years, P515) -$AG$14 ),
AND(ISNUMBER(R514), R515&lt;&gt;""),   R515- (R514 - SUMIFS( lease_table_payments, lease_table_years, P515) )
)</f>
        <v/>
      </c>
      <c r="U515" s="14"/>
      <c r="V515" s="73">
        <f t="shared" si="23"/>
        <v>502</v>
      </c>
      <c r="W515" s="74" t="str" cm="1">
        <f t="array" ref="W515">_xlfn.IFS(
OR(W514=$B$4, W514=""),"",
TRUE,W514+1
)</f>
        <v/>
      </c>
      <c r="X515" s="75" t="str" cm="1">
        <f t="array" ref="X515">_xlfn.IFS(X514="","",
W515="", "",
AND($B$3="İllik"),DATE(YEAR(X514)+1,MONTH(X514),DAY(X514) ),
AND($B$3="Aylıq", $AH$14="Not end"), EDATE(X514,1),
AND($B$3="Aylıq", $AH$14="End"), EOMONTH(X514,1)
)</f>
        <v/>
      </c>
      <c r="Y515" s="75" t="str" cm="1">
        <f t="array" aca="1" ref="Y515" ca="1">_xlfn.IFS(
AND($B$7="Dövrün əvvəlində", Y514&lt;=last_rou_date), DATE(YEAR(Y514)+1, 12, 31),
AND($B$7="Dövrün sonunda", Y514&lt;=last_payment_date), DATE(YEAR(Y514)+1, 12, 31),
TRUE, ""
)</f>
        <v/>
      </c>
      <c r="Z515" s="75" t="str" cm="1">
        <f t="array" aca="1" ref="Z515" ca="1">_xlfn.IFS(
AND($AN$14="Not year_end", Z514&gt;last_payment_date), "",
AND($AN$14="Year_end", Z514&gt;=last_payment_date), "",
AND($AN$14="Year_end"), DATE(YEAR(Z514+1), 12, 31),
AND($AN$14="Not year_end", MONTH(Z514)=12, DAY(Z514)=31), DATE(YEAR(Z513)+1, MONTH(Z513), DAY(Z513)),
AND($AN$14="Not year_end", OR(MONTH(Z514)&lt;&gt;12, DAY(Z514)&lt;&gt;31) ), DATE(YEAR(Z514), 12, 31)
)</f>
        <v/>
      </c>
      <c r="AA515" s="75" t="str" cm="1">
        <f t="array" aca="1" ref="AA515" ca="1">_xlfn.IFS(AA514="", "",
AND(AA514=last_payment_date, OR(MONTH(AA514)&lt;&gt;12, DAY(AA514)&lt;&gt;31) ), DATE(YEAR(AA514), 12, 31),
AND(MONTH(AA514)=12, DAY(AA514)=31, AA514&gt;=last_payment_date), "",
AND(MONTH(AA514)=12, DAY(AA514)&lt;&gt;31),  EOMONTH(AA514,0),
AND(MONTH(AA514)=12, DAY(AA514)=31, $AH$14="Not end"),  EDATE(AA513,1),
AND($AH$14="Not end"), EDATE(AA514, 1),
AND($AH$14="End"), EOMONTH(AA514, 1)
)</f>
        <v/>
      </c>
      <c r="AB515" s="75" t="str" cm="1">
        <f t="array" aca="1" ref="AB515" ca="1">_xlfn.IFS(AB514="","",
AND(AB514=last_rou_date), "",
AND($B$3="İllik"),DATE(YEAR(AB514)+1,MONTH(AB514),DAY(AB514) ),
AND($B$3="Aylıq", $AH$14="Not end"), EDATE(AB514,1),
AND($B$3="Aylıq", $AH$14="End"), EOMONTH(AB514,1)
)</f>
        <v/>
      </c>
      <c r="AC515" s="75" t="str" cm="1">
        <f t="array" aca="1" ref="AC515" ca="1">_xlfn.IFS(
AND($AN$14="Not year_end", AC514&gt;last_rou_date), "",
AND($AN$14="Year_end", AC514&gt;=last_rou_date), "",
AND($AN$14="Year_end"), DATE(YEAR(AC514+1), 12, 31),
AND($AN$14="Not year_end", MONTH(AC514)=12, DAY(AC514)=31), DATE(YEAR(AC513)+1, MONTH(AC513), DAY(AC513)),
AND($AN$14="Not year_end", OR(MONTH(AC514)&lt;&gt;12, DAY(AC514)&lt;&gt;31) ), DATE(YEAR(AC514), 12, 31)
)</f>
        <v/>
      </c>
      <c r="AD515" s="75" t="str" cm="1">
        <f t="array" aca="1" ref="AD515" ca="1">_xlfn.IFS(AD514="", "",
AND(AD514=last_rou_date, OR(MONTH(AD514)&lt;&gt;12, DAY(AD514)&lt;&gt;31) ), DATE(YEAR(AD514), 12, 31),
AND(MONTH(AD514)=12, DAY(AD514)=31, AD514&gt;=last_rou_date), "",
AND(MONTH(AD514)=12, DAY(AD514)&lt;&gt;31),  EOMONTH(AD514,0),
AND(MONTH(AD514)=12, DAY(AD514)=31, $AH$14="Not end"),  EDATE(AD513,1),
AND($AH$14="Not end"), EDATE(AD514, 1),
AND($AH$14="End"), EOMONTH(AD514, 1)
)</f>
        <v/>
      </c>
      <c r="AE515" s="68" t="str" cm="1">
        <f t="array" ref="AE515">_xlfn.IFS(W515="", "",
AND(W515&gt;0, W515&lt;=$B$4, $C$2="İllik artım, faiz olaraq", $D$2&gt;0, $B$3="İllik"), $B$5*((1+$D$2)^(W515-1)),
AND(W515&gt;0, W515&lt;=$B$4, $C$2="İllik artım, faiz olaraq", $D$2&gt;0, $B$3="Aylıq"), $B$5*((1+$D$2)^ROUNDDOWN((W515-1)/12,0)),
AND(W515=1, $C$2="Aşağıdakı kimi dəyişir", ), $B$5,
AND(W515&gt;1, W515&lt;=$B$4, $C$2="Aşağıdakı kimi dəyişir"), IFERROR(VLOOKUP(W515, $C$4:$D$7, 2, FALSE), AE514),
AND(W515&gt;0, W515&lt;=$B$4), $B$5,
TRUE,0 )</f>
        <v/>
      </c>
      <c r="AF515" s="76" t="str">
        <f t="shared" ca="1" si="22"/>
        <v/>
      </c>
    </row>
    <row r="516" spans="1:32" x14ac:dyDescent="0.4">
      <c r="A516" s="13" t="str" cm="1">
        <f t="array" aca="1" ref="A516" ca="1">_xlfn.IFS(
AND(SUMIFS(lease_table_interest_accruals, lease_table_dates, A515)&gt;0, COUNTIFS($E$14:E515, "Interest accrual", $A$14:A515, A515)=0),  A515,
AND(SUMIFS(lease_table_payments, lease_table_dates, A515)&gt;0, COUNTIFS($E$14:E515, "Payment", $A$14:A515, A515)=0),  A515,
AND(SUMIFS(rou_table_deprs, rou_table_dates, A515)&gt;0, COUNTIFS($E$14:E515, "Depreciation", $A$14:A515, A515)=0),  A515,
TRUE,  IFERROR(INDEX(rou_table_dates,  MATCH(A515, rou_table_dates)+1, ), "")
)</f>
        <v/>
      </c>
      <c r="B516" s="1" t="str" cm="1">
        <f t="array" aca="1" ref="B516" ca="1">_xlfn.IFS(
AND(E516="Payment", A516=$B$2), $AM$14,
E516="Payment", $AM$15,
E516="Interest accrual", $AM$18,
E516="Depreciation", $AM$17,
TRUE, "")</f>
        <v/>
      </c>
      <c r="C516" s="1" t="str" cm="1">
        <f t="array" aca="1" ref="C516" ca="1">_xlfn.IFS(
E516="Payment", $AM$19,
E516="Interest accrual", $AM$15,
E516="Depreciation", $AM$16,
TRUE, "")</f>
        <v/>
      </c>
      <c r="D516" s="14" t="str" cm="1">
        <f t="array" aca="1" ref="D516" ca="1">_xlfn.IFS(
E516="Payment", _xlfn.XLOOKUP(A516, lease_table_dates, lease_table_payments, 0, 0),
E516="Interest accrual", _xlfn.XLOOKUP(A516, lease_table_dates, lease_table_interest_accruals, 0, 0),
E516="Depreciation", _xlfn.XLOOKUP(A516, rou_table_dates, rou_table_deprs, 0, 0),
TRUE, ""
)</f>
        <v/>
      </c>
      <c r="E516" s="7" t="str" cm="1">
        <f t="array" aca="1" ref="E516" ca="1">_xlfn.IFS(
AND(SUMIFS(lease_table_interest_accruals, lease_table_dates, A516)&gt;0, COUNTIFS($E$14:E515, "Interest accrual", $A$14:A515, A516)=0), "Interest accrual",
AND(SUMIFS(lease_table_payments, lease_table_dates, A516)&gt;0, COUNTIFS($E$14:E515, "Payment", $A$14:A515, A516)=0), "Payment",
AND(SUMIFS(rou_table_deprs, rou_table_dates, A516)&gt;0, COUNTIFS($E$14:E515, "Depreciation", $A$14:A515, A516)=0), "Depreciation",
TRUE,  ""
)</f>
        <v/>
      </c>
      <c r="G516" s="13" t="str" cm="1">
        <f t="array" aca="1" ref="G516" ca="1">_xlfn.IFS(
AND($B$11="Hə", $B$3="İllik"), Z516,
AND($B$11="Hə", $B$3="Aylıq"), AA516,
$B$11="Yox", X516)</f>
        <v/>
      </c>
      <c r="H516" s="14" t="str" cm="1">
        <f t="array" aca="1" ref="H516" ca="1">_xlfn.IFS( G516="", "",
TRUE, ROUND( H515+I516-J516, 2) )</f>
        <v/>
      </c>
      <c r="I516" s="14" t="str" cm="1">
        <f t="array" aca="1" ref="I516" ca="1">_xlfn.IFS(G516="", "",
G516=last_payment_date, (J516-H515),
 TRUE,  -  (H515- H515* (1+$B$6)^ (_xlfn.DAYS(G516,G515)/365) )
)</f>
        <v/>
      </c>
      <c r="J516" s="14" t="str" cm="1">
        <f t="array" aca="1" ref="J516" ca="1">_xlfn.IFS(G516="", "",
TRUE, _xlfn.XLOOKUP(G516,  payment_dates, payments,0,0)
)</f>
        <v/>
      </c>
      <c r="L516" s="2" t="str" cm="1">
        <f t="array" aca="1" ref="L516" ca="1">_xlfn.IFS(
AND($B$11="Hə", $B$3="İllik"), AC516,
AND($B$11="Hə", $B$3="Aylıq"), AD516,
$B$11="Yox", AB516)</f>
        <v/>
      </c>
      <c r="M516" s="14" t="str" cm="1">
        <f t="array" aca="1" ref="M516" ca="1">_xlfn.IFS( L516="", "",
(M515-N516)&lt;=0.5, 0,
TRUE,  M515-N516)</f>
        <v/>
      </c>
      <c r="N516" s="15" t="str" cm="1">
        <f t="array" aca="1" ref="N516" ca="1">_xlfn.IFS(
L516="", "",
TRUE, MIN(M515, ROUND($M$14/ (last_rou_date - $B$2) * (L516-L515), 2) )
)</f>
        <v/>
      </c>
      <c r="P516" s="22" t="str">
        <f t="shared" ca="1" si="21"/>
        <v/>
      </c>
      <c r="Q516" s="14" t="str" cm="1">
        <f t="array" aca="1" ref="Q516" ca="1">_xlfn.IFS(P516="","",
$B$11="Hə", _xlfn.XLOOKUP(DATE(P516, 12, 31), rou_table_dates, rou_table_nbvs,0, 0),
TRUE,  MAX(0, ROUND($M$14 - $M$14/ (last_rou_date - $B$2) * (DATE(P516,12,31) - $B$2), 2) )
)</f>
        <v/>
      </c>
      <c r="R516" s="57" t="str" cm="1">
        <f t="array" aca="1" ref="R516" ca="1">_xlfn.IFS(P516="","",
$B$11="Hə", _xlfn.XLOOKUP(DATE(P516, 12, 31), lease_table_dates, lease_table_balances,0, 0),
TRUE, IFERROR( XNPV($B$6, IF(payment_dates &gt;DATE(P516, 12, 31), payments,  0),  IF(payment_dates &gt;DATE(P516, 12, 31), payment_dates,  DATE(P516, 12, 31))    ),0)
)</f>
        <v/>
      </c>
      <c r="S516" s="14" t="str" cm="1">
        <f t="array" aca="1" ref="S516" ca="1">_xlfn.IFS(P516="","",
TRUE,  MIN( MIN(Q515, $M$14), ROUND($M$14/ (last_rou_date - $B$2) * (DATE(P516,12,31) - MAX($B$2, DATE(P516-1, 12, 31))), 2) )
)</f>
        <v/>
      </c>
      <c r="T516" s="15" t="str" cm="1">
        <f t="array" aca="1" ref="T516" ca="1">_xlfn.IFS(P516="", "",
ISTEXT(R515), R516- (H516 - SUMIFS( lease_table_payments, lease_table_years, P516) -$AG$14 ),
AND(ISNUMBER(R515), R516&lt;&gt;""),   R516- (R515 - SUMIFS( lease_table_payments, lease_table_years, P516) )
)</f>
        <v/>
      </c>
      <c r="U516" s="14"/>
      <c r="V516" s="73">
        <f t="shared" si="23"/>
        <v>503</v>
      </c>
      <c r="W516" s="74" t="str" cm="1">
        <f t="array" ref="W516">_xlfn.IFS(
OR(W515=$B$4, W515=""),"",
TRUE,W515+1
)</f>
        <v/>
      </c>
      <c r="X516" s="75" t="str" cm="1">
        <f t="array" ref="X516">_xlfn.IFS(X515="","",
W516="", "",
AND($B$3="İllik"),DATE(YEAR(X515)+1,MONTH(X515),DAY(X515) ),
AND($B$3="Aylıq", $AH$14="Not end"), EDATE(X515,1),
AND($B$3="Aylıq", $AH$14="End"), EOMONTH(X515,1)
)</f>
        <v/>
      </c>
      <c r="Y516" s="75" t="str" cm="1">
        <f t="array" aca="1" ref="Y516" ca="1">_xlfn.IFS(
AND($B$7="Dövrün əvvəlində", Y515&lt;=last_rou_date), DATE(YEAR(Y515)+1, 12, 31),
AND($B$7="Dövrün sonunda", Y515&lt;=last_payment_date), DATE(YEAR(Y515)+1, 12, 31),
TRUE, ""
)</f>
        <v/>
      </c>
      <c r="Z516" s="75" t="str" cm="1">
        <f t="array" aca="1" ref="Z516" ca="1">_xlfn.IFS(
AND($AN$14="Not year_end", Z515&gt;last_payment_date), "",
AND($AN$14="Year_end", Z515&gt;=last_payment_date), "",
AND($AN$14="Year_end"), DATE(YEAR(Z515+1), 12, 31),
AND($AN$14="Not year_end", MONTH(Z515)=12, DAY(Z515)=31), DATE(YEAR(Z514)+1, MONTH(Z514), DAY(Z514)),
AND($AN$14="Not year_end", OR(MONTH(Z515)&lt;&gt;12, DAY(Z515)&lt;&gt;31) ), DATE(YEAR(Z515), 12, 31)
)</f>
        <v/>
      </c>
      <c r="AA516" s="75" t="str" cm="1">
        <f t="array" aca="1" ref="AA516" ca="1">_xlfn.IFS(AA515="", "",
AND(AA515=last_payment_date, OR(MONTH(AA515)&lt;&gt;12, DAY(AA515)&lt;&gt;31) ), DATE(YEAR(AA515), 12, 31),
AND(MONTH(AA515)=12, DAY(AA515)=31, AA515&gt;=last_payment_date), "",
AND(MONTH(AA515)=12, DAY(AA515)&lt;&gt;31),  EOMONTH(AA515,0),
AND(MONTH(AA515)=12, DAY(AA515)=31, $AH$14="Not end"),  EDATE(AA514,1),
AND($AH$14="Not end"), EDATE(AA515, 1),
AND($AH$14="End"), EOMONTH(AA515, 1)
)</f>
        <v/>
      </c>
      <c r="AB516" s="75" t="str" cm="1">
        <f t="array" aca="1" ref="AB516" ca="1">_xlfn.IFS(AB515="","",
AND(AB515=last_rou_date), "",
AND($B$3="İllik"),DATE(YEAR(AB515)+1,MONTH(AB515),DAY(AB515) ),
AND($B$3="Aylıq", $AH$14="Not end"), EDATE(AB515,1),
AND($B$3="Aylıq", $AH$14="End"), EOMONTH(AB515,1)
)</f>
        <v/>
      </c>
      <c r="AC516" s="75" t="str" cm="1">
        <f t="array" aca="1" ref="AC516" ca="1">_xlfn.IFS(
AND($AN$14="Not year_end", AC515&gt;last_rou_date), "",
AND($AN$14="Year_end", AC515&gt;=last_rou_date), "",
AND($AN$14="Year_end"), DATE(YEAR(AC515+1), 12, 31),
AND($AN$14="Not year_end", MONTH(AC515)=12, DAY(AC515)=31), DATE(YEAR(AC514)+1, MONTH(AC514), DAY(AC514)),
AND($AN$14="Not year_end", OR(MONTH(AC515)&lt;&gt;12, DAY(AC515)&lt;&gt;31) ), DATE(YEAR(AC515), 12, 31)
)</f>
        <v/>
      </c>
      <c r="AD516" s="75" t="str" cm="1">
        <f t="array" aca="1" ref="AD516" ca="1">_xlfn.IFS(AD515="", "",
AND(AD515=last_rou_date, OR(MONTH(AD515)&lt;&gt;12, DAY(AD515)&lt;&gt;31) ), DATE(YEAR(AD515), 12, 31),
AND(MONTH(AD515)=12, DAY(AD515)=31, AD515&gt;=last_rou_date), "",
AND(MONTH(AD515)=12, DAY(AD515)&lt;&gt;31),  EOMONTH(AD515,0),
AND(MONTH(AD515)=12, DAY(AD515)=31, $AH$14="Not end"),  EDATE(AD514,1),
AND($AH$14="Not end"), EDATE(AD515, 1),
AND($AH$14="End"), EOMONTH(AD515, 1)
)</f>
        <v/>
      </c>
      <c r="AE516" s="68" t="str" cm="1">
        <f t="array" ref="AE516">_xlfn.IFS(W516="", "",
AND(W516&gt;0, W516&lt;=$B$4, $C$2="İllik artım, faiz olaraq", $D$2&gt;0, $B$3="İllik"), $B$5*((1+$D$2)^(W516-1)),
AND(W516&gt;0, W516&lt;=$B$4, $C$2="İllik artım, faiz olaraq", $D$2&gt;0, $B$3="Aylıq"), $B$5*((1+$D$2)^ROUNDDOWN((W516-1)/12,0)),
AND(W516=1, $C$2="Aşağıdakı kimi dəyişir", ), $B$5,
AND(W516&gt;1, W516&lt;=$B$4, $C$2="Aşağıdakı kimi dəyişir"), IFERROR(VLOOKUP(W516, $C$4:$D$7, 2, FALSE), AE515),
AND(W516&gt;0, W516&lt;=$B$4), $B$5,
TRUE,0 )</f>
        <v/>
      </c>
      <c r="AF516" s="76" t="str">
        <f t="shared" ca="1" si="22"/>
        <v/>
      </c>
    </row>
    <row r="517" spans="1:32" x14ac:dyDescent="0.4">
      <c r="A517" s="13" t="str" cm="1">
        <f t="array" aca="1" ref="A517" ca="1">_xlfn.IFS(
AND(SUMIFS(lease_table_interest_accruals, lease_table_dates, A516)&gt;0, COUNTIFS($E$14:E516, "Interest accrual", $A$14:A516, A516)=0),  A516,
AND(SUMIFS(lease_table_payments, lease_table_dates, A516)&gt;0, COUNTIFS($E$14:E516, "Payment", $A$14:A516, A516)=0),  A516,
AND(SUMIFS(rou_table_deprs, rou_table_dates, A516)&gt;0, COUNTIFS($E$14:E516, "Depreciation", $A$14:A516, A516)=0),  A516,
TRUE,  IFERROR(INDEX(rou_table_dates,  MATCH(A516, rou_table_dates)+1, ), "")
)</f>
        <v/>
      </c>
      <c r="B517" s="1" t="str" cm="1">
        <f t="array" aca="1" ref="B517" ca="1">_xlfn.IFS(
AND(E517="Payment", A517=$B$2), $AM$14,
E517="Payment", $AM$15,
E517="Interest accrual", $AM$18,
E517="Depreciation", $AM$17,
TRUE, "")</f>
        <v/>
      </c>
      <c r="C517" s="1" t="str" cm="1">
        <f t="array" aca="1" ref="C517" ca="1">_xlfn.IFS(
E517="Payment", $AM$19,
E517="Interest accrual", $AM$15,
E517="Depreciation", $AM$16,
TRUE, "")</f>
        <v/>
      </c>
      <c r="D517" s="14" t="str" cm="1">
        <f t="array" aca="1" ref="D517" ca="1">_xlfn.IFS(
E517="Payment", _xlfn.XLOOKUP(A517, lease_table_dates, lease_table_payments, 0, 0),
E517="Interest accrual", _xlfn.XLOOKUP(A517, lease_table_dates, lease_table_interest_accruals, 0, 0),
E517="Depreciation", _xlfn.XLOOKUP(A517, rou_table_dates, rou_table_deprs, 0, 0),
TRUE, ""
)</f>
        <v/>
      </c>
      <c r="E517" s="7" t="str" cm="1">
        <f t="array" aca="1" ref="E517" ca="1">_xlfn.IFS(
AND(SUMIFS(lease_table_interest_accruals, lease_table_dates, A517)&gt;0, COUNTIFS($E$14:E516, "Interest accrual", $A$14:A516, A517)=0), "Interest accrual",
AND(SUMIFS(lease_table_payments, lease_table_dates, A517)&gt;0, COUNTIFS($E$14:E516, "Payment", $A$14:A516, A517)=0), "Payment",
AND(SUMIFS(rou_table_deprs, rou_table_dates, A517)&gt;0, COUNTIFS($E$14:E516, "Depreciation", $A$14:A516, A517)=0), "Depreciation",
TRUE,  ""
)</f>
        <v/>
      </c>
      <c r="G517" s="13" t="str" cm="1">
        <f t="array" aca="1" ref="G517" ca="1">_xlfn.IFS(
AND($B$11="Hə", $B$3="İllik"), Z517,
AND($B$11="Hə", $B$3="Aylıq"), AA517,
$B$11="Yox", X517)</f>
        <v/>
      </c>
      <c r="H517" s="14" t="str" cm="1">
        <f t="array" aca="1" ref="H517" ca="1">_xlfn.IFS( G517="", "",
TRUE, ROUND( H516+I517-J517, 2) )</f>
        <v/>
      </c>
      <c r="I517" s="14" t="str" cm="1">
        <f t="array" aca="1" ref="I517" ca="1">_xlfn.IFS(G517="", "",
G517=last_payment_date, (J517-H516),
 TRUE,  -  (H516- H516* (1+$B$6)^ (_xlfn.DAYS(G517,G516)/365) )
)</f>
        <v/>
      </c>
      <c r="J517" s="14" t="str" cm="1">
        <f t="array" aca="1" ref="J517" ca="1">_xlfn.IFS(G517="", "",
TRUE, _xlfn.XLOOKUP(G517,  payment_dates, payments,0,0)
)</f>
        <v/>
      </c>
      <c r="L517" s="2" t="str" cm="1">
        <f t="array" aca="1" ref="L517" ca="1">_xlfn.IFS(
AND($B$11="Hə", $B$3="İllik"), AC517,
AND($B$11="Hə", $B$3="Aylıq"), AD517,
$B$11="Yox", AB517)</f>
        <v/>
      </c>
      <c r="M517" s="14" t="str" cm="1">
        <f t="array" aca="1" ref="M517" ca="1">_xlfn.IFS( L517="", "",
(M516-N517)&lt;=0.5, 0,
TRUE,  M516-N517)</f>
        <v/>
      </c>
      <c r="N517" s="15" t="str" cm="1">
        <f t="array" aca="1" ref="N517" ca="1">_xlfn.IFS(
L517="", "",
TRUE, MIN(M516, ROUND($M$14/ (last_rou_date - $B$2) * (L517-L516), 2) )
)</f>
        <v/>
      </c>
      <c r="P517" s="22" t="str">
        <f t="shared" ca="1" si="21"/>
        <v/>
      </c>
      <c r="Q517" s="14" t="str" cm="1">
        <f t="array" aca="1" ref="Q517" ca="1">_xlfn.IFS(P517="","",
$B$11="Hə", _xlfn.XLOOKUP(DATE(P517, 12, 31), rou_table_dates, rou_table_nbvs,0, 0),
TRUE,  MAX(0, ROUND($M$14 - $M$14/ (last_rou_date - $B$2) * (DATE(P517,12,31) - $B$2), 2) )
)</f>
        <v/>
      </c>
      <c r="R517" s="57" t="str" cm="1">
        <f t="array" aca="1" ref="R517" ca="1">_xlfn.IFS(P517="","",
$B$11="Hə", _xlfn.XLOOKUP(DATE(P517, 12, 31), lease_table_dates, lease_table_balances,0, 0),
TRUE, IFERROR( XNPV($B$6, IF(payment_dates &gt;DATE(P517, 12, 31), payments,  0),  IF(payment_dates &gt;DATE(P517, 12, 31), payment_dates,  DATE(P517, 12, 31))    ),0)
)</f>
        <v/>
      </c>
      <c r="S517" s="14" t="str" cm="1">
        <f t="array" aca="1" ref="S517" ca="1">_xlfn.IFS(P517="","",
TRUE,  MIN( MIN(Q516, $M$14), ROUND($M$14/ (last_rou_date - $B$2) * (DATE(P517,12,31) - MAX($B$2, DATE(P517-1, 12, 31))), 2) )
)</f>
        <v/>
      </c>
      <c r="T517" s="15" t="str" cm="1">
        <f t="array" aca="1" ref="T517" ca="1">_xlfn.IFS(P517="", "",
ISTEXT(R516), R517- (H517 - SUMIFS( lease_table_payments, lease_table_years, P517) -$AG$14 ),
AND(ISNUMBER(R516), R517&lt;&gt;""),   R517- (R516 - SUMIFS( lease_table_payments, lease_table_years, P517) )
)</f>
        <v/>
      </c>
      <c r="U517" s="14"/>
      <c r="V517" s="73">
        <f t="shared" si="23"/>
        <v>504</v>
      </c>
      <c r="W517" s="74" t="str" cm="1">
        <f t="array" ref="W517">_xlfn.IFS(
OR(W516=$B$4, W516=""),"",
TRUE,W516+1
)</f>
        <v/>
      </c>
      <c r="X517" s="75" t="str" cm="1">
        <f t="array" ref="X517">_xlfn.IFS(X516="","",
W517="", "",
AND($B$3="İllik"),DATE(YEAR(X516)+1,MONTH(X516),DAY(X516) ),
AND($B$3="Aylıq", $AH$14="Not end"), EDATE(X516,1),
AND($B$3="Aylıq", $AH$14="End"), EOMONTH(X516,1)
)</f>
        <v/>
      </c>
      <c r="Y517" s="75" t="str" cm="1">
        <f t="array" aca="1" ref="Y517" ca="1">_xlfn.IFS(
AND($B$7="Dövrün əvvəlində", Y516&lt;=last_rou_date), DATE(YEAR(Y516)+1, 12, 31),
AND($B$7="Dövrün sonunda", Y516&lt;=last_payment_date), DATE(YEAR(Y516)+1, 12, 31),
TRUE, ""
)</f>
        <v/>
      </c>
      <c r="Z517" s="75" t="str" cm="1">
        <f t="array" aca="1" ref="Z517" ca="1">_xlfn.IFS(
AND($AN$14="Not year_end", Z516&gt;last_payment_date), "",
AND($AN$14="Year_end", Z516&gt;=last_payment_date), "",
AND($AN$14="Year_end"), DATE(YEAR(Z516+1), 12, 31),
AND($AN$14="Not year_end", MONTH(Z516)=12, DAY(Z516)=31), DATE(YEAR(Z515)+1, MONTH(Z515), DAY(Z515)),
AND($AN$14="Not year_end", OR(MONTH(Z516)&lt;&gt;12, DAY(Z516)&lt;&gt;31) ), DATE(YEAR(Z516), 12, 31)
)</f>
        <v/>
      </c>
      <c r="AA517" s="75" t="str" cm="1">
        <f t="array" aca="1" ref="AA517" ca="1">_xlfn.IFS(AA516="", "",
AND(AA516=last_payment_date, OR(MONTH(AA516)&lt;&gt;12, DAY(AA516)&lt;&gt;31) ), DATE(YEAR(AA516), 12, 31),
AND(MONTH(AA516)=12, DAY(AA516)=31, AA516&gt;=last_payment_date), "",
AND(MONTH(AA516)=12, DAY(AA516)&lt;&gt;31),  EOMONTH(AA516,0),
AND(MONTH(AA516)=12, DAY(AA516)=31, $AH$14="Not end"),  EDATE(AA515,1),
AND($AH$14="Not end"), EDATE(AA516, 1),
AND($AH$14="End"), EOMONTH(AA516, 1)
)</f>
        <v/>
      </c>
      <c r="AB517" s="75" t="str" cm="1">
        <f t="array" aca="1" ref="AB517" ca="1">_xlfn.IFS(AB516="","",
AND(AB516=last_rou_date), "",
AND($B$3="İllik"),DATE(YEAR(AB516)+1,MONTH(AB516),DAY(AB516) ),
AND($B$3="Aylıq", $AH$14="Not end"), EDATE(AB516,1),
AND($B$3="Aylıq", $AH$14="End"), EOMONTH(AB516,1)
)</f>
        <v/>
      </c>
      <c r="AC517" s="75" t="str" cm="1">
        <f t="array" aca="1" ref="AC517" ca="1">_xlfn.IFS(
AND($AN$14="Not year_end", AC516&gt;last_rou_date), "",
AND($AN$14="Year_end", AC516&gt;=last_rou_date), "",
AND($AN$14="Year_end"), DATE(YEAR(AC516+1), 12, 31),
AND($AN$14="Not year_end", MONTH(AC516)=12, DAY(AC516)=31), DATE(YEAR(AC515)+1, MONTH(AC515), DAY(AC515)),
AND($AN$14="Not year_end", OR(MONTH(AC516)&lt;&gt;12, DAY(AC516)&lt;&gt;31) ), DATE(YEAR(AC516), 12, 31)
)</f>
        <v/>
      </c>
      <c r="AD517" s="75" t="str" cm="1">
        <f t="array" aca="1" ref="AD517" ca="1">_xlfn.IFS(AD516="", "",
AND(AD516=last_rou_date, OR(MONTH(AD516)&lt;&gt;12, DAY(AD516)&lt;&gt;31) ), DATE(YEAR(AD516), 12, 31),
AND(MONTH(AD516)=12, DAY(AD516)=31, AD516&gt;=last_rou_date), "",
AND(MONTH(AD516)=12, DAY(AD516)&lt;&gt;31),  EOMONTH(AD516,0),
AND(MONTH(AD516)=12, DAY(AD516)=31, $AH$14="Not end"),  EDATE(AD515,1),
AND($AH$14="Not end"), EDATE(AD516, 1),
AND($AH$14="End"), EOMONTH(AD516, 1)
)</f>
        <v/>
      </c>
      <c r="AE517" s="68" t="str" cm="1">
        <f t="array" ref="AE517">_xlfn.IFS(W517="", "",
AND(W517&gt;0, W517&lt;=$B$4, $C$2="İllik artım, faiz olaraq", $D$2&gt;0, $B$3="İllik"), $B$5*((1+$D$2)^(W517-1)),
AND(W517&gt;0, W517&lt;=$B$4, $C$2="İllik artım, faiz olaraq", $D$2&gt;0, $B$3="Aylıq"), $B$5*((1+$D$2)^ROUNDDOWN((W517-1)/12,0)),
AND(W517=1, $C$2="Aşağıdakı kimi dəyişir", ), $B$5,
AND(W517&gt;1, W517&lt;=$B$4, $C$2="Aşağıdakı kimi dəyişir"), IFERROR(VLOOKUP(W517, $C$4:$D$7, 2, FALSE), AE516),
AND(W517&gt;0, W517&lt;=$B$4), $B$5,
TRUE,0 )</f>
        <v/>
      </c>
      <c r="AF517" s="76" t="str">
        <f t="shared" ca="1" si="22"/>
        <v/>
      </c>
    </row>
    <row r="518" spans="1:32" x14ac:dyDescent="0.4">
      <c r="A518" s="13" t="str" cm="1">
        <f t="array" aca="1" ref="A518" ca="1">_xlfn.IFS(
AND(SUMIFS(lease_table_interest_accruals, lease_table_dates, A517)&gt;0, COUNTIFS($E$14:E517, "Interest accrual", $A$14:A517, A517)=0),  A517,
AND(SUMIFS(lease_table_payments, lease_table_dates, A517)&gt;0, COUNTIFS($E$14:E517, "Payment", $A$14:A517, A517)=0),  A517,
AND(SUMIFS(rou_table_deprs, rou_table_dates, A517)&gt;0, COUNTIFS($E$14:E517, "Depreciation", $A$14:A517, A517)=0),  A517,
TRUE,  IFERROR(INDEX(rou_table_dates,  MATCH(A517, rou_table_dates)+1, ), "")
)</f>
        <v/>
      </c>
      <c r="B518" s="1" t="str" cm="1">
        <f t="array" aca="1" ref="B518" ca="1">_xlfn.IFS(
AND(E518="Payment", A518=$B$2), $AM$14,
E518="Payment", $AM$15,
E518="Interest accrual", $AM$18,
E518="Depreciation", $AM$17,
TRUE, "")</f>
        <v/>
      </c>
      <c r="C518" s="1" t="str" cm="1">
        <f t="array" aca="1" ref="C518" ca="1">_xlfn.IFS(
E518="Payment", $AM$19,
E518="Interest accrual", $AM$15,
E518="Depreciation", $AM$16,
TRUE, "")</f>
        <v/>
      </c>
      <c r="D518" s="14" t="str" cm="1">
        <f t="array" aca="1" ref="D518" ca="1">_xlfn.IFS(
E518="Payment", _xlfn.XLOOKUP(A518, lease_table_dates, lease_table_payments, 0, 0),
E518="Interest accrual", _xlfn.XLOOKUP(A518, lease_table_dates, lease_table_interest_accruals, 0, 0),
E518="Depreciation", _xlfn.XLOOKUP(A518, rou_table_dates, rou_table_deprs, 0, 0),
TRUE, ""
)</f>
        <v/>
      </c>
      <c r="E518" s="7" t="str" cm="1">
        <f t="array" aca="1" ref="E518" ca="1">_xlfn.IFS(
AND(SUMIFS(lease_table_interest_accruals, lease_table_dates, A518)&gt;0, COUNTIFS($E$14:E517, "Interest accrual", $A$14:A517, A518)=0), "Interest accrual",
AND(SUMIFS(lease_table_payments, lease_table_dates, A518)&gt;0, COUNTIFS($E$14:E517, "Payment", $A$14:A517, A518)=0), "Payment",
AND(SUMIFS(rou_table_deprs, rou_table_dates, A518)&gt;0, COUNTIFS($E$14:E517, "Depreciation", $A$14:A517, A518)=0), "Depreciation",
TRUE,  ""
)</f>
        <v/>
      </c>
      <c r="G518" s="13" t="str" cm="1">
        <f t="array" aca="1" ref="G518" ca="1">_xlfn.IFS(
AND($B$11="Hə", $B$3="İllik"), Z518,
AND($B$11="Hə", $B$3="Aylıq"), AA518,
$B$11="Yox", X518)</f>
        <v/>
      </c>
      <c r="H518" s="14" t="str" cm="1">
        <f t="array" aca="1" ref="H518" ca="1">_xlfn.IFS( G518="", "",
TRUE, ROUND( H517+I518-J518, 2) )</f>
        <v/>
      </c>
      <c r="I518" s="14" t="str" cm="1">
        <f t="array" aca="1" ref="I518" ca="1">_xlfn.IFS(G518="", "",
G518=last_payment_date, (J518-H517),
 TRUE,  -  (H517- H517* (1+$B$6)^ (_xlfn.DAYS(G518,G517)/365) )
)</f>
        <v/>
      </c>
      <c r="J518" s="14" t="str" cm="1">
        <f t="array" aca="1" ref="J518" ca="1">_xlfn.IFS(G518="", "",
TRUE, _xlfn.XLOOKUP(G518,  payment_dates, payments,0,0)
)</f>
        <v/>
      </c>
      <c r="L518" s="2" t="str" cm="1">
        <f t="array" aca="1" ref="L518" ca="1">_xlfn.IFS(
AND($B$11="Hə", $B$3="İllik"), AC518,
AND($B$11="Hə", $B$3="Aylıq"), AD518,
$B$11="Yox", AB518)</f>
        <v/>
      </c>
      <c r="M518" s="14" t="str" cm="1">
        <f t="array" aca="1" ref="M518" ca="1">_xlfn.IFS( L518="", "",
(M517-N518)&lt;=0.5, 0,
TRUE,  M517-N518)</f>
        <v/>
      </c>
      <c r="N518" s="15" t="str" cm="1">
        <f t="array" aca="1" ref="N518" ca="1">_xlfn.IFS(
L518="", "",
TRUE, MIN(M517, ROUND($M$14/ (last_rou_date - $B$2) * (L518-L517), 2) )
)</f>
        <v/>
      </c>
      <c r="P518" s="22" t="str">
        <f t="shared" ca="1" si="21"/>
        <v/>
      </c>
      <c r="Q518" s="14" t="str" cm="1">
        <f t="array" aca="1" ref="Q518" ca="1">_xlfn.IFS(P518="","",
$B$11="Hə", _xlfn.XLOOKUP(DATE(P518, 12, 31), rou_table_dates, rou_table_nbvs,0, 0),
TRUE,  MAX(0, ROUND($M$14 - $M$14/ (last_rou_date - $B$2) * (DATE(P518,12,31) - $B$2), 2) )
)</f>
        <v/>
      </c>
      <c r="R518" s="57" t="str" cm="1">
        <f t="array" aca="1" ref="R518" ca="1">_xlfn.IFS(P518="","",
$B$11="Hə", _xlfn.XLOOKUP(DATE(P518, 12, 31), lease_table_dates, lease_table_balances,0, 0),
TRUE, IFERROR( XNPV($B$6, IF(payment_dates &gt;DATE(P518, 12, 31), payments,  0),  IF(payment_dates &gt;DATE(P518, 12, 31), payment_dates,  DATE(P518, 12, 31))    ),0)
)</f>
        <v/>
      </c>
      <c r="S518" s="14" t="str" cm="1">
        <f t="array" aca="1" ref="S518" ca="1">_xlfn.IFS(P518="","",
TRUE,  MIN( MIN(Q517, $M$14), ROUND($M$14/ (last_rou_date - $B$2) * (DATE(P518,12,31) - MAX($B$2, DATE(P518-1, 12, 31))), 2) )
)</f>
        <v/>
      </c>
      <c r="T518" s="15" t="str" cm="1">
        <f t="array" aca="1" ref="T518" ca="1">_xlfn.IFS(P518="", "",
ISTEXT(R517), R518- (H518 - SUMIFS( lease_table_payments, lease_table_years, P518) -$AG$14 ),
AND(ISNUMBER(R517), R518&lt;&gt;""),   R518- (R517 - SUMIFS( lease_table_payments, lease_table_years, P518) )
)</f>
        <v/>
      </c>
      <c r="U518" s="14"/>
      <c r="V518" s="73">
        <f t="shared" si="23"/>
        <v>505</v>
      </c>
      <c r="W518" s="74" t="str" cm="1">
        <f t="array" ref="W518">_xlfn.IFS(
OR(W517=$B$4, W517=""),"",
TRUE,W517+1
)</f>
        <v/>
      </c>
      <c r="X518" s="75" t="str" cm="1">
        <f t="array" ref="X518">_xlfn.IFS(X517="","",
W518="", "",
AND($B$3="İllik"),DATE(YEAR(X517)+1,MONTH(X517),DAY(X517) ),
AND($B$3="Aylıq", $AH$14="Not end"), EDATE(X517,1),
AND($B$3="Aylıq", $AH$14="End"), EOMONTH(X517,1)
)</f>
        <v/>
      </c>
      <c r="Y518" s="75" t="str" cm="1">
        <f t="array" aca="1" ref="Y518" ca="1">_xlfn.IFS(
AND($B$7="Dövrün əvvəlində", Y517&lt;=last_rou_date), DATE(YEAR(Y517)+1, 12, 31),
AND($B$7="Dövrün sonunda", Y517&lt;=last_payment_date), DATE(YEAR(Y517)+1, 12, 31),
TRUE, ""
)</f>
        <v/>
      </c>
      <c r="Z518" s="75" t="str" cm="1">
        <f t="array" aca="1" ref="Z518" ca="1">_xlfn.IFS(
AND($AN$14="Not year_end", Z517&gt;last_payment_date), "",
AND($AN$14="Year_end", Z517&gt;=last_payment_date), "",
AND($AN$14="Year_end"), DATE(YEAR(Z517+1), 12, 31),
AND($AN$14="Not year_end", MONTH(Z517)=12, DAY(Z517)=31), DATE(YEAR(Z516)+1, MONTH(Z516), DAY(Z516)),
AND($AN$14="Not year_end", OR(MONTH(Z517)&lt;&gt;12, DAY(Z517)&lt;&gt;31) ), DATE(YEAR(Z517), 12, 31)
)</f>
        <v/>
      </c>
      <c r="AA518" s="75" t="str" cm="1">
        <f t="array" aca="1" ref="AA518" ca="1">_xlfn.IFS(AA517="", "",
AND(AA517=last_payment_date, OR(MONTH(AA517)&lt;&gt;12, DAY(AA517)&lt;&gt;31) ), DATE(YEAR(AA517), 12, 31),
AND(MONTH(AA517)=12, DAY(AA517)=31, AA517&gt;=last_payment_date), "",
AND(MONTH(AA517)=12, DAY(AA517)&lt;&gt;31),  EOMONTH(AA517,0),
AND(MONTH(AA517)=12, DAY(AA517)=31, $AH$14="Not end"),  EDATE(AA516,1),
AND($AH$14="Not end"), EDATE(AA517, 1),
AND($AH$14="End"), EOMONTH(AA517, 1)
)</f>
        <v/>
      </c>
      <c r="AB518" s="75" t="str" cm="1">
        <f t="array" aca="1" ref="AB518" ca="1">_xlfn.IFS(AB517="","",
AND(AB517=last_rou_date), "",
AND($B$3="İllik"),DATE(YEAR(AB517)+1,MONTH(AB517),DAY(AB517) ),
AND($B$3="Aylıq", $AH$14="Not end"), EDATE(AB517,1),
AND($B$3="Aylıq", $AH$14="End"), EOMONTH(AB517,1)
)</f>
        <v/>
      </c>
      <c r="AC518" s="75" t="str" cm="1">
        <f t="array" aca="1" ref="AC518" ca="1">_xlfn.IFS(
AND($AN$14="Not year_end", AC517&gt;last_rou_date), "",
AND($AN$14="Year_end", AC517&gt;=last_rou_date), "",
AND($AN$14="Year_end"), DATE(YEAR(AC517+1), 12, 31),
AND($AN$14="Not year_end", MONTH(AC517)=12, DAY(AC517)=31), DATE(YEAR(AC516)+1, MONTH(AC516), DAY(AC516)),
AND($AN$14="Not year_end", OR(MONTH(AC517)&lt;&gt;12, DAY(AC517)&lt;&gt;31) ), DATE(YEAR(AC517), 12, 31)
)</f>
        <v/>
      </c>
      <c r="AD518" s="75" t="str" cm="1">
        <f t="array" aca="1" ref="AD518" ca="1">_xlfn.IFS(AD517="", "",
AND(AD517=last_rou_date, OR(MONTH(AD517)&lt;&gt;12, DAY(AD517)&lt;&gt;31) ), DATE(YEAR(AD517), 12, 31),
AND(MONTH(AD517)=12, DAY(AD517)=31, AD517&gt;=last_rou_date), "",
AND(MONTH(AD517)=12, DAY(AD517)&lt;&gt;31),  EOMONTH(AD517,0),
AND(MONTH(AD517)=12, DAY(AD517)=31, $AH$14="Not end"),  EDATE(AD516,1),
AND($AH$14="Not end"), EDATE(AD517, 1),
AND($AH$14="End"), EOMONTH(AD517, 1)
)</f>
        <v/>
      </c>
      <c r="AE518" s="68" t="str" cm="1">
        <f t="array" ref="AE518">_xlfn.IFS(W518="", "",
AND(W518&gt;0, W518&lt;=$B$4, $C$2="İllik artım, faiz olaraq", $D$2&gt;0, $B$3="İllik"), $B$5*((1+$D$2)^(W518-1)),
AND(W518&gt;0, W518&lt;=$B$4, $C$2="İllik artım, faiz olaraq", $D$2&gt;0, $B$3="Aylıq"), $B$5*((1+$D$2)^ROUNDDOWN((W518-1)/12,0)),
AND(W518=1, $C$2="Aşağıdakı kimi dəyişir", ), $B$5,
AND(W518&gt;1, W518&lt;=$B$4, $C$2="Aşağıdakı kimi dəyişir"), IFERROR(VLOOKUP(W518, $C$4:$D$7, 2, FALSE), AE517),
AND(W518&gt;0, W518&lt;=$B$4), $B$5,
TRUE,0 )</f>
        <v/>
      </c>
      <c r="AF518" s="76" t="str">
        <f t="shared" ca="1" si="22"/>
        <v/>
      </c>
    </row>
    <row r="519" spans="1:32" x14ac:dyDescent="0.4">
      <c r="A519" s="13" t="str" cm="1">
        <f t="array" aca="1" ref="A519" ca="1">_xlfn.IFS(
AND(SUMIFS(lease_table_interest_accruals, lease_table_dates, A518)&gt;0, COUNTIFS($E$14:E518, "Interest accrual", $A$14:A518, A518)=0),  A518,
AND(SUMIFS(lease_table_payments, lease_table_dates, A518)&gt;0, COUNTIFS($E$14:E518, "Payment", $A$14:A518, A518)=0),  A518,
AND(SUMIFS(rou_table_deprs, rou_table_dates, A518)&gt;0, COUNTIFS($E$14:E518, "Depreciation", $A$14:A518, A518)=0),  A518,
TRUE,  IFERROR(INDEX(rou_table_dates,  MATCH(A518, rou_table_dates)+1, ), "")
)</f>
        <v/>
      </c>
      <c r="B519" s="1" t="str" cm="1">
        <f t="array" aca="1" ref="B519" ca="1">_xlfn.IFS(
AND(E519="Payment", A519=$B$2), $AM$14,
E519="Payment", $AM$15,
E519="Interest accrual", $AM$18,
E519="Depreciation", $AM$17,
TRUE, "")</f>
        <v/>
      </c>
      <c r="C519" s="1" t="str" cm="1">
        <f t="array" aca="1" ref="C519" ca="1">_xlfn.IFS(
E519="Payment", $AM$19,
E519="Interest accrual", $AM$15,
E519="Depreciation", $AM$16,
TRUE, "")</f>
        <v/>
      </c>
      <c r="D519" s="14" t="str" cm="1">
        <f t="array" aca="1" ref="D519" ca="1">_xlfn.IFS(
E519="Payment", _xlfn.XLOOKUP(A519, lease_table_dates, lease_table_payments, 0, 0),
E519="Interest accrual", _xlfn.XLOOKUP(A519, lease_table_dates, lease_table_interest_accruals, 0, 0),
E519="Depreciation", _xlfn.XLOOKUP(A519, rou_table_dates, rou_table_deprs, 0, 0),
TRUE, ""
)</f>
        <v/>
      </c>
      <c r="E519" s="7" t="str" cm="1">
        <f t="array" aca="1" ref="E519" ca="1">_xlfn.IFS(
AND(SUMIFS(lease_table_interest_accruals, lease_table_dates, A519)&gt;0, COUNTIFS($E$14:E518, "Interest accrual", $A$14:A518, A519)=0), "Interest accrual",
AND(SUMIFS(lease_table_payments, lease_table_dates, A519)&gt;0, COUNTIFS($E$14:E518, "Payment", $A$14:A518, A519)=0), "Payment",
AND(SUMIFS(rou_table_deprs, rou_table_dates, A519)&gt;0, COUNTIFS($E$14:E518, "Depreciation", $A$14:A518, A519)=0), "Depreciation",
TRUE,  ""
)</f>
        <v/>
      </c>
      <c r="G519" s="13" t="str" cm="1">
        <f t="array" aca="1" ref="G519" ca="1">_xlfn.IFS(
AND($B$11="Hə", $B$3="İllik"), Z519,
AND($B$11="Hə", $B$3="Aylıq"), AA519,
$B$11="Yox", X519)</f>
        <v/>
      </c>
      <c r="H519" s="14" t="str" cm="1">
        <f t="array" aca="1" ref="H519" ca="1">_xlfn.IFS( G519="", "",
TRUE, ROUND( H518+I519-J519, 2) )</f>
        <v/>
      </c>
      <c r="I519" s="14" t="str" cm="1">
        <f t="array" aca="1" ref="I519" ca="1">_xlfn.IFS(G519="", "",
G519=last_payment_date, (J519-H518),
 TRUE,  -  (H518- H518* (1+$B$6)^ (_xlfn.DAYS(G519,G518)/365) )
)</f>
        <v/>
      </c>
      <c r="J519" s="14" t="str" cm="1">
        <f t="array" aca="1" ref="J519" ca="1">_xlfn.IFS(G519="", "",
TRUE, _xlfn.XLOOKUP(G519,  payment_dates, payments,0,0)
)</f>
        <v/>
      </c>
      <c r="L519" s="2" t="str" cm="1">
        <f t="array" aca="1" ref="L519" ca="1">_xlfn.IFS(
AND($B$11="Hə", $B$3="İllik"), AC519,
AND($B$11="Hə", $B$3="Aylıq"), AD519,
$B$11="Yox", AB519)</f>
        <v/>
      </c>
      <c r="M519" s="14" t="str" cm="1">
        <f t="array" aca="1" ref="M519" ca="1">_xlfn.IFS( L519="", "",
(M518-N519)&lt;=0.5, 0,
TRUE,  M518-N519)</f>
        <v/>
      </c>
      <c r="N519" s="15" t="str" cm="1">
        <f t="array" aca="1" ref="N519" ca="1">_xlfn.IFS(
L519="", "",
TRUE, MIN(M518, ROUND($M$14/ (last_rou_date - $B$2) * (L519-L518), 2) )
)</f>
        <v/>
      </c>
      <c r="P519" s="22" t="str">
        <f t="shared" ca="1" si="21"/>
        <v/>
      </c>
      <c r="Q519" s="14" t="str" cm="1">
        <f t="array" aca="1" ref="Q519" ca="1">_xlfn.IFS(P519="","",
$B$11="Hə", _xlfn.XLOOKUP(DATE(P519, 12, 31), rou_table_dates, rou_table_nbvs,0, 0),
TRUE,  MAX(0, ROUND($M$14 - $M$14/ (last_rou_date - $B$2) * (DATE(P519,12,31) - $B$2), 2) )
)</f>
        <v/>
      </c>
      <c r="R519" s="57" t="str" cm="1">
        <f t="array" aca="1" ref="R519" ca="1">_xlfn.IFS(P519="","",
$B$11="Hə", _xlfn.XLOOKUP(DATE(P519, 12, 31), lease_table_dates, lease_table_balances,0, 0),
TRUE, IFERROR( XNPV($B$6, IF(payment_dates &gt;DATE(P519, 12, 31), payments,  0),  IF(payment_dates &gt;DATE(P519, 12, 31), payment_dates,  DATE(P519, 12, 31))    ),0)
)</f>
        <v/>
      </c>
      <c r="S519" s="14" t="str" cm="1">
        <f t="array" aca="1" ref="S519" ca="1">_xlfn.IFS(P519="","",
TRUE,  MIN( MIN(Q518, $M$14), ROUND($M$14/ (last_rou_date - $B$2) * (DATE(P519,12,31) - MAX($B$2, DATE(P519-1, 12, 31))), 2) )
)</f>
        <v/>
      </c>
      <c r="T519" s="15" t="str" cm="1">
        <f t="array" aca="1" ref="T519" ca="1">_xlfn.IFS(P519="", "",
ISTEXT(R518), R519- (H519 - SUMIFS( lease_table_payments, lease_table_years, P519) -$AG$14 ),
AND(ISNUMBER(R518), R519&lt;&gt;""),   R519- (R518 - SUMIFS( lease_table_payments, lease_table_years, P519) )
)</f>
        <v/>
      </c>
      <c r="U519" s="14"/>
      <c r="V519" s="73">
        <f t="shared" si="23"/>
        <v>506</v>
      </c>
      <c r="W519" s="74" t="str" cm="1">
        <f t="array" ref="W519">_xlfn.IFS(
OR(W518=$B$4, W518=""),"",
TRUE,W518+1
)</f>
        <v/>
      </c>
      <c r="X519" s="75" t="str" cm="1">
        <f t="array" ref="X519">_xlfn.IFS(X518="","",
W519="", "",
AND($B$3="İllik"),DATE(YEAR(X518)+1,MONTH(X518),DAY(X518) ),
AND($B$3="Aylıq", $AH$14="Not end"), EDATE(X518,1),
AND($B$3="Aylıq", $AH$14="End"), EOMONTH(X518,1)
)</f>
        <v/>
      </c>
      <c r="Y519" s="75" t="str" cm="1">
        <f t="array" aca="1" ref="Y519" ca="1">_xlfn.IFS(
AND($B$7="Dövrün əvvəlində", Y518&lt;=last_rou_date), DATE(YEAR(Y518)+1, 12, 31),
AND($B$7="Dövrün sonunda", Y518&lt;=last_payment_date), DATE(YEAR(Y518)+1, 12, 31),
TRUE, ""
)</f>
        <v/>
      </c>
      <c r="Z519" s="75" t="str" cm="1">
        <f t="array" aca="1" ref="Z519" ca="1">_xlfn.IFS(
AND($AN$14="Not year_end", Z518&gt;last_payment_date), "",
AND($AN$14="Year_end", Z518&gt;=last_payment_date), "",
AND($AN$14="Year_end"), DATE(YEAR(Z518+1), 12, 31),
AND($AN$14="Not year_end", MONTH(Z518)=12, DAY(Z518)=31), DATE(YEAR(Z517)+1, MONTH(Z517), DAY(Z517)),
AND($AN$14="Not year_end", OR(MONTH(Z518)&lt;&gt;12, DAY(Z518)&lt;&gt;31) ), DATE(YEAR(Z518), 12, 31)
)</f>
        <v/>
      </c>
      <c r="AA519" s="75" t="str" cm="1">
        <f t="array" aca="1" ref="AA519" ca="1">_xlfn.IFS(AA518="", "",
AND(AA518=last_payment_date, OR(MONTH(AA518)&lt;&gt;12, DAY(AA518)&lt;&gt;31) ), DATE(YEAR(AA518), 12, 31),
AND(MONTH(AA518)=12, DAY(AA518)=31, AA518&gt;=last_payment_date), "",
AND(MONTH(AA518)=12, DAY(AA518)&lt;&gt;31),  EOMONTH(AA518,0),
AND(MONTH(AA518)=12, DAY(AA518)=31, $AH$14="Not end"),  EDATE(AA517,1),
AND($AH$14="Not end"), EDATE(AA518, 1),
AND($AH$14="End"), EOMONTH(AA518, 1)
)</f>
        <v/>
      </c>
      <c r="AB519" s="75" t="str" cm="1">
        <f t="array" aca="1" ref="AB519" ca="1">_xlfn.IFS(AB518="","",
AND(AB518=last_rou_date), "",
AND($B$3="İllik"),DATE(YEAR(AB518)+1,MONTH(AB518),DAY(AB518) ),
AND($B$3="Aylıq", $AH$14="Not end"), EDATE(AB518,1),
AND($B$3="Aylıq", $AH$14="End"), EOMONTH(AB518,1)
)</f>
        <v/>
      </c>
      <c r="AC519" s="75" t="str" cm="1">
        <f t="array" aca="1" ref="AC519" ca="1">_xlfn.IFS(
AND($AN$14="Not year_end", AC518&gt;last_rou_date), "",
AND($AN$14="Year_end", AC518&gt;=last_rou_date), "",
AND($AN$14="Year_end"), DATE(YEAR(AC518+1), 12, 31),
AND($AN$14="Not year_end", MONTH(AC518)=12, DAY(AC518)=31), DATE(YEAR(AC517)+1, MONTH(AC517), DAY(AC517)),
AND($AN$14="Not year_end", OR(MONTH(AC518)&lt;&gt;12, DAY(AC518)&lt;&gt;31) ), DATE(YEAR(AC518), 12, 31)
)</f>
        <v/>
      </c>
      <c r="AD519" s="75" t="str" cm="1">
        <f t="array" aca="1" ref="AD519" ca="1">_xlfn.IFS(AD518="", "",
AND(AD518=last_rou_date, OR(MONTH(AD518)&lt;&gt;12, DAY(AD518)&lt;&gt;31) ), DATE(YEAR(AD518), 12, 31),
AND(MONTH(AD518)=12, DAY(AD518)=31, AD518&gt;=last_rou_date), "",
AND(MONTH(AD518)=12, DAY(AD518)&lt;&gt;31),  EOMONTH(AD518,0),
AND(MONTH(AD518)=12, DAY(AD518)=31, $AH$14="Not end"),  EDATE(AD517,1),
AND($AH$14="Not end"), EDATE(AD518, 1),
AND($AH$14="End"), EOMONTH(AD518, 1)
)</f>
        <v/>
      </c>
      <c r="AE519" s="68" t="str" cm="1">
        <f t="array" ref="AE519">_xlfn.IFS(W519="", "",
AND(W519&gt;0, W519&lt;=$B$4, $C$2="İllik artım, faiz olaraq", $D$2&gt;0, $B$3="İllik"), $B$5*((1+$D$2)^(W519-1)),
AND(W519&gt;0, W519&lt;=$B$4, $C$2="İllik artım, faiz olaraq", $D$2&gt;0, $B$3="Aylıq"), $B$5*((1+$D$2)^ROUNDDOWN((W519-1)/12,0)),
AND(W519=1, $C$2="Aşağıdakı kimi dəyişir", ), $B$5,
AND(W519&gt;1, W519&lt;=$B$4, $C$2="Aşağıdakı kimi dəyişir"), IFERROR(VLOOKUP(W519, $C$4:$D$7, 2, FALSE), AE518),
AND(W519&gt;0, W519&lt;=$B$4), $B$5,
TRUE,0 )</f>
        <v/>
      </c>
      <c r="AF519" s="76" t="str">
        <f t="shared" ca="1" si="22"/>
        <v/>
      </c>
    </row>
    <row r="520" spans="1:32" x14ac:dyDescent="0.4">
      <c r="A520" s="13" t="str" cm="1">
        <f t="array" aca="1" ref="A520" ca="1">_xlfn.IFS(
AND(SUMIFS(lease_table_interest_accruals, lease_table_dates, A519)&gt;0, COUNTIFS($E$14:E519, "Interest accrual", $A$14:A519, A519)=0),  A519,
AND(SUMIFS(lease_table_payments, lease_table_dates, A519)&gt;0, COUNTIFS($E$14:E519, "Payment", $A$14:A519, A519)=0),  A519,
AND(SUMIFS(rou_table_deprs, rou_table_dates, A519)&gt;0, COUNTIFS($E$14:E519, "Depreciation", $A$14:A519, A519)=0),  A519,
TRUE,  IFERROR(INDEX(rou_table_dates,  MATCH(A519, rou_table_dates)+1, ), "")
)</f>
        <v/>
      </c>
      <c r="B520" s="1" t="str" cm="1">
        <f t="array" aca="1" ref="B520" ca="1">_xlfn.IFS(
AND(E520="Payment", A520=$B$2), $AM$14,
E520="Payment", $AM$15,
E520="Interest accrual", $AM$18,
E520="Depreciation", $AM$17,
TRUE, "")</f>
        <v/>
      </c>
      <c r="C520" s="1" t="str" cm="1">
        <f t="array" aca="1" ref="C520" ca="1">_xlfn.IFS(
E520="Payment", $AM$19,
E520="Interest accrual", $AM$15,
E520="Depreciation", $AM$16,
TRUE, "")</f>
        <v/>
      </c>
      <c r="D520" s="14" t="str" cm="1">
        <f t="array" aca="1" ref="D520" ca="1">_xlfn.IFS(
E520="Payment", _xlfn.XLOOKUP(A520, lease_table_dates, lease_table_payments, 0, 0),
E520="Interest accrual", _xlfn.XLOOKUP(A520, lease_table_dates, lease_table_interest_accruals, 0, 0),
E520="Depreciation", _xlfn.XLOOKUP(A520, rou_table_dates, rou_table_deprs, 0, 0),
TRUE, ""
)</f>
        <v/>
      </c>
      <c r="E520" s="7" t="str" cm="1">
        <f t="array" aca="1" ref="E520" ca="1">_xlfn.IFS(
AND(SUMIFS(lease_table_interest_accruals, lease_table_dates, A520)&gt;0, COUNTIFS($E$14:E519, "Interest accrual", $A$14:A519, A520)=0), "Interest accrual",
AND(SUMIFS(lease_table_payments, lease_table_dates, A520)&gt;0, COUNTIFS($E$14:E519, "Payment", $A$14:A519, A520)=0), "Payment",
AND(SUMIFS(rou_table_deprs, rou_table_dates, A520)&gt;0, COUNTIFS($E$14:E519, "Depreciation", $A$14:A519, A520)=0), "Depreciation",
TRUE,  ""
)</f>
        <v/>
      </c>
      <c r="G520" s="13" t="str" cm="1">
        <f t="array" aca="1" ref="G520" ca="1">_xlfn.IFS(
AND($B$11="Hə", $B$3="İllik"), Z520,
AND($B$11="Hə", $B$3="Aylıq"), AA520,
$B$11="Yox", X520)</f>
        <v/>
      </c>
      <c r="H520" s="14" t="str" cm="1">
        <f t="array" aca="1" ref="H520" ca="1">_xlfn.IFS( G520="", "",
TRUE, ROUND( H519+I520-J520, 2) )</f>
        <v/>
      </c>
      <c r="I520" s="14" t="str" cm="1">
        <f t="array" aca="1" ref="I520" ca="1">_xlfn.IFS(G520="", "",
G520=last_payment_date, (J520-H519),
 TRUE,  -  (H519- H519* (1+$B$6)^ (_xlfn.DAYS(G520,G519)/365) )
)</f>
        <v/>
      </c>
      <c r="J520" s="14" t="str" cm="1">
        <f t="array" aca="1" ref="J520" ca="1">_xlfn.IFS(G520="", "",
TRUE, _xlfn.XLOOKUP(G520,  payment_dates, payments,0,0)
)</f>
        <v/>
      </c>
      <c r="L520" s="2" t="str" cm="1">
        <f t="array" aca="1" ref="L520" ca="1">_xlfn.IFS(
AND($B$11="Hə", $B$3="İllik"), AC520,
AND($B$11="Hə", $B$3="Aylıq"), AD520,
$B$11="Yox", AB520)</f>
        <v/>
      </c>
      <c r="M520" s="14" t="str" cm="1">
        <f t="array" aca="1" ref="M520" ca="1">_xlfn.IFS( L520="", "",
(M519-N520)&lt;=0.5, 0,
TRUE,  M519-N520)</f>
        <v/>
      </c>
      <c r="N520" s="15" t="str" cm="1">
        <f t="array" aca="1" ref="N520" ca="1">_xlfn.IFS(
L520="", "",
TRUE, MIN(M519, ROUND($M$14/ (last_rou_date - $B$2) * (L520-L519), 2) )
)</f>
        <v/>
      </c>
      <c r="P520" s="22" t="str">
        <f t="shared" ca="1" si="21"/>
        <v/>
      </c>
      <c r="Q520" s="14" t="str" cm="1">
        <f t="array" aca="1" ref="Q520" ca="1">_xlfn.IFS(P520="","",
$B$11="Hə", _xlfn.XLOOKUP(DATE(P520, 12, 31), rou_table_dates, rou_table_nbvs,0, 0),
TRUE,  MAX(0, ROUND($M$14 - $M$14/ (last_rou_date - $B$2) * (DATE(P520,12,31) - $B$2), 2) )
)</f>
        <v/>
      </c>
      <c r="R520" s="57" t="str" cm="1">
        <f t="array" aca="1" ref="R520" ca="1">_xlfn.IFS(P520="","",
$B$11="Hə", _xlfn.XLOOKUP(DATE(P520, 12, 31), lease_table_dates, lease_table_balances,0, 0),
TRUE, IFERROR( XNPV($B$6, IF(payment_dates &gt;DATE(P520, 12, 31), payments,  0),  IF(payment_dates &gt;DATE(P520, 12, 31), payment_dates,  DATE(P520, 12, 31))    ),0)
)</f>
        <v/>
      </c>
      <c r="S520" s="14" t="str" cm="1">
        <f t="array" aca="1" ref="S520" ca="1">_xlfn.IFS(P520="","",
TRUE,  MIN( MIN(Q519, $M$14), ROUND($M$14/ (last_rou_date - $B$2) * (DATE(P520,12,31) - MAX($B$2, DATE(P520-1, 12, 31))), 2) )
)</f>
        <v/>
      </c>
      <c r="T520" s="15" t="str" cm="1">
        <f t="array" aca="1" ref="T520" ca="1">_xlfn.IFS(P520="", "",
ISTEXT(R519), R520- (H520 - SUMIFS( lease_table_payments, lease_table_years, P520) -$AG$14 ),
AND(ISNUMBER(R519), R520&lt;&gt;""),   R520- (R519 - SUMIFS( lease_table_payments, lease_table_years, P520) )
)</f>
        <v/>
      </c>
      <c r="U520" s="14"/>
      <c r="V520" s="73">
        <f t="shared" si="23"/>
        <v>507</v>
      </c>
      <c r="W520" s="74" t="str" cm="1">
        <f t="array" ref="W520">_xlfn.IFS(
OR(W519=$B$4, W519=""),"",
TRUE,W519+1
)</f>
        <v/>
      </c>
      <c r="X520" s="75" t="str" cm="1">
        <f t="array" ref="X520">_xlfn.IFS(X519="","",
W520="", "",
AND($B$3="İllik"),DATE(YEAR(X519)+1,MONTH(X519),DAY(X519) ),
AND($B$3="Aylıq", $AH$14="Not end"), EDATE(X519,1),
AND($B$3="Aylıq", $AH$14="End"), EOMONTH(X519,1)
)</f>
        <v/>
      </c>
      <c r="Y520" s="75" t="str" cm="1">
        <f t="array" aca="1" ref="Y520" ca="1">_xlfn.IFS(
AND($B$7="Dövrün əvvəlində", Y519&lt;=last_rou_date), DATE(YEAR(Y519)+1, 12, 31),
AND($B$7="Dövrün sonunda", Y519&lt;=last_payment_date), DATE(YEAR(Y519)+1, 12, 31),
TRUE, ""
)</f>
        <v/>
      </c>
      <c r="Z520" s="75" t="str" cm="1">
        <f t="array" aca="1" ref="Z520" ca="1">_xlfn.IFS(
AND($AN$14="Not year_end", Z519&gt;last_payment_date), "",
AND($AN$14="Year_end", Z519&gt;=last_payment_date), "",
AND($AN$14="Year_end"), DATE(YEAR(Z519+1), 12, 31),
AND($AN$14="Not year_end", MONTH(Z519)=12, DAY(Z519)=31), DATE(YEAR(Z518)+1, MONTH(Z518), DAY(Z518)),
AND($AN$14="Not year_end", OR(MONTH(Z519)&lt;&gt;12, DAY(Z519)&lt;&gt;31) ), DATE(YEAR(Z519), 12, 31)
)</f>
        <v/>
      </c>
      <c r="AA520" s="75" t="str" cm="1">
        <f t="array" aca="1" ref="AA520" ca="1">_xlfn.IFS(AA519="", "",
AND(AA519=last_payment_date, OR(MONTH(AA519)&lt;&gt;12, DAY(AA519)&lt;&gt;31) ), DATE(YEAR(AA519), 12, 31),
AND(MONTH(AA519)=12, DAY(AA519)=31, AA519&gt;=last_payment_date), "",
AND(MONTH(AA519)=12, DAY(AA519)&lt;&gt;31),  EOMONTH(AA519,0),
AND(MONTH(AA519)=12, DAY(AA519)=31, $AH$14="Not end"),  EDATE(AA518,1),
AND($AH$14="Not end"), EDATE(AA519, 1),
AND($AH$14="End"), EOMONTH(AA519, 1)
)</f>
        <v/>
      </c>
      <c r="AB520" s="75" t="str" cm="1">
        <f t="array" aca="1" ref="AB520" ca="1">_xlfn.IFS(AB519="","",
AND(AB519=last_rou_date), "",
AND($B$3="İllik"),DATE(YEAR(AB519)+1,MONTH(AB519),DAY(AB519) ),
AND($B$3="Aylıq", $AH$14="Not end"), EDATE(AB519,1),
AND($B$3="Aylıq", $AH$14="End"), EOMONTH(AB519,1)
)</f>
        <v/>
      </c>
      <c r="AC520" s="75" t="str" cm="1">
        <f t="array" aca="1" ref="AC520" ca="1">_xlfn.IFS(
AND($AN$14="Not year_end", AC519&gt;last_rou_date), "",
AND($AN$14="Year_end", AC519&gt;=last_rou_date), "",
AND($AN$14="Year_end"), DATE(YEAR(AC519+1), 12, 31),
AND($AN$14="Not year_end", MONTH(AC519)=12, DAY(AC519)=31), DATE(YEAR(AC518)+1, MONTH(AC518), DAY(AC518)),
AND($AN$14="Not year_end", OR(MONTH(AC519)&lt;&gt;12, DAY(AC519)&lt;&gt;31) ), DATE(YEAR(AC519), 12, 31)
)</f>
        <v/>
      </c>
      <c r="AD520" s="75" t="str" cm="1">
        <f t="array" aca="1" ref="AD520" ca="1">_xlfn.IFS(AD519="", "",
AND(AD519=last_rou_date, OR(MONTH(AD519)&lt;&gt;12, DAY(AD519)&lt;&gt;31) ), DATE(YEAR(AD519), 12, 31),
AND(MONTH(AD519)=12, DAY(AD519)=31, AD519&gt;=last_rou_date), "",
AND(MONTH(AD519)=12, DAY(AD519)&lt;&gt;31),  EOMONTH(AD519,0),
AND(MONTH(AD519)=12, DAY(AD519)=31, $AH$14="Not end"),  EDATE(AD518,1),
AND($AH$14="Not end"), EDATE(AD519, 1),
AND($AH$14="End"), EOMONTH(AD519, 1)
)</f>
        <v/>
      </c>
      <c r="AE520" s="68" t="str" cm="1">
        <f t="array" ref="AE520">_xlfn.IFS(W520="", "",
AND(W520&gt;0, W520&lt;=$B$4, $C$2="İllik artım, faiz olaraq", $D$2&gt;0, $B$3="İllik"), $B$5*((1+$D$2)^(W520-1)),
AND(W520&gt;0, W520&lt;=$B$4, $C$2="İllik artım, faiz olaraq", $D$2&gt;0, $B$3="Aylıq"), $B$5*((1+$D$2)^ROUNDDOWN((W520-1)/12,0)),
AND(W520=1, $C$2="Aşağıdakı kimi dəyişir", ), $B$5,
AND(W520&gt;1, W520&lt;=$B$4, $C$2="Aşağıdakı kimi dəyişir"), IFERROR(VLOOKUP(W520, $C$4:$D$7, 2, FALSE), AE519),
AND(W520&gt;0, W520&lt;=$B$4), $B$5,
TRUE,0 )</f>
        <v/>
      </c>
      <c r="AF520" s="76" t="str">
        <f t="shared" ca="1" si="22"/>
        <v/>
      </c>
    </row>
    <row r="521" spans="1:32" x14ac:dyDescent="0.4">
      <c r="A521" s="13" t="str" cm="1">
        <f t="array" aca="1" ref="A521" ca="1">_xlfn.IFS(
AND(SUMIFS(lease_table_interest_accruals, lease_table_dates, A520)&gt;0, COUNTIFS($E$14:E520, "Interest accrual", $A$14:A520, A520)=0),  A520,
AND(SUMIFS(lease_table_payments, lease_table_dates, A520)&gt;0, COUNTIFS($E$14:E520, "Payment", $A$14:A520, A520)=0),  A520,
AND(SUMIFS(rou_table_deprs, rou_table_dates, A520)&gt;0, COUNTIFS($E$14:E520, "Depreciation", $A$14:A520, A520)=0),  A520,
TRUE,  IFERROR(INDEX(rou_table_dates,  MATCH(A520, rou_table_dates)+1, ), "")
)</f>
        <v/>
      </c>
      <c r="B521" s="1" t="str" cm="1">
        <f t="array" aca="1" ref="B521" ca="1">_xlfn.IFS(
AND(E521="Payment", A521=$B$2), $AM$14,
E521="Payment", $AM$15,
E521="Interest accrual", $AM$18,
E521="Depreciation", $AM$17,
TRUE, "")</f>
        <v/>
      </c>
      <c r="C521" s="1" t="str" cm="1">
        <f t="array" aca="1" ref="C521" ca="1">_xlfn.IFS(
E521="Payment", $AM$19,
E521="Interest accrual", $AM$15,
E521="Depreciation", $AM$16,
TRUE, "")</f>
        <v/>
      </c>
      <c r="D521" s="14" t="str" cm="1">
        <f t="array" aca="1" ref="D521" ca="1">_xlfn.IFS(
E521="Payment", _xlfn.XLOOKUP(A521, lease_table_dates, lease_table_payments, 0, 0),
E521="Interest accrual", _xlfn.XLOOKUP(A521, lease_table_dates, lease_table_interest_accruals, 0, 0),
E521="Depreciation", _xlfn.XLOOKUP(A521, rou_table_dates, rou_table_deprs, 0, 0),
TRUE, ""
)</f>
        <v/>
      </c>
      <c r="E521" s="7" t="str" cm="1">
        <f t="array" aca="1" ref="E521" ca="1">_xlfn.IFS(
AND(SUMIFS(lease_table_interest_accruals, lease_table_dates, A521)&gt;0, COUNTIFS($E$14:E520, "Interest accrual", $A$14:A520, A521)=0), "Interest accrual",
AND(SUMIFS(lease_table_payments, lease_table_dates, A521)&gt;0, COUNTIFS($E$14:E520, "Payment", $A$14:A520, A521)=0), "Payment",
AND(SUMIFS(rou_table_deprs, rou_table_dates, A521)&gt;0, COUNTIFS($E$14:E520, "Depreciation", $A$14:A520, A521)=0), "Depreciation",
TRUE,  ""
)</f>
        <v/>
      </c>
      <c r="G521" s="13" t="str" cm="1">
        <f t="array" aca="1" ref="G521" ca="1">_xlfn.IFS(
AND($B$11="Hə", $B$3="İllik"), Z521,
AND($B$11="Hə", $B$3="Aylıq"), AA521,
$B$11="Yox", X521)</f>
        <v/>
      </c>
      <c r="H521" s="14" t="str" cm="1">
        <f t="array" aca="1" ref="H521" ca="1">_xlfn.IFS( G521="", "",
TRUE, ROUND( H520+I521-J521, 2) )</f>
        <v/>
      </c>
      <c r="I521" s="14" t="str" cm="1">
        <f t="array" aca="1" ref="I521" ca="1">_xlfn.IFS(G521="", "",
G521=last_payment_date, (J521-H520),
 TRUE,  -  (H520- H520* (1+$B$6)^ (_xlfn.DAYS(G521,G520)/365) )
)</f>
        <v/>
      </c>
      <c r="J521" s="14" t="str" cm="1">
        <f t="array" aca="1" ref="J521" ca="1">_xlfn.IFS(G521="", "",
TRUE, _xlfn.XLOOKUP(G521,  payment_dates, payments,0,0)
)</f>
        <v/>
      </c>
      <c r="L521" s="2" t="str" cm="1">
        <f t="array" aca="1" ref="L521" ca="1">_xlfn.IFS(
AND($B$11="Hə", $B$3="İllik"), AC521,
AND($B$11="Hə", $B$3="Aylıq"), AD521,
$B$11="Yox", AB521)</f>
        <v/>
      </c>
      <c r="M521" s="14" t="str" cm="1">
        <f t="array" aca="1" ref="M521" ca="1">_xlfn.IFS( L521="", "",
(M520-N521)&lt;=0.5, 0,
TRUE,  M520-N521)</f>
        <v/>
      </c>
      <c r="N521" s="15" t="str" cm="1">
        <f t="array" aca="1" ref="N521" ca="1">_xlfn.IFS(
L521="", "",
TRUE, MIN(M520, ROUND($M$14/ (last_rou_date - $B$2) * (L521-L520), 2) )
)</f>
        <v/>
      </c>
      <c r="P521" s="22" t="str">
        <f t="shared" ca="1" si="21"/>
        <v/>
      </c>
      <c r="Q521" s="14" t="str" cm="1">
        <f t="array" aca="1" ref="Q521" ca="1">_xlfn.IFS(P521="","",
$B$11="Hə", _xlfn.XLOOKUP(DATE(P521, 12, 31), rou_table_dates, rou_table_nbvs,0, 0),
TRUE,  MAX(0, ROUND($M$14 - $M$14/ (last_rou_date - $B$2) * (DATE(P521,12,31) - $B$2), 2) )
)</f>
        <v/>
      </c>
      <c r="R521" s="57" t="str" cm="1">
        <f t="array" aca="1" ref="R521" ca="1">_xlfn.IFS(P521="","",
$B$11="Hə", _xlfn.XLOOKUP(DATE(P521, 12, 31), lease_table_dates, lease_table_balances,0, 0),
TRUE, IFERROR( XNPV($B$6, IF(payment_dates &gt;DATE(P521, 12, 31), payments,  0),  IF(payment_dates &gt;DATE(P521, 12, 31), payment_dates,  DATE(P521, 12, 31))    ),0)
)</f>
        <v/>
      </c>
      <c r="S521" s="14" t="str" cm="1">
        <f t="array" aca="1" ref="S521" ca="1">_xlfn.IFS(P521="","",
TRUE,  MIN( MIN(Q520, $M$14), ROUND($M$14/ (last_rou_date - $B$2) * (DATE(P521,12,31) - MAX($B$2, DATE(P521-1, 12, 31))), 2) )
)</f>
        <v/>
      </c>
      <c r="T521" s="15" t="str" cm="1">
        <f t="array" aca="1" ref="T521" ca="1">_xlfn.IFS(P521="", "",
ISTEXT(R520), R521- (H521 - SUMIFS( lease_table_payments, lease_table_years, P521) -$AG$14 ),
AND(ISNUMBER(R520), R521&lt;&gt;""),   R521- (R520 - SUMIFS( lease_table_payments, lease_table_years, P521) )
)</f>
        <v/>
      </c>
      <c r="U521" s="14"/>
      <c r="V521" s="73">
        <f t="shared" si="23"/>
        <v>508</v>
      </c>
      <c r="W521" s="74" t="str" cm="1">
        <f t="array" ref="W521">_xlfn.IFS(
OR(W520=$B$4, W520=""),"",
TRUE,W520+1
)</f>
        <v/>
      </c>
      <c r="X521" s="75" t="str" cm="1">
        <f t="array" ref="X521">_xlfn.IFS(X520="","",
W521="", "",
AND($B$3="İllik"),DATE(YEAR(X520)+1,MONTH(X520),DAY(X520) ),
AND($B$3="Aylıq", $AH$14="Not end"), EDATE(X520,1),
AND($B$3="Aylıq", $AH$14="End"), EOMONTH(X520,1)
)</f>
        <v/>
      </c>
      <c r="Y521" s="75" t="str" cm="1">
        <f t="array" aca="1" ref="Y521" ca="1">_xlfn.IFS(
AND($B$7="Dövrün əvvəlində", Y520&lt;=last_rou_date), DATE(YEAR(Y520)+1, 12, 31),
AND($B$7="Dövrün sonunda", Y520&lt;=last_payment_date), DATE(YEAR(Y520)+1, 12, 31),
TRUE, ""
)</f>
        <v/>
      </c>
      <c r="Z521" s="75" t="str" cm="1">
        <f t="array" aca="1" ref="Z521" ca="1">_xlfn.IFS(
AND($AN$14="Not year_end", Z520&gt;last_payment_date), "",
AND($AN$14="Year_end", Z520&gt;=last_payment_date), "",
AND($AN$14="Year_end"), DATE(YEAR(Z520+1), 12, 31),
AND($AN$14="Not year_end", MONTH(Z520)=12, DAY(Z520)=31), DATE(YEAR(Z519)+1, MONTH(Z519), DAY(Z519)),
AND($AN$14="Not year_end", OR(MONTH(Z520)&lt;&gt;12, DAY(Z520)&lt;&gt;31) ), DATE(YEAR(Z520), 12, 31)
)</f>
        <v/>
      </c>
      <c r="AA521" s="75" t="str" cm="1">
        <f t="array" aca="1" ref="AA521" ca="1">_xlfn.IFS(AA520="", "",
AND(AA520=last_payment_date, OR(MONTH(AA520)&lt;&gt;12, DAY(AA520)&lt;&gt;31) ), DATE(YEAR(AA520), 12, 31),
AND(MONTH(AA520)=12, DAY(AA520)=31, AA520&gt;=last_payment_date), "",
AND(MONTH(AA520)=12, DAY(AA520)&lt;&gt;31),  EOMONTH(AA520,0),
AND(MONTH(AA520)=12, DAY(AA520)=31, $AH$14="Not end"),  EDATE(AA519,1),
AND($AH$14="Not end"), EDATE(AA520, 1),
AND($AH$14="End"), EOMONTH(AA520, 1)
)</f>
        <v/>
      </c>
      <c r="AB521" s="75" t="str" cm="1">
        <f t="array" aca="1" ref="AB521" ca="1">_xlfn.IFS(AB520="","",
AND(AB520=last_rou_date), "",
AND($B$3="İllik"),DATE(YEAR(AB520)+1,MONTH(AB520),DAY(AB520) ),
AND($B$3="Aylıq", $AH$14="Not end"), EDATE(AB520,1),
AND($B$3="Aylıq", $AH$14="End"), EOMONTH(AB520,1)
)</f>
        <v/>
      </c>
      <c r="AC521" s="75" t="str" cm="1">
        <f t="array" aca="1" ref="AC521" ca="1">_xlfn.IFS(
AND($AN$14="Not year_end", AC520&gt;last_rou_date), "",
AND($AN$14="Year_end", AC520&gt;=last_rou_date), "",
AND($AN$14="Year_end"), DATE(YEAR(AC520+1), 12, 31),
AND($AN$14="Not year_end", MONTH(AC520)=12, DAY(AC520)=31), DATE(YEAR(AC519)+1, MONTH(AC519), DAY(AC519)),
AND($AN$14="Not year_end", OR(MONTH(AC520)&lt;&gt;12, DAY(AC520)&lt;&gt;31) ), DATE(YEAR(AC520), 12, 31)
)</f>
        <v/>
      </c>
      <c r="AD521" s="75" t="str" cm="1">
        <f t="array" aca="1" ref="AD521" ca="1">_xlfn.IFS(AD520="", "",
AND(AD520=last_rou_date, OR(MONTH(AD520)&lt;&gt;12, DAY(AD520)&lt;&gt;31) ), DATE(YEAR(AD520), 12, 31),
AND(MONTH(AD520)=12, DAY(AD520)=31, AD520&gt;=last_rou_date), "",
AND(MONTH(AD520)=12, DAY(AD520)&lt;&gt;31),  EOMONTH(AD520,0),
AND(MONTH(AD520)=12, DAY(AD520)=31, $AH$14="Not end"),  EDATE(AD519,1),
AND($AH$14="Not end"), EDATE(AD520, 1),
AND($AH$14="End"), EOMONTH(AD520, 1)
)</f>
        <v/>
      </c>
      <c r="AE521" s="68" t="str" cm="1">
        <f t="array" ref="AE521">_xlfn.IFS(W521="", "",
AND(W521&gt;0, W521&lt;=$B$4, $C$2="İllik artım, faiz olaraq", $D$2&gt;0, $B$3="İllik"), $B$5*((1+$D$2)^(W521-1)),
AND(W521&gt;0, W521&lt;=$B$4, $C$2="İllik artım, faiz olaraq", $D$2&gt;0, $B$3="Aylıq"), $B$5*((1+$D$2)^ROUNDDOWN((W521-1)/12,0)),
AND(W521=1, $C$2="Aşağıdakı kimi dəyişir", ), $B$5,
AND(W521&gt;1, W521&lt;=$B$4, $C$2="Aşağıdakı kimi dəyişir"), IFERROR(VLOOKUP(W521, $C$4:$D$7, 2, FALSE), AE520),
AND(W521&gt;0, W521&lt;=$B$4), $B$5,
TRUE,0 )</f>
        <v/>
      </c>
      <c r="AF521" s="76" t="str">
        <f t="shared" ca="1" si="22"/>
        <v/>
      </c>
    </row>
    <row r="522" spans="1:32" x14ac:dyDescent="0.4">
      <c r="A522" s="13" t="str" cm="1">
        <f t="array" aca="1" ref="A522" ca="1">_xlfn.IFS(
AND(SUMIFS(lease_table_interest_accruals, lease_table_dates, A521)&gt;0, COUNTIFS($E$14:E521, "Interest accrual", $A$14:A521, A521)=0),  A521,
AND(SUMIFS(lease_table_payments, lease_table_dates, A521)&gt;0, COUNTIFS($E$14:E521, "Payment", $A$14:A521, A521)=0),  A521,
AND(SUMIFS(rou_table_deprs, rou_table_dates, A521)&gt;0, COUNTIFS($E$14:E521, "Depreciation", $A$14:A521, A521)=0),  A521,
TRUE,  IFERROR(INDEX(rou_table_dates,  MATCH(A521, rou_table_dates)+1, ), "")
)</f>
        <v/>
      </c>
      <c r="B522" s="1" t="str" cm="1">
        <f t="array" aca="1" ref="B522" ca="1">_xlfn.IFS(
AND(E522="Payment", A522=$B$2), $AM$14,
E522="Payment", $AM$15,
E522="Interest accrual", $AM$18,
E522="Depreciation", $AM$17,
TRUE, "")</f>
        <v/>
      </c>
      <c r="C522" s="1" t="str" cm="1">
        <f t="array" aca="1" ref="C522" ca="1">_xlfn.IFS(
E522="Payment", $AM$19,
E522="Interest accrual", $AM$15,
E522="Depreciation", $AM$16,
TRUE, "")</f>
        <v/>
      </c>
      <c r="D522" s="14" t="str" cm="1">
        <f t="array" aca="1" ref="D522" ca="1">_xlfn.IFS(
E522="Payment", _xlfn.XLOOKUP(A522, lease_table_dates, lease_table_payments, 0, 0),
E522="Interest accrual", _xlfn.XLOOKUP(A522, lease_table_dates, lease_table_interest_accruals, 0, 0),
E522="Depreciation", _xlfn.XLOOKUP(A522, rou_table_dates, rou_table_deprs, 0, 0),
TRUE, ""
)</f>
        <v/>
      </c>
      <c r="E522" s="7" t="str" cm="1">
        <f t="array" aca="1" ref="E522" ca="1">_xlfn.IFS(
AND(SUMIFS(lease_table_interest_accruals, lease_table_dates, A522)&gt;0, COUNTIFS($E$14:E521, "Interest accrual", $A$14:A521, A522)=0), "Interest accrual",
AND(SUMIFS(lease_table_payments, lease_table_dates, A522)&gt;0, COUNTIFS($E$14:E521, "Payment", $A$14:A521, A522)=0), "Payment",
AND(SUMIFS(rou_table_deprs, rou_table_dates, A522)&gt;0, COUNTIFS($E$14:E521, "Depreciation", $A$14:A521, A522)=0), "Depreciation",
TRUE,  ""
)</f>
        <v/>
      </c>
      <c r="G522" s="13" t="str" cm="1">
        <f t="array" aca="1" ref="G522" ca="1">_xlfn.IFS(
AND($B$11="Hə", $B$3="İllik"), Z522,
AND($B$11="Hə", $B$3="Aylıq"), AA522,
$B$11="Yox", X522)</f>
        <v/>
      </c>
      <c r="H522" s="14" t="str" cm="1">
        <f t="array" aca="1" ref="H522" ca="1">_xlfn.IFS( G522="", "",
TRUE, ROUND( H521+I522-J522, 2) )</f>
        <v/>
      </c>
      <c r="I522" s="14" t="str" cm="1">
        <f t="array" aca="1" ref="I522" ca="1">_xlfn.IFS(G522="", "",
G522=last_payment_date, (J522-H521),
 TRUE,  -  (H521- H521* (1+$B$6)^ (_xlfn.DAYS(G522,G521)/365) )
)</f>
        <v/>
      </c>
      <c r="J522" s="14" t="str" cm="1">
        <f t="array" aca="1" ref="J522" ca="1">_xlfn.IFS(G522="", "",
TRUE, _xlfn.XLOOKUP(G522,  payment_dates, payments,0,0)
)</f>
        <v/>
      </c>
      <c r="L522" s="2" t="str" cm="1">
        <f t="array" aca="1" ref="L522" ca="1">_xlfn.IFS(
AND($B$11="Hə", $B$3="İllik"), AC522,
AND($B$11="Hə", $B$3="Aylıq"), AD522,
$B$11="Yox", AB522)</f>
        <v/>
      </c>
      <c r="M522" s="14" t="str" cm="1">
        <f t="array" aca="1" ref="M522" ca="1">_xlfn.IFS( L522="", "",
(M521-N522)&lt;=0.5, 0,
TRUE,  M521-N522)</f>
        <v/>
      </c>
      <c r="N522" s="15" t="str" cm="1">
        <f t="array" aca="1" ref="N522" ca="1">_xlfn.IFS(
L522="", "",
TRUE, MIN(M521, ROUND($M$14/ (last_rou_date - $B$2) * (L522-L521), 2) )
)</f>
        <v/>
      </c>
      <c r="P522" s="22" t="str">
        <f t="shared" ca="1" si="21"/>
        <v/>
      </c>
      <c r="Q522" s="14" t="str" cm="1">
        <f t="array" aca="1" ref="Q522" ca="1">_xlfn.IFS(P522="","",
$B$11="Hə", _xlfn.XLOOKUP(DATE(P522, 12, 31), rou_table_dates, rou_table_nbvs,0, 0),
TRUE,  MAX(0, ROUND($M$14 - $M$14/ (last_rou_date - $B$2) * (DATE(P522,12,31) - $B$2), 2) )
)</f>
        <v/>
      </c>
      <c r="R522" s="57" t="str" cm="1">
        <f t="array" aca="1" ref="R522" ca="1">_xlfn.IFS(P522="","",
$B$11="Hə", _xlfn.XLOOKUP(DATE(P522, 12, 31), lease_table_dates, lease_table_balances,0, 0),
TRUE, IFERROR( XNPV($B$6, IF(payment_dates &gt;DATE(P522, 12, 31), payments,  0),  IF(payment_dates &gt;DATE(P522, 12, 31), payment_dates,  DATE(P522, 12, 31))    ),0)
)</f>
        <v/>
      </c>
      <c r="S522" s="14" t="str" cm="1">
        <f t="array" aca="1" ref="S522" ca="1">_xlfn.IFS(P522="","",
TRUE,  MIN( MIN(Q521, $M$14), ROUND($M$14/ (last_rou_date - $B$2) * (DATE(P522,12,31) - MAX($B$2, DATE(P522-1, 12, 31))), 2) )
)</f>
        <v/>
      </c>
      <c r="T522" s="15" t="str" cm="1">
        <f t="array" aca="1" ref="T522" ca="1">_xlfn.IFS(P522="", "",
ISTEXT(R521), R522- (H522 - SUMIFS( lease_table_payments, lease_table_years, P522) -$AG$14 ),
AND(ISNUMBER(R521), R522&lt;&gt;""),   R522- (R521 - SUMIFS( lease_table_payments, lease_table_years, P522) )
)</f>
        <v/>
      </c>
      <c r="U522" s="14"/>
      <c r="V522" s="73">
        <f t="shared" si="23"/>
        <v>509</v>
      </c>
      <c r="W522" s="74" t="str" cm="1">
        <f t="array" ref="W522">_xlfn.IFS(
OR(W521=$B$4, W521=""),"",
TRUE,W521+1
)</f>
        <v/>
      </c>
      <c r="X522" s="75" t="str" cm="1">
        <f t="array" ref="X522">_xlfn.IFS(X521="","",
W522="", "",
AND($B$3="İllik"),DATE(YEAR(X521)+1,MONTH(X521),DAY(X521) ),
AND($B$3="Aylıq", $AH$14="Not end"), EDATE(X521,1),
AND($B$3="Aylıq", $AH$14="End"), EOMONTH(X521,1)
)</f>
        <v/>
      </c>
      <c r="Y522" s="75" t="str" cm="1">
        <f t="array" aca="1" ref="Y522" ca="1">_xlfn.IFS(
AND($B$7="Dövrün əvvəlində", Y521&lt;=last_rou_date), DATE(YEAR(Y521)+1, 12, 31),
AND($B$7="Dövrün sonunda", Y521&lt;=last_payment_date), DATE(YEAR(Y521)+1, 12, 31),
TRUE, ""
)</f>
        <v/>
      </c>
      <c r="Z522" s="75" t="str" cm="1">
        <f t="array" aca="1" ref="Z522" ca="1">_xlfn.IFS(
AND($AN$14="Not year_end", Z521&gt;last_payment_date), "",
AND($AN$14="Year_end", Z521&gt;=last_payment_date), "",
AND($AN$14="Year_end"), DATE(YEAR(Z521+1), 12, 31),
AND($AN$14="Not year_end", MONTH(Z521)=12, DAY(Z521)=31), DATE(YEAR(Z520)+1, MONTH(Z520), DAY(Z520)),
AND($AN$14="Not year_end", OR(MONTH(Z521)&lt;&gt;12, DAY(Z521)&lt;&gt;31) ), DATE(YEAR(Z521), 12, 31)
)</f>
        <v/>
      </c>
      <c r="AA522" s="75" t="str" cm="1">
        <f t="array" aca="1" ref="AA522" ca="1">_xlfn.IFS(AA521="", "",
AND(AA521=last_payment_date, OR(MONTH(AA521)&lt;&gt;12, DAY(AA521)&lt;&gt;31) ), DATE(YEAR(AA521), 12, 31),
AND(MONTH(AA521)=12, DAY(AA521)=31, AA521&gt;=last_payment_date), "",
AND(MONTH(AA521)=12, DAY(AA521)&lt;&gt;31),  EOMONTH(AA521,0),
AND(MONTH(AA521)=12, DAY(AA521)=31, $AH$14="Not end"),  EDATE(AA520,1),
AND($AH$14="Not end"), EDATE(AA521, 1),
AND($AH$14="End"), EOMONTH(AA521, 1)
)</f>
        <v/>
      </c>
      <c r="AB522" s="75" t="str" cm="1">
        <f t="array" aca="1" ref="AB522" ca="1">_xlfn.IFS(AB521="","",
AND(AB521=last_rou_date), "",
AND($B$3="İllik"),DATE(YEAR(AB521)+1,MONTH(AB521),DAY(AB521) ),
AND($B$3="Aylıq", $AH$14="Not end"), EDATE(AB521,1),
AND($B$3="Aylıq", $AH$14="End"), EOMONTH(AB521,1)
)</f>
        <v/>
      </c>
      <c r="AC522" s="75" t="str" cm="1">
        <f t="array" aca="1" ref="AC522" ca="1">_xlfn.IFS(
AND($AN$14="Not year_end", AC521&gt;last_rou_date), "",
AND($AN$14="Year_end", AC521&gt;=last_rou_date), "",
AND($AN$14="Year_end"), DATE(YEAR(AC521+1), 12, 31),
AND($AN$14="Not year_end", MONTH(AC521)=12, DAY(AC521)=31), DATE(YEAR(AC520)+1, MONTH(AC520), DAY(AC520)),
AND($AN$14="Not year_end", OR(MONTH(AC521)&lt;&gt;12, DAY(AC521)&lt;&gt;31) ), DATE(YEAR(AC521), 12, 31)
)</f>
        <v/>
      </c>
      <c r="AD522" s="75" t="str" cm="1">
        <f t="array" aca="1" ref="AD522" ca="1">_xlfn.IFS(AD521="", "",
AND(AD521=last_rou_date, OR(MONTH(AD521)&lt;&gt;12, DAY(AD521)&lt;&gt;31) ), DATE(YEAR(AD521), 12, 31),
AND(MONTH(AD521)=12, DAY(AD521)=31, AD521&gt;=last_rou_date), "",
AND(MONTH(AD521)=12, DAY(AD521)&lt;&gt;31),  EOMONTH(AD521,0),
AND(MONTH(AD521)=12, DAY(AD521)=31, $AH$14="Not end"),  EDATE(AD520,1),
AND($AH$14="Not end"), EDATE(AD521, 1),
AND($AH$14="End"), EOMONTH(AD521, 1)
)</f>
        <v/>
      </c>
      <c r="AE522" s="68" t="str" cm="1">
        <f t="array" ref="AE522">_xlfn.IFS(W522="", "",
AND(W522&gt;0, W522&lt;=$B$4, $C$2="İllik artım, faiz olaraq", $D$2&gt;0, $B$3="İllik"), $B$5*((1+$D$2)^(W522-1)),
AND(W522&gt;0, W522&lt;=$B$4, $C$2="İllik artım, faiz olaraq", $D$2&gt;0, $B$3="Aylıq"), $B$5*((1+$D$2)^ROUNDDOWN((W522-1)/12,0)),
AND(W522=1, $C$2="Aşağıdakı kimi dəyişir", ), $B$5,
AND(W522&gt;1, W522&lt;=$B$4, $C$2="Aşağıdakı kimi dəyişir"), IFERROR(VLOOKUP(W522, $C$4:$D$7, 2, FALSE), AE521),
AND(W522&gt;0, W522&lt;=$B$4), $B$5,
TRUE,0 )</f>
        <v/>
      </c>
      <c r="AF522" s="76" t="str">
        <f t="shared" ca="1" si="22"/>
        <v/>
      </c>
    </row>
    <row r="523" spans="1:32" x14ac:dyDescent="0.4">
      <c r="A523" s="13" t="str" cm="1">
        <f t="array" aca="1" ref="A523" ca="1">_xlfn.IFS(
AND(SUMIFS(lease_table_interest_accruals, lease_table_dates, A522)&gt;0, COUNTIFS($E$14:E522, "Interest accrual", $A$14:A522, A522)=0),  A522,
AND(SUMIFS(lease_table_payments, lease_table_dates, A522)&gt;0, COUNTIFS($E$14:E522, "Payment", $A$14:A522, A522)=0),  A522,
AND(SUMIFS(rou_table_deprs, rou_table_dates, A522)&gt;0, COUNTIFS($E$14:E522, "Depreciation", $A$14:A522, A522)=0),  A522,
TRUE,  IFERROR(INDEX(rou_table_dates,  MATCH(A522, rou_table_dates)+1, ), "")
)</f>
        <v/>
      </c>
      <c r="B523" s="1" t="str" cm="1">
        <f t="array" aca="1" ref="B523" ca="1">_xlfn.IFS(
AND(E523="Payment", A523=$B$2), $AM$14,
E523="Payment", $AM$15,
E523="Interest accrual", $AM$18,
E523="Depreciation", $AM$17,
TRUE, "")</f>
        <v/>
      </c>
      <c r="C523" s="1" t="str" cm="1">
        <f t="array" aca="1" ref="C523" ca="1">_xlfn.IFS(
E523="Payment", $AM$19,
E523="Interest accrual", $AM$15,
E523="Depreciation", $AM$16,
TRUE, "")</f>
        <v/>
      </c>
      <c r="D523" s="14" t="str" cm="1">
        <f t="array" aca="1" ref="D523" ca="1">_xlfn.IFS(
E523="Payment", _xlfn.XLOOKUP(A523, lease_table_dates, lease_table_payments, 0, 0),
E523="Interest accrual", _xlfn.XLOOKUP(A523, lease_table_dates, lease_table_interest_accruals, 0, 0),
E523="Depreciation", _xlfn.XLOOKUP(A523, rou_table_dates, rou_table_deprs, 0, 0),
TRUE, ""
)</f>
        <v/>
      </c>
      <c r="E523" s="7" t="str" cm="1">
        <f t="array" aca="1" ref="E523" ca="1">_xlfn.IFS(
AND(SUMIFS(lease_table_interest_accruals, lease_table_dates, A523)&gt;0, COUNTIFS($E$14:E522, "Interest accrual", $A$14:A522, A523)=0), "Interest accrual",
AND(SUMIFS(lease_table_payments, lease_table_dates, A523)&gt;0, COUNTIFS($E$14:E522, "Payment", $A$14:A522, A523)=0), "Payment",
AND(SUMIFS(rou_table_deprs, rou_table_dates, A523)&gt;0, COUNTIFS($E$14:E522, "Depreciation", $A$14:A522, A523)=0), "Depreciation",
TRUE,  ""
)</f>
        <v/>
      </c>
      <c r="G523" s="13" t="str" cm="1">
        <f t="array" aca="1" ref="G523" ca="1">_xlfn.IFS(
AND($B$11="Hə", $B$3="İllik"), Z523,
AND($B$11="Hə", $B$3="Aylıq"), AA523,
$B$11="Yox", X523)</f>
        <v/>
      </c>
      <c r="H523" s="14" t="str" cm="1">
        <f t="array" aca="1" ref="H523" ca="1">_xlfn.IFS( G523="", "",
TRUE, ROUND( H522+I523-J523, 2) )</f>
        <v/>
      </c>
      <c r="I523" s="14" t="str" cm="1">
        <f t="array" aca="1" ref="I523" ca="1">_xlfn.IFS(G523="", "",
G523=last_payment_date, (J523-H522),
 TRUE,  -  (H522- H522* (1+$B$6)^ (_xlfn.DAYS(G523,G522)/365) )
)</f>
        <v/>
      </c>
      <c r="J523" s="14" t="str" cm="1">
        <f t="array" aca="1" ref="J523" ca="1">_xlfn.IFS(G523="", "",
TRUE, _xlfn.XLOOKUP(G523,  payment_dates, payments,0,0)
)</f>
        <v/>
      </c>
      <c r="L523" s="2" t="str" cm="1">
        <f t="array" aca="1" ref="L523" ca="1">_xlfn.IFS(
AND($B$11="Hə", $B$3="İllik"), AC523,
AND($B$11="Hə", $B$3="Aylıq"), AD523,
$B$11="Yox", AB523)</f>
        <v/>
      </c>
      <c r="M523" s="14" t="str" cm="1">
        <f t="array" aca="1" ref="M523" ca="1">_xlfn.IFS( L523="", "",
(M522-N523)&lt;=0.5, 0,
TRUE,  M522-N523)</f>
        <v/>
      </c>
      <c r="N523" s="15" t="str" cm="1">
        <f t="array" aca="1" ref="N523" ca="1">_xlfn.IFS(
L523="", "",
TRUE, MIN(M522, ROUND($M$14/ (last_rou_date - $B$2) * (L523-L522), 2) )
)</f>
        <v/>
      </c>
      <c r="P523" s="22" t="str">
        <f t="shared" ca="1" si="21"/>
        <v/>
      </c>
      <c r="Q523" s="14" t="str" cm="1">
        <f t="array" aca="1" ref="Q523" ca="1">_xlfn.IFS(P523="","",
$B$11="Hə", _xlfn.XLOOKUP(DATE(P523, 12, 31), rou_table_dates, rou_table_nbvs,0, 0),
TRUE,  MAX(0, ROUND($M$14 - $M$14/ (last_rou_date - $B$2) * (DATE(P523,12,31) - $B$2), 2) )
)</f>
        <v/>
      </c>
      <c r="R523" s="57" t="str" cm="1">
        <f t="array" aca="1" ref="R523" ca="1">_xlfn.IFS(P523="","",
$B$11="Hə", _xlfn.XLOOKUP(DATE(P523, 12, 31), lease_table_dates, lease_table_balances,0, 0),
TRUE, IFERROR( XNPV($B$6, IF(payment_dates &gt;DATE(P523, 12, 31), payments,  0),  IF(payment_dates &gt;DATE(P523, 12, 31), payment_dates,  DATE(P523, 12, 31))    ),0)
)</f>
        <v/>
      </c>
      <c r="S523" s="14" t="str" cm="1">
        <f t="array" aca="1" ref="S523" ca="1">_xlfn.IFS(P523="","",
TRUE,  MIN( MIN(Q522, $M$14), ROUND($M$14/ (last_rou_date - $B$2) * (DATE(P523,12,31) - MAX($B$2, DATE(P523-1, 12, 31))), 2) )
)</f>
        <v/>
      </c>
      <c r="T523" s="15" t="str" cm="1">
        <f t="array" aca="1" ref="T523" ca="1">_xlfn.IFS(P523="", "",
ISTEXT(R522), R523- (H523 - SUMIFS( lease_table_payments, lease_table_years, P523) -$AG$14 ),
AND(ISNUMBER(R522), R523&lt;&gt;""),   R523- (R522 - SUMIFS( lease_table_payments, lease_table_years, P523) )
)</f>
        <v/>
      </c>
      <c r="U523" s="14"/>
      <c r="V523" s="73">
        <f t="shared" si="23"/>
        <v>510</v>
      </c>
      <c r="W523" s="74" t="str" cm="1">
        <f t="array" ref="W523">_xlfn.IFS(
OR(W522=$B$4, W522=""),"",
TRUE,W522+1
)</f>
        <v/>
      </c>
      <c r="X523" s="75" t="str" cm="1">
        <f t="array" ref="X523">_xlfn.IFS(X522="","",
W523="", "",
AND($B$3="İllik"),DATE(YEAR(X522)+1,MONTH(X522),DAY(X522) ),
AND($B$3="Aylıq", $AH$14="Not end"), EDATE(X522,1),
AND($B$3="Aylıq", $AH$14="End"), EOMONTH(X522,1)
)</f>
        <v/>
      </c>
      <c r="Y523" s="75" t="str" cm="1">
        <f t="array" aca="1" ref="Y523" ca="1">_xlfn.IFS(
AND($B$7="Dövrün əvvəlində", Y522&lt;=last_rou_date), DATE(YEAR(Y522)+1, 12, 31),
AND($B$7="Dövrün sonunda", Y522&lt;=last_payment_date), DATE(YEAR(Y522)+1, 12, 31),
TRUE, ""
)</f>
        <v/>
      </c>
      <c r="Z523" s="75" t="str" cm="1">
        <f t="array" aca="1" ref="Z523" ca="1">_xlfn.IFS(
AND($AN$14="Not year_end", Z522&gt;last_payment_date), "",
AND($AN$14="Year_end", Z522&gt;=last_payment_date), "",
AND($AN$14="Year_end"), DATE(YEAR(Z522+1), 12, 31),
AND($AN$14="Not year_end", MONTH(Z522)=12, DAY(Z522)=31), DATE(YEAR(Z521)+1, MONTH(Z521), DAY(Z521)),
AND($AN$14="Not year_end", OR(MONTH(Z522)&lt;&gt;12, DAY(Z522)&lt;&gt;31) ), DATE(YEAR(Z522), 12, 31)
)</f>
        <v/>
      </c>
      <c r="AA523" s="75" t="str" cm="1">
        <f t="array" aca="1" ref="AA523" ca="1">_xlfn.IFS(AA522="", "",
AND(AA522=last_payment_date, OR(MONTH(AA522)&lt;&gt;12, DAY(AA522)&lt;&gt;31) ), DATE(YEAR(AA522), 12, 31),
AND(MONTH(AA522)=12, DAY(AA522)=31, AA522&gt;=last_payment_date), "",
AND(MONTH(AA522)=12, DAY(AA522)&lt;&gt;31),  EOMONTH(AA522,0),
AND(MONTH(AA522)=12, DAY(AA522)=31, $AH$14="Not end"),  EDATE(AA521,1),
AND($AH$14="Not end"), EDATE(AA522, 1),
AND($AH$14="End"), EOMONTH(AA522, 1)
)</f>
        <v/>
      </c>
      <c r="AB523" s="75" t="str" cm="1">
        <f t="array" aca="1" ref="AB523" ca="1">_xlfn.IFS(AB522="","",
AND(AB522=last_rou_date), "",
AND($B$3="İllik"),DATE(YEAR(AB522)+1,MONTH(AB522),DAY(AB522) ),
AND($B$3="Aylıq", $AH$14="Not end"), EDATE(AB522,1),
AND($B$3="Aylıq", $AH$14="End"), EOMONTH(AB522,1)
)</f>
        <v/>
      </c>
      <c r="AC523" s="75" t="str" cm="1">
        <f t="array" aca="1" ref="AC523" ca="1">_xlfn.IFS(
AND($AN$14="Not year_end", AC522&gt;last_rou_date), "",
AND($AN$14="Year_end", AC522&gt;=last_rou_date), "",
AND($AN$14="Year_end"), DATE(YEAR(AC522+1), 12, 31),
AND($AN$14="Not year_end", MONTH(AC522)=12, DAY(AC522)=31), DATE(YEAR(AC521)+1, MONTH(AC521), DAY(AC521)),
AND($AN$14="Not year_end", OR(MONTH(AC522)&lt;&gt;12, DAY(AC522)&lt;&gt;31) ), DATE(YEAR(AC522), 12, 31)
)</f>
        <v/>
      </c>
      <c r="AD523" s="75" t="str" cm="1">
        <f t="array" aca="1" ref="AD523" ca="1">_xlfn.IFS(AD522="", "",
AND(AD522=last_rou_date, OR(MONTH(AD522)&lt;&gt;12, DAY(AD522)&lt;&gt;31) ), DATE(YEAR(AD522), 12, 31),
AND(MONTH(AD522)=12, DAY(AD522)=31, AD522&gt;=last_rou_date), "",
AND(MONTH(AD522)=12, DAY(AD522)&lt;&gt;31),  EOMONTH(AD522,0),
AND(MONTH(AD522)=12, DAY(AD522)=31, $AH$14="Not end"),  EDATE(AD521,1),
AND($AH$14="Not end"), EDATE(AD522, 1),
AND($AH$14="End"), EOMONTH(AD522, 1)
)</f>
        <v/>
      </c>
      <c r="AE523" s="68" t="str" cm="1">
        <f t="array" ref="AE523">_xlfn.IFS(W523="", "",
AND(W523&gt;0, W523&lt;=$B$4, $C$2="İllik artım, faiz olaraq", $D$2&gt;0, $B$3="İllik"), $B$5*((1+$D$2)^(W523-1)),
AND(W523&gt;0, W523&lt;=$B$4, $C$2="İllik artım, faiz olaraq", $D$2&gt;0, $B$3="Aylıq"), $B$5*((1+$D$2)^ROUNDDOWN((W523-1)/12,0)),
AND(W523=1, $C$2="Aşağıdakı kimi dəyişir", ), $B$5,
AND(W523&gt;1, W523&lt;=$B$4, $C$2="Aşağıdakı kimi dəyişir"), IFERROR(VLOOKUP(W523, $C$4:$D$7, 2, FALSE), AE522),
AND(W523&gt;0, W523&lt;=$B$4), $B$5,
TRUE,0 )</f>
        <v/>
      </c>
      <c r="AF523" s="76" t="str">
        <f t="shared" ca="1" si="22"/>
        <v/>
      </c>
    </row>
    <row r="524" spans="1:32" x14ac:dyDescent="0.4">
      <c r="A524" s="13" t="str" cm="1">
        <f t="array" aca="1" ref="A524" ca="1">_xlfn.IFS(
AND(SUMIFS(lease_table_interest_accruals, lease_table_dates, A523)&gt;0, COUNTIFS($E$14:E523, "Interest accrual", $A$14:A523, A523)=0),  A523,
AND(SUMIFS(lease_table_payments, lease_table_dates, A523)&gt;0, COUNTIFS($E$14:E523, "Payment", $A$14:A523, A523)=0),  A523,
AND(SUMIFS(rou_table_deprs, rou_table_dates, A523)&gt;0, COUNTIFS($E$14:E523, "Depreciation", $A$14:A523, A523)=0),  A523,
TRUE,  IFERROR(INDEX(rou_table_dates,  MATCH(A523, rou_table_dates)+1, ), "")
)</f>
        <v/>
      </c>
      <c r="B524" s="1" t="str" cm="1">
        <f t="array" aca="1" ref="B524" ca="1">_xlfn.IFS(
AND(E524="Payment", A524=$B$2), $AM$14,
E524="Payment", $AM$15,
E524="Interest accrual", $AM$18,
E524="Depreciation", $AM$17,
TRUE, "")</f>
        <v/>
      </c>
      <c r="C524" s="1" t="str" cm="1">
        <f t="array" aca="1" ref="C524" ca="1">_xlfn.IFS(
E524="Payment", $AM$19,
E524="Interest accrual", $AM$15,
E524="Depreciation", $AM$16,
TRUE, "")</f>
        <v/>
      </c>
      <c r="D524" s="14" t="str" cm="1">
        <f t="array" aca="1" ref="D524" ca="1">_xlfn.IFS(
E524="Payment", _xlfn.XLOOKUP(A524, lease_table_dates, lease_table_payments, 0, 0),
E524="Interest accrual", _xlfn.XLOOKUP(A524, lease_table_dates, lease_table_interest_accruals, 0, 0),
E524="Depreciation", _xlfn.XLOOKUP(A524, rou_table_dates, rou_table_deprs, 0, 0),
TRUE, ""
)</f>
        <v/>
      </c>
      <c r="E524" s="7" t="str" cm="1">
        <f t="array" aca="1" ref="E524" ca="1">_xlfn.IFS(
AND(SUMIFS(lease_table_interest_accruals, lease_table_dates, A524)&gt;0, COUNTIFS($E$14:E523, "Interest accrual", $A$14:A523, A524)=0), "Interest accrual",
AND(SUMIFS(lease_table_payments, lease_table_dates, A524)&gt;0, COUNTIFS($E$14:E523, "Payment", $A$14:A523, A524)=0), "Payment",
AND(SUMIFS(rou_table_deprs, rou_table_dates, A524)&gt;0, COUNTIFS($E$14:E523, "Depreciation", $A$14:A523, A524)=0), "Depreciation",
TRUE,  ""
)</f>
        <v/>
      </c>
      <c r="G524" s="13" t="str" cm="1">
        <f t="array" aca="1" ref="G524" ca="1">_xlfn.IFS(
AND($B$11="Hə", $B$3="İllik"), Z524,
AND($B$11="Hə", $B$3="Aylıq"), AA524,
$B$11="Yox", X524)</f>
        <v/>
      </c>
      <c r="H524" s="14" t="str" cm="1">
        <f t="array" aca="1" ref="H524" ca="1">_xlfn.IFS( G524="", "",
TRUE, ROUND( H523+I524-J524, 2) )</f>
        <v/>
      </c>
      <c r="I524" s="14" t="str" cm="1">
        <f t="array" aca="1" ref="I524" ca="1">_xlfn.IFS(G524="", "",
G524=last_payment_date, (J524-H523),
 TRUE,  -  (H523- H523* (1+$B$6)^ (_xlfn.DAYS(G524,G523)/365) )
)</f>
        <v/>
      </c>
      <c r="J524" s="14" t="str" cm="1">
        <f t="array" aca="1" ref="J524" ca="1">_xlfn.IFS(G524="", "",
TRUE, _xlfn.XLOOKUP(G524,  payment_dates, payments,0,0)
)</f>
        <v/>
      </c>
      <c r="L524" s="2" t="str" cm="1">
        <f t="array" aca="1" ref="L524" ca="1">_xlfn.IFS(
AND($B$11="Hə", $B$3="İllik"), AC524,
AND($B$11="Hə", $B$3="Aylıq"), AD524,
$B$11="Yox", AB524)</f>
        <v/>
      </c>
      <c r="M524" s="14" t="str" cm="1">
        <f t="array" aca="1" ref="M524" ca="1">_xlfn.IFS( L524="", "",
(M523-N524)&lt;=0.5, 0,
TRUE,  M523-N524)</f>
        <v/>
      </c>
      <c r="N524" s="15" t="str" cm="1">
        <f t="array" aca="1" ref="N524" ca="1">_xlfn.IFS(
L524="", "",
TRUE, MIN(M523, ROUND($M$14/ (last_rou_date - $B$2) * (L524-L523), 2) )
)</f>
        <v/>
      </c>
      <c r="P524" s="22" t="str">
        <f t="shared" ca="1" si="21"/>
        <v/>
      </c>
      <c r="Q524" s="14" t="str" cm="1">
        <f t="array" aca="1" ref="Q524" ca="1">_xlfn.IFS(P524="","",
$B$11="Hə", _xlfn.XLOOKUP(DATE(P524, 12, 31), rou_table_dates, rou_table_nbvs,0, 0),
TRUE,  MAX(0, ROUND($M$14 - $M$14/ (last_rou_date - $B$2) * (DATE(P524,12,31) - $B$2), 2) )
)</f>
        <v/>
      </c>
      <c r="R524" s="57" t="str" cm="1">
        <f t="array" aca="1" ref="R524" ca="1">_xlfn.IFS(P524="","",
$B$11="Hə", _xlfn.XLOOKUP(DATE(P524, 12, 31), lease_table_dates, lease_table_balances,0, 0),
TRUE, IFERROR( XNPV($B$6, IF(payment_dates &gt;DATE(P524, 12, 31), payments,  0),  IF(payment_dates &gt;DATE(P524, 12, 31), payment_dates,  DATE(P524, 12, 31))    ),0)
)</f>
        <v/>
      </c>
      <c r="S524" s="14" t="str" cm="1">
        <f t="array" aca="1" ref="S524" ca="1">_xlfn.IFS(P524="","",
TRUE,  MIN( MIN(Q523, $M$14), ROUND($M$14/ (last_rou_date - $B$2) * (DATE(P524,12,31) - MAX($B$2, DATE(P524-1, 12, 31))), 2) )
)</f>
        <v/>
      </c>
      <c r="T524" s="15" t="str" cm="1">
        <f t="array" aca="1" ref="T524" ca="1">_xlfn.IFS(P524="", "",
ISTEXT(R523), R524- (H524 - SUMIFS( lease_table_payments, lease_table_years, P524) -$AG$14 ),
AND(ISNUMBER(R523), R524&lt;&gt;""),   R524- (R523 - SUMIFS( lease_table_payments, lease_table_years, P524) )
)</f>
        <v/>
      </c>
      <c r="U524" s="14"/>
      <c r="V524" s="73">
        <f t="shared" si="23"/>
        <v>511</v>
      </c>
      <c r="W524" s="74" t="str" cm="1">
        <f t="array" ref="W524">_xlfn.IFS(
OR(W523=$B$4, W523=""),"",
TRUE,W523+1
)</f>
        <v/>
      </c>
      <c r="X524" s="75" t="str" cm="1">
        <f t="array" ref="X524">_xlfn.IFS(X523="","",
W524="", "",
AND($B$3="İllik"),DATE(YEAR(X523)+1,MONTH(X523),DAY(X523) ),
AND($B$3="Aylıq", $AH$14="Not end"), EDATE(X523,1),
AND($B$3="Aylıq", $AH$14="End"), EOMONTH(X523,1)
)</f>
        <v/>
      </c>
      <c r="Y524" s="75" t="str" cm="1">
        <f t="array" aca="1" ref="Y524" ca="1">_xlfn.IFS(
AND($B$7="Dövrün əvvəlində", Y523&lt;=last_rou_date), DATE(YEAR(Y523)+1, 12, 31),
AND($B$7="Dövrün sonunda", Y523&lt;=last_payment_date), DATE(YEAR(Y523)+1, 12, 31),
TRUE, ""
)</f>
        <v/>
      </c>
      <c r="Z524" s="75" t="str" cm="1">
        <f t="array" aca="1" ref="Z524" ca="1">_xlfn.IFS(
AND($AN$14="Not year_end", Z523&gt;last_payment_date), "",
AND($AN$14="Year_end", Z523&gt;=last_payment_date), "",
AND($AN$14="Year_end"), DATE(YEAR(Z523+1), 12, 31),
AND($AN$14="Not year_end", MONTH(Z523)=12, DAY(Z523)=31), DATE(YEAR(Z522)+1, MONTH(Z522), DAY(Z522)),
AND($AN$14="Not year_end", OR(MONTH(Z523)&lt;&gt;12, DAY(Z523)&lt;&gt;31) ), DATE(YEAR(Z523), 12, 31)
)</f>
        <v/>
      </c>
      <c r="AA524" s="75" t="str" cm="1">
        <f t="array" aca="1" ref="AA524" ca="1">_xlfn.IFS(AA523="", "",
AND(AA523=last_payment_date, OR(MONTH(AA523)&lt;&gt;12, DAY(AA523)&lt;&gt;31) ), DATE(YEAR(AA523), 12, 31),
AND(MONTH(AA523)=12, DAY(AA523)=31, AA523&gt;=last_payment_date), "",
AND(MONTH(AA523)=12, DAY(AA523)&lt;&gt;31),  EOMONTH(AA523,0),
AND(MONTH(AA523)=12, DAY(AA523)=31, $AH$14="Not end"),  EDATE(AA522,1),
AND($AH$14="Not end"), EDATE(AA523, 1),
AND($AH$14="End"), EOMONTH(AA523, 1)
)</f>
        <v/>
      </c>
      <c r="AB524" s="75" t="str" cm="1">
        <f t="array" aca="1" ref="AB524" ca="1">_xlfn.IFS(AB523="","",
AND(AB523=last_rou_date), "",
AND($B$3="İllik"),DATE(YEAR(AB523)+1,MONTH(AB523),DAY(AB523) ),
AND($B$3="Aylıq", $AH$14="Not end"), EDATE(AB523,1),
AND($B$3="Aylıq", $AH$14="End"), EOMONTH(AB523,1)
)</f>
        <v/>
      </c>
      <c r="AC524" s="75" t="str" cm="1">
        <f t="array" aca="1" ref="AC524" ca="1">_xlfn.IFS(
AND($AN$14="Not year_end", AC523&gt;last_rou_date), "",
AND($AN$14="Year_end", AC523&gt;=last_rou_date), "",
AND($AN$14="Year_end"), DATE(YEAR(AC523+1), 12, 31),
AND($AN$14="Not year_end", MONTH(AC523)=12, DAY(AC523)=31), DATE(YEAR(AC522)+1, MONTH(AC522), DAY(AC522)),
AND($AN$14="Not year_end", OR(MONTH(AC523)&lt;&gt;12, DAY(AC523)&lt;&gt;31) ), DATE(YEAR(AC523), 12, 31)
)</f>
        <v/>
      </c>
      <c r="AD524" s="75" t="str" cm="1">
        <f t="array" aca="1" ref="AD524" ca="1">_xlfn.IFS(AD523="", "",
AND(AD523=last_rou_date, OR(MONTH(AD523)&lt;&gt;12, DAY(AD523)&lt;&gt;31) ), DATE(YEAR(AD523), 12, 31),
AND(MONTH(AD523)=12, DAY(AD523)=31, AD523&gt;=last_rou_date), "",
AND(MONTH(AD523)=12, DAY(AD523)&lt;&gt;31),  EOMONTH(AD523,0),
AND(MONTH(AD523)=12, DAY(AD523)=31, $AH$14="Not end"),  EDATE(AD522,1),
AND($AH$14="Not end"), EDATE(AD523, 1),
AND($AH$14="End"), EOMONTH(AD523, 1)
)</f>
        <v/>
      </c>
      <c r="AE524" s="68" t="str" cm="1">
        <f t="array" ref="AE524">_xlfn.IFS(W524="", "",
AND(W524&gt;0, W524&lt;=$B$4, $C$2="İllik artım, faiz olaraq", $D$2&gt;0, $B$3="İllik"), $B$5*((1+$D$2)^(W524-1)),
AND(W524&gt;0, W524&lt;=$B$4, $C$2="İllik artım, faiz olaraq", $D$2&gt;0, $B$3="Aylıq"), $B$5*((1+$D$2)^ROUNDDOWN((W524-1)/12,0)),
AND(W524=1, $C$2="Aşağıdakı kimi dəyişir", ), $B$5,
AND(W524&gt;1, W524&lt;=$B$4, $C$2="Aşağıdakı kimi dəyişir"), IFERROR(VLOOKUP(W524, $C$4:$D$7, 2, FALSE), AE523),
AND(W524&gt;0, W524&lt;=$B$4), $B$5,
TRUE,0 )</f>
        <v/>
      </c>
      <c r="AF524" s="76" t="str">
        <f t="shared" ca="1" si="22"/>
        <v/>
      </c>
    </row>
    <row r="525" spans="1:32" x14ac:dyDescent="0.4">
      <c r="A525" s="13" t="str" cm="1">
        <f t="array" aca="1" ref="A525" ca="1">_xlfn.IFS(
AND(SUMIFS(lease_table_interest_accruals, lease_table_dates, A524)&gt;0, COUNTIFS($E$14:E524, "Interest accrual", $A$14:A524, A524)=0),  A524,
AND(SUMIFS(lease_table_payments, lease_table_dates, A524)&gt;0, COUNTIFS($E$14:E524, "Payment", $A$14:A524, A524)=0),  A524,
AND(SUMIFS(rou_table_deprs, rou_table_dates, A524)&gt;0, COUNTIFS($E$14:E524, "Depreciation", $A$14:A524, A524)=0),  A524,
TRUE,  IFERROR(INDEX(rou_table_dates,  MATCH(A524, rou_table_dates)+1, ), "")
)</f>
        <v/>
      </c>
      <c r="B525" s="1" t="str" cm="1">
        <f t="array" aca="1" ref="B525" ca="1">_xlfn.IFS(
AND(E525="Payment", A525=$B$2), $AM$14,
E525="Payment", $AM$15,
E525="Interest accrual", $AM$18,
E525="Depreciation", $AM$17,
TRUE, "")</f>
        <v/>
      </c>
      <c r="C525" s="1" t="str" cm="1">
        <f t="array" aca="1" ref="C525" ca="1">_xlfn.IFS(
E525="Payment", $AM$19,
E525="Interest accrual", $AM$15,
E525="Depreciation", $AM$16,
TRUE, "")</f>
        <v/>
      </c>
      <c r="D525" s="14" t="str" cm="1">
        <f t="array" aca="1" ref="D525" ca="1">_xlfn.IFS(
E525="Payment", _xlfn.XLOOKUP(A525, lease_table_dates, lease_table_payments, 0, 0),
E525="Interest accrual", _xlfn.XLOOKUP(A525, lease_table_dates, lease_table_interest_accruals, 0, 0),
E525="Depreciation", _xlfn.XLOOKUP(A525, rou_table_dates, rou_table_deprs, 0, 0),
TRUE, ""
)</f>
        <v/>
      </c>
      <c r="E525" s="7" t="str" cm="1">
        <f t="array" aca="1" ref="E525" ca="1">_xlfn.IFS(
AND(SUMIFS(lease_table_interest_accruals, lease_table_dates, A525)&gt;0, COUNTIFS($E$14:E524, "Interest accrual", $A$14:A524, A525)=0), "Interest accrual",
AND(SUMIFS(lease_table_payments, lease_table_dates, A525)&gt;0, COUNTIFS($E$14:E524, "Payment", $A$14:A524, A525)=0), "Payment",
AND(SUMIFS(rou_table_deprs, rou_table_dates, A525)&gt;0, COUNTIFS($E$14:E524, "Depreciation", $A$14:A524, A525)=0), "Depreciation",
TRUE,  ""
)</f>
        <v/>
      </c>
      <c r="G525" s="13" t="str" cm="1">
        <f t="array" aca="1" ref="G525" ca="1">_xlfn.IFS(
AND($B$11="Hə", $B$3="İllik"), Z525,
AND($B$11="Hə", $B$3="Aylıq"), AA525,
$B$11="Yox", X525)</f>
        <v/>
      </c>
      <c r="H525" s="14" t="str" cm="1">
        <f t="array" aca="1" ref="H525" ca="1">_xlfn.IFS( G525="", "",
TRUE, ROUND( H524+I525-J525, 2) )</f>
        <v/>
      </c>
      <c r="I525" s="14" t="str" cm="1">
        <f t="array" aca="1" ref="I525" ca="1">_xlfn.IFS(G525="", "",
G525=last_payment_date, (J525-H524),
 TRUE,  -  (H524- H524* (1+$B$6)^ (_xlfn.DAYS(G525,G524)/365) )
)</f>
        <v/>
      </c>
      <c r="J525" s="14" t="str" cm="1">
        <f t="array" aca="1" ref="J525" ca="1">_xlfn.IFS(G525="", "",
TRUE, _xlfn.XLOOKUP(G525,  payment_dates, payments,0,0)
)</f>
        <v/>
      </c>
      <c r="L525" s="2" t="str" cm="1">
        <f t="array" aca="1" ref="L525" ca="1">_xlfn.IFS(
AND($B$11="Hə", $B$3="İllik"), AC525,
AND($B$11="Hə", $B$3="Aylıq"), AD525,
$B$11="Yox", AB525)</f>
        <v/>
      </c>
      <c r="M525" s="14" t="str" cm="1">
        <f t="array" aca="1" ref="M525" ca="1">_xlfn.IFS( L525="", "",
(M524-N525)&lt;=0.5, 0,
TRUE,  M524-N525)</f>
        <v/>
      </c>
      <c r="N525" s="15" t="str" cm="1">
        <f t="array" aca="1" ref="N525" ca="1">_xlfn.IFS(
L525="", "",
TRUE, MIN(M524, ROUND($M$14/ (last_rou_date - $B$2) * (L525-L524), 2) )
)</f>
        <v/>
      </c>
      <c r="P525" s="22" t="str">
        <f t="shared" ca="1" si="21"/>
        <v/>
      </c>
      <c r="Q525" s="14" t="str" cm="1">
        <f t="array" aca="1" ref="Q525" ca="1">_xlfn.IFS(P525="","",
$B$11="Hə", _xlfn.XLOOKUP(DATE(P525, 12, 31), rou_table_dates, rou_table_nbvs,0, 0),
TRUE,  MAX(0, ROUND($M$14 - $M$14/ (last_rou_date - $B$2) * (DATE(P525,12,31) - $B$2), 2) )
)</f>
        <v/>
      </c>
      <c r="R525" s="57" t="str" cm="1">
        <f t="array" aca="1" ref="R525" ca="1">_xlfn.IFS(P525="","",
$B$11="Hə", _xlfn.XLOOKUP(DATE(P525, 12, 31), lease_table_dates, lease_table_balances,0, 0),
TRUE, IFERROR( XNPV($B$6, IF(payment_dates &gt;DATE(P525, 12, 31), payments,  0),  IF(payment_dates &gt;DATE(P525, 12, 31), payment_dates,  DATE(P525, 12, 31))    ),0)
)</f>
        <v/>
      </c>
      <c r="S525" s="14" t="str" cm="1">
        <f t="array" aca="1" ref="S525" ca="1">_xlfn.IFS(P525="","",
TRUE,  MIN( MIN(Q524, $M$14), ROUND($M$14/ (last_rou_date - $B$2) * (DATE(P525,12,31) - MAX($B$2, DATE(P525-1, 12, 31))), 2) )
)</f>
        <v/>
      </c>
      <c r="T525" s="15" t="str" cm="1">
        <f t="array" aca="1" ref="T525" ca="1">_xlfn.IFS(P525="", "",
ISTEXT(R524), R525- (H525 - SUMIFS( lease_table_payments, lease_table_years, P525) -$AG$14 ),
AND(ISNUMBER(R524), R525&lt;&gt;""),   R525- (R524 - SUMIFS( lease_table_payments, lease_table_years, P525) )
)</f>
        <v/>
      </c>
      <c r="U525" s="14"/>
      <c r="V525" s="73">
        <f t="shared" si="23"/>
        <v>512</v>
      </c>
      <c r="W525" s="74" t="str" cm="1">
        <f t="array" ref="W525">_xlfn.IFS(
OR(W524=$B$4, W524=""),"",
TRUE,W524+1
)</f>
        <v/>
      </c>
      <c r="X525" s="75" t="str" cm="1">
        <f t="array" ref="X525">_xlfn.IFS(X524="","",
W525="", "",
AND($B$3="İllik"),DATE(YEAR(X524)+1,MONTH(X524),DAY(X524) ),
AND($B$3="Aylıq", $AH$14="Not end"), EDATE(X524,1),
AND($B$3="Aylıq", $AH$14="End"), EOMONTH(X524,1)
)</f>
        <v/>
      </c>
      <c r="Y525" s="75" t="str" cm="1">
        <f t="array" aca="1" ref="Y525" ca="1">_xlfn.IFS(
AND($B$7="Dövrün əvvəlində", Y524&lt;=last_rou_date), DATE(YEAR(Y524)+1, 12, 31),
AND($B$7="Dövrün sonunda", Y524&lt;=last_payment_date), DATE(YEAR(Y524)+1, 12, 31),
TRUE, ""
)</f>
        <v/>
      </c>
      <c r="Z525" s="75" t="str" cm="1">
        <f t="array" aca="1" ref="Z525" ca="1">_xlfn.IFS(
AND($AN$14="Not year_end", Z524&gt;last_payment_date), "",
AND($AN$14="Year_end", Z524&gt;=last_payment_date), "",
AND($AN$14="Year_end"), DATE(YEAR(Z524+1), 12, 31),
AND($AN$14="Not year_end", MONTH(Z524)=12, DAY(Z524)=31), DATE(YEAR(Z523)+1, MONTH(Z523), DAY(Z523)),
AND($AN$14="Not year_end", OR(MONTH(Z524)&lt;&gt;12, DAY(Z524)&lt;&gt;31) ), DATE(YEAR(Z524), 12, 31)
)</f>
        <v/>
      </c>
      <c r="AA525" s="75" t="str" cm="1">
        <f t="array" aca="1" ref="AA525" ca="1">_xlfn.IFS(AA524="", "",
AND(AA524=last_payment_date, OR(MONTH(AA524)&lt;&gt;12, DAY(AA524)&lt;&gt;31) ), DATE(YEAR(AA524), 12, 31),
AND(MONTH(AA524)=12, DAY(AA524)=31, AA524&gt;=last_payment_date), "",
AND(MONTH(AA524)=12, DAY(AA524)&lt;&gt;31),  EOMONTH(AA524,0),
AND(MONTH(AA524)=12, DAY(AA524)=31, $AH$14="Not end"),  EDATE(AA523,1),
AND($AH$14="Not end"), EDATE(AA524, 1),
AND($AH$14="End"), EOMONTH(AA524, 1)
)</f>
        <v/>
      </c>
      <c r="AB525" s="75" t="str" cm="1">
        <f t="array" aca="1" ref="AB525" ca="1">_xlfn.IFS(AB524="","",
AND(AB524=last_rou_date), "",
AND($B$3="İllik"),DATE(YEAR(AB524)+1,MONTH(AB524),DAY(AB524) ),
AND($B$3="Aylıq", $AH$14="Not end"), EDATE(AB524,1),
AND($B$3="Aylıq", $AH$14="End"), EOMONTH(AB524,1)
)</f>
        <v/>
      </c>
      <c r="AC525" s="75" t="str" cm="1">
        <f t="array" aca="1" ref="AC525" ca="1">_xlfn.IFS(
AND($AN$14="Not year_end", AC524&gt;last_rou_date), "",
AND($AN$14="Year_end", AC524&gt;=last_rou_date), "",
AND($AN$14="Year_end"), DATE(YEAR(AC524+1), 12, 31),
AND($AN$14="Not year_end", MONTH(AC524)=12, DAY(AC524)=31), DATE(YEAR(AC523)+1, MONTH(AC523), DAY(AC523)),
AND($AN$14="Not year_end", OR(MONTH(AC524)&lt;&gt;12, DAY(AC524)&lt;&gt;31) ), DATE(YEAR(AC524), 12, 31)
)</f>
        <v/>
      </c>
      <c r="AD525" s="75" t="str" cm="1">
        <f t="array" aca="1" ref="AD525" ca="1">_xlfn.IFS(AD524="", "",
AND(AD524=last_rou_date, OR(MONTH(AD524)&lt;&gt;12, DAY(AD524)&lt;&gt;31) ), DATE(YEAR(AD524), 12, 31),
AND(MONTH(AD524)=12, DAY(AD524)=31, AD524&gt;=last_rou_date), "",
AND(MONTH(AD524)=12, DAY(AD524)&lt;&gt;31),  EOMONTH(AD524,0),
AND(MONTH(AD524)=12, DAY(AD524)=31, $AH$14="Not end"),  EDATE(AD523,1),
AND($AH$14="Not end"), EDATE(AD524, 1),
AND($AH$14="End"), EOMONTH(AD524, 1)
)</f>
        <v/>
      </c>
      <c r="AE525" s="68" t="str" cm="1">
        <f t="array" ref="AE525">_xlfn.IFS(W525="", "",
AND(W525&gt;0, W525&lt;=$B$4, $C$2="İllik artım, faiz olaraq", $D$2&gt;0, $B$3="İllik"), $B$5*((1+$D$2)^(W525-1)),
AND(W525&gt;0, W525&lt;=$B$4, $C$2="İllik artım, faiz olaraq", $D$2&gt;0, $B$3="Aylıq"), $B$5*((1+$D$2)^ROUNDDOWN((W525-1)/12,0)),
AND(W525=1, $C$2="Aşağıdakı kimi dəyişir", ), $B$5,
AND(W525&gt;1, W525&lt;=$B$4, $C$2="Aşağıdakı kimi dəyişir"), IFERROR(VLOOKUP(W525, $C$4:$D$7, 2, FALSE), AE524),
AND(W525&gt;0, W525&lt;=$B$4), $B$5,
TRUE,0 )</f>
        <v/>
      </c>
      <c r="AF525" s="76" t="str">
        <f t="shared" ca="1" si="22"/>
        <v/>
      </c>
    </row>
    <row r="526" spans="1:32" x14ac:dyDescent="0.4">
      <c r="A526" s="13" t="str" cm="1">
        <f t="array" aca="1" ref="A526" ca="1">_xlfn.IFS(
AND(SUMIFS(lease_table_interest_accruals, lease_table_dates, A525)&gt;0, COUNTIFS($E$14:E525, "Interest accrual", $A$14:A525, A525)=0),  A525,
AND(SUMIFS(lease_table_payments, lease_table_dates, A525)&gt;0, COUNTIFS($E$14:E525, "Payment", $A$14:A525, A525)=0),  A525,
AND(SUMIFS(rou_table_deprs, rou_table_dates, A525)&gt;0, COUNTIFS($E$14:E525, "Depreciation", $A$14:A525, A525)=0),  A525,
TRUE,  IFERROR(INDEX(rou_table_dates,  MATCH(A525, rou_table_dates)+1, ), "")
)</f>
        <v/>
      </c>
      <c r="B526" s="1" t="str" cm="1">
        <f t="array" aca="1" ref="B526" ca="1">_xlfn.IFS(
AND(E526="Payment", A526=$B$2), $AM$14,
E526="Payment", $AM$15,
E526="Interest accrual", $AM$18,
E526="Depreciation", $AM$17,
TRUE, "")</f>
        <v/>
      </c>
      <c r="C526" s="1" t="str" cm="1">
        <f t="array" aca="1" ref="C526" ca="1">_xlfn.IFS(
E526="Payment", $AM$19,
E526="Interest accrual", $AM$15,
E526="Depreciation", $AM$16,
TRUE, "")</f>
        <v/>
      </c>
      <c r="D526" s="14" t="str" cm="1">
        <f t="array" aca="1" ref="D526" ca="1">_xlfn.IFS(
E526="Payment", _xlfn.XLOOKUP(A526, lease_table_dates, lease_table_payments, 0, 0),
E526="Interest accrual", _xlfn.XLOOKUP(A526, lease_table_dates, lease_table_interest_accruals, 0, 0),
E526="Depreciation", _xlfn.XLOOKUP(A526, rou_table_dates, rou_table_deprs, 0, 0),
TRUE, ""
)</f>
        <v/>
      </c>
      <c r="E526" s="7" t="str" cm="1">
        <f t="array" aca="1" ref="E526" ca="1">_xlfn.IFS(
AND(SUMIFS(lease_table_interest_accruals, lease_table_dates, A526)&gt;0, COUNTIFS($E$14:E525, "Interest accrual", $A$14:A525, A526)=0), "Interest accrual",
AND(SUMIFS(lease_table_payments, lease_table_dates, A526)&gt;0, COUNTIFS($E$14:E525, "Payment", $A$14:A525, A526)=0), "Payment",
AND(SUMIFS(rou_table_deprs, rou_table_dates, A526)&gt;0, COUNTIFS($E$14:E525, "Depreciation", $A$14:A525, A526)=0), "Depreciation",
TRUE,  ""
)</f>
        <v/>
      </c>
      <c r="G526" s="13" t="str" cm="1">
        <f t="array" aca="1" ref="G526" ca="1">_xlfn.IFS(
AND($B$11="Hə", $B$3="İllik"), Z526,
AND($B$11="Hə", $B$3="Aylıq"), AA526,
$B$11="Yox", X526)</f>
        <v/>
      </c>
      <c r="H526" s="14" t="str" cm="1">
        <f t="array" aca="1" ref="H526" ca="1">_xlfn.IFS( G526="", "",
TRUE, ROUND( H525+I526-J526, 2) )</f>
        <v/>
      </c>
      <c r="I526" s="14" t="str" cm="1">
        <f t="array" aca="1" ref="I526" ca="1">_xlfn.IFS(G526="", "",
G526=last_payment_date, (J526-H525),
 TRUE,  -  (H525- H525* (1+$B$6)^ (_xlfn.DAYS(G526,G525)/365) )
)</f>
        <v/>
      </c>
      <c r="J526" s="14" t="str" cm="1">
        <f t="array" aca="1" ref="J526" ca="1">_xlfn.IFS(G526="", "",
TRUE, _xlfn.XLOOKUP(G526,  payment_dates, payments,0,0)
)</f>
        <v/>
      </c>
      <c r="L526" s="2" t="str" cm="1">
        <f t="array" aca="1" ref="L526" ca="1">_xlfn.IFS(
AND($B$11="Hə", $B$3="İllik"), AC526,
AND($B$11="Hə", $B$3="Aylıq"), AD526,
$B$11="Yox", AB526)</f>
        <v/>
      </c>
      <c r="M526" s="14" t="str" cm="1">
        <f t="array" aca="1" ref="M526" ca="1">_xlfn.IFS( L526="", "",
(M525-N526)&lt;=0.5, 0,
TRUE,  M525-N526)</f>
        <v/>
      </c>
      <c r="N526" s="15" t="str" cm="1">
        <f t="array" aca="1" ref="N526" ca="1">_xlfn.IFS(
L526="", "",
TRUE, MIN(M525, ROUND($M$14/ (last_rou_date - $B$2) * (L526-L525), 2) )
)</f>
        <v/>
      </c>
      <c r="P526" s="22" t="str">
        <f t="shared" ca="1" si="21"/>
        <v/>
      </c>
      <c r="Q526" s="14" t="str" cm="1">
        <f t="array" aca="1" ref="Q526" ca="1">_xlfn.IFS(P526="","",
$B$11="Hə", _xlfn.XLOOKUP(DATE(P526, 12, 31), rou_table_dates, rou_table_nbvs,0, 0),
TRUE,  MAX(0, ROUND($M$14 - $M$14/ (last_rou_date - $B$2) * (DATE(P526,12,31) - $B$2), 2) )
)</f>
        <v/>
      </c>
      <c r="R526" s="57" t="str" cm="1">
        <f t="array" aca="1" ref="R526" ca="1">_xlfn.IFS(P526="","",
$B$11="Hə", _xlfn.XLOOKUP(DATE(P526, 12, 31), lease_table_dates, lease_table_balances,0, 0),
TRUE, IFERROR( XNPV($B$6, IF(payment_dates &gt;DATE(P526, 12, 31), payments,  0),  IF(payment_dates &gt;DATE(P526, 12, 31), payment_dates,  DATE(P526, 12, 31))    ),0)
)</f>
        <v/>
      </c>
      <c r="S526" s="14" t="str" cm="1">
        <f t="array" aca="1" ref="S526" ca="1">_xlfn.IFS(P526="","",
TRUE,  MIN( MIN(Q525, $M$14), ROUND($M$14/ (last_rou_date - $B$2) * (DATE(P526,12,31) - MAX($B$2, DATE(P526-1, 12, 31))), 2) )
)</f>
        <v/>
      </c>
      <c r="T526" s="15" t="str" cm="1">
        <f t="array" aca="1" ref="T526" ca="1">_xlfn.IFS(P526="", "",
ISTEXT(R525), R526- (H526 - SUMIFS( lease_table_payments, lease_table_years, P526) -$AG$14 ),
AND(ISNUMBER(R525), R526&lt;&gt;""),   R526- (R525 - SUMIFS( lease_table_payments, lease_table_years, P526) )
)</f>
        <v/>
      </c>
      <c r="U526" s="14"/>
      <c r="V526" s="73">
        <f t="shared" si="23"/>
        <v>513</v>
      </c>
      <c r="W526" s="74" t="str" cm="1">
        <f t="array" ref="W526">_xlfn.IFS(
OR(W525=$B$4, W525=""),"",
TRUE,W525+1
)</f>
        <v/>
      </c>
      <c r="X526" s="75" t="str" cm="1">
        <f t="array" ref="X526">_xlfn.IFS(X525="","",
W526="", "",
AND($B$3="İllik"),DATE(YEAR(X525)+1,MONTH(X525),DAY(X525) ),
AND($B$3="Aylıq", $AH$14="Not end"), EDATE(X525,1),
AND($B$3="Aylıq", $AH$14="End"), EOMONTH(X525,1)
)</f>
        <v/>
      </c>
      <c r="Y526" s="75" t="str" cm="1">
        <f t="array" aca="1" ref="Y526" ca="1">_xlfn.IFS(
AND($B$7="Dövrün əvvəlində", Y525&lt;=last_rou_date), DATE(YEAR(Y525)+1, 12, 31),
AND($B$7="Dövrün sonunda", Y525&lt;=last_payment_date), DATE(YEAR(Y525)+1, 12, 31),
TRUE, ""
)</f>
        <v/>
      </c>
      <c r="Z526" s="75" t="str" cm="1">
        <f t="array" aca="1" ref="Z526" ca="1">_xlfn.IFS(
AND($AN$14="Not year_end", Z525&gt;last_payment_date), "",
AND($AN$14="Year_end", Z525&gt;=last_payment_date), "",
AND($AN$14="Year_end"), DATE(YEAR(Z525+1), 12, 31),
AND($AN$14="Not year_end", MONTH(Z525)=12, DAY(Z525)=31), DATE(YEAR(Z524)+1, MONTH(Z524), DAY(Z524)),
AND($AN$14="Not year_end", OR(MONTH(Z525)&lt;&gt;12, DAY(Z525)&lt;&gt;31) ), DATE(YEAR(Z525), 12, 31)
)</f>
        <v/>
      </c>
      <c r="AA526" s="75" t="str" cm="1">
        <f t="array" aca="1" ref="AA526" ca="1">_xlfn.IFS(AA525="", "",
AND(AA525=last_payment_date, OR(MONTH(AA525)&lt;&gt;12, DAY(AA525)&lt;&gt;31) ), DATE(YEAR(AA525), 12, 31),
AND(MONTH(AA525)=12, DAY(AA525)=31, AA525&gt;=last_payment_date), "",
AND(MONTH(AA525)=12, DAY(AA525)&lt;&gt;31),  EOMONTH(AA525,0),
AND(MONTH(AA525)=12, DAY(AA525)=31, $AH$14="Not end"),  EDATE(AA524,1),
AND($AH$14="Not end"), EDATE(AA525, 1),
AND($AH$14="End"), EOMONTH(AA525, 1)
)</f>
        <v/>
      </c>
      <c r="AB526" s="75" t="str" cm="1">
        <f t="array" aca="1" ref="AB526" ca="1">_xlfn.IFS(AB525="","",
AND(AB525=last_rou_date), "",
AND($B$3="İllik"),DATE(YEAR(AB525)+1,MONTH(AB525),DAY(AB525) ),
AND($B$3="Aylıq", $AH$14="Not end"), EDATE(AB525,1),
AND($B$3="Aylıq", $AH$14="End"), EOMONTH(AB525,1)
)</f>
        <v/>
      </c>
      <c r="AC526" s="75" t="str" cm="1">
        <f t="array" aca="1" ref="AC526" ca="1">_xlfn.IFS(
AND($AN$14="Not year_end", AC525&gt;last_rou_date), "",
AND($AN$14="Year_end", AC525&gt;=last_rou_date), "",
AND($AN$14="Year_end"), DATE(YEAR(AC525+1), 12, 31),
AND($AN$14="Not year_end", MONTH(AC525)=12, DAY(AC525)=31), DATE(YEAR(AC524)+1, MONTH(AC524), DAY(AC524)),
AND($AN$14="Not year_end", OR(MONTH(AC525)&lt;&gt;12, DAY(AC525)&lt;&gt;31) ), DATE(YEAR(AC525), 12, 31)
)</f>
        <v/>
      </c>
      <c r="AD526" s="75" t="str" cm="1">
        <f t="array" aca="1" ref="AD526" ca="1">_xlfn.IFS(AD525="", "",
AND(AD525=last_rou_date, OR(MONTH(AD525)&lt;&gt;12, DAY(AD525)&lt;&gt;31) ), DATE(YEAR(AD525), 12, 31),
AND(MONTH(AD525)=12, DAY(AD525)=31, AD525&gt;=last_rou_date), "",
AND(MONTH(AD525)=12, DAY(AD525)&lt;&gt;31),  EOMONTH(AD525,0),
AND(MONTH(AD525)=12, DAY(AD525)=31, $AH$14="Not end"),  EDATE(AD524,1),
AND($AH$14="Not end"), EDATE(AD525, 1),
AND($AH$14="End"), EOMONTH(AD525, 1)
)</f>
        <v/>
      </c>
      <c r="AE526" s="68" t="str" cm="1">
        <f t="array" ref="AE526">_xlfn.IFS(W526="", "",
AND(W526&gt;0, W526&lt;=$B$4, $C$2="İllik artım, faiz olaraq", $D$2&gt;0, $B$3="İllik"), $B$5*((1+$D$2)^(W526-1)),
AND(W526&gt;0, W526&lt;=$B$4, $C$2="İllik artım, faiz olaraq", $D$2&gt;0, $B$3="Aylıq"), $B$5*((1+$D$2)^ROUNDDOWN((W526-1)/12,0)),
AND(W526=1, $C$2="Aşağıdakı kimi dəyişir", ), $B$5,
AND(W526&gt;1, W526&lt;=$B$4, $C$2="Aşağıdakı kimi dəyişir"), IFERROR(VLOOKUP(W526, $C$4:$D$7, 2, FALSE), AE525),
AND(W526&gt;0, W526&lt;=$B$4), $B$5,
TRUE,0 )</f>
        <v/>
      </c>
      <c r="AF526" s="76" t="str">
        <f t="shared" ca="1" si="22"/>
        <v/>
      </c>
    </row>
    <row r="527" spans="1:32" x14ac:dyDescent="0.4">
      <c r="A527" s="13" t="str" cm="1">
        <f t="array" aca="1" ref="A527" ca="1">_xlfn.IFS(
AND(SUMIFS(lease_table_interest_accruals, lease_table_dates, A526)&gt;0, COUNTIFS($E$14:E526, "Interest accrual", $A$14:A526, A526)=0),  A526,
AND(SUMIFS(lease_table_payments, lease_table_dates, A526)&gt;0, COUNTIFS($E$14:E526, "Payment", $A$14:A526, A526)=0),  A526,
AND(SUMIFS(rou_table_deprs, rou_table_dates, A526)&gt;0, COUNTIFS($E$14:E526, "Depreciation", $A$14:A526, A526)=0),  A526,
TRUE,  IFERROR(INDEX(rou_table_dates,  MATCH(A526, rou_table_dates)+1, ), "")
)</f>
        <v/>
      </c>
      <c r="B527" s="1" t="str" cm="1">
        <f t="array" aca="1" ref="B527" ca="1">_xlfn.IFS(
AND(E527="Payment", A527=$B$2), $AM$14,
E527="Payment", $AM$15,
E527="Interest accrual", $AM$18,
E527="Depreciation", $AM$17,
TRUE, "")</f>
        <v/>
      </c>
      <c r="C527" s="1" t="str" cm="1">
        <f t="array" aca="1" ref="C527" ca="1">_xlfn.IFS(
E527="Payment", $AM$19,
E527="Interest accrual", $AM$15,
E527="Depreciation", $AM$16,
TRUE, "")</f>
        <v/>
      </c>
      <c r="D527" s="14" t="str" cm="1">
        <f t="array" aca="1" ref="D527" ca="1">_xlfn.IFS(
E527="Payment", _xlfn.XLOOKUP(A527, lease_table_dates, lease_table_payments, 0, 0),
E527="Interest accrual", _xlfn.XLOOKUP(A527, lease_table_dates, lease_table_interest_accruals, 0, 0),
E527="Depreciation", _xlfn.XLOOKUP(A527, rou_table_dates, rou_table_deprs, 0, 0),
TRUE, ""
)</f>
        <v/>
      </c>
      <c r="E527" s="7" t="str" cm="1">
        <f t="array" aca="1" ref="E527" ca="1">_xlfn.IFS(
AND(SUMIFS(lease_table_interest_accruals, lease_table_dates, A527)&gt;0, COUNTIFS($E$14:E526, "Interest accrual", $A$14:A526, A527)=0), "Interest accrual",
AND(SUMIFS(lease_table_payments, lease_table_dates, A527)&gt;0, COUNTIFS($E$14:E526, "Payment", $A$14:A526, A527)=0), "Payment",
AND(SUMIFS(rou_table_deprs, rou_table_dates, A527)&gt;0, COUNTIFS($E$14:E526, "Depreciation", $A$14:A526, A527)=0), "Depreciation",
TRUE,  ""
)</f>
        <v/>
      </c>
      <c r="G527" s="13" t="str" cm="1">
        <f t="array" aca="1" ref="G527" ca="1">_xlfn.IFS(
AND($B$11="Hə", $B$3="İllik"), Z527,
AND($B$11="Hə", $B$3="Aylıq"), AA527,
$B$11="Yox", X527)</f>
        <v/>
      </c>
      <c r="H527" s="14" t="str" cm="1">
        <f t="array" aca="1" ref="H527" ca="1">_xlfn.IFS( G527="", "",
TRUE, ROUND( H526+I527-J527, 2) )</f>
        <v/>
      </c>
      <c r="I527" s="14" t="str" cm="1">
        <f t="array" aca="1" ref="I527" ca="1">_xlfn.IFS(G527="", "",
G527=last_payment_date, (J527-H526),
 TRUE,  -  (H526- H526* (1+$B$6)^ (_xlfn.DAYS(G527,G526)/365) )
)</f>
        <v/>
      </c>
      <c r="J527" s="14" t="str" cm="1">
        <f t="array" aca="1" ref="J527" ca="1">_xlfn.IFS(G527="", "",
TRUE, _xlfn.XLOOKUP(G527,  payment_dates, payments,0,0)
)</f>
        <v/>
      </c>
      <c r="L527" s="2" t="str" cm="1">
        <f t="array" aca="1" ref="L527" ca="1">_xlfn.IFS(
AND($B$11="Hə", $B$3="İllik"), AC527,
AND($B$11="Hə", $B$3="Aylıq"), AD527,
$B$11="Yox", AB527)</f>
        <v/>
      </c>
      <c r="M527" s="14" t="str" cm="1">
        <f t="array" aca="1" ref="M527" ca="1">_xlfn.IFS( L527="", "",
(M526-N527)&lt;=0.5, 0,
TRUE,  M526-N527)</f>
        <v/>
      </c>
      <c r="N527" s="15" t="str" cm="1">
        <f t="array" aca="1" ref="N527" ca="1">_xlfn.IFS(
L527="", "",
TRUE, MIN(M526, ROUND($M$14/ (last_rou_date - $B$2) * (L527-L526), 2) )
)</f>
        <v/>
      </c>
      <c r="P527" s="22" t="str">
        <f t="shared" ref="P527:P590" ca="1" si="24">IF(Y527="", "", YEAR(Y527) )</f>
        <v/>
      </c>
      <c r="Q527" s="14" t="str" cm="1">
        <f t="array" aca="1" ref="Q527" ca="1">_xlfn.IFS(P527="","",
$B$11="Hə", _xlfn.XLOOKUP(DATE(P527, 12, 31), rou_table_dates, rou_table_nbvs,0, 0),
TRUE,  MAX(0, ROUND($M$14 - $M$14/ (last_rou_date - $B$2) * (DATE(P527,12,31) - $B$2), 2) )
)</f>
        <v/>
      </c>
      <c r="R527" s="57" t="str" cm="1">
        <f t="array" aca="1" ref="R527" ca="1">_xlfn.IFS(P527="","",
$B$11="Hə", _xlfn.XLOOKUP(DATE(P527, 12, 31), lease_table_dates, lease_table_balances,0, 0),
TRUE, IFERROR( XNPV($B$6, IF(payment_dates &gt;DATE(P527, 12, 31), payments,  0),  IF(payment_dates &gt;DATE(P527, 12, 31), payment_dates,  DATE(P527, 12, 31))    ),0)
)</f>
        <v/>
      </c>
      <c r="S527" s="14" t="str" cm="1">
        <f t="array" aca="1" ref="S527" ca="1">_xlfn.IFS(P527="","",
TRUE,  MIN( MIN(Q526, $M$14), ROUND($M$14/ (last_rou_date - $B$2) * (DATE(P527,12,31) - MAX($B$2, DATE(P527-1, 12, 31))), 2) )
)</f>
        <v/>
      </c>
      <c r="T527" s="15" t="str" cm="1">
        <f t="array" aca="1" ref="T527" ca="1">_xlfn.IFS(P527="", "",
ISTEXT(R526), R527- (H527 - SUMIFS( lease_table_payments, lease_table_years, P527) -$AG$14 ),
AND(ISNUMBER(R526), R527&lt;&gt;""),   R527- (R526 - SUMIFS( lease_table_payments, lease_table_years, P527) )
)</f>
        <v/>
      </c>
      <c r="U527" s="14"/>
      <c r="V527" s="73">
        <f t="shared" si="23"/>
        <v>514</v>
      </c>
      <c r="W527" s="74" t="str" cm="1">
        <f t="array" ref="W527">_xlfn.IFS(
OR(W526=$B$4, W526=""),"",
TRUE,W526+1
)</f>
        <v/>
      </c>
      <c r="X527" s="75" t="str" cm="1">
        <f t="array" ref="X527">_xlfn.IFS(X526="","",
W527="", "",
AND($B$3="İllik"),DATE(YEAR(X526)+1,MONTH(X526),DAY(X526) ),
AND($B$3="Aylıq", $AH$14="Not end"), EDATE(X526,1),
AND($B$3="Aylıq", $AH$14="End"), EOMONTH(X526,1)
)</f>
        <v/>
      </c>
      <c r="Y527" s="75" t="str" cm="1">
        <f t="array" aca="1" ref="Y527" ca="1">_xlfn.IFS(
AND($B$7="Dövrün əvvəlində", Y526&lt;=last_rou_date), DATE(YEAR(Y526)+1, 12, 31),
AND($B$7="Dövrün sonunda", Y526&lt;=last_payment_date), DATE(YEAR(Y526)+1, 12, 31),
TRUE, ""
)</f>
        <v/>
      </c>
      <c r="Z527" s="75" t="str" cm="1">
        <f t="array" aca="1" ref="Z527" ca="1">_xlfn.IFS(
AND($AN$14="Not year_end", Z526&gt;last_payment_date), "",
AND($AN$14="Year_end", Z526&gt;=last_payment_date), "",
AND($AN$14="Year_end"), DATE(YEAR(Z526+1), 12, 31),
AND($AN$14="Not year_end", MONTH(Z526)=12, DAY(Z526)=31), DATE(YEAR(Z525)+1, MONTH(Z525), DAY(Z525)),
AND($AN$14="Not year_end", OR(MONTH(Z526)&lt;&gt;12, DAY(Z526)&lt;&gt;31) ), DATE(YEAR(Z526), 12, 31)
)</f>
        <v/>
      </c>
      <c r="AA527" s="75" t="str" cm="1">
        <f t="array" aca="1" ref="AA527" ca="1">_xlfn.IFS(AA526="", "",
AND(AA526=last_payment_date, OR(MONTH(AA526)&lt;&gt;12, DAY(AA526)&lt;&gt;31) ), DATE(YEAR(AA526), 12, 31),
AND(MONTH(AA526)=12, DAY(AA526)=31, AA526&gt;=last_payment_date), "",
AND(MONTH(AA526)=12, DAY(AA526)&lt;&gt;31),  EOMONTH(AA526,0),
AND(MONTH(AA526)=12, DAY(AA526)=31, $AH$14="Not end"),  EDATE(AA525,1),
AND($AH$14="Not end"), EDATE(AA526, 1),
AND($AH$14="End"), EOMONTH(AA526, 1)
)</f>
        <v/>
      </c>
      <c r="AB527" s="75" t="str" cm="1">
        <f t="array" aca="1" ref="AB527" ca="1">_xlfn.IFS(AB526="","",
AND(AB526=last_rou_date), "",
AND($B$3="İllik"),DATE(YEAR(AB526)+1,MONTH(AB526),DAY(AB526) ),
AND($B$3="Aylıq", $AH$14="Not end"), EDATE(AB526,1),
AND($B$3="Aylıq", $AH$14="End"), EOMONTH(AB526,1)
)</f>
        <v/>
      </c>
      <c r="AC527" s="75" t="str" cm="1">
        <f t="array" aca="1" ref="AC527" ca="1">_xlfn.IFS(
AND($AN$14="Not year_end", AC526&gt;last_rou_date), "",
AND($AN$14="Year_end", AC526&gt;=last_rou_date), "",
AND($AN$14="Year_end"), DATE(YEAR(AC526+1), 12, 31),
AND($AN$14="Not year_end", MONTH(AC526)=12, DAY(AC526)=31), DATE(YEAR(AC525)+1, MONTH(AC525), DAY(AC525)),
AND($AN$14="Not year_end", OR(MONTH(AC526)&lt;&gt;12, DAY(AC526)&lt;&gt;31) ), DATE(YEAR(AC526), 12, 31)
)</f>
        <v/>
      </c>
      <c r="AD527" s="75" t="str" cm="1">
        <f t="array" aca="1" ref="AD527" ca="1">_xlfn.IFS(AD526="", "",
AND(AD526=last_rou_date, OR(MONTH(AD526)&lt;&gt;12, DAY(AD526)&lt;&gt;31) ), DATE(YEAR(AD526), 12, 31),
AND(MONTH(AD526)=12, DAY(AD526)=31, AD526&gt;=last_rou_date), "",
AND(MONTH(AD526)=12, DAY(AD526)&lt;&gt;31),  EOMONTH(AD526,0),
AND(MONTH(AD526)=12, DAY(AD526)=31, $AH$14="Not end"),  EDATE(AD525,1),
AND($AH$14="Not end"), EDATE(AD526, 1),
AND($AH$14="End"), EOMONTH(AD526, 1)
)</f>
        <v/>
      </c>
      <c r="AE527" s="68" t="str" cm="1">
        <f t="array" ref="AE527">_xlfn.IFS(W527="", "",
AND(W527&gt;0, W527&lt;=$B$4, $C$2="İllik artım, faiz olaraq", $D$2&gt;0, $B$3="İllik"), $B$5*((1+$D$2)^(W527-1)),
AND(W527&gt;0, W527&lt;=$B$4, $C$2="İllik artım, faiz olaraq", $D$2&gt;0, $B$3="Aylıq"), $B$5*((1+$D$2)^ROUNDDOWN((W527-1)/12,0)),
AND(W527=1, $C$2="Aşağıdakı kimi dəyişir", ), $B$5,
AND(W527&gt;1, W527&lt;=$B$4, $C$2="Aşağıdakı kimi dəyişir"), IFERROR(VLOOKUP(W527, $C$4:$D$7, 2, FALSE), AE526),
AND(W527&gt;0, W527&lt;=$B$4), $B$5,
TRUE,0 )</f>
        <v/>
      </c>
      <c r="AF527" s="76" t="str">
        <f t="shared" ref="AF527:AF590" ca="1" si="25">IF(G527="","",YEAR(G527))</f>
        <v/>
      </c>
    </row>
    <row r="528" spans="1:32" x14ac:dyDescent="0.4">
      <c r="A528" s="13" t="str" cm="1">
        <f t="array" aca="1" ref="A528" ca="1">_xlfn.IFS(
AND(SUMIFS(lease_table_interest_accruals, lease_table_dates, A527)&gt;0, COUNTIFS($E$14:E527, "Interest accrual", $A$14:A527, A527)=0),  A527,
AND(SUMIFS(lease_table_payments, lease_table_dates, A527)&gt;0, COUNTIFS($E$14:E527, "Payment", $A$14:A527, A527)=0),  A527,
AND(SUMIFS(rou_table_deprs, rou_table_dates, A527)&gt;0, COUNTIFS($E$14:E527, "Depreciation", $A$14:A527, A527)=0),  A527,
TRUE,  IFERROR(INDEX(rou_table_dates,  MATCH(A527, rou_table_dates)+1, ), "")
)</f>
        <v/>
      </c>
      <c r="B528" s="1" t="str" cm="1">
        <f t="array" aca="1" ref="B528" ca="1">_xlfn.IFS(
AND(E528="Payment", A528=$B$2), $AM$14,
E528="Payment", $AM$15,
E528="Interest accrual", $AM$18,
E528="Depreciation", $AM$17,
TRUE, "")</f>
        <v/>
      </c>
      <c r="C528" s="1" t="str" cm="1">
        <f t="array" aca="1" ref="C528" ca="1">_xlfn.IFS(
E528="Payment", $AM$19,
E528="Interest accrual", $AM$15,
E528="Depreciation", $AM$16,
TRUE, "")</f>
        <v/>
      </c>
      <c r="D528" s="14" t="str" cm="1">
        <f t="array" aca="1" ref="D528" ca="1">_xlfn.IFS(
E528="Payment", _xlfn.XLOOKUP(A528, lease_table_dates, lease_table_payments, 0, 0),
E528="Interest accrual", _xlfn.XLOOKUP(A528, lease_table_dates, lease_table_interest_accruals, 0, 0),
E528="Depreciation", _xlfn.XLOOKUP(A528, rou_table_dates, rou_table_deprs, 0, 0),
TRUE, ""
)</f>
        <v/>
      </c>
      <c r="E528" s="7" t="str" cm="1">
        <f t="array" aca="1" ref="E528" ca="1">_xlfn.IFS(
AND(SUMIFS(lease_table_interest_accruals, lease_table_dates, A528)&gt;0, COUNTIFS($E$14:E527, "Interest accrual", $A$14:A527, A528)=0), "Interest accrual",
AND(SUMIFS(lease_table_payments, lease_table_dates, A528)&gt;0, COUNTIFS($E$14:E527, "Payment", $A$14:A527, A528)=0), "Payment",
AND(SUMIFS(rou_table_deprs, rou_table_dates, A528)&gt;0, COUNTIFS($E$14:E527, "Depreciation", $A$14:A527, A528)=0), "Depreciation",
TRUE,  ""
)</f>
        <v/>
      </c>
      <c r="G528" s="13" t="str" cm="1">
        <f t="array" aca="1" ref="G528" ca="1">_xlfn.IFS(
AND($B$11="Hə", $B$3="İllik"), Z528,
AND($B$11="Hə", $B$3="Aylıq"), AA528,
$B$11="Yox", X528)</f>
        <v/>
      </c>
      <c r="H528" s="14" t="str" cm="1">
        <f t="array" aca="1" ref="H528" ca="1">_xlfn.IFS( G528="", "",
TRUE, ROUND( H527+I528-J528, 2) )</f>
        <v/>
      </c>
      <c r="I528" s="14" t="str" cm="1">
        <f t="array" aca="1" ref="I528" ca="1">_xlfn.IFS(G528="", "",
G528=last_payment_date, (J528-H527),
 TRUE,  -  (H527- H527* (1+$B$6)^ (_xlfn.DAYS(G528,G527)/365) )
)</f>
        <v/>
      </c>
      <c r="J528" s="14" t="str" cm="1">
        <f t="array" aca="1" ref="J528" ca="1">_xlfn.IFS(G528="", "",
TRUE, _xlfn.XLOOKUP(G528,  payment_dates, payments,0,0)
)</f>
        <v/>
      </c>
      <c r="L528" s="2" t="str" cm="1">
        <f t="array" aca="1" ref="L528" ca="1">_xlfn.IFS(
AND($B$11="Hə", $B$3="İllik"), AC528,
AND($B$11="Hə", $B$3="Aylıq"), AD528,
$B$11="Yox", AB528)</f>
        <v/>
      </c>
      <c r="M528" s="14" t="str" cm="1">
        <f t="array" aca="1" ref="M528" ca="1">_xlfn.IFS( L528="", "",
(M527-N528)&lt;=0.5, 0,
TRUE,  M527-N528)</f>
        <v/>
      </c>
      <c r="N528" s="15" t="str" cm="1">
        <f t="array" aca="1" ref="N528" ca="1">_xlfn.IFS(
L528="", "",
TRUE, MIN(M527, ROUND($M$14/ (last_rou_date - $B$2) * (L528-L527), 2) )
)</f>
        <v/>
      </c>
      <c r="P528" s="22" t="str">
        <f t="shared" ca="1" si="24"/>
        <v/>
      </c>
      <c r="Q528" s="14" t="str" cm="1">
        <f t="array" aca="1" ref="Q528" ca="1">_xlfn.IFS(P528="","",
$B$11="Hə", _xlfn.XLOOKUP(DATE(P528, 12, 31), rou_table_dates, rou_table_nbvs,0, 0),
TRUE,  MAX(0, ROUND($M$14 - $M$14/ (last_rou_date - $B$2) * (DATE(P528,12,31) - $B$2), 2) )
)</f>
        <v/>
      </c>
      <c r="R528" s="57" t="str" cm="1">
        <f t="array" aca="1" ref="R528" ca="1">_xlfn.IFS(P528="","",
$B$11="Hə", _xlfn.XLOOKUP(DATE(P528, 12, 31), lease_table_dates, lease_table_balances,0, 0),
TRUE, IFERROR( XNPV($B$6, IF(payment_dates &gt;DATE(P528, 12, 31), payments,  0),  IF(payment_dates &gt;DATE(P528, 12, 31), payment_dates,  DATE(P528, 12, 31))    ),0)
)</f>
        <v/>
      </c>
      <c r="S528" s="14" t="str" cm="1">
        <f t="array" aca="1" ref="S528" ca="1">_xlfn.IFS(P528="","",
TRUE,  MIN( MIN(Q527, $M$14), ROUND($M$14/ (last_rou_date - $B$2) * (DATE(P528,12,31) - MAX($B$2, DATE(P528-1, 12, 31))), 2) )
)</f>
        <v/>
      </c>
      <c r="T528" s="15" t="str" cm="1">
        <f t="array" aca="1" ref="T528" ca="1">_xlfn.IFS(P528="", "",
ISTEXT(R527), R528- (H528 - SUMIFS( lease_table_payments, lease_table_years, P528) -$AG$14 ),
AND(ISNUMBER(R527), R528&lt;&gt;""),   R528- (R527 - SUMIFS( lease_table_payments, lease_table_years, P528) )
)</f>
        <v/>
      </c>
      <c r="U528" s="14"/>
      <c r="V528" s="73">
        <f t="shared" ref="V528:V591" si="26">V527+1</f>
        <v>515</v>
      </c>
      <c r="W528" s="74" t="str" cm="1">
        <f t="array" ref="W528">_xlfn.IFS(
OR(W527=$B$4, W527=""),"",
TRUE,W527+1
)</f>
        <v/>
      </c>
      <c r="X528" s="75" t="str" cm="1">
        <f t="array" ref="X528">_xlfn.IFS(X527="","",
W528="", "",
AND($B$3="İllik"),DATE(YEAR(X527)+1,MONTH(X527),DAY(X527) ),
AND($B$3="Aylıq", $AH$14="Not end"), EDATE(X527,1),
AND($B$3="Aylıq", $AH$14="End"), EOMONTH(X527,1)
)</f>
        <v/>
      </c>
      <c r="Y528" s="75" t="str" cm="1">
        <f t="array" aca="1" ref="Y528" ca="1">_xlfn.IFS(
AND($B$7="Dövrün əvvəlində", Y527&lt;=last_rou_date), DATE(YEAR(Y527)+1, 12, 31),
AND($B$7="Dövrün sonunda", Y527&lt;=last_payment_date), DATE(YEAR(Y527)+1, 12, 31),
TRUE, ""
)</f>
        <v/>
      </c>
      <c r="Z528" s="75" t="str" cm="1">
        <f t="array" aca="1" ref="Z528" ca="1">_xlfn.IFS(
AND($AN$14="Not year_end", Z527&gt;last_payment_date), "",
AND($AN$14="Year_end", Z527&gt;=last_payment_date), "",
AND($AN$14="Year_end"), DATE(YEAR(Z527+1), 12, 31),
AND($AN$14="Not year_end", MONTH(Z527)=12, DAY(Z527)=31), DATE(YEAR(Z526)+1, MONTH(Z526), DAY(Z526)),
AND($AN$14="Not year_end", OR(MONTH(Z527)&lt;&gt;12, DAY(Z527)&lt;&gt;31) ), DATE(YEAR(Z527), 12, 31)
)</f>
        <v/>
      </c>
      <c r="AA528" s="75" t="str" cm="1">
        <f t="array" aca="1" ref="AA528" ca="1">_xlfn.IFS(AA527="", "",
AND(AA527=last_payment_date, OR(MONTH(AA527)&lt;&gt;12, DAY(AA527)&lt;&gt;31) ), DATE(YEAR(AA527), 12, 31),
AND(MONTH(AA527)=12, DAY(AA527)=31, AA527&gt;=last_payment_date), "",
AND(MONTH(AA527)=12, DAY(AA527)&lt;&gt;31),  EOMONTH(AA527,0),
AND(MONTH(AA527)=12, DAY(AA527)=31, $AH$14="Not end"),  EDATE(AA526,1),
AND($AH$14="Not end"), EDATE(AA527, 1),
AND($AH$14="End"), EOMONTH(AA527, 1)
)</f>
        <v/>
      </c>
      <c r="AB528" s="75" t="str" cm="1">
        <f t="array" aca="1" ref="AB528" ca="1">_xlfn.IFS(AB527="","",
AND(AB527=last_rou_date), "",
AND($B$3="İllik"),DATE(YEAR(AB527)+1,MONTH(AB527),DAY(AB527) ),
AND($B$3="Aylıq", $AH$14="Not end"), EDATE(AB527,1),
AND($B$3="Aylıq", $AH$14="End"), EOMONTH(AB527,1)
)</f>
        <v/>
      </c>
      <c r="AC528" s="75" t="str" cm="1">
        <f t="array" aca="1" ref="AC528" ca="1">_xlfn.IFS(
AND($AN$14="Not year_end", AC527&gt;last_rou_date), "",
AND($AN$14="Year_end", AC527&gt;=last_rou_date), "",
AND($AN$14="Year_end"), DATE(YEAR(AC527+1), 12, 31),
AND($AN$14="Not year_end", MONTH(AC527)=12, DAY(AC527)=31), DATE(YEAR(AC526)+1, MONTH(AC526), DAY(AC526)),
AND($AN$14="Not year_end", OR(MONTH(AC527)&lt;&gt;12, DAY(AC527)&lt;&gt;31) ), DATE(YEAR(AC527), 12, 31)
)</f>
        <v/>
      </c>
      <c r="AD528" s="75" t="str" cm="1">
        <f t="array" aca="1" ref="AD528" ca="1">_xlfn.IFS(AD527="", "",
AND(AD527=last_rou_date, OR(MONTH(AD527)&lt;&gt;12, DAY(AD527)&lt;&gt;31) ), DATE(YEAR(AD527), 12, 31),
AND(MONTH(AD527)=12, DAY(AD527)=31, AD527&gt;=last_rou_date), "",
AND(MONTH(AD527)=12, DAY(AD527)&lt;&gt;31),  EOMONTH(AD527,0),
AND(MONTH(AD527)=12, DAY(AD527)=31, $AH$14="Not end"),  EDATE(AD526,1),
AND($AH$14="Not end"), EDATE(AD527, 1),
AND($AH$14="End"), EOMONTH(AD527, 1)
)</f>
        <v/>
      </c>
      <c r="AE528" s="68" t="str" cm="1">
        <f t="array" ref="AE528">_xlfn.IFS(W528="", "",
AND(W528&gt;0, W528&lt;=$B$4, $C$2="İllik artım, faiz olaraq", $D$2&gt;0, $B$3="İllik"), $B$5*((1+$D$2)^(W528-1)),
AND(W528&gt;0, W528&lt;=$B$4, $C$2="İllik artım, faiz olaraq", $D$2&gt;0, $B$3="Aylıq"), $B$5*((1+$D$2)^ROUNDDOWN((W528-1)/12,0)),
AND(W528=1, $C$2="Aşağıdakı kimi dəyişir", ), $B$5,
AND(W528&gt;1, W528&lt;=$B$4, $C$2="Aşağıdakı kimi dəyişir"), IFERROR(VLOOKUP(W528, $C$4:$D$7, 2, FALSE), AE527),
AND(W528&gt;0, W528&lt;=$B$4), $B$5,
TRUE,0 )</f>
        <v/>
      </c>
      <c r="AF528" s="76" t="str">
        <f t="shared" ca="1" si="25"/>
        <v/>
      </c>
    </row>
    <row r="529" spans="1:32" x14ac:dyDescent="0.4">
      <c r="A529" s="13" t="str" cm="1">
        <f t="array" aca="1" ref="A529" ca="1">_xlfn.IFS(
AND(SUMIFS(lease_table_interest_accruals, lease_table_dates, A528)&gt;0, COUNTIFS($E$14:E528, "Interest accrual", $A$14:A528, A528)=0),  A528,
AND(SUMIFS(lease_table_payments, lease_table_dates, A528)&gt;0, COUNTIFS($E$14:E528, "Payment", $A$14:A528, A528)=0),  A528,
AND(SUMIFS(rou_table_deprs, rou_table_dates, A528)&gt;0, COUNTIFS($E$14:E528, "Depreciation", $A$14:A528, A528)=0),  A528,
TRUE,  IFERROR(INDEX(rou_table_dates,  MATCH(A528, rou_table_dates)+1, ), "")
)</f>
        <v/>
      </c>
      <c r="B529" s="1" t="str" cm="1">
        <f t="array" aca="1" ref="B529" ca="1">_xlfn.IFS(
AND(E529="Payment", A529=$B$2), $AM$14,
E529="Payment", $AM$15,
E529="Interest accrual", $AM$18,
E529="Depreciation", $AM$17,
TRUE, "")</f>
        <v/>
      </c>
      <c r="C529" s="1" t="str" cm="1">
        <f t="array" aca="1" ref="C529" ca="1">_xlfn.IFS(
E529="Payment", $AM$19,
E529="Interest accrual", $AM$15,
E529="Depreciation", $AM$16,
TRUE, "")</f>
        <v/>
      </c>
      <c r="D529" s="14" t="str" cm="1">
        <f t="array" aca="1" ref="D529" ca="1">_xlfn.IFS(
E529="Payment", _xlfn.XLOOKUP(A529, lease_table_dates, lease_table_payments, 0, 0),
E529="Interest accrual", _xlfn.XLOOKUP(A529, lease_table_dates, lease_table_interest_accruals, 0, 0),
E529="Depreciation", _xlfn.XLOOKUP(A529, rou_table_dates, rou_table_deprs, 0, 0),
TRUE, ""
)</f>
        <v/>
      </c>
      <c r="E529" s="7" t="str" cm="1">
        <f t="array" aca="1" ref="E529" ca="1">_xlfn.IFS(
AND(SUMIFS(lease_table_interest_accruals, lease_table_dates, A529)&gt;0, COUNTIFS($E$14:E528, "Interest accrual", $A$14:A528, A529)=0), "Interest accrual",
AND(SUMIFS(lease_table_payments, lease_table_dates, A529)&gt;0, COUNTIFS($E$14:E528, "Payment", $A$14:A528, A529)=0), "Payment",
AND(SUMIFS(rou_table_deprs, rou_table_dates, A529)&gt;0, COUNTIFS($E$14:E528, "Depreciation", $A$14:A528, A529)=0), "Depreciation",
TRUE,  ""
)</f>
        <v/>
      </c>
      <c r="G529" s="13" t="str" cm="1">
        <f t="array" aca="1" ref="G529" ca="1">_xlfn.IFS(
AND($B$11="Hə", $B$3="İllik"), Z529,
AND($B$11="Hə", $B$3="Aylıq"), AA529,
$B$11="Yox", X529)</f>
        <v/>
      </c>
      <c r="H529" s="14" t="str" cm="1">
        <f t="array" aca="1" ref="H529" ca="1">_xlfn.IFS( G529="", "",
TRUE, ROUND( H528+I529-J529, 2) )</f>
        <v/>
      </c>
      <c r="I529" s="14" t="str" cm="1">
        <f t="array" aca="1" ref="I529" ca="1">_xlfn.IFS(G529="", "",
G529=last_payment_date, (J529-H528),
 TRUE,  -  (H528- H528* (1+$B$6)^ (_xlfn.DAYS(G529,G528)/365) )
)</f>
        <v/>
      </c>
      <c r="J529" s="14" t="str" cm="1">
        <f t="array" aca="1" ref="J529" ca="1">_xlfn.IFS(G529="", "",
TRUE, _xlfn.XLOOKUP(G529,  payment_dates, payments,0,0)
)</f>
        <v/>
      </c>
      <c r="L529" s="2" t="str" cm="1">
        <f t="array" aca="1" ref="L529" ca="1">_xlfn.IFS(
AND($B$11="Hə", $B$3="İllik"), AC529,
AND($B$11="Hə", $B$3="Aylıq"), AD529,
$B$11="Yox", AB529)</f>
        <v/>
      </c>
      <c r="M529" s="14" t="str" cm="1">
        <f t="array" aca="1" ref="M529" ca="1">_xlfn.IFS( L529="", "",
(M528-N529)&lt;=0.5, 0,
TRUE,  M528-N529)</f>
        <v/>
      </c>
      <c r="N529" s="15" t="str" cm="1">
        <f t="array" aca="1" ref="N529" ca="1">_xlfn.IFS(
L529="", "",
TRUE, MIN(M528, ROUND($M$14/ (last_rou_date - $B$2) * (L529-L528), 2) )
)</f>
        <v/>
      </c>
      <c r="P529" s="22" t="str">
        <f t="shared" ca="1" si="24"/>
        <v/>
      </c>
      <c r="Q529" s="14" t="str" cm="1">
        <f t="array" aca="1" ref="Q529" ca="1">_xlfn.IFS(P529="","",
$B$11="Hə", _xlfn.XLOOKUP(DATE(P529, 12, 31), rou_table_dates, rou_table_nbvs,0, 0),
TRUE,  MAX(0, ROUND($M$14 - $M$14/ (last_rou_date - $B$2) * (DATE(P529,12,31) - $B$2), 2) )
)</f>
        <v/>
      </c>
      <c r="R529" s="57" t="str" cm="1">
        <f t="array" aca="1" ref="R529" ca="1">_xlfn.IFS(P529="","",
$B$11="Hə", _xlfn.XLOOKUP(DATE(P529, 12, 31), lease_table_dates, lease_table_balances,0, 0),
TRUE, IFERROR( XNPV($B$6, IF(payment_dates &gt;DATE(P529, 12, 31), payments,  0),  IF(payment_dates &gt;DATE(P529, 12, 31), payment_dates,  DATE(P529, 12, 31))    ),0)
)</f>
        <v/>
      </c>
      <c r="S529" s="14" t="str" cm="1">
        <f t="array" aca="1" ref="S529" ca="1">_xlfn.IFS(P529="","",
TRUE,  MIN( MIN(Q528, $M$14), ROUND($M$14/ (last_rou_date - $B$2) * (DATE(P529,12,31) - MAX($B$2, DATE(P529-1, 12, 31))), 2) )
)</f>
        <v/>
      </c>
      <c r="T529" s="15" t="str" cm="1">
        <f t="array" aca="1" ref="T529" ca="1">_xlfn.IFS(P529="", "",
ISTEXT(R528), R529- (H529 - SUMIFS( lease_table_payments, lease_table_years, P529) -$AG$14 ),
AND(ISNUMBER(R528), R529&lt;&gt;""),   R529- (R528 - SUMIFS( lease_table_payments, lease_table_years, P529) )
)</f>
        <v/>
      </c>
      <c r="U529" s="14"/>
      <c r="V529" s="73">
        <f t="shared" si="26"/>
        <v>516</v>
      </c>
      <c r="W529" s="74" t="str" cm="1">
        <f t="array" ref="W529">_xlfn.IFS(
OR(W528=$B$4, W528=""),"",
TRUE,W528+1
)</f>
        <v/>
      </c>
      <c r="X529" s="75" t="str" cm="1">
        <f t="array" ref="X529">_xlfn.IFS(X528="","",
W529="", "",
AND($B$3="İllik"),DATE(YEAR(X528)+1,MONTH(X528),DAY(X528) ),
AND($B$3="Aylıq", $AH$14="Not end"), EDATE(X528,1),
AND($B$3="Aylıq", $AH$14="End"), EOMONTH(X528,1)
)</f>
        <v/>
      </c>
      <c r="Y529" s="75" t="str" cm="1">
        <f t="array" aca="1" ref="Y529" ca="1">_xlfn.IFS(
AND($B$7="Dövrün əvvəlində", Y528&lt;=last_rou_date), DATE(YEAR(Y528)+1, 12, 31),
AND($B$7="Dövrün sonunda", Y528&lt;=last_payment_date), DATE(YEAR(Y528)+1, 12, 31),
TRUE, ""
)</f>
        <v/>
      </c>
      <c r="Z529" s="75" t="str" cm="1">
        <f t="array" aca="1" ref="Z529" ca="1">_xlfn.IFS(
AND($AN$14="Not year_end", Z528&gt;last_payment_date), "",
AND($AN$14="Year_end", Z528&gt;=last_payment_date), "",
AND($AN$14="Year_end"), DATE(YEAR(Z528+1), 12, 31),
AND($AN$14="Not year_end", MONTH(Z528)=12, DAY(Z528)=31), DATE(YEAR(Z527)+1, MONTH(Z527), DAY(Z527)),
AND($AN$14="Not year_end", OR(MONTH(Z528)&lt;&gt;12, DAY(Z528)&lt;&gt;31) ), DATE(YEAR(Z528), 12, 31)
)</f>
        <v/>
      </c>
      <c r="AA529" s="75" t="str" cm="1">
        <f t="array" aca="1" ref="AA529" ca="1">_xlfn.IFS(AA528="", "",
AND(AA528=last_payment_date, OR(MONTH(AA528)&lt;&gt;12, DAY(AA528)&lt;&gt;31) ), DATE(YEAR(AA528), 12, 31),
AND(MONTH(AA528)=12, DAY(AA528)=31, AA528&gt;=last_payment_date), "",
AND(MONTH(AA528)=12, DAY(AA528)&lt;&gt;31),  EOMONTH(AA528,0),
AND(MONTH(AA528)=12, DAY(AA528)=31, $AH$14="Not end"),  EDATE(AA527,1),
AND($AH$14="Not end"), EDATE(AA528, 1),
AND($AH$14="End"), EOMONTH(AA528, 1)
)</f>
        <v/>
      </c>
      <c r="AB529" s="75" t="str" cm="1">
        <f t="array" aca="1" ref="AB529" ca="1">_xlfn.IFS(AB528="","",
AND(AB528=last_rou_date), "",
AND($B$3="İllik"),DATE(YEAR(AB528)+1,MONTH(AB528),DAY(AB528) ),
AND($B$3="Aylıq", $AH$14="Not end"), EDATE(AB528,1),
AND($B$3="Aylıq", $AH$14="End"), EOMONTH(AB528,1)
)</f>
        <v/>
      </c>
      <c r="AC529" s="75" t="str" cm="1">
        <f t="array" aca="1" ref="AC529" ca="1">_xlfn.IFS(
AND($AN$14="Not year_end", AC528&gt;last_rou_date), "",
AND($AN$14="Year_end", AC528&gt;=last_rou_date), "",
AND($AN$14="Year_end"), DATE(YEAR(AC528+1), 12, 31),
AND($AN$14="Not year_end", MONTH(AC528)=12, DAY(AC528)=31), DATE(YEAR(AC527)+1, MONTH(AC527), DAY(AC527)),
AND($AN$14="Not year_end", OR(MONTH(AC528)&lt;&gt;12, DAY(AC528)&lt;&gt;31) ), DATE(YEAR(AC528), 12, 31)
)</f>
        <v/>
      </c>
      <c r="AD529" s="75" t="str" cm="1">
        <f t="array" aca="1" ref="AD529" ca="1">_xlfn.IFS(AD528="", "",
AND(AD528=last_rou_date, OR(MONTH(AD528)&lt;&gt;12, DAY(AD528)&lt;&gt;31) ), DATE(YEAR(AD528), 12, 31),
AND(MONTH(AD528)=12, DAY(AD528)=31, AD528&gt;=last_rou_date), "",
AND(MONTH(AD528)=12, DAY(AD528)&lt;&gt;31),  EOMONTH(AD528,0),
AND(MONTH(AD528)=12, DAY(AD528)=31, $AH$14="Not end"),  EDATE(AD527,1),
AND($AH$14="Not end"), EDATE(AD528, 1),
AND($AH$14="End"), EOMONTH(AD528, 1)
)</f>
        <v/>
      </c>
      <c r="AE529" s="68" t="str" cm="1">
        <f t="array" ref="AE529">_xlfn.IFS(W529="", "",
AND(W529&gt;0, W529&lt;=$B$4, $C$2="İllik artım, faiz olaraq", $D$2&gt;0, $B$3="İllik"), $B$5*((1+$D$2)^(W529-1)),
AND(W529&gt;0, W529&lt;=$B$4, $C$2="İllik artım, faiz olaraq", $D$2&gt;0, $B$3="Aylıq"), $B$5*((1+$D$2)^ROUNDDOWN((W529-1)/12,0)),
AND(W529=1, $C$2="Aşağıdakı kimi dəyişir", ), $B$5,
AND(W529&gt;1, W529&lt;=$B$4, $C$2="Aşağıdakı kimi dəyişir"), IFERROR(VLOOKUP(W529, $C$4:$D$7, 2, FALSE), AE528),
AND(W529&gt;0, W529&lt;=$B$4), $B$5,
TRUE,0 )</f>
        <v/>
      </c>
      <c r="AF529" s="76" t="str">
        <f t="shared" ca="1" si="25"/>
        <v/>
      </c>
    </row>
    <row r="530" spans="1:32" x14ac:dyDescent="0.4">
      <c r="A530" s="13" t="str" cm="1">
        <f t="array" aca="1" ref="A530" ca="1">_xlfn.IFS(
AND(SUMIFS(lease_table_interest_accruals, lease_table_dates, A529)&gt;0, COUNTIFS($E$14:E529, "Interest accrual", $A$14:A529, A529)=0),  A529,
AND(SUMIFS(lease_table_payments, lease_table_dates, A529)&gt;0, COUNTIFS($E$14:E529, "Payment", $A$14:A529, A529)=0),  A529,
AND(SUMIFS(rou_table_deprs, rou_table_dates, A529)&gt;0, COUNTIFS($E$14:E529, "Depreciation", $A$14:A529, A529)=0),  A529,
TRUE,  IFERROR(INDEX(rou_table_dates,  MATCH(A529, rou_table_dates)+1, ), "")
)</f>
        <v/>
      </c>
      <c r="B530" s="1" t="str" cm="1">
        <f t="array" aca="1" ref="B530" ca="1">_xlfn.IFS(
AND(E530="Payment", A530=$B$2), $AM$14,
E530="Payment", $AM$15,
E530="Interest accrual", $AM$18,
E530="Depreciation", $AM$17,
TRUE, "")</f>
        <v/>
      </c>
      <c r="C530" s="1" t="str" cm="1">
        <f t="array" aca="1" ref="C530" ca="1">_xlfn.IFS(
E530="Payment", $AM$19,
E530="Interest accrual", $AM$15,
E530="Depreciation", $AM$16,
TRUE, "")</f>
        <v/>
      </c>
      <c r="D530" s="14" t="str" cm="1">
        <f t="array" aca="1" ref="D530" ca="1">_xlfn.IFS(
E530="Payment", _xlfn.XLOOKUP(A530, lease_table_dates, lease_table_payments, 0, 0),
E530="Interest accrual", _xlfn.XLOOKUP(A530, lease_table_dates, lease_table_interest_accruals, 0, 0),
E530="Depreciation", _xlfn.XLOOKUP(A530, rou_table_dates, rou_table_deprs, 0, 0),
TRUE, ""
)</f>
        <v/>
      </c>
      <c r="E530" s="7" t="str" cm="1">
        <f t="array" aca="1" ref="E530" ca="1">_xlfn.IFS(
AND(SUMIFS(lease_table_interest_accruals, lease_table_dates, A530)&gt;0, COUNTIFS($E$14:E529, "Interest accrual", $A$14:A529, A530)=0), "Interest accrual",
AND(SUMIFS(lease_table_payments, lease_table_dates, A530)&gt;0, COUNTIFS($E$14:E529, "Payment", $A$14:A529, A530)=0), "Payment",
AND(SUMIFS(rou_table_deprs, rou_table_dates, A530)&gt;0, COUNTIFS($E$14:E529, "Depreciation", $A$14:A529, A530)=0), "Depreciation",
TRUE,  ""
)</f>
        <v/>
      </c>
      <c r="G530" s="13" t="str" cm="1">
        <f t="array" aca="1" ref="G530" ca="1">_xlfn.IFS(
AND($B$11="Hə", $B$3="İllik"), Z530,
AND($B$11="Hə", $B$3="Aylıq"), AA530,
$B$11="Yox", X530)</f>
        <v/>
      </c>
      <c r="H530" s="14" t="str" cm="1">
        <f t="array" aca="1" ref="H530" ca="1">_xlfn.IFS( G530="", "",
TRUE, ROUND( H529+I530-J530, 2) )</f>
        <v/>
      </c>
      <c r="I530" s="14" t="str" cm="1">
        <f t="array" aca="1" ref="I530" ca="1">_xlfn.IFS(G530="", "",
G530=last_payment_date, (J530-H529),
 TRUE,  -  (H529- H529* (1+$B$6)^ (_xlfn.DAYS(G530,G529)/365) )
)</f>
        <v/>
      </c>
      <c r="J530" s="14" t="str" cm="1">
        <f t="array" aca="1" ref="J530" ca="1">_xlfn.IFS(G530="", "",
TRUE, _xlfn.XLOOKUP(G530,  payment_dates, payments,0,0)
)</f>
        <v/>
      </c>
      <c r="L530" s="2" t="str" cm="1">
        <f t="array" aca="1" ref="L530" ca="1">_xlfn.IFS(
AND($B$11="Hə", $B$3="İllik"), AC530,
AND($B$11="Hə", $B$3="Aylıq"), AD530,
$B$11="Yox", AB530)</f>
        <v/>
      </c>
      <c r="M530" s="14" t="str" cm="1">
        <f t="array" aca="1" ref="M530" ca="1">_xlfn.IFS( L530="", "",
(M529-N530)&lt;=0.5, 0,
TRUE,  M529-N530)</f>
        <v/>
      </c>
      <c r="N530" s="15" t="str" cm="1">
        <f t="array" aca="1" ref="N530" ca="1">_xlfn.IFS(
L530="", "",
TRUE, MIN(M529, ROUND($M$14/ (last_rou_date - $B$2) * (L530-L529), 2) )
)</f>
        <v/>
      </c>
      <c r="P530" s="22" t="str">
        <f t="shared" ca="1" si="24"/>
        <v/>
      </c>
      <c r="Q530" s="14" t="str" cm="1">
        <f t="array" aca="1" ref="Q530" ca="1">_xlfn.IFS(P530="","",
$B$11="Hə", _xlfn.XLOOKUP(DATE(P530, 12, 31), rou_table_dates, rou_table_nbvs,0, 0),
TRUE,  MAX(0, ROUND($M$14 - $M$14/ (last_rou_date - $B$2) * (DATE(P530,12,31) - $B$2), 2) )
)</f>
        <v/>
      </c>
      <c r="R530" s="57" t="str" cm="1">
        <f t="array" aca="1" ref="R530" ca="1">_xlfn.IFS(P530="","",
$B$11="Hə", _xlfn.XLOOKUP(DATE(P530, 12, 31), lease_table_dates, lease_table_balances,0, 0),
TRUE, IFERROR( XNPV($B$6, IF(payment_dates &gt;DATE(P530, 12, 31), payments,  0),  IF(payment_dates &gt;DATE(P530, 12, 31), payment_dates,  DATE(P530, 12, 31))    ),0)
)</f>
        <v/>
      </c>
      <c r="S530" s="14" t="str" cm="1">
        <f t="array" aca="1" ref="S530" ca="1">_xlfn.IFS(P530="","",
TRUE,  MIN( MIN(Q529, $M$14), ROUND($M$14/ (last_rou_date - $B$2) * (DATE(P530,12,31) - MAX($B$2, DATE(P530-1, 12, 31))), 2) )
)</f>
        <v/>
      </c>
      <c r="T530" s="15" t="str" cm="1">
        <f t="array" aca="1" ref="T530" ca="1">_xlfn.IFS(P530="", "",
ISTEXT(R529), R530- (H530 - SUMIFS( lease_table_payments, lease_table_years, P530) -$AG$14 ),
AND(ISNUMBER(R529), R530&lt;&gt;""),   R530- (R529 - SUMIFS( lease_table_payments, lease_table_years, P530) )
)</f>
        <v/>
      </c>
      <c r="U530" s="14"/>
      <c r="V530" s="73">
        <f t="shared" si="26"/>
        <v>517</v>
      </c>
      <c r="W530" s="74" t="str" cm="1">
        <f t="array" ref="W530">_xlfn.IFS(
OR(W529=$B$4, W529=""),"",
TRUE,W529+1
)</f>
        <v/>
      </c>
      <c r="X530" s="75" t="str" cm="1">
        <f t="array" ref="X530">_xlfn.IFS(X529="","",
W530="", "",
AND($B$3="İllik"),DATE(YEAR(X529)+1,MONTH(X529),DAY(X529) ),
AND($B$3="Aylıq", $AH$14="Not end"), EDATE(X529,1),
AND($B$3="Aylıq", $AH$14="End"), EOMONTH(X529,1)
)</f>
        <v/>
      </c>
      <c r="Y530" s="75" t="str" cm="1">
        <f t="array" aca="1" ref="Y530" ca="1">_xlfn.IFS(
AND($B$7="Dövrün əvvəlində", Y529&lt;=last_rou_date), DATE(YEAR(Y529)+1, 12, 31),
AND($B$7="Dövrün sonunda", Y529&lt;=last_payment_date), DATE(YEAR(Y529)+1, 12, 31),
TRUE, ""
)</f>
        <v/>
      </c>
      <c r="Z530" s="75" t="str" cm="1">
        <f t="array" aca="1" ref="Z530" ca="1">_xlfn.IFS(
AND($AN$14="Not year_end", Z529&gt;last_payment_date), "",
AND($AN$14="Year_end", Z529&gt;=last_payment_date), "",
AND($AN$14="Year_end"), DATE(YEAR(Z529+1), 12, 31),
AND($AN$14="Not year_end", MONTH(Z529)=12, DAY(Z529)=31), DATE(YEAR(Z528)+1, MONTH(Z528), DAY(Z528)),
AND($AN$14="Not year_end", OR(MONTH(Z529)&lt;&gt;12, DAY(Z529)&lt;&gt;31) ), DATE(YEAR(Z529), 12, 31)
)</f>
        <v/>
      </c>
      <c r="AA530" s="75" t="str" cm="1">
        <f t="array" aca="1" ref="AA530" ca="1">_xlfn.IFS(AA529="", "",
AND(AA529=last_payment_date, OR(MONTH(AA529)&lt;&gt;12, DAY(AA529)&lt;&gt;31) ), DATE(YEAR(AA529), 12, 31),
AND(MONTH(AA529)=12, DAY(AA529)=31, AA529&gt;=last_payment_date), "",
AND(MONTH(AA529)=12, DAY(AA529)&lt;&gt;31),  EOMONTH(AA529,0),
AND(MONTH(AA529)=12, DAY(AA529)=31, $AH$14="Not end"),  EDATE(AA528,1),
AND($AH$14="Not end"), EDATE(AA529, 1),
AND($AH$14="End"), EOMONTH(AA529, 1)
)</f>
        <v/>
      </c>
      <c r="AB530" s="75" t="str" cm="1">
        <f t="array" aca="1" ref="AB530" ca="1">_xlfn.IFS(AB529="","",
AND(AB529=last_rou_date), "",
AND($B$3="İllik"),DATE(YEAR(AB529)+1,MONTH(AB529),DAY(AB529) ),
AND($B$3="Aylıq", $AH$14="Not end"), EDATE(AB529,1),
AND($B$3="Aylıq", $AH$14="End"), EOMONTH(AB529,1)
)</f>
        <v/>
      </c>
      <c r="AC530" s="75" t="str" cm="1">
        <f t="array" aca="1" ref="AC530" ca="1">_xlfn.IFS(
AND($AN$14="Not year_end", AC529&gt;last_rou_date), "",
AND($AN$14="Year_end", AC529&gt;=last_rou_date), "",
AND($AN$14="Year_end"), DATE(YEAR(AC529+1), 12, 31),
AND($AN$14="Not year_end", MONTH(AC529)=12, DAY(AC529)=31), DATE(YEAR(AC528)+1, MONTH(AC528), DAY(AC528)),
AND($AN$14="Not year_end", OR(MONTH(AC529)&lt;&gt;12, DAY(AC529)&lt;&gt;31) ), DATE(YEAR(AC529), 12, 31)
)</f>
        <v/>
      </c>
      <c r="AD530" s="75" t="str" cm="1">
        <f t="array" aca="1" ref="AD530" ca="1">_xlfn.IFS(AD529="", "",
AND(AD529=last_rou_date, OR(MONTH(AD529)&lt;&gt;12, DAY(AD529)&lt;&gt;31) ), DATE(YEAR(AD529), 12, 31),
AND(MONTH(AD529)=12, DAY(AD529)=31, AD529&gt;=last_rou_date), "",
AND(MONTH(AD529)=12, DAY(AD529)&lt;&gt;31),  EOMONTH(AD529,0),
AND(MONTH(AD529)=12, DAY(AD529)=31, $AH$14="Not end"),  EDATE(AD528,1),
AND($AH$14="Not end"), EDATE(AD529, 1),
AND($AH$14="End"), EOMONTH(AD529, 1)
)</f>
        <v/>
      </c>
      <c r="AE530" s="68" t="str" cm="1">
        <f t="array" ref="AE530">_xlfn.IFS(W530="", "",
AND(W530&gt;0, W530&lt;=$B$4, $C$2="İllik artım, faiz olaraq", $D$2&gt;0, $B$3="İllik"), $B$5*((1+$D$2)^(W530-1)),
AND(W530&gt;0, W530&lt;=$B$4, $C$2="İllik artım, faiz olaraq", $D$2&gt;0, $B$3="Aylıq"), $B$5*((1+$D$2)^ROUNDDOWN((W530-1)/12,0)),
AND(W530=1, $C$2="Aşağıdakı kimi dəyişir", ), $B$5,
AND(W530&gt;1, W530&lt;=$B$4, $C$2="Aşağıdakı kimi dəyişir"), IFERROR(VLOOKUP(W530, $C$4:$D$7, 2, FALSE), AE529),
AND(W530&gt;0, W530&lt;=$B$4), $B$5,
TRUE,0 )</f>
        <v/>
      </c>
      <c r="AF530" s="76" t="str">
        <f t="shared" ca="1" si="25"/>
        <v/>
      </c>
    </row>
    <row r="531" spans="1:32" x14ac:dyDescent="0.4">
      <c r="A531" s="13" t="str" cm="1">
        <f t="array" aca="1" ref="A531" ca="1">_xlfn.IFS(
AND(SUMIFS(lease_table_interest_accruals, lease_table_dates, A530)&gt;0, COUNTIFS($E$14:E530, "Interest accrual", $A$14:A530, A530)=0),  A530,
AND(SUMIFS(lease_table_payments, lease_table_dates, A530)&gt;0, COUNTIFS($E$14:E530, "Payment", $A$14:A530, A530)=0),  A530,
AND(SUMIFS(rou_table_deprs, rou_table_dates, A530)&gt;0, COUNTIFS($E$14:E530, "Depreciation", $A$14:A530, A530)=0),  A530,
TRUE,  IFERROR(INDEX(rou_table_dates,  MATCH(A530, rou_table_dates)+1, ), "")
)</f>
        <v/>
      </c>
      <c r="B531" s="1" t="str" cm="1">
        <f t="array" aca="1" ref="B531" ca="1">_xlfn.IFS(
AND(E531="Payment", A531=$B$2), $AM$14,
E531="Payment", $AM$15,
E531="Interest accrual", $AM$18,
E531="Depreciation", $AM$17,
TRUE, "")</f>
        <v/>
      </c>
      <c r="C531" s="1" t="str" cm="1">
        <f t="array" aca="1" ref="C531" ca="1">_xlfn.IFS(
E531="Payment", $AM$19,
E531="Interest accrual", $AM$15,
E531="Depreciation", $AM$16,
TRUE, "")</f>
        <v/>
      </c>
      <c r="D531" s="14" t="str" cm="1">
        <f t="array" aca="1" ref="D531" ca="1">_xlfn.IFS(
E531="Payment", _xlfn.XLOOKUP(A531, lease_table_dates, lease_table_payments, 0, 0),
E531="Interest accrual", _xlfn.XLOOKUP(A531, lease_table_dates, lease_table_interest_accruals, 0, 0),
E531="Depreciation", _xlfn.XLOOKUP(A531, rou_table_dates, rou_table_deprs, 0, 0),
TRUE, ""
)</f>
        <v/>
      </c>
      <c r="E531" s="7" t="str" cm="1">
        <f t="array" aca="1" ref="E531" ca="1">_xlfn.IFS(
AND(SUMIFS(lease_table_interest_accruals, lease_table_dates, A531)&gt;0, COUNTIFS($E$14:E530, "Interest accrual", $A$14:A530, A531)=0), "Interest accrual",
AND(SUMIFS(lease_table_payments, lease_table_dates, A531)&gt;0, COUNTIFS($E$14:E530, "Payment", $A$14:A530, A531)=0), "Payment",
AND(SUMIFS(rou_table_deprs, rou_table_dates, A531)&gt;0, COUNTIFS($E$14:E530, "Depreciation", $A$14:A530, A531)=0), "Depreciation",
TRUE,  ""
)</f>
        <v/>
      </c>
      <c r="G531" s="13" t="str" cm="1">
        <f t="array" aca="1" ref="G531" ca="1">_xlfn.IFS(
AND($B$11="Hə", $B$3="İllik"), Z531,
AND($B$11="Hə", $B$3="Aylıq"), AA531,
$B$11="Yox", X531)</f>
        <v/>
      </c>
      <c r="H531" s="14" t="str" cm="1">
        <f t="array" aca="1" ref="H531" ca="1">_xlfn.IFS( G531="", "",
TRUE, ROUND( H530+I531-J531, 2) )</f>
        <v/>
      </c>
      <c r="I531" s="14" t="str" cm="1">
        <f t="array" aca="1" ref="I531" ca="1">_xlfn.IFS(G531="", "",
G531=last_payment_date, (J531-H530),
 TRUE,  -  (H530- H530* (1+$B$6)^ (_xlfn.DAYS(G531,G530)/365) )
)</f>
        <v/>
      </c>
      <c r="J531" s="14" t="str" cm="1">
        <f t="array" aca="1" ref="J531" ca="1">_xlfn.IFS(G531="", "",
TRUE, _xlfn.XLOOKUP(G531,  payment_dates, payments,0,0)
)</f>
        <v/>
      </c>
      <c r="L531" s="2" t="str" cm="1">
        <f t="array" aca="1" ref="L531" ca="1">_xlfn.IFS(
AND($B$11="Hə", $B$3="İllik"), AC531,
AND($B$11="Hə", $B$3="Aylıq"), AD531,
$B$11="Yox", AB531)</f>
        <v/>
      </c>
      <c r="M531" s="14" t="str" cm="1">
        <f t="array" aca="1" ref="M531" ca="1">_xlfn.IFS( L531="", "",
(M530-N531)&lt;=0.5, 0,
TRUE,  M530-N531)</f>
        <v/>
      </c>
      <c r="N531" s="15" t="str" cm="1">
        <f t="array" aca="1" ref="N531" ca="1">_xlfn.IFS(
L531="", "",
TRUE, MIN(M530, ROUND($M$14/ (last_rou_date - $B$2) * (L531-L530), 2) )
)</f>
        <v/>
      </c>
      <c r="P531" s="22" t="str">
        <f t="shared" ca="1" si="24"/>
        <v/>
      </c>
      <c r="Q531" s="14" t="str" cm="1">
        <f t="array" aca="1" ref="Q531" ca="1">_xlfn.IFS(P531="","",
$B$11="Hə", _xlfn.XLOOKUP(DATE(P531, 12, 31), rou_table_dates, rou_table_nbvs,0, 0),
TRUE,  MAX(0, ROUND($M$14 - $M$14/ (last_rou_date - $B$2) * (DATE(P531,12,31) - $B$2), 2) )
)</f>
        <v/>
      </c>
      <c r="R531" s="57" t="str" cm="1">
        <f t="array" aca="1" ref="R531" ca="1">_xlfn.IFS(P531="","",
$B$11="Hə", _xlfn.XLOOKUP(DATE(P531, 12, 31), lease_table_dates, lease_table_balances,0, 0),
TRUE, IFERROR( XNPV($B$6, IF(payment_dates &gt;DATE(P531, 12, 31), payments,  0),  IF(payment_dates &gt;DATE(P531, 12, 31), payment_dates,  DATE(P531, 12, 31))    ),0)
)</f>
        <v/>
      </c>
      <c r="S531" s="14" t="str" cm="1">
        <f t="array" aca="1" ref="S531" ca="1">_xlfn.IFS(P531="","",
TRUE,  MIN( MIN(Q530, $M$14), ROUND($M$14/ (last_rou_date - $B$2) * (DATE(P531,12,31) - MAX($B$2, DATE(P531-1, 12, 31))), 2) )
)</f>
        <v/>
      </c>
      <c r="T531" s="15" t="str" cm="1">
        <f t="array" aca="1" ref="T531" ca="1">_xlfn.IFS(P531="", "",
ISTEXT(R530), R531- (H531 - SUMIFS( lease_table_payments, lease_table_years, P531) -$AG$14 ),
AND(ISNUMBER(R530), R531&lt;&gt;""),   R531- (R530 - SUMIFS( lease_table_payments, lease_table_years, P531) )
)</f>
        <v/>
      </c>
      <c r="U531" s="14"/>
      <c r="V531" s="73">
        <f t="shared" si="26"/>
        <v>518</v>
      </c>
      <c r="W531" s="74" t="str" cm="1">
        <f t="array" ref="W531">_xlfn.IFS(
OR(W530=$B$4, W530=""),"",
TRUE,W530+1
)</f>
        <v/>
      </c>
      <c r="X531" s="75" t="str" cm="1">
        <f t="array" ref="X531">_xlfn.IFS(X530="","",
W531="", "",
AND($B$3="İllik"),DATE(YEAR(X530)+1,MONTH(X530),DAY(X530) ),
AND($B$3="Aylıq", $AH$14="Not end"), EDATE(X530,1),
AND($B$3="Aylıq", $AH$14="End"), EOMONTH(X530,1)
)</f>
        <v/>
      </c>
      <c r="Y531" s="75" t="str" cm="1">
        <f t="array" aca="1" ref="Y531" ca="1">_xlfn.IFS(
AND($B$7="Dövrün əvvəlində", Y530&lt;=last_rou_date), DATE(YEAR(Y530)+1, 12, 31),
AND($B$7="Dövrün sonunda", Y530&lt;=last_payment_date), DATE(YEAR(Y530)+1, 12, 31),
TRUE, ""
)</f>
        <v/>
      </c>
      <c r="Z531" s="75" t="str" cm="1">
        <f t="array" aca="1" ref="Z531" ca="1">_xlfn.IFS(
AND($AN$14="Not year_end", Z530&gt;last_payment_date), "",
AND($AN$14="Year_end", Z530&gt;=last_payment_date), "",
AND($AN$14="Year_end"), DATE(YEAR(Z530+1), 12, 31),
AND($AN$14="Not year_end", MONTH(Z530)=12, DAY(Z530)=31), DATE(YEAR(Z529)+1, MONTH(Z529), DAY(Z529)),
AND($AN$14="Not year_end", OR(MONTH(Z530)&lt;&gt;12, DAY(Z530)&lt;&gt;31) ), DATE(YEAR(Z530), 12, 31)
)</f>
        <v/>
      </c>
      <c r="AA531" s="75" t="str" cm="1">
        <f t="array" aca="1" ref="AA531" ca="1">_xlfn.IFS(AA530="", "",
AND(AA530=last_payment_date, OR(MONTH(AA530)&lt;&gt;12, DAY(AA530)&lt;&gt;31) ), DATE(YEAR(AA530), 12, 31),
AND(MONTH(AA530)=12, DAY(AA530)=31, AA530&gt;=last_payment_date), "",
AND(MONTH(AA530)=12, DAY(AA530)&lt;&gt;31),  EOMONTH(AA530,0),
AND(MONTH(AA530)=12, DAY(AA530)=31, $AH$14="Not end"),  EDATE(AA529,1),
AND($AH$14="Not end"), EDATE(AA530, 1),
AND($AH$14="End"), EOMONTH(AA530, 1)
)</f>
        <v/>
      </c>
      <c r="AB531" s="75" t="str" cm="1">
        <f t="array" aca="1" ref="AB531" ca="1">_xlfn.IFS(AB530="","",
AND(AB530=last_rou_date), "",
AND($B$3="İllik"),DATE(YEAR(AB530)+1,MONTH(AB530),DAY(AB530) ),
AND($B$3="Aylıq", $AH$14="Not end"), EDATE(AB530,1),
AND($B$3="Aylıq", $AH$14="End"), EOMONTH(AB530,1)
)</f>
        <v/>
      </c>
      <c r="AC531" s="75" t="str" cm="1">
        <f t="array" aca="1" ref="AC531" ca="1">_xlfn.IFS(
AND($AN$14="Not year_end", AC530&gt;last_rou_date), "",
AND($AN$14="Year_end", AC530&gt;=last_rou_date), "",
AND($AN$14="Year_end"), DATE(YEAR(AC530+1), 12, 31),
AND($AN$14="Not year_end", MONTH(AC530)=12, DAY(AC530)=31), DATE(YEAR(AC529)+1, MONTH(AC529), DAY(AC529)),
AND($AN$14="Not year_end", OR(MONTH(AC530)&lt;&gt;12, DAY(AC530)&lt;&gt;31) ), DATE(YEAR(AC530), 12, 31)
)</f>
        <v/>
      </c>
      <c r="AD531" s="75" t="str" cm="1">
        <f t="array" aca="1" ref="AD531" ca="1">_xlfn.IFS(AD530="", "",
AND(AD530=last_rou_date, OR(MONTH(AD530)&lt;&gt;12, DAY(AD530)&lt;&gt;31) ), DATE(YEAR(AD530), 12, 31),
AND(MONTH(AD530)=12, DAY(AD530)=31, AD530&gt;=last_rou_date), "",
AND(MONTH(AD530)=12, DAY(AD530)&lt;&gt;31),  EOMONTH(AD530,0),
AND(MONTH(AD530)=12, DAY(AD530)=31, $AH$14="Not end"),  EDATE(AD529,1),
AND($AH$14="Not end"), EDATE(AD530, 1),
AND($AH$14="End"), EOMONTH(AD530, 1)
)</f>
        <v/>
      </c>
      <c r="AE531" s="68" t="str" cm="1">
        <f t="array" ref="AE531">_xlfn.IFS(W531="", "",
AND(W531&gt;0, W531&lt;=$B$4, $C$2="İllik artım, faiz olaraq", $D$2&gt;0, $B$3="İllik"), $B$5*((1+$D$2)^(W531-1)),
AND(W531&gt;0, W531&lt;=$B$4, $C$2="İllik artım, faiz olaraq", $D$2&gt;0, $B$3="Aylıq"), $B$5*((1+$D$2)^ROUNDDOWN((W531-1)/12,0)),
AND(W531=1, $C$2="Aşağıdakı kimi dəyişir", ), $B$5,
AND(W531&gt;1, W531&lt;=$B$4, $C$2="Aşağıdakı kimi dəyişir"), IFERROR(VLOOKUP(W531, $C$4:$D$7, 2, FALSE), AE530),
AND(W531&gt;0, W531&lt;=$B$4), $B$5,
TRUE,0 )</f>
        <v/>
      </c>
      <c r="AF531" s="76" t="str">
        <f t="shared" ca="1" si="25"/>
        <v/>
      </c>
    </row>
    <row r="532" spans="1:32" x14ac:dyDescent="0.4">
      <c r="A532" s="13" t="str" cm="1">
        <f t="array" aca="1" ref="A532" ca="1">_xlfn.IFS(
AND(SUMIFS(lease_table_interest_accruals, lease_table_dates, A531)&gt;0, COUNTIFS($E$14:E531, "Interest accrual", $A$14:A531, A531)=0),  A531,
AND(SUMIFS(lease_table_payments, lease_table_dates, A531)&gt;0, COUNTIFS($E$14:E531, "Payment", $A$14:A531, A531)=0),  A531,
AND(SUMIFS(rou_table_deprs, rou_table_dates, A531)&gt;0, COUNTIFS($E$14:E531, "Depreciation", $A$14:A531, A531)=0),  A531,
TRUE,  IFERROR(INDEX(rou_table_dates,  MATCH(A531, rou_table_dates)+1, ), "")
)</f>
        <v/>
      </c>
      <c r="B532" s="1" t="str" cm="1">
        <f t="array" aca="1" ref="B532" ca="1">_xlfn.IFS(
AND(E532="Payment", A532=$B$2), $AM$14,
E532="Payment", $AM$15,
E532="Interest accrual", $AM$18,
E532="Depreciation", $AM$17,
TRUE, "")</f>
        <v/>
      </c>
      <c r="C532" s="1" t="str" cm="1">
        <f t="array" aca="1" ref="C532" ca="1">_xlfn.IFS(
E532="Payment", $AM$19,
E532="Interest accrual", $AM$15,
E532="Depreciation", $AM$16,
TRUE, "")</f>
        <v/>
      </c>
      <c r="D532" s="14" t="str" cm="1">
        <f t="array" aca="1" ref="D532" ca="1">_xlfn.IFS(
E532="Payment", _xlfn.XLOOKUP(A532, lease_table_dates, lease_table_payments, 0, 0),
E532="Interest accrual", _xlfn.XLOOKUP(A532, lease_table_dates, lease_table_interest_accruals, 0, 0),
E532="Depreciation", _xlfn.XLOOKUP(A532, rou_table_dates, rou_table_deprs, 0, 0),
TRUE, ""
)</f>
        <v/>
      </c>
      <c r="E532" s="7" t="str" cm="1">
        <f t="array" aca="1" ref="E532" ca="1">_xlfn.IFS(
AND(SUMIFS(lease_table_interest_accruals, lease_table_dates, A532)&gt;0, COUNTIFS($E$14:E531, "Interest accrual", $A$14:A531, A532)=0), "Interest accrual",
AND(SUMIFS(lease_table_payments, lease_table_dates, A532)&gt;0, COUNTIFS($E$14:E531, "Payment", $A$14:A531, A532)=0), "Payment",
AND(SUMIFS(rou_table_deprs, rou_table_dates, A532)&gt;0, COUNTIFS($E$14:E531, "Depreciation", $A$14:A531, A532)=0), "Depreciation",
TRUE,  ""
)</f>
        <v/>
      </c>
      <c r="G532" s="13" t="str" cm="1">
        <f t="array" aca="1" ref="G532" ca="1">_xlfn.IFS(
AND($B$11="Hə", $B$3="İllik"), Z532,
AND($B$11="Hə", $B$3="Aylıq"), AA532,
$B$11="Yox", X532)</f>
        <v/>
      </c>
      <c r="H532" s="14" t="str" cm="1">
        <f t="array" aca="1" ref="H532" ca="1">_xlfn.IFS( G532="", "",
TRUE, ROUND( H531+I532-J532, 2) )</f>
        <v/>
      </c>
      <c r="I532" s="14" t="str" cm="1">
        <f t="array" aca="1" ref="I532" ca="1">_xlfn.IFS(G532="", "",
G532=last_payment_date, (J532-H531),
 TRUE,  -  (H531- H531* (1+$B$6)^ (_xlfn.DAYS(G532,G531)/365) )
)</f>
        <v/>
      </c>
      <c r="J532" s="14" t="str" cm="1">
        <f t="array" aca="1" ref="J532" ca="1">_xlfn.IFS(G532="", "",
TRUE, _xlfn.XLOOKUP(G532,  payment_dates, payments,0,0)
)</f>
        <v/>
      </c>
      <c r="L532" s="2" t="str" cm="1">
        <f t="array" aca="1" ref="L532" ca="1">_xlfn.IFS(
AND($B$11="Hə", $B$3="İllik"), AC532,
AND($B$11="Hə", $B$3="Aylıq"), AD532,
$B$11="Yox", AB532)</f>
        <v/>
      </c>
      <c r="M532" s="14" t="str" cm="1">
        <f t="array" aca="1" ref="M532" ca="1">_xlfn.IFS( L532="", "",
(M531-N532)&lt;=0.5, 0,
TRUE,  M531-N532)</f>
        <v/>
      </c>
      <c r="N532" s="15" t="str" cm="1">
        <f t="array" aca="1" ref="N532" ca="1">_xlfn.IFS(
L532="", "",
TRUE, MIN(M531, ROUND($M$14/ (last_rou_date - $B$2) * (L532-L531), 2) )
)</f>
        <v/>
      </c>
      <c r="P532" s="22" t="str">
        <f t="shared" ca="1" si="24"/>
        <v/>
      </c>
      <c r="Q532" s="14" t="str" cm="1">
        <f t="array" aca="1" ref="Q532" ca="1">_xlfn.IFS(P532="","",
$B$11="Hə", _xlfn.XLOOKUP(DATE(P532, 12, 31), rou_table_dates, rou_table_nbvs,0, 0),
TRUE,  MAX(0, ROUND($M$14 - $M$14/ (last_rou_date - $B$2) * (DATE(P532,12,31) - $B$2), 2) )
)</f>
        <v/>
      </c>
      <c r="R532" s="57" t="str" cm="1">
        <f t="array" aca="1" ref="R532" ca="1">_xlfn.IFS(P532="","",
$B$11="Hə", _xlfn.XLOOKUP(DATE(P532, 12, 31), lease_table_dates, lease_table_balances,0, 0),
TRUE, IFERROR( XNPV($B$6, IF(payment_dates &gt;DATE(P532, 12, 31), payments,  0),  IF(payment_dates &gt;DATE(P532, 12, 31), payment_dates,  DATE(P532, 12, 31))    ),0)
)</f>
        <v/>
      </c>
      <c r="S532" s="14" t="str" cm="1">
        <f t="array" aca="1" ref="S532" ca="1">_xlfn.IFS(P532="","",
TRUE,  MIN( MIN(Q531, $M$14), ROUND($M$14/ (last_rou_date - $B$2) * (DATE(P532,12,31) - MAX($B$2, DATE(P532-1, 12, 31))), 2) )
)</f>
        <v/>
      </c>
      <c r="T532" s="15" t="str" cm="1">
        <f t="array" aca="1" ref="T532" ca="1">_xlfn.IFS(P532="", "",
ISTEXT(R531), R532- (H532 - SUMIFS( lease_table_payments, lease_table_years, P532) -$AG$14 ),
AND(ISNUMBER(R531), R532&lt;&gt;""),   R532- (R531 - SUMIFS( lease_table_payments, lease_table_years, P532) )
)</f>
        <v/>
      </c>
      <c r="U532" s="14"/>
      <c r="V532" s="73">
        <f t="shared" si="26"/>
        <v>519</v>
      </c>
      <c r="W532" s="74" t="str" cm="1">
        <f t="array" ref="W532">_xlfn.IFS(
OR(W531=$B$4, W531=""),"",
TRUE,W531+1
)</f>
        <v/>
      </c>
      <c r="X532" s="75" t="str" cm="1">
        <f t="array" ref="X532">_xlfn.IFS(X531="","",
W532="", "",
AND($B$3="İllik"),DATE(YEAR(X531)+1,MONTH(X531),DAY(X531) ),
AND($B$3="Aylıq", $AH$14="Not end"), EDATE(X531,1),
AND($B$3="Aylıq", $AH$14="End"), EOMONTH(X531,1)
)</f>
        <v/>
      </c>
      <c r="Y532" s="75" t="str" cm="1">
        <f t="array" aca="1" ref="Y532" ca="1">_xlfn.IFS(
AND($B$7="Dövrün əvvəlində", Y531&lt;=last_rou_date), DATE(YEAR(Y531)+1, 12, 31),
AND($B$7="Dövrün sonunda", Y531&lt;=last_payment_date), DATE(YEAR(Y531)+1, 12, 31),
TRUE, ""
)</f>
        <v/>
      </c>
      <c r="Z532" s="75" t="str" cm="1">
        <f t="array" aca="1" ref="Z532" ca="1">_xlfn.IFS(
AND($AN$14="Not year_end", Z531&gt;last_payment_date), "",
AND($AN$14="Year_end", Z531&gt;=last_payment_date), "",
AND($AN$14="Year_end"), DATE(YEAR(Z531+1), 12, 31),
AND($AN$14="Not year_end", MONTH(Z531)=12, DAY(Z531)=31), DATE(YEAR(Z530)+1, MONTH(Z530), DAY(Z530)),
AND($AN$14="Not year_end", OR(MONTH(Z531)&lt;&gt;12, DAY(Z531)&lt;&gt;31) ), DATE(YEAR(Z531), 12, 31)
)</f>
        <v/>
      </c>
      <c r="AA532" s="75" t="str" cm="1">
        <f t="array" aca="1" ref="AA532" ca="1">_xlfn.IFS(AA531="", "",
AND(AA531=last_payment_date, OR(MONTH(AA531)&lt;&gt;12, DAY(AA531)&lt;&gt;31) ), DATE(YEAR(AA531), 12, 31),
AND(MONTH(AA531)=12, DAY(AA531)=31, AA531&gt;=last_payment_date), "",
AND(MONTH(AA531)=12, DAY(AA531)&lt;&gt;31),  EOMONTH(AA531,0),
AND(MONTH(AA531)=12, DAY(AA531)=31, $AH$14="Not end"),  EDATE(AA530,1),
AND($AH$14="Not end"), EDATE(AA531, 1),
AND($AH$14="End"), EOMONTH(AA531, 1)
)</f>
        <v/>
      </c>
      <c r="AB532" s="75" t="str" cm="1">
        <f t="array" aca="1" ref="AB532" ca="1">_xlfn.IFS(AB531="","",
AND(AB531=last_rou_date), "",
AND($B$3="İllik"),DATE(YEAR(AB531)+1,MONTH(AB531),DAY(AB531) ),
AND($B$3="Aylıq", $AH$14="Not end"), EDATE(AB531,1),
AND($B$3="Aylıq", $AH$14="End"), EOMONTH(AB531,1)
)</f>
        <v/>
      </c>
      <c r="AC532" s="75" t="str" cm="1">
        <f t="array" aca="1" ref="AC532" ca="1">_xlfn.IFS(
AND($AN$14="Not year_end", AC531&gt;last_rou_date), "",
AND($AN$14="Year_end", AC531&gt;=last_rou_date), "",
AND($AN$14="Year_end"), DATE(YEAR(AC531+1), 12, 31),
AND($AN$14="Not year_end", MONTH(AC531)=12, DAY(AC531)=31), DATE(YEAR(AC530)+1, MONTH(AC530), DAY(AC530)),
AND($AN$14="Not year_end", OR(MONTH(AC531)&lt;&gt;12, DAY(AC531)&lt;&gt;31) ), DATE(YEAR(AC531), 12, 31)
)</f>
        <v/>
      </c>
      <c r="AD532" s="75" t="str" cm="1">
        <f t="array" aca="1" ref="AD532" ca="1">_xlfn.IFS(AD531="", "",
AND(AD531=last_rou_date, OR(MONTH(AD531)&lt;&gt;12, DAY(AD531)&lt;&gt;31) ), DATE(YEAR(AD531), 12, 31),
AND(MONTH(AD531)=12, DAY(AD531)=31, AD531&gt;=last_rou_date), "",
AND(MONTH(AD531)=12, DAY(AD531)&lt;&gt;31),  EOMONTH(AD531,0),
AND(MONTH(AD531)=12, DAY(AD531)=31, $AH$14="Not end"),  EDATE(AD530,1),
AND($AH$14="Not end"), EDATE(AD531, 1),
AND($AH$14="End"), EOMONTH(AD531, 1)
)</f>
        <v/>
      </c>
      <c r="AE532" s="68" t="str" cm="1">
        <f t="array" ref="AE532">_xlfn.IFS(W532="", "",
AND(W532&gt;0, W532&lt;=$B$4, $C$2="İllik artım, faiz olaraq", $D$2&gt;0, $B$3="İllik"), $B$5*((1+$D$2)^(W532-1)),
AND(W532&gt;0, W532&lt;=$B$4, $C$2="İllik artım, faiz olaraq", $D$2&gt;0, $B$3="Aylıq"), $B$5*((1+$D$2)^ROUNDDOWN((W532-1)/12,0)),
AND(W532=1, $C$2="Aşağıdakı kimi dəyişir", ), $B$5,
AND(W532&gt;1, W532&lt;=$B$4, $C$2="Aşağıdakı kimi dəyişir"), IFERROR(VLOOKUP(W532, $C$4:$D$7, 2, FALSE), AE531),
AND(W532&gt;0, W532&lt;=$B$4), $B$5,
TRUE,0 )</f>
        <v/>
      </c>
      <c r="AF532" s="76" t="str">
        <f t="shared" ca="1" si="25"/>
        <v/>
      </c>
    </row>
    <row r="533" spans="1:32" x14ac:dyDescent="0.4">
      <c r="A533" s="13" t="str" cm="1">
        <f t="array" aca="1" ref="A533" ca="1">_xlfn.IFS(
AND(SUMIFS(lease_table_interest_accruals, lease_table_dates, A532)&gt;0, COUNTIFS($E$14:E532, "Interest accrual", $A$14:A532, A532)=0),  A532,
AND(SUMIFS(lease_table_payments, lease_table_dates, A532)&gt;0, COUNTIFS($E$14:E532, "Payment", $A$14:A532, A532)=0),  A532,
AND(SUMIFS(rou_table_deprs, rou_table_dates, A532)&gt;0, COUNTIFS($E$14:E532, "Depreciation", $A$14:A532, A532)=0),  A532,
TRUE,  IFERROR(INDEX(rou_table_dates,  MATCH(A532, rou_table_dates)+1, ), "")
)</f>
        <v/>
      </c>
      <c r="B533" s="1" t="str" cm="1">
        <f t="array" aca="1" ref="B533" ca="1">_xlfn.IFS(
AND(E533="Payment", A533=$B$2), $AM$14,
E533="Payment", $AM$15,
E533="Interest accrual", $AM$18,
E533="Depreciation", $AM$17,
TRUE, "")</f>
        <v/>
      </c>
      <c r="C533" s="1" t="str" cm="1">
        <f t="array" aca="1" ref="C533" ca="1">_xlfn.IFS(
E533="Payment", $AM$19,
E533="Interest accrual", $AM$15,
E533="Depreciation", $AM$16,
TRUE, "")</f>
        <v/>
      </c>
      <c r="D533" s="14" t="str" cm="1">
        <f t="array" aca="1" ref="D533" ca="1">_xlfn.IFS(
E533="Payment", _xlfn.XLOOKUP(A533, lease_table_dates, lease_table_payments, 0, 0),
E533="Interest accrual", _xlfn.XLOOKUP(A533, lease_table_dates, lease_table_interest_accruals, 0, 0),
E533="Depreciation", _xlfn.XLOOKUP(A533, rou_table_dates, rou_table_deprs, 0, 0),
TRUE, ""
)</f>
        <v/>
      </c>
      <c r="E533" s="7" t="str" cm="1">
        <f t="array" aca="1" ref="E533" ca="1">_xlfn.IFS(
AND(SUMIFS(lease_table_interest_accruals, lease_table_dates, A533)&gt;0, COUNTIFS($E$14:E532, "Interest accrual", $A$14:A532, A533)=0), "Interest accrual",
AND(SUMIFS(lease_table_payments, lease_table_dates, A533)&gt;0, COUNTIFS($E$14:E532, "Payment", $A$14:A532, A533)=0), "Payment",
AND(SUMIFS(rou_table_deprs, rou_table_dates, A533)&gt;0, COUNTIFS($E$14:E532, "Depreciation", $A$14:A532, A533)=0), "Depreciation",
TRUE,  ""
)</f>
        <v/>
      </c>
      <c r="G533" s="13" t="str" cm="1">
        <f t="array" aca="1" ref="G533" ca="1">_xlfn.IFS(
AND($B$11="Hə", $B$3="İllik"), Z533,
AND($B$11="Hə", $B$3="Aylıq"), AA533,
$B$11="Yox", X533)</f>
        <v/>
      </c>
      <c r="H533" s="14" t="str" cm="1">
        <f t="array" aca="1" ref="H533" ca="1">_xlfn.IFS( G533="", "",
TRUE, ROUND( H532+I533-J533, 2) )</f>
        <v/>
      </c>
      <c r="I533" s="14" t="str" cm="1">
        <f t="array" aca="1" ref="I533" ca="1">_xlfn.IFS(G533="", "",
G533=last_payment_date, (J533-H532),
 TRUE,  -  (H532- H532* (1+$B$6)^ (_xlfn.DAYS(G533,G532)/365) )
)</f>
        <v/>
      </c>
      <c r="J533" s="14" t="str" cm="1">
        <f t="array" aca="1" ref="J533" ca="1">_xlfn.IFS(G533="", "",
TRUE, _xlfn.XLOOKUP(G533,  payment_dates, payments,0,0)
)</f>
        <v/>
      </c>
      <c r="L533" s="2" t="str" cm="1">
        <f t="array" aca="1" ref="L533" ca="1">_xlfn.IFS(
AND($B$11="Hə", $B$3="İllik"), AC533,
AND($B$11="Hə", $B$3="Aylıq"), AD533,
$B$11="Yox", AB533)</f>
        <v/>
      </c>
      <c r="M533" s="14" t="str" cm="1">
        <f t="array" aca="1" ref="M533" ca="1">_xlfn.IFS( L533="", "",
(M532-N533)&lt;=0.5, 0,
TRUE,  M532-N533)</f>
        <v/>
      </c>
      <c r="N533" s="15" t="str" cm="1">
        <f t="array" aca="1" ref="N533" ca="1">_xlfn.IFS(
L533="", "",
TRUE, MIN(M532, ROUND($M$14/ (last_rou_date - $B$2) * (L533-L532), 2) )
)</f>
        <v/>
      </c>
      <c r="P533" s="22" t="str">
        <f t="shared" ca="1" si="24"/>
        <v/>
      </c>
      <c r="Q533" s="14" t="str" cm="1">
        <f t="array" aca="1" ref="Q533" ca="1">_xlfn.IFS(P533="","",
$B$11="Hə", _xlfn.XLOOKUP(DATE(P533, 12, 31), rou_table_dates, rou_table_nbvs,0, 0),
TRUE,  MAX(0, ROUND($M$14 - $M$14/ (last_rou_date - $B$2) * (DATE(P533,12,31) - $B$2), 2) )
)</f>
        <v/>
      </c>
      <c r="R533" s="57" t="str" cm="1">
        <f t="array" aca="1" ref="R533" ca="1">_xlfn.IFS(P533="","",
$B$11="Hə", _xlfn.XLOOKUP(DATE(P533, 12, 31), lease_table_dates, lease_table_balances,0, 0),
TRUE, IFERROR( XNPV($B$6, IF(payment_dates &gt;DATE(P533, 12, 31), payments,  0),  IF(payment_dates &gt;DATE(P533, 12, 31), payment_dates,  DATE(P533, 12, 31))    ),0)
)</f>
        <v/>
      </c>
      <c r="S533" s="14" t="str" cm="1">
        <f t="array" aca="1" ref="S533" ca="1">_xlfn.IFS(P533="","",
TRUE,  MIN( MIN(Q532, $M$14), ROUND($M$14/ (last_rou_date - $B$2) * (DATE(P533,12,31) - MAX($B$2, DATE(P533-1, 12, 31))), 2) )
)</f>
        <v/>
      </c>
      <c r="T533" s="15" t="str" cm="1">
        <f t="array" aca="1" ref="T533" ca="1">_xlfn.IFS(P533="", "",
ISTEXT(R532), R533- (H533 - SUMIFS( lease_table_payments, lease_table_years, P533) -$AG$14 ),
AND(ISNUMBER(R532), R533&lt;&gt;""),   R533- (R532 - SUMIFS( lease_table_payments, lease_table_years, P533) )
)</f>
        <v/>
      </c>
      <c r="U533" s="14"/>
      <c r="V533" s="73">
        <f t="shared" si="26"/>
        <v>520</v>
      </c>
      <c r="W533" s="74" t="str" cm="1">
        <f t="array" ref="W533">_xlfn.IFS(
OR(W532=$B$4, W532=""),"",
TRUE,W532+1
)</f>
        <v/>
      </c>
      <c r="X533" s="75" t="str" cm="1">
        <f t="array" ref="X533">_xlfn.IFS(X532="","",
W533="", "",
AND($B$3="İllik"),DATE(YEAR(X532)+1,MONTH(X532),DAY(X532) ),
AND($B$3="Aylıq", $AH$14="Not end"), EDATE(X532,1),
AND($B$3="Aylıq", $AH$14="End"), EOMONTH(X532,1)
)</f>
        <v/>
      </c>
      <c r="Y533" s="75" t="str" cm="1">
        <f t="array" aca="1" ref="Y533" ca="1">_xlfn.IFS(
AND($B$7="Dövrün əvvəlində", Y532&lt;=last_rou_date), DATE(YEAR(Y532)+1, 12, 31),
AND($B$7="Dövrün sonunda", Y532&lt;=last_payment_date), DATE(YEAR(Y532)+1, 12, 31),
TRUE, ""
)</f>
        <v/>
      </c>
      <c r="Z533" s="75" t="str" cm="1">
        <f t="array" aca="1" ref="Z533" ca="1">_xlfn.IFS(
AND($AN$14="Not year_end", Z532&gt;last_payment_date), "",
AND($AN$14="Year_end", Z532&gt;=last_payment_date), "",
AND($AN$14="Year_end"), DATE(YEAR(Z532+1), 12, 31),
AND($AN$14="Not year_end", MONTH(Z532)=12, DAY(Z532)=31), DATE(YEAR(Z531)+1, MONTH(Z531), DAY(Z531)),
AND($AN$14="Not year_end", OR(MONTH(Z532)&lt;&gt;12, DAY(Z532)&lt;&gt;31) ), DATE(YEAR(Z532), 12, 31)
)</f>
        <v/>
      </c>
      <c r="AA533" s="75" t="str" cm="1">
        <f t="array" aca="1" ref="AA533" ca="1">_xlfn.IFS(AA532="", "",
AND(AA532=last_payment_date, OR(MONTH(AA532)&lt;&gt;12, DAY(AA532)&lt;&gt;31) ), DATE(YEAR(AA532), 12, 31),
AND(MONTH(AA532)=12, DAY(AA532)=31, AA532&gt;=last_payment_date), "",
AND(MONTH(AA532)=12, DAY(AA532)&lt;&gt;31),  EOMONTH(AA532,0),
AND(MONTH(AA532)=12, DAY(AA532)=31, $AH$14="Not end"),  EDATE(AA531,1),
AND($AH$14="Not end"), EDATE(AA532, 1),
AND($AH$14="End"), EOMONTH(AA532, 1)
)</f>
        <v/>
      </c>
      <c r="AB533" s="75" t="str" cm="1">
        <f t="array" aca="1" ref="AB533" ca="1">_xlfn.IFS(AB532="","",
AND(AB532=last_rou_date), "",
AND($B$3="İllik"),DATE(YEAR(AB532)+1,MONTH(AB532),DAY(AB532) ),
AND($B$3="Aylıq", $AH$14="Not end"), EDATE(AB532,1),
AND($B$3="Aylıq", $AH$14="End"), EOMONTH(AB532,1)
)</f>
        <v/>
      </c>
      <c r="AC533" s="75" t="str" cm="1">
        <f t="array" aca="1" ref="AC533" ca="1">_xlfn.IFS(
AND($AN$14="Not year_end", AC532&gt;last_rou_date), "",
AND($AN$14="Year_end", AC532&gt;=last_rou_date), "",
AND($AN$14="Year_end"), DATE(YEAR(AC532+1), 12, 31),
AND($AN$14="Not year_end", MONTH(AC532)=12, DAY(AC532)=31), DATE(YEAR(AC531)+1, MONTH(AC531), DAY(AC531)),
AND($AN$14="Not year_end", OR(MONTH(AC532)&lt;&gt;12, DAY(AC532)&lt;&gt;31) ), DATE(YEAR(AC532), 12, 31)
)</f>
        <v/>
      </c>
      <c r="AD533" s="75" t="str" cm="1">
        <f t="array" aca="1" ref="AD533" ca="1">_xlfn.IFS(AD532="", "",
AND(AD532=last_rou_date, OR(MONTH(AD532)&lt;&gt;12, DAY(AD532)&lt;&gt;31) ), DATE(YEAR(AD532), 12, 31),
AND(MONTH(AD532)=12, DAY(AD532)=31, AD532&gt;=last_rou_date), "",
AND(MONTH(AD532)=12, DAY(AD532)&lt;&gt;31),  EOMONTH(AD532,0),
AND(MONTH(AD532)=12, DAY(AD532)=31, $AH$14="Not end"),  EDATE(AD531,1),
AND($AH$14="Not end"), EDATE(AD532, 1),
AND($AH$14="End"), EOMONTH(AD532, 1)
)</f>
        <v/>
      </c>
      <c r="AE533" s="68" t="str" cm="1">
        <f t="array" ref="AE533">_xlfn.IFS(W533="", "",
AND(W533&gt;0, W533&lt;=$B$4, $C$2="İllik artım, faiz olaraq", $D$2&gt;0, $B$3="İllik"), $B$5*((1+$D$2)^(W533-1)),
AND(W533&gt;0, W533&lt;=$B$4, $C$2="İllik artım, faiz olaraq", $D$2&gt;0, $B$3="Aylıq"), $B$5*((1+$D$2)^ROUNDDOWN((W533-1)/12,0)),
AND(W533=1, $C$2="Aşağıdakı kimi dəyişir", ), $B$5,
AND(W533&gt;1, W533&lt;=$B$4, $C$2="Aşağıdakı kimi dəyişir"), IFERROR(VLOOKUP(W533, $C$4:$D$7, 2, FALSE), AE532),
AND(W533&gt;0, W533&lt;=$B$4), $B$5,
TRUE,0 )</f>
        <v/>
      </c>
      <c r="AF533" s="76" t="str">
        <f t="shared" ca="1" si="25"/>
        <v/>
      </c>
    </row>
    <row r="534" spans="1:32" x14ac:dyDescent="0.4">
      <c r="A534" s="13" t="str" cm="1">
        <f t="array" aca="1" ref="A534" ca="1">_xlfn.IFS(
AND(SUMIFS(lease_table_interest_accruals, lease_table_dates, A533)&gt;0, COUNTIFS($E$14:E533, "Interest accrual", $A$14:A533, A533)=0),  A533,
AND(SUMIFS(lease_table_payments, lease_table_dates, A533)&gt;0, COUNTIFS($E$14:E533, "Payment", $A$14:A533, A533)=0),  A533,
AND(SUMIFS(rou_table_deprs, rou_table_dates, A533)&gt;0, COUNTIFS($E$14:E533, "Depreciation", $A$14:A533, A533)=0),  A533,
TRUE,  IFERROR(INDEX(rou_table_dates,  MATCH(A533, rou_table_dates)+1, ), "")
)</f>
        <v/>
      </c>
      <c r="B534" s="1" t="str" cm="1">
        <f t="array" aca="1" ref="B534" ca="1">_xlfn.IFS(
AND(E534="Payment", A534=$B$2), $AM$14,
E534="Payment", $AM$15,
E534="Interest accrual", $AM$18,
E534="Depreciation", $AM$17,
TRUE, "")</f>
        <v/>
      </c>
      <c r="C534" s="1" t="str" cm="1">
        <f t="array" aca="1" ref="C534" ca="1">_xlfn.IFS(
E534="Payment", $AM$19,
E534="Interest accrual", $AM$15,
E534="Depreciation", $AM$16,
TRUE, "")</f>
        <v/>
      </c>
      <c r="D534" s="14" t="str" cm="1">
        <f t="array" aca="1" ref="D534" ca="1">_xlfn.IFS(
E534="Payment", _xlfn.XLOOKUP(A534, lease_table_dates, lease_table_payments, 0, 0),
E534="Interest accrual", _xlfn.XLOOKUP(A534, lease_table_dates, lease_table_interest_accruals, 0, 0),
E534="Depreciation", _xlfn.XLOOKUP(A534, rou_table_dates, rou_table_deprs, 0, 0),
TRUE, ""
)</f>
        <v/>
      </c>
      <c r="E534" s="7" t="str" cm="1">
        <f t="array" aca="1" ref="E534" ca="1">_xlfn.IFS(
AND(SUMIFS(lease_table_interest_accruals, lease_table_dates, A534)&gt;0, COUNTIFS($E$14:E533, "Interest accrual", $A$14:A533, A534)=0), "Interest accrual",
AND(SUMIFS(lease_table_payments, lease_table_dates, A534)&gt;0, COUNTIFS($E$14:E533, "Payment", $A$14:A533, A534)=0), "Payment",
AND(SUMIFS(rou_table_deprs, rou_table_dates, A534)&gt;0, COUNTIFS($E$14:E533, "Depreciation", $A$14:A533, A534)=0), "Depreciation",
TRUE,  ""
)</f>
        <v/>
      </c>
      <c r="G534" s="13" t="str" cm="1">
        <f t="array" aca="1" ref="G534" ca="1">_xlfn.IFS(
AND($B$11="Hə", $B$3="İllik"), Z534,
AND($B$11="Hə", $B$3="Aylıq"), AA534,
$B$11="Yox", X534)</f>
        <v/>
      </c>
      <c r="H534" s="14" t="str" cm="1">
        <f t="array" aca="1" ref="H534" ca="1">_xlfn.IFS( G534="", "",
TRUE, ROUND( H533+I534-J534, 2) )</f>
        <v/>
      </c>
      <c r="I534" s="14" t="str" cm="1">
        <f t="array" aca="1" ref="I534" ca="1">_xlfn.IFS(G534="", "",
G534=last_payment_date, (J534-H533),
 TRUE,  -  (H533- H533* (1+$B$6)^ (_xlfn.DAYS(G534,G533)/365) )
)</f>
        <v/>
      </c>
      <c r="J534" s="14" t="str" cm="1">
        <f t="array" aca="1" ref="J534" ca="1">_xlfn.IFS(G534="", "",
TRUE, _xlfn.XLOOKUP(G534,  payment_dates, payments,0,0)
)</f>
        <v/>
      </c>
      <c r="L534" s="2" t="str" cm="1">
        <f t="array" aca="1" ref="L534" ca="1">_xlfn.IFS(
AND($B$11="Hə", $B$3="İllik"), AC534,
AND($B$11="Hə", $B$3="Aylıq"), AD534,
$B$11="Yox", AB534)</f>
        <v/>
      </c>
      <c r="M534" s="14" t="str" cm="1">
        <f t="array" aca="1" ref="M534" ca="1">_xlfn.IFS( L534="", "",
(M533-N534)&lt;=0.5, 0,
TRUE,  M533-N534)</f>
        <v/>
      </c>
      <c r="N534" s="15" t="str" cm="1">
        <f t="array" aca="1" ref="N534" ca="1">_xlfn.IFS(
L534="", "",
TRUE, MIN(M533, ROUND($M$14/ (last_rou_date - $B$2) * (L534-L533), 2) )
)</f>
        <v/>
      </c>
      <c r="P534" s="22" t="str">
        <f t="shared" ca="1" si="24"/>
        <v/>
      </c>
      <c r="Q534" s="14" t="str" cm="1">
        <f t="array" aca="1" ref="Q534" ca="1">_xlfn.IFS(P534="","",
$B$11="Hə", _xlfn.XLOOKUP(DATE(P534, 12, 31), rou_table_dates, rou_table_nbvs,0, 0),
TRUE,  MAX(0, ROUND($M$14 - $M$14/ (last_rou_date - $B$2) * (DATE(P534,12,31) - $B$2), 2) )
)</f>
        <v/>
      </c>
      <c r="R534" s="57" t="str" cm="1">
        <f t="array" aca="1" ref="R534" ca="1">_xlfn.IFS(P534="","",
$B$11="Hə", _xlfn.XLOOKUP(DATE(P534, 12, 31), lease_table_dates, lease_table_balances,0, 0),
TRUE, IFERROR( XNPV($B$6, IF(payment_dates &gt;DATE(P534, 12, 31), payments,  0),  IF(payment_dates &gt;DATE(P534, 12, 31), payment_dates,  DATE(P534, 12, 31))    ),0)
)</f>
        <v/>
      </c>
      <c r="S534" s="14" t="str" cm="1">
        <f t="array" aca="1" ref="S534" ca="1">_xlfn.IFS(P534="","",
TRUE,  MIN( MIN(Q533, $M$14), ROUND($M$14/ (last_rou_date - $B$2) * (DATE(P534,12,31) - MAX($B$2, DATE(P534-1, 12, 31))), 2) )
)</f>
        <v/>
      </c>
      <c r="T534" s="15" t="str" cm="1">
        <f t="array" aca="1" ref="T534" ca="1">_xlfn.IFS(P534="", "",
ISTEXT(R533), R534- (H534 - SUMIFS( lease_table_payments, lease_table_years, P534) -$AG$14 ),
AND(ISNUMBER(R533), R534&lt;&gt;""),   R534- (R533 - SUMIFS( lease_table_payments, lease_table_years, P534) )
)</f>
        <v/>
      </c>
      <c r="U534" s="14"/>
      <c r="V534" s="73">
        <f t="shared" si="26"/>
        <v>521</v>
      </c>
      <c r="W534" s="74" t="str" cm="1">
        <f t="array" ref="W534">_xlfn.IFS(
OR(W533=$B$4, W533=""),"",
TRUE,W533+1
)</f>
        <v/>
      </c>
      <c r="X534" s="75" t="str" cm="1">
        <f t="array" ref="X534">_xlfn.IFS(X533="","",
W534="", "",
AND($B$3="İllik"),DATE(YEAR(X533)+1,MONTH(X533),DAY(X533) ),
AND($B$3="Aylıq", $AH$14="Not end"), EDATE(X533,1),
AND($B$3="Aylıq", $AH$14="End"), EOMONTH(X533,1)
)</f>
        <v/>
      </c>
      <c r="Y534" s="75" t="str" cm="1">
        <f t="array" aca="1" ref="Y534" ca="1">_xlfn.IFS(
AND($B$7="Dövrün əvvəlində", Y533&lt;=last_rou_date), DATE(YEAR(Y533)+1, 12, 31),
AND($B$7="Dövrün sonunda", Y533&lt;=last_payment_date), DATE(YEAR(Y533)+1, 12, 31),
TRUE, ""
)</f>
        <v/>
      </c>
      <c r="Z534" s="75" t="str" cm="1">
        <f t="array" aca="1" ref="Z534" ca="1">_xlfn.IFS(
AND($AN$14="Not year_end", Z533&gt;last_payment_date), "",
AND($AN$14="Year_end", Z533&gt;=last_payment_date), "",
AND($AN$14="Year_end"), DATE(YEAR(Z533+1), 12, 31),
AND($AN$14="Not year_end", MONTH(Z533)=12, DAY(Z533)=31), DATE(YEAR(Z532)+1, MONTH(Z532), DAY(Z532)),
AND($AN$14="Not year_end", OR(MONTH(Z533)&lt;&gt;12, DAY(Z533)&lt;&gt;31) ), DATE(YEAR(Z533), 12, 31)
)</f>
        <v/>
      </c>
      <c r="AA534" s="75" t="str" cm="1">
        <f t="array" aca="1" ref="AA534" ca="1">_xlfn.IFS(AA533="", "",
AND(AA533=last_payment_date, OR(MONTH(AA533)&lt;&gt;12, DAY(AA533)&lt;&gt;31) ), DATE(YEAR(AA533), 12, 31),
AND(MONTH(AA533)=12, DAY(AA533)=31, AA533&gt;=last_payment_date), "",
AND(MONTH(AA533)=12, DAY(AA533)&lt;&gt;31),  EOMONTH(AA533,0),
AND(MONTH(AA533)=12, DAY(AA533)=31, $AH$14="Not end"),  EDATE(AA532,1),
AND($AH$14="Not end"), EDATE(AA533, 1),
AND($AH$14="End"), EOMONTH(AA533, 1)
)</f>
        <v/>
      </c>
      <c r="AB534" s="75" t="str" cm="1">
        <f t="array" aca="1" ref="AB534" ca="1">_xlfn.IFS(AB533="","",
AND(AB533=last_rou_date), "",
AND($B$3="İllik"),DATE(YEAR(AB533)+1,MONTH(AB533),DAY(AB533) ),
AND($B$3="Aylıq", $AH$14="Not end"), EDATE(AB533,1),
AND($B$3="Aylıq", $AH$14="End"), EOMONTH(AB533,1)
)</f>
        <v/>
      </c>
      <c r="AC534" s="75" t="str" cm="1">
        <f t="array" aca="1" ref="AC534" ca="1">_xlfn.IFS(
AND($AN$14="Not year_end", AC533&gt;last_rou_date), "",
AND($AN$14="Year_end", AC533&gt;=last_rou_date), "",
AND($AN$14="Year_end"), DATE(YEAR(AC533+1), 12, 31),
AND($AN$14="Not year_end", MONTH(AC533)=12, DAY(AC533)=31), DATE(YEAR(AC532)+1, MONTH(AC532), DAY(AC532)),
AND($AN$14="Not year_end", OR(MONTH(AC533)&lt;&gt;12, DAY(AC533)&lt;&gt;31) ), DATE(YEAR(AC533), 12, 31)
)</f>
        <v/>
      </c>
      <c r="AD534" s="75" t="str" cm="1">
        <f t="array" aca="1" ref="AD534" ca="1">_xlfn.IFS(AD533="", "",
AND(AD533=last_rou_date, OR(MONTH(AD533)&lt;&gt;12, DAY(AD533)&lt;&gt;31) ), DATE(YEAR(AD533), 12, 31),
AND(MONTH(AD533)=12, DAY(AD533)=31, AD533&gt;=last_rou_date), "",
AND(MONTH(AD533)=12, DAY(AD533)&lt;&gt;31),  EOMONTH(AD533,0),
AND(MONTH(AD533)=12, DAY(AD533)=31, $AH$14="Not end"),  EDATE(AD532,1),
AND($AH$14="Not end"), EDATE(AD533, 1),
AND($AH$14="End"), EOMONTH(AD533, 1)
)</f>
        <v/>
      </c>
      <c r="AE534" s="68" t="str" cm="1">
        <f t="array" ref="AE534">_xlfn.IFS(W534="", "",
AND(W534&gt;0, W534&lt;=$B$4, $C$2="İllik artım, faiz olaraq", $D$2&gt;0, $B$3="İllik"), $B$5*((1+$D$2)^(W534-1)),
AND(W534&gt;0, W534&lt;=$B$4, $C$2="İllik artım, faiz olaraq", $D$2&gt;0, $B$3="Aylıq"), $B$5*((1+$D$2)^ROUNDDOWN((W534-1)/12,0)),
AND(W534=1, $C$2="Aşağıdakı kimi dəyişir", ), $B$5,
AND(W534&gt;1, W534&lt;=$B$4, $C$2="Aşağıdakı kimi dəyişir"), IFERROR(VLOOKUP(W534, $C$4:$D$7, 2, FALSE), AE533),
AND(W534&gt;0, W534&lt;=$B$4), $B$5,
TRUE,0 )</f>
        <v/>
      </c>
      <c r="AF534" s="76" t="str">
        <f t="shared" ca="1" si="25"/>
        <v/>
      </c>
    </row>
    <row r="535" spans="1:32" x14ac:dyDescent="0.4">
      <c r="A535" s="13" t="str" cm="1">
        <f t="array" aca="1" ref="A535" ca="1">_xlfn.IFS(
AND(SUMIFS(lease_table_interest_accruals, lease_table_dates, A534)&gt;0, COUNTIFS($E$14:E534, "Interest accrual", $A$14:A534, A534)=0),  A534,
AND(SUMIFS(lease_table_payments, lease_table_dates, A534)&gt;0, COUNTIFS($E$14:E534, "Payment", $A$14:A534, A534)=0),  A534,
AND(SUMIFS(rou_table_deprs, rou_table_dates, A534)&gt;0, COUNTIFS($E$14:E534, "Depreciation", $A$14:A534, A534)=0),  A534,
TRUE,  IFERROR(INDEX(rou_table_dates,  MATCH(A534, rou_table_dates)+1, ), "")
)</f>
        <v/>
      </c>
      <c r="B535" s="1" t="str" cm="1">
        <f t="array" aca="1" ref="B535" ca="1">_xlfn.IFS(
AND(E535="Payment", A535=$B$2), $AM$14,
E535="Payment", $AM$15,
E535="Interest accrual", $AM$18,
E535="Depreciation", $AM$17,
TRUE, "")</f>
        <v/>
      </c>
      <c r="C535" s="1" t="str" cm="1">
        <f t="array" aca="1" ref="C535" ca="1">_xlfn.IFS(
E535="Payment", $AM$19,
E535="Interest accrual", $AM$15,
E535="Depreciation", $AM$16,
TRUE, "")</f>
        <v/>
      </c>
      <c r="D535" s="14" t="str" cm="1">
        <f t="array" aca="1" ref="D535" ca="1">_xlfn.IFS(
E535="Payment", _xlfn.XLOOKUP(A535, lease_table_dates, lease_table_payments, 0, 0),
E535="Interest accrual", _xlfn.XLOOKUP(A535, lease_table_dates, lease_table_interest_accruals, 0, 0),
E535="Depreciation", _xlfn.XLOOKUP(A535, rou_table_dates, rou_table_deprs, 0, 0),
TRUE, ""
)</f>
        <v/>
      </c>
      <c r="E535" s="7" t="str" cm="1">
        <f t="array" aca="1" ref="E535" ca="1">_xlfn.IFS(
AND(SUMIFS(lease_table_interest_accruals, lease_table_dates, A535)&gt;0, COUNTIFS($E$14:E534, "Interest accrual", $A$14:A534, A535)=0), "Interest accrual",
AND(SUMIFS(lease_table_payments, lease_table_dates, A535)&gt;0, COUNTIFS($E$14:E534, "Payment", $A$14:A534, A535)=0), "Payment",
AND(SUMIFS(rou_table_deprs, rou_table_dates, A535)&gt;0, COUNTIFS($E$14:E534, "Depreciation", $A$14:A534, A535)=0), "Depreciation",
TRUE,  ""
)</f>
        <v/>
      </c>
      <c r="G535" s="13" t="str" cm="1">
        <f t="array" aca="1" ref="G535" ca="1">_xlfn.IFS(
AND($B$11="Hə", $B$3="İllik"), Z535,
AND($B$11="Hə", $B$3="Aylıq"), AA535,
$B$11="Yox", X535)</f>
        <v/>
      </c>
      <c r="H535" s="14" t="str" cm="1">
        <f t="array" aca="1" ref="H535" ca="1">_xlfn.IFS( G535="", "",
TRUE, ROUND( H534+I535-J535, 2) )</f>
        <v/>
      </c>
      <c r="I535" s="14" t="str" cm="1">
        <f t="array" aca="1" ref="I535" ca="1">_xlfn.IFS(G535="", "",
G535=last_payment_date, (J535-H534),
 TRUE,  -  (H534- H534* (1+$B$6)^ (_xlfn.DAYS(G535,G534)/365) )
)</f>
        <v/>
      </c>
      <c r="J535" s="14" t="str" cm="1">
        <f t="array" aca="1" ref="J535" ca="1">_xlfn.IFS(G535="", "",
TRUE, _xlfn.XLOOKUP(G535,  payment_dates, payments,0,0)
)</f>
        <v/>
      </c>
      <c r="L535" s="2" t="str" cm="1">
        <f t="array" aca="1" ref="L535" ca="1">_xlfn.IFS(
AND($B$11="Hə", $B$3="İllik"), AC535,
AND($B$11="Hə", $B$3="Aylıq"), AD535,
$B$11="Yox", AB535)</f>
        <v/>
      </c>
      <c r="M535" s="14" t="str" cm="1">
        <f t="array" aca="1" ref="M535" ca="1">_xlfn.IFS( L535="", "",
(M534-N535)&lt;=0.5, 0,
TRUE,  M534-N535)</f>
        <v/>
      </c>
      <c r="N535" s="15" t="str" cm="1">
        <f t="array" aca="1" ref="N535" ca="1">_xlfn.IFS(
L535="", "",
TRUE, MIN(M534, ROUND($M$14/ (last_rou_date - $B$2) * (L535-L534), 2) )
)</f>
        <v/>
      </c>
      <c r="P535" s="22" t="str">
        <f t="shared" ca="1" si="24"/>
        <v/>
      </c>
      <c r="Q535" s="14" t="str" cm="1">
        <f t="array" aca="1" ref="Q535" ca="1">_xlfn.IFS(P535="","",
$B$11="Hə", _xlfn.XLOOKUP(DATE(P535, 12, 31), rou_table_dates, rou_table_nbvs,0, 0),
TRUE,  MAX(0, ROUND($M$14 - $M$14/ (last_rou_date - $B$2) * (DATE(P535,12,31) - $B$2), 2) )
)</f>
        <v/>
      </c>
      <c r="R535" s="57" t="str" cm="1">
        <f t="array" aca="1" ref="R535" ca="1">_xlfn.IFS(P535="","",
$B$11="Hə", _xlfn.XLOOKUP(DATE(P535, 12, 31), lease_table_dates, lease_table_balances,0, 0),
TRUE, IFERROR( XNPV($B$6, IF(payment_dates &gt;DATE(P535, 12, 31), payments,  0),  IF(payment_dates &gt;DATE(P535, 12, 31), payment_dates,  DATE(P535, 12, 31))    ),0)
)</f>
        <v/>
      </c>
      <c r="S535" s="14" t="str" cm="1">
        <f t="array" aca="1" ref="S535" ca="1">_xlfn.IFS(P535="","",
TRUE,  MIN( MIN(Q534, $M$14), ROUND($M$14/ (last_rou_date - $B$2) * (DATE(P535,12,31) - MAX($B$2, DATE(P535-1, 12, 31))), 2) )
)</f>
        <v/>
      </c>
      <c r="T535" s="15" t="str" cm="1">
        <f t="array" aca="1" ref="T535" ca="1">_xlfn.IFS(P535="", "",
ISTEXT(R534), R535- (H535 - SUMIFS( lease_table_payments, lease_table_years, P535) -$AG$14 ),
AND(ISNUMBER(R534), R535&lt;&gt;""),   R535- (R534 - SUMIFS( lease_table_payments, lease_table_years, P535) )
)</f>
        <v/>
      </c>
      <c r="U535" s="14"/>
      <c r="V535" s="73">
        <f t="shared" si="26"/>
        <v>522</v>
      </c>
      <c r="W535" s="74" t="str" cm="1">
        <f t="array" ref="W535">_xlfn.IFS(
OR(W534=$B$4, W534=""),"",
TRUE,W534+1
)</f>
        <v/>
      </c>
      <c r="X535" s="75" t="str" cm="1">
        <f t="array" ref="X535">_xlfn.IFS(X534="","",
W535="", "",
AND($B$3="İllik"),DATE(YEAR(X534)+1,MONTH(X534),DAY(X534) ),
AND($B$3="Aylıq", $AH$14="Not end"), EDATE(X534,1),
AND($B$3="Aylıq", $AH$14="End"), EOMONTH(X534,1)
)</f>
        <v/>
      </c>
      <c r="Y535" s="75" t="str" cm="1">
        <f t="array" aca="1" ref="Y535" ca="1">_xlfn.IFS(
AND($B$7="Dövrün əvvəlində", Y534&lt;=last_rou_date), DATE(YEAR(Y534)+1, 12, 31),
AND($B$7="Dövrün sonunda", Y534&lt;=last_payment_date), DATE(YEAR(Y534)+1, 12, 31),
TRUE, ""
)</f>
        <v/>
      </c>
      <c r="Z535" s="75" t="str" cm="1">
        <f t="array" aca="1" ref="Z535" ca="1">_xlfn.IFS(
AND($AN$14="Not year_end", Z534&gt;last_payment_date), "",
AND($AN$14="Year_end", Z534&gt;=last_payment_date), "",
AND($AN$14="Year_end"), DATE(YEAR(Z534+1), 12, 31),
AND($AN$14="Not year_end", MONTH(Z534)=12, DAY(Z534)=31), DATE(YEAR(Z533)+1, MONTH(Z533), DAY(Z533)),
AND($AN$14="Not year_end", OR(MONTH(Z534)&lt;&gt;12, DAY(Z534)&lt;&gt;31) ), DATE(YEAR(Z534), 12, 31)
)</f>
        <v/>
      </c>
      <c r="AA535" s="75" t="str" cm="1">
        <f t="array" aca="1" ref="AA535" ca="1">_xlfn.IFS(AA534="", "",
AND(AA534=last_payment_date, OR(MONTH(AA534)&lt;&gt;12, DAY(AA534)&lt;&gt;31) ), DATE(YEAR(AA534), 12, 31),
AND(MONTH(AA534)=12, DAY(AA534)=31, AA534&gt;=last_payment_date), "",
AND(MONTH(AA534)=12, DAY(AA534)&lt;&gt;31),  EOMONTH(AA534,0),
AND(MONTH(AA534)=12, DAY(AA534)=31, $AH$14="Not end"),  EDATE(AA533,1),
AND($AH$14="Not end"), EDATE(AA534, 1),
AND($AH$14="End"), EOMONTH(AA534, 1)
)</f>
        <v/>
      </c>
      <c r="AB535" s="75" t="str" cm="1">
        <f t="array" aca="1" ref="AB535" ca="1">_xlfn.IFS(AB534="","",
AND(AB534=last_rou_date), "",
AND($B$3="İllik"),DATE(YEAR(AB534)+1,MONTH(AB534),DAY(AB534) ),
AND($B$3="Aylıq", $AH$14="Not end"), EDATE(AB534,1),
AND($B$3="Aylıq", $AH$14="End"), EOMONTH(AB534,1)
)</f>
        <v/>
      </c>
      <c r="AC535" s="75" t="str" cm="1">
        <f t="array" aca="1" ref="AC535" ca="1">_xlfn.IFS(
AND($AN$14="Not year_end", AC534&gt;last_rou_date), "",
AND($AN$14="Year_end", AC534&gt;=last_rou_date), "",
AND($AN$14="Year_end"), DATE(YEAR(AC534+1), 12, 31),
AND($AN$14="Not year_end", MONTH(AC534)=12, DAY(AC534)=31), DATE(YEAR(AC533)+1, MONTH(AC533), DAY(AC533)),
AND($AN$14="Not year_end", OR(MONTH(AC534)&lt;&gt;12, DAY(AC534)&lt;&gt;31) ), DATE(YEAR(AC534), 12, 31)
)</f>
        <v/>
      </c>
      <c r="AD535" s="75" t="str" cm="1">
        <f t="array" aca="1" ref="AD535" ca="1">_xlfn.IFS(AD534="", "",
AND(AD534=last_rou_date, OR(MONTH(AD534)&lt;&gt;12, DAY(AD534)&lt;&gt;31) ), DATE(YEAR(AD534), 12, 31),
AND(MONTH(AD534)=12, DAY(AD534)=31, AD534&gt;=last_rou_date), "",
AND(MONTH(AD534)=12, DAY(AD534)&lt;&gt;31),  EOMONTH(AD534,0),
AND(MONTH(AD534)=12, DAY(AD534)=31, $AH$14="Not end"),  EDATE(AD533,1),
AND($AH$14="Not end"), EDATE(AD534, 1),
AND($AH$14="End"), EOMONTH(AD534, 1)
)</f>
        <v/>
      </c>
      <c r="AE535" s="68" t="str" cm="1">
        <f t="array" ref="AE535">_xlfn.IFS(W535="", "",
AND(W535&gt;0, W535&lt;=$B$4, $C$2="İllik artım, faiz olaraq", $D$2&gt;0, $B$3="İllik"), $B$5*((1+$D$2)^(W535-1)),
AND(W535&gt;0, W535&lt;=$B$4, $C$2="İllik artım, faiz olaraq", $D$2&gt;0, $B$3="Aylıq"), $B$5*((1+$D$2)^ROUNDDOWN((W535-1)/12,0)),
AND(W535=1, $C$2="Aşağıdakı kimi dəyişir", ), $B$5,
AND(W535&gt;1, W535&lt;=$B$4, $C$2="Aşağıdakı kimi dəyişir"), IFERROR(VLOOKUP(W535, $C$4:$D$7, 2, FALSE), AE534),
AND(W535&gt;0, W535&lt;=$B$4), $B$5,
TRUE,0 )</f>
        <v/>
      </c>
      <c r="AF535" s="76" t="str">
        <f t="shared" ca="1" si="25"/>
        <v/>
      </c>
    </row>
    <row r="536" spans="1:32" x14ac:dyDescent="0.4">
      <c r="A536" s="13" t="str" cm="1">
        <f t="array" aca="1" ref="A536" ca="1">_xlfn.IFS(
AND(SUMIFS(lease_table_interest_accruals, lease_table_dates, A535)&gt;0, COUNTIFS($E$14:E535, "Interest accrual", $A$14:A535, A535)=0),  A535,
AND(SUMIFS(lease_table_payments, lease_table_dates, A535)&gt;0, COUNTIFS($E$14:E535, "Payment", $A$14:A535, A535)=0),  A535,
AND(SUMIFS(rou_table_deprs, rou_table_dates, A535)&gt;0, COUNTIFS($E$14:E535, "Depreciation", $A$14:A535, A535)=0),  A535,
TRUE,  IFERROR(INDEX(rou_table_dates,  MATCH(A535, rou_table_dates)+1, ), "")
)</f>
        <v/>
      </c>
      <c r="B536" s="1" t="str" cm="1">
        <f t="array" aca="1" ref="B536" ca="1">_xlfn.IFS(
AND(E536="Payment", A536=$B$2), $AM$14,
E536="Payment", $AM$15,
E536="Interest accrual", $AM$18,
E536="Depreciation", $AM$17,
TRUE, "")</f>
        <v/>
      </c>
      <c r="C536" s="1" t="str" cm="1">
        <f t="array" aca="1" ref="C536" ca="1">_xlfn.IFS(
E536="Payment", $AM$19,
E536="Interest accrual", $AM$15,
E536="Depreciation", $AM$16,
TRUE, "")</f>
        <v/>
      </c>
      <c r="D536" s="14" t="str" cm="1">
        <f t="array" aca="1" ref="D536" ca="1">_xlfn.IFS(
E536="Payment", _xlfn.XLOOKUP(A536, lease_table_dates, lease_table_payments, 0, 0),
E536="Interest accrual", _xlfn.XLOOKUP(A536, lease_table_dates, lease_table_interest_accruals, 0, 0),
E536="Depreciation", _xlfn.XLOOKUP(A536, rou_table_dates, rou_table_deprs, 0, 0),
TRUE, ""
)</f>
        <v/>
      </c>
      <c r="E536" s="7" t="str" cm="1">
        <f t="array" aca="1" ref="E536" ca="1">_xlfn.IFS(
AND(SUMIFS(lease_table_interest_accruals, lease_table_dates, A536)&gt;0, COUNTIFS($E$14:E535, "Interest accrual", $A$14:A535, A536)=0), "Interest accrual",
AND(SUMIFS(lease_table_payments, lease_table_dates, A536)&gt;0, COUNTIFS($E$14:E535, "Payment", $A$14:A535, A536)=0), "Payment",
AND(SUMIFS(rou_table_deprs, rou_table_dates, A536)&gt;0, COUNTIFS($E$14:E535, "Depreciation", $A$14:A535, A536)=0), "Depreciation",
TRUE,  ""
)</f>
        <v/>
      </c>
      <c r="G536" s="13" t="str" cm="1">
        <f t="array" aca="1" ref="G536" ca="1">_xlfn.IFS(
AND($B$11="Hə", $B$3="İllik"), Z536,
AND($B$11="Hə", $B$3="Aylıq"), AA536,
$B$11="Yox", X536)</f>
        <v/>
      </c>
      <c r="H536" s="14" t="str" cm="1">
        <f t="array" aca="1" ref="H536" ca="1">_xlfn.IFS( G536="", "",
TRUE, ROUND( H535+I536-J536, 2) )</f>
        <v/>
      </c>
      <c r="I536" s="14" t="str" cm="1">
        <f t="array" aca="1" ref="I536" ca="1">_xlfn.IFS(G536="", "",
G536=last_payment_date, (J536-H535),
 TRUE,  -  (H535- H535* (1+$B$6)^ (_xlfn.DAYS(G536,G535)/365) )
)</f>
        <v/>
      </c>
      <c r="J536" s="14" t="str" cm="1">
        <f t="array" aca="1" ref="J536" ca="1">_xlfn.IFS(G536="", "",
TRUE, _xlfn.XLOOKUP(G536,  payment_dates, payments,0,0)
)</f>
        <v/>
      </c>
      <c r="L536" s="2" t="str" cm="1">
        <f t="array" aca="1" ref="L536" ca="1">_xlfn.IFS(
AND($B$11="Hə", $B$3="İllik"), AC536,
AND($B$11="Hə", $B$3="Aylıq"), AD536,
$B$11="Yox", AB536)</f>
        <v/>
      </c>
      <c r="M536" s="14" t="str" cm="1">
        <f t="array" aca="1" ref="M536" ca="1">_xlfn.IFS( L536="", "",
(M535-N536)&lt;=0.5, 0,
TRUE,  M535-N536)</f>
        <v/>
      </c>
      <c r="N536" s="15" t="str" cm="1">
        <f t="array" aca="1" ref="N536" ca="1">_xlfn.IFS(
L536="", "",
TRUE, MIN(M535, ROUND($M$14/ (last_rou_date - $B$2) * (L536-L535), 2) )
)</f>
        <v/>
      </c>
      <c r="P536" s="22" t="str">
        <f t="shared" ca="1" si="24"/>
        <v/>
      </c>
      <c r="Q536" s="14" t="str" cm="1">
        <f t="array" aca="1" ref="Q536" ca="1">_xlfn.IFS(P536="","",
$B$11="Hə", _xlfn.XLOOKUP(DATE(P536, 12, 31), rou_table_dates, rou_table_nbvs,0, 0),
TRUE,  MAX(0, ROUND($M$14 - $M$14/ (last_rou_date - $B$2) * (DATE(P536,12,31) - $B$2), 2) )
)</f>
        <v/>
      </c>
      <c r="R536" s="57" t="str" cm="1">
        <f t="array" aca="1" ref="R536" ca="1">_xlfn.IFS(P536="","",
$B$11="Hə", _xlfn.XLOOKUP(DATE(P536, 12, 31), lease_table_dates, lease_table_balances,0, 0),
TRUE, IFERROR( XNPV($B$6, IF(payment_dates &gt;DATE(P536, 12, 31), payments,  0),  IF(payment_dates &gt;DATE(P536, 12, 31), payment_dates,  DATE(P536, 12, 31))    ),0)
)</f>
        <v/>
      </c>
      <c r="S536" s="14" t="str" cm="1">
        <f t="array" aca="1" ref="S536" ca="1">_xlfn.IFS(P536="","",
TRUE,  MIN( MIN(Q535, $M$14), ROUND($M$14/ (last_rou_date - $B$2) * (DATE(P536,12,31) - MAX($B$2, DATE(P536-1, 12, 31))), 2) )
)</f>
        <v/>
      </c>
      <c r="T536" s="15" t="str" cm="1">
        <f t="array" aca="1" ref="T536" ca="1">_xlfn.IFS(P536="", "",
ISTEXT(R535), R536- (H536 - SUMIFS( lease_table_payments, lease_table_years, P536) -$AG$14 ),
AND(ISNUMBER(R535), R536&lt;&gt;""),   R536- (R535 - SUMIFS( lease_table_payments, lease_table_years, P536) )
)</f>
        <v/>
      </c>
      <c r="U536" s="14"/>
      <c r="V536" s="73">
        <f t="shared" si="26"/>
        <v>523</v>
      </c>
      <c r="W536" s="74" t="str" cm="1">
        <f t="array" ref="W536">_xlfn.IFS(
OR(W535=$B$4, W535=""),"",
TRUE,W535+1
)</f>
        <v/>
      </c>
      <c r="X536" s="75" t="str" cm="1">
        <f t="array" ref="X536">_xlfn.IFS(X535="","",
W536="", "",
AND($B$3="İllik"),DATE(YEAR(X535)+1,MONTH(X535),DAY(X535) ),
AND($B$3="Aylıq", $AH$14="Not end"), EDATE(X535,1),
AND($B$3="Aylıq", $AH$14="End"), EOMONTH(X535,1)
)</f>
        <v/>
      </c>
      <c r="Y536" s="75" t="str" cm="1">
        <f t="array" aca="1" ref="Y536" ca="1">_xlfn.IFS(
AND($B$7="Dövrün əvvəlində", Y535&lt;=last_rou_date), DATE(YEAR(Y535)+1, 12, 31),
AND($B$7="Dövrün sonunda", Y535&lt;=last_payment_date), DATE(YEAR(Y535)+1, 12, 31),
TRUE, ""
)</f>
        <v/>
      </c>
      <c r="Z536" s="75" t="str" cm="1">
        <f t="array" aca="1" ref="Z536" ca="1">_xlfn.IFS(
AND($AN$14="Not year_end", Z535&gt;last_payment_date), "",
AND($AN$14="Year_end", Z535&gt;=last_payment_date), "",
AND($AN$14="Year_end"), DATE(YEAR(Z535+1), 12, 31),
AND($AN$14="Not year_end", MONTH(Z535)=12, DAY(Z535)=31), DATE(YEAR(Z534)+1, MONTH(Z534), DAY(Z534)),
AND($AN$14="Not year_end", OR(MONTH(Z535)&lt;&gt;12, DAY(Z535)&lt;&gt;31) ), DATE(YEAR(Z535), 12, 31)
)</f>
        <v/>
      </c>
      <c r="AA536" s="75" t="str" cm="1">
        <f t="array" aca="1" ref="AA536" ca="1">_xlfn.IFS(AA535="", "",
AND(AA535=last_payment_date, OR(MONTH(AA535)&lt;&gt;12, DAY(AA535)&lt;&gt;31) ), DATE(YEAR(AA535), 12, 31),
AND(MONTH(AA535)=12, DAY(AA535)=31, AA535&gt;=last_payment_date), "",
AND(MONTH(AA535)=12, DAY(AA535)&lt;&gt;31),  EOMONTH(AA535,0),
AND(MONTH(AA535)=12, DAY(AA535)=31, $AH$14="Not end"),  EDATE(AA534,1),
AND($AH$14="Not end"), EDATE(AA535, 1),
AND($AH$14="End"), EOMONTH(AA535, 1)
)</f>
        <v/>
      </c>
      <c r="AB536" s="75" t="str" cm="1">
        <f t="array" aca="1" ref="AB536" ca="1">_xlfn.IFS(AB535="","",
AND(AB535=last_rou_date), "",
AND($B$3="İllik"),DATE(YEAR(AB535)+1,MONTH(AB535),DAY(AB535) ),
AND($B$3="Aylıq", $AH$14="Not end"), EDATE(AB535,1),
AND($B$3="Aylıq", $AH$14="End"), EOMONTH(AB535,1)
)</f>
        <v/>
      </c>
      <c r="AC536" s="75" t="str" cm="1">
        <f t="array" aca="1" ref="AC536" ca="1">_xlfn.IFS(
AND($AN$14="Not year_end", AC535&gt;last_rou_date), "",
AND($AN$14="Year_end", AC535&gt;=last_rou_date), "",
AND($AN$14="Year_end"), DATE(YEAR(AC535+1), 12, 31),
AND($AN$14="Not year_end", MONTH(AC535)=12, DAY(AC535)=31), DATE(YEAR(AC534)+1, MONTH(AC534), DAY(AC534)),
AND($AN$14="Not year_end", OR(MONTH(AC535)&lt;&gt;12, DAY(AC535)&lt;&gt;31) ), DATE(YEAR(AC535), 12, 31)
)</f>
        <v/>
      </c>
      <c r="AD536" s="75" t="str" cm="1">
        <f t="array" aca="1" ref="AD536" ca="1">_xlfn.IFS(AD535="", "",
AND(AD535=last_rou_date, OR(MONTH(AD535)&lt;&gt;12, DAY(AD535)&lt;&gt;31) ), DATE(YEAR(AD535), 12, 31),
AND(MONTH(AD535)=12, DAY(AD535)=31, AD535&gt;=last_rou_date), "",
AND(MONTH(AD535)=12, DAY(AD535)&lt;&gt;31),  EOMONTH(AD535,0),
AND(MONTH(AD535)=12, DAY(AD535)=31, $AH$14="Not end"),  EDATE(AD534,1),
AND($AH$14="Not end"), EDATE(AD535, 1),
AND($AH$14="End"), EOMONTH(AD535, 1)
)</f>
        <v/>
      </c>
      <c r="AE536" s="68" t="str" cm="1">
        <f t="array" ref="AE536">_xlfn.IFS(W536="", "",
AND(W536&gt;0, W536&lt;=$B$4, $C$2="İllik artım, faiz olaraq", $D$2&gt;0, $B$3="İllik"), $B$5*((1+$D$2)^(W536-1)),
AND(W536&gt;0, W536&lt;=$B$4, $C$2="İllik artım, faiz olaraq", $D$2&gt;0, $B$3="Aylıq"), $B$5*((1+$D$2)^ROUNDDOWN((W536-1)/12,0)),
AND(W536=1, $C$2="Aşağıdakı kimi dəyişir", ), $B$5,
AND(W536&gt;1, W536&lt;=$B$4, $C$2="Aşağıdakı kimi dəyişir"), IFERROR(VLOOKUP(W536, $C$4:$D$7, 2, FALSE), AE535),
AND(W536&gt;0, W536&lt;=$B$4), $B$5,
TRUE,0 )</f>
        <v/>
      </c>
      <c r="AF536" s="76" t="str">
        <f t="shared" ca="1" si="25"/>
        <v/>
      </c>
    </row>
    <row r="537" spans="1:32" x14ac:dyDescent="0.4">
      <c r="A537" s="13" t="str" cm="1">
        <f t="array" aca="1" ref="A537" ca="1">_xlfn.IFS(
AND(SUMIFS(lease_table_interest_accruals, lease_table_dates, A536)&gt;0, COUNTIFS($E$14:E536, "Interest accrual", $A$14:A536, A536)=0),  A536,
AND(SUMIFS(lease_table_payments, lease_table_dates, A536)&gt;0, COUNTIFS($E$14:E536, "Payment", $A$14:A536, A536)=0),  A536,
AND(SUMIFS(rou_table_deprs, rou_table_dates, A536)&gt;0, COUNTIFS($E$14:E536, "Depreciation", $A$14:A536, A536)=0),  A536,
TRUE,  IFERROR(INDEX(rou_table_dates,  MATCH(A536, rou_table_dates)+1, ), "")
)</f>
        <v/>
      </c>
      <c r="B537" s="1" t="str" cm="1">
        <f t="array" aca="1" ref="B537" ca="1">_xlfn.IFS(
AND(E537="Payment", A537=$B$2), $AM$14,
E537="Payment", $AM$15,
E537="Interest accrual", $AM$18,
E537="Depreciation", $AM$17,
TRUE, "")</f>
        <v/>
      </c>
      <c r="C537" s="1" t="str" cm="1">
        <f t="array" aca="1" ref="C537" ca="1">_xlfn.IFS(
E537="Payment", $AM$19,
E537="Interest accrual", $AM$15,
E537="Depreciation", $AM$16,
TRUE, "")</f>
        <v/>
      </c>
      <c r="D537" s="14" t="str" cm="1">
        <f t="array" aca="1" ref="D537" ca="1">_xlfn.IFS(
E537="Payment", _xlfn.XLOOKUP(A537, lease_table_dates, lease_table_payments, 0, 0),
E537="Interest accrual", _xlfn.XLOOKUP(A537, lease_table_dates, lease_table_interest_accruals, 0, 0),
E537="Depreciation", _xlfn.XLOOKUP(A537, rou_table_dates, rou_table_deprs, 0, 0),
TRUE, ""
)</f>
        <v/>
      </c>
      <c r="E537" s="7" t="str" cm="1">
        <f t="array" aca="1" ref="E537" ca="1">_xlfn.IFS(
AND(SUMIFS(lease_table_interest_accruals, lease_table_dates, A537)&gt;0, COUNTIFS($E$14:E536, "Interest accrual", $A$14:A536, A537)=0), "Interest accrual",
AND(SUMIFS(lease_table_payments, lease_table_dates, A537)&gt;0, COUNTIFS($E$14:E536, "Payment", $A$14:A536, A537)=0), "Payment",
AND(SUMIFS(rou_table_deprs, rou_table_dates, A537)&gt;0, COUNTIFS($E$14:E536, "Depreciation", $A$14:A536, A537)=0), "Depreciation",
TRUE,  ""
)</f>
        <v/>
      </c>
      <c r="G537" s="13" t="str" cm="1">
        <f t="array" aca="1" ref="G537" ca="1">_xlfn.IFS(
AND($B$11="Hə", $B$3="İllik"), Z537,
AND($B$11="Hə", $B$3="Aylıq"), AA537,
$B$11="Yox", X537)</f>
        <v/>
      </c>
      <c r="H537" s="14" t="str" cm="1">
        <f t="array" aca="1" ref="H537" ca="1">_xlfn.IFS( G537="", "",
TRUE, ROUND( H536+I537-J537, 2) )</f>
        <v/>
      </c>
      <c r="I537" s="14" t="str" cm="1">
        <f t="array" aca="1" ref="I537" ca="1">_xlfn.IFS(G537="", "",
G537=last_payment_date, (J537-H536),
 TRUE,  -  (H536- H536* (1+$B$6)^ (_xlfn.DAYS(G537,G536)/365) )
)</f>
        <v/>
      </c>
      <c r="J537" s="14" t="str" cm="1">
        <f t="array" aca="1" ref="J537" ca="1">_xlfn.IFS(G537="", "",
TRUE, _xlfn.XLOOKUP(G537,  payment_dates, payments,0,0)
)</f>
        <v/>
      </c>
      <c r="L537" s="2" t="str" cm="1">
        <f t="array" aca="1" ref="L537" ca="1">_xlfn.IFS(
AND($B$11="Hə", $B$3="İllik"), AC537,
AND($B$11="Hə", $B$3="Aylıq"), AD537,
$B$11="Yox", AB537)</f>
        <v/>
      </c>
      <c r="M537" s="14" t="str" cm="1">
        <f t="array" aca="1" ref="M537" ca="1">_xlfn.IFS( L537="", "",
(M536-N537)&lt;=0.5, 0,
TRUE,  M536-N537)</f>
        <v/>
      </c>
      <c r="N537" s="15" t="str" cm="1">
        <f t="array" aca="1" ref="N537" ca="1">_xlfn.IFS(
L537="", "",
TRUE, MIN(M536, ROUND($M$14/ (last_rou_date - $B$2) * (L537-L536), 2) )
)</f>
        <v/>
      </c>
      <c r="P537" s="22" t="str">
        <f t="shared" ca="1" si="24"/>
        <v/>
      </c>
      <c r="Q537" s="14" t="str" cm="1">
        <f t="array" aca="1" ref="Q537" ca="1">_xlfn.IFS(P537="","",
$B$11="Hə", _xlfn.XLOOKUP(DATE(P537, 12, 31), rou_table_dates, rou_table_nbvs,0, 0),
TRUE,  MAX(0, ROUND($M$14 - $M$14/ (last_rou_date - $B$2) * (DATE(P537,12,31) - $B$2), 2) )
)</f>
        <v/>
      </c>
      <c r="R537" s="57" t="str" cm="1">
        <f t="array" aca="1" ref="R537" ca="1">_xlfn.IFS(P537="","",
$B$11="Hə", _xlfn.XLOOKUP(DATE(P537, 12, 31), lease_table_dates, lease_table_balances,0, 0),
TRUE, IFERROR( XNPV($B$6, IF(payment_dates &gt;DATE(P537, 12, 31), payments,  0),  IF(payment_dates &gt;DATE(P537, 12, 31), payment_dates,  DATE(P537, 12, 31))    ),0)
)</f>
        <v/>
      </c>
      <c r="S537" s="14" t="str" cm="1">
        <f t="array" aca="1" ref="S537" ca="1">_xlfn.IFS(P537="","",
TRUE,  MIN( MIN(Q536, $M$14), ROUND($M$14/ (last_rou_date - $B$2) * (DATE(P537,12,31) - MAX($B$2, DATE(P537-1, 12, 31))), 2) )
)</f>
        <v/>
      </c>
      <c r="T537" s="15" t="str" cm="1">
        <f t="array" aca="1" ref="T537" ca="1">_xlfn.IFS(P537="", "",
ISTEXT(R536), R537- (H537 - SUMIFS( lease_table_payments, lease_table_years, P537) -$AG$14 ),
AND(ISNUMBER(R536), R537&lt;&gt;""),   R537- (R536 - SUMIFS( lease_table_payments, lease_table_years, P537) )
)</f>
        <v/>
      </c>
      <c r="U537" s="14"/>
      <c r="V537" s="73">
        <f t="shared" si="26"/>
        <v>524</v>
      </c>
      <c r="W537" s="74" t="str" cm="1">
        <f t="array" ref="W537">_xlfn.IFS(
OR(W536=$B$4, W536=""),"",
TRUE,W536+1
)</f>
        <v/>
      </c>
      <c r="X537" s="75" t="str" cm="1">
        <f t="array" ref="X537">_xlfn.IFS(X536="","",
W537="", "",
AND($B$3="İllik"),DATE(YEAR(X536)+1,MONTH(X536),DAY(X536) ),
AND($B$3="Aylıq", $AH$14="Not end"), EDATE(X536,1),
AND($B$3="Aylıq", $AH$14="End"), EOMONTH(X536,1)
)</f>
        <v/>
      </c>
      <c r="Y537" s="75" t="str" cm="1">
        <f t="array" aca="1" ref="Y537" ca="1">_xlfn.IFS(
AND($B$7="Dövrün əvvəlində", Y536&lt;=last_rou_date), DATE(YEAR(Y536)+1, 12, 31),
AND($B$7="Dövrün sonunda", Y536&lt;=last_payment_date), DATE(YEAR(Y536)+1, 12, 31),
TRUE, ""
)</f>
        <v/>
      </c>
      <c r="Z537" s="75" t="str" cm="1">
        <f t="array" aca="1" ref="Z537" ca="1">_xlfn.IFS(
AND($AN$14="Not year_end", Z536&gt;last_payment_date), "",
AND($AN$14="Year_end", Z536&gt;=last_payment_date), "",
AND($AN$14="Year_end"), DATE(YEAR(Z536+1), 12, 31),
AND($AN$14="Not year_end", MONTH(Z536)=12, DAY(Z536)=31), DATE(YEAR(Z535)+1, MONTH(Z535), DAY(Z535)),
AND($AN$14="Not year_end", OR(MONTH(Z536)&lt;&gt;12, DAY(Z536)&lt;&gt;31) ), DATE(YEAR(Z536), 12, 31)
)</f>
        <v/>
      </c>
      <c r="AA537" s="75" t="str" cm="1">
        <f t="array" aca="1" ref="AA537" ca="1">_xlfn.IFS(AA536="", "",
AND(AA536=last_payment_date, OR(MONTH(AA536)&lt;&gt;12, DAY(AA536)&lt;&gt;31) ), DATE(YEAR(AA536), 12, 31),
AND(MONTH(AA536)=12, DAY(AA536)=31, AA536&gt;=last_payment_date), "",
AND(MONTH(AA536)=12, DAY(AA536)&lt;&gt;31),  EOMONTH(AA536,0),
AND(MONTH(AA536)=12, DAY(AA536)=31, $AH$14="Not end"),  EDATE(AA535,1),
AND($AH$14="Not end"), EDATE(AA536, 1),
AND($AH$14="End"), EOMONTH(AA536, 1)
)</f>
        <v/>
      </c>
      <c r="AB537" s="75" t="str" cm="1">
        <f t="array" aca="1" ref="AB537" ca="1">_xlfn.IFS(AB536="","",
AND(AB536=last_rou_date), "",
AND($B$3="İllik"),DATE(YEAR(AB536)+1,MONTH(AB536),DAY(AB536) ),
AND($B$3="Aylıq", $AH$14="Not end"), EDATE(AB536,1),
AND($B$3="Aylıq", $AH$14="End"), EOMONTH(AB536,1)
)</f>
        <v/>
      </c>
      <c r="AC537" s="75" t="str" cm="1">
        <f t="array" aca="1" ref="AC537" ca="1">_xlfn.IFS(
AND($AN$14="Not year_end", AC536&gt;last_rou_date), "",
AND($AN$14="Year_end", AC536&gt;=last_rou_date), "",
AND($AN$14="Year_end"), DATE(YEAR(AC536+1), 12, 31),
AND($AN$14="Not year_end", MONTH(AC536)=12, DAY(AC536)=31), DATE(YEAR(AC535)+1, MONTH(AC535), DAY(AC535)),
AND($AN$14="Not year_end", OR(MONTH(AC536)&lt;&gt;12, DAY(AC536)&lt;&gt;31) ), DATE(YEAR(AC536), 12, 31)
)</f>
        <v/>
      </c>
      <c r="AD537" s="75" t="str" cm="1">
        <f t="array" aca="1" ref="AD537" ca="1">_xlfn.IFS(AD536="", "",
AND(AD536=last_rou_date, OR(MONTH(AD536)&lt;&gt;12, DAY(AD536)&lt;&gt;31) ), DATE(YEAR(AD536), 12, 31),
AND(MONTH(AD536)=12, DAY(AD536)=31, AD536&gt;=last_rou_date), "",
AND(MONTH(AD536)=12, DAY(AD536)&lt;&gt;31),  EOMONTH(AD536,0),
AND(MONTH(AD536)=12, DAY(AD536)=31, $AH$14="Not end"),  EDATE(AD535,1),
AND($AH$14="Not end"), EDATE(AD536, 1),
AND($AH$14="End"), EOMONTH(AD536, 1)
)</f>
        <v/>
      </c>
      <c r="AE537" s="68" t="str" cm="1">
        <f t="array" ref="AE537">_xlfn.IFS(W537="", "",
AND(W537&gt;0, W537&lt;=$B$4, $C$2="İllik artım, faiz olaraq", $D$2&gt;0, $B$3="İllik"), $B$5*((1+$D$2)^(W537-1)),
AND(W537&gt;0, W537&lt;=$B$4, $C$2="İllik artım, faiz olaraq", $D$2&gt;0, $B$3="Aylıq"), $B$5*((1+$D$2)^ROUNDDOWN((W537-1)/12,0)),
AND(W537=1, $C$2="Aşağıdakı kimi dəyişir", ), $B$5,
AND(W537&gt;1, W537&lt;=$B$4, $C$2="Aşağıdakı kimi dəyişir"), IFERROR(VLOOKUP(W537, $C$4:$D$7, 2, FALSE), AE536),
AND(W537&gt;0, W537&lt;=$B$4), $B$5,
TRUE,0 )</f>
        <v/>
      </c>
      <c r="AF537" s="76" t="str">
        <f t="shared" ca="1" si="25"/>
        <v/>
      </c>
    </row>
    <row r="538" spans="1:32" x14ac:dyDescent="0.4">
      <c r="A538" s="13" t="str" cm="1">
        <f t="array" aca="1" ref="A538" ca="1">_xlfn.IFS(
AND(SUMIFS(lease_table_interest_accruals, lease_table_dates, A537)&gt;0, COUNTIFS($E$14:E537, "Interest accrual", $A$14:A537, A537)=0),  A537,
AND(SUMIFS(lease_table_payments, lease_table_dates, A537)&gt;0, COUNTIFS($E$14:E537, "Payment", $A$14:A537, A537)=0),  A537,
AND(SUMIFS(rou_table_deprs, rou_table_dates, A537)&gt;0, COUNTIFS($E$14:E537, "Depreciation", $A$14:A537, A537)=0),  A537,
TRUE,  IFERROR(INDEX(rou_table_dates,  MATCH(A537, rou_table_dates)+1, ), "")
)</f>
        <v/>
      </c>
      <c r="B538" s="1" t="str" cm="1">
        <f t="array" aca="1" ref="B538" ca="1">_xlfn.IFS(
AND(E538="Payment", A538=$B$2), $AM$14,
E538="Payment", $AM$15,
E538="Interest accrual", $AM$18,
E538="Depreciation", $AM$17,
TRUE, "")</f>
        <v/>
      </c>
      <c r="C538" s="1" t="str" cm="1">
        <f t="array" aca="1" ref="C538" ca="1">_xlfn.IFS(
E538="Payment", $AM$19,
E538="Interest accrual", $AM$15,
E538="Depreciation", $AM$16,
TRUE, "")</f>
        <v/>
      </c>
      <c r="D538" s="14" t="str" cm="1">
        <f t="array" aca="1" ref="D538" ca="1">_xlfn.IFS(
E538="Payment", _xlfn.XLOOKUP(A538, lease_table_dates, lease_table_payments, 0, 0),
E538="Interest accrual", _xlfn.XLOOKUP(A538, lease_table_dates, lease_table_interest_accruals, 0, 0),
E538="Depreciation", _xlfn.XLOOKUP(A538, rou_table_dates, rou_table_deprs, 0, 0),
TRUE, ""
)</f>
        <v/>
      </c>
      <c r="E538" s="7" t="str" cm="1">
        <f t="array" aca="1" ref="E538" ca="1">_xlfn.IFS(
AND(SUMIFS(lease_table_interest_accruals, lease_table_dates, A538)&gt;0, COUNTIFS($E$14:E537, "Interest accrual", $A$14:A537, A538)=0), "Interest accrual",
AND(SUMIFS(lease_table_payments, lease_table_dates, A538)&gt;0, COUNTIFS($E$14:E537, "Payment", $A$14:A537, A538)=0), "Payment",
AND(SUMIFS(rou_table_deprs, rou_table_dates, A538)&gt;0, COUNTIFS($E$14:E537, "Depreciation", $A$14:A537, A538)=0), "Depreciation",
TRUE,  ""
)</f>
        <v/>
      </c>
      <c r="G538" s="13" t="str" cm="1">
        <f t="array" aca="1" ref="G538" ca="1">_xlfn.IFS(
AND($B$11="Hə", $B$3="İllik"), Z538,
AND($B$11="Hə", $B$3="Aylıq"), AA538,
$B$11="Yox", X538)</f>
        <v/>
      </c>
      <c r="H538" s="14" t="str" cm="1">
        <f t="array" aca="1" ref="H538" ca="1">_xlfn.IFS( G538="", "",
TRUE, ROUND( H537+I538-J538, 2) )</f>
        <v/>
      </c>
      <c r="I538" s="14" t="str" cm="1">
        <f t="array" aca="1" ref="I538" ca="1">_xlfn.IFS(G538="", "",
G538=last_payment_date, (J538-H537),
 TRUE,  -  (H537- H537* (1+$B$6)^ (_xlfn.DAYS(G538,G537)/365) )
)</f>
        <v/>
      </c>
      <c r="J538" s="14" t="str" cm="1">
        <f t="array" aca="1" ref="J538" ca="1">_xlfn.IFS(G538="", "",
TRUE, _xlfn.XLOOKUP(G538,  payment_dates, payments,0,0)
)</f>
        <v/>
      </c>
      <c r="L538" s="2" t="str" cm="1">
        <f t="array" aca="1" ref="L538" ca="1">_xlfn.IFS(
AND($B$11="Hə", $B$3="İllik"), AC538,
AND($B$11="Hə", $B$3="Aylıq"), AD538,
$B$11="Yox", AB538)</f>
        <v/>
      </c>
      <c r="M538" s="14" t="str" cm="1">
        <f t="array" aca="1" ref="M538" ca="1">_xlfn.IFS( L538="", "",
(M537-N538)&lt;=0.5, 0,
TRUE,  M537-N538)</f>
        <v/>
      </c>
      <c r="N538" s="15" t="str" cm="1">
        <f t="array" aca="1" ref="N538" ca="1">_xlfn.IFS(
L538="", "",
TRUE, MIN(M537, ROUND($M$14/ (last_rou_date - $B$2) * (L538-L537), 2) )
)</f>
        <v/>
      </c>
      <c r="P538" s="22" t="str">
        <f t="shared" ca="1" si="24"/>
        <v/>
      </c>
      <c r="Q538" s="14" t="str" cm="1">
        <f t="array" aca="1" ref="Q538" ca="1">_xlfn.IFS(P538="","",
$B$11="Hə", _xlfn.XLOOKUP(DATE(P538, 12, 31), rou_table_dates, rou_table_nbvs,0, 0),
TRUE,  MAX(0, ROUND($M$14 - $M$14/ (last_rou_date - $B$2) * (DATE(P538,12,31) - $B$2), 2) )
)</f>
        <v/>
      </c>
      <c r="R538" s="57" t="str" cm="1">
        <f t="array" aca="1" ref="R538" ca="1">_xlfn.IFS(P538="","",
$B$11="Hə", _xlfn.XLOOKUP(DATE(P538, 12, 31), lease_table_dates, lease_table_balances,0, 0),
TRUE, IFERROR( XNPV($B$6, IF(payment_dates &gt;DATE(P538, 12, 31), payments,  0),  IF(payment_dates &gt;DATE(P538, 12, 31), payment_dates,  DATE(P538, 12, 31))    ),0)
)</f>
        <v/>
      </c>
      <c r="S538" s="14" t="str" cm="1">
        <f t="array" aca="1" ref="S538" ca="1">_xlfn.IFS(P538="","",
TRUE,  MIN( MIN(Q537, $M$14), ROUND($M$14/ (last_rou_date - $B$2) * (DATE(P538,12,31) - MAX($B$2, DATE(P538-1, 12, 31))), 2) )
)</f>
        <v/>
      </c>
      <c r="T538" s="15" t="str" cm="1">
        <f t="array" aca="1" ref="T538" ca="1">_xlfn.IFS(P538="", "",
ISTEXT(R537), R538- (H538 - SUMIFS( lease_table_payments, lease_table_years, P538) -$AG$14 ),
AND(ISNUMBER(R537), R538&lt;&gt;""),   R538- (R537 - SUMIFS( lease_table_payments, lease_table_years, P538) )
)</f>
        <v/>
      </c>
      <c r="U538" s="14"/>
      <c r="V538" s="73">
        <f t="shared" si="26"/>
        <v>525</v>
      </c>
      <c r="W538" s="74" t="str" cm="1">
        <f t="array" ref="W538">_xlfn.IFS(
OR(W537=$B$4, W537=""),"",
TRUE,W537+1
)</f>
        <v/>
      </c>
      <c r="X538" s="75" t="str" cm="1">
        <f t="array" ref="X538">_xlfn.IFS(X537="","",
W538="", "",
AND($B$3="İllik"),DATE(YEAR(X537)+1,MONTH(X537),DAY(X537) ),
AND($B$3="Aylıq", $AH$14="Not end"), EDATE(X537,1),
AND($B$3="Aylıq", $AH$14="End"), EOMONTH(X537,1)
)</f>
        <v/>
      </c>
      <c r="Y538" s="75" t="str" cm="1">
        <f t="array" aca="1" ref="Y538" ca="1">_xlfn.IFS(
AND($B$7="Dövrün əvvəlində", Y537&lt;=last_rou_date), DATE(YEAR(Y537)+1, 12, 31),
AND($B$7="Dövrün sonunda", Y537&lt;=last_payment_date), DATE(YEAR(Y537)+1, 12, 31),
TRUE, ""
)</f>
        <v/>
      </c>
      <c r="Z538" s="75" t="str" cm="1">
        <f t="array" aca="1" ref="Z538" ca="1">_xlfn.IFS(
AND($AN$14="Not year_end", Z537&gt;last_payment_date), "",
AND($AN$14="Year_end", Z537&gt;=last_payment_date), "",
AND($AN$14="Year_end"), DATE(YEAR(Z537+1), 12, 31),
AND($AN$14="Not year_end", MONTH(Z537)=12, DAY(Z537)=31), DATE(YEAR(Z536)+1, MONTH(Z536), DAY(Z536)),
AND($AN$14="Not year_end", OR(MONTH(Z537)&lt;&gt;12, DAY(Z537)&lt;&gt;31) ), DATE(YEAR(Z537), 12, 31)
)</f>
        <v/>
      </c>
      <c r="AA538" s="75" t="str" cm="1">
        <f t="array" aca="1" ref="AA538" ca="1">_xlfn.IFS(AA537="", "",
AND(AA537=last_payment_date, OR(MONTH(AA537)&lt;&gt;12, DAY(AA537)&lt;&gt;31) ), DATE(YEAR(AA537), 12, 31),
AND(MONTH(AA537)=12, DAY(AA537)=31, AA537&gt;=last_payment_date), "",
AND(MONTH(AA537)=12, DAY(AA537)&lt;&gt;31),  EOMONTH(AA537,0),
AND(MONTH(AA537)=12, DAY(AA537)=31, $AH$14="Not end"),  EDATE(AA536,1),
AND($AH$14="Not end"), EDATE(AA537, 1),
AND($AH$14="End"), EOMONTH(AA537, 1)
)</f>
        <v/>
      </c>
      <c r="AB538" s="75" t="str" cm="1">
        <f t="array" aca="1" ref="AB538" ca="1">_xlfn.IFS(AB537="","",
AND(AB537=last_rou_date), "",
AND($B$3="İllik"),DATE(YEAR(AB537)+1,MONTH(AB537),DAY(AB537) ),
AND($B$3="Aylıq", $AH$14="Not end"), EDATE(AB537,1),
AND($B$3="Aylıq", $AH$14="End"), EOMONTH(AB537,1)
)</f>
        <v/>
      </c>
      <c r="AC538" s="75" t="str" cm="1">
        <f t="array" aca="1" ref="AC538" ca="1">_xlfn.IFS(
AND($AN$14="Not year_end", AC537&gt;last_rou_date), "",
AND($AN$14="Year_end", AC537&gt;=last_rou_date), "",
AND($AN$14="Year_end"), DATE(YEAR(AC537+1), 12, 31),
AND($AN$14="Not year_end", MONTH(AC537)=12, DAY(AC537)=31), DATE(YEAR(AC536)+1, MONTH(AC536), DAY(AC536)),
AND($AN$14="Not year_end", OR(MONTH(AC537)&lt;&gt;12, DAY(AC537)&lt;&gt;31) ), DATE(YEAR(AC537), 12, 31)
)</f>
        <v/>
      </c>
      <c r="AD538" s="75" t="str" cm="1">
        <f t="array" aca="1" ref="AD538" ca="1">_xlfn.IFS(AD537="", "",
AND(AD537=last_rou_date, OR(MONTH(AD537)&lt;&gt;12, DAY(AD537)&lt;&gt;31) ), DATE(YEAR(AD537), 12, 31),
AND(MONTH(AD537)=12, DAY(AD537)=31, AD537&gt;=last_rou_date), "",
AND(MONTH(AD537)=12, DAY(AD537)&lt;&gt;31),  EOMONTH(AD537,0),
AND(MONTH(AD537)=12, DAY(AD537)=31, $AH$14="Not end"),  EDATE(AD536,1),
AND($AH$14="Not end"), EDATE(AD537, 1),
AND($AH$14="End"), EOMONTH(AD537, 1)
)</f>
        <v/>
      </c>
      <c r="AE538" s="68" t="str" cm="1">
        <f t="array" ref="AE538">_xlfn.IFS(W538="", "",
AND(W538&gt;0, W538&lt;=$B$4, $C$2="İllik artım, faiz olaraq", $D$2&gt;0, $B$3="İllik"), $B$5*((1+$D$2)^(W538-1)),
AND(W538&gt;0, W538&lt;=$B$4, $C$2="İllik artım, faiz olaraq", $D$2&gt;0, $B$3="Aylıq"), $B$5*((1+$D$2)^ROUNDDOWN((W538-1)/12,0)),
AND(W538=1, $C$2="Aşağıdakı kimi dəyişir", ), $B$5,
AND(W538&gt;1, W538&lt;=$B$4, $C$2="Aşağıdakı kimi dəyişir"), IFERROR(VLOOKUP(W538, $C$4:$D$7, 2, FALSE), AE537),
AND(W538&gt;0, W538&lt;=$B$4), $B$5,
TRUE,0 )</f>
        <v/>
      </c>
      <c r="AF538" s="76" t="str">
        <f t="shared" ca="1" si="25"/>
        <v/>
      </c>
    </row>
    <row r="539" spans="1:32" x14ac:dyDescent="0.4">
      <c r="A539" s="13" t="str" cm="1">
        <f t="array" aca="1" ref="A539" ca="1">_xlfn.IFS(
AND(SUMIFS(lease_table_interest_accruals, lease_table_dates, A538)&gt;0, COUNTIFS($E$14:E538, "Interest accrual", $A$14:A538, A538)=0),  A538,
AND(SUMIFS(lease_table_payments, lease_table_dates, A538)&gt;0, COUNTIFS($E$14:E538, "Payment", $A$14:A538, A538)=0),  A538,
AND(SUMIFS(rou_table_deprs, rou_table_dates, A538)&gt;0, COUNTIFS($E$14:E538, "Depreciation", $A$14:A538, A538)=0),  A538,
TRUE,  IFERROR(INDEX(rou_table_dates,  MATCH(A538, rou_table_dates)+1, ), "")
)</f>
        <v/>
      </c>
      <c r="B539" s="1" t="str" cm="1">
        <f t="array" aca="1" ref="B539" ca="1">_xlfn.IFS(
AND(E539="Payment", A539=$B$2), $AM$14,
E539="Payment", $AM$15,
E539="Interest accrual", $AM$18,
E539="Depreciation", $AM$17,
TRUE, "")</f>
        <v/>
      </c>
      <c r="C539" s="1" t="str" cm="1">
        <f t="array" aca="1" ref="C539" ca="1">_xlfn.IFS(
E539="Payment", $AM$19,
E539="Interest accrual", $AM$15,
E539="Depreciation", $AM$16,
TRUE, "")</f>
        <v/>
      </c>
      <c r="D539" s="14" t="str" cm="1">
        <f t="array" aca="1" ref="D539" ca="1">_xlfn.IFS(
E539="Payment", _xlfn.XLOOKUP(A539, lease_table_dates, lease_table_payments, 0, 0),
E539="Interest accrual", _xlfn.XLOOKUP(A539, lease_table_dates, lease_table_interest_accruals, 0, 0),
E539="Depreciation", _xlfn.XLOOKUP(A539, rou_table_dates, rou_table_deprs, 0, 0),
TRUE, ""
)</f>
        <v/>
      </c>
      <c r="E539" s="7" t="str" cm="1">
        <f t="array" aca="1" ref="E539" ca="1">_xlfn.IFS(
AND(SUMIFS(lease_table_interest_accruals, lease_table_dates, A539)&gt;0, COUNTIFS($E$14:E538, "Interest accrual", $A$14:A538, A539)=0), "Interest accrual",
AND(SUMIFS(lease_table_payments, lease_table_dates, A539)&gt;0, COUNTIFS($E$14:E538, "Payment", $A$14:A538, A539)=0), "Payment",
AND(SUMIFS(rou_table_deprs, rou_table_dates, A539)&gt;0, COUNTIFS($E$14:E538, "Depreciation", $A$14:A538, A539)=0), "Depreciation",
TRUE,  ""
)</f>
        <v/>
      </c>
      <c r="G539" s="13" t="str" cm="1">
        <f t="array" aca="1" ref="G539" ca="1">_xlfn.IFS(
AND($B$11="Hə", $B$3="İllik"), Z539,
AND($B$11="Hə", $B$3="Aylıq"), AA539,
$B$11="Yox", X539)</f>
        <v/>
      </c>
      <c r="H539" s="14" t="str" cm="1">
        <f t="array" aca="1" ref="H539" ca="1">_xlfn.IFS( G539="", "",
TRUE, ROUND( H538+I539-J539, 2) )</f>
        <v/>
      </c>
      <c r="I539" s="14" t="str" cm="1">
        <f t="array" aca="1" ref="I539" ca="1">_xlfn.IFS(G539="", "",
G539=last_payment_date, (J539-H538),
 TRUE,  -  (H538- H538* (1+$B$6)^ (_xlfn.DAYS(G539,G538)/365) )
)</f>
        <v/>
      </c>
      <c r="J539" s="14" t="str" cm="1">
        <f t="array" aca="1" ref="J539" ca="1">_xlfn.IFS(G539="", "",
TRUE, _xlfn.XLOOKUP(G539,  payment_dates, payments,0,0)
)</f>
        <v/>
      </c>
      <c r="L539" s="2" t="str" cm="1">
        <f t="array" aca="1" ref="L539" ca="1">_xlfn.IFS(
AND($B$11="Hə", $B$3="İllik"), AC539,
AND($B$11="Hə", $B$3="Aylıq"), AD539,
$B$11="Yox", AB539)</f>
        <v/>
      </c>
      <c r="M539" s="14" t="str" cm="1">
        <f t="array" aca="1" ref="M539" ca="1">_xlfn.IFS( L539="", "",
(M538-N539)&lt;=0.5, 0,
TRUE,  M538-N539)</f>
        <v/>
      </c>
      <c r="N539" s="15" t="str" cm="1">
        <f t="array" aca="1" ref="N539" ca="1">_xlfn.IFS(
L539="", "",
TRUE, MIN(M538, ROUND($M$14/ (last_rou_date - $B$2) * (L539-L538), 2) )
)</f>
        <v/>
      </c>
      <c r="P539" s="22" t="str">
        <f t="shared" ca="1" si="24"/>
        <v/>
      </c>
      <c r="Q539" s="14" t="str" cm="1">
        <f t="array" aca="1" ref="Q539" ca="1">_xlfn.IFS(P539="","",
$B$11="Hə", _xlfn.XLOOKUP(DATE(P539, 12, 31), rou_table_dates, rou_table_nbvs,0, 0),
TRUE,  MAX(0, ROUND($M$14 - $M$14/ (last_rou_date - $B$2) * (DATE(P539,12,31) - $B$2), 2) )
)</f>
        <v/>
      </c>
      <c r="R539" s="57" t="str" cm="1">
        <f t="array" aca="1" ref="R539" ca="1">_xlfn.IFS(P539="","",
$B$11="Hə", _xlfn.XLOOKUP(DATE(P539, 12, 31), lease_table_dates, lease_table_balances,0, 0),
TRUE, IFERROR( XNPV($B$6, IF(payment_dates &gt;DATE(P539, 12, 31), payments,  0),  IF(payment_dates &gt;DATE(P539, 12, 31), payment_dates,  DATE(P539, 12, 31))    ),0)
)</f>
        <v/>
      </c>
      <c r="S539" s="14" t="str" cm="1">
        <f t="array" aca="1" ref="S539" ca="1">_xlfn.IFS(P539="","",
TRUE,  MIN( MIN(Q538, $M$14), ROUND($M$14/ (last_rou_date - $B$2) * (DATE(P539,12,31) - MAX($B$2, DATE(P539-1, 12, 31))), 2) )
)</f>
        <v/>
      </c>
      <c r="T539" s="15" t="str" cm="1">
        <f t="array" aca="1" ref="T539" ca="1">_xlfn.IFS(P539="", "",
ISTEXT(R538), R539- (H539 - SUMIFS( lease_table_payments, lease_table_years, P539) -$AG$14 ),
AND(ISNUMBER(R538), R539&lt;&gt;""),   R539- (R538 - SUMIFS( lease_table_payments, lease_table_years, P539) )
)</f>
        <v/>
      </c>
      <c r="U539" s="14"/>
      <c r="V539" s="73">
        <f t="shared" si="26"/>
        <v>526</v>
      </c>
      <c r="W539" s="74" t="str" cm="1">
        <f t="array" ref="W539">_xlfn.IFS(
OR(W538=$B$4, W538=""),"",
TRUE,W538+1
)</f>
        <v/>
      </c>
      <c r="X539" s="75" t="str" cm="1">
        <f t="array" ref="X539">_xlfn.IFS(X538="","",
W539="", "",
AND($B$3="İllik"),DATE(YEAR(X538)+1,MONTH(X538),DAY(X538) ),
AND($B$3="Aylıq", $AH$14="Not end"), EDATE(X538,1),
AND($B$3="Aylıq", $AH$14="End"), EOMONTH(X538,1)
)</f>
        <v/>
      </c>
      <c r="Y539" s="75" t="str" cm="1">
        <f t="array" aca="1" ref="Y539" ca="1">_xlfn.IFS(
AND($B$7="Dövrün əvvəlində", Y538&lt;=last_rou_date), DATE(YEAR(Y538)+1, 12, 31),
AND($B$7="Dövrün sonunda", Y538&lt;=last_payment_date), DATE(YEAR(Y538)+1, 12, 31),
TRUE, ""
)</f>
        <v/>
      </c>
      <c r="Z539" s="75" t="str" cm="1">
        <f t="array" aca="1" ref="Z539" ca="1">_xlfn.IFS(
AND($AN$14="Not year_end", Z538&gt;last_payment_date), "",
AND($AN$14="Year_end", Z538&gt;=last_payment_date), "",
AND($AN$14="Year_end"), DATE(YEAR(Z538+1), 12, 31),
AND($AN$14="Not year_end", MONTH(Z538)=12, DAY(Z538)=31), DATE(YEAR(Z537)+1, MONTH(Z537), DAY(Z537)),
AND($AN$14="Not year_end", OR(MONTH(Z538)&lt;&gt;12, DAY(Z538)&lt;&gt;31) ), DATE(YEAR(Z538), 12, 31)
)</f>
        <v/>
      </c>
      <c r="AA539" s="75" t="str" cm="1">
        <f t="array" aca="1" ref="AA539" ca="1">_xlfn.IFS(AA538="", "",
AND(AA538=last_payment_date, OR(MONTH(AA538)&lt;&gt;12, DAY(AA538)&lt;&gt;31) ), DATE(YEAR(AA538), 12, 31),
AND(MONTH(AA538)=12, DAY(AA538)=31, AA538&gt;=last_payment_date), "",
AND(MONTH(AA538)=12, DAY(AA538)&lt;&gt;31),  EOMONTH(AA538,0),
AND(MONTH(AA538)=12, DAY(AA538)=31, $AH$14="Not end"),  EDATE(AA537,1),
AND($AH$14="Not end"), EDATE(AA538, 1),
AND($AH$14="End"), EOMONTH(AA538, 1)
)</f>
        <v/>
      </c>
      <c r="AB539" s="75" t="str" cm="1">
        <f t="array" aca="1" ref="AB539" ca="1">_xlfn.IFS(AB538="","",
AND(AB538=last_rou_date), "",
AND($B$3="İllik"),DATE(YEAR(AB538)+1,MONTH(AB538),DAY(AB538) ),
AND($B$3="Aylıq", $AH$14="Not end"), EDATE(AB538,1),
AND($B$3="Aylıq", $AH$14="End"), EOMONTH(AB538,1)
)</f>
        <v/>
      </c>
      <c r="AC539" s="75" t="str" cm="1">
        <f t="array" aca="1" ref="AC539" ca="1">_xlfn.IFS(
AND($AN$14="Not year_end", AC538&gt;last_rou_date), "",
AND($AN$14="Year_end", AC538&gt;=last_rou_date), "",
AND($AN$14="Year_end"), DATE(YEAR(AC538+1), 12, 31),
AND($AN$14="Not year_end", MONTH(AC538)=12, DAY(AC538)=31), DATE(YEAR(AC537)+1, MONTH(AC537), DAY(AC537)),
AND($AN$14="Not year_end", OR(MONTH(AC538)&lt;&gt;12, DAY(AC538)&lt;&gt;31) ), DATE(YEAR(AC538), 12, 31)
)</f>
        <v/>
      </c>
      <c r="AD539" s="75" t="str" cm="1">
        <f t="array" aca="1" ref="AD539" ca="1">_xlfn.IFS(AD538="", "",
AND(AD538=last_rou_date, OR(MONTH(AD538)&lt;&gt;12, DAY(AD538)&lt;&gt;31) ), DATE(YEAR(AD538), 12, 31),
AND(MONTH(AD538)=12, DAY(AD538)=31, AD538&gt;=last_rou_date), "",
AND(MONTH(AD538)=12, DAY(AD538)&lt;&gt;31),  EOMONTH(AD538,0),
AND(MONTH(AD538)=12, DAY(AD538)=31, $AH$14="Not end"),  EDATE(AD537,1),
AND($AH$14="Not end"), EDATE(AD538, 1),
AND($AH$14="End"), EOMONTH(AD538, 1)
)</f>
        <v/>
      </c>
      <c r="AE539" s="68" t="str" cm="1">
        <f t="array" ref="AE539">_xlfn.IFS(W539="", "",
AND(W539&gt;0, W539&lt;=$B$4, $C$2="İllik artım, faiz olaraq", $D$2&gt;0, $B$3="İllik"), $B$5*((1+$D$2)^(W539-1)),
AND(W539&gt;0, W539&lt;=$B$4, $C$2="İllik artım, faiz olaraq", $D$2&gt;0, $B$3="Aylıq"), $B$5*((1+$D$2)^ROUNDDOWN((W539-1)/12,0)),
AND(W539=1, $C$2="Aşağıdakı kimi dəyişir", ), $B$5,
AND(W539&gt;1, W539&lt;=$B$4, $C$2="Aşağıdakı kimi dəyişir"), IFERROR(VLOOKUP(W539, $C$4:$D$7, 2, FALSE), AE538),
AND(W539&gt;0, W539&lt;=$B$4), $B$5,
TRUE,0 )</f>
        <v/>
      </c>
      <c r="AF539" s="76" t="str">
        <f t="shared" ca="1" si="25"/>
        <v/>
      </c>
    </row>
    <row r="540" spans="1:32" x14ac:dyDescent="0.4">
      <c r="A540" s="13" t="str" cm="1">
        <f t="array" aca="1" ref="A540" ca="1">_xlfn.IFS(
AND(SUMIFS(lease_table_interest_accruals, lease_table_dates, A539)&gt;0, COUNTIFS($E$14:E539, "Interest accrual", $A$14:A539, A539)=0),  A539,
AND(SUMIFS(lease_table_payments, lease_table_dates, A539)&gt;0, COUNTIFS($E$14:E539, "Payment", $A$14:A539, A539)=0),  A539,
AND(SUMIFS(rou_table_deprs, rou_table_dates, A539)&gt;0, COUNTIFS($E$14:E539, "Depreciation", $A$14:A539, A539)=0),  A539,
TRUE,  IFERROR(INDEX(rou_table_dates,  MATCH(A539, rou_table_dates)+1, ), "")
)</f>
        <v/>
      </c>
      <c r="B540" s="1" t="str" cm="1">
        <f t="array" aca="1" ref="B540" ca="1">_xlfn.IFS(
AND(E540="Payment", A540=$B$2), $AM$14,
E540="Payment", $AM$15,
E540="Interest accrual", $AM$18,
E540="Depreciation", $AM$17,
TRUE, "")</f>
        <v/>
      </c>
      <c r="C540" s="1" t="str" cm="1">
        <f t="array" aca="1" ref="C540" ca="1">_xlfn.IFS(
E540="Payment", $AM$19,
E540="Interest accrual", $AM$15,
E540="Depreciation", $AM$16,
TRUE, "")</f>
        <v/>
      </c>
      <c r="D540" s="14" t="str" cm="1">
        <f t="array" aca="1" ref="D540" ca="1">_xlfn.IFS(
E540="Payment", _xlfn.XLOOKUP(A540, lease_table_dates, lease_table_payments, 0, 0),
E540="Interest accrual", _xlfn.XLOOKUP(A540, lease_table_dates, lease_table_interest_accruals, 0, 0),
E540="Depreciation", _xlfn.XLOOKUP(A540, rou_table_dates, rou_table_deprs, 0, 0),
TRUE, ""
)</f>
        <v/>
      </c>
      <c r="E540" s="7" t="str" cm="1">
        <f t="array" aca="1" ref="E540" ca="1">_xlfn.IFS(
AND(SUMIFS(lease_table_interest_accruals, lease_table_dates, A540)&gt;0, COUNTIFS($E$14:E539, "Interest accrual", $A$14:A539, A540)=0), "Interest accrual",
AND(SUMIFS(lease_table_payments, lease_table_dates, A540)&gt;0, COUNTIFS($E$14:E539, "Payment", $A$14:A539, A540)=0), "Payment",
AND(SUMIFS(rou_table_deprs, rou_table_dates, A540)&gt;0, COUNTIFS($E$14:E539, "Depreciation", $A$14:A539, A540)=0), "Depreciation",
TRUE,  ""
)</f>
        <v/>
      </c>
      <c r="G540" s="13" t="str" cm="1">
        <f t="array" aca="1" ref="G540" ca="1">_xlfn.IFS(
AND($B$11="Hə", $B$3="İllik"), Z540,
AND($B$11="Hə", $B$3="Aylıq"), AA540,
$B$11="Yox", X540)</f>
        <v/>
      </c>
      <c r="H540" s="14" t="str" cm="1">
        <f t="array" aca="1" ref="H540" ca="1">_xlfn.IFS( G540="", "",
TRUE, ROUND( H539+I540-J540, 2) )</f>
        <v/>
      </c>
      <c r="I540" s="14" t="str" cm="1">
        <f t="array" aca="1" ref="I540" ca="1">_xlfn.IFS(G540="", "",
G540=last_payment_date, (J540-H539),
 TRUE,  -  (H539- H539* (1+$B$6)^ (_xlfn.DAYS(G540,G539)/365) )
)</f>
        <v/>
      </c>
      <c r="J540" s="14" t="str" cm="1">
        <f t="array" aca="1" ref="J540" ca="1">_xlfn.IFS(G540="", "",
TRUE, _xlfn.XLOOKUP(G540,  payment_dates, payments,0,0)
)</f>
        <v/>
      </c>
      <c r="L540" s="2" t="str" cm="1">
        <f t="array" aca="1" ref="L540" ca="1">_xlfn.IFS(
AND($B$11="Hə", $B$3="İllik"), AC540,
AND($B$11="Hə", $B$3="Aylıq"), AD540,
$B$11="Yox", AB540)</f>
        <v/>
      </c>
      <c r="M540" s="14" t="str" cm="1">
        <f t="array" aca="1" ref="M540" ca="1">_xlfn.IFS( L540="", "",
(M539-N540)&lt;=0.5, 0,
TRUE,  M539-N540)</f>
        <v/>
      </c>
      <c r="N540" s="15" t="str" cm="1">
        <f t="array" aca="1" ref="N540" ca="1">_xlfn.IFS(
L540="", "",
TRUE, MIN(M539, ROUND($M$14/ (last_rou_date - $B$2) * (L540-L539), 2) )
)</f>
        <v/>
      </c>
      <c r="P540" s="22" t="str">
        <f t="shared" ca="1" si="24"/>
        <v/>
      </c>
      <c r="Q540" s="14" t="str" cm="1">
        <f t="array" aca="1" ref="Q540" ca="1">_xlfn.IFS(P540="","",
$B$11="Hə", _xlfn.XLOOKUP(DATE(P540, 12, 31), rou_table_dates, rou_table_nbvs,0, 0),
TRUE,  MAX(0, ROUND($M$14 - $M$14/ (last_rou_date - $B$2) * (DATE(P540,12,31) - $B$2), 2) )
)</f>
        <v/>
      </c>
      <c r="R540" s="57" t="str" cm="1">
        <f t="array" aca="1" ref="R540" ca="1">_xlfn.IFS(P540="","",
$B$11="Hə", _xlfn.XLOOKUP(DATE(P540, 12, 31), lease_table_dates, lease_table_balances,0, 0),
TRUE, IFERROR( XNPV($B$6, IF(payment_dates &gt;DATE(P540, 12, 31), payments,  0),  IF(payment_dates &gt;DATE(P540, 12, 31), payment_dates,  DATE(P540, 12, 31))    ),0)
)</f>
        <v/>
      </c>
      <c r="S540" s="14" t="str" cm="1">
        <f t="array" aca="1" ref="S540" ca="1">_xlfn.IFS(P540="","",
TRUE,  MIN( MIN(Q539, $M$14), ROUND($M$14/ (last_rou_date - $B$2) * (DATE(P540,12,31) - MAX($B$2, DATE(P540-1, 12, 31))), 2) )
)</f>
        <v/>
      </c>
      <c r="T540" s="15" t="str" cm="1">
        <f t="array" aca="1" ref="T540" ca="1">_xlfn.IFS(P540="", "",
ISTEXT(R539), R540- (H540 - SUMIFS( lease_table_payments, lease_table_years, P540) -$AG$14 ),
AND(ISNUMBER(R539), R540&lt;&gt;""),   R540- (R539 - SUMIFS( lease_table_payments, lease_table_years, P540) )
)</f>
        <v/>
      </c>
      <c r="U540" s="14"/>
      <c r="V540" s="73">
        <f t="shared" si="26"/>
        <v>527</v>
      </c>
      <c r="W540" s="74" t="str" cm="1">
        <f t="array" ref="W540">_xlfn.IFS(
OR(W539=$B$4, W539=""),"",
TRUE,W539+1
)</f>
        <v/>
      </c>
      <c r="X540" s="75" t="str" cm="1">
        <f t="array" ref="X540">_xlfn.IFS(X539="","",
W540="", "",
AND($B$3="İllik"),DATE(YEAR(X539)+1,MONTH(X539),DAY(X539) ),
AND($B$3="Aylıq", $AH$14="Not end"), EDATE(X539,1),
AND($B$3="Aylıq", $AH$14="End"), EOMONTH(X539,1)
)</f>
        <v/>
      </c>
      <c r="Y540" s="75" t="str" cm="1">
        <f t="array" aca="1" ref="Y540" ca="1">_xlfn.IFS(
AND($B$7="Dövrün əvvəlində", Y539&lt;=last_rou_date), DATE(YEAR(Y539)+1, 12, 31),
AND($B$7="Dövrün sonunda", Y539&lt;=last_payment_date), DATE(YEAR(Y539)+1, 12, 31),
TRUE, ""
)</f>
        <v/>
      </c>
      <c r="Z540" s="75" t="str" cm="1">
        <f t="array" aca="1" ref="Z540" ca="1">_xlfn.IFS(
AND($AN$14="Not year_end", Z539&gt;last_payment_date), "",
AND($AN$14="Year_end", Z539&gt;=last_payment_date), "",
AND($AN$14="Year_end"), DATE(YEAR(Z539+1), 12, 31),
AND($AN$14="Not year_end", MONTH(Z539)=12, DAY(Z539)=31), DATE(YEAR(Z538)+1, MONTH(Z538), DAY(Z538)),
AND($AN$14="Not year_end", OR(MONTH(Z539)&lt;&gt;12, DAY(Z539)&lt;&gt;31) ), DATE(YEAR(Z539), 12, 31)
)</f>
        <v/>
      </c>
      <c r="AA540" s="75" t="str" cm="1">
        <f t="array" aca="1" ref="AA540" ca="1">_xlfn.IFS(AA539="", "",
AND(AA539=last_payment_date, OR(MONTH(AA539)&lt;&gt;12, DAY(AA539)&lt;&gt;31) ), DATE(YEAR(AA539), 12, 31),
AND(MONTH(AA539)=12, DAY(AA539)=31, AA539&gt;=last_payment_date), "",
AND(MONTH(AA539)=12, DAY(AA539)&lt;&gt;31),  EOMONTH(AA539,0),
AND(MONTH(AA539)=12, DAY(AA539)=31, $AH$14="Not end"),  EDATE(AA538,1),
AND($AH$14="Not end"), EDATE(AA539, 1),
AND($AH$14="End"), EOMONTH(AA539, 1)
)</f>
        <v/>
      </c>
      <c r="AB540" s="75" t="str" cm="1">
        <f t="array" aca="1" ref="AB540" ca="1">_xlfn.IFS(AB539="","",
AND(AB539=last_rou_date), "",
AND($B$3="İllik"),DATE(YEAR(AB539)+1,MONTH(AB539),DAY(AB539) ),
AND($B$3="Aylıq", $AH$14="Not end"), EDATE(AB539,1),
AND($B$3="Aylıq", $AH$14="End"), EOMONTH(AB539,1)
)</f>
        <v/>
      </c>
      <c r="AC540" s="75" t="str" cm="1">
        <f t="array" aca="1" ref="AC540" ca="1">_xlfn.IFS(
AND($AN$14="Not year_end", AC539&gt;last_rou_date), "",
AND($AN$14="Year_end", AC539&gt;=last_rou_date), "",
AND($AN$14="Year_end"), DATE(YEAR(AC539+1), 12, 31),
AND($AN$14="Not year_end", MONTH(AC539)=12, DAY(AC539)=31), DATE(YEAR(AC538)+1, MONTH(AC538), DAY(AC538)),
AND($AN$14="Not year_end", OR(MONTH(AC539)&lt;&gt;12, DAY(AC539)&lt;&gt;31) ), DATE(YEAR(AC539), 12, 31)
)</f>
        <v/>
      </c>
      <c r="AD540" s="75" t="str" cm="1">
        <f t="array" aca="1" ref="AD540" ca="1">_xlfn.IFS(AD539="", "",
AND(AD539=last_rou_date, OR(MONTH(AD539)&lt;&gt;12, DAY(AD539)&lt;&gt;31) ), DATE(YEAR(AD539), 12, 31),
AND(MONTH(AD539)=12, DAY(AD539)=31, AD539&gt;=last_rou_date), "",
AND(MONTH(AD539)=12, DAY(AD539)&lt;&gt;31),  EOMONTH(AD539,0),
AND(MONTH(AD539)=12, DAY(AD539)=31, $AH$14="Not end"),  EDATE(AD538,1),
AND($AH$14="Not end"), EDATE(AD539, 1),
AND($AH$14="End"), EOMONTH(AD539, 1)
)</f>
        <v/>
      </c>
      <c r="AE540" s="68" t="str" cm="1">
        <f t="array" ref="AE540">_xlfn.IFS(W540="", "",
AND(W540&gt;0, W540&lt;=$B$4, $C$2="İllik artım, faiz olaraq", $D$2&gt;0, $B$3="İllik"), $B$5*((1+$D$2)^(W540-1)),
AND(W540&gt;0, W540&lt;=$B$4, $C$2="İllik artım, faiz olaraq", $D$2&gt;0, $B$3="Aylıq"), $B$5*((1+$D$2)^ROUNDDOWN((W540-1)/12,0)),
AND(W540=1, $C$2="Aşağıdakı kimi dəyişir", ), $B$5,
AND(W540&gt;1, W540&lt;=$B$4, $C$2="Aşağıdakı kimi dəyişir"), IFERROR(VLOOKUP(W540, $C$4:$D$7, 2, FALSE), AE539),
AND(W540&gt;0, W540&lt;=$B$4), $B$5,
TRUE,0 )</f>
        <v/>
      </c>
      <c r="AF540" s="76" t="str">
        <f t="shared" ca="1" si="25"/>
        <v/>
      </c>
    </row>
    <row r="541" spans="1:32" x14ac:dyDescent="0.4">
      <c r="A541" s="13" t="str" cm="1">
        <f t="array" aca="1" ref="A541" ca="1">_xlfn.IFS(
AND(SUMIFS(lease_table_interest_accruals, lease_table_dates, A540)&gt;0, COUNTIFS($E$14:E540, "Interest accrual", $A$14:A540, A540)=0),  A540,
AND(SUMIFS(lease_table_payments, lease_table_dates, A540)&gt;0, COUNTIFS($E$14:E540, "Payment", $A$14:A540, A540)=0),  A540,
AND(SUMIFS(rou_table_deprs, rou_table_dates, A540)&gt;0, COUNTIFS($E$14:E540, "Depreciation", $A$14:A540, A540)=0),  A540,
TRUE,  IFERROR(INDEX(rou_table_dates,  MATCH(A540, rou_table_dates)+1, ), "")
)</f>
        <v/>
      </c>
      <c r="B541" s="1" t="str" cm="1">
        <f t="array" aca="1" ref="B541" ca="1">_xlfn.IFS(
AND(E541="Payment", A541=$B$2), $AM$14,
E541="Payment", $AM$15,
E541="Interest accrual", $AM$18,
E541="Depreciation", $AM$17,
TRUE, "")</f>
        <v/>
      </c>
      <c r="C541" s="1" t="str" cm="1">
        <f t="array" aca="1" ref="C541" ca="1">_xlfn.IFS(
E541="Payment", $AM$19,
E541="Interest accrual", $AM$15,
E541="Depreciation", $AM$16,
TRUE, "")</f>
        <v/>
      </c>
      <c r="D541" s="14" t="str" cm="1">
        <f t="array" aca="1" ref="D541" ca="1">_xlfn.IFS(
E541="Payment", _xlfn.XLOOKUP(A541, lease_table_dates, lease_table_payments, 0, 0),
E541="Interest accrual", _xlfn.XLOOKUP(A541, lease_table_dates, lease_table_interest_accruals, 0, 0),
E541="Depreciation", _xlfn.XLOOKUP(A541, rou_table_dates, rou_table_deprs, 0, 0),
TRUE, ""
)</f>
        <v/>
      </c>
      <c r="E541" s="7" t="str" cm="1">
        <f t="array" aca="1" ref="E541" ca="1">_xlfn.IFS(
AND(SUMIFS(lease_table_interest_accruals, lease_table_dates, A541)&gt;0, COUNTIFS($E$14:E540, "Interest accrual", $A$14:A540, A541)=0), "Interest accrual",
AND(SUMIFS(lease_table_payments, lease_table_dates, A541)&gt;0, COUNTIFS($E$14:E540, "Payment", $A$14:A540, A541)=0), "Payment",
AND(SUMIFS(rou_table_deprs, rou_table_dates, A541)&gt;0, COUNTIFS($E$14:E540, "Depreciation", $A$14:A540, A541)=0), "Depreciation",
TRUE,  ""
)</f>
        <v/>
      </c>
      <c r="G541" s="13" t="str" cm="1">
        <f t="array" aca="1" ref="G541" ca="1">_xlfn.IFS(
AND($B$11="Hə", $B$3="İllik"), Z541,
AND($B$11="Hə", $B$3="Aylıq"), AA541,
$B$11="Yox", X541)</f>
        <v/>
      </c>
      <c r="H541" s="14" t="str" cm="1">
        <f t="array" aca="1" ref="H541" ca="1">_xlfn.IFS( G541="", "",
TRUE, ROUND( H540+I541-J541, 2) )</f>
        <v/>
      </c>
      <c r="I541" s="14" t="str" cm="1">
        <f t="array" aca="1" ref="I541" ca="1">_xlfn.IFS(G541="", "",
G541=last_payment_date, (J541-H540),
 TRUE,  -  (H540- H540* (1+$B$6)^ (_xlfn.DAYS(G541,G540)/365) )
)</f>
        <v/>
      </c>
      <c r="J541" s="14" t="str" cm="1">
        <f t="array" aca="1" ref="J541" ca="1">_xlfn.IFS(G541="", "",
TRUE, _xlfn.XLOOKUP(G541,  payment_dates, payments,0,0)
)</f>
        <v/>
      </c>
      <c r="L541" s="2" t="str" cm="1">
        <f t="array" aca="1" ref="L541" ca="1">_xlfn.IFS(
AND($B$11="Hə", $B$3="İllik"), AC541,
AND($B$11="Hə", $B$3="Aylıq"), AD541,
$B$11="Yox", AB541)</f>
        <v/>
      </c>
      <c r="M541" s="14" t="str" cm="1">
        <f t="array" aca="1" ref="M541" ca="1">_xlfn.IFS( L541="", "",
(M540-N541)&lt;=0.5, 0,
TRUE,  M540-N541)</f>
        <v/>
      </c>
      <c r="N541" s="15" t="str" cm="1">
        <f t="array" aca="1" ref="N541" ca="1">_xlfn.IFS(
L541="", "",
TRUE, MIN(M540, ROUND($M$14/ (last_rou_date - $B$2) * (L541-L540), 2) )
)</f>
        <v/>
      </c>
      <c r="P541" s="22" t="str">
        <f t="shared" ca="1" si="24"/>
        <v/>
      </c>
      <c r="Q541" s="14" t="str" cm="1">
        <f t="array" aca="1" ref="Q541" ca="1">_xlfn.IFS(P541="","",
$B$11="Hə", _xlfn.XLOOKUP(DATE(P541, 12, 31), rou_table_dates, rou_table_nbvs,0, 0),
TRUE,  MAX(0, ROUND($M$14 - $M$14/ (last_rou_date - $B$2) * (DATE(P541,12,31) - $B$2), 2) )
)</f>
        <v/>
      </c>
      <c r="R541" s="57" t="str" cm="1">
        <f t="array" aca="1" ref="R541" ca="1">_xlfn.IFS(P541="","",
$B$11="Hə", _xlfn.XLOOKUP(DATE(P541, 12, 31), lease_table_dates, lease_table_balances,0, 0),
TRUE, IFERROR( XNPV($B$6, IF(payment_dates &gt;DATE(P541, 12, 31), payments,  0),  IF(payment_dates &gt;DATE(P541, 12, 31), payment_dates,  DATE(P541, 12, 31))    ),0)
)</f>
        <v/>
      </c>
      <c r="S541" s="14" t="str" cm="1">
        <f t="array" aca="1" ref="S541" ca="1">_xlfn.IFS(P541="","",
TRUE,  MIN( MIN(Q540, $M$14), ROUND($M$14/ (last_rou_date - $B$2) * (DATE(P541,12,31) - MAX($B$2, DATE(P541-1, 12, 31))), 2) )
)</f>
        <v/>
      </c>
      <c r="T541" s="15" t="str" cm="1">
        <f t="array" aca="1" ref="T541" ca="1">_xlfn.IFS(P541="", "",
ISTEXT(R540), R541- (H541 - SUMIFS( lease_table_payments, lease_table_years, P541) -$AG$14 ),
AND(ISNUMBER(R540), R541&lt;&gt;""),   R541- (R540 - SUMIFS( lease_table_payments, lease_table_years, P541) )
)</f>
        <v/>
      </c>
      <c r="U541" s="14"/>
      <c r="V541" s="73">
        <f t="shared" si="26"/>
        <v>528</v>
      </c>
      <c r="W541" s="74" t="str" cm="1">
        <f t="array" ref="W541">_xlfn.IFS(
OR(W540=$B$4, W540=""),"",
TRUE,W540+1
)</f>
        <v/>
      </c>
      <c r="X541" s="75" t="str" cm="1">
        <f t="array" ref="X541">_xlfn.IFS(X540="","",
W541="", "",
AND($B$3="İllik"),DATE(YEAR(X540)+1,MONTH(X540),DAY(X540) ),
AND($B$3="Aylıq", $AH$14="Not end"), EDATE(X540,1),
AND($B$3="Aylıq", $AH$14="End"), EOMONTH(X540,1)
)</f>
        <v/>
      </c>
      <c r="Y541" s="75" t="str" cm="1">
        <f t="array" aca="1" ref="Y541" ca="1">_xlfn.IFS(
AND($B$7="Dövrün əvvəlində", Y540&lt;=last_rou_date), DATE(YEAR(Y540)+1, 12, 31),
AND($B$7="Dövrün sonunda", Y540&lt;=last_payment_date), DATE(YEAR(Y540)+1, 12, 31),
TRUE, ""
)</f>
        <v/>
      </c>
      <c r="Z541" s="75" t="str" cm="1">
        <f t="array" aca="1" ref="Z541" ca="1">_xlfn.IFS(
AND($AN$14="Not year_end", Z540&gt;last_payment_date), "",
AND($AN$14="Year_end", Z540&gt;=last_payment_date), "",
AND($AN$14="Year_end"), DATE(YEAR(Z540+1), 12, 31),
AND($AN$14="Not year_end", MONTH(Z540)=12, DAY(Z540)=31), DATE(YEAR(Z539)+1, MONTH(Z539), DAY(Z539)),
AND($AN$14="Not year_end", OR(MONTH(Z540)&lt;&gt;12, DAY(Z540)&lt;&gt;31) ), DATE(YEAR(Z540), 12, 31)
)</f>
        <v/>
      </c>
      <c r="AA541" s="75" t="str" cm="1">
        <f t="array" aca="1" ref="AA541" ca="1">_xlfn.IFS(AA540="", "",
AND(AA540=last_payment_date, OR(MONTH(AA540)&lt;&gt;12, DAY(AA540)&lt;&gt;31) ), DATE(YEAR(AA540), 12, 31),
AND(MONTH(AA540)=12, DAY(AA540)=31, AA540&gt;=last_payment_date), "",
AND(MONTH(AA540)=12, DAY(AA540)&lt;&gt;31),  EOMONTH(AA540,0),
AND(MONTH(AA540)=12, DAY(AA540)=31, $AH$14="Not end"),  EDATE(AA539,1),
AND($AH$14="Not end"), EDATE(AA540, 1),
AND($AH$14="End"), EOMONTH(AA540, 1)
)</f>
        <v/>
      </c>
      <c r="AB541" s="75" t="str" cm="1">
        <f t="array" aca="1" ref="AB541" ca="1">_xlfn.IFS(AB540="","",
AND(AB540=last_rou_date), "",
AND($B$3="İllik"),DATE(YEAR(AB540)+1,MONTH(AB540),DAY(AB540) ),
AND($B$3="Aylıq", $AH$14="Not end"), EDATE(AB540,1),
AND($B$3="Aylıq", $AH$14="End"), EOMONTH(AB540,1)
)</f>
        <v/>
      </c>
      <c r="AC541" s="75" t="str" cm="1">
        <f t="array" aca="1" ref="AC541" ca="1">_xlfn.IFS(
AND($AN$14="Not year_end", AC540&gt;last_rou_date), "",
AND($AN$14="Year_end", AC540&gt;=last_rou_date), "",
AND($AN$14="Year_end"), DATE(YEAR(AC540+1), 12, 31),
AND($AN$14="Not year_end", MONTH(AC540)=12, DAY(AC540)=31), DATE(YEAR(AC539)+1, MONTH(AC539), DAY(AC539)),
AND($AN$14="Not year_end", OR(MONTH(AC540)&lt;&gt;12, DAY(AC540)&lt;&gt;31) ), DATE(YEAR(AC540), 12, 31)
)</f>
        <v/>
      </c>
      <c r="AD541" s="75" t="str" cm="1">
        <f t="array" aca="1" ref="AD541" ca="1">_xlfn.IFS(AD540="", "",
AND(AD540=last_rou_date, OR(MONTH(AD540)&lt;&gt;12, DAY(AD540)&lt;&gt;31) ), DATE(YEAR(AD540), 12, 31),
AND(MONTH(AD540)=12, DAY(AD540)=31, AD540&gt;=last_rou_date), "",
AND(MONTH(AD540)=12, DAY(AD540)&lt;&gt;31),  EOMONTH(AD540,0),
AND(MONTH(AD540)=12, DAY(AD540)=31, $AH$14="Not end"),  EDATE(AD539,1),
AND($AH$14="Not end"), EDATE(AD540, 1),
AND($AH$14="End"), EOMONTH(AD540, 1)
)</f>
        <v/>
      </c>
      <c r="AE541" s="68" t="str" cm="1">
        <f t="array" ref="AE541">_xlfn.IFS(W541="", "",
AND(W541&gt;0, W541&lt;=$B$4, $C$2="İllik artım, faiz olaraq", $D$2&gt;0, $B$3="İllik"), $B$5*((1+$D$2)^(W541-1)),
AND(W541&gt;0, W541&lt;=$B$4, $C$2="İllik artım, faiz olaraq", $D$2&gt;0, $B$3="Aylıq"), $B$5*((1+$D$2)^ROUNDDOWN((W541-1)/12,0)),
AND(W541=1, $C$2="Aşağıdakı kimi dəyişir", ), $B$5,
AND(W541&gt;1, W541&lt;=$B$4, $C$2="Aşağıdakı kimi dəyişir"), IFERROR(VLOOKUP(W541, $C$4:$D$7, 2, FALSE), AE540),
AND(W541&gt;0, W541&lt;=$B$4), $B$5,
TRUE,0 )</f>
        <v/>
      </c>
      <c r="AF541" s="76" t="str">
        <f t="shared" ca="1" si="25"/>
        <v/>
      </c>
    </row>
    <row r="542" spans="1:32" x14ac:dyDescent="0.4">
      <c r="A542" s="13" t="str" cm="1">
        <f t="array" aca="1" ref="A542" ca="1">_xlfn.IFS(
AND(SUMIFS(lease_table_interest_accruals, lease_table_dates, A541)&gt;0, COUNTIFS($E$14:E541, "Interest accrual", $A$14:A541, A541)=0),  A541,
AND(SUMIFS(lease_table_payments, lease_table_dates, A541)&gt;0, COUNTIFS($E$14:E541, "Payment", $A$14:A541, A541)=0),  A541,
AND(SUMIFS(rou_table_deprs, rou_table_dates, A541)&gt;0, COUNTIFS($E$14:E541, "Depreciation", $A$14:A541, A541)=0),  A541,
TRUE,  IFERROR(INDEX(rou_table_dates,  MATCH(A541, rou_table_dates)+1, ), "")
)</f>
        <v/>
      </c>
      <c r="B542" s="1" t="str" cm="1">
        <f t="array" aca="1" ref="B542" ca="1">_xlfn.IFS(
AND(E542="Payment", A542=$B$2), $AM$14,
E542="Payment", $AM$15,
E542="Interest accrual", $AM$18,
E542="Depreciation", $AM$17,
TRUE, "")</f>
        <v/>
      </c>
      <c r="C542" s="1" t="str" cm="1">
        <f t="array" aca="1" ref="C542" ca="1">_xlfn.IFS(
E542="Payment", $AM$19,
E542="Interest accrual", $AM$15,
E542="Depreciation", $AM$16,
TRUE, "")</f>
        <v/>
      </c>
      <c r="D542" s="14" t="str" cm="1">
        <f t="array" aca="1" ref="D542" ca="1">_xlfn.IFS(
E542="Payment", _xlfn.XLOOKUP(A542, lease_table_dates, lease_table_payments, 0, 0),
E542="Interest accrual", _xlfn.XLOOKUP(A542, lease_table_dates, lease_table_interest_accruals, 0, 0),
E542="Depreciation", _xlfn.XLOOKUP(A542, rou_table_dates, rou_table_deprs, 0, 0),
TRUE, ""
)</f>
        <v/>
      </c>
      <c r="E542" s="7" t="str" cm="1">
        <f t="array" aca="1" ref="E542" ca="1">_xlfn.IFS(
AND(SUMIFS(lease_table_interest_accruals, lease_table_dates, A542)&gt;0, COUNTIFS($E$14:E541, "Interest accrual", $A$14:A541, A542)=0), "Interest accrual",
AND(SUMIFS(lease_table_payments, lease_table_dates, A542)&gt;0, COUNTIFS($E$14:E541, "Payment", $A$14:A541, A542)=0), "Payment",
AND(SUMIFS(rou_table_deprs, rou_table_dates, A542)&gt;0, COUNTIFS($E$14:E541, "Depreciation", $A$14:A541, A542)=0), "Depreciation",
TRUE,  ""
)</f>
        <v/>
      </c>
      <c r="G542" s="13" t="str" cm="1">
        <f t="array" aca="1" ref="G542" ca="1">_xlfn.IFS(
AND($B$11="Hə", $B$3="İllik"), Z542,
AND($B$11="Hə", $B$3="Aylıq"), AA542,
$B$11="Yox", X542)</f>
        <v/>
      </c>
      <c r="H542" s="14" t="str" cm="1">
        <f t="array" aca="1" ref="H542" ca="1">_xlfn.IFS( G542="", "",
TRUE, ROUND( H541+I542-J542, 2) )</f>
        <v/>
      </c>
      <c r="I542" s="14" t="str" cm="1">
        <f t="array" aca="1" ref="I542" ca="1">_xlfn.IFS(G542="", "",
G542=last_payment_date, (J542-H541),
 TRUE,  -  (H541- H541* (1+$B$6)^ (_xlfn.DAYS(G542,G541)/365) )
)</f>
        <v/>
      </c>
      <c r="J542" s="14" t="str" cm="1">
        <f t="array" aca="1" ref="J542" ca="1">_xlfn.IFS(G542="", "",
TRUE, _xlfn.XLOOKUP(G542,  payment_dates, payments,0,0)
)</f>
        <v/>
      </c>
      <c r="L542" s="2" t="str" cm="1">
        <f t="array" aca="1" ref="L542" ca="1">_xlfn.IFS(
AND($B$11="Hə", $B$3="İllik"), AC542,
AND($B$11="Hə", $B$3="Aylıq"), AD542,
$B$11="Yox", AB542)</f>
        <v/>
      </c>
      <c r="M542" s="14" t="str" cm="1">
        <f t="array" aca="1" ref="M542" ca="1">_xlfn.IFS( L542="", "",
(M541-N542)&lt;=0.5, 0,
TRUE,  M541-N542)</f>
        <v/>
      </c>
      <c r="N542" s="15" t="str" cm="1">
        <f t="array" aca="1" ref="N542" ca="1">_xlfn.IFS(
L542="", "",
TRUE, MIN(M541, ROUND($M$14/ (last_rou_date - $B$2) * (L542-L541), 2) )
)</f>
        <v/>
      </c>
      <c r="P542" s="22" t="str">
        <f t="shared" ca="1" si="24"/>
        <v/>
      </c>
      <c r="Q542" s="14" t="str" cm="1">
        <f t="array" aca="1" ref="Q542" ca="1">_xlfn.IFS(P542="","",
$B$11="Hə", _xlfn.XLOOKUP(DATE(P542, 12, 31), rou_table_dates, rou_table_nbvs,0, 0),
TRUE,  MAX(0, ROUND($M$14 - $M$14/ (last_rou_date - $B$2) * (DATE(P542,12,31) - $B$2), 2) )
)</f>
        <v/>
      </c>
      <c r="R542" s="57" t="str" cm="1">
        <f t="array" aca="1" ref="R542" ca="1">_xlfn.IFS(P542="","",
$B$11="Hə", _xlfn.XLOOKUP(DATE(P542, 12, 31), lease_table_dates, lease_table_balances,0, 0),
TRUE, IFERROR( XNPV($B$6, IF(payment_dates &gt;DATE(P542, 12, 31), payments,  0),  IF(payment_dates &gt;DATE(P542, 12, 31), payment_dates,  DATE(P542, 12, 31))    ),0)
)</f>
        <v/>
      </c>
      <c r="S542" s="14" t="str" cm="1">
        <f t="array" aca="1" ref="S542" ca="1">_xlfn.IFS(P542="","",
TRUE,  MIN( MIN(Q541, $M$14), ROUND($M$14/ (last_rou_date - $B$2) * (DATE(P542,12,31) - MAX($B$2, DATE(P542-1, 12, 31))), 2) )
)</f>
        <v/>
      </c>
      <c r="T542" s="15" t="str" cm="1">
        <f t="array" aca="1" ref="T542" ca="1">_xlfn.IFS(P542="", "",
ISTEXT(R541), R542- (H542 - SUMIFS( lease_table_payments, lease_table_years, P542) -$AG$14 ),
AND(ISNUMBER(R541), R542&lt;&gt;""),   R542- (R541 - SUMIFS( lease_table_payments, lease_table_years, P542) )
)</f>
        <v/>
      </c>
      <c r="U542" s="14"/>
      <c r="V542" s="73">
        <f t="shared" si="26"/>
        <v>529</v>
      </c>
      <c r="W542" s="74" t="str" cm="1">
        <f t="array" ref="W542">_xlfn.IFS(
OR(W541=$B$4, W541=""),"",
TRUE,W541+1
)</f>
        <v/>
      </c>
      <c r="X542" s="75" t="str" cm="1">
        <f t="array" ref="X542">_xlfn.IFS(X541="","",
W542="", "",
AND($B$3="İllik"),DATE(YEAR(X541)+1,MONTH(X541),DAY(X541) ),
AND($B$3="Aylıq", $AH$14="Not end"), EDATE(X541,1),
AND($B$3="Aylıq", $AH$14="End"), EOMONTH(X541,1)
)</f>
        <v/>
      </c>
      <c r="Y542" s="75" t="str" cm="1">
        <f t="array" aca="1" ref="Y542" ca="1">_xlfn.IFS(
AND($B$7="Dövrün əvvəlində", Y541&lt;=last_rou_date), DATE(YEAR(Y541)+1, 12, 31),
AND($B$7="Dövrün sonunda", Y541&lt;=last_payment_date), DATE(YEAR(Y541)+1, 12, 31),
TRUE, ""
)</f>
        <v/>
      </c>
      <c r="Z542" s="75" t="str" cm="1">
        <f t="array" aca="1" ref="Z542" ca="1">_xlfn.IFS(
AND($AN$14="Not year_end", Z541&gt;last_payment_date), "",
AND($AN$14="Year_end", Z541&gt;=last_payment_date), "",
AND($AN$14="Year_end"), DATE(YEAR(Z541+1), 12, 31),
AND($AN$14="Not year_end", MONTH(Z541)=12, DAY(Z541)=31), DATE(YEAR(Z540)+1, MONTH(Z540), DAY(Z540)),
AND($AN$14="Not year_end", OR(MONTH(Z541)&lt;&gt;12, DAY(Z541)&lt;&gt;31) ), DATE(YEAR(Z541), 12, 31)
)</f>
        <v/>
      </c>
      <c r="AA542" s="75" t="str" cm="1">
        <f t="array" aca="1" ref="AA542" ca="1">_xlfn.IFS(AA541="", "",
AND(AA541=last_payment_date, OR(MONTH(AA541)&lt;&gt;12, DAY(AA541)&lt;&gt;31) ), DATE(YEAR(AA541), 12, 31),
AND(MONTH(AA541)=12, DAY(AA541)=31, AA541&gt;=last_payment_date), "",
AND(MONTH(AA541)=12, DAY(AA541)&lt;&gt;31),  EOMONTH(AA541,0),
AND(MONTH(AA541)=12, DAY(AA541)=31, $AH$14="Not end"),  EDATE(AA540,1),
AND($AH$14="Not end"), EDATE(AA541, 1),
AND($AH$14="End"), EOMONTH(AA541, 1)
)</f>
        <v/>
      </c>
      <c r="AB542" s="75" t="str" cm="1">
        <f t="array" aca="1" ref="AB542" ca="1">_xlfn.IFS(AB541="","",
AND(AB541=last_rou_date), "",
AND($B$3="İllik"),DATE(YEAR(AB541)+1,MONTH(AB541),DAY(AB541) ),
AND($B$3="Aylıq", $AH$14="Not end"), EDATE(AB541,1),
AND($B$3="Aylıq", $AH$14="End"), EOMONTH(AB541,1)
)</f>
        <v/>
      </c>
      <c r="AC542" s="75" t="str" cm="1">
        <f t="array" aca="1" ref="AC542" ca="1">_xlfn.IFS(
AND($AN$14="Not year_end", AC541&gt;last_rou_date), "",
AND($AN$14="Year_end", AC541&gt;=last_rou_date), "",
AND($AN$14="Year_end"), DATE(YEAR(AC541+1), 12, 31),
AND($AN$14="Not year_end", MONTH(AC541)=12, DAY(AC541)=31), DATE(YEAR(AC540)+1, MONTH(AC540), DAY(AC540)),
AND($AN$14="Not year_end", OR(MONTH(AC541)&lt;&gt;12, DAY(AC541)&lt;&gt;31) ), DATE(YEAR(AC541), 12, 31)
)</f>
        <v/>
      </c>
      <c r="AD542" s="75" t="str" cm="1">
        <f t="array" aca="1" ref="AD542" ca="1">_xlfn.IFS(AD541="", "",
AND(AD541=last_rou_date, OR(MONTH(AD541)&lt;&gt;12, DAY(AD541)&lt;&gt;31) ), DATE(YEAR(AD541), 12, 31),
AND(MONTH(AD541)=12, DAY(AD541)=31, AD541&gt;=last_rou_date), "",
AND(MONTH(AD541)=12, DAY(AD541)&lt;&gt;31),  EOMONTH(AD541,0),
AND(MONTH(AD541)=12, DAY(AD541)=31, $AH$14="Not end"),  EDATE(AD540,1),
AND($AH$14="Not end"), EDATE(AD541, 1),
AND($AH$14="End"), EOMONTH(AD541, 1)
)</f>
        <v/>
      </c>
      <c r="AE542" s="68" t="str" cm="1">
        <f t="array" ref="AE542">_xlfn.IFS(W542="", "",
AND(W542&gt;0, W542&lt;=$B$4, $C$2="İllik artım, faiz olaraq", $D$2&gt;0, $B$3="İllik"), $B$5*((1+$D$2)^(W542-1)),
AND(W542&gt;0, W542&lt;=$B$4, $C$2="İllik artım, faiz olaraq", $D$2&gt;0, $B$3="Aylıq"), $B$5*((1+$D$2)^ROUNDDOWN((W542-1)/12,0)),
AND(W542=1, $C$2="Aşağıdakı kimi dəyişir", ), $B$5,
AND(W542&gt;1, W542&lt;=$B$4, $C$2="Aşağıdakı kimi dəyişir"), IFERROR(VLOOKUP(W542, $C$4:$D$7, 2, FALSE), AE541),
AND(W542&gt;0, W542&lt;=$B$4), $B$5,
TRUE,0 )</f>
        <v/>
      </c>
      <c r="AF542" s="76" t="str">
        <f t="shared" ca="1" si="25"/>
        <v/>
      </c>
    </row>
    <row r="543" spans="1:32" x14ac:dyDescent="0.4">
      <c r="A543" s="13" t="str" cm="1">
        <f t="array" aca="1" ref="A543" ca="1">_xlfn.IFS(
AND(SUMIFS(lease_table_interest_accruals, lease_table_dates, A542)&gt;0, COUNTIFS($E$14:E542, "Interest accrual", $A$14:A542, A542)=0),  A542,
AND(SUMIFS(lease_table_payments, lease_table_dates, A542)&gt;0, COUNTIFS($E$14:E542, "Payment", $A$14:A542, A542)=0),  A542,
AND(SUMIFS(rou_table_deprs, rou_table_dates, A542)&gt;0, COUNTIFS($E$14:E542, "Depreciation", $A$14:A542, A542)=0),  A542,
TRUE,  IFERROR(INDEX(rou_table_dates,  MATCH(A542, rou_table_dates)+1, ), "")
)</f>
        <v/>
      </c>
      <c r="B543" s="1" t="str" cm="1">
        <f t="array" aca="1" ref="B543" ca="1">_xlfn.IFS(
AND(E543="Payment", A543=$B$2), $AM$14,
E543="Payment", $AM$15,
E543="Interest accrual", $AM$18,
E543="Depreciation", $AM$17,
TRUE, "")</f>
        <v/>
      </c>
      <c r="C543" s="1" t="str" cm="1">
        <f t="array" aca="1" ref="C543" ca="1">_xlfn.IFS(
E543="Payment", $AM$19,
E543="Interest accrual", $AM$15,
E543="Depreciation", $AM$16,
TRUE, "")</f>
        <v/>
      </c>
      <c r="D543" s="14" t="str" cm="1">
        <f t="array" aca="1" ref="D543" ca="1">_xlfn.IFS(
E543="Payment", _xlfn.XLOOKUP(A543, lease_table_dates, lease_table_payments, 0, 0),
E543="Interest accrual", _xlfn.XLOOKUP(A543, lease_table_dates, lease_table_interest_accruals, 0, 0),
E543="Depreciation", _xlfn.XLOOKUP(A543, rou_table_dates, rou_table_deprs, 0, 0),
TRUE, ""
)</f>
        <v/>
      </c>
      <c r="E543" s="7" t="str" cm="1">
        <f t="array" aca="1" ref="E543" ca="1">_xlfn.IFS(
AND(SUMIFS(lease_table_interest_accruals, lease_table_dates, A543)&gt;0, COUNTIFS($E$14:E542, "Interest accrual", $A$14:A542, A543)=0), "Interest accrual",
AND(SUMIFS(lease_table_payments, lease_table_dates, A543)&gt;0, COUNTIFS($E$14:E542, "Payment", $A$14:A542, A543)=0), "Payment",
AND(SUMIFS(rou_table_deprs, rou_table_dates, A543)&gt;0, COUNTIFS($E$14:E542, "Depreciation", $A$14:A542, A543)=0), "Depreciation",
TRUE,  ""
)</f>
        <v/>
      </c>
      <c r="G543" s="13" t="str" cm="1">
        <f t="array" aca="1" ref="G543" ca="1">_xlfn.IFS(
AND($B$11="Hə", $B$3="İllik"), Z543,
AND($B$11="Hə", $B$3="Aylıq"), AA543,
$B$11="Yox", X543)</f>
        <v/>
      </c>
      <c r="H543" s="14" t="str" cm="1">
        <f t="array" aca="1" ref="H543" ca="1">_xlfn.IFS( G543="", "",
TRUE, ROUND( H542+I543-J543, 2) )</f>
        <v/>
      </c>
      <c r="I543" s="14" t="str" cm="1">
        <f t="array" aca="1" ref="I543" ca="1">_xlfn.IFS(G543="", "",
G543=last_payment_date, (J543-H542),
 TRUE,  -  (H542- H542* (1+$B$6)^ (_xlfn.DAYS(G543,G542)/365) )
)</f>
        <v/>
      </c>
      <c r="J543" s="14" t="str" cm="1">
        <f t="array" aca="1" ref="J543" ca="1">_xlfn.IFS(G543="", "",
TRUE, _xlfn.XLOOKUP(G543,  payment_dates, payments,0,0)
)</f>
        <v/>
      </c>
      <c r="L543" s="2" t="str" cm="1">
        <f t="array" aca="1" ref="L543" ca="1">_xlfn.IFS(
AND($B$11="Hə", $B$3="İllik"), AC543,
AND($B$11="Hə", $B$3="Aylıq"), AD543,
$B$11="Yox", AB543)</f>
        <v/>
      </c>
      <c r="M543" s="14" t="str" cm="1">
        <f t="array" aca="1" ref="M543" ca="1">_xlfn.IFS( L543="", "",
(M542-N543)&lt;=0.5, 0,
TRUE,  M542-N543)</f>
        <v/>
      </c>
      <c r="N543" s="15" t="str" cm="1">
        <f t="array" aca="1" ref="N543" ca="1">_xlfn.IFS(
L543="", "",
TRUE, MIN(M542, ROUND($M$14/ (last_rou_date - $B$2) * (L543-L542), 2) )
)</f>
        <v/>
      </c>
      <c r="P543" s="22" t="str">
        <f t="shared" ca="1" si="24"/>
        <v/>
      </c>
      <c r="Q543" s="14" t="str" cm="1">
        <f t="array" aca="1" ref="Q543" ca="1">_xlfn.IFS(P543="","",
$B$11="Hə", _xlfn.XLOOKUP(DATE(P543, 12, 31), rou_table_dates, rou_table_nbvs,0, 0),
TRUE,  MAX(0, ROUND($M$14 - $M$14/ (last_rou_date - $B$2) * (DATE(P543,12,31) - $B$2), 2) )
)</f>
        <v/>
      </c>
      <c r="R543" s="57" t="str" cm="1">
        <f t="array" aca="1" ref="R543" ca="1">_xlfn.IFS(P543="","",
$B$11="Hə", _xlfn.XLOOKUP(DATE(P543, 12, 31), lease_table_dates, lease_table_balances,0, 0),
TRUE, IFERROR( XNPV($B$6, IF(payment_dates &gt;DATE(P543, 12, 31), payments,  0),  IF(payment_dates &gt;DATE(P543, 12, 31), payment_dates,  DATE(P543, 12, 31))    ),0)
)</f>
        <v/>
      </c>
      <c r="S543" s="14" t="str" cm="1">
        <f t="array" aca="1" ref="S543" ca="1">_xlfn.IFS(P543="","",
TRUE,  MIN( MIN(Q542, $M$14), ROUND($M$14/ (last_rou_date - $B$2) * (DATE(P543,12,31) - MAX($B$2, DATE(P543-1, 12, 31))), 2) )
)</f>
        <v/>
      </c>
      <c r="T543" s="15" t="str" cm="1">
        <f t="array" aca="1" ref="T543" ca="1">_xlfn.IFS(P543="", "",
ISTEXT(R542), R543- (H543 - SUMIFS( lease_table_payments, lease_table_years, P543) -$AG$14 ),
AND(ISNUMBER(R542), R543&lt;&gt;""),   R543- (R542 - SUMIFS( lease_table_payments, lease_table_years, P543) )
)</f>
        <v/>
      </c>
      <c r="U543" s="14"/>
      <c r="V543" s="73">
        <f t="shared" si="26"/>
        <v>530</v>
      </c>
      <c r="W543" s="74" t="str" cm="1">
        <f t="array" ref="W543">_xlfn.IFS(
OR(W542=$B$4, W542=""),"",
TRUE,W542+1
)</f>
        <v/>
      </c>
      <c r="X543" s="75" t="str" cm="1">
        <f t="array" ref="X543">_xlfn.IFS(X542="","",
W543="", "",
AND($B$3="İllik"),DATE(YEAR(X542)+1,MONTH(X542),DAY(X542) ),
AND($B$3="Aylıq", $AH$14="Not end"), EDATE(X542,1),
AND($B$3="Aylıq", $AH$14="End"), EOMONTH(X542,1)
)</f>
        <v/>
      </c>
      <c r="Y543" s="75" t="str" cm="1">
        <f t="array" aca="1" ref="Y543" ca="1">_xlfn.IFS(
AND($B$7="Dövrün əvvəlində", Y542&lt;=last_rou_date), DATE(YEAR(Y542)+1, 12, 31),
AND($B$7="Dövrün sonunda", Y542&lt;=last_payment_date), DATE(YEAR(Y542)+1, 12, 31),
TRUE, ""
)</f>
        <v/>
      </c>
      <c r="Z543" s="75" t="str" cm="1">
        <f t="array" aca="1" ref="Z543" ca="1">_xlfn.IFS(
AND($AN$14="Not year_end", Z542&gt;last_payment_date), "",
AND($AN$14="Year_end", Z542&gt;=last_payment_date), "",
AND($AN$14="Year_end"), DATE(YEAR(Z542+1), 12, 31),
AND($AN$14="Not year_end", MONTH(Z542)=12, DAY(Z542)=31), DATE(YEAR(Z541)+1, MONTH(Z541), DAY(Z541)),
AND($AN$14="Not year_end", OR(MONTH(Z542)&lt;&gt;12, DAY(Z542)&lt;&gt;31) ), DATE(YEAR(Z542), 12, 31)
)</f>
        <v/>
      </c>
      <c r="AA543" s="75" t="str" cm="1">
        <f t="array" aca="1" ref="AA543" ca="1">_xlfn.IFS(AA542="", "",
AND(AA542=last_payment_date, OR(MONTH(AA542)&lt;&gt;12, DAY(AA542)&lt;&gt;31) ), DATE(YEAR(AA542), 12, 31),
AND(MONTH(AA542)=12, DAY(AA542)=31, AA542&gt;=last_payment_date), "",
AND(MONTH(AA542)=12, DAY(AA542)&lt;&gt;31),  EOMONTH(AA542,0),
AND(MONTH(AA542)=12, DAY(AA542)=31, $AH$14="Not end"),  EDATE(AA541,1),
AND($AH$14="Not end"), EDATE(AA542, 1),
AND($AH$14="End"), EOMONTH(AA542, 1)
)</f>
        <v/>
      </c>
      <c r="AB543" s="75" t="str" cm="1">
        <f t="array" aca="1" ref="AB543" ca="1">_xlfn.IFS(AB542="","",
AND(AB542=last_rou_date), "",
AND($B$3="İllik"),DATE(YEAR(AB542)+1,MONTH(AB542),DAY(AB542) ),
AND($B$3="Aylıq", $AH$14="Not end"), EDATE(AB542,1),
AND($B$3="Aylıq", $AH$14="End"), EOMONTH(AB542,1)
)</f>
        <v/>
      </c>
      <c r="AC543" s="75" t="str" cm="1">
        <f t="array" aca="1" ref="AC543" ca="1">_xlfn.IFS(
AND($AN$14="Not year_end", AC542&gt;last_rou_date), "",
AND($AN$14="Year_end", AC542&gt;=last_rou_date), "",
AND($AN$14="Year_end"), DATE(YEAR(AC542+1), 12, 31),
AND($AN$14="Not year_end", MONTH(AC542)=12, DAY(AC542)=31), DATE(YEAR(AC541)+1, MONTH(AC541), DAY(AC541)),
AND($AN$14="Not year_end", OR(MONTH(AC542)&lt;&gt;12, DAY(AC542)&lt;&gt;31) ), DATE(YEAR(AC542), 12, 31)
)</f>
        <v/>
      </c>
      <c r="AD543" s="75" t="str" cm="1">
        <f t="array" aca="1" ref="AD543" ca="1">_xlfn.IFS(AD542="", "",
AND(AD542=last_rou_date, OR(MONTH(AD542)&lt;&gt;12, DAY(AD542)&lt;&gt;31) ), DATE(YEAR(AD542), 12, 31),
AND(MONTH(AD542)=12, DAY(AD542)=31, AD542&gt;=last_rou_date), "",
AND(MONTH(AD542)=12, DAY(AD542)&lt;&gt;31),  EOMONTH(AD542,0),
AND(MONTH(AD542)=12, DAY(AD542)=31, $AH$14="Not end"),  EDATE(AD541,1),
AND($AH$14="Not end"), EDATE(AD542, 1),
AND($AH$14="End"), EOMONTH(AD542, 1)
)</f>
        <v/>
      </c>
      <c r="AE543" s="68" t="str" cm="1">
        <f t="array" ref="AE543">_xlfn.IFS(W543="", "",
AND(W543&gt;0, W543&lt;=$B$4, $C$2="İllik artım, faiz olaraq", $D$2&gt;0, $B$3="İllik"), $B$5*((1+$D$2)^(W543-1)),
AND(W543&gt;0, W543&lt;=$B$4, $C$2="İllik artım, faiz olaraq", $D$2&gt;0, $B$3="Aylıq"), $B$5*((1+$D$2)^ROUNDDOWN((W543-1)/12,0)),
AND(W543=1, $C$2="Aşağıdakı kimi dəyişir", ), $B$5,
AND(W543&gt;1, W543&lt;=$B$4, $C$2="Aşağıdakı kimi dəyişir"), IFERROR(VLOOKUP(W543, $C$4:$D$7, 2, FALSE), AE542),
AND(W543&gt;0, W543&lt;=$B$4), $B$5,
TRUE,0 )</f>
        <v/>
      </c>
      <c r="AF543" s="76" t="str">
        <f t="shared" ca="1" si="25"/>
        <v/>
      </c>
    </row>
    <row r="544" spans="1:32" x14ac:dyDescent="0.4">
      <c r="A544" s="13" t="str" cm="1">
        <f t="array" aca="1" ref="A544" ca="1">_xlfn.IFS(
AND(SUMIFS(lease_table_interest_accruals, lease_table_dates, A543)&gt;0, COUNTIFS($E$14:E543, "Interest accrual", $A$14:A543, A543)=0),  A543,
AND(SUMIFS(lease_table_payments, lease_table_dates, A543)&gt;0, COUNTIFS($E$14:E543, "Payment", $A$14:A543, A543)=0),  A543,
AND(SUMIFS(rou_table_deprs, rou_table_dates, A543)&gt;0, COUNTIFS($E$14:E543, "Depreciation", $A$14:A543, A543)=0),  A543,
TRUE,  IFERROR(INDEX(rou_table_dates,  MATCH(A543, rou_table_dates)+1, ), "")
)</f>
        <v/>
      </c>
      <c r="B544" s="1" t="str" cm="1">
        <f t="array" aca="1" ref="B544" ca="1">_xlfn.IFS(
AND(E544="Payment", A544=$B$2), $AM$14,
E544="Payment", $AM$15,
E544="Interest accrual", $AM$18,
E544="Depreciation", $AM$17,
TRUE, "")</f>
        <v/>
      </c>
      <c r="C544" s="1" t="str" cm="1">
        <f t="array" aca="1" ref="C544" ca="1">_xlfn.IFS(
E544="Payment", $AM$19,
E544="Interest accrual", $AM$15,
E544="Depreciation", $AM$16,
TRUE, "")</f>
        <v/>
      </c>
      <c r="D544" s="14" t="str" cm="1">
        <f t="array" aca="1" ref="D544" ca="1">_xlfn.IFS(
E544="Payment", _xlfn.XLOOKUP(A544, lease_table_dates, lease_table_payments, 0, 0),
E544="Interest accrual", _xlfn.XLOOKUP(A544, lease_table_dates, lease_table_interest_accruals, 0, 0),
E544="Depreciation", _xlfn.XLOOKUP(A544, rou_table_dates, rou_table_deprs, 0, 0),
TRUE, ""
)</f>
        <v/>
      </c>
      <c r="E544" s="7" t="str" cm="1">
        <f t="array" aca="1" ref="E544" ca="1">_xlfn.IFS(
AND(SUMIFS(lease_table_interest_accruals, lease_table_dates, A544)&gt;0, COUNTIFS($E$14:E543, "Interest accrual", $A$14:A543, A544)=0), "Interest accrual",
AND(SUMIFS(lease_table_payments, lease_table_dates, A544)&gt;0, COUNTIFS($E$14:E543, "Payment", $A$14:A543, A544)=0), "Payment",
AND(SUMIFS(rou_table_deprs, rou_table_dates, A544)&gt;0, COUNTIFS($E$14:E543, "Depreciation", $A$14:A543, A544)=0), "Depreciation",
TRUE,  ""
)</f>
        <v/>
      </c>
      <c r="G544" s="13" t="str" cm="1">
        <f t="array" aca="1" ref="G544" ca="1">_xlfn.IFS(
AND($B$11="Hə", $B$3="İllik"), Z544,
AND($B$11="Hə", $B$3="Aylıq"), AA544,
$B$11="Yox", X544)</f>
        <v/>
      </c>
      <c r="H544" s="14" t="str" cm="1">
        <f t="array" aca="1" ref="H544" ca="1">_xlfn.IFS( G544="", "",
TRUE, ROUND( H543+I544-J544, 2) )</f>
        <v/>
      </c>
      <c r="I544" s="14" t="str" cm="1">
        <f t="array" aca="1" ref="I544" ca="1">_xlfn.IFS(G544="", "",
G544=last_payment_date, (J544-H543),
 TRUE,  -  (H543- H543* (1+$B$6)^ (_xlfn.DAYS(G544,G543)/365) )
)</f>
        <v/>
      </c>
      <c r="J544" s="14" t="str" cm="1">
        <f t="array" aca="1" ref="J544" ca="1">_xlfn.IFS(G544="", "",
TRUE, _xlfn.XLOOKUP(G544,  payment_dates, payments,0,0)
)</f>
        <v/>
      </c>
      <c r="L544" s="2" t="str" cm="1">
        <f t="array" aca="1" ref="L544" ca="1">_xlfn.IFS(
AND($B$11="Hə", $B$3="İllik"), AC544,
AND($B$11="Hə", $B$3="Aylıq"), AD544,
$B$11="Yox", AB544)</f>
        <v/>
      </c>
      <c r="M544" s="14" t="str" cm="1">
        <f t="array" aca="1" ref="M544" ca="1">_xlfn.IFS( L544="", "",
(M543-N544)&lt;=0.5, 0,
TRUE,  M543-N544)</f>
        <v/>
      </c>
      <c r="N544" s="15" t="str" cm="1">
        <f t="array" aca="1" ref="N544" ca="1">_xlfn.IFS(
L544="", "",
TRUE, MIN(M543, ROUND($M$14/ (last_rou_date - $B$2) * (L544-L543), 2) )
)</f>
        <v/>
      </c>
      <c r="P544" s="22" t="str">
        <f t="shared" ca="1" si="24"/>
        <v/>
      </c>
      <c r="Q544" s="14" t="str" cm="1">
        <f t="array" aca="1" ref="Q544" ca="1">_xlfn.IFS(P544="","",
$B$11="Hə", _xlfn.XLOOKUP(DATE(P544, 12, 31), rou_table_dates, rou_table_nbvs,0, 0),
TRUE,  MAX(0, ROUND($M$14 - $M$14/ (last_rou_date - $B$2) * (DATE(P544,12,31) - $B$2), 2) )
)</f>
        <v/>
      </c>
      <c r="R544" s="57" t="str" cm="1">
        <f t="array" aca="1" ref="R544" ca="1">_xlfn.IFS(P544="","",
$B$11="Hə", _xlfn.XLOOKUP(DATE(P544, 12, 31), lease_table_dates, lease_table_balances,0, 0),
TRUE, IFERROR( XNPV($B$6, IF(payment_dates &gt;DATE(P544, 12, 31), payments,  0),  IF(payment_dates &gt;DATE(P544, 12, 31), payment_dates,  DATE(P544, 12, 31))    ),0)
)</f>
        <v/>
      </c>
      <c r="S544" s="14" t="str" cm="1">
        <f t="array" aca="1" ref="S544" ca="1">_xlfn.IFS(P544="","",
TRUE,  MIN( MIN(Q543, $M$14), ROUND($M$14/ (last_rou_date - $B$2) * (DATE(P544,12,31) - MAX($B$2, DATE(P544-1, 12, 31))), 2) )
)</f>
        <v/>
      </c>
      <c r="T544" s="15" t="str" cm="1">
        <f t="array" aca="1" ref="T544" ca="1">_xlfn.IFS(P544="", "",
ISTEXT(R543), R544- (H544 - SUMIFS( lease_table_payments, lease_table_years, P544) -$AG$14 ),
AND(ISNUMBER(R543), R544&lt;&gt;""),   R544- (R543 - SUMIFS( lease_table_payments, lease_table_years, P544) )
)</f>
        <v/>
      </c>
      <c r="U544" s="14"/>
      <c r="V544" s="73">
        <f t="shared" si="26"/>
        <v>531</v>
      </c>
      <c r="W544" s="74" t="str" cm="1">
        <f t="array" ref="W544">_xlfn.IFS(
OR(W543=$B$4, W543=""),"",
TRUE,W543+1
)</f>
        <v/>
      </c>
      <c r="X544" s="75" t="str" cm="1">
        <f t="array" ref="X544">_xlfn.IFS(X543="","",
W544="", "",
AND($B$3="İllik"),DATE(YEAR(X543)+1,MONTH(X543),DAY(X543) ),
AND($B$3="Aylıq", $AH$14="Not end"), EDATE(X543,1),
AND($B$3="Aylıq", $AH$14="End"), EOMONTH(X543,1)
)</f>
        <v/>
      </c>
      <c r="Y544" s="75" t="str" cm="1">
        <f t="array" aca="1" ref="Y544" ca="1">_xlfn.IFS(
AND($B$7="Dövrün əvvəlində", Y543&lt;=last_rou_date), DATE(YEAR(Y543)+1, 12, 31),
AND($B$7="Dövrün sonunda", Y543&lt;=last_payment_date), DATE(YEAR(Y543)+1, 12, 31),
TRUE, ""
)</f>
        <v/>
      </c>
      <c r="Z544" s="75" t="str" cm="1">
        <f t="array" aca="1" ref="Z544" ca="1">_xlfn.IFS(
AND($AN$14="Not year_end", Z543&gt;last_payment_date), "",
AND($AN$14="Year_end", Z543&gt;=last_payment_date), "",
AND($AN$14="Year_end"), DATE(YEAR(Z543+1), 12, 31),
AND($AN$14="Not year_end", MONTH(Z543)=12, DAY(Z543)=31), DATE(YEAR(Z542)+1, MONTH(Z542), DAY(Z542)),
AND($AN$14="Not year_end", OR(MONTH(Z543)&lt;&gt;12, DAY(Z543)&lt;&gt;31) ), DATE(YEAR(Z543), 12, 31)
)</f>
        <v/>
      </c>
      <c r="AA544" s="75" t="str" cm="1">
        <f t="array" aca="1" ref="AA544" ca="1">_xlfn.IFS(AA543="", "",
AND(AA543=last_payment_date, OR(MONTH(AA543)&lt;&gt;12, DAY(AA543)&lt;&gt;31) ), DATE(YEAR(AA543), 12, 31),
AND(MONTH(AA543)=12, DAY(AA543)=31, AA543&gt;=last_payment_date), "",
AND(MONTH(AA543)=12, DAY(AA543)&lt;&gt;31),  EOMONTH(AA543,0),
AND(MONTH(AA543)=12, DAY(AA543)=31, $AH$14="Not end"),  EDATE(AA542,1),
AND($AH$14="Not end"), EDATE(AA543, 1),
AND($AH$14="End"), EOMONTH(AA543, 1)
)</f>
        <v/>
      </c>
      <c r="AB544" s="75" t="str" cm="1">
        <f t="array" aca="1" ref="AB544" ca="1">_xlfn.IFS(AB543="","",
AND(AB543=last_rou_date), "",
AND($B$3="İllik"),DATE(YEAR(AB543)+1,MONTH(AB543),DAY(AB543) ),
AND($B$3="Aylıq", $AH$14="Not end"), EDATE(AB543,1),
AND($B$3="Aylıq", $AH$14="End"), EOMONTH(AB543,1)
)</f>
        <v/>
      </c>
      <c r="AC544" s="75" t="str" cm="1">
        <f t="array" aca="1" ref="AC544" ca="1">_xlfn.IFS(
AND($AN$14="Not year_end", AC543&gt;last_rou_date), "",
AND($AN$14="Year_end", AC543&gt;=last_rou_date), "",
AND($AN$14="Year_end"), DATE(YEAR(AC543+1), 12, 31),
AND($AN$14="Not year_end", MONTH(AC543)=12, DAY(AC543)=31), DATE(YEAR(AC542)+1, MONTH(AC542), DAY(AC542)),
AND($AN$14="Not year_end", OR(MONTH(AC543)&lt;&gt;12, DAY(AC543)&lt;&gt;31) ), DATE(YEAR(AC543), 12, 31)
)</f>
        <v/>
      </c>
      <c r="AD544" s="75" t="str" cm="1">
        <f t="array" aca="1" ref="AD544" ca="1">_xlfn.IFS(AD543="", "",
AND(AD543=last_rou_date, OR(MONTH(AD543)&lt;&gt;12, DAY(AD543)&lt;&gt;31) ), DATE(YEAR(AD543), 12, 31),
AND(MONTH(AD543)=12, DAY(AD543)=31, AD543&gt;=last_rou_date), "",
AND(MONTH(AD543)=12, DAY(AD543)&lt;&gt;31),  EOMONTH(AD543,0),
AND(MONTH(AD543)=12, DAY(AD543)=31, $AH$14="Not end"),  EDATE(AD542,1),
AND($AH$14="Not end"), EDATE(AD543, 1),
AND($AH$14="End"), EOMONTH(AD543, 1)
)</f>
        <v/>
      </c>
      <c r="AE544" s="68" t="str" cm="1">
        <f t="array" ref="AE544">_xlfn.IFS(W544="", "",
AND(W544&gt;0, W544&lt;=$B$4, $C$2="İllik artım, faiz olaraq", $D$2&gt;0, $B$3="İllik"), $B$5*((1+$D$2)^(W544-1)),
AND(W544&gt;0, W544&lt;=$B$4, $C$2="İllik artım, faiz olaraq", $D$2&gt;0, $B$3="Aylıq"), $B$5*((1+$D$2)^ROUNDDOWN((W544-1)/12,0)),
AND(W544=1, $C$2="Aşağıdakı kimi dəyişir", ), $B$5,
AND(W544&gt;1, W544&lt;=$B$4, $C$2="Aşağıdakı kimi dəyişir"), IFERROR(VLOOKUP(W544, $C$4:$D$7, 2, FALSE), AE543),
AND(W544&gt;0, W544&lt;=$B$4), $B$5,
TRUE,0 )</f>
        <v/>
      </c>
      <c r="AF544" s="76" t="str">
        <f t="shared" ca="1" si="25"/>
        <v/>
      </c>
    </row>
    <row r="545" spans="1:32" x14ac:dyDescent="0.4">
      <c r="A545" s="13" t="str" cm="1">
        <f t="array" aca="1" ref="A545" ca="1">_xlfn.IFS(
AND(SUMIFS(lease_table_interest_accruals, lease_table_dates, A544)&gt;0, COUNTIFS($E$14:E544, "Interest accrual", $A$14:A544, A544)=0),  A544,
AND(SUMIFS(lease_table_payments, lease_table_dates, A544)&gt;0, COUNTIFS($E$14:E544, "Payment", $A$14:A544, A544)=0),  A544,
AND(SUMIFS(rou_table_deprs, rou_table_dates, A544)&gt;0, COUNTIFS($E$14:E544, "Depreciation", $A$14:A544, A544)=0),  A544,
TRUE,  IFERROR(INDEX(rou_table_dates,  MATCH(A544, rou_table_dates)+1, ), "")
)</f>
        <v/>
      </c>
      <c r="B545" s="1" t="str" cm="1">
        <f t="array" aca="1" ref="B545" ca="1">_xlfn.IFS(
AND(E545="Payment", A545=$B$2), $AM$14,
E545="Payment", $AM$15,
E545="Interest accrual", $AM$18,
E545="Depreciation", $AM$17,
TRUE, "")</f>
        <v/>
      </c>
      <c r="C545" s="1" t="str" cm="1">
        <f t="array" aca="1" ref="C545" ca="1">_xlfn.IFS(
E545="Payment", $AM$19,
E545="Interest accrual", $AM$15,
E545="Depreciation", $AM$16,
TRUE, "")</f>
        <v/>
      </c>
      <c r="D545" s="14" t="str" cm="1">
        <f t="array" aca="1" ref="D545" ca="1">_xlfn.IFS(
E545="Payment", _xlfn.XLOOKUP(A545, lease_table_dates, lease_table_payments, 0, 0),
E545="Interest accrual", _xlfn.XLOOKUP(A545, lease_table_dates, lease_table_interest_accruals, 0, 0),
E545="Depreciation", _xlfn.XLOOKUP(A545, rou_table_dates, rou_table_deprs, 0, 0),
TRUE, ""
)</f>
        <v/>
      </c>
      <c r="E545" s="7" t="str" cm="1">
        <f t="array" aca="1" ref="E545" ca="1">_xlfn.IFS(
AND(SUMIFS(lease_table_interest_accruals, lease_table_dates, A545)&gt;0, COUNTIFS($E$14:E544, "Interest accrual", $A$14:A544, A545)=0), "Interest accrual",
AND(SUMIFS(lease_table_payments, lease_table_dates, A545)&gt;0, COUNTIFS($E$14:E544, "Payment", $A$14:A544, A545)=0), "Payment",
AND(SUMIFS(rou_table_deprs, rou_table_dates, A545)&gt;0, COUNTIFS($E$14:E544, "Depreciation", $A$14:A544, A545)=0), "Depreciation",
TRUE,  ""
)</f>
        <v/>
      </c>
      <c r="G545" s="13" t="str" cm="1">
        <f t="array" aca="1" ref="G545" ca="1">_xlfn.IFS(
AND($B$11="Hə", $B$3="İllik"), Z545,
AND($B$11="Hə", $B$3="Aylıq"), AA545,
$B$11="Yox", X545)</f>
        <v/>
      </c>
      <c r="H545" s="14" t="str" cm="1">
        <f t="array" aca="1" ref="H545" ca="1">_xlfn.IFS( G545="", "",
TRUE, ROUND( H544+I545-J545, 2) )</f>
        <v/>
      </c>
      <c r="I545" s="14" t="str" cm="1">
        <f t="array" aca="1" ref="I545" ca="1">_xlfn.IFS(G545="", "",
G545=last_payment_date, (J545-H544),
 TRUE,  -  (H544- H544* (1+$B$6)^ (_xlfn.DAYS(G545,G544)/365) )
)</f>
        <v/>
      </c>
      <c r="J545" s="14" t="str" cm="1">
        <f t="array" aca="1" ref="J545" ca="1">_xlfn.IFS(G545="", "",
TRUE, _xlfn.XLOOKUP(G545,  payment_dates, payments,0,0)
)</f>
        <v/>
      </c>
      <c r="L545" s="2" t="str" cm="1">
        <f t="array" aca="1" ref="L545" ca="1">_xlfn.IFS(
AND($B$11="Hə", $B$3="İllik"), AC545,
AND($B$11="Hə", $B$3="Aylıq"), AD545,
$B$11="Yox", AB545)</f>
        <v/>
      </c>
      <c r="M545" s="14" t="str" cm="1">
        <f t="array" aca="1" ref="M545" ca="1">_xlfn.IFS( L545="", "",
(M544-N545)&lt;=0.5, 0,
TRUE,  M544-N545)</f>
        <v/>
      </c>
      <c r="N545" s="15" t="str" cm="1">
        <f t="array" aca="1" ref="N545" ca="1">_xlfn.IFS(
L545="", "",
TRUE, MIN(M544, ROUND($M$14/ (last_rou_date - $B$2) * (L545-L544), 2) )
)</f>
        <v/>
      </c>
      <c r="P545" s="22" t="str">
        <f t="shared" ca="1" si="24"/>
        <v/>
      </c>
      <c r="Q545" s="14" t="str" cm="1">
        <f t="array" aca="1" ref="Q545" ca="1">_xlfn.IFS(P545="","",
$B$11="Hə", _xlfn.XLOOKUP(DATE(P545, 12, 31), rou_table_dates, rou_table_nbvs,0, 0),
TRUE,  MAX(0, ROUND($M$14 - $M$14/ (last_rou_date - $B$2) * (DATE(P545,12,31) - $B$2), 2) )
)</f>
        <v/>
      </c>
      <c r="R545" s="57" t="str" cm="1">
        <f t="array" aca="1" ref="R545" ca="1">_xlfn.IFS(P545="","",
$B$11="Hə", _xlfn.XLOOKUP(DATE(P545, 12, 31), lease_table_dates, lease_table_balances,0, 0),
TRUE, IFERROR( XNPV($B$6, IF(payment_dates &gt;DATE(P545, 12, 31), payments,  0),  IF(payment_dates &gt;DATE(P545, 12, 31), payment_dates,  DATE(P545, 12, 31))    ),0)
)</f>
        <v/>
      </c>
      <c r="S545" s="14" t="str" cm="1">
        <f t="array" aca="1" ref="S545" ca="1">_xlfn.IFS(P545="","",
TRUE,  MIN( MIN(Q544, $M$14), ROUND($M$14/ (last_rou_date - $B$2) * (DATE(P545,12,31) - MAX($B$2, DATE(P545-1, 12, 31))), 2) )
)</f>
        <v/>
      </c>
      <c r="T545" s="15" t="str" cm="1">
        <f t="array" aca="1" ref="T545" ca="1">_xlfn.IFS(P545="", "",
ISTEXT(R544), R545- (H545 - SUMIFS( lease_table_payments, lease_table_years, P545) -$AG$14 ),
AND(ISNUMBER(R544), R545&lt;&gt;""),   R545- (R544 - SUMIFS( lease_table_payments, lease_table_years, P545) )
)</f>
        <v/>
      </c>
      <c r="U545" s="14"/>
      <c r="V545" s="73">
        <f t="shared" si="26"/>
        <v>532</v>
      </c>
      <c r="W545" s="74" t="str" cm="1">
        <f t="array" ref="W545">_xlfn.IFS(
OR(W544=$B$4, W544=""),"",
TRUE,W544+1
)</f>
        <v/>
      </c>
      <c r="X545" s="75" t="str" cm="1">
        <f t="array" ref="X545">_xlfn.IFS(X544="","",
W545="", "",
AND($B$3="İllik"),DATE(YEAR(X544)+1,MONTH(X544),DAY(X544) ),
AND($B$3="Aylıq", $AH$14="Not end"), EDATE(X544,1),
AND($B$3="Aylıq", $AH$14="End"), EOMONTH(X544,1)
)</f>
        <v/>
      </c>
      <c r="Y545" s="75" t="str" cm="1">
        <f t="array" aca="1" ref="Y545" ca="1">_xlfn.IFS(
AND($B$7="Dövrün əvvəlində", Y544&lt;=last_rou_date), DATE(YEAR(Y544)+1, 12, 31),
AND($B$7="Dövrün sonunda", Y544&lt;=last_payment_date), DATE(YEAR(Y544)+1, 12, 31),
TRUE, ""
)</f>
        <v/>
      </c>
      <c r="Z545" s="75" t="str" cm="1">
        <f t="array" aca="1" ref="Z545" ca="1">_xlfn.IFS(
AND($AN$14="Not year_end", Z544&gt;last_payment_date), "",
AND($AN$14="Year_end", Z544&gt;=last_payment_date), "",
AND($AN$14="Year_end"), DATE(YEAR(Z544+1), 12, 31),
AND($AN$14="Not year_end", MONTH(Z544)=12, DAY(Z544)=31), DATE(YEAR(Z543)+1, MONTH(Z543), DAY(Z543)),
AND($AN$14="Not year_end", OR(MONTH(Z544)&lt;&gt;12, DAY(Z544)&lt;&gt;31) ), DATE(YEAR(Z544), 12, 31)
)</f>
        <v/>
      </c>
      <c r="AA545" s="75" t="str" cm="1">
        <f t="array" aca="1" ref="AA545" ca="1">_xlfn.IFS(AA544="", "",
AND(AA544=last_payment_date, OR(MONTH(AA544)&lt;&gt;12, DAY(AA544)&lt;&gt;31) ), DATE(YEAR(AA544), 12, 31),
AND(MONTH(AA544)=12, DAY(AA544)=31, AA544&gt;=last_payment_date), "",
AND(MONTH(AA544)=12, DAY(AA544)&lt;&gt;31),  EOMONTH(AA544,0),
AND(MONTH(AA544)=12, DAY(AA544)=31, $AH$14="Not end"),  EDATE(AA543,1),
AND($AH$14="Not end"), EDATE(AA544, 1),
AND($AH$14="End"), EOMONTH(AA544, 1)
)</f>
        <v/>
      </c>
      <c r="AB545" s="75" t="str" cm="1">
        <f t="array" aca="1" ref="AB545" ca="1">_xlfn.IFS(AB544="","",
AND(AB544=last_rou_date), "",
AND($B$3="İllik"),DATE(YEAR(AB544)+1,MONTH(AB544),DAY(AB544) ),
AND($B$3="Aylıq", $AH$14="Not end"), EDATE(AB544,1),
AND($B$3="Aylıq", $AH$14="End"), EOMONTH(AB544,1)
)</f>
        <v/>
      </c>
      <c r="AC545" s="75" t="str" cm="1">
        <f t="array" aca="1" ref="AC545" ca="1">_xlfn.IFS(
AND($AN$14="Not year_end", AC544&gt;last_rou_date), "",
AND($AN$14="Year_end", AC544&gt;=last_rou_date), "",
AND($AN$14="Year_end"), DATE(YEAR(AC544+1), 12, 31),
AND($AN$14="Not year_end", MONTH(AC544)=12, DAY(AC544)=31), DATE(YEAR(AC543)+1, MONTH(AC543), DAY(AC543)),
AND($AN$14="Not year_end", OR(MONTH(AC544)&lt;&gt;12, DAY(AC544)&lt;&gt;31) ), DATE(YEAR(AC544), 12, 31)
)</f>
        <v/>
      </c>
      <c r="AD545" s="75" t="str" cm="1">
        <f t="array" aca="1" ref="AD545" ca="1">_xlfn.IFS(AD544="", "",
AND(AD544=last_rou_date, OR(MONTH(AD544)&lt;&gt;12, DAY(AD544)&lt;&gt;31) ), DATE(YEAR(AD544), 12, 31),
AND(MONTH(AD544)=12, DAY(AD544)=31, AD544&gt;=last_rou_date), "",
AND(MONTH(AD544)=12, DAY(AD544)&lt;&gt;31),  EOMONTH(AD544,0),
AND(MONTH(AD544)=12, DAY(AD544)=31, $AH$14="Not end"),  EDATE(AD543,1),
AND($AH$14="Not end"), EDATE(AD544, 1),
AND($AH$14="End"), EOMONTH(AD544, 1)
)</f>
        <v/>
      </c>
      <c r="AE545" s="68" t="str" cm="1">
        <f t="array" ref="AE545">_xlfn.IFS(W545="", "",
AND(W545&gt;0, W545&lt;=$B$4, $C$2="İllik artım, faiz olaraq", $D$2&gt;0, $B$3="İllik"), $B$5*((1+$D$2)^(W545-1)),
AND(W545&gt;0, W545&lt;=$B$4, $C$2="İllik artım, faiz olaraq", $D$2&gt;0, $B$3="Aylıq"), $B$5*((1+$D$2)^ROUNDDOWN((W545-1)/12,0)),
AND(W545=1, $C$2="Aşağıdakı kimi dəyişir", ), $B$5,
AND(W545&gt;1, W545&lt;=$B$4, $C$2="Aşağıdakı kimi dəyişir"), IFERROR(VLOOKUP(W545, $C$4:$D$7, 2, FALSE), AE544),
AND(W545&gt;0, W545&lt;=$B$4), $B$5,
TRUE,0 )</f>
        <v/>
      </c>
      <c r="AF545" s="76" t="str">
        <f t="shared" ca="1" si="25"/>
        <v/>
      </c>
    </row>
    <row r="546" spans="1:32" x14ac:dyDescent="0.4">
      <c r="A546" s="13" t="str" cm="1">
        <f t="array" aca="1" ref="A546" ca="1">_xlfn.IFS(
AND(SUMIFS(lease_table_interest_accruals, lease_table_dates, A545)&gt;0, COUNTIFS($E$14:E545, "Interest accrual", $A$14:A545, A545)=0),  A545,
AND(SUMIFS(lease_table_payments, lease_table_dates, A545)&gt;0, COUNTIFS($E$14:E545, "Payment", $A$14:A545, A545)=0),  A545,
AND(SUMIFS(rou_table_deprs, rou_table_dates, A545)&gt;0, COUNTIFS($E$14:E545, "Depreciation", $A$14:A545, A545)=0),  A545,
TRUE,  IFERROR(INDEX(rou_table_dates,  MATCH(A545, rou_table_dates)+1, ), "")
)</f>
        <v/>
      </c>
      <c r="B546" s="1" t="str" cm="1">
        <f t="array" aca="1" ref="B546" ca="1">_xlfn.IFS(
AND(E546="Payment", A546=$B$2), $AM$14,
E546="Payment", $AM$15,
E546="Interest accrual", $AM$18,
E546="Depreciation", $AM$17,
TRUE, "")</f>
        <v/>
      </c>
      <c r="C546" s="1" t="str" cm="1">
        <f t="array" aca="1" ref="C546" ca="1">_xlfn.IFS(
E546="Payment", $AM$19,
E546="Interest accrual", $AM$15,
E546="Depreciation", $AM$16,
TRUE, "")</f>
        <v/>
      </c>
      <c r="D546" s="14" t="str" cm="1">
        <f t="array" aca="1" ref="D546" ca="1">_xlfn.IFS(
E546="Payment", _xlfn.XLOOKUP(A546, lease_table_dates, lease_table_payments, 0, 0),
E546="Interest accrual", _xlfn.XLOOKUP(A546, lease_table_dates, lease_table_interest_accruals, 0, 0),
E546="Depreciation", _xlfn.XLOOKUP(A546, rou_table_dates, rou_table_deprs, 0, 0),
TRUE, ""
)</f>
        <v/>
      </c>
      <c r="E546" s="7" t="str" cm="1">
        <f t="array" aca="1" ref="E546" ca="1">_xlfn.IFS(
AND(SUMIFS(lease_table_interest_accruals, lease_table_dates, A546)&gt;0, COUNTIFS($E$14:E545, "Interest accrual", $A$14:A545, A546)=0), "Interest accrual",
AND(SUMIFS(lease_table_payments, lease_table_dates, A546)&gt;0, COUNTIFS($E$14:E545, "Payment", $A$14:A545, A546)=0), "Payment",
AND(SUMIFS(rou_table_deprs, rou_table_dates, A546)&gt;0, COUNTIFS($E$14:E545, "Depreciation", $A$14:A545, A546)=0), "Depreciation",
TRUE,  ""
)</f>
        <v/>
      </c>
      <c r="G546" s="13" t="str" cm="1">
        <f t="array" aca="1" ref="G546" ca="1">_xlfn.IFS(
AND($B$11="Hə", $B$3="İllik"), Z546,
AND($B$11="Hə", $B$3="Aylıq"), AA546,
$B$11="Yox", X546)</f>
        <v/>
      </c>
      <c r="H546" s="14" t="str" cm="1">
        <f t="array" aca="1" ref="H546" ca="1">_xlfn.IFS( G546="", "",
TRUE, ROUND( H545+I546-J546, 2) )</f>
        <v/>
      </c>
      <c r="I546" s="14" t="str" cm="1">
        <f t="array" aca="1" ref="I546" ca="1">_xlfn.IFS(G546="", "",
G546=last_payment_date, (J546-H545),
 TRUE,  -  (H545- H545* (1+$B$6)^ (_xlfn.DAYS(G546,G545)/365) )
)</f>
        <v/>
      </c>
      <c r="J546" s="14" t="str" cm="1">
        <f t="array" aca="1" ref="J546" ca="1">_xlfn.IFS(G546="", "",
TRUE, _xlfn.XLOOKUP(G546,  payment_dates, payments,0,0)
)</f>
        <v/>
      </c>
      <c r="L546" s="2" t="str" cm="1">
        <f t="array" aca="1" ref="L546" ca="1">_xlfn.IFS(
AND($B$11="Hə", $B$3="İllik"), AC546,
AND($B$11="Hə", $B$3="Aylıq"), AD546,
$B$11="Yox", AB546)</f>
        <v/>
      </c>
      <c r="M546" s="14" t="str" cm="1">
        <f t="array" aca="1" ref="M546" ca="1">_xlfn.IFS( L546="", "",
(M545-N546)&lt;=0.5, 0,
TRUE,  M545-N546)</f>
        <v/>
      </c>
      <c r="N546" s="15" t="str" cm="1">
        <f t="array" aca="1" ref="N546" ca="1">_xlfn.IFS(
L546="", "",
TRUE, MIN(M545, ROUND($M$14/ (last_rou_date - $B$2) * (L546-L545), 2) )
)</f>
        <v/>
      </c>
      <c r="P546" s="22" t="str">
        <f t="shared" ca="1" si="24"/>
        <v/>
      </c>
      <c r="Q546" s="14" t="str" cm="1">
        <f t="array" aca="1" ref="Q546" ca="1">_xlfn.IFS(P546="","",
$B$11="Hə", _xlfn.XLOOKUP(DATE(P546, 12, 31), rou_table_dates, rou_table_nbvs,0, 0),
TRUE,  MAX(0, ROUND($M$14 - $M$14/ (last_rou_date - $B$2) * (DATE(P546,12,31) - $B$2), 2) )
)</f>
        <v/>
      </c>
      <c r="R546" s="57" t="str" cm="1">
        <f t="array" aca="1" ref="R546" ca="1">_xlfn.IFS(P546="","",
$B$11="Hə", _xlfn.XLOOKUP(DATE(P546, 12, 31), lease_table_dates, lease_table_balances,0, 0),
TRUE, IFERROR( XNPV($B$6, IF(payment_dates &gt;DATE(P546, 12, 31), payments,  0),  IF(payment_dates &gt;DATE(P546, 12, 31), payment_dates,  DATE(P546, 12, 31))    ),0)
)</f>
        <v/>
      </c>
      <c r="S546" s="14" t="str" cm="1">
        <f t="array" aca="1" ref="S546" ca="1">_xlfn.IFS(P546="","",
TRUE,  MIN( MIN(Q545, $M$14), ROUND($M$14/ (last_rou_date - $B$2) * (DATE(P546,12,31) - MAX($B$2, DATE(P546-1, 12, 31))), 2) )
)</f>
        <v/>
      </c>
      <c r="T546" s="15" t="str" cm="1">
        <f t="array" aca="1" ref="T546" ca="1">_xlfn.IFS(P546="", "",
ISTEXT(R545), R546- (H546 - SUMIFS( lease_table_payments, lease_table_years, P546) -$AG$14 ),
AND(ISNUMBER(R545), R546&lt;&gt;""),   R546- (R545 - SUMIFS( lease_table_payments, lease_table_years, P546) )
)</f>
        <v/>
      </c>
      <c r="U546" s="14"/>
      <c r="V546" s="73">
        <f t="shared" si="26"/>
        <v>533</v>
      </c>
      <c r="W546" s="74" t="str" cm="1">
        <f t="array" ref="W546">_xlfn.IFS(
OR(W545=$B$4, W545=""),"",
TRUE,W545+1
)</f>
        <v/>
      </c>
      <c r="X546" s="75" t="str" cm="1">
        <f t="array" ref="X546">_xlfn.IFS(X545="","",
W546="", "",
AND($B$3="İllik"),DATE(YEAR(X545)+1,MONTH(X545),DAY(X545) ),
AND($B$3="Aylıq", $AH$14="Not end"), EDATE(X545,1),
AND($B$3="Aylıq", $AH$14="End"), EOMONTH(X545,1)
)</f>
        <v/>
      </c>
      <c r="Y546" s="75" t="str" cm="1">
        <f t="array" aca="1" ref="Y546" ca="1">_xlfn.IFS(
AND($B$7="Dövrün əvvəlində", Y545&lt;=last_rou_date), DATE(YEAR(Y545)+1, 12, 31),
AND($B$7="Dövrün sonunda", Y545&lt;=last_payment_date), DATE(YEAR(Y545)+1, 12, 31),
TRUE, ""
)</f>
        <v/>
      </c>
      <c r="Z546" s="75" t="str" cm="1">
        <f t="array" aca="1" ref="Z546" ca="1">_xlfn.IFS(
AND($AN$14="Not year_end", Z545&gt;last_payment_date), "",
AND($AN$14="Year_end", Z545&gt;=last_payment_date), "",
AND($AN$14="Year_end"), DATE(YEAR(Z545+1), 12, 31),
AND($AN$14="Not year_end", MONTH(Z545)=12, DAY(Z545)=31), DATE(YEAR(Z544)+1, MONTH(Z544), DAY(Z544)),
AND($AN$14="Not year_end", OR(MONTH(Z545)&lt;&gt;12, DAY(Z545)&lt;&gt;31) ), DATE(YEAR(Z545), 12, 31)
)</f>
        <v/>
      </c>
      <c r="AA546" s="75" t="str" cm="1">
        <f t="array" aca="1" ref="AA546" ca="1">_xlfn.IFS(AA545="", "",
AND(AA545=last_payment_date, OR(MONTH(AA545)&lt;&gt;12, DAY(AA545)&lt;&gt;31) ), DATE(YEAR(AA545), 12, 31),
AND(MONTH(AA545)=12, DAY(AA545)=31, AA545&gt;=last_payment_date), "",
AND(MONTH(AA545)=12, DAY(AA545)&lt;&gt;31),  EOMONTH(AA545,0),
AND(MONTH(AA545)=12, DAY(AA545)=31, $AH$14="Not end"),  EDATE(AA544,1),
AND($AH$14="Not end"), EDATE(AA545, 1),
AND($AH$14="End"), EOMONTH(AA545, 1)
)</f>
        <v/>
      </c>
      <c r="AB546" s="75" t="str" cm="1">
        <f t="array" aca="1" ref="AB546" ca="1">_xlfn.IFS(AB545="","",
AND(AB545=last_rou_date), "",
AND($B$3="İllik"),DATE(YEAR(AB545)+1,MONTH(AB545),DAY(AB545) ),
AND($B$3="Aylıq", $AH$14="Not end"), EDATE(AB545,1),
AND($B$3="Aylıq", $AH$14="End"), EOMONTH(AB545,1)
)</f>
        <v/>
      </c>
      <c r="AC546" s="75" t="str" cm="1">
        <f t="array" aca="1" ref="AC546" ca="1">_xlfn.IFS(
AND($AN$14="Not year_end", AC545&gt;last_rou_date), "",
AND($AN$14="Year_end", AC545&gt;=last_rou_date), "",
AND($AN$14="Year_end"), DATE(YEAR(AC545+1), 12, 31),
AND($AN$14="Not year_end", MONTH(AC545)=12, DAY(AC545)=31), DATE(YEAR(AC544)+1, MONTH(AC544), DAY(AC544)),
AND($AN$14="Not year_end", OR(MONTH(AC545)&lt;&gt;12, DAY(AC545)&lt;&gt;31) ), DATE(YEAR(AC545), 12, 31)
)</f>
        <v/>
      </c>
      <c r="AD546" s="75" t="str" cm="1">
        <f t="array" aca="1" ref="AD546" ca="1">_xlfn.IFS(AD545="", "",
AND(AD545=last_rou_date, OR(MONTH(AD545)&lt;&gt;12, DAY(AD545)&lt;&gt;31) ), DATE(YEAR(AD545), 12, 31),
AND(MONTH(AD545)=12, DAY(AD545)=31, AD545&gt;=last_rou_date), "",
AND(MONTH(AD545)=12, DAY(AD545)&lt;&gt;31),  EOMONTH(AD545,0),
AND(MONTH(AD545)=12, DAY(AD545)=31, $AH$14="Not end"),  EDATE(AD544,1),
AND($AH$14="Not end"), EDATE(AD545, 1),
AND($AH$14="End"), EOMONTH(AD545, 1)
)</f>
        <v/>
      </c>
      <c r="AE546" s="68" t="str" cm="1">
        <f t="array" ref="AE546">_xlfn.IFS(W546="", "",
AND(W546&gt;0, W546&lt;=$B$4, $C$2="İllik artım, faiz olaraq", $D$2&gt;0, $B$3="İllik"), $B$5*((1+$D$2)^(W546-1)),
AND(W546&gt;0, W546&lt;=$B$4, $C$2="İllik artım, faiz olaraq", $D$2&gt;0, $B$3="Aylıq"), $B$5*((1+$D$2)^ROUNDDOWN((W546-1)/12,0)),
AND(W546=1, $C$2="Aşağıdakı kimi dəyişir", ), $B$5,
AND(W546&gt;1, W546&lt;=$B$4, $C$2="Aşağıdakı kimi dəyişir"), IFERROR(VLOOKUP(W546, $C$4:$D$7, 2, FALSE), AE545),
AND(W546&gt;0, W546&lt;=$B$4), $B$5,
TRUE,0 )</f>
        <v/>
      </c>
      <c r="AF546" s="76" t="str">
        <f t="shared" ca="1" si="25"/>
        <v/>
      </c>
    </row>
    <row r="547" spans="1:32" x14ac:dyDescent="0.4">
      <c r="A547" s="13" t="str" cm="1">
        <f t="array" aca="1" ref="A547" ca="1">_xlfn.IFS(
AND(SUMIFS(lease_table_interest_accruals, lease_table_dates, A546)&gt;0, COUNTIFS($E$14:E546, "Interest accrual", $A$14:A546, A546)=0),  A546,
AND(SUMIFS(lease_table_payments, lease_table_dates, A546)&gt;0, COUNTIFS($E$14:E546, "Payment", $A$14:A546, A546)=0),  A546,
AND(SUMIFS(rou_table_deprs, rou_table_dates, A546)&gt;0, COUNTIFS($E$14:E546, "Depreciation", $A$14:A546, A546)=0),  A546,
TRUE,  IFERROR(INDEX(rou_table_dates,  MATCH(A546, rou_table_dates)+1, ), "")
)</f>
        <v/>
      </c>
      <c r="B547" s="1" t="str" cm="1">
        <f t="array" aca="1" ref="B547" ca="1">_xlfn.IFS(
AND(E547="Payment", A547=$B$2), $AM$14,
E547="Payment", $AM$15,
E547="Interest accrual", $AM$18,
E547="Depreciation", $AM$17,
TRUE, "")</f>
        <v/>
      </c>
      <c r="C547" s="1" t="str" cm="1">
        <f t="array" aca="1" ref="C547" ca="1">_xlfn.IFS(
E547="Payment", $AM$19,
E547="Interest accrual", $AM$15,
E547="Depreciation", $AM$16,
TRUE, "")</f>
        <v/>
      </c>
      <c r="D547" s="14" t="str" cm="1">
        <f t="array" aca="1" ref="D547" ca="1">_xlfn.IFS(
E547="Payment", _xlfn.XLOOKUP(A547, lease_table_dates, lease_table_payments, 0, 0),
E547="Interest accrual", _xlfn.XLOOKUP(A547, lease_table_dates, lease_table_interest_accruals, 0, 0),
E547="Depreciation", _xlfn.XLOOKUP(A547, rou_table_dates, rou_table_deprs, 0, 0),
TRUE, ""
)</f>
        <v/>
      </c>
      <c r="E547" s="7" t="str" cm="1">
        <f t="array" aca="1" ref="E547" ca="1">_xlfn.IFS(
AND(SUMIFS(lease_table_interest_accruals, lease_table_dates, A547)&gt;0, COUNTIFS($E$14:E546, "Interest accrual", $A$14:A546, A547)=0), "Interest accrual",
AND(SUMIFS(lease_table_payments, lease_table_dates, A547)&gt;0, COUNTIFS($E$14:E546, "Payment", $A$14:A546, A547)=0), "Payment",
AND(SUMIFS(rou_table_deprs, rou_table_dates, A547)&gt;0, COUNTIFS($E$14:E546, "Depreciation", $A$14:A546, A547)=0), "Depreciation",
TRUE,  ""
)</f>
        <v/>
      </c>
      <c r="G547" s="13" t="str" cm="1">
        <f t="array" aca="1" ref="G547" ca="1">_xlfn.IFS(
AND($B$11="Hə", $B$3="İllik"), Z547,
AND($B$11="Hə", $B$3="Aylıq"), AA547,
$B$11="Yox", X547)</f>
        <v/>
      </c>
      <c r="H547" s="14" t="str" cm="1">
        <f t="array" aca="1" ref="H547" ca="1">_xlfn.IFS( G547="", "",
TRUE, ROUND( H546+I547-J547, 2) )</f>
        <v/>
      </c>
      <c r="I547" s="14" t="str" cm="1">
        <f t="array" aca="1" ref="I547" ca="1">_xlfn.IFS(G547="", "",
G547=last_payment_date, (J547-H546),
 TRUE,  -  (H546- H546* (1+$B$6)^ (_xlfn.DAYS(G547,G546)/365) )
)</f>
        <v/>
      </c>
      <c r="J547" s="14" t="str" cm="1">
        <f t="array" aca="1" ref="J547" ca="1">_xlfn.IFS(G547="", "",
TRUE, _xlfn.XLOOKUP(G547,  payment_dates, payments,0,0)
)</f>
        <v/>
      </c>
      <c r="L547" s="2" t="str" cm="1">
        <f t="array" aca="1" ref="L547" ca="1">_xlfn.IFS(
AND($B$11="Hə", $B$3="İllik"), AC547,
AND($B$11="Hə", $B$3="Aylıq"), AD547,
$B$11="Yox", AB547)</f>
        <v/>
      </c>
      <c r="M547" s="14" t="str" cm="1">
        <f t="array" aca="1" ref="M547" ca="1">_xlfn.IFS( L547="", "",
(M546-N547)&lt;=0.5, 0,
TRUE,  M546-N547)</f>
        <v/>
      </c>
      <c r="N547" s="15" t="str" cm="1">
        <f t="array" aca="1" ref="N547" ca="1">_xlfn.IFS(
L547="", "",
TRUE, MIN(M546, ROUND($M$14/ (last_rou_date - $B$2) * (L547-L546), 2) )
)</f>
        <v/>
      </c>
      <c r="P547" s="22" t="str">
        <f t="shared" ca="1" si="24"/>
        <v/>
      </c>
      <c r="Q547" s="14" t="str" cm="1">
        <f t="array" aca="1" ref="Q547" ca="1">_xlfn.IFS(P547="","",
$B$11="Hə", _xlfn.XLOOKUP(DATE(P547, 12, 31), rou_table_dates, rou_table_nbvs,0, 0),
TRUE,  MAX(0, ROUND($M$14 - $M$14/ (last_rou_date - $B$2) * (DATE(P547,12,31) - $B$2), 2) )
)</f>
        <v/>
      </c>
      <c r="R547" s="57" t="str" cm="1">
        <f t="array" aca="1" ref="R547" ca="1">_xlfn.IFS(P547="","",
$B$11="Hə", _xlfn.XLOOKUP(DATE(P547, 12, 31), lease_table_dates, lease_table_balances,0, 0),
TRUE, IFERROR( XNPV($B$6, IF(payment_dates &gt;DATE(P547, 12, 31), payments,  0),  IF(payment_dates &gt;DATE(P547, 12, 31), payment_dates,  DATE(P547, 12, 31))    ),0)
)</f>
        <v/>
      </c>
      <c r="S547" s="14" t="str" cm="1">
        <f t="array" aca="1" ref="S547" ca="1">_xlfn.IFS(P547="","",
TRUE,  MIN( MIN(Q546, $M$14), ROUND($M$14/ (last_rou_date - $B$2) * (DATE(P547,12,31) - MAX($B$2, DATE(P547-1, 12, 31))), 2) )
)</f>
        <v/>
      </c>
      <c r="T547" s="15" t="str" cm="1">
        <f t="array" aca="1" ref="T547" ca="1">_xlfn.IFS(P547="", "",
ISTEXT(R546), R547- (H547 - SUMIFS( lease_table_payments, lease_table_years, P547) -$AG$14 ),
AND(ISNUMBER(R546), R547&lt;&gt;""),   R547- (R546 - SUMIFS( lease_table_payments, lease_table_years, P547) )
)</f>
        <v/>
      </c>
      <c r="U547" s="14"/>
      <c r="V547" s="73">
        <f t="shared" si="26"/>
        <v>534</v>
      </c>
      <c r="W547" s="74" t="str" cm="1">
        <f t="array" ref="W547">_xlfn.IFS(
OR(W546=$B$4, W546=""),"",
TRUE,W546+1
)</f>
        <v/>
      </c>
      <c r="X547" s="75" t="str" cm="1">
        <f t="array" ref="X547">_xlfn.IFS(X546="","",
W547="", "",
AND($B$3="İllik"),DATE(YEAR(X546)+1,MONTH(X546),DAY(X546) ),
AND($B$3="Aylıq", $AH$14="Not end"), EDATE(X546,1),
AND($B$3="Aylıq", $AH$14="End"), EOMONTH(X546,1)
)</f>
        <v/>
      </c>
      <c r="Y547" s="75" t="str" cm="1">
        <f t="array" aca="1" ref="Y547" ca="1">_xlfn.IFS(
AND($B$7="Dövrün əvvəlində", Y546&lt;=last_rou_date), DATE(YEAR(Y546)+1, 12, 31),
AND($B$7="Dövrün sonunda", Y546&lt;=last_payment_date), DATE(YEAR(Y546)+1, 12, 31),
TRUE, ""
)</f>
        <v/>
      </c>
      <c r="Z547" s="75" t="str" cm="1">
        <f t="array" aca="1" ref="Z547" ca="1">_xlfn.IFS(
AND($AN$14="Not year_end", Z546&gt;last_payment_date), "",
AND($AN$14="Year_end", Z546&gt;=last_payment_date), "",
AND($AN$14="Year_end"), DATE(YEAR(Z546+1), 12, 31),
AND($AN$14="Not year_end", MONTH(Z546)=12, DAY(Z546)=31), DATE(YEAR(Z545)+1, MONTH(Z545), DAY(Z545)),
AND($AN$14="Not year_end", OR(MONTH(Z546)&lt;&gt;12, DAY(Z546)&lt;&gt;31) ), DATE(YEAR(Z546), 12, 31)
)</f>
        <v/>
      </c>
      <c r="AA547" s="75" t="str" cm="1">
        <f t="array" aca="1" ref="AA547" ca="1">_xlfn.IFS(AA546="", "",
AND(AA546=last_payment_date, OR(MONTH(AA546)&lt;&gt;12, DAY(AA546)&lt;&gt;31) ), DATE(YEAR(AA546), 12, 31),
AND(MONTH(AA546)=12, DAY(AA546)=31, AA546&gt;=last_payment_date), "",
AND(MONTH(AA546)=12, DAY(AA546)&lt;&gt;31),  EOMONTH(AA546,0),
AND(MONTH(AA546)=12, DAY(AA546)=31, $AH$14="Not end"),  EDATE(AA545,1),
AND($AH$14="Not end"), EDATE(AA546, 1),
AND($AH$14="End"), EOMONTH(AA546, 1)
)</f>
        <v/>
      </c>
      <c r="AB547" s="75" t="str" cm="1">
        <f t="array" aca="1" ref="AB547" ca="1">_xlfn.IFS(AB546="","",
AND(AB546=last_rou_date), "",
AND($B$3="İllik"),DATE(YEAR(AB546)+1,MONTH(AB546),DAY(AB546) ),
AND($B$3="Aylıq", $AH$14="Not end"), EDATE(AB546,1),
AND($B$3="Aylıq", $AH$14="End"), EOMONTH(AB546,1)
)</f>
        <v/>
      </c>
      <c r="AC547" s="75" t="str" cm="1">
        <f t="array" aca="1" ref="AC547" ca="1">_xlfn.IFS(
AND($AN$14="Not year_end", AC546&gt;last_rou_date), "",
AND($AN$14="Year_end", AC546&gt;=last_rou_date), "",
AND($AN$14="Year_end"), DATE(YEAR(AC546+1), 12, 31),
AND($AN$14="Not year_end", MONTH(AC546)=12, DAY(AC546)=31), DATE(YEAR(AC545)+1, MONTH(AC545), DAY(AC545)),
AND($AN$14="Not year_end", OR(MONTH(AC546)&lt;&gt;12, DAY(AC546)&lt;&gt;31) ), DATE(YEAR(AC546), 12, 31)
)</f>
        <v/>
      </c>
      <c r="AD547" s="75" t="str" cm="1">
        <f t="array" aca="1" ref="AD547" ca="1">_xlfn.IFS(AD546="", "",
AND(AD546=last_rou_date, OR(MONTH(AD546)&lt;&gt;12, DAY(AD546)&lt;&gt;31) ), DATE(YEAR(AD546), 12, 31),
AND(MONTH(AD546)=12, DAY(AD546)=31, AD546&gt;=last_rou_date), "",
AND(MONTH(AD546)=12, DAY(AD546)&lt;&gt;31),  EOMONTH(AD546,0),
AND(MONTH(AD546)=12, DAY(AD546)=31, $AH$14="Not end"),  EDATE(AD545,1),
AND($AH$14="Not end"), EDATE(AD546, 1),
AND($AH$14="End"), EOMONTH(AD546, 1)
)</f>
        <v/>
      </c>
      <c r="AE547" s="68" t="str" cm="1">
        <f t="array" ref="AE547">_xlfn.IFS(W547="", "",
AND(W547&gt;0, W547&lt;=$B$4, $C$2="İllik artım, faiz olaraq", $D$2&gt;0, $B$3="İllik"), $B$5*((1+$D$2)^(W547-1)),
AND(W547&gt;0, W547&lt;=$B$4, $C$2="İllik artım, faiz olaraq", $D$2&gt;0, $B$3="Aylıq"), $B$5*((1+$D$2)^ROUNDDOWN((W547-1)/12,0)),
AND(W547=1, $C$2="Aşağıdakı kimi dəyişir", ), $B$5,
AND(W547&gt;1, W547&lt;=$B$4, $C$2="Aşağıdakı kimi dəyişir"), IFERROR(VLOOKUP(W547, $C$4:$D$7, 2, FALSE), AE546),
AND(W547&gt;0, W547&lt;=$B$4), $B$5,
TRUE,0 )</f>
        <v/>
      </c>
      <c r="AF547" s="76" t="str">
        <f t="shared" ca="1" si="25"/>
        <v/>
      </c>
    </row>
    <row r="548" spans="1:32" x14ac:dyDescent="0.4">
      <c r="A548" s="13" t="str" cm="1">
        <f t="array" aca="1" ref="A548" ca="1">_xlfn.IFS(
AND(SUMIFS(lease_table_interest_accruals, lease_table_dates, A547)&gt;0, COUNTIFS($E$14:E547, "Interest accrual", $A$14:A547, A547)=0),  A547,
AND(SUMIFS(lease_table_payments, lease_table_dates, A547)&gt;0, COUNTIFS($E$14:E547, "Payment", $A$14:A547, A547)=0),  A547,
AND(SUMIFS(rou_table_deprs, rou_table_dates, A547)&gt;0, COUNTIFS($E$14:E547, "Depreciation", $A$14:A547, A547)=0),  A547,
TRUE,  IFERROR(INDEX(rou_table_dates,  MATCH(A547, rou_table_dates)+1, ), "")
)</f>
        <v/>
      </c>
      <c r="B548" s="1" t="str" cm="1">
        <f t="array" aca="1" ref="B548" ca="1">_xlfn.IFS(
AND(E548="Payment", A548=$B$2), $AM$14,
E548="Payment", $AM$15,
E548="Interest accrual", $AM$18,
E548="Depreciation", $AM$17,
TRUE, "")</f>
        <v/>
      </c>
      <c r="C548" s="1" t="str" cm="1">
        <f t="array" aca="1" ref="C548" ca="1">_xlfn.IFS(
E548="Payment", $AM$19,
E548="Interest accrual", $AM$15,
E548="Depreciation", $AM$16,
TRUE, "")</f>
        <v/>
      </c>
      <c r="D548" s="14" t="str" cm="1">
        <f t="array" aca="1" ref="D548" ca="1">_xlfn.IFS(
E548="Payment", _xlfn.XLOOKUP(A548, lease_table_dates, lease_table_payments, 0, 0),
E548="Interest accrual", _xlfn.XLOOKUP(A548, lease_table_dates, lease_table_interest_accruals, 0, 0),
E548="Depreciation", _xlfn.XLOOKUP(A548, rou_table_dates, rou_table_deprs, 0, 0),
TRUE, ""
)</f>
        <v/>
      </c>
      <c r="E548" s="7" t="str" cm="1">
        <f t="array" aca="1" ref="E548" ca="1">_xlfn.IFS(
AND(SUMIFS(lease_table_interest_accruals, lease_table_dates, A548)&gt;0, COUNTIFS($E$14:E547, "Interest accrual", $A$14:A547, A548)=0), "Interest accrual",
AND(SUMIFS(lease_table_payments, lease_table_dates, A548)&gt;0, COUNTIFS($E$14:E547, "Payment", $A$14:A547, A548)=0), "Payment",
AND(SUMIFS(rou_table_deprs, rou_table_dates, A548)&gt;0, COUNTIFS($E$14:E547, "Depreciation", $A$14:A547, A548)=0), "Depreciation",
TRUE,  ""
)</f>
        <v/>
      </c>
      <c r="G548" s="13" t="str" cm="1">
        <f t="array" aca="1" ref="G548" ca="1">_xlfn.IFS(
AND($B$11="Hə", $B$3="İllik"), Z548,
AND($B$11="Hə", $B$3="Aylıq"), AA548,
$B$11="Yox", X548)</f>
        <v/>
      </c>
      <c r="H548" s="14" t="str" cm="1">
        <f t="array" aca="1" ref="H548" ca="1">_xlfn.IFS( G548="", "",
TRUE, ROUND( H547+I548-J548, 2) )</f>
        <v/>
      </c>
      <c r="I548" s="14" t="str" cm="1">
        <f t="array" aca="1" ref="I548" ca="1">_xlfn.IFS(G548="", "",
G548=last_payment_date, (J548-H547),
 TRUE,  -  (H547- H547* (1+$B$6)^ (_xlfn.DAYS(G548,G547)/365) )
)</f>
        <v/>
      </c>
      <c r="J548" s="14" t="str" cm="1">
        <f t="array" aca="1" ref="J548" ca="1">_xlfn.IFS(G548="", "",
TRUE, _xlfn.XLOOKUP(G548,  payment_dates, payments,0,0)
)</f>
        <v/>
      </c>
      <c r="L548" s="2" t="str" cm="1">
        <f t="array" aca="1" ref="L548" ca="1">_xlfn.IFS(
AND($B$11="Hə", $B$3="İllik"), AC548,
AND($B$11="Hə", $B$3="Aylıq"), AD548,
$B$11="Yox", AB548)</f>
        <v/>
      </c>
      <c r="M548" s="14" t="str" cm="1">
        <f t="array" aca="1" ref="M548" ca="1">_xlfn.IFS( L548="", "",
(M547-N548)&lt;=0.5, 0,
TRUE,  M547-N548)</f>
        <v/>
      </c>
      <c r="N548" s="15" t="str" cm="1">
        <f t="array" aca="1" ref="N548" ca="1">_xlfn.IFS(
L548="", "",
TRUE, MIN(M547, ROUND($M$14/ (last_rou_date - $B$2) * (L548-L547), 2) )
)</f>
        <v/>
      </c>
      <c r="P548" s="22" t="str">
        <f t="shared" ca="1" si="24"/>
        <v/>
      </c>
      <c r="Q548" s="14" t="str" cm="1">
        <f t="array" aca="1" ref="Q548" ca="1">_xlfn.IFS(P548="","",
$B$11="Hə", _xlfn.XLOOKUP(DATE(P548, 12, 31), rou_table_dates, rou_table_nbvs,0, 0),
TRUE,  MAX(0, ROUND($M$14 - $M$14/ (last_rou_date - $B$2) * (DATE(P548,12,31) - $B$2), 2) )
)</f>
        <v/>
      </c>
      <c r="R548" s="57" t="str" cm="1">
        <f t="array" aca="1" ref="R548" ca="1">_xlfn.IFS(P548="","",
$B$11="Hə", _xlfn.XLOOKUP(DATE(P548, 12, 31), lease_table_dates, lease_table_balances,0, 0),
TRUE, IFERROR( XNPV($B$6, IF(payment_dates &gt;DATE(P548, 12, 31), payments,  0),  IF(payment_dates &gt;DATE(P548, 12, 31), payment_dates,  DATE(P548, 12, 31))    ),0)
)</f>
        <v/>
      </c>
      <c r="S548" s="14" t="str" cm="1">
        <f t="array" aca="1" ref="S548" ca="1">_xlfn.IFS(P548="","",
TRUE,  MIN( MIN(Q547, $M$14), ROUND($M$14/ (last_rou_date - $B$2) * (DATE(P548,12,31) - MAX($B$2, DATE(P548-1, 12, 31))), 2) )
)</f>
        <v/>
      </c>
      <c r="T548" s="15" t="str" cm="1">
        <f t="array" aca="1" ref="T548" ca="1">_xlfn.IFS(P548="", "",
ISTEXT(R547), R548- (H548 - SUMIFS( lease_table_payments, lease_table_years, P548) -$AG$14 ),
AND(ISNUMBER(R547), R548&lt;&gt;""),   R548- (R547 - SUMIFS( lease_table_payments, lease_table_years, P548) )
)</f>
        <v/>
      </c>
      <c r="U548" s="14"/>
      <c r="V548" s="73">
        <f t="shared" si="26"/>
        <v>535</v>
      </c>
      <c r="W548" s="74" t="str" cm="1">
        <f t="array" ref="W548">_xlfn.IFS(
OR(W547=$B$4, W547=""),"",
TRUE,W547+1
)</f>
        <v/>
      </c>
      <c r="X548" s="75" t="str" cm="1">
        <f t="array" ref="X548">_xlfn.IFS(X547="","",
W548="", "",
AND($B$3="İllik"),DATE(YEAR(X547)+1,MONTH(X547),DAY(X547) ),
AND($B$3="Aylıq", $AH$14="Not end"), EDATE(X547,1),
AND($B$3="Aylıq", $AH$14="End"), EOMONTH(X547,1)
)</f>
        <v/>
      </c>
      <c r="Y548" s="75" t="str" cm="1">
        <f t="array" aca="1" ref="Y548" ca="1">_xlfn.IFS(
AND($B$7="Dövrün əvvəlində", Y547&lt;=last_rou_date), DATE(YEAR(Y547)+1, 12, 31),
AND($B$7="Dövrün sonunda", Y547&lt;=last_payment_date), DATE(YEAR(Y547)+1, 12, 31),
TRUE, ""
)</f>
        <v/>
      </c>
      <c r="Z548" s="75" t="str" cm="1">
        <f t="array" aca="1" ref="Z548" ca="1">_xlfn.IFS(
AND($AN$14="Not year_end", Z547&gt;last_payment_date), "",
AND($AN$14="Year_end", Z547&gt;=last_payment_date), "",
AND($AN$14="Year_end"), DATE(YEAR(Z547+1), 12, 31),
AND($AN$14="Not year_end", MONTH(Z547)=12, DAY(Z547)=31), DATE(YEAR(Z546)+1, MONTH(Z546), DAY(Z546)),
AND($AN$14="Not year_end", OR(MONTH(Z547)&lt;&gt;12, DAY(Z547)&lt;&gt;31) ), DATE(YEAR(Z547), 12, 31)
)</f>
        <v/>
      </c>
      <c r="AA548" s="75" t="str" cm="1">
        <f t="array" aca="1" ref="AA548" ca="1">_xlfn.IFS(AA547="", "",
AND(AA547=last_payment_date, OR(MONTH(AA547)&lt;&gt;12, DAY(AA547)&lt;&gt;31) ), DATE(YEAR(AA547), 12, 31),
AND(MONTH(AA547)=12, DAY(AA547)=31, AA547&gt;=last_payment_date), "",
AND(MONTH(AA547)=12, DAY(AA547)&lt;&gt;31),  EOMONTH(AA547,0),
AND(MONTH(AA547)=12, DAY(AA547)=31, $AH$14="Not end"),  EDATE(AA546,1),
AND($AH$14="Not end"), EDATE(AA547, 1),
AND($AH$14="End"), EOMONTH(AA547, 1)
)</f>
        <v/>
      </c>
      <c r="AB548" s="75" t="str" cm="1">
        <f t="array" aca="1" ref="AB548" ca="1">_xlfn.IFS(AB547="","",
AND(AB547=last_rou_date), "",
AND($B$3="İllik"),DATE(YEAR(AB547)+1,MONTH(AB547),DAY(AB547) ),
AND($B$3="Aylıq", $AH$14="Not end"), EDATE(AB547,1),
AND($B$3="Aylıq", $AH$14="End"), EOMONTH(AB547,1)
)</f>
        <v/>
      </c>
      <c r="AC548" s="75" t="str" cm="1">
        <f t="array" aca="1" ref="AC548" ca="1">_xlfn.IFS(
AND($AN$14="Not year_end", AC547&gt;last_rou_date), "",
AND($AN$14="Year_end", AC547&gt;=last_rou_date), "",
AND($AN$14="Year_end"), DATE(YEAR(AC547+1), 12, 31),
AND($AN$14="Not year_end", MONTH(AC547)=12, DAY(AC547)=31), DATE(YEAR(AC546)+1, MONTH(AC546), DAY(AC546)),
AND($AN$14="Not year_end", OR(MONTH(AC547)&lt;&gt;12, DAY(AC547)&lt;&gt;31) ), DATE(YEAR(AC547), 12, 31)
)</f>
        <v/>
      </c>
      <c r="AD548" s="75" t="str" cm="1">
        <f t="array" aca="1" ref="AD548" ca="1">_xlfn.IFS(AD547="", "",
AND(AD547=last_rou_date, OR(MONTH(AD547)&lt;&gt;12, DAY(AD547)&lt;&gt;31) ), DATE(YEAR(AD547), 12, 31),
AND(MONTH(AD547)=12, DAY(AD547)=31, AD547&gt;=last_rou_date), "",
AND(MONTH(AD547)=12, DAY(AD547)&lt;&gt;31),  EOMONTH(AD547,0),
AND(MONTH(AD547)=12, DAY(AD547)=31, $AH$14="Not end"),  EDATE(AD546,1),
AND($AH$14="Not end"), EDATE(AD547, 1),
AND($AH$14="End"), EOMONTH(AD547, 1)
)</f>
        <v/>
      </c>
      <c r="AE548" s="68" t="str" cm="1">
        <f t="array" ref="AE548">_xlfn.IFS(W548="", "",
AND(W548&gt;0, W548&lt;=$B$4, $C$2="İllik artım, faiz olaraq", $D$2&gt;0, $B$3="İllik"), $B$5*((1+$D$2)^(W548-1)),
AND(W548&gt;0, W548&lt;=$B$4, $C$2="İllik artım, faiz olaraq", $D$2&gt;0, $B$3="Aylıq"), $B$5*((1+$D$2)^ROUNDDOWN((W548-1)/12,0)),
AND(W548=1, $C$2="Aşağıdakı kimi dəyişir", ), $B$5,
AND(W548&gt;1, W548&lt;=$B$4, $C$2="Aşağıdakı kimi dəyişir"), IFERROR(VLOOKUP(W548, $C$4:$D$7, 2, FALSE), AE547),
AND(W548&gt;0, W548&lt;=$B$4), $B$5,
TRUE,0 )</f>
        <v/>
      </c>
      <c r="AF548" s="76" t="str">
        <f t="shared" ca="1" si="25"/>
        <v/>
      </c>
    </row>
    <row r="549" spans="1:32" x14ac:dyDescent="0.4">
      <c r="A549" s="13" t="str" cm="1">
        <f t="array" aca="1" ref="A549" ca="1">_xlfn.IFS(
AND(SUMIFS(lease_table_interest_accruals, lease_table_dates, A548)&gt;0, COUNTIFS($E$14:E548, "Interest accrual", $A$14:A548, A548)=0),  A548,
AND(SUMIFS(lease_table_payments, lease_table_dates, A548)&gt;0, COUNTIFS($E$14:E548, "Payment", $A$14:A548, A548)=0),  A548,
AND(SUMIFS(rou_table_deprs, rou_table_dates, A548)&gt;0, COUNTIFS($E$14:E548, "Depreciation", $A$14:A548, A548)=0),  A548,
TRUE,  IFERROR(INDEX(rou_table_dates,  MATCH(A548, rou_table_dates)+1, ), "")
)</f>
        <v/>
      </c>
      <c r="B549" s="1" t="str" cm="1">
        <f t="array" aca="1" ref="B549" ca="1">_xlfn.IFS(
AND(E549="Payment", A549=$B$2), $AM$14,
E549="Payment", $AM$15,
E549="Interest accrual", $AM$18,
E549="Depreciation", $AM$17,
TRUE, "")</f>
        <v/>
      </c>
      <c r="C549" s="1" t="str" cm="1">
        <f t="array" aca="1" ref="C549" ca="1">_xlfn.IFS(
E549="Payment", $AM$19,
E549="Interest accrual", $AM$15,
E549="Depreciation", $AM$16,
TRUE, "")</f>
        <v/>
      </c>
      <c r="D549" s="14" t="str" cm="1">
        <f t="array" aca="1" ref="D549" ca="1">_xlfn.IFS(
E549="Payment", _xlfn.XLOOKUP(A549, lease_table_dates, lease_table_payments, 0, 0),
E549="Interest accrual", _xlfn.XLOOKUP(A549, lease_table_dates, lease_table_interest_accruals, 0, 0),
E549="Depreciation", _xlfn.XLOOKUP(A549, rou_table_dates, rou_table_deprs, 0, 0),
TRUE, ""
)</f>
        <v/>
      </c>
      <c r="E549" s="7" t="str" cm="1">
        <f t="array" aca="1" ref="E549" ca="1">_xlfn.IFS(
AND(SUMIFS(lease_table_interest_accruals, lease_table_dates, A549)&gt;0, COUNTIFS($E$14:E548, "Interest accrual", $A$14:A548, A549)=0), "Interest accrual",
AND(SUMIFS(lease_table_payments, lease_table_dates, A549)&gt;0, COUNTIFS($E$14:E548, "Payment", $A$14:A548, A549)=0), "Payment",
AND(SUMIFS(rou_table_deprs, rou_table_dates, A549)&gt;0, COUNTIFS($E$14:E548, "Depreciation", $A$14:A548, A549)=0), "Depreciation",
TRUE,  ""
)</f>
        <v/>
      </c>
      <c r="G549" s="13" t="str" cm="1">
        <f t="array" aca="1" ref="G549" ca="1">_xlfn.IFS(
AND($B$11="Hə", $B$3="İllik"), Z549,
AND($B$11="Hə", $B$3="Aylıq"), AA549,
$B$11="Yox", X549)</f>
        <v/>
      </c>
      <c r="H549" s="14" t="str" cm="1">
        <f t="array" aca="1" ref="H549" ca="1">_xlfn.IFS( G549="", "",
TRUE, ROUND( H548+I549-J549, 2) )</f>
        <v/>
      </c>
      <c r="I549" s="14" t="str" cm="1">
        <f t="array" aca="1" ref="I549" ca="1">_xlfn.IFS(G549="", "",
G549=last_payment_date, (J549-H548),
 TRUE,  -  (H548- H548* (1+$B$6)^ (_xlfn.DAYS(G549,G548)/365) )
)</f>
        <v/>
      </c>
      <c r="J549" s="14" t="str" cm="1">
        <f t="array" aca="1" ref="J549" ca="1">_xlfn.IFS(G549="", "",
TRUE, _xlfn.XLOOKUP(G549,  payment_dates, payments,0,0)
)</f>
        <v/>
      </c>
      <c r="L549" s="2" t="str" cm="1">
        <f t="array" aca="1" ref="L549" ca="1">_xlfn.IFS(
AND($B$11="Hə", $B$3="İllik"), AC549,
AND($B$11="Hə", $B$3="Aylıq"), AD549,
$B$11="Yox", AB549)</f>
        <v/>
      </c>
      <c r="M549" s="14" t="str" cm="1">
        <f t="array" aca="1" ref="M549" ca="1">_xlfn.IFS( L549="", "",
(M548-N549)&lt;=0.5, 0,
TRUE,  M548-N549)</f>
        <v/>
      </c>
      <c r="N549" s="15" t="str" cm="1">
        <f t="array" aca="1" ref="N549" ca="1">_xlfn.IFS(
L549="", "",
TRUE, MIN(M548, ROUND($M$14/ (last_rou_date - $B$2) * (L549-L548), 2) )
)</f>
        <v/>
      </c>
      <c r="P549" s="22" t="str">
        <f t="shared" ca="1" si="24"/>
        <v/>
      </c>
      <c r="Q549" s="14" t="str" cm="1">
        <f t="array" aca="1" ref="Q549" ca="1">_xlfn.IFS(P549="","",
$B$11="Hə", _xlfn.XLOOKUP(DATE(P549, 12, 31), rou_table_dates, rou_table_nbvs,0, 0),
TRUE,  MAX(0, ROUND($M$14 - $M$14/ (last_rou_date - $B$2) * (DATE(P549,12,31) - $B$2), 2) )
)</f>
        <v/>
      </c>
      <c r="R549" s="57" t="str" cm="1">
        <f t="array" aca="1" ref="R549" ca="1">_xlfn.IFS(P549="","",
$B$11="Hə", _xlfn.XLOOKUP(DATE(P549, 12, 31), lease_table_dates, lease_table_balances,0, 0),
TRUE, IFERROR( XNPV($B$6, IF(payment_dates &gt;DATE(P549, 12, 31), payments,  0),  IF(payment_dates &gt;DATE(P549, 12, 31), payment_dates,  DATE(P549, 12, 31))    ),0)
)</f>
        <v/>
      </c>
      <c r="S549" s="14" t="str" cm="1">
        <f t="array" aca="1" ref="S549" ca="1">_xlfn.IFS(P549="","",
TRUE,  MIN( MIN(Q548, $M$14), ROUND($M$14/ (last_rou_date - $B$2) * (DATE(P549,12,31) - MAX($B$2, DATE(P549-1, 12, 31))), 2) )
)</f>
        <v/>
      </c>
      <c r="T549" s="15" t="str" cm="1">
        <f t="array" aca="1" ref="T549" ca="1">_xlfn.IFS(P549="", "",
ISTEXT(R548), R549- (H549 - SUMIFS( lease_table_payments, lease_table_years, P549) -$AG$14 ),
AND(ISNUMBER(R548), R549&lt;&gt;""),   R549- (R548 - SUMIFS( lease_table_payments, lease_table_years, P549) )
)</f>
        <v/>
      </c>
      <c r="U549" s="14"/>
      <c r="V549" s="73">
        <f t="shared" si="26"/>
        <v>536</v>
      </c>
      <c r="W549" s="74" t="str" cm="1">
        <f t="array" ref="W549">_xlfn.IFS(
OR(W548=$B$4, W548=""),"",
TRUE,W548+1
)</f>
        <v/>
      </c>
      <c r="X549" s="75" t="str" cm="1">
        <f t="array" ref="X549">_xlfn.IFS(X548="","",
W549="", "",
AND($B$3="İllik"),DATE(YEAR(X548)+1,MONTH(X548),DAY(X548) ),
AND($B$3="Aylıq", $AH$14="Not end"), EDATE(X548,1),
AND($B$3="Aylıq", $AH$14="End"), EOMONTH(X548,1)
)</f>
        <v/>
      </c>
      <c r="Y549" s="75" t="str" cm="1">
        <f t="array" aca="1" ref="Y549" ca="1">_xlfn.IFS(
AND($B$7="Dövrün əvvəlində", Y548&lt;=last_rou_date), DATE(YEAR(Y548)+1, 12, 31),
AND($B$7="Dövrün sonunda", Y548&lt;=last_payment_date), DATE(YEAR(Y548)+1, 12, 31),
TRUE, ""
)</f>
        <v/>
      </c>
      <c r="Z549" s="75" t="str" cm="1">
        <f t="array" aca="1" ref="Z549" ca="1">_xlfn.IFS(
AND($AN$14="Not year_end", Z548&gt;last_payment_date), "",
AND($AN$14="Year_end", Z548&gt;=last_payment_date), "",
AND($AN$14="Year_end"), DATE(YEAR(Z548+1), 12, 31),
AND($AN$14="Not year_end", MONTH(Z548)=12, DAY(Z548)=31), DATE(YEAR(Z547)+1, MONTH(Z547), DAY(Z547)),
AND($AN$14="Not year_end", OR(MONTH(Z548)&lt;&gt;12, DAY(Z548)&lt;&gt;31) ), DATE(YEAR(Z548), 12, 31)
)</f>
        <v/>
      </c>
      <c r="AA549" s="75" t="str" cm="1">
        <f t="array" aca="1" ref="AA549" ca="1">_xlfn.IFS(AA548="", "",
AND(AA548=last_payment_date, OR(MONTH(AA548)&lt;&gt;12, DAY(AA548)&lt;&gt;31) ), DATE(YEAR(AA548), 12, 31),
AND(MONTH(AA548)=12, DAY(AA548)=31, AA548&gt;=last_payment_date), "",
AND(MONTH(AA548)=12, DAY(AA548)&lt;&gt;31),  EOMONTH(AA548,0),
AND(MONTH(AA548)=12, DAY(AA548)=31, $AH$14="Not end"),  EDATE(AA547,1),
AND($AH$14="Not end"), EDATE(AA548, 1),
AND($AH$14="End"), EOMONTH(AA548, 1)
)</f>
        <v/>
      </c>
      <c r="AB549" s="75" t="str" cm="1">
        <f t="array" aca="1" ref="AB549" ca="1">_xlfn.IFS(AB548="","",
AND(AB548=last_rou_date), "",
AND($B$3="İllik"),DATE(YEAR(AB548)+1,MONTH(AB548),DAY(AB548) ),
AND($B$3="Aylıq", $AH$14="Not end"), EDATE(AB548,1),
AND($B$3="Aylıq", $AH$14="End"), EOMONTH(AB548,1)
)</f>
        <v/>
      </c>
      <c r="AC549" s="75" t="str" cm="1">
        <f t="array" aca="1" ref="AC549" ca="1">_xlfn.IFS(
AND($AN$14="Not year_end", AC548&gt;last_rou_date), "",
AND($AN$14="Year_end", AC548&gt;=last_rou_date), "",
AND($AN$14="Year_end"), DATE(YEAR(AC548+1), 12, 31),
AND($AN$14="Not year_end", MONTH(AC548)=12, DAY(AC548)=31), DATE(YEAR(AC547)+1, MONTH(AC547), DAY(AC547)),
AND($AN$14="Not year_end", OR(MONTH(AC548)&lt;&gt;12, DAY(AC548)&lt;&gt;31) ), DATE(YEAR(AC548), 12, 31)
)</f>
        <v/>
      </c>
      <c r="AD549" s="75" t="str" cm="1">
        <f t="array" aca="1" ref="AD549" ca="1">_xlfn.IFS(AD548="", "",
AND(AD548=last_rou_date, OR(MONTH(AD548)&lt;&gt;12, DAY(AD548)&lt;&gt;31) ), DATE(YEAR(AD548), 12, 31),
AND(MONTH(AD548)=12, DAY(AD548)=31, AD548&gt;=last_rou_date), "",
AND(MONTH(AD548)=12, DAY(AD548)&lt;&gt;31),  EOMONTH(AD548,0),
AND(MONTH(AD548)=12, DAY(AD548)=31, $AH$14="Not end"),  EDATE(AD547,1),
AND($AH$14="Not end"), EDATE(AD548, 1),
AND($AH$14="End"), EOMONTH(AD548, 1)
)</f>
        <v/>
      </c>
      <c r="AE549" s="68" t="str" cm="1">
        <f t="array" ref="AE549">_xlfn.IFS(W549="", "",
AND(W549&gt;0, W549&lt;=$B$4, $C$2="İllik artım, faiz olaraq", $D$2&gt;0, $B$3="İllik"), $B$5*((1+$D$2)^(W549-1)),
AND(W549&gt;0, W549&lt;=$B$4, $C$2="İllik artım, faiz olaraq", $D$2&gt;0, $B$3="Aylıq"), $B$5*((1+$D$2)^ROUNDDOWN((W549-1)/12,0)),
AND(W549=1, $C$2="Aşağıdakı kimi dəyişir", ), $B$5,
AND(W549&gt;1, W549&lt;=$B$4, $C$2="Aşağıdakı kimi dəyişir"), IFERROR(VLOOKUP(W549, $C$4:$D$7, 2, FALSE), AE548),
AND(W549&gt;0, W549&lt;=$B$4), $B$5,
TRUE,0 )</f>
        <v/>
      </c>
      <c r="AF549" s="76" t="str">
        <f t="shared" ca="1" si="25"/>
        <v/>
      </c>
    </row>
    <row r="550" spans="1:32" x14ac:dyDescent="0.4">
      <c r="A550" s="13" t="str" cm="1">
        <f t="array" aca="1" ref="A550" ca="1">_xlfn.IFS(
AND(SUMIFS(lease_table_interest_accruals, lease_table_dates, A549)&gt;0, COUNTIFS($E$14:E549, "Interest accrual", $A$14:A549, A549)=0),  A549,
AND(SUMIFS(lease_table_payments, lease_table_dates, A549)&gt;0, COUNTIFS($E$14:E549, "Payment", $A$14:A549, A549)=0),  A549,
AND(SUMIFS(rou_table_deprs, rou_table_dates, A549)&gt;0, COUNTIFS($E$14:E549, "Depreciation", $A$14:A549, A549)=0),  A549,
TRUE,  IFERROR(INDEX(rou_table_dates,  MATCH(A549, rou_table_dates)+1, ), "")
)</f>
        <v/>
      </c>
      <c r="B550" s="1" t="str" cm="1">
        <f t="array" aca="1" ref="B550" ca="1">_xlfn.IFS(
AND(E550="Payment", A550=$B$2), $AM$14,
E550="Payment", $AM$15,
E550="Interest accrual", $AM$18,
E550="Depreciation", $AM$17,
TRUE, "")</f>
        <v/>
      </c>
      <c r="C550" s="1" t="str" cm="1">
        <f t="array" aca="1" ref="C550" ca="1">_xlfn.IFS(
E550="Payment", $AM$19,
E550="Interest accrual", $AM$15,
E550="Depreciation", $AM$16,
TRUE, "")</f>
        <v/>
      </c>
      <c r="D550" s="14" t="str" cm="1">
        <f t="array" aca="1" ref="D550" ca="1">_xlfn.IFS(
E550="Payment", _xlfn.XLOOKUP(A550, lease_table_dates, lease_table_payments, 0, 0),
E550="Interest accrual", _xlfn.XLOOKUP(A550, lease_table_dates, lease_table_interest_accruals, 0, 0),
E550="Depreciation", _xlfn.XLOOKUP(A550, rou_table_dates, rou_table_deprs, 0, 0),
TRUE, ""
)</f>
        <v/>
      </c>
      <c r="E550" s="7" t="str" cm="1">
        <f t="array" aca="1" ref="E550" ca="1">_xlfn.IFS(
AND(SUMIFS(lease_table_interest_accruals, lease_table_dates, A550)&gt;0, COUNTIFS($E$14:E549, "Interest accrual", $A$14:A549, A550)=0), "Interest accrual",
AND(SUMIFS(lease_table_payments, lease_table_dates, A550)&gt;0, COUNTIFS($E$14:E549, "Payment", $A$14:A549, A550)=0), "Payment",
AND(SUMIFS(rou_table_deprs, rou_table_dates, A550)&gt;0, COUNTIFS($E$14:E549, "Depreciation", $A$14:A549, A550)=0), "Depreciation",
TRUE,  ""
)</f>
        <v/>
      </c>
      <c r="G550" s="13" t="str" cm="1">
        <f t="array" aca="1" ref="G550" ca="1">_xlfn.IFS(
AND($B$11="Hə", $B$3="İllik"), Z550,
AND($B$11="Hə", $B$3="Aylıq"), AA550,
$B$11="Yox", X550)</f>
        <v/>
      </c>
      <c r="H550" s="14" t="str" cm="1">
        <f t="array" aca="1" ref="H550" ca="1">_xlfn.IFS( G550="", "",
TRUE, ROUND( H549+I550-J550, 2) )</f>
        <v/>
      </c>
      <c r="I550" s="14" t="str" cm="1">
        <f t="array" aca="1" ref="I550" ca="1">_xlfn.IFS(G550="", "",
G550=last_payment_date, (J550-H549),
 TRUE,  -  (H549- H549* (1+$B$6)^ (_xlfn.DAYS(G550,G549)/365) )
)</f>
        <v/>
      </c>
      <c r="J550" s="14" t="str" cm="1">
        <f t="array" aca="1" ref="J550" ca="1">_xlfn.IFS(G550="", "",
TRUE, _xlfn.XLOOKUP(G550,  payment_dates, payments,0,0)
)</f>
        <v/>
      </c>
      <c r="L550" s="2" t="str" cm="1">
        <f t="array" aca="1" ref="L550" ca="1">_xlfn.IFS(
AND($B$11="Hə", $B$3="İllik"), AC550,
AND($B$11="Hə", $B$3="Aylıq"), AD550,
$B$11="Yox", AB550)</f>
        <v/>
      </c>
      <c r="M550" s="14" t="str" cm="1">
        <f t="array" aca="1" ref="M550" ca="1">_xlfn.IFS( L550="", "",
(M549-N550)&lt;=0.5, 0,
TRUE,  M549-N550)</f>
        <v/>
      </c>
      <c r="N550" s="15" t="str" cm="1">
        <f t="array" aca="1" ref="N550" ca="1">_xlfn.IFS(
L550="", "",
TRUE, MIN(M549, ROUND($M$14/ (last_rou_date - $B$2) * (L550-L549), 2) )
)</f>
        <v/>
      </c>
      <c r="P550" s="22" t="str">
        <f t="shared" ca="1" si="24"/>
        <v/>
      </c>
      <c r="Q550" s="14" t="str" cm="1">
        <f t="array" aca="1" ref="Q550" ca="1">_xlfn.IFS(P550="","",
$B$11="Hə", _xlfn.XLOOKUP(DATE(P550, 12, 31), rou_table_dates, rou_table_nbvs,0, 0),
TRUE,  MAX(0, ROUND($M$14 - $M$14/ (last_rou_date - $B$2) * (DATE(P550,12,31) - $B$2), 2) )
)</f>
        <v/>
      </c>
      <c r="R550" s="57" t="str" cm="1">
        <f t="array" aca="1" ref="R550" ca="1">_xlfn.IFS(P550="","",
$B$11="Hə", _xlfn.XLOOKUP(DATE(P550, 12, 31), lease_table_dates, lease_table_balances,0, 0),
TRUE, IFERROR( XNPV($B$6, IF(payment_dates &gt;DATE(P550, 12, 31), payments,  0),  IF(payment_dates &gt;DATE(P550, 12, 31), payment_dates,  DATE(P550, 12, 31))    ),0)
)</f>
        <v/>
      </c>
      <c r="S550" s="14" t="str" cm="1">
        <f t="array" aca="1" ref="S550" ca="1">_xlfn.IFS(P550="","",
TRUE,  MIN( MIN(Q549, $M$14), ROUND($M$14/ (last_rou_date - $B$2) * (DATE(P550,12,31) - MAX($B$2, DATE(P550-1, 12, 31))), 2) )
)</f>
        <v/>
      </c>
      <c r="T550" s="15" t="str" cm="1">
        <f t="array" aca="1" ref="T550" ca="1">_xlfn.IFS(P550="", "",
ISTEXT(R549), R550- (H550 - SUMIFS( lease_table_payments, lease_table_years, P550) -$AG$14 ),
AND(ISNUMBER(R549), R550&lt;&gt;""),   R550- (R549 - SUMIFS( lease_table_payments, lease_table_years, P550) )
)</f>
        <v/>
      </c>
      <c r="U550" s="14"/>
      <c r="V550" s="73">
        <f t="shared" si="26"/>
        <v>537</v>
      </c>
      <c r="W550" s="74" t="str" cm="1">
        <f t="array" ref="W550">_xlfn.IFS(
OR(W549=$B$4, W549=""),"",
TRUE,W549+1
)</f>
        <v/>
      </c>
      <c r="X550" s="75" t="str" cm="1">
        <f t="array" ref="X550">_xlfn.IFS(X549="","",
W550="", "",
AND($B$3="İllik"),DATE(YEAR(X549)+1,MONTH(X549),DAY(X549) ),
AND($B$3="Aylıq", $AH$14="Not end"), EDATE(X549,1),
AND($B$3="Aylıq", $AH$14="End"), EOMONTH(X549,1)
)</f>
        <v/>
      </c>
      <c r="Y550" s="75" t="str" cm="1">
        <f t="array" aca="1" ref="Y550" ca="1">_xlfn.IFS(
AND($B$7="Dövrün əvvəlində", Y549&lt;=last_rou_date), DATE(YEAR(Y549)+1, 12, 31),
AND($B$7="Dövrün sonunda", Y549&lt;=last_payment_date), DATE(YEAR(Y549)+1, 12, 31),
TRUE, ""
)</f>
        <v/>
      </c>
      <c r="Z550" s="75" t="str" cm="1">
        <f t="array" aca="1" ref="Z550" ca="1">_xlfn.IFS(
AND($AN$14="Not year_end", Z549&gt;last_payment_date), "",
AND($AN$14="Year_end", Z549&gt;=last_payment_date), "",
AND($AN$14="Year_end"), DATE(YEAR(Z549+1), 12, 31),
AND($AN$14="Not year_end", MONTH(Z549)=12, DAY(Z549)=31), DATE(YEAR(Z548)+1, MONTH(Z548), DAY(Z548)),
AND($AN$14="Not year_end", OR(MONTH(Z549)&lt;&gt;12, DAY(Z549)&lt;&gt;31) ), DATE(YEAR(Z549), 12, 31)
)</f>
        <v/>
      </c>
      <c r="AA550" s="75" t="str" cm="1">
        <f t="array" aca="1" ref="AA550" ca="1">_xlfn.IFS(AA549="", "",
AND(AA549=last_payment_date, OR(MONTH(AA549)&lt;&gt;12, DAY(AA549)&lt;&gt;31) ), DATE(YEAR(AA549), 12, 31),
AND(MONTH(AA549)=12, DAY(AA549)=31, AA549&gt;=last_payment_date), "",
AND(MONTH(AA549)=12, DAY(AA549)&lt;&gt;31),  EOMONTH(AA549,0),
AND(MONTH(AA549)=12, DAY(AA549)=31, $AH$14="Not end"),  EDATE(AA548,1),
AND($AH$14="Not end"), EDATE(AA549, 1),
AND($AH$14="End"), EOMONTH(AA549, 1)
)</f>
        <v/>
      </c>
      <c r="AB550" s="75" t="str" cm="1">
        <f t="array" aca="1" ref="AB550" ca="1">_xlfn.IFS(AB549="","",
AND(AB549=last_rou_date), "",
AND($B$3="İllik"),DATE(YEAR(AB549)+1,MONTH(AB549),DAY(AB549) ),
AND($B$3="Aylıq", $AH$14="Not end"), EDATE(AB549,1),
AND($B$3="Aylıq", $AH$14="End"), EOMONTH(AB549,1)
)</f>
        <v/>
      </c>
      <c r="AC550" s="75" t="str" cm="1">
        <f t="array" aca="1" ref="AC550" ca="1">_xlfn.IFS(
AND($AN$14="Not year_end", AC549&gt;last_rou_date), "",
AND($AN$14="Year_end", AC549&gt;=last_rou_date), "",
AND($AN$14="Year_end"), DATE(YEAR(AC549+1), 12, 31),
AND($AN$14="Not year_end", MONTH(AC549)=12, DAY(AC549)=31), DATE(YEAR(AC548)+1, MONTH(AC548), DAY(AC548)),
AND($AN$14="Not year_end", OR(MONTH(AC549)&lt;&gt;12, DAY(AC549)&lt;&gt;31) ), DATE(YEAR(AC549), 12, 31)
)</f>
        <v/>
      </c>
      <c r="AD550" s="75" t="str" cm="1">
        <f t="array" aca="1" ref="AD550" ca="1">_xlfn.IFS(AD549="", "",
AND(AD549=last_rou_date, OR(MONTH(AD549)&lt;&gt;12, DAY(AD549)&lt;&gt;31) ), DATE(YEAR(AD549), 12, 31),
AND(MONTH(AD549)=12, DAY(AD549)=31, AD549&gt;=last_rou_date), "",
AND(MONTH(AD549)=12, DAY(AD549)&lt;&gt;31),  EOMONTH(AD549,0),
AND(MONTH(AD549)=12, DAY(AD549)=31, $AH$14="Not end"),  EDATE(AD548,1),
AND($AH$14="Not end"), EDATE(AD549, 1),
AND($AH$14="End"), EOMONTH(AD549, 1)
)</f>
        <v/>
      </c>
      <c r="AE550" s="68" t="str" cm="1">
        <f t="array" ref="AE550">_xlfn.IFS(W550="", "",
AND(W550&gt;0, W550&lt;=$B$4, $C$2="İllik artım, faiz olaraq", $D$2&gt;0, $B$3="İllik"), $B$5*((1+$D$2)^(W550-1)),
AND(W550&gt;0, W550&lt;=$B$4, $C$2="İllik artım, faiz olaraq", $D$2&gt;0, $B$3="Aylıq"), $B$5*((1+$D$2)^ROUNDDOWN((W550-1)/12,0)),
AND(W550=1, $C$2="Aşağıdakı kimi dəyişir", ), $B$5,
AND(W550&gt;1, W550&lt;=$B$4, $C$2="Aşağıdakı kimi dəyişir"), IFERROR(VLOOKUP(W550, $C$4:$D$7, 2, FALSE), AE549),
AND(W550&gt;0, W550&lt;=$B$4), $B$5,
TRUE,0 )</f>
        <v/>
      </c>
      <c r="AF550" s="76" t="str">
        <f t="shared" ca="1" si="25"/>
        <v/>
      </c>
    </row>
    <row r="551" spans="1:32" x14ac:dyDescent="0.4">
      <c r="A551" s="13" t="str" cm="1">
        <f t="array" aca="1" ref="A551" ca="1">_xlfn.IFS(
AND(SUMIFS(lease_table_interest_accruals, lease_table_dates, A550)&gt;0, COUNTIFS($E$14:E550, "Interest accrual", $A$14:A550, A550)=0),  A550,
AND(SUMIFS(lease_table_payments, lease_table_dates, A550)&gt;0, COUNTIFS($E$14:E550, "Payment", $A$14:A550, A550)=0),  A550,
AND(SUMIFS(rou_table_deprs, rou_table_dates, A550)&gt;0, COUNTIFS($E$14:E550, "Depreciation", $A$14:A550, A550)=0),  A550,
TRUE,  IFERROR(INDEX(rou_table_dates,  MATCH(A550, rou_table_dates)+1, ), "")
)</f>
        <v/>
      </c>
      <c r="B551" s="1" t="str" cm="1">
        <f t="array" aca="1" ref="B551" ca="1">_xlfn.IFS(
AND(E551="Payment", A551=$B$2), $AM$14,
E551="Payment", $AM$15,
E551="Interest accrual", $AM$18,
E551="Depreciation", $AM$17,
TRUE, "")</f>
        <v/>
      </c>
      <c r="C551" s="1" t="str" cm="1">
        <f t="array" aca="1" ref="C551" ca="1">_xlfn.IFS(
E551="Payment", $AM$19,
E551="Interest accrual", $AM$15,
E551="Depreciation", $AM$16,
TRUE, "")</f>
        <v/>
      </c>
      <c r="D551" s="14" t="str" cm="1">
        <f t="array" aca="1" ref="D551" ca="1">_xlfn.IFS(
E551="Payment", _xlfn.XLOOKUP(A551, lease_table_dates, lease_table_payments, 0, 0),
E551="Interest accrual", _xlfn.XLOOKUP(A551, lease_table_dates, lease_table_interest_accruals, 0, 0),
E551="Depreciation", _xlfn.XLOOKUP(A551, rou_table_dates, rou_table_deprs, 0, 0),
TRUE, ""
)</f>
        <v/>
      </c>
      <c r="E551" s="7" t="str" cm="1">
        <f t="array" aca="1" ref="E551" ca="1">_xlfn.IFS(
AND(SUMIFS(lease_table_interest_accruals, lease_table_dates, A551)&gt;0, COUNTIFS($E$14:E550, "Interest accrual", $A$14:A550, A551)=0), "Interest accrual",
AND(SUMIFS(lease_table_payments, lease_table_dates, A551)&gt;0, COUNTIFS($E$14:E550, "Payment", $A$14:A550, A551)=0), "Payment",
AND(SUMIFS(rou_table_deprs, rou_table_dates, A551)&gt;0, COUNTIFS($E$14:E550, "Depreciation", $A$14:A550, A551)=0), "Depreciation",
TRUE,  ""
)</f>
        <v/>
      </c>
      <c r="G551" s="13" t="str" cm="1">
        <f t="array" aca="1" ref="G551" ca="1">_xlfn.IFS(
AND($B$11="Hə", $B$3="İllik"), Z551,
AND($B$11="Hə", $B$3="Aylıq"), AA551,
$B$11="Yox", X551)</f>
        <v/>
      </c>
      <c r="H551" s="14" t="str" cm="1">
        <f t="array" aca="1" ref="H551" ca="1">_xlfn.IFS( G551="", "",
TRUE, ROUND( H550+I551-J551, 2) )</f>
        <v/>
      </c>
      <c r="I551" s="14" t="str" cm="1">
        <f t="array" aca="1" ref="I551" ca="1">_xlfn.IFS(G551="", "",
G551=last_payment_date, (J551-H550),
 TRUE,  -  (H550- H550* (1+$B$6)^ (_xlfn.DAYS(G551,G550)/365) )
)</f>
        <v/>
      </c>
      <c r="J551" s="14" t="str" cm="1">
        <f t="array" aca="1" ref="J551" ca="1">_xlfn.IFS(G551="", "",
TRUE, _xlfn.XLOOKUP(G551,  payment_dates, payments,0,0)
)</f>
        <v/>
      </c>
      <c r="L551" s="2" t="str" cm="1">
        <f t="array" aca="1" ref="L551" ca="1">_xlfn.IFS(
AND($B$11="Hə", $B$3="İllik"), AC551,
AND($B$11="Hə", $B$3="Aylıq"), AD551,
$B$11="Yox", AB551)</f>
        <v/>
      </c>
      <c r="M551" s="14" t="str" cm="1">
        <f t="array" aca="1" ref="M551" ca="1">_xlfn.IFS( L551="", "",
(M550-N551)&lt;=0.5, 0,
TRUE,  M550-N551)</f>
        <v/>
      </c>
      <c r="N551" s="15" t="str" cm="1">
        <f t="array" aca="1" ref="N551" ca="1">_xlfn.IFS(
L551="", "",
TRUE, MIN(M550, ROUND($M$14/ (last_rou_date - $B$2) * (L551-L550), 2) )
)</f>
        <v/>
      </c>
      <c r="P551" s="22" t="str">
        <f t="shared" ca="1" si="24"/>
        <v/>
      </c>
      <c r="Q551" s="14" t="str" cm="1">
        <f t="array" aca="1" ref="Q551" ca="1">_xlfn.IFS(P551="","",
$B$11="Hə", _xlfn.XLOOKUP(DATE(P551, 12, 31), rou_table_dates, rou_table_nbvs,0, 0),
TRUE,  MAX(0, ROUND($M$14 - $M$14/ (last_rou_date - $B$2) * (DATE(P551,12,31) - $B$2), 2) )
)</f>
        <v/>
      </c>
      <c r="R551" s="57" t="str" cm="1">
        <f t="array" aca="1" ref="R551" ca="1">_xlfn.IFS(P551="","",
$B$11="Hə", _xlfn.XLOOKUP(DATE(P551, 12, 31), lease_table_dates, lease_table_balances,0, 0),
TRUE, IFERROR( XNPV($B$6, IF(payment_dates &gt;DATE(P551, 12, 31), payments,  0),  IF(payment_dates &gt;DATE(P551, 12, 31), payment_dates,  DATE(P551, 12, 31))    ),0)
)</f>
        <v/>
      </c>
      <c r="S551" s="14" t="str" cm="1">
        <f t="array" aca="1" ref="S551" ca="1">_xlfn.IFS(P551="","",
TRUE,  MIN( MIN(Q550, $M$14), ROUND($M$14/ (last_rou_date - $B$2) * (DATE(P551,12,31) - MAX($B$2, DATE(P551-1, 12, 31))), 2) )
)</f>
        <v/>
      </c>
      <c r="T551" s="15" t="str" cm="1">
        <f t="array" aca="1" ref="T551" ca="1">_xlfn.IFS(P551="", "",
ISTEXT(R550), R551- (H551 - SUMIFS( lease_table_payments, lease_table_years, P551) -$AG$14 ),
AND(ISNUMBER(R550), R551&lt;&gt;""),   R551- (R550 - SUMIFS( lease_table_payments, lease_table_years, P551) )
)</f>
        <v/>
      </c>
      <c r="U551" s="14"/>
      <c r="V551" s="73">
        <f t="shared" si="26"/>
        <v>538</v>
      </c>
      <c r="W551" s="74" t="str" cm="1">
        <f t="array" ref="W551">_xlfn.IFS(
OR(W550=$B$4, W550=""),"",
TRUE,W550+1
)</f>
        <v/>
      </c>
      <c r="X551" s="75" t="str" cm="1">
        <f t="array" ref="X551">_xlfn.IFS(X550="","",
W551="", "",
AND($B$3="İllik"),DATE(YEAR(X550)+1,MONTH(X550),DAY(X550) ),
AND($B$3="Aylıq", $AH$14="Not end"), EDATE(X550,1),
AND($B$3="Aylıq", $AH$14="End"), EOMONTH(X550,1)
)</f>
        <v/>
      </c>
      <c r="Y551" s="75" t="str" cm="1">
        <f t="array" aca="1" ref="Y551" ca="1">_xlfn.IFS(
AND($B$7="Dövrün əvvəlində", Y550&lt;=last_rou_date), DATE(YEAR(Y550)+1, 12, 31),
AND($B$7="Dövrün sonunda", Y550&lt;=last_payment_date), DATE(YEAR(Y550)+1, 12, 31),
TRUE, ""
)</f>
        <v/>
      </c>
      <c r="Z551" s="75" t="str" cm="1">
        <f t="array" aca="1" ref="Z551" ca="1">_xlfn.IFS(
AND($AN$14="Not year_end", Z550&gt;last_payment_date), "",
AND($AN$14="Year_end", Z550&gt;=last_payment_date), "",
AND($AN$14="Year_end"), DATE(YEAR(Z550+1), 12, 31),
AND($AN$14="Not year_end", MONTH(Z550)=12, DAY(Z550)=31), DATE(YEAR(Z549)+1, MONTH(Z549), DAY(Z549)),
AND($AN$14="Not year_end", OR(MONTH(Z550)&lt;&gt;12, DAY(Z550)&lt;&gt;31) ), DATE(YEAR(Z550), 12, 31)
)</f>
        <v/>
      </c>
      <c r="AA551" s="75" t="str" cm="1">
        <f t="array" aca="1" ref="AA551" ca="1">_xlfn.IFS(AA550="", "",
AND(AA550=last_payment_date, OR(MONTH(AA550)&lt;&gt;12, DAY(AA550)&lt;&gt;31) ), DATE(YEAR(AA550), 12, 31),
AND(MONTH(AA550)=12, DAY(AA550)=31, AA550&gt;=last_payment_date), "",
AND(MONTH(AA550)=12, DAY(AA550)&lt;&gt;31),  EOMONTH(AA550,0),
AND(MONTH(AA550)=12, DAY(AA550)=31, $AH$14="Not end"),  EDATE(AA549,1),
AND($AH$14="Not end"), EDATE(AA550, 1),
AND($AH$14="End"), EOMONTH(AA550, 1)
)</f>
        <v/>
      </c>
      <c r="AB551" s="75" t="str" cm="1">
        <f t="array" aca="1" ref="AB551" ca="1">_xlfn.IFS(AB550="","",
AND(AB550=last_rou_date), "",
AND($B$3="İllik"),DATE(YEAR(AB550)+1,MONTH(AB550),DAY(AB550) ),
AND($B$3="Aylıq", $AH$14="Not end"), EDATE(AB550,1),
AND($B$3="Aylıq", $AH$14="End"), EOMONTH(AB550,1)
)</f>
        <v/>
      </c>
      <c r="AC551" s="75" t="str" cm="1">
        <f t="array" aca="1" ref="AC551" ca="1">_xlfn.IFS(
AND($AN$14="Not year_end", AC550&gt;last_rou_date), "",
AND($AN$14="Year_end", AC550&gt;=last_rou_date), "",
AND($AN$14="Year_end"), DATE(YEAR(AC550+1), 12, 31),
AND($AN$14="Not year_end", MONTH(AC550)=12, DAY(AC550)=31), DATE(YEAR(AC549)+1, MONTH(AC549), DAY(AC549)),
AND($AN$14="Not year_end", OR(MONTH(AC550)&lt;&gt;12, DAY(AC550)&lt;&gt;31) ), DATE(YEAR(AC550), 12, 31)
)</f>
        <v/>
      </c>
      <c r="AD551" s="75" t="str" cm="1">
        <f t="array" aca="1" ref="AD551" ca="1">_xlfn.IFS(AD550="", "",
AND(AD550=last_rou_date, OR(MONTH(AD550)&lt;&gt;12, DAY(AD550)&lt;&gt;31) ), DATE(YEAR(AD550), 12, 31),
AND(MONTH(AD550)=12, DAY(AD550)=31, AD550&gt;=last_rou_date), "",
AND(MONTH(AD550)=12, DAY(AD550)&lt;&gt;31),  EOMONTH(AD550,0),
AND(MONTH(AD550)=12, DAY(AD550)=31, $AH$14="Not end"),  EDATE(AD549,1),
AND($AH$14="Not end"), EDATE(AD550, 1),
AND($AH$14="End"), EOMONTH(AD550, 1)
)</f>
        <v/>
      </c>
      <c r="AE551" s="68" t="str" cm="1">
        <f t="array" ref="AE551">_xlfn.IFS(W551="", "",
AND(W551&gt;0, W551&lt;=$B$4, $C$2="İllik artım, faiz olaraq", $D$2&gt;0, $B$3="İllik"), $B$5*((1+$D$2)^(W551-1)),
AND(W551&gt;0, W551&lt;=$B$4, $C$2="İllik artım, faiz olaraq", $D$2&gt;0, $B$3="Aylıq"), $B$5*((1+$D$2)^ROUNDDOWN((W551-1)/12,0)),
AND(W551=1, $C$2="Aşağıdakı kimi dəyişir", ), $B$5,
AND(W551&gt;1, W551&lt;=$B$4, $C$2="Aşağıdakı kimi dəyişir"), IFERROR(VLOOKUP(W551, $C$4:$D$7, 2, FALSE), AE550),
AND(W551&gt;0, W551&lt;=$B$4), $B$5,
TRUE,0 )</f>
        <v/>
      </c>
      <c r="AF551" s="76" t="str">
        <f t="shared" ca="1" si="25"/>
        <v/>
      </c>
    </row>
    <row r="552" spans="1:32" x14ac:dyDescent="0.4">
      <c r="A552" s="13" t="str" cm="1">
        <f t="array" aca="1" ref="A552" ca="1">_xlfn.IFS(
AND(SUMIFS(lease_table_interest_accruals, lease_table_dates, A551)&gt;0, COUNTIFS($E$14:E551, "Interest accrual", $A$14:A551, A551)=0),  A551,
AND(SUMIFS(lease_table_payments, lease_table_dates, A551)&gt;0, COUNTIFS($E$14:E551, "Payment", $A$14:A551, A551)=0),  A551,
AND(SUMIFS(rou_table_deprs, rou_table_dates, A551)&gt;0, COUNTIFS($E$14:E551, "Depreciation", $A$14:A551, A551)=0),  A551,
TRUE,  IFERROR(INDEX(rou_table_dates,  MATCH(A551, rou_table_dates)+1, ), "")
)</f>
        <v/>
      </c>
      <c r="B552" s="1" t="str" cm="1">
        <f t="array" aca="1" ref="B552" ca="1">_xlfn.IFS(
AND(E552="Payment", A552=$B$2), $AM$14,
E552="Payment", $AM$15,
E552="Interest accrual", $AM$18,
E552="Depreciation", $AM$17,
TRUE, "")</f>
        <v/>
      </c>
      <c r="C552" s="1" t="str" cm="1">
        <f t="array" aca="1" ref="C552" ca="1">_xlfn.IFS(
E552="Payment", $AM$19,
E552="Interest accrual", $AM$15,
E552="Depreciation", $AM$16,
TRUE, "")</f>
        <v/>
      </c>
      <c r="D552" s="14" t="str" cm="1">
        <f t="array" aca="1" ref="D552" ca="1">_xlfn.IFS(
E552="Payment", _xlfn.XLOOKUP(A552, lease_table_dates, lease_table_payments, 0, 0),
E552="Interest accrual", _xlfn.XLOOKUP(A552, lease_table_dates, lease_table_interest_accruals, 0, 0),
E552="Depreciation", _xlfn.XLOOKUP(A552, rou_table_dates, rou_table_deprs, 0, 0),
TRUE, ""
)</f>
        <v/>
      </c>
      <c r="E552" s="7" t="str" cm="1">
        <f t="array" aca="1" ref="E552" ca="1">_xlfn.IFS(
AND(SUMIFS(lease_table_interest_accruals, lease_table_dates, A552)&gt;0, COUNTIFS($E$14:E551, "Interest accrual", $A$14:A551, A552)=0), "Interest accrual",
AND(SUMIFS(lease_table_payments, lease_table_dates, A552)&gt;0, COUNTIFS($E$14:E551, "Payment", $A$14:A551, A552)=0), "Payment",
AND(SUMIFS(rou_table_deprs, rou_table_dates, A552)&gt;0, COUNTIFS($E$14:E551, "Depreciation", $A$14:A551, A552)=0), "Depreciation",
TRUE,  ""
)</f>
        <v/>
      </c>
      <c r="G552" s="13" t="str" cm="1">
        <f t="array" aca="1" ref="G552" ca="1">_xlfn.IFS(
AND($B$11="Hə", $B$3="İllik"), Z552,
AND($B$11="Hə", $B$3="Aylıq"), AA552,
$B$11="Yox", X552)</f>
        <v/>
      </c>
      <c r="H552" s="14" t="str" cm="1">
        <f t="array" aca="1" ref="H552" ca="1">_xlfn.IFS( G552="", "",
TRUE, ROUND( H551+I552-J552, 2) )</f>
        <v/>
      </c>
      <c r="I552" s="14" t="str" cm="1">
        <f t="array" aca="1" ref="I552" ca="1">_xlfn.IFS(G552="", "",
G552=last_payment_date, (J552-H551),
 TRUE,  -  (H551- H551* (1+$B$6)^ (_xlfn.DAYS(G552,G551)/365) )
)</f>
        <v/>
      </c>
      <c r="J552" s="14" t="str" cm="1">
        <f t="array" aca="1" ref="J552" ca="1">_xlfn.IFS(G552="", "",
TRUE, _xlfn.XLOOKUP(G552,  payment_dates, payments,0,0)
)</f>
        <v/>
      </c>
      <c r="L552" s="2" t="str" cm="1">
        <f t="array" aca="1" ref="L552" ca="1">_xlfn.IFS(
AND($B$11="Hə", $B$3="İllik"), AC552,
AND($B$11="Hə", $B$3="Aylıq"), AD552,
$B$11="Yox", AB552)</f>
        <v/>
      </c>
      <c r="M552" s="14" t="str" cm="1">
        <f t="array" aca="1" ref="M552" ca="1">_xlfn.IFS( L552="", "",
(M551-N552)&lt;=0.5, 0,
TRUE,  M551-N552)</f>
        <v/>
      </c>
      <c r="N552" s="15" t="str" cm="1">
        <f t="array" aca="1" ref="N552" ca="1">_xlfn.IFS(
L552="", "",
TRUE, MIN(M551, ROUND($M$14/ (last_rou_date - $B$2) * (L552-L551), 2) )
)</f>
        <v/>
      </c>
      <c r="P552" s="22" t="str">
        <f t="shared" ca="1" si="24"/>
        <v/>
      </c>
      <c r="Q552" s="14" t="str" cm="1">
        <f t="array" aca="1" ref="Q552" ca="1">_xlfn.IFS(P552="","",
$B$11="Hə", _xlfn.XLOOKUP(DATE(P552, 12, 31), rou_table_dates, rou_table_nbvs,0, 0),
TRUE,  MAX(0, ROUND($M$14 - $M$14/ (last_rou_date - $B$2) * (DATE(P552,12,31) - $B$2), 2) )
)</f>
        <v/>
      </c>
      <c r="R552" s="57" t="str" cm="1">
        <f t="array" aca="1" ref="R552" ca="1">_xlfn.IFS(P552="","",
$B$11="Hə", _xlfn.XLOOKUP(DATE(P552, 12, 31), lease_table_dates, lease_table_balances,0, 0),
TRUE, IFERROR( XNPV($B$6, IF(payment_dates &gt;DATE(P552, 12, 31), payments,  0),  IF(payment_dates &gt;DATE(P552, 12, 31), payment_dates,  DATE(P552, 12, 31))    ),0)
)</f>
        <v/>
      </c>
      <c r="S552" s="14" t="str" cm="1">
        <f t="array" aca="1" ref="S552" ca="1">_xlfn.IFS(P552="","",
TRUE,  MIN( MIN(Q551, $M$14), ROUND($M$14/ (last_rou_date - $B$2) * (DATE(P552,12,31) - MAX($B$2, DATE(P552-1, 12, 31))), 2) )
)</f>
        <v/>
      </c>
      <c r="T552" s="15" t="str" cm="1">
        <f t="array" aca="1" ref="T552" ca="1">_xlfn.IFS(P552="", "",
ISTEXT(R551), R552- (H552 - SUMIFS( lease_table_payments, lease_table_years, P552) -$AG$14 ),
AND(ISNUMBER(R551), R552&lt;&gt;""),   R552- (R551 - SUMIFS( lease_table_payments, lease_table_years, P552) )
)</f>
        <v/>
      </c>
      <c r="U552" s="14"/>
      <c r="V552" s="73">
        <f t="shared" si="26"/>
        <v>539</v>
      </c>
      <c r="W552" s="74" t="str" cm="1">
        <f t="array" ref="W552">_xlfn.IFS(
OR(W551=$B$4, W551=""),"",
TRUE,W551+1
)</f>
        <v/>
      </c>
      <c r="X552" s="75" t="str" cm="1">
        <f t="array" ref="X552">_xlfn.IFS(X551="","",
W552="", "",
AND($B$3="İllik"),DATE(YEAR(X551)+1,MONTH(X551),DAY(X551) ),
AND($B$3="Aylıq", $AH$14="Not end"), EDATE(X551,1),
AND($B$3="Aylıq", $AH$14="End"), EOMONTH(X551,1)
)</f>
        <v/>
      </c>
      <c r="Y552" s="75" t="str" cm="1">
        <f t="array" aca="1" ref="Y552" ca="1">_xlfn.IFS(
AND($B$7="Dövrün əvvəlində", Y551&lt;=last_rou_date), DATE(YEAR(Y551)+1, 12, 31),
AND($B$7="Dövrün sonunda", Y551&lt;=last_payment_date), DATE(YEAR(Y551)+1, 12, 31),
TRUE, ""
)</f>
        <v/>
      </c>
      <c r="Z552" s="75" t="str" cm="1">
        <f t="array" aca="1" ref="Z552" ca="1">_xlfn.IFS(
AND($AN$14="Not year_end", Z551&gt;last_payment_date), "",
AND($AN$14="Year_end", Z551&gt;=last_payment_date), "",
AND($AN$14="Year_end"), DATE(YEAR(Z551+1), 12, 31),
AND($AN$14="Not year_end", MONTH(Z551)=12, DAY(Z551)=31), DATE(YEAR(Z550)+1, MONTH(Z550), DAY(Z550)),
AND($AN$14="Not year_end", OR(MONTH(Z551)&lt;&gt;12, DAY(Z551)&lt;&gt;31) ), DATE(YEAR(Z551), 12, 31)
)</f>
        <v/>
      </c>
      <c r="AA552" s="75" t="str" cm="1">
        <f t="array" aca="1" ref="AA552" ca="1">_xlfn.IFS(AA551="", "",
AND(AA551=last_payment_date, OR(MONTH(AA551)&lt;&gt;12, DAY(AA551)&lt;&gt;31) ), DATE(YEAR(AA551), 12, 31),
AND(MONTH(AA551)=12, DAY(AA551)=31, AA551&gt;=last_payment_date), "",
AND(MONTH(AA551)=12, DAY(AA551)&lt;&gt;31),  EOMONTH(AA551,0),
AND(MONTH(AA551)=12, DAY(AA551)=31, $AH$14="Not end"),  EDATE(AA550,1),
AND($AH$14="Not end"), EDATE(AA551, 1),
AND($AH$14="End"), EOMONTH(AA551, 1)
)</f>
        <v/>
      </c>
      <c r="AB552" s="75" t="str" cm="1">
        <f t="array" aca="1" ref="AB552" ca="1">_xlfn.IFS(AB551="","",
AND(AB551=last_rou_date), "",
AND($B$3="İllik"),DATE(YEAR(AB551)+1,MONTH(AB551),DAY(AB551) ),
AND($B$3="Aylıq", $AH$14="Not end"), EDATE(AB551,1),
AND($B$3="Aylıq", $AH$14="End"), EOMONTH(AB551,1)
)</f>
        <v/>
      </c>
      <c r="AC552" s="75" t="str" cm="1">
        <f t="array" aca="1" ref="AC552" ca="1">_xlfn.IFS(
AND($AN$14="Not year_end", AC551&gt;last_rou_date), "",
AND($AN$14="Year_end", AC551&gt;=last_rou_date), "",
AND($AN$14="Year_end"), DATE(YEAR(AC551+1), 12, 31),
AND($AN$14="Not year_end", MONTH(AC551)=12, DAY(AC551)=31), DATE(YEAR(AC550)+1, MONTH(AC550), DAY(AC550)),
AND($AN$14="Not year_end", OR(MONTH(AC551)&lt;&gt;12, DAY(AC551)&lt;&gt;31) ), DATE(YEAR(AC551), 12, 31)
)</f>
        <v/>
      </c>
      <c r="AD552" s="75" t="str" cm="1">
        <f t="array" aca="1" ref="AD552" ca="1">_xlfn.IFS(AD551="", "",
AND(AD551=last_rou_date, OR(MONTH(AD551)&lt;&gt;12, DAY(AD551)&lt;&gt;31) ), DATE(YEAR(AD551), 12, 31),
AND(MONTH(AD551)=12, DAY(AD551)=31, AD551&gt;=last_rou_date), "",
AND(MONTH(AD551)=12, DAY(AD551)&lt;&gt;31),  EOMONTH(AD551,0),
AND(MONTH(AD551)=12, DAY(AD551)=31, $AH$14="Not end"),  EDATE(AD550,1),
AND($AH$14="Not end"), EDATE(AD551, 1),
AND($AH$14="End"), EOMONTH(AD551, 1)
)</f>
        <v/>
      </c>
      <c r="AE552" s="68" t="str" cm="1">
        <f t="array" ref="AE552">_xlfn.IFS(W552="", "",
AND(W552&gt;0, W552&lt;=$B$4, $C$2="İllik artım, faiz olaraq", $D$2&gt;0, $B$3="İllik"), $B$5*((1+$D$2)^(W552-1)),
AND(W552&gt;0, W552&lt;=$B$4, $C$2="İllik artım, faiz olaraq", $D$2&gt;0, $B$3="Aylıq"), $B$5*((1+$D$2)^ROUNDDOWN((W552-1)/12,0)),
AND(W552=1, $C$2="Aşağıdakı kimi dəyişir", ), $B$5,
AND(W552&gt;1, W552&lt;=$B$4, $C$2="Aşağıdakı kimi dəyişir"), IFERROR(VLOOKUP(W552, $C$4:$D$7, 2, FALSE), AE551),
AND(W552&gt;0, W552&lt;=$B$4), $B$5,
TRUE,0 )</f>
        <v/>
      </c>
      <c r="AF552" s="76" t="str">
        <f t="shared" ca="1" si="25"/>
        <v/>
      </c>
    </row>
    <row r="553" spans="1:32" x14ac:dyDescent="0.4">
      <c r="A553" s="13" t="str" cm="1">
        <f t="array" aca="1" ref="A553" ca="1">_xlfn.IFS(
AND(SUMIFS(lease_table_interest_accruals, lease_table_dates, A552)&gt;0, COUNTIFS($E$14:E552, "Interest accrual", $A$14:A552, A552)=0),  A552,
AND(SUMIFS(lease_table_payments, lease_table_dates, A552)&gt;0, COUNTIFS($E$14:E552, "Payment", $A$14:A552, A552)=0),  A552,
AND(SUMIFS(rou_table_deprs, rou_table_dates, A552)&gt;0, COUNTIFS($E$14:E552, "Depreciation", $A$14:A552, A552)=0),  A552,
TRUE,  IFERROR(INDEX(rou_table_dates,  MATCH(A552, rou_table_dates)+1, ), "")
)</f>
        <v/>
      </c>
      <c r="B553" s="1" t="str" cm="1">
        <f t="array" aca="1" ref="B553" ca="1">_xlfn.IFS(
AND(E553="Payment", A553=$B$2), $AM$14,
E553="Payment", $AM$15,
E553="Interest accrual", $AM$18,
E553="Depreciation", $AM$17,
TRUE, "")</f>
        <v/>
      </c>
      <c r="C553" s="1" t="str" cm="1">
        <f t="array" aca="1" ref="C553" ca="1">_xlfn.IFS(
E553="Payment", $AM$19,
E553="Interest accrual", $AM$15,
E553="Depreciation", $AM$16,
TRUE, "")</f>
        <v/>
      </c>
      <c r="D553" s="14" t="str" cm="1">
        <f t="array" aca="1" ref="D553" ca="1">_xlfn.IFS(
E553="Payment", _xlfn.XLOOKUP(A553, lease_table_dates, lease_table_payments, 0, 0),
E553="Interest accrual", _xlfn.XLOOKUP(A553, lease_table_dates, lease_table_interest_accruals, 0, 0),
E553="Depreciation", _xlfn.XLOOKUP(A553, rou_table_dates, rou_table_deprs, 0, 0),
TRUE, ""
)</f>
        <v/>
      </c>
      <c r="E553" s="7" t="str" cm="1">
        <f t="array" aca="1" ref="E553" ca="1">_xlfn.IFS(
AND(SUMIFS(lease_table_interest_accruals, lease_table_dates, A553)&gt;0, COUNTIFS($E$14:E552, "Interest accrual", $A$14:A552, A553)=0), "Interest accrual",
AND(SUMIFS(lease_table_payments, lease_table_dates, A553)&gt;0, COUNTIFS($E$14:E552, "Payment", $A$14:A552, A553)=0), "Payment",
AND(SUMIFS(rou_table_deprs, rou_table_dates, A553)&gt;0, COUNTIFS($E$14:E552, "Depreciation", $A$14:A552, A553)=0), "Depreciation",
TRUE,  ""
)</f>
        <v/>
      </c>
      <c r="G553" s="13" t="str" cm="1">
        <f t="array" aca="1" ref="G553" ca="1">_xlfn.IFS(
AND($B$11="Hə", $B$3="İllik"), Z553,
AND($B$11="Hə", $B$3="Aylıq"), AA553,
$B$11="Yox", X553)</f>
        <v/>
      </c>
      <c r="H553" s="14" t="str" cm="1">
        <f t="array" aca="1" ref="H553" ca="1">_xlfn.IFS( G553="", "",
TRUE, ROUND( H552+I553-J553, 2) )</f>
        <v/>
      </c>
      <c r="I553" s="14" t="str" cm="1">
        <f t="array" aca="1" ref="I553" ca="1">_xlfn.IFS(G553="", "",
G553=last_payment_date, (J553-H552),
 TRUE,  -  (H552- H552* (1+$B$6)^ (_xlfn.DAYS(G553,G552)/365) )
)</f>
        <v/>
      </c>
      <c r="J553" s="14" t="str" cm="1">
        <f t="array" aca="1" ref="J553" ca="1">_xlfn.IFS(G553="", "",
TRUE, _xlfn.XLOOKUP(G553,  payment_dates, payments,0,0)
)</f>
        <v/>
      </c>
      <c r="L553" s="2" t="str" cm="1">
        <f t="array" aca="1" ref="L553" ca="1">_xlfn.IFS(
AND($B$11="Hə", $B$3="İllik"), AC553,
AND($B$11="Hə", $B$3="Aylıq"), AD553,
$B$11="Yox", AB553)</f>
        <v/>
      </c>
      <c r="M553" s="14" t="str" cm="1">
        <f t="array" aca="1" ref="M553" ca="1">_xlfn.IFS( L553="", "",
(M552-N553)&lt;=0.5, 0,
TRUE,  M552-N553)</f>
        <v/>
      </c>
      <c r="N553" s="15" t="str" cm="1">
        <f t="array" aca="1" ref="N553" ca="1">_xlfn.IFS(
L553="", "",
TRUE, MIN(M552, ROUND($M$14/ (last_rou_date - $B$2) * (L553-L552), 2) )
)</f>
        <v/>
      </c>
      <c r="P553" s="22" t="str">
        <f t="shared" ca="1" si="24"/>
        <v/>
      </c>
      <c r="Q553" s="14" t="str" cm="1">
        <f t="array" aca="1" ref="Q553" ca="1">_xlfn.IFS(P553="","",
$B$11="Hə", _xlfn.XLOOKUP(DATE(P553, 12, 31), rou_table_dates, rou_table_nbvs,0, 0),
TRUE,  MAX(0, ROUND($M$14 - $M$14/ (last_rou_date - $B$2) * (DATE(P553,12,31) - $B$2), 2) )
)</f>
        <v/>
      </c>
      <c r="R553" s="57" t="str" cm="1">
        <f t="array" aca="1" ref="R553" ca="1">_xlfn.IFS(P553="","",
$B$11="Hə", _xlfn.XLOOKUP(DATE(P553, 12, 31), lease_table_dates, lease_table_balances,0, 0),
TRUE, IFERROR( XNPV($B$6, IF(payment_dates &gt;DATE(P553, 12, 31), payments,  0),  IF(payment_dates &gt;DATE(P553, 12, 31), payment_dates,  DATE(P553, 12, 31))    ),0)
)</f>
        <v/>
      </c>
      <c r="S553" s="14" t="str" cm="1">
        <f t="array" aca="1" ref="S553" ca="1">_xlfn.IFS(P553="","",
TRUE,  MIN( MIN(Q552, $M$14), ROUND($M$14/ (last_rou_date - $B$2) * (DATE(P553,12,31) - MAX($B$2, DATE(P553-1, 12, 31))), 2) )
)</f>
        <v/>
      </c>
      <c r="T553" s="15" t="str" cm="1">
        <f t="array" aca="1" ref="T553" ca="1">_xlfn.IFS(P553="", "",
ISTEXT(R552), R553- (H553 - SUMIFS( lease_table_payments, lease_table_years, P553) -$AG$14 ),
AND(ISNUMBER(R552), R553&lt;&gt;""),   R553- (R552 - SUMIFS( lease_table_payments, lease_table_years, P553) )
)</f>
        <v/>
      </c>
      <c r="U553" s="14"/>
      <c r="V553" s="73">
        <f t="shared" si="26"/>
        <v>540</v>
      </c>
      <c r="W553" s="74" t="str" cm="1">
        <f t="array" ref="W553">_xlfn.IFS(
OR(W552=$B$4, W552=""),"",
TRUE,W552+1
)</f>
        <v/>
      </c>
      <c r="X553" s="75" t="str" cm="1">
        <f t="array" ref="X553">_xlfn.IFS(X552="","",
W553="", "",
AND($B$3="İllik"),DATE(YEAR(X552)+1,MONTH(X552),DAY(X552) ),
AND($B$3="Aylıq", $AH$14="Not end"), EDATE(X552,1),
AND($B$3="Aylıq", $AH$14="End"), EOMONTH(X552,1)
)</f>
        <v/>
      </c>
      <c r="Y553" s="75" t="str" cm="1">
        <f t="array" aca="1" ref="Y553" ca="1">_xlfn.IFS(
AND($B$7="Dövrün əvvəlində", Y552&lt;=last_rou_date), DATE(YEAR(Y552)+1, 12, 31),
AND($B$7="Dövrün sonunda", Y552&lt;=last_payment_date), DATE(YEAR(Y552)+1, 12, 31),
TRUE, ""
)</f>
        <v/>
      </c>
      <c r="Z553" s="75" t="str" cm="1">
        <f t="array" aca="1" ref="Z553" ca="1">_xlfn.IFS(
AND($AN$14="Not year_end", Z552&gt;last_payment_date), "",
AND($AN$14="Year_end", Z552&gt;=last_payment_date), "",
AND($AN$14="Year_end"), DATE(YEAR(Z552+1), 12, 31),
AND($AN$14="Not year_end", MONTH(Z552)=12, DAY(Z552)=31), DATE(YEAR(Z551)+1, MONTH(Z551), DAY(Z551)),
AND($AN$14="Not year_end", OR(MONTH(Z552)&lt;&gt;12, DAY(Z552)&lt;&gt;31) ), DATE(YEAR(Z552), 12, 31)
)</f>
        <v/>
      </c>
      <c r="AA553" s="75" t="str" cm="1">
        <f t="array" aca="1" ref="AA553" ca="1">_xlfn.IFS(AA552="", "",
AND(AA552=last_payment_date, OR(MONTH(AA552)&lt;&gt;12, DAY(AA552)&lt;&gt;31) ), DATE(YEAR(AA552), 12, 31),
AND(MONTH(AA552)=12, DAY(AA552)=31, AA552&gt;=last_payment_date), "",
AND(MONTH(AA552)=12, DAY(AA552)&lt;&gt;31),  EOMONTH(AA552,0),
AND(MONTH(AA552)=12, DAY(AA552)=31, $AH$14="Not end"),  EDATE(AA551,1),
AND($AH$14="Not end"), EDATE(AA552, 1),
AND($AH$14="End"), EOMONTH(AA552, 1)
)</f>
        <v/>
      </c>
      <c r="AB553" s="75" t="str" cm="1">
        <f t="array" aca="1" ref="AB553" ca="1">_xlfn.IFS(AB552="","",
AND(AB552=last_rou_date), "",
AND($B$3="İllik"),DATE(YEAR(AB552)+1,MONTH(AB552),DAY(AB552) ),
AND($B$3="Aylıq", $AH$14="Not end"), EDATE(AB552,1),
AND($B$3="Aylıq", $AH$14="End"), EOMONTH(AB552,1)
)</f>
        <v/>
      </c>
      <c r="AC553" s="75" t="str" cm="1">
        <f t="array" aca="1" ref="AC553" ca="1">_xlfn.IFS(
AND($AN$14="Not year_end", AC552&gt;last_rou_date), "",
AND($AN$14="Year_end", AC552&gt;=last_rou_date), "",
AND($AN$14="Year_end"), DATE(YEAR(AC552+1), 12, 31),
AND($AN$14="Not year_end", MONTH(AC552)=12, DAY(AC552)=31), DATE(YEAR(AC551)+1, MONTH(AC551), DAY(AC551)),
AND($AN$14="Not year_end", OR(MONTH(AC552)&lt;&gt;12, DAY(AC552)&lt;&gt;31) ), DATE(YEAR(AC552), 12, 31)
)</f>
        <v/>
      </c>
      <c r="AD553" s="75" t="str" cm="1">
        <f t="array" aca="1" ref="AD553" ca="1">_xlfn.IFS(AD552="", "",
AND(AD552=last_rou_date, OR(MONTH(AD552)&lt;&gt;12, DAY(AD552)&lt;&gt;31) ), DATE(YEAR(AD552), 12, 31),
AND(MONTH(AD552)=12, DAY(AD552)=31, AD552&gt;=last_rou_date), "",
AND(MONTH(AD552)=12, DAY(AD552)&lt;&gt;31),  EOMONTH(AD552,0),
AND(MONTH(AD552)=12, DAY(AD552)=31, $AH$14="Not end"),  EDATE(AD551,1),
AND($AH$14="Not end"), EDATE(AD552, 1),
AND($AH$14="End"), EOMONTH(AD552, 1)
)</f>
        <v/>
      </c>
      <c r="AE553" s="68" t="str" cm="1">
        <f t="array" ref="AE553">_xlfn.IFS(W553="", "",
AND(W553&gt;0, W553&lt;=$B$4, $C$2="İllik artım, faiz olaraq", $D$2&gt;0, $B$3="İllik"), $B$5*((1+$D$2)^(W553-1)),
AND(W553&gt;0, W553&lt;=$B$4, $C$2="İllik artım, faiz olaraq", $D$2&gt;0, $B$3="Aylıq"), $B$5*((1+$D$2)^ROUNDDOWN((W553-1)/12,0)),
AND(W553=1, $C$2="Aşağıdakı kimi dəyişir", ), $B$5,
AND(W553&gt;1, W553&lt;=$B$4, $C$2="Aşağıdakı kimi dəyişir"), IFERROR(VLOOKUP(W553, $C$4:$D$7, 2, FALSE), AE552),
AND(W553&gt;0, W553&lt;=$B$4), $B$5,
TRUE,0 )</f>
        <v/>
      </c>
      <c r="AF553" s="76" t="str">
        <f t="shared" ca="1" si="25"/>
        <v/>
      </c>
    </row>
    <row r="554" spans="1:32" x14ac:dyDescent="0.4">
      <c r="A554" s="13" t="str" cm="1">
        <f t="array" aca="1" ref="A554" ca="1">_xlfn.IFS(
AND(SUMIFS(lease_table_interest_accruals, lease_table_dates, A553)&gt;0, COUNTIFS($E$14:E553, "Interest accrual", $A$14:A553, A553)=0),  A553,
AND(SUMIFS(lease_table_payments, lease_table_dates, A553)&gt;0, COUNTIFS($E$14:E553, "Payment", $A$14:A553, A553)=0),  A553,
AND(SUMIFS(rou_table_deprs, rou_table_dates, A553)&gt;0, COUNTIFS($E$14:E553, "Depreciation", $A$14:A553, A553)=0),  A553,
TRUE,  IFERROR(INDEX(rou_table_dates,  MATCH(A553, rou_table_dates)+1, ), "")
)</f>
        <v/>
      </c>
      <c r="B554" s="1" t="str" cm="1">
        <f t="array" aca="1" ref="B554" ca="1">_xlfn.IFS(
AND(E554="Payment", A554=$B$2), $AM$14,
E554="Payment", $AM$15,
E554="Interest accrual", $AM$18,
E554="Depreciation", $AM$17,
TRUE, "")</f>
        <v/>
      </c>
      <c r="C554" s="1" t="str" cm="1">
        <f t="array" aca="1" ref="C554" ca="1">_xlfn.IFS(
E554="Payment", $AM$19,
E554="Interest accrual", $AM$15,
E554="Depreciation", $AM$16,
TRUE, "")</f>
        <v/>
      </c>
      <c r="D554" s="14" t="str" cm="1">
        <f t="array" aca="1" ref="D554" ca="1">_xlfn.IFS(
E554="Payment", _xlfn.XLOOKUP(A554, lease_table_dates, lease_table_payments, 0, 0),
E554="Interest accrual", _xlfn.XLOOKUP(A554, lease_table_dates, lease_table_interest_accruals, 0, 0),
E554="Depreciation", _xlfn.XLOOKUP(A554, rou_table_dates, rou_table_deprs, 0, 0),
TRUE, ""
)</f>
        <v/>
      </c>
      <c r="E554" s="7" t="str" cm="1">
        <f t="array" aca="1" ref="E554" ca="1">_xlfn.IFS(
AND(SUMIFS(lease_table_interest_accruals, lease_table_dates, A554)&gt;0, COUNTIFS($E$14:E553, "Interest accrual", $A$14:A553, A554)=0), "Interest accrual",
AND(SUMIFS(lease_table_payments, lease_table_dates, A554)&gt;0, COUNTIFS($E$14:E553, "Payment", $A$14:A553, A554)=0), "Payment",
AND(SUMIFS(rou_table_deprs, rou_table_dates, A554)&gt;0, COUNTIFS($E$14:E553, "Depreciation", $A$14:A553, A554)=0), "Depreciation",
TRUE,  ""
)</f>
        <v/>
      </c>
      <c r="G554" s="13" t="str" cm="1">
        <f t="array" aca="1" ref="G554" ca="1">_xlfn.IFS(
AND($B$11="Hə", $B$3="İllik"), Z554,
AND($B$11="Hə", $B$3="Aylıq"), AA554,
$B$11="Yox", X554)</f>
        <v/>
      </c>
      <c r="H554" s="14" t="str" cm="1">
        <f t="array" aca="1" ref="H554" ca="1">_xlfn.IFS( G554="", "",
TRUE, ROUND( H553+I554-J554, 2) )</f>
        <v/>
      </c>
      <c r="I554" s="14" t="str" cm="1">
        <f t="array" aca="1" ref="I554" ca="1">_xlfn.IFS(G554="", "",
G554=last_payment_date, (J554-H553),
 TRUE,  -  (H553- H553* (1+$B$6)^ (_xlfn.DAYS(G554,G553)/365) )
)</f>
        <v/>
      </c>
      <c r="J554" s="14" t="str" cm="1">
        <f t="array" aca="1" ref="J554" ca="1">_xlfn.IFS(G554="", "",
TRUE, _xlfn.XLOOKUP(G554,  payment_dates, payments,0,0)
)</f>
        <v/>
      </c>
      <c r="L554" s="2" t="str" cm="1">
        <f t="array" aca="1" ref="L554" ca="1">_xlfn.IFS(
AND($B$11="Hə", $B$3="İllik"), AC554,
AND($B$11="Hə", $B$3="Aylıq"), AD554,
$B$11="Yox", AB554)</f>
        <v/>
      </c>
      <c r="M554" s="14" t="str" cm="1">
        <f t="array" aca="1" ref="M554" ca="1">_xlfn.IFS( L554="", "",
(M553-N554)&lt;=0.5, 0,
TRUE,  M553-N554)</f>
        <v/>
      </c>
      <c r="N554" s="15" t="str" cm="1">
        <f t="array" aca="1" ref="N554" ca="1">_xlfn.IFS(
L554="", "",
TRUE, MIN(M553, ROUND($M$14/ (last_rou_date - $B$2) * (L554-L553), 2) )
)</f>
        <v/>
      </c>
      <c r="P554" s="22" t="str">
        <f t="shared" ca="1" si="24"/>
        <v/>
      </c>
      <c r="Q554" s="14" t="str" cm="1">
        <f t="array" aca="1" ref="Q554" ca="1">_xlfn.IFS(P554="","",
$B$11="Hə", _xlfn.XLOOKUP(DATE(P554, 12, 31), rou_table_dates, rou_table_nbvs,0, 0),
TRUE,  MAX(0, ROUND($M$14 - $M$14/ (last_rou_date - $B$2) * (DATE(P554,12,31) - $B$2), 2) )
)</f>
        <v/>
      </c>
      <c r="R554" s="57" t="str" cm="1">
        <f t="array" aca="1" ref="R554" ca="1">_xlfn.IFS(P554="","",
$B$11="Hə", _xlfn.XLOOKUP(DATE(P554, 12, 31), lease_table_dates, lease_table_balances,0, 0),
TRUE, IFERROR( XNPV($B$6, IF(payment_dates &gt;DATE(P554, 12, 31), payments,  0),  IF(payment_dates &gt;DATE(P554, 12, 31), payment_dates,  DATE(P554, 12, 31))    ),0)
)</f>
        <v/>
      </c>
      <c r="S554" s="14" t="str" cm="1">
        <f t="array" aca="1" ref="S554" ca="1">_xlfn.IFS(P554="","",
TRUE,  MIN( MIN(Q553, $M$14), ROUND($M$14/ (last_rou_date - $B$2) * (DATE(P554,12,31) - MAX($B$2, DATE(P554-1, 12, 31))), 2) )
)</f>
        <v/>
      </c>
      <c r="T554" s="15" t="str" cm="1">
        <f t="array" aca="1" ref="T554" ca="1">_xlfn.IFS(P554="", "",
ISTEXT(R553), R554- (H554 - SUMIFS( lease_table_payments, lease_table_years, P554) -$AG$14 ),
AND(ISNUMBER(R553), R554&lt;&gt;""),   R554- (R553 - SUMIFS( lease_table_payments, lease_table_years, P554) )
)</f>
        <v/>
      </c>
      <c r="U554" s="14"/>
      <c r="V554" s="73">
        <f t="shared" si="26"/>
        <v>541</v>
      </c>
      <c r="W554" s="74" t="str" cm="1">
        <f t="array" ref="W554">_xlfn.IFS(
OR(W553=$B$4, W553=""),"",
TRUE,W553+1
)</f>
        <v/>
      </c>
      <c r="X554" s="75" t="str" cm="1">
        <f t="array" ref="X554">_xlfn.IFS(X553="","",
W554="", "",
AND($B$3="İllik"),DATE(YEAR(X553)+1,MONTH(X553),DAY(X553) ),
AND($B$3="Aylıq", $AH$14="Not end"), EDATE(X553,1),
AND($B$3="Aylıq", $AH$14="End"), EOMONTH(X553,1)
)</f>
        <v/>
      </c>
      <c r="Y554" s="75" t="str" cm="1">
        <f t="array" aca="1" ref="Y554" ca="1">_xlfn.IFS(
AND($B$7="Dövrün əvvəlində", Y553&lt;=last_rou_date), DATE(YEAR(Y553)+1, 12, 31),
AND($B$7="Dövrün sonunda", Y553&lt;=last_payment_date), DATE(YEAR(Y553)+1, 12, 31),
TRUE, ""
)</f>
        <v/>
      </c>
      <c r="Z554" s="75" t="str" cm="1">
        <f t="array" aca="1" ref="Z554" ca="1">_xlfn.IFS(
AND($AN$14="Not year_end", Z553&gt;last_payment_date), "",
AND($AN$14="Year_end", Z553&gt;=last_payment_date), "",
AND($AN$14="Year_end"), DATE(YEAR(Z553+1), 12, 31),
AND($AN$14="Not year_end", MONTH(Z553)=12, DAY(Z553)=31), DATE(YEAR(Z552)+1, MONTH(Z552), DAY(Z552)),
AND($AN$14="Not year_end", OR(MONTH(Z553)&lt;&gt;12, DAY(Z553)&lt;&gt;31) ), DATE(YEAR(Z553), 12, 31)
)</f>
        <v/>
      </c>
      <c r="AA554" s="75" t="str" cm="1">
        <f t="array" aca="1" ref="AA554" ca="1">_xlfn.IFS(AA553="", "",
AND(AA553=last_payment_date, OR(MONTH(AA553)&lt;&gt;12, DAY(AA553)&lt;&gt;31) ), DATE(YEAR(AA553), 12, 31),
AND(MONTH(AA553)=12, DAY(AA553)=31, AA553&gt;=last_payment_date), "",
AND(MONTH(AA553)=12, DAY(AA553)&lt;&gt;31),  EOMONTH(AA553,0),
AND(MONTH(AA553)=12, DAY(AA553)=31, $AH$14="Not end"),  EDATE(AA552,1),
AND($AH$14="Not end"), EDATE(AA553, 1),
AND($AH$14="End"), EOMONTH(AA553, 1)
)</f>
        <v/>
      </c>
      <c r="AB554" s="75" t="str" cm="1">
        <f t="array" aca="1" ref="AB554" ca="1">_xlfn.IFS(AB553="","",
AND(AB553=last_rou_date), "",
AND($B$3="İllik"),DATE(YEAR(AB553)+1,MONTH(AB553),DAY(AB553) ),
AND($B$3="Aylıq", $AH$14="Not end"), EDATE(AB553,1),
AND($B$3="Aylıq", $AH$14="End"), EOMONTH(AB553,1)
)</f>
        <v/>
      </c>
      <c r="AC554" s="75" t="str" cm="1">
        <f t="array" aca="1" ref="AC554" ca="1">_xlfn.IFS(
AND($AN$14="Not year_end", AC553&gt;last_rou_date), "",
AND($AN$14="Year_end", AC553&gt;=last_rou_date), "",
AND($AN$14="Year_end"), DATE(YEAR(AC553+1), 12, 31),
AND($AN$14="Not year_end", MONTH(AC553)=12, DAY(AC553)=31), DATE(YEAR(AC552)+1, MONTH(AC552), DAY(AC552)),
AND($AN$14="Not year_end", OR(MONTH(AC553)&lt;&gt;12, DAY(AC553)&lt;&gt;31) ), DATE(YEAR(AC553), 12, 31)
)</f>
        <v/>
      </c>
      <c r="AD554" s="75" t="str" cm="1">
        <f t="array" aca="1" ref="AD554" ca="1">_xlfn.IFS(AD553="", "",
AND(AD553=last_rou_date, OR(MONTH(AD553)&lt;&gt;12, DAY(AD553)&lt;&gt;31) ), DATE(YEAR(AD553), 12, 31),
AND(MONTH(AD553)=12, DAY(AD553)=31, AD553&gt;=last_rou_date), "",
AND(MONTH(AD553)=12, DAY(AD553)&lt;&gt;31),  EOMONTH(AD553,0),
AND(MONTH(AD553)=12, DAY(AD553)=31, $AH$14="Not end"),  EDATE(AD552,1),
AND($AH$14="Not end"), EDATE(AD553, 1),
AND($AH$14="End"), EOMONTH(AD553, 1)
)</f>
        <v/>
      </c>
      <c r="AE554" s="68" t="str" cm="1">
        <f t="array" ref="AE554">_xlfn.IFS(W554="", "",
AND(W554&gt;0, W554&lt;=$B$4, $C$2="İllik artım, faiz olaraq", $D$2&gt;0, $B$3="İllik"), $B$5*((1+$D$2)^(W554-1)),
AND(W554&gt;0, W554&lt;=$B$4, $C$2="İllik artım, faiz olaraq", $D$2&gt;0, $B$3="Aylıq"), $B$5*((1+$D$2)^ROUNDDOWN((W554-1)/12,0)),
AND(W554=1, $C$2="Aşağıdakı kimi dəyişir", ), $B$5,
AND(W554&gt;1, W554&lt;=$B$4, $C$2="Aşağıdakı kimi dəyişir"), IFERROR(VLOOKUP(W554, $C$4:$D$7, 2, FALSE), AE553),
AND(W554&gt;0, W554&lt;=$B$4), $B$5,
TRUE,0 )</f>
        <v/>
      </c>
      <c r="AF554" s="76" t="str">
        <f t="shared" ca="1" si="25"/>
        <v/>
      </c>
    </row>
    <row r="555" spans="1:32" x14ac:dyDescent="0.4">
      <c r="A555" s="13" t="str" cm="1">
        <f t="array" aca="1" ref="A555" ca="1">_xlfn.IFS(
AND(SUMIFS(lease_table_interest_accruals, lease_table_dates, A554)&gt;0, COUNTIFS($E$14:E554, "Interest accrual", $A$14:A554, A554)=0),  A554,
AND(SUMIFS(lease_table_payments, lease_table_dates, A554)&gt;0, COUNTIFS($E$14:E554, "Payment", $A$14:A554, A554)=0),  A554,
AND(SUMIFS(rou_table_deprs, rou_table_dates, A554)&gt;0, COUNTIFS($E$14:E554, "Depreciation", $A$14:A554, A554)=0),  A554,
TRUE,  IFERROR(INDEX(rou_table_dates,  MATCH(A554, rou_table_dates)+1, ), "")
)</f>
        <v/>
      </c>
      <c r="B555" s="1" t="str" cm="1">
        <f t="array" aca="1" ref="B555" ca="1">_xlfn.IFS(
AND(E555="Payment", A555=$B$2), $AM$14,
E555="Payment", $AM$15,
E555="Interest accrual", $AM$18,
E555="Depreciation", $AM$17,
TRUE, "")</f>
        <v/>
      </c>
      <c r="C555" s="1" t="str" cm="1">
        <f t="array" aca="1" ref="C555" ca="1">_xlfn.IFS(
E555="Payment", $AM$19,
E555="Interest accrual", $AM$15,
E555="Depreciation", $AM$16,
TRUE, "")</f>
        <v/>
      </c>
      <c r="D555" s="14" t="str" cm="1">
        <f t="array" aca="1" ref="D555" ca="1">_xlfn.IFS(
E555="Payment", _xlfn.XLOOKUP(A555, lease_table_dates, lease_table_payments, 0, 0),
E555="Interest accrual", _xlfn.XLOOKUP(A555, lease_table_dates, lease_table_interest_accruals, 0, 0),
E555="Depreciation", _xlfn.XLOOKUP(A555, rou_table_dates, rou_table_deprs, 0, 0),
TRUE, ""
)</f>
        <v/>
      </c>
      <c r="E555" s="7" t="str" cm="1">
        <f t="array" aca="1" ref="E555" ca="1">_xlfn.IFS(
AND(SUMIFS(lease_table_interest_accruals, lease_table_dates, A555)&gt;0, COUNTIFS($E$14:E554, "Interest accrual", $A$14:A554, A555)=0), "Interest accrual",
AND(SUMIFS(lease_table_payments, lease_table_dates, A555)&gt;0, COUNTIFS($E$14:E554, "Payment", $A$14:A554, A555)=0), "Payment",
AND(SUMIFS(rou_table_deprs, rou_table_dates, A555)&gt;0, COUNTIFS($E$14:E554, "Depreciation", $A$14:A554, A555)=0), "Depreciation",
TRUE,  ""
)</f>
        <v/>
      </c>
      <c r="G555" s="13" t="str" cm="1">
        <f t="array" aca="1" ref="G555" ca="1">_xlfn.IFS(
AND($B$11="Hə", $B$3="İllik"), Z555,
AND($B$11="Hə", $B$3="Aylıq"), AA555,
$B$11="Yox", X555)</f>
        <v/>
      </c>
      <c r="H555" s="14" t="str" cm="1">
        <f t="array" aca="1" ref="H555" ca="1">_xlfn.IFS( G555="", "",
TRUE, ROUND( H554+I555-J555, 2) )</f>
        <v/>
      </c>
      <c r="I555" s="14" t="str" cm="1">
        <f t="array" aca="1" ref="I555" ca="1">_xlfn.IFS(G555="", "",
G555=last_payment_date, (J555-H554),
 TRUE,  -  (H554- H554* (1+$B$6)^ (_xlfn.DAYS(G555,G554)/365) )
)</f>
        <v/>
      </c>
      <c r="J555" s="14" t="str" cm="1">
        <f t="array" aca="1" ref="J555" ca="1">_xlfn.IFS(G555="", "",
TRUE, _xlfn.XLOOKUP(G555,  payment_dates, payments,0,0)
)</f>
        <v/>
      </c>
      <c r="L555" s="2" t="str" cm="1">
        <f t="array" aca="1" ref="L555" ca="1">_xlfn.IFS(
AND($B$11="Hə", $B$3="İllik"), AC555,
AND($B$11="Hə", $B$3="Aylıq"), AD555,
$B$11="Yox", AB555)</f>
        <v/>
      </c>
      <c r="M555" s="14" t="str" cm="1">
        <f t="array" aca="1" ref="M555" ca="1">_xlfn.IFS( L555="", "",
(M554-N555)&lt;=0.5, 0,
TRUE,  M554-N555)</f>
        <v/>
      </c>
      <c r="N555" s="15" t="str" cm="1">
        <f t="array" aca="1" ref="N555" ca="1">_xlfn.IFS(
L555="", "",
TRUE, MIN(M554, ROUND($M$14/ (last_rou_date - $B$2) * (L555-L554), 2) )
)</f>
        <v/>
      </c>
      <c r="P555" s="22" t="str">
        <f t="shared" ca="1" si="24"/>
        <v/>
      </c>
      <c r="Q555" s="14" t="str" cm="1">
        <f t="array" aca="1" ref="Q555" ca="1">_xlfn.IFS(P555="","",
$B$11="Hə", _xlfn.XLOOKUP(DATE(P555, 12, 31), rou_table_dates, rou_table_nbvs,0, 0),
TRUE,  MAX(0, ROUND($M$14 - $M$14/ (last_rou_date - $B$2) * (DATE(P555,12,31) - $B$2), 2) )
)</f>
        <v/>
      </c>
      <c r="R555" s="57" t="str" cm="1">
        <f t="array" aca="1" ref="R555" ca="1">_xlfn.IFS(P555="","",
$B$11="Hə", _xlfn.XLOOKUP(DATE(P555, 12, 31), lease_table_dates, lease_table_balances,0, 0),
TRUE, IFERROR( XNPV($B$6, IF(payment_dates &gt;DATE(P555, 12, 31), payments,  0),  IF(payment_dates &gt;DATE(P555, 12, 31), payment_dates,  DATE(P555, 12, 31))    ),0)
)</f>
        <v/>
      </c>
      <c r="S555" s="14" t="str" cm="1">
        <f t="array" aca="1" ref="S555" ca="1">_xlfn.IFS(P555="","",
TRUE,  MIN( MIN(Q554, $M$14), ROUND($M$14/ (last_rou_date - $B$2) * (DATE(P555,12,31) - MAX($B$2, DATE(P555-1, 12, 31))), 2) )
)</f>
        <v/>
      </c>
      <c r="T555" s="15" t="str" cm="1">
        <f t="array" aca="1" ref="T555" ca="1">_xlfn.IFS(P555="", "",
ISTEXT(R554), R555- (H555 - SUMIFS( lease_table_payments, lease_table_years, P555) -$AG$14 ),
AND(ISNUMBER(R554), R555&lt;&gt;""),   R555- (R554 - SUMIFS( lease_table_payments, lease_table_years, P555) )
)</f>
        <v/>
      </c>
      <c r="U555" s="14"/>
      <c r="V555" s="73">
        <f t="shared" si="26"/>
        <v>542</v>
      </c>
      <c r="W555" s="74" t="str" cm="1">
        <f t="array" ref="W555">_xlfn.IFS(
OR(W554=$B$4, W554=""),"",
TRUE,W554+1
)</f>
        <v/>
      </c>
      <c r="X555" s="75" t="str" cm="1">
        <f t="array" ref="X555">_xlfn.IFS(X554="","",
W555="", "",
AND($B$3="İllik"),DATE(YEAR(X554)+1,MONTH(X554),DAY(X554) ),
AND($B$3="Aylıq", $AH$14="Not end"), EDATE(X554,1),
AND($B$3="Aylıq", $AH$14="End"), EOMONTH(X554,1)
)</f>
        <v/>
      </c>
      <c r="Y555" s="75" t="str" cm="1">
        <f t="array" aca="1" ref="Y555" ca="1">_xlfn.IFS(
AND($B$7="Dövrün əvvəlində", Y554&lt;=last_rou_date), DATE(YEAR(Y554)+1, 12, 31),
AND($B$7="Dövrün sonunda", Y554&lt;=last_payment_date), DATE(YEAR(Y554)+1, 12, 31),
TRUE, ""
)</f>
        <v/>
      </c>
      <c r="Z555" s="75" t="str" cm="1">
        <f t="array" aca="1" ref="Z555" ca="1">_xlfn.IFS(
AND($AN$14="Not year_end", Z554&gt;last_payment_date), "",
AND($AN$14="Year_end", Z554&gt;=last_payment_date), "",
AND($AN$14="Year_end"), DATE(YEAR(Z554+1), 12, 31),
AND($AN$14="Not year_end", MONTH(Z554)=12, DAY(Z554)=31), DATE(YEAR(Z553)+1, MONTH(Z553), DAY(Z553)),
AND($AN$14="Not year_end", OR(MONTH(Z554)&lt;&gt;12, DAY(Z554)&lt;&gt;31) ), DATE(YEAR(Z554), 12, 31)
)</f>
        <v/>
      </c>
      <c r="AA555" s="75" t="str" cm="1">
        <f t="array" aca="1" ref="AA555" ca="1">_xlfn.IFS(AA554="", "",
AND(AA554=last_payment_date, OR(MONTH(AA554)&lt;&gt;12, DAY(AA554)&lt;&gt;31) ), DATE(YEAR(AA554), 12, 31),
AND(MONTH(AA554)=12, DAY(AA554)=31, AA554&gt;=last_payment_date), "",
AND(MONTH(AA554)=12, DAY(AA554)&lt;&gt;31),  EOMONTH(AA554,0),
AND(MONTH(AA554)=12, DAY(AA554)=31, $AH$14="Not end"),  EDATE(AA553,1),
AND($AH$14="Not end"), EDATE(AA554, 1),
AND($AH$14="End"), EOMONTH(AA554, 1)
)</f>
        <v/>
      </c>
      <c r="AB555" s="75" t="str" cm="1">
        <f t="array" aca="1" ref="AB555" ca="1">_xlfn.IFS(AB554="","",
AND(AB554=last_rou_date), "",
AND($B$3="İllik"),DATE(YEAR(AB554)+1,MONTH(AB554),DAY(AB554) ),
AND($B$3="Aylıq", $AH$14="Not end"), EDATE(AB554,1),
AND($B$3="Aylıq", $AH$14="End"), EOMONTH(AB554,1)
)</f>
        <v/>
      </c>
      <c r="AC555" s="75" t="str" cm="1">
        <f t="array" aca="1" ref="AC555" ca="1">_xlfn.IFS(
AND($AN$14="Not year_end", AC554&gt;last_rou_date), "",
AND($AN$14="Year_end", AC554&gt;=last_rou_date), "",
AND($AN$14="Year_end"), DATE(YEAR(AC554+1), 12, 31),
AND($AN$14="Not year_end", MONTH(AC554)=12, DAY(AC554)=31), DATE(YEAR(AC553)+1, MONTH(AC553), DAY(AC553)),
AND($AN$14="Not year_end", OR(MONTH(AC554)&lt;&gt;12, DAY(AC554)&lt;&gt;31) ), DATE(YEAR(AC554), 12, 31)
)</f>
        <v/>
      </c>
      <c r="AD555" s="75" t="str" cm="1">
        <f t="array" aca="1" ref="AD555" ca="1">_xlfn.IFS(AD554="", "",
AND(AD554=last_rou_date, OR(MONTH(AD554)&lt;&gt;12, DAY(AD554)&lt;&gt;31) ), DATE(YEAR(AD554), 12, 31),
AND(MONTH(AD554)=12, DAY(AD554)=31, AD554&gt;=last_rou_date), "",
AND(MONTH(AD554)=12, DAY(AD554)&lt;&gt;31),  EOMONTH(AD554,0),
AND(MONTH(AD554)=12, DAY(AD554)=31, $AH$14="Not end"),  EDATE(AD553,1),
AND($AH$14="Not end"), EDATE(AD554, 1),
AND($AH$14="End"), EOMONTH(AD554, 1)
)</f>
        <v/>
      </c>
      <c r="AE555" s="68" t="str" cm="1">
        <f t="array" ref="AE555">_xlfn.IFS(W555="", "",
AND(W555&gt;0, W555&lt;=$B$4, $C$2="İllik artım, faiz olaraq", $D$2&gt;0, $B$3="İllik"), $B$5*((1+$D$2)^(W555-1)),
AND(W555&gt;0, W555&lt;=$B$4, $C$2="İllik artım, faiz olaraq", $D$2&gt;0, $B$3="Aylıq"), $B$5*((1+$D$2)^ROUNDDOWN((W555-1)/12,0)),
AND(W555=1, $C$2="Aşağıdakı kimi dəyişir", ), $B$5,
AND(W555&gt;1, W555&lt;=$B$4, $C$2="Aşağıdakı kimi dəyişir"), IFERROR(VLOOKUP(W555, $C$4:$D$7, 2, FALSE), AE554),
AND(W555&gt;0, W555&lt;=$B$4), $B$5,
TRUE,0 )</f>
        <v/>
      </c>
      <c r="AF555" s="76" t="str">
        <f t="shared" ca="1" si="25"/>
        <v/>
      </c>
    </row>
    <row r="556" spans="1:32" x14ac:dyDescent="0.4">
      <c r="A556" s="13" t="str" cm="1">
        <f t="array" aca="1" ref="A556" ca="1">_xlfn.IFS(
AND(SUMIFS(lease_table_interest_accruals, lease_table_dates, A555)&gt;0, COUNTIFS($E$14:E555, "Interest accrual", $A$14:A555, A555)=0),  A555,
AND(SUMIFS(lease_table_payments, lease_table_dates, A555)&gt;0, COUNTIFS($E$14:E555, "Payment", $A$14:A555, A555)=0),  A555,
AND(SUMIFS(rou_table_deprs, rou_table_dates, A555)&gt;0, COUNTIFS($E$14:E555, "Depreciation", $A$14:A555, A555)=0),  A555,
TRUE,  IFERROR(INDEX(rou_table_dates,  MATCH(A555, rou_table_dates)+1, ), "")
)</f>
        <v/>
      </c>
      <c r="B556" s="1" t="str" cm="1">
        <f t="array" aca="1" ref="B556" ca="1">_xlfn.IFS(
AND(E556="Payment", A556=$B$2), $AM$14,
E556="Payment", $AM$15,
E556="Interest accrual", $AM$18,
E556="Depreciation", $AM$17,
TRUE, "")</f>
        <v/>
      </c>
      <c r="C556" s="1" t="str" cm="1">
        <f t="array" aca="1" ref="C556" ca="1">_xlfn.IFS(
E556="Payment", $AM$19,
E556="Interest accrual", $AM$15,
E556="Depreciation", $AM$16,
TRUE, "")</f>
        <v/>
      </c>
      <c r="D556" s="14" t="str" cm="1">
        <f t="array" aca="1" ref="D556" ca="1">_xlfn.IFS(
E556="Payment", _xlfn.XLOOKUP(A556, lease_table_dates, lease_table_payments, 0, 0),
E556="Interest accrual", _xlfn.XLOOKUP(A556, lease_table_dates, lease_table_interest_accruals, 0, 0),
E556="Depreciation", _xlfn.XLOOKUP(A556, rou_table_dates, rou_table_deprs, 0, 0),
TRUE, ""
)</f>
        <v/>
      </c>
      <c r="E556" s="7" t="str" cm="1">
        <f t="array" aca="1" ref="E556" ca="1">_xlfn.IFS(
AND(SUMIFS(lease_table_interest_accruals, lease_table_dates, A556)&gt;0, COUNTIFS($E$14:E555, "Interest accrual", $A$14:A555, A556)=0), "Interest accrual",
AND(SUMIFS(lease_table_payments, lease_table_dates, A556)&gt;0, COUNTIFS($E$14:E555, "Payment", $A$14:A555, A556)=0), "Payment",
AND(SUMIFS(rou_table_deprs, rou_table_dates, A556)&gt;0, COUNTIFS($E$14:E555, "Depreciation", $A$14:A555, A556)=0), "Depreciation",
TRUE,  ""
)</f>
        <v/>
      </c>
      <c r="G556" s="13" t="str" cm="1">
        <f t="array" aca="1" ref="G556" ca="1">_xlfn.IFS(
AND($B$11="Hə", $B$3="İllik"), Z556,
AND($B$11="Hə", $B$3="Aylıq"), AA556,
$B$11="Yox", X556)</f>
        <v/>
      </c>
      <c r="H556" s="14" t="str" cm="1">
        <f t="array" aca="1" ref="H556" ca="1">_xlfn.IFS( G556="", "",
TRUE, ROUND( H555+I556-J556, 2) )</f>
        <v/>
      </c>
      <c r="I556" s="14" t="str" cm="1">
        <f t="array" aca="1" ref="I556" ca="1">_xlfn.IFS(G556="", "",
G556=last_payment_date, (J556-H555),
 TRUE,  -  (H555- H555* (1+$B$6)^ (_xlfn.DAYS(G556,G555)/365) )
)</f>
        <v/>
      </c>
      <c r="J556" s="14" t="str" cm="1">
        <f t="array" aca="1" ref="J556" ca="1">_xlfn.IFS(G556="", "",
TRUE, _xlfn.XLOOKUP(G556,  payment_dates, payments,0,0)
)</f>
        <v/>
      </c>
      <c r="L556" s="2" t="str" cm="1">
        <f t="array" aca="1" ref="L556" ca="1">_xlfn.IFS(
AND($B$11="Hə", $B$3="İllik"), AC556,
AND($B$11="Hə", $B$3="Aylıq"), AD556,
$B$11="Yox", AB556)</f>
        <v/>
      </c>
      <c r="M556" s="14" t="str" cm="1">
        <f t="array" aca="1" ref="M556" ca="1">_xlfn.IFS( L556="", "",
(M555-N556)&lt;=0.5, 0,
TRUE,  M555-N556)</f>
        <v/>
      </c>
      <c r="N556" s="15" t="str" cm="1">
        <f t="array" aca="1" ref="N556" ca="1">_xlfn.IFS(
L556="", "",
TRUE, MIN(M555, ROUND($M$14/ (last_rou_date - $B$2) * (L556-L555), 2) )
)</f>
        <v/>
      </c>
      <c r="P556" s="22" t="str">
        <f t="shared" ca="1" si="24"/>
        <v/>
      </c>
      <c r="Q556" s="14" t="str" cm="1">
        <f t="array" aca="1" ref="Q556" ca="1">_xlfn.IFS(P556="","",
$B$11="Hə", _xlfn.XLOOKUP(DATE(P556, 12, 31), rou_table_dates, rou_table_nbvs,0, 0),
TRUE,  MAX(0, ROUND($M$14 - $M$14/ (last_rou_date - $B$2) * (DATE(P556,12,31) - $B$2), 2) )
)</f>
        <v/>
      </c>
      <c r="R556" s="57" t="str" cm="1">
        <f t="array" aca="1" ref="R556" ca="1">_xlfn.IFS(P556="","",
$B$11="Hə", _xlfn.XLOOKUP(DATE(P556, 12, 31), lease_table_dates, lease_table_balances,0, 0),
TRUE, IFERROR( XNPV($B$6, IF(payment_dates &gt;DATE(P556, 12, 31), payments,  0),  IF(payment_dates &gt;DATE(P556, 12, 31), payment_dates,  DATE(P556, 12, 31))    ),0)
)</f>
        <v/>
      </c>
      <c r="S556" s="14" t="str" cm="1">
        <f t="array" aca="1" ref="S556" ca="1">_xlfn.IFS(P556="","",
TRUE,  MIN( MIN(Q555, $M$14), ROUND($M$14/ (last_rou_date - $B$2) * (DATE(P556,12,31) - MAX($B$2, DATE(P556-1, 12, 31))), 2) )
)</f>
        <v/>
      </c>
      <c r="T556" s="15" t="str" cm="1">
        <f t="array" aca="1" ref="T556" ca="1">_xlfn.IFS(P556="", "",
ISTEXT(R555), R556- (H556 - SUMIFS( lease_table_payments, lease_table_years, P556) -$AG$14 ),
AND(ISNUMBER(R555), R556&lt;&gt;""),   R556- (R555 - SUMIFS( lease_table_payments, lease_table_years, P556) )
)</f>
        <v/>
      </c>
      <c r="U556" s="14"/>
      <c r="V556" s="73">
        <f t="shared" si="26"/>
        <v>543</v>
      </c>
      <c r="W556" s="74" t="str" cm="1">
        <f t="array" ref="W556">_xlfn.IFS(
OR(W555=$B$4, W555=""),"",
TRUE,W555+1
)</f>
        <v/>
      </c>
      <c r="X556" s="75" t="str" cm="1">
        <f t="array" ref="X556">_xlfn.IFS(X555="","",
W556="", "",
AND($B$3="İllik"),DATE(YEAR(X555)+1,MONTH(X555),DAY(X555) ),
AND($B$3="Aylıq", $AH$14="Not end"), EDATE(X555,1),
AND($B$3="Aylıq", $AH$14="End"), EOMONTH(X555,1)
)</f>
        <v/>
      </c>
      <c r="Y556" s="75" t="str" cm="1">
        <f t="array" aca="1" ref="Y556" ca="1">_xlfn.IFS(
AND($B$7="Dövrün əvvəlində", Y555&lt;=last_rou_date), DATE(YEAR(Y555)+1, 12, 31),
AND($B$7="Dövrün sonunda", Y555&lt;=last_payment_date), DATE(YEAR(Y555)+1, 12, 31),
TRUE, ""
)</f>
        <v/>
      </c>
      <c r="Z556" s="75" t="str" cm="1">
        <f t="array" aca="1" ref="Z556" ca="1">_xlfn.IFS(
AND($AN$14="Not year_end", Z555&gt;last_payment_date), "",
AND($AN$14="Year_end", Z555&gt;=last_payment_date), "",
AND($AN$14="Year_end"), DATE(YEAR(Z555+1), 12, 31),
AND($AN$14="Not year_end", MONTH(Z555)=12, DAY(Z555)=31), DATE(YEAR(Z554)+1, MONTH(Z554), DAY(Z554)),
AND($AN$14="Not year_end", OR(MONTH(Z555)&lt;&gt;12, DAY(Z555)&lt;&gt;31) ), DATE(YEAR(Z555), 12, 31)
)</f>
        <v/>
      </c>
      <c r="AA556" s="75" t="str" cm="1">
        <f t="array" aca="1" ref="AA556" ca="1">_xlfn.IFS(AA555="", "",
AND(AA555=last_payment_date, OR(MONTH(AA555)&lt;&gt;12, DAY(AA555)&lt;&gt;31) ), DATE(YEAR(AA555), 12, 31),
AND(MONTH(AA555)=12, DAY(AA555)=31, AA555&gt;=last_payment_date), "",
AND(MONTH(AA555)=12, DAY(AA555)&lt;&gt;31),  EOMONTH(AA555,0),
AND(MONTH(AA555)=12, DAY(AA555)=31, $AH$14="Not end"),  EDATE(AA554,1),
AND($AH$14="Not end"), EDATE(AA555, 1),
AND($AH$14="End"), EOMONTH(AA555, 1)
)</f>
        <v/>
      </c>
      <c r="AB556" s="75" t="str" cm="1">
        <f t="array" aca="1" ref="AB556" ca="1">_xlfn.IFS(AB555="","",
AND(AB555=last_rou_date), "",
AND($B$3="İllik"),DATE(YEAR(AB555)+1,MONTH(AB555),DAY(AB555) ),
AND($B$3="Aylıq", $AH$14="Not end"), EDATE(AB555,1),
AND($B$3="Aylıq", $AH$14="End"), EOMONTH(AB555,1)
)</f>
        <v/>
      </c>
      <c r="AC556" s="75" t="str" cm="1">
        <f t="array" aca="1" ref="AC556" ca="1">_xlfn.IFS(
AND($AN$14="Not year_end", AC555&gt;last_rou_date), "",
AND($AN$14="Year_end", AC555&gt;=last_rou_date), "",
AND($AN$14="Year_end"), DATE(YEAR(AC555+1), 12, 31),
AND($AN$14="Not year_end", MONTH(AC555)=12, DAY(AC555)=31), DATE(YEAR(AC554)+1, MONTH(AC554), DAY(AC554)),
AND($AN$14="Not year_end", OR(MONTH(AC555)&lt;&gt;12, DAY(AC555)&lt;&gt;31) ), DATE(YEAR(AC555), 12, 31)
)</f>
        <v/>
      </c>
      <c r="AD556" s="75" t="str" cm="1">
        <f t="array" aca="1" ref="AD556" ca="1">_xlfn.IFS(AD555="", "",
AND(AD555=last_rou_date, OR(MONTH(AD555)&lt;&gt;12, DAY(AD555)&lt;&gt;31) ), DATE(YEAR(AD555), 12, 31),
AND(MONTH(AD555)=12, DAY(AD555)=31, AD555&gt;=last_rou_date), "",
AND(MONTH(AD555)=12, DAY(AD555)&lt;&gt;31),  EOMONTH(AD555,0),
AND(MONTH(AD555)=12, DAY(AD555)=31, $AH$14="Not end"),  EDATE(AD554,1),
AND($AH$14="Not end"), EDATE(AD555, 1),
AND($AH$14="End"), EOMONTH(AD555, 1)
)</f>
        <v/>
      </c>
      <c r="AE556" s="68" t="str" cm="1">
        <f t="array" ref="AE556">_xlfn.IFS(W556="", "",
AND(W556&gt;0, W556&lt;=$B$4, $C$2="İllik artım, faiz olaraq", $D$2&gt;0, $B$3="İllik"), $B$5*((1+$D$2)^(W556-1)),
AND(W556&gt;0, W556&lt;=$B$4, $C$2="İllik artım, faiz olaraq", $D$2&gt;0, $B$3="Aylıq"), $B$5*((1+$D$2)^ROUNDDOWN((W556-1)/12,0)),
AND(W556=1, $C$2="Aşağıdakı kimi dəyişir", ), $B$5,
AND(W556&gt;1, W556&lt;=$B$4, $C$2="Aşağıdakı kimi dəyişir"), IFERROR(VLOOKUP(W556, $C$4:$D$7, 2, FALSE), AE555),
AND(W556&gt;0, W556&lt;=$B$4), $B$5,
TRUE,0 )</f>
        <v/>
      </c>
      <c r="AF556" s="76" t="str">
        <f t="shared" ca="1" si="25"/>
        <v/>
      </c>
    </row>
    <row r="557" spans="1:32" x14ac:dyDescent="0.4">
      <c r="A557" s="13" t="str" cm="1">
        <f t="array" aca="1" ref="A557" ca="1">_xlfn.IFS(
AND(SUMIFS(lease_table_interest_accruals, lease_table_dates, A556)&gt;0, COUNTIFS($E$14:E556, "Interest accrual", $A$14:A556, A556)=0),  A556,
AND(SUMIFS(lease_table_payments, lease_table_dates, A556)&gt;0, COUNTIFS($E$14:E556, "Payment", $A$14:A556, A556)=0),  A556,
AND(SUMIFS(rou_table_deprs, rou_table_dates, A556)&gt;0, COUNTIFS($E$14:E556, "Depreciation", $A$14:A556, A556)=0),  A556,
TRUE,  IFERROR(INDEX(rou_table_dates,  MATCH(A556, rou_table_dates)+1, ), "")
)</f>
        <v/>
      </c>
      <c r="B557" s="1" t="str" cm="1">
        <f t="array" aca="1" ref="B557" ca="1">_xlfn.IFS(
AND(E557="Payment", A557=$B$2), $AM$14,
E557="Payment", $AM$15,
E557="Interest accrual", $AM$18,
E557="Depreciation", $AM$17,
TRUE, "")</f>
        <v/>
      </c>
      <c r="C557" s="1" t="str" cm="1">
        <f t="array" aca="1" ref="C557" ca="1">_xlfn.IFS(
E557="Payment", $AM$19,
E557="Interest accrual", $AM$15,
E557="Depreciation", $AM$16,
TRUE, "")</f>
        <v/>
      </c>
      <c r="D557" s="14" t="str" cm="1">
        <f t="array" aca="1" ref="D557" ca="1">_xlfn.IFS(
E557="Payment", _xlfn.XLOOKUP(A557, lease_table_dates, lease_table_payments, 0, 0),
E557="Interest accrual", _xlfn.XLOOKUP(A557, lease_table_dates, lease_table_interest_accruals, 0, 0),
E557="Depreciation", _xlfn.XLOOKUP(A557, rou_table_dates, rou_table_deprs, 0, 0),
TRUE, ""
)</f>
        <v/>
      </c>
      <c r="E557" s="7" t="str" cm="1">
        <f t="array" aca="1" ref="E557" ca="1">_xlfn.IFS(
AND(SUMIFS(lease_table_interest_accruals, lease_table_dates, A557)&gt;0, COUNTIFS($E$14:E556, "Interest accrual", $A$14:A556, A557)=0), "Interest accrual",
AND(SUMIFS(lease_table_payments, lease_table_dates, A557)&gt;0, COUNTIFS($E$14:E556, "Payment", $A$14:A556, A557)=0), "Payment",
AND(SUMIFS(rou_table_deprs, rou_table_dates, A557)&gt;0, COUNTIFS($E$14:E556, "Depreciation", $A$14:A556, A557)=0), "Depreciation",
TRUE,  ""
)</f>
        <v/>
      </c>
      <c r="G557" s="13" t="str" cm="1">
        <f t="array" aca="1" ref="G557" ca="1">_xlfn.IFS(
AND($B$11="Hə", $B$3="İllik"), Z557,
AND($B$11="Hə", $B$3="Aylıq"), AA557,
$B$11="Yox", X557)</f>
        <v/>
      </c>
      <c r="H557" s="14" t="str" cm="1">
        <f t="array" aca="1" ref="H557" ca="1">_xlfn.IFS( G557="", "",
TRUE, ROUND( H556+I557-J557, 2) )</f>
        <v/>
      </c>
      <c r="I557" s="14" t="str" cm="1">
        <f t="array" aca="1" ref="I557" ca="1">_xlfn.IFS(G557="", "",
G557=last_payment_date, (J557-H556),
 TRUE,  -  (H556- H556* (1+$B$6)^ (_xlfn.DAYS(G557,G556)/365) )
)</f>
        <v/>
      </c>
      <c r="J557" s="14" t="str" cm="1">
        <f t="array" aca="1" ref="J557" ca="1">_xlfn.IFS(G557="", "",
TRUE, _xlfn.XLOOKUP(G557,  payment_dates, payments,0,0)
)</f>
        <v/>
      </c>
      <c r="L557" s="2" t="str" cm="1">
        <f t="array" aca="1" ref="L557" ca="1">_xlfn.IFS(
AND($B$11="Hə", $B$3="İllik"), AC557,
AND($B$11="Hə", $B$3="Aylıq"), AD557,
$B$11="Yox", AB557)</f>
        <v/>
      </c>
      <c r="M557" s="14" t="str" cm="1">
        <f t="array" aca="1" ref="M557" ca="1">_xlfn.IFS( L557="", "",
(M556-N557)&lt;=0.5, 0,
TRUE,  M556-N557)</f>
        <v/>
      </c>
      <c r="N557" s="15" t="str" cm="1">
        <f t="array" aca="1" ref="N557" ca="1">_xlfn.IFS(
L557="", "",
TRUE, MIN(M556, ROUND($M$14/ (last_rou_date - $B$2) * (L557-L556), 2) )
)</f>
        <v/>
      </c>
      <c r="P557" s="22" t="str">
        <f t="shared" ca="1" si="24"/>
        <v/>
      </c>
      <c r="Q557" s="14" t="str" cm="1">
        <f t="array" aca="1" ref="Q557" ca="1">_xlfn.IFS(P557="","",
$B$11="Hə", _xlfn.XLOOKUP(DATE(P557, 12, 31), rou_table_dates, rou_table_nbvs,0, 0),
TRUE,  MAX(0, ROUND($M$14 - $M$14/ (last_rou_date - $B$2) * (DATE(P557,12,31) - $B$2), 2) )
)</f>
        <v/>
      </c>
      <c r="R557" s="57" t="str" cm="1">
        <f t="array" aca="1" ref="R557" ca="1">_xlfn.IFS(P557="","",
$B$11="Hə", _xlfn.XLOOKUP(DATE(P557, 12, 31), lease_table_dates, lease_table_balances,0, 0),
TRUE, IFERROR( XNPV($B$6, IF(payment_dates &gt;DATE(P557, 12, 31), payments,  0),  IF(payment_dates &gt;DATE(P557, 12, 31), payment_dates,  DATE(P557, 12, 31))    ),0)
)</f>
        <v/>
      </c>
      <c r="S557" s="14" t="str" cm="1">
        <f t="array" aca="1" ref="S557" ca="1">_xlfn.IFS(P557="","",
TRUE,  MIN( MIN(Q556, $M$14), ROUND($M$14/ (last_rou_date - $B$2) * (DATE(P557,12,31) - MAX($B$2, DATE(P557-1, 12, 31))), 2) )
)</f>
        <v/>
      </c>
      <c r="T557" s="15" t="str" cm="1">
        <f t="array" aca="1" ref="T557" ca="1">_xlfn.IFS(P557="", "",
ISTEXT(R556), R557- (H557 - SUMIFS( lease_table_payments, lease_table_years, P557) -$AG$14 ),
AND(ISNUMBER(R556), R557&lt;&gt;""),   R557- (R556 - SUMIFS( lease_table_payments, lease_table_years, P557) )
)</f>
        <v/>
      </c>
      <c r="U557" s="14"/>
      <c r="V557" s="73">
        <f t="shared" si="26"/>
        <v>544</v>
      </c>
      <c r="W557" s="74" t="str" cm="1">
        <f t="array" ref="W557">_xlfn.IFS(
OR(W556=$B$4, W556=""),"",
TRUE,W556+1
)</f>
        <v/>
      </c>
      <c r="X557" s="75" t="str" cm="1">
        <f t="array" ref="X557">_xlfn.IFS(X556="","",
W557="", "",
AND($B$3="İllik"),DATE(YEAR(X556)+1,MONTH(X556),DAY(X556) ),
AND($B$3="Aylıq", $AH$14="Not end"), EDATE(X556,1),
AND($B$3="Aylıq", $AH$14="End"), EOMONTH(X556,1)
)</f>
        <v/>
      </c>
      <c r="Y557" s="75" t="str" cm="1">
        <f t="array" aca="1" ref="Y557" ca="1">_xlfn.IFS(
AND($B$7="Dövrün əvvəlində", Y556&lt;=last_rou_date), DATE(YEAR(Y556)+1, 12, 31),
AND($B$7="Dövrün sonunda", Y556&lt;=last_payment_date), DATE(YEAR(Y556)+1, 12, 31),
TRUE, ""
)</f>
        <v/>
      </c>
      <c r="Z557" s="75" t="str" cm="1">
        <f t="array" aca="1" ref="Z557" ca="1">_xlfn.IFS(
AND($AN$14="Not year_end", Z556&gt;last_payment_date), "",
AND($AN$14="Year_end", Z556&gt;=last_payment_date), "",
AND($AN$14="Year_end"), DATE(YEAR(Z556+1), 12, 31),
AND($AN$14="Not year_end", MONTH(Z556)=12, DAY(Z556)=31), DATE(YEAR(Z555)+1, MONTH(Z555), DAY(Z555)),
AND($AN$14="Not year_end", OR(MONTH(Z556)&lt;&gt;12, DAY(Z556)&lt;&gt;31) ), DATE(YEAR(Z556), 12, 31)
)</f>
        <v/>
      </c>
      <c r="AA557" s="75" t="str" cm="1">
        <f t="array" aca="1" ref="AA557" ca="1">_xlfn.IFS(AA556="", "",
AND(AA556=last_payment_date, OR(MONTH(AA556)&lt;&gt;12, DAY(AA556)&lt;&gt;31) ), DATE(YEAR(AA556), 12, 31),
AND(MONTH(AA556)=12, DAY(AA556)=31, AA556&gt;=last_payment_date), "",
AND(MONTH(AA556)=12, DAY(AA556)&lt;&gt;31),  EOMONTH(AA556,0),
AND(MONTH(AA556)=12, DAY(AA556)=31, $AH$14="Not end"),  EDATE(AA555,1),
AND($AH$14="Not end"), EDATE(AA556, 1),
AND($AH$14="End"), EOMONTH(AA556, 1)
)</f>
        <v/>
      </c>
      <c r="AB557" s="75" t="str" cm="1">
        <f t="array" aca="1" ref="AB557" ca="1">_xlfn.IFS(AB556="","",
AND(AB556=last_rou_date), "",
AND($B$3="İllik"),DATE(YEAR(AB556)+1,MONTH(AB556),DAY(AB556) ),
AND($B$3="Aylıq", $AH$14="Not end"), EDATE(AB556,1),
AND($B$3="Aylıq", $AH$14="End"), EOMONTH(AB556,1)
)</f>
        <v/>
      </c>
      <c r="AC557" s="75" t="str" cm="1">
        <f t="array" aca="1" ref="AC557" ca="1">_xlfn.IFS(
AND($AN$14="Not year_end", AC556&gt;last_rou_date), "",
AND($AN$14="Year_end", AC556&gt;=last_rou_date), "",
AND($AN$14="Year_end"), DATE(YEAR(AC556+1), 12, 31),
AND($AN$14="Not year_end", MONTH(AC556)=12, DAY(AC556)=31), DATE(YEAR(AC555)+1, MONTH(AC555), DAY(AC555)),
AND($AN$14="Not year_end", OR(MONTH(AC556)&lt;&gt;12, DAY(AC556)&lt;&gt;31) ), DATE(YEAR(AC556), 12, 31)
)</f>
        <v/>
      </c>
      <c r="AD557" s="75" t="str" cm="1">
        <f t="array" aca="1" ref="AD557" ca="1">_xlfn.IFS(AD556="", "",
AND(AD556=last_rou_date, OR(MONTH(AD556)&lt;&gt;12, DAY(AD556)&lt;&gt;31) ), DATE(YEAR(AD556), 12, 31),
AND(MONTH(AD556)=12, DAY(AD556)=31, AD556&gt;=last_rou_date), "",
AND(MONTH(AD556)=12, DAY(AD556)&lt;&gt;31),  EOMONTH(AD556,0),
AND(MONTH(AD556)=12, DAY(AD556)=31, $AH$14="Not end"),  EDATE(AD555,1),
AND($AH$14="Not end"), EDATE(AD556, 1),
AND($AH$14="End"), EOMONTH(AD556, 1)
)</f>
        <v/>
      </c>
      <c r="AE557" s="68" t="str" cm="1">
        <f t="array" ref="AE557">_xlfn.IFS(W557="", "",
AND(W557&gt;0, W557&lt;=$B$4, $C$2="İllik artım, faiz olaraq", $D$2&gt;0, $B$3="İllik"), $B$5*((1+$D$2)^(W557-1)),
AND(W557&gt;0, W557&lt;=$B$4, $C$2="İllik artım, faiz olaraq", $D$2&gt;0, $B$3="Aylıq"), $B$5*((1+$D$2)^ROUNDDOWN((W557-1)/12,0)),
AND(W557=1, $C$2="Aşağıdakı kimi dəyişir", ), $B$5,
AND(W557&gt;1, W557&lt;=$B$4, $C$2="Aşağıdakı kimi dəyişir"), IFERROR(VLOOKUP(W557, $C$4:$D$7, 2, FALSE), AE556),
AND(W557&gt;0, W557&lt;=$B$4), $B$5,
TRUE,0 )</f>
        <v/>
      </c>
      <c r="AF557" s="76" t="str">
        <f t="shared" ca="1" si="25"/>
        <v/>
      </c>
    </row>
    <row r="558" spans="1:32" x14ac:dyDescent="0.4">
      <c r="A558" s="13" t="str" cm="1">
        <f t="array" aca="1" ref="A558" ca="1">_xlfn.IFS(
AND(SUMIFS(lease_table_interest_accruals, lease_table_dates, A557)&gt;0, COUNTIFS($E$14:E557, "Interest accrual", $A$14:A557, A557)=0),  A557,
AND(SUMIFS(lease_table_payments, lease_table_dates, A557)&gt;0, COUNTIFS($E$14:E557, "Payment", $A$14:A557, A557)=0),  A557,
AND(SUMIFS(rou_table_deprs, rou_table_dates, A557)&gt;0, COUNTIFS($E$14:E557, "Depreciation", $A$14:A557, A557)=0),  A557,
TRUE,  IFERROR(INDEX(rou_table_dates,  MATCH(A557, rou_table_dates)+1, ), "")
)</f>
        <v/>
      </c>
      <c r="B558" s="1" t="str" cm="1">
        <f t="array" aca="1" ref="B558" ca="1">_xlfn.IFS(
AND(E558="Payment", A558=$B$2), $AM$14,
E558="Payment", $AM$15,
E558="Interest accrual", $AM$18,
E558="Depreciation", $AM$17,
TRUE, "")</f>
        <v/>
      </c>
      <c r="C558" s="1" t="str" cm="1">
        <f t="array" aca="1" ref="C558" ca="1">_xlfn.IFS(
E558="Payment", $AM$19,
E558="Interest accrual", $AM$15,
E558="Depreciation", $AM$16,
TRUE, "")</f>
        <v/>
      </c>
      <c r="D558" s="14" t="str" cm="1">
        <f t="array" aca="1" ref="D558" ca="1">_xlfn.IFS(
E558="Payment", _xlfn.XLOOKUP(A558, lease_table_dates, lease_table_payments, 0, 0),
E558="Interest accrual", _xlfn.XLOOKUP(A558, lease_table_dates, lease_table_interest_accruals, 0, 0),
E558="Depreciation", _xlfn.XLOOKUP(A558, rou_table_dates, rou_table_deprs, 0, 0),
TRUE, ""
)</f>
        <v/>
      </c>
      <c r="E558" s="7" t="str" cm="1">
        <f t="array" aca="1" ref="E558" ca="1">_xlfn.IFS(
AND(SUMIFS(lease_table_interest_accruals, lease_table_dates, A558)&gt;0, COUNTIFS($E$14:E557, "Interest accrual", $A$14:A557, A558)=0), "Interest accrual",
AND(SUMIFS(lease_table_payments, lease_table_dates, A558)&gt;0, COUNTIFS($E$14:E557, "Payment", $A$14:A557, A558)=0), "Payment",
AND(SUMIFS(rou_table_deprs, rou_table_dates, A558)&gt;0, COUNTIFS($E$14:E557, "Depreciation", $A$14:A557, A558)=0), "Depreciation",
TRUE,  ""
)</f>
        <v/>
      </c>
      <c r="G558" s="13" t="str" cm="1">
        <f t="array" aca="1" ref="G558" ca="1">_xlfn.IFS(
AND($B$11="Hə", $B$3="İllik"), Z558,
AND($B$11="Hə", $B$3="Aylıq"), AA558,
$B$11="Yox", X558)</f>
        <v/>
      </c>
      <c r="H558" s="14" t="str" cm="1">
        <f t="array" aca="1" ref="H558" ca="1">_xlfn.IFS( G558="", "",
TRUE, ROUND( H557+I558-J558, 2) )</f>
        <v/>
      </c>
      <c r="I558" s="14" t="str" cm="1">
        <f t="array" aca="1" ref="I558" ca="1">_xlfn.IFS(G558="", "",
G558=last_payment_date, (J558-H557),
 TRUE,  -  (H557- H557* (1+$B$6)^ (_xlfn.DAYS(G558,G557)/365) )
)</f>
        <v/>
      </c>
      <c r="J558" s="14" t="str" cm="1">
        <f t="array" aca="1" ref="J558" ca="1">_xlfn.IFS(G558="", "",
TRUE, _xlfn.XLOOKUP(G558,  payment_dates, payments,0,0)
)</f>
        <v/>
      </c>
      <c r="L558" s="2" t="str" cm="1">
        <f t="array" aca="1" ref="L558" ca="1">_xlfn.IFS(
AND($B$11="Hə", $B$3="İllik"), AC558,
AND($B$11="Hə", $B$3="Aylıq"), AD558,
$B$11="Yox", AB558)</f>
        <v/>
      </c>
      <c r="M558" s="14" t="str" cm="1">
        <f t="array" aca="1" ref="M558" ca="1">_xlfn.IFS( L558="", "",
(M557-N558)&lt;=0.5, 0,
TRUE,  M557-N558)</f>
        <v/>
      </c>
      <c r="N558" s="15" t="str" cm="1">
        <f t="array" aca="1" ref="N558" ca="1">_xlfn.IFS(
L558="", "",
TRUE, MIN(M557, ROUND($M$14/ (last_rou_date - $B$2) * (L558-L557), 2) )
)</f>
        <v/>
      </c>
      <c r="P558" s="22" t="str">
        <f t="shared" ca="1" si="24"/>
        <v/>
      </c>
      <c r="Q558" s="14" t="str" cm="1">
        <f t="array" aca="1" ref="Q558" ca="1">_xlfn.IFS(P558="","",
$B$11="Hə", _xlfn.XLOOKUP(DATE(P558, 12, 31), rou_table_dates, rou_table_nbvs,0, 0),
TRUE,  MAX(0, ROUND($M$14 - $M$14/ (last_rou_date - $B$2) * (DATE(P558,12,31) - $B$2), 2) )
)</f>
        <v/>
      </c>
      <c r="R558" s="57" t="str" cm="1">
        <f t="array" aca="1" ref="R558" ca="1">_xlfn.IFS(P558="","",
$B$11="Hə", _xlfn.XLOOKUP(DATE(P558, 12, 31), lease_table_dates, lease_table_balances,0, 0),
TRUE, IFERROR( XNPV($B$6, IF(payment_dates &gt;DATE(P558, 12, 31), payments,  0),  IF(payment_dates &gt;DATE(P558, 12, 31), payment_dates,  DATE(P558, 12, 31))    ),0)
)</f>
        <v/>
      </c>
      <c r="S558" s="14" t="str" cm="1">
        <f t="array" aca="1" ref="S558" ca="1">_xlfn.IFS(P558="","",
TRUE,  MIN( MIN(Q557, $M$14), ROUND($M$14/ (last_rou_date - $B$2) * (DATE(P558,12,31) - MAX($B$2, DATE(P558-1, 12, 31))), 2) )
)</f>
        <v/>
      </c>
      <c r="T558" s="15" t="str" cm="1">
        <f t="array" aca="1" ref="T558" ca="1">_xlfn.IFS(P558="", "",
ISTEXT(R557), R558- (H558 - SUMIFS( lease_table_payments, lease_table_years, P558) -$AG$14 ),
AND(ISNUMBER(R557), R558&lt;&gt;""),   R558- (R557 - SUMIFS( lease_table_payments, lease_table_years, P558) )
)</f>
        <v/>
      </c>
      <c r="U558" s="14"/>
      <c r="V558" s="73">
        <f t="shared" si="26"/>
        <v>545</v>
      </c>
      <c r="W558" s="74" t="str" cm="1">
        <f t="array" ref="W558">_xlfn.IFS(
OR(W557=$B$4, W557=""),"",
TRUE,W557+1
)</f>
        <v/>
      </c>
      <c r="X558" s="75" t="str" cm="1">
        <f t="array" ref="X558">_xlfn.IFS(X557="","",
W558="", "",
AND($B$3="İllik"),DATE(YEAR(X557)+1,MONTH(X557),DAY(X557) ),
AND($B$3="Aylıq", $AH$14="Not end"), EDATE(X557,1),
AND($B$3="Aylıq", $AH$14="End"), EOMONTH(X557,1)
)</f>
        <v/>
      </c>
      <c r="Y558" s="75" t="str" cm="1">
        <f t="array" aca="1" ref="Y558" ca="1">_xlfn.IFS(
AND($B$7="Dövrün əvvəlində", Y557&lt;=last_rou_date), DATE(YEAR(Y557)+1, 12, 31),
AND($B$7="Dövrün sonunda", Y557&lt;=last_payment_date), DATE(YEAR(Y557)+1, 12, 31),
TRUE, ""
)</f>
        <v/>
      </c>
      <c r="Z558" s="75" t="str" cm="1">
        <f t="array" aca="1" ref="Z558" ca="1">_xlfn.IFS(
AND($AN$14="Not year_end", Z557&gt;last_payment_date), "",
AND($AN$14="Year_end", Z557&gt;=last_payment_date), "",
AND($AN$14="Year_end"), DATE(YEAR(Z557+1), 12, 31),
AND($AN$14="Not year_end", MONTH(Z557)=12, DAY(Z557)=31), DATE(YEAR(Z556)+1, MONTH(Z556), DAY(Z556)),
AND($AN$14="Not year_end", OR(MONTH(Z557)&lt;&gt;12, DAY(Z557)&lt;&gt;31) ), DATE(YEAR(Z557), 12, 31)
)</f>
        <v/>
      </c>
      <c r="AA558" s="75" t="str" cm="1">
        <f t="array" aca="1" ref="AA558" ca="1">_xlfn.IFS(AA557="", "",
AND(AA557=last_payment_date, OR(MONTH(AA557)&lt;&gt;12, DAY(AA557)&lt;&gt;31) ), DATE(YEAR(AA557), 12, 31),
AND(MONTH(AA557)=12, DAY(AA557)=31, AA557&gt;=last_payment_date), "",
AND(MONTH(AA557)=12, DAY(AA557)&lt;&gt;31),  EOMONTH(AA557,0),
AND(MONTH(AA557)=12, DAY(AA557)=31, $AH$14="Not end"),  EDATE(AA556,1),
AND($AH$14="Not end"), EDATE(AA557, 1),
AND($AH$14="End"), EOMONTH(AA557, 1)
)</f>
        <v/>
      </c>
      <c r="AB558" s="75" t="str" cm="1">
        <f t="array" aca="1" ref="AB558" ca="1">_xlfn.IFS(AB557="","",
AND(AB557=last_rou_date), "",
AND($B$3="İllik"),DATE(YEAR(AB557)+1,MONTH(AB557),DAY(AB557) ),
AND($B$3="Aylıq", $AH$14="Not end"), EDATE(AB557,1),
AND($B$3="Aylıq", $AH$14="End"), EOMONTH(AB557,1)
)</f>
        <v/>
      </c>
      <c r="AC558" s="75" t="str" cm="1">
        <f t="array" aca="1" ref="AC558" ca="1">_xlfn.IFS(
AND($AN$14="Not year_end", AC557&gt;last_rou_date), "",
AND($AN$14="Year_end", AC557&gt;=last_rou_date), "",
AND($AN$14="Year_end"), DATE(YEAR(AC557+1), 12, 31),
AND($AN$14="Not year_end", MONTH(AC557)=12, DAY(AC557)=31), DATE(YEAR(AC556)+1, MONTH(AC556), DAY(AC556)),
AND($AN$14="Not year_end", OR(MONTH(AC557)&lt;&gt;12, DAY(AC557)&lt;&gt;31) ), DATE(YEAR(AC557), 12, 31)
)</f>
        <v/>
      </c>
      <c r="AD558" s="75" t="str" cm="1">
        <f t="array" aca="1" ref="AD558" ca="1">_xlfn.IFS(AD557="", "",
AND(AD557=last_rou_date, OR(MONTH(AD557)&lt;&gt;12, DAY(AD557)&lt;&gt;31) ), DATE(YEAR(AD557), 12, 31),
AND(MONTH(AD557)=12, DAY(AD557)=31, AD557&gt;=last_rou_date), "",
AND(MONTH(AD557)=12, DAY(AD557)&lt;&gt;31),  EOMONTH(AD557,0),
AND(MONTH(AD557)=12, DAY(AD557)=31, $AH$14="Not end"),  EDATE(AD556,1),
AND($AH$14="Not end"), EDATE(AD557, 1),
AND($AH$14="End"), EOMONTH(AD557, 1)
)</f>
        <v/>
      </c>
      <c r="AE558" s="68" t="str" cm="1">
        <f t="array" ref="AE558">_xlfn.IFS(W558="", "",
AND(W558&gt;0, W558&lt;=$B$4, $C$2="İllik artım, faiz olaraq", $D$2&gt;0, $B$3="İllik"), $B$5*((1+$D$2)^(W558-1)),
AND(W558&gt;0, W558&lt;=$B$4, $C$2="İllik artım, faiz olaraq", $D$2&gt;0, $B$3="Aylıq"), $B$5*((1+$D$2)^ROUNDDOWN((W558-1)/12,0)),
AND(W558=1, $C$2="Aşağıdakı kimi dəyişir", ), $B$5,
AND(W558&gt;1, W558&lt;=$B$4, $C$2="Aşağıdakı kimi dəyişir"), IFERROR(VLOOKUP(W558, $C$4:$D$7, 2, FALSE), AE557),
AND(W558&gt;0, W558&lt;=$B$4), $B$5,
TRUE,0 )</f>
        <v/>
      </c>
      <c r="AF558" s="76" t="str">
        <f t="shared" ca="1" si="25"/>
        <v/>
      </c>
    </row>
    <row r="559" spans="1:32" x14ac:dyDescent="0.4">
      <c r="A559" s="13" t="str" cm="1">
        <f t="array" aca="1" ref="A559" ca="1">_xlfn.IFS(
AND(SUMIFS(lease_table_interest_accruals, lease_table_dates, A558)&gt;0, COUNTIFS($E$14:E558, "Interest accrual", $A$14:A558, A558)=0),  A558,
AND(SUMIFS(lease_table_payments, lease_table_dates, A558)&gt;0, COUNTIFS($E$14:E558, "Payment", $A$14:A558, A558)=0),  A558,
AND(SUMIFS(rou_table_deprs, rou_table_dates, A558)&gt;0, COUNTIFS($E$14:E558, "Depreciation", $A$14:A558, A558)=0),  A558,
TRUE,  IFERROR(INDEX(rou_table_dates,  MATCH(A558, rou_table_dates)+1, ), "")
)</f>
        <v/>
      </c>
      <c r="B559" s="1" t="str" cm="1">
        <f t="array" aca="1" ref="B559" ca="1">_xlfn.IFS(
AND(E559="Payment", A559=$B$2), $AM$14,
E559="Payment", $AM$15,
E559="Interest accrual", $AM$18,
E559="Depreciation", $AM$17,
TRUE, "")</f>
        <v/>
      </c>
      <c r="C559" s="1" t="str" cm="1">
        <f t="array" aca="1" ref="C559" ca="1">_xlfn.IFS(
E559="Payment", $AM$19,
E559="Interest accrual", $AM$15,
E559="Depreciation", $AM$16,
TRUE, "")</f>
        <v/>
      </c>
      <c r="D559" s="14" t="str" cm="1">
        <f t="array" aca="1" ref="D559" ca="1">_xlfn.IFS(
E559="Payment", _xlfn.XLOOKUP(A559, lease_table_dates, lease_table_payments, 0, 0),
E559="Interest accrual", _xlfn.XLOOKUP(A559, lease_table_dates, lease_table_interest_accruals, 0, 0),
E559="Depreciation", _xlfn.XLOOKUP(A559, rou_table_dates, rou_table_deprs, 0, 0),
TRUE, ""
)</f>
        <v/>
      </c>
      <c r="E559" s="7" t="str" cm="1">
        <f t="array" aca="1" ref="E559" ca="1">_xlfn.IFS(
AND(SUMIFS(lease_table_interest_accruals, lease_table_dates, A559)&gt;0, COUNTIFS($E$14:E558, "Interest accrual", $A$14:A558, A559)=0), "Interest accrual",
AND(SUMIFS(lease_table_payments, lease_table_dates, A559)&gt;0, COUNTIFS($E$14:E558, "Payment", $A$14:A558, A559)=0), "Payment",
AND(SUMIFS(rou_table_deprs, rou_table_dates, A559)&gt;0, COUNTIFS($E$14:E558, "Depreciation", $A$14:A558, A559)=0), "Depreciation",
TRUE,  ""
)</f>
        <v/>
      </c>
      <c r="G559" s="13" t="str" cm="1">
        <f t="array" aca="1" ref="G559" ca="1">_xlfn.IFS(
AND($B$11="Hə", $B$3="İllik"), Z559,
AND($B$11="Hə", $B$3="Aylıq"), AA559,
$B$11="Yox", X559)</f>
        <v/>
      </c>
      <c r="H559" s="14" t="str" cm="1">
        <f t="array" aca="1" ref="H559" ca="1">_xlfn.IFS( G559="", "",
TRUE, ROUND( H558+I559-J559, 2) )</f>
        <v/>
      </c>
      <c r="I559" s="14" t="str" cm="1">
        <f t="array" aca="1" ref="I559" ca="1">_xlfn.IFS(G559="", "",
G559=last_payment_date, (J559-H558),
 TRUE,  -  (H558- H558* (1+$B$6)^ (_xlfn.DAYS(G559,G558)/365) )
)</f>
        <v/>
      </c>
      <c r="J559" s="14" t="str" cm="1">
        <f t="array" aca="1" ref="J559" ca="1">_xlfn.IFS(G559="", "",
TRUE, _xlfn.XLOOKUP(G559,  payment_dates, payments,0,0)
)</f>
        <v/>
      </c>
      <c r="L559" s="2" t="str" cm="1">
        <f t="array" aca="1" ref="L559" ca="1">_xlfn.IFS(
AND($B$11="Hə", $B$3="İllik"), AC559,
AND($B$11="Hə", $B$3="Aylıq"), AD559,
$B$11="Yox", AB559)</f>
        <v/>
      </c>
      <c r="M559" s="14" t="str" cm="1">
        <f t="array" aca="1" ref="M559" ca="1">_xlfn.IFS( L559="", "",
(M558-N559)&lt;=0.5, 0,
TRUE,  M558-N559)</f>
        <v/>
      </c>
      <c r="N559" s="15" t="str" cm="1">
        <f t="array" aca="1" ref="N559" ca="1">_xlfn.IFS(
L559="", "",
TRUE, MIN(M558, ROUND($M$14/ (last_rou_date - $B$2) * (L559-L558), 2) )
)</f>
        <v/>
      </c>
      <c r="P559" s="22" t="str">
        <f t="shared" ca="1" si="24"/>
        <v/>
      </c>
      <c r="Q559" s="14" t="str" cm="1">
        <f t="array" aca="1" ref="Q559" ca="1">_xlfn.IFS(P559="","",
$B$11="Hə", _xlfn.XLOOKUP(DATE(P559, 12, 31), rou_table_dates, rou_table_nbvs,0, 0),
TRUE,  MAX(0, ROUND($M$14 - $M$14/ (last_rou_date - $B$2) * (DATE(P559,12,31) - $B$2), 2) )
)</f>
        <v/>
      </c>
      <c r="R559" s="57" t="str" cm="1">
        <f t="array" aca="1" ref="R559" ca="1">_xlfn.IFS(P559="","",
$B$11="Hə", _xlfn.XLOOKUP(DATE(P559, 12, 31), lease_table_dates, lease_table_balances,0, 0),
TRUE, IFERROR( XNPV($B$6, IF(payment_dates &gt;DATE(P559, 12, 31), payments,  0),  IF(payment_dates &gt;DATE(P559, 12, 31), payment_dates,  DATE(P559, 12, 31))    ),0)
)</f>
        <v/>
      </c>
      <c r="S559" s="14" t="str" cm="1">
        <f t="array" aca="1" ref="S559" ca="1">_xlfn.IFS(P559="","",
TRUE,  MIN( MIN(Q558, $M$14), ROUND($M$14/ (last_rou_date - $B$2) * (DATE(P559,12,31) - MAX($B$2, DATE(P559-1, 12, 31))), 2) )
)</f>
        <v/>
      </c>
      <c r="T559" s="15" t="str" cm="1">
        <f t="array" aca="1" ref="T559" ca="1">_xlfn.IFS(P559="", "",
ISTEXT(R558), R559- (H559 - SUMIFS( lease_table_payments, lease_table_years, P559) -$AG$14 ),
AND(ISNUMBER(R558), R559&lt;&gt;""),   R559- (R558 - SUMIFS( lease_table_payments, lease_table_years, P559) )
)</f>
        <v/>
      </c>
      <c r="U559" s="14"/>
      <c r="V559" s="73">
        <f t="shared" si="26"/>
        <v>546</v>
      </c>
      <c r="W559" s="74" t="str" cm="1">
        <f t="array" ref="W559">_xlfn.IFS(
OR(W558=$B$4, W558=""),"",
TRUE,W558+1
)</f>
        <v/>
      </c>
      <c r="X559" s="75" t="str" cm="1">
        <f t="array" ref="X559">_xlfn.IFS(X558="","",
W559="", "",
AND($B$3="İllik"),DATE(YEAR(X558)+1,MONTH(X558),DAY(X558) ),
AND($B$3="Aylıq", $AH$14="Not end"), EDATE(X558,1),
AND($B$3="Aylıq", $AH$14="End"), EOMONTH(X558,1)
)</f>
        <v/>
      </c>
      <c r="Y559" s="75" t="str" cm="1">
        <f t="array" aca="1" ref="Y559" ca="1">_xlfn.IFS(
AND($B$7="Dövrün əvvəlində", Y558&lt;=last_rou_date), DATE(YEAR(Y558)+1, 12, 31),
AND($B$7="Dövrün sonunda", Y558&lt;=last_payment_date), DATE(YEAR(Y558)+1, 12, 31),
TRUE, ""
)</f>
        <v/>
      </c>
      <c r="Z559" s="75" t="str" cm="1">
        <f t="array" aca="1" ref="Z559" ca="1">_xlfn.IFS(
AND($AN$14="Not year_end", Z558&gt;last_payment_date), "",
AND($AN$14="Year_end", Z558&gt;=last_payment_date), "",
AND($AN$14="Year_end"), DATE(YEAR(Z558+1), 12, 31),
AND($AN$14="Not year_end", MONTH(Z558)=12, DAY(Z558)=31), DATE(YEAR(Z557)+1, MONTH(Z557), DAY(Z557)),
AND($AN$14="Not year_end", OR(MONTH(Z558)&lt;&gt;12, DAY(Z558)&lt;&gt;31) ), DATE(YEAR(Z558), 12, 31)
)</f>
        <v/>
      </c>
      <c r="AA559" s="75" t="str" cm="1">
        <f t="array" aca="1" ref="AA559" ca="1">_xlfn.IFS(AA558="", "",
AND(AA558=last_payment_date, OR(MONTH(AA558)&lt;&gt;12, DAY(AA558)&lt;&gt;31) ), DATE(YEAR(AA558), 12, 31),
AND(MONTH(AA558)=12, DAY(AA558)=31, AA558&gt;=last_payment_date), "",
AND(MONTH(AA558)=12, DAY(AA558)&lt;&gt;31),  EOMONTH(AA558,0),
AND(MONTH(AA558)=12, DAY(AA558)=31, $AH$14="Not end"),  EDATE(AA557,1),
AND($AH$14="Not end"), EDATE(AA558, 1),
AND($AH$14="End"), EOMONTH(AA558, 1)
)</f>
        <v/>
      </c>
      <c r="AB559" s="75" t="str" cm="1">
        <f t="array" aca="1" ref="AB559" ca="1">_xlfn.IFS(AB558="","",
AND(AB558=last_rou_date), "",
AND($B$3="İllik"),DATE(YEAR(AB558)+1,MONTH(AB558),DAY(AB558) ),
AND($B$3="Aylıq", $AH$14="Not end"), EDATE(AB558,1),
AND($B$3="Aylıq", $AH$14="End"), EOMONTH(AB558,1)
)</f>
        <v/>
      </c>
      <c r="AC559" s="75" t="str" cm="1">
        <f t="array" aca="1" ref="AC559" ca="1">_xlfn.IFS(
AND($AN$14="Not year_end", AC558&gt;last_rou_date), "",
AND($AN$14="Year_end", AC558&gt;=last_rou_date), "",
AND($AN$14="Year_end"), DATE(YEAR(AC558+1), 12, 31),
AND($AN$14="Not year_end", MONTH(AC558)=12, DAY(AC558)=31), DATE(YEAR(AC557)+1, MONTH(AC557), DAY(AC557)),
AND($AN$14="Not year_end", OR(MONTH(AC558)&lt;&gt;12, DAY(AC558)&lt;&gt;31) ), DATE(YEAR(AC558), 12, 31)
)</f>
        <v/>
      </c>
      <c r="AD559" s="75" t="str" cm="1">
        <f t="array" aca="1" ref="AD559" ca="1">_xlfn.IFS(AD558="", "",
AND(AD558=last_rou_date, OR(MONTH(AD558)&lt;&gt;12, DAY(AD558)&lt;&gt;31) ), DATE(YEAR(AD558), 12, 31),
AND(MONTH(AD558)=12, DAY(AD558)=31, AD558&gt;=last_rou_date), "",
AND(MONTH(AD558)=12, DAY(AD558)&lt;&gt;31),  EOMONTH(AD558,0),
AND(MONTH(AD558)=12, DAY(AD558)=31, $AH$14="Not end"),  EDATE(AD557,1),
AND($AH$14="Not end"), EDATE(AD558, 1),
AND($AH$14="End"), EOMONTH(AD558, 1)
)</f>
        <v/>
      </c>
      <c r="AE559" s="68" t="str" cm="1">
        <f t="array" ref="AE559">_xlfn.IFS(W559="", "",
AND(W559&gt;0, W559&lt;=$B$4, $C$2="İllik artım, faiz olaraq", $D$2&gt;0, $B$3="İllik"), $B$5*((1+$D$2)^(W559-1)),
AND(W559&gt;0, W559&lt;=$B$4, $C$2="İllik artım, faiz olaraq", $D$2&gt;0, $B$3="Aylıq"), $B$5*((1+$D$2)^ROUNDDOWN((W559-1)/12,0)),
AND(W559=1, $C$2="Aşağıdakı kimi dəyişir", ), $B$5,
AND(W559&gt;1, W559&lt;=$B$4, $C$2="Aşağıdakı kimi dəyişir"), IFERROR(VLOOKUP(W559, $C$4:$D$7, 2, FALSE), AE558),
AND(W559&gt;0, W559&lt;=$B$4), $B$5,
TRUE,0 )</f>
        <v/>
      </c>
      <c r="AF559" s="76" t="str">
        <f t="shared" ca="1" si="25"/>
        <v/>
      </c>
    </row>
    <row r="560" spans="1:32" x14ac:dyDescent="0.4">
      <c r="A560" s="13" t="str" cm="1">
        <f t="array" aca="1" ref="A560" ca="1">_xlfn.IFS(
AND(SUMIFS(lease_table_interest_accruals, lease_table_dates, A559)&gt;0, COUNTIFS($E$14:E559, "Interest accrual", $A$14:A559, A559)=0),  A559,
AND(SUMIFS(lease_table_payments, lease_table_dates, A559)&gt;0, COUNTIFS($E$14:E559, "Payment", $A$14:A559, A559)=0),  A559,
AND(SUMIFS(rou_table_deprs, rou_table_dates, A559)&gt;0, COUNTIFS($E$14:E559, "Depreciation", $A$14:A559, A559)=0),  A559,
TRUE,  IFERROR(INDEX(rou_table_dates,  MATCH(A559, rou_table_dates)+1, ), "")
)</f>
        <v/>
      </c>
      <c r="B560" s="1" t="str" cm="1">
        <f t="array" aca="1" ref="B560" ca="1">_xlfn.IFS(
AND(E560="Payment", A560=$B$2), $AM$14,
E560="Payment", $AM$15,
E560="Interest accrual", $AM$18,
E560="Depreciation", $AM$17,
TRUE, "")</f>
        <v/>
      </c>
      <c r="C560" s="1" t="str" cm="1">
        <f t="array" aca="1" ref="C560" ca="1">_xlfn.IFS(
E560="Payment", $AM$19,
E560="Interest accrual", $AM$15,
E560="Depreciation", $AM$16,
TRUE, "")</f>
        <v/>
      </c>
      <c r="D560" s="14" t="str" cm="1">
        <f t="array" aca="1" ref="D560" ca="1">_xlfn.IFS(
E560="Payment", _xlfn.XLOOKUP(A560, lease_table_dates, lease_table_payments, 0, 0),
E560="Interest accrual", _xlfn.XLOOKUP(A560, lease_table_dates, lease_table_interest_accruals, 0, 0),
E560="Depreciation", _xlfn.XLOOKUP(A560, rou_table_dates, rou_table_deprs, 0, 0),
TRUE, ""
)</f>
        <v/>
      </c>
      <c r="E560" s="7" t="str" cm="1">
        <f t="array" aca="1" ref="E560" ca="1">_xlfn.IFS(
AND(SUMIFS(lease_table_interest_accruals, lease_table_dates, A560)&gt;0, COUNTIFS($E$14:E559, "Interest accrual", $A$14:A559, A560)=0), "Interest accrual",
AND(SUMIFS(lease_table_payments, lease_table_dates, A560)&gt;0, COUNTIFS($E$14:E559, "Payment", $A$14:A559, A560)=0), "Payment",
AND(SUMIFS(rou_table_deprs, rou_table_dates, A560)&gt;0, COUNTIFS($E$14:E559, "Depreciation", $A$14:A559, A560)=0), "Depreciation",
TRUE,  ""
)</f>
        <v/>
      </c>
      <c r="G560" s="13" t="str" cm="1">
        <f t="array" aca="1" ref="G560" ca="1">_xlfn.IFS(
AND($B$11="Hə", $B$3="İllik"), Z560,
AND($B$11="Hə", $B$3="Aylıq"), AA560,
$B$11="Yox", X560)</f>
        <v/>
      </c>
      <c r="H560" s="14" t="str" cm="1">
        <f t="array" aca="1" ref="H560" ca="1">_xlfn.IFS( G560="", "",
TRUE, ROUND( H559+I560-J560, 2) )</f>
        <v/>
      </c>
      <c r="I560" s="14" t="str" cm="1">
        <f t="array" aca="1" ref="I560" ca="1">_xlfn.IFS(G560="", "",
G560=last_payment_date, (J560-H559),
 TRUE,  -  (H559- H559* (1+$B$6)^ (_xlfn.DAYS(G560,G559)/365) )
)</f>
        <v/>
      </c>
      <c r="J560" s="14" t="str" cm="1">
        <f t="array" aca="1" ref="J560" ca="1">_xlfn.IFS(G560="", "",
TRUE, _xlfn.XLOOKUP(G560,  payment_dates, payments,0,0)
)</f>
        <v/>
      </c>
      <c r="L560" s="2" t="str" cm="1">
        <f t="array" aca="1" ref="L560" ca="1">_xlfn.IFS(
AND($B$11="Hə", $B$3="İllik"), AC560,
AND($B$11="Hə", $B$3="Aylıq"), AD560,
$B$11="Yox", AB560)</f>
        <v/>
      </c>
      <c r="M560" s="14" t="str" cm="1">
        <f t="array" aca="1" ref="M560" ca="1">_xlfn.IFS( L560="", "",
(M559-N560)&lt;=0.5, 0,
TRUE,  M559-N560)</f>
        <v/>
      </c>
      <c r="N560" s="15" t="str" cm="1">
        <f t="array" aca="1" ref="N560" ca="1">_xlfn.IFS(
L560="", "",
TRUE, MIN(M559, ROUND($M$14/ (last_rou_date - $B$2) * (L560-L559), 2) )
)</f>
        <v/>
      </c>
      <c r="P560" s="22" t="str">
        <f t="shared" ca="1" si="24"/>
        <v/>
      </c>
      <c r="Q560" s="14" t="str" cm="1">
        <f t="array" aca="1" ref="Q560" ca="1">_xlfn.IFS(P560="","",
$B$11="Hə", _xlfn.XLOOKUP(DATE(P560, 12, 31), rou_table_dates, rou_table_nbvs,0, 0),
TRUE,  MAX(0, ROUND($M$14 - $M$14/ (last_rou_date - $B$2) * (DATE(P560,12,31) - $B$2), 2) )
)</f>
        <v/>
      </c>
      <c r="R560" s="57" t="str" cm="1">
        <f t="array" aca="1" ref="R560" ca="1">_xlfn.IFS(P560="","",
$B$11="Hə", _xlfn.XLOOKUP(DATE(P560, 12, 31), lease_table_dates, lease_table_balances,0, 0),
TRUE, IFERROR( XNPV($B$6, IF(payment_dates &gt;DATE(P560, 12, 31), payments,  0),  IF(payment_dates &gt;DATE(P560, 12, 31), payment_dates,  DATE(P560, 12, 31))    ),0)
)</f>
        <v/>
      </c>
      <c r="S560" s="14" t="str" cm="1">
        <f t="array" aca="1" ref="S560" ca="1">_xlfn.IFS(P560="","",
TRUE,  MIN( MIN(Q559, $M$14), ROUND($M$14/ (last_rou_date - $B$2) * (DATE(P560,12,31) - MAX($B$2, DATE(P560-1, 12, 31))), 2) )
)</f>
        <v/>
      </c>
      <c r="T560" s="15" t="str" cm="1">
        <f t="array" aca="1" ref="T560" ca="1">_xlfn.IFS(P560="", "",
ISTEXT(R559), R560- (H560 - SUMIFS( lease_table_payments, lease_table_years, P560) -$AG$14 ),
AND(ISNUMBER(R559), R560&lt;&gt;""),   R560- (R559 - SUMIFS( lease_table_payments, lease_table_years, P560) )
)</f>
        <v/>
      </c>
      <c r="U560" s="14"/>
      <c r="V560" s="73">
        <f t="shared" si="26"/>
        <v>547</v>
      </c>
      <c r="W560" s="74" t="str" cm="1">
        <f t="array" ref="W560">_xlfn.IFS(
OR(W559=$B$4, W559=""),"",
TRUE,W559+1
)</f>
        <v/>
      </c>
      <c r="X560" s="75" t="str" cm="1">
        <f t="array" ref="X560">_xlfn.IFS(X559="","",
W560="", "",
AND($B$3="İllik"),DATE(YEAR(X559)+1,MONTH(X559),DAY(X559) ),
AND($B$3="Aylıq", $AH$14="Not end"), EDATE(X559,1),
AND($B$3="Aylıq", $AH$14="End"), EOMONTH(X559,1)
)</f>
        <v/>
      </c>
      <c r="Y560" s="75" t="str" cm="1">
        <f t="array" aca="1" ref="Y560" ca="1">_xlfn.IFS(
AND($B$7="Dövrün əvvəlində", Y559&lt;=last_rou_date), DATE(YEAR(Y559)+1, 12, 31),
AND($B$7="Dövrün sonunda", Y559&lt;=last_payment_date), DATE(YEAR(Y559)+1, 12, 31),
TRUE, ""
)</f>
        <v/>
      </c>
      <c r="Z560" s="75" t="str" cm="1">
        <f t="array" aca="1" ref="Z560" ca="1">_xlfn.IFS(
AND($AN$14="Not year_end", Z559&gt;last_payment_date), "",
AND($AN$14="Year_end", Z559&gt;=last_payment_date), "",
AND($AN$14="Year_end"), DATE(YEAR(Z559+1), 12, 31),
AND($AN$14="Not year_end", MONTH(Z559)=12, DAY(Z559)=31), DATE(YEAR(Z558)+1, MONTH(Z558), DAY(Z558)),
AND($AN$14="Not year_end", OR(MONTH(Z559)&lt;&gt;12, DAY(Z559)&lt;&gt;31) ), DATE(YEAR(Z559), 12, 31)
)</f>
        <v/>
      </c>
      <c r="AA560" s="75" t="str" cm="1">
        <f t="array" aca="1" ref="AA560" ca="1">_xlfn.IFS(AA559="", "",
AND(AA559=last_payment_date, OR(MONTH(AA559)&lt;&gt;12, DAY(AA559)&lt;&gt;31) ), DATE(YEAR(AA559), 12, 31),
AND(MONTH(AA559)=12, DAY(AA559)=31, AA559&gt;=last_payment_date), "",
AND(MONTH(AA559)=12, DAY(AA559)&lt;&gt;31),  EOMONTH(AA559,0),
AND(MONTH(AA559)=12, DAY(AA559)=31, $AH$14="Not end"),  EDATE(AA558,1),
AND($AH$14="Not end"), EDATE(AA559, 1),
AND($AH$14="End"), EOMONTH(AA559, 1)
)</f>
        <v/>
      </c>
      <c r="AB560" s="75" t="str" cm="1">
        <f t="array" aca="1" ref="AB560" ca="1">_xlfn.IFS(AB559="","",
AND(AB559=last_rou_date), "",
AND($B$3="İllik"),DATE(YEAR(AB559)+1,MONTH(AB559),DAY(AB559) ),
AND($B$3="Aylıq", $AH$14="Not end"), EDATE(AB559,1),
AND($B$3="Aylıq", $AH$14="End"), EOMONTH(AB559,1)
)</f>
        <v/>
      </c>
      <c r="AC560" s="75" t="str" cm="1">
        <f t="array" aca="1" ref="AC560" ca="1">_xlfn.IFS(
AND($AN$14="Not year_end", AC559&gt;last_rou_date), "",
AND($AN$14="Year_end", AC559&gt;=last_rou_date), "",
AND($AN$14="Year_end"), DATE(YEAR(AC559+1), 12, 31),
AND($AN$14="Not year_end", MONTH(AC559)=12, DAY(AC559)=31), DATE(YEAR(AC558)+1, MONTH(AC558), DAY(AC558)),
AND($AN$14="Not year_end", OR(MONTH(AC559)&lt;&gt;12, DAY(AC559)&lt;&gt;31) ), DATE(YEAR(AC559), 12, 31)
)</f>
        <v/>
      </c>
      <c r="AD560" s="75" t="str" cm="1">
        <f t="array" aca="1" ref="AD560" ca="1">_xlfn.IFS(AD559="", "",
AND(AD559=last_rou_date, OR(MONTH(AD559)&lt;&gt;12, DAY(AD559)&lt;&gt;31) ), DATE(YEAR(AD559), 12, 31),
AND(MONTH(AD559)=12, DAY(AD559)=31, AD559&gt;=last_rou_date), "",
AND(MONTH(AD559)=12, DAY(AD559)&lt;&gt;31),  EOMONTH(AD559,0),
AND(MONTH(AD559)=12, DAY(AD559)=31, $AH$14="Not end"),  EDATE(AD558,1),
AND($AH$14="Not end"), EDATE(AD559, 1),
AND($AH$14="End"), EOMONTH(AD559, 1)
)</f>
        <v/>
      </c>
      <c r="AE560" s="68" t="str" cm="1">
        <f t="array" ref="AE560">_xlfn.IFS(W560="", "",
AND(W560&gt;0, W560&lt;=$B$4, $C$2="İllik artım, faiz olaraq", $D$2&gt;0, $B$3="İllik"), $B$5*((1+$D$2)^(W560-1)),
AND(W560&gt;0, W560&lt;=$B$4, $C$2="İllik artım, faiz olaraq", $D$2&gt;0, $B$3="Aylıq"), $B$5*((1+$D$2)^ROUNDDOWN((W560-1)/12,0)),
AND(W560=1, $C$2="Aşağıdakı kimi dəyişir", ), $B$5,
AND(W560&gt;1, W560&lt;=$B$4, $C$2="Aşağıdakı kimi dəyişir"), IFERROR(VLOOKUP(W560, $C$4:$D$7, 2, FALSE), AE559),
AND(W560&gt;0, W560&lt;=$B$4), $B$5,
TRUE,0 )</f>
        <v/>
      </c>
      <c r="AF560" s="76" t="str">
        <f t="shared" ca="1" si="25"/>
        <v/>
      </c>
    </row>
    <row r="561" spans="1:32" x14ac:dyDescent="0.4">
      <c r="A561" s="13" t="str" cm="1">
        <f t="array" aca="1" ref="A561" ca="1">_xlfn.IFS(
AND(SUMIFS(lease_table_interest_accruals, lease_table_dates, A560)&gt;0, COUNTIFS($E$14:E560, "Interest accrual", $A$14:A560, A560)=0),  A560,
AND(SUMIFS(lease_table_payments, lease_table_dates, A560)&gt;0, COUNTIFS($E$14:E560, "Payment", $A$14:A560, A560)=0),  A560,
AND(SUMIFS(rou_table_deprs, rou_table_dates, A560)&gt;0, COUNTIFS($E$14:E560, "Depreciation", $A$14:A560, A560)=0),  A560,
TRUE,  IFERROR(INDEX(rou_table_dates,  MATCH(A560, rou_table_dates)+1, ), "")
)</f>
        <v/>
      </c>
      <c r="B561" s="1" t="str" cm="1">
        <f t="array" aca="1" ref="B561" ca="1">_xlfn.IFS(
AND(E561="Payment", A561=$B$2), $AM$14,
E561="Payment", $AM$15,
E561="Interest accrual", $AM$18,
E561="Depreciation", $AM$17,
TRUE, "")</f>
        <v/>
      </c>
      <c r="C561" s="1" t="str" cm="1">
        <f t="array" aca="1" ref="C561" ca="1">_xlfn.IFS(
E561="Payment", $AM$19,
E561="Interest accrual", $AM$15,
E561="Depreciation", $AM$16,
TRUE, "")</f>
        <v/>
      </c>
      <c r="D561" s="14" t="str" cm="1">
        <f t="array" aca="1" ref="D561" ca="1">_xlfn.IFS(
E561="Payment", _xlfn.XLOOKUP(A561, lease_table_dates, lease_table_payments, 0, 0),
E561="Interest accrual", _xlfn.XLOOKUP(A561, lease_table_dates, lease_table_interest_accruals, 0, 0),
E561="Depreciation", _xlfn.XLOOKUP(A561, rou_table_dates, rou_table_deprs, 0, 0),
TRUE, ""
)</f>
        <v/>
      </c>
      <c r="E561" s="7" t="str" cm="1">
        <f t="array" aca="1" ref="E561" ca="1">_xlfn.IFS(
AND(SUMIFS(lease_table_interest_accruals, lease_table_dates, A561)&gt;0, COUNTIFS($E$14:E560, "Interest accrual", $A$14:A560, A561)=0), "Interest accrual",
AND(SUMIFS(lease_table_payments, lease_table_dates, A561)&gt;0, COUNTIFS($E$14:E560, "Payment", $A$14:A560, A561)=0), "Payment",
AND(SUMIFS(rou_table_deprs, rou_table_dates, A561)&gt;0, COUNTIFS($E$14:E560, "Depreciation", $A$14:A560, A561)=0), "Depreciation",
TRUE,  ""
)</f>
        <v/>
      </c>
      <c r="G561" s="13" t="str" cm="1">
        <f t="array" aca="1" ref="G561" ca="1">_xlfn.IFS(
AND($B$11="Hə", $B$3="İllik"), Z561,
AND($B$11="Hə", $B$3="Aylıq"), AA561,
$B$11="Yox", X561)</f>
        <v/>
      </c>
      <c r="H561" s="14" t="str" cm="1">
        <f t="array" aca="1" ref="H561" ca="1">_xlfn.IFS( G561="", "",
TRUE, ROUND( H560+I561-J561, 2) )</f>
        <v/>
      </c>
      <c r="I561" s="14" t="str" cm="1">
        <f t="array" aca="1" ref="I561" ca="1">_xlfn.IFS(G561="", "",
G561=last_payment_date, (J561-H560),
 TRUE,  -  (H560- H560* (1+$B$6)^ (_xlfn.DAYS(G561,G560)/365) )
)</f>
        <v/>
      </c>
      <c r="J561" s="14" t="str" cm="1">
        <f t="array" aca="1" ref="J561" ca="1">_xlfn.IFS(G561="", "",
TRUE, _xlfn.XLOOKUP(G561,  payment_dates, payments,0,0)
)</f>
        <v/>
      </c>
      <c r="L561" s="2" t="str" cm="1">
        <f t="array" aca="1" ref="L561" ca="1">_xlfn.IFS(
AND($B$11="Hə", $B$3="İllik"), AC561,
AND($B$11="Hə", $B$3="Aylıq"), AD561,
$B$11="Yox", AB561)</f>
        <v/>
      </c>
      <c r="M561" s="14" t="str" cm="1">
        <f t="array" aca="1" ref="M561" ca="1">_xlfn.IFS( L561="", "",
(M560-N561)&lt;=0.5, 0,
TRUE,  M560-N561)</f>
        <v/>
      </c>
      <c r="N561" s="15" t="str" cm="1">
        <f t="array" aca="1" ref="N561" ca="1">_xlfn.IFS(
L561="", "",
TRUE, MIN(M560, ROUND($M$14/ (last_rou_date - $B$2) * (L561-L560), 2) )
)</f>
        <v/>
      </c>
      <c r="P561" s="22" t="str">
        <f t="shared" ca="1" si="24"/>
        <v/>
      </c>
      <c r="Q561" s="14" t="str" cm="1">
        <f t="array" aca="1" ref="Q561" ca="1">_xlfn.IFS(P561="","",
$B$11="Hə", _xlfn.XLOOKUP(DATE(P561, 12, 31), rou_table_dates, rou_table_nbvs,0, 0),
TRUE,  MAX(0, ROUND($M$14 - $M$14/ (last_rou_date - $B$2) * (DATE(P561,12,31) - $B$2), 2) )
)</f>
        <v/>
      </c>
      <c r="R561" s="57" t="str" cm="1">
        <f t="array" aca="1" ref="R561" ca="1">_xlfn.IFS(P561="","",
$B$11="Hə", _xlfn.XLOOKUP(DATE(P561, 12, 31), lease_table_dates, lease_table_balances,0, 0),
TRUE, IFERROR( XNPV($B$6, IF(payment_dates &gt;DATE(P561, 12, 31), payments,  0),  IF(payment_dates &gt;DATE(P561, 12, 31), payment_dates,  DATE(P561, 12, 31))    ),0)
)</f>
        <v/>
      </c>
      <c r="S561" s="14" t="str" cm="1">
        <f t="array" aca="1" ref="S561" ca="1">_xlfn.IFS(P561="","",
TRUE,  MIN( MIN(Q560, $M$14), ROUND($M$14/ (last_rou_date - $B$2) * (DATE(P561,12,31) - MAX($B$2, DATE(P561-1, 12, 31))), 2) )
)</f>
        <v/>
      </c>
      <c r="T561" s="15" t="str" cm="1">
        <f t="array" aca="1" ref="T561" ca="1">_xlfn.IFS(P561="", "",
ISTEXT(R560), R561- (H561 - SUMIFS( lease_table_payments, lease_table_years, P561) -$AG$14 ),
AND(ISNUMBER(R560), R561&lt;&gt;""),   R561- (R560 - SUMIFS( lease_table_payments, lease_table_years, P561) )
)</f>
        <v/>
      </c>
      <c r="U561" s="14"/>
      <c r="V561" s="73">
        <f t="shared" si="26"/>
        <v>548</v>
      </c>
      <c r="W561" s="74" t="str" cm="1">
        <f t="array" ref="W561">_xlfn.IFS(
OR(W560=$B$4, W560=""),"",
TRUE,W560+1
)</f>
        <v/>
      </c>
      <c r="X561" s="75" t="str" cm="1">
        <f t="array" ref="X561">_xlfn.IFS(X560="","",
W561="", "",
AND($B$3="İllik"),DATE(YEAR(X560)+1,MONTH(X560),DAY(X560) ),
AND($B$3="Aylıq", $AH$14="Not end"), EDATE(X560,1),
AND($B$3="Aylıq", $AH$14="End"), EOMONTH(X560,1)
)</f>
        <v/>
      </c>
      <c r="Y561" s="75" t="str" cm="1">
        <f t="array" aca="1" ref="Y561" ca="1">_xlfn.IFS(
AND($B$7="Dövrün əvvəlində", Y560&lt;=last_rou_date), DATE(YEAR(Y560)+1, 12, 31),
AND($B$7="Dövrün sonunda", Y560&lt;=last_payment_date), DATE(YEAR(Y560)+1, 12, 31),
TRUE, ""
)</f>
        <v/>
      </c>
      <c r="Z561" s="75" t="str" cm="1">
        <f t="array" aca="1" ref="Z561" ca="1">_xlfn.IFS(
AND($AN$14="Not year_end", Z560&gt;last_payment_date), "",
AND($AN$14="Year_end", Z560&gt;=last_payment_date), "",
AND($AN$14="Year_end"), DATE(YEAR(Z560+1), 12, 31),
AND($AN$14="Not year_end", MONTH(Z560)=12, DAY(Z560)=31), DATE(YEAR(Z559)+1, MONTH(Z559), DAY(Z559)),
AND($AN$14="Not year_end", OR(MONTH(Z560)&lt;&gt;12, DAY(Z560)&lt;&gt;31) ), DATE(YEAR(Z560), 12, 31)
)</f>
        <v/>
      </c>
      <c r="AA561" s="75" t="str" cm="1">
        <f t="array" aca="1" ref="AA561" ca="1">_xlfn.IFS(AA560="", "",
AND(AA560=last_payment_date, OR(MONTH(AA560)&lt;&gt;12, DAY(AA560)&lt;&gt;31) ), DATE(YEAR(AA560), 12, 31),
AND(MONTH(AA560)=12, DAY(AA560)=31, AA560&gt;=last_payment_date), "",
AND(MONTH(AA560)=12, DAY(AA560)&lt;&gt;31),  EOMONTH(AA560,0),
AND(MONTH(AA560)=12, DAY(AA560)=31, $AH$14="Not end"),  EDATE(AA559,1),
AND($AH$14="Not end"), EDATE(AA560, 1),
AND($AH$14="End"), EOMONTH(AA560, 1)
)</f>
        <v/>
      </c>
      <c r="AB561" s="75" t="str" cm="1">
        <f t="array" aca="1" ref="AB561" ca="1">_xlfn.IFS(AB560="","",
AND(AB560=last_rou_date), "",
AND($B$3="İllik"),DATE(YEAR(AB560)+1,MONTH(AB560),DAY(AB560) ),
AND($B$3="Aylıq", $AH$14="Not end"), EDATE(AB560,1),
AND($B$3="Aylıq", $AH$14="End"), EOMONTH(AB560,1)
)</f>
        <v/>
      </c>
      <c r="AC561" s="75" t="str" cm="1">
        <f t="array" aca="1" ref="AC561" ca="1">_xlfn.IFS(
AND($AN$14="Not year_end", AC560&gt;last_rou_date), "",
AND($AN$14="Year_end", AC560&gt;=last_rou_date), "",
AND($AN$14="Year_end"), DATE(YEAR(AC560+1), 12, 31),
AND($AN$14="Not year_end", MONTH(AC560)=12, DAY(AC560)=31), DATE(YEAR(AC559)+1, MONTH(AC559), DAY(AC559)),
AND($AN$14="Not year_end", OR(MONTH(AC560)&lt;&gt;12, DAY(AC560)&lt;&gt;31) ), DATE(YEAR(AC560), 12, 31)
)</f>
        <v/>
      </c>
      <c r="AD561" s="75" t="str" cm="1">
        <f t="array" aca="1" ref="AD561" ca="1">_xlfn.IFS(AD560="", "",
AND(AD560=last_rou_date, OR(MONTH(AD560)&lt;&gt;12, DAY(AD560)&lt;&gt;31) ), DATE(YEAR(AD560), 12, 31),
AND(MONTH(AD560)=12, DAY(AD560)=31, AD560&gt;=last_rou_date), "",
AND(MONTH(AD560)=12, DAY(AD560)&lt;&gt;31),  EOMONTH(AD560,0),
AND(MONTH(AD560)=12, DAY(AD560)=31, $AH$14="Not end"),  EDATE(AD559,1),
AND($AH$14="Not end"), EDATE(AD560, 1),
AND($AH$14="End"), EOMONTH(AD560, 1)
)</f>
        <v/>
      </c>
      <c r="AE561" s="68" t="str" cm="1">
        <f t="array" ref="AE561">_xlfn.IFS(W561="", "",
AND(W561&gt;0, W561&lt;=$B$4, $C$2="İllik artım, faiz olaraq", $D$2&gt;0, $B$3="İllik"), $B$5*((1+$D$2)^(W561-1)),
AND(W561&gt;0, W561&lt;=$B$4, $C$2="İllik artım, faiz olaraq", $D$2&gt;0, $B$3="Aylıq"), $B$5*((1+$D$2)^ROUNDDOWN((W561-1)/12,0)),
AND(W561=1, $C$2="Aşağıdakı kimi dəyişir", ), $B$5,
AND(W561&gt;1, W561&lt;=$B$4, $C$2="Aşağıdakı kimi dəyişir"), IFERROR(VLOOKUP(W561, $C$4:$D$7, 2, FALSE), AE560),
AND(W561&gt;0, W561&lt;=$B$4), $B$5,
TRUE,0 )</f>
        <v/>
      </c>
      <c r="AF561" s="76" t="str">
        <f t="shared" ca="1" si="25"/>
        <v/>
      </c>
    </row>
    <row r="562" spans="1:32" x14ac:dyDescent="0.4">
      <c r="A562" s="13" t="str" cm="1">
        <f t="array" aca="1" ref="A562" ca="1">_xlfn.IFS(
AND(SUMIFS(lease_table_interest_accruals, lease_table_dates, A561)&gt;0, COUNTIFS($E$14:E561, "Interest accrual", $A$14:A561, A561)=0),  A561,
AND(SUMIFS(lease_table_payments, lease_table_dates, A561)&gt;0, COUNTIFS($E$14:E561, "Payment", $A$14:A561, A561)=0),  A561,
AND(SUMIFS(rou_table_deprs, rou_table_dates, A561)&gt;0, COUNTIFS($E$14:E561, "Depreciation", $A$14:A561, A561)=0),  A561,
TRUE,  IFERROR(INDEX(rou_table_dates,  MATCH(A561, rou_table_dates)+1, ), "")
)</f>
        <v/>
      </c>
      <c r="B562" s="1" t="str" cm="1">
        <f t="array" aca="1" ref="B562" ca="1">_xlfn.IFS(
AND(E562="Payment", A562=$B$2), $AM$14,
E562="Payment", $AM$15,
E562="Interest accrual", $AM$18,
E562="Depreciation", $AM$17,
TRUE, "")</f>
        <v/>
      </c>
      <c r="C562" s="1" t="str" cm="1">
        <f t="array" aca="1" ref="C562" ca="1">_xlfn.IFS(
E562="Payment", $AM$19,
E562="Interest accrual", $AM$15,
E562="Depreciation", $AM$16,
TRUE, "")</f>
        <v/>
      </c>
      <c r="D562" s="14" t="str" cm="1">
        <f t="array" aca="1" ref="D562" ca="1">_xlfn.IFS(
E562="Payment", _xlfn.XLOOKUP(A562, lease_table_dates, lease_table_payments, 0, 0),
E562="Interest accrual", _xlfn.XLOOKUP(A562, lease_table_dates, lease_table_interest_accruals, 0, 0),
E562="Depreciation", _xlfn.XLOOKUP(A562, rou_table_dates, rou_table_deprs, 0, 0),
TRUE, ""
)</f>
        <v/>
      </c>
      <c r="E562" s="7" t="str" cm="1">
        <f t="array" aca="1" ref="E562" ca="1">_xlfn.IFS(
AND(SUMIFS(lease_table_interest_accruals, lease_table_dates, A562)&gt;0, COUNTIFS($E$14:E561, "Interest accrual", $A$14:A561, A562)=0), "Interest accrual",
AND(SUMIFS(lease_table_payments, lease_table_dates, A562)&gt;0, COUNTIFS($E$14:E561, "Payment", $A$14:A561, A562)=0), "Payment",
AND(SUMIFS(rou_table_deprs, rou_table_dates, A562)&gt;0, COUNTIFS($E$14:E561, "Depreciation", $A$14:A561, A562)=0), "Depreciation",
TRUE,  ""
)</f>
        <v/>
      </c>
      <c r="G562" s="13" t="str" cm="1">
        <f t="array" aca="1" ref="G562" ca="1">_xlfn.IFS(
AND($B$11="Hə", $B$3="İllik"), Z562,
AND($B$11="Hə", $B$3="Aylıq"), AA562,
$B$11="Yox", X562)</f>
        <v/>
      </c>
      <c r="H562" s="14" t="str" cm="1">
        <f t="array" aca="1" ref="H562" ca="1">_xlfn.IFS( G562="", "",
TRUE, ROUND( H561+I562-J562, 2) )</f>
        <v/>
      </c>
      <c r="I562" s="14" t="str" cm="1">
        <f t="array" aca="1" ref="I562" ca="1">_xlfn.IFS(G562="", "",
G562=last_payment_date, (J562-H561),
 TRUE,  -  (H561- H561* (1+$B$6)^ (_xlfn.DAYS(G562,G561)/365) )
)</f>
        <v/>
      </c>
      <c r="J562" s="14" t="str" cm="1">
        <f t="array" aca="1" ref="J562" ca="1">_xlfn.IFS(G562="", "",
TRUE, _xlfn.XLOOKUP(G562,  payment_dates, payments,0,0)
)</f>
        <v/>
      </c>
      <c r="L562" s="2" t="str" cm="1">
        <f t="array" aca="1" ref="L562" ca="1">_xlfn.IFS(
AND($B$11="Hə", $B$3="İllik"), AC562,
AND($B$11="Hə", $B$3="Aylıq"), AD562,
$B$11="Yox", AB562)</f>
        <v/>
      </c>
      <c r="M562" s="14" t="str" cm="1">
        <f t="array" aca="1" ref="M562" ca="1">_xlfn.IFS( L562="", "",
(M561-N562)&lt;=0.5, 0,
TRUE,  M561-N562)</f>
        <v/>
      </c>
      <c r="N562" s="15" t="str" cm="1">
        <f t="array" aca="1" ref="N562" ca="1">_xlfn.IFS(
L562="", "",
TRUE, MIN(M561, ROUND($M$14/ (last_rou_date - $B$2) * (L562-L561), 2) )
)</f>
        <v/>
      </c>
      <c r="P562" s="22" t="str">
        <f t="shared" ca="1" si="24"/>
        <v/>
      </c>
      <c r="Q562" s="14" t="str" cm="1">
        <f t="array" aca="1" ref="Q562" ca="1">_xlfn.IFS(P562="","",
$B$11="Hə", _xlfn.XLOOKUP(DATE(P562, 12, 31), rou_table_dates, rou_table_nbvs,0, 0),
TRUE,  MAX(0, ROUND($M$14 - $M$14/ (last_rou_date - $B$2) * (DATE(P562,12,31) - $B$2), 2) )
)</f>
        <v/>
      </c>
      <c r="R562" s="57" t="str" cm="1">
        <f t="array" aca="1" ref="R562" ca="1">_xlfn.IFS(P562="","",
$B$11="Hə", _xlfn.XLOOKUP(DATE(P562, 12, 31), lease_table_dates, lease_table_balances,0, 0),
TRUE, IFERROR( XNPV($B$6, IF(payment_dates &gt;DATE(P562, 12, 31), payments,  0),  IF(payment_dates &gt;DATE(P562, 12, 31), payment_dates,  DATE(P562, 12, 31))    ),0)
)</f>
        <v/>
      </c>
      <c r="S562" s="14" t="str" cm="1">
        <f t="array" aca="1" ref="S562" ca="1">_xlfn.IFS(P562="","",
TRUE,  MIN( MIN(Q561, $M$14), ROUND($M$14/ (last_rou_date - $B$2) * (DATE(P562,12,31) - MAX($B$2, DATE(P562-1, 12, 31))), 2) )
)</f>
        <v/>
      </c>
      <c r="T562" s="15" t="str" cm="1">
        <f t="array" aca="1" ref="T562" ca="1">_xlfn.IFS(P562="", "",
ISTEXT(R561), R562- (H562 - SUMIFS( lease_table_payments, lease_table_years, P562) -$AG$14 ),
AND(ISNUMBER(R561), R562&lt;&gt;""),   R562- (R561 - SUMIFS( lease_table_payments, lease_table_years, P562) )
)</f>
        <v/>
      </c>
      <c r="U562" s="14"/>
      <c r="V562" s="73">
        <f t="shared" si="26"/>
        <v>549</v>
      </c>
      <c r="W562" s="74" t="str" cm="1">
        <f t="array" ref="W562">_xlfn.IFS(
OR(W561=$B$4, W561=""),"",
TRUE,W561+1
)</f>
        <v/>
      </c>
      <c r="X562" s="75" t="str" cm="1">
        <f t="array" ref="X562">_xlfn.IFS(X561="","",
W562="", "",
AND($B$3="İllik"),DATE(YEAR(X561)+1,MONTH(X561),DAY(X561) ),
AND($B$3="Aylıq", $AH$14="Not end"), EDATE(X561,1),
AND($B$3="Aylıq", $AH$14="End"), EOMONTH(X561,1)
)</f>
        <v/>
      </c>
      <c r="Y562" s="75" t="str" cm="1">
        <f t="array" aca="1" ref="Y562" ca="1">_xlfn.IFS(
AND($B$7="Dövrün əvvəlində", Y561&lt;=last_rou_date), DATE(YEAR(Y561)+1, 12, 31),
AND($B$7="Dövrün sonunda", Y561&lt;=last_payment_date), DATE(YEAR(Y561)+1, 12, 31),
TRUE, ""
)</f>
        <v/>
      </c>
      <c r="Z562" s="75" t="str" cm="1">
        <f t="array" aca="1" ref="Z562" ca="1">_xlfn.IFS(
AND($AN$14="Not year_end", Z561&gt;last_payment_date), "",
AND($AN$14="Year_end", Z561&gt;=last_payment_date), "",
AND($AN$14="Year_end"), DATE(YEAR(Z561+1), 12, 31),
AND($AN$14="Not year_end", MONTH(Z561)=12, DAY(Z561)=31), DATE(YEAR(Z560)+1, MONTH(Z560), DAY(Z560)),
AND($AN$14="Not year_end", OR(MONTH(Z561)&lt;&gt;12, DAY(Z561)&lt;&gt;31) ), DATE(YEAR(Z561), 12, 31)
)</f>
        <v/>
      </c>
      <c r="AA562" s="75" t="str" cm="1">
        <f t="array" aca="1" ref="AA562" ca="1">_xlfn.IFS(AA561="", "",
AND(AA561=last_payment_date, OR(MONTH(AA561)&lt;&gt;12, DAY(AA561)&lt;&gt;31) ), DATE(YEAR(AA561), 12, 31),
AND(MONTH(AA561)=12, DAY(AA561)=31, AA561&gt;=last_payment_date), "",
AND(MONTH(AA561)=12, DAY(AA561)&lt;&gt;31),  EOMONTH(AA561,0),
AND(MONTH(AA561)=12, DAY(AA561)=31, $AH$14="Not end"),  EDATE(AA560,1),
AND($AH$14="Not end"), EDATE(AA561, 1),
AND($AH$14="End"), EOMONTH(AA561, 1)
)</f>
        <v/>
      </c>
      <c r="AB562" s="75" t="str" cm="1">
        <f t="array" aca="1" ref="AB562" ca="1">_xlfn.IFS(AB561="","",
AND(AB561=last_rou_date), "",
AND($B$3="İllik"),DATE(YEAR(AB561)+1,MONTH(AB561),DAY(AB561) ),
AND($B$3="Aylıq", $AH$14="Not end"), EDATE(AB561,1),
AND($B$3="Aylıq", $AH$14="End"), EOMONTH(AB561,1)
)</f>
        <v/>
      </c>
      <c r="AC562" s="75" t="str" cm="1">
        <f t="array" aca="1" ref="AC562" ca="1">_xlfn.IFS(
AND($AN$14="Not year_end", AC561&gt;last_rou_date), "",
AND($AN$14="Year_end", AC561&gt;=last_rou_date), "",
AND($AN$14="Year_end"), DATE(YEAR(AC561+1), 12, 31),
AND($AN$14="Not year_end", MONTH(AC561)=12, DAY(AC561)=31), DATE(YEAR(AC560)+1, MONTH(AC560), DAY(AC560)),
AND($AN$14="Not year_end", OR(MONTH(AC561)&lt;&gt;12, DAY(AC561)&lt;&gt;31) ), DATE(YEAR(AC561), 12, 31)
)</f>
        <v/>
      </c>
      <c r="AD562" s="75" t="str" cm="1">
        <f t="array" aca="1" ref="AD562" ca="1">_xlfn.IFS(AD561="", "",
AND(AD561=last_rou_date, OR(MONTH(AD561)&lt;&gt;12, DAY(AD561)&lt;&gt;31) ), DATE(YEAR(AD561), 12, 31),
AND(MONTH(AD561)=12, DAY(AD561)=31, AD561&gt;=last_rou_date), "",
AND(MONTH(AD561)=12, DAY(AD561)&lt;&gt;31),  EOMONTH(AD561,0),
AND(MONTH(AD561)=12, DAY(AD561)=31, $AH$14="Not end"),  EDATE(AD560,1),
AND($AH$14="Not end"), EDATE(AD561, 1),
AND($AH$14="End"), EOMONTH(AD561, 1)
)</f>
        <v/>
      </c>
      <c r="AE562" s="68" t="str" cm="1">
        <f t="array" ref="AE562">_xlfn.IFS(W562="", "",
AND(W562&gt;0, W562&lt;=$B$4, $C$2="İllik artım, faiz olaraq", $D$2&gt;0, $B$3="İllik"), $B$5*((1+$D$2)^(W562-1)),
AND(W562&gt;0, W562&lt;=$B$4, $C$2="İllik artım, faiz olaraq", $D$2&gt;0, $B$3="Aylıq"), $B$5*((1+$D$2)^ROUNDDOWN((W562-1)/12,0)),
AND(W562=1, $C$2="Aşağıdakı kimi dəyişir", ), $B$5,
AND(W562&gt;1, W562&lt;=$B$4, $C$2="Aşağıdakı kimi dəyişir"), IFERROR(VLOOKUP(W562, $C$4:$D$7, 2, FALSE), AE561),
AND(W562&gt;0, W562&lt;=$B$4), $B$5,
TRUE,0 )</f>
        <v/>
      </c>
      <c r="AF562" s="76" t="str">
        <f t="shared" ca="1" si="25"/>
        <v/>
      </c>
    </row>
    <row r="563" spans="1:32" x14ac:dyDescent="0.4">
      <c r="A563" s="13" t="str" cm="1">
        <f t="array" aca="1" ref="A563" ca="1">_xlfn.IFS(
AND(SUMIFS(lease_table_interest_accruals, lease_table_dates, A562)&gt;0, COUNTIFS($E$14:E562, "Interest accrual", $A$14:A562, A562)=0),  A562,
AND(SUMIFS(lease_table_payments, lease_table_dates, A562)&gt;0, COUNTIFS($E$14:E562, "Payment", $A$14:A562, A562)=0),  A562,
AND(SUMIFS(rou_table_deprs, rou_table_dates, A562)&gt;0, COUNTIFS($E$14:E562, "Depreciation", $A$14:A562, A562)=0),  A562,
TRUE,  IFERROR(INDEX(rou_table_dates,  MATCH(A562, rou_table_dates)+1, ), "")
)</f>
        <v/>
      </c>
      <c r="B563" s="1" t="str" cm="1">
        <f t="array" aca="1" ref="B563" ca="1">_xlfn.IFS(
AND(E563="Payment", A563=$B$2), $AM$14,
E563="Payment", $AM$15,
E563="Interest accrual", $AM$18,
E563="Depreciation", $AM$17,
TRUE, "")</f>
        <v/>
      </c>
      <c r="C563" s="1" t="str" cm="1">
        <f t="array" aca="1" ref="C563" ca="1">_xlfn.IFS(
E563="Payment", $AM$19,
E563="Interest accrual", $AM$15,
E563="Depreciation", $AM$16,
TRUE, "")</f>
        <v/>
      </c>
      <c r="D563" s="14" t="str" cm="1">
        <f t="array" aca="1" ref="D563" ca="1">_xlfn.IFS(
E563="Payment", _xlfn.XLOOKUP(A563, lease_table_dates, lease_table_payments, 0, 0),
E563="Interest accrual", _xlfn.XLOOKUP(A563, lease_table_dates, lease_table_interest_accruals, 0, 0),
E563="Depreciation", _xlfn.XLOOKUP(A563, rou_table_dates, rou_table_deprs, 0, 0),
TRUE, ""
)</f>
        <v/>
      </c>
      <c r="E563" s="7" t="str" cm="1">
        <f t="array" aca="1" ref="E563" ca="1">_xlfn.IFS(
AND(SUMIFS(lease_table_interest_accruals, lease_table_dates, A563)&gt;0, COUNTIFS($E$14:E562, "Interest accrual", $A$14:A562, A563)=0), "Interest accrual",
AND(SUMIFS(lease_table_payments, lease_table_dates, A563)&gt;0, COUNTIFS($E$14:E562, "Payment", $A$14:A562, A563)=0), "Payment",
AND(SUMIFS(rou_table_deprs, rou_table_dates, A563)&gt;0, COUNTIFS($E$14:E562, "Depreciation", $A$14:A562, A563)=0), "Depreciation",
TRUE,  ""
)</f>
        <v/>
      </c>
      <c r="G563" s="13" t="str" cm="1">
        <f t="array" aca="1" ref="G563" ca="1">_xlfn.IFS(
AND($B$11="Hə", $B$3="İllik"), Z563,
AND($B$11="Hə", $B$3="Aylıq"), AA563,
$B$11="Yox", X563)</f>
        <v/>
      </c>
      <c r="H563" s="14" t="str" cm="1">
        <f t="array" aca="1" ref="H563" ca="1">_xlfn.IFS( G563="", "",
TRUE, ROUND( H562+I563-J563, 2) )</f>
        <v/>
      </c>
      <c r="I563" s="14" t="str" cm="1">
        <f t="array" aca="1" ref="I563" ca="1">_xlfn.IFS(G563="", "",
G563=last_payment_date, (J563-H562),
 TRUE,  -  (H562- H562* (1+$B$6)^ (_xlfn.DAYS(G563,G562)/365) )
)</f>
        <v/>
      </c>
      <c r="J563" s="14" t="str" cm="1">
        <f t="array" aca="1" ref="J563" ca="1">_xlfn.IFS(G563="", "",
TRUE, _xlfn.XLOOKUP(G563,  payment_dates, payments,0,0)
)</f>
        <v/>
      </c>
      <c r="L563" s="2" t="str" cm="1">
        <f t="array" aca="1" ref="L563" ca="1">_xlfn.IFS(
AND($B$11="Hə", $B$3="İllik"), AC563,
AND($B$11="Hə", $B$3="Aylıq"), AD563,
$B$11="Yox", AB563)</f>
        <v/>
      </c>
      <c r="M563" s="14" t="str" cm="1">
        <f t="array" aca="1" ref="M563" ca="1">_xlfn.IFS( L563="", "",
(M562-N563)&lt;=0.5, 0,
TRUE,  M562-N563)</f>
        <v/>
      </c>
      <c r="N563" s="15" t="str" cm="1">
        <f t="array" aca="1" ref="N563" ca="1">_xlfn.IFS(
L563="", "",
TRUE, MIN(M562, ROUND($M$14/ (last_rou_date - $B$2) * (L563-L562), 2) )
)</f>
        <v/>
      </c>
      <c r="P563" s="22" t="str">
        <f t="shared" ca="1" si="24"/>
        <v/>
      </c>
      <c r="Q563" s="14" t="str" cm="1">
        <f t="array" aca="1" ref="Q563" ca="1">_xlfn.IFS(P563="","",
$B$11="Hə", _xlfn.XLOOKUP(DATE(P563, 12, 31), rou_table_dates, rou_table_nbvs,0, 0),
TRUE,  MAX(0, ROUND($M$14 - $M$14/ (last_rou_date - $B$2) * (DATE(P563,12,31) - $B$2), 2) )
)</f>
        <v/>
      </c>
      <c r="R563" s="57" t="str" cm="1">
        <f t="array" aca="1" ref="R563" ca="1">_xlfn.IFS(P563="","",
$B$11="Hə", _xlfn.XLOOKUP(DATE(P563, 12, 31), lease_table_dates, lease_table_balances,0, 0),
TRUE, IFERROR( XNPV($B$6, IF(payment_dates &gt;DATE(P563, 12, 31), payments,  0),  IF(payment_dates &gt;DATE(P563, 12, 31), payment_dates,  DATE(P563, 12, 31))    ),0)
)</f>
        <v/>
      </c>
      <c r="S563" s="14" t="str" cm="1">
        <f t="array" aca="1" ref="S563" ca="1">_xlfn.IFS(P563="","",
TRUE,  MIN( MIN(Q562, $M$14), ROUND($M$14/ (last_rou_date - $B$2) * (DATE(P563,12,31) - MAX($B$2, DATE(P563-1, 12, 31))), 2) )
)</f>
        <v/>
      </c>
      <c r="T563" s="15" t="str" cm="1">
        <f t="array" aca="1" ref="T563" ca="1">_xlfn.IFS(P563="", "",
ISTEXT(R562), R563- (H563 - SUMIFS( lease_table_payments, lease_table_years, P563) -$AG$14 ),
AND(ISNUMBER(R562), R563&lt;&gt;""),   R563- (R562 - SUMIFS( lease_table_payments, lease_table_years, P563) )
)</f>
        <v/>
      </c>
      <c r="U563" s="14"/>
      <c r="V563" s="73">
        <f t="shared" si="26"/>
        <v>550</v>
      </c>
      <c r="W563" s="74" t="str" cm="1">
        <f t="array" ref="W563">_xlfn.IFS(
OR(W562=$B$4, W562=""),"",
TRUE,W562+1
)</f>
        <v/>
      </c>
      <c r="X563" s="75" t="str" cm="1">
        <f t="array" ref="X563">_xlfn.IFS(X562="","",
W563="", "",
AND($B$3="İllik"),DATE(YEAR(X562)+1,MONTH(X562),DAY(X562) ),
AND($B$3="Aylıq", $AH$14="Not end"), EDATE(X562,1),
AND($B$3="Aylıq", $AH$14="End"), EOMONTH(X562,1)
)</f>
        <v/>
      </c>
      <c r="Y563" s="75" t="str" cm="1">
        <f t="array" aca="1" ref="Y563" ca="1">_xlfn.IFS(
AND($B$7="Dövrün əvvəlində", Y562&lt;=last_rou_date), DATE(YEAR(Y562)+1, 12, 31),
AND($B$7="Dövrün sonunda", Y562&lt;=last_payment_date), DATE(YEAR(Y562)+1, 12, 31),
TRUE, ""
)</f>
        <v/>
      </c>
      <c r="Z563" s="75" t="str" cm="1">
        <f t="array" aca="1" ref="Z563" ca="1">_xlfn.IFS(
AND($AN$14="Not year_end", Z562&gt;last_payment_date), "",
AND($AN$14="Year_end", Z562&gt;=last_payment_date), "",
AND($AN$14="Year_end"), DATE(YEAR(Z562+1), 12, 31),
AND($AN$14="Not year_end", MONTH(Z562)=12, DAY(Z562)=31), DATE(YEAR(Z561)+1, MONTH(Z561), DAY(Z561)),
AND($AN$14="Not year_end", OR(MONTH(Z562)&lt;&gt;12, DAY(Z562)&lt;&gt;31) ), DATE(YEAR(Z562), 12, 31)
)</f>
        <v/>
      </c>
      <c r="AA563" s="75" t="str" cm="1">
        <f t="array" aca="1" ref="AA563" ca="1">_xlfn.IFS(AA562="", "",
AND(AA562=last_payment_date, OR(MONTH(AA562)&lt;&gt;12, DAY(AA562)&lt;&gt;31) ), DATE(YEAR(AA562), 12, 31),
AND(MONTH(AA562)=12, DAY(AA562)=31, AA562&gt;=last_payment_date), "",
AND(MONTH(AA562)=12, DAY(AA562)&lt;&gt;31),  EOMONTH(AA562,0),
AND(MONTH(AA562)=12, DAY(AA562)=31, $AH$14="Not end"),  EDATE(AA561,1),
AND($AH$14="Not end"), EDATE(AA562, 1),
AND($AH$14="End"), EOMONTH(AA562, 1)
)</f>
        <v/>
      </c>
      <c r="AB563" s="75" t="str" cm="1">
        <f t="array" aca="1" ref="AB563" ca="1">_xlfn.IFS(AB562="","",
AND(AB562=last_rou_date), "",
AND($B$3="İllik"),DATE(YEAR(AB562)+1,MONTH(AB562),DAY(AB562) ),
AND($B$3="Aylıq", $AH$14="Not end"), EDATE(AB562,1),
AND($B$3="Aylıq", $AH$14="End"), EOMONTH(AB562,1)
)</f>
        <v/>
      </c>
      <c r="AC563" s="75" t="str" cm="1">
        <f t="array" aca="1" ref="AC563" ca="1">_xlfn.IFS(
AND($AN$14="Not year_end", AC562&gt;last_rou_date), "",
AND($AN$14="Year_end", AC562&gt;=last_rou_date), "",
AND($AN$14="Year_end"), DATE(YEAR(AC562+1), 12, 31),
AND($AN$14="Not year_end", MONTH(AC562)=12, DAY(AC562)=31), DATE(YEAR(AC561)+1, MONTH(AC561), DAY(AC561)),
AND($AN$14="Not year_end", OR(MONTH(AC562)&lt;&gt;12, DAY(AC562)&lt;&gt;31) ), DATE(YEAR(AC562), 12, 31)
)</f>
        <v/>
      </c>
      <c r="AD563" s="75" t="str" cm="1">
        <f t="array" aca="1" ref="AD563" ca="1">_xlfn.IFS(AD562="", "",
AND(AD562=last_rou_date, OR(MONTH(AD562)&lt;&gt;12, DAY(AD562)&lt;&gt;31) ), DATE(YEAR(AD562), 12, 31),
AND(MONTH(AD562)=12, DAY(AD562)=31, AD562&gt;=last_rou_date), "",
AND(MONTH(AD562)=12, DAY(AD562)&lt;&gt;31),  EOMONTH(AD562,0),
AND(MONTH(AD562)=12, DAY(AD562)=31, $AH$14="Not end"),  EDATE(AD561,1),
AND($AH$14="Not end"), EDATE(AD562, 1),
AND($AH$14="End"), EOMONTH(AD562, 1)
)</f>
        <v/>
      </c>
      <c r="AE563" s="68" t="str" cm="1">
        <f t="array" ref="AE563">_xlfn.IFS(W563="", "",
AND(W563&gt;0, W563&lt;=$B$4, $C$2="İllik artım, faiz olaraq", $D$2&gt;0, $B$3="İllik"), $B$5*((1+$D$2)^(W563-1)),
AND(W563&gt;0, W563&lt;=$B$4, $C$2="İllik artım, faiz olaraq", $D$2&gt;0, $B$3="Aylıq"), $B$5*((1+$D$2)^ROUNDDOWN((W563-1)/12,0)),
AND(W563=1, $C$2="Aşağıdakı kimi dəyişir", ), $B$5,
AND(W563&gt;1, W563&lt;=$B$4, $C$2="Aşağıdakı kimi dəyişir"), IFERROR(VLOOKUP(W563, $C$4:$D$7, 2, FALSE), AE562),
AND(W563&gt;0, W563&lt;=$B$4), $B$5,
TRUE,0 )</f>
        <v/>
      </c>
      <c r="AF563" s="76" t="str">
        <f t="shared" ca="1" si="25"/>
        <v/>
      </c>
    </row>
    <row r="564" spans="1:32" x14ac:dyDescent="0.4">
      <c r="A564" s="13" t="str" cm="1">
        <f t="array" aca="1" ref="A564" ca="1">_xlfn.IFS(
AND(SUMIFS(lease_table_interest_accruals, lease_table_dates, A563)&gt;0, COUNTIFS($E$14:E563, "Interest accrual", $A$14:A563, A563)=0),  A563,
AND(SUMIFS(lease_table_payments, lease_table_dates, A563)&gt;0, COUNTIFS($E$14:E563, "Payment", $A$14:A563, A563)=0),  A563,
AND(SUMIFS(rou_table_deprs, rou_table_dates, A563)&gt;0, COUNTIFS($E$14:E563, "Depreciation", $A$14:A563, A563)=0),  A563,
TRUE,  IFERROR(INDEX(rou_table_dates,  MATCH(A563, rou_table_dates)+1, ), "")
)</f>
        <v/>
      </c>
      <c r="B564" s="1" t="str" cm="1">
        <f t="array" aca="1" ref="B564" ca="1">_xlfn.IFS(
AND(E564="Payment", A564=$B$2), $AM$14,
E564="Payment", $AM$15,
E564="Interest accrual", $AM$18,
E564="Depreciation", $AM$17,
TRUE, "")</f>
        <v/>
      </c>
      <c r="C564" s="1" t="str" cm="1">
        <f t="array" aca="1" ref="C564" ca="1">_xlfn.IFS(
E564="Payment", $AM$19,
E564="Interest accrual", $AM$15,
E564="Depreciation", $AM$16,
TRUE, "")</f>
        <v/>
      </c>
      <c r="D564" s="14" t="str" cm="1">
        <f t="array" aca="1" ref="D564" ca="1">_xlfn.IFS(
E564="Payment", _xlfn.XLOOKUP(A564, lease_table_dates, lease_table_payments, 0, 0),
E564="Interest accrual", _xlfn.XLOOKUP(A564, lease_table_dates, lease_table_interest_accruals, 0, 0),
E564="Depreciation", _xlfn.XLOOKUP(A564, rou_table_dates, rou_table_deprs, 0, 0),
TRUE, ""
)</f>
        <v/>
      </c>
      <c r="E564" s="7" t="str" cm="1">
        <f t="array" aca="1" ref="E564" ca="1">_xlfn.IFS(
AND(SUMIFS(lease_table_interest_accruals, lease_table_dates, A564)&gt;0, COUNTIFS($E$14:E563, "Interest accrual", $A$14:A563, A564)=0), "Interest accrual",
AND(SUMIFS(lease_table_payments, lease_table_dates, A564)&gt;0, COUNTIFS($E$14:E563, "Payment", $A$14:A563, A564)=0), "Payment",
AND(SUMIFS(rou_table_deprs, rou_table_dates, A564)&gt;0, COUNTIFS($E$14:E563, "Depreciation", $A$14:A563, A564)=0), "Depreciation",
TRUE,  ""
)</f>
        <v/>
      </c>
      <c r="G564" s="13" t="str" cm="1">
        <f t="array" aca="1" ref="G564" ca="1">_xlfn.IFS(
AND($B$11="Hə", $B$3="İllik"), Z564,
AND($B$11="Hə", $B$3="Aylıq"), AA564,
$B$11="Yox", X564)</f>
        <v/>
      </c>
      <c r="H564" s="14" t="str" cm="1">
        <f t="array" aca="1" ref="H564" ca="1">_xlfn.IFS( G564="", "",
TRUE, ROUND( H563+I564-J564, 2) )</f>
        <v/>
      </c>
      <c r="I564" s="14" t="str" cm="1">
        <f t="array" aca="1" ref="I564" ca="1">_xlfn.IFS(G564="", "",
G564=last_payment_date, (J564-H563),
 TRUE,  -  (H563- H563* (1+$B$6)^ (_xlfn.DAYS(G564,G563)/365) )
)</f>
        <v/>
      </c>
      <c r="J564" s="14" t="str" cm="1">
        <f t="array" aca="1" ref="J564" ca="1">_xlfn.IFS(G564="", "",
TRUE, _xlfn.XLOOKUP(G564,  payment_dates, payments,0,0)
)</f>
        <v/>
      </c>
      <c r="L564" s="2" t="str" cm="1">
        <f t="array" aca="1" ref="L564" ca="1">_xlfn.IFS(
AND($B$11="Hə", $B$3="İllik"), AC564,
AND($B$11="Hə", $B$3="Aylıq"), AD564,
$B$11="Yox", AB564)</f>
        <v/>
      </c>
      <c r="M564" s="14" t="str" cm="1">
        <f t="array" aca="1" ref="M564" ca="1">_xlfn.IFS( L564="", "",
(M563-N564)&lt;=0.5, 0,
TRUE,  M563-N564)</f>
        <v/>
      </c>
      <c r="N564" s="15" t="str" cm="1">
        <f t="array" aca="1" ref="N564" ca="1">_xlfn.IFS(
L564="", "",
TRUE, MIN(M563, ROUND($M$14/ (last_rou_date - $B$2) * (L564-L563), 2) )
)</f>
        <v/>
      </c>
      <c r="P564" s="22" t="str">
        <f t="shared" ca="1" si="24"/>
        <v/>
      </c>
      <c r="Q564" s="14" t="str" cm="1">
        <f t="array" aca="1" ref="Q564" ca="1">_xlfn.IFS(P564="","",
$B$11="Hə", _xlfn.XLOOKUP(DATE(P564, 12, 31), rou_table_dates, rou_table_nbvs,0, 0),
TRUE,  MAX(0, ROUND($M$14 - $M$14/ (last_rou_date - $B$2) * (DATE(P564,12,31) - $B$2), 2) )
)</f>
        <v/>
      </c>
      <c r="R564" s="57" t="str" cm="1">
        <f t="array" aca="1" ref="R564" ca="1">_xlfn.IFS(P564="","",
$B$11="Hə", _xlfn.XLOOKUP(DATE(P564, 12, 31), lease_table_dates, lease_table_balances,0, 0),
TRUE, IFERROR( XNPV($B$6, IF(payment_dates &gt;DATE(P564, 12, 31), payments,  0),  IF(payment_dates &gt;DATE(P564, 12, 31), payment_dates,  DATE(P564, 12, 31))    ),0)
)</f>
        <v/>
      </c>
      <c r="S564" s="14" t="str" cm="1">
        <f t="array" aca="1" ref="S564" ca="1">_xlfn.IFS(P564="","",
TRUE,  MIN( MIN(Q563, $M$14), ROUND($M$14/ (last_rou_date - $B$2) * (DATE(P564,12,31) - MAX($B$2, DATE(P564-1, 12, 31))), 2) )
)</f>
        <v/>
      </c>
      <c r="T564" s="15" t="str" cm="1">
        <f t="array" aca="1" ref="T564" ca="1">_xlfn.IFS(P564="", "",
ISTEXT(R563), R564- (H564 - SUMIFS( lease_table_payments, lease_table_years, P564) -$AG$14 ),
AND(ISNUMBER(R563), R564&lt;&gt;""),   R564- (R563 - SUMIFS( lease_table_payments, lease_table_years, P564) )
)</f>
        <v/>
      </c>
      <c r="U564" s="14"/>
      <c r="V564" s="73">
        <f t="shared" si="26"/>
        <v>551</v>
      </c>
      <c r="W564" s="74" t="str" cm="1">
        <f t="array" ref="W564">_xlfn.IFS(
OR(W563=$B$4, W563=""),"",
TRUE,W563+1
)</f>
        <v/>
      </c>
      <c r="X564" s="75" t="str" cm="1">
        <f t="array" ref="X564">_xlfn.IFS(X563="","",
W564="", "",
AND($B$3="İllik"),DATE(YEAR(X563)+1,MONTH(X563),DAY(X563) ),
AND($B$3="Aylıq", $AH$14="Not end"), EDATE(X563,1),
AND($B$3="Aylıq", $AH$14="End"), EOMONTH(X563,1)
)</f>
        <v/>
      </c>
      <c r="Y564" s="75" t="str" cm="1">
        <f t="array" aca="1" ref="Y564" ca="1">_xlfn.IFS(
AND($B$7="Dövrün əvvəlində", Y563&lt;=last_rou_date), DATE(YEAR(Y563)+1, 12, 31),
AND($B$7="Dövrün sonunda", Y563&lt;=last_payment_date), DATE(YEAR(Y563)+1, 12, 31),
TRUE, ""
)</f>
        <v/>
      </c>
      <c r="Z564" s="75" t="str" cm="1">
        <f t="array" aca="1" ref="Z564" ca="1">_xlfn.IFS(
AND($AN$14="Not year_end", Z563&gt;last_payment_date), "",
AND($AN$14="Year_end", Z563&gt;=last_payment_date), "",
AND($AN$14="Year_end"), DATE(YEAR(Z563+1), 12, 31),
AND($AN$14="Not year_end", MONTH(Z563)=12, DAY(Z563)=31), DATE(YEAR(Z562)+1, MONTH(Z562), DAY(Z562)),
AND($AN$14="Not year_end", OR(MONTH(Z563)&lt;&gt;12, DAY(Z563)&lt;&gt;31) ), DATE(YEAR(Z563), 12, 31)
)</f>
        <v/>
      </c>
      <c r="AA564" s="75" t="str" cm="1">
        <f t="array" aca="1" ref="AA564" ca="1">_xlfn.IFS(AA563="", "",
AND(AA563=last_payment_date, OR(MONTH(AA563)&lt;&gt;12, DAY(AA563)&lt;&gt;31) ), DATE(YEAR(AA563), 12, 31),
AND(MONTH(AA563)=12, DAY(AA563)=31, AA563&gt;=last_payment_date), "",
AND(MONTH(AA563)=12, DAY(AA563)&lt;&gt;31),  EOMONTH(AA563,0),
AND(MONTH(AA563)=12, DAY(AA563)=31, $AH$14="Not end"),  EDATE(AA562,1),
AND($AH$14="Not end"), EDATE(AA563, 1),
AND($AH$14="End"), EOMONTH(AA563, 1)
)</f>
        <v/>
      </c>
      <c r="AB564" s="75" t="str" cm="1">
        <f t="array" aca="1" ref="AB564" ca="1">_xlfn.IFS(AB563="","",
AND(AB563=last_rou_date), "",
AND($B$3="İllik"),DATE(YEAR(AB563)+1,MONTH(AB563),DAY(AB563) ),
AND($B$3="Aylıq", $AH$14="Not end"), EDATE(AB563,1),
AND($B$3="Aylıq", $AH$14="End"), EOMONTH(AB563,1)
)</f>
        <v/>
      </c>
      <c r="AC564" s="75" t="str" cm="1">
        <f t="array" aca="1" ref="AC564" ca="1">_xlfn.IFS(
AND($AN$14="Not year_end", AC563&gt;last_rou_date), "",
AND($AN$14="Year_end", AC563&gt;=last_rou_date), "",
AND($AN$14="Year_end"), DATE(YEAR(AC563+1), 12, 31),
AND($AN$14="Not year_end", MONTH(AC563)=12, DAY(AC563)=31), DATE(YEAR(AC562)+1, MONTH(AC562), DAY(AC562)),
AND($AN$14="Not year_end", OR(MONTH(AC563)&lt;&gt;12, DAY(AC563)&lt;&gt;31) ), DATE(YEAR(AC563), 12, 31)
)</f>
        <v/>
      </c>
      <c r="AD564" s="75" t="str" cm="1">
        <f t="array" aca="1" ref="AD564" ca="1">_xlfn.IFS(AD563="", "",
AND(AD563=last_rou_date, OR(MONTH(AD563)&lt;&gt;12, DAY(AD563)&lt;&gt;31) ), DATE(YEAR(AD563), 12, 31),
AND(MONTH(AD563)=12, DAY(AD563)=31, AD563&gt;=last_rou_date), "",
AND(MONTH(AD563)=12, DAY(AD563)&lt;&gt;31),  EOMONTH(AD563,0),
AND(MONTH(AD563)=12, DAY(AD563)=31, $AH$14="Not end"),  EDATE(AD562,1),
AND($AH$14="Not end"), EDATE(AD563, 1),
AND($AH$14="End"), EOMONTH(AD563, 1)
)</f>
        <v/>
      </c>
      <c r="AE564" s="68" t="str" cm="1">
        <f t="array" ref="AE564">_xlfn.IFS(W564="", "",
AND(W564&gt;0, W564&lt;=$B$4, $C$2="İllik artım, faiz olaraq", $D$2&gt;0, $B$3="İllik"), $B$5*((1+$D$2)^(W564-1)),
AND(W564&gt;0, W564&lt;=$B$4, $C$2="İllik artım, faiz olaraq", $D$2&gt;0, $B$3="Aylıq"), $B$5*((1+$D$2)^ROUNDDOWN((W564-1)/12,0)),
AND(W564=1, $C$2="Aşağıdakı kimi dəyişir", ), $B$5,
AND(W564&gt;1, W564&lt;=$B$4, $C$2="Aşağıdakı kimi dəyişir"), IFERROR(VLOOKUP(W564, $C$4:$D$7, 2, FALSE), AE563),
AND(W564&gt;0, W564&lt;=$B$4), $B$5,
TRUE,0 )</f>
        <v/>
      </c>
      <c r="AF564" s="76" t="str">
        <f t="shared" ca="1" si="25"/>
        <v/>
      </c>
    </row>
    <row r="565" spans="1:32" x14ac:dyDescent="0.4">
      <c r="A565" s="13" t="str" cm="1">
        <f t="array" aca="1" ref="A565" ca="1">_xlfn.IFS(
AND(SUMIFS(lease_table_interest_accruals, lease_table_dates, A564)&gt;0, COUNTIFS($E$14:E564, "Interest accrual", $A$14:A564, A564)=0),  A564,
AND(SUMIFS(lease_table_payments, lease_table_dates, A564)&gt;0, COUNTIFS($E$14:E564, "Payment", $A$14:A564, A564)=0),  A564,
AND(SUMIFS(rou_table_deprs, rou_table_dates, A564)&gt;0, COUNTIFS($E$14:E564, "Depreciation", $A$14:A564, A564)=0),  A564,
TRUE,  IFERROR(INDEX(rou_table_dates,  MATCH(A564, rou_table_dates)+1, ), "")
)</f>
        <v/>
      </c>
      <c r="B565" s="1" t="str" cm="1">
        <f t="array" aca="1" ref="B565" ca="1">_xlfn.IFS(
AND(E565="Payment", A565=$B$2), $AM$14,
E565="Payment", $AM$15,
E565="Interest accrual", $AM$18,
E565="Depreciation", $AM$17,
TRUE, "")</f>
        <v/>
      </c>
      <c r="C565" s="1" t="str" cm="1">
        <f t="array" aca="1" ref="C565" ca="1">_xlfn.IFS(
E565="Payment", $AM$19,
E565="Interest accrual", $AM$15,
E565="Depreciation", $AM$16,
TRUE, "")</f>
        <v/>
      </c>
      <c r="D565" s="14" t="str" cm="1">
        <f t="array" aca="1" ref="D565" ca="1">_xlfn.IFS(
E565="Payment", _xlfn.XLOOKUP(A565, lease_table_dates, lease_table_payments, 0, 0),
E565="Interest accrual", _xlfn.XLOOKUP(A565, lease_table_dates, lease_table_interest_accruals, 0, 0),
E565="Depreciation", _xlfn.XLOOKUP(A565, rou_table_dates, rou_table_deprs, 0, 0),
TRUE, ""
)</f>
        <v/>
      </c>
      <c r="E565" s="7" t="str" cm="1">
        <f t="array" aca="1" ref="E565" ca="1">_xlfn.IFS(
AND(SUMIFS(lease_table_interest_accruals, lease_table_dates, A565)&gt;0, COUNTIFS($E$14:E564, "Interest accrual", $A$14:A564, A565)=0), "Interest accrual",
AND(SUMIFS(lease_table_payments, lease_table_dates, A565)&gt;0, COUNTIFS($E$14:E564, "Payment", $A$14:A564, A565)=0), "Payment",
AND(SUMIFS(rou_table_deprs, rou_table_dates, A565)&gt;0, COUNTIFS($E$14:E564, "Depreciation", $A$14:A564, A565)=0), "Depreciation",
TRUE,  ""
)</f>
        <v/>
      </c>
      <c r="G565" s="13" t="str" cm="1">
        <f t="array" aca="1" ref="G565" ca="1">_xlfn.IFS(
AND($B$11="Hə", $B$3="İllik"), Z565,
AND($B$11="Hə", $B$3="Aylıq"), AA565,
$B$11="Yox", X565)</f>
        <v/>
      </c>
      <c r="H565" s="14" t="str" cm="1">
        <f t="array" aca="1" ref="H565" ca="1">_xlfn.IFS( G565="", "",
TRUE, ROUND( H564+I565-J565, 2) )</f>
        <v/>
      </c>
      <c r="I565" s="14" t="str" cm="1">
        <f t="array" aca="1" ref="I565" ca="1">_xlfn.IFS(G565="", "",
G565=last_payment_date, (J565-H564),
 TRUE,  -  (H564- H564* (1+$B$6)^ (_xlfn.DAYS(G565,G564)/365) )
)</f>
        <v/>
      </c>
      <c r="J565" s="14" t="str" cm="1">
        <f t="array" aca="1" ref="J565" ca="1">_xlfn.IFS(G565="", "",
TRUE, _xlfn.XLOOKUP(G565,  payment_dates, payments,0,0)
)</f>
        <v/>
      </c>
      <c r="L565" s="2" t="str" cm="1">
        <f t="array" aca="1" ref="L565" ca="1">_xlfn.IFS(
AND($B$11="Hə", $B$3="İllik"), AC565,
AND($B$11="Hə", $B$3="Aylıq"), AD565,
$B$11="Yox", AB565)</f>
        <v/>
      </c>
      <c r="M565" s="14" t="str" cm="1">
        <f t="array" aca="1" ref="M565" ca="1">_xlfn.IFS( L565="", "",
(M564-N565)&lt;=0.5, 0,
TRUE,  M564-N565)</f>
        <v/>
      </c>
      <c r="N565" s="15" t="str" cm="1">
        <f t="array" aca="1" ref="N565" ca="1">_xlfn.IFS(
L565="", "",
TRUE, MIN(M564, ROUND($M$14/ (last_rou_date - $B$2) * (L565-L564), 2) )
)</f>
        <v/>
      </c>
      <c r="P565" s="22" t="str">
        <f t="shared" ca="1" si="24"/>
        <v/>
      </c>
      <c r="Q565" s="14" t="str" cm="1">
        <f t="array" aca="1" ref="Q565" ca="1">_xlfn.IFS(P565="","",
$B$11="Hə", _xlfn.XLOOKUP(DATE(P565, 12, 31), rou_table_dates, rou_table_nbvs,0, 0),
TRUE,  MAX(0, ROUND($M$14 - $M$14/ (last_rou_date - $B$2) * (DATE(P565,12,31) - $B$2), 2) )
)</f>
        <v/>
      </c>
      <c r="R565" s="57" t="str" cm="1">
        <f t="array" aca="1" ref="R565" ca="1">_xlfn.IFS(P565="","",
$B$11="Hə", _xlfn.XLOOKUP(DATE(P565, 12, 31), lease_table_dates, lease_table_balances,0, 0),
TRUE, IFERROR( XNPV($B$6, IF(payment_dates &gt;DATE(P565, 12, 31), payments,  0),  IF(payment_dates &gt;DATE(P565, 12, 31), payment_dates,  DATE(P565, 12, 31))    ),0)
)</f>
        <v/>
      </c>
      <c r="S565" s="14" t="str" cm="1">
        <f t="array" aca="1" ref="S565" ca="1">_xlfn.IFS(P565="","",
TRUE,  MIN( MIN(Q564, $M$14), ROUND($M$14/ (last_rou_date - $B$2) * (DATE(P565,12,31) - MAX($B$2, DATE(P565-1, 12, 31))), 2) )
)</f>
        <v/>
      </c>
      <c r="T565" s="15" t="str" cm="1">
        <f t="array" aca="1" ref="T565" ca="1">_xlfn.IFS(P565="", "",
ISTEXT(R564), R565- (H565 - SUMIFS( lease_table_payments, lease_table_years, P565) -$AG$14 ),
AND(ISNUMBER(R564), R565&lt;&gt;""),   R565- (R564 - SUMIFS( lease_table_payments, lease_table_years, P565) )
)</f>
        <v/>
      </c>
      <c r="U565" s="14"/>
      <c r="V565" s="73">
        <f t="shared" si="26"/>
        <v>552</v>
      </c>
      <c r="W565" s="74" t="str" cm="1">
        <f t="array" ref="W565">_xlfn.IFS(
OR(W564=$B$4, W564=""),"",
TRUE,W564+1
)</f>
        <v/>
      </c>
      <c r="X565" s="75" t="str" cm="1">
        <f t="array" ref="X565">_xlfn.IFS(X564="","",
W565="", "",
AND($B$3="İllik"),DATE(YEAR(X564)+1,MONTH(X564),DAY(X564) ),
AND($B$3="Aylıq", $AH$14="Not end"), EDATE(X564,1),
AND($B$3="Aylıq", $AH$14="End"), EOMONTH(X564,1)
)</f>
        <v/>
      </c>
      <c r="Y565" s="75" t="str" cm="1">
        <f t="array" aca="1" ref="Y565" ca="1">_xlfn.IFS(
AND($B$7="Dövrün əvvəlində", Y564&lt;=last_rou_date), DATE(YEAR(Y564)+1, 12, 31),
AND($B$7="Dövrün sonunda", Y564&lt;=last_payment_date), DATE(YEAR(Y564)+1, 12, 31),
TRUE, ""
)</f>
        <v/>
      </c>
      <c r="Z565" s="75" t="str" cm="1">
        <f t="array" aca="1" ref="Z565" ca="1">_xlfn.IFS(
AND($AN$14="Not year_end", Z564&gt;last_payment_date), "",
AND($AN$14="Year_end", Z564&gt;=last_payment_date), "",
AND($AN$14="Year_end"), DATE(YEAR(Z564+1), 12, 31),
AND($AN$14="Not year_end", MONTH(Z564)=12, DAY(Z564)=31), DATE(YEAR(Z563)+1, MONTH(Z563), DAY(Z563)),
AND($AN$14="Not year_end", OR(MONTH(Z564)&lt;&gt;12, DAY(Z564)&lt;&gt;31) ), DATE(YEAR(Z564), 12, 31)
)</f>
        <v/>
      </c>
      <c r="AA565" s="75" t="str" cm="1">
        <f t="array" aca="1" ref="AA565" ca="1">_xlfn.IFS(AA564="", "",
AND(AA564=last_payment_date, OR(MONTH(AA564)&lt;&gt;12, DAY(AA564)&lt;&gt;31) ), DATE(YEAR(AA564), 12, 31),
AND(MONTH(AA564)=12, DAY(AA564)=31, AA564&gt;=last_payment_date), "",
AND(MONTH(AA564)=12, DAY(AA564)&lt;&gt;31),  EOMONTH(AA564,0),
AND(MONTH(AA564)=12, DAY(AA564)=31, $AH$14="Not end"),  EDATE(AA563,1),
AND($AH$14="Not end"), EDATE(AA564, 1),
AND($AH$14="End"), EOMONTH(AA564, 1)
)</f>
        <v/>
      </c>
      <c r="AB565" s="75" t="str" cm="1">
        <f t="array" aca="1" ref="AB565" ca="1">_xlfn.IFS(AB564="","",
AND(AB564=last_rou_date), "",
AND($B$3="İllik"),DATE(YEAR(AB564)+1,MONTH(AB564),DAY(AB564) ),
AND($B$3="Aylıq", $AH$14="Not end"), EDATE(AB564,1),
AND($B$3="Aylıq", $AH$14="End"), EOMONTH(AB564,1)
)</f>
        <v/>
      </c>
      <c r="AC565" s="75" t="str" cm="1">
        <f t="array" aca="1" ref="AC565" ca="1">_xlfn.IFS(
AND($AN$14="Not year_end", AC564&gt;last_rou_date), "",
AND($AN$14="Year_end", AC564&gt;=last_rou_date), "",
AND($AN$14="Year_end"), DATE(YEAR(AC564+1), 12, 31),
AND($AN$14="Not year_end", MONTH(AC564)=12, DAY(AC564)=31), DATE(YEAR(AC563)+1, MONTH(AC563), DAY(AC563)),
AND($AN$14="Not year_end", OR(MONTH(AC564)&lt;&gt;12, DAY(AC564)&lt;&gt;31) ), DATE(YEAR(AC564), 12, 31)
)</f>
        <v/>
      </c>
      <c r="AD565" s="75" t="str" cm="1">
        <f t="array" aca="1" ref="AD565" ca="1">_xlfn.IFS(AD564="", "",
AND(AD564=last_rou_date, OR(MONTH(AD564)&lt;&gt;12, DAY(AD564)&lt;&gt;31) ), DATE(YEAR(AD564), 12, 31),
AND(MONTH(AD564)=12, DAY(AD564)=31, AD564&gt;=last_rou_date), "",
AND(MONTH(AD564)=12, DAY(AD564)&lt;&gt;31),  EOMONTH(AD564,0),
AND(MONTH(AD564)=12, DAY(AD564)=31, $AH$14="Not end"),  EDATE(AD563,1),
AND($AH$14="Not end"), EDATE(AD564, 1),
AND($AH$14="End"), EOMONTH(AD564, 1)
)</f>
        <v/>
      </c>
      <c r="AE565" s="68" t="str" cm="1">
        <f t="array" ref="AE565">_xlfn.IFS(W565="", "",
AND(W565&gt;0, W565&lt;=$B$4, $C$2="İllik artım, faiz olaraq", $D$2&gt;0, $B$3="İllik"), $B$5*((1+$D$2)^(W565-1)),
AND(W565&gt;0, W565&lt;=$B$4, $C$2="İllik artım, faiz olaraq", $D$2&gt;0, $B$3="Aylıq"), $B$5*((1+$D$2)^ROUNDDOWN((W565-1)/12,0)),
AND(W565=1, $C$2="Aşağıdakı kimi dəyişir", ), $B$5,
AND(W565&gt;1, W565&lt;=$B$4, $C$2="Aşağıdakı kimi dəyişir"), IFERROR(VLOOKUP(W565, $C$4:$D$7, 2, FALSE), AE564),
AND(W565&gt;0, W565&lt;=$B$4), $B$5,
TRUE,0 )</f>
        <v/>
      </c>
      <c r="AF565" s="76" t="str">
        <f t="shared" ca="1" si="25"/>
        <v/>
      </c>
    </row>
    <row r="566" spans="1:32" x14ac:dyDescent="0.4">
      <c r="A566" s="13" t="str" cm="1">
        <f t="array" aca="1" ref="A566" ca="1">_xlfn.IFS(
AND(SUMIFS(lease_table_interest_accruals, lease_table_dates, A565)&gt;0, COUNTIFS($E$14:E565, "Interest accrual", $A$14:A565, A565)=0),  A565,
AND(SUMIFS(lease_table_payments, lease_table_dates, A565)&gt;0, COUNTIFS($E$14:E565, "Payment", $A$14:A565, A565)=0),  A565,
AND(SUMIFS(rou_table_deprs, rou_table_dates, A565)&gt;0, COUNTIFS($E$14:E565, "Depreciation", $A$14:A565, A565)=0),  A565,
TRUE,  IFERROR(INDEX(rou_table_dates,  MATCH(A565, rou_table_dates)+1, ), "")
)</f>
        <v/>
      </c>
      <c r="B566" s="1" t="str" cm="1">
        <f t="array" aca="1" ref="B566" ca="1">_xlfn.IFS(
AND(E566="Payment", A566=$B$2), $AM$14,
E566="Payment", $AM$15,
E566="Interest accrual", $AM$18,
E566="Depreciation", $AM$17,
TRUE, "")</f>
        <v/>
      </c>
      <c r="C566" s="1" t="str" cm="1">
        <f t="array" aca="1" ref="C566" ca="1">_xlfn.IFS(
E566="Payment", $AM$19,
E566="Interest accrual", $AM$15,
E566="Depreciation", $AM$16,
TRUE, "")</f>
        <v/>
      </c>
      <c r="D566" s="14" t="str" cm="1">
        <f t="array" aca="1" ref="D566" ca="1">_xlfn.IFS(
E566="Payment", _xlfn.XLOOKUP(A566, lease_table_dates, lease_table_payments, 0, 0),
E566="Interest accrual", _xlfn.XLOOKUP(A566, lease_table_dates, lease_table_interest_accruals, 0, 0),
E566="Depreciation", _xlfn.XLOOKUP(A566, rou_table_dates, rou_table_deprs, 0, 0),
TRUE, ""
)</f>
        <v/>
      </c>
      <c r="E566" s="7" t="str" cm="1">
        <f t="array" aca="1" ref="E566" ca="1">_xlfn.IFS(
AND(SUMIFS(lease_table_interest_accruals, lease_table_dates, A566)&gt;0, COUNTIFS($E$14:E565, "Interest accrual", $A$14:A565, A566)=0), "Interest accrual",
AND(SUMIFS(lease_table_payments, lease_table_dates, A566)&gt;0, COUNTIFS($E$14:E565, "Payment", $A$14:A565, A566)=0), "Payment",
AND(SUMIFS(rou_table_deprs, rou_table_dates, A566)&gt;0, COUNTIFS($E$14:E565, "Depreciation", $A$14:A565, A566)=0), "Depreciation",
TRUE,  ""
)</f>
        <v/>
      </c>
      <c r="G566" s="13" t="str" cm="1">
        <f t="array" aca="1" ref="G566" ca="1">_xlfn.IFS(
AND($B$11="Hə", $B$3="İllik"), Z566,
AND($B$11="Hə", $B$3="Aylıq"), AA566,
$B$11="Yox", X566)</f>
        <v/>
      </c>
      <c r="H566" s="14" t="str" cm="1">
        <f t="array" aca="1" ref="H566" ca="1">_xlfn.IFS( G566="", "",
TRUE, ROUND( H565+I566-J566, 2) )</f>
        <v/>
      </c>
      <c r="I566" s="14" t="str" cm="1">
        <f t="array" aca="1" ref="I566" ca="1">_xlfn.IFS(G566="", "",
G566=last_payment_date, (J566-H565),
 TRUE,  -  (H565- H565* (1+$B$6)^ (_xlfn.DAYS(G566,G565)/365) )
)</f>
        <v/>
      </c>
      <c r="J566" s="14" t="str" cm="1">
        <f t="array" aca="1" ref="J566" ca="1">_xlfn.IFS(G566="", "",
TRUE, _xlfn.XLOOKUP(G566,  payment_dates, payments,0,0)
)</f>
        <v/>
      </c>
      <c r="L566" s="2" t="str" cm="1">
        <f t="array" aca="1" ref="L566" ca="1">_xlfn.IFS(
AND($B$11="Hə", $B$3="İllik"), AC566,
AND($B$11="Hə", $B$3="Aylıq"), AD566,
$B$11="Yox", AB566)</f>
        <v/>
      </c>
      <c r="M566" s="14" t="str" cm="1">
        <f t="array" aca="1" ref="M566" ca="1">_xlfn.IFS( L566="", "",
(M565-N566)&lt;=0.5, 0,
TRUE,  M565-N566)</f>
        <v/>
      </c>
      <c r="N566" s="15" t="str" cm="1">
        <f t="array" aca="1" ref="N566" ca="1">_xlfn.IFS(
L566="", "",
TRUE, MIN(M565, ROUND($M$14/ (last_rou_date - $B$2) * (L566-L565), 2) )
)</f>
        <v/>
      </c>
      <c r="P566" s="22" t="str">
        <f t="shared" ca="1" si="24"/>
        <v/>
      </c>
      <c r="Q566" s="14" t="str" cm="1">
        <f t="array" aca="1" ref="Q566" ca="1">_xlfn.IFS(P566="","",
$B$11="Hə", _xlfn.XLOOKUP(DATE(P566, 12, 31), rou_table_dates, rou_table_nbvs,0, 0),
TRUE,  MAX(0, ROUND($M$14 - $M$14/ (last_rou_date - $B$2) * (DATE(P566,12,31) - $B$2), 2) )
)</f>
        <v/>
      </c>
      <c r="R566" s="57" t="str" cm="1">
        <f t="array" aca="1" ref="R566" ca="1">_xlfn.IFS(P566="","",
$B$11="Hə", _xlfn.XLOOKUP(DATE(P566, 12, 31), lease_table_dates, lease_table_balances,0, 0),
TRUE, IFERROR( XNPV($B$6, IF(payment_dates &gt;DATE(P566, 12, 31), payments,  0),  IF(payment_dates &gt;DATE(P566, 12, 31), payment_dates,  DATE(P566, 12, 31))    ),0)
)</f>
        <v/>
      </c>
      <c r="S566" s="14" t="str" cm="1">
        <f t="array" aca="1" ref="S566" ca="1">_xlfn.IFS(P566="","",
TRUE,  MIN( MIN(Q565, $M$14), ROUND($M$14/ (last_rou_date - $B$2) * (DATE(P566,12,31) - MAX($B$2, DATE(P566-1, 12, 31))), 2) )
)</f>
        <v/>
      </c>
      <c r="T566" s="15" t="str" cm="1">
        <f t="array" aca="1" ref="T566" ca="1">_xlfn.IFS(P566="", "",
ISTEXT(R565), R566- (H566 - SUMIFS( lease_table_payments, lease_table_years, P566) -$AG$14 ),
AND(ISNUMBER(R565), R566&lt;&gt;""),   R566- (R565 - SUMIFS( lease_table_payments, lease_table_years, P566) )
)</f>
        <v/>
      </c>
      <c r="U566" s="14"/>
      <c r="V566" s="73">
        <f t="shared" si="26"/>
        <v>553</v>
      </c>
      <c r="W566" s="74" t="str" cm="1">
        <f t="array" ref="W566">_xlfn.IFS(
OR(W565=$B$4, W565=""),"",
TRUE,W565+1
)</f>
        <v/>
      </c>
      <c r="X566" s="75" t="str" cm="1">
        <f t="array" ref="X566">_xlfn.IFS(X565="","",
W566="", "",
AND($B$3="İllik"),DATE(YEAR(X565)+1,MONTH(X565),DAY(X565) ),
AND($B$3="Aylıq", $AH$14="Not end"), EDATE(X565,1),
AND($B$3="Aylıq", $AH$14="End"), EOMONTH(X565,1)
)</f>
        <v/>
      </c>
      <c r="Y566" s="75" t="str" cm="1">
        <f t="array" aca="1" ref="Y566" ca="1">_xlfn.IFS(
AND($B$7="Dövrün əvvəlində", Y565&lt;=last_rou_date), DATE(YEAR(Y565)+1, 12, 31),
AND($B$7="Dövrün sonunda", Y565&lt;=last_payment_date), DATE(YEAR(Y565)+1, 12, 31),
TRUE, ""
)</f>
        <v/>
      </c>
      <c r="Z566" s="75" t="str" cm="1">
        <f t="array" aca="1" ref="Z566" ca="1">_xlfn.IFS(
AND($AN$14="Not year_end", Z565&gt;last_payment_date), "",
AND($AN$14="Year_end", Z565&gt;=last_payment_date), "",
AND($AN$14="Year_end"), DATE(YEAR(Z565+1), 12, 31),
AND($AN$14="Not year_end", MONTH(Z565)=12, DAY(Z565)=31), DATE(YEAR(Z564)+1, MONTH(Z564), DAY(Z564)),
AND($AN$14="Not year_end", OR(MONTH(Z565)&lt;&gt;12, DAY(Z565)&lt;&gt;31) ), DATE(YEAR(Z565), 12, 31)
)</f>
        <v/>
      </c>
      <c r="AA566" s="75" t="str" cm="1">
        <f t="array" aca="1" ref="AA566" ca="1">_xlfn.IFS(AA565="", "",
AND(AA565=last_payment_date, OR(MONTH(AA565)&lt;&gt;12, DAY(AA565)&lt;&gt;31) ), DATE(YEAR(AA565), 12, 31),
AND(MONTH(AA565)=12, DAY(AA565)=31, AA565&gt;=last_payment_date), "",
AND(MONTH(AA565)=12, DAY(AA565)&lt;&gt;31),  EOMONTH(AA565,0),
AND(MONTH(AA565)=12, DAY(AA565)=31, $AH$14="Not end"),  EDATE(AA564,1),
AND($AH$14="Not end"), EDATE(AA565, 1),
AND($AH$14="End"), EOMONTH(AA565, 1)
)</f>
        <v/>
      </c>
      <c r="AB566" s="75" t="str" cm="1">
        <f t="array" aca="1" ref="AB566" ca="1">_xlfn.IFS(AB565="","",
AND(AB565=last_rou_date), "",
AND($B$3="İllik"),DATE(YEAR(AB565)+1,MONTH(AB565),DAY(AB565) ),
AND($B$3="Aylıq", $AH$14="Not end"), EDATE(AB565,1),
AND($B$3="Aylıq", $AH$14="End"), EOMONTH(AB565,1)
)</f>
        <v/>
      </c>
      <c r="AC566" s="75" t="str" cm="1">
        <f t="array" aca="1" ref="AC566" ca="1">_xlfn.IFS(
AND($AN$14="Not year_end", AC565&gt;last_rou_date), "",
AND($AN$14="Year_end", AC565&gt;=last_rou_date), "",
AND($AN$14="Year_end"), DATE(YEAR(AC565+1), 12, 31),
AND($AN$14="Not year_end", MONTH(AC565)=12, DAY(AC565)=31), DATE(YEAR(AC564)+1, MONTH(AC564), DAY(AC564)),
AND($AN$14="Not year_end", OR(MONTH(AC565)&lt;&gt;12, DAY(AC565)&lt;&gt;31) ), DATE(YEAR(AC565), 12, 31)
)</f>
        <v/>
      </c>
      <c r="AD566" s="75" t="str" cm="1">
        <f t="array" aca="1" ref="AD566" ca="1">_xlfn.IFS(AD565="", "",
AND(AD565=last_rou_date, OR(MONTH(AD565)&lt;&gt;12, DAY(AD565)&lt;&gt;31) ), DATE(YEAR(AD565), 12, 31),
AND(MONTH(AD565)=12, DAY(AD565)=31, AD565&gt;=last_rou_date), "",
AND(MONTH(AD565)=12, DAY(AD565)&lt;&gt;31),  EOMONTH(AD565,0),
AND(MONTH(AD565)=12, DAY(AD565)=31, $AH$14="Not end"),  EDATE(AD564,1),
AND($AH$14="Not end"), EDATE(AD565, 1),
AND($AH$14="End"), EOMONTH(AD565, 1)
)</f>
        <v/>
      </c>
      <c r="AE566" s="68" t="str" cm="1">
        <f t="array" ref="AE566">_xlfn.IFS(W566="", "",
AND(W566&gt;0, W566&lt;=$B$4, $C$2="İllik artım, faiz olaraq", $D$2&gt;0, $B$3="İllik"), $B$5*((1+$D$2)^(W566-1)),
AND(W566&gt;0, W566&lt;=$B$4, $C$2="İllik artım, faiz olaraq", $D$2&gt;0, $B$3="Aylıq"), $B$5*((1+$D$2)^ROUNDDOWN((W566-1)/12,0)),
AND(W566=1, $C$2="Aşağıdakı kimi dəyişir", ), $B$5,
AND(W566&gt;1, W566&lt;=$B$4, $C$2="Aşağıdakı kimi dəyişir"), IFERROR(VLOOKUP(W566, $C$4:$D$7, 2, FALSE), AE565),
AND(W566&gt;0, W566&lt;=$B$4), $B$5,
TRUE,0 )</f>
        <v/>
      </c>
      <c r="AF566" s="76" t="str">
        <f t="shared" ca="1" si="25"/>
        <v/>
      </c>
    </row>
    <row r="567" spans="1:32" x14ac:dyDescent="0.4">
      <c r="A567" s="13" t="str" cm="1">
        <f t="array" aca="1" ref="A567" ca="1">_xlfn.IFS(
AND(SUMIFS(lease_table_interest_accruals, lease_table_dates, A566)&gt;0, COUNTIFS($E$14:E566, "Interest accrual", $A$14:A566, A566)=0),  A566,
AND(SUMIFS(lease_table_payments, lease_table_dates, A566)&gt;0, COUNTIFS($E$14:E566, "Payment", $A$14:A566, A566)=0),  A566,
AND(SUMIFS(rou_table_deprs, rou_table_dates, A566)&gt;0, COUNTIFS($E$14:E566, "Depreciation", $A$14:A566, A566)=0),  A566,
TRUE,  IFERROR(INDEX(rou_table_dates,  MATCH(A566, rou_table_dates)+1, ), "")
)</f>
        <v/>
      </c>
      <c r="B567" s="1" t="str" cm="1">
        <f t="array" aca="1" ref="B567" ca="1">_xlfn.IFS(
AND(E567="Payment", A567=$B$2), $AM$14,
E567="Payment", $AM$15,
E567="Interest accrual", $AM$18,
E567="Depreciation", $AM$17,
TRUE, "")</f>
        <v/>
      </c>
      <c r="C567" s="1" t="str" cm="1">
        <f t="array" aca="1" ref="C567" ca="1">_xlfn.IFS(
E567="Payment", $AM$19,
E567="Interest accrual", $AM$15,
E567="Depreciation", $AM$16,
TRUE, "")</f>
        <v/>
      </c>
      <c r="D567" s="14" t="str" cm="1">
        <f t="array" aca="1" ref="D567" ca="1">_xlfn.IFS(
E567="Payment", _xlfn.XLOOKUP(A567, lease_table_dates, lease_table_payments, 0, 0),
E567="Interest accrual", _xlfn.XLOOKUP(A567, lease_table_dates, lease_table_interest_accruals, 0, 0),
E567="Depreciation", _xlfn.XLOOKUP(A567, rou_table_dates, rou_table_deprs, 0, 0),
TRUE, ""
)</f>
        <v/>
      </c>
      <c r="E567" s="7" t="str" cm="1">
        <f t="array" aca="1" ref="E567" ca="1">_xlfn.IFS(
AND(SUMIFS(lease_table_interest_accruals, lease_table_dates, A567)&gt;0, COUNTIFS($E$14:E566, "Interest accrual", $A$14:A566, A567)=0), "Interest accrual",
AND(SUMIFS(lease_table_payments, lease_table_dates, A567)&gt;0, COUNTIFS($E$14:E566, "Payment", $A$14:A566, A567)=0), "Payment",
AND(SUMIFS(rou_table_deprs, rou_table_dates, A567)&gt;0, COUNTIFS($E$14:E566, "Depreciation", $A$14:A566, A567)=0), "Depreciation",
TRUE,  ""
)</f>
        <v/>
      </c>
      <c r="G567" s="13" t="str" cm="1">
        <f t="array" aca="1" ref="G567" ca="1">_xlfn.IFS(
AND($B$11="Hə", $B$3="İllik"), Z567,
AND($B$11="Hə", $B$3="Aylıq"), AA567,
$B$11="Yox", X567)</f>
        <v/>
      </c>
      <c r="H567" s="14" t="str" cm="1">
        <f t="array" aca="1" ref="H567" ca="1">_xlfn.IFS( G567="", "",
TRUE, ROUND( H566+I567-J567, 2) )</f>
        <v/>
      </c>
      <c r="I567" s="14" t="str" cm="1">
        <f t="array" aca="1" ref="I567" ca="1">_xlfn.IFS(G567="", "",
G567=last_payment_date, (J567-H566),
 TRUE,  -  (H566- H566* (1+$B$6)^ (_xlfn.DAYS(G567,G566)/365) )
)</f>
        <v/>
      </c>
      <c r="J567" s="14" t="str" cm="1">
        <f t="array" aca="1" ref="J567" ca="1">_xlfn.IFS(G567="", "",
TRUE, _xlfn.XLOOKUP(G567,  payment_dates, payments,0,0)
)</f>
        <v/>
      </c>
      <c r="L567" s="2" t="str" cm="1">
        <f t="array" aca="1" ref="L567" ca="1">_xlfn.IFS(
AND($B$11="Hə", $B$3="İllik"), AC567,
AND($B$11="Hə", $B$3="Aylıq"), AD567,
$B$11="Yox", AB567)</f>
        <v/>
      </c>
      <c r="M567" s="14" t="str" cm="1">
        <f t="array" aca="1" ref="M567" ca="1">_xlfn.IFS( L567="", "",
(M566-N567)&lt;=0.5, 0,
TRUE,  M566-N567)</f>
        <v/>
      </c>
      <c r="N567" s="15" t="str" cm="1">
        <f t="array" aca="1" ref="N567" ca="1">_xlfn.IFS(
L567="", "",
TRUE, MIN(M566, ROUND($M$14/ (last_rou_date - $B$2) * (L567-L566), 2) )
)</f>
        <v/>
      </c>
      <c r="P567" s="22" t="str">
        <f t="shared" ca="1" si="24"/>
        <v/>
      </c>
      <c r="Q567" s="14" t="str" cm="1">
        <f t="array" aca="1" ref="Q567" ca="1">_xlfn.IFS(P567="","",
$B$11="Hə", _xlfn.XLOOKUP(DATE(P567, 12, 31), rou_table_dates, rou_table_nbvs,0, 0),
TRUE,  MAX(0, ROUND($M$14 - $M$14/ (last_rou_date - $B$2) * (DATE(P567,12,31) - $B$2), 2) )
)</f>
        <v/>
      </c>
      <c r="R567" s="57" t="str" cm="1">
        <f t="array" aca="1" ref="R567" ca="1">_xlfn.IFS(P567="","",
$B$11="Hə", _xlfn.XLOOKUP(DATE(P567, 12, 31), lease_table_dates, lease_table_balances,0, 0),
TRUE, IFERROR( XNPV($B$6, IF(payment_dates &gt;DATE(P567, 12, 31), payments,  0),  IF(payment_dates &gt;DATE(P567, 12, 31), payment_dates,  DATE(P567, 12, 31))    ),0)
)</f>
        <v/>
      </c>
      <c r="S567" s="14" t="str" cm="1">
        <f t="array" aca="1" ref="S567" ca="1">_xlfn.IFS(P567="","",
TRUE,  MIN( MIN(Q566, $M$14), ROUND($M$14/ (last_rou_date - $B$2) * (DATE(P567,12,31) - MAX($B$2, DATE(P567-1, 12, 31))), 2) )
)</f>
        <v/>
      </c>
      <c r="T567" s="15" t="str" cm="1">
        <f t="array" aca="1" ref="T567" ca="1">_xlfn.IFS(P567="", "",
ISTEXT(R566), R567- (H567 - SUMIFS( lease_table_payments, lease_table_years, P567) -$AG$14 ),
AND(ISNUMBER(R566), R567&lt;&gt;""),   R567- (R566 - SUMIFS( lease_table_payments, lease_table_years, P567) )
)</f>
        <v/>
      </c>
      <c r="U567" s="14"/>
      <c r="V567" s="73">
        <f t="shared" si="26"/>
        <v>554</v>
      </c>
      <c r="W567" s="74" t="str" cm="1">
        <f t="array" ref="W567">_xlfn.IFS(
OR(W566=$B$4, W566=""),"",
TRUE,W566+1
)</f>
        <v/>
      </c>
      <c r="X567" s="75" t="str" cm="1">
        <f t="array" ref="X567">_xlfn.IFS(X566="","",
W567="", "",
AND($B$3="İllik"),DATE(YEAR(X566)+1,MONTH(X566),DAY(X566) ),
AND($B$3="Aylıq", $AH$14="Not end"), EDATE(X566,1),
AND($B$3="Aylıq", $AH$14="End"), EOMONTH(X566,1)
)</f>
        <v/>
      </c>
      <c r="Y567" s="75" t="str" cm="1">
        <f t="array" aca="1" ref="Y567" ca="1">_xlfn.IFS(
AND($B$7="Dövrün əvvəlində", Y566&lt;=last_rou_date), DATE(YEAR(Y566)+1, 12, 31),
AND($B$7="Dövrün sonunda", Y566&lt;=last_payment_date), DATE(YEAR(Y566)+1, 12, 31),
TRUE, ""
)</f>
        <v/>
      </c>
      <c r="Z567" s="75" t="str" cm="1">
        <f t="array" aca="1" ref="Z567" ca="1">_xlfn.IFS(
AND($AN$14="Not year_end", Z566&gt;last_payment_date), "",
AND($AN$14="Year_end", Z566&gt;=last_payment_date), "",
AND($AN$14="Year_end"), DATE(YEAR(Z566+1), 12, 31),
AND($AN$14="Not year_end", MONTH(Z566)=12, DAY(Z566)=31), DATE(YEAR(Z565)+1, MONTH(Z565), DAY(Z565)),
AND($AN$14="Not year_end", OR(MONTH(Z566)&lt;&gt;12, DAY(Z566)&lt;&gt;31) ), DATE(YEAR(Z566), 12, 31)
)</f>
        <v/>
      </c>
      <c r="AA567" s="75" t="str" cm="1">
        <f t="array" aca="1" ref="AA567" ca="1">_xlfn.IFS(AA566="", "",
AND(AA566=last_payment_date, OR(MONTH(AA566)&lt;&gt;12, DAY(AA566)&lt;&gt;31) ), DATE(YEAR(AA566), 12, 31),
AND(MONTH(AA566)=12, DAY(AA566)=31, AA566&gt;=last_payment_date), "",
AND(MONTH(AA566)=12, DAY(AA566)&lt;&gt;31),  EOMONTH(AA566,0),
AND(MONTH(AA566)=12, DAY(AA566)=31, $AH$14="Not end"),  EDATE(AA565,1),
AND($AH$14="Not end"), EDATE(AA566, 1),
AND($AH$14="End"), EOMONTH(AA566, 1)
)</f>
        <v/>
      </c>
      <c r="AB567" s="75" t="str" cm="1">
        <f t="array" aca="1" ref="AB567" ca="1">_xlfn.IFS(AB566="","",
AND(AB566=last_rou_date), "",
AND($B$3="İllik"),DATE(YEAR(AB566)+1,MONTH(AB566),DAY(AB566) ),
AND($B$3="Aylıq", $AH$14="Not end"), EDATE(AB566,1),
AND($B$3="Aylıq", $AH$14="End"), EOMONTH(AB566,1)
)</f>
        <v/>
      </c>
      <c r="AC567" s="75" t="str" cm="1">
        <f t="array" aca="1" ref="AC567" ca="1">_xlfn.IFS(
AND($AN$14="Not year_end", AC566&gt;last_rou_date), "",
AND($AN$14="Year_end", AC566&gt;=last_rou_date), "",
AND($AN$14="Year_end"), DATE(YEAR(AC566+1), 12, 31),
AND($AN$14="Not year_end", MONTH(AC566)=12, DAY(AC566)=31), DATE(YEAR(AC565)+1, MONTH(AC565), DAY(AC565)),
AND($AN$14="Not year_end", OR(MONTH(AC566)&lt;&gt;12, DAY(AC566)&lt;&gt;31) ), DATE(YEAR(AC566), 12, 31)
)</f>
        <v/>
      </c>
      <c r="AD567" s="75" t="str" cm="1">
        <f t="array" aca="1" ref="AD567" ca="1">_xlfn.IFS(AD566="", "",
AND(AD566=last_rou_date, OR(MONTH(AD566)&lt;&gt;12, DAY(AD566)&lt;&gt;31) ), DATE(YEAR(AD566), 12, 31),
AND(MONTH(AD566)=12, DAY(AD566)=31, AD566&gt;=last_rou_date), "",
AND(MONTH(AD566)=12, DAY(AD566)&lt;&gt;31),  EOMONTH(AD566,0),
AND(MONTH(AD566)=12, DAY(AD566)=31, $AH$14="Not end"),  EDATE(AD565,1),
AND($AH$14="Not end"), EDATE(AD566, 1),
AND($AH$14="End"), EOMONTH(AD566, 1)
)</f>
        <v/>
      </c>
      <c r="AE567" s="68" t="str" cm="1">
        <f t="array" ref="AE567">_xlfn.IFS(W567="", "",
AND(W567&gt;0, W567&lt;=$B$4, $C$2="İllik artım, faiz olaraq", $D$2&gt;0, $B$3="İllik"), $B$5*((1+$D$2)^(W567-1)),
AND(W567&gt;0, W567&lt;=$B$4, $C$2="İllik artım, faiz olaraq", $D$2&gt;0, $B$3="Aylıq"), $B$5*((1+$D$2)^ROUNDDOWN((W567-1)/12,0)),
AND(W567=1, $C$2="Aşağıdakı kimi dəyişir", ), $B$5,
AND(W567&gt;1, W567&lt;=$B$4, $C$2="Aşağıdakı kimi dəyişir"), IFERROR(VLOOKUP(W567, $C$4:$D$7, 2, FALSE), AE566),
AND(W567&gt;0, W567&lt;=$B$4), $B$5,
TRUE,0 )</f>
        <v/>
      </c>
      <c r="AF567" s="76" t="str">
        <f t="shared" ca="1" si="25"/>
        <v/>
      </c>
    </row>
    <row r="568" spans="1:32" x14ac:dyDescent="0.4">
      <c r="A568" s="13" t="str" cm="1">
        <f t="array" aca="1" ref="A568" ca="1">_xlfn.IFS(
AND(SUMIFS(lease_table_interest_accruals, lease_table_dates, A567)&gt;0, COUNTIFS($E$14:E567, "Interest accrual", $A$14:A567, A567)=0),  A567,
AND(SUMIFS(lease_table_payments, lease_table_dates, A567)&gt;0, COUNTIFS($E$14:E567, "Payment", $A$14:A567, A567)=0),  A567,
AND(SUMIFS(rou_table_deprs, rou_table_dates, A567)&gt;0, COUNTIFS($E$14:E567, "Depreciation", $A$14:A567, A567)=0),  A567,
TRUE,  IFERROR(INDEX(rou_table_dates,  MATCH(A567, rou_table_dates)+1, ), "")
)</f>
        <v/>
      </c>
      <c r="B568" s="1" t="str" cm="1">
        <f t="array" aca="1" ref="B568" ca="1">_xlfn.IFS(
AND(E568="Payment", A568=$B$2), $AM$14,
E568="Payment", $AM$15,
E568="Interest accrual", $AM$18,
E568="Depreciation", $AM$17,
TRUE, "")</f>
        <v/>
      </c>
      <c r="C568" s="1" t="str" cm="1">
        <f t="array" aca="1" ref="C568" ca="1">_xlfn.IFS(
E568="Payment", $AM$19,
E568="Interest accrual", $AM$15,
E568="Depreciation", $AM$16,
TRUE, "")</f>
        <v/>
      </c>
      <c r="D568" s="14" t="str" cm="1">
        <f t="array" aca="1" ref="D568" ca="1">_xlfn.IFS(
E568="Payment", _xlfn.XLOOKUP(A568, lease_table_dates, lease_table_payments, 0, 0),
E568="Interest accrual", _xlfn.XLOOKUP(A568, lease_table_dates, lease_table_interest_accruals, 0, 0),
E568="Depreciation", _xlfn.XLOOKUP(A568, rou_table_dates, rou_table_deprs, 0, 0),
TRUE, ""
)</f>
        <v/>
      </c>
      <c r="E568" s="7" t="str" cm="1">
        <f t="array" aca="1" ref="E568" ca="1">_xlfn.IFS(
AND(SUMIFS(lease_table_interest_accruals, lease_table_dates, A568)&gt;0, COUNTIFS($E$14:E567, "Interest accrual", $A$14:A567, A568)=0), "Interest accrual",
AND(SUMIFS(lease_table_payments, lease_table_dates, A568)&gt;0, COUNTIFS($E$14:E567, "Payment", $A$14:A567, A568)=0), "Payment",
AND(SUMIFS(rou_table_deprs, rou_table_dates, A568)&gt;0, COUNTIFS($E$14:E567, "Depreciation", $A$14:A567, A568)=0), "Depreciation",
TRUE,  ""
)</f>
        <v/>
      </c>
      <c r="G568" s="13" t="str" cm="1">
        <f t="array" aca="1" ref="G568" ca="1">_xlfn.IFS(
AND($B$11="Hə", $B$3="İllik"), Z568,
AND($B$11="Hə", $B$3="Aylıq"), AA568,
$B$11="Yox", X568)</f>
        <v/>
      </c>
      <c r="H568" s="14" t="str" cm="1">
        <f t="array" aca="1" ref="H568" ca="1">_xlfn.IFS( G568="", "",
TRUE, ROUND( H567+I568-J568, 2) )</f>
        <v/>
      </c>
      <c r="I568" s="14" t="str" cm="1">
        <f t="array" aca="1" ref="I568" ca="1">_xlfn.IFS(G568="", "",
G568=last_payment_date, (J568-H567),
 TRUE,  -  (H567- H567* (1+$B$6)^ (_xlfn.DAYS(G568,G567)/365) )
)</f>
        <v/>
      </c>
      <c r="J568" s="14" t="str" cm="1">
        <f t="array" aca="1" ref="J568" ca="1">_xlfn.IFS(G568="", "",
TRUE, _xlfn.XLOOKUP(G568,  payment_dates, payments,0,0)
)</f>
        <v/>
      </c>
      <c r="L568" s="2" t="str" cm="1">
        <f t="array" aca="1" ref="L568" ca="1">_xlfn.IFS(
AND($B$11="Hə", $B$3="İllik"), AC568,
AND($B$11="Hə", $B$3="Aylıq"), AD568,
$B$11="Yox", AB568)</f>
        <v/>
      </c>
      <c r="M568" s="14" t="str" cm="1">
        <f t="array" aca="1" ref="M568" ca="1">_xlfn.IFS( L568="", "",
(M567-N568)&lt;=0.5, 0,
TRUE,  M567-N568)</f>
        <v/>
      </c>
      <c r="N568" s="15" t="str" cm="1">
        <f t="array" aca="1" ref="N568" ca="1">_xlfn.IFS(
L568="", "",
TRUE, MIN(M567, ROUND($M$14/ (last_rou_date - $B$2) * (L568-L567), 2) )
)</f>
        <v/>
      </c>
      <c r="P568" s="22" t="str">
        <f t="shared" ca="1" si="24"/>
        <v/>
      </c>
      <c r="Q568" s="14" t="str" cm="1">
        <f t="array" aca="1" ref="Q568" ca="1">_xlfn.IFS(P568="","",
$B$11="Hə", _xlfn.XLOOKUP(DATE(P568, 12, 31), rou_table_dates, rou_table_nbvs,0, 0),
TRUE,  MAX(0, ROUND($M$14 - $M$14/ (last_rou_date - $B$2) * (DATE(P568,12,31) - $B$2), 2) )
)</f>
        <v/>
      </c>
      <c r="R568" s="57" t="str" cm="1">
        <f t="array" aca="1" ref="R568" ca="1">_xlfn.IFS(P568="","",
$B$11="Hə", _xlfn.XLOOKUP(DATE(P568, 12, 31), lease_table_dates, lease_table_balances,0, 0),
TRUE, IFERROR( XNPV($B$6, IF(payment_dates &gt;DATE(P568, 12, 31), payments,  0),  IF(payment_dates &gt;DATE(P568, 12, 31), payment_dates,  DATE(P568, 12, 31))    ),0)
)</f>
        <v/>
      </c>
      <c r="S568" s="14" t="str" cm="1">
        <f t="array" aca="1" ref="S568" ca="1">_xlfn.IFS(P568="","",
TRUE,  MIN( MIN(Q567, $M$14), ROUND($M$14/ (last_rou_date - $B$2) * (DATE(P568,12,31) - MAX($B$2, DATE(P568-1, 12, 31))), 2) )
)</f>
        <v/>
      </c>
      <c r="T568" s="15" t="str" cm="1">
        <f t="array" aca="1" ref="T568" ca="1">_xlfn.IFS(P568="", "",
ISTEXT(R567), R568- (H568 - SUMIFS( lease_table_payments, lease_table_years, P568) -$AG$14 ),
AND(ISNUMBER(R567), R568&lt;&gt;""),   R568- (R567 - SUMIFS( lease_table_payments, lease_table_years, P568) )
)</f>
        <v/>
      </c>
      <c r="U568" s="14"/>
      <c r="V568" s="73">
        <f t="shared" si="26"/>
        <v>555</v>
      </c>
      <c r="W568" s="74" t="str" cm="1">
        <f t="array" ref="W568">_xlfn.IFS(
OR(W567=$B$4, W567=""),"",
TRUE,W567+1
)</f>
        <v/>
      </c>
      <c r="X568" s="75" t="str" cm="1">
        <f t="array" ref="X568">_xlfn.IFS(X567="","",
W568="", "",
AND($B$3="İllik"),DATE(YEAR(X567)+1,MONTH(X567),DAY(X567) ),
AND($B$3="Aylıq", $AH$14="Not end"), EDATE(X567,1),
AND($B$3="Aylıq", $AH$14="End"), EOMONTH(X567,1)
)</f>
        <v/>
      </c>
      <c r="Y568" s="75" t="str" cm="1">
        <f t="array" aca="1" ref="Y568" ca="1">_xlfn.IFS(
AND($B$7="Dövrün əvvəlində", Y567&lt;=last_rou_date), DATE(YEAR(Y567)+1, 12, 31),
AND($B$7="Dövrün sonunda", Y567&lt;=last_payment_date), DATE(YEAR(Y567)+1, 12, 31),
TRUE, ""
)</f>
        <v/>
      </c>
      <c r="Z568" s="75" t="str" cm="1">
        <f t="array" aca="1" ref="Z568" ca="1">_xlfn.IFS(
AND($AN$14="Not year_end", Z567&gt;last_payment_date), "",
AND($AN$14="Year_end", Z567&gt;=last_payment_date), "",
AND($AN$14="Year_end"), DATE(YEAR(Z567+1), 12, 31),
AND($AN$14="Not year_end", MONTH(Z567)=12, DAY(Z567)=31), DATE(YEAR(Z566)+1, MONTH(Z566), DAY(Z566)),
AND($AN$14="Not year_end", OR(MONTH(Z567)&lt;&gt;12, DAY(Z567)&lt;&gt;31) ), DATE(YEAR(Z567), 12, 31)
)</f>
        <v/>
      </c>
      <c r="AA568" s="75" t="str" cm="1">
        <f t="array" aca="1" ref="AA568" ca="1">_xlfn.IFS(AA567="", "",
AND(AA567=last_payment_date, OR(MONTH(AA567)&lt;&gt;12, DAY(AA567)&lt;&gt;31) ), DATE(YEAR(AA567), 12, 31),
AND(MONTH(AA567)=12, DAY(AA567)=31, AA567&gt;=last_payment_date), "",
AND(MONTH(AA567)=12, DAY(AA567)&lt;&gt;31),  EOMONTH(AA567,0),
AND(MONTH(AA567)=12, DAY(AA567)=31, $AH$14="Not end"),  EDATE(AA566,1),
AND($AH$14="Not end"), EDATE(AA567, 1),
AND($AH$14="End"), EOMONTH(AA567, 1)
)</f>
        <v/>
      </c>
      <c r="AB568" s="75" t="str" cm="1">
        <f t="array" aca="1" ref="AB568" ca="1">_xlfn.IFS(AB567="","",
AND(AB567=last_rou_date), "",
AND($B$3="İllik"),DATE(YEAR(AB567)+1,MONTH(AB567),DAY(AB567) ),
AND($B$3="Aylıq", $AH$14="Not end"), EDATE(AB567,1),
AND($B$3="Aylıq", $AH$14="End"), EOMONTH(AB567,1)
)</f>
        <v/>
      </c>
      <c r="AC568" s="75" t="str" cm="1">
        <f t="array" aca="1" ref="AC568" ca="1">_xlfn.IFS(
AND($AN$14="Not year_end", AC567&gt;last_rou_date), "",
AND($AN$14="Year_end", AC567&gt;=last_rou_date), "",
AND($AN$14="Year_end"), DATE(YEAR(AC567+1), 12, 31),
AND($AN$14="Not year_end", MONTH(AC567)=12, DAY(AC567)=31), DATE(YEAR(AC566)+1, MONTH(AC566), DAY(AC566)),
AND($AN$14="Not year_end", OR(MONTH(AC567)&lt;&gt;12, DAY(AC567)&lt;&gt;31) ), DATE(YEAR(AC567), 12, 31)
)</f>
        <v/>
      </c>
      <c r="AD568" s="75" t="str" cm="1">
        <f t="array" aca="1" ref="AD568" ca="1">_xlfn.IFS(AD567="", "",
AND(AD567=last_rou_date, OR(MONTH(AD567)&lt;&gt;12, DAY(AD567)&lt;&gt;31) ), DATE(YEAR(AD567), 12, 31),
AND(MONTH(AD567)=12, DAY(AD567)=31, AD567&gt;=last_rou_date), "",
AND(MONTH(AD567)=12, DAY(AD567)&lt;&gt;31),  EOMONTH(AD567,0),
AND(MONTH(AD567)=12, DAY(AD567)=31, $AH$14="Not end"),  EDATE(AD566,1),
AND($AH$14="Not end"), EDATE(AD567, 1),
AND($AH$14="End"), EOMONTH(AD567, 1)
)</f>
        <v/>
      </c>
      <c r="AE568" s="68" t="str" cm="1">
        <f t="array" ref="AE568">_xlfn.IFS(W568="", "",
AND(W568&gt;0, W568&lt;=$B$4, $C$2="İllik artım, faiz olaraq", $D$2&gt;0, $B$3="İllik"), $B$5*((1+$D$2)^(W568-1)),
AND(W568&gt;0, W568&lt;=$B$4, $C$2="İllik artım, faiz olaraq", $D$2&gt;0, $B$3="Aylıq"), $B$5*((1+$D$2)^ROUNDDOWN((W568-1)/12,0)),
AND(W568=1, $C$2="Aşağıdakı kimi dəyişir", ), $B$5,
AND(W568&gt;1, W568&lt;=$B$4, $C$2="Aşağıdakı kimi dəyişir"), IFERROR(VLOOKUP(W568, $C$4:$D$7, 2, FALSE), AE567),
AND(W568&gt;0, W568&lt;=$B$4), $B$5,
TRUE,0 )</f>
        <v/>
      </c>
      <c r="AF568" s="76" t="str">
        <f t="shared" ca="1" si="25"/>
        <v/>
      </c>
    </row>
    <row r="569" spans="1:32" x14ac:dyDescent="0.4">
      <c r="A569" s="13" t="str" cm="1">
        <f t="array" aca="1" ref="A569" ca="1">_xlfn.IFS(
AND(SUMIFS(lease_table_interest_accruals, lease_table_dates, A568)&gt;0, COUNTIFS($E$14:E568, "Interest accrual", $A$14:A568, A568)=0),  A568,
AND(SUMIFS(lease_table_payments, lease_table_dates, A568)&gt;0, COUNTIFS($E$14:E568, "Payment", $A$14:A568, A568)=0),  A568,
AND(SUMIFS(rou_table_deprs, rou_table_dates, A568)&gt;0, COUNTIFS($E$14:E568, "Depreciation", $A$14:A568, A568)=0),  A568,
TRUE,  IFERROR(INDEX(rou_table_dates,  MATCH(A568, rou_table_dates)+1, ), "")
)</f>
        <v/>
      </c>
      <c r="B569" s="1" t="str" cm="1">
        <f t="array" aca="1" ref="B569" ca="1">_xlfn.IFS(
AND(E569="Payment", A569=$B$2), $AM$14,
E569="Payment", $AM$15,
E569="Interest accrual", $AM$18,
E569="Depreciation", $AM$17,
TRUE, "")</f>
        <v/>
      </c>
      <c r="C569" s="1" t="str" cm="1">
        <f t="array" aca="1" ref="C569" ca="1">_xlfn.IFS(
E569="Payment", $AM$19,
E569="Interest accrual", $AM$15,
E569="Depreciation", $AM$16,
TRUE, "")</f>
        <v/>
      </c>
      <c r="D569" s="14" t="str" cm="1">
        <f t="array" aca="1" ref="D569" ca="1">_xlfn.IFS(
E569="Payment", _xlfn.XLOOKUP(A569, lease_table_dates, lease_table_payments, 0, 0),
E569="Interest accrual", _xlfn.XLOOKUP(A569, lease_table_dates, lease_table_interest_accruals, 0, 0),
E569="Depreciation", _xlfn.XLOOKUP(A569, rou_table_dates, rou_table_deprs, 0, 0),
TRUE, ""
)</f>
        <v/>
      </c>
      <c r="E569" s="7" t="str" cm="1">
        <f t="array" aca="1" ref="E569" ca="1">_xlfn.IFS(
AND(SUMIFS(lease_table_interest_accruals, lease_table_dates, A569)&gt;0, COUNTIFS($E$14:E568, "Interest accrual", $A$14:A568, A569)=0), "Interest accrual",
AND(SUMIFS(lease_table_payments, lease_table_dates, A569)&gt;0, COUNTIFS($E$14:E568, "Payment", $A$14:A568, A569)=0), "Payment",
AND(SUMIFS(rou_table_deprs, rou_table_dates, A569)&gt;0, COUNTIFS($E$14:E568, "Depreciation", $A$14:A568, A569)=0), "Depreciation",
TRUE,  ""
)</f>
        <v/>
      </c>
      <c r="G569" s="13" t="str" cm="1">
        <f t="array" aca="1" ref="G569" ca="1">_xlfn.IFS(
AND($B$11="Hə", $B$3="İllik"), Z569,
AND($B$11="Hə", $B$3="Aylıq"), AA569,
$B$11="Yox", X569)</f>
        <v/>
      </c>
      <c r="H569" s="14" t="str" cm="1">
        <f t="array" aca="1" ref="H569" ca="1">_xlfn.IFS( G569="", "",
TRUE, ROUND( H568+I569-J569, 2) )</f>
        <v/>
      </c>
      <c r="I569" s="14" t="str" cm="1">
        <f t="array" aca="1" ref="I569" ca="1">_xlfn.IFS(G569="", "",
G569=last_payment_date, (J569-H568),
 TRUE,  -  (H568- H568* (1+$B$6)^ (_xlfn.DAYS(G569,G568)/365) )
)</f>
        <v/>
      </c>
      <c r="J569" s="14" t="str" cm="1">
        <f t="array" aca="1" ref="J569" ca="1">_xlfn.IFS(G569="", "",
TRUE, _xlfn.XLOOKUP(G569,  payment_dates, payments,0,0)
)</f>
        <v/>
      </c>
      <c r="L569" s="2" t="str" cm="1">
        <f t="array" aca="1" ref="L569" ca="1">_xlfn.IFS(
AND($B$11="Hə", $B$3="İllik"), AC569,
AND($B$11="Hə", $B$3="Aylıq"), AD569,
$B$11="Yox", AB569)</f>
        <v/>
      </c>
      <c r="M569" s="14" t="str" cm="1">
        <f t="array" aca="1" ref="M569" ca="1">_xlfn.IFS( L569="", "",
(M568-N569)&lt;=0.5, 0,
TRUE,  M568-N569)</f>
        <v/>
      </c>
      <c r="N569" s="15" t="str" cm="1">
        <f t="array" aca="1" ref="N569" ca="1">_xlfn.IFS(
L569="", "",
TRUE, MIN(M568, ROUND($M$14/ (last_rou_date - $B$2) * (L569-L568), 2) )
)</f>
        <v/>
      </c>
      <c r="P569" s="22" t="str">
        <f t="shared" ca="1" si="24"/>
        <v/>
      </c>
      <c r="Q569" s="14" t="str" cm="1">
        <f t="array" aca="1" ref="Q569" ca="1">_xlfn.IFS(P569="","",
$B$11="Hə", _xlfn.XLOOKUP(DATE(P569, 12, 31), rou_table_dates, rou_table_nbvs,0, 0),
TRUE,  MAX(0, ROUND($M$14 - $M$14/ (last_rou_date - $B$2) * (DATE(P569,12,31) - $B$2), 2) )
)</f>
        <v/>
      </c>
      <c r="R569" s="57" t="str" cm="1">
        <f t="array" aca="1" ref="R569" ca="1">_xlfn.IFS(P569="","",
$B$11="Hə", _xlfn.XLOOKUP(DATE(P569, 12, 31), lease_table_dates, lease_table_balances,0, 0),
TRUE, IFERROR( XNPV($B$6, IF(payment_dates &gt;DATE(P569, 12, 31), payments,  0),  IF(payment_dates &gt;DATE(P569, 12, 31), payment_dates,  DATE(P569, 12, 31))    ),0)
)</f>
        <v/>
      </c>
      <c r="S569" s="14" t="str" cm="1">
        <f t="array" aca="1" ref="S569" ca="1">_xlfn.IFS(P569="","",
TRUE,  MIN( MIN(Q568, $M$14), ROUND($M$14/ (last_rou_date - $B$2) * (DATE(P569,12,31) - MAX($B$2, DATE(P569-1, 12, 31))), 2) )
)</f>
        <v/>
      </c>
      <c r="T569" s="15" t="str" cm="1">
        <f t="array" aca="1" ref="T569" ca="1">_xlfn.IFS(P569="", "",
ISTEXT(R568), R569- (H569 - SUMIFS( lease_table_payments, lease_table_years, P569) -$AG$14 ),
AND(ISNUMBER(R568), R569&lt;&gt;""),   R569- (R568 - SUMIFS( lease_table_payments, lease_table_years, P569) )
)</f>
        <v/>
      </c>
      <c r="U569" s="14"/>
      <c r="V569" s="73">
        <f t="shared" si="26"/>
        <v>556</v>
      </c>
      <c r="W569" s="74" t="str" cm="1">
        <f t="array" ref="W569">_xlfn.IFS(
OR(W568=$B$4, W568=""),"",
TRUE,W568+1
)</f>
        <v/>
      </c>
      <c r="X569" s="75" t="str" cm="1">
        <f t="array" ref="X569">_xlfn.IFS(X568="","",
W569="", "",
AND($B$3="İllik"),DATE(YEAR(X568)+1,MONTH(X568),DAY(X568) ),
AND($B$3="Aylıq", $AH$14="Not end"), EDATE(X568,1),
AND($B$3="Aylıq", $AH$14="End"), EOMONTH(X568,1)
)</f>
        <v/>
      </c>
      <c r="Y569" s="75" t="str" cm="1">
        <f t="array" aca="1" ref="Y569" ca="1">_xlfn.IFS(
AND($B$7="Dövrün əvvəlində", Y568&lt;=last_rou_date), DATE(YEAR(Y568)+1, 12, 31),
AND($B$7="Dövrün sonunda", Y568&lt;=last_payment_date), DATE(YEAR(Y568)+1, 12, 31),
TRUE, ""
)</f>
        <v/>
      </c>
      <c r="Z569" s="75" t="str" cm="1">
        <f t="array" aca="1" ref="Z569" ca="1">_xlfn.IFS(
AND($AN$14="Not year_end", Z568&gt;last_payment_date), "",
AND($AN$14="Year_end", Z568&gt;=last_payment_date), "",
AND($AN$14="Year_end"), DATE(YEAR(Z568+1), 12, 31),
AND($AN$14="Not year_end", MONTH(Z568)=12, DAY(Z568)=31), DATE(YEAR(Z567)+1, MONTH(Z567), DAY(Z567)),
AND($AN$14="Not year_end", OR(MONTH(Z568)&lt;&gt;12, DAY(Z568)&lt;&gt;31) ), DATE(YEAR(Z568), 12, 31)
)</f>
        <v/>
      </c>
      <c r="AA569" s="75" t="str" cm="1">
        <f t="array" aca="1" ref="AA569" ca="1">_xlfn.IFS(AA568="", "",
AND(AA568=last_payment_date, OR(MONTH(AA568)&lt;&gt;12, DAY(AA568)&lt;&gt;31) ), DATE(YEAR(AA568), 12, 31),
AND(MONTH(AA568)=12, DAY(AA568)=31, AA568&gt;=last_payment_date), "",
AND(MONTH(AA568)=12, DAY(AA568)&lt;&gt;31),  EOMONTH(AA568,0),
AND(MONTH(AA568)=12, DAY(AA568)=31, $AH$14="Not end"),  EDATE(AA567,1),
AND($AH$14="Not end"), EDATE(AA568, 1),
AND($AH$14="End"), EOMONTH(AA568, 1)
)</f>
        <v/>
      </c>
      <c r="AB569" s="75" t="str" cm="1">
        <f t="array" aca="1" ref="AB569" ca="1">_xlfn.IFS(AB568="","",
AND(AB568=last_rou_date), "",
AND($B$3="İllik"),DATE(YEAR(AB568)+1,MONTH(AB568),DAY(AB568) ),
AND($B$3="Aylıq", $AH$14="Not end"), EDATE(AB568,1),
AND($B$3="Aylıq", $AH$14="End"), EOMONTH(AB568,1)
)</f>
        <v/>
      </c>
      <c r="AC569" s="75" t="str" cm="1">
        <f t="array" aca="1" ref="AC569" ca="1">_xlfn.IFS(
AND($AN$14="Not year_end", AC568&gt;last_rou_date), "",
AND($AN$14="Year_end", AC568&gt;=last_rou_date), "",
AND($AN$14="Year_end"), DATE(YEAR(AC568+1), 12, 31),
AND($AN$14="Not year_end", MONTH(AC568)=12, DAY(AC568)=31), DATE(YEAR(AC567)+1, MONTH(AC567), DAY(AC567)),
AND($AN$14="Not year_end", OR(MONTH(AC568)&lt;&gt;12, DAY(AC568)&lt;&gt;31) ), DATE(YEAR(AC568), 12, 31)
)</f>
        <v/>
      </c>
      <c r="AD569" s="75" t="str" cm="1">
        <f t="array" aca="1" ref="AD569" ca="1">_xlfn.IFS(AD568="", "",
AND(AD568=last_rou_date, OR(MONTH(AD568)&lt;&gt;12, DAY(AD568)&lt;&gt;31) ), DATE(YEAR(AD568), 12, 31),
AND(MONTH(AD568)=12, DAY(AD568)=31, AD568&gt;=last_rou_date), "",
AND(MONTH(AD568)=12, DAY(AD568)&lt;&gt;31),  EOMONTH(AD568,0),
AND(MONTH(AD568)=12, DAY(AD568)=31, $AH$14="Not end"),  EDATE(AD567,1),
AND($AH$14="Not end"), EDATE(AD568, 1),
AND($AH$14="End"), EOMONTH(AD568, 1)
)</f>
        <v/>
      </c>
      <c r="AE569" s="68" t="str" cm="1">
        <f t="array" ref="AE569">_xlfn.IFS(W569="", "",
AND(W569&gt;0, W569&lt;=$B$4, $C$2="İllik artım, faiz olaraq", $D$2&gt;0, $B$3="İllik"), $B$5*((1+$D$2)^(W569-1)),
AND(W569&gt;0, W569&lt;=$B$4, $C$2="İllik artım, faiz olaraq", $D$2&gt;0, $B$3="Aylıq"), $B$5*((1+$D$2)^ROUNDDOWN((W569-1)/12,0)),
AND(W569=1, $C$2="Aşağıdakı kimi dəyişir", ), $B$5,
AND(W569&gt;1, W569&lt;=$B$4, $C$2="Aşağıdakı kimi dəyişir"), IFERROR(VLOOKUP(W569, $C$4:$D$7, 2, FALSE), AE568),
AND(W569&gt;0, W569&lt;=$B$4), $B$5,
TRUE,0 )</f>
        <v/>
      </c>
      <c r="AF569" s="76" t="str">
        <f t="shared" ca="1" si="25"/>
        <v/>
      </c>
    </row>
    <row r="570" spans="1:32" x14ac:dyDescent="0.4">
      <c r="A570" s="13" t="str" cm="1">
        <f t="array" aca="1" ref="A570" ca="1">_xlfn.IFS(
AND(SUMIFS(lease_table_interest_accruals, lease_table_dates, A569)&gt;0, COUNTIFS($E$14:E569, "Interest accrual", $A$14:A569, A569)=0),  A569,
AND(SUMIFS(lease_table_payments, lease_table_dates, A569)&gt;0, COUNTIFS($E$14:E569, "Payment", $A$14:A569, A569)=0),  A569,
AND(SUMIFS(rou_table_deprs, rou_table_dates, A569)&gt;0, COUNTIFS($E$14:E569, "Depreciation", $A$14:A569, A569)=0),  A569,
TRUE,  IFERROR(INDEX(rou_table_dates,  MATCH(A569, rou_table_dates)+1, ), "")
)</f>
        <v/>
      </c>
      <c r="B570" s="1" t="str" cm="1">
        <f t="array" aca="1" ref="B570" ca="1">_xlfn.IFS(
AND(E570="Payment", A570=$B$2), $AM$14,
E570="Payment", $AM$15,
E570="Interest accrual", $AM$18,
E570="Depreciation", $AM$17,
TRUE, "")</f>
        <v/>
      </c>
      <c r="C570" s="1" t="str" cm="1">
        <f t="array" aca="1" ref="C570" ca="1">_xlfn.IFS(
E570="Payment", $AM$19,
E570="Interest accrual", $AM$15,
E570="Depreciation", $AM$16,
TRUE, "")</f>
        <v/>
      </c>
      <c r="D570" s="14" t="str" cm="1">
        <f t="array" aca="1" ref="D570" ca="1">_xlfn.IFS(
E570="Payment", _xlfn.XLOOKUP(A570, lease_table_dates, lease_table_payments, 0, 0),
E570="Interest accrual", _xlfn.XLOOKUP(A570, lease_table_dates, lease_table_interest_accruals, 0, 0),
E570="Depreciation", _xlfn.XLOOKUP(A570, rou_table_dates, rou_table_deprs, 0, 0),
TRUE, ""
)</f>
        <v/>
      </c>
      <c r="E570" s="7" t="str" cm="1">
        <f t="array" aca="1" ref="E570" ca="1">_xlfn.IFS(
AND(SUMIFS(lease_table_interest_accruals, lease_table_dates, A570)&gt;0, COUNTIFS($E$14:E569, "Interest accrual", $A$14:A569, A570)=0), "Interest accrual",
AND(SUMIFS(lease_table_payments, lease_table_dates, A570)&gt;0, COUNTIFS($E$14:E569, "Payment", $A$14:A569, A570)=0), "Payment",
AND(SUMIFS(rou_table_deprs, rou_table_dates, A570)&gt;0, COUNTIFS($E$14:E569, "Depreciation", $A$14:A569, A570)=0), "Depreciation",
TRUE,  ""
)</f>
        <v/>
      </c>
      <c r="G570" s="13" t="str" cm="1">
        <f t="array" aca="1" ref="G570" ca="1">_xlfn.IFS(
AND($B$11="Hə", $B$3="İllik"), Z570,
AND($B$11="Hə", $B$3="Aylıq"), AA570,
$B$11="Yox", X570)</f>
        <v/>
      </c>
      <c r="H570" s="14" t="str" cm="1">
        <f t="array" aca="1" ref="H570" ca="1">_xlfn.IFS( G570="", "",
TRUE, ROUND( H569+I570-J570, 2) )</f>
        <v/>
      </c>
      <c r="I570" s="14" t="str" cm="1">
        <f t="array" aca="1" ref="I570" ca="1">_xlfn.IFS(G570="", "",
G570=last_payment_date, (J570-H569),
 TRUE,  -  (H569- H569* (1+$B$6)^ (_xlfn.DAYS(G570,G569)/365) )
)</f>
        <v/>
      </c>
      <c r="J570" s="14" t="str" cm="1">
        <f t="array" aca="1" ref="J570" ca="1">_xlfn.IFS(G570="", "",
TRUE, _xlfn.XLOOKUP(G570,  payment_dates, payments,0,0)
)</f>
        <v/>
      </c>
      <c r="L570" s="2" t="str" cm="1">
        <f t="array" aca="1" ref="L570" ca="1">_xlfn.IFS(
AND($B$11="Hə", $B$3="İllik"), AC570,
AND($B$11="Hə", $B$3="Aylıq"), AD570,
$B$11="Yox", AB570)</f>
        <v/>
      </c>
      <c r="M570" s="14" t="str" cm="1">
        <f t="array" aca="1" ref="M570" ca="1">_xlfn.IFS( L570="", "",
(M569-N570)&lt;=0.5, 0,
TRUE,  M569-N570)</f>
        <v/>
      </c>
      <c r="N570" s="15" t="str" cm="1">
        <f t="array" aca="1" ref="N570" ca="1">_xlfn.IFS(
L570="", "",
TRUE, MIN(M569, ROUND($M$14/ (last_rou_date - $B$2) * (L570-L569), 2) )
)</f>
        <v/>
      </c>
      <c r="P570" s="22" t="str">
        <f t="shared" ca="1" si="24"/>
        <v/>
      </c>
      <c r="Q570" s="14" t="str" cm="1">
        <f t="array" aca="1" ref="Q570" ca="1">_xlfn.IFS(P570="","",
$B$11="Hə", _xlfn.XLOOKUP(DATE(P570, 12, 31), rou_table_dates, rou_table_nbvs,0, 0),
TRUE,  MAX(0, ROUND($M$14 - $M$14/ (last_rou_date - $B$2) * (DATE(P570,12,31) - $B$2), 2) )
)</f>
        <v/>
      </c>
      <c r="R570" s="57" t="str" cm="1">
        <f t="array" aca="1" ref="R570" ca="1">_xlfn.IFS(P570="","",
$B$11="Hə", _xlfn.XLOOKUP(DATE(P570, 12, 31), lease_table_dates, lease_table_balances,0, 0),
TRUE, IFERROR( XNPV($B$6, IF(payment_dates &gt;DATE(P570, 12, 31), payments,  0),  IF(payment_dates &gt;DATE(P570, 12, 31), payment_dates,  DATE(P570, 12, 31))    ),0)
)</f>
        <v/>
      </c>
      <c r="S570" s="14" t="str" cm="1">
        <f t="array" aca="1" ref="S570" ca="1">_xlfn.IFS(P570="","",
TRUE,  MIN( MIN(Q569, $M$14), ROUND($M$14/ (last_rou_date - $B$2) * (DATE(P570,12,31) - MAX($B$2, DATE(P570-1, 12, 31))), 2) )
)</f>
        <v/>
      </c>
      <c r="T570" s="15" t="str" cm="1">
        <f t="array" aca="1" ref="T570" ca="1">_xlfn.IFS(P570="", "",
ISTEXT(R569), R570- (H570 - SUMIFS( lease_table_payments, lease_table_years, P570) -$AG$14 ),
AND(ISNUMBER(R569), R570&lt;&gt;""),   R570- (R569 - SUMIFS( lease_table_payments, lease_table_years, P570) )
)</f>
        <v/>
      </c>
      <c r="U570" s="14"/>
      <c r="V570" s="73">
        <f t="shared" si="26"/>
        <v>557</v>
      </c>
      <c r="W570" s="74" t="str" cm="1">
        <f t="array" ref="W570">_xlfn.IFS(
OR(W569=$B$4, W569=""),"",
TRUE,W569+1
)</f>
        <v/>
      </c>
      <c r="X570" s="75" t="str" cm="1">
        <f t="array" ref="X570">_xlfn.IFS(X569="","",
W570="", "",
AND($B$3="İllik"),DATE(YEAR(X569)+1,MONTH(X569),DAY(X569) ),
AND($B$3="Aylıq", $AH$14="Not end"), EDATE(X569,1),
AND($B$3="Aylıq", $AH$14="End"), EOMONTH(X569,1)
)</f>
        <v/>
      </c>
      <c r="Y570" s="75" t="str" cm="1">
        <f t="array" aca="1" ref="Y570" ca="1">_xlfn.IFS(
AND($B$7="Dövrün əvvəlində", Y569&lt;=last_rou_date), DATE(YEAR(Y569)+1, 12, 31),
AND($B$7="Dövrün sonunda", Y569&lt;=last_payment_date), DATE(YEAR(Y569)+1, 12, 31),
TRUE, ""
)</f>
        <v/>
      </c>
      <c r="Z570" s="75" t="str" cm="1">
        <f t="array" aca="1" ref="Z570" ca="1">_xlfn.IFS(
AND($AN$14="Not year_end", Z569&gt;last_payment_date), "",
AND($AN$14="Year_end", Z569&gt;=last_payment_date), "",
AND($AN$14="Year_end"), DATE(YEAR(Z569+1), 12, 31),
AND($AN$14="Not year_end", MONTH(Z569)=12, DAY(Z569)=31), DATE(YEAR(Z568)+1, MONTH(Z568), DAY(Z568)),
AND($AN$14="Not year_end", OR(MONTH(Z569)&lt;&gt;12, DAY(Z569)&lt;&gt;31) ), DATE(YEAR(Z569), 12, 31)
)</f>
        <v/>
      </c>
      <c r="AA570" s="75" t="str" cm="1">
        <f t="array" aca="1" ref="AA570" ca="1">_xlfn.IFS(AA569="", "",
AND(AA569=last_payment_date, OR(MONTH(AA569)&lt;&gt;12, DAY(AA569)&lt;&gt;31) ), DATE(YEAR(AA569), 12, 31),
AND(MONTH(AA569)=12, DAY(AA569)=31, AA569&gt;=last_payment_date), "",
AND(MONTH(AA569)=12, DAY(AA569)&lt;&gt;31),  EOMONTH(AA569,0),
AND(MONTH(AA569)=12, DAY(AA569)=31, $AH$14="Not end"),  EDATE(AA568,1),
AND($AH$14="Not end"), EDATE(AA569, 1),
AND($AH$14="End"), EOMONTH(AA569, 1)
)</f>
        <v/>
      </c>
      <c r="AB570" s="75" t="str" cm="1">
        <f t="array" aca="1" ref="AB570" ca="1">_xlfn.IFS(AB569="","",
AND(AB569=last_rou_date), "",
AND($B$3="İllik"),DATE(YEAR(AB569)+1,MONTH(AB569),DAY(AB569) ),
AND($B$3="Aylıq", $AH$14="Not end"), EDATE(AB569,1),
AND($B$3="Aylıq", $AH$14="End"), EOMONTH(AB569,1)
)</f>
        <v/>
      </c>
      <c r="AC570" s="75" t="str" cm="1">
        <f t="array" aca="1" ref="AC570" ca="1">_xlfn.IFS(
AND($AN$14="Not year_end", AC569&gt;last_rou_date), "",
AND($AN$14="Year_end", AC569&gt;=last_rou_date), "",
AND($AN$14="Year_end"), DATE(YEAR(AC569+1), 12, 31),
AND($AN$14="Not year_end", MONTH(AC569)=12, DAY(AC569)=31), DATE(YEAR(AC568)+1, MONTH(AC568), DAY(AC568)),
AND($AN$14="Not year_end", OR(MONTH(AC569)&lt;&gt;12, DAY(AC569)&lt;&gt;31) ), DATE(YEAR(AC569), 12, 31)
)</f>
        <v/>
      </c>
      <c r="AD570" s="75" t="str" cm="1">
        <f t="array" aca="1" ref="AD570" ca="1">_xlfn.IFS(AD569="", "",
AND(AD569=last_rou_date, OR(MONTH(AD569)&lt;&gt;12, DAY(AD569)&lt;&gt;31) ), DATE(YEAR(AD569), 12, 31),
AND(MONTH(AD569)=12, DAY(AD569)=31, AD569&gt;=last_rou_date), "",
AND(MONTH(AD569)=12, DAY(AD569)&lt;&gt;31),  EOMONTH(AD569,0),
AND(MONTH(AD569)=12, DAY(AD569)=31, $AH$14="Not end"),  EDATE(AD568,1),
AND($AH$14="Not end"), EDATE(AD569, 1),
AND($AH$14="End"), EOMONTH(AD569, 1)
)</f>
        <v/>
      </c>
      <c r="AE570" s="68" t="str" cm="1">
        <f t="array" ref="AE570">_xlfn.IFS(W570="", "",
AND(W570&gt;0, W570&lt;=$B$4, $C$2="İllik artım, faiz olaraq", $D$2&gt;0, $B$3="İllik"), $B$5*((1+$D$2)^(W570-1)),
AND(W570&gt;0, W570&lt;=$B$4, $C$2="İllik artım, faiz olaraq", $D$2&gt;0, $B$3="Aylıq"), $B$5*((1+$D$2)^ROUNDDOWN((W570-1)/12,0)),
AND(W570=1, $C$2="Aşağıdakı kimi dəyişir", ), $B$5,
AND(W570&gt;1, W570&lt;=$B$4, $C$2="Aşağıdakı kimi dəyişir"), IFERROR(VLOOKUP(W570, $C$4:$D$7, 2, FALSE), AE569),
AND(W570&gt;0, W570&lt;=$B$4), $B$5,
TRUE,0 )</f>
        <v/>
      </c>
      <c r="AF570" s="76" t="str">
        <f t="shared" ca="1" si="25"/>
        <v/>
      </c>
    </row>
    <row r="571" spans="1:32" x14ac:dyDescent="0.4">
      <c r="A571" s="13" t="str" cm="1">
        <f t="array" aca="1" ref="A571" ca="1">_xlfn.IFS(
AND(SUMIFS(lease_table_interest_accruals, lease_table_dates, A570)&gt;0, COUNTIFS($E$14:E570, "Interest accrual", $A$14:A570, A570)=0),  A570,
AND(SUMIFS(lease_table_payments, lease_table_dates, A570)&gt;0, COUNTIFS($E$14:E570, "Payment", $A$14:A570, A570)=0),  A570,
AND(SUMIFS(rou_table_deprs, rou_table_dates, A570)&gt;0, COUNTIFS($E$14:E570, "Depreciation", $A$14:A570, A570)=0),  A570,
TRUE,  IFERROR(INDEX(rou_table_dates,  MATCH(A570, rou_table_dates)+1, ), "")
)</f>
        <v/>
      </c>
      <c r="B571" s="1" t="str" cm="1">
        <f t="array" aca="1" ref="B571" ca="1">_xlfn.IFS(
AND(E571="Payment", A571=$B$2), $AM$14,
E571="Payment", $AM$15,
E571="Interest accrual", $AM$18,
E571="Depreciation", $AM$17,
TRUE, "")</f>
        <v/>
      </c>
      <c r="C571" s="1" t="str" cm="1">
        <f t="array" aca="1" ref="C571" ca="1">_xlfn.IFS(
E571="Payment", $AM$19,
E571="Interest accrual", $AM$15,
E571="Depreciation", $AM$16,
TRUE, "")</f>
        <v/>
      </c>
      <c r="D571" s="14" t="str" cm="1">
        <f t="array" aca="1" ref="D571" ca="1">_xlfn.IFS(
E571="Payment", _xlfn.XLOOKUP(A571, lease_table_dates, lease_table_payments, 0, 0),
E571="Interest accrual", _xlfn.XLOOKUP(A571, lease_table_dates, lease_table_interest_accruals, 0, 0),
E571="Depreciation", _xlfn.XLOOKUP(A571, rou_table_dates, rou_table_deprs, 0, 0),
TRUE, ""
)</f>
        <v/>
      </c>
      <c r="E571" s="7" t="str" cm="1">
        <f t="array" aca="1" ref="E571" ca="1">_xlfn.IFS(
AND(SUMIFS(lease_table_interest_accruals, lease_table_dates, A571)&gt;0, COUNTIFS($E$14:E570, "Interest accrual", $A$14:A570, A571)=0), "Interest accrual",
AND(SUMIFS(lease_table_payments, lease_table_dates, A571)&gt;0, COUNTIFS($E$14:E570, "Payment", $A$14:A570, A571)=0), "Payment",
AND(SUMIFS(rou_table_deprs, rou_table_dates, A571)&gt;0, COUNTIFS($E$14:E570, "Depreciation", $A$14:A570, A571)=0), "Depreciation",
TRUE,  ""
)</f>
        <v/>
      </c>
      <c r="G571" s="13" t="str" cm="1">
        <f t="array" aca="1" ref="G571" ca="1">_xlfn.IFS(
AND($B$11="Hə", $B$3="İllik"), Z571,
AND($B$11="Hə", $B$3="Aylıq"), AA571,
$B$11="Yox", X571)</f>
        <v/>
      </c>
      <c r="H571" s="14" t="str" cm="1">
        <f t="array" aca="1" ref="H571" ca="1">_xlfn.IFS( G571="", "",
TRUE, ROUND( H570+I571-J571, 2) )</f>
        <v/>
      </c>
      <c r="I571" s="14" t="str" cm="1">
        <f t="array" aca="1" ref="I571" ca="1">_xlfn.IFS(G571="", "",
G571=last_payment_date, (J571-H570),
 TRUE,  -  (H570- H570* (1+$B$6)^ (_xlfn.DAYS(G571,G570)/365) )
)</f>
        <v/>
      </c>
      <c r="J571" s="14" t="str" cm="1">
        <f t="array" aca="1" ref="J571" ca="1">_xlfn.IFS(G571="", "",
TRUE, _xlfn.XLOOKUP(G571,  payment_dates, payments,0,0)
)</f>
        <v/>
      </c>
      <c r="L571" s="2" t="str" cm="1">
        <f t="array" aca="1" ref="L571" ca="1">_xlfn.IFS(
AND($B$11="Hə", $B$3="İllik"), AC571,
AND($B$11="Hə", $B$3="Aylıq"), AD571,
$B$11="Yox", AB571)</f>
        <v/>
      </c>
      <c r="M571" s="14" t="str" cm="1">
        <f t="array" aca="1" ref="M571" ca="1">_xlfn.IFS( L571="", "",
(M570-N571)&lt;=0.5, 0,
TRUE,  M570-N571)</f>
        <v/>
      </c>
      <c r="N571" s="15" t="str" cm="1">
        <f t="array" aca="1" ref="N571" ca="1">_xlfn.IFS(
L571="", "",
TRUE, MIN(M570, ROUND($M$14/ (last_rou_date - $B$2) * (L571-L570), 2) )
)</f>
        <v/>
      </c>
      <c r="P571" s="22" t="str">
        <f t="shared" ca="1" si="24"/>
        <v/>
      </c>
      <c r="Q571" s="14" t="str" cm="1">
        <f t="array" aca="1" ref="Q571" ca="1">_xlfn.IFS(P571="","",
$B$11="Hə", _xlfn.XLOOKUP(DATE(P571, 12, 31), rou_table_dates, rou_table_nbvs,0, 0),
TRUE,  MAX(0, ROUND($M$14 - $M$14/ (last_rou_date - $B$2) * (DATE(P571,12,31) - $B$2), 2) )
)</f>
        <v/>
      </c>
      <c r="R571" s="57" t="str" cm="1">
        <f t="array" aca="1" ref="R571" ca="1">_xlfn.IFS(P571="","",
$B$11="Hə", _xlfn.XLOOKUP(DATE(P571, 12, 31), lease_table_dates, lease_table_balances,0, 0),
TRUE, IFERROR( XNPV($B$6, IF(payment_dates &gt;DATE(P571, 12, 31), payments,  0),  IF(payment_dates &gt;DATE(P571, 12, 31), payment_dates,  DATE(P571, 12, 31))    ),0)
)</f>
        <v/>
      </c>
      <c r="S571" s="14" t="str" cm="1">
        <f t="array" aca="1" ref="S571" ca="1">_xlfn.IFS(P571="","",
TRUE,  MIN( MIN(Q570, $M$14), ROUND($M$14/ (last_rou_date - $B$2) * (DATE(P571,12,31) - MAX($B$2, DATE(P571-1, 12, 31))), 2) )
)</f>
        <v/>
      </c>
      <c r="T571" s="15" t="str" cm="1">
        <f t="array" aca="1" ref="T571" ca="1">_xlfn.IFS(P571="", "",
ISTEXT(R570), R571- (H571 - SUMIFS( lease_table_payments, lease_table_years, P571) -$AG$14 ),
AND(ISNUMBER(R570), R571&lt;&gt;""),   R571- (R570 - SUMIFS( lease_table_payments, lease_table_years, P571) )
)</f>
        <v/>
      </c>
      <c r="U571" s="14"/>
      <c r="V571" s="73">
        <f t="shared" si="26"/>
        <v>558</v>
      </c>
      <c r="W571" s="74" t="str" cm="1">
        <f t="array" ref="W571">_xlfn.IFS(
OR(W570=$B$4, W570=""),"",
TRUE,W570+1
)</f>
        <v/>
      </c>
      <c r="X571" s="75" t="str" cm="1">
        <f t="array" ref="X571">_xlfn.IFS(X570="","",
W571="", "",
AND($B$3="İllik"),DATE(YEAR(X570)+1,MONTH(X570),DAY(X570) ),
AND($B$3="Aylıq", $AH$14="Not end"), EDATE(X570,1),
AND($B$3="Aylıq", $AH$14="End"), EOMONTH(X570,1)
)</f>
        <v/>
      </c>
      <c r="Y571" s="75" t="str" cm="1">
        <f t="array" aca="1" ref="Y571" ca="1">_xlfn.IFS(
AND($B$7="Dövrün əvvəlində", Y570&lt;=last_rou_date), DATE(YEAR(Y570)+1, 12, 31),
AND($B$7="Dövrün sonunda", Y570&lt;=last_payment_date), DATE(YEAR(Y570)+1, 12, 31),
TRUE, ""
)</f>
        <v/>
      </c>
      <c r="Z571" s="75" t="str" cm="1">
        <f t="array" aca="1" ref="Z571" ca="1">_xlfn.IFS(
AND($AN$14="Not year_end", Z570&gt;last_payment_date), "",
AND($AN$14="Year_end", Z570&gt;=last_payment_date), "",
AND($AN$14="Year_end"), DATE(YEAR(Z570+1), 12, 31),
AND($AN$14="Not year_end", MONTH(Z570)=12, DAY(Z570)=31), DATE(YEAR(Z569)+1, MONTH(Z569), DAY(Z569)),
AND($AN$14="Not year_end", OR(MONTH(Z570)&lt;&gt;12, DAY(Z570)&lt;&gt;31) ), DATE(YEAR(Z570), 12, 31)
)</f>
        <v/>
      </c>
      <c r="AA571" s="75" t="str" cm="1">
        <f t="array" aca="1" ref="AA571" ca="1">_xlfn.IFS(AA570="", "",
AND(AA570=last_payment_date, OR(MONTH(AA570)&lt;&gt;12, DAY(AA570)&lt;&gt;31) ), DATE(YEAR(AA570), 12, 31),
AND(MONTH(AA570)=12, DAY(AA570)=31, AA570&gt;=last_payment_date), "",
AND(MONTH(AA570)=12, DAY(AA570)&lt;&gt;31),  EOMONTH(AA570,0),
AND(MONTH(AA570)=12, DAY(AA570)=31, $AH$14="Not end"),  EDATE(AA569,1),
AND($AH$14="Not end"), EDATE(AA570, 1),
AND($AH$14="End"), EOMONTH(AA570, 1)
)</f>
        <v/>
      </c>
      <c r="AB571" s="75" t="str" cm="1">
        <f t="array" aca="1" ref="AB571" ca="1">_xlfn.IFS(AB570="","",
AND(AB570=last_rou_date), "",
AND($B$3="İllik"),DATE(YEAR(AB570)+1,MONTH(AB570),DAY(AB570) ),
AND($B$3="Aylıq", $AH$14="Not end"), EDATE(AB570,1),
AND($B$3="Aylıq", $AH$14="End"), EOMONTH(AB570,1)
)</f>
        <v/>
      </c>
      <c r="AC571" s="75" t="str" cm="1">
        <f t="array" aca="1" ref="AC571" ca="1">_xlfn.IFS(
AND($AN$14="Not year_end", AC570&gt;last_rou_date), "",
AND($AN$14="Year_end", AC570&gt;=last_rou_date), "",
AND($AN$14="Year_end"), DATE(YEAR(AC570+1), 12, 31),
AND($AN$14="Not year_end", MONTH(AC570)=12, DAY(AC570)=31), DATE(YEAR(AC569)+1, MONTH(AC569), DAY(AC569)),
AND($AN$14="Not year_end", OR(MONTH(AC570)&lt;&gt;12, DAY(AC570)&lt;&gt;31) ), DATE(YEAR(AC570), 12, 31)
)</f>
        <v/>
      </c>
      <c r="AD571" s="75" t="str" cm="1">
        <f t="array" aca="1" ref="AD571" ca="1">_xlfn.IFS(AD570="", "",
AND(AD570=last_rou_date, OR(MONTH(AD570)&lt;&gt;12, DAY(AD570)&lt;&gt;31) ), DATE(YEAR(AD570), 12, 31),
AND(MONTH(AD570)=12, DAY(AD570)=31, AD570&gt;=last_rou_date), "",
AND(MONTH(AD570)=12, DAY(AD570)&lt;&gt;31),  EOMONTH(AD570,0),
AND(MONTH(AD570)=12, DAY(AD570)=31, $AH$14="Not end"),  EDATE(AD569,1),
AND($AH$14="Not end"), EDATE(AD570, 1),
AND($AH$14="End"), EOMONTH(AD570, 1)
)</f>
        <v/>
      </c>
      <c r="AE571" s="68" t="str" cm="1">
        <f t="array" ref="AE571">_xlfn.IFS(W571="", "",
AND(W571&gt;0, W571&lt;=$B$4, $C$2="İllik artım, faiz olaraq", $D$2&gt;0, $B$3="İllik"), $B$5*((1+$D$2)^(W571-1)),
AND(W571&gt;0, W571&lt;=$B$4, $C$2="İllik artım, faiz olaraq", $D$2&gt;0, $B$3="Aylıq"), $B$5*((1+$D$2)^ROUNDDOWN((W571-1)/12,0)),
AND(W571=1, $C$2="Aşağıdakı kimi dəyişir", ), $B$5,
AND(W571&gt;1, W571&lt;=$B$4, $C$2="Aşağıdakı kimi dəyişir"), IFERROR(VLOOKUP(W571, $C$4:$D$7, 2, FALSE), AE570),
AND(W571&gt;0, W571&lt;=$B$4), $B$5,
TRUE,0 )</f>
        <v/>
      </c>
      <c r="AF571" s="76" t="str">
        <f t="shared" ca="1" si="25"/>
        <v/>
      </c>
    </row>
    <row r="572" spans="1:32" x14ac:dyDescent="0.4">
      <c r="A572" s="13" t="str" cm="1">
        <f t="array" aca="1" ref="A572" ca="1">_xlfn.IFS(
AND(SUMIFS(lease_table_interest_accruals, lease_table_dates, A571)&gt;0, COUNTIFS($E$14:E571, "Interest accrual", $A$14:A571, A571)=0),  A571,
AND(SUMIFS(lease_table_payments, lease_table_dates, A571)&gt;0, COUNTIFS($E$14:E571, "Payment", $A$14:A571, A571)=0),  A571,
AND(SUMIFS(rou_table_deprs, rou_table_dates, A571)&gt;0, COUNTIFS($E$14:E571, "Depreciation", $A$14:A571, A571)=0),  A571,
TRUE,  IFERROR(INDEX(rou_table_dates,  MATCH(A571, rou_table_dates)+1, ), "")
)</f>
        <v/>
      </c>
      <c r="B572" s="1" t="str" cm="1">
        <f t="array" aca="1" ref="B572" ca="1">_xlfn.IFS(
AND(E572="Payment", A572=$B$2), $AM$14,
E572="Payment", $AM$15,
E572="Interest accrual", $AM$18,
E572="Depreciation", $AM$17,
TRUE, "")</f>
        <v/>
      </c>
      <c r="C572" s="1" t="str" cm="1">
        <f t="array" aca="1" ref="C572" ca="1">_xlfn.IFS(
E572="Payment", $AM$19,
E572="Interest accrual", $AM$15,
E572="Depreciation", $AM$16,
TRUE, "")</f>
        <v/>
      </c>
      <c r="D572" s="14" t="str" cm="1">
        <f t="array" aca="1" ref="D572" ca="1">_xlfn.IFS(
E572="Payment", _xlfn.XLOOKUP(A572, lease_table_dates, lease_table_payments, 0, 0),
E572="Interest accrual", _xlfn.XLOOKUP(A572, lease_table_dates, lease_table_interest_accruals, 0, 0),
E572="Depreciation", _xlfn.XLOOKUP(A572, rou_table_dates, rou_table_deprs, 0, 0),
TRUE, ""
)</f>
        <v/>
      </c>
      <c r="E572" s="7" t="str" cm="1">
        <f t="array" aca="1" ref="E572" ca="1">_xlfn.IFS(
AND(SUMIFS(lease_table_interest_accruals, lease_table_dates, A572)&gt;0, COUNTIFS($E$14:E571, "Interest accrual", $A$14:A571, A572)=0), "Interest accrual",
AND(SUMIFS(lease_table_payments, lease_table_dates, A572)&gt;0, COUNTIFS($E$14:E571, "Payment", $A$14:A571, A572)=0), "Payment",
AND(SUMIFS(rou_table_deprs, rou_table_dates, A572)&gt;0, COUNTIFS($E$14:E571, "Depreciation", $A$14:A571, A572)=0), "Depreciation",
TRUE,  ""
)</f>
        <v/>
      </c>
      <c r="G572" s="13" t="str" cm="1">
        <f t="array" aca="1" ref="G572" ca="1">_xlfn.IFS(
AND($B$11="Hə", $B$3="İllik"), Z572,
AND($B$11="Hə", $B$3="Aylıq"), AA572,
$B$11="Yox", X572)</f>
        <v/>
      </c>
      <c r="H572" s="14" t="str" cm="1">
        <f t="array" aca="1" ref="H572" ca="1">_xlfn.IFS( G572="", "",
TRUE, ROUND( H571+I572-J572, 2) )</f>
        <v/>
      </c>
      <c r="I572" s="14" t="str" cm="1">
        <f t="array" aca="1" ref="I572" ca="1">_xlfn.IFS(G572="", "",
G572=last_payment_date, (J572-H571),
 TRUE,  -  (H571- H571* (1+$B$6)^ (_xlfn.DAYS(G572,G571)/365) )
)</f>
        <v/>
      </c>
      <c r="J572" s="14" t="str" cm="1">
        <f t="array" aca="1" ref="J572" ca="1">_xlfn.IFS(G572="", "",
TRUE, _xlfn.XLOOKUP(G572,  payment_dates, payments,0,0)
)</f>
        <v/>
      </c>
      <c r="L572" s="2" t="str" cm="1">
        <f t="array" aca="1" ref="L572" ca="1">_xlfn.IFS(
AND($B$11="Hə", $B$3="İllik"), AC572,
AND($B$11="Hə", $B$3="Aylıq"), AD572,
$B$11="Yox", AB572)</f>
        <v/>
      </c>
      <c r="M572" s="14" t="str" cm="1">
        <f t="array" aca="1" ref="M572" ca="1">_xlfn.IFS( L572="", "",
(M571-N572)&lt;=0.5, 0,
TRUE,  M571-N572)</f>
        <v/>
      </c>
      <c r="N572" s="15" t="str" cm="1">
        <f t="array" aca="1" ref="N572" ca="1">_xlfn.IFS(
L572="", "",
TRUE, MIN(M571, ROUND($M$14/ (last_rou_date - $B$2) * (L572-L571), 2) )
)</f>
        <v/>
      </c>
      <c r="P572" s="22" t="str">
        <f t="shared" ca="1" si="24"/>
        <v/>
      </c>
      <c r="Q572" s="14" t="str" cm="1">
        <f t="array" aca="1" ref="Q572" ca="1">_xlfn.IFS(P572="","",
$B$11="Hə", _xlfn.XLOOKUP(DATE(P572, 12, 31), rou_table_dates, rou_table_nbvs,0, 0),
TRUE,  MAX(0, ROUND($M$14 - $M$14/ (last_rou_date - $B$2) * (DATE(P572,12,31) - $B$2), 2) )
)</f>
        <v/>
      </c>
      <c r="R572" s="57" t="str" cm="1">
        <f t="array" aca="1" ref="R572" ca="1">_xlfn.IFS(P572="","",
$B$11="Hə", _xlfn.XLOOKUP(DATE(P572, 12, 31), lease_table_dates, lease_table_balances,0, 0),
TRUE, IFERROR( XNPV($B$6, IF(payment_dates &gt;DATE(P572, 12, 31), payments,  0),  IF(payment_dates &gt;DATE(P572, 12, 31), payment_dates,  DATE(P572, 12, 31))    ),0)
)</f>
        <v/>
      </c>
      <c r="S572" s="14" t="str" cm="1">
        <f t="array" aca="1" ref="S572" ca="1">_xlfn.IFS(P572="","",
TRUE,  MIN( MIN(Q571, $M$14), ROUND($M$14/ (last_rou_date - $B$2) * (DATE(P572,12,31) - MAX($B$2, DATE(P572-1, 12, 31))), 2) )
)</f>
        <v/>
      </c>
      <c r="T572" s="15" t="str" cm="1">
        <f t="array" aca="1" ref="T572" ca="1">_xlfn.IFS(P572="", "",
ISTEXT(R571), R572- (H572 - SUMIFS( lease_table_payments, lease_table_years, P572) -$AG$14 ),
AND(ISNUMBER(R571), R572&lt;&gt;""),   R572- (R571 - SUMIFS( lease_table_payments, lease_table_years, P572) )
)</f>
        <v/>
      </c>
      <c r="U572" s="14"/>
      <c r="V572" s="73">
        <f t="shared" si="26"/>
        <v>559</v>
      </c>
      <c r="W572" s="74" t="str" cm="1">
        <f t="array" ref="W572">_xlfn.IFS(
OR(W571=$B$4, W571=""),"",
TRUE,W571+1
)</f>
        <v/>
      </c>
      <c r="X572" s="75" t="str" cm="1">
        <f t="array" ref="X572">_xlfn.IFS(X571="","",
W572="", "",
AND($B$3="İllik"),DATE(YEAR(X571)+1,MONTH(X571),DAY(X571) ),
AND($B$3="Aylıq", $AH$14="Not end"), EDATE(X571,1),
AND($B$3="Aylıq", $AH$14="End"), EOMONTH(X571,1)
)</f>
        <v/>
      </c>
      <c r="Y572" s="75" t="str" cm="1">
        <f t="array" aca="1" ref="Y572" ca="1">_xlfn.IFS(
AND($B$7="Dövrün əvvəlində", Y571&lt;=last_rou_date), DATE(YEAR(Y571)+1, 12, 31),
AND($B$7="Dövrün sonunda", Y571&lt;=last_payment_date), DATE(YEAR(Y571)+1, 12, 31),
TRUE, ""
)</f>
        <v/>
      </c>
      <c r="Z572" s="75" t="str" cm="1">
        <f t="array" aca="1" ref="Z572" ca="1">_xlfn.IFS(
AND($AN$14="Not year_end", Z571&gt;last_payment_date), "",
AND($AN$14="Year_end", Z571&gt;=last_payment_date), "",
AND($AN$14="Year_end"), DATE(YEAR(Z571+1), 12, 31),
AND($AN$14="Not year_end", MONTH(Z571)=12, DAY(Z571)=31), DATE(YEAR(Z570)+1, MONTH(Z570), DAY(Z570)),
AND($AN$14="Not year_end", OR(MONTH(Z571)&lt;&gt;12, DAY(Z571)&lt;&gt;31) ), DATE(YEAR(Z571), 12, 31)
)</f>
        <v/>
      </c>
      <c r="AA572" s="75" t="str" cm="1">
        <f t="array" aca="1" ref="AA572" ca="1">_xlfn.IFS(AA571="", "",
AND(AA571=last_payment_date, OR(MONTH(AA571)&lt;&gt;12, DAY(AA571)&lt;&gt;31) ), DATE(YEAR(AA571), 12, 31),
AND(MONTH(AA571)=12, DAY(AA571)=31, AA571&gt;=last_payment_date), "",
AND(MONTH(AA571)=12, DAY(AA571)&lt;&gt;31),  EOMONTH(AA571,0),
AND(MONTH(AA571)=12, DAY(AA571)=31, $AH$14="Not end"),  EDATE(AA570,1),
AND($AH$14="Not end"), EDATE(AA571, 1),
AND($AH$14="End"), EOMONTH(AA571, 1)
)</f>
        <v/>
      </c>
      <c r="AB572" s="75" t="str" cm="1">
        <f t="array" aca="1" ref="AB572" ca="1">_xlfn.IFS(AB571="","",
AND(AB571=last_rou_date), "",
AND($B$3="İllik"),DATE(YEAR(AB571)+1,MONTH(AB571),DAY(AB571) ),
AND($B$3="Aylıq", $AH$14="Not end"), EDATE(AB571,1),
AND($B$3="Aylıq", $AH$14="End"), EOMONTH(AB571,1)
)</f>
        <v/>
      </c>
      <c r="AC572" s="75" t="str" cm="1">
        <f t="array" aca="1" ref="AC572" ca="1">_xlfn.IFS(
AND($AN$14="Not year_end", AC571&gt;last_rou_date), "",
AND($AN$14="Year_end", AC571&gt;=last_rou_date), "",
AND($AN$14="Year_end"), DATE(YEAR(AC571+1), 12, 31),
AND($AN$14="Not year_end", MONTH(AC571)=12, DAY(AC571)=31), DATE(YEAR(AC570)+1, MONTH(AC570), DAY(AC570)),
AND($AN$14="Not year_end", OR(MONTH(AC571)&lt;&gt;12, DAY(AC571)&lt;&gt;31) ), DATE(YEAR(AC571), 12, 31)
)</f>
        <v/>
      </c>
      <c r="AD572" s="75" t="str" cm="1">
        <f t="array" aca="1" ref="AD572" ca="1">_xlfn.IFS(AD571="", "",
AND(AD571=last_rou_date, OR(MONTH(AD571)&lt;&gt;12, DAY(AD571)&lt;&gt;31) ), DATE(YEAR(AD571), 12, 31),
AND(MONTH(AD571)=12, DAY(AD571)=31, AD571&gt;=last_rou_date), "",
AND(MONTH(AD571)=12, DAY(AD571)&lt;&gt;31),  EOMONTH(AD571,0),
AND(MONTH(AD571)=12, DAY(AD571)=31, $AH$14="Not end"),  EDATE(AD570,1),
AND($AH$14="Not end"), EDATE(AD571, 1),
AND($AH$14="End"), EOMONTH(AD571, 1)
)</f>
        <v/>
      </c>
      <c r="AE572" s="68" t="str" cm="1">
        <f t="array" ref="AE572">_xlfn.IFS(W572="", "",
AND(W572&gt;0, W572&lt;=$B$4, $C$2="İllik artım, faiz olaraq", $D$2&gt;0, $B$3="İllik"), $B$5*((1+$D$2)^(W572-1)),
AND(W572&gt;0, W572&lt;=$B$4, $C$2="İllik artım, faiz olaraq", $D$2&gt;0, $B$3="Aylıq"), $B$5*((1+$D$2)^ROUNDDOWN((W572-1)/12,0)),
AND(W572=1, $C$2="Aşağıdakı kimi dəyişir", ), $B$5,
AND(W572&gt;1, W572&lt;=$B$4, $C$2="Aşağıdakı kimi dəyişir"), IFERROR(VLOOKUP(W572, $C$4:$D$7, 2, FALSE), AE571),
AND(W572&gt;0, W572&lt;=$B$4), $B$5,
TRUE,0 )</f>
        <v/>
      </c>
      <c r="AF572" s="76" t="str">
        <f t="shared" ca="1" si="25"/>
        <v/>
      </c>
    </row>
    <row r="573" spans="1:32" x14ac:dyDescent="0.4">
      <c r="A573" s="13" t="str" cm="1">
        <f t="array" aca="1" ref="A573" ca="1">_xlfn.IFS(
AND(SUMIFS(lease_table_interest_accruals, lease_table_dates, A572)&gt;0, COUNTIFS($E$14:E572, "Interest accrual", $A$14:A572, A572)=0),  A572,
AND(SUMIFS(lease_table_payments, lease_table_dates, A572)&gt;0, COUNTIFS($E$14:E572, "Payment", $A$14:A572, A572)=0),  A572,
AND(SUMIFS(rou_table_deprs, rou_table_dates, A572)&gt;0, COUNTIFS($E$14:E572, "Depreciation", $A$14:A572, A572)=0),  A572,
TRUE,  IFERROR(INDEX(rou_table_dates,  MATCH(A572, rou_table_dates)+1, ), "")
)</f>
        <v/>
      </c>
      <c r="B573" s="1" t="str" cm="1">
        <f t="array" aca="1" ref="B573" ca="1">_xlfn.IFS(
AND(E573="Payment", A573=$B$2), $AM$14,
E573="Payment", $AM$15,
E573="Interest accrual", $AM$18,
E573="Depreciation", $AM$17,
TRUE, "")</f>
        <v/>
      </c>
      <c r="C573" s="1" t="str" cm="1">
        <f t="array" aca="1" ref="C573" ca="1">_xlfn.IFS(
E573="Payment", $AM$19,
E573="Interest accrual", $AM$15,
E573="Depreciation", $AM$16,
TRUE, "")</f>
        <v/>
      </c>
      <c r="D573" s="14" t="str" cm="1">
        <f t="array" aca="1" ref="D573" ca="1">_xlfn.IFS(
E573="Payment", _xlfn.XLOOKUP(A573, lease_table_dates, lease_table_payments, 0, 0),
E573="Interest accrual", _xlfn.XLOOKUP(A573, lease_table_dates, lease_table_interest_accruals, 0, 0),
E573="Depreciation", _xlfn.XLOOKUP(A573, rou_table_dates, rou_table_deprs, 0, 0),
TRUE, ""
)</f>
        <v/>
      </c>
      <c r="E573" s="7" t="str" cm="1">
        <f t="array" aca="1" ref="E573" ca="1">_xlfn.IFS(
AND(SUMIFS(lease_table_interest_accruals, lease_table_dates, A573)&gt;0, COUNTIFS($E$14:E572, "Interest accrual", $A$14:A572, A573)=0), "Interest accrual",
AND(SUMIFS(lease_table_payments, lease_table_dates, A573)&gt;0, COUNTIFS($E$14:E572, "Payment", $A$14:A572, A573)=0), "Payment",
AND(SUMIFS(rou_table_deprs, rou_table_dates, A573)&gt;0, COUNTIFS($E$14:E572, "Depreciation", $A$14:A572, A573)=0), "Depreciation",
TRUE,  ""
)</f>
        <v/>
      </c>
      <c r="G573" s="13" t="str" cm="1">
        <f t="array" aca="1" ref="G573" ca="1">_xlfn.IFS(
AND($B$11="Hə", $B$3="İllik"), Z573,
AND($B$11="Hə", $B$3="Aylıq"), AA573,
$B$11="Yox", X573)</f>
        <v/>
      </c>
      <c r="H573" s="14" t="str" cm="1">
        <f t="array" aca="1" ref="H573" ca="1">_xlfn.IFS( G573="", "",
TRUE, ROUND( H572+I573-J573, 2) )</f>
        <v/>
      </c>
      <c r="I573" s="14" t="str" cm="1">
        <f t="array" aca="1" ref="I573" ca="1">_xlfn.IFS(G573="", "",
G573=last_payment_date, (J573-H572),
 TRUE,  -  (H572- H572* (1+$B$6)^ (_xlfn.DAYS(G573,G572)/365) )
)</f>
        <v/>
      </c>
      <c r="J573" s="14" t="str" cm="1">
        <f t="array" aca="1" ref="J573" ca="1">_xlfn.IFS(G573="", "",
TRUE, _xlfn.XLOOKUP(G573,  payment_dates, payments,0,0)
)</f>
        <v/>
      </c>
      <c r="L573" s="2" t="str" cm="1">
        <f t="array" aca="1" ref="L573" ca="1">_xlfn.IFS(
AND($B$11="Hə", $B$3="İllik"), AC573,
AND($B$11="Hə", $B$3="Aylıq"), AD573,
$B$11="Yox", AB573)</f>
        <v/>
      </c>
      <c r="M573" s="14" t="str" cm="1">
        <f t="array" aca="1" ref="M573" ca="1">_xlfn.IFS( L573="", "",
(M572-N573)&lt;=0.5, 0,
TRUE,  M572-N573)</f>
        <v/>
      </c>
      <c r="N573" s="15" t="str" cm="1">
        <f t="array" aca="1" ref="N573" ca="1">_xlfn.IFS(
L573="", "",
TRUE, MIN(M572, ROUND($M$14/ (last_rou_date - $B$2) * (L573-L572), 2) )
)</f>
        <v/>
      </c>
      <c r="P573" s="22" t="str">
        <f t="shared" ca="1" si="24"/>
        <v/>
      </c>
      <c r="Q573" s="14" t="str" cm="1">
        <f t="array" aca="1" ref="Q573" ca="1">_xlfn.IFS(P573="","",
$B$11="Hə", _xlfn.XLOOKUP(DATE(P573, 12, 31), rou_table_dates, rou_table_nbvs,0, 0),
TRUE,  MAX(0, ROUND($M$14 - $M$14/ (last_rou_date - $B$2) * (DATE(P573,12,31) - $B$2), 2) )
)</f>
        <v/>
      </c>
      <c r="R573" s="57" t="str" cm="1">
        <f t="array" aca="1" ref="R573" ca="1">_xlfn.IFS(P573="","",
$B$11="Hə", _xlfn.XLOOKUP(DATE(P573, 12, 31), lease_table_dates, lease_table_balances,0, 0),
TRUE, IFERROR( XNPV($B$6, IF(payment_dates &gt;DATE(P573, 12, 31), payments,  0),  IF(payment_dates &gt;DATE(P573, 12, 31), payment_dates,  DATE(P573, 12, 31))    ),0)
)</f>
        <v/>
      </c>
      <c r="S573" s="14" t="str" cm="1">
        <f t="array" aca="1" ref="S573" ca="1">_xlfn.IFS(P573="","",
TRUE,  MIN( MIN(Q572, $M$14), ROUND($M$14/ (last_rou_date - $B$2) * (DATE(P573,12,31) - MAX($B$2, DATE(P573-1, 12, 31))), 2) )
)</f>
        <v/>
      </c>
      <c r="T573" s="15" t="str" cm="1">
        <f t="array" aca="1" ref="T573" ca="1">_xlfn.IFS(P573="", "",
ISTEXT(R572), R573- (H573 - SUMIFS( lease_table_payments, lease_table_years, P573) -$AG$14 ),
AND(ISNUMBER(R572), R573&lt;&gt;""),   R573- (R572 - SUMIFS( lease_table_payments, lease_table_years, P573) )
)</f>
        <v/>
      </c>
      <c r="U573" s="14"/>
      <c r="V573" s="73">
        <f t="shared" si="26"/>
        <v>560</v>
      </c>
      <c r="W573" s="74" t="str" cm="1">
        <f t="array" ref="W573">_xlfn.IFS(
OR(W572=$B$4, W572=""),"",
TRUE,W572+1
)</f>
        <v/>
      </c>
      <c r="X573" s="75" t="str" cm="1">
        <f t="array" ref="X573">_xlfn.IFS(X572="","",
W573="", "",
AND($B$3="İllik"),DATE(YEAR(X572)+1,MONTH(X572),DAY(X572) ),
AND($B$3="Aylıq", $AH$14="Not end"), EDATE(X572,1),
AND($B$3="Aylıq", $AH$14="End"), EOMONTH(X572,1)
)</f>
        <v/>
      </c>
      <c r="Y573" s="75" t="str" cm="1">
        <f t="array" aca="1" ref="Y573" ca="1">_xlfn.IFS(
AND($B$7="Dövrün əvvəlində", Y572&lt;=last_rou_date), DATE(YEAR(Y572)+1, 12, 31),
AND($B$7="Dövrün sonunda", Y572&lt;=last_payment_date), DATE(YEAR(Y572)+1, 12, 31),
TRUE, ""
)</f>
        <v/>
      </c>
      <c r="Z573" s="75" t="str" cm="1">
        <f t="array" aca="1" ref="Z573" ca="1">_xlfn.IFS(
AND($AN$14="Not year_end", Z572&gt;last_payment_date), "",
AND($AN$14="Year_end", Z572&gt;=last_payment_date), "",
AND($AN$14="Year_end"), DATE(YEAR(Z572+1), 12, 31),
AND($AN$14="Not year_end", MONTH(Z572)=12, DAY(Z572)=31), DATE(YEAR(Z571)+1, MONTH(Z571), DAY(Z571)),
AND($AN$14="Not year_end", OR(MONTH(Z572)&lt;&gt;12, DAY(Z572)&lt;&gt;31) ), DATE(YEAR(Z572), 12, 31)
)</f>
        <v/>
      </c>
      <c r="AA573" s="75" t="str" cm="1">
        <f t="array" aca="1" ref="AA573" ca="1">_xlfn.IFS(AA572="", "",
AND(AA572=last_payment_date, OR(MONTH(AA572)&lt;&gt;12, DAY(AA572)&lt;&gt;31) ), DATE(YEAR(AA572), 12, 31),
AND(MONTH(AA572)=12, DAY(AA572)=31, AA572&gt;=last_payment_date), "",
AND(MONTH(AA572)=12, DAY(AA572)&lt;&gt;31),  EOMONTH(AA572,0),
AND(MONTH(AA572)=12, DAY(AA572)=31, $AH$14="Not end"),  EDATE(AA571,1),
AND($AH$14="Not end"), EDATE(AA572, 1),
AND($AH$14="End"), EOMONTH(AA572, 1)
)</f>
        <v/>
      </c>
      <c r="AB573" s="75" t="str" cm="1">
        <f t="array" aca="1" ref="AB573" ca="1">_xlfn.IFS(AB572="","",
AND(AB572=last_rou_date), "",
AND($B$3="İllik"),DATE(YEAR(AB572)+1,MONTH(AB572),DAY(AB572) ),
AND($B$3="Aylıq", $AH$14="Not end"), EDATE(AB572,1),
AND($B$3="Aylıq", $AH$14="End"), EOMONTH(AB572,1)
)</f>
        <v/>
      </c>
      <c r="AC573" s="75" t="str" cm="1">
        <f t="array" aca="1" ref="AC573" ca="1">_xlfn.IFS(
AND($AN$14="Not year_end", AC572&gt;last_rou_date), "",
AND($AN$14="Year_end", AC572&gt;=last_rou_date), "",
AND($AN$14="Year_end"), DATE(YEAR(AC572+1), 12, 31),
AND($AN$14="Not year_end", MONTH(AC572)=12, DAY(AC572)=31), DATE(YEAR(AC571)+1, MONTH(AC571), DAY(AC571)),
AND($AN$14="Not year_end", OR(MONTH(AC572)&lt;&gt;12, DAY(AC572)&lt;&gt;31) ), DATE(YEAR(AC572), 12, 31)
)</f>
        <v/>
      </c>
      <c r="AD573" s="75" t="str" cm="1">
        <f t="array" aca="1" ref="AD573" ca="1">_xlfn.IFS(AD572="", "",
AND(AD572=last_rou_date, OR(MONTH(AD572)&lt;&gt;12, DAY(AD572)&lt;&gt;31) ), DATE(YEAR(AD572), 12, 31),
AND(MONTH(AD572)=12, DAY(AD572)=31, AD572&gt;=last_rou_date), "",
AND(MONTH(AD572)=12, DAY(AD572)&lt;&gt;31),  EOMONTH(AD572,0),
AND(MONTH(AD572)=12, DAY(AD572)=31, $AH$14="Not end"),  EDATE(AD571,1),
AND($AH$14="Not end"), EDATE(AD572, 1),
AND($AH$14="End"), EOMONTH(AD572, 1)
)</f>
        <v/>
      </c>
      <c r="AE573" s="68" t="str" cm="1">
        <f t="array" ref="AE573">_xlfn.IFS(W573="", "",
AND(W573&gt;0, W573&lt;=$B$4, $C$2="İllik artım, faiz olaraq", $D$2&gt;0, $B$3="İllik"), $B$5*((1+$D$2)^(W573-1)),
AND(W573&gt;0, W573&lt;=$B$4, $C$2="İllik artım, faiz olaraq", $D$2&gt;0, $B$3="Aylıq"), $B$5*((1+$D$2)^ROUNDDOWN((W573-1)/12,0)),
AND(W573=1, $C$2="Aşağıdakı kimi dəyişir", ), $B$5,
AND(W573&gt;1, W573&lt;=$B$4, $C$2="Aşağıdakı kimi dəyişir"), IFERROR(VLOOKUP(W573, $C$4:$D$7, 2, FALSE), AE572),
AND(W573&gt;0, W573&lt;=$B$4), $B$5,
TRUE,0 )</f>
        <v/>
      </c>
      <c r="AF573" s="76" t="str">
        <f t="shared" ca="1" si="25"/>
        <v/>
      </c>
    </row>
    <row r="574" spans="1:32" x14ac:dyDescent="0.4">
      <c r="A574" s="13" t="str" cm="1">
        <f t="array" aca="1" ref="A574" ca="1">_xlfn.IFS(
AND(SUMIFS(lease_table_interest_accruals, lease_table_dates, A573)&gt;0, COUNTIFS($E$14:E573, "Interest accrual", $A$14:A573, A573)=0),  A573,
AND(SUMIFS(lease_table_payments, lease_table_dates, A573)&gt;0, COUNTIFS($E$14:E573, "Payment", $A$14:A573, A573)=0),  A573,
AND(SUMIFS(rou_table_deprs, rou_table_dates, A573)&gt;0, COUNTIFS($E$14:E573, "Depreciation", $A$14:A573, A573)=0),  A573,
TRUE,  IFERROR(INDEX(rou_table_dates,  MATCH(A573, rou_table_dates)+1, ), "")
)</f>
        <v/>
      </c>
      <c r="B574" s="1" t="str" cm="1">
        <f t="array" aca="1" ref="B574" ca="1">_xlfn.IFS(
AND(E574="Payment", A574=$B$2), $AM$14,
E574="Payment", $AM$15,
E574="Interest accrual", $AM$18,
E574="Depreciation", $AM$17,
TRUE, "")</f>
        <v/>
      </c>
      <c r="C574" s="1" t="str" cm="1">
        <f t="array" aca="1" ref="C574" ca="1">_xlfn.IFS(
E574="Payment", $AM$19,
E574="Interest accrual", $AM$15,
E574="Depreciation", $AM$16,
TRUE, "")</f>
        <v/>
      </c>
      <c r="D574" s="14" t="str" cm="1">
        <f t="array" aca="1" ref="D574" ca="1">_xlfn.IFS(
E574="Payment", _xlfn.XLOOKUP(A574, lease_table_dates, lease_table_payments, 0, 0),
E574="Interest accrual", _xlfn.XLOOKUP(A574, lease_table_dates, lease_table_interest_accruals, 0, 0),
E574="Depreciation", _xlfn.XLOOKUP(A574, rou_table_dates, rou_table_deprs, 0, 0),
TRUE, ""
)</f>
        <v/>
      </c>
      <c r="E574" s="7" t="str" cm="1">
        <f t="array" aca="1" ref="E574" ca="1">_xlfn.IFS(
AND(SUMIFS(lease_table_interest_accruals, lease_table_dates, A574)&gt;0, COUNTIFS($E$14:E573, "Interest accrual", $A$14:A573, A574)=0), "Interest accrual",
AND(SUMIFS(lease_table_payments, lease_table_dates, A574)&gt;0, COUNTIFS($E$14:E573, "Payment", $A$14:A573, A574)=0), "Payment",
AND(SUMIFS(rou_table_deprs, rou_table_dates, A574)&gt;0, COUNTIFS($E$14:E573, "Depreciation", $A$14:A573, A574)=0), "Depreciation",
TRUE,  ""
)</f>
        <v/>
      </c>
      <c r="G574" s="13" t="str" cm="1">
        <f t="array" aca="1" ref="G574" ca="1">_xlfn.IFS(
AND($B$11="Hə", $B$3="İllik"), Z574,
AND($B$11="Hə", $B$3="Aylıq"), AA574,
$B$11="Yox", X574)</f>
        <v/>
      </c>
      <c r="H574" s="14" t="str" cm="1">
        <f t="array" aca="1" ref="H574" ca="1">_xlfn.IFS( G574="", "",
TRUE, ROUND( H573+I574-J574, 2) )</f>
        <v/>
      </c>
      <c r="I574" s="14" t="str" cm="1">
        <f t="array" aca="1" ref="I574" ca="1">_xlfn.IFS(G574="", "",
G574=last_payment_date, (J574-H573),
 TRUE,  -  (H573- H573* (1+$B$6)^ (_xlfn.DAYS(G574,G573)/365) )
)</f>
        <v/>
      </c>
      <c r="J574" s="14" t="str" cm="1">
        <f t="array" aca="1" ref="J574" ca="1">_xlfn.IFS(G574="", "",
TRUE, _xlfn.XLOOKUP(G574,  payment_dates, payments,0,0)
)</f>
        <v/>
      </c>
      <c r="L574" s="2" t="str" cm="1">
        <f t="array" aca="1" ref="L574" ca="1">_xlfn.IFS(
AND($B$11="Hə", $B$3="İllik"), AC574,
AND($B$11="Hə", $B$3="Aylıq"), AD574,
$B$11="Yox", AB574)</f>
        <v/>
      </c>
      <c r="M574" s="14" t="str" cm="1">
        <f t="array" aca="1" ref="M574" ca="1">_xlfn.IFS( L574="", "",
(M573-N574)&lt;=0.5, 0,
TRUE,  M573-N574)</f>
        <v/>
      </c>
      <c r="N574" s="15" t="str" cm="1">
        <f t="array" aca="1" ref="N574" ca="1">_xlfn.IFS(
L574="", "",
TRUE, MIN(M573, ROUND($M$14/ (last_rou_date - $B$2) * (L574-L573), 2) )
)</f>
        <v/>
      </c>
      <c r="P574" s="22" t="str">
        <f t="shared" ca="1" si="24"/>
        <v/>
      </c>
      <c r="Q574" s="14" t="str" cm="1">
        <f t="array" aca="1" ref="Q574" ca="1">_xlfn.IFS(P574="","",
$B$11="Hə", _xlfn.XLOOKUP(DATE(P574, 12, 31), rou_table_dates, rou_table_nbvs,0, 0),
TRUE,  MAX(0, ROUND($M$14 - $M$14/ (last_rou_date - $B$2) * (DATE(P574,12,31) - $B$2), 2) )
)</f>
        <v/>
      </c>
      <c r="R574" s="57" t="str" cm="1">
        <f t="array" aca="1" ref="R574" ca="1">_xlfn.IFS(P574="","",
$B$11="Hə", _xlfn.XLOOKUP(DATE(P574, 12, 31), lease_table_dates, lease_table_balances,0, 0),
TRUE, IFERROR( XNPV($B$6, IF(payment_dates &gt;DATE(P574, 12, 31), payments,  0),  IF(payment_dates &gt;DATE(P574, 12, 31), payment_dates,  DATE(P574, 12, 31))    ),0)
)</f>
        <v/>
      </c>
      <c r="S574" s="14" t="str" cm="1">
        <f t="array" aca="1" ref="S574" ca="1">_xlfn.IFS(P574="","",
TRUE,  MIN( MIN(Q573, $M$14), ROUND($M$14/ (last_rou_date - $B$2) * (DATE(P574,12,31) - MAX($B$2, DATE(P574-1, 12, 31))), 2) )
)</f>
        <v/>
      </c>
      <c r="T574" s="15" t="str" cm="1">
        <f t="array" aca="1" ref="T574" ca="1">_xlfn.IFS(P574="", "",
ISTEXT(R573), R574- (H574 - SUMIFS( lease_table_payments, lease_table_years, P574) -$AG$14 ),
AND(ISNUMBER(R573), R574&lt;&gt;""),   R574- (R573 - SUMIFS( lease_table_payments, lease_table_years, P574) )
)</f>
        <v/>
      </c>
      <c r="U574" s="14"/>
      <c r="V574" s="73">
        <f t="shared" si="26"/>
        <v>561</v>
      </c>
      <c r="W574" s="74" t="str" cm="1">
        <f t="array" ref="W574">_xlfn.IFS(
OR(W573=$B$4, W573=""),"",
TRUE,W573+1
)</f>
        <v/>
      </c>
      <c r="X574" s="75" t="str" cm="1">
        <f t="array" ref="X574">_xlfn.IFS(X573="","",
W574="", "",
AND($B$3="İllik"),DATE(YEAR(X573)+1,MONTH(X573),DAY(X573) ),
AND($B$3="Aylıq", $AH$14="Not end"), EDATE(X573,1),
AND($B$3="Aylıq", $AH$14="End"), EOMONTH(X573,1)
)</f>
        <v/>
      </c>
      <c r="Y574" s="75" t="str" cm="1">
        <f t="array" aca="1" ref="Y574" ca="1">_xlfn.IFS(
AND($B$7="Dövrün əvvəlində", Y573&lt;=last_rou_date), DATE(YEAR(Y573)+1, 12, 31),
AND($B$7="Dövrün sonunda", Y573&lt;=last_payment_date), DATE(YEAR(Y573)+1, 12, 31),
TRUE, ""
)</f>
        <v/>
      </c>
      <c r="Z574" s="75" t="str" cm="1">
        <f t="array" aca="1" ref="Z574" ca="1">_xlfn.IFS(
AND($AN$14="Not year_end", Z573&gt;last_payment_date), "",
AND($AN$14="Year_end", Z573&gt;=last_payment_date), "",
AND($AN$14="Year_end"), DATE(YEAR(Z573+1), 12, 31),
AND($AN$14="Not year_end", MONTH(Z573)=12, DAY(Z573)=31), DATE(YEAR(Z572)+1, MONTH(Z572), DAY(Z572)),
AND($AN$14="Not year_end", OR(MONTH(Z573)&lt;&gt;12, DAY(Z573)&lt;&gt;31) ), DATE(YEAR(Z573), 12, 31)
)</f>
        <v/>
      </c>
      <c r="AA574" s="75" t="str" cm="1">
        <f t="array" aca="1" ref="AA574" ca="1">_xlfn.IFS(AA573="", "",
AND(AA573=last_payment_date, OR(MONTH(AA573)&lt;&gt;12, DAY(AA573)&lt;&gt;31) ), DATE(YEAR(AA573), 12, 31),
AND(MONTH(AA573)=12, DAY(AA573)=31, AA573&gt;=last_payment_date), "",
AND(MONTH(AA573)=12, DAY(AA573)&lt;&gt;31),  EOMONTH(AA573,0),
AND(MONTH(AA573)=12, DAY(AA573)=31, $AH$14="Not end"),  EDATE(AA572,1),
AND($AH$14="Not end"), EDATE(AA573, 1),
AND($AH$14="End"), EOMONTH(AA573, 1)
)</f>
        <v/>
      </c>
      <c r="AB574" s="75" t="str" cm="1">
        <f t="array" aca="1" ref="AB574" ca="1">_xlfn.IFS(AB573="","",
AND(AB573=last_rou_date), "",
AND($B$3="İllik"),DATE(YEAR(AB573)+1,MONTH(AB573),DAY(AB573) ),
AND($B$3="Aylıq", $AH$14="Not end"), EDATE(AB573,1),
AND($B$3="Aylıq", $AH$14="End"), EOMONTH(AB573,1)
)</f>
        <v/>
      </c>
      <c r="AC574" s="75" t="str" cm="1">
        <f t="array" aca="1" ref="AC574" ca="1">_xlfn.IFS(
AND($AN$14="Not year_end", AC573&gt;last_rou_date), "",
AND($AN$14="Year_end", AC573&gt;=last_rou_date), "",
AND($AN$14="Year_end"), DATE(YEAR(AC573+1), 12, 31),
AND($AN$14="Not year_end", MONTH(AC573)=12, DAY(AC573)=31), DATE(YEAR(AC572)+1, MONTH(AC572), DAY(AC572)),
AND($AN$14="Not year_end", OR(MONTH(AC573)&lt;&gt;12, DAY(AC573)&lt;&gt;31) ), DATE(YEAR(AC573), 12, 31)
)</f>
        <v/>
      </c>
      <c r="AD574" s="75" t="str" cm="1">
        <f t="array" aca="1" ref="AD574" ca="1">_xlfn.IFS(AD573="", "",
AND(AD573=last_rou_date, OR(MONTH(AD573)&lt;&gt;12, DAY(AD573)&lt;&gt;31) ), DATE(YEAR(AD573), 12, 31),
AND(MONTH(AD573)=12, DAY(AD573)=31, AD573&gt;=last_rou_date), "",
AND(MONTH(AD573)=12, DAY(AD573)&lt;&gt;31),  EOMONTH(AD573,0),
AND(MONTH(AD573)=12, DAY(AD573)=31, $AH$14="Not end"),  EDATE(AD572,1),
AND($AH$14="Not end"), EDATE(AD573, 1),
AND($AH$14="End"), EOMONTH(AD573, 1)
)</f>
        <v/>
      </c>
      <c r="AE574" s="68" t="str" cm="1">
        <f t="array" ref="AE574">_xlfn.IFS(W574="", "",
AND(W574&gt;0, W574&lt;=$B$4, $C$2="İllik artım, faiz olaraq", $D$2&gt;0, $B$3="İllik"), $B$5*((1+$D$2)^(W574-1)),
AND(W574&gt;0, W574&lt;=$B$4, $C$2="İllik artım, faiz olaraq", $D$2&gt;0, $B$3="Aylıq"), $B$5*((1+$D$2)^ROUNDDOWN((W574-1)/12,0)),
AND(W574=1, $C$2="Aşağıdakı kimi dəyişir", ), $B$5,
AND(W574&gt;1, W574&lt;=$B$4, $C$2="Aşağıdakı kimi dəyişir"), IFERROR(VLOOKUP(W574, $C$4:$D$7, 2, FALSE), AE573),
AND(W574&gt;0, W574&lt;=$B$4), $B$5,
TRUE,0 )</f>
        <v/>
      </c>
      <c r="AF574" s="76" t="str">
        <f t="shared" ca="1" si="25"/>
        <v/>
      </c>
    </row>
    <row r="575" spans="1:32" x14ac:dyDescent="0.4">
      <c r="A575" s="13" t="str" cm="1">
        <f t="array" aca="1" ref="A575" ca="1">_xlfn.IFS(
AND(SUMIFS(lease_table_interest_accruals, lease_table_dates, A574)&gt;0, COUNTIFS($E$14:E574, "Interest accrual", $A$14:A574, A574)=0),  A574,
AND(SUMIFS(lease_table_payments, lease_table_dates, A574)&gt;0, COUNTIFS($E$14:E574, "Payment", $A$14:A574, A574)=0),  A574,
AND(SUMIFS(rou_table_deprs, rou_table_dates, A574)&gt;0, COUNTIFS($E$14:E574, "Depreciation", $A$14:A574, A574)=0),  A574,
TRUE,  IFERROR(INDEX(rou_table_dates,  MATCH(A574, rou_table_dates)+1, ), "")
)</f>
        <v/>
      </c>
      <c r="B575" s="1" t="str" cm="1">
        <f t="array" aca="1" ref="B575" ca="1">_xlfn.IFS(
AND(E575="Payment", A575=$B$2), $AM$14,
E575="Payment", $AM$15,
E575="Interest accrual", $AM$18,
E575="Depreciation", $AM$17,
TRUE, "")</f>
        <v/>
      </c>
      <c r="C575" s="1" t="str" cm="1">
        <f t="array" aca="1" ref="C575" ca="1">_xlfn.IFS(
E575="Payment", $AM$19,
E575="Interest accrual", $AM$15,
E575="Depreciation", $AM$16,
TRUE, "")</f>
        <v/>
      </c>
      <c r="D575" s="14" t="str" cm="1">
        <f t="array" aca="1" ref="D575" ca="1">_xlfn.IFS(
E575="Payment", _xlfn.XLOOKUP(A575, lease_table_dates, lease_table_payments, 0, 0),
E575="Interest accrual", _xlfn.XLOOKUP(A575, lease_table_dates, lease_table_interest_accruals, 0, 0),
E575="Depreciation", _xlfn.XLOOKUP(A575, rou_table_dates, rou_table_deprs, 0, 0),
TRUE, ""
)</f>
        <v/>
      </c>
      <c r="E575" s="7" t="str" cm="1">
        <f t="array" aca="1" ref="E575" ca="1">_xlfn.IFS(
AND(SUMIFS(lease_table_interest_accruals, lease_table_dates, A575)&gt;0, COUNTIFS($E$14:E574, "Interest accrual", $A$14:A574, A575)=0), "Interest accrual",
AND(SUMIFS(lease_table_payments, lease_table_dates, A575)&gt;0, COUNTIFS($E$14:E574, "Payment", $A$14:A574, A575)=0), "Payment",
AND(SUMIFS(rou_table_deprs, rou_table_dates, A575)&gt;0, COUNTIFS($E$14:E574, "Depreciation", $A$14:A574, A575)=0), "Depreciation",
TRUE,  ""
)</f>
        <v/>
      </c>
      <c r="G575" s="13" t="str" cm="1">
        <f t="array" aca="1" ref="G575" ca="1">_xlfn.IFS(
AND($B$11="Hə", $B$3="İllik"), Z575,
AND($B$11="Hə", $B$3="Aylıq"), AA575,
$B$11="Yox", X575)</f>
        <v/>
      </c>
      <c r="H575" s="14" t="str" cm="1">
        <f t="array" aca="1" ref="H575" ca="1">_xlfn.IFS( G575="", "",
TRUE, ROUND( H574+I575-J575, 2) )</f>
        <v/>
      </c>
      <c r="I575" s="14" t="str" cm="1">
        <f t="array" aca="1" ref="I575" ca="1">_xlfn.IFS(G575="", "",
G575=last_payment_date, (J575-H574),
 TRUE,  -  (H574- H574* (1+$B$6)^ (_xlfn.DAYS(G575,G574)/365) )
)</f>
        <v/>
      </c>
      <c r="J575" s="14" t="str" cm="1">
        <f t="array" aca="1" ref="J575" ca="1">_xlfn.IFS(G575="", "",
TRUE, _xlfn.XLOOKUP(G575,  payment_dates, payments,0,0)
)</f>
        <v/>
      </c>
      <c r="L575" s="2" t="str" cm="1">
        <f t="array" aca="1" ref="L575" ca="1">_xlfn.IFS(
AND($B$11="Hə", $B$3="İllik"), AC575,
AND($B$11="Hə", $B$3="Aylıq"), AD575,
$B$11="Yox", AB575)</f>
        <v/>
      </c>
      <c r="M575" s="14" t="str" cm="1">
        <f t="array" aca="1" ref="M575" ca="1">_xlfn.IFS( L575="", "",
(M574-N575)&lt;=0.5, 0,
TRUE,  M574-N575)</f>
        <v/>
      </c>
      <c r="N575" s="15" t="str" cm="1">
        <f t="array" aca="1" ref="N575" ca="1">_xlfn.IFS(
L575="", "",
TRUE, MIN(M574, ROUND($M$14/ (last_rou_date - $B$2) * (L575-L574), 2) )
)</f>
        <v/>
      </c>
      <c r="P575" s="22" t="str">
        <f t="shared" ca="1" si="24"/>
        <v/>
      </c>
      <c r="Q575" s="14" t="str" cm="1">
        <f t="array" aca="1" ref="Q575" ca="1">_xlfn.IFS(P575="","",
$B$11="Hə", _xlfn.XLOOKUP(DATE(P575, 12, 31), rou_table_dates, rou_table_nbvs,0, 0),
TRUE,  MAX(0, ROUND($M$14 - $M$14/ (last_rou_date - $B$2) * (DATE(P575,12,31) - $B$2), 2) )
)</f>
        <v/>
      </c>
      <c r="R575" s="57" t="str" cm="1">
        <f t="array" aca="1" ref="R575" ca="1">_xlfn.IFS(P575="","",
$B$11="Hə", _xlfn.XLOOKUP(DATE(P575, 12, 31), lease_table_dates, lease_table_balances,0, 0),
TRUE, IFERROR( XNPV($B$6, IF(payment_dates &gt;DATE(P575, 12, 31), payments,  0),  IF(payment_dates &gt;DATE(P575, 12, 31), payment_dates,  DATE(P575, 12, 31))    ),0)
)</f>
        <v/>
      </c>
      <c r="S575" s="14" t="str" cm="1">
        <f t="array" aca="1" ref="S575" ca="1">_xlfn.IFS(P575="","",
TRUE,  MIN( MIN(Q574, $M$14), ROUND($M$14/ (last_rou_date - $B$2) * (DATE(P575,12,31) - MAX($B$2, DATE(P575-1, 12, 31))), 2) )
)</f>
        <v/>
      </c>
      <c r="T575" s="15" t="str" cm="1">
        <f t="array" aca="1" ref="T575" ca="1">_xlfn.IFS(P575="", "",
ISTEXT(R574), R575- (H575 - SUMIFS( lease_table_payments, lease_table_years, P575) -$AG$14 ),
AND(ISNUMBER(R574), R575&lt;&gt;""),   R575- (R574 - SUMIFS( lease_table_payments, lease_table_years, P575) )
)</f>
        <v/>
      </c>
      <c r="U575" s="14"/>
      <c r="V575" s="73">
        <f t="shared" si="26"/>
        <v>562</v>
      </c>
      <c r="W575" s="74" t="str" cm="1">
        <f t="array" ref="W575">_xlfn.IFS(
OR(W574=$B$4, W574=""),"",
TRUE,W574+1
)</f>
        <v/>
      </c>
      <c r="X575" s="75" t="str" cm="1">
        <f t="array" ref="X575">_xlfn.IFS(X574="","",
W575="", "",
AND($B$3="İllik"),DATE(YEAR(X574)+1,MONTH(X574),DAY(X574) ),
AND($B$3="Aylıq", $AH$14="Not end"), EDATE(X574,1),
AND($B$3="Aylıq", $AH$14="End"), EOMONTH(X574,1)
)</f>
        <v/>
      </c>
      <c r="Y575" s="75" t="str" cm="1">
        <f t="array" aca="1" ref="Y575" ca="1">_xlfn.IFS(
AND($B$7="Dövrün əvvəlində", Y574&lt;=last_rou_date), DATE(YEAR(Y574)+1, 12, 31),
AND($B$7="Dövrün sonunda", Y574&lt;=last_payment_date), DATE(YEAR(Y574)+1, 12, 31),
TRUE, ""
)</f>
        <v/>
      </c>
      <c r="Z575" s="75" t="str" cm="1">
        <f t="array" aca="1" ref="Z575" ca="1">_xlfn.IFS(
AND($AN$14="Not year_end", Z574&gt;last_payment_date), "",
AND($AN$14="Year_end", Z574&gt;=last_payment_date), "",
AND($AN$14="Year_end"), DATE(YEAR(Z574+1), 12, 31),
AND($AN$14="Not year_end", MONTH(Z574)=12, DAY(Z574)=31), DATE(YEAR(Z573)+1, MONTH(Z573), DAY(Z573)),
AND($AN$14="Not year_end", OR(MONTH(Z574)&lt;&gt;12, DAY(Z574)&lt;&gt;31) ), DATE(YEAR(Z574), 12, 31)
)</f>
        <v/>
      </c>
      <c r="AA575" s="75" t="str" cm="1">
        <f t="array" aca="1" ref="AA575" ca="1">_xlfn.IFS(AA574="", "",
AND(AA574=last_payment_date, OR(MONTH(AA574)&lt;&gt;12, DAY(AA574)&lt;&gt;31) ), DATE(YEAR(AA574), 12, 31),
AND(MONTH(AA574)=12, DAY(AA574)=31, AA574&gt;=last_payment_date), "",
AND(MONTH(AA574)=12, DAY(AA574)&lt;&gt;31),  EOMONTH(AA574,0),
AND(MONTH(AA574)=12, DAY(AA574)=31, $AH$14="Not end"),  EDATE(AA573,1),
AND($AH$14="Not end"), EDATE(AA574, 1),
AND($AH$14="End"), EOMONTH(AA574, 1)
)</f>
        <v/>
      </c>
      <c r="AB575" s="75" t="str" cm="1">
        <f t="array" aca="1" ref="AB575" ca="1">_xlfn.IFS(AB574="","",
AND(AB574=last_rou_date), "",
AND($B$3="İllik"),DATE(YEAR(AB574)+1,MONTH(AB574),DAY(AB574) ),
AND($B$3="Aylıq", $AH$14="Not end"), EDATE(AB574,1),
AND($B$3="Aylıq", $AH$14="End"), EOMONTH(AB574,1)
)</f>
        <v/>
      </c>
      <c r="AC575" s="75" t="str" cm="1">
        <f t="array" aca="1" ref="AC575" ca="1">_xlfn.IFS(
AND($AN$14="Not year_end", AC574&gt;last_rou_date), "",
AND($AN$14="Year_end", AC574&gt;=last_rou_date), "",
AND($AN$14="Year_end"), DATE(YEAR(AC574+1), 12, 31),
AND($AN$14="Not year_end", MONTH(AC574)=12, DAY(AC574)=31), DATE(YEAR(AC573)+1, MONTH(AC573), DAY(AC573)),
AND($AN$14="Not year_end", OR(MONTH(AC574)&lt;&gt;12, DAY(AC574)&lt;&gt;31) ), DATE(YEAR(AC574), 12, 31)
)</f>
        <v/>
      </c>
      <c r="AD575" s="75" t="str" cm="1">
        <f t="array" aca="1" ref="AD575" ca="1">_xlfn.IFS(AD574="", "",
AND(AD574=last_rou_date, OR(MONTH(AD574)&lt;&gt;12, DAY(AD574)&lt;&gt;31) ), DATE(YEAR(AD574), 12, 31),
AND(MONTH(AD574)=12, DAY(AD574)=31, AD574&gt;=last_rou_date), "",
AND(MONTH(AD574)=12, DAY(AD574)&lt;&gt;31),  EOMONTH(AD574,0),
AND(MONTH(AD574)=12, DAY(AD574)=31, $AH$14="Not end"),  EDATE(AD573,1),
AND($AH$14="Not end"), EDATE(AD574, 1),
AND($AH$14="End"), EOMONTH(AD574, 1)
)</f>
        <v/>
      </c>
      <c r="AE575" s="68" t="str" cm="1">
        <f t="array" ref="AE575">_xlfn.IFS(W575="", "",
AND(W575&gt;0, W575&lt;=$B$4, $C$2="İllik artım, faiz olaraq", $D$2&gt;0, $B$3="İllik"), $B$5*((1+$D$2)^(W575-1)),
AND(W575&gt;0, W575&lt;=$B$4, $C$2="İllik artım, faiz olaraq", $D$2&gt;0, $B$3="Aylıq"), $B$5*((1+$D$2)^ROUNDDOWN((W575-1)/12,0)),
AND(W575=1, $C$2="Aşağıdakı kimi dəyişir", ), $B$5,
AND(W575&gt;1, W575&lt;=$B$4, $C$2="Aşağıdakı kimi dəyişir"), IFERROR(VLOOKUP(W575, $C$4:$D$7, 2, FALSE), AE574),
AND(W575&gt;0, W575&lt;=$B$4), $B$5,
TRUE,0 )</f>
        <v/>
      </c>
      <c r="AF575" s="76" t="str">
        <f t="shared" ca="1" si="25"/>
        <v/>
      </c>
    </row>
    <row r="576" spans="1:32" x14ac:dyDescent="0.4">
      <c r="A576" s="13" t="str" cm="1">
        <f t="array" aca="1" ref="A576" ca="1">_xlfn.IFS(
AND(SUMIFS(lease_table_interest_accruals, lease_table_dates, A575)&gt;0, COUNTIFS($E$14:E575, "Interest accrual", $A$14:A575, A575)=0),  A575,
AND(SUMIFS(lease_table_payments, lease_table_dates, A575)&gt;0, COUNTIFS($E$14:E575, "Payment", $A$14:A575, A575)=0),  A575,
AND(SUMIFS(rou_table_deprs, rou_table_dates, A575)&gt;0, COUNTIFS($E$14:E575, "Depreciation", $A$14:A575, A575)=0),  A575,
TRUE,  IFERROR(INDEX(rou_table_dates,  MATCH(A575, rou_table_dates)+1, ), "")
)</f>
        <v/>
      </c>
      <c r="B576" s="1" t="str" cm="1">
        <f t="array" aca="1" ref="B576" ca="1">_xlfn.IFS(
AND(E576="Payment", A576=$B$2), $AM$14,
E576="Payment", $AM$15,
E576="Interest accrual", $AM$18,
E576="Depreciation", $AM$17,
TRUE, "")</f>
        <v/>
      </c>
      <c r="C576" s="1" t="str" cm="1">
        <f t="array" aca="1" ref="C576" ca="1">_xlfn.IFS(
E576="Payment", $AM$19,
E576="Interest accrual", $AM$15,
E576="Depreciation", $AM$16,
TRUE, "")</f>
        <v/>
      </c>
      <c r="D576" s="14" t="str" cm="1">
        <f t="array" aca="1" ref="D576" ca="1">_xlfn.IFS(
E576="Payment", _xlfn.XLOOKUP(A576, lease_table_dates, lease_table_payments, 0, 0),
E576="Interest accrual", _xlfn.XLOOKUP(A576, lease_table_dates, lease_table_interest_accruals, 0, 0),
E576="Depreciation", _xlfn.XLOOKUP(A576, rou_table_dates, rou_table_deprs, 0, 0),
TRUE, ""
)</f>
        <v/>
      </c>
      <c r="E576" s="7" t="str" cm="1">
        <f t="array" aca="1" ref="E576" ca="1">_xlfn.IFS(
AND(SUMIFS(lease_table_interest_accruals, lease_table_dates, A576)&gt;0, COUNTIFS($E$14:E575, "Interest accrual", $A$14:A575, A576)=0), "Interest accrual",
AND(SUMIFS(lease_table_payments, lease_table_dates, A576)&gt;0, COUNTIFS($E$14:E575, "Payment", $A$14:A575, A576)=0), "Payment",
AND(SUMIFS(rou_table_deprs, rou_table_dates, A576)&gt;0, COUNTIFS($E$14:E575, "Depreciation", $A$14:A575, A576)=0), "Depreciation",
TRUE,  ""
)</f>
        <v/>
      </c>
      <c r="G576" s="13" t="str" cm="1">
        <f t="array" aca="1" ref="G576" ca="1">_xlfn.IFS(
AND($B$11="Hə", $B$3="İllik"), Z576,
AND($B$11="Hə", $B$3="Aylıq"), AA576,
$B$11="Yox", X576)</f>
        <v/>
      </c>
      <c r="H576" s="14" t="str" cm="1">
        <f t="array" aca="1" ref="H576" ca="1">_xlfn.IFS( G576="", "",
TRUE, ROUND( H575+I576-J576, 2) )</f>
        <v/>
      </c>
      <c r="I576" s="14" t="str" cm="1">
        <f t="array" aca="1" ref="I576" ca="1">_xlfn.IFS(G576="", "",
G576=last_payment_date, (J576-H575),
 TRUE,  -  (H575- H575* (1+$B$6)^ (_xlfn.DAYS(G576,G575)/365) )
)</f>
        <v/>
      </c>
      <c r="J576" s="14" t="str" cm="1">
        <f t="array" aca="1" ref="J576" ca="1">_xlfn.IFS(G576="", "",
TRUE, _xlfn.XLOOKUP(G576,  payment_dates, payments,0,0)
)</f>
        <v/>
      </c>
      <c r="L576" s="2" t="str" cm="1">
        <f t="array" aca="1" ref="L576" ca="1">_xlfn.IFS(
AND($B$11="Hə", $B$3="İllik"), AC576,
AND($B$11="Hə", $B$3="Aylıq"), AD576,
$B$11="Yox", AB576)</f>
        <v/>
      </c>
      <c r="M576" s="14" t="str" cm="1">
        <f t="array" aca="1" ref="M576" ca="1">_xlfn.IFS( L576="", "",
(M575-N576)&lt;=0.5, 0,
TRUE,  M575-N576)</f>
        <v/>
      </c>
      <c r="N576" s="15" t="str" cm="1">
        <f t="array" aca="1" ref="N576" ca="1">_xlfn.IFS(
L576="", "",
TRUE, MIN(M575, ROUND($M$14/ (last_rou_date - $B$2) * (L576-L575), 2) )
)</f>
        <v/>
      </c>
      <c r="P576" s="22" t="str">
        <f t="shared" ca="1" si="24"/>
        <v/>
      </c>
      <c r="Q576" s="14" t="str" cm="1">
        <f t="array" aca="1" ref="Q576" ca="1">_xlfn.IFS(P576="","",
$B$11="Hə", _xlfn.XLOOKUP(DATE(P576, 12, 31), rou_table_dates, rou_table_nbvs,0, 0),
TRUE,  MAX(0, ROUND($M$14 - $M$14/ (last_rou_date - $B$2) * (DATE(P576,12,31) - $B$2), 2) )
)</f>
        <v/>
      </c>
      <c r="R576" s="57" t="str" cm="1">
        <f t="array" aca="1" ref="R576" ca="1">_xlfn.IFS(P576="","",
$B$11="Hə", _xlfn.XLOOKUP(DATE(P576, 12, 31), lease_table_dates, lease_table_balances,0, 0),
TRUE, IFERROR( XNPV($B$6, IF(payment_dates &gt;DATE(P576, 12, 31), payments,  0),  IF(payment_dates &gt;DATE(P576, 12, 31), payment_dates,  DATE(P576, 12, 31))    ),0)
)</f>
        <v/>
      </c>
      <c r="S576" s="14" t="str" cm="1">
        <f t="array" aca="1" ref="S576" ca="1">_xlfn.IFS(P576="","",
TRUE,  MIN( MIN(Q575, $M$14), ROUND($M$14/ (last_rou_date - $B$2) * (DATE(P576,12,31) - MAX($B$2, DATE(P576-1, 12, 31))), 2) )
)</f>
        <v/>
      </c>
      <c r="T576" s="15" t="str" cm="1">
        <f t="array" aca="1" ref="T576" ca="1">_xlfn.IFS(P576="", "",
ISTEXT(R575), R576- (H576 - SUMIFS( lease_table_payments, lease_table_years, P576) -$AG$14 ),
AND(ISNUMBER(R575), R576&lt;&gt;""),   R576- (R575 - SUMIFS( lease_table_payments, lease_table_years, P576) )
)</f>
        <v/>
      </c>
      <c r="U576" s="14"/>
      <c r="V576" s="73">
        <f t="shared" si="26"/>
        <v>563</v>
      </c>
      <c r="W576" s="74" t="str" cm="1">
        <f t="array" ref="W576">_xlfn.IFS(
OR(W575=$B$4, W575=""),"",
TRUE,W575+1
)</f>
        <v/>
      </c>
      <c r="X576" s="75" t="str" cm="1">
        <f t="array" ref="X576">_xlfn.IFS(X575="","",
W576="", "",
AND($B$3="İllik"),DATE(YEAR(X575)+1,MONTH(X575),DAY(X575) ),
AND($B$3="Aylıq", $AH$14="Not end"), EDATE(X575,1),
AND($B$3="Aylıq", $AH$14="End"), EOMONTH(X575,1)
)</f>
        <v/>
      </c>
      <c r="Y576" s="75" t="str" cm="1">
        <f t="array" aca="1" ref="Y576" ca="1">_xlfn.IFS(
AND($B$7="Dövrün əvvəlində", Y575&lt;=last_rou_date), DATE(YEAR(Y575)+1, 12, 31),
AND($B$7="Dövrün sonunda", Y575&lt;=last_payment_date), DATE(YEAR(Y575)+1, 12, 31),
TRUE, ""
)</f>
        <v/>
      </c>
      <c r="Z576" s="75" t="str" cm="1">
        <f t="array" aca="1" ref="Z576" ca="1">_xlfn.IFS(
AND($AN$14="Not year_end", Z575&gt;last_payment_date), "",
AND($AN$14="Year_end", Z575&gt;=last_payment_date), "",
AND($AN$14="Year_end"), DATE(YEAR(Z575+1), 12, 31),
AND($AN$14="Not year_end", MONTH(Z575)=12, DAY(Z575)=31), DATE(YEAR(Z574)+1, MONTH(Z574), DAY(Z574)),
AND($AN$14="Not year_end", OR(MONTH(Z575)&lt;&gt;12, DAY(Z575)&lt;&gt;31) ), DATE(YEAR(Z575), 12, 31)
)</f>
        <v/>
      </c>
      <c r="AA576" s="75" t="str" cm="1">
        <f t="array" aca="1" ref="AA576" ca="1">_xlfn.IFS(AA575="", "",
AND(AA575=last_payment_date, OR(MONTH(AA575)&lt;&gt;12, DAY(AA575)&lt;&gt;31) ), DATE(YEAR(AA575), 12, 31),
AND(MONTH(AA575)=12, DAY(AA575)=31, AA575&gt;=last_payment_date), "",
AND(MONTH(AA575)=12, DAY(AA575)&lt;&gt;31),  EOMONTH(AA575,0),
AND(MONTH(AA575)=12, DAY(AA575)=31, $AH$14="Not end"),  EDATE(AA574,1),
AND($AH$14="Not end"), EDATE(AA575, 1),
AND($AH$14="End"), EOMONTH(AA575, 1)
)</f>
        <v/>
      </c>
      <c r="AB576" s="75" t="str" cm="1">
        <f t="array" aca="1" ref="AB576" ca="1">_xlfn.IFS(AB575="","",
AND(AB575=last_rou_date), "",
AND($B$3="İllik"),DATE(YEAR(AB575)+1,MONTH(AB575),DAY(AB575) ),
AND($B$3="Aylıq", $AH$14="Not end"), EDATE(AB575,1),
AND($B$3="Aylıq", $AH$14="End"), EOMONTH(AB575,1)
)</f>
        <v/>
      </c>
      <c r="AC576" s="75" t="str" cm="1">
        <f t="array" aca="1" ref="AC576" ca="1">_xlfn.IFS(
AND($AN$14="Not year_end", AC575&gt;last_rou_date), "",
AND($AN$14="Year_end", AC575&gt;=last_rou_date), "",
AND($AN$14="Year_end"), DATE(YEAR(AC575+1), 12, 31),
AND($AN$14="Not year_end", MONTH(AC575)=12, DAY(AC575)=31), DATE(YEAR(AC574)+1, MONTH(AC574), DAY(AC574)),
AND($AN$14="Not year_end", OR(MONTH(AC575)&lt;&gt;12, DAY(AC575)&lt;&gt;31) ), DATE(YEAR(AC575), 12, 31)
)</f>
        <v/>
      </c>
      <c r="AD576" s="75" t="str" cm="1">
        <f t="array" aca="1" ref="AD576" ca="1">_xlfn.IFS(AD575="", "",
AND(AD575=last_rou_date, OR(MONTH(AD575)&lt;&gt;12, DAY(AD575)&lt;&gt;31) ), DATE(YEAR(AD575), 12, 31),
AND(MONTH(AD575)=12, DAY(AD575)=31, AD575&gt;=last_rou_date), "",
AND(MONTH(AD575)=12, DAY(AD575)&lt;&gt;31),  EOMONTH(AD575,0),
AND(MONTH(AD575)=12, DAY(AD575)=31, $AH$14="Not end"),  EDATE(AD574,1),
AND($AH$14="Not end"), EDATE(AD575, 1),
AND($AH$14="End"), EOMONTH(AD575, 1)
)</f>
        <v/>
      </c>
      <c r="AE576" s="68" t="str" cm="1">
        <f t="array" ref="AE576">_xlfn.IFS(W576="", "",
AND(W576&gt;0, W576&lt;=$B$4, $C$2="İllik artım, faiz olaraq", $D$2&gt;0, $B$3="İllik"), $B$5*((1+$D$2)^(W576-1)),
AND(W576&gt;0, W576&lt;=$B$4, $C$2="İllik artım, faiz olaraq", $D$2&gt;0, $B$3="Aylıq"), $B$5*((1+$D$2)^ROUNDDOWN((W576-1)/12,0)),
AND(W576=1, $C$2="Aşağıdakı kimi dəyişir", ), $B$5,
AND(W576&gt;1, W576&lt;=$B$4, $C$2="Aşağıdakı kimi dəyişir"), IFERROR(VLOOKUP(W576, $C$4:$D$7, 2, FALSE), AE575),
AND(W576&gt;0, W576&lt;=$B$4), $B$5,
TRUE,0 )</f>
        <v/>
      </c>
      <c r="AF576" s="76" t="str">
        <f t="shared" ca="1" si="25"/>
        <v/>
      </c>
    </row>
    <row r="577" spans="1:32" x14ac:dyDescent="0.4">
      <c r="A577" s="13" t="str" cm="1">
        <f t="array" aca="1" ref="A577" ca="1">_xlfn.IFS(
AND(SUMIFS(lease_table_interest_accruals, lease_table_dates, A576)&gt;0, COUNTIFS($E$14:E576, "Interest accrual", $A$14:A576, A576)=0),  A576,
AND(SUMIFS(lease_table_payments, lease_table_dates, A576)&gt;0, COUNTIFS($E$14:E576, "Payment", $A$14:A576, A576)=0),  A576,
AND(SUMIFS(rou_table_deprs, rou_table_dates, A576)&gt;0, COUNTIFS($E$14:E576, "Depreciation", $A$14:A576, A576)=0),  A576,
TRUE,  IFERROR(INDEX(rou_table_dates,  MATCH(A576, rou_table_dates)+1, ), "")
)</f>
        <v/>
      </c>
      <c r="B577" s="1" t="str" cm="1">
        <f t="array" aca="1" ref="B577" ca="1">_xlfn.IFS(
AND(E577="Payment", A577=$B$2), $AM$14,
E577="Payment", $AM$15,
E577="Interest accrual", $AM$18,
E577="Depreciation", $AM$17,
TRUE, "")</f>
        <v/>
      </c>
      <c r="C577" s="1" t="str" cm="1">
        <f t="array" aca="1" ref="C577" ca="1">_xlfn.IFS(
E577="Payment", $AM$19,
E577="Interest accrual", $AM$15,
E577="Depreciation", $AM$16,
TRUE, "")</f>
        <v/>
      </c>
      <c r="D577" s="14" t="str" cm="1">
        <f t="array" aca="1" ref="D577" ca="1">_xlfn.IFS(
E577="Payment", _xlfn.XLOOKUP(A577, lease_table_dates, lease_table_payments, 0, 0),
E577="Interest accrual", _xlfn.XLOOKUP(A577, lease_table_dates, lease_table_interest_accruals, 0, 0),
E577="Depreciation", _xlfn.XLOOKUP(A577, rou_table_dates, rou_table_deprs, 0, 0),
TRUE, ""
)</f>
        <v/>
      </c>
      <c r="E577" s="7" t="str" cm="1">
        <f t="array" aca="1" ref="E577" ca="1">_xlfn.IFS(
AND(SUMIFS(lease_table_interest_accruals, lease_table_dates, A577)&gt;0, COUNTIFS($E$14:E576, "Interest accrual", $A$14:A576, A577)=0), "Interest accrual",
AND(SUMIFS(lease_table_payments, lease_table_dates, A577)&gt;0, COUNTIFS($E$14:E576, "Payment", $A$14:A576, A577)=0), "Payment",
AND(SUMIFS(rou_table_deprs, rou_table_dates, A577)&gt;0, COUNTIFS($E$14:E576, "Depreciation", $A$14:A576, A577)=0), "Depreciation",
TRUE,  ""
)</f>
        <v/>
      </c>
      <c r="G577" s="13" t="str" cm="1">
        <f t="array" aca="1" ref="G577" ca="1">_xlfn.IFS(
AND($B$11="Hə", $B$3="İllik"), Z577,
AND($B$11="Hə", $B$3="Aylıq"), AA577,
$B$11="Yox", X577)</f>
        <v/>
      </c>
      <c r="H577" s="14" t="str" cm="1">
        <f t="array" aca="1" ref="H577" ca="1">_xlfn.IFS( G577="", "",
TRUE, ROUND( H576+I577-J577, 2) )</f>
        <v/>
      </c>
      <c r="I577" s="14" t="str" cm="1">
        <f t="array" aca="1" ref="I577" ca="1">_xlfn.IFS(G577="", "",
G577=last_payment_date, (J577-H576),
 TRUE,  -  (H576- H576* (1+$B$6)^ (_xlfn.DAYS(G577,G576)/365) )
)</f>
        <v/>
      </c>
      <c r="J577" s="14" t="str" cm="1">
        <f t="array" aca="1" ref="J577" ca="1">_xlfn.IFS(G577="", "",
TRUE, _xlfn.XLOOKUP(G577,  payment_dates, payments,0,0)
)</f>
        <v/>
      </c>
      <c r="L577" s="2" t="str" cm="1">
        <f t="array" aca="1" ref="L577" ca="1">_xlfn.IFS(
AND($B$11="Hə", $B$3="İllik"), AC577,
AND($B$11="Hə", $B$3="Aylıq"), AD577,
$B$11="Yox", AB577)</f>
        <v/>
      </c>
      <c r="M577" s="14" t="str" cm="1">
        <f t="array" aca="1" ref="M577" ca="1">_xlfn.IFS( L577="", "",
(M576-N577)&lt;=0.5, 0,
TRUE,  M576-N577)</f>
        <v/>
      </c>
      <c r="N577" s="15" t="str" cm="1">
        <f t="array" aca="1" ref="N577" ca="1">_xlfn.IFS(
L577="", "",
TRUE, MIN(M576, ROUND($M$14/ (last_rou_date - $B$2) * (L577-L576), 2) )
)</f>
        <v/>
      </c>
      <c r="P577" s="22" t="str">
        <f t="shared" ca="1" si="24"/>
        <v/>
      </c>
      <c r="Q577" s="14" t="str" cm="1">
        <f t="array" aca="1" ref="Q577" ca="1">_xlfn.IFS(P577="","",
$B$11="Hə", _xlfn.XLOOKUP(DATE(P577, 12, 31), rou_table_dates, rou_table_nbvs,0, 0),
TRUE,  MAX(0, ROUND($M$14 - $M$14/ (last_rou_date - $B$2) * (DATE(P577,12,31) - $B$2), 2) )
)</f>
        <v/>
      </c>
      <c r="R577" s="57" t="str" cm="1">
        <f t="array" aca="1" ref="R577" ca="1">_xlfn.IFS(P577="","",
$B$11="Hə", _xlfn.XLOOKUP(DATE(P577, 12, 31), lease_table_dates, lease_table_balances,0, 0),
TRUE, IFERROR( XNPV($B$6, IF(payment_dates &gt;DATE(P577, 12, 31), payments,  0),  IF(payment_dates &gt;DATE(P577, 12, 31), payment_dates,  DATE(P577, 12, 31))    ),0)
)</f>
        <v/>
      </c>
      <c r="S577" s="14" t="str" cm="1">
        <f t="array" aca="1" ref="S577" ca="1">_xlfn.IFS(P577="","",
TRUE,  MIN( MIN(Q576, $M$14), ROUND($M$14/ (last_rou_date - $B$2) * (DATE(P577,12,31) - MAX($B$2, DATE(P577-1, 12, 31))), 2) )
)</f>
        <v/>
      </c>
      <c r="T577" s="15" t="str" cm="1">
        <f t="array" aca="1" ref="T577" ca="1">_xlfn.IFS(P577="", "",
ISTEXT(R576), R577- (H577 - SUMIFS( lease_table_payments, lease_table_years, P577) -$AG$14 ),
AND(ISNUMBER(R576), R577&lt;&gt;""),   R577- (R576 - SUMIFS( lease_table_payments, lease_table_years, P577) )
)</f>
        <v/>
      </c>
      <c r="U577" s="14"/>
      <c r="V577" s="73">
        <f t="shared" si="26"/>
        <v>564</v>
      </c>
      <c r="W577" s="74" t="str" cm="1">
        <f t="array" ref="W577">_xlfn.IFS(
OR(W576=$B$4, W576=""),"",
TRUE,W576+1
)</f>
        <v/>
      </c>
      <c r="X577" s="75" t="str" cm="1">
        <f t="array" ref="X577">_xlfn.IFS(X576="","",
W577="", "",
AND($B$3="İllik"),DATE(YEAR(X576)+1,MONTH(X576),DAY(X576) ),
AND($B$3="Aylıq", $AH$14="Not end"), EDATE(X576,1),
AND($B$3="Aylıq", $AH$14="End"), EOMONTH(X576,1)
)</f>
        <v/>
      </c>
      <c r="Y577" s="75" t="str" cm="1">
        <f t="array" aca="1" ref="Y577" ca="1">_xlfn.IFS(
AND($B$7="Dövrün əvvəlində", Y576&lt;=last_rou_date), DATE(YEAR(Y576)+1, 12, 31),
AND($B$7="Dövrün sonunda", Y576&lt;=last_payment_date), DATE(YEAR(Y576)+1, 12, 31),
TRUE, ""
)</f>
        <v/>
      </c>
      <c r="Z577" s="75" t="str" cm="1">
        <f t="array" aca="1" ref="Z577" ca="1">_xlfn.IFS(
AND($AN$14="Not year_end", Z576&gt;last_payment_date), "",
AND($AN$14="Year_end", Z576&gt;=last_payment_date), "",
AND($AN$14="Year_end"), DATE(YEAR(Z576+1), 12, 31),
AND($AN$14="Not year_end", MONTH(Z576)=12, DAY(Z576)=31), DATE(YEAR(Z575)+1, MONTH(Z575), DAY(Z575)),
AND($AN$14="Not year_end", OR(MONTH(Z576)&lt;&gt;12, DAY(Z576)&lt;&gt;31) ), DATE(YEAR(Z576), 12, 31)
)</f>
        <v/>
      </c>
      <c r="AA577" s="75" t="str" cm="1">
        <f t="array" aca="1" ref="AA577" ca="1">_xlfn.IFS(AA576="", "",
AND(AA576=last_payment_date, OR(MONTH(AA576)&lt;&gt;12, DAY(AA576)&lt;&gt;31) ), DATE(YEAR(AA576), 12, 31),
AND(MONTH(AA576)=12, DAY(AA576)=31, AA576&gt;=last_payment_date), "",
AND(MONTH(AA576)=12, DAY(AA576)&lt;&gt;31),  EOMONTH(AA576,0),
AND(MONTH(AA576)=12, DAY(AA576)=31, $AH$14="Not end"),  EDATE(AA575,1),
AND($AH$14="Not end"), EDATE(AA576, 1),
AND($AH$14="End"), EOMONTH(AA576, 1)
)</f>
        <v/>
      </c>
      <c r="AB577" s="75" t="str" cm="1">
        <f t="array" aca="1" ref="AB577" ca="1">_xlfn.IFS(AB576="","",
AND(AB576=last_rou_date), "",
AND($B$3="İllik"),DATE(YEAR(AB576)+1,MONTH(AB576),DAY(AB576) ),
AND($B$3="Aylıq", $AH$14="Not end"), EDATE(AB576,1),
AND($B$3="Aylıq", $AH$14="End"), EOMONTH(AB576,1)
)</f>
        <v/>
      </c>
      <c r="AC577" s="75" t="str" cm="1">
        <f t="array" aca="1" ref="AC577" ca="1">_xlfn.IFS(
AND($AN$14="Not year_end", AC576&gt;last_rou_date), "",
AND($AN$14="Year_end", AC576&gt;=last_rou_date), "",
AND($AN$14="Year_end"), DATE(YEAR(AC576+1), 12, 31),
AND($AN$14="Not year_end", MONTH(AC576)=12, DAY(AC576)=31), DATE(YEAR(AC575)+1, MONTH(AC575), DAY(AC575)),
AND($AN$14="Not year_end", OR(MONTH(AC576)&lt;&gt;12, DAY(AC576)&lt;&gt;31) ), DATE(YEAR(AC576), 12, 31)
)</f>
        <v/>
      </c>
      <c r="AD577" s="75" t="str" cm="1">
        <f t="array" aca="1" ref="AD577" ca="1">_xlfn.IFS(AD576="", "",
AND(AD576=last_rou_date, OR(MONTH(AD576)&lt;&gt;12, DAY(AD576)&lt;&gt;31) ), DATE(YEAR(AD576), 12, 31),
AND(MONTH(AD576)=12, DAY(AD576)=31, AD576&gt;=last_rou_date), "",
AND(MONTH(AD576)=12, DAY(AD576)&lt;&gt;31),  EOMONTH(AD576,0),
AND(MONTH(AD576)=12, DAY(AD576)=31, $AH$14="Not end"),  EDATE(AD575,1),
AND($AH$14="Not end"), EDATE(AD576, 1),
AND($AH$14="End"), EOMONTH(AD576, 1)
)</f>
        <v/>
      </c>
      <c r="AE577" s="68" t="str" cm="1">
        <f t="array" ref="AE577">_xlfn.IFS(W577="", "",
AND(W577&gt;0, W577&lt;=$B$4, $C$2="İllik artım, faiz olaraq", $D$2&gt;0, $B$3="İllik"), $B$5*((1+$D$2)^(W577-1)),
AND(W577&gt;0, W577&lt;=$B$4, $C$2="İllik artım, faiz olaraq", $D$2&gt;0, $B$3="Aylıq"), $B$5*((1+$D$2)^ROUNDDOWN((W577-1)/12,0)),
AND(W577=1, $C$2="Aşağıdakı kimi dəyişir", ), $B$5,
AND(W577&gt;1, W577&lt;=$B$4, $C$2="Aşağıdakı kimi dəyişir"), IFERROR(VLOOKUP(W577, $C$4:$D$7, 2, FALSE), AE576),
AND(W577&gt;0, W577&lt;=$B$4), $B$5,
TRUE,0 )</f>
        <v/>
      </c>
      <c r="AF577" s="76" t="str">
        <f t="shared" ca="1" si="25"/>
        <v/>
      </c>
    </row>
    <row r="578" spans="1:32" x14ac:dyDescent="0.4">
      <c r="A578" s="13" t="str" cm="1">
        <f t="array" aca="1" ref="A578" ca="1">_xlfn.IFS(
AND(SUMIFS(lease_table_interest_accruals, lease_table_dates, A577)&gt;0, COUNTIFS($E$14:E577, "Interest accrual", $A$14:A577, A577)=0),  A577,
AND(SUMIFS(lease_table_payments, lease_table_dates, A577)&gt;0, COUNTIFS($E$14:E577, "Payment", $A$14:A577, A577)=0),  A577,
AND(SUMIFS(rou_table_deprs, rou_table_dates, A577)&gt;0, COUNTIFS($E$14:E577, "Depreciation", $A$14:A577, A577)=0),  A577,
TRUE,  IFERROR(INDEX(rou_table_dates,  MATCH(A577, rou_table_dates)+1, ), "")
)</f>
        <v/>
      </c>
      <c r="B578" s="1" t="str" cm="1">
        <f t="array" aca="1" ref="B578" ca="1">_xlfn.IFS(
AND(E578="Payment", A578=$B$2), $AM$14,
E578="Payment", $AM$15,
E578="Interest accrual", $AM$18,
E578="Depreciation", $AM$17,
TRUE, "")</f>
        <v/>
      </c>
      <c r="C578" s="1" t="str" cm="1">
        <f t="array" aca="1" ref="C578" ca="1">_xlfn.IFS(
E578="Payment", $AM$19,
E578="Interest accrual", $AM$15,
E578="Depreciation", $AM$16,
TRUE, "")</f>
        <v/>
      </c>
      <c r="D578" s="14" t="str" cm="1">
        <f t="array" aca="1" ref="D578" ca="1">_xlfn.IFS(
E578="Payment", _xlfn.XLOOKUP(A578, lease_table_dates, lease_table_payments, 0, 0),
E578="Interest accrual", _xlfn.XLOOKUP(A578, lease_table_dates, lease_table_interest_accruals, 0, 0),
E578="Depreciation", _xlfn.XLOOKUP(A578, rou_table_dates, rou_table_deprs, 0, 0),
TRUE, ""
)</f>
        <v/>
      </c>
      <c r="E578" s="7" t="str" cm="1">
        <f t="array" aca="1" ref="E578" ca="1">_xlfn.IFS(
AND(SUMIFS(lease_table_interest_accruals, lease_table_dates, A578)&gt;0, COUNTIFS($E$14:E577, "Interest accrual", $A$14:A577, A578)=0), "Interest accrual",
AND(SUMIFS(lease_table_payments, lease_table_dates, A578)&gt;0, COUNTIFS($E$14:E577, "Payment", $A$14:A577, A578)=0), "Payment",
AND(SUMIFS(rou_table_deprs, rou_table_dates, A578)&gt;0, COUNTIFS($E$14:E577, "Depreciation", $A$14:A577, A578)=0), "Depreciation",
TRUE,  ""
)</f>
        <v/>
      </c>
      <c r="G578" s="13" t="str" cm="1">
        <f t="array" aca="1" ref="G578" ca="1">_xlfn.IFS(
AND($B$11="Hə", $B$3="İllik"), Z578,
AND($B$11="Hə", $B$3="Aylıq"), AA578,
$B$11="Yox", X578)</f>
        <v/>
      </c>
      <c r="H578" s="14" t="str" cm="1">
        <f t="array" aca="1" ref="H578" ca="1">_xlfn.IFS( G578="", "",
TRUE, ROUND( H577+I578-J578, 2) )</f>
        <v/>
      </c>
      <c r="I578" s="14" t="str" cm="1">
        <f t="array" aca="1" ref="I578" ca="1">_xlfn.IFS(G578="", "",
G578=last_payment_date, (J578-H577),
 TRUE,  -  (H577- H577* (1+$B$6)^ (_xlfn.DAYS(G578,G577)/365) )
)</f>
        <v/>
      </c>
      <c r="J578" s="14" t="str" cm="1">
        <f t="array" aca="1" ref="J578" ca="1">_xlfn.IFS(G578="", "",
TRUE, _xlfn.XLOOKUP(G578,  payment_dates, payments,0,0)
)</f>
        <v/>
      </c>
      <c r="L578" s="2" t="str" cm="1">
        <f t="array" aca="1" ref="L578" ca="1">_xlfn.IFS(
AND($B$11="Hə", $B$3="İllik"), AC578,
AND($B$11="Hə", $B$3="Aylıq"), AD578,
$B$11="Yox", AB578)</f>
        <v/>
      </c>
      <c r="M578" s="14" t="str" cm="1">
        <f t="array" aca="1" ref="M578" ca="1">_xlfn.IFS( L578="", "",
(M577-N578)&lt;=0.5, 0,
TRUE,  M577-N578)</f>
        <v/>
      </c>
      <c r="N578" s="15" t="str" cm="1">
        <f t="array" aca="1" ref="N578" ca="1">_xlfn.IFS(
L578="", "",
TRUE, MIN(M577, ROUND($M$14/ (last_rou_date - $B$2) * (L578-L577), 2) )
)</f>
        <v/>
      </c>
      <c r="P578" s="22" t="str">
        <f t="shared" ca="1" si="24"/>
        <v/>
      </c>
      <c r="Q578" s="14" t="str" cm="1">
        <f t="array" aca="1" ref="Q578" ca="1">_xlfn.IFS(P578="","",
$B$11="Hə", _xlfn.XLOOKUP(DATE(P578, 12, 31), rou_table_dates, rou_table_nbvs,0, 0),
TRUE,  MAX(0, ROUND($M$14 - $M$14/ (last_rou_date - $B$2) * (DATE(P578,12,31) - $B$2), 2) )
)</f>
        <v/>
      </c>
      <c r="R578" s="57" t="str" cm="1">
        <f t="array" aca="1" ref="R578" ca="1">_xlfn.IFS(P578="","",
$B$11="Hə", _xlfn.XLOOKUP(DATE(P578, 12, 31), lease_table_dates, lease_table_balances,0, 0),
TRUE, IFERROR( XNPV($B$6, IF(payment_dates &gt;DATE(P578, 12, 31), payments,  0),  IF(payment_dates &gt;DATE(P578, 12, 31), payment_dates,  DATE(P578, 12, 31))    ),0)
)</f>
        <v/>
      </c>
      <c r="S578" s="14" t="str" cm="1">
        <f t="array" aca="1" ref="S578" ca="1">_xlfn.IFS(P578="","",
TRUE,  MIN( MIN(Q577, $M$14), ROUND($M$14/ (last_rou_date - $B$2) * (DATE(P578,12,31) - MAX($B$2, DATE(P578-1, 12, 31))), 2) )
)</f>
        <v/>
      </c>
      <c r="T578" s="15" t="str" cm="1">
        <f t="array" aca="1" ref="T578" ca="1">_xlfn.IFS(P578="", "",
ISTEXT(R577), R578- (H578 - SUMIFS( lease_table_payments, lease_table_years, P578) -$AG$14 ),
AND(ISNUMBER(R577), R578&lt;&gt;""),   R578- (R577 - SUMIFS( lease_table_payments, lease_table_years, P578) )
)</f>
        <v/>
      </c>
      <c r="U578" s="14"/>
      <c r="V578" s="73">
        <f t="shared" si="26"/>
        <v>565</v>
      </c>
      <c r="W578" s="74" t="str" cm="1">
        <f t="array" ref="W578">_xlfn.IFS(
OR(W577=$B$4, W577=""),"",
TRUE,W577+1
)</f>
        <v/>
      </c>
      <c r="X578" s="75" t="str" cm="1">
        <f t="array" ref="X578">_xlfn.IFS(X577="","",
W578="", "",
AND($B$3="İllik"),DATE(YEAR(X577)+1,MONTH(X577),DAY(X577) ),
AND($B$3="Aylıq", $AH$14="Not end"), EDATE(X577,1),
AND($B$3="Aylıq", $AH$14="End"), EOMONTH(X577,1)
)</f>
        <v/>
      </c>
      <c r="Y578" s="75" t="str" cm="1">
        <f t="array" aca="1" ref="Y578" ca="1">_xlfn.IFS(
AND($B$7="Dövrün əvvəlində", Y577&lt;=last_rou_date), DATE(YEAR(Y577)+1, 12, 31),
AND($B$7="Dövrün sonunda", Y577&lt;=last_payment_date), DATE(YEAR(Y577)+1, 12, 31),
TRUE, ""
)</f>
        <v/>
      </c>
      <c r="Z578" s="75" t="str" cm="1">
        <f t="array" aca="1" ref="Z578" ca="1">_xlfn.IFS(
AND($AN$14="Not year_end", Z577&gt;last_payment_date), "",
AND($AN$14="Year_end", Z577&gt;=last_payment_date), "",
AND($AN$14="Year_end"), DATE(YEAR(Z577+1), 12, 31),
AND($AN$14="Not year_end", MONTH(Z577)=12, DAY(Z577)=31), DATE(YEAR(Z576)+1, MONTH(Z576), DAY(Z576)),
AND($AN$14="Not year_end", OR(MONTH(Z577)&lt;&gt;12, DAY(Z577)&lt;&gt;31) ), DATE(YEAR(Z577), 12, 31)
)</f>
        <v/>
      </c>
      <c r="AA578" s="75" t="str" cm="1">
        <f t="array" aca="1" ref="AA578" ca="1">_xlfn.IFS(AA577="", "",
AND(AA577=last_payment_date, OR(MONTH(AA577)&lt;&gt;12, DAY(AA577)&lt;&gt;31) ), DATE(YEAR(AA577), 12, 31),
AND(MONTH(AA577)=12, DAY(AA577)=31, AA577&gt;=last_payment_date), "",
AND(MONTH(AA577)=12, DAY(AA577)&lt;&gt;31),  EOMONTH(AA577,0),
AND(MONTH(AA577)=12, DAY(AA577)=31, $AH$14="Not end"),  EDATE(AA576,1),
AND($AH$14="Not end"), EDATE(AA577, 1),
AND($AH$14="End"), EOMONTH(AA577, 1)
)</f>
        <v/>
      </c>
      <c r="AB578" s="75" t="str" cm="1">
        <f t="array" aca="1" ref="AB578" ca="1">_xlfn.IFS(AB577="","",
AND(AB577=last_rou_date), "",
AND($B$3="İllik"),DATE(YEAR(AB577)+1,MONTH(AB577),DAY(AB577) ),
AND($B$3="Aylıq", $AH$14="Not end"), EDATE(AB577,1),
AND($B$3="Aylıq", $AH$14="End"), EOMONTH(AB577,1)
)</f>
        <v/>
      </c>
      <c r="AC578" s="75" t="str" cm="1">
        <f t="array" aca="1" ref="AC578" ca="1">_xlfn.IFS(
AND($AN$14="Not year_end", AC577&gt;last_rou_date), "",
AND($AN$14="Year_end", AC577&gt;=last_rou_date), "",
AND($AN$14="Year_end"), DATE(YEAR(AC577+1), 12, 31),
AND($AN$14="Not year_end", MONTH(AC577)=12, DAY(AC577)=31), DATE(YEAR(AC576)+1, MONTH(AC576), DAY(AC576)),
AND($AN$14="Not year_end", OR(MONTH(AC577)&lt;&gt;12, DAY(AC577)&lt;&gt;31) ), DATE(YEAR(AC577), 12, 31)
)</f>
        <v/>
      </c>
      <c r="AD578" s="75" t="str" cm="1">
        <f t="array" aca="1" ref="AD578" ca="1">_xlfn.IFS(AD577="", "",
AND(AD577=last_rou_date, OR(MONTH(AD577)&lt;&gt;12, DAY(AD577)&lt;&gt;31) ), DATE(YEAR(AD577), 12, 31),
AND(MONTH(AD577)=12, DAY(AD577)=31, AD577&gt;=last_rou_date), "",
AND(MONTH(AD577)=12, DAY(AD577)&lt;&gt;31),  EOMONTH(AD577,0),
AND(MONTH(AD577)=12, DAY(AD577)=31, $AH$14="Not end"),  EDATE(AD576,1),
AND($AH$14="Not end"), EDATE(AD577, 1),
AND($AH$14="End"), EOMONTH(AD577, 1)
)</f>
        <v/>
      </c>
      <c r="AE578" s="68" t="str" cm="1">
        <f t="array" ref="AE578">_xlfn.IFS(W578="", "",
AND(W578&gt;0, W578&lt;=$B$4, $C$2="İllik artım, faiz olaraq", $D$2&gt;0, $B$3="İllik"), $B$5*((1+$D$2)^(W578-1)),
AND(W578&gt;0, W578&lt;=$B$4, $C$2="İllik artım, faiz olaraq", $D$2&gt;0, $B$3="Aylıq"), $B$5*((1+$D$2)^ROUNDDOWN((W578-1)/12,0)),
AND(W578=1, $C$2="Aşağıdakı kimi dəyişir", ), $B$5,
AND(W578&gt;1, W578&lt;=$B$4, $C$2="Aşağıdakı kimi dəyişir"), IFERROR(VLOOKUP(W578, $C$4:$D$7, 2, FALSE), AE577),
AND(W578&gt;0, W578&lt;=$B$4), $B$5,
TRUE,0 )</f>
        <v/>
      </c>
      <c r="AF578" s="76" t="str">
        <f t="shared" ca="1" si="25"/>
        <v/>
      </c>
    </row>
    <row r="579" spans="1:32" x14ac:dyDescent="0.4">
      <c r="A579" s="13" t="str" cm="1">
        <f t="array" aca="1" ref="A579" ca="1">_xlfn.IFS(
AND(SUMIFS(lease_table_interest_accruals, lease_table_dates, A578)&gt;0, COUNTIFS($E$14:E578, "Interest accrual", $A$14:A578, A578)=0),  A578,
AND(SUMIFS(lease_table_payments, lease_table_dates, A578)&gt;0, COUNTIFS($E$14:E578, "Payment", $A$14:A578, A578)=0),  A578,
AND(SUMIFS(rou_table_deprs, rou_table_dates, A578)&gt;0, COUNTIFS($E$14:E578, "Depreciation", $A$14:A578, A578)=0),  A578,
TRUE,  IFERROR(INDEX(rou_table_dates,  MATCH(A578, rou_table_dates)+1, ), "")
)</f>
        <v/>
      </c>
      <c r="B579" s="1" t="str" cm="1">
        <f t="array" aca="1" ref="B579" ca="1">_xlfn.IFS(
AND(E579="Payment", A579=$B$2), $AM$14,
E579="Payment", $AM$15,
E579="Interest accrual", $AM$18,
E579="Depreciation", $AM$17,
TRUE, "")</f>
        <v/>
      </c>
      <c r="C579" s="1" t="str" cm="1">
        <f t="array" aca="1" ref="C579" ca="1">_xlfn.IFS(
E579="Payment", $AM$19,
E579="Interest accrual", $AM$15,
E579="Depreciation", $AM$16,
TRUE, "")</f>
        <v/>
      </c>
      <c r="D579" s="14" t="str" cm="1">
        <f t="array" aca="1" ref="D579" ca="1">_xlfn.IFS(
E579="Payment", _xlfn.XLOOKUP(A579, lease_table_dates, lease_table_payments, 0, 0),
E579="Interest accrual", _xlfn.XLOOKUP(A579, lease_table_dates, lease_table_interest_accruals, 0, 0),
E579="Depreciation", _xlfn.XLOOKUP(A579, rou_table_dates, rou_table_deprs, 0, 0),
TRUE, ""
)</f>
        <v/>
      </c>
      <c r="E579" s="7" t="str" cm="1">
        <f t="array" aca="1" ref="E579" ca="1">_xlfn.IFS(
AND(SUMIFS(lease_table_interest_accruals, lease_table_dates, A579)&gt;0, COUNTIFS($E$14:E578, "Interest accrual", $A$14:A578, A579)=0), "Interest accrual",
AND(SUMIFS(lease_table_payments, lease_table_dates, A579)&gt;0, COUNTIFS($E$14:E578, "Payment", $A$14:A578, A579)=0), "Payment",
AND(SUMIFS(rou_table_deprs, rou_table_dates, A579)&gt;0, COUNTIFS($E$14:E578, "Depreciation", $A$14:A578, A579)=0), "Depreciation",
TRUE,  ""
)</f>
        <v/>
      </c>
      <c r="G579" s="13" t="str" cm="1">
        <f t="array" aca="1" ref="G579" ca="1">_xlfn.IFS(
AND($B$11="Hə", $B$3="İllik"), Z579,
AND($B$11="Hə", $B$3="Aylıq"), AA579,
$B$11="Yox", X579)</f>
        <v/>
      </c>
      <c r="H579" s="14" t="str" cm="1">
        <f t="array" aca="1" ref="H579" ca="1">_xlfn.IFS( G579="", "",
TRUE, ROUND( H578+I579-J579, 2) )</f>
        <v/>
      </c>
      <c r="I579" s="14" t="str" cm="1">
        <f t="array" aca="1" ref="I579" ca="1">_xlfn.IFS(G579="", "",
G579=last_payment_date, (J579-H578),
 TRUE,  -  (H578- H578* (1+$B$6)^ (_xlfn.DAYS(G579,G578)/365) )
)</f>
        <v/>
      </c>
      <c r="J579" s="14" t="str" cm="1">
        <f t="array" aca="1" ref="J579" ca="1">_xlfn.IFS(G579="", "",
TRUE, _xlfn.XLOOKUP(G579,  payment_dates, payments,0,0)
)</f>
        <v/>
      </c>
      <c r="L579" s="2" t="str" cm="1">
        <f t="array" aca="1" ref="L579" ca="1">_xlfn.IFS(
AND($B$11="Hə", $B$3="İllik"), AC579,
AND($B$11="Hə", $B$3="Aylıq"), AD579,
$B$11="Yox", AB579)</f>
        <v/>
      </c>
      <c r="M579" s="14" t="str" cm="1">
        <f t="array" aca="1" ref="M579" ca="1">_xlfn.IFS( L579="", "",
(M578-N579)&lt;=0.5, 0,
TRUE,  M578-N579)</f>
        <v/>
      </c>
      <c r="N579" s="15" t="str" cm="1">
        <f t="array" aca="1" ref="N579" ca="1">_xlfn.IFS(
L579="", "",
TRUE, MIN(M578, ROUND($M$14/ (last_rou_date - $B$2) * (L579-L578), 2) )
)</f>
        <v/>
      </c>
      <c r="P579" s="22" t="str">
        <f t="shared" ca="1" si="24"/>
        <v/>
      </c>
      <c r="Q579" s="14" t="str" cm="1">
        <f t="array" aca="1" ref="Q579" ca="1">_xlfn.IFS(P579="","",
$B$11="Hə", _xlfn.XLOOKUP(DATE(P579, 12, 31), rou_table_dates, rou_table_nbvs,0, 0),
TRUE,  MAX(0, ROUND($M$14 - $M$14/ (last_rou_date - $B$2) * (DATE(P579,12,31) - $B$2), 2) )
)</f>
        <v/>
      </c>
      <c r="R579" s="57" t="str" cm="1">
        <f t="array" aca="1" ref="R579" ca="1">_xlfn.IFS(P579="","",
$B$11="Hə", _xlfn.XLOOKUP(DATE(P579, 12, 31), lease_table_dates, lease_table_balances,0, 0),
TRUE, IFERROR( XNPV($B$6, IF(payment_dates &gt;DATE(P579, 12, 31), payments,  0),  IF(payment_dates &gt;DATE(P579, 12, 31), payment_dates,  DATE(P579, 12, 31))    ),0)
)</f>
        <v/>
      </c>
      <c r="S579" s="14" t="str" cm="1">
        <f t="array" aca="1" ref="S579" ca="1">_xlfn.IFS(P579="","",
TRUE,  MIN( MIN(Q578, $M$14), ROUND($M$14/ (last_rou_date - $B$2) * (DATE(P579,12,31) - MAX($B$2, DATE(P579-1, 12, 31))), 2) )
)</f>
        <v/>
      </c>
      <c r="T579" s="15" t="str" cm="1">
        <f t="array" aca="1" ref="T579" ca="1">_xlfn.IFS(P579="", "",
ISTEXT(R578), R579- (H579 - SUMIFS( lease_table_payments, lease_table_years, P579) -$AG$14 ),
AND(ISNUMBER(R578), R579&lt;&gt;""),   R579- (R578 - SUMIFS( lease_table_payments, lease_table_years, P579) )
)</f>
        <v/>
      </c>
      <c r="U579" s="14"/>
      <c r="V579" s="73">
        <f t="shared" si="26"/>
        <v>566</v>
      </c>
      <c r="W579" s="74" t="str" cm="1">
        <f t="array" ref="W579">_xlfn.IFS(
OR(W578=$B$4, W578=""),"",
TRUE,W578+1
)</f>
        <v/>
      </c>
      <c r="X579" s="75" t="str" cm="1">
        <f t="array" ref="X579">_xlfn.IFS(X578="","",
W579="", "",
AND($B$3="İllik"),DATE(YEAR(X578)+1,MONTH(X578),DAY(X578) ),
AND($B$3="Aylıq", $AH$14="Not end"), EDATE(X578,1),
AND($B$3="Aylıq", $AH$14="End"), EOMONTH(X578,1)
)</f>
        <v/>
      </c>
      <c r="Y579" s="75" t="str" cm="1">
        <f t="array" aca="1" ref="Y579" ca="1">_xlfn.IFS(
AND($B$7="Dövrün əvvəlində", Y578&lt;=last_rou_date), DATE(YEAR(Y578)+1, 12, 31),
AND($B$7="Dövrün sonunda", Y578&lt;=last_payment_date), DATE(YEAR(Y578)+1, 12, 31),
TRUE, ""
)</f>
        <v/>
      </c>
      <c r="Z579" s="75" t="str" cm="1">
        <f t="array" aca="1" ref="Z579" ca="1">_xlfn.IFS(
AND($AN$14="Not year_end", Z578&gt;last_payment_date), "",
AND($AN$14="Year_end", Z578&gt;=last_payment_date), "",
AND($AN$14="Year_end"), DATE(YEAR(Z578+1), 12, 31),
AND($AN$14="Not year_end", MONTH(Z578)=12, DAY(Z578)=31), DATE(YEAR(Z577)+1, MONTH(Z577), DAY(Z577)),
AND($AN$14="Not year_end", OR(MONTH(Z578)&lt;&gt;12, DAY(Z578)&lt;&gt;31) ), DATE(YEAR(Z578), 12, 31)
)</f>
        <v/>
      </c>
      <c r="AA579" s="75" t="str" cm="1">
        <f t="array" aca="1" ref="AA579" ca="1">_xlfn.IFS(AA578="", "",
AND(AA578=last_payment_date, OR(MONTH(AA578)&lt;&gt;12, DAY(AA578)&lt;&gt;31) ), DATE(YEAR(AA578), 12, 31),
AND(MONTH(AA578)=12, DAY(AA578)=31, AA578&gt;=last_payment_date), "",
AND(MONTH(AA578)=12, DAY(AA578)&lt;&gt;31),  EOMONTH(AA578,0),
AND(MONTH(AA578)=12, DAY(AA578)=31, $AH$14="Not end"),  EDATE(AA577,1),
AND($AH$14="Not end"), EDATE(AA578, 1),
AND($AH$14="End"), EOMONTH(AA578, 1)
)</f>
        <v/>
      </c>
      <c r="AB579" s="75" t="str" cm="1">
        <f t="array" aca="1" ref="AB579" ca="1">_xlfn.IFS(AB578="","",
AND(AB578=last_rou_date), "",
AND($B$3="İllik"),DATE(YEAR(AB578)+1,MONTH(AB578),DAY(AB578) ),
AND($B$3="Aylıq", $AH$14="Not end"), EDATE(AB578,1),
AND($B$3="Aylıq", $AH$14="End"), EOMONTH(AB578,1)
)</f>
        <v/>
      </c>
      <c r="AC579" s="75" t="str" cm="1">
        <f t="array" aca="1" ref="AC579" ca="1">_xlfn.IFS(
AND($AN$14="Not year_end", AC578&gt;last_rou_date), "",
AND($AN$14="Year_end", AC578&gt;=last_rou_date), "",
AND($AN$14="Year_end"), DATE(YEAR(AC578+1), 12, 31),
AND($AN$14="Not year_end", MONTH(AC578)=12, DAY(AC578)=31), DATE(YEAR(AC577)+1, MONTH(AC577), DAY(AC577)),
AND($AN$14="Not year_end", OR(MONTH(AC578)&lt;&gt;12, DAY(AC578)&lt;&gt;31) ), DATE(YEAR(AC578), 12, 31)
)</f>
        <v/>
      </c>
      <c r="AD579" s="75" t="str" cm="1">
        <f t="array" aca="1" ref="AD579" ca="1">_xlfn.IFS(AD578="", "",
AND(AD578=last_rou_date, OR(MONTH(AD578)&lt;&gt;12, DAY(AD578)&lt;&gt;31) ), DATE(YEAR(AD578), 12, 31),
AND(MONTH(AD578)=12, DAY(AD578)=31, AD578&gt;=last_rou_date), "",
AND(MONTH(AD578)=12, DAY(AD578)&lt;&gt;31),  EOMONTH(AD578,0),
AND(MONTH(AD578)=12, DAY(AD578)=31, $AH$14="Not end"),  EDATE(AD577,1),
AND($AH$14="Not end"), EDATE(AD578, 1),
AND($AH$14="End"), EOMONTH(AD578, 1)
)</f>
        <v/>
      </c>
      <c r="AE579" s="68" t="str" cm="1">
        <f t="array" ref="AE579">_xlfn.IFS(W579="", "",
AND(W579&gt;0, W579&lt;=$B$4, $C$2="İllik artım, faiz olaraq", $D$2&gt;0, $B$3="İllik"), $B$5*((1+$D$2)^(W579-1)),
AND(W579&gt;0, W579&lt;=$B$4, $C$2="İllik artım, faiz olaraq", $D$2&gt;0, $B$3="Aylıq"), $B$5*((1+$D$2)^ROUNDDOWN((W579-1)/12,0)),
AND(W579=1, $C$2="Aşağıdakı kimi dəyişir", ), $B$5,
AND(W579&gt;1, W579&lt;=$B$4, $C$2="Aşağıdakı kimi dəyişir"), IFERROR(VLOOKUP(W579, $C$4:$D$7, 2, FALSE), AE578),
AND(W579&gt;0, W579&lt;=$B$4), $B$5,
TRUE,0 )</f>
        <v/>
      </c>
      <c r="AF579" s="76" t="str">
        <f t="shared" ca="1" si="25"/>
        <v/>
      </c>
    </row>
    <row r="580" spans="1:32" x14ac:dyDescent="0.4">
      <c r="A580" s="13" t="str" cm="1">
        <f t="array" aca="1" ref="A580" ca="1">_xlfn.IFS(
AND(SUMIFS(lease_table_interest_accruals, lease_table_dates, A579)&gt;0, COUNTIFS($E$14:E579, "Interest accrual", $A$14:A579, A579)=0),  A579,
AND(SUMIFS(lease_table_payments, lease_table_dates, A579)&gt;0, COUNTIFS($E$14:E579, "Payment", $A$14:A579, A579)=0),  A579,
AND(SUMIFS(rou_table_deprs, rou_table_dates, A579)&gt;0, COUNTIFS($E$14:E579, "Depreciation", $A$14:A579, A579)=0),  A579,
TRUE,  IFERROR(INDEX(rou_table_dates,  MATCH(A579, rou_table_dates)+1, ), "")
)</f>
        <v/>
      </c>
      <c r="B580" s="1" t="str" cm="1">
        <f t="array" aca="1" ref="B580" ca="1">_xlfn.IFS(
AND(E580="Payment", A580=$B$2), $AM$14,
E580="Payment", $AM$15,
E580="Interest accrual", $AM$18,
E580="Depreciation", $AM$17,
TRUE, "")</f>
        <v/>
      </c>
      <c r="C580" s="1" t="str" cm="1">
        <f t="array" aca="1" ref="C580" ca="1">_xlfn.IFS(
E580="Payment", $AM$19,
E580="Interest accrual", $AM$15,
E580="Depreciation", $AM$16,
TRUE, "")</f>
        <v/>
      </c>
      <c r="D580" s="14" t="str" cm="1">
        <f t="array" aca="1" ref="D580" ca="1">_xlfn.IFS(
E580="Payment", _xlfn.XLOOKUP(A580, lease_table_dates, lease_table_payments, 0, 0),
E580="Interest accrual", _xlfn.XLOOKUP(A580, lease_table_dates, lease_table_interest_accruals, 0, 0),
E580="Depreciation", _xlfn.XLOOKUP(A580, rou_table_dates, rou_table_deprs, 0, 0),
TRUE, ""
)</f>
        <v/>
      </c>
      <c r="E580" s="7" t="str" cm="1">
        <f t="array" aca="1" ref="E580" ca="1">_xlfn.IFS(
AND(SUMIFS(lease_table_interest_accruals, lease_table_dates, A580)&gt;0, COUNTIFS($E$14:E579, "Interest accrual", $A$14:A579, A580)=0), "Interest accrual",
AND(SUMIFS(lease_table_payments, lease_table_dates, A580)&gt;0, COUNTIFS($E$14:E579, "Payment", $A$14:A579, A580)=0), "Payment",
AND(SUMIFS(rou_table_deprs, rou_table_dates, A580)&gt;0, COUNTIFS($E$14:E579, "Depreciation", $A$14:A579, A580)=0), "Depreciation",
TRUE,  ""
)</f>
        <v/>
      </c>
      <c r="G580" s="13" t="str" cm="1">
        <f t="array" aca="1" ref="G580" ca="1">_xlfn.IFS(
AND($B$11="Hə", $B$3="İllik"), Z580,
AND($B$11="Hə", $B$3="Aylıq"), AA580,
$B$11="Yox", X580)</f>
        <v/>
      </c>
      <c r="H580" s="14" t="str" cm="1">
        <f t="array" aca="1" ref="H580" ca="1">_xlfn.IFS( G580="", "",
TRUE, ROUND( H579+I580-J580, 2) )</f>
        <v/>
      </c>
      <c r="I580" s="14" t="str" cm="1">
        <f t="array" aca="1" ref="I580" ca="1">_xlfn.IFS(G580="", "",
G580=last_payment_date, (J580-H579),
 TRUE,  -  (H579- H579* (1+$B$6)^ (_xlfn.DAYS(G580,G579)/365) )
)</f>
        <v/>
      </c>
      <c r="J580" s="14" t="str" cm="1">
        <f t="array" aca="1" ref="J580" ca="1">_xlfn.IFS(G580="", "",
TRUE, _xlfn.XLOOKUP(G580,  payment_dates, payments,0,0)
)</f>
        <v/>
      </c>
      <c r="L580" s="2" t="str" cm="1">
        <f t="array" aca="1" ref="L580" ca="1">_xlfn.IFS(
AND($B$11="Hə", $B$3="İllik"), AC580,
AND($B$11="Hə", $B$3="Aylıq"), AD580,
$B$11="Yox", AB580)</f>
        <v/>
      </c>
      <c r="M580" s="14" t="str" cm="1">
        <f t="array" aca="1" ref="M580" ca="1">_xlfn.IFS( L580="", "",
(M579-N580)&lt;=0.5, 0,
TRUE,  M579-N580)</f>
        <v/>
      </c>
      <c r="N580" s="15" t="str" cm="1">
        <f t="array" aca="1" ref="N580" ca="1">_xlfn.IFS(
L580="", "",
TRUE, MIN(M579, ROUND($M$14/ (last_rou_date - $B$2) * (L580-L579), 2) )
)</f>
        <v/>
      </c>
      <c r="P580" s="22" t="str">
        <f t="shared" ca="1" si="24"/>
        <v/>
      </c>
      <c r="Q580" s="14" t="str" cm="1">
        <f t="array" aca="1" ref="Q580" ca="1">_xlfn.IFS(P580="","",
$B$11="Hə", _xlfn.XLOOKUP(DATE(P580, 12, 31), rou_table_dates, rou_table_nbvs,0, 0),
TRUE,  MAX(0, ROUND($M$14 - $M$14/ (last_rou_date - $B$2) * (DATE(P580,12,31) - $B$2), 2) )
)</f>
        <v/>
      </c>
      <c r="R580" s="57" t="str" cm="1">
        <f t="array" aca="1" ref="R580" ca="1">_xlfn.IFS(P580="","",
$B$11="Hə", _xlfn.XLOOKUP(DATE(P580, 12, 31), lease_table_dates, lease_table_balances,0, 0),
TRUE, IFERROR( XNPV($B$6, IF(payment_dates &gt;DATE(P580, 12, 31), payments,  0),  IF(payment_dates &gt;DATE(P580, 12, 31), payment_dates,  DATE(P580, 12, 31))    ),0)
)</f>
        <v/>
      </c>
      <c r="S580" s="14" t="str" cm="1">
        <f t="array" aca="1" ref="S580" ca="1">_xlfn.IFS(P580="","",
TRUE,  MIN( MIN(Q579, $M$14), ROUND($M$14/ (last_rou_date - $B$2) * (DATE(P580,12,31) - MAX($B$2, DATE(P580-1, 12, 31))), 2) )
)</f>
        <v/>
      </c>
      <c r="T580" s="15" t="str" cm="1">
        <f t="array" aca="1" ref="T580" ca="1">_xlfn.IFS(P580="", "",
ISTEXT(R579), R580- (H580 - SUMIFS( lease_table_payments, lease_table_years, P580) -$AG$14 ),
AND(ISNUMBER(R579), R580&lt;&gt;""),   R580- (R579 - SUMIFS( lease_table_payments, lease_table_years, P580) )
)</f>
        <v/>
      </c>
      <c r="U580" s="14"/>
      <c r="V580" s="73">
        <f t="shared" si="26"/>
        <v>567</v>
      </c>
      <c r="W580" s="74" t="str" cm="1">
        <f t="array" ref="W580">_xlfn.IFS(
OR(W579=$B$4, W579=""),"",
TRUE,W579+1
)</f>
        <v/>
      </c>
      <c r="X580" s="75" t="str" cm="1">
        <f t="array" ref="X580">_xlfn.IFS(X579="","",
W580="", "",
AND($B$3="İllik"),DATE(YEAR(X579)+1,MONTH(X579),DAY(X579) ),
AND($B$3="Aylıq", $AH$14="Not end"), EDATE(X579,1),
AND($B$3="Aylıq", $AH$14="End"), EOMONTH(X579,1)
)</f>
        <v/>
      </c>
      <c r="Y580" s="75" t="str" cm="1">
        <f t="array" aca="1" ref="Y580" ca="1">_xlfn.IFS(
AND($B$7="Dövrün əvvəlində", Y579&lt;=last_rou_date), DATE(YEAR(Y579)+1, 12, 31),
AND($B$7="Dövrün sonunda", Y579&lt;=last_payment_date), DATE(YEAR(Y579)+1, 12, 31),
TRUE, ""
)</f>
        <v/>
      </c>
      <c r="Z580" s="75" t="str" cm="1">
        <f t="array" aca="1" ref="Z580" ca="1">_xlfn.IFS(
AND($AN$14="Not year_end", Z579&gt;last_payment_date), "",
AND($AN$14="Year_end", Z579&gt;=last_payment_date), "",
AND($AN$14="Year_end"), DATE(YEAR(Z579+1), 12, 31),
AND($AN$14="Not year_end", MONTH(Z579)=12, DAY(Z579)=31), DATE(YEAR(Z578)+1, MONTH(Z578), DAY(Z578)),
AND($AN$14="Not year_end", OR(MONTH(Z579)&lt;&gt;12, DAY(Z579)&lt;&gt;31) ), DATE(YEAR(Z579), 12, 31)
)</f>
        <v/>
      </c>
      <c r="AA580" s="75" t="str" cm="1">
        <f t="array" aca="1" ref="AA580" ca="1">_xlfn.IFS(AA579="", "",
AND(AA579=last_payment_date, OR(MONTH(AA579)&lt;&gt;12, DAY(AA579)&lt;&gt;31) ), DATE(YEAR(AA579), 12, 31),
AND(MONTH(AA579)=12, DAY(AA579)=31, AA579&gt;=last_payment_date), "",
AND(MONTH(AA579)=12, DAY(AA579)&lt;&gt;31),  EOMONTH(AA579,0),
AND(MONTH(AA579)=12, DAY(AA579)=31, $AH$14="Not end"),  EDATE(AA578,1),
AND($AH$14="Not end"), EDATE(AA579, 1),
AND($AH$14="End"), EOMONTH(AA579, 1)
)</f>
        <v/>
      </c>
      <c r="AB580" s="75" t="str" cm="1">
        <f t="array" aca="1" ref="AB580" ca="1">_xlfn.IFS(AB579="","",
AND(AB579=last_rou_date), "",
AND($B$3="İllik"),DATE(YEAR(AB579)+1,MONTH(AB579),DAY(AB579) ),
AND($B$3="Aylıq", $AH$14="Not end"), EDATE(AB579,1),
AND($B$3="Aylıq", $AH$14="End"), EOMONTH(AB579,1)
)</f>
        <v/>
      </c>
      <c r="AC580" s="75" t="str" cm="1">
        <f t="array" aca="1" ref="AC580" ca="1">_xlfn.IFS(
AND($AN$14="Not year_end", AC579&gt;last_rou_date), "",
AND($AN$14="Year_end", AC579&gt;=last_rou_date), "",
AND($AN$14="Year_end"), DATE(YEAR(AC579+1), 12, 31),
AND($AN$14="Not year_end", MONTH(AC579)=12, DAY(AC579)=31), DATE(YEAR(AC578)+1, MONTH(AC578), DAY(AC578)),
AND($AN$14="Not year_end", OR(MONTH(AC579)&lt;&gt;12, DAY(AC579)&lt;&gt;31) ), DATE(YEAR(AC579), 12, 31)
)</f>
        <v/>
      </c>
      <c r="AD580" s="75" t="str" cm="1">
        <f t="array" aca="1" ref="AD580" ca="1">_xlfn.IFS(AD579="", "",
AND(AD579=last_rou_date, OR(MONTH(AD579)&lt;&gt;12, DAY(AD579)&lt;&gt;31) ), DATE(YEAR(AD579), 12, 31),
AND(MONTH(AD579)=12, DAY(AD579)=31, AD579&gt;=last_rou_date), "",
AND(MONTH(AD579)=12, DAY(AD579)&lt;&gt;31),  EOMONTH(AD579,0),
AND(MONTH(AD579)=12, DAY(AD579)=31, $AH$14="Not end"),  EDATE(AD578,1),
AND($AH$14="Not end"), EDATE(AD579, 1),
AND($AH$14="End"), EOMONTH(AD579, 1)
)</f>
        <v/>
      </c>
      <c r="AE580" s="68" t="str" cm="1">
        <f t="array" ref="AE580">_xlfn.IFS(W580="", "",
AND(W580&gt;0, W580&lt;=$B$4, $C$2="İllik artım, faiz olaraq", $D$2&gt;0, $B$3="İllik"), $B$5*((1+$D$2)^(W580-1)),
AND(W580&gt;0, W580&lt;=$B$4, $C$2="İllik artım, faiz olaraq", $D$2&gt;0, $B$3="Aylıq"), $B$5*((1+$D$2)^ROUNDDOWN((W580-1)/12,0)),
AND(W580=1, $C$2="Aşağıdakı kimi dəyişir", ), $B$5,
AND(W580&gt;1, W580&lt;=$B$4, $C$2="Aşağıdakı kimi dəyişir"), IFERROR(VLOOKUP(W580, $C$4:$D$7, 2, FALSE), AE579),
AND(W580&gt;0, W580&lt;=$B$4), $B$5,
TRUE,0 )</f>
        <v/>
      </c>
      <c r="AF580" s="76" t="str">
        <f t="shared" ca="1" si="25"/>
        <v/>
      </c>
    </row>
    <row r="581" spans="1:32" x14ac:dyDescent="0.4">
      <c r="A581" s="13" t="str" cm="1">
        <f t="array" aca="1" ref="A581" ca="1">_xlfn.IFS(
AND(SUMIFS(lease_table_interest_accruals, lease_table_dates, A580)&gt;0, COUNTIFS($E$14:E580, "Interest accrual", $A$14:A580, A580)=0),  A580,
AND(SUMIFS(lease_table_payments, lease_table_dates, A580)&gt;0, COUNTIFS($E$14:E580, "Payment", $A$14:A580, A580)=0),  A580,
AND(SUMIFS(rou_table_deprs, rou_table_dates, A580)&gt;0, COUNTIFS($E$14:E580, "Depreciation", $A$14:A580, A580)=0),  A580,
TRUE,  IFERROR(INDEX(rou_table_dates,  MATCH(A580, rou_table_dates)+1, ), "")
)</f>
        <v/>
      </c>
      <c r="B581" s="1" t="str" cm="1">
        <f t="array" aca="1" ref="B581" ca="1">_xlfn.IFS(
AND(E581="Payment", A581=$B$2), $AM$14,
E581="Payment", $AM$15,
E581="Interest accrual", $AM$18,
E581="Depreciation", $AM$17,
TRUE, "")</f>
        <v/>
      </c>
      <c r="C581" s="1" t="str" cm="1">
        <f t="array" aca="1" ref="C581" ca="1">_xlfn.IFS(
E581="Payment", $AM$19,
E581="Interest accrual", $AM$15,
E581="Depreciation", $AM$16,
TRUE, "")</f>
        <v/>
      </c>
      <c r="D581" s="14" t="str" cm="1">
        <f t="array" aca="1" ref="D581" ca="1">_xlfn.IFS(
E581="Payment", _xlfn.XLOOKUP(A581, lease_table_dates, lease_table_payments, 0, 0),
E581="Interest accrual", _xlfn.XLOOKUP(A581, lease_table_dates, lease_table_interest_accruals, 0, 0),
E581="Depreciation", _xlfn.XLOOKUP(A581, rou_table_dates, rou_table_deprs, 0, 0),
TRUE, ""
)</f>
        <v/>
      </c>
      <c r="E581" s="7" t="str" cm="1">
        <f t="array" aca="1" ref="E581" ca="1">_xlfn.IFS(
AND(SUMIFS(lease_table_interest_accruals, lease_table_dates, A581)&gt;0, COUNTIFS($E$14:E580, "Interest accrual", $A$14:A580, A581)=0), "Interest accrual",
AND(SUMIFS(lease_table_payments, lease_table_dates, A581)&gt;0, COUNTIFS($E$14:E580, "Payment", $A$14:A580, A581)=0), "Payment",
AND(SUMIFS(rou_table_deprs, rou_table_dates, A581)&gt;0, COUNTIFS($E$14:E580, "Depreciation", $A$14:A580, A581)=0), "Depreciation",
TRUE,  ""
)</f>
        <v/>
      </c>
      <c r="G581" s="13" t="str" cm="1">
        <f t="array" aca="1" ref="G581" ca="1">_xlfn.IFS(
AND($B$11="Hə", $B$3="İllik"), Z581,
AND($B$11="Hə", $B$3="Aylıq"), AA581,
$B$11="Yox", X581)</f>
        <v/>
      </c>
      <c r="H581" s="14" t="str" cm="1">
        <f t="array" aca="1" ref="H581" ca="1">_xlfn.IFS( G581="", "",
TRUE, ROUND( H580+I581-J581, 2) )</f>
        <v/>
      </c>
      <c r="I581" s="14" t="str" cm="1">
        <f t="array" aca="1" ref="I581" ca="1">_xlfn.IFS(G581="", "",
G581=last_payment_date, (J581-H580),
 TRUE,  -  (H580- H580* (1+$B$6)^ (_xlfn.DAYS(G581,G580)/365) )
)</f>
        <v/>
      </c>
      <c r="J581" s="14" t="str" cm="1">
        <f t="array" aca="1" ref="J581" ca="1">_xlfn.IFS(G581="", "",
TRUE, _xlfn.XLOOKUP(G581,  payment_dates, payments,0,0)
)</f>
        <v/>
      </c>
      <c r="L581" s="2" t="str" cm="1">
        <f t="array" aca="1" ref="L581" ca="1">_xlfn.IFS(
AND($B$11="Hə", $B$3="İllik"), AC581,
AND($B$11="Hə", $B$3="Aylıq"), AD581,
$B$11="Yox", AB581)</f>
        <v/>
      </c>
      <c r="M581" s="14" t="str" cm="1">
        <f t="array" aca="1" ref="M581" ca="1">_xlfn.IFS( L581="", "",
(M580-N581)&lt;=0.5, 0,
TRUE,  M580-N581)</f>
        <v/>
      </c>
      <c r="N581" s="15" t="str" cm="1">
        <f t="array" aca="1" ref="N581" ca="1">_xlfn.IFS(
L581="", "",
TRUE, MIN(M580, ROUND($M$14/ (last_rou_date - $B$2) * (L581-L580), 2) )
)</f>
        <v/>
      </c>
      <c r="P581" s="22" t="str">
        <f t="shared" ca="1" si="24"/>
        <v/>
      </c>
      <c r="Q581" s="14" t="str" cm="1">
        <f t="array" aca="1" ref="Q581" ca="1">_xlfn.IFS(P581="","",
$B$11="Hə", _xlfn.XLOOKUP(DATE(P581, 12, 31), rou_table_dates, rou_table_nbvs,0, 0),
TRUE,  MAX(0, ROUND($M$14 - $M$14/ (last_rou_date - $B$2) * (DATE(P581,12,31) - $B$2), 2) )
)</f>
        <v/>
      </c>
      <c r="R581" s="57" t="str" cm="1">
        <f t="array" aca="1" ref="R581" ca="1">_xlfn.IFS(P581="","",
$B$11="Hə", _xlfn.XLOOKUP(DATE(P581, 12, 31), lease_table_dates, lease_table_balances,0, 0),
TRUE, IFERROR( XNPV($B$6, IF(payment_dates &gt;DATE(P581, 12, 31), payments,  0),  IF(payment_dates &gt;DATE(P581, 12, 31), payment_dates,  DATE(P581, 12, 31))    ),0)
)</f>
        <v/>
      </c>
      <c r="S581" s="14" t="str" cm="1">
        <f t="array" aca="1" ref="S581" ca="1">_xlfn.IFS(P581="","",
TRUE,  MIN( MIN(Q580, $M$14), ROUND($M$14/ (last_rou_date - $B$2) * (DATE(P581,12,31) - MAX($B$2, DATE(P581-1, 12, 31))), 2) )
)</f>
        <v/>
      </c>
      <c r="T581" s="15" t="str" cm="1">
        <f t="array" aca="1" ref="T581" ca="1">_xlfn.IFS(P581="", "",
ISTEXT(R580), R581- (H581 - SUMIFS( lease_table_payments, lease_table_years, P581) -$AG$14 ),
AND(ISNUMBER(R580), R581&lt;&gt;""),   R581- (R580 - SUMIFS( lease_table_payments, lease_table_years, P581) )
)</f>
        <v/>
      </c>
      <c r="U581" s="14"/>
      <c r="V581" s="73">
        <f t="shared" si="26"/>
        <v>568</v>
      </c>
      <c r="W581" s="74" t="str" cm="1">
        <f t="array" ref="W581">_xlfn.IFS(
OR(W580=$B$4, W580=""),"",
TRUE,W580+1
)</f>
        <v/>
      </c>
      <c r="X581" s="75" t="str" cm="1">
        <f t="array" ref="X581">_xlfn.IFS(X580="","",
W581="", "",
AND($B$3="İllik"),DATE(YEAR(X580)+1,MONTH(X580),DAY(X580) ),
AND($B$3="Aylıq", $AH$14="Not end"), EDATE(X580,1),
AND($B$3="Aylıq", $AH$14="End"), EOMONTH(X580,1)
)</f>
        <v/>
      </c>
      <c r="Y581" s="75" t="str" cm="1">
        <f t="array" aca="1" ref="Y581" ca="1">_xlfn.IFS(
AND($B$7="Dövrün əvvəlində", Y580&lt;=last_rou_date), DATE(YEAR(Y580)+1, 12, 31),
AND($B$7="Dövrün sonunda", Y580&lt;=last_payment_date), DATE(YEAR(Y580)+1, 12, 31),
TRUE, ""
)</f>
        <v/>
      </c>
      <c r="Z581" s="75" t="str" cm="1">
        <f t="array" aca="1" ref="Z581" ca="1">_xlfn.IFS(
AND($AN$14="Not year_end", Z580&gt;last_payment_date), "",
AND($AN$14="Year_end", Z580&gt;=last_payment_date), "",
AND($AN$14="Year_end"), DATE(YEAR(Z580+1), 12, 31),
AND($AN$14="Not year_end", MONTH(Z580)=12, DAY(Z580)=31), DATE(YEAR(Z579)+1, MONTH(Z579), DAY(Z579)),
AND($AN$14="Not year_end", OR(MONTH(Z580)&lt;&gt;12, DAY(Z580)&lt;&gt;31) ), DATE(YEAR(Z580), 12, 31)
)</f>
        <v/>
      </c>
      <c r="AA581" s="75" t="str" cm="1">
        <f t="array" aca="1" ref="AA581" ca="1">_xlfn.IFS(AA580="", "",
AND(AA580=last_payment_date, OR(MONTH(AA580)&lt;&gt;12, DAY(AA580)&lt;&gt;31) ), DATE(YEAR(AA580), 12, 31),
AND(MONTH(AA580)=12, DAY(AA580)=31, AA580&gt;=last_payment_date), "",
AND(MONTH(AA580)=12, DAY(AA580)&lt;&gt;31),  EOMONTH(AA580,0),
AND(MONTH(AA580)=12, DAY(AA580)=31, $AH$14="Not end"),  EDATE(AA579,1),
AND($AH$14="Not end"), EDATE(AA580, 1),
AND($AH$14="End"), EOMONTH(AA580, 1)
)</f>
        <v/>
      </c>
      <c r="AB581" s="75" t="str" cm="1">
        <f t="array" aca="1" ref="AB581" ca="1">_xlfn.IFS(AB580="","",
AND(AB580=last_rou_date), "",
AND($B$3="İllik"),DATE(YEAR(AB580)+1,MONTH(AB580),DAY(AB580) ),
AND($B$3="Aylıq", $AH$14="Not end"), EDATE(AB580,1),
AND($B$3="Aylıq", $AH$14="End"), EOMONTH(AB580,1)
)</f>
        <v/>
      </c>
      <c r="AC581" s="75" t="str" cm="1">
        <f t="array" aca="1" ref="AC581" ca="1">_xlfn.IFS(
AND($AN$14="Not year_end", AC580&gt;last_rou_date), "",
AND($AN$14="Year_end", AC580&gt;=last_rou_date), "",
AND($AN$14="Year_end"), DATE(YEAR(AC580+1), 12, 31),
AND($AN$14="Not year_end", MONTH(AC580)=12, DAY(AC580)=31), DATE(YEAR(AC579)+1, MONTH(AC579), DAY(AC579)),
AND($AN$14="Not year_end", OR(MONTH(AC580)&lt;&gt;12, DAY(AC580)&lt;&gt;31) ), DATE(YEAR(AC580), 12, 31)
)</f>
        <v/>
      </c>
      <c r="AD581" s="75" t="str" cm="1">
        <f t="array" aca="1" ref="AD581" ca="1">_xlfn.IFS(AD580="", "",
AND(AD580=last_rou_date, OR(MONTH(AD580)&lt;&gt;12, DAY(AD580)&lt;&gt;31) ), DATE(YEAR(AD580), 12, 31),
AND(MONTH(AD580)=12, DAY(AD580)=31, AD580&gt;=last_rou_date), "",
AND(MONTH(AD580)=12, DAY(AD580)&lt;&gt;31),  EOMONTH(AD580,0),
AND(MONTH(AD580)=12, DAY(AD580)=31, $AH$14="Not end"),  EDATE(AD579,1),
AND($AH$14="Not end"), EDATE(AD580, 1),
AND($AH$14="End"), EOMONTH(AD580, 1)
)</f>
        <v/>
      </c>
      <c r="AE581" s="68" t="str" cm="1">
        <f t="array" ref="AE581">_xlfn.IFS(W581="", "",
AND(W581&gt;0, W581&lt;=$B$4, $C$2="İllik artım, faiz olaraq", $D$2&gt;0, $B$3="İllik"), $B$5*((1+$D$2)^(W581-1)),
AND(W581&gt;0, W581&lt;=$B$4, $C$2="İllik artım, faiz olaraq", $D$2&gt;0, $B$3="Aylıq"), $B$5*((1+$D$2)^ROUNDDOWN((W581-1)/12,0)),
AND(W581=1, $C$2="Aşağıdakı kimi dəyişir", ), $B$5,
AND(W581&gt;1, W581&lt;=$B$4, $C$2="Aşağıdakı kimi dəyişir"), IFERROR(VLOOKUP(W581, $C$4:$D$7, 2, FALSE), AE580),
AND(W581&gt;0, W581&lt;=$B$4), $B$5,
TRUE,0 )</f>
        <v/>
      </c>
      <c r="AF581" s="76" t="str">
        <f t="shared" ca="1" si="25"/>
        <v/>
      </c>
    </row>
    <row r="582" spans="1:32" x14ac:dyDescent="0.4">
      <c r="A582" s="13" t="str" cm="1">
        <f t="array" aca="1" ref="A582" ca="1">_xlfn.IFS(
AND(SUMIFS(lease_table_interest_accruals, lease_table_dates, A581)&gt;0, COUNTIFS($E$14:E581, "Interest accrual", $A$14:A581, A581)=0),  A581,
AND(SUMIFS(lease_table_payments, lease_table_dates, A581)&gt;0, COUNTIFS($E$14:E581, "Payment", $A$14:A581, A581)=0),  A581,
AND(SUMIFS(rou_table_deprs, rou_table_dates, A581)&gt;0, COUNTIFS($E$14:E581, "Depreciation", $A$14:A581, A581)=0),  A581,
TRUE,  IFERROR(INDEX(rou_table_dates,  MATCH(A581, rou_table_dates)+1, ), "")
)</f>
        <v/>
      </c>
      <c r="B582" s="1" t="str" cm="1">
        <f t="array" aca="1" ref="B582" ca="1">_xlfn.IFS(
AND(E582="Payment", A582=$B$2), $AM$14,
E582="Payment", $AM$15,
E582="Interest accrual", $AM$18,
E582="Depreciation", $AM$17,
TRUE, "")</f>
        <v/>
      </c>
      <c r="C582" s="1" t="str" cm="1">
        <f t="array" aca="1" ref="C582" ca="1">_xlfn.IFS(
E582="Payment", $AM$19,
E582="Interest accrual", $AM$15,
E582="Depreciation", $AM$16,
TRUE, "")</f>
        <v/>
      </c>
      <c r="D582" s="14" t="str" cm="1">
        <f t="array" aca="1" ref="D582" ca="1">_xlfn.IFS(
E582="Payment", _xlfn.XLOOKUP(A582, lease_table_dates, lease_table_payments, 0, 0),
E582="Interest accrual", _xlfn.XLOOKUP(A582, lease_table_dates, lease_table_interest_accruals, 0, 0),
E582="Depreciation", _xlfn.XLOOKUP(A582, rou_table_dates, rou_table_deprs, 0, 0),
TRUE, ""
)</f>
        <v/>
      </c>
      <c r="E582" s="7" t="str" cm="1">
        <f t="array" aca="1" ref="E582" ca="1">_xlfn.IFS(
AND(SUMIFS(lease_table_interest_accruals, lease_table_dates, A582)&gt;0, COUNTIFS($E$14:E581, "Interest accrual", $A$14:A581, A582)=0), "Interest accrual",
AND(SUMIFS(lease_table_payments, lease_table_dates, A582)&gt;0, COUNTIFS($E$14:E581, "Payment", $A$14:A581, A582)=0), "Payment",
AND(SUMIFS(rou_table_deprs, rou_table_dates, A582)&gt;0, COUNTIFS($E$14:E581, "Depreciation", $A$14:A581, A582)=0), "Depreciation",
TRUE,  ""
)</f>
        <v/>
      </c>
      <c r="G582" s="13" t="str" cm="1">
        <f t="array" aca="1" ref="G582" ca="1">_xlfn.IFS(
AND($B$11="Hə", $B$3="İllik"), Z582,
AND($B$11="Hə", $B$3="Aylıq"), AA582,
$B$11="Yox", X582)</f>
        <v/>
      </c>
      <c r="H582" s="14" t="str" cm="1">
        <f t="array" aca="1" ref="H582" ca="1">_xlfn.IFS( G582="", "",
TRUE, ROUND( H581+I582-J582, 2) )</f>
        <v/>
      </c>
      <c r="I582" s="14" t="str" cm="1">
        <f t="array" aca="1" ref="I582" ca="1">_xlfn.IFS(G582="", "",
G582=last_payment_date, (J582-H581),
 TRUE,  -  (H581- H581* (1+$B$6)^ (_xlfn.DAYS(G582,G581)/365) )
)</f>
        <v/>
      </c>
      <c r="J582" s="14" t="str" cm="1">
        <f t="array" aca="1" ref="J582" ca="1">_xlfn.IFS(G582="", "",
TRUE, _xlfn.XLOOKUP(G582,  payment_dates, payments,0,0)
)</f>
        <v/>
      </c>
      <c r="L582" s="2" t="str" cm="1">
        <f t="array" aca="1" ref="L582" ca="1">_xlfn.IFS(
AND($B$11="Hə", $B$3="İllik"), AC582,
AND($B$11="Hə", $B$3="Aylıq"), AD582,
$B$11="Yox", AB582)</f>
        <v/>
      </c>
      <c r="M582" s="14" t="str" cm="1">
        <f t="array" aca="1" ref="M582" ca="1">_xlfn.IFS( L582="", "",
(M581-N582)&lt;=0.5, 0,
TRUE,  M581-N582)</f>
        <v/>
      </c>
      <c r="N582" s="15" t="str" cm="1">
        <f t="array" aca="1" ref="N582" ca="1">_xlfn.IFS(
L582="", "",
TRUE, MIN(M581, ROUND($M$14/ (last_rou_date - $B$2) * (L582-L581), 2) )
)</f>
        <v/>
      </c>
      <c r="P582" s="22" t="str">
        <f t="shared" ca="1" si="24"/>
        <v/>
      </c>
      <c r="Q582" s="14" t="str" cm="1">
        <f t="array" aca="1" ref="Q582" ca="1">_xlfn.IFS(P582="","",
$B$11="Hə", _xlfn.XLOOKUP(DATE(P582, 12, 31), rou_table_dates, rou_table_nbvs,0, 0),
TRUE,  MAX(0, ROUND($M$14 - $M$14/ (last_rou_date - $B$2) * (DATE(P582,12,31) - $B$2), 2) )
)</f>
        <v/>
      </c>
      <c r="R582" s="57" t="str" cm="1">
        <f t="array" aca="1" ref="R582" ca="1">_xlfn.IFS(P582="","",
$B$11="Hə", _xlfn.XLOOKUP(DATE(P582, 12, 31), lease_table_dates, lease_table_balances,0, 0),
TRUE, IFERROR( XNPV($B$6, IF(payment_dates &gt;DATE(P582, 12, 31), payments,  0),  IF(payment_dates &gt;DATE(P582, 12, 31), payment_dates,  DATE(P582, 12, 31))    ),0)
)</f>
        <v/>
      </c>
      <c r="S582" s="14" t="str" cm="1">
        <f t="array" aca="1" ref="S582" ca="1">_xlfn.IFS(P582="","",
TRUE,  MIN( MIN(Q581, $M$14), ROUND($M$14/ (last_rou_date - $B$2) * (DATE(P582,12,31) - MAX($B$2, DATE(P582-1, 12, 31))), 2) )
)</f>
        <v/>
      </c>
      <c r="T582" s="15" t="str" cm="1">
        <f t="array" aca="1" ref="T582" ca="1">_xlfn.IFS(P582="", "",
ISTEXT(R581), R582- (H582 - SUMIFS( lease_table_payments, lease_table_years, P582) -$AG$14 ),
AND(ISNUMBER(R581), R582&lt;&gt;""),   R582- (R581 - SUMIFS( lease_table_payments, lease_table_years, P582) )
)</f>
        <v/>
      </c>
      <c r="U582" s="14"/>
      <c r="V582" s="73">
        <f t="shared" si="26"/>
        <v>569</v>
      </c>
      <c r="W582" s="74" t="str" cm="1">
        <f t="array" ref="W582">_xlfn.IFS(
OR(W581=$B$4, W581=""),"",
TRUE,W581+1
)</f>
        <v/>
      </c>
      <c r="X582" s="75" t="str" cm="1">
        <f t="array" ref="X582">_xlfn.IFS(X581="","",
W582="", "",
AND($B$3="İllik"),DATE(YEAR(X581)+1,MONTH(X581),DAY(X581) ),
AND($B$3="Aylıq", $AH$14="Not end"), EDATE(X581,1),
AND($B$3="Aylıq", $AH$14="End"), EOMONTH(X581,1)
)</f>
        <v/>
      </c>
      <c r="Y582" s="75" t="str" cm="1">
        <f t="array" aca="1" ref="Y582" ca="1">_xlfn.IFS(
AND($B$7="Dövrün əvvəlində", Y581&lt;=last_rou_date), DATE(YEAR(Y581)+1, 12, 31),
AND($B$7="Dövrün sonunda", Y581&lt;=last_payment_date), DATE(YEAR(Y581)+1, 12, 31),
TRUE, ""
)</f>
        <v/>
      </c>
      <c r="Z582" s="75" t="str" cm="1">
        <f t="array" aca="1" ref="Z582" ca="1">_xlfn.IFS(
AND($AN$14="Not year_end", Z581&gt;last_payment_date), "",
AND($AN$14="Year_end", Z581&gt;=last_payment_date), "",
AND($AN$14="Year_end"), DATE(YEAR(Z581+1), 12, 31),
AND($AN$14="Not year_end", MONTH(Z581)=12, DAY(Z581)=31), DATE(YEAR(Z580)+1, MONTH(Z580), DAY(Z580)),
AND($AN$14="Not year_end", OR(MONTH(Z581)&lt;&gt;12, DAY(Z581)&lt;&gt;31) ), DATE(YEAR(Z581), 12, 31)
)</f>
        <v/>
      </c>
      <c r="AA582" s="75" t="str" cm="1">
        <f t="array" aca="1" ref="AA582" ca="1">_xlfn.IFS(AA581="", "",
AND(AA581=last_payment_date, OR(MONTH(AA581)&lt;&gt;12, DAY(AA581)&lt;&gt;31) ), DATE(YEAR(AA581), 12, 31),
AND(MONTH(AA581)=12, DAY(AA581)=31, AA581&gt;=last_payment_date), "",
AND(MONTH(AA581)=12, DAY(AA581)&lt;&gt;31),  EOMONTH(AA581,0),
AND(MONTH(AA581)=12, DAY(AA581)=31, $AH$14="Not end"),  EDATE(AA580,1),
AND($AH$14="Not end"), EDATE(AA581, 1),
AND($AH$14="End"), EOMONTH(AA581, 1)
)</f>
        <v/>
      </c>
      <c r="AB582" s="75" t="str" cm="1">
        <f t="array" aca="1" ref="AB582" ca="1">_xlfn.IFS(AB581="","",
AND(AB581=last_rou_date), "",
AND($B$3="İllik"),DATE(YEAR(AB581)+1,MONTH(AB581),DAY(AB581) ),
AND($B$3="Aylıq", $AH$14="Not end"), EDATE(AB581,1),
AND($B$3="Aylıq", $AH$14="End"), EOMONTH(AB581,1)
)</f>
        <v/>
      </c>
      <c r="AC582" s="75" t="str" cm="1">
        <f t="array" aca="1" ref="AC582" ca="1">_xlfn.IFS(
AND($AN$14="Not year_end", AC581&gt;last_rou_date), "",
AND($AN$14="Year_end", AC581&gt;=last_rou_date), "",
AND($AN$14="Year_end"), DATE(YEAR(AC581+1), 12, 31),
AND($AN$14="Not year_end", MONTH(AC581)=12, DAY(AC581)=31), DATE(YEAR(AC580)+1, MONTH(AC580), DAY(AC580)),
AND($AN$14="Not year_end", OR(MONTH(AC581)&lt;&gt;12, DAY(AC581)&lt;&gt;31) ), DATE(YEAR(AC581), 12, 31)
)</f>
        <v/>
      </c>
      <c r="AD582" s="75" t="str" cm="1">
        <f t="array" aca="1" ref="AD582" ca="1">_xlfn.IFS(AD581="", "",
AND(AD581=last_rou_date, OR(MONTH(AD581)&lt;&gt;12, DAY(AD581)&lt;&gt;31) ), DATE(YEAR(AD581), 12, 31),
AND(MONTH(AD581)=12, DAY(AD581)=31, AD581&gt;=last_rou_date), "",
AND(MONTH(AD581)=12, DAY(AD581)&lt;&gt;31),  EOMONTH(AD581,0),
AND(MONTH(AD581)=12, DAY(AD581)=31, $AH$14="Not end"),  EDATE(AD580,1),
AND($AH$14="Not end"), EDATE(AD581, 1),
AND($AH$14="End"), EOMONTH(AD581, 1)
)</f>
        <v/>
      </c>
      <c r="AE582" s="68" t="str" cm="1">
        <f t="array" ref="AE582">_xlfn.IFS(W582="", "",
AND(W582&gt;0, W582&lt;=$B$4, $C$2="İllik artım, faiz olaraq", $D$2&gt;0, $B$3="İllik"), $B$5*((1+$D$2)^(W582-1)),
AND(W582&gt;0, W582&lt;=$B$4, $C$2="İllik artım, faiz olaraq", $D$2&gt;0, $B$3="Aylıq"), $B$5*((1+$D$2)^ROUNDDOWN((W582-1)/12,0)),
AND(W582=1, $C$2="Aşağıdakı kimi dəyişir", ), $B$5,
AND(W582&gt;1, W582&lt;=$B$4, $C$2="Aşağıdakı kimi dəyişir"), IFERROR(VLOOKUP(W582, $C$4:$D$7, 2, FALSE), AE581),
AND(W582&gt;0, W582&lt;=$B$4), $B$5,
TRUE,0 )</f>
        <v/>
      </c>
      <c r="AF582" s="76" t="str">
        <f t="shared" ca="1" si="25"/>
        <v/>
      </c>
    </row>
    <row r="583" spans="1:32" x14ac:dyDescent="0.4">
      <c r="A583" s="13" t="str" cm="1">
        <f t="array" aca="1" ref="A583" ca="1">_xlfn.IFS(
AND(SUMIFS(lease_table_interest_accruals, lease_table_dates, A582)&gt;0, COUNTIFS($E$14:E582, "Interest accrual", $A$14:A582, A582)=0),  A582,
AND(SUMIFS(lease_table_payments, lease_table_dates, A582)&gt;0, COUNTIFS($E$14:E582, "Payment", $A$14:A582, A582)=0),  A582,
AND(SUMIFS(rou_table_deprs, rou_table_dates, A582)&gt;0, COUNTIFS($E$14:E582, "Depreciation", $A$14:A582, A582)=0),  A582,
TRUE,  IFERROR(INDEX(rou_table_dates,  MATCH(A582, rou_table_dates)+1, ), "")
)</f>
        <v/>
      </c>
      <c r="B583" s="1" t="str" cm="1">
        <f t="array" aca="1" ref="B583" ca="1">_xlfn.IFS(
AND(E583="Payment", A583=$B$2), $AM$14,
E583="Payment", $AM$15,
E583="Interest accrual", $AM$18,
E583="Depreciation", $AM$17,
TRUE, "")</f>
        <v/>
      </c>
      <c r="C583" s="1" t="str" cm="1">
        <f t="array" aca="1" ref="C583" ca="1">_xlfn.IFS(
E583="Payment", $AM$19,
E583="Interest accrual", $AM$15,
E583="Depreciation", $AM$16,
TRUE, "")</f>
        <v/>
      </c>
      <c r="D583" s="14" t="str" cm="1">
        <f t="array" aca="1" ref="D583" ca="1">_xlfn.IFS(
E583="Payment", _xlfn.XLOOKUP(A583, lease_table_dates, lease_table_payments, 0, 0),
E583="Interest accrual", _xlfn.XLOOKUP(A583, lease_table_dates, lease_table_interest_accruals, 0, 0),
E583="Depreciation", _xlfn.XLOOKUP(A583, rou_table_dates, rou_table_deprs, 0, 0),
TRUE, ""
)</f>
        <v/>
      </c>
      <c r="E583" s="7" t="str" cm="1">
        <f t="array" aca="1" ref="E583" ca="1">_xlfn.IFS(
AND(SUMIFS(lease_table_interest_accruals, lease_table_dates, A583)&gt;0, COUNTIFS($E$14:E582, "Interest accrual", $A$14:A582, A583)=0), "Interest accrual",
AND(SUMIFS(lease_table_payments, lease_table_dates, A583)&gt;0, COUNTIFS($E$14:E582, "Payment", $A$14:A582, A583)=0), "Payment",
AND(SUMIFS(rou_table_deprs, rou_table_dates, A583)&gt;0, COUNTIFS($E$14:E582, "Depreciation", $A$14:A582, A583)=0), "Depreciation",
TRUE,  ""
)</f>
        <v/>
      </c>
      <c r="G583" s="13" t="str" cm="1">
        <f t="array" aca="1" ref="G583" ca="1">_xlfn.IFS(
AND($B$11="Hə", $B$3="İllik"), Z583,
AND($B$11="Hə", $B$3="Aylıq"), AA583,
$B$11="Yox", X583)</f>
        <v/>
      </c>
      <c r="H583" s="14" t="str" cm="1">
        <f t="array" aca="1" ref="H583" ca="1">_xlfn.IFS( G583="", "",
TRUE, ROUND( H582+I583-J583, 2) )</f>
        <v/>
      </c>
      <c r="I583" s="14" t="str" cm="1">
        <f t="array" aca="1" ref="I583" ca="1">_xlfn.IFS(G583="", "",
G583=last_payment_date, (J583-H582),
 TRUE,  -  (H582- H582* (1+$B$6)^ (_xlfn.DAYS(G583,G582)/365) )
)</f>
        <v/>
      </c>
      <c r="J583" s="14" t="str" cm="1">
        <f t="array" aca="1" ref="J583" ca="1">_xlfn.IFS(G583="", "",
TRUE, _xlfn.XLOOKUP(G583,  payment_dates, payments,0,0)
)</f>
        <v/>
      </c>
      <c r="L583" s="2" t="str" cm="1">
        <f t="array" aca="1" ref="L583" ca="1">_xlfn.IFS(
AND($B$11="Hə", $B$3="İllik"), AC583,
AND($B$11="Hə", $B$3="Aylıq"), AD583,
$B$11="Yox", AB583)</f>
        <v/>
      </c>
      <c r="M583" s="14" t="str" cm="1">
        <f t="array" aca="1" ref="M583" ca="1">_xlfn.IFS( L583="", "",
(M582-N583)&lt;=0.5, 0,
TRUE,  M582-N583)</f>
        <v/>
      </c>
      <c r="N583" s="15" t="str" cm="1">
        <f t="array" aca="1" ref="N583" ca="1">_xlfn.IFS(
L583="", "",
TRUE, MIN(M582, ROUND($M$14/ (last_rou_date - $B$2) * (L583-L582), 2) )
)</f>
        <v/>
      </c>
      <c r="P583" s="22" t="str">
        <f t="shared" ca="1" si="24"/>
        <v/>
      </c>
      <c r="Q583" s="14" t="str" cm="1">
        <f t="array" aca="1" ref="Q583" ca="1">_xlfn.IFS(P583="","",
$B$11="Hə", _xlfn.XLOOKUP(DATE(P583, 12, 31), rou_table_dates, rou_table_nbvs,0, 0),
TRUE,  MAX(0, ROUND($M$14 - $M$14/ (last_rou_date - $B$2) * (DATE(P583,12,31) - $B$2), 2) )
)</f>
        <v/>
      </c>
      <c r="R583" s="57" t="str" cm="1">
        <f t="array" aca="1" ref="R583" ca="1">_xlfn.IFS(P583="","",
$B$11="Hə", _xlfn.XLOOKUP(DATE(P583, 12, 31), lease_table_dates, lease_table_balances,0, 0),
TRUE, IFERROR( XNPV($B$6, IF(payment_dates &gt;DATE(P583, 12, 31), payments,  0),  IF(payment_dates &gt;DATE(P583, 12, 31), payment_dates,  DATE(P583, 12, 31))    ),0)
)</f>
        <v/>
      </c>
      <c r="S583" s="14" t="str" cm="1">
        <f t="array" aca="1" ref="S583" ca="1">_xlfn.IFS(P583="","",
TRUE,  MIN( MIN(Q582, $M$14), ROUND($M$14/ (last_rou_date - $B$2) * (DATE(P583,12,31) - MAX($B$2, DATE(P583-1, 12, 31))), 2) )
)</f>
        <v/>
      </c>
      <c r="T583" s="15" t="str" cm="1">
        <f t="array" aca="1" ref="T583" ca="1">_xlfn.IFS(P583="", "",
ISTEXT(R582), R583- (H583 - SUMIFS( lease_table_payments, lease_table_years, P583) -$AG$14 ),
AND(ISNUMBER(R582), R583&lt;&gt;""),   R583- (R582 - SUMIFS( lease_table_payments, lease_table_years, P583) )
)</f>
        <v/>
      </c>
      <c r="U583" s="14"/>
      <c r="V583" s="73">
        <f t="shared" si="26"/>
        <v>570</v>
      </c>
      <c r="W583" s="74" t="str" cm="1">
        <f t="array" ref="W583">_xlfn.IFS(
OR(W582=$B$4, W582=""),"",
TRUE,W582+1
)</f>
        <v/>
      </c>
      <c r="X583" s="75" t="str" cm="1">
        <f t="array" ref="X583">_xlfn.IFS(X582="","",
W583="", "",
AND($B$3="İllik"),DATE(YEAR(X582)+1,MONTH(X582),DAY(X582) ),
AND($B$3="Aylıq", $AH$14="Not end"), EDATE(X582,1),
AND($B$3="Aylıq", $AH$14="End"), EOMONTH(X582,1)
)</f>
        <v/>
      </c>
      <c r="Y583" s="75" t="str" cm="1">
        <f t="array" aca="1" ref="Y583" ca="1">_xlfn.IFS(
AND($B$7="Dövrün əvvəlində", Y582&lt;=last_rou_date), DATE(YEAR(Y582)+1, 12, 31),
AND($B$7="Dövrün sonunda", Y582&lt;=last_payment_date), DATE(YEAR(Y582)+1, 12, 31),
TRUE, ""
)</f>
        <v/>
      </c>
      <c r="Z583" s="75" t="str" cm="1">
        <f t="array" aca="1" ref="Z583" ca="1">_xlfn.IFS(
AND($AN$14="Not year_end", Z582&gt;last_payment_date), "",
AND($AN$14="Year_end", Z582&gt;=last_payment_date), "",
AND($AN$14="Year_end"), DATE(YEAR(Z582+1), 12, 31),
AND($AN$14="Not year_end", MONTH(Z582)=12, DAY(Z582)=31), DATE(YEAR(Z581)+1, MONTH(Z581), DAY(Z581)),
AND($AN$14="Not year_end", OR(MONTH(Z582)&lt;&gt;12, DAY(Z582)&lt;&gt;31) ), DATE(YEAR(Z582), 12, 31)
)</f>
        <v/>
      </c>
      <c r="AA583" s="75" t="str" cm="1">
        <f t="array" aca="1" ref="AA583" ca="1">_xlfn.IFS(AA582="", "",
AND(AA582=last_payment_date, OR(MONTH(AA582)&lt;&gt;12, DAY(AA582)&lt;&gt;31) ), DATE(YEAR(AA582), 12, 31),
AND(MONTH(AA582)=12, DAY(AA582)=31, AA582&gt;=last_payment_date), "",
AND(MONTH(AA582)=12, DAY(AA582)&lt;&gt;31),  EOMONTH(AA582,0),
AND(MONTH(AA582)=12, DAY(AA582)=31, $AH$14="Not end"),  EDATE(AA581,1),
AND($AH$14="Not end"), EDATE(AA582, 1),
AND($AH$14="End"), EOMONTH(AA582, 1)
)</f>
        <v/>
      </c>
      <c r="AB583" s="75" t="str" cm="1">
        <f t="array" aca="1" ref="AB583" ca="1">_xlfn.IFS(AB582="","",
AND(AB582=last_rou_date), "",
AND($B$3="İllik"),DATE(YEAR(AB582)+1,MONTH(AB582),DAY(AB582) ),
AND($B$3="Aylıq", $AH$14="Not end"), EDATE(AB582,1),
AND($B$3="Aylıq", $AH$14="End"), EOMONTH(AB582,1)
)</f>
        <v/>
      </c>
      <c r="AC583" s="75" t="str" cm="1">
        <f t="array" aca="1" ref="AC583" ca="1">_xlfn.IFS(
AND($AN$14="Not year_end", AC582&gt;last_rou_date), "",
AND($AN$14="Year_end", AC582&gt;=last_rou_date), "",
AND($AN$14="Year_end"), DATE(YEAR(AC582+1), 12, 31),
AND($AN$14="Not year_end", MONTH(AC582)=12, DAY(AC582)=31), DATE(YEAR(AC581)+1, MONTH(AC581), DAY(AC581)),
AND($AN$14="Not year_end", OR(MONTH(AC582)&lt;&gt;12, DAY(AC582)&lt;&gt;31) ), DATE(YEAR(AC582), 12, 31)
)</f>
        <v/>
      </c>
      <c r="AD583" s="75" t="str" cm="1">
        <f t="array" aca="1" ref="AD583" ca="1">_xlfn.IFS(AD582="", "",
AND(AD582=last_rou_date, OR(MONTH(AD582)&lt;&gt;12, DAY(AD582)&lt;&gt;31) ), DATE(YEAR(AD582), 12, 31),
AND(MONTH(AD582)=12, DAY(AD582)=31, AD582&gt;=last_rou_date), "",
AND(MONTH(AD582)=12, DAY(AD582)&lt;&gt;31),  EOMONTH(AD582,0),
AND(MONTH(AD582)=12, DAY(AD582)=31, $AH$14="Not end"),  EDATE(AD581,1),
AND($AH$14="Not end"), EDATE(AD582, 1),
AND($AH$14="End"), EOMONTH(AD582, 1)
)</f>
        <v/>
      </c>
      <c r="AE583" s="68" t="str" cm="1">
        <f t="array" ref="AE583">_xlfn.IFS(W583="", "",
AND(W583&gt;0, W583&lt;=$B$4, $C$2="İllik artım, faiz olaraq", $D$2&gt;0, $B$3="İllik"), $B$5*((1+$D$2)^(W583-1)),
AND(W583&gt;0, W583&lt;=$B$4, $C$2="İllik artım, faiz olaraq", $D$2&gt;0, $B$3="Aylıq"), $B$5*((1+$D$2)^ROUNDDOWN((W583-1)/12,0)),
AND(W583=1, $C$2="Aşağıdakı kimi dəyişir", ), $B$5,
AND(W583&gt;1, W583&lt;=$B$4, $C$2="Aşağıdakı kimi dəyişir"), IFERROR(VLOOKUP(W583, $C$4:$D$7, 2, FALSE), AE582),
AND(W583&gt;0, W583&lt;=$B$4), $B$5,
TRUE,0 )</f>
        <v/>
      </c>
      <c r="AF583" s="76" t="str">
        <f t="shared" ca="1" si="25"/>
        <v/>
      </c>
    </row>
    <row r="584" spans="1:32" x14ac:dyDescent="0.4">
      <c r="A584" s="13" t="str" cm="1">
        <f t="array" aca="1" ref="A584" ca="1">_xlfn.IFS(
AND(SUMIFS(lease_table_interest_accruals, lease_table_dates, A583)&gt;0, COUNTIFS($E$14:E583, "Interest accrual", $A$14:A583, A583)=0),  A583,
AND(SUMIFS(lease_table_payments, lease_table_dates, A583)&gt;0, COUNTIFS($E$14:E583, "Payment", $A$14:A583, A583)=0),  A583,
AND(SUMIFS(rou_table_deprs, rou_table_dates, A583)&gt;0, COUNTIFS($E$14:E583, "Depreciation", $A$14:A583, A583)=0),  A583,
TRUE,  IFERROR(INDEX(rou_table_dates,  MATCH(A583, rou_table_dates)+1, ), "")
)</f>
        <v/>
      </c>
      <c r="B584" s="1" t="str" cm="1">
        <f t="array" aca="1" ref="B584" ca="1">_xlfn.IFS(
AND(E584="Payment", A584=$B$2), $AM$14,
E584="Payment", $AM$15,
E584="Interest accrual", $AM$18,
E584="Depreciation", $AM$17,
TRUE, "")</f>
        <v/>
      </c>
      <c r="C584" s="1" t="str" cm="1">
        <f t="array" aca="1" ref="C584" ca="1">_xlfn.IFS(
E584="Payment", $AM$19,
E584="Interest accrual", $AM$15,
E584="Depreciation", $AM$16,
TRUE, "")</f>
        <v/>
      </c>
      <c r="D584" s="14" t="str" cm="1">
        <f t="array" aca="1" ref="D584" ca="1">_xlfn.IFS(
E584="Payment", _xlfn.XLOOKUP(A584, lease_table_dates, lease_table_payments, 0, 0),
E584="Interest accrual", _xlfn.XLOOKUP(A584, lease_table_dates, lease_table_interest_accruals, 0, 0),
E584="Depreciation", _xlfn.XLOOKUP(A584, rou_table_dates, rou_table_deprs, 0, 0),
TRUE, ""
)</f>
        <v/>
      </c>
      <c r="E584" s="7" t="str" cm="1">
        <f t="array" aca="1" ref="E584" ca="1">_xlfn.IFS(
AND(SUMIFS(lease_table_interest_accruals, lease_table_dates, A584)&gt;0, COUNTIFS($E$14:E583, "Interest accrual", $A$14:A583, A584)=0), "Interest accrual",
AND(SUMIFS(lease_table_payments, lease_table_dates, A584)&gt;0, COUNTIFS($E$14:E583, "Payment", $A$14:A583, A584)=0), "Payment",
AND(SUMIFS(rou_table_deprs, rou_table_dates, A584)&gt;0, COUNTIFS($E$14:E583, "Depreciation", $A$14:A583, A584)=0), "Depreciation",
TRUE,  ""
)</f>
        <v/>
      </c>
      <c r="G584" s="13" t="str" cm="1">
        <f t="array" aca="1" ref="G584" ca="1">_xlfn.IFS(
AND($B$11="Hə", $B$3="İllik"), Z584,
AND($B$11="Hə", $B$3="Aylıq"), AA584,
$B$11="Yox", X584)</f>
        <v/>
      </c>
      <c r="H584" s="14" t="str" cm="1">
        <f t="array" aca="1" ref="H584" ca="1">_xlfn.IFS( G584="", "",
TRUE, ROUND( H583+I584-J584, 2) )</f>
        <v/>
      </c>
      <c r="I584" s="14" t="str" cm="1">
        <f t="array" aca="1" ref="I584" ca="1">_xlfn.IFS(G584="", "",
G584=last_payment_date, (J584-H583),
 TRUE,  -  (H583- H583* (1+$B$6)^ (_xlfn.DAYS(G584,G583)/365) )
)</f>
        <v/>
      </c>
      <c r="J584" s="14" t="str" cm="1">
        <f t="array" aca="1" ref="J584" ca="1">_xlfn.IFS(G584="", "",
TRUE, _xlfn.XLOOKUP(G584,  payment_dates, payments,0,0)
)</f>
        <v/>
      </c>
      <c r="L584" s="2" t="str" cm="1">
        <f t="array" aca="1" ref="L584" ca="1">_xlfn.IFS(
AND($B$11="Hə", $B$3="İllik"), AC584,
AND($B$11="Hə", $B$3="Aylıq"), AD584,
$B$11="Yox", AB584)</f>
        <v/>
      </c>
      <c r="M584" s="14" t="str" cm="1">
        <f t="array" aca="1" ref="M584" ca="1">_xlfn.IFS( L584="", "",
(M583-N584)&lt;=0.5, 0,
TRUE,  M583-N584)</f>
        <v/>
      </c>
      <c r="N584" s="15" t="str" cm="1">
        <f t="array" aca="1" ref="N584" ca="1">_xlfn.IFS(
L584="", "",
TRUE, MIN(M583, ROUND($M$14/ (last_rou_date - $B$2) * (L584-L583), 2) )
)</f>
        <v/>
      </c>
      <c r="P584" s="22" t="str">
        <f t="shared" ca="1" si="24"/>
        <v/>
      </c>
      <c r="Q584" s="14" t="str" cm="1">
        <f t="array" aca="1" ref="Q584" ca="1">_xlfn.IFS(P584="","",
$B$11="Hə", _xlfn.XLOOKUP(DATE(P584, 12, 31), rou_table_dates, rou_table_nbvs,0, 0),
TRUE,  MAX(0, ROUND($M$14 - $M$14/ (last_rou_date - $B$2) * (DATE(P584,12,31) - $B$2), 2) )
)</f>
        <v/>
      </c>
      <c r="R584" s="57" t="str" cm="1">
        <f t="array" aca="1" ref="R584" ca="1">_xlfn.IFS(P584="","",
$B$11="Hə", _xlfn.XLOOKUP(DATE(P584, 12, 31), lease_table_dates, lease_table_balances,0, 0),
TRUE, IFERROR( XNPV($B$6, IF(payment_dates &gt;DATE(P584, 12, 31), payments,  0),  IF(payment_dates &gt;DATE(P584, 12, 31), payment_dates,  DATE(P584, 12, 31))    ),0)
)</f>
        <v/>
      </c>
      <c r="S584" s="14" t="str" cm="1">
        <f t="array" aca="1" ref="S584" ca="1">_xlfn.IFS(P584="","",
TRUE,  MIN( MIN(Q583, $M$14), ROUND($M$14/ (last_rou_date - $B$2) * (DATE(P584,12,31) - MAX($B$2, DATE(P584-1, 12, 31))), 2) )
)</f>
        <v/>
      </c>
      <c r="T584" s="15" t="str" cm="1">
        <f t="array" aca="1" ref="T584" ca="1">_xlfn.IFS(P584="", "",
ISTEXT(R583), R584- (H584 - SUMIFS( lease_table_payments, lease_table_years, P584) -$AG$14 ),
AND(ISNUMBER(R583), R584&lt;&gt;""),   R584- (R583 - SUMIFS( lease_table_payments, lease_table_years, P584) )
)</f>
        <v/>
      </c>
      <c r="U584" s="14"/>
      <c r="V584" s="73">
        <f t="shared" si="26"/>
        <v>571</v>
      </c>
      <c r="W584" s="74" t="str" cm="1">
        <f t="array" ref="W584">_xlfn.IFS(
OR(W583=$B$4, W583=""),"",
TRUE,W583+1
)</f>
        <v/>
      </c>
      <c r="X584" s="75" t="str" cm="1">
        <f t="array" ref="X584">_xlfn.IFS(X583="","",
W584="", "",
AND($B$3="İllik"),DATE(YEAR(X583)+1,MONTH(X583),DAY(X583) ),
AND($B$3="Aylıq", $AH$14="Not end"), EDATE(X583,1),
AND($B$3="Aylıq", $AH$14="End"), EOMONTH(X583,1)
)</f>
        <v/>
      </c>
      <c r="Y584" s="75" t="str" cm="1">
        <f t="array" aca="1" ref="Y584" ca="1">_xlfn.IFS(
AND($B$7="Dövrün əvvəlində", Y583&lt;=last_rou_date), DATE(YEAR(Y583)+1, 12, 31),
AND($B$7="Dövrün sonunda", Y583&lt;=last_payment_date), DATE(YEAR(Y583)+1, 12, 31),
TRUE, ""
)</f>
        <v/>
      </c>
      <c r="Z584" s="75" t="str" cm="1">
        <f t="array" aca="1" ref="Z584" ca="1">_xlfn.IFS(
AND($AN$14="Not year_end", Z583&gt;last_payment_date), "",
AND($AN$14="Year_end", Z583&gt;=last_payment_date), "",
AND($AN$14="Year_end"), DATE(YEAR(Z583+1), 12, 31),
AND($AN$14="Not year_end", MONTH(Z583)=12, DAY(Z583)=31), DATE(YEAR(Z582)+1, MONTH(Z582), DAY(Z582)),
AND($AN$14="Not year_end", OR(MONTH(Z583)&lt;&gt;12, DAY(Z583)&lt;&gt;31) ), DATE(YEAR(Z583), 12, 31)
)</f>
        <v/>
      </c>
      <c r="AA584" s="75" t="str" cm="1">
        <f t="array" aca="1" ref="AA584" ca="1">_xlfn.IFS(AA583="", "",
AND(AA583=last_payment_date, OR(MONTH(AA583)&lt;&gt;12, DAY(AA583)&lt;&gt;31) ), DATE(YEAR(AA583), 12, 31),
AND(MONTH(AA583)=12, DAY(AA583)=31, AA583&gt;=last_payment_date), "",
AND(MONTH(AA583)=12, DAY(AA583)&lt;&gt;31),  EOMONTH(AA583,0),
AND(MONTH(AA583)=12, DAY(AA583)=31, $AH$14="Not end"),  EDATE(AA582,1),
AND($AH$14="Not end"), EDATE(AA583, 1),
AND($AH$14="End"), EOMONTH(AA583, 1)
)</f>
        <v/>
      </c>
      <c r="AB584" s="75" t="str" cm="1">
        <f t="array" aca="1" ref="AB584" ca="1">_xlfn.IFS(AB583="","",
AND(AB583=last_rou_date), "",
AND($B$3="İllik"),DATE(YEAR(AB583)+1,MONTH(AB583),DAY(AB583) ),
AND($B$3="Aylıq", $AH$14="Not end"), EDATE(AB583,1),
AND($B$3="Aylıq", $AH$14="End"), EOMONTH(AB583,1)
)</f>
        <v/>
      </c>
      <c r="AC584" s="75" t="str" cm="1">
        <f t="array" aca="1" ref="AC584" ca="1">_xlfn.IFS(
AND($AN$14="Not year_end", AC583&gt;last_rou_date), "",
AND($AN$14="Year_end", AC583&gt;=last_rou_date), "",
AND($AN$14="Year_end"), DATE(YEAR(AC583+1), 12, 31),
AND($AN$14="Not year_end", MONTH(AC583)=12, DAY(AC583)=31), DATE(YEAR(AC582)+1, MONTH(AC582), DAY(AC582)),
AND($AN$14="Not year_end", OR(MONTH(AC583)&lt;&gt;12, DAY(AC583)&lt;&gt;31) ), DATE(YEAR(AC583), 12, 31)
)</f>
        <v/>
      </c>
      <c r="AD584" s="75" t="str" cm="1">
        <f t="array" aca="1" ref="AD584" ca="1">_xlfn.IFS(AD583="", "",
AND(AD583=last_rou_date, OR(MONTH(AD583)&lt;&gt;12, DAY(AD583)&lt;&gt;31) ), DATE(YEAR(AD583), 12, 31),
AND(MONTH(AD583)=12, DAY(AD583)=31, AD583&gt;=last_rou_date), "",
AND(MONTH(AD583)=12, DAY(AD583)&lt;&gt;31),  EOMONTH(AD583,0),
AND(MONTH(AD583)=12, DAY(AD583)=31, $AH$14="Not end"),  EDATE(AD582,1),
AND($AH$14="Not end"), EDATE(AD583, 1),
AND($AH$14="End"), EOMONTH(AD583, 1)
)</f>
        <v/>
      </c>
      <c r="AE584" s="68" t="str" cm="1">
        <f t="array" ref="AE584">_xlfn.IFS(W584="", "",
AND(W584&gt;0, W584&lt;=$B$4, $C$2="İllik artım, faiz olaraq", $D$2&gt;0, $B$3="İllik"), $B$5*((1+$D$2)^(W584-1)),
AND(W584&gt;0, W584&lt;=$B$4, $C$2="İllik artım, faiz olaraq", $D$2&gt;0, $B$3="Aylıq"), $B$5*((1+$D$2)^ROUNDDOWN((W584-1)/12,0)),
AND(W584=1, $C$2="Aşağıdakı kimi dəyişir", ), $B$5,
AND(W584&gt;1, W584&lt;=$B$4, $C$2="Aşağıdakı kimi dəyişir"), IFERROR(VLOOKUP(W584, $C$4:$D$7, 2, FALSE), AE583),
AND(W584&gt;0, W584&lt;=$B$4), $B$5,
TRUE,0 )</f>
        <v/>
      </c>
      <c r="AF584" s="76" t="str">
        <f t="shared" ca="1" si="25"/>
        <v/>
      </c>
    </row>
    <row r="585" spans="1:32" x14ac:dyDescent="0.4">
      <c r="A585" s="13" t="str" cm="1">
        <f t="array" aca="1" ref="A585" ca="1">_xlfn.IFS(
AND(SUMIFS(lease_table_interest_accruals, lease_table_dates, A584)&gt;0, COUNTIFS($E$14:E584, "Interest accrual", $A$14:A584, A584)=0),  A584,
AND(SUMIFS(lease_table_payments, lease_table_dates, A584)&gt;0, COUNTIFS($E$14:E584, "Payment", $A$14:A584, A584)=0),  A584,
AND(SUMIFS(rou_table_deprs, rou_table_dates, A584)&gt;0, COUNTIFS($E$14:E584, "Depreciation", $A$14:A584, A584)=0),  A584,
TRUE,  IFERROR(INDEX(rou_table_dates,  MATCH(A584, rou_table_dates)+1, ), "")
)</f>
        <v/>
      </c>
      <c r="B585" s="1" t="str" cm="1">
        <f t="array" aca="1" ref="B585" ca="1">_xlfn.IFS(
AND(E585="Payment", A585=$B$2), $AM$14,
E585="Payment", $AM$15,
E585="Interest accrual", $AM$18,
E585="Depreciation", $AM$17,
TRUE, "")</f>
        <v/>
      </c>
      <c r="C585" s="1" t="str" cm="1">
        <f t="array" aca="1" ref="C585" ca="1">_xlfn.IFS(
E585="Payment", $AM$19,
E585="Interest accrual", $AM$15,
E585="Depreciation", $AM$16,
TRUE, "")</f>
        <v/>
      </c>
      <c r="D585" s="14" t="str" cm="1">
        <f t="array" aca="1" ref="D585" ca="1">_xlfn.IFS(
E585="Payment", _xlfn.XLOOKUP(A585, lease_table_dates, lease_table_payments, 0, 0),
E585="Interest accrual", _xlfn.XLOOKUP(A585, lease_table_dates, lease_table_interest_accruals, 0, 0),
E585="Depreciation", _xlfn.XLOOKUP(A585, rou_table_dates, rou_table_deprs, 0, 0),
TRUE, ""
)</f>
        <v/>
      </c>
      <c r="E585" s="7" t="str" cm="1">
        <f t="array" aca="1" ref="E585" ca="1">_xlfn.IFS(
AND(SUMIFS(lease_table_interest_accruals, lease_table_dates, A585)&gt;0, COUNTIFS($E$14:E584, "Interest accrual", $A$14:A584, A585)=0), "Interest accrual",
AND(SUMIFS(lease_table_payments, lease_table_dates, A585)&gt;0, COUNTIFS($E$14:E584, "Payment", $A$14:A584, A585)=0), "Payment",
AND(SUMIFS(rou_table_deprs, rou_table_dates, A585)&gt;0, COUNTIFS($E$14:E584, "Depreciation", $A$14:A584, A585)=0), "Depreciation",
TRUE,  ""
)</f>
        <v/>
      </c>
      <c r="G585" s="13" t="str" cm="1">
        <f t="array" aca="1" ref="G585" ca="1">_xlfn.IFS(
AND($B$11="Hə", $B$3="İllik"), Z585,
AND($B$11="Hə", $B$3="Aylıq"), AA585,
$B$11="Yox", X585)</f>
        <v/>
      </c>
      <c r="H585" s="14" t="str" cm="1">
        <f t="array" aca="1" ref="H585" ca="1">_xlfn.IFS( G585="", "",
TRUE, ROUND( H584+I585-J585, 2) )</f>
        <v/>
      </c>
      <c r="I585" s="14" t="str" cm="1">
        <f t="array" aca="1" ref="I585" ca="1">_xlfn.IFS(G585="", "",
G585=last_payment_date, (J585-H584),
 TRUE,  -  (H584- H584* (1+$B$6)^ (_xlfn.DAYS(G585,G584)/365) )
)</f>
        <v/>
      </c>
      <c r="J585" s="14" t="str" cm="1">
        <f t="array" aca="1" ref="J585" ca="1">_xlfn.IFS(G585="", "",
TRUE, _xlfn.XLOOKUP(G585,  payment_dates, payments,0,0)
)</f>
        <v/>
      </c>
      <c r="L585" s="2" t="str" cm="1">
        <f t="array" aca="1" ref="L585" ca="1">_xlfn.IFS(
AND($B$11="Hə", $B$3="İllik"), AC585,
AND($B$11="Hə", $B$3="Aylıq"), AD585,
$B$11="Yox", AB585)</f>
        <v/>
      </c>
      <c r="M585" s="14" t="str" cm="1">
        <f t="array" aca="1" ref="M585" ca="1">_xlfn.IFS( L585="", "",
(M584-N585)&lt;=0.5, 0,
TRUE,  M584-N585)</f>
        <v/>
      </c>
      <c r="N585" s="15" t="str" cm="1">
        <f t="array" aca="1" ref="N585" ca="1">_xlfn.IFS(
L585="", "",
TRUE, MIN(M584, ROUND($M$14/ (last_rou_date - $B$2) * (L585-L584), 2) )
)</f>
        <v/>
      </c>
      <c r="P585" s="22" t="str">
        <f t="shared" ca="1" si="24"/>
        <v/>
      </c>
      <c r="Q585" s="14" t="str" cm="1">
        <f t="array" aca="1" ref="Q585" ca="1">_xlfn.IFS(P585="","",
$B$11="Hə", _xlfn.XLOOKUP(DATE(P585, 12, 31), rou_table_dates, rou_table_nbvs,0, 0),
TRUE,  MAX(0, ROUND($M$14 - $M$14/ (last_rou_date - $B$2) * (DATE(P585,12,31) - $B$2), 2) )
)</f>
        <v/>
      </c>
      <c r="R585" s="57" t="str" cm="1">
        <f t="array" aca="1" ref="R585" ca="1">_xlfn.IFS(P585="","",
$B$11="Hə", _xlfn.XLOOKUP(DATE(P585, 12, 31), lease_table_dates, lease_table_balances,0, 0),
TRUE, IFERROR( XNPV($B$6, IF(payment_dates &gt;DATE(P585, 12, 31), payments,  0),  IF(payment_dates &gt;DATE(P585, 12, 31), payment_dates,  DATE(P585, 12, 31))    ),0)
)</f>
        <v/>
      </c>
      <c r="S585" s="14" t="str" cm="1">
        <f t="array" aca="1" ref="S585" ca="1">_xlfn.IFS(P585="","",
TRUE,  MIN( MIN(Q584, $M$14), ROUND($M$14/ (last_rou_date - $B$2) * (DATE(P585,12,31) - MAX($B$2, DATE(P585-1, 12, 31))), 2) )
)</f>
        <v/>
      </c>
      <c r="T585" s="15" t="str" cm="1">
        <f t="array" aca="1" ref="T585" ca="1">_xlfn.IFS(P585="", "",
ISTEXT(R584), R585- (H585 - SUMIFS( lease_table_payments, lease_table_years, P585) -$AG$14 ),
AND(ISNUMBER(R584), R585&lt;&gt;""),   R585- (R584 - SUMIFS( lease_table_payments, lease_table_years, P585) )
)</f>
        <v/>
      </c>
      <c r="U585" s="14"/>
      <c r="V585" s="73">
        <f t="shared" si="26"/>
        <v>572</v>
      </c>
      <c r="W585" s="74" t="str" cm="1">
        <f t="array" ref="W585">_xlfn.IFS(
OR(W584=$B$4, W584=""),"",
TRUE,W584+1
)</f>
        <v/>
      </c>
      <c r="X585" s="75" t="str" cm="1">
        <f t="array" ref="X585">_xlfn.IFS(X584="","",
W585="", "",
AND($B$3="İllik"),DATE(YEAR(X584)+1,MONTH(X584),DAY(X584) ),
AND($B$3="Aylıq", $AH$14="Not end"), EDATE(X584,1),
AND($B$3="Aylıq", $AH$14="End"), EOMONTH(X584,1)
)</f>
        <v/>
      </c>
      <c r="Y585" s="75" t="str" cm="1">
        <f t="array" aca="1" ref="Y585" ca="1">_xlfn.IFS(
AND($B$7="Dövrün əvvəlində", Y584&lt;=last_rou_date), DATE(YEAR(Y584)+1, 12, 31),
AND($B$7="Dövrün sonunda", Y584&lt;=last_payment_date), DATE(YEAR(Y584)+1, 12, 31),
TRUE, ""
)</f>
        <v/>
      </c>
      <c r="Z585" s="75" t="str" cm="1">
        <f t="array" aca="1" ref="Z585" ca="1">_xlfn.IFS(
AND($AN$14="Not year_end", Z584&gt;last_payment_date), "",
AND($AN$14="Year_end", Z584&gt;=last_payment_date), "",
AND($AN$14="Year_end"), DATE(YEAR(Z584+1), 12, 31),
AND($AN$14="Not year_end", MONTH(Z584)=12, DAY(Z584)=31), DATE(YEAR(Z583)+1, MONTH(Z583), DAY(Z583)),
AND($AN$14="Not year_end", OR(MONTH(Z584)&lt;&gt;12, DAY(Z584)&lt;&gt;31) ), DATE(YEAR(Z584), 12, 31)
)</f>
        <v/>
      </c>
      <c r="AA585" s="75" t="str" cm="1">
        <f t="array" aca="1" ref="AA585" ca="1">_xlfn.IFS(AA584="", "",
AND(AA584=last_payment_date, OR(MONTH(AA584)&lt;&gt;12, DAY(AA584)&lt;&gt;31) ), DATE(YEAR(AA584), 12, 31),
AND(MONTH(AA584)=12, DAY(AA584)=31, AA584&gt;=last_payment_date), "",
AND(MONTH(AA584)=12, DAY(AA584)&lt;&gt;31),  EOMONTH(AA584,0),
AND(MONTH(AA584)=12, DAY(AA584)=31, $AH$14="Not end"),  EDATE(AA583,1),
AND($AH$14="Not end"), EDATE(AA584, 1),
AND($AH$14="End"), EOMONTH(AA584, 1)
)</f>
        <v/>
      </c>
      <c r="AB585" s="75" t="str" cm="1">
        <f t="array" aca="1" ref="AB585" ca="1">_xlfn.IFS(AB584="","",
AND(AB584=last_rou_date), "",
AND($B$3="İllik"),DATE(YEAR(AB584)+1,MONTH(AB584),DAY(AB584) ),
AND($B$3="Aylıq", $AH$14="Not end"), EDATE(AB584,1),
AND($B$3="Aylıq", $AH$14="End"), EOMONTH(AB584,1)
)</f>
        <v/>
      </c>
      <c r="AC585" s="75" t="str" cm="1">
        <f t="array" aca="1" ref="AC585" ca="1">_xlfn.IFS(
AND($AN$14="Not year_end", AC584&gt;last_rou_date), "",
AND($AN$14="Year_end", AC584&gt;=last_rou_date), "",
AND($AN$14="Year_end"), DATE(YEAR(AC584+1), 12, 31),
AND($AN$14="Not year_end", MONTH(AC584)=12, DAY(AC584)=31), DATE(YEAR(AC583)+1, MONTH(AC583), DAY(AC583)),
AND($AN$14="Not year_end", OR(MONTH(AC584)&lt;&gt;12, DAY(AC584)&lt;&gt;31) ), DATE(YEAR(AC584), 12, 31)
)</f>
        <v/>
      </c>
      <c r="AD585" s="75" t="str" cm="1">
        <f t="array" aca="1" ref="AD585" ca="1">_xlfn.IFS(AD584="", "",
AND(AD584=last_rou_date, OR(MONTH(AD584)&lt;&gt;12, DAY(AD584)&lt;&gt;31) ), DATE(YEAR(AD584), 12, 31),
AND(MONTH(AD584)=12, DAY(AD584)=31, AD584&gt;=last_rou_date), "",
AND(MONTH(AD584)=12, DAY(AD584)&lt;&gt;31),  EOMONTH(AD584,0),
AND(MONTH(AD584)=12, DAY(AD584)=31, $AH$14="Not end"),  EDATE(AD583,1),
AND($AH$14="Not end"), EDATE(AD584, 1),
AND($AH$14="End"), EOMONTH(AD584, 1)
)</f>
        <v/>
      </c>
      <c r="AE585" s="68" t="str" cm="1">
        <f t="array" ref="AE585">_xlfn.IFS(W585="", "",
AND(W585&gt;0, W585&lt;=$B$4, $C$2="İllik artım, faiz olaraq", $D$2&gt;0, $B$3="İllik"), $B$5*((1+$D$2)^(W585-1)),
AND(W585&gt;0, W585&lt;=$B$4, $C$2="İllik artım, faiz olaraq", $D$2&gt;0, $B$3="Aylıq"), $B$5*((1+$D$2)^ROUNDDOWN((W585-1)/12,0)),
AND(W585=1, $C$2="Aşağıdakı kimi dəyişir", ), $B$5,
AND(W585&gt;1, W585&lt;=$B$4, $C$2="Aşağıdakı kimi dəyişir"), IFERROR(VLOOKUP(W585, $C$4:$D$7, 2, FALSE), AE584),
AND(W585&gt;0, W585&lt;=$B$4), $B$5,
TRUE,0 )</f>
        <v/>
      </c>
      <c r="AF585" s="76" t="str">
        <f t="shared" ca="1" si="25"/>
        <v/>
      </c>
    </row>
    <row r="586" spans="1:32" x14ac:dyDescent="0.4">
      <c r="A586" s="13" t="str" cm="1">
        <f t="array" aca="1" ref="A586" ca="1">_xlfn.IFS(
AND(SUMIFS(lease_table_interest_accruals, lease_table_dates, A585)&gt;0, COUNTIFS($E$14:E585, "Interest accrual", $A$14:A585, A585)=0),  A585,
AND(SUMIFS(lease_table_payments, lease_table_dates, A585)&gt;0, COUNTIFS($E$14:E585, "Payment", $A$14:A585, A585)=0),  A585,
AND(SUMIFS(rou_table_deprs, rou_table_dates, A585)&gt;0, COUNTIFS($E$14:E585, "Depreciation", $A$14:A585, A585)=0),  A585,
TRUE,  IFERROR(INDEX(rou_table_dates,  MATCH(A585, rou_table_dates)+1, ), "")
)</f>
        <v/>
      </c>
      <c r="B586" s="1" t="str" cm="1">
        <f t="array" aca="1" ref="B586" ca="1">_xlfn.IFS(
AND(E586="Payment", A586=$B$2), $AM$14,
E586="Payment", $AM$15,
E586="Interest accrual", $AM$18,
E586="Depreciation", $AM$17,
TRUE, "")</f>
        <v/>
      </c>
      <c r="C586" s="1" t="str" cm="1">
        <f t="array" aca="1" ref="C586" ca="1">_xlfn.IFS(
E586="Payment", $AM$19,
E586="Interest accrual", $AM$15,
E586="Depreciation", $AM$16,
TRUE, "")</f>
        <v/>
      </c>
      <c r="D586" s="14" t="str" cm="1">
        <f t="array" aca="1" ref="D586" ca="1">_xlfn.IFS(
E586="Payment", _xlfn.XLOOKUP(A586, lease_table_dates, lease_table_payments, 0, 0),
E586="Interest accrual", _xlfn.XLOOKUP(A586, lease_table_dates, lease_table_interest_accruals, 0, 0),
E586="Depreciation", _xlfn.XLOOKUP(A586, rou_table_dates, rou_table_deprs, 0, 0),
TRUE, ""
)</f>
        <v/>
      </c>
      <c r="E586" s="7" t="str" cm="1">
        <f t="array" aca="1" ref="E586" ca="1">_xlfn.IFS(
AND(SUMIFS(lease_table_interest_accruals, lease_table_dates, A586)&gt;0, COUNTIFS($E$14:E585, "Interest accrual", $A$14:A585, A586)=0), "Interest accrual",
AND(SUMIFS(lease_table_payments, lease_table_dates, A586)&gt;0, COUNTIFS($E$14:E585, "Payment", $A$14:A585, A586)=0), "Payment",
AND(SUMIFS(rou_table_deprs, rou_table_dates, A586)&gt;0, COUNTIFS($E$14:E585, "Depreciation", $A$14:A585, A586)=0), "Depreciation",
TRUE,  ""
)</f>
        <v/>
      </c>
      <c r="G586" s="13" t="str" cm="1">
        <f t="array" aca="1" ref="G586" ca="1">_xlfn.IFS(
AND($B$11="Hə", $B$3="İllik"), Z586,
AND($B$11="Hə", $B$3="Aylıq"), AA586,
$B$11="Yox", X586)</f>
        <v/>
      </c>
      <c r="H586" s="14" t="str" cm="1">
        <f t="array" aca="1" ref="H586" ca="1">_xlfn.IFS( G586="", "",
TRUE, ROUND( H585+I586-J586, 2) )</f>
        <v/>
      </c>
      <c r="I586" s="14" t="str" cm="1">
        <f t="array" aca="1" ref="I586" ca="1">_xlfn.IFS(G586="", "",
G586=last_payment_date, (J586-H585),
 TRUE,  -  (H585- H585* (1+$B$6)^ (_xlfn.DAYS(G586,G585)/365) )
)</f>
        <v/>
      </c>
      <c r="J586" s="14" t="str" cm="1">
        <f t="array" aca="1" ref="J586" ca="1">_xlfn.IFS(G586="", "",
TRUE, _xlfn.XLOOKUP(G586,  payment_dates, payments,0,0)
)</f>
        <v/>
      </c>
      <c r="L586" s="2" t="str" cm="1">
        <f t="array" aca="1" ref="L586" ca="1">_xlfn.IFS(
AND($B$11="Hə", $B$3="İllik"), AC586,
AND($B$11="Hə", $B$3="Aylıq"), AD586,
$B$11="Yox", AB586)</f>
        <v/>
      </c>
      <c r="M586" s="14" t="str" cm="1">
        <f t="array" aca="1" ref="M586" ca="1">_xlfn.IFS( L586="", "",
(M585-N586)&lt;=0.5, 0,
TRUE,  M585-N586)</f>
        <v/>
      </c>
      <c r="N586" s="15" t="str" cm="1">
        <f t="array" aca="1" ref="N586" ca="1">_xlfn.IFS(
L586="", "",
TRUE, MIN(M585, ROUND($M$14/ (last_rou_date - $B$2) * (L586-L585), 2) )
)</f>
        <v/>
      </c>
      <c r="P586" s="22" t="str">
        <f t="shared" ca="1" si="24"/>
        <v/>
      </c>
      <c r="Q586" s="14" t="str" cm="1">
        <f t="array" aca="1" ref="Q586" ca="1">_xlfn.IFS(P586="","",
$B$11="Hə", _xlfn.XLOOKUP(DATE(P586, 12, 31), rou_table_dates, rou_table_nbvs,0, 0),
TRUE,  MAX(0, ROUND($M$14 - $M$14/ (last_rou_date - $B$2) * (DATE(P586,12,31) - $B$2), 2) )
)</f>
        <v/>
      </c>
      <c r="R586" s="57" t="str" cm="1">
        <f t="array" aca="1" ref="R586" ca="1">_xlfn.IFS(P586="","",
$B$11="Hə", _xlfn.XLOOKUP(DATE(P586, 12, 31), lease_table_dates, lease_table_balances,0, 0),
TRUE, IFERROR( XNPV($B$6, IF(payment_dates &gt;DATE(P586, 12, 31), payments,  0),  IF(payment_dates &gt;DATE(P586, 12, 31), payment_dates,  DATE(P586, 12, 31))    ),0)
)</f>
        <v/>
      </c>
      <c r="S586" s="14" t="str" cm="1">
        <f t="array" aca="1" ref="S586" ca="1">_xlfn.IFS(P586="","",
TRUE,  MIN( MIN(Q585, $M$14), ROUND($M$14/ (last_rou_date - $B$2) * (DATE(P586,12,31) - MAX($B$2, DATE(P586-1, 12, 31))), 2) )
)</f>
        <v/>
      </c>
      <c r="T586" s="15" t="str" cm="1">
        <f t="array" aca="1" ref="T586" ca="1">_xlfn.IFS(P586="", "",
ISTEXT(R585), R586- (H586 - SUMIFS( lease_table_payments, lease_table_years, P586) -$AG$14 ),
AND(ISNUMBER(R585), R586&lt;&gt;""),   R586- (R585 - SUMIFS( lease_table_payments, lease_table_years, P586) )
)</f>
        <v/>
      </c>
      <c r="U586" s="14"/>
      <c r="V586" s="73">
        <f t="shared" si="26"/>
        <v>573</v>
      </c>
      <c r="W586" s="74" t="str" cm="1">
        <f t="array" ref="W586">_xlfn.IFS(
OR(W585=$B$4, W585=""),"",
TRUE,W585+1
)</f>
        <v/>
      </c>
      <c r="X586" s="75" t="str" cm="1">
        <f t="array" ref="X586">_xlfn.IFS(X585="","",
W586="", "",
AND($B$3="İllik"),DATE(YEAR(X585)+1,MONTH(X585),DAY(X585) ),
AND($B$3="Aylıq", $AH$14="Not end"), EDATE(X585,1),
AND($B$3="Aylıq", $AH$14="End"), EOMONTH(X585,1)
)</f>
        <v/>
      </c>
      <c r="Y586" s="75" t="str" cm="1">
        <f t="array" aca="1" ref="Y586" ca="1">_xlfn.IFS(
AND($B$7="Dövrün əvvəlində", Y585&lt;=last_rou_date), DATE(YEAR(Y585)+1, 12, 31),
AND($B$7="Dövrün sonunda", Y585&lt;=last_payment_date), DATE(YEAR(Y585)+1, 12, 31),
TRUE, ""
)</f>
        <v/>
      </c>
      <c r="Z586" s="75" t="str" cm="1">
        <f t="array" aca="1" ref="Z586" ca="1">_xlfn.IFS(
AND($AN$14="Not year_end", Z585&gt;last_payment_date), "",
AND($AN$14="Year_end", Z585&gt;=last_payment_date), "",
AND($AN$14="Year_end"), DATE(YEAR(Z585+1), 12, 31),
AND($AN$14="Not year_end", MONTH(Z585)=12, DAY(Z585)=31), DATE(YEAR(Z584)+1, MONTH(Z584), DAY(Z584)),
AND($AN$14="Not year_end", OR(MONTH(Z585)&lt;&gt;12, DAY(Z585)&lt;&gt;31) ), DATE(YEAR(Z585), 12, 31)
)</f>
        <v/>
      </c>
      <c r="AA586" s="75" t="str" cm="1">
        <f t="array" aca="1" ref="AA586" ca="1">_xlfn.IFS(AA585="", "",
AND(AA585=last_payment_date, OR(MONTH(AA585)&lt;&gt;12, DAY(AA585)&lt;&gt;31) ), DATE(YEAR(AA585), 12, 31),
AND(MONTH(AA585)=12, DAY(AA585)=31, AA585&gt;=last_payment_date), "",
AND(MONTH(AA585)=12, DAY(AA585)&lt;&gt;31),  EOMONTH(AA585,0),
AND(MONTH(AA585)=12, DAY(AA585)=31, $AH$14="Not end"),  EDATE(AA584,1),
AND($AH$14="Not end"), EDATE(AA585, 1),
AND($AH$14="End"), EOMONTH(AA585, 1)
)</f>
        <v/>
      </c>
      <c r="AB586" s="75" t="str" cm="1">
        <f t="array" aca="1" ref="AB586" ca="1">_xlfn.IFS(AB585="","",
AND(AB585=last_rou_date), "",
AND($B$3="İllik"),DATE(YEAR(AB585)+1,MONTH(AB585),DAY(AB585) ),
AND($B$3="Aylıq", $AH$14="Not end"), EDATE(AB585,1),
AND($B$3="Aylıq", $AH$14="End"), EOMONTH(AB585,1)
)</f>
        <v/>
      </c>
      <c r="AC586" s="75" t="str" cm="1">
        <f t="array" aca="1" ref="AC586" ca="1">_xlfn.IFS(
AND($AN$14="Not year_end", AC585&gt;last_rou_date), "",
AND($AN$14="Year_end", AC585&gt;=last_rou_date), "",
AND($AN$14="Year_end"), DATE(YEAR(AC585+1), 12, 31),
AND($AN$14="Not year_end", MONTH(AC585)=12, DAY(AC585)=31), DATE(YEAR(AC584)+1, MONTH(AC584), DAY(AC584)),
AND($AN$14="Not year_end", OR(MONTH(AC585)&lt;&gt;12, DAY(AC585)&lt;&gt;31) ), DATE(YEAR(AC585), 12, 31)
)</f>
        <v/>
      </c>
      <c r="AD586" s="75" t="str" cm="1">
        <f t="array" aca="1" ref="AD586" ca="1">_xlfn.IFS(AD585="", "",
AND(AD585=last_rou_date, OR(MONTH(AD585)&lt;&gt;12, DAY(AD585)&lt;&gt;31) ), DATE(YEAR(AD585), 12, 31),
AND(MONTH(AD585)=12, DAY(AD585)=31, AD585&gt;=last_rou_date), "",
AND(MONTH(AD585)=12, DAY(AD585)&lt;&gt;31),  EOMONTH(AD585,0),
AND(MONTH(AD585)=12, DAY(AD585)=31, $AH$14="Not end"),  EDATE(AD584,1),
AND($AH$14="Not end"), EDATE(AD585, 1),
AND($AH$14="End"), EOMONTH(AD585, 1)
)</f>
        <v/>
      </c>
      <c r="AE586" s="68" t="str" cm="1">
        <f t="array" ref="AE586">_xlfn.IFS(W586="", "",
AND(W586&gt;0, W586&lt;=$B$4, $C$2="İllik artım, faiz olaraq", $D$2&gt;0, $B$3="İllik"), $B$5*((1+$D$2)^(W586-1)),
AND(W586&gt;0, W586&lt;=$B$4, $C$2="İllik artım, faiz olaraq", $D$2&gt;0, $B$3="Aylıq"), $B$5*((1+$D$2)^ROUNDDOWN((W586-1)/12,0)),
AND(W586=1, $C$2="Aşağıdakı kimi dəyişir", ), $B$5,
AND(W586&gt;1, W586&lt;=$B$4, $C$2="Aşağıdakı kimi dəyişir"), IFERROR(VLOOKUP(W586, $C$4:$D$7, 2, FALSE), AE585),
AND(W586&gt;0, W586&lt;=$B$4), $B$5,
TRUE,0 )</f>
        <v/>
      </c>
      <c r="AF586" s="76" t="str">
        <f t="shared" ca="1" si="25"/>
        <v/>
      </c>
    </row>
    <row r="587" spans="1:32" x14ac:dyDescent="0.4">
      <c r="A587" s="13" t="str" cm="1">
        <f t="array" aca="1" ref="A587" ca="1">_xlfn.IFS(
AND(SUMIFS(lease_table_interest_accruals, lease_table_dates, A586)&gt;0, COUNTIFS($E$14:E586, "Interest accrual", $A$14:A586, A586)=0),  A586,
AND(SUMIFS(lease_table_payments, lease_table_dates, A586)&gt;0, COUNTIFS($E$14:E586, "Payment", $A$14:A586, A586)=0),  A586,
AND(SUMIFS(rou_table_deprs, rou_table_dates, A586)&gt;0, COUNTIFS($E$14:E586, "Depreciation", $A$14:A586, A586)=0),  A586,
TRUE,  IFERROR(INDEX(rou_table_dates,  MATCH(A586, rou_table_dates)+1, ), "")
)</f>
        <v/>
      </c>
      <c r="B587" s="1" t="str" cm="1">
        <f t="array" aca="1" ref="B587" ca="1">_xlfn.IFS(
AND(E587="Payment", A587=$B$2), $AM$14,
E587="Payment", $AM$15,
E587="Interest accrual", $AM$18,
E587="Depreciation", $AM$17,
TRUE, "")</f>
        <v/>
      </c>
      <c r="C587" s="1" t="str" cm="1">
        <f t="array" aca="1" ref="C587" ca="1">_xlfn.IFS(
E587="Payment", $AM$19,
E587="Interest accrual", $AM$15,
E587="Depreciation", $AM$16,
TRUE, "")</f>
        <v/>
      </c>
      <c r="D587" s="14" t="str" cm="1">
        <f t="array" aca="1" ref="D587" ca="1">_xlfn.IFS(
E587="Payment", _xlfn.XLOOKUP(A587, lease_table_dates, lease_table_payments, 0, 0),
E587="Interest accrual", _xlfn.XLOOKUP(A587, lease_table_dates, lease_table_interest_accruals, 0, 0),
E587="Depreciation", _xlfn.XLOOKUP(A587, rou_table_dates, rou_table_deprs, 0, 0),
TRUE, ""
)</f>
        <v/>
      </c>
      <c r="E587" s="7" t="str" cm="1">
        <f t="array" aca="1" ref="E587" ca="1">_xlfn.IFS(
AND(SUMIFS(lease_table_interest_accruals, lease_table_dates, A587)&gt;0, COUNTIFS($E$14:E586, "Interest accrual", $A$14:A586, A587)=0), "Interest accrual",
AND(SUMIFS(lease_table_payments, lease_table_dates, A587)&gt;0, COUNTIFS($E$14:E586, "Payment", $A$14:A586, A587)=0), "Payment",
AND(SUMIFS(rou_table_deprs, rou_table_dates, A587)&gt;0, COUNTIFS($E$14:E586, "Depreciation", $A$14:A586, A587)=0), "Depreciation",
TRUE,  ""
)</f>
        <v/>
      </c>
      <c r="G587" s="13" t="str" cm="1">
        <f t="array" aca="1" ref="G587" ca="1">_xlfn.IFS(
AND($B$11="Hə", $B$3="İllik"), Z587,
AND($B$11="Hə", $B$3="Aylıq"), AA587,
$B$11="Yox", X587)</f>
        <v/>
      </c>
      <c r="H587" s="14" t="str" cm="1">
        <f t="array" aca="1" ref="H587" ca="1">_xlfn.IFS( G587="", "",
TRUE, ROUND( H586+I587-J587, 2) )</f>
        <v/>
      </c>
      <c r="I587" s="14" t="str" cm="1">
        <f t="array" aca="1" ref="I587" ca="1">_xlfn.IFS(G587="", "",
G587=last_payment_date, (J587-H586),
 TRUE,  -  (H586- H586* (1+$B$6)^ (_xlfn.DAYS(G587,G586)/365) )
)</f>
        <v/>
      </c>
      <c r="J587" s="14" t="str" cm="1">
        <f t="array" aca="1" ref="J587" ca="1">_xlfn.IFS(G587="", "",
TRUE, _xlfn.XLOOKUP(G587,  payment_dates, payments,0,0)
)</f>
        <v/>
      </c>
      <c r="L587" s="2" t="str" cm="1">
        <f t="array" aca="1" ref="L587" ca="1">_xlfn.IFS(
AND($B$11="Hə", $B$3="İllik"), AC587,
AND($B$11="Hə", $B$3="Aylıq"), AD587,
$B$11="Yox", AB587)</f>
        <v/>
      </c>
      <c r="M587" s="14" t="str" cm="1">
        <f t="array" aca="1" ref="M587" ca="1">_xlfn.IFS( L587="", "",
(M586-N587)&lt;=0.5, 0,
TRUE,  M586-N587)</f>
        <v/>
      </c>
      <c r="N587" s="15" t="str" cm="1">
        <f t="array" aca="1" ref="N587" ca="1">_xlfn.IFS(
L587="", "",
TRUE, MIN(M586, ROUND($M$14/ (last_rou_date - $B$2) * (L587-L586), 2) )
)</f>
        <v/>
      </c>
      <c r="P587" s="22" t="str">
        <f t="shared" ca="1" si="24"/>
        <v/>
      </c>
      <c r="Q587" s="14" t="str" cm="1">
        <f t="array" aca="1" ref="Q587" ca="1">_xlfn.IFS(P587="","",
$B$11="Hə", _xlfn.XLOOKUP(DATE(P587, 12, 31), rou_table_dates, rou_table_nbvs,0, 0),
TRUE,  MAX(0, ROUND($M$14 - $M$14/ (last_rou_date - $B$2) * (DATE(P587,12,31) - $B$2), 2) )
)</f>
        <v/>
      </c>
      <c r="R587" s="57" t="str" cm="1">
        <f t="array" aca="1" ref="R587" ca="1">_xlfn.IFS(P587="","",
$B$11="Hə", _xlfn.XLOOKUP(DATE(P587, 12, 31), lease_table_dates, lease_table_balances,0, 0),
TRUE, IFERROR( XNPV($B$6, IF(payment_dates &gt;DATE(P587, 12, 31), payments,  0),  IF(payment_dates &gt;DATE(P587, 12, 31), payment_dates,  DATE(P587, 12, 31))    ),0)
)</f>
        <v/>
      </c>
      <c r="S587" s="14" t="str" cm="1">
        <f t="array" aca="1" ref="S587" ca="1">_xlfn.IFS(P587="","",
TRUE,  MIN( MIN(Q586, $M$14), ROUND($M$14/ (last_rou_date - $B$2) * (DATE(P587,12,31) - MAX($B$2, DATE(P587-1, 12, 31))), 2) )
)</f>
        <v/>
      </c>
      <c r="T587" s="15" t="str" cm="1">
        <f t="array" aca="1" ref="T587" ca="1">_xlfn.IFS(P587="", "",
ISTEXT(R586), R587- (H587 - SUMIFS( lease_table_payments, lease_table_years, P587) -$AG$14 ),
AND(ISNUMBER(R586), R587&lt;&gt;""),   R587- (R586 - SUMIFS( lease_table_payments, lease_table_years, P587) )
)</f>
        <v/>
      </c>
      <c r="U587" s="14"/>
      <c r="V587" s="73">
        <f t="shared" si="26"/>
        <v>574</v>
      </c>
      <c r="W587" s="74" t="str" cm="1">
        <f t="array" ref="W587">_xlfn.IFS(
OR(W586=$B$4, W586=""),"",
TRUE,W586+1
)</f>
        <v/>
      </c>
      <c r="X587" s="75" t="str" cm="1">
        <f t="array" ref="X587">_xlfn.IFS(X586="","",
W587="", "",
AND($B$3="İllik"),DATE(YEAR(X586)+1,MONTH(X586),DAY(X586) ),
AND($B$3="Aylıq", $AH$14="Not end"), EDATE(X586,1),
AND($B$3="Aylıq", $AH$14="End"), EOMONTH(X586,1)
)</f>
        <v/>
      </c>
      <c r="Y587" s="75" t="str" cm="1">
        <f t="array" aca="1" ref="Y587" ca="1">_xlfn.IFS(
AND($B$7="Dövrün əvvəlində", Y586&lt;=last_rou_date), DATE(YEAR(Y586)+1, 12, 31),
AND($B$7="Dövrün sonunda", Y586&lt;=last_payment_date), DATE(YEAR(Y586)+1, 12, 31),
TRUE, ""
)</f>
        <v/>
      </c>
      <c r="Z587" s="75" t="str" cm="1">
        <f t="array" aca="1" ref="Z587" ca="1">_xlfn.IFS(
AND($AN$14="Not year_end", Z586&gt;last_payment_date), "",
AND($AN$14="Year_end", Z586&gt;=last_payment_date), "",
AND($AN$14="Year_end"), DATE(YEAR(Z586+1), 12, 31),
AND($AN$14="Not year_end", MONTH(Z586)=12, DAY(Z586)=31), DATE(YEAR(Z585)+1, MONTH(Z585), DAY(Z585)),
AND($AN$14="Not year_end", OR(MONTH(Z586)&lt;&gt;12, DAY(Z586)&lt;&gt;31) ), DATE(YEAR(Z586), 12, 31)
)</f>
        <v/>
      </c>
      <c r="AA587" s="75" t="str" cm="1">
        <f t="array" aca="1" ref="AA587" ca="1">_xlfn.IFS(AA586="", "",
AND(AA586=last_payment_date, OR(MONTH(AA586)&lt;&gt;12, DAY(AA586)&lt;&gt;31) ), DATE(YEAR(AA586), 12, 31),
AND(MONTH(AA586)=12, DAY(AA586)=31, AA586&gt;=last_payment_date), "",
AND(MONTH(AA586)=12, DAY(AA586)&lt;&gt;31),  EOMONTH(AA586,0),
AND(MONTH(AA586)=12, DAY(AA586)=31, $AH$14="Not end"),  EDATE(AA585,1),
AND($AH$14="Not end"), EDATE(AA586, 1),
AND($AH$14="End"), EOMONTH(AA586, 1)
)</f>
        <v/>
      </c>
      <c r="AB587" s="75" t="str" cm="1">
        <f t="array" aca="1" ref="AB587" ca="1">_xlfn.IFS(AB586="","",
AND(AB586=last_rou_date), "",
AND($B$3="İllik"),DATE(YEAR(AB586)+1,MONTH(AB586),DAY(AB586) ),
AND($B$3="Aylıq", $AH$14="Not end"), EDATE(AB586,1),
AND($B$3="Aylıq", $AH$14="End"), EOMONTH(AB586,1)
)</f>
        <v/>
      </c>
      <c r="AC587" s="75" t="str" cm="1">
        <f t="array" aca="1" ref="AC587" ca="1">_xlfn.IFS(
AND($AN$14="Not year_end", AC586&gt;last_rou_date), "",
AND($AN$14="Year_end", AC586&gt;=last_rou_date), "",
AND($AN$14="Year_end"), DATE(YEAR(AC586+1), 12, 31),
AND($AN$14="Not year_end", MONTH(AC586)=12, DAY(AC586)=31), DATE(YEAR(AC585)+1, MONTH(AC585), DAY(AC585)),
AND($AN$14="Not year_end", OR(MONTH(AC586)&lt;&gt;12, DAY(AC586)&lt;&gt;31) ), DATE(YEAR(AC586), 12, 31)
)</f>
        <v/>
      </c>
      <c r="AD587" s="75" t="str" cm="1">
        <f t="array" aca="1" ref="AD587" ca="1">_xlfn.IFS(AD586="", "",
AND(AD586=last_rou_date, OR(MONTH(AD586)&lt;&gt;12, DAY(AD586)&lt;&gt;31) ), DATE(YEAR(AD586), 12, 31),
AND(MONTH(AD586)=12, DAY(AD586)=31, AD586&gt;=last_rou_date), "",
AND(MONTH(AD586)=12, DAY(AD586)&lt;&gt;31),  EOMONTH(AD586,0),
AND(MONTH(AD586)=12, DAY(AD586)=31, $AH$14="Not end"),  EDATE(AD585,1),
AND($AH$14="Not end"), EDATE(AD586, 1),
AND($AH$14="End"), EOMONTH(AD586, 1)
)</f>
        <v/>
      </c>
      <c r="AE587" s="68" t="str" cm="1">
        <f t="array" ref="AE587">_xlfn.IFS(W587="", "",
AND(W587&gt;0, W587&lt;=$B$4, $C$2="İllik artım, faiz olaraq", $D$2&gt;0, $B$3="İllik"), $B$5*((1+$D$2)^(W587-1)),
AND(W587&gt;0, W587&lt;=$B$4, $C$2="İllik artım, faiz olaraq", $D$2&gt;0, $B$3="Aylıq"), $B$5*((1+$D$2)^ROUNDDOWN((W587-1)/12,0)),
AND(W587=1, $C$2="Aşağıdakı kimi dəyişir", ), $B$5,
AND(W587&gt;1, W587&lt;=$B$4, $C$2="Aşağıdakı kimi dəyişir"), IFERROR(VLOOKUP(W587, $C$4:$D$7, 2, FALSE), AE586),
AND(W587&gt;0, W587&lt;=$B$4), $B$5,
TRUE,0 )</f>
        <v/>
      </c>
      <c r="AF587" s="76" t="str">
        <f t="shared" ca="1" si="25"/>
        <v/>
      </c>
    </row>
    <row r="588" spans="1:32" x14ac:dyDescent="0.4">
      <c r="A588" s="13" t="str" cm="1">
        <f t="array" aca="1" ref="A588" ca="1">_xlfn.IFS(
AND(SUMIFS(lease_table_interest_accruals, lease_table_dates, A587)&gt;0, COUNTIFS($E$14:E587, "Interest accrual", $A$14:A587, A587)=0),  A587,
AND(SUMIFS(lease_table_payments, lease_table_dates, A587)&gt;0, COUNTIFS($E$14:E587, "Payment", $A$14:A587, A587)=0),  A587,
AND(SUMIFS(rou_table_deprs, rou_table_dates, A587)&gt;0, COUNTIFS($E$14:E587, "Depreciation", $A$14:A587, A587)=0),  A587,
TRUE,  IFERROR(INDEX(rou_table_dates,  MATCH(A587, rou_table_dates)+1, ), "")
)</f>
        <v/>
      </c>
      <c r="B588" s="1" t="str" cm="1">
        <f t="array" aca="1" ref="B588" ca="1">_xlfn.IFS(
AND(E588="Payment", A588=$B$2), $AM$14,
E588="Payment", $AM$15,
E588="Interest accrual", $AM$18,
E588="Depreciation", $AM$17,
TRUE, "")</f>
        <v/>
      </c>
      <c r="C588" s="1" t="str" cm="1">
        <f t="array" aca="1" ref="C588" ca="1">_xlfn.IFS(
E588="Payment", $AM$19,
E588="Interest accrual", $AM$15,
E588="Depreciation", $AM$16,
TRUE, "")</f>
        <v/>
      </c>
      <c r="D588" s="14" t="str" cm="1">
        <f t="array" aca="1" ref="D588" ca="1">_xlfn.IFS(
E588="Payment", _xlfn.XLOOKUP(A588, lease_table_dates, lease_table_payments, 0, 0),
E588="Interest accrual", _xlfn.XLOOKUP(A588, lease_table_dates, lease_table_interest_accruals, 0, 0),
E588="Depreciation", _xlfn.XLOOKUP(A588, rou_table_dates, rou_table_deprs, 0, 0),
TRUE, ""
)</f>
        <v/>
      </c>
      <c r="E588" s="7" t="str" cm="1">
        <f t="array" aca="1" ref="E588" ca="1">_xlfn.IFS(
AND(SUMIFS(lease_table_interest_accruals, lease_table_dates, A588)&gt;0, COUNTIFS($E$14:E587, "Interest accrual", $A$14:A587, A588)=0), "Interest accrual",
AND(SUMIFS(lease_table_payments, lease_table_dates, A588)&gt;0, COUNTIFS($E$14:E587, "Payment", $A$14:A587, A588)=0), "Payment",
AND(SUMIFS(rou_table_deprs, rou_table_dates, A588)&gt;0, COUNTIFS($E$14:E587, "Depreciation", $A$14:A587, A588)=0), "Depreciation",
TRUE,  ""
)</f>
        <v/>
      </c>
      <c r="G588" s="13" t="str" cm="1">
        <f t="array" aca="1" ref="G588" ca="1">_xlfn.IFS(
AND($B$11="Hə", $B$3="İllik"), Z588,
AND($B$11="Hə", $B$3="Aylıq"), AA588,
$B$11="Yox", X588)</f>
        <v/>
      </c>
      <c r="H588" s="14" t="str" cm="1">
        <f t="array" aca="1" ref="H588" ca="1">_xlfn.IFS( G588="", "",
TRUE, ROUND( H587+I588-J588, 2) )</f>
        <v/>
      </c>
      <c r="I588" s="14" t="str" cm="1">
        <f t="array" aca="1" ref="I588" ca="1">_xlfn.IFS(G588="", "",
G588=last_payment_date, (J588-H587),
 TRUE,  -  (H587- H587* (1+$B$6)^ (_xlfn.DAYS(G588,G587)/365) )
)</f>
        <v/>
      </c>
      <c r="J588" s="14" t="str" cm="1">
        <f t="array" aca="1" ref="J588" ca="1">_xlfn.IFS(G588="", "",
TRUE, _xlfn.XLOOKUP(G588,  payment_dates, payments,0,0)
)</f>
        <v/>
      </c>
      <c r="L588" s="2" t="str" cm="1">
        <f t="array" aca="1" ref="L588" ca="1">_xlfn.IFS(
AND($B$11="Hə", $B$3="İllik"), AC588,
AND($B$11="Hə", $B$3="Aylıq"), AD588,
$B$11="Yox", AB588)</f>
        <v/>
      </c>
      <c r="M588" s="14" t="str" cm="1">
        <f t="array" aca="1" ref="M588" ca="1">_xlfn.IFS( L588="", "",
(M587-N588)&lt;=0.5, 0,
TRUE,  M587-N588)</f>
        <v/>
      </c>
      <c r="N588" s="15" t="str" cm="1">
        <f t="array" aca="1" ref="N588" ca="1">_xlfn.IFS(
L588="", "",
TRUE, MIN(M587, ROUND($M$14/ (last_rou_date - $B$2) * (L588-L587), 2) )
)</f>
        <v/>
      </c>
      <c r="P588" s="22" t="str">
        <f t="shared" ca="1" si="24"/>
        <v/>
      </c>
      <c r="Q588" s="14" t="str" cm="1">
        <f t="array" aca="1" ref="Q588" ca="1">_xlfn.IFS(P588="","",
$B$11="Hə", _xlfn.XLOOKUP(DATE(P588, 12, 31), rou_table_dates, rou_table_nbvs,0, 0),
TRUE,  MAX(0, ROUND($M$14 - $M$14/ (last_rou_date - $B$2) * (DATE(P588,12,31) - $B$2), 2) )
)</f>
        <v/>
      </c>
      <c r="R588" s="57" t="str" cm="1">
        <f t="array" aca="1" ref="R588" ca="1">_xlfn.IFS(P588="","",
$B$11="Hə", _xlfn.XLOOKUP(DATE(P588, 12, 31), lease_table_dates, lease_table_balances,0, 0),
TRUE, IFERROR( XNPV($B$6, IF(payment_dates &gt;DATE(P588, 12, 31), payments,  0),  IF(payment_dates &gt;DATE(P588, 12, 31), payment_dates,  DATE(P588, 12, 31))    ),0)
)</f>
        <v/>
      </c>
      <c r="S588" s="14" t="str" cm="1">
        <f t="array" aca="1" ref="S588" ca="1">_xlfn.IFS(P588="","",
TRUE,  MIN( MIN(Q587, $M$14), ROUND($M$14/ (last_rou_date - $B$2) * (DATE(P588,12,31) - MAX($B$2, DATE(P588-1, 12, 31))), 2) )
)</f>
        <v/>
      </c>
      <c r="T588" s="15" t="str" cm="1">
        <f t="array" aca="1" ref="T588" ca="1">_xlfn.IFS(P588="", "",
ISTEXT(R587), R588- (H588 - SUMIFS( lease_table_payments, lease_table_years, P588) -$AG$14 ),
AND(ISNUMBER(R587), R588&lt;&gt;""),   R588- (R587 - SUMIFS( lease_table_payments, lease_table_years, P588) )
)</f>
        <v/>
      </c>
      <c r="U588" s="14"/>
      <c r="V588" s="73">
        <f t="shared" si="26"/>
        <v>575</v>
      </c>
      <c r="W588" s="74" t="str" cm="1">
        <f t="array" ref="W588">_xlfn.IFS(
OR(W587=$B$4, W587=""),"",
TRUE,W587+1
)</f>
        <v/>
      </c>
      <c r="X588" s="75" t="str" cm="1">
        <f t="array" ref="X588">_xlfn.IFS(X587="","",
W588="", "",
AND($B$3="İllik"),DATE(YEAR(X587)+1,MONTH(X587),DAY(X587) ),
AND($B$3="Aylıq", $AH$14="Not end"), EDATE(X587,1),
AND($B$3="Aylıq", $AH$14="End"), EOMONTH(X587,1)
)</f>
        <v/>
      </c>
      <c r="Y588" s="75" t="str" cm="1">
        <f t="array" aca="1" ref="Y588" ca="1">_xlfn.IFS(
AND($B$7="Dövrün əvvəlində", Y587&lt;=last_rou_date), DATE(YEAR(Y587)+1, 12, 31),
AND($B$7="Dövrün sonunda", Y587&lt;=last_payment_date), DATE(YEAR(Y587)+1, 12, 31),
TRUE, ""
)</f>
        <v/>
      </c>
      <c r="Z588" s="75" t="str" cm="1">
        <f t="array" aca="1" ref="Z588" ca="1">_xlfn.IFS(
AND($AN$14="Not year_end", Z587&gt;last_payment_date), "",
AND($AN$14="Year_end", Z587&gt;=last_payment_date), "",
AND($AN$14="Year_end"), DATE(YEAR(Z587+1), 12, 31),
AND($AN$14="Not year_end", MONTH(Z587)=12, DAY(Z587)=31), DATE(YEAR(Z586)+1, MONTH(Z586), DAY(Z586)),
AND($AN$14="Not year_end", OR(MONTH(Z587)&lt;&gt;12, DAY(Z587)&lt;&gt;31) ), DATE(YEAR(Z587), 12, 31)
)</f>
        <v/>
      </c>
      <c r="AA588" s="75" t="str" cm="1">
        <f t="array" aca="1" ref="AA588" ca="1">_xlfn.IFS(AA587="", "",
AND(AA587=last_payment_date, OR(MONTH(AA587)&lt;&gt;12, DAY(AA587)&lt;&gt;31) ), DATE(YEAR(AA587), 12, 31),
AND(MONTH(AA587)=12, DAY(AA587)=31, AA587&gt;=last_payment_date), "",
AND(MONTH(AA587)=12, DAY(AA587)&lt;&gt;31),  EOMONTH(AA587,0),
AND(MONTH(AA587)=12, DAY(AA587)=31, $AH$14="Not end"),  EDATE(AA586,1),
AND($AH$14="Not end"), EDATE(AA587, 1),
AND($AH$14="End"), EOMONTH(AA587, 1)
)</f>
        <v/>
      </c>
      <c r="AB588" s="75" t="str" cm="1">
        <f t="array" aca="1" ref="AB588" ca="1">_xlfn.IFS(AB587="","",
AND(AB587=last_rou_date), "",
AND($B$3="İllik"),DATE(YEAR(AB587)+1,MONTH(AB587),DAY(AB587) ),
AND($B$3="Aylıq", $AH$14="Not end"), EDATE(AB587,1),
AND($B$3="Aylıq", $AH$14="End"), EOMONTH(AB587,1)
)</f>
        <v/>
      </c>
      <c r="AC588" s="75" t="str" cm="1">
        <f t="array" aca="1" ref="AC588" ca="1">_xlfn.IFS(
AND($AN$14="Not year_end", AC587&gt;last_rou_date), "",
AND($AN$14="Year_end", AC587&gt;=last_rou_date), "",
AND($AN$14="Year_end"), DATE(YEAR(AC587+1), 12, 31),
AND($AN$14="Not year_end", MONTH(AC587)=12, DAY(AC587)=31), DATE(YEAR(AC586)+1, MONTH(AC586), DAY(AC586)),
AND($AN$14="Not year_end", OR(MONTH(AC587)&lt;&gt;12, DAY(AC587)&lt;&gt;31) ), DATE(YEAR(AC587), 12, 31)
)</f>
        <v/>
      </c>
      <c r="AD588" s="75" t="str" cm="1">
        <f t="array" aca="1" ref="AD588" ca="1">_xlfn.IFS(AD587="", "",
AND(AD587=last_rou_date, OR(MONTH(AD587)&lt;&gt;12, DAY(AD587)&lt;&gt;31) ), DATE(YEAR(AD587), 12, 31),
AND(MONTH(AD587)=12, DAY(AD587)=31, AD587&gt;=last_rou_date), "",
AND(MONTH(AD587)=12, DAY(AD587)&lt;&gt;31),  EOMONTH(AD587,0),
AND(MONTH(AD587)=12, DAY(AD587)=31, $AH$14="Not end"),  EDATE(AD586,1),
AND($AH$14="Not end"), EDATE(AD587, 1),
AND($AH$14="End"), EOMONTH(AD587, 1)
)</f>
        <v/>
      </c>
      <c r="AE588" s="68" t="str" cm="1">
        <f t="array" ref="AE588">_xlfn.IFS(W588="", "",
AND(W588&gt;0, W588&lt;=$B$4, $C$2="İllik artım, faiz olaraq", $D$2&gt;0, $B$3="İllik"), $B$5*((1+$D$2)^(W588-1)),
AND(W588&gt;0, W588&lt;=$B$4, $C$2="İllik artım, faiz olaraq", $D$2&gt;0, $B$3="Aylıq"), $B$5*((1+$D$2)^ROUNDDOWN((W588-1)/12,0)),
AND(W588=1, $C$2="Aşağıdakı kimi dəyişir", ), $B$5,
AND(W588&gt;1, W588&lt;=$B$4, $C$2="Aşağıdakı kimi dəyişir"), IFERROR(VLOOKUP(W588, $C$4:$D$7, 2, FALSE), AE587),
AND(W588&gt;0, W588&lt;=$B$4), $B$5,
TRUE,0 )</f>
        <v/>
      </c>
      <c r="AF588" s="76" t="str">
        <f t="shared" ca="1" si="25"/>
        <v/>
      </c>
    </row>
    <row r="589" spans="1:32" x14ac:dyDescent="0.4">
      <c r="A589" s="13" t="str" cm="1">
        <f t="array" aca="1" ref="A589" ca="1">_xlfn.IFS(
AND(SUMIFS(lease_table_interest_accruals, lease_table_dates, A588)&gt;0, COUNTIFS($E$14:E588, "Interest accrual", $A$14:A588, A588)=0),  A588,
AND(SUMIFS(lease_table_payments, lease_table_dates, A588)&gt;0, COUNTIFS($E$14:E588, "Payment", $A$14:A588, A588)=0),  A588,
AND(SUMIFS(rou_table_deprs, rou_table_dates, A588)&gt;0, COUNTIFS($E$14:E588, "Depreciation", $A$14:A588, A588)=0),  A588,
TRUE,  IFERROR(INDEX(rou_table_dates,  MATCH(A588, rou_table_dates)+1, ), "")
)</f>
        <v/>
      </c>
      <c r="B589" s="1" t="str" cm="1">
        <f t="array" aca="1" ref="B589" ca="1">_xlfn.IFS(
AND(E589="Payment", A589=$B$2), $AM$14,
E589="Payment", $AM$15,
E589="Interest accrual", $AM$18,
E589="Depreciation", $AM$17,
TRUE, "")</f>
        <v/>
      </c>
      <c r="C589" s="1" t="str" cm="1">
        <f t="array" aca="1" ref="C589" ca="1">_xlfn.IFS(
E589="Payment", $AM$19,
E589="Interest accrual", $AM$15,
E589="Depreciation", $AM$16,
TRUE, "")</f>
        <v/>
      </c>
      <c r="D589" s="14" t="str" cm="1">
        <f t="array" aca="1" ref="D589" ca="1">_xlfn.IFS(
E589="Payment", _xlfn.XLOOKUP(A589, lease_table_dates, lease_table_payments, 0, 0),
E589="Interest accrual", _xlfn.XLOOKUP(A589, lease_table_dates, lease_table_interest_accruals, 0, 0),
E589="Depreciation", _xlfn.XLOOKUP(A589, rou_table_dates, rou_table_deprs, 0, 0),
TRUE, ""
)</f>
        <v/>
      </c>
      <c r="E589" s="7" t="str" cm="1">
        <f t="array" aca="1" ref="E589" ca="1">_xlfn.IFS(
AND(SUMIFS(lease_table_interest_accruals, lease_table_dates, A589)&gt;0, COUNTIFS($E$14:E588, "Interest accrual", $A$14:A588, A589)=0), "Interest accrual",
AND(SUMIFS(lease_table_payments, lease_table_dates, A589)&gt;0, COUNTIFS($E$14:E588, "Payment", $A$14:A588, A589)=0), "Payment",
AND(SUMIFS(rou_table_deprs, rou_table_dates, A589)&gt;0, COUNTIFS($E$14:E588, "Depreciation", $A$14:A588, A589)=0), "Depreciation",
TRUE,  ""
)</f>
        <v/>
      </c>
      <c r="G589" s="13" t="str" cm="1">
        <f t="array" aca="1" ref="G589" ca="1">_xlfn.IFS(
AND($B$11="Hə", $B$3="İllik"), Z589,
AND($B$11="Hə", $B$3="Aylıq"), AA589,
$B$11="Yox", X589)</f>
        <v/>
      </c>
      <c r="H589" s="14" t="str" cm="1">
        <f t="array" aca="1" ref="H589" ca="1">_xlfn.IFS( G589="", "",
TRUE, ROUND( H588+I589-J589, 2) )</f>
        <v/>
      </c>
      <c r="I589" s="14" t="str" cm="1">
        <f t="array" aca="1" ref="I589" ca="1">_xlfn.IFS(G589="", "",
G589=last_payment_date, (J589-H588),
 TRUE,  -  (H588- H588* (1+$B$6)^ (_xlfn.DAYS(G589,G588)/365) )
)</f>
        <v/>
      </c>
      <c r="J589" s="14" t="str" cm="1">
        <f t="array" aca="1" ref="J589" ca="1">_xlfn.IFS(G589="", "",
TRUE, _xlfn.XLOOKUP(G589,  payment_dates, payments,0,0)
)</f>
        <v/>
      </c>
      <c r="L589" s="2" t="str" cm="1">
        <f t="array" aca="1" ref="L589" ca="1">_xlfn.IFS(
AND($B$11="Hə", $B$3="İllik"), AC589,
AND($B$11="Hə", $B$3="Aylıq"), AD589,
$B$11="Yox", AB589)</f>
        <v/>
      </c>
      <c r="M589" s="14" t="str" cm="1">
        <f t="array" aca="1" ref="M589" ca="1">_xlfn.IFS( L589="", "",
(M588-N589)&lt;=0.5, 0,
TRUE,  M588-N589)</f>
        <v/>
      </c>
      <c r="N589" s="15" t="str" cm="1">
        <f t="array" aca="1" ref="N589" ca="1">_xlfn.IFS(
L589="", "",
TRUE, MIN(M588, ROUND($M$14/ (last_rou_date - $B$2) * (L589-L588), 2) )
)</f>
        <v/>
      </c>
      <c r="P589" s="22" t="str">
        <f t="shared" ca="1" si="24"/>
        <v/>
      </c>
      <c r="Q589" s="14" t="str" cm="1">
        <f t="array" aca="1" ref="Q589" ca="1">_xlfn.IFS(P589="","",
$B$11="Hə", _xlfn.XLOOKUP(DATE(P589, 12, 31), rou_table_dates, rou_table_nbvs,0, 0),
TRUE,  MAX(0, ROUND($M$14 - $M$14/ (last_rou_date - $B$2) * (DATE(P589,12,31) - $B$2), 2) )
)</f>
        <v/>
      </c>
      <c r="R589" s="57" t="str" cm="1">
        <f t="array" aca="1" ref="R589" ca="1">_xlfn.IFS(P589="","",
$B$11="Hə", _xlfn.XLOOKUP(DATE(P589, 12, 31), lease_table_dates, lease_table_balances,0, 0),
TRUE, IFERROR( XNPV($B$6, IF(payment_dates &gt;DATE(P589, 12, 31), payments,  0),  IF(payment_dates &gt;DATE(P589, 12, 31), payment_dates,  DATE(P589, 12, 31))    ),0)
)</f>
        <v/>
      </c>
      <c r="S589" s="14" t="str" cm="1">
        <f t="array" aca="1" ref="S589" ca="1">_xlfn.IFS(P589="","",
TRUE,  MIN( MIN(Q588, $M$14), ROUND($M$14/ (last_rou_date - $B$2) * (DATE(P589,12,31) - MAX($B$2, DATE(P589-1, 12, 31))), 2) )
)</f>
        <v/>
      </c>
      <c r="T589" s="15" t="str" cm="1">
        <f t="array" aca="1" ref="T589" ca="1">_xlfn.IFS(P589="", "",
ISTEXT(R588), R589- (H589 - SUMIFS( lease_table_payments, lease_table_years, P589) -$AG$14 ),
AND(ISNUMBER(R588), R589&lt;&gt;""),   R589- (R588 - SUMIFS( lease_table_payments, lease_table_years, P589) )
)</f>
        <v/>
      </c>
      <c r="U589" s="14"/>
      <c r="V589" s="73">
        <f t="shared" si="26"/>
        <v>576</v>
      </c>
      <c r="W589" s="74" t="str" cm="1">
        <f t="array" ref="W589">_xlfn.IFS(
OR(W588=$B$4, W588=""),"",
TRUE,W588+1
)</f>
        <v/>
      </c>
      <c r="X589" s="75" t="str" cm="1">
        <f t="array" ref="X589">_xlfn.IFS(X588="","",
W589="", "",
AND($B$3="İllik"),DATE(YEAR(X588)+1,MONTH(X588),DAY(X588) ),
AND($B$3="Aylıq", $AH$14="Not end"), EDATE(X588,1),
AND($B$3="Aylıq", $AH$14="End"), EOMONTH(X588,1)
)</f>
        <v/>
      </c>
      <c r="Y589" s="75" t="str" cm="1">
        <f t="array" aca="1" ref="Y589" ca="1">_xlfn.IFS(
AND($B$7="Dövrün əvvəlində", Y588&lt;=last_rou_date), DATE(YEAR(Y588)+1, 12, 31),
AND($B$7="Dövrün sonunda", Y588&lt;=last_payment_date), DATE(YEAR(Y588)+1, 12, 31),
TRUE, ""
)</f>
        <v/>
      </c>
      <c r="Z589" s="75" t="str" cm="1">
        <f t="array" aca="1" ref="Z589" ca="1">_xlfn.IFS(
AND($AN$14="Not year_end", Z588&gt;last_payment_date), "",
AND($AN$14="Year_end", Z588&gt;=last_payment_date), "",
AND($AN$14="Year_end"), DATE(YEAR(Z588+1), 12, 31),
AND($AN$14="Not year_end", MONTH(Z588)=12, DAY(Z588)=31), DATE(YEAR(Z587)+1, MONTH(Z587), DAY(Z587)),
AND($AN$14="Not year_end", OR(MONTH(Z588)&lt;&gt;12, DAY(Z588)&lt;&gt;31) ), DATE(YEAR(Z588), 12, 31)
)</f>
        <v/>
      </c>
      <c r="AA589" s="75" t="str" cm="1">
        <f t="array" aca="1" ref="AA589" ca="1">_xlfn.IFS(AA588="", "",
AND(AA588=last_payment_date, OR(MONTH(AA588)&lt;&gt;12, DAY(AA588)&lt;&gt;31) ), DATE(YEAR(AA588), 12, 31),
AND(MONTH(AA588)=12, DAY(AA588)=31, AA588&gt;=last_payment_date), "",
AND(MONTH(AA588)=12, DAY(AA588)&lt;&gt;31),  EOMONTH(AA588,0),
AND(MONTH(AA588)=12, DAY(AA588)=31, $AH$14="Not end"),  EDATE(AA587,1),
AND($AH$14="Not end"), EDATE(AA588, 1),
AND($AH$14="End"), EOMONTH(AA588, 1)
)</f>
        <v/>
      </c>
      <c r="AB589" s="75" t="str" cm="1">
        <f t="array" aca="1" ref="AB589" ca="1">_xlfn.IFS(AB588="","",
AND(AB588=last_rou_date), "",
AND($B$3="İllik"),DATE(YEAR(AB588)+1,MONTH(AB588),DAY(AB588) ),
AND($B$3="Aylıq", $AH$14="Not end"), EDATE(AB588,1),
AND($B$3="Aylıq", $AH$14="End"), EOMONTH(AB588,1)
)</f>
        <v/>
      </c>
      <c r="AC589" s="75" t="str" cm="1">
        <f t="array" aca="1" ref="AC589" ca="1">_xlfn.IFS(
AND($AN$14="Not year_end", AC588&gt;last_rou_date), "",
AND($AN$14="Year_end", AC588&gt;=last_rou_date), "",
AND($AN$14="Year_end"), DATE(YEAR(AC588+1), 12, 31),
AND($AN$14="Not year_end", MONTH(AC588)=12, DAY(AC588)=31), DATE(YEAR(AC587)+1, MONTH(AC587), DAY(AC587)),
AND($AN$14="Not year_end", OR(MONTH(AC588)&lt;&gt;12, DAY(AC588)&lt;&gt;31) ), DATE(YEAR(AC588), 12, 31)
)</f>
        <v/>
      </c>
      <c r="AD589" s="75" t="str" cm="1">
        <f t="array" aca="1" ref="AD589" ca="1">_xlfn.IFS(AD588="", "",
AND(AD588=last_rou_date, OR(MONTH(AD588)&lt;&gt;12, DAY(AD588)&lt;&gt;31) ), DATE(YEAR(AD588), 12, 31),
AND(MONTH(AD588)=12, DAY(AD588)=31, AD588&gt;=last_rou_date), "",
AND(MONTH(AD588)=12, DAY(AD588)&lt;&gt;31),  EOMONTH(AD588,0),
AND(MONTH(AD588)=12, DAY(AD588)=31, $AH$14="Not end"),  EDATE(AD587,1),
AND($AH$14="Not end"), EDATE(AD588, 1),
AND($AH$14="End"), EOMONTH(AD588, 1)
)</f>
        <v/>
      </c>
      <c r="AE589" s="68" t="str" cm="1">
        <f t="array" ref="AE589">_xlfn.IFS(W589="", "",
AND(W589&gt;0, W589&lt;=$B$4, $C$2="İllik artım, faiz olaraq", $D$2&gt;0, $B$3="İllik"), $B$5*((1+$D$2)^(W589-1)),
AND(W589&gt;0, W589&lt;=$B$4, $C$2="İllik artım, faiz olaraq", $D$2&gt;0, $B$3="Aylıq"), $B$5*((1+$D$2)^ROUNDDOWN((W589-1)/12,0)),
AND(W589=1, $C$2="Aşağıdakı kimi dəyişir", ), $B$5,
AND(W589&gt;1, W589&lt;=$B$4, $C$2="Aşağıdakı kimi dəyişir"), IFERROR(VLOOKUP(W589, $C$4:$D$7, 2, FALSE), AE588),
AND(W589&gt;0, W589&lt;=$B$4), $B$5,
TRUE,0 )</f>
        <v/>
      </c>
      <c r="AF589" s="76" t="str">
        <f t="shared" ca="1" si="25"/>
        <v/>
      </c>
    </row>
    <row r="590" spans="1:32" x14ac:dyDescent="0.4">
      <c r="A590" s="13" t="str" cm="1">
        <f t="array" aca="1" ref="A590" ca="1">_xlfn.IFS(
AND(SUMIFS(lease_table_interest_accruals, lease_table_dates, A589)&gt;0, COUNTIFS($E$14:E589, "Interest accrual", $A$14:A589, A589)=0),  A589,
AND(SUMIFS(lease_table_payments, lease_table_dates, A589)&gt;0, COUNTIFS($E$14:E589, "Payment", $A$14:A589, A589)=0),  A589,
AND(SUMIFS(rou_table_deprs, rou_table_dates, A589)&gt;0, COUNTIFS($E$14:E589, "Depreciation", $A$14:A589, A589)=0),  A589,
TRUE,  IFERROR(INDEX(rou_table_dates,  MATCH(A589, rou_table_dates)+1, ), "")
)</f>
        <v/>
      </c>
      <c r="B590" s="1" t="str" cm="1">
        <f t="array" aca="1" ref="B590" ca="1">_xlfn.IFS(
AND(E590="Payment", A590=$B$2), $AM$14,
E590="Payment", $AM$15,
E590="Interest accrual", $AM$18,
E590="Depreciation", $AM$17,
TRUE, "")</f>
        <v/>
      </c>
      <c r="C590" s="1" t="str" cm="1">
        <f t="array" aca="1" ref="C590" ca="1">_xlfn.IFS(
E590="Payment", $AM$19,
E590="Interest accrual", $AM$15,
E590="Depreciation", $AM$16,
TRUE, "")</f>
        <v/>
      </c>
      <c r="D590" s="14" t="str" cm="1">
        <f t="array" aca="1" ref="D590" ca="1">_xlfn.IFS(
E590="Payment", _xlfn.XLOOKUP(A590, lease_table_dates, lease_table_payments, 0, 0),
E590="Interest accrual", _xlfn.XLOOKUP(A590, lease_table_dates, lease_table_interest_accruals, 0, 0),
E590="Depreciation", _xlfn.XLOOKUP(A590, rou_table_dates, rou_table_deprs, 0, 0),
TRUE, ""
)</f>
        <v/>
      </c>
      <c r="E590" s="7" t="str" cm="1">
        <f t="array" aca="1" ref="E590" ca="1">_xlfn.IFS(
AND(SUMIFS(lease_table_interest_accruals, lease_table_dates, A590)&gt;0, COUNTIFS($E$14:E589, "Interest accrual", $A$14:A589, A590)=0), "Interest accrual",
AND(SUMIFS(lease_table_payments, lease_table_dates, A590)&gt;0, COUNTIFS($E$14:E589, "Payment", $A$14:A589, A590)=0), "Payment",
AND(SUMIFS(rou_table_deprs, rou_table_dates, A590)&gt;0, COUNTIFS($E$14:E589, "Depreciation", $A$14:A589, A590)=0), "Depreciation",
TRUE,  ""
)</f>
        <v/>
      </c>
      <c r="G590" s="13" t="str" cm="1">
        <f t="array" aca="1" ref="G590" ca="1">_xlfn.IFS(
AND($B$11="Hə", $B$3="İllik"), Z590,
AND($B$11="Hə", $B$3="Aylıq"), AA590,
$B$11="Yox", X590)</f>
        <v/>
      </c>
      <c r="H590" s="14" t="str" cm="1">
        <f t="array" aca="1" ref="H590" ca="1">_xlfn.IFS( G590="", "",
TRUE, ROUND( H589+I590-J590, 2) )</f>
        <v/>
      </c>
      <c r="I590" s="14" t="str" cm="1">
        <f t="array" aca="1" ref="I590" ca="1">_xlfn.IFS(G590="", "",
G590=last_payment_date, (J590-H589),
 TRUE,  -  (H589- H589* (1+$B$6)^ (_xlfn.DAYS(G590,G589)/365) )
)</f>
        <v/>
      </c>
      <c r="J590" s="14" t="str" cm="1">
        <f t="array" aca="1" ref="J590" ca="1">_xlfn.IFS(G590="", "",
TRUE, _xlfn.XLOOKUP(G590,  payment_dates, payments,0,0)
)</f>
        <v/>
      </c>
      <c r="L590" s="2" t="str" cm="1">
        <f t="array" aca="1" ref="L590" ca="1">_xlfn.IFS(
AND($B$11="Hə", $B$3="İllik"), AC590,
AND($B$11="Hə", $B$3="Aylıq"), AD590,
$B$11="Yox", AB590)</f>
        <v/>
      </c>
      <c r="M590" s="14" t="str" cm="1">
        <f t="array" aca="1" ref="M590" ca="1">_xlfn.IFS( L590="", "",
(M589-N590)&lt;=0.5, 0,
TRUE,  M589-N590)</f>
        <v/>
      </c>
      <c r="N590" s="15" t="str" cm="1">
        <f t="array" aca="1" ref="N590" ca="1">_xlfn.IFS(
L590="", "",
TRUE, MIN(M589, ROUND($M$14/ (last_rou_date - $B$2) * (L590-L589), 2) )
)</f>
        <v/>
      </c>
      <c r="P590" s="22" t="str">
        <f t="shared" ca="1" si="24"/>
        <v/>
      </c>
      <c r="Q590" s="14" t="str" cm="1">
        <f t="array" aca="1" ref="Q590" ca="1">_xlfn.IFS(P590="","",
$B$11="Hə", _xlfn.XLOOKUP(DATE(P590, 12, 31), rou_table_dates, rou_table_nbvs,0, 0),
TRUE,  MAX(0, ROUND($M$14 - $M$14/ (last_rou_date - $B$2) * (DATE(P590,12,31) - $B$2), 2) )
)</f>
        <v/>
      </c>
      <c r="R590" s="57" t="str" cm="1">
        <f t="array" aca="1" ref="R590" ca="1">_xlfn.IFS(P590="","",
$B$11="Hə", _xlfn.XLOOKUP(DATE(P590, 12, 31), lease_table_dates, lease_table_balances,0, 0),
TRUE, IFERROR( XNPV($B$6, IF(payment_dates &gt;DATE(P590, 12, 31), payments,  0),  IF(payment_dates &gt;DATE(P590, 12, 31), payment_dates,  DATE(P590, 12, 31))    ),0)
)</f>
        <v/>
      </c>
      <c r="S590" s="14" t="str" cm="1">
        <f t="array" aca="1" ref="S590" ca="1">_xlfn.IFS(P590="","",
TRUE,  MIN( MIN(Q589, $M$14), ROUND($M$14/ (last_rou_date - $B$2) * (DATE(P590,12,31) - MAX($B$2, DATE(P590-1, 12, 31))), 2) )
)</f>
        <v/>
      </c>
      <c r="T590" s="15" t="str" cm="1">
        <f t="array" aca="1" ref="T590" ca="1">_xlfn.IFS(P590="", "",
ISTEXT(R589), R590- (H590 - SUMIFS( lease_table_payments, lease_table_years, P590) -$AG$14 ),
AND(ISNUMBER(R589), R590&lt;&gt;""),   R590- (R589 - SUMIFS( lease_table_payments, lease_table_years, P590) )
)</f>
        <v/>
      </c>
      <c r="U590" s="14"/>
      <c r="V590" s="73">
        <f t="shared" si="26"/>
        <v>577</v>
      </c>
      <c r="W590" s="74" t="str" cm="1">
        <f t="array" ref="W590">_xlfn.IFS(
OR(W589=$B$4, W589=""),"",
TRUE,W589+1
)</f>
        <v/>
      </c>
      <c r="X590" s="75" t="str" cm="1">
        <f t="array" ref="X590">_xlfn.IFS(X589="","",
W590="", "",
AND($B$3="İllik"),DATE(YEAR(X589)+1,MONTH(X589),DAY(X589) ),
AND($B$3="Aylıq", $AH$14="Not end"), EDATE(X589,1),
AND($B$3="Aylıq", $AH$14="End"), EOMONTH(X589,1)
)</f>
        <v/>
      </c>
      <c r="Y590" s="75" t="str" cm="1">
        <f t="array" aca="1" ref="Y590" ca="1">_xlfn.IFS(
AND($B$7="Dövrün əvvəlində", Y589&lt;=last_rou_date), DATE(YEAR(Y589)+1, 12, 31),
AND($B$7="Dövrün sonunda", Y589&lt;=last_payment_date), DATE(YEAR(Y589)+1, 12, 31),
TRUE, ""
)</f>
        <v/>
      </c>
      <c r="Z590" s="75" t="str" cm="1">
        <f t="array" aca="1" ref="Z590" ca="1">_xlfn.IFS(
AND($AN$14="Not year_end", Z589&gt;last_payment_date), "",
AND($AN$14="Year_end", Z589&gt;=last_payment_date), "",
AND($AN$14="Year_end"), DATE(YEAR(Z589+1), 12, 31),
AND($AN$14="Not year_end", MONTH(Z589)=12, DAY(Z589)=31), DATE(YEAR(Z588)+1, MONTH(Z588), DAY(Z588)),
AND($AN$14="Not year_end", OR(MONTH(Z589)&lt;&gt;12, DAY(Z589)&lt;&gt;31) ), DATE(YEAR(Z589), 12, 31)
)</f>
        <v/>
      </c>
      <c r="AA590" s="75" t="str" cm="1">
        <f t="array" aca="1" ref="AA590" ca="1">_xlfn.IFS(AA589="", "",
AND(AA589=last_payment_date, OR(MONTH(AA589)&lt;&gt;12, DAY(AA589)&lt;&gt;31) ), DATE(YEAR(AA589), 12, 31),
AND(MONTH(AA589)=12, DAY(AA589)=31, AA589&gt;=last_payment_date), "",
AND(MONTH(AA589)=12, DAY(AA589)&lt;&gt;31),  EOMONTH(AA589,0),
AND(MONTH(AA589)=12, DAY(AA589)=31, $AH$14="Not end"),  EDATE(AA588,1),
AND($AH$14="Not end"), EDATE(AA589, 1),
AND($AH$14="End"), EOMONTH(AA589, 1)
)</f>
        <v/>
      </c>
      <c r="AB590" s="75" t="str" cm="1">
        <f t="array" aca="1" ref="AB590" ca="1">_xlfn.IFS(AB589="","",
AND(AB589=last_rou_date), "",
AND($B$3="İllik"),DATE(YEAR(AB589)+1,MONTH(AB589),DAY(AB589) ),
AND($B$3="Aylıq", $AH$14="Not end"), EDATE(AB589,1),
AND($B$3="Aylıq", $AH$14="End"), EOMONTH(AB589,1)
)</f>
        <v/>
      </c>
      <c r="AC590" s="75" t="str" cm="1">
        <f t="array" aca="1" ref="AC590" ca="1">_xlfn.IFS(
AND($AN$14="Not year_end", AC589&gt;last_rou_date), "",
AND($AN$14="Year_end", AC589&gt;=last_rou_date), "",
AND($AN$14="Year_end"), DATE(YEAR(AC589+1), 12, 31),
AND($AN$14="Not year_end", MONTH(AC589)=12, DAY(AC589)=31), DATE(YEAR(AC588)+1, MONTH(AC588), DAY(AC588)),
AND($AN$14="Not year_end", OR(MONTH(AC589)&lt;&gt;12, DAY(AC589)&lt;&gt;31) ), DATE(YEAR(AC589), 12, 31)
)</f>
        <v/>
      </c>
      <c r="AD590" s="75" t="str" cm="1">
        <f t="array" aca="1" ref="AD590" ca="1">_xlfn.IFS(AD589="", "",
AND(AD589=last_rou_date, OR(MONTH(AD589)&lt;&gt;12, DAY(AD589)&lt;&gt;31) ), DATE(YEAR(AD589), 12, 31),
AND(MONTH(AD589)=12, DAY(AD589)=31, AD589&gt;=last_rou_date), "",
AND(MONTH(AD589)=12, DAY(AD589)&lt;&gt;31),  EOMONTH(AD589,0),
AND(MONTH(AD589)=12, DAY(AD589)=31, $AH$14="Not end"),  EDATE(AD588,1),
AND($AH$14="Not end"), EDATE(AD589, 1),
AND($AH$14="End"), EOMONTH(AD589, 1)
)</f>
        <v/>
      </c>
      <c r="AE590" s="68" t="str" cm="1">
        <f t="array" ref="AE590">_xlfn.IFS(W590="", "",
AND(W590&gt;0, W590&lt;=$B$4, $C$2="İllik artım, faiz olaraq", $D$2&gt;0, $B$3="İllik"), $B$5*((1+$D$2)^(W590-1)),
AND(W590&gt;0, W590&lt;=$B$4, $C$2="İllik artım, faiz olaraq", $D$2&gt;0, $B$3="Aylıq"), $B$5*((1+$D$2)^ROUNDDOWN((W590-1)/12,0)),
AND(W590=1, $C$2="Aşağıdakı kimi dəyişir", ), $B$5,
AND(W590&gt;1, W590&lt;=$B$4, $C$2="Aşağıdakı kimi dəyişir"), IFERROR(VLOOKUP(W590, $C$4:$D$7, 2, FALSE), AE589),
AND(W590&gt;0, W590&lt;=$B$4), $B$5,
TRUE,0 )</f>
        <v/>
      </c>
      <c r="AF590" s="76" t="str">
        <f t="shared" ca="1" si="25"/>
        <v/>
      </c>
    </row>
    <row r="591" spans="1:32" x14ac:dyDescent="0.4">
      <c r="A591" s="13" t="str" cm="1">
        <f t="array" aca="1" ref="A591" ca="1">_xlfn.IFS(
AND(SUMIFS(lease_table_interest_accruals, lease_table_dates, A590)&gt;0, COUNTIFS($E$14:E590, "Interest accrual", $A$14:A590, A590)=0),  A590,
AND(SUMIFS(lease_table_payments, lease_table_dates, A590)&gt;0, COUNTIFS($E$14:E590, "Payment", $A$14:A590, A590)=0),  A590,
AND(SUMIFS(rou_table_deprs, rou_table_dates, A590)&gt;0, COUNTIFS($E$14:E590, "Depreciation", $A$14:A590, A590)=0),  A590,
TRUE,  IFERROR(INDEX(rou_table_dates,  MATCH(A590, rou_table_dates)+1, ), "")
)</f>
        <v/>
      </c>
      <c r="B591" s="1" t="str" cm="1">
        <f t="array" aca="1" ref="B591" ca="1">_xlfn.IFS(
AND(E591="Payment", A591=$B$2), $AM$14,
E591="Payment", $AM$15,
E591="Interest accrual", $AM$18,
E591="Depreciation", $AM$17,
TRUE, "")</f>
        <v/>
      </c>
      <c r="C591" s="1" t="str" cm="1">
        <f t="array" aca="1" ref="C591" ca="1">_xlfn.IFS(
E591="Payment", $AM$19,
E591="Interest accrual", $AM$15,
E591="Depreciation", $AM$16,
TRUE, "")</f>
        <v/>
      </c>
      <c r="D591" s="14" t="str" cm="1">
        <f t="array" aca="1" ref="D591" ca="1">_xlfn.IFS(
E591="Payment", _xlfn.XLOOKUP(A591, lease_table_dates, lease_table_payments, 0, 0),
E591="Interest accrual", _xlfn.XLOOKUP(A591, lease_table_dates, lease_table_interest_accruals, 0, 0),
E591="Depreciation", _xlfn.XLOOKUP(A591, rou_table_dates, rou_table_deprs, 0, 0),
TRUE, ""
)</f>
        <v/>
      </c>
      <c r="E591" s="7" t="str" cm="1">
        <f t="array" aca="1" ref="E591" ca="1">_xlfn.IFS(
AND(SUMIFS(lease_table_interest_accruals, lease_table_dates, A591)&gt;0, COUNTIFS($E$14:E590, "Interest accrual", $A$14:A590, A591)=0), "Interest accrual",
AND(SUMIFS(lease_table_payments, lease_table_dates, A591)&gt;0, COUNTIFS($E$14:E590, "Payment", $A$14:A590, A591)=0), "Payment",
AND(SUMIFS(rou_table_deprs, rou_table_dates, A591)&gt;0, COUNTIFS($E$14:E590, "Depreciation", $A$14:A590, A591)=0), "Depreciation",
TRUE,  ""
)</f>
        <v/>
      </c>
      <c r="G591" s="13" t="str" cm="1">
        <f t="array" aca="1" ref="G591" ca="1">_xlfn.IFS(
AND($B$11="Hə", $B$3="İllik"), Z591,
AND($B$11="Hə", $B$3="Aylıq"), AA591,
$B$11="Yox", X591)</f>
        <v/>
      </c>
      <c r="H591" s="14" t="str" cm="1">
        <f t="array" aca="1" ref="H591" ca="1">_xlfn.IFS( G591="", "",
TRUE, ROUND( H590+I591-J591, 2) )</f>
        <v/>
      </c>
      <c r="I591" s="14" t="str" cm="1">
        <f t="array" aca="1" ref="I591" ca="1">_xlfn.IFS(G591="", "",
G591=last_payment_date, (J591-H590),
 TRUE,  -  (H590- H590* (1+$B$6)^ (_xlfn.DAYS(G591,G590)/365) )
)</f>
        <v/>
      </c>
      <c r="J591" s="14" t="str" cm="1">
        <f t="array" aca="1" ref="J591" ca="1">_xlfn.IFS(G591="", "",
TRUE, _xlfn.XLOOKUP(G591,  payment_dates, payments,0,0)
)</f>
        <v/>
      </c>
      <c r="L591" s="2" t="str" cm="1">
        <f t="array" aca="1" ref="L591" ca="1">_xlfn.IFS(
AND($B$11="Hə", $B$3="İllik"), AC591,
AND($B$11="Hə", $B$3="Aylıq"), AD591,
$B$11="Yox", AB591)</f>
        <v/>
      </c>
      <c r="M591" s="14" t="str" cm="1">
        <f t="array" aca="1" ref="M591" ca="1">_xlfn.IFS( L591="", "",
(M590-N591)&lt;=0.5, 0,
TRUE,  M590-N591)</f>
        <v/>
      </c>
      <c r="N591" s="15" t="str" cm="1">
        <f t="array" aca="1" ref="N591" ca="1">_xlfn.IFS(
L591="", "",
TRUE, MIN(M590, ROUND($M$14/ (last_rou_date - $B$2) * (L591-L590), 2) )
)</f>
        <v/>
      </c>
      <c r="P591" s="22" t="str">
        <f t="shared" ref="P591:P627" ca="1" si="27">IF(Y591="", "", YEAR(Y591) )</f>
        <v/>
      </c>
      <c r="Q591" s="14" t="str" cm="1">
        <f t="array" aca="1" ref="Q591" ca="1">_xlfn.IFS(P591="","",
$B$11="Hə", _xlfn.XLOOKUP(DATE(P591, 12, 31), rou_table_dates, rou_table_nbvs,0, 0),
TRUE,  MAX(0, ROUND($M$14 - $M$14/ (last_rou_date - $B$2) * (DATE(P591,12,31) - $B$2), 2) )
)</f>
        <v/>
      </c>
      <c r="R591" s="57" t="str" cm="1">
        <f t="array" aca="1" ref="R591" ca="1">_xlfn.IFS(P591="","",
$B$11="Hə", _xlfn.XLOOKUP(DATE(P591, 12, 31), lease_table_dates, lease_table_balances,0, 0),
TRUE, IFERROR( XNPV($B$6, IF(payment_dates &gt;DATE(P591, 12, 31), payments,  0),  IF(payment_dates &gt;DATE(P591, 12, 31), payment_dates,  DATE(P591, 12, 31))    ),0)
)</f>
        <v/>
      </c>
      <c r="S591" s="14" t="str" cm="1">
        <f t="array" aca="1" ref="S591" ca="1">_xlfn.IFS(P591="","",
TRUE,  MIN( MIN(Q590, $M$14), ROUND($M$14/ (last_rou_date - $B$2) * (DATE(P591,12,31) - MAX($B$2, DATE(P591-1, 12, 31))), 2) )
)</f>
        <v/>
      </c>
      <c r="T591" s="15" t="str" cm="1">
        <f t="array" aca="1" ref="T591" ca="1">_xlfn.IFS(P591="", "",
ISTEXT(R590), R591- (H591 - SUMIFS( lease_table_payments, lease_table_years, P591) -$AG$14 ),
AND(ISNUMBER(R590), R591&lt;&gt;""),   R591- (R590 - SUMIFS( lease_table_payments, lease_table_years, P591) )
)</f>
        <v/>
      </c>
      <c r="U591" s="14"/>
      <c r="V591" s="73">
        <f t="shared" si="26"/>
        <v>578</v>
      </c>
      <c r="W591" s="74" t="str" cm="1">
        <f t="array" ref="W591">_xlfn.IFS(
OR(W590=$B$4, W590=""),"",
TRUE,W590+1
)</f>
        <v/>
      </c>
      <c r="X591" s="75" t="str" cm="1">
        <f t="array" ref="X591">_xlfn.IFS(X590="","",
W591="", "",
AND($B$3="İllik"),DATE(YEAR(X590)+1,MONTH(X590),DAY(X590) ),
AND($B$3="Aylıq", $AH$14="Not end"), EDATE(X590,1),
AND($B$3="Aylıq", $AH$14="End"), EOMONTH(X590,1)
)</f>
        <v/>
      </c>
      <c r="Y591" s="75" t="str" cm="1">
        <f t="array" aca="1" ref="Y591" ca="1">_xlfn.IFS(
AND($B$7="Dövrün əvvəlində", Y590&lt;=last_rou_date), DATE(YEAR(Y590)+1, 12, 31),
AND($B$7="Dövrün sonunda", Y590&lt;=last_payment_date), DATE(YEAR(Y590)+1, 12, 31),
TRUE, ""
)</f>
        <v/>
      </c>
      <c r="Z591" s="75" t="str" cm="1">
        <f t="array" aca="1" ref="Z591" ca="1">_xlfn.IFS(
AND($AN$14="Not year_end", Z590&gt;last_payment_date), "",
AND($AN$14="Year_end", Z590&gt;=last_payment_date), "",
AND($AN$14="Year_end"), DATE(YEAR(Z590+1), 12, 31),
AND($AN$14="Not year_end", MONTH(Z590)=12, DAY(Z590)=31), DATE(YEAR(Z589)+1, MONTH(Z589), DAY(Z589)),
AND($AN$14="Not year_end", OR(MONTH(Z590)&lt;&gt;12, DAY(Z590)&lt;&gt;31) ), DATE(YEAR(Z590), 12, 31)
)</f>
        <v/>
      </c>
      <c r="AA591" s="75" t="str" cm="1">
        <f t="array" aca="1" ref="AA591" ca="1">_xlfn.IFS(AA590="", "",
AND(AA590=last_payment_date, OR(MONTH(AA590)&lt;&gt;12, DAY(AA590)&lt;&gt;31) ), DATE(YEAR(AA590), 12, 31),
AND(MONTH(AA590)=12, DAY(AA590)=31, AA590&gt;=last_payment_date), "",
AND(MONTH(AA590)=12, DAY(AA590)&lt;&gt;31),  EOMONTH(AA590,0),
AND(MONTH(AA590)=12, DAY(AA590)=31, $AH$14="Not end"),  EDATE(AA589,1),
AND($AH$14="Not end"), EDATE(AA590, 1),
AND($AH$14="End"), EOMONTH(AA590, 1)
)</f>
        <v/>
      </c>
      <c r="AB591" s="75" t="str" cm="1">
        <f t="array" aca="1" ref="AB591" ca="1">_xlfn.IFS(AB590="","",
AND(AB590=last_rou_date), "",
AND($B$3="İllik"),DATE(YEAR(AB590)+1,MONTH(AB590),DAY(AB590) ),
AND($B$3="Aylıq", $AH$14="Not end"), EDATE(AB590,1),
AND($B$3="Aylıq", $AH$14="End"), EOMONTH(AB590,1)
)</f>
        <v/>
      </c>
      <c r="AC591" s="75" t="str" cm="1">
        <f t="array" aca="1" ref="AC591" ca="1">_xlfn.IFS(
AND($AN$14="Not year_end", AC590&gt;last_rou_date), "",
AND($AN$14="Year_end", AC590&gt;=last_rou_date), "",
AND($AN$14="Year_end"), DATE(YEAR(AC590+1), 12, 31),
AND($AN$14="Not year_end", MONTH(AC590)=12, DAY(AC590)=31), DATE(YEAR(AC589)+1, MONTH(AC589), DAY(AC589)),
AND($AN$14="Not year_end", OR(MONTH(AC590)&lt;&gt;12, DAY(AC590)&lt;&gt;31) ), DATE(YEAR(AC590), 12, 31)
)</f>
        <v/>
      </c>
      <c r="AD591" s="75" t="str" cm="1">
        <f t="array" aca="1" ref="AD591" ca="1">_xlfn.IFS(AD590="", "",
AND(AD590=last_rou_date, OR(MONTH(AD590)&lt;&gt;12, DAY(AD590)&lt;&gt;31) ), DATE(YEAR(AD590), 12, 31),
AND(MONTH(AD590)=12, DAY(AD590)=31, AD590&gt;=last_rou_date), "",
AND(MONTH(AD590)=12, DAY(AD590)&lt;&gt;31),  EOMONTH(AD590,0),
AND(MONTH(AD590)=12, DAY(AD590)=31, $AH$14="Not end"),  EDATE(AD589,1),
AND($AH$14="Not end"), EDATE(AD590, 1),
AND($AH$14="End"), EOMONTH(AD590, 1)
)</f>
        <v/>
      </c>
      <c r="AE591" s="68" t="str" cm="1">
        <f t="array" ref="AE591">_xlfn.IFS(W591="", "",
AND(W591&gt;0, W591&lt;=$B$4, $C$2="İllik artım, faiz olaraq", $D$2&gt;0, $B$3="İllik"), $B$5*((1+$D$2)^(W591-1)),
AND(W591&gt;0, W591&lt;=$B$4, $C$2="İllik artım, faiz olaraq", $D$2&gt;0, $B$3="Aylıq"), $B$5*((1+$D$2)^ROUNDDOWN((W591-1)/12,0)),
AND(W591=1, $C$2="Aşağıdakı kimi dəyişir", ), $B$5,
AND(W591&gt;1, W591&lt;=$B$4, $C$2="Aşağıdakı kimi dəyişir"), IFERROR(VLOOKUP(W591, $C$4:$D$7, 2, FALSE), AE590),
AND(W591&gt;0, W591&lt;=$B$4), $B$5,
TRUE,0 )</f>
        <v/>
      </c>
      <c r="AF591" s="76" t="str">
        <f t="shared" ref="AF591:AF654" ca="1" si="28">IF(G591="","",YEAR(G591))</f>
        <v/>
      </c>
    </row>
    <row r="592" spans="1:32" x14ac:dyDescent="0.4">
      <c r="A592" s="13" t="str" cm="1">
        <f t="array" aca="1" ref="A592" ca="1">_xlfn.IFS(
AND(SUMIFS(lease_table_interest_accruals, lease_table_dates, A591)&gt;0, COUNTIFS($E$14:E591, "Interest accrual", $A$14:A591, A591)=0),  A591,
AND(SUMIFS(lease_table_payments, lease_table_dates, A591)&gt;0, COUNTIFS($E$14:E591, "Payment", $A$14:A591, A591)=0),  A591,
AND(SUMIFS(rou_table_deprs, rou_table_dates, A591)&gt;0, COUNTIFS($E$14:E591, "Depreciation", $A$14:A591, A591)=0),  A591,
TRUE,  IFERROR(INDEX(rou_table_dates,  MATCH(A591, rou_table_dates)+1, ), "")
)</f>
        <v/>
      </c>
      <c r="B592" s="1" t="str" cm="1">
        <f t="array" aca="1" ref="B592" ca="1">_xlfn.IFS(
AND(E592="Payment", A592=$B$2), $AM$14,
E592="Payment", $AM$15,
E592="Interest accrual", $AM$18,
E592="Depreciation", $AM$17,
TRUE, "")</f>
        <v/>
      </c>
      <c r="C592" s="1" t="str" cm="1">
        <f t="array" aca="1" ref="C592" ca="1">_xlfn.IFS(
E592="Payment", $AM$19,
E592="Interest accrual", $AM$15,
E592="Depreciation", $AM$16,
TRUE, "")</f>
        <v/>
      </c>
      <c r="D592" s="14" t="str" cm="1">
        <f t="array" aca="1" ref="D592" ca="1">_xlfn.IFS(
E592="Payment", _xlfn.XLOOKUP(A592, lease_table_dates, lease_table_payments, 0, 0),
E592="Interest accrual", _xlfn.XLOOKUP(A592, lease_table_dates, lease_table_interest_accruals, 0, 0),
E592="Depreciation", _xlfn.XLOOKUP(A592, rou_table_dates, rou_table_deprs, 0, 0),
TRUE, ""
)</f>
        <v/>
      </c>
      <c r="E592" s="7" t="str" cm="1">
        <f t="array" aca="1" ref="E592" ca="1">_xlfn.IFS(
AND(SUMIFS(lease_table_interest_accruals, lease_table_dates, A592)&gt;0, COUNTIFS($E$14:E591, "Interest accrual", $A$14:A591, A592)=0), "Interest accrual",
AND(SUMIFS(lease_table_payments, lease_table_dates, A592)&gt;0, COUNTIFS($E$14:E591, "Payment", $A$14:A591, A592)=0), "Payment",
AND(SUMIFS(rou_table_deprs, rou_table_dates, A592)&gt;0, COUNTIFS($E$14:E591, "Depreciation", $A$14:A591, A592)=0), "Depreciation",
TRUE,  ""
)</f>
        <v/>
      </c>
      <c r="G592" s="13" t="str" cm="1">
        <f t="array" aca="1" ref="G592" ca="1">_xlfn.IFS(
AND($B$11="Hə", $B$3="İllik"), Z592,
AND($B$11="Hə", $B$3="Aylıq"), AA592,
$B$11="Yox", X592)</f>
        <v/>
      </c>
      <c r="H592" s="14" t="str" cm="1">
        <f t="array" aca="1" ref="H592" ca="1">_xlfn.IFS( G592="", "",
TRUE, ROUND( H591+I592-J592, 2) )</f>
        <v/>
      </c>
      <c r="I592" s="14" t="str" cm="1">
        <f t="array" aca="1" ref="I592" ca="1">_xlfn.IFS(G592="", "",
G592=last_payment_date, (J592-H591),
 TRUE,  -  (H591- H591* (1+$B$6)^ (_xlfn.DAYS(G592,G591)/365) )
)</f>
        <v/>
      </c>
      <c r="J592" s="14" t="str" cm="1">
        <f t="array" aca="1" ref="J592" ca="1">_xlfn.IFS(G592="", "",
TRUE, _xlfn.XLOOKUP(G592,  payment_dates, payments,0,0)
)</f>
        <v/>
      </c>
      <c r="L592" s="2" t="str" cm="1">
        <f t="array" aca="1" ref="L592" ca="1">_xlfn.IFS(
AND($B$11="Hə", $B$3="İllik"), AC592,
AND($B$11="Hə", $B$3="Aylıq"), AD592,
$B$11="Yox", AB592)</f>
        <v/>
      </c>
      <c r="M592" s="14" t="str" cm="1">
        <f t="array" aca="1" ref="M592" ca="1">_xlfn.IFS( L592="", "",
(M591-N592)&lt;=0.5, 0,
TRUE,  M591-N592)</f>
        <v/>
      </c>
      <c r="N592" s="15" t="str" cm="1">
        <f t="array" aca="1" ref="N592" ca="1">_xlfn.IFS(
L592="", "",
TRUE, MIN(M591, ROUND($M$14/ (last_rou_date - $B$2) * (L592-L591), 2) )
)</f>
        <v/>
      </c>
      <c r="P592" s="22" t="str">
        <f t="shared" ca="1" si="27"/>
        <v/>
      </c>
      <c r="Q592" s="14" t="str" cm="1">
        <f t="array" aca="1" ref="Q592" ca="1">_xlfn.IFS(P592="","",
$B$11="Hə", _xlfn.XLOOKUP(DATE(P592, 12, 31), rou_table_dates, rou_table_nbvs,0, 0),
TRUE,  MAX(0, ROUND($M$14 - $M$14/ (last_rou_date - $B$2) * (DATE(P592,12,31) - $B$2), 2) )
)</f>
        <v/>
      </c>
      <c r="R592" s="57" t="str" cm="1">
        <f t="array" aca="1" ref="R592" ca="1">_xlfn.IFS(P592="","",
$B$11="Hə", _xlfn.XLOOKUP(DATE(P592, 12, 31), lease_table_dates, lease_table_balances,0, 0),
TRUE, IFERROR( XNPV($B$6, IF(payment_dates &gt;DATE(P592, 12, 31), payments,  0),  IF(payment_dates &gt;DATE(P592, 12, 31), payment_dates,  DATE(P592, 12, 31))    ),0)
)</f>
        <v/>
      </c>
      <c r="S592" s="14" t="str" cm="1">
        <f t="array" aca="1" ref="S592" ca="1">_xlfn.IFS(P592="","",
TRUE,  MIN( MIN(Q591, $M$14), ROUND($M$14/ (last_rou_date - $B$2) * (DATE(P592,12,31) - MAX($B$2, DATE(P592-1, 12, 31))), 2) )
)</f>
        <v/>
      </c>
      <c r="T592" s="15" t="str" cm="1">
        <f t="array" aca="1" ref="T592" ca="1">_xlfn.IFS(P592="", "",
ISTEXT(R591), R592- (H592 - SUMIFS( lease_table_payments, lease_table_years, P592) -$AG$14 ),
AND(ISNUMBER(R591), R592&lt;&gt;""),   R592- (R591 - SUMIFS( lease_table_payments, lease_table_years, P592) )
)</f>
        <v/>
      </c>
      <c r="U592" s="14"/>
      <c r="V592" s="73">
        <f t="shared" ref="V592:V655" si="29">V591+1</f>
        <v>579</v>
      </c>
      <c r="W592" s="74" t="str" cm="1">
        <f t="array" ref="W592">_xlfn.IFS(
OR(W591=$B$4, W591=""),"",
TRUE,W591+1
)</f>
        <v/>
      </c>
      <c r="X592" s="75" t="str" cm="1">
        <f t="array" ref="X592">_xlfn.IFS(X591="","",
W592="", "",
AND($B$3="İllik"),DATE(YEAR(X591)+1,MONTH(X591),DAY(X591) ),
AND($B$3="Aylıq", $AH$14="Not end"), EDATE(X591,1),
AND($B$3="Aylıq", $AH$14="End"), EOMONTH(X591,1)
)</f>
        <v/>
      </c>
      <c r="Y592" s="75" t="str" cm="1">
        <f t="array" aca="1" ref="Y592" ca="1">_xlfn.IFS(
AND($B$7="Dövrün əvvəlində", Y591&lt;=last_rou_date), DATE(YEAR(Y591)+1, 12, 31),
AND($B$7="Dövrün sonunda", Y591&lt;=last_payment_date), DATE(YEAR(Y591)+1, 12, 31),
TRUE, ""
)</f>
        <v/>
      </c>
      <c r="Z592" s="75" t="str" cm="1">
        <f t="array" aca="1" ref="Z592" ca="1">_xlfn.IFS(
AND($AN$14="Not year_end", Z591&gt;last_payment_date), "",
AND($AN$14="Year_end", Z591&gt;=last_payment_date), "",
AND($AN$14="Year_end"), DATE(YEAR(Z591+1), 12, 31),
AND($AN$14="Not year_end", MONTH(Z591)=12, DAY(Z591)=31), DATE(YEAR(Z590)+1, MONTH(Z590), DAY(Z590)),
AND($AN$14="Not year_end", OR(MONTH(Z591)&lt;&gt;12, DAY(Z591)&lt;&gt;31) ), DATE(YEAR(Z591), 12, 31)
)</f>
        <v/>
      </c>
      <c r="AA592" s="75" t="str" cm="1">
        <f t="array" aca="1" ref="AA592" ca="1">_xlfn.IFS(AA591="", "",
AND(AA591=last_payment_date, OR(MONTH(AA591)&lt;&gt;12, DAY(AA591)&lt;&gt;31) ), DATE(YEAR(AA591), 12, 31),
AND(MONTH(AA591)=12, DAY(AA591)=31, AA591&gt;=last_payment_date), "",
AND(MONTH(AA591)=12, DAY(AA591)&lt;&gt;31),  EOMONTH(AA591,0),
AND(MONTH(AA591)=12, DAY(AA591)=31, $AH$14="Not end"),  EDATE(AA590,1),
AND($AH$14="Not end"), EDATE(AA591, 1),
AND($AH$14="End"), EOMONTH(AA591, 1)
)</f>
        <v/>
      </c>
      <c r="AB592" s="75" t="str" cm="1">
        <f t="array" aca="1" ref="AB592" ca="1">_xlfn.IFS(AB591="","",
AND(AB591=last_rou_date), "",
AND($B$3="İllik"),DATE(YEAR(AB591)+1,MONTH(AB591),DAY(AB591) ),
AND($B$3="Aylıq", $AH$14="Not end"), EDATE(AB591,1),
AND($B$3="Aylıq", $AH$14="End"), EOMONTH(AB591,1)
)</f>
        <v/>
      </c>
      <c r="AC592" s="75" t="str" cm="1">
        <f t="array" aca="1" ref="AC592" ca="1">_xlfn.IFS(
AND($AN$14="Not year_end", AC591&gt;last_rou_date), "",
AND($AN$14="Year_end", AC591&gt;=last_rou_date), "",
AND($AN$14="Year_end"), DATE(YEAR(AC591+1), 12, 31),
AND($AN$14="Not year_end", MONTH(AC591)=12, DAY(AC591)=31), DATE(YEAR(AC590)+1, MONTH(AC590), DAY(AC590)),
AND($AN$14="Not year_end", OR(MONTH(AC591)&lt;&gt;12, DAY(AC591)&lt;&gt;31) ), DATE(YEAR(AC591), 12, 31)
)</f>
        <v/>
      </c>
      <c r="AD592" s="75" t="str" cm="1">
        <f t="array" aca="1" ref="AD592" ca="1">_xlfn.IFS(AD591="", "",
AND(AD591=last_rou_date, OR(MONTH(AD591)&lt;&gt;12, DAY(AD591)&lt;&gt;31) ), DATE(YEAR(AD591), 12, 31),
AND(MONTH(AD591)=12, DAY(AD591)=31, AD591&gt;=last_rou_date), "",
AND(MONTH(AD591)=12, DAY(AD591)&lt;&gt;31),  EOMONTH(AD591,0),
AND(MONTH(AD591)=12, DAY(AD591)=31, $AH$14="Not end"),  EDATE(AD590,1),
AND($AH$14="Not end"), EDATE(AD591, 1),
AND($AH$14="End"), EOMONTH(AD591, 1)
)</f>
        <v/>
      </c>
      <c r="AE592" s="68" t="str" cm="1">
        <f t="array" ref="AE592">_xlfn.IFS(W592="", "",
AND(W592&gt;0, W592&lt;=$B$4, $C$2="İllik artım, faiz olaraq", $D$2&gt;0, $B$3="İllik"), $B$5*((1+$D$2)^(W592-1)),
AND(W592&gt;0, W592&lt;=$B$4, $C$2="İllik artım, faiz olaraq", $D$2&gt;0, $B$3="Aylıq"), $B$5*((1+$D$2)^ROUNDDOWN((W592-1)/12,0)),
AND(W592=1, $C$2="Aşağıdakı kimi dəyişir", ), $B$5,
AND(W592&gt;1, W592&lt;=$B$4, $C$2="Aşağıdakı kimi dəyişir"), IFERROR(VLOOKUP(W592, $C$4:$D$7, 2, FALSE), AE591),
AND(W592&gt;0, W592&lt;=$B$4), $B$5,
TRUE,0 )</f>
        <v/>
      </c>
      <c r="AF592" s="76" t="str">
        <f t="shared" ca="1" si="28"/>
        <v/>
      </c>
    </row>
    <row r="593" spans="1:32" x14ac:dyDescent="0.4">
      <c r="A593" s="13" t="str" cm="1">
        <f t="array" aca="1" ref="A593" ca="1">_xlfn.IFS(
AND(SUMIFS(lease_table_interest_accruals, lease_table_dates, A592)&gt;0, COUNTIFS($E$14:E592, "Interest accrual", $A$14:A592, A592)=0),  A592,
AND(SUMIFS(lease_table_payments, lease_table_dates, A592)&gt;0, COUNTIFS($E$14:E592, "Payment", $A$14:A592, A592)=0),  A592,
AND(SUMIFS(rou_table_deprs, rou_table_dates, A592)&gt;0, COUNTIFS($E$14:E592, "Depreciation", $A$14:A592, A592)=0),  A592,
TRUE,  IFERROR(INDEX(rou_table_dates,  MATCH(A592, rou_table_dates)+1, ), "")
)</f>
        <v/>
      </c>
      <c r="B593" s="1" t="str" cm="1">
        <f t="array" aca="1" ref="B593" ca="1">_xlfn.IFS(
AND(E593="Payment", A593=$B$2), $AM$14,
E593="Payment", $AM$15,
E593="Interest accrual", $AM$18,
E593="Depreciation", $AM$17,
TRUE, "")</f>
        <v/>
      </c>
      <c r="C593" s="1" t="str" cm="1">
        <f t="array" aca="1" ref="C593" ca="1">_xlfn.IFS(
E593="Payment", $AM$19,
E593="Interest accrual", $AM$15,
E593="Depreciation", $AM$16,
TRUE, "")</f>
        <v/>
      </c>
      <c r="D593" s="14" t="str" cm="1">
        <f t="array" aca="1" ref="D593" ca="1">_xlfn.IFS(
E593="Payment", _xlfn.XLOOKUP(A593, lease_table_dates, lease_table_payments, 0, 0),
E593="Interest accrual", _xlfn.XLOOKUP(A593, lease_table_dates, lease_table_interest_accruals, 0, 0),
E593="Depreciation", _xlfn.XLOOKUP(A593, rou_table_dates, rou_table_deprs, 0, 0),
TRUE, ""
)</f>
        <v/>
      </c>
      <c r="E593" s="7" t="str" cm="1">
        <f t="array" aca="1" ref="E593" ca="1">_xlfn.IFS(
AND(SUMIFS(lease_table_interest_accruals, lease_table_dates, A593)&gt;0, COUNTIFS($E$14:E592, "Interest accrual", $A$14:A592, A593)=0), "Interest accrual",
AND(SUMIFS(lease_table_payments, lease_table_dates, A593)&gt;0, COUNTIFS($E$14:E592, "Payment", $A$14:A592, A593)=0), "Payment",
AND(SUMIFS(rou_table_deprs, rou_table_dates, A593)&gt;0, COUNTIFS($E$14:E592, "Depreciation", $A$14:A592, A593)=0), "Depreciation",
TRUE,  ""
)</f>
        <v/>
      </c>
      <c r="G593" s="13" t="str" cm="1">
        <f t="array" aca="1" ref="G593" ca="1">_xlfn.IFS(
AND($B$11="Hə", $B$3="İllik"), Z593,
AND($B$11="Hə", $B$3="Aylıq"), AA593,
$B$11="Yox", X593)</f>
        <v/>
      </c>
      <c r="H593" s="14" t="str" cm="1">
        <f t="array" aca="1" ref="H593" ca="1">_xlfn.IFS( G593="", "",
TRUE, ROUND( H592+I593-J593, 2) )</f>
        <v/>
      </c>
      <c r="I593" s="14" t="str" cm="1">
        <f t="array" aca="1" ref="I593" ca="1">_xlfn.IFS(G593="", "",
G593=last_payment_date, (J593-H592),
 TRUE,  -  (H592- H592* (1+$B$6)^ (_xlfn.DAYS(G593,G592)/365) )
)</f>
        <v/>
      </c>
      <c r="J593" s="14" t="str" cm="1">
        <f t="array" aca="1" ref="J593" ca="1">_xlfn.IFS(G593="", "",
TRUE, _xlfn.XLOOKUP(G593,  payment_dates, payments,0,0)
)</f>
        <v/>
      </c>
      <c r="L593" s="2" t="str" cm="1">
        <f t="array" aca="1" ref="L593" ca="1">_xlfn.IFS(
AND($B$11="Hə", $B$3="İllik"), AC593,
AND($B$11="Hə", $B$3="Aylıq"), AD593,
$B$11="Yox", AB593)</f>
        <v/>
      </c>
      <c r="M593" s="14" t="str" cm="1">
        <f t="array" aca="1" ref="M593" ca="1">_xlfn.IFS( L593="", "",
(M592-N593)&lt;=0.5, 0,
TRUE,  M592-N593)</f>
        <v/>
      </c>
      <c r="N593" s="15" t="str" cm="1">
        <f t="array" aca="1" ref="N593" ca="1">_xlfn.IFS(
L593="", "",
TRUE, MIN(M592, ROUND($M$14/ (last_rou_date - $B$2) * (L593-L592), 2) )
)</f>
        <v/>
      </c>
      <c r="P593" s="22" t="str">
        <f t="shared" ca="1" si="27"/>
        <v/>
      </c>
      <c r="Q593" s="14" t="str" cm="1">
        <f t="array" aca="1" ref="Q593" ca="1">_xlfn.IFS(P593="","",
$B$11="Hə", _xlfn.XLOOKUP(DATE(P593, 12, 31), rou_table_dates, rou_table_nbvs,0, 0),
TRUE,  MAX(0, ROUND($M$14 - $M$14/ (last_rou_date - $B$2) * (DATE(P593,12,31) - $B$2), 2) )
)</f>
        <v/>
      </c>
      <c r="R593" s="57" t="str" cm="1">
        <f t="array" aca="1" ref="R593" ca="1">_xlfn.IFS(P593="","",
$B$11="Hə", _xlfn.XLOOKUP(DATE(P593, 12, 31), lease_table_dates, lease_table_balances,0, 0),
TRUE, IFERROR( XNPV($B$6, IF(payment_dates &gt;DATE(P593, 12, 31), payments,  0),  IF(payment_dates &gt;DATE(P593, 12, 31), payment_dates,  DATE(P593, 12, 31))    ),0)
)</f>
        <v/>
      </c>
      <c r="S593" s="14" t="str" cm="1">
        <f t="array" aca="1" ref="S593" ca="1">_xlfn.IFS(P593="","",
TRUE,  MIN( MIN(Q592, $M$14), ROUND($M$14/ (last_rou_date - $B$2) * (DATE(P593,12,31) - MAX($B$2, DATE(P593-1, 12, 31))), 2) )
)</f>
        <v/>
      </c>
      <c r="T593" s="15" t="str" cm="1">
        <f t="array" aca="1" ref="T593" ca="1">_xlfn.IFS(P593="", "",
ISTEXT(R592), R593- (H593 - SUMIFS( lease_table_payments, lease_table_years, P593) -$AG$14 ),
AND(ISNUMBER(R592), R593&lt;&gt;""),   R593- (R592 - SUMIFS( lease_table_payments, lease_table_years, P593) )
)</f>
        <v/>
      </c>
      <c r="U593" s="14"/>
      <c r="V593" s="73">
        <f t="shared" si="29"/>
        <v>580</v>
      </c>
      <c r="W593" s="74" t="str" cm="1">
        <f t="array" ref="W593">_xlfn.IFS(
OR(W592=$B$4, W592=""),"",
TRUE,W592+1
)</f>
        <v/>
      </c>
      <c r="X593" s="75" t="str" cm="1">
        <f t="array" ref="X593">_xlfn.IFS(X592="","",
W593="", "",
AND($B$3="İllik"),DATE(YEAR(X592)+1,MONTH(X592),DAY(X592) ),
AND($B$3="Aylıq", $AH$14="Not end"), EDATE(X592,1),
AND($B$3="Aylıq", $AH$14="End"), EOMONTH(X592,1)
)</f>
        <v/>
      </c>
      <c r="Y593" s="75" t="str" cm="1">
        <f t="array" aca="1" ref="Y593" ca="1">_xlfn.IFS(
AND($B$7="Dövrün əvvəlində", Y592&lt;=last_rou_date), DATE(YEAR(Y592)+1, 12, 31),
AND($B$7="Dövrün sonunda", Y592&lt;=last_payment_date), DATE(YEAR(Y592)+1, 12, 31),
TRUE, ""
)</f>
        <v/>
      </c>
      <c r="Z593" s="75" t="str" cm="1">
        <f t="array" aca="1" ref="Z593" ca="1">_xlfn.IFS(
AND($AN$14="Not year_end", Z592&gt;last_payment_date), "",
AND($AN$14="Year_end", Z592&gt;=last_payment_date), "",
AND($AN$14="Year_end"), DATE(YEAR(Z592+1), 12, 31),
AND($AN$14="Not year_end", MONTH(Z592)=12, DAY(Z592)=31), DATE(YEAR(Z591)+1, MONTH(Z591), DAY(Z591)),
AND($AN$14="Not year_end", OR(MONTH(Z592)&lt;&gt;12, DAY(Z592)&lt;&gt;31) ), DATE(YEAR(Z592), 12, 31)
)</f>
        <v/>
      </c>
      <c r="AA593" s="75" t="str" cm="1">
        <f t="array" aca="1" ref="AA593" ca="1">_xlfn.IFS(AA592="", "",
AND(AA592=last_payment_date, OR(MONTH(AA592)&lt;&gt;12, DAY(AA592)&lt;&gt;31) ), DATE(YEAR(AA592), 12, 31),
AND(MONTH(AA592)=12, DAY(AA592)=31, AA592&gt;=last_payment_date), "",
AND(MONTH(AA592)=12, DAY(AA592)&lt;&gt;31),  EOMONTH(AA592,0),
AND(MONTH(AA592)=12, DAY(AA592)=31, $AH$14="Not end"),  EDATE(AA591,1),
AND($AH$14="Not end"), EDATE(AA592, 1),
AND($AH$14="End"), EOMONTH(AA592, 1)
)</f>
        <v/>
      </c>
      <c r="AB593" s="75" t="str" cm="1">
        <f t="array" aca="1" ref="AB593" ca="1">_xlfn.IFS(AB592="","",
AND(AB592=last_rou_date), "",
AND($B$3="İllik"),DATE(YEAR(AB592)+1,MONTH(AB592),DAY(AB592) ),
AND($B$3="Aylıq", $AH$14="Not end"), EDATE(AB592,1),
AND($B$3="Aylıq", $AH$14="End"), EOMONTH(AB592,1)
)</f>
        <v/>
      </c>
      <c r="AC593" s="75" t="str" cm="1">
        <f t="array" aca="1" ref="AC593" ca="1">_xlfn.IFS(
AND($AN$14="Not year_end", AC592&gt;last_rou_date), "",
AND($AN$14="Year_end", AC592&gt;=last_rou_date), "",
AND($AN$14="Year_end"), DATE(YEAR(AC592+1), 12, 31),
AND($AN$14="Not year_end", MONTH(AC592)=12, DAY(AC592)=31), DATE(YEAR(AC591)+1, MONTH(AC591), DAY(AC591)),
AND($AN$14="Not year_end", OR(MONTH(AC592)&lt;&gt;12, DAY(AC592)&lt;&gt;31) ), DATE(YEAR(AC592), 12, 31)
)</f>
        <v/>
      </c>
      <c r="AD593" s="75" t="str" cm="1">
        <f t="array" aca="1" ref="AD593" ca="1">_xlfn.IFS(AD592="", "",
AND(AD592=last_rou_date, OR(MONTH(AD592)&lt;&gt;12, DAY(AD592)&lt;&gt;31) ), DATE(YEAR(AD592), 12, 31),
AND(MONTH(AD592)=12, DAY(AD592)=31, AD592&gt;=last_rou_date), "",
AND(MONTH(AD592)=12, DAY(AD592)&lt;&gt;31),  EOMONTH(AD592,0),
AND(MONTH(AD592)=12, DAY(AD592)=31, $AH$14="Not end"),  EDATE(AD591,1),
AND($AH$14="Not end"), EDATE(AD592, 1),
AND($AH$14="End"), EOMONTH(AD592, 1)
)</f>
        <v/>
      </c>
      <c r="AE593" s="68" t="str" cm="1">
        <f t="array" ref="AE593">_xlfn.IFS(W593="", "",
AND(W593&gt;0, W593&lt;=$B$4, $C$2="İllik artım, faiz olaraq", $D$2&gt;0, $B$3="İllik"), $B$5*((1+$D$2)^(W593-1)),
AND(W593&gt;0, W593&lt;=$B$4, $C$2="İllik artım, faiz olaraq", $D$2&gt;0, $B$3="Aylıq"), $B$5*((1+$D$2)^ROUNDDOWN((W593-1)/12,0)),
AND(W593=1, $C$2="Aşağıdakı kimi dəyişir", ), $B$5,
AND(W593&gt;1, W593&lt;=$B$4, $C$2="Aşağıdakı kimi dəyişir"), IFERROR(VLOOKUP(W593, $C$4:$D$7, 2, FALSE), AE592),
AND(W593&gt;0, W593&lt;=$B$4), $B$5,
TRUE,0 )</f>
        <v/>
      </c>
      <c r="AF593" s="76" t="str">
        <f t="shared" ca="1" si="28"/>
        <v/>
      </c>
    </row>
    <row r="594" spans="1:32" x14ac:dyDescent="0.4">
      <c r="A594" s="13" t="str" cm="1">
        <f t="array" aca="1" ref="A594" ca="1">_xlfn.IFS(
AND(SUMIFS(lease_table_interest_accruals, lease_table_dates, A593)&gt;0, COUNTIFS($E$14:E593, "Interest accrual", $A$14:A593, A593)=0),  A593,
AND(SUMIFS(lease_table_payments, lease_table_dates, A593)&gt;0, COUNTIFS($E$14:E593, "Payment", $A$14:A593, A593)=0),  A593,
AND(SUMIFS(rou_table_deprs, rou_table_dates, A593)&gt;0, COUNTIFS($E$14:E593, "Depreciation", $A$14:A593, A593)=0),  A593,
TRUE,  IFERROR(INDEX(rou_table_dates,  MATCH(A593, rou_table_dates)+1, ), "")
)</f>
        <v/>
      </c>
      <c r="B594" s="1" t="str" cm="1">
        <f t="array" aca="1" ref="B594" ca="1">_xlfn.IFS(
AND(E594="Payment", A594=$B$2), $AM$14,
E594="Payment", $AM$15,
E594="Interest accrual", $AM$18,
E594="Depreciation", $AM$17,
TRUE, "")</f>
        <v/>
      </c>
      <c r="C594" s="1" t="str" cm="1">
        <f t="array" aca="1" ref="C594" ca="1">_xlfn.IFS(
E594="Payment", $AM$19,
E594="Interest accrual", $AM$15,
E594="Depreciation", $AM$16,
TRUE, "")</f>
        <v/>
      </c>
      <c r="D594" s="14" t="str" cm="1">
        <f t="array" aca="1" ref="D594" ca="1">_xlfn.IFS(
E594="Payment", _xlfn.XLOOKUP(A594, lease_table_dates, lease_table_payments, 0, 0),
E594="Interest accrual", _xlfn.XLOOKUP(A594, lease_table_dates, lease_table_interest_accruals, 0, 0),
E594="Depreciation", _xlfn.XLOOKUP(A594, rou_table_dates, rou_table_deprs, 0, 0),
TRUE, ""
)</f>
        <v/>
      </c>
      <c r="E594" s="7" t="str" cm="1">
        <f t="array" aca="1" ref="E594" ca="1">_xlfn.IFS(
AND(SUMIFS(lease_table_interest_accruals, lease_table_dates, A594)&gt;0, COUNTIFS($E$14:E593, "Interest accrual", $A$14:A593, A594)=0), "Interest accrual",
AND(SUMIFS(lease_table_payments, lease_table_dates, A594)&gt;0, COUNTIFS($E$14:E593, "Payment", $A$14:A593, A594)=0), "Payment",
AND(SUMIFS(rou_table_deprs, rou_table_dates, A594)&gt;0, COUNTIFS($E$14:E593, "Depreciation", $A$14:A593, A594)=0), "Depreciation",
TRUE,  ""
)</f>
        <v/>
      </c>
      <c r="G594" s="13" t="str" cm="1">
        <f t="array" aca="1" ref="G594" ca="1">_xlfn.IFS(
AND($B$11="Hə", $B$3="İllik"), Z594,
AND($B$11="Hə", $B$3="Aylıq"), AA594,
$B$11="Yox", X594)</f>
        <v/>
      </c>
      <c r="H594" s="14" t="str" cm="1">
        <f t="array" aca="1" ref="H594" ca="1">_xlfn.IFS( G594="", "",
TRUE, ROUND( H593+I594-J594, 2) )</f>
        <v/>
      </c>
      <c r="I594" s="14" t="str" cm="1">
        <f t="array" aca="1" ref="I594" ca="1">_xlfn.IFS(G594="", "",
G594=last_payment_date, (J594-H593),
 TRUE,  -  (H593- H593* (1+$B$6)^ (_xlfn.DAYS(G594,G593)/365) )
)</f>
        <v/>
      </c>
      <c r="J594" s="14" t="str" cm="1">
        <f t="array" aca="1" ref="J594" ca="1">_xlfn.IFS(G594="", "",
TRUE, _xlfn.XLOOKUP(G594,  payment_dates, payments,0,0)
)</f>
        <v/>
      </c>
      <c r="L594" s="2" t="str" cm="1">
        <f t="array" aca="1" ref="L594" ca="1">_xlfn.IFS(
AND($B$11="Hə", $B$3="İllik"), AC594,
AND($B$11="Hə", $B$3="Aylıq"), AD594,
$B$11="Yox", AB594)</f>
        <v/>
      </c>
      <c r="M594" s="14" t="str" cm="1">
        <f t="array" aca="1" ref="M594" ca="1">_xlfn.IFS( L594="", "",
(M593-N594)&lt;=0.5, 0,
TRUE,  M593-N594)</f>
        <v/>
      </c>
      <c r="N594" s="15" t="str" cm="1">
        <f t="array" aca="1" ref="N594" ca="1">_xlfn.IFS(
L594="", "",
TRUE, MIN(M593, ROUND($M$14/ (last_rou_date - $B$2) * (L594-L593), 2) )
)</f>
        <v/>
      </c>
      <c r="P594" s="22" t="str">
        <f t="shared" ca="1" si="27"/>
        <v/>
      </c>
      <c r="Q594" s="14" t="str" cm="1">
        <f t="array" aca="1" ref="Q594" ca="1">_xlfn.IFS(P594="","",
$B$11="Hə", _xlfn.XLOOKUP(DATE(P594, 12, 31), rou_table_dates, rou_table_nbvs,0, 0),
TRUE,  MAX(0, ROUND($M$14 - $M$14/ (last_rou_date - $B$2) * (DATE(P594,12,31) - $B$2), 2) )
)</f>
        <v/>
      </c>
      <c r="R594" s="57" t="str" cm="1">
        <f t="array" aca="1" ref="R594" ca="1">_xlfn.IFS(P594="","",
$B$11="Hə", _xlfn.XLOOKUP(DATE(P594, 12, 31), lease_table_dates, lease_table_balances,0, 0),
TRUE, IFERROR( XNPV($B$6, IF(payment_dates &gt;DATE(P594, 12, 31), payments,  0),  IF(payment_dates &gt;DATE(P594, 12, 31), payment_dates,  DATE(P594, 12, 31))    ),0)
)</f>
        <v/>
      </c>
      <c r="S594" s="14" t="str" cm="1">
        <f t="array" aca="1" ref="S594" ca="1">_xlfn.IFS(P594="","",
TRUE,  MIN( MIN(Q593, $M$14), ROUND($M$14/ (last_rou_date - $B$2) * (DATE(P594,12,31) - MAX($B$2, DATE(P594-1, 12, 31))), 2) )
)</f>
        <v/>
      </c>
      <c r="T594" s="15" t="str" cm="1">
        <f t="array" aca="1" ref="T594" ca="1">_xlfn.IFS(P594="", "",
ISTEXT(R593), R594- (H594 - SUMIFS( lease_table_payments, lease_table_years, P594) -$AG$14 ),
AND(ISNUMBER(R593), R594&lt;&gt;""),   R594- (R593 - SUMIFS( lease_table_payments, lease_table_years, P594) )
)</f>
        <v/>
      </c>
      <c r="U594" s="14"/>
      <c r="V594" s="73">
        <f t="shared" si="29"/>
        <v>581</v>
      </c>
      <c r="W594" s="74" t="str" cm="1">
        <f t="array" ref="W594">_xlfn.IFS(
OR(W593=$B$4, W593=""),"",
TRUE,W593+1
)</f>
        <v/>
      </c>
      <c r="X594" s="75" t="str" cm="1">
        <f t="array" ref="X594">_xlfn.IFS(X593="","",
W594="", "",
AND($B$3="İllik"),DATE(YEAR(X593)+1,MONTH(X593),DAY(X593) ),
AND($B$3="Aylıq", $AH$14="Not end"), EDATE(X593,1),
AND($B$3="Aylıq", $AH$14="End"), EOMONTH(X593,1)
)</f>
        <v/>
      </c>
      <c r="Y594" s="75" t="str" cm="1">
        <f t="array" aca="1" ref="Y594" ca="1">_xlfn.IFS(
AND($B$7="Dövrün əvvəlində", Y593&lt;=last_rou_date), DATE(YEAR(Y593)+1, 12, 31),
AND($B$7="Dövrün sonunda", Y593&lt;=last_payment_date), DATE(YEAR(Y593)+1, 12, 31),
TRUE, ""
)</f>
        <v/>
      </c>
      <c r="Z594" s="75" t="str" cm="1">
        <f t="array" aca="1" ref="Z594" ca="1">_xlfn.IFS(
AND($AN$14="Not year_end", Z593&gt;last_payment_date), "",
AND($AN$14="Year_end", Z593&gt;=last_payment_date), "",
AND($AN$14="Year_end"), DATE(YEAR(Z593+1), 12, 31),
AND($AN$14="Not year_end", MONTH(Z593)=12, DAY(Z593)=31), DATE(YEAR(Z592)+1, MONTH(Z592), DAY(Z592)),
AND($AN$14="Not year_end", OR(MONTH(Z593)&lt;&gt;12, DAY(Z593)&lt;&gt;31) ), DATE(YEAR(Z593), 12, 31)
)</f>
        <v/>
      </c>
      <c r="AA594" s="75" t="str" cm="1">
        <f t="array" aca="1" ref="AA594" ca="1">_xlfn.IFS(AA593="", "",
AND(AA593=last_payment_date, OR(MONTH(AA593)&lt;&gt;12, DAY(AA593)&lt;&gt;31) ), DATE(YEAR(AA593), 12, 31),
AND(MONTH(AA593)=12, DAY(AA593)=31, AA593&gt;=last_payment_date), "",
AND(MONTH(AA593)=12, DAY(AA593)&lt;&gt;31),  EOMONTH(AA593,0),
AND(MONTH(AA593)=12, DAY(AA593)=31, $AH$14="Not end"),  EDATE(AA592,1),
AND($AH$14="Not end"), EDATE(AA593, 1),
AND($AH$14="End"), EOMONTH(AA593, 1)
)</f>
        <v/>
      </c>
      <c r="AB594" s="75" t="str" cm="1">
        <f t="array" aca="1" ref="AB594" ca="1">_xlfn.IFS(AB593="","",
AND(AB593=last_rou_date), "",
AND($B$3="İllik"),DATE(YEAR(AB593)+1,MONTH(AB593),DAY(AB593) ),
AND($B$3="Aylıq", $AH$14="Not end"), EDATE(AB593,1),
AND($B$3="Aylıq", $AH$14="End"), EOMONTH(AB593,1)
)</f>
        <v/>
      </c>
      <c r="AC594" s="75" t="str" cm="1">
        <f t="array" aca="1" ref="AC594" ca="1">_xlfn.IFS(
AND($AN$14="Not year_end", AC593&gt;last_rou_date), "",
AND($AN$14="Year_end", AC593&gt;=last_rou_date), "",
AND($AN$14="Year_end"), DATE(YEAR(AC593+1), 12, 31),
AND($AN$14="Not year_end", MONTH(AC593)=12, DAY(AC593)=31), DATE(YEAR(AC592)+1, MONTH(AC592), DAY(AC592)),
AND($AN$14="Not year_end", OR(MONTH(AC593)&lt;&gt;12, DAY(AC593)&lt;&gt;31) ), DATE(YEAR(AC593), 12, 31)
)</f>
        <v/>
      </c>
      <c r="AD594" s="75" t="str" cm="1">
        <f t="array" aca="1" ref="AD594" ca="1">_xlfn.IFS(AD593="", "",
AND(AD593=last_rou_date, OR(MONTH(AD593)&lt;&gt;12, DAY(AD593)&lt;&gt;31) ), DATE(YEAR(AD593), 12, 31),
AND(MONTH(AD593)=12, DAY(AD593)=31, AD593&gt;=last_rou_date), "",
AND(MONTH(AD593)=12, DAY(AD593)&lt;&gt;31),  EOMONTH(AD593,0),
AND(MONTH(AD593)=12, DAY(AD593)=31, $AH$14="Not end"),  EDATE(AD592,1),
AND($AH$14="Not end"), EDATE(AD593, 1),
AND($AH$14="End"), EOMONTH(AD593, 1)
)</f>
        <v/>
      </c>
      <c r="AE594" s="68" t="str" cm="1">
        <f t="array" ref="AE594">_xlfn.IFS(W594="", "",
AND(W594&gt;0, W594&lt;=$B$4, $C$2="İllik artım, faiz olaraq", $D$2&gt;0, $B$3="İllik"), $B$5*((1+$D$2)^(W594-1)),
AND(W594&gt;0, W594&lt;=$B$4, $C$2="İllik artım, faiz olaraq", $D$2&gt;0, $B$3="Aylıq"), $B$5*((1+$D$2)^ROUNDDOWN((W594-1)/12,0)),
AND(W594=1, $C$2="Aşağıdakı kimi dəyişir", ), $B$5,
AND(W594&gt;1, W594&lt;=$B$4, $C$2="Aşağıdakı kimi dəyişir"), IFERROR(VLOOKUP(W594, $C$4:$D$7, 2, FALSE), AE593),
AND(W594&gt;0, W594&lt;=$B$4), $B$5,
TRUE,0 )</f>
        <v/>
      </c>
      <c r="AF594" s="76" t="str">
        <f t="shared" ca="1" si="28"/>
        <v/>
      </c>
    </row>
    <row r="595" spans="1:32" x14ac:dyDescent="0.4">
      <c r="A595" s="13" t="str" cm="1">
        <f t="array" aca="1" ref="A595" ca="1">_xlfn.IFS(
AND(SUMIFS(lease_table_interest_accruals, lease_table_dates, A594)&gt;0, COUNTIFS($E$14:E594, "Interest accrual", $A$14:A594, A594)=0),  A594,
AND(SUMIFS(lease_table_payments, lease_table_dates, A594)&gt;0, COUNTIFS($E$14:E594, "Payment", $A$14:A594, A594)=0),  A594,
AND(SUMIFS(rou_table_deprs, rou_table_dates, A594)&gt;0, COUNTIFS($E$14:E594, "Depreciation", $A$14:A594, A594)=0),  A594,
TRUE,  IFERROR(INDEX(rou_table_dates,  MATCH(A594, rou_table_dates)+1, ), "")
)</f>
        <v/>
      </c>
      <c r="B595" s="1" t="str" cm="1">
        <f t="array" aca="1" ref="B595" ca="1">_xlfn.IFS(
AND(E595="Payment", A595=$B$2), $AM$14,
E595="Payment", $AM$15,
E595="Interest accrual", $AM$18,
E595="Depreciation", $AM$17,
TRUE, "")</f>
        <v/>
      </c>
      <c r="C595" s="1" t="str" cm="1">
        <f t="array" aca="1" ref="C595" ca="1">_xlfn.IFS(
E595="Payment", $AM$19,
E595="Interest accrual", $AM$15,
E595="Depreciation", $AM$16,
TRUE, "")</f>
        <v/>
      </c>
      <c r="D595" s="14" t="str" cm="1">
        <f t="array" aca="1" ref="D595" ca="1">_xlfn.IFS(
E595="Payment", _xlfn.XLOOKUP(A595, lease_table_dates, lease_table_payments, 0, 0),
E595="Interest accrual", _xlfn.XLOOKUP(A595, lease_table_dates, lease_table_interest_accruals, 0, 0),
E595="Depreciation", _xlfn.XLOOKUP(A595, rou_table_dates, rou_table_deprs, 0, 0),
TRUE, ""
)</f>
        <v/>
      </c>
      <c r="E595" s="7" t="str" cm="1">
        <f t="array" aca="1" ref="E595" ca="1">_xlfn.IFS(
AND(SUMIFS(lease_table_interest_accruals, lease_table_dates, A595)&gt;0, COUNTIFS($E$14:E594, "Interest accrual", $A$14:A594, A595)=0), "Interest accrual",
AND(SUMIFS(lease_table_payments, lease_table_dates, A595)&gt;0, COUNTIFS($E$14:E594, "Payment", $A$14:A594, A595)=0), "Payment",
AND(SUMIFS(rou_table_deprs, rou_table_dates, A595)&gt;0, COUNTIFS($E$14:E594, "Depreciation", $A$14:A594, A595)=0), "Depreciation",
TRUE,  ""
)</f>
        <v/>
      </c>
      <c r="G595" s="13" t="str" cm="1">
        <f t="array" aca="1" ref="G595" ca="1">_xlfn.IFS(
AND($B$11="Hə", $B$3="İllik"), Z595,
AND($B$11="Hə", $B$3="Aylıq"), AA595,
$B$11="Yox", X595)</f>
        <v/>
      </c>
      <c r="H595" s="14" t="str" cm="1">
        <f t="array" aca="1" ref="H595" ca="1">_xlfn.IFS( G595="", "",
TRUE, ROUND( H594+I595-J595, 2) )</f>
        <v/>
      </c>
      <c r="I595" s="14" t="str" cm="1">
        <f t="array" aca="1" ref="I595" ca="1">_xlfn.IFS(G595="", "",
G595=last_payment_date, (J595-H594),
 TRUE,  -  (H594- H594* (1+$B$6)^ (_xlfn.DAYS(G595,G594)/365) )
)</f>
        <v/>
      </c>
      <c r="J595" s="14" t="str" cm="1">
        <f t="array" aca="1" ref="J595" ca="1">_xlfn.IFS(G595="", "",
TRUE, _xlfn.XLOOKUP(G595,  payment_dates, payments,0,0)
)</f>
        <v/>
      </c>
      <c r="L595" s="2" t="str" cm="1">
        <f t="array" aca="1" ref="L595" ca="1">_xlfn.IFS(
AND($B$11="Hə", $B$3="İllik"), AC595,
AND($B$11="Hə", $B$3="Aylıq"), AD595,
$B$11="Yox", AB595)</f>
        <v/>
      </c>
      <c r="M595" s="14" t="str" cm="1">
        <f t="array" aca="1" ref="M595" ca="1">_xlfn.IFS( L595="", "",
(M594-N595)&lt;=0.5, 0,
TRUE,  M594-N595)</f>
        <v/>
      </c>
      <c r="N595" s="15" t="str" cm="1">
        <f t="array" aca="1" ref="N595" ca="1">_xlfn.IFS(
L595="", "",
TRUE, MIN(M594, ROUND($M$14/ (last_rou_date - $B$2) * (L595-L594), 2) )
)</f>
        <v/>
      </c>
      <c r="P595" s="22" t="str">
        <f t="shared" ca="1" si="27"/>
        <v/>
      </c>
      <c r="Q595" s="14" t="str" cm="1">
        <f t="array" aca="1" ref="Q595" ca="1">_xlfn.IFS(P595="","",
$B$11="Hə", _xlfn.XLOOKUP(DATE(P595, 12, 31), rou_table_dates, rou_table_nbvs,0, 0),
TRUE,  MAX(0, ROUND($M$14 - $M$14/ (last_rou_date - $B$2) * (DATE(P595,12,31) - $B$2), 2) )
)</f>
        <v/>
      </c>
      <c r="R595" s="57" t="str" cm="1">
        <f t="array" aca="1" ref="R595" ca="1">_xlfn.IFS(P595="","",
$B$11="Hə", _xlfn.XLOOKUP(DATE(P595, 12, 31), lease_table_dates, lease_table_balances,0, 0),
TRUE, IFERROR( XNPV($B$6, IF(payment_dates &gt;DATE(P595, 12, 31), payments,  0),  IF(payment_dates &gt;DATE(P595, 12, 31), payment_dates,  DATE(P595, 12, 31))    ),0)
)</f>
        <v/>
      </c>
      <c r="S595" s="14" t="str" cm="1">
        <f t="array" aca="1" ref="S595" ca="1">_xlfn.IFS(P595="","",
TRUE,  MIN( MIN(Q594, $M$14), ROUND($M$14/ (last_rou_date - $B$2) * (DATE(P595,12,31) - MAX($B$2, DATE(P595-1, 12, 31))), 2) )
)</f>
        <v/>
      </c>
      <c r="T595" s="15" t="str" cm="1">
        <f t="array" aca="1" ref="T595" ca="1">_xlfn.IFS(P595="", "",
ISTEXT(R594), R595- (H595 - SUMIFS( lease_table_payments, lease_table_years, P595) -$AG$14 ),
AND(ISNUMBER(R594), R595&lt;&gt;""),   R595- (R594 - SUMIFS( lease_table_payments, lease_table_years, P595) )
)</f>
        <v/>
      </c>
      <c r="U595" s="14"/>
      <c r="V595" s="73">
        <f t="shared" si="29"/>
        <v>582</v>
      </c>
      <c r="W595" s="74" t="str" cm="1">
        <f t="array" ref="W595">_xlfn.IFS(
OR(W594=$B$4, W594=""),"",
TRUE,W594+1
)</f>
        <v/>
      </c>
      <c r="X595" s="75" t="str" cm="1">
        <f t="array" ref="X595">_xlfn.IFS(X594="","",
W595="", "",
AND($B$3="İllik"),DATE(YEAR(X594)+1,MONTH(X594),DAY(X594) ),
AND($B$3="Aylıq", $AH$14="Not end"), EDATE(X594,1),
AND($B$3="Aylıq", $AH$14="End"), EOMONTH(X594,1)
)</f>
        <v/>
      </c>
      <c r="Y595" s="75" t="str" cm="1">
        <f t="array" aca="1" ref="Y595" ca="1">_xlfn.IFS(
AND($B$7="Dövrün əvvəlində", Y594&lt;=last_rou_date), DATE(YEAR(Y594)+1, 12, 31),
AND($B$7="Dövrün sonunda", Y594&lt;=last_payment_date), DATE(YEAR(Y594)+1, 12, 31),
TRUE, ""
)</f>
        <v/>
      </c>
      <c r="Z595" s="75" t="str" cm="1">
        <f t="array" aca="1" ref="Z595" ca="1">_xlfn.IFS(
AND($AN$14="Not year_end", Z594&gt;last_payment_date), "",
AND($AN$14="Year_end", Z594&gt;=last_payment_date), "",
AND($AN$14="Year_end"), DATE(YEAR(Z594+1), 12, 31),
AND($AN$14="Not year_end", MONTH(Z594)=12, DAY(Z594)=31), DATE(YEAR(Z593)+1, MONTH(Z593), DAY(Z593)),
AND($AN$14="Not year_end", OR(MONTH(Z594)&lt;&gt;12, DAY(Z594)&lt;&gt;31) ), DATE(YEAR(Z594), 12, 31)
)</f>
        <v/>
      </c>
      <c r="AA595" s="75" t="str" cm="1">
        <f t="array" aca="1" ref="AA595" ca="1">_xlfn.IFS(AA594="", "",
AND(AA594=last_payment_date, OR(MONTH(AA594)&lt;&gt;12, DAY(AA594)&lt;&gt;31) ), DATE(YEAR(AA594), 12, 31),
AND(MONTH(AA594)=12, DAY(AA594)=31, AA594&gt;=last_payment_date), "",
AND(MONTH(AA594)=12, DAY(AA594)&lt;&gt;31),  EOMONTH(AA594,0),
AND(MONTH(AA594)=12, DAY(AA594)=31, $AH$14="Not end"),  EDATE(AA593,1),
AND($AH$14="Not end"), EDATE(AA594, 1),
AND($AH$14="End"), EOMONTH(AA594, 1)
)</f>
        <v/>
      </c>
      <c r="AB595" s="75" t="str" cm="1">
        <f t="array" aca="1" ref="AB595" ca="1">_xlfn.IFS(AB594="","",
AND(AB594=last_rou_date), "",
AND($B$3="İllik"),DATE(YEAR(AB594)+1,MONTH(AB594),DAY(AB594) ),
AND($B$3="Aylıq", $AH$14="Not end"), EDATE(AB594,1),
AND($B$3="Aylıq", $AH$14="End"), EOMONTH(AB594,1)
)</f>
        <v/>
      </c>
      <c r="AC595" s="75" t="str" cm="1">
        <f t="array" aca="1" ref="AC595" ca="1">_xlfn.IFS(
AND($AN$14="Not year_end", AC594&gt;last_rou_date), "",
AND($AN$14="Year_end", AC594&gt;=last_rou_date), "",
AND($AN$14="Year_end"), DATE(YEAR(AC594+1), 12, 31),
AND($AN$14="Not year_end", MONTH(AC594)=12, DAY(AC594)=31), DATE(YEAR(AC593)+1, MONTH(AC593), DAY(AC593)),
AND($AN$14="Not year_end", OR(MONTH(AC594)&lt;&gt;12, DAY(AC594)&lt;&gt;31) ), DATE(YEAR(AC594), 12, 31)
)</f>
        <v/>
      </c>
      <c r="AD595" s="75" t="str" cm="1">
        <f t="array" aca="1" ref="AD595" ca="1">_xlfn.IFS(AD594="", "",
AND(AD594=last_rou_date, OR(MONTH(AD594)&lt;&gt;12, DAY(AD594)&lt;&gt;31) ), DATE(YEAR(AD594), 12, 31),
AND(MONTH(AD594)=12, DAY(AD594)=31, AD594&gt;=last_rou_date), "",
AND(MONTH(AD594)=12, DAY(AD594)&lt;&gt;31),  EOMONTH(AD594,0),
AND(MONTH(AD594)=12, DAY(AD594)=31, $AH$14="Not end"),  EDATE(AD593,1),
AND($AH$14="Not end"), EDATE(AD594, 1),
AND($AH$14="End"), EOMONTH(AD594, 1)
)</f>
        <v/>
      </c>
      <c r="AE595" s="68" t="str" cm="1">
        <f t="array" ref="AE595">_xlfn.IFS(W595="", "",
AND(W595&gt;0, W595&lt;=$B$4, $C$2="İllik artım, faiz olaraq", $D$2&gt;0, $B$3="İllik"), $B$5*((1+$D$2)^(W595-1)),
AND(W595&gt;0, W595&lt;=$B$4, $C$2="İllik artım, faiz olaraq", $D$2&gt;0, $B$3="Aylıq"), $B$5*((1+$D$2)^ROUNDDOWN((W595-1)/12,0)),
AND(W595=1, $C$2="Aşağıdakı kimi dəyişir", ), $B$5,
AND(W595&gt;1, W595&lt;=$B$4, $C$2="Aşağıdakı kimi dəyişir"), IFERROR(VLOOKUP(W595, $C$4:$D$7, 2, FALSE), AE594),
AND(W595&gt;0, W595&lt;=$B$4), $B$5,
TRUE,0 )</f>
        <v/>
      </c>
      <c r="AF595" s="76" t="str">
        <f t="shared" ca="1" si="28"/>
        <v/>
      </c>
    </row>
    <row r="596" spans="1:32" x14ac:dyDescent="0.4">
      <c r="A596" s="13" t="str" cm="1">
        <f t="array" aca="1" ref="A596" ca="1">_xlfn.IFS(
AND(SUMIFS(lease_table_interest_accruals, lease_table_dates, A595)&gt;0, COUNTIFS($E$14:E595, "Interest accrual", $A$14:A595, A595)=0),  A595,
AND(SUMIFS(lease_table_payments, lease_table_dates, A595)&gt;0, COUNTIFS($E$14:E595, "Payment", $A$14:A595, A595)=0),  A595,
AND(SUMIFS(rou_table_deprs, rou_table_dates, A595)&gt;0, COUNTIFS($E$14:E595, "Depreciation", $A$14:A595, A595)=0),  A595,
TRUE,  IFERROR(INDEX(rou_table_dates,  MATCH(A595, rou_table_dates)+1, ), "")
)</f>
        <v/>
      </c>
      <c r="B596" s="1" t="str" cm="1">
        <f t="array" aca="1" ref="B596" ca="1">_xlfn.IFS(
AND(E596="Payment", A596=$B$2), $AM$14,
E596="Payment", $AM$15,
E596="Interest accrual", $AM$18,
E596="Depreciation", $AM$17,
TRUE, "")</f>
        <v/>
      </c>
      <c r="C596" s="1" t="str" cm="1">
        <f t="array" aca="1" ref="C596" ca="1">_xlfn.IFS(
E596="Payment", $AM$19,
E596="Interest accrual", $AM$15,
E596="Depreciation", $AM$16,
TRUE, "")</f>
        <v/>
      </c>
      <c r="D596" s="14" t="str" cm="1">
        <f t="array" aca="1" ref="D596" ca="1">_xlfn.IFS(
E596="Payment", _xlfn.XLOOKUP(A596, lease_table_dates, lease_table_payments, 0, 0),
E596="Interest accrual", _xlfn.XLOOKUP(A596, lease_table_dates, lease_table_interest_accruals, 0, 0),
E596="Depreciation", _xlfn.XLOOKUP(A596, rou_table_dates, rou_table_deprs, 0, 0),
TRUE, ""
)</f>
        <v/>
      </c>
      <c r="E596" s="7" t="str" cm="1">
        <f t="array" aca="1" ref="E596" ca="1">_xlfn.IFS(
AND(SUMIFS(lease_table_interest_accruals, lease_table_dates, A596)&gt;0, COUNTIFS($E$14:E595, "Interest accrual", $A$14:A595, A596)=0), "Interest accrual",
AND(SUMIFS(lease_table_payments, lease_table_dates, A596)&gt;0, COUNTIFS($E$14:E595, "Payment", $A$14:A595, A596)=0), "Payment",
AND(SUMIFS(rou_table_deprs, rou_table_dates, A596)&gt;0, COUNTIFS($E$14:E595, "Depreciation", $A$14:A595, A596)=0), "Depreciation",
TRUE,  ""
)</f>
        <v/>
      </c>
      <c r="G596" s="13" t="str" cm="1">
        <f t="array" aca="1" ref="G596" ca="1">_xlfn.IFS(
AND($B$11="Hə", $B$3="İllik"), Z596,
AND($B$11="Hə", $B$3="Aylıq"), AA596,
$B$11="Yox", X596)</f>
        <v/>
      </c>
      <c r="H596" s="14" t="str" cm="1">
        <f t="array" aca="1" ref="H596" ca="1">_xlfn.IFS( G596="", "",
TRUE, ROUND( H595+I596-J596, 2) )</f>
        <v/>
      </c>
      <c r="I596" s="14" t="str" cm="1">
        <f t="array" aca="1" ref="I596" ca="1">_xlfn.IFS(G596="", "",
G596=last_payment_date, (J596-H595),
 TRUE,  -  (H595- H595* (1+$B$6)^ (_xlfn.DAYS(G596,G595)/365) )
)</f>
        <v/>
      </c>
      <c r="J596" s="14" t="str" cm="1">
        <f t="array" aca="1" ref="J596" ca="1">_xlfn.IFS(G596="", "",
TRUE, _xlfn.XLOOKUP(G596,  payment_dates, payments,0,0)
)</f>
        <v/>
      </c>
      <c r="L596" s="2" t="str" cm="1">
        <f t="array" aca="1" ref="L596" ca="1">_xlfn.IFS(
AND($B$11="Hə", $B$3="İllik"), AC596,
AND($B$11="Hə", $B$3="Aylıq"), AD596,
$B$11="Yox", AB596)</f>
        <v/>
      </c>
      <c r="M596" s="14" t="str" cm="1">
        <f t="array" aca="1" ref="M596" ca="1">_xlfn.IFS( L596="", "",
(M595-N596)&lt;=0.5, 0,
TRUE,  M595-N596)</f>
        <v/>
      </c>
      <c r="N596" s="15" t="str" cm="1">
        <f t="array" aca="1" ref="N596" ca="1">_xlfn.IFS(
L596="", "",
TRUE, MIN(M595, ROUND($M$14/ (last_rou_date - $B$2) * (L596-L595), 2) )
)</f>
        <v/>
      </c>
      <c r="P596" s="22" t="str">
        <f t="shared" ca="1" si="27"/>
        <v/>
      </c>
      <c r="Q596" s="14" t="str" cm="1">
        <f t="array" aca="1" ref="Q596" ca="1">_xlfn.IFS(P596="","",
$B$11="Hə", _xlfn.XLOOKUP(DATE(P596, 12, 31), rou_table_dates, rou_table_nbvs,0, 0),
TRUE,  MAX(0, ROUND($M$14 - $M$14/ (last_rou_date - $B$2) * (DATE(P596,12,31) - $B$2), 2) )
)</f>
        <v/>
      </c>
      <c r="R596" s="57" t="str" cm="1">
        <f t="array" aca="1" ref="R596" ca="1">_xlfn.IFS(P596="","",
$B$11="Hə", _xlfn.XLOOKUP(DATE(P596, 12, 31), lease_table_dates, lease_table_balances,0, 0),
TRUE, IFERROR( XNPV($B$6, IF(payment_dates &gt;DATE(P596, 12, 31), payments,  0),  IF(payment_dates &gt;DATE(P596, 12, 31), payment_dates,  DATE(P596, 12, 31))    ),0)
)</f>
        <v/>
      </c>
      <c r="S596" s="14" t="str" cm="1">
        <f t="array" aca="1" ref="S596" ca="1">_xlfn.IFS(P596="","",
TRUE,  MIN( MIN(Q595, $M$14), ROUND($M$14/ (last_rou_date - $B$2) * (DATE(P596,12,31) - MAX($B$2, DATE(P596-1, 12, 31))), 2) )
)</f>
        <v/>
      </c>
      <c r="T596" s="15" t="str" cm="1">
        <f t="array" aca="1" ref="T596" ca="1">_xlfn.IFS(P596="", "",
ISTEXT(R595), R596- (H596 - SUMIFS( lease_table_payments, lease_table_years, P596) -$AG$14 ),
AND(ISNUMBER(R595), R596&lt;&gt;""),   R596- (R595 - SUMIFS( lease_table_payments, lease_table_years, P596) )
)</f>
        <v/>
      </c>
      <c r="U596" s="14"/>
      <c r="V596" s="73">
        <f t="shared" si="29"/>
        <v>583</v>
      </c>
      <c r="W596" s="74" t="str" cm="1">
        <f t="array" ref="W596">_xlfn.IFS(
OR(W595=$B$4, W595=""),"",
TRUE,W595+1
)</f>
        <v/>
      </c>
      <c r="X596" s="75" t="str" cm="1">
        <f t="array" ref="X596">_xlfn.IFS(X595="","",
W596="", "",
AND($B$3="İllik"),DATE(YEAR(X595)+1,MONTH(X595),DAY(X595) ),
AND($B$3="Aylıq", $AH$14="Not end"), EDATE(X595,1),
AND($B$3="Aylıq", $AH$14="End"), EOMONTH(X595,1)
)</f>
        <v/>
      </c>
      <c r="Y596" s="75" t="str" cm="1">
        <f t="array" aca="1" ref="Y596" ca="1">_xlfn.IFS(
AND($B$7="Dövrün əvvəlində", Y595&lt;=last_rou_date), DATE(YEAR(Y595)+1, 12, 31),
AND($B$7="Dövrün sonunda", Y595&lt;=last_payment_date), DATE(YEAR(Y595)+1, 12, 31),
TRUE, ""
)</f>
        <v/>
      </c>
      <c r="Z596" s="75" t="str" cm="1">
        <f t="array" aca="1" ref="Z596" ca="1">_xlfn.IFS(
AND($AN$14="Not year_end", Z595&gt;last_payment_date), "",
AND($AN$14="Year_end", Z595&gt;=last_payment_date), "",
AND($AN$14="Year_end"), DATE(YEAR(Z595+1), 12, 31),
AND($AN$14="Not year_end", MONTH(Z595)=12, DAY(Z595)=31), DATE(YEAR(Z594)+1, MONTH(Z594), DAY(Z594)),
AND($AN$14="Not year_end", OR(MONTH(Z595)&lt;&gt;12, DAY(Z595)&lt;&gt;31) ), DATE(YEAR(Z595), 12, 31)
)</f>
        <v/>
      </c>
      <c r="AA596" s="75" t="str" cm="1">
        <f t="array" aca="1" ref="AA596" ca="1">_xlfn.IFS(AA595="", "",
AND(AA595=last_payment_date, OR(MONTH(AA595)&lt;&gt;12, DAY(AA595)&lt;&gt;31) ), DATE(YEAR(AA595), 12, 31),
AND(MONTH(AA595)=12, DAY(AA595)=31, AA595&gt;=last_payment_date), "",
AND(MONTH(AA595)=12, DAY(AA595)&lt;&gt;31),  EOMONTH(AA595,0),
AND(MONTH(AA595)=12, DAY(AA595)=31, $AH$14="Not end"),  EDATE(AA594,1),
AND($AH$14="Not end"), EDATE(AA595, 1),
AND($AH$14="End"), EOMONTH(AA595, 1)
)</f>
        <v/>
      </c>
      <c r="AB596" s="75" t="str" cm="1">
        <f t="array" aca="1" ref="AB596" ca="1">_xlfn.IFS(AB595="","",
AND(AB595=last_rou_date), "",
AND($B$3="İllik"),DATE(YEAR(AB595)+1,MONTH(AB595),DAY(AB595) ),
AND($B$3="Aylıq", $AH$14="Not end"), EDATE(AB595,1),
AND($B$3="Aylıq", $AH$14="End"), EOMONTH(AB595,1)
)</f>
        <v/>
      </c>
      <c r="AC596" s="75" t="str" cm="1">
        <f t="array" aca="1" ref="AC596" ca="1">_xlfn.IFS(
AND($AN$14="Not year_end", AC595&gt;last_rou_date), "",
AND($AN$14="Year_end", AC595&gt;=last_rou_date), "",
AND($AN$14="Year_end"), DATE(YEAR(AC595+1), 12, 31),
AND($AN$14="Not year_end", MONTH(AC595)=12, DAY(AC595)=31), DATE(YEAR(AC594)+1, MONTH(AC594), DAY(AC594)),
AND($AN$14="Not year_end", OR(MONTH(AC595)&lt;&gt;12, DAY(AC595)&lt;&gt;31) ), DATE(YEAR(AC595), 12, 31)
)</f>
        <v/>
      </c>
      <c r="AD596" s="75" t="str" cm="1">
        <f t="array" aca="1" ref="AD596" ca="1">_xlfn.IFS(AD595="", "",
AND(AD595=last_rou_date, OR(MONTH(AD595)&lt;&gt;12, DAY(AD595)&lt;&gt;31) ), DATE(YEAR(AD595), 12, 31),
AND(MONTH(AD595)=12, DAY(AD595)=31, AD595&gt;=last_rou_date), "",
AND(MONTH(AD595)=12, DAY(AD595)&lt;&gt;31),  EOMONTH(AD595,0),
AND(MONTH(AD595)=12, DAY(AD595)=31, $AH$14="Not end"),  EDATE(AD594,1),
AND($AH$14="Not end"), EDATE(AD595, 1),
AND($AH$14="End"), EOMONTH(AD595, 1)
)</f>
        <v/>
      </c>
      <c r="AE596" s="68" t="str" cm="1">
        <f t="array" ref="AE596">_xlfn.IFS(W596="", "",
AND(W596&gt;0, W596&lt;=$B$4, $C$2="İllik artım, faiz olaraq", $D$2&gt;0, $B$3="İllik"), $B$5*((1+$D$2)^(W596-1)),
AND(W596&gt;0, W596&lt;=$B$4, $C$2="İllik artım, faiz olaraq", $D$2&gt;0, $B$3="Aylıq"), $B$5*((1+$D$2)^ROUNDDOWN((W596-1)/12,0)),
AND(W596=1, $C$2="Aşağıdakı kimi dəyişir", ), $B$5,
AND(W596&gt;1, W596&lt;=$B$4, $C$2="Aşağıdakı kimi dəyişir"), IFERROR(VLOOKUP(W596, $C$4:$D$7, 2, FALSE), AE595),
AND(W596&gt;0, W596&lt;=$B$4), $B$5,
TRUE,0 )</f>
        <v/>
      </c>
      <c r="AF596" s="76" t="str">
        <f t="shared" ca="1" si="28"/>
        <v/>
      </c>
    </row>
    <row r="597" spans="1:32" x14ac:dyDescent="0.4">
      <c r="A597" s="13" t="str" cm="1">
        <f t="array" aca="1" ref="A597" ca="1">_xlfn.IFS(
AND(SUMIFS(lease_table_interest_accruals, lease_table_dates, A596)&gt;0, COUNTIFS($E$14:E596, "Interest accrual", $A$14:A596, A596)=0),  A596,
AND(SUMIFS(lease_table_payments, lease_table_dates, A596)&gt;0, COUNTIFS($E$14:E596, "Payment", $A$14:A596, A596)=0),  A596,
AND(SUMIFS(rou_table_deprs, rou_table_dates, A596)&gt;0, COUNTIFS($E$14:E596, "Depreciation", $A$14:A596, A596)=0),  A596,
TRUE,  IFERROR(INDEX(rou_table_dates,  MATCH(A596, rou_table_dates)+1, ), "")
)</f>
        <v/>
      </c>
      <c r="B597" s="1" t="str" cm="1">
        <f t="array" aca="1" ref="B597" ca="1">_xlfn.IFS(
AND(E597="Payment", A597=$B$2), $AM$14,
E597="Payment", $AM$15,
E597="Interest accrual", $AM$18,
E597="Depreciation", $AM$17,
TRUE, "")</f>
        <v/>
      </c>
      <c r="C597" s="1" t="str" cm="1">
        <f t="array" aca="1" ref="C597" ca="1">_xlfn.IFS(
E597="Payment", $AM$19,
E597="Interest accrual", $AM$15,
E597="Depreciation", $AM$16,
TRUE, "")</f>
        <v/>
      </c>
      <c r="D597" s="14" t="str" cm="1">
        <f t="array" aca="1" ref="D597" ca="1">_xlfn.IFS(
E597="Payment", _xlfn.XLOOKUP(A597, lease_table_dates, lease_table_payments, 0, 0),
E597="Interest accrual", _xlfn.XLOOKUP(A597, lease_table_dates, lease_table_interest_accruals, 0, 0),
E597="Depreciation", _xlfn.XLOOKUP(A597, rou_table_dates, rou_table_deprs, 0, 0),
TRUE, ""
)</f>
        <v/>
      </c>
      <c r="E597" s="7" t="str" cm="1">
        <f t="array" aca="1" ref="E597" ca="1">_xlfn.IFS(
AND(SUMIFS(lease_table_interest_accruals, lease_table_dates, A597)&gt;0, COUNTIFS($E$14:E596, "Interest accrual", $A$14:A596, A597)=0), "Interest accrual",
AND(SUMIFS(lease_table_payments, lease_table_dates, A597)&gt;0, COUNTIFS($E$14:E596, "Payment", $A$14:A596, A597)=0), "Payment",
AND(SUMIFS(rou_table_deprs, rou_table_dates, A597)&gt;0, COUNTIFS($E$14:E596, "Depreciation", $A$14:A596, A597)=0), "Depreciation",
TRUE,  ""
)</f>
        <v/>
      </c>
      <c r="G597" s="13" t="str" cm="1">
        <f t="array" aca="1" ref="G597" ca="1">_xlfn.IFS(
AND($B$11="Hə", $B$3="İllik"), Z597,
AND($B$11="Hə", $B$3="Aylıq"), AA597,
$B$11="Yox", X597)</f>
        <v/>
      </c>
      <c r="H597" s="14" t="str" cm="1">
        <f t="array" aca="1" ref="H597" ca="1">_xlfn.IFS( G597="", "",
TRUE, ROUND( H596+I597-J597, 2) )</f>
        <v/>
      </c>
      <c r="I597" s="14" t="str" cm="1">
        <f t="array" aca="1" ref="I597" ca="1">_xlfn.IFS(G597="", "",
G597=last_payment_date, (J597-H596),
 TRUE,  -  (H596- H596* (1+$B$6)^ (_xlfn.DAYS(G597,G596)/365) )
)</f>
        <v/>
      </c>
      <c r="J597" s="14" t="str" cm="1">
        <f t="array" aca="1" ref="J597" ca="1">_xlfn.IFS(G597="", "",
TRUE, _xlfn.XLOOKUP(G597,  payment_dates, payments,0,0)
)</f>
        <v/>
      </c>
      <c r="L597" s="2" t="str" cm="1">
        <f t="array" aca="1" ref="L597" ca="1">_xlfn.IFS(
AND($B$11="Hə", $B$3="İllik"), AC597,
AND($B$11="Hə", $B$3="Aylıq"), AD597,
$B$11="Yox", AB597)</f>
        <v/>
      </c>
      <c r="M597" s="14" t="str" cm="1">
        <f t="array" aca="1" ref="M597" ca="1">_xlfn.IFS( L597="", "",
(M596-N597)&lt;=0.5, 0,
TRUE,  M596-N597)</f>
        <v/>
      </c>
      <c r="N597" s="15" t="str" cm="1">
        <f t="array" aca="1" ref="N597" ca="1">_xlfn.IFS(
L597="", "",
TRUE, MIN(M596, ROUND($M$14/ (last_rou_date - $B$2) * (L597-L596), 2) )
)</f>
        <v/>
      </c>
      <c r="P597" s="22" t="str">
        <f t="shared" ca="1" si="27"/>
        <v/>
      </c>
      <c r="Q597" s="14" t="str" cm="1">
        <f t="array" aca="1" ref="Q597" ca="1">_xlfn.IFS(P597="","",
$B$11="Hə", _xlfn.XLOOKUP(DATE(P597, 12, 31), rou_table_dates, rou_table_nbvs,0, 0),
TRUE,  MAX(0, ROUND($M$14 - $M$14/ (last_rou_date - $B$2) * (DATE(P597,12,31) - $B$2), 2) )
)</f>
        <v/>
      </c>
      <c r="R597" s="57" t="str" cm="1">
        <f t="array" aca="1" ref="R597" ca="1">_xlfn.IFS(P597="","",
$B$11="Hə", _xlfn.XLOOKUP(DATE(P597, 12, 31), lease_table_dates, lease_table_balances,0, 0),
TRUE, IFERROR( XNPV($B$6, IF(payment_dates &gt;DATE(P597, 12, 31), payments,  0),  IF(payment_dates &gt;DATE(P597, 12, 31), payment_dates,  DATE(P597, 12, 31))    ),0)
)</f>
        <v/>
      </c>
      <c r="S597" s="14" t="str" cm="1">
        <f t="array" aca="1" ref="S597" ca="1">_xlfn.IFS(P597="","",
TRUE,  MIN( MIN(Q596, $M$14), ROUND($M$14/ (last_rou_date - $B$2) * (DATE(P597,12,31) - MAX($B$2, DATE(P597-1, 12, 31))), 2) )
)</f>
        <v/>
      </c>
      <c r="T597" s="15" t="str" cm="1">
        <f t="array" aca="1" ref="T597" ca="1">_xlfn.IFS(P597="", "",
ISTEXT(R596), R597- (H597 - SUMIFS( lease_table_payments, lease_table_years, P597) -$AG$14 ),
AND(ISNUMBER(R596), R597&lt;&gt;""),   R597- (R596 - SUMIFS( lease_table_payments, lease_table_years, P597) )
)</f>
        <v/>
      </c>
      <c r="U597" s="14"/>
      <c r="V597" s="73">
        <f t="shared" si="29"/>
        <v>584</v>
      </c>
      <c r="W597" s="74" t="str" cm="1">
        <f t="array" ref="W597">_xlfn.IFS(
OR(W596=$B$4, W596=""),"",
TRUE,W596+1
)</f>
        <v/>
      </c>
      <c r="X597" s="75" t="str" cm="1">
        <f t="array" ref="X597">_xlfn.IFS(X596="","",
W597="", "",
AND($B$3="İllik"),DATE(YEAR(X596)+1,MONTH(X596),DAY(X596) ),
AND($B$3="Aylıq", $AH$14="Not end"), EDATE(X596,1),
AND($B$3="Aylıq", $AH$14="End"), EOMONTH(X596,1)
)</f>
        <v/>
      </c>
      <c r="Y597" s="75" t="str" cm="1">
        <f t="array" aca="1" ref="Y597" ca="1">_xlfn.IFS(
AND($B$7="Dövrün əvvəlində", Y596&lt;=last_rou_date), DATE(YEAR(Y596)+1, 12, 31),
AND($B$7="Dövrün sonunda", Y596&lt;=last_payment_date), DATE(YEAR(Y596)+1, 12, 31),
TRUE, ""
)</f>
        <v/>
      </c>
      <c r="Z597" s="75" t="str" cm="1">
        <f t="array" aca="1" ref="Z597" ca="1">_xlfn.IFS(
AND($AN$14="Not year_end", Z596&gt;last_payment_date), "",
AND($AN$14="Year_end", Z596&gt;=last_payment_date), "",
AND($AN$14="Year_end"), DATE(YEAR(Z596+1), 12, 31),
AND($AN$14="Not year_end", MONTH(Z596)=12, DAY(Z596)=31), DATE(YEAR(Z595)+1, MONTH(Z595), DAY(Z595)),
AND($AN$14="Not year_end", OR(MONTH(Z596)&lt;&gt;12, DAY(Z596)&lt;&gt;31) ), DATE(YEAR(Z596), 12, 31)
)</f>
        <v/>
      </c>
      <c r="AA597" s="75" t="str" cm="1">
        <f t="array" aca="1" ref="AA597" ca="1">_xlfn.IFS(AA596="", "",
AND(AA596=last_payment_date, OR(MONTH(AA596)&lt;&gt;12, DAY(AA596)&lt;&gt;31) ), DATE(YEAR(AA596), 12, 31),
AND(MONTH(AA596)=12, DAY(AA596)=31, AA596&gt;=last_payment_date), "",
AND(MONTH(AA596)=12, DAY(AA596)&lt;&gt;31),  EOMONTH(AA596,0),
AND(MONTH(AA596)=12, DAY(AA596)=31, $AH$14="Not end"),  EDATE(AA595,1),
AND($AH$14="Not end"), EDATE(AA596, 1),
AND($AH$14="End"), EOMONTH(AA596, 1)
)</f>
        <v/>
      </c>
      <c r="AB597" s="75" t="str" cm="1">
        <f t="array" aca="1" ref="AB597" ca="1">_xlfn.IFS(AB596="","",
AND(AB596=last_rou_date), "",
AND($B$3="İllik"),DATE(YEAR(AB596)+1,MONTH(AB596),DAY(AB596) ),
AND($B$3="Aylıq", $AH$14="Not end"), EDATE(AB596,1),
AND($B$3="Aylıq", $AH$14="End"), EOMONTH(AB596,1)
)</f>
        <v/>
      </c>
      <c r="AC597" s="75" t="str" cm="1">
        <f t="array" aca="1" ref="AC597" ca="1">_xlfn.IFS(
AND($AN$14="Not year_end", AC596&gt;last_rou_date), "",
AND($AN$14="Year_end", AC596&gt;=last_rou_date), "",
AND($AN$14="Year_end"), DATE(YEAR(AC596+1), 12, 31),
AND($AN$14="Not year_end", MONTH(AC596)=12, DAY(AC596)=31), DATE(YEAR(AC595)+1, MONTH(AC595), DAY(AC595)),
AND($AN$14="Not year_end", OR(MONTH(AC596)&lt;&gt;12, DAY(AC596)&lt;&gt;31) ), DATE(YEAR(AC596), 12, 31)
)</f>
        <v/>
      </c>
      <c r="AD597" s="75" t="str" cm="1">
        <f t="array" aca="1" ref="AD597" ca="1">_xlfn.IFS(AD596="", "",
AND(AD596=last_rou_date, OR(MONTH(AD596)&lt;&gt;12, DAY(AD596)&lt;&gt;31) ), DATE(YEAR(AD596), 12, 31),
AND(MONTH(AD596)=12, DAY(AD596)=31, AD596&gt;=last_rou_date), "",
AND(MONTH(AD596)=12, DAY(AD596)&lt;&gt;31),  EOMONTH(AD596,0),
AND(MONTH(AD596)=12, DAY(AD596)=31, $AH$14="Not end"),  EDATE(AD595,1),
AND($AH$14="Not end"), EDATE(AD596, 1),
AND($AH$14="End"), EOMONTH(AD596, 1)
)</f>
        <v/>
      </c>
      <c r="AE597" s="68" t="str" cm="1">
        <f t="array" ref="AE597">_xlfn.IFS(W597="", "",
AND(W597&gt;0, W597&lt;=$B$4, $C$2="İllik artım, faiz olaraq", $D$2&gt;0, $B$3="İllik"), $B$5*((1+$D$2)^(W597-1)),
AND(W597&gt;0, W597&lt;=$B$4, $C$2="İllik artım, faiz olaraq", $D$2&gt;0, $B$3="Aylıq"), $B$5*((1+$D$2)^ROUNDDOWN((W597-1)/12,0)),
AND(W597=1, $C$2="Aşağıdakı kimi dəyişir", ), $B$5,
AND(W597&gt;1, W597&lt;=$B$4, $C$2="Aşağıdakı kimi dəyişir"), IFERROR(VLOOKUP(W597, $C$4:$D$7, 2, FALSE), AE596),
AND(W597&gt;0, W597&lt;=$B$4), $B$5,
TRUE,0 )</f>
        <v/>
      </c>
      <c r="AF597" s="76" t="str">
        <f t="shared" ca="1" si="28"/>
        <v/>
      </c>
    </row>
    <row r="598" spans="1:32" x14ac:dyDescent="0.4">
      <c r="A598" s="13" t="str" cm="1">
        <f t="array" aca="1" ref="A598" ca="1">_xlfn.IFS(
AND(SUMIFS(lease_table_interest_accruals, lease_table_dates, A597)&gt;0, COUNTIFS($E$14:E597, "Interest accrual", $A$14:A597, A597)=0),  A597,
AND(SUMIFS(lease_table_payments, lease_table_dates, A597)&gt;0, COUNTIFS($E$14:E597, "Payment", $A$14:A597, A597)=0),  A597,
AND(SUMIFS(rou_table_deprs, rou_table_dates, A597)&gt;0, COUNTIFS($E$14:E597, "Depreciation", $A$14:A597, A597)=0),  A597,
TRUE,  IFERROR(INDEX(rou_table_dates,  MATCH(A597, rou_table_dates)+1, ), "")
)</f>
        <v/>
      </c>
      <c r="B598" s="1" t="str" cm="1">
        <f t="array" aca="1" ref="B598" ca="1">_xlfn.IFS(
AND(E598="Payment", A598=$B$2), $AM$14,
E598="Payment", $AM$15,
E598="Interest accrual", $AM$18,
E598="Depreciation", $AM$17,
TRUE, "")</f>
        <v/>
      </c>
      <c r="C598" s="1" t="str" cm="1">
        <f t="array" aca="1" ref="C598" ca="1">_xlfn.IFS(
E598="Payment", $AM$19,
E598="Interest accrual", $AM$15,
E598="Depreciation", $AM$16,
TRUE, "")</f>
        <v/>
      </c>
      <c r="D598" s="14" t="str" cm="1">
        <f t="array" aca="1" ref="D598" ca="1">_xlfn.IFS(
E598="Payment", _xlfn.XLOOKUP(A598, lease_table_dates, lease_table_payments, 0, 0),
E598="Interest accrual", _xlfn.XLOOKUP(A598, lease_table_dates, lease_table_interest_accruals, 0, 0),
E598="Depreciation", _xlfn.XLOOKUP(A598, rou_table_dates, rou_table_deprs, 0, 0),
TRUE, ""
)</f>
        <v/>
      </c>
      <c r="E598" s="7" t="str" cm="1">
        <f t="array" aca="1" ref="E598" ca="1">_xlfn.IFS(
AND(SUMIFS(lease_table_interest_accruals, lease_table_dates, A598)&gt;0, COUNTIFS($E$14:E597, "Interest accrual", $A$14:A597, A598)=0), "Interest accrual",
AND(SUMIFS(lease_table_payments, lease_table_dates, A598)&gt;0, COUNTIFS($E$14:E597, "Payment", $A$14:A597, A598)=0), "Payment",
AND(SUMIFS(rou_table_deprs, rou_table_dates, A598)&gt;0, COUNTIFS($E$14:E597, "Depreciation", $A$14:A597, A598)=0), "Depreciation",
TRUE,  ""
)</f>
        <v/>
      </c>
      <c r="G598" s="13" t="str" cm="1">
        <f t="array" aca="1" ref="G598" ca="1">_xlfn.IFS(
AND($B$11="Hə", $B$3="İllik"), Z598,
AND($B$11="Hə", $B$3="Aylıq"), AA598,
$B$11="Yox", X598)</f>
        <v/>
      </c>
      <c r="H598" s="14" t="str" cm="1">
        <f t="array" aca="1" ref="H598" ca="1">_xlfn.IFS( G598="", "",
TRUE, ROUND( H597+I598-J598, 2) )</f>
        <v/>
      </c>
      <c r="I598" s="14" t="str" cm="1">
        <f t="array" aca="1" ref="I598" ca="1">_xlfn.IFS(G598="", "",
G598=last_payment_date, (J598-H597),
 TRUE,  -  (H597- H597* (1+$B$6)^ (_xlfn.DAYS(G598,G597)/365) )
)</f>
        <v/>
      </c>
      <c r="J598" s="14" t="str" cm="1">
        <f t="array" aca="1" ref="J598" ca="1">_xlfn.IFS(G598="", "",
TRUE, _xlfn.XLOOKUP(G598,  payment_dates, payments,0,0)
)</f>
        <v/>
      </c>
      <c r="L598" s="2" t="str" cm="1">
        <f t="array" aca="1" ref="L598" ca="1">_xlfn.IFS(
AND($B$11="Hə", $B$3="İllik"), AC598,
AND($B$11="Hə", $B$3="Aylıq"), AD598,
$B$11="Yox", AB598)</f>
        <v/>
      </c>
      <c r="M598" s="14" t="str" cm="1">
        <f t="array" aca="1" ref="M598" ca="1">_xlfn.IFS( L598="", "",
(M597-N598)&lt;=0.5, 0,
TRUE,  M597-N598)</f>
        <v/>
      </c>
      <c r="N598" s="15" t="str" cm="1">
        <f t="array" aca="1" ref="N598" ca="1">_xlfn.IFS(
L598="", "",
TRUE, MIN(M597, ROUND($M$14/ (last_rou_date - $B$2) * (L598-L597), 2) )
)</f>
        <v/>
      </c>
      <c r="P598" s="22" t="str">
        <f t="shared" ca="1" si="27"/>
        <v/>
      </c>
      <c r="Q598" s="14" t="str" cm="1">
        <f t="array" aca="1" ref="Q598" ca="1">_xlfn.IFS(P598="","",
$B$11="Hə", _xlfn.XLOOKUP(DATE(P598, 12, 31), rou_table_dates, rou_table_nbvs,0, 0),
TRUE,  MAX(0, ROUND($M$14 - $M$14/ (last_rou_date - $B$2) * (DATE(P598,12,31) - $B$2), 2) )
)</f>
        <v/>
      </c>
      <c r="R598" s="57" t="str" cm="1">
        <f t="array" aca="1" ref="R598" ca="1">_xlfn.IFS(P598="","",
$B$11="Hə", _xlfn.XLOOKUP(DATE(P598, 12, 31), lease_table_dates, lease_table_balances,0, 0),
TRUE, IFERROR( XNPV($B$6, IF(payment_dates &gt;DATE(P598, 12, 31), payments,  0),  IF(payment_dates &gt;DATE(P598, 12, 31), payment_dates,  DATE(P598, 12, 31))    ),0)
)</f>
        <v/>
      </c>
      <c r="S598" s="14" t="str" cm="1">
        <f t="array" aca="1" ref="S598" ca="1">_xlfn.IFS(P598="","",
TRUE,  MIN( MIN(Q597, $M$14), ROUND($M$14/ (last_rou_date - $B$2) * (DATE(P598,12,31) - MAX($B$2, DATE(P598-1, 12, 31))), 2) )
)</f>
        <v/>
      </c>
      <c r="T598" s="15" t="str" cm="1">
        <f t="array" aca="1" ref="T598" ca="1">_xlfn.IFS(P598="", "",
ISTEXT(R597), R598- (H598 - SUMIFS( lease_table_payments, lease_table_years, P598) -$AG$14 ),
AND(ISNUMBER(R597), R598&lt;&gt;""),   R598- (R597 - SUMIFS( lease_table_payments, lease_table_years, P598) )
)</f>
        <v/>
      </c>
      <c r="U598" s="14"/>
      <c r="V598" s="73">
        <f t="shared" si="29"/>
        <v>585</v>
      </c>
      <c r="W598" s="74" t="str" cm="1">
        <f t="array" ref="W598">_xlfn.IFS(
OR(W597=$B$4, W597=""),"",
TRUE,W597+1
)</f>
        <v/>
      </c>
      <c r="X598" s="75" t="str" cm="1">
        <f t="array" ref="X598">_xlfn.IFS(X597="","",
W598="", "",
AND($B$3="İllik"),DATE(YEAR(X597)+1,MONTH(X597),DAY(X597) ),
AND($B$3="Aylıq", $AH$14="Not end"), EDATE(X597,1),
AND($B$3="Aylıq", $AH$14="End"), EOMONTH(X597,1)
)</f>
        <v/>
      </c>
      <c r="Y598" s="75" t="str" cm="1">
        <f t="array" aca="1" ref="Y598" ca="1">_xlfn.IFS(
AND($B$7="Dövrün əvvəlində", Y597&lt;=last_rou_date), DATE(YEAR(Y597)+1, 12, 31),
AND($B$7="Dövrün sonunda", Y597&lt;=last_payment_date), DATE(YEAR(Y597)+1, 12, 31),
TRUE, ""
)</f>
        <v/>
      </c>
      <c r="Z598" s="75" t="str" cm="1">
        <f t="array" aca="1" ref="Z598" ca="1">_xlfn.IFS(
AND($AN$14="Not year_end", Z597&gt;last_payment_date), "",
AND($AN$14="Year_end", Z597&gt;=last_payment_date), "",
AND($AN$14="Year_end"), DATE(YEAR(Z597+1), 12, 31),
AND($AN$14="Not year_end", MONTH(Z597)=12, DAY(Z597)=31), DATE(YEAR(Z596)+1, MONTH(Z596), DAY(Z596)),
AND($AN$14="Not year_end", OR(MONTH(Z597)&lt;&gt;12, DAY(Z597)&lt;&gt;31) ), DATE(YEAR(Z597), 12, 31)
)</f>
        <v/>
      </c>
      <c r="AA598" s="75" t="str" cm="1">
        <f t="array" aca="1" ref="AA598" ca="1">_xlfn.IFS(AA597="", "",
AND(AA597=last_payment_date, OR(MONTH(AA597)&lt;&gt;12, DAY(AA597)&lt;&gt;31) ), DATE(YEAR(AA597), 12, 31),
AND(MONTH(AA597)=12, DAY(AA597)=31, AA597&gt;=last_payment_date), "",
AND(MONTH(AA597)=12, DAY(AA597)&lt;&gt;31),  EOMONTH(AA597,0),
AND(MONTH(AA597)=12, DAY(AA597)=31, $AH$14="Not end"),  EDATE(AA596,1),
AND($AH$14="Not end"), EDATE(AA597, 1),
AND($AH$14="End"), EOMONTH(AA597, 1)
)</f>
        <v/>
      </c>
      <c r="AB598" s="75" t="str" cm="1">
        <f t="array" aca="1" ref="AB598" ca="1">_xlfn.IFS(AB597="","",
AND(AB597=last_rou_date), "",
AND($B$3="İllik"),DATE(YEAR(AB597)+1,MONTH(AB597),DAY(AB597) ),
AND($B$3="Aylıq", $AH$14="Not end"), EDATE(AB597,1),
AND($B$3="Aylıq", $AH$14="End"), EOMONTH(AB597,1)
)</f>
        <v/>
      </c>
      <c r="AC598" s="75" t="str" cm="1">
        <f t="array" aca="1" ref="AC598" ca="1">_xlfn.IFS(
AND($AN$14="Not year_end", AC597&gt;last_rou_date), "",
AND($AN$14="Year_end", AC597&gt;=last_rou_date), "",
AND($AN$14="Year_end"), DATE(YEAR(AC597+1), 12, 31),
AND($AN$14="Not year_end", MONTH(AC597)=12, DAY(AC597)=31), DATE(YEAR(AC596)+1, MONTH(AC596), DAY(AC596)),
AND($AN$14="Not year_end", OR(MONTH(AC597)&lt;&gt;12, DAY(AC597)&lt;&gt;31) ), DATE(YEAR(AC597), 12, 31)
)</f>
        <v/>
      </c>
      <c r="AD598" s="75" t="str" cm="1">
        <f t="array" aca="1" ref="AD598" ca="1">_xlfn.IFS(AD597="", "",
AND(AD597=last_rou_date, OR(MONTH(AD597)&lt;&gt;12, DAY(AD597)&lt;&gt;31) ), DATE(YEAR(AD597), 12, 31),
AND(MONTH(AD597)=12, DAY(AD597)=31, AD597&gt;=last_rou_date), "",
AND(MONTH(AD597)=12, DAY(AD597)&lt;&gt;31),  EOMONTH(AD597,0),
AND(MONTH(AD597)=12, DAY(AD597)=31, $AH$14="Not end"),  EDATE(AD596,1),
AND($AH$14="Not end"), EDATE(AD597, 1),
AND($AH$14="End"), EOMONTH(AD597, 1)
)</f>
        <v/>
      </c>
      <c r="AE598" s="68" t="str" cm="1">
        <f t="array" ref="AE598">_xlfn.IFS(W598="", "",
AND(W598&gt;0, W598&lt;=$B$4, $C$2="İllik artım, faiz olaraq", $D$2&gt;0, $B$3="İllik"), $B$5*((1+$D$2)^(W598-1)),
AND(W598&gt;0, W598&lt;=$B$4, $C$2="İllik artım, faiz olaraq", $D$2&gt;0, $B$3="Aylıq"), $B$5*((1+$D$2)^ROUNDDOWN((W598-1)/12,0)),
AND(W598=1, $C$2="Aşağıdakı kimi dəyişir", ), $B$5,
AND(W598&gt;1, W598&lt;=$B$4, $C$2="Aşağıdakı kimi dəyişir"), IFERROR(VLOOKUP(W598, $C$4:$D$7, 2, FALSE), AE597),
AND(W598&gt;0, W598&lt;=$B$4), $B$5,
TRUE,0 )</f>
        <v/>
      </c>
      <c r="AF598" s="76" t="str">
        <f t="shared" ca="1" si="28"/>
        <v/>
      </c>
    </row>
    <row r="599" spans="1:32" x14ac:dyDescent="0.4">
      <c r="A599" s="13" t="str" cm="1">
        <f t="array" aca="1" ref="A599" ca="1">_xlfn.IFS(
AND(SUMIFS(lease_table_interest_accruals, lease_table_dates, A598)&gt;0, COUNTIFS($E$14:E598, "Interest accrual", $A$14:A598, A598)=0),  A598,
AND(SUMIFS(lease_table_payments, lease_table_dates, A598)&gt;0, COUNTIFS($E$14:E598, "Payment", $A$14:A598, A598)=0),  A598,
AND(SUMIFS(rou_table_deprs, rou_table_dates, A598)&gt;0, COUNTIFS($E$14:E598, "Depreciation", $A$14:A598, A598)=0),  A598,
TRUE,  IFERROR(INDEX(rou_table_dates,  MATCH(A598, rou_table_dates)+1, ), "")
)</f>
        <v/>
      </c>
      <c r="B599" s="1" t="str" cm="1">
        <f t="array" aca="1" ref="B599" ca="1">_xlfn.IFS(
AND(E599="Payment", A599=$B$2), $AM$14,
E599="Payment", $AM$15,
E599="Interest accrual", $AM$18,
E599="Depreciation", $AM$17,
TRUE, "")</f>
        <v/>
      </c>
      <c r="C599" s="1" t="str" cm="1">
        <f t="array" aca="1" ref="C599" ca="1">_xlfn.IFS(
E599="Payment", $AM$19,
E599="Interest accrual", $AM$15,
E599="Depreciation", $AM$16,
TRUE, "")</f>
        <v/>
      </c>
      <c r="D599" s="14" t="str" cm="1">
        <f t="array" aca="1" ref="D599" ca="1">_xlfn.IFS(
E599="Payment", _xlfn.XLOOKUP(A599, lease_table_dates, lease_table_payments, 0, 0),
E599="Interest accrual", _xlfn.XLOOKUP(A599, lease_table_dates, lease_table_interest_accruals, 0, 0),
E599="Depreciation", _xlfn.XLOOKUP(A599, rou_table_dates, rou_table_deprs, 0, 0),
TRUE, ""
)</f>
        <v/>
      </c>
      <c r="E599" s="7" t="str" cm="1">
        <f t="array" aca="1" ref="E599" ca="1">_xlfn.IFS(
AND(SUMIFS(lease_table_interest_accruals, lease_table_dates, A599)&gt;0, COUNTIFS($E$14:E598, "Interest accrual", $A$14:A598, A599)=0), "Interest accrual",
AND(SUMIFS(lease_table_payments, lease_table_dates, A599)&gt;0, COUNTIFS($E$14:E598, "Payment", $A$14:A598, A599)=0), "Payment",
AND(SUMIFS(rou_table_deprs, rou_table_dates, A599)&gt;0, COUNTIFS($E$14:E598, "Depreciation", $A$14:A598, A599)=0), "Depreciation",
TRUE,  ""
)</f>
        <v/>
      </c>
      <c r="G599" s="13" t="str" cm="1">
        <f t="array" aca="1" ref="G599" ca="1">_xlfn.IFS(
AND($B$11="Hə", $B$3="İllik"), Z599,
AND($B$11="Hə", $B$3="Aylıq"), AA599,
$B$11="Yox", X599)</f>
        <v/>
      </c>
      <c r="H599" s="14" t="str" cm="1">
        <f t="array" aca="1" ref="H599" ca="1">_xlfn.IFS( G599="", "",
TRUE, ROUND( H598+I599-J599, 2) )</f>
        <v/>
      </c>
      <c r="I599" s="14" t="str" cm="1">
        <f t="array" aca="1" ref="I599" ca="1">_xlfn.IFS(G599="", "",
G599=last_payment_date, (J599-H598),
 TRUE,  -  (H598- H598* (1+$B$6)^ (_xlfn.DAYS(G599,G598)/365) )
)</f>
        <v/>
      </c>
      <c r="J599" s="14" t="str" cm="1">
        <f t="array" aca="1" ref="J599" ca="1">_xlfn.IFS(G599="", "",
TRUE, _xlfn.XLOOKUP(G599,  payment_dates, payments,0,0)
)</f>
        <v/>
      </c>
      <c r="L599" s="2" t="str" cm="1">
        <f t="array" aca="1" ref="L599" ca="1">_xlfn.IFS(
AND($B$11="Hə", $B$3="İllik"), AC599,
AND($B$11="Hə", $B$3="Aylıq"), AD599,
$B$11="Yox", AB599)</f>
        <v/>
      </c>
      <c r="M599" s="14" t="str" cm="1">
        <f t="array" aca="1" ref="M599" ca="1">_xlfn.IFS( L599="", "",
(M598-N599)&lt;=0.5, 0,
TRUE,  M598-N599)</f>
        <v/>
      </c>
      <c r="N599" s="15" t="str" cm="1">
        <f t="array" aca="1" ref="N599" ca="1">_xlfn.IFS(
L599="", "",
TRUE, MIN(M598, ROUND($M$14/ (last_rou_date - $B$2) * (L599-L598), 2) )
)</f>
        <v/>
      </c>
      <c r="P599" s="22" t="str">
        <f t="shared" ca="1" si="27"/>
        <v/>
      </c>
      <c r="Q599" s="14" t="str" cm="1">
        <f t="array" aca="1" ref="Q599" ca="1">_xlfn.IFS(P599="","",
$B$11="Hə", _xlfn.XLOOKUP(DATE(P599, 12, 31), rou_table_dates, rou_table_nbvs,0, 0),
TRUE,  MAX(0, ROUND($M$14 - $M$14/ (last_rou_date - $B$2) * (DATE(P599,12,31) - $B$2), 2) )
)</f>
        <v/>
      </c>
      <c r="R599" s="57" t="str" cm="1">
        <f t="array" aca="1" ref="R599" ca="1">_xlfn.IFS(P599="","",
$B$11="Hə", _xlfn.XLOOKUP(DATE(P599, 12, 31), lease_table_dates, lease_table_balances,0, 0),
TRUE, IFERROR( XNPV($B$6, IF(payment_dates &gt;DATE(P599, 12, 31), payments,  0),  IF(payment_dates &gt;DATE(P599, 12, 31), payment_dates,  DATE(P599, 12, 31))    ),0)
)</f>
        <v/>
      </c>
      <c r="S599" s="14" t="str" cm="1">
        <f t="array" aca="1" ref="S599" ca="1">_xlfn.IFS(P599="","",
TRUE,  MIN( MIN(Q598, $M$14), ROUND($M$14/ (last_rou_date - $B$2) * (DATE(P599,12,31) - MAX($B$2, DATE(P599-1, 12, 31))), 2) )
)</f>
        <v/>
      </c>
      <c r="T599" s="15" t="str" cm="1">
        <f t="array" aca="1" ref="T599" ca="1">_xlfn.IFS(P599="", "",
ISTEXT(R598), R599- (H599 - SUMIFS( lease_table_payments, lease_table_years, P599) -$AG$14 ),
AND(ISNUMBER(R598), R599&lt;&gt;""),   R599- (R598 - SUMIFS( lease_table_payments, lease_table_years, P599) )
)</f>
        <v/>
      </c>
      <c r="U599" s="14"/>
      <c r="V599" s="73">
        <f t="shared" si="29"/>
        <v>586</v>
      </c>
      <c r="W599" s="74" t="str" cm="1">
        <f t="array" ref="W599">_xlfn.IFS(
OR(W598=$B$4, W598=""),"",
TRUE,W598+1
)</f>
        <v/>
      </c>
      <c r="X599" s="75" t="str" cm="1">
        <f t="array" ref="X599">_xlfn.IFS(X598="","",
W599="", "",
AND($B$3="İllik"),DATE(YEAR(X598)+1,MONTH(X598),DAY(X598) ),
AND($B$3="Aylıq", $AH$14="Not end"), EDATE(X598,1),
AND($B$3="Aylıq", $AH$14="End"), EOMONTH(X598,1)
)</f>
        <v/>
      </c>
      <c r="Y599" s="75" t="str" cm="1">
        <f t="array" aca="1" ref="Y599" ca="1">_xlfn.IFS(
AND($B$7="Dövrün əvvəlində", Y598&lt;=last_rou_date), DATE(YEAR(Y598)+1, 12, 31),
AND($B$7="Dövrün sonunda", Y598&lt;=last_payment_date), DATE(YEAR(Y598)+1, 12, 31),
TRUE, ""
)</f>
        <v/>
      </c>
      <c r="Z599" s="75" t="str" cm="1">
        <f t="array" aca="1" ref="Z599" ca="1">_xlfn.IFS(
AND($AN$14="Not year_end", Z598&gt;last_payment_date), "",
AND($AN$14="Year_end", Z598&gt;=last_payment_date), "",
AND($AN$14="Year_end"), DATE(YEAR(Z598+1), 12, 31),
AND($AN$14="Not year_end", MONTH(Z598)=12, DAY(Z598)=31), DATE(YEAR(Z597)+1, MONTH(Z597), DAY(Z597)),
AND($AN$14="Not year_end", OR(MONTH(Z598)&lt;&gt;12, DAY(Z598)&lt;&gt;31) ), DATE(YEAR(Z598), 12, 31)
)</f>
        <v/>
      </c>
      <c r="AA599" s="75" t="str" cm="1">
        <f t="array" aca="1" ref="AA599" ca="1">_xlfn.IFS(AA598="", "",
AND(AA598=last_payment_date, OR(MONTH(AA598)&lt;&gt;12, DAY(AA598)&lt;&gt;31) ), DATE(YEAR(AA598), 12, 31),
AND(MONTH(AA598)=12, DAY(AA598)=31, AA598&gt;=last_payment_date), "",
AND(MONTH(AA598)=12, DAY(AA598)&lt;&gt;31),  EOMONTH(AA598,0),
AND(MONTH(AA598)=12, DAY(AA598)=31, $AH$14="Not end"),  EDATE(AA597,1),
AND($AH$14="Not end"), EDATE(AA598, 1),
AND($AH$14="End"), EOMONTH(AA598, 1)
)</f>
        <v/>
      </c>
      <c r="AB599" s="75" t="str" cm="1">
        <f t="array" aca="1" ref="AB599" ca="1">_xlfn.IFS(AB598="","",
AND(AB598=last_rou_date), "",
AND($B$3="İllik"),DATE(YEAR(AB598)+1,MONTH(AB598),DAY(AB598) ),
AND($B$3="Aylıq", $AH$14="Not end"), EDATE(AB598,1),
AND($B$3="Aylıq", $AH$14="End"), EOMONTH(AB598,1)
)</f>
        <v/>
      </c>
      <c r="AC599" s="75" t="str" cm="1">
        <f t="array" aca="1" ref="AC599" ca="1">_xlfn.IFS(
AND($AN$14="Not year_end", AC598&gt;last_rou_date), "",
AND($AN$14="Year_end", AC598&gt;=last_rou_date), "",
AND($AN$14="Year_end"), DATE(YEAR(AC598+1), 12, 31),
AND($AN$14="Not year_end", MONTH(AC598)=12, DAY(AC598)=31), DATE(YEAR(AC597)+1, MONTH(AC597), DAY(AC597)),
AND($AN$14="Not year_end", OR(MONTH(AC598)&lt;&gt;12, DAY(AC598)&lt;&gt;31) ), DATE(YEAR(AC598), 12, 31)
)</f>
        <v/>
      </c>
      <c r="AD599" s="75" t="str" cm="1">
        <f t="array" aca="1" ref="AD599" ca="1">_xlfn.IFS(AD598="", "",
AND(AD598=last_rou_date, OR(MONTH(AD598)&lt;&gt;12, DAY(AD598)&lt;&gt;31) ), DATE(YEAR(AD598), 12, 31),
AND(MONTH(AD598)=12, DAY(AD598)=31, AD598&gt;=last_rou_date), "",
AND(MONTH(AD598)=12, DAY(AD598)&lt;&gt;31),  EOMONTH(AD598,0),
AND(MONTH(AD598)=12, DAY(AD598)=31, $AH$14="Not end"),  EDATE(AD597,1),
AND($AH$14="Not end"), EDATE(AD598, 1),
AND($AH$14="End"), EOMONTH(AD598, 1)
)</f>
        <v/>
      </c>
      <c r="AE599" s="68" t="str" cm="1">
        <f t="array" ref="AE599">_xlfn.IFS(W599="", "",
AND(W599&gt;0, W599&lt;=$B$4, $C$2="İllik artım, faiz olaraq", $D$2&gt;0, $B$3="İllik"), $B$5*((1+$D$2)^(W599-1)),
AND(W599&gt;0, W599&lt;=$B$4, $C$2="İllik artım, faiz olaraq", $D$2&gt;0, $B$3="Aylıq"), $B$5*((1+$D$2)^ROUNDDOWN((W599-1)/12,0)),
AND(W599=1, $C$2="Aşağıdakı kimi dəyişir", ), $B$5,
AND(W599&gt;1, W599&lt;=$B$4, $C$2="Aşağıdakı kimi dəyişir"), IFERROR(VLOOKUP(W599, $C$4:$D$7, 2, FALSE), AE598),
AND(W599&gt;0, W599&lt;=$B$4), $B$5,
TRUE,0 )</f>
        <v/>
      </c>
      <c r="AF599" s="76" t="str">
        <f t="shared" ca="1" si="28"/>
        <v/>
      </c>
    </row>
    <row r="600" spans="1:32" x14ac:dyDescent="0.4">
      <c r="A600" s="13" t="str" cm="1">
        <f t="array" aca="1" ref="A600" ca="1">_xlfn.IFS(
AND(SUMIFS(lease_table_interest_accruals, lease_table_dates, A599)&gt;0, COUNTIFS($E$14:E599, "Interest accrual", $A$14:A599, A599)=0),  A599,
AND(SUMIFS(lease_table_payments, lease_table_dates, A599)&gt;0, COUNTIFS($E$14:E599, "Payment", $A$14:A599, A599)=0),  A599,
AND(SUMIFS(rou_table_deprs, rou_table_dates, A599)&gt;0, COUNTIFS($E$14:E599, "Depreciation", $A$14:A599, A599)=0),  A599,
TRUE,  IFERROR(INDEX(rou_table_dates,  MATCH(A599, rou_table_dates)+1, ), "")
)</f>
        <v/>
      </c>
      <c r="B600" s="1" t="str" cm="1">
        <f t="array" aca="1" ref="B600" ca="1">_xlfn.IFS(
AND(E600="Payment", A600=$B$2), $AM$14,
E600="Payment", $AM$15,
E600="Interest accrual", $AM$18,
E600="Depreciation", $AM$17,
TRUE, "")</f>
        <v/>
      </c>
      <c r="C600" s="1" t="str" cm="1">
        <f t="array" aca="1" ref="C600" ca="1">_xlfn.IFS(
E600="Payment", $AM$19,
E600="Interest accrual", $AM$15,
E600="Depreciation", $AM$16,
TRUE, "")</f>
        <v/>
      </c>
      <c r="D600" s="14" t="str" cm="1">
        <f t="array" aca="1" ref="D600" ca="1">_xlfn.IFS(
E600="Payment", _xlfn.XLOOKUP(A600, lease_table_dates, lease_table_payments, 0, 0),
E600="Interest accrual", _xlfn.XLOOKUP(A600, lease_table_dates, lease_table_interest_accruals, 0, 0),
E600="Depreciation", _xlfn.XLOOKUP(A600, rou_table_dates, rou_table_deprs, 0, 0),
TRUE, ""
)</f>
        <v/>
      </c>
      <c r="E600" s="7" t="str" cm="1">
        <f t="array" aca="1" ref="E600" ca="1">_xlfn.IFS(
AND(SUMIFS(lease_table_interest_accruals, lease_table_dates, A600)&gt;0, COUNTIFS($E$14:E599, "Interest accrual", $A$14:A599, A600)=0), "Interest accrual",
AND(SUMIFS(lease_table_payments, lease_table_dates, A600)&gt;0, COUNTIFS($E$14:E599, "Payment", $A$14:A599, A600)=0), "Payment",
AND(SUMIFS(rou_table_deprs, rou_table_dates, A600)&gt;0, COUNTIFS($E$14:E599, "Depreciation", $A$14:A599, A600)=0), "Depreciation",
TRUE,  ""
)</f>
        <v/>
      </c>
      <c r="G600" s="13" t="str" cm="1">
        <f t="array" aca="1" ref="G600" ca="1">_xlfn.IFS(
AND($B$11="Hə", $B$3="İllik"), Z600,
AND($B$11="Hə", $B$3="Aylıq"), AA600,
$B$11="Yox", X600)</f>
        <v/>
      </c>
      <c r="H600" s="14" t="str" cm="1">
        <f t="array" aca="1" ref="H600" ca="1">_xlfn.IFS( G600="", "",
TRUE, ROUND( H599+I600-J600, 2) )</f>
        <v/>
      </c>
      <c r="I600" s="14" t="str" cm="1">
        <f t="array" aca="1" ref="I600" ca="1">_xlfn.IFS(G600="", "",
G600=last_payment_date, (J600-H599),
 TRUE,  -  (H599- H599* (1+$B$6)^ (_xlfn.DAYS(G600,G599)/365) )
)</f>
        <v/>
      </c>
      <c r="J600" s="14" t="str" cm="1">
        <f t="array" aca="1" ref="J600" ca="1">_xlfn.IFS(G600="", "",
TRUE, _xlfn.XLOOKUP(G600,  payment_dates, payments,0,0)
)</f>
        <v/>
      </c>
      <c r="L600" s="2" t="str" cm="1">
        <f t="array" aca="1" ref="L600" ca="1">_xlfn.IFS(
AND($B$11="Hə", $B$3="İllik"), AC600,
AND($B$11="Hə", $B$3="Aylıq"), AD600,
$B$11="Yox", AB600)</f>
        <v/>
      </c>
      <c r="M600" s="14" t="str" cm="1">
        <f t="array" aca="1" ref="M600" ca="1">_xlfn.IFS( L600="", "",
(M599-N600)&lt;=0.5, 0,
TRUE,  M599-N600)</f>
        <v/>
      </c>
      <c r="N600" s="15" t="str" cm="1">
        <f t="array" aca="1" ref="N600" ca="1">_xlfn.IFS(
L600="", "",
TRUE, MIN(M599, ROUND($M$14/ (last_rou_date - $B$2) * (L600-L599), 2) )
)</f>
        <v/>
      </c>
      <c r="P600" s="22" t="str">
        <f t="shared" ca="1" si="27"/>
        <v/>
      </c>
      <c r="Q600" s="14" t="str" cm="1">
        <f t="array" aca="1" ref="Q600" ca="1">_xlfn.IFS(P600="","",
$B$11="Hə", _xlfn.XLOOKUP(DATE(P600, 12, 31), rou_table_dates, rou_table_nbvs,0, 0),
TRUE,  MAX(0, ROUND($M$14 - $M$14/ (last_rou_date - $B$2) * (DATE(P600,12,31) - $B$2), 2) )
)</f>
        <v/>
      </c>
      <c r="R600" s="57" t="str" cm="1">
        <f t="array" aca="1" ref="R600" ca="1">_xlfn.IFS(P600="","",
$B$11="Hə", _xlfn.XLOOKUP(DATE(P600, 12, 31), lease_table_dates, lease_table_balances,0, 0),
TRUE, IFERROR( XNPV($B$6, IF(payment_dates &gt;DATE(P600, 12, 31), payments,  0),  IF(payment_dates &gt;DATE(P600, 12, 31), payment_dates,  DATE(P600, 12, 31))    ),0)
)</f>
        <v/>
      </c>
      <c r="S600" s="14" t="str" cm="1">
        <f t="array" aca="1" ref="S600" ca="1">_xlfn.IFS(P600="","",
TRUE,  MIN( MIN(Q599, $M$14), ROUND($M$14/ (last_rou_date - $B$2) * (DATE(P600,12,31) - MAX($B$2, DATE(P600-1, 12, 31))), 2) )
)</f>
        <v/>
      </c>
      <c r="T600" s="15" t="str" cm="1">
        <f t="array" aca="1" ref="T600" ca="1">_xlfn.IFS(P600="", "",
ISTEXT(R599), R600- (H600 - SUMIFS( lease_table_payments, lease_table_years, P600) -$AG$14 ),
AND(ISNUMBER(R599), R600&lt;&gt;""),   R600- (R599 - SUMIFS( lease_table_payments, lease_table_years, P600) )
)</f>
        <v/>
      </c>
      <c r="U600" s="14"/>
      <c r="V600" s="73">
        <f t="shared" si="29"/>
        <v>587</v>
      </c>
      <c r="W600" s="74" t="str" cm="1">
        <f t="array" ref="W600">_xlfn.IFS(
OR(W599=$B$4, W599=""),"",
TRUE,W599+1
)</f>
        <v/>
      </c>
      <c r="X600" s="75" t="str" cm="1">
        <f t="array" ref="X600">_xlfn.IFS(X599="","",
W600="", "",
AND($B$3="İllik"),DATE(YEAR(X599)+1,MONTH(X599),DAY(X599) ),
AND($B$3="Aylıq", $AH$14="Not end"), EDATE(X599,1),
AND($B$3="Aylıq", $AH$14="End"), EOMONTH(X599,1)
)</f>
        <v/>
      </c>
      <c r="Y600" s="75" t="str" cm="1">
        <f t="array" aca="1" ref="Y600" ca="1">_xlfn.IFS(
AND($B$7="Dövrün əvvəlində", Y599&lt;=last_rou_date), DATE(YEAR(Y599)+1, 12, 31),
AND($B$7="Dövrün sonunda", Y599&lt;=last_payment_date), DATE(YEAR(Y599)+1, 12, 31),
TRUE, ""
)</f>
        <v/>
      </c>
      <c r="Z600" s="75" t="str" cm="1">
        <f t="array" aca="1" ref="Z600" ca="1">_xlfn.IFS(
AND($AN$14="Not year_end", Z599&gt;last_payment_date), "",
AND($AN$14="Year_end", Z599&gt;=last_payment_date), "",
AND($AN$14="Year_end"), DATE(YEAR(Z599+1), 12, 31),
AND($AN$14="Not year_end", MONTH(Z599)=12, DAY(Z599)=31), DATE(YEAR(Z598)+1, MONTH(Z598), DAY(Z598)),
AND($AN$14="Not year_end", OR(MONTH(Z599)&lt;&gt;12, DAY(Z599)&lt;&gt;31) ), DATE(YEAR(Z599), 12, 31)
)</f>
        <v/>
      </c>
      <c r="AA600" s="75" t="str" cm="1">
        <f t="array" aca="1" ref="AA600" ca="1">_xlfn.IFS(AA599="", "",
AND(AA599=last_payment_date, OR(MONTH(AA599)&lt;&gt;12, DAY(AA599)&lt;&gt;31) ), DATE(YEAR(AA599), 12, 31),
AND(MONTH(AA599)=12, DAY(AA599)=31, AA599&gt;=last_payment_date), "",
AND(MONTH(AA599)=12, DAY(AA599)&lt;&gt;31),  EOMONTH(AA599,0),
AND(MONTH(AA599)=12, DAY(AA599)=31, $AH$14="Not end"),  EDATE(AA598,1),
AND($AH$14="Not end"), EDATE(AA599, 1),
AND($AH$14="End"), EOMONTH(AA599, 1)
)</f>
        <v/>
      </c>
      <c r="AB600" s="75" t="str" cm="1">
        <f t="array" aca="1" ref="AB600" ca="1">_xlfn.IFS(AB599="","",
AND(AB599=last_rou_date), "",
AND($B$3="İllik"),DATE(YEAR(AB599)+1,MONTH(AB599),DAY(AB599) ),
AND($B$3="Aylıq", $AH$14="Not end"), EDATE(AB599,1),
AND($B$3="Aylıq", $AH$14="End"), EOMONTH(AB599,1)
)</f>
        <v/>
      </c>
      <c r="AC600" s="75" t="str" cm="1">
        <f t="array" aca="1" ref="AC600" ca="1">_xlfn.IFS(
AND($AN$14="Not year_end", AC599&gt;last_rou_date), "",
AND($AN$14="Year_end", AC599&gt;=last_rou_date), "",
AND($AN$14="Year_end"), DATE(YEAR(AC599+1), 12, 31),
AND($AN$14="Not year_end", MONTH(AC599)=12, DAY(AC599)=31), DATE(YEAR(AC598)+1, MONTH(AC598), DAY(AC598)),
AND($AN$14="Not year_end", OR(MONTH(AC599)&lt;&gt;12, DAY(AC599)&lt;&gt;31) ), DATE(YEAR(AC599), 12, 31)
)</f>
        <v/>
      </c>
      <c r="AD600" s="75" t="str" cm="1">
        <f t="array" aca="1" ref="AD600" ca="1">_xlfn.IFS(AD599="", "",
AND(AD599=last_rou_date, OR(MONTH(AD599)&lt;&gt;12, DAY(AD599)&lt;&gt;31) ), DATE(YEAR(AD599), 12, 31),
AND(MONTH(AD599)=12, DAY(AD599)=31, AD599&gt;=last_rou_date), "",
AND(MONTH(AD599)=12, DAY(AD599)&lt;&gt;31),  EOMONTH(AD599,0),
AND(MONTH(AD599)=12, DAY(AD599)=31, $AH$14="Not end"),  EDATE(AD598,1),
AND($AH$14="Not end"), EDATE(AD599, 1),
AND($AH$14="End"), EOMONTH(AD599, 1)
)</f>
        <v/>
      </c>
      <c r="AE600" s="68" t="str" cm="1">
        <f t="array" ref="AE600">_xlfn.IFS(W600="", "",
AND(W600&gt;0, W600&lt;=$B$4, $C$2="İllik artım, faiz olaraq", $D$2&gt;0, $B$3="İllik"), $B$5*((1+$D$2)^(W600-1)),
AND(W600&gt;0, W600&lt;=$B$4, $C$2="İllik artım, faiz olaraq", $D$2&gt;0, $B$3="Aylıq"), $B$5*((1+$D$2)^ROUNDDOWN((W600-1)/12,0)),
AND(W600=1, $C$2="Aşağıdakı kimi dəyişir", ), $B$5,
AND(W600&gt;1, W600&lt;=$B$4, $C$2="Aşağıdakı kimi dəyişir"), IFERROR(VLOOKUP(W600, $C$4:$D$7, 2, FALSE), AE599),
AND(W600&gt;0, W600&lt;=$B$4), $B$5,
TRUE,0 )</f>
        <v/>
      </c>
      <c r="AF600" s="76" t="str">
        <f t="shared" ca="1" si="28"/>
        <v/>
      </c>
    </row>
    <row r="601" spans="1:32" x14ac:dyDescent="0.4">
      <c r="A601" s="13" t="str" cm="1">
        <f t="array" aca="1" ref="A601" ca="1">_xlfn.IFS(
AND(SUMIFS(lease_table_interest_accruals, lease_table_dates, A600)&gt;0, COUNTIFS($E$14:E600, "Interest accrual", $A$14:A600, A600)=0),  A600,
AND(SUMIFS(lease_table_payments, lease_table_dates, A600)&gt;0, COUNTIFS($E$14:E600, "Payment", $A$14:A600, A600)=0),  A600,
AND(SUMIFS(rou_table_deprs, rou_table_dates, A600)&gt;0, COUNTIFS($E$14:E600, "Depreciation", $A$14:A600, A600)=0),  A600,
TRUE,  IFERROR(INDEX(rou_table_dates,  MATCH(A600, rou_table_dates)+1, ), "")
)</f>
        <v/>
      </c>
      <c r="B601" s="1" t="str" cm="1">
        <f t="array" aca="1" ref="B601" ca="1">_xlfn.IFS(
AND(E601="Payment", A601=$B$2), $AM$14,
E601="Payment", $AM$15,
E601="Interest accrual", $AM$18,
E601="Depreciation", $AM$17,
TRUE, "")</f>
        <v/>
      </c>
      <c r="C601" s="1" t="str" cm="1">
        <f t="array" aca="1" ref="C601" ca="1">_xlfn.IFS(
E601="Payment", $AM$19,
E601="Interest accrual", $AM$15,
E601="Depreciation", $AM$16,
TRUE, "")</f>
        <v/>
      </c>
      <c r="D601" s="14" t="str" cm="1">
        <f t="array" aca="1" ref="D601" ca="1">_xlfn.IFS(
E601="Payment", _xlfn.XLOOKUP(A601, lease_table_dates, lease_table_payments, 0, 0),
E601="Interest accrual", _xlfn.XLOOKUP(A601, lease_table_dates, lease_table_interest_accruals, 0, 0),
E601="Depreciation", _xlfn.XLOOKUP(A601, rou_table_dates, rou_table_deprs, 0, 0),
TRUE, ""
)</f>
        <v/>
      </c>
      <c r="E601" s="7" t="str" cm="1">
        <f t="array" aca="1" ref="E601" ca="1">_xlfn.IFS(
AND(SUMIFS(lease_table_interest_accruals, lease_table_dates, A601)&gt;0, COUNTIFS($E$14:E600, "Interest accrual", $A$14:A600, A601)=0), "Interest accrual",
AND(SUMIFS(lease_table_payments, lease_table_dates, A601)&gt;0, COUNTIFS($E$14:E600, "Payment", $A$14:A600, A601)=0), "Payment",
AND(SUMIFS(rou_table_deprs, rou_table_dates, A601)&gt;0, COUNTIFS($E$14:E600, "Depreciation", $A$14:A600, A601)=0), "Depreciation",
TRUE,  ""
)</f>
        <v/>
      </c>
      <c r="G601" s="13" t="str" cm="1">
        <f t="array" aca="1" ref="G601" ca="1">_xlfn.IFS(
AND($B$11="Hə", $B$3="İllik"), Z601,
AND($B$11="Hə", $B$3="Aylıq"), AA601,
$B$11="Yox", X601)</f>
        <v/>
      </c>
      <c r="H601" s="14" t="str" cm="1">
        <f t="array" aca="1" ref="H601" ca="1">_xlfn.IFS( G601="", "",
TRUE, ROUND( H600+I601-J601, 2) )</f>
        <v/>
      </c>
      <c r="I601" s="14" t="str" cm="1">
        <f t="array" aca="1" ref="I601" ca="1">_xlfn.IFS(G601="", "",
G601=last_payment_date, (J601-H600),
 TRUE,  -  (H600- H600* (1+$B$6)^ (_xlfn.DAYS(G601,G600)/365) )
)</f>
        <v/>
      </c>
      <c r="J601" s="14" t="str" cm="1">
        <f t="array" aca="1" ref="J601" ca="1">_xlfn.IFS(G601="", "",
TRUE, _xlfn.XLOOKUP(G601,  payment_dates, payments,0,0)
)</f>
        <v/>
      </c>
      <c r="L601" s="2" t="str" cm="1">
        <f t="array" aca="1" ref="L601" ca="1">_xlfn.IFS(
AND($B$11="Hə", $B$3="İllik"), AC601,
AND($B$11="Hə", $B$3="Aylıq"), AD601,
$B$11="Yox", AB601)</f>
        <v/>
      </c>
      <c r="M601" s="14" t="str" cm="1">
        <f t="array" aca="1" ref="M601" ca="1">_xlfn.IFS( L601="", "",
(M600-N601)&lt;=0.5, 0,
TRUE,  M600-N601)</f>
        <v/>
      </c>
      <c r="N601" s="15" t="str" cm="1">
        <f t="array" aca="1" ref="N601" ca="1">_xlfn.IFS(
L601="", "",
TRUE, MIN(M600, ROUND($M$14/ (last_rou_date - $B$2) * (L601-L600), 2) )
)</f>
        <v/>
      </c>
      <c r="P601" s="22" t="str">
        <f t="shared" ca="1" si="27"/>
        <v/>
      </c>
      <c r="Q601" s="14" t="str" cm="1">
        <f t="array" aca="1" ref="Q601" ca="1">_xlfn.IFS(P601="","",
$B$11="Hə", _xlfn.XLOOKUP(DATE(P601, 12, 31), rou_table_dates, rou_table_nbvs,0, 0),
TRUE,  MAX(0, ROUND($M$14 - $M$14/ (last_rou_date - $B$2) * (DATE(P601,12,31) - $B$2), 2) )
)</f>
        <v/>
      </c>
      <c r="R601" s="57" t="str" cm="1">
        <f t="array" aca="1" ref="R601" ca="1">_xlfn.IFS(P601="","",
$B$11="Hə", _xlfn.XLOOKUP(DATE(P601, 12, 31), lease_table_dates, lease_table_balances,0, 0),
TRUE, IFERROR( XNPV($B$6, IF(payment_dates &gt;DATE(P601, 12, 31), payments,  0),  IF(payment_dates &gt;DATE(P601, 12, 31), payment_dates,  DATE(P601, 12, 31))    ),0)
)</f>
        <v/>
      </c>
      <c r="S601" s="14" t="str" cm="1">
        <f t="array" aca="1" ref="S601" ca="1">_xlfn.IFS(P601="","",
TRUE,  MIN( MIN(Q600, $M$14), ROUND($M$14/ (last_rou_date - $B$2) * (DATE(P601,12,31) - MAX($B$2, DATE(P601-1, 12, 31))), 2) )
)</f>
        <v/>
      </c>
      <c r="T601" s="15" t="str" cm="1">
        <f t="array" aca="1" ref="T601" ca="1">_xlfn.IFS(P601="", "",
ISTEXT(R600), R601- (H601 - SUMIFS( lease_table_payments, lease_table_years, P601) -$AG$14 ),
AND(ISNUMBER(R600), R601&lt;&gt;""),   R601- (R600 - SUMIFS( lease_table_payments, lease_table_years, P601) )
)</f>
        <v/>
      </c>
      <c r="U601" s="14"/>
      <c r="V601" s="73">
        <f t="shared" si="29"/>
        <v>588</v>
      </c>
      <c r="W601" s="74" t="str" cm="1">
        <f t="array" ref="W601">_xlfn.IFS(
OR(W600=$B$4, W600=""),"",
TRUE,W600+1
)</f>
        <v/>
      </c>
      <c r="X601" s="75" t="str" cm="1">
        <f t="array" ref="X601">_xlfn.IFS(X600="","",
W601="", "",
AND($B$3="İllik"),DATE(YEAR(X600)+1,MONTH(X600),DAY(X600) ),
AND($B$3="Aylıq", $AH$14="Not end"), EDATE(X600,1),
AND($B$3="Aylıq", $AH$14="End"), EOMONTH(X600,1)
)</f>
        <v/>
      </c>
      <c r="Y601" s="75" t="str" cm="1">
        <f t="array" aca="1" ref="Y601" ca="1">_xlfn.IFS(
AND($B$7="Dövrün əvvəlində", Y600&lt;=last_rou_date), DATE(YEAR(Y600)+1, 12, 31),
AND($B$7="Dövrün sonunda", Y600&lt;=last_payment_date), DATE(YEAR(Y600)+1, 12, 31),
TRUE, ""
)</f>
        <v/>
      </c>
      <c r="Z601" s="75" t="str" cm="1">
        <f t="array" aca="1" ref="Z601" ca="1">_xlfn.IFS(
AND($AN$14="Not year_end", Z600&gt;last_payment_date), "",
AND($AN$14="Year_end", Z600&gt;=last_payment_date), "",
AND($AN$14="Year_end"), DATE(YEAR(Z600+1), 12, 31),
AND($AN$14="Not year_end", MONTH(Z600)=12, DAY(Z600)=31), DATE(YEAR(Z599)+1, MONTH(Z599), DAY(Z599)),
AND($AN$14="Not year_end", OR(MONTH(Z600)&lt;&gt;12, DAY(Z600)&lt;&gt;31) ), DATE(YEAR(Z600), 12, 31)
)</f>
        <v/>
      </c>
      <c r="AA601" s="75" t="str" cm="1">
        <f t="array" aca="1" ref="AA601" ca="1">_xlfn.IFS(AA600="", "",
AND(AA600=last_payment_date, OR(MONTH(AA600)&lt;&gt;12, DAY(AA600)&lt;&gt;31) ), DATE(YEAR(AA600), 12, 31),
AND(MONTH(AA600)=12, DAY(AA600)=31, AA600&gt;=last_payment_date), "",
AND(MONTH(AA600)=12, DAY(AA600)&lt;&gt;31),  EOMONTH(AA600,0),
AND(MONTH(AA600)=12, DAY(AA600)=31, $AH$14="Not end"),  EDATE(AA599,1),
AND($AH$14="Not end"), EDATE(AA600, 1),
AND($AH$14="End"), EOMONTH(AA600, 1)
)</f>
        <v/>
      </c>
      <c r="AB601" s="75" t="str" cm="1">
        <f t="array" aca="1" ref="AB601" ca="1">_xlfn.IFS(AB600="","",
AND(AB600=last_rou_date), "",
AND($B$3="İllik"),DATE(YEAR(AB600)+1,MONTH(AB600),DAY(AB600) ),
AND($B$3="Aylıq", $AH$14="Not end"), EDATE(AB600,1),
AND($B$3="Aylıq", $AH$14="End"), EOMONTH(AB600,1)
)</f>
        <v/>
      </c>
      <c r="AC601" s="75" t="str" cm="1">
        <f t="array" aca="1" ref="AC601" ca="1">_xlfn.IFS(
AND($AN$14="Not year_end", AC600&gt;last_rou_date), "",
AND($AN$14="Year_end", AC600&gt;=last_rou_date), "",
AND($AN$14="Year_end"), DATE(YEAR(AC600+1), 12, 31),
AND($AN$14="Not year_end", MONTH(AC600)=12, DAY(AC600)=31), DATE(YEAR(AC599)+1, MONTH(AC599), DAY(AC599)),
AND($AN$14="Not year_end", OR(MONTH(AC600)&lt;&gt;12, DAY(AC600)&lt;&gt;31) ), DATE(YEAR(AC600), 12, 31)
)</f>
        <v/>
      </c>
      <c r="AD601" s="75" t="str" cm="1">
        <f t="array" aca="1" ref="AD601" ca="1">_xlfn.IFS(AD600="", "",
AND(AD600=last_rou_date, OR(MONTH(AD600)&lt;&gt;12, DAY(AD600)&lt;&gt;31) ), DATE(YEAR(AD600), 12, 31),
AND(MONTH(AD600)=12, DAY(AD600)=31, AD600&gt;=last_rou_date), "",
AND(MONTH(AD600)=12, DAY(AD600)&lt;&gt;31),  EOMONTH(AD600,0),
AND(MONTH(AD600)=12, DAY(AD600)=31, $AH$14="Not end"),  EDATE(AD599,1),
AND($AH$14="Not end"), EDATE(AD600, 1),
AND($AH$14="End"), EOMONTH(AD600, 1)
)</f>
        <v/>
      </c>
      <c r="AE601" s="68" t="str" cm="1">
        <f t="array" ref="AE601">_xlfn.IFS(W601="", "",
AND(W601&gt;0, W601&lt;=$B$4, $C$2="İllik artım, faiz olaraq", $D$2&gt;0, $B$3="İllik"), $B$5*((1+$D$2)^(W601-1)),
AND(W601&gt;0, W601&lt;=$B$4, $C$2="İllik artım, faiz olaraq", $D$2&gt;0, $B$3="Aylıq"), $B$5*((1+$D$2)^ROUNDDOWN((W601-1)/12,0)),
AND(W601=1, $C$2="Aşağıdakı kimi dəyişir", ), $B$5,
AND(W601&gt;1, W601&lt;=$B$4, $C$2="Aşağıdakı kimi dəyişir"), IFERROR(VLOOKUP(W601, $C$4:$D$7, 2, FALSE), AE600),
AND(W601&gt;0, W601&lt;=$B$4), $B$5,
TRUE,0 )</f>
        <v/>
      </c>
      <c r="AF601" s="76" t="str">
        <f t="shared" ca="1" si="28"/>
        <v/>
      </c>
    </row>
    <row r="602" spans="1:32" x14ac:dyDescent="0.4">
      <c r="A602" s="13" t="str" cm="1">
        <f t="array" aca="1" ref="A602" ca="1">_xlfn.IFS(
AND(SUMIFS(lease_table_interest_accruals, lease_table_dates, A601)&gt;0, COUNTIFS($E$14:E601, "Interest accrual", $A$14:A601, A601)=0),  A601,
AND(SUMIFS(lease_table_payments, lease_table_dates, A601)&gt;0, COUNTIFS($E$14:E601, "Payment", $A$14:A601, A601)=0),  A601,
AND(SUMIFS(rou_table_deprs, rou_table_dates, A601)&gt;0, COUNTIFS($E$14:E601, "Depreciation", $A$14:A601, A601)=0),  A601,
TRUE,  IFERROR(INDEX(rou_table_dates,  MATCH(A601, rou_table_dates)+1, ), "")
)</f>
        <v/>
      </c>
      <c r="B602" s="1" t="str" cm="1">
        <f t="array" aca="1" ref="B602" ca="1">_xlfn.IFS(
AND(E602="Payment", A602=$B$2), $AM$14,
E602="Payment", $AM$15,
E602="Interest accrual", $AM$18,
E602="Depreciation", $AM$17,
TRUE, "")</f>
        <v/>
      </c>
      <c r="C602" s="1" t="str" cm="1">
        <f t="array" aca="1" ref="C602" ca="1">_xlfn.IFS(
E602="Payment", $AM$19,
E602="Interest accrual", $AM$15,
E602="Depreciation", $AM$16,
TRUE, "")</f>
        <v/>
      </c>
      <c r="D602" s="14" t="str" cm="1">
        <f t="array" aca="1" ref="D602" ca="1">_xlfn.IFS(
E602="Payment", _xlfn.XLOOKUP(A602, lease_table_dates, lease_table_payments, 0, 0),
E602="Interest accrual", _xlfn.XLOOKUP(A602, lease_table_dates, lease_table_interest_accruals, 0, 0),
E602="Depreciation", _xlfn.XLOOKUP(A602, rou_table_dates, rou_table_deprs, 0, 0),
TRUE, ""
)</f>
        <v/>
      </c>
      <c r="E602" s="7" t="str" cm="1">
        <f t="array" aca="1" ref="E602" ca="1">_xlfn.IFS(
AND(SUMIFS(lease_table_interest_accruals, lease_table_dates, A602)&gt;0, COUNTIFS($E$14:E601, "Interest accrual", $A$14:A601, A602)=0), "Interest accrual",
AND(SUMIFS(lease_table_payments, lease_table_dates, A602)&gt;0, COUNTIFS($E$14:E601, "Payment", $A$14:A601, A602)=0), "Payment",
AND(SUMIFS(rou_table_deprs, rou_table_dates, A602)&gt;0, COUNTIFS($E$14:E601, "Depreciation", $A$14:A601, A602)=0), "Depreciation",
TRUE,  ""
)</f>
        <v/>
      </c>
      <c r="G602" s="13" t="str" cm="1">
        <f t="array" aca="1" ref="G602" ca="1">_xlfn.IFS(
AND($B$11="Hə", $B$3="İllik"), Z602,
AND($B$11="Hə", $B$3="Aylıq"), AA602,
$B$11="Yox", X602)</f>
        <v/>
      </c>
      <c r="H602" s="14" t="str" cm="1">
        <f t="array" aca="1" ref="H602" ca="1">_xlfn.IFS( G602="", "",
TRUE, ROUND( H601+I602-J602, 2) )</f>
        <v/>
      </c>
      <c r="I602" s="14" t="str" cm="1">
        <f t="array" aca="1" ref="I602" ca="1">_xlfn.IFS(G602="", "",
G602=last_payment_date, (J602-H601),
 TRUE,  -  (H601- H601* (1+$B$6)^ (_xlfn.DAYS(G602,G601)/365) )
)</f>
        <v/>
      </c>
      <c r="J602" s="14" t="str" cm="1">
        <f t="array" aca="1" ref="J602" ca="1">_xlfn.IFS(G602="", "",
TRUE, _xlfn.XLOOKUP(G602,  payment_dates, payments,0,0)
)</f>
        <v/>
      </c>
      <c r="L602" s="2" t="str" cm="1">
        <f t="array" aca="1" ref="L602" ca="1">_xlfn.IFS(
AND($B$11="Hə", $B$3="İllik"), AC602,
AND($B$11="Hə", $B$3="Aylıq"), AD602,
$B$11="Yox", AB602)</f>
        <v/>
      </c>
      <c r="M602" s="14" t="str" cm="1">
        <f t="array" aca="1" ref="M602" ca="1">_xlfn.IFS( L602="", "",
(M601-N602)&lt;=0.5, 0,
TRUE,  M601-N602)</f>
        <v/>
      </c>
      <c r="N602" s="15" t="str" cm="1">
        <f t="array" aca="1" ref="N602" ca="1">_xlfn.IFS(
L602="", "",
TRUE, MIN(M601, ROUND($M$14/ (last_rou_date - $B$2) * (L602-L601), 2) )
)</f>
        <v/>
      </c>
      <c r="P602" s="22" t="str">
        <f t="shared" ca="1" si="27"/>
        <v/>
      </c>
      <c r="Q602" s="14" t="str" cm="1">
        <f t="array" aca="1" ref="Q602" ca="1">_xlfn.IFS(P602="","",
$B$11="Hə", _xlfn.XLOOKUP(DATE(P602, 12, 31), rou_table_dates, rou_table_nbvs,0, 0),
TRUE,  MAX(0, ROUND($M$14 - $M$14/ (last_rou_date - $B$2) * (DATE(P602,12,31) - $B$2), 2) )
)</f>
        <v/>
      </c>
      <c r="R602" s="57" t="str" cm="1">
        <f t="array" aca="1" ref="R602" ca="1">_xlfn.IFS(P602="","",
$B$11="Hə", _xlfn.XLOOKUP(DATE(P602, 12, 31), lease_table_dates, lease_table_balances,0, 0),
TRUE, IFERROR( XNPV($B$6, IF(payment_dates &gt;DATE(P602, 12, 31), payments,  0),  IF(payment_dates &gt;DATE(P602, 12, 31), payment_dates,  DATE(P602, 12, 31))    ),0)
)</f>
        <v/>
      </c>
      <c r="S602" s="14" t="str" cm="1">
        <f t="array" aca="1" ref="S602" ca="1">_xlfn.IFS(P602="","",
TRUE,  MIN( MIN(Q601, $M$14), ROUND($M$14/ (last_rou_date - $B$2) * (DATE(P602,12,31) - MAX($B$2, DATE(P602-1, 12, 31))), 2) )
)</f>
        <v/>
      </c>
      <c r="T602" s="15" t="str" cm="1">
        <f t="array" aca="1" ref="T602" ca="1">_xlfn.IFS(P602="", "",
ISTEXT(R601), R602- (H602 - SUMIFS( lease_table_payments, lease_table_years, P602) -$AG$14 ),
AND(ISNUMBER(R601), R602&lt;&gt;""),   R602- (R601 - SUMIFS( lease_table_payments, lease_table_years, P602) )
)</f>
        <v/>
      </c>
      <c r="U602" s="14"/>
      <c r="V602" s="73">
        <f t="shared" si="29"/>
        <v>589</v>
      </c>
      <c r="W602" s="74" t="str" cm="1">
        <f t="array" ref="W602">_xlfn.IFS(
OR(W601=$B$4, W601=""),"",
TRUE,W601+1
)</f>
        <v/>
      </c>
      <c r="X602" s="75" t="str" cm="1">
        <f t="array" ref="X602">_xlfn.IFS(X601="","",
W602="", "",
AND($B$3="İllik"),DATE(YEAR(X601)+1,MONTH(X601),DAY(X601) ),
AND($B$3="Aylıq", $AH$14="Not end"), EDATE(X601,1),
AND($B$3="Aylıq", $AH$14="End"), EOMONTH(X601,1)
)</f>
        <v/>
      </c>
      <c r="Y602" s="75" t="str" cm="1">
        <f t="array" aca="1" ref="Y602" ca="1">_xlfn.IFS(
AND($B$7="Dövrün əvvəlində", Y601&lt;=last_rou_date), DATE(YEAR(Y601)+1, 12, 31),
AND($B$7="Dövrün sonunda", Y601&lt;=last_payment_date), DATE(YEAR(Y601)+1, 12, 31),
TRUE, ""
)</f>
        <v/>
      </c>
      <c r="Z602" s="75" t="str" cm="1">
        <f t="array" aca="1" ref="Z602" ca="1">_xlfn.IFS(
AND($AN$14="Not year_end", Z601&gt;last_payment_date), "",
AND($AN$14="Year_end", Z601&gt;=last_payment_date), "",
AND($AN$14="Year_end"), DATE(YEAR(Z601+1), 12, 31),
AND($AN$14="Not year_end", MONTH(Z601)=12, DAY(Z601)=31), DATE(YEAR(Z600)+1, MONTH(Z600), DAY(Z600)),
AND($AN$14="Not year_end", OR(MONTH(Z601)&lt;&gt;12, DAY(Z601)&lt;&gt;31) ), DATE(YEAR(Z601), 12, 31)
)</f>
        <v/>
      </c>
      <c r="AA602" s="75" t="str" cm="1">
        <f t="array" aca="1" ref="AA602" ca="1">_xlfn.IFS(AA601="", "",
AND(AA601=last_payment_date, OR(MONTH(AA601)&lt;&gt;12, DAY(AA601)&lt;&gt;31) ), DATE(YEAR(AA601), 12, 31),
AND(MONTH(AA601)=12, DAY(AA601)=31, AA601&gt;=last_payment_date), "",
AND(MONTH(AA601)=12, DAY(AA601)&lt;&gt;31),  EOMONTH(AA601,0),
AND(MONTH(AA601)=12, DAY(AA601)=31, $AH$14="Not end"),  EDATE(AA600,1),
AND($AH$14="Not end"), EDATE(AA601, 1),
AND($AH$14="End"), EOMONTH(AA601, 1)
)</f>
        <v/>
      </c>
      <c r="AB602" s="75" t="str" cm="1">
        <f t="array" aca="1" ref="AB602" ca="1">_xlfn.IFS(AB601="","",
AND(AB601=last_rou_date), "",
AND($B$3="İllik"),DATE(YEAR(AB601)+1,MONTH(AB601),DAY(AB601) ),
AND($B$3="Aylıq", $AH$14="Not end"), EDATE(AB601,1),
AND($B$3="Aylıq", $AH$14="End"), EOMONTH(AB601,1)
)</f>
        <v/>
      </c>
      <c r="AC602" s="75" t="str" cm="1">
        <f t="array" aca="1" ref="AC602" ca="1">_xlfn.IFS(
AND($AN$14="Not year_end", AC601&gt;last_rou_date), "",
AND($AN$14="Year_end", AC601&gt;=last_rou_date), "",
AND($AN$14="Year_end"), DATE(YEAR(AC601+1), 12, 31),
AND($AN$14="Not year_end", MONTH(AC601)=12, DAY(AC601)=31), DATE(YEAR(AC600)+1, MONTH(AC600), DAY(AC600)),
AND($AN$14="Not year_end", OR(MONTH(AC601)&lt;&gt;12, DAY(AC601)&lt;&gt;31) ), DATE(YEAR(AC601), 12, 31)
)</f>
        <v/>
      </c>
      <c r="AD602" s="75" t="str" cm="1">
        <f t="array" aca="1" ref="AD602" ca="1">_xlfn.IFS(AD601="", "",
AND(AD601=last_rou_date, OR(MONTH(AD601)&lt;&gt;12, DAY(AD601)&lt;&gt;31) ), DATE(YEAR(AD601), 12, 31),
AND(MONTH(AD601)=12, DAY(AD601)=31, AD601&gt;=last_rou_date), "",
AND(MONTH(AD601)=12, DAY(AD601)&lt;&gt;31),  EOMONTH(AD601,0),
AND(MONTH(AD601)=12, DAY(AD601)=31, $AH$14="Not end"),  EDATE(AD600,1),
AND($AH$14="Not end"), EDATE(AD601, 1),
AND($AH$14="End"), EOMONTH(AD601, 1)
)</f>
        <v/>
      </c>
      <c r="AE602" s="68" t="str" cm="1">
        <f t="array" ref="AE602">_xlfn.IFS(W602="", "",
AND(W602&gt;0, W602&lt;=$B$4, $C$2="İllik artım, faiz olaraq", $D$2&gt;0, $B$3="İllik"), $B$5*((1+$D$2)^(W602-1)),
AND(W602&gt;0, W602&lt;=$B$4, $C$2="İllik artım, faiz olaraq", $D$2&gt;0, $B$3="Aylıq"), $B$5*((1+$D$2)^ROUNDDOWN((W602-1)/12,0)),
AND(W602=1, $C$2="Aşağıdakı kimi dəyişir", ), $B$5,
AND(W602&gt;1, W602&lt;=$B$4, $C$2="Aşağıdakı kimi dəyişir"), IFERROR(VLOOKUP(W602, $C$4:$D$7, 2, FALSE), AE601),
AND(W602&gt;0, W602&lt;=$B$4), $B$5,
TRUE,0 )</f>
        <v/>
      </c>
      <c r="AF602" s="76" t="str">
        <f t="shared" ca="1" si="28"/>
        <v/>
      </c>
    </row>
    <row r="603" spans="1:32" x14ac:dyDescent="0.4">
      <c r="A603" s="13" t="str" cm="1">
        <f t="array" aca="1" ref="A603" ca="1">_xlfn.IFS(
AND(SUMIFS(lease_table_interest_accruals, lease_table_dates, A602)&gt;0, COUNTIFS($E$14:E602, "Interest accrual", $A$14:A602, A602)=0),  A602,
AND(SUMIFS(lease_table_payments, lease_table_dates, A602)&gt;0, COUNTIFS($E$14:E602, "Payment", $A$14:A602, A602)=0),  A602,
AND(SUMIFS(rou_table_deprs, rou_table_dates, A602)&gt;0, COUNTIFS($E$14:E602, "Depreciation", $A$14:A602, A602)=0),  A602,
TRUE,  IFERROR(INDEX(rou_table_dates,  MATCH(A602, rou_table_dates)+1, ), "")
)</f>
        <v/>
      </c>
      <c r="B603" s="1" t="str" cm="1">
        <f t="array" aca="1" ref="B603" ca="1">_xlfn.IFS(
AND(E603="Payment", A603=$B$2), $AM$14,
E603="Payment", $AM$15,
E603="Interest accrual", $AM$18,
E603="Depreciation", $AM$17,
TRUE, "")</f>
        <v/>
      </c>
      <c r="C603" s="1" t="str" cm="1">
        <f t="array" aca="1" ref="C603" ca="1">_xlfn.IFS(
E603="Payment", $AM$19,
E603="Interest accrual", $AM$15,
E603="Depreciation", $AM$16,
TRUE, "")</f>
        <v/>
      </c>
      <c r="D603" s="14" t="str" cm="1">
        <f t="array" aca="1" ref="D603" ca="1">_xlfn.IFS(
E603="Payment", _xlfn.XLOOKUP(A603, lease_table_dates, lease_table_payments, 0, 0),
E603="Interest accrual", _xlfn.XLOOKUP(A603, lease_table_dates, lease_table_interest_accruals, 0, 0),
E603="Depreciation", _xlfn.XLOOKUP(A603, rou_table_dates, rou_table_deprs, 0, 0),
TRUE, ""
)</f>
        <v/>
      </c>
      <c r="E603" s="7" t="str" cm="1">
        <f t="array" aca="1" ref="E603" ca="1">_xlfn.IFS(
AND(SUMIFS(lease_table_interest_accruals, lease_table_dates, A603)&gt;0, COUNTIFS($E$14:E602, "Interest accrual", $A$14:A602, A603)=0), "Interest accrual",
AND(SUMIFS(lease_table_payments, lease_table_dates, A603)&gt;0, COUNTIFS($E$14:E602, "Payment", $A$14:A602, A603)=0), "Payment",
AND(SUMIFS(rou_table_deprs, rou_table_dates, A603)&gt;0, COUNTIFS($E$14:E602, "Depreciation", $A$14:A602, A603)=0), "Depreciation",
TRUE,  ""
)</f>
        <v/>
      </c>
      <c r="G603" s="13" t="str" cm="1">
        <f t="array" aca="1" ref="G603" ca="1">_xlfn.IFS(
AND($B$11="Hə", $B$3="İllik"), Z603,
AND($B$11="Hə", $B$3="Aylıq"), AA603,
$B$11="Yox", X603)</f>
        <v/>
      </c>
      <c r="H603" s="14" t="str" cm="1">
        <f t="array" aca="1" ref="H603" ca="1">_xlfn.IFS( G603="", "",
TRUE, ROUND( H602+I603-J603, 2) )</f>
        <v/>
      </c>
      <c r="I603" s="14" t="str" cm="1">
        <f t="array" aca="1" ref="I603" ca="1">_xlfn.IFS(G603="", "",
G603=last_payment_date, (J603-H602),
 TRUE,  -  (H602- H602* (1+$B$6)^ (_xlfn.DAYS(G603,G602)/365) )
)</f>
        <v/>
      </c>
      <c r="J603" s="14" t="str" cm="1">
        <f t="array" aca="1" ref="J603" ca="1">_xlfn.IFS(G603="", "",
TRUE, _xlfn.XLOOKUP(G603,  payment_dates, payments,0,0)
)</f>
        <v/>
      </c>
      <c r="L603" s="2" t="str" cm="1">
        <f t="array" aca="1" ref="L603" ca="1">_xlfn.IFS(
AND($B$11="Hə", $B$3="İllik"), AC603,
AND($B$11="Hə", $B$3="Aylıq"), AD603,
$B$11="Yox", AB603)</f>
        <v/>
      </c>
      <c r="M603" s="14" t="str" cm="1">
        <f t="array" aca="1" ref="M603" ca="1">_xlfn.IFS( L603="", "",
(M602-N603)&lt;=0.5, 0,
TRUE,  M602-N603)</f>
        <v/>
      </c>
      <c r="N603" s="15" t="str" cm="1">
        <f t="array" aca="1" ref="N603" ca="1">_xlfn.IFS(
L603="", "",
TRUE, MIN(M602, ROUND($M$14/ (last_rou_date - $B$2) * (L603-L602), 2) )
)</f>
        <v/>
      </c>
      <c r="P603" s="22" t="str">
        <f t="shared" ca="1" si="27"/>
        <v/>
      </c>
      <c r="Q603" s="14" t="str" cm="1">
        <f t="array" aca="1" ref="Q603" ca="1">_xlfn.IFS(P603="","",
$B$11="Hə", _xlfn.XLOOKUP(DATE(P603, 12, 31), rou_table_dates, rou_table_nbvs,0, 0),
TRUE,  MAX(0, ROUND($M$14 - $M$14/ (last_rou_date - $B$2) * (DATE(P603,12,31) - $B$2), 2) )
)</f>
        <v/>
      </c>
      <c r="R603" s="57" t="str" cm="1">
        <f t="array" aca="1" ref="R603" ca="1">_xlfn.IFS(P603="","",
$B$11="Hə", _xlfn.XLOOKUP(DATE(P603, 12, 31), lease_table_dates, lease_table_balances,0, 0),
TRUE, IFERROR( XNPV($B$6, IF(payment_dates &gt;DATE(P603, 12, 31), payments,  0),  IF(payment_dates &gt;DATE(P603, 12, 31), payment_dates,  DATE(P603, 12, 31))    ),0)
)</f>
        <v/>
      </c>
      <c r="S603" s="14" t="str" cm="1">
        <f t="array" aca="1" ref="S603" ca="1">_xlfn.IFS(P603="","",
TRUE,  MIN( MIN(Q602, $M$14), ROUND($M$14/ (last_rou_date - $B$2) * (DATE(P603,12,31) - MAX($B$2, DATE(P603-1, 12, 31))), 2) )
)</f>
        <v/>
      </c>
      <c r="T603" s="15" t="str" cm="1">
        <f t="array" aca="1" ref="T603" ca="1">_xlfn.IFS(P603="", "",
ISTEXT(R602), R603- (H603 - SUMIFS( lease_table_payments, lease_table_years, P603) -$AG$14 ),
AND(ISNUMBER(R602), R603&lt;&gt;""),   R603- (R602 - SUMIFS( lease_table_payments, lease_table_years, P603) )
)</f>
        <v/>
      </c>
      <c r="U603" s="14"/>
      <c r="V603" s="73">
        <f t="shared" si="29"/>
        <v>590</v>
      </c>
      <c r="W603" s="74" t="str" cm="1">
        <f t="array" ref="W603">_xlfn.IFS(
OR(W602=$B$4, W602=""),"",
TRUE,W602+1
)</f>
        <v/>
      </c>
      <c r="X603" s="75" t="str" cm="1">
        <f t="array" ref="X603">_xlfn.IFS(X602="","",
W603="", "",
AND($B$3="İllik"),DATE(YEAR(X602)+1,MONTH(X602),DAY(X602) ),
AND($B$3="Aylıq", $AH$14="Not end"), EDATE(X602,1),
AND($B$3="Aylıq", $AH$14="End"), EOMONTH(X602,1)
)</f>
        <v/>
      </c>
      <c r="Y603" s="75" t="str" cm="1">
        <f t="array" aca="1" ref="Y603" ca="1">_xlfn.IFS(
AND($B$7="Dövrün əvvəlində", Y602&lt;=last_rou_date), DATE(YEAR(Y602)+1, 12, 31),
AND($B$7="Dövrün sonunda", Y602&lt;=last_payment_date), DATE(YEAR(Y602)+1, 12, 31),
TRUE, ""
)</f>
        <v/>
      </c>
      <c r="Z603" s="75" t="str" cm="1">
        <f t="array" aca="1" ref="Z603" ca="1">_xlfn.IFS(
AND($AN$14="Not year_end", Z602&gt;last_payment_date), "",
AND($AN$14="Year_end", Z602&gt;=last_payment_date), "",
AND($AN$14="Year_end"), DATE(YEAR(Z602+1), 12, 31),
AND($AN$14="Not year_end", MONTH(Z602)=12, DAY(Z602)=31), DATE(YEAR(Z601)+1, MONTH(Z601), DAY(Z601)),
AND($AN$14="Not year_end", OR(MONTH(Z602)&lt;&gt;12, DAY(Z602)&lt;&gt;31) ), DATE(YEAR(Z602), 12, 31)
)</f>
        <v/>
      </c>
      <c r="AA603" s="75" t="str" cm="1">
        <f t="array" aca="1" ref="AA603" ca="1">_xlfn.IFS(AA602="", "",
AND(AA602=last_payment_date, OR(MONTH(AA602)&lt;&gt;12, DAY(AA602)&lt;&gt;31) ), DATE(YEAR(AA602), 12, 31),
AND(MONTH(AA602)=12, DAY(AA602)=31, AA602&gt;=last_payment_date), "",
AND(MONTH(AA602)=12, DAY(AA602)&lt;&gt;31),  EOMONTH(AA602,0),
AND(MONTH(AA602)=12, DAY(AA602)=31, $AH$14="Not end"),  EDATE(AA601,1),
AND($AH$14="Not end"), EDATE(AA602, 1),
AND($AH$14="End"), EOMONTH(AA602, 1)
)</f>
        <v/>
      </c>
      <c r="AB603" s="75" t="str" cm="1">
        <f t="array" aca="1" ref="AB603" ca="1">_xlfn.IFS(AB602="","",
AND(AB602=last_rou_date), "",
AND($B$3="İllik"),DATE(YEAR(AB602)+1,MONTH(AB602),DAY(AB602) ),
AND($B$3="Aylıq", $AH$14="Not end"), EDATE(AB602,1),
AND($B$3="Aylıq", $AH$14="End"), EOMONTH(AB602,1)
)</f>
        <v/>
      </c>
      <c r="AC603" s="75" t="str" cm="1">
        <f t="array" aca="1" ref="AC603" ca="1">_xlfn.IFS(
AND($AN$14="Not year_end", AC602&gt;last_rou_date), "",
AND($AN$14="Year_end", AC602&gt;=last_rou_date), "",
AND($AN$14="Year_end"), DATE(YEAR(AC602+1), 12, 31),
AND($AN$14="Not year_end", MONTH(AC602)=12, DAY(AC602)=31), DATE(YEAR(AC601)+1, MONTH(AC601), DAY(AC601)),
AND($AN$14="Not year_end", OR(MONTH(AC602)&lt;&gt;12, DAY(AC602)&lt;&gt;31) ), DATE(YEAR(AC602), 12, 31)
)</f>
        <v/>
      </c>
      <c r="AD603" s="75" t="str" cm="1">
        <f t="array" aca="1" ref="AD603" ca="1">_xlfn.IFS(AD602="", "",
AND(AD602=last_rou_date, OR(MONTH(AD602)&lt;&gt;12, DAY(AD602)&lt;&gt;31) ), DATE(YEAR(AD602), 12, 31),
AND(MONTH(AD602)=12, DAY(AD602)=31, AD602&gt;=last_rou_date), "",
AND(MONTH(AD602)=12, DAY(AD602)&lt;&gt;31),  EOMONTH(AD602,0),
AND(MONTH(AD602)=12, DAY(AD602)=31, $AH$14="Not end"),  EDATE(AD601,1),
AND($AH$14="Not end"), EDATE(AD602, 1),
AND($AH$14="End"), EOMONTH(AD602, 1)
)</f>
        <v/>
      </c>
      <c r="AE603" s="68" t="str" cm="1">
        <f t="array" ref="AE603">_xlfn.IFS(W603="", "",
AND(W603&gt;0, W603&lt;=$B$4, $C$2="İllik artım, faiz olaraq", $D$2&gt;0, $B$3="İllik"), $B$5*((1+$D$2)^(W603-1)),
AND(W603&gt;0, W603&lt;=$B$4, $C$2="İllik artım, faiz olaraq", $D$2&gt;0, $B$3="Aylıq"), $B$5*((1+$D$2)^ROUNDDOWN((W603-1)/12,0)),
AND(W603=1, $C$2="Aşağıdakı kimi dəyişir", ), $B$5,
AND(W603&gt;1, W603&lt;=$B$4, $C$2="Aşağıdakı kimi dəyişir"), IFERROR(VLOOKUP(W603, $C$4:$D$7, 2, FALSE), AE602),
AND(W603&gt;0, W603&lt;=$B$4), $B$5,
TRUE,0 )</f>
        <v/>
      </c>
      <c r="AF603" s="76" t="str">
        <f t="shared" ca="1" si="28"/>
        <v/>
      </c>
    </row>
    <row r="604" spans="1:32" x14ac:dyDescent="0.4">
      <c r="A604" s="13" t="str" cm="1">
        <f t="array" aca="1" ref="A604" ca="1">_xlfn.IFS(
AND(SUMIFS(lease_table_interest_accruals, lease_table_dates, A603)&gt;0, COUNTIFS($E$14:E603, "Interest accrual", $A$14:A603, A603)=0),  A603,
AND(SUMIFS(lease_table_payments, lease_table_dates, A603)&gt;0, COUNTIFS($E$14:E603, "Payment", $A$14:A603, A603)=0),  A603,
AND(SUMIFS(rou_table_deprs, rou_table_dates, A603)&gt;0, COUNTIFS($E$14:E603, "Depreciation", $A$14:A603, A603)=0),  A603,
TRUE,  IFERROR(INDEX(rou_table_dates,  MATCH(A603, rou_table_dates)+1, ), "")
)</f>
        <v/>
      </c>
      <c r="B604" s="1" t="str" cm="1">
        <f t="array" aca="1" ref="B604" ca="1">_xlfn.IFS(
AND(E604="Payment", A604=$B$2), $AM$14,
E604="Payment", $AM$15,
E604="Interest accrual", $AM$18,
E604="Depreciation", $AM$17,
TRUE, "")</f>
        <v/>
      </c>
      <c r="C604" s="1" t="str" cm="1">
        <f t="array" aca="1" ref="C604" ca="1">_xlfn.IFS(
E604="Payment", $AM$19,
E604="Interest accrual", $AM$15,
E604="Depreciation", $AM$16,
TRUE, "")</f>
        <v/>
      </c>
      <c r="D604" s="14" t="str" cm="1">
        <f t="array" aca="1" ref="D604" ca="1">_xlfn.IFS(
E604="Payment", _xlfn.XLOOKUP(A604, lease_table_dates, lease_table_payments, 0, 0),
E604="Interest accrual", _xlfn.XLOOKUP(A604, lease_table_dates, lease_table_interest_accruals, 0, 0),
E604="Depreciation", _xlfn.XLOOKUP(A604, rou_table_dates, rou_table_deprs, 0, 0),
TRUE, ""
)</f>
        <v/>
      </c>
      <c r="E604" s="7" t="str" cm="1">
        <f t="array" aca="1" ref="E604" ca="1">_xlfn.IFS(
AND(SUMIFS(lease_table_interest_accruals, lease_table_dates, A604)&gt;0, COUNTIFS($E$14:E603, "Interest accrual", $A$14:A603, A604)=0), "Interest accrual",
AND(SUMIFS(lease_table_payments, lease_table_dates, A604)&gt;0, COUNTIFS($E$14:E603, "Payment", $A$14:A603, A604)=0), "Payment",
AND(SUMIFS(rou_table_deprs, rou_table_dates, A604)&gt;0, COUNTIFS($E$14:E603, "Depreciation", $A$14:A603, A604)=0), "Depreciation",
TRUE,  ""
)</f>
        <v/>
      </c>
      <c r="G604" s="13" t="str" cm="1">
        <f t="array" aca="1" ref="G604" ca="1">_xlfn.IFS(
AND($B$11="Hə", $B$3="İllik"), Z604,
AND($B$11="Hə", $B$3="Aylıq"), AA604,
$B$11="Yox", X604)</f>
        <v/>
      </c>
      <c r="H604" s="14" t="str" cm="1">
        <f t="array" aca="1" ref="H604" ca="1">_xlfn.IFS( G604="", "",
TRUE, ROUND( H603+I604-J604, 2) )</f>
        <v/>
      </c>
      <c r="I604" s="14" t="str" cm="1">
        <f t="array" aca="1" ref="I604" ca="1">_xlfn.IFS(G604="", "",
G604=last_payment_date, (J604-H603),
 TRUE,  -  (H603- H603* (1+$B$6)^ (_xlfn.DAYS(G604,G603)/365) )
)</f>
        <v/>
      </c>
      <c r="J604" s="14" t="str" cm="1">
        <f t="array" aca="1" ref="J604" ca="1">_xlfn.IFS(G604="", "",
TRUE, _xlfn.XLOOKUP(G604,  payment_dates, payments,0,0)
)</f>
        <v/>
      </c>
      <c r="L604" s="2" t="str" cm="1">
        <f t="array" aca="1" ref="L604" ca="1">_xlfn.IFS(
AND($B$11="Hə", $B$3="İllik"), AC604,
AND($B$11="Hə", $B$3="Aylıq"), AD604,
$B$11="Yox", AB604)</f>
        <v/>
      </c>
      <c r="M604" s="14" t="str" cm="1">
        <f t="array" aca="1" ref="M604" ca="1">_xlfn.IFS( L604="", "",
(M603-N604)&lt;=0.5, 0,
TRUE,  M603-N604)</f>
        <v/>
      </c>
      <c r="N604" s="15" t="str" cm="1">
        <f t="array" aca="1" ref="N604" ca="1">_xlfn.IFS(
L604="", "",
TRUE, MIN(M603, ROUND($M$14/ (last_rou_date - $B$2) * (L604-L603), 2) )
)</f>
        <v/>
      </c>
      <c r="P604" s="22" t="str">
        <f t="shared" ca="1" si="27"/>
        <v/>
      </c>
      <c r="Q604" s="14" t="str" cm="1">
        <f t="array" aca="1" ref="Q604" ca="1">_xlfn.IFS(P604="","",
$B$11="Hə", _xlfn.XLOOKUP(DATE(P604, 12, 31), rou_table_dates, rou_table_nbvs,0, 0),
TRUE,  MAX(0, ROUND($M$14 - $M$14/ (last_rou_date - $B$2) * (DATE(P604,12,31) - $B$2), 2) )
)</f>
        <v/>
      </c>
      <c r="R604" s="57" t="str" cm="1">
        <f t="array" aca="1" ref="R604" ca="1">_xlfn.IFS(P604="","",
$B$11="Hə", _xlfn.XLOOKUP(DATE(P604, 12, 31), lease_table_dates, lease_table_balances,0, 0),
TRUE, IFERROR( XNPV($B$6, IF(payment_dates &gt;DATE(P604, 12, 31), payments,  0),  IF(payment_dates &gt;DATE(P604, 12, 31), payment_dates,  DATE(P604, 12, 31))    ),0)
)</f>
        <v/>
      </c>
      <c r="S604" s="14" t="str" cm="1">
        <f t="array" aca="1" ref="S604" ca="1">_xlfn.IFS(P604="","",
TRUE,  MIN( MIN(Q603, $M$14), ROUND($M$14/ (last_rou_date - $B$2) * (DATE(P604,12,31) - MAX($B$2, DATE(P604-1, 12, 31))), 2) )
)</f>
        <v/>
      </c>
      <c r="T604" s="15" t="str" cm="1">
        <f t="array" aca="1" ref="T604" ca="1">_xlfn.IFS(P604="", "",
ISTEXT(R603), R604- (H604 - SUMIFS( lease_table_payments, lease_table_years, P604) -$AG$14 ),
AND(ISNUMBER(R603), R604&lt;&gt;""),   R604- (R603 - SUMIFS( lease_table_payments, lease_table_years, P604) )
)</f>
        <v/>
      </c>
      <c r="U604" s="14"/>
      <c r="V604" s="73">
        <f t="shared" si="29"/>
        <v>591</v>
      </c>
      <c r="W604" s="74" t="str" cm="1">
        <f t="array" ref="W604">_xlfn.IFS(
OR(W603=$B$4, W603=""),"",
TRUE,W603+1
)</f>
        <v/>
      </c>
      <c r="X604" s="75" t="str" cm="1">
        <f t="array" ref="X604">_xlfn.IFS(X603="","",
W604="", "",
AND($B$3="İllik"),DATE(YEAR(X603)+1,MONTH(X603),DAY(X603) ),
AND($B$3="Aylıq", $AH$14="Not end"), EDATE(X603,1),
AND($B$3="Aylıq", $AH$14="End"), EOMONTH(X603,1)
)</f>
        <v/>
      </c>
      <c r="Y604" s="75" t="str" cm="1">
        <f t="array" aca="1" ref="Y604" ca="1">_xlfn.IFS(
AND($B$7="Dövrün əvvəlində", Y603&lt;=last_rou_date), DATE(YEAR(Y603)+1, 12, 31),
AND($B$7="Dövrün sonunda", Y603&lt;=last_payment_date), DATE(YEAR(Y603)+1, 12, 31),
TRUE, ""
)</f>
        <v/>
      </c>
      <c r="Z604" s="75" t="str" cm="1">
        <f t="array" aca="1" ref="Z604" ca="1">_xlfn.IFS(
AND($AN$14="Not year_end", Z603&gt;last_payment_date), "",
AND($AN$14="Year_end", Z603&gt;=last_payment_date), "",
AND($AN$14="Year_end"), DATE(YEAR(Z603+1), 12, 31),
AND($AN$14="Not year_end", MONTH(Z603)=12, DAY(Z603)=31), DATE(YEAR(Z602)+1, MONTH(Z602), DAY(Z602)),
AND($AN$14="Not year_end", OR(MONTH(Z603)&lt;&gt;12, DAY(Z603)&lt;&gt;31) ), DATE(YEAR(Z603), 12, 31)
)</f>
        <v/>
      </c>
      <c r="AA604" s="75" t="str" cm="1">
        <f t="array" aca="1" ref="AA604" ca="1">_xlfn.IFS(AA603="", "",
AND(AA603=last_payment_date, OR(MONTH(AA603)&lt;&gt;12, DAY(AA603)&lt;&gt;31) ), DATE(YEAR(AA603), 12, 31),
AND(MONTH(AA603)=12, DAY(AA603)=31, AA603&gt;=last_payment_date), "",
AND(MONTH(AA603)=12, DAY(AA603)&lt;&gt;31),  EOMONTH(AA603,0),
AND(MONTH(AA603)=12, DAY(AA603)=31, $AH$14="Not end"),  EDATE(AA602,1),
AND($AH$14="Not end"), EDATE(AA603, 1),
AND($AH$14="End"), EOMONTH(AA603, 1)
)</f>
        <v/>
      </c>
      <c r="AB604" s="75" t="str" cm="1">
        <f t="array" aca="1" ref="AB604" ca="1">_xlfn.IFS(AB603="","",
AND(AB603=last_rou_date), "",
AND($B$3="İllik"),DATE(YEAR(AB603)+1,MONTH(AB603),DAY(AB603) ),
AND($B$3="Aylıq", $AH$14="Not end"), EDATE(AB603,1),
AND($B$3="Aylıq", $AH$14="End"), EOMONTH(AB603,1)
)</f>
        <v/>
      </c>
      <c r="AC604" s="75" t="str" cm="1">
        <f t="array" aca="1" ref="AC604" ca="1">_xlfn.IFS(
AND($AN$14="Not year_end", AC603&gt;last_rou_date), "",
AND($AN$14="Year_end", AC603&gt;=last_rou_date), "",
AND($AN$14="Year_end"), DATE(YEAR(AC603+1), 12, 31),
AND($AN$14="Not year_end", MONTH(AC603)=12, DAY(AC603)=31), DATE(YEAR(AC602)+1, MONTH(AC602), DAY(AC602)),
AND($AN$14="Not year_end", OR(MONTH(AC603)&lt;&gt;12, DAY(AC603)&lt;&gt;31) ), DATE(YEAR(AC603), 12, 31)
)</f>
        <v/>
      </c>
      <c r="AD604" s="75" t="str" cm="1">
        <f t="array" aca="1" ref="AD604" ca="1">_xlfn.IFS(AD603="", "",
AND(AD603=last_rou_date, OR(MONTH(AD603)&lt;&gt;12, DAY(AD603)&lt;&gt;31) ), DATE(YEAR(AD603), 12, 31),
AND(MONTH(AD603)=12, DAY(AD603)=31, AD603&gt;=last_rou_date), "",
AND(MONTH(AD603)=12, DAY(AD603)&lt;&gt;31),  EOMONTH(AD603,0),
AND(MONTH(AD603)=12, DAY(AD603)=31, $AH$14="Not end"),  EDATE(AD602,1),
AND($AH$14="Not end"), EDATE(AD603, 1),
AND($AH$14="End"), EOMONTH(AD603, 1)
)</f>
        <v/>
      </c>
      <c r="AE604" s="68" t="str" cm="1">
        <f t="array" ref="AE604">_xlfn.IFS(W604="", "",
AND(W604&gt;0, W604&lt;=$B$4, $C$2="İllik artım, faiz olaraq", $D$2&gt;0, $B$3="İllik"), $B$5*((1+$D$2)^(W604-1)),
AND(W604&gt;0, W604&lt;=$B$4, $C$2="İllik artım, faiz olaraq", $D$2&gt;0, $B$3="Aylıq"), $B$5*((1+$D$2)^ROUNDDOWN((W604-1)/12,0)),
AND(W604=1, $C$2="Aşağıdakı kimi dəyişir", ), $B$5,
AND(W604&gt;1, W604&lt;=$B$4, $C$2="Aşağıdakı kimi dəyişir"), IFERROR(VLOOKUP(W604, $C$4:$D$7, 2, FALSE), AE603),
AND(W604&gt;0, W604&lt;=$B$4), $B$5,
TRUE,0 )</f>
        <v/>
      </c>
      <c r="AF604" s="76" t="str">
        <f t="shared" ca="1" si="28"/>
        <v/>
      </c>
    </row>
    <row r="605" spans="1:32" x14ac:dyDescent="0.4">
      <c r="A605" s="13" t="str" cm="1">
        <f t="array" aca="1" ref="A605" ca="1">_xlfn.IFS(
AND(SUMIFS(lease_table_interest_accruals, lease_table_dates, A604)&gt;0, COUNTIFS($E$14:E604, "Interest accrual", $A$14:A604, A604)=0),  A604,
AND(SUMIFS(lease_table_payments, lease_table_dates, A604)&gt;0, COUNTIFS($E$14:E604, "Payment", $A$14:A604, A604)=0),  A604,
AND(SUMIFS(rou_table_deprs, rou_table_dates, A604)&gt;0, COUNTIFS($E$14:E604, "Depreciation", $A$14:A604, A604)=0),  A604,
TRUE,  IFERROR(INDEX(rou_table_dates,  MATCH(A604, rou_table_dates)+1, ), "")
)</f>
        <v/>
      </c>
      <c r="B605" s="1" t="str" cm="1">
        <f t="array" aca="1" ref="B605" ca="1">_xlfn.IFS(
AND(E605="Payment", A605=$B$2), $AM$14,
E605="Payment", $AM$15,
E605="Interest accrual", $AM$18,
E605="Depreciation", $AM$17,
TRUE, "")</f>
        <v/>
      </c>
      <c r="C605" s="1" t="str" cm="1">
        <f t="array" aca="1" ref="C605" ca="1">_xlfn.IFS(
E605="Payment", $AM$19,
E605="Interest accrual", $AM$15,
E605="Depreciation", $AM$16,
TRUE, "")</f>
        <v/>
      </c>
      <c r="D605" s="14" t="str" cm="1">
        <f t="array" aca="1" ref="D605" ca="1">_xlfn.IFS(
E605="Payment", _xlfn.XLOOKUP(A605, lease_table_dates, lease_table_payments, 0, 0),
E605="Interest accrual", _xlfn.XLOOKUP(A605, lease_table_dates, lease_table_interest_accruals, 0, 0),
E605="Depreciation", _xlfn.XLOOKUP(A605, rou_table_dates, rou_table_deprs, 0, 0),
TRUE, ""
)</f>
        <v/>
      </c>
      <c r="E605" s="7" t="str" cm="1">
        <f t="array" aca="1" ref="E605" ca="1">_xlfn.IFS(
AND(SUMIFS(lease_table_interest_accruals, lease_table_dates, A605)&gt;0, COUNTIFS($E$14:E604, "Interest accrual", $A$14:A604, A605)=0), "Interest accrual",
AND(SUMIFS(lease_table_payments, lease_table_dates, A605)&gt;0, COUNTIFS($E$14:E604, "Payment", $A$14:A604, A605)=0), "Payment",
AND(SUMIFS(rou_table_deprs, rou_table_dates, A605)&gt;0, COUNTIFS($E$14:E604, "Depreciation", $A$14:A604, A605)=0), "Depreciation",
TRUE,  ""
)</f>
        <v/>
      </c>
      <c r="G605" s="13" t="str" cm="1">
        <f t="array" aca="1" ref="G605" ca="1">_xlfn.IFS(
AND($B$11="Hə", $B$3="İllik"), Z605,
AND($B$11="Hə", $B$3="Aylıq"), AA605,
$B$11="Yox", X605)</f>
        <v/>
      </c>
      <c r="H605" s="14" t="str" cm="1">
        <f t="array" aca="1" ref="H605" ca="1">_xlfn.IFS( G605="", "",
TRUE, ROUND( H604+I605-J605, 2) )</f>
        <v/>
      </c>
      <c r="I605" s="14" t="str" cm="1">
        <f t="array" aca="1" ref="I605" ca="1">_xlfn.IFS(G605="", "",
G605=last_payment_date, (J605-H604),
 TRUE,  -  (H604- H604* (1+$B$6)^ (_xlfn.DAYS(G605,G604)/365) )
)</f>
        <v/>
      </c>
      <c r="J605" s="14" t="str" cm="1">
        <f t="array" aca="1" ref="J605" ca="1">_xlfn.IFS(G605="", "",
TRUE, _xlfn.XLOOKUP(G605,  payment_dates, payments,0,0)
)</f>
        <v/>
      </c>
      <c r="L605" s="2" t="str" cm="1">
        <f t="array" aca="1" ref="L605" ca="1">_xlfn.IFS(
AND($B$11="Hə", $B$3="İllik"), AC605,
AND($B$11="Hə", $B$3="Aylıq"), AD605,
$B$11="Yox", AB605)</f>
        <v/>
      </c>
      <c r="M605" s="14" t="str" cm="1">
        <f t="array" aca="1" ref="M605" ca="1">_xlfn.IFS( L605="", "",
(M604-N605)&lt;=0.5, 0,
TRUE,  M604-N605)</f>
        <v/>
      </c>
      <c r="N605" s="15" t="str" cm="1">
        <f t="array" aca="1" ref="N605" ca="1">_xlfn.IFS(
L605="", "",
TRUE, MIN(M604, ROUND($M$14/ (last_rou_date - $B$2) * (L605-L604), 2) )
)</f>
        <v/>
      </c>
      <c r="P605" s="22" t="str">
        <f t="shared" ca="1" si="27"/>
        <v/>
      </c>
      <c r="Q605" s="14" t="str" cm="1">
        <f t="array" aca="1" ref="Q605" ca="1">_xlfn.IFS(P605="","",
$B$11="Hə", _xlfn.XLOOKUP(DATE(P605, 12, 31), rou_table_dates, rou_table_nbvs,0, 0),
TRUE,  MAX(0, ROUND($M$14 - $M$14/ (last_rou_date - $B$2) * (DATE(P605,12,31) - $B$2), 2) )
)</f>
        <v/>
      </c>
      <c r="R605" s="57" t="str" cm="1">
        <f t="array" aca="1" ref="R605" ca="1">_xlfn.IFS(P605="","",
$B$11="Hə", _xlfn.XLOOKUP(DATE(P605, 12, 31), lease_table_dates, lease_table_balances,0, 0),
TRUE, IFERROR( XNPV($B$6, IF(payment_dates &gt;DATE(P605, 12, 31), payments,  0),  IF(payment_dates &gt;DATE(P605, 12, 31), payment_dates,  DATE(P605, 12, 31))    ),0)
)</f>
        <v/>
      </c>
      <c r="S605" s="14" t="str" cm="1">
        <f t="array" aca="1" ref="S605" ca="1">_xlfn.IFS(P605="","",
TRUE,  MIN( MIN(Q604, $M$14), ROUND($M$14/ (last_rou_date - $B$2) * (DATE(P605,12,31) - MAX($B$2, DATE(P605-1, 12, 31))), 2) )
)</f>
        <v/>
      </c>
      <c r="T605" s="15" t="str" cm="1">
        <f t="array" aca="1" ref="T605" ca="1">_xlfn.IFS(P605="", "",
ISTEXT(R604), R605- (H605 - SUMIFS( lease_table_payments, lease_table_years, P605) -$AG$14 ),
AND(ISNUMBER(R604), R605&lt;&gt;""),   R605- (R604 - SUMIFS( lease_table_payments, lease_table_years, P605) )
)</f>
        <v/>
      </c>
      <c r="U605" s="14"/>
      <c r="V605" s="73">
        <f t="shared" si="29"/>
        <v>592</v>
      </c>
      <c r="W605" s="74" t="str" cm="1">
        <f t="array" ref="W605">_xlfn.IFS(
OR(W604=$B$4, W604=""),"",
TRUE,W604+1
)</f>
        <v/>
      </c>
      <c r="X605" s="75" t="str" cm="1">
        <f t="array" ref="X605">_xlfn.IFS(X604="","",
W605="", "",
AND($B$3="İllik"),DATE(YEAR(X604)+1,MONTH(X604),DAY(X604) ),
AND($B$3="Aylıq", $AH$14="Not end"), EDATE(X604,1),
AND($B$3="Aylıq", $AH$14="End"), EOMONTH(X604,1)
)</f>
        <v/>
      </c>
      <c r="Y605" s="75" t="str" cm="1">
        <f t="array" aca="1" ref="Y605" ca="1">_xlfn.IFS(
AND($B$7="Dövrün əvvəlində", Y604&lt;=last_rou_date), DATE(YEAR(Y604)+1, 12, 31),
AND($B$7="Dövrün sonunda", Y604&lt;=last_payment_date), DATE(YEAR(Y604)+1, 12, 31),
TRUE, ""
)</f>
        <v/>
      </c>
      <c r="Z605" s="75" t="str" cm="1">
        <f t="array" aca="1" ref="Z605" ca="1">_xlfn.IFS(
AND($AN$14="Not year_end", Z604&gt;last_payment_date), "",
AND($AN$14="Year_end", Z604&gt;=last_payment_date), "",
AND($AN$14="Year_end"), DATE(YEAR(Z604+1), 12, 31),
AND($AN$14="Not year_end", MONTH(Z604)=12, DAY(Z604)=31), DATE(YEAR(Z603)+1, MONTH(Z603), DAY(Z603)),
AND($AN$14="Not year_end", OR(MONTH(Z604)&lt;&gt;12, DAY(Z604)&lt;&gt;31) ), DATE(YEAR(Z604), 12, 31)
)</f>
        <v/>
      </c>
      <c r="AA605" s="75" t="str" cm="1">
        <f t="array" aca="1" ref="AA605" ca="1">_xlfn.IFS(AA604="", "",
AND(AA604=last_payment_date, OR(MONTH(AA604)&lt;&gt;12, DAY(AA604)&lt;&gt;31) ), DATE(YEAR(AA604), 12, 31),
AND(MONTH(AA604)=12, DAY(AA604)=31, AA604&gt;=last_payment_date), "",
AND(MONTH(AA604)=12, DAY(AA604)&lt;&gt;31),  EOMONTH(AA604,0),
AND(MONTH(AA604)=12, DAY(AA604)=31, $AH$14="Not end"),  EDATE(AA603,1),
AND($AH$14="Not end"), EDATE(AA604, 1),
AND($AH$14="End"), EOMONTH(AA604, 1)
)</f>
        <v/>
      </c>
      <c r="AB605" s="75" t="str" cm="1">
        <f t="array" aca="1" ref="AB605" ca="1">_xlfn.IFS(AB604="","",
AND(AB604=last_rou_date), "",
AND($B$3="İllik"),DATE(YEAR(AB604)+1,MONTH(AB604),DAY(AB604) ),
AND($B$3="Aylıq", $AH$14="Not end"), EDATE(AB604,1),
AND($B$3="Aylıq", $AH$14="End"), EOMONTH(AB604,1)
)</f>
        <v/>
      </c>
      <c r="AC605" s="75" t="str" cm="1">
        <f t="array" aca="1" ref="AC605" ca="1">_xlfn.IFS(
AND($AN$14="Not year_end", AC604&gt;last_rou_date), "",
AND($AN$14="Year_end", AC604&gt;=last_rou_date), "",
AND($AN$14="Year_end"), DATE(YEAR(AC604+1), 12, 31),
AND($AN$14="Not year_end", MONTH(AC604)=12, DAY(AC604)=31), DATE(YEAR(AC603)+1, MONTH(AC603), DAY(AC603)),
AND($AN$14="Not year_end", OR(MONTH(AC604)&lt;&gt;12, DAY(AC604)&lt;&gt;31) ), DATE(YEAR(AC604), 12, 31)
)</f>
        <v/>
      </c>
      <c r="AD605" s="75" t="str" cm="1">
        <f t="array" aca="1" ref="AD605" ca="1">_xlfn.IFS(AD604="", "",
AND(AD604=last_rou_date, OR(MONTH(AD604)&lt;&gt;12, DAY(AD604)&lt;&gt;31) ), DATE(YEAR(AD604), 12, 31),
AND(MONTH(AD604)=12, DAY(AD604)=31, AD604&gt;=last_rou_date), "",
AND(MONTH(AD604)=12, DAY(AD604)&lt;&gt;31),  EOMONTH(AD604,0),
AND(MONTH(AD604)=12, DAY(AD604)=31, $AH$14="Not end"),  EDATE(AD603,1),
AND($AH$14="Not end"), EDATE(AD604, 1),
AND($AH$14="End"), EOMONTH(AD604, 1)
)</f>
        <v/>
      </c>
      <c r="AE605" s="68" t="str" cm="1">
        <f t="array" ref="AE605">_xlfn.IFS(W605="", "",
AND(W605&gt;0, W605&lt;=$B$4, $C$2="İllik artım, faiz olaraq", $D$2&gt;0, $B$3="İllik"), $B$5*((1+$D$2)^(W605-1)),
AND(W605&gt;0, W605&lt;=$B$4, $C$2="İllik artım, faiz olaraq", $D$2&gt;0, $B$3="Aylıq"), $B$5*((1+$D$2)^ROUNDDOWN((W605-1)/12,0)),
AND(W605=1, $C$2="Aşağıdakı kimi dəyişir", ), $B$5,
AND(W605&gt;1, W605&lt;=$B$4, $C$2="Aşağıdakı kimi dəyişir"), IFERROR(VLOOKUP(W605, $C$4:$D$7, 2, FALSE), AE604),
AND(W605&gt;0, W605&lt;=$B$4), $B$5,
TRUE,0 )</f>
        <v/>
      </c>
      <c r="AF605" s="76" t="str">
        <f t="shared" ca="1" si="28"/>
        <v/>
      </c>
    </row>
    <row r="606" spans="1:32" x14ac:dyDescent="0.4">
      <c r="A606" s="13" t="str" cm="1">
        <f t="array" aca="1" ref="A606" ca="1">_xlfn.IFS(
AND(SUMIFS(lease_table_interest_accruals, lease_table_dates, A605)&gt;0, COUNTIFS($E$14:E605, "Interest accrual", $A$14:A605, A605)=0),  A605,
AND(SUMIFS(lease_table_payments, lease_table_dates, A605)&gt;0, COUNTIFS($E$14:E605, "Payment", $A$14:A605, A605)=0),  A605,
AND(SUMIFS(rou_table_deprs, rou_table_dates, A605)&gt;0, COUNTIFS($E$14:E605, "Depreciation", $A$14:A605, A605)=0),  A605,
TRUE,  IFERROR(INDEX(rou_table_dates,  MATCH(A605, rou_table_dates)+1, ), "")
)</f>
        <v/>
      </c>
      <c r="B606" s="1" t="str" cm="1">
        <f t="array" aca="1" ref="B606" ca="1">_xlfn.IFS(
AND(E606="Payment", A606=$B$2), $AM$14,
E606="Payment", $AM$15,
E606="Interest accrual", $AM$18,
E606="Depreciation", $AM$17,
TRUE, "")</f>
        <v/>
      </c>
      <c r="C606" s="1" t="str" cm="1">
        <f t="array" aca="1" ref="C606" ca="1">_xlfn.IFS(
E606="Payment", $AM$19,
E606="Interest accrual", $AM$15,
E606="Depreciation", $AM$16,
TRUE, "")</f>
        <v/>
      </c>
      <c r="D606" s="14" t="str" cm="1">
        <f t="array" aca="1" ref="D606" ca="1">_xlfn.IFS(
E606="Payment", _xlfn.XLOOKUP(A606, lease_table_dates, lease_table_payments, 0, 0),
E606="Interest accrual", _xlfn.XLOOKUP(A606, lease_table_dates, lease_table_interest_accruals, 0, 0),
E606="Depreciation", _xlfn.XLOOKUP(A606, rou_table_dates, rou_table_deprs, 0, 0),
TRUE, ""
)</f>
        <v/>
      </c>
      <c r="E606" s="7" t="str" cm="1">
        <f t="array" aca="1" ref="E606" ca="1">_xlfn.IFS(
AND(SUMIFS(lease_table_interest_accruals, lease_table_dates, A606)&gt;0, COUNTIFS($E$14:E605, "Interest accrual", $A$14:A605, A606)=0), "Interest accrual",
AND(SUMIFS(lease_table_payments, lease_table_dates, A606)&gt;0, COUNTIFS($E$14:E605, "Payment", $A$14:A605, A606)=0), "Payment",
AND(SUMIFS(rou_table_deprs, rou_table_dates, A606)&gt;0, COUNTIFS($E$14:E605, "Depreciation", $A$14:A605, A606)=0), "Depreciation",
TRUE,  ""
)</f>
        <v/>
      </c>
      <c r="G606" s="13" t="str" cm="1">
        <f t="array" aca="1" ref="G606" ca="1">_xlfn.IFS(
AND($B$11="Hə", $B$3="İllik"), Z606,
AND($B$11="Hə", $B$3="Aylıq"), AA606,
$B$11="Yox", X606)</f>
        <v/>
      </c>
      <c r="H606" s="14" t="str" cm="1">
        <f t="array" aca="1" ref="H606" ca="1">_xlfn.IFS( G606="", "",
TRUE, ROUND( H605+I606-J606, 2) )</f>
        <v/>
      </c>
      <c r="I606" s="14" t="str" cm="1">
        <f t="array" aca="1" ref="I606" ca="1">_xlfn.IFS(G606="", "",
G606=last_payment_date, (J606-H605),
 TRUE,  -  (H605- H605* (1+$B$6)^ (_xlfn.DAYS(G606,G605)/365) )
)</f>
        <v/>
      </c>
      <c r="J606" s="14" t="str" cm="1">
        <f t="array" aca="1" ref="J606" ca="1">_xlfn.IFS(G606="", "",
TRUE, _xlfn.XLOOKUP(G606,  payment_dates, payments,0,0)
)</f>
        <v/>
      </c>
      <c r="L606" s="2" t="str" cm="1">
        <f t="array" aca="1" ref="L606" ca="1">_xlfn.IFS(
AND($B$11="Hə", $B$3="İllik"), AC606,
AND($B$11="Hə", $B$3="Aylıq"), AD606,
$B$11="Yox", AB606)</f>
        <v/>
      </c>
      <c r="M606" s="14" t="str" cm="1">
        <f t="array" aca="1" ref="M606" ca="1">_xlfn.IFS( L606="", "",
(M605-N606)&lt;=0.5, 0,
TRUE,  M605-N606)</f>
        <v/>
      </c>
      <c r="N606" s="15" t="str" cm="1">
        <f t="array" aca="1" ref="N606" ca="1">_xlfn.IFS(
L606="", "",
TRUE, MIN(M605, ROUND($M$14/ (last_rou_date - $B$2) * (L606-L605), 2) )
)</f>
        <v/>
      </c>
      <c r="P606" s="22" t="str">
        <f t="shared" ca="1" si="27"/>
        <v/>
      </c>
      <c r="Q606" s="14" t="str" cm="1">
        <f t="array" aca="1" ref="Q606" ca="1">_xlfn.IFS(P606="","",
$B$11="Hə", _xlfn.XLOOKUP(DATE(P606, 12, 31), rou_table_dates, rou_table_nbvs,0, 0),
TRUE,  MAX(0, ROUND($M$14 - $M$14/ (last_rou_date - $B$2) * (DATE(P606,12,31) - $B$2), 2) )
)</f>
        <v/>
      </c>
      <c r="R606" s="57" t="str" cm="1">
        <f t="array" aca="1" ref="R606" ca="1">_xlfn.IFS(P606="","",
$B$11="Hə", _xlfn.XLOOKUP(DATE(P606, 12, 31), lease_table_dates, lease_table_balances,0, 0),
TRUE, IFERROR( XNPV($B$6, IF(payment_dates &gt;DATE(P606, 12, 31), payments,  0),  IF(payment_dates &gt;DATE(P606, 12, 31), payment_dates,  DATE(P606, 12, 31))    ),0)
)</f>
        <v/>
      </c>
      <c r="S606" s="14" t="str" cm="1">
        <f t="array" aca="1" ref="S606" ca="1">_xlfn.IFS(P606="","",
TRUE,  MIN( MIN(Q605, $M$14), ROUND($M$14/ (last_rou_date - $B$2) * (DATE(P606,12,31) - MAX($B$2, DATE(P606-1, 12, 31))), 2) )
)</f>
        <v/>
      </c>
      <c r="T606" s="15" t="str" cm="1">
        <f t="array" aca="1" ref="T606" ca="1">_xlfn.IFS(P606="", "",
ISTEXT(R605), R606- (H606 - SUMIFS( lease_table_payments, lease_table_years, P606) -$AG$14 ),
AND(ISNUMBER(R605), R606&lt;&gt;""),   R606- (R605 - SUMIFS( lease_table_payments, lease_table_years, P606) )
)</f>
        <v/>
      </c>
      <c r="U606" s="14"/>
      <c r="V606" s="73">
        <f t="shared" si="29"/>
        <v>593</v>
      </c>
      <c r="W606" s="74" t="str" cm="1">
        <f t="array" ref="W606">_xlfn.IFS(
OR(W605=$B$4, W605=""),"",
TRUE,W605+1
)</f>
        <v/>
      </c>
      <c r="X606" s="75" t="str" cm="1">
        <f t="array" ref="X606">_xlfn.IFS(X605="","",
W606="", "",
AND($B$3="İllik"),DATE(YEAR(X605)+1,MONTH(X605),DAY(X605) ),
AND($B$3="Aylıq", $AH$14="Not end"), EDATE(X605,1),
AND($B$3="Aylıq", $AH$14="End"), EOMONTH(X605,1)
)</f>
        <v/>
      </c>
      <c r="Y606" s="75" t="str" cm="1">
        <f t="array" aca="1" ref="Y606" ca="1">_xlfn.IFS(
AND($B$7="Dövrün əvvəlində", Y605&lt;=last_rou_date), DATE(YEAR(Y605)+1, 12, 31),
AND($B$7="Dövrün sonunda", Y605&lt;=last_payment_date), DATE(YEAR(Y605)+1, 12, 31),
TRUE, ""
)</f>
        <v/>
      </c>
      <c r="Z606" s="75" t="str" cm="1">
        <f t="array" aca="1" ref="Z606" ca="1">_xlfn.IFS(
AND($AN$14="Not year_end", Z605&gt;last_payment_date), "",
AND($AN$14="Year_end", Z605&gt;=last_payment_date), "",
AND($AN$14="Year_end"), DATE(YEAR(Z605+1), 12, 31),
AND($AN$14="Not year_end", MONTH(Z605)=12, DAY(Z605)=31), DATE(YEAR(Z604)+1, MONTH(Z604), DAY(Z604)),
AND($AN$14="Not year_end", OR(MONTH(Z605)&lt;&gt;12, DAY(Z605)&lt;&gt;31) ), DATE(YEAR(Z605), 12, 31)
)</f>
        <v/>
      </c>
      <c r="AA606" s="75" t="str" cm="1">
        <f t="array" aca="1" ref="AA606" ca="1">_xlfn.IFS(AA605="", "",
AND(AA605=last_payment_date, OR(MONTH(AA605)&lt;&gt;12, DAY(AA605)&lt;&gt;31) ), DATE(YEAR(AA605), 12, 31),
AND(MONTH(AA605)=12, DAY(AA605)=31, AA605&gt;=last_payment_date), "",
AND(MONTH(AA605)=12, DAY(AA605)&lt;&gt;31),  EOMONTH(AA605,0),
AND(MONTH(AA605)=12, DAY(AA605)=31, $AH$14="Not end"),  EDATE(AA604,1),
AND($AH$14="Not end"), EDATE(AA605, 1),
AND($AH$14="End"), EOMONTH(AA605, 1)
)</f>
        <v/>
      </c>
      <c r="AB606" s="75" t="str" cm="1">
        <f t="array" aca="1" ref="AB606" ca="1">_xlfn.IFS(AB605="","",
AND(AB605=last_rou_date), "",
AND($B$3="İllik"),DATE(YEAR(AB605)+1,MONTH(AB605),DAY(AB605) ),
AND($B$3="Aylıq", $AH$14="Not end"), EDATE(AB605,1),
AND($B$3="Aylıq", $AH$14="End"), EOMONTH(AB605,1)
)</f>
        <v/>
      </c>
      <c r="AC606" s="75" t="str" cm="1">
        <f t="array" aca="1" ref="AC606" ca="1">_xlfn.IFS(
AND($AN$14="Not year_end", AC605&gt;last_rou_date), "",
AND($AN$14="Year_end", AC605&gt;=last_rou_date), "",
AND($AN$14="Year_end"), DATE(YEAR(AC605+1), 12, 31),
AND($AN$14="Not year_end", MONTH(AC605)=12, DAY(AC605)=31), DATE(YEAR(AC604)+1, MONTH(AC604), DAY(AC604)),
AND($AN$14="Not year_end", OR(MONTH(AC605)&lt;&gt;12, DAY(AC605)&lt;&gt;31) ), DATE(YEAR(AC605), 12, 31)
)</f>
        <v/>
      </c>
      <c r="AD606" s="75" t="str" cm="1">
        <f t="array" aca="1" ref="AD606" ca="1">_xlfn.IFS(AD605="", "",
AND(AD605=last_rou_date, OR(MONTH(AD605)&lt;&gt;12, DAY(AD605)&lt;&gt;31) ), DATE(YEAR(AD605), 12, 31),
AND(MONTH(AD605)=12, DAY(AD605)=31, AD605&gt;=last_rou_date), "",
AND(MONTH(AD605)=12, DAY(AD605)&lt;&gt;31),  EOMONTH(AD605,0),
AND(MONTH(AD605)=12, DAY(AD605)=31, $AH$14="Not end"),  EDATE(AD604,1),
AND($AH$14="Not end"), EDATE(AD605, 1),
AND($AH$14="End"), EOMONTH(AD605, 1)
)</f>
        <v/>
      </c>
      <c r="AE606" s="68" t="str" cm="1">
        <f t="array" ref="AE606">_xlfn.IFS(W606="", "",
AND(W606&gt;0, W606&lt;=$B$4, $C$2="İllik artım, faiz olaraq", $D$2&gt;0, $B$3="İllik"), $B$5*((1+$D$2)^(W606-1)),
AND(W606&gt;0, W606&lt;=$B$4, $C$2="İllik artım, faiz olaraq", $D$2&gt;0, $B$3="Aylıq"), $B$5*((1+$D$2)^ROUNDDOWN((W606-1)/12,0)),
AND(W606=1, $C$2="Aşağıdakı kimi dəyişir", ), $B$5,
AND(W606&gt;1, W606&lt;=$B$4, $C$2="Aşağıdakı kimi dəyişir"), IFERROR(VLOOKUP(W606, $C$4:$D$7, 2, FALSE), AE605),
AND(W606&gt;0, W606&lt;=$B$4), $B$5,
TRUE,0 )</f>
        <v/>
      </c>
      <c r="AF606" s="76" t="str">
        <f t="shared" ca="1" si="28"/>
        <v/>
      </c>
    </row>
    <row r="607" spans="1:32" x14ac:dyDescent="0.4">
      <c r="A607" s="13" t="str" cm="1">
        <f t="array" aca="1" ref="A607" ca="1">_xlfn.IFS(
AND(SUMIFS(lease_table_interest_accruals, lease_table_dates, A606)&gt;0, COUNTIFS($E$14:E606, "Interest accrual", $A$14:A606, A606)=0),  A606,
AND(SUMIFS(lease_table_payments, lease_table_dates, A606)&gt;0, COUNTIFS($E$14:E606, "Payment", $A$14:A606, A606)=0),  A606,
AND(SUMIFS(rou_table_deprs, rou_table_dates, A606)&gt;0, COUNTIFS($E$14:E606, "Depreciation", $A$14:A606, A606)=0),  A606,
TRUE,  IFERROR(INDEX(rou_table_dates,  MATCH(A606, rou_table_dates)+1, ), "")
)</f>
        <v/>
      </c>
      <c r="B607" s="1" t="str" cm="1">
        <f t="array" aca="1" ref="B607" ca="1">_xlfn.IFS(
AND(E607="Payment", A607=$B$2), $AM$14,
E607="Payment", $AM$15,
E607="Interest accrual", $AM$18,
E607="Depreciation", $AM$17,
TRUE, "")</f>
        <v/>
      </c>
      <c r="C607" s="1" t="str" cm="1">
        <f t="array" aca="1" ref="C607" ca="1">_xlfn.IFS(
E607="Payment", $AM$19,
E607="Interest accrual", $AM$15,
E607="Depreciation", $AM$16,
TRUE, "")</f>
        <v/>
      </c>
      <c r="D607" s="14" t="str" cm="1">
        <f t="array" aca="1" ref="D607" ca="1">_xlfn.IFS(
E607="Payment", _xlfn.XLOOKUP(A607, lease_table_dates, lease_table_payments, 0, 0),
E607="Interest accrual", _xlfn.XLOOKUP(A607, lease_table_dates, lease_table_interest_accruals, 0, 0),
E607="Depreciation", _xlfn.XLOOKUP(A607, rou_table_dates, rou_table_deprs, 0, 0),
TRUE, ""
)</f>
        <v/>
      </c>
      <c r="E607" s="7" t="str" cm="1">
        <f t="array" aca="1" ref="E607" ca="1">_xlfn.IFS(
AND(SUMIFS(lease_table_interest_accruals, lease_table_dates, A607)&gt;0, COUNTIFS($E$14:E606, "Interest accrual", $A$14:A606, A607)=0), "Interest accrual",
AND(SUMIFS(lease_table_payments, lease_table_dates, A607)&gt;0, COUNTIFS($E$14:E606, "Payment", $A$14:A606, A607)=0), "Payment",
AND(SUMIFS(rou_table_deprs, rou_table_dates, A607)&gt;0, COUNTIFS($E$14:E606, "Depreciation", $A$14:A606, A607)=0), "Depreciation",
TRUE,  ""
)</f>
        <v/>
      </c>
      <c r="G607" s="13" t="str" cm="1">
        <f t="array" aca="1" ref="G607" ca="1">_xlfn.IFS(
AND($B$11="Hə", $B$3="İllik"), Z607,
AND($B$11="Hə", $B$3="Aylıq"), AA607,
$B$11="Yox", X607)</f>
        <v/>
      </c>
      <c r="H607" s="14" t="str" cm="1">
        <f t="array" aca="1" ref="H607" ca="1">_xlfn.IFS( G607="", "",
TRUE, ROUND( H606+I607-J607, 2) )</f>
        <v/>
      </c>
      <c r="I607" s="14" t="str" cm="1">
        <f t="array" aca="1" ref="I607" ca="1">_xlfn.IFS(G607="", "",
G607=last_payment_date, (J607-H606),
 TRUE,  -  (H606- H606* (1+$B$6)^ (_xlfn.DAYS(G607,G606)/365) )
)</f>
        <v/>
      </c>
      <c r="J607" s="14" t="str" cm="1">
        <f t="array" aca="1" ref="J607" ca="1">_xlfn.IFS(G607="", "",
TRUE, _xlfn.XLOOKUP(G607,  payment_dates, payments,0,0)
)</f>
        <v/>
      </c>
      <c r="L607" s="2" t="str" cm="1">
        <f t="array" aca="1" ref="L607" ca="1">_xlfn.IFS(
AND($B$11="Hə", $B$3="İllik"), AC607,
AND($B$11="Hə", $B$3="Aylıq"), AD607,
$B$11="Yox", AB607)</f>
        <v/>
      </c>
      <c r="M607" s="14" t="str" cm="1">
        <f t="array" aca="1" ref="M607" ca="1">_xlfn.IFS( L607="", "",
(M606-N607)&lt;=0.5, 0,
TRUE,  M606-N607)</f>
        <v/>
      </c>
      <c r="N607" s="15" t="str" cm="1">
        <f t="array" aca="1" ref="N607" ca="1">_xlfn.IFS(
L607="", "",
TRUE, MIN(M606, ROUND($M$14/ (last_rou_date - $B$2) * (L607-L606), 2) )
)</f>
        <v/>
      </c>
      <c r="P607" s="22" t="str">
        <f t="shared" ca="1" si="27"/>
        <v/>
      </c>
      <c r="Q607" s="14" t="str" cm="1">
        <f t="array" aca="1" ref="Q607" ca="1">_xlfn.IFS(P607="","",
$B$11="Hə", _xlfn.XLOOKUP(DATE(P607, 12, 31), rou_table_dates, rou_table_nbvs,0, 0),
TRUE,  MAX(0, ROUND($M$14 - $M$14/ (last_rou_date - $B$2) * (DATE(P607,12,31) - $B$2), 2) )
)</f>
        <v/>
      </c>
      <c r="R607" s="57" t="str" cm="1">
        <f t="array" aca="1" ref="R607" ca="1">_xlfn.IFS(P607="","",
$B$11="Hə", _xlfn.XLOOKUP(DATE(P607, 12, 31), lease_table_dates, lease_table_balances,0, 0),
TRUE, IFERROR( XNPV($B$6, IF(payment_dates &gt;DATE(P607, 12, 31), payments,  0),  IF(payment_dates &gt;DATE(P607, 12, 31), payment_dates,  DATE(P607, 12, 31))    ),0)
)</f>
        <v/>
      </c>
      <c r="S607" s="14" t="str" cm="1">
        <f t="array" aca="1" ref="S607" ca="1">_xlfn.IFS(P607="","",
TRUE,  MIN( MIN(Q606, $M$14), ROUND($M$14/ (last_rou_date - $B$2) * (DATE(P607,12,31) - MAX($B$2, DATE(P607-1, 12, 31))), 2) )
)</f>
        <v/>
      </c>
      <c r="T607" s="15" t="str" cm="1">
        <f t="array" aca="1" ref="T607" ca="1">_xlfn.IFS(P607="", "",
ISTEXT(R606), R607- (H607 - SUMIFS( lease_table_payments, lease_table_years, P607) -$AG$14 ),
AND(ISNUMBER(R606), R607&lt;&gt;""),   R607- (R606 - SUMIFS( lease_table_payments, lease_table_years, P607) )
)</f>
        <v/>
      </c>
      <c r="U607" s="14"/>
      <c r="V607" s="73">
        <f t="shared" si="29"/>
        <v>594</v>
      </c>
      <c r="W607" s="74" t="str" cm="1">
        <f t="array" ref="W607">_xlfn.IFS(
OR(W606=$B$4, W606=""),"",
TRUE,W606+1
)</f>
        <v/>
      </c>
      <c r="X607" s="75" t="str" cm="1">
        <f t="array" ref="X607">_xlfn.IFS(X606="","",
W607="", "",
AND($B$3="İllik"),DATE(YEAR(X606)+1,MONTH(X606),DAY(X606) ),
AND($B$3="Aylıq", $AH$14="Not end"), EDATE(X606,1),
AND($B$3="Aylıq", $AH$14="End"), EOMONTH(X606,1)
)</f>
        <v/>
      </c>
      <c r="Y607" s="75" t="str" cm="1">
        <f t="array" aca="1" ref="Y607" ca="1">_xlfn.IFS(
AND($B$7="Dövrün əvvəlində", Y606&lt;=last_rou_date), DATE(YEAR(Y606)+1, 12, 31),
AND($B$7="Dövrün sonunda", Y606&lt;=last_payment_date), DATE(YEAR(Y606)+1, 12, 31),
TRUE, ""
)</f>
        <v/>
      </c>
      <c r="Z607" s="75" t="str" cm="1">
        <f t="array" aca="1" ref="Z607" ca="1">_xlfn.IFS(
AND($AN$14="Not year_end", Z606&gt;last_payment_date), "",
AND($AN$14="Year_end", Z606&gt;=last_payment_date), "",
AND($AN$14="Year_end"), DATE(YEAR(Z606+1), 12, 31),
AND($AN$14="Not year_end", MONTH(Z606)=12, DAY(Z606)=31), DATE(YEAR(Z605)+1, MONTH(Z605), DAY(Z605)),
AND($AN$14="Not year_end", OR(MONTH(Z606)&lt;&gt;12, DAY(Z606)&lt;&gt;31) ), DATE(YEAR(Z606), 12, 31)
)</f>
        <v/>
      </c>
      <c r="AA607" s="75" t="str" cm="1">
        <f t="array" aca="1" ref="AA607" ca="1">_xlfn.IFS(AA606="", "",
AND(AA606=last_payment_date, OR(MONTH(AA606)&lt;&gt;12, DAY(AA606)&lt;&gt;31) ), DATE(YEAR(AA606), 12, 31),
AND(MONTH(AA606)=12, DAY(AA606)=31, AA606&gt;=last_payment_date), "",
AND(MONTH(AA606)=12, DAY(AA606)&lt;&gt;31),  EOMONTH(AA606,0),
AND(MONTH(AA606)=12, DAY(AA606)=31, $AH$14="Not end"),  EDATE(AA605,1),
AND($AH$14="Not end"), EDATE(AA606, 1),
AND($AH$14="End"), EOMONTH(AA606, 1)
)</f>
        <v/>
      </c>
      <c r="AB607" s="75" t="str" cm="1">
        <f t="array" aca="1" ref="AB607" ca="1">_xlfn.IFS(AB606="","",
AND(AB606=last_rou_date), "",
AND($B$3="İllik"),DATE(YEAR(AB606)+1,MONTH(AB606),DAY(AB606) ),
AND($B$3="Aylıq", $AH$14="Not end"), EDATE(AB606,1),
AND($B$3="Aylıq", $AH$14="End"), EOMONTH(AB606,1)
)</f>
        <v/>
      </c>
      <c r="AC607" s="75" t="str" cm="1">
        <f t="array" aca="1" ref="AC607" ca="1">_xlfn.IFS(
AND($AN$14="Not year_end", AC606&gt;last_rou_date), "",
AND($AN$14="Year_end", AC606&gt;=last_rou_date), "",
AND($AN$14="Year_end"), DATE(YEAR(AC606+1), 12, 31),
AND($AN$14="Not year_end", MONTH(AC606)=12, DAY(AC606)=31), DATE(YEAR(AC605)+1, MONTH(AC605), DAY(AC605)),
AND($AN$14="Not year_end", OR(MONTH(AC606)&lt;&gt;12, DAY(AC606)&lt;&gt;31) ), DATE(YEAR(AC606), 12, 31)
)</f>
        <v/>
      </c>
      <c r="AD607" s="75" t="str" cm="1">
        <f t="array" aca="1" ref="AD607" ca="1">_xlfn.IFS(AD606="", "",
AND(AD606=last_rou_date, OR(MONTH(AD606)&lt;&gt;12, DAY(AD606)&lt;&gt;31) ), DATE(YEAR(AD606), 12, 31),
AND(MONTH(AD606)=12, DAY(AD606)=31, AD606&gt;=last_rou_date), "",
AND(MONTH(AD606)=12, DAY(AD606)&lt;&gt;31),  EOMONTH(AD606,0),
AND(MONTH(AD606)=12, DAY(AD606)=31, $AH$14="Not end"),  EDATE(AD605,1),
AND($AH$14="Not end"), EDATE(AD606, 1),
AND($AH$14="End"), EOMONTH(AD606, 1)
)</f>
        <v/>
      </c>
      <c r="AE607" s="68" t="str" cm="1">
        <f t="array" ref="AE607">_xlfn.IFS(W607="", "",
AND(W607&gt;0, W607&lt;=$B$4, $C$2="İllik artım, faiz olaraq", $D$2&gt;0, $B$3="İllik"), $B$5*((1+$D$2)^(W607-1)),
AND(W607&gt;0, W607&lt;=$B$4, $C$2="İllik artım, faiz olaraq", $D$2&gt;0, $B$3="Aylıq"), $B$5*((1+$D$2)^ROUNDDOWN((W607-1)/12,0)),
AND(W607=1, $C$2="Aşağıdakı kimi dəyişir", ), $B$5,
AND(W607&gt;1, W607&lt;=$B$4, $C$2="Aşağıdakı kimi dəyişir"), IFERROR(VLOOKUP(W607, $C$4:$D$7, 2, FALSE), AE606),
AND(W607&gt;0, W607&lt;=$B$4), $B$5,
TRUE,0 )</f>
        <v/>
      </c>
      <c r="AF607" s="76" t="str">
        <f t="shared" ca="1" si="28"/>
        <v/>
      </c>
    </row>
    <row r="608" spans="1:32" x14ac:dyDescent="0.4">
      <c r="A608" s="13" t="str" cm="1">
        <f t="array" aca="1" ref="A608" ca="1">_xlfn.IFS(
AND(SUMIFS(lease_table_interest_accruals, lease_table_dates, A607)&gt;0, COUNTIFS($E$14:E607, "Interest accrual", $A$14:A607, A607)=0),  A607,
AND(SUMIFS(lease_table_payments, lease_table_dates, A607)&gt;0, COUNTIFS($E$14:E607, "Payment", $A$14:A607, A607)=0),  A607,
AND(SUMIFS(rou_table_deprs, rou_table_dates, A607)&gt;0, COUNTIFS($E$14:E607, "Depreciation", $A$14:A607, A607)=0),  A607,
TRUE,  IFERROR(INDEX(rou_table_dates,  MATCH(A607, rou_table_dates)+1, ), "")
)</f>
        <v/>
      </c>
      <c r="B608" s="1" t="str" cm="1">
        <f t="array" aca="1" ref="B608" ca="1">_xlfn.IFS(
AND(E608="Payment", A608=$B$2), $AM$14,
E608="Payment", $AM$15,
E608="Interest accrual", $AM$18,
E608="Depreciation", $AM$17,
TRUE, "")</f>
        <v/>
      </c>
      <c r="C608" s="1" t="str" cm="1">
        <f t="array" aca="1" ref="C608" ca="1">_xlfn.IFS(
E608="Payment", $AM$19,
E608="Interest accrual", $AM$15,
E608="Depreciation", $AM$16,
TRUE, "")</f>
        <v/>
      </c>
      <c r="D608" s="14" t="str" cm="1">
        <f t="array" aca="1" ref="D608" ca="1">_xlfn.IFS(
E608="Payment", _xlfn.XLOOKUP(A608, lease_table_dates, lease_table_payments, 0, 0),
E608="Interest accrual", _xlfn.XLOOKUP(A608, lease_table_dates, lease_table_interest_accruals, 0, 0),
E608="Depreciation", _xlfn.XLOOKUP(A608, rou_table_dates, rou_table_deprs, 0, 0),
TRUE, ""
)</f>
        <v/>
      </c>
      <c r="E608" s="7" t="str" cm="1">
        <f t="array" aca="1" ref="E608" ca="1">_xlfn.IFS(
AND(SUMIFS(lease_table_interest_accruals, lease_table_dates, A608)&gt;0, COUNTIFS($E$14:E607, "Interest accrual", $A$14:A607, A608)=0), "Interest accrual",
AND(SUMIFS(lease_table_payments, lease_table_dates, A608)&gt;0, COUNTIFS($E$14:E607, "Payment", $A$14:A607, A608)=0), "Payment",
AND(SUMIFS(rou_table_deprs, rou_table_dates, A608)&gt;0, COUNTIFS($E$14:E607, "Depreciation", $A$14:A607, A608)=0), "Depreciation",
TRUE,  ""
)</f>
        <v/>
      </c>
      <c r="G608" s="13" t="str" cm="1">
        <f t="array" aca="1" ref="G608" ca="1">_xlfn.IFS(
AND($B$11="Hə", $B$3="İllik"), Z608,
AND($B$11="Hə", $B$3="Aylıq"), AA608,
$B$11="Yox", X608)</f>
        <v/>
      </c>
      <c r="H608" s="14" t="str" cm="1">
        <f t="array" aca="1" ref="H608" ca="1">_xlfn.IFS( G608="", "",
TRUE, ROUND( H607+I608-J608, 2) )</f>
        <v/>
      </c>
      <c r="I608" s="14" t="str" cm="1">
        <f t="array" aca="1" ref="I608" ca="1">_xlfn.IFS(G608="", "",
G608=last_payment_date, (J608-H607),
 TRUE,  -  (H607- H607* (1+$B$6)^ (_xlfn.DAYS(G608,G607)/365) )
)</f>
        <v/>
      </c>
      <c r="J608" s="14" t="str" cm="1">
        <f t="array" aca="1" ref="J608" ca="1">_xlfn.IFS(G608="", "",
TRUE, _xlfn.XLOOKUP(G608,  payment_dates, payments,0,0)
)</f>
        <v/>
      </c>
      <c r="L608" s="2" t="str" cm="1">
        <f t="array" aca="1" ref="L608" ca="1">_xlfn.IFS(
AND($B$11="Hə", $B$3="İllik"), AC608,
AND($B$11="Hə", $B$3="Aylıq"), AD608,
$B$11="Yox", AB608)</f>
        <v/>
      </c>
      <c r="M608" s="14" t="str" cm="1">
        <f t="array" aca="1" ref="M608" ca="1">_xlfn.IFS( L608="", "",
(M607-N608)&lt;=0.5, 0,
TRUE,  M607-N608)</f>
        <v/>
      </c>
      <c r="N608" s="15" t="str" cm="1">
        <f t="array" aca="1" ref="N608" ca="1">_xlfn.IFS(
L608="", "",
TRUE, MIN(M607, ROUND($M$14/ (last_rou_date - $B$2) * (L608-L607), 2) )
)</f>
        <v/>
      </c>
      <c r="P608" s="22" t="str">
        <f t="shared" ca="1" si="27"/>
        <v/>
      </c>
      <c r="Q608" s="14" t="str" cm="1">
        <f t="array" aca="1" ref="Q608" ca="1">_xlfn.IFS(P608="","",
$B$11="Hə", _xlfn.XLOOKUP(DATE(P608, 12, 31), rou_table_dates, rou_table_nbvs,0, 0),
TRUE,  MAX(0, ROUND($M$14 - $M$14/ (last_rou_date - $B$2) * (DATE(P608,12,31) - $B$2), 2) )
)</f>
        <v/>
      </c>
      <c r="R608" s="57" t="str" cm="1">
        <f t="array" aca="1" ref="R608" ca="1">_xlfn.IFS(P608="","",
$B$11="Hə", _xlfn.XLOOKUP(DATE(P608, 12, 31), lease_table_dates, lease_table_balances,0, 0),
TRUE, IFERROR( XNPV($B$6, IF(payment_dates &gt;DATE(P608, 12, 31), payments,  0),  IF(payment_dates &gt;DATE(P608, 12, 31), payment_dates,  DATE(P608, 12, 31))    ),0)
)</f>
        <v/>
      </c>
      <c r="S608" s="14" t="str" cm="1">
        <f t="array" aca="1" ref="S608" ca="1">_xlfn.IFS(P608="","",
TRUE,  MIN( MIN(Q607, $M$14), ROUND($M$14/ (last_rou_date - $B$2) * (DATE(P608,12,31) - MAX($B$2, DATE(P608-1, 12, 31))), 2) )
)</f>
        <v/>
      </c>
      <c r="T608" s="15" t="str" cm="1">
        <f t="array" aca="1" ref="T608" ca="1">_xlfn.IFS(P608="", "",
ISTEXT(R607), R608- (H608 - SUMIFS( lease_table_payments, lease_table_years, P608) -$AG$14 ),
AND(ISNUMBER(R607), R608&lt;&gt;""),   R608- (R607 - SUMIFS( lease_table_payments, lease_table_years, P608) )
)</f>
        <v/>
      </c>
      <c r="U608" s="14"/>
      <c r="V608" s="73">
        <f t="shared" si="29"/>
        <v>595</v>
      </c>
      <c r="W608" s="74" t="str" cm="1">
        <f t="array" ref="W608">_xlfn.IFS(
OR(W607=$B$4, W607=""),"",
TRUE,W607+1
)</f>
        <v/>
      </c>
      <c r="X608" s="75" t="str" cm="1">
        <f t="array" ref="X608">_xlfn.IFS(X607="","",
W608="", "",
AND($B$3="İllik"),DATE(YEAR(X607)+1,MONTH(X607),DAY(X607) ),
AND($B$3="Aylıq", $AH$14="Not end"), EDATE(X607,1),
AND($B$3="Aylıq", $AH$14="End"), EOMONTH(X607,1)
)</f>
        <v/>
      </c>
      <c r="Y608" s="75" t="str" cm="1">
        <f t="array" aca="1" ref="Y608" ca="1">_xlfn.IFS(
AND($B$7="Dövrün əvvəlində", Y607&lt;=last_rou_date), DATE(YEAR(Y607)+1, 12, 31),
AND($B$7="Dövrün sonunda", Y607&lt;=last_payment_date), DATE(YEAR(Y607)+1, 12, 31),
TRUE, ""
)</f>
        <v/>
      </c>
      <c r="Z608" s="75" t="str" cm="1">
        <f t="array" aca="1" ref="Z608" ca="1">_xlfn.IFS(
AND($AN$14="Not year_end", Z607&gt;last_payment_date), "",
AND($AN$14="Year_end", Z607&gt;=last_payment_date), "",
AND($AN$14="Year_end"), DATE(YEAR(Z607+1), 12, 31),
AND($AN$14="Not year_end", MONTH(Z607)=12, DAY(Z607)=31), DATE(YEAR(Z606)+1, MONTH(Z606), DAY(Z606)),
AND($AN$14="Not year_end", OR(MONTH(Z607)&lt;&gt;12, DAY(Z607)&lt;&gt;31) ), DATE(YEAR(Z607), 12, 31)
)</f>
        <v/>
      </c>
      <c r="AA608" s="75" t="str" cm="1">
        <f t="array" aca="1" ref="AA608" ca="1">_xlfn.IFS(AA607="", "",
AND(AA607=last_payment_date, OR(MONTH(AA607)&lt;&gt;12, DAY(AA607)&lt;&gt;31) ), DATE(YEAR(AA607), 12, 31),
AND(MONTH(AA607)=12, DAY(AA607)=31, AA607&gt;=last_payment_date), "",
AND(MONTH(AA607)=12, DAY(AA607)&lt;&gt;31),  EOMONTH(AA607,0),
AND(MONTH(AA607)=12, DAY(AA607)=31, $AH$14="Not end"),  EDATE(AA606,1),
AND($AH$14="Not end"), EDATE(AA607, 1),
AND($AH$14="End"), EOMONTH(AA607, 1)
)</f>
        <v/>
      </c>
      <c r="AB608" s="75" t="str" cm="1">
        <f t="array" aca="1" ref="AB608" ca="1">_xlfn.IFS(AB607="","",
AND(AB607=last_rou_date), "",
AND($B$3="İllik"),DATE(YEAR(AB607)+1,MONTH(AB607),DAY(AB607) ),
AND($B$3="Aylıq", $AH$14="Not end"), EDATE(AB607,1),
AND($B$3="Aylıq", $AH$14="End"), EOMONTH(AB607,1)
)</f>
        <v/>
      </c>
      <c r="AC608" s="75" t="str" cm="1">
        <f t="array" aca="1" ref="AC608" ca="1">_xlfn.IFS(
AND($AN$14="Not year_end", AC607&gt;last_rou_date), "",
AND($AN$14="Year_end", AC607&gt;=last_rou_date), "",
AND($AN$14="Year_end"), DATE(YEAR(AC607+1), 12, 31),
AND($AN$14="Not year_end", MONTH(AC607)=12, DAY(AC607)=31), DATE(YEAR(AC606)+1, MONTH(AC606), DAY(AC606)),
AND($AN$14="Not year_end", OR(MONTH(AC607)&lt;&gt;12, DAY(AC607)&lt;&gt;31) ), DATE(YEAR(AC607), 12, 31)
)</f>
        <v/>
      </c>
      <c r="AD608" s="75" t="str" cm="1">
        <f t="array" aca="1" ref="AD608" ca="1">_xlfn.IFS(AD607="", "",
AND(AD607=last_rou_date, OR(MONTH(AD607)&lt;&gt;12, DAY(AD607)&lt;&gt;31) ), DATE(YEAR(AD607), 12, 31),
AND(MONTH(AD607)=12, DAY(AD607)=31, AD607&gt;=last_rou_date), "",
AND(MONTH(AD607)=12, DAY(AD607)&lt;&gt;31),  EOMONTH(AD607,0),
AND(MONTH(AD607)=12, DAY(AD607)=31, $AH$14="Not end"),  EDATE(AD606,1),
AND($AH$14="Not end"), EDATE(AD607, 1),
AND($AH$14="End"), EOMONTH(AD607, 1)
)</f>
        <v/>
      </c>
      <c r="AE608" s="68" t="str" cm="1">
        <f t="array" ref="AE608">_xlfn.IFS(W608="", "",
AND(W608&gt;0, W608&lt;=$B$4, $C$2="İllik artım, faiz olaraq", $D$2&gt;0, $B$3="İllik"), $B$5*((1+$D$2)^(W608-1)),
AND(W608&gt;0, W608&lt;=$B$4, $C$2="İllik artım, faiz olaraq", $D$2&gt;0, $B$3="Aylıq"), $B$5*((1+$D$2)^ROUNDDOWN((W608-1)/12,0)),
AND(W608=1, $C$2="Aşağıdakı kimi dəyişir", ), $B$5,
AND(W608&gt;1, W608&lt;=$B$4, $C$2="Aşağıdakı kimi dəyişir"), IFERROR(VLOOKUP(W608, $C$4:$D$7, 2, FALSE), AE607),
AND(W608&gt;0, W608&lt;=$B$4), $B$5,
TRUE,0 )</f>
        <v/>
      </c>
      <c r="AF608" s="76" t="str">
        <f t="shared" ca="1" si="28"/>
        <v/>
      </c>
    </row>
    <row r="609" spans="1:32" x14ac:dyDescent="0.4">
      <c r="A609" s="13" t="str" cm="1">
        <f t="array" aca="1" ref="A609" ca="1">_xlfn.IFS(
AND(SUMIFS(lease_table_interest_accruals, lease_table_dates, A608)&gt;0, COUNTIFS($E$14:E608, "Interest accrual", $A$14:A608, A608)=0),  A608,
AND(SUMIFS(lease_table_payments, lease_table_dates, A608)&gt;0, COUNTIFS($E$14:E608, "Payment", $A$14:A608, A608)=0),  A608,
AND(SUMIFS(rou_table_deprs, rou_table_dates, A608)&gt;0, COUNTIFS($E$14:E608, "Depreciation", $A$14:A608, A608)=0),  A608,
TRUE,  IFERROR(INDEX(rou_table_dates,  MATCH(A608, rou_table_dates)+1, ), "")
)</f>
        <v/>
      </c>
      <c r="B609" s="1" t="str" cm="1">
        <f t="array" aca="1" ref="B609" ca="1">_xlfn.IFS(
AND(E609="Payment", A609=$B$2), $AM$14,
E609="Payment", $AM$15,
E609="Interest accrual", $AM$18,
E609="Depreciation", $AM$17,
TRUE, "")</f>
        <v/>
      </c>
      <c r="C609" s="1" t="str" cm="1">
        <f t="array" aca="1" ref="C609" ca="1">_xlfn.IFS(
E609="Payment", $AM$19,
E609="Interest accrual", $AM$15,
E609="Depreciation", $AM$16,
TRUE, "")</f>
        <v/>
      </c>
      <c r="D609" s="14" t="str" cm="1">
        <f t="array" aca="1" ref="D609" ca="1">_xlfn.IFS(
E609="Payment", _xlfn.XLOOKUP(A609, lease_table_dates, lease_table_payments, 0, 0),
E609="Interest accrual", _xlfn.XLOOKUP(A609, lease_table_dates, lease_table_interest_accruals, 0, 0),
E609="Depreciation", _xlfn.XLOOKUP(A609, rou_table_dates, rou_table_deprs, 0, 0),
TRUE, ""
)</f>
        <v/>
      </c>
      <c r="E609" s="7" t="str" cm="1">
        <f t="array" aca="1" ref="E609" ca="1">_xlfn.IFS(
AND(SUMIFS(lease_table_interest_accruals, lease_table_dates, A609)&gt;0, COUNTIFS($E$14:E608, "Interest accrual", $A$14:A608, A609)=0), "Interest accrual",
AND(SUMIFS(lease_table_payments, lease_table_dates, A609)&gt;0, COUNTIFS($E$14:E608, "Payment", $A$14:A608, A609)=0), "Payment",
AND(SUMIFS(rou_table_deprs, rou_table_dates, A609)&gt;0, COUNTIFS($E$14:E608, "Depreciation", $A$14:A608, A609)=0), "Depreciation",
TRUE,  ""
)</f>
        <v/>
      </c>
      <c r="G609" s="13" t="str" cm="1">
        <f t="array" aca="1" ref="G609" ca="1">_xlfn.IFS(
AND($B$11="Hə", $B$3="İllik"), Z609,
AND($B$11="Hə", $B$3="Aylıq"), AA609,
$B$11="Yox", X609)</f>
        <v/>
      </c>
      <c r="H609" s="14" t="str" cm="1">
        <f t="array" aca="1" ref="H609" ca="1">_xlfn.IFS( G609="", "",
TRUE, ROUND( H608+I609-J609, 2) )</f>
        <v/>
      </c>
      <c r="I609" s="14" t="str" cm="1">
        <f t="array" aca="1" ref="I609" ca="1">_xlfn.IFS(G609="", "",
G609=last_payment_date, (J609-H608),
 TRUE,  -  (H608- H608* (1+$B$6)^ (_xlfn.DAYS(G609,G608)/365) )
)</f>
        <v/>
      </c>
      <c r="J609" s="14" t="str" cm="1">
        <f t="array" aca="1" ref="J609" ca="1">_xlfn.IFS(G609="", "",
TRUE, _xlfn.XLOOKUP(G609,  payment_dates, payments,0,0)
)</f>
        <v/>
      </c>
      <c r="L609" s="2" t="str" cm="1">
        <f t="array" aca="1" ref="L609" ca="1">_xlfn.IFS(
AND($B$11="Hə", $B$3="İllik"), AC609,
AND($B$11="Hə", $B$3="Aylıq"), AD609,
$B$11="Yox", AB609)</f>
        <v/>
      </c>
      <c r="M609" s="14" t="str" cm="1">
        <f t="array" aca="1" ref="M609" ca="1">_xlfn.IFS( L609="", "",
(M608-N609)&lt;=0.5, 0,
TRUE,  M608-N609)</f>
        <v/>
      </c>
      <c r="N609" s="15" t="str" cm="1">
        <f t="array" aca="1" ref="N609" ca="1">_xlfn.IFS(
L609="", "",
TRUE, MIN(M608, ROUND($M$14/ (last_rou_date - $B$2) * (L609-L608), 2) )
)</f>
        <v/>
      </c>
      <c r="P609" s="22" t="str">
        <f t="shared" ca="1" si="27"/>
        <v/>
      </c>
      <c r="Q609" s="14" t="str" cm="1">
        <f t="array" aca="1" ref="Q609" ca="1">_xlfn.IFS(P609="","",
$B$11="Hə", _xlfn.XLOOKUP(DATE(P609, 12, 31), rou_table_dates, rou_table_nbvs,0, 0),
TRUE,  MAX(0, ROUND($M$14 - $M$14/ (last_rou_date - $B$2) * (DATE(P609,12,31) - $B$2), 2) )
)</f>
        <v/>
      </c>
      <c r="R609" s="57" t="str" cm="1">
        <f t="array" aca="1" ref="R609" ca="1">_xlfn.IFS(P609="","",
$B$11="Hə", _xlfn.XLOOKUP(DATE(P609, 12, 31), lease_table_dates, lease_table_balances,0, 0),
TRUE, IFERROR( XNPV($B$6, IF(payment_dates &gt;DATE(P609, 12, 31), payments,  0),  IF(payment_dates &gt;DATE(P609, 12, 31), payment_dates,  DATE(P609, 12, 31))    ),0)
)</f>
        <v/>
      </c>
      <c r="S609" s="14" t="str" cm="1">
        <f t="array" aca="1" ref="S609" ca="1">_xlfn.IFS(P609="","",
TRUE,  MIN( MIN(Q608, $M$14), ROUND($M$14/ (last_rou_date - $B$2) * (DATE(P609,12,31) - MAX($B$2, DATE(P609-1, 12, 31))), 2) )
)</f>
        <v/>
      </c>
      <c r="T609" s="15" t="str" cm="1">
        <f t="array" aca="1" ref="T609" ca="1">_xlfn.IFS(P609="", "",
ISTEXT(R608), R609- (H609 - SUMIFS( lease_table_payments, lease_table_years, P609) -$AG$14 ),
AND(ISNUMBER(R608), R609&lt;&gt;""),   R609- (R608 - SUMIFS( lease_table_payments, lease_table_years, P609) )
)</f>
        <v/>
      </c>
      <c r="U609" s="14"/>
      <c r="V609" s="73">
        <f t="shared" si="29"/>
        <v>596</v>
      </c>
      <c r="W609" s="74" t="str" cm="1">
        <f t="array" ref="W609">_xlfn.IFS(
OR(W608=$B$4, W608=""),"",
TRUE,W608+1
)</f>
        <v/>
      </c>
      <c r="X609" s="75" t="str" cm="1">
        <f t="array" ref="X609">_xlfn.IFS(X608="","",
W609="", "",
AND($B$3="İllik"),DATE(YEAR(X608)+1,MONTH(X608),DAY(X608) ),
AND($B$3="Aylıq", $AH$14="Not end"), EDATE(X608,1),
AND($B$3="Aylıq", $AH$14="End"), EOMONTH(X608,1)
)</f>
        <v/>
      </c>
      <c r="Y609" s="75" t="str" cm="1">
        <f t="array" aca="1" ref="Y609" ca="1">_xlfn.IFS(
AND($B$7="Dövrün əvvəlində", Y608&lt;=last_rou_date), DATE(YEAR(Y608)+1, 12, 31),
AND($B$7="Dövrün sonunda", Y608&lt;=last_payment_date), DATE(YEAR(Y608)+1, 12, 31),
TRUE, ""
)</f>
        <v/>
      </c>
      <c r="Z609" s="75" t="str" cm="1">
        <f t="array" aca="1" ref="Z609" ca="1">_xlfn.IFS(
AND($AN$14="Not year_end", Z608&gt;last_payment_date), "",
AND($AN$14="Year_end", Z608&gt;=last_payment_date), "",
AND($AN$14="Year_end"), DATE(YEAR(Z608+1), 12, 31),
AND($AN$14="Not year_end", MONTH(Z608)=12, DAY(Z608)=31), DATE(YEAR(Z607)+1, MONTH(Z607), DAY(Z607)),
AND($AN$14="Not year_end", OR(MONTH(Z608)&lt;&gt;12, DAY(Z608)&lt;&gt;31) ), DATE(YEAR(Z608), 12, 31)
)</f>
        <v/>
      </c>
      <c r="AA609" s="75" t="str" cm="1">
        <f t="array" aca="1" ref="AA609" ca="1">_xlfn.IFS(AA608="", "",
AND(AA608=last_payment_date, OR(MONTH(AA608)&lt;&gt;12, DAY(AA608)&lt;&gt;31) ), DATE(YEAR(AA608), 12, 31),
AND(MONTH(AA608)=12, DAY(AA608)=31, AA608&gt;=last_payment_date), "",
AND(MONTH(AA608)=12, DAY(AA608)&lt;&gt;31),  EOMONTH(AA608,0),
AND(MONTH(AA608)=12, DAY(AA608)=31, $AH$14="Not end"),  EDATE(AA607,1),
AND($AH$14="Not end"), EDATE(AA608, 1),
AND($AH$14="End"), EOMONTH(AA608, 1)
)</f>
        <v/>
      </c>
      <c r="AB609" s="75" t="str" cm="1">
        <f t="array" aca="1" ref="AB609" ca="1">_xlfn.IFS(AB608="","",
AND(AB608=last_rou_date), "",
AND($B$3="İllik"),DATE(YEAR(AB608)+1,MONTH(AB608),DAY(AB608) ),
AND($B$3="Aylıq", $AH$14="Not end"), EDATE(AB608,1),
AND($B$3="Aylıq", $AH$14="End"), EOMONTH(AB608,1)
)</f>
        <v/>
      </c>
      <c r="AC609" s="75" t="str" cm="1">
        <f t="array" aca="1" ref="AC609" ca="1">_xlfn.IFS(
AND($AN$14="Not year_end", AC608&gt;last_rou_date), "",
AND($AN$14="Year_end", AC608&gt;=last_rou_date), "",
AND($AN$14="Year_end"), DATE(YEAR(AC608+1), 12, 31),
AND($AN$14="Not year_end", MONTH(AC608)=12, DAY(AC608)=31), DATE(YEAR(AC607)+1, MONTH(AC607), DAY(AC607)),
AND($AN$14="Not year_end", OR(MONTH(AC608)&lt;&gt;12, DAY(AC608)&lt;&gt;31) ), DATE(YEAR(AC608), 12, 31)
)</f>
        <v/>
      </c>
      <c r="AD609" s="75" t="str" cm="1">
        <f t="array" aca="1" ref="AD609" ca="1">_xlfn.IFS(AD608="", "",
AND(AD608=last_rou_date, OR(MONTH(AD608)&lt;&gt;12, DAY(AD608)&lt;&gt;31) ), DATE(YEAR(AD608), 12, 31),
AND(MONTH(AD608)=12, DAY(AD608)=31, AD608&gt;=last_rou_date), "",
AND(MONTH(AD608)=12, DAY(AD608)&lt;&gt;31),  EOMONTH(AD608,0),
AND(MONTH(AD608)=12, DAY(AD608)=31, $AH$14="Not end"),  EDATE(AD607,1),
AND($AH$14="Not end"), EDATE(AD608, 1),
AND($AH$14="End"), EOMONTH(AD608, 1)
)</f>
        <v/>
      </c>
      <c r="AE609" s="68" t="str" cm="1">
        <f t="array" ref="AE609">_xlfn.IFS(W609="", "",
AND(W609&gt;0, W609&lt;=$B$4, $C$2="İllik artım, faiz olaraq", $D$2&gt;0, $B$3="İllik"), $B$5*((1+$D$2)^(W609-1)),
AND(W609&gt;0, W609&lt;=$B$4, $C$2="İllik artım, faiz olaraq", $D$2&gt;0, $B$3="Aylıq"), $B$5*((1+$D$2)^ROUNDDOWN((W609-1)/12,0)),
AND(W609=1, $C$2="Aşağıdakı kimi dəyişir", ), $B$5,
AND(W609&gt;1, W609&lt;=$B$4, $C$2="Aşağıdakı kimi dəyişir"), IFERROR(VLOOKUP(W609, $C$4:$D$7, 2, FALSE), AE608),
AND(W609&gt;0, W609&lt;=$B$4), $B$5,
TRUE,0 )</f>
        <v/>
      </c>
      <c r="AF609" s="76" t="str">
        <f t="shared" ca="1" si="28"/>
        <v/>
      </c>
    </row>
    <row r="610" spans="1:32" x14ac:dyDescent="0.4">
      <c r="A610" s="13" t="str" cm="1">
        <f t="array" aca="1" ref="A610" ca="1">_xlfn.IFS(
AND(SUMIFS(lease_table_interest_accruals, lease_table_dates, A609)&gt;0, COUNTIFS($E$14:E609, "Interest accrual", $A$14:A609, A609)=0),  A609,
AND(SUMIFS(lease_table_payments, lease_table_dates, A609)&gt;0, COUNTIFS($E$14:E609, "Payment", $A$14:A609, A609)=0),  A609,
AND(SUMIFS(rou_table_deprs, rou_table_dates, A609)&gt;0, COUNTIFS($E$14:E609, "Depreciation", $A$14:A609, A609)=0),  A609,
TRUE,  IFERROR(INDEX(rou_table_dates,  MATCH(A609, rou_table_dates)+1, ), "")
)</f>
        <v/>
      </c>
      <c r="B610" s="1" t="str" cm="1">
        <f t="array" aca="1" ref="B610" ca="1">_xlfn.IFS(
AND(E610="Payment", A610=$B$2), $AM$14,
E610="Payment", $AM$15,
E610="Interest accrual", $AM$18,
E610="Depreciation", $AM$17,
TRUE, "")</f>
        <v/>
      </c>
      <c r="C610" s="1" t="str" cm="1">
        <f t="array" aca="1" ref="C610" ca="1">_xlfn.IFS(
E610="Payment", $AM$19,
E610="Interest accrual", $AM$15,
E610="Depreciation", $AM$16,
TRUE, "")</f>
        <v/>
      </c>
      <c r="D610" s="14" t="str" cm="1">
        <f t="array" aca="1" ref="D610" ca="1">_xlfn.IFS(
E610="Payment", _xlfn.XLOOKUP(A610, lease_table_dates, lease_table_payments, 0, 0),
E610="Interest accrual", _xlfn.XLOOKUP(A610, lease_table_dates, lease_table_interest_accruals, 0, 0),
E610="Depreciation", _xlfn.XLOOKUP(A610, rou_table_dates, rou_table_deprs, 0, 0),
TRUE, ""
)</f>
        <v/>
      </c>
      <c r="E610" s="7" t="str" cm="1">
        <f t="array" aca="1" ref="E610" ca="1">_xlfn.IFS(
AND(SUMIFS(lease_table_interest_accruals, lease_table_dates, A610)&gt;0, COUNTIFS($E$14:E609, "Interest accrual", $A$14:A609, A610)=0), "Interest accrual",
AND(SUMIFS(lease_table_payments, lease_table_dates, A610)&gt;0, COUNTIFS($E$14:E609, "Payment", $A$14:A609, A610)=0), "Payment",
AND(SUMIFS(rou_table_deprs, rou_table_dates, A610)&gt;0, COUNTIFS($E$14:E609, "Depreciation", $A$14:A609, A610)=0), "Depreciation",
TRUE,  ""
)</f>
        <v/>
      </c>
      <c r="G610" s="13" t="str" cm="1">
        <f t="array" aca="1" ref="G610" ca="1">_xlfn.IFS(
AND($B$11="Hə", $B$3="İllik"), Z610,
AND($B$11="Hə", $B$3="Aylıq"), AA610,
$B$11="Yox", X610)</f>
        <v/>
      </c>
      <c r="H610" s="14" t="str" cm="1">
        <f t="array" aca="1" ref="H610" ca="1">_xlfn.IFS( G610="", "",
TRUE, ROUND( H609+I610-J610, 2) )</f>
        <v/>
      </c>
      <c r="I610" s="14" t="str" cm="1">
        <f t="array" aca="1" ref="I610" ca="1">_xlfn.IFS(G610="", "",
G610=last_payment_date, (J610-H609),
 TRUE,  -  (H609- H609* (1+$B$6)^ (_xlfn.DAYS(G610,G609)/365) )
)</f>
        <v/>
      </c>
      <c r="J610" s="14" t="str" cm="1">
        <f t="array" aca="1" ref="J610" ca="1">_xlfn.IFS(G610="", "",
TRUE, _xlfn.XLOOKUP(G610,  payment_dates, payments,0,0)
)</f>
        <v/>
      </c>
      <c r="L610" s="2" t="str" cm="1">
        <f t="array" aca="1" ref="L610" ca="1">_xlfn.IFS(
AND($B$11="Hə", $B$3="İllik"), AC610,
AND($B$11="Hə", $B$3="Aylıq"), AD610,
$B$11="Yox", AB610)</f>
        <v/>
      </c>
      <c r="M610" s="14" t="str" cm="1">
        <f t="array" aca="1" ref="M610" ca="1">_xlfn.IFS( L610="", "",
(M609-N610)&lt;=0.5, 0,
TRUE,  M609-N610)</f>
        <v/>
      </c>
      <c r="N610" s="15" t="str" cm="1">
        <f t="array" aca="1" ref="N610" ca="1">_xlfn.IFS(
L610="", "",
TRUE, MIN(M609, ROUND($M$14/ (last_rou_date - $B$2) * (L610-L609), 2) )
)</f>
        <v/>
      </c>
      <c r="P610" s="22" t="str">
        <f t="shared" ca="1" si="27"/>
        <v/>
      </c>
      <c r="Q610" s="14" t="str" cm="1">
        <f t="array" aca="1" ref="Q610" ca="1">_xlfn.IFS(P610="","",
$B$11="Hə", _xlfn.XLOOKUP(DATE(P610, 12, 31), rou_table_dates, rou_table_nbvs,0, 0),
TRUE,  MAX(0, ROUND($M$14 - $M$14/ (last_rou_date - $B$2) * (DATE(P610,12,31) - $B$2), 2) )
)</f>
        <v/>
      </c>
      <c r="R610" s="57" t="str" cm="1">
        <f t="array" aca="1" ref="R610" ca="1">_xlfn.IFS(P610="","",
$B$11="Hə", _xlfn.XLOOKUP(DATE(P610, 12, 31), lease_table_dates, lease_table_balances,0, 0),
TRUE, IFERROR( XNPV($B$6, IF(payment_dates &gt;DATE(P610, 12, 31), payments,  0),  IF(payment_dates &gt;DATE(P610, 12, 31), payment_dates,  DATE(P610, 12, 31))    ),0)
)</f>
        <v/>
      </c>
      <c r="S610" s="14" t="str" cm="1">
        <f t="array" aca="1" ref="S610" ca="1">_xlfn.IFS(P610="","",
TRUE,  MIN( MIN(Q609, $M$14), ROUND($M$14/ (last_rou_date - $B$2) * (DATE(P610,12,31) - MAX($B$2, DATE(P610-1, 12, 31))), 2) )
)</f>
        <v/>
      </c>
      <c r="T610" s="15" t="str" cm="1">
        <f t="array" aca="1" ref="T610" ca="1">_xlfn.IFS(P610="", "",
ISTEXT(R609), R610- (H610 - SUMIFS( lease_table_payments, lease_table_years, P610) -$AG$14 ),
AND(ISNUMBER(R609), R610&lt;&gt;""),   R610- (R609 - SUMIFS( lease_table_payments, lease_table_years, P610) )
)</f>
        <v/>
      </c>
      <c r="U610" s="14"/>
      <c r="V610" s="73">
        <f t="shared" si="29"/>
        <v>597</v>
      </c>
      <c r="W610" s="74" t="str" cm="1">
        <f t="array" ref="W610">_xlfn.IFS(
OR(W609=$B$4, W609=""),"",
TRUE,W609+1
)</f>
        <v/>
      </c>
      <c r="X610" s="75" t="str" cm="1">
        <f t="array" ref="X610">_xlfn.IFS(X609="","",
W610="", "",
AND($B$3="İllik"),DATE(YEAR(X609)+1,MONTH(X609),DAY(X609) ),
AND($B$3="Aylıq", $AH$14="Not end"), EDATE(X609,1),
AND($B$3="Aylıq", $AH$14="End"), EOMONTH(X609,1)
)</f>
        <v/>
      </c>
      <c r="Y610" s="75" t="str" cm="1">
        <f t="array" aca="1" ref="Y610" ca="1">_xlfn.IFS(
AND($B$7="Dövrün əvvəlində", Y609&lt;=last_rou_date), DATE(YEAR(Y609)+1, 12, 31),
AND($B$7="Dövrün sonunda", Y609&lt;=last_payment_date), DATE(YEAR(Y609)+1, 12, 31),
TRUE, ""
)</f>
        <v/>
      </c>
      <c r="Z610" s="75" t="str" cm="1">
        <f t="array" aca="1" ref="Z610" ca="1">_xlfn.IFS(
AND($AN$14="Not year_end", Z609&gt;last_payment_date), "",
AND($AN$14="Year_end", Z609&gt;=last_payment_date), "",
AND($AN$14="Year_end"), DATE(YEAR(Z609+1), 12, 31),
AND($AN$14="Not year_end", MONTH(Z609)=12, DAY(Z609)=31), DATE(YEAR(Z608)+1, MONTH(Z608), DAY(Z608)),
AND($AN$14="Not year_end", OR(MONTH(Z609)&lt;&gt;12, DAY(Z609)&lt;&gt;31) ), DATE(YEAR(Z609), 12, 31)
)</f>
        <v/>
      </c>
      <c r="AA610" s="75" t="str" cm="1">
        <f t="array" aca="1" ref="AA610" ca="1">_xlfn.IFS(AA609="", "",
AND(AA609=last_payment_date, OR(MONTH(AA609)&lt;&gt;12, DAY(AA609)&lt;&gt;31) ), DATE(YEAR(AA609), 12, 31),
AND(MONTH(AA609)=12, DAY(AA609)=31, AA609&gt;=last_payment_date), "",
AND(MONTH(AA609)=12, DAY(AA609)&lt;&gt;31),  EOMONTH(AA609,0),
AND(MONTH(AA609)=12, DAY(AA609)=31, $AH$14="Not end"),  EDATE(AA608,1),
AND($AH$14="Not end"), EDATE(AA609, 1),
AND($AH$14="End"), EOMONTH(AA609, 1)
)</f>
        <v/>
      </c>
      <c r="AB610" s="75" t="str" cm="1">
        <f t="array" aca="1" ref="AB610" ca="1">_xlfn.IFS(AB609="","",
AND(AB609=last_rou_date), "",
AND($B$3="İllik"),DATE(YEAR(AB609)+1,MONTH(AB609),DAY(AB609) ),
AND($B$3="Aylıq", $AH$14="Not end"), EDATE(AB609,1),
AND($B$3="Aylıq", $AH$14="End"), EOMONTH(AB609,1)
)</f>
        <v/>
      </c>
      <c r="AC610" s="75" t="str" cm="1">
        <f t="array" aca="1" ref="AC610" ca="1">_xlfn.IFS(
AND($AN$14="Not year_end", AC609&gt;last_rou_date), "",
AND($AN$14="Year_end", AC609&gt;=last_rou_date), "",
AND($AN$14="Year_end"), DATE(YEAR(AC609+1), 12, 31),
AND($AN$14="Not year_end", MONTH(AC609)=12, DAY(AC609)=31), DATE(YEAR(AC608)+1, MONTH(AC608), DAY(AC608)),
AND($AN$14="Not year_end", OR(MONTH(AC609)&lt;&gt;12, DAY(AC609)&lt;&gt;31) ), DATE(YEAR(AC609), 12, 31)
)</f>
        <v/>
      </c>
      <c r="AD610" s="75" t="str" cm="1">
        <f t="array" aca="1" ref="AD610" ca="1">_xlfn.IFS(AD609="", "",
AND(AD609=last_rou_date, OR(MONTH(AD609)&lt;&gt;12, DAY(AD609)&lt;&gt;31) ), DATE(YEAR(AD609), 12, 31),
AND(MONTH(AD609)=12, DAY(AD609)=31, AD609&gt;=last_rou_date), "",
AND(MONTH(AD609)=12, DAY(AD609)&lt;&gt;31),  EOMONTH(AD609,0),
AND(MONTH(AD609)=12, DAY(AD609)=31, $AH$14="Not end"),  EDATE(AD608,1),
AND($AH$14="Not end"), EDATE(AD609, 1),
AND($AH$14="End"), EOMONTH(AD609, 1)
)</f>
        <v/>
      </c>
      <c r="AE610" s="68" t="str" cm="1">
        <f t="array" ref="AE610">_xlfn.IFS(W610="", "",
AND(W610&gt;0, W610&lt;=$B$4, $C$2="İllik artım, faiz olaraq", $D$2&gt;0, $B$3="İllik"), $B$5*((1+$D$2)^(W610-1)),
AND(W610&gt;0, W610&lt;=$B$4, $C$2="İllik artım, faiz olaraq", $D$2&gt;0, $B$3="Aylıq"), $B$5*((1+$D$2)^ROUNDDOWN((W610-1)/12,0)),
AND(W610=1, $C$2="Aşağıdakı kimi dəyişir", ), $B$5,
AND(W610&gt;1, W610&lt;=$B$4, $C$2="Aşağıdakı kimi dəyişir"), IFERROR(VLOOKUP(W610, $C$4:$D$7, 2, FALSE), AE609),
AND(W610&gt;0, W610&lt;=$B$4), $B$5,
TRUE,0 )</f>
        <v/>
      </c>
      <c r="AF610" s="76" t="str">
        <f t="shared" ca="1" si="28"/>
        <v/>
      </c>
    </row>
    <row r="611" spans="1:32" x14ac:dyDescent="0.4">
      <c r="A611" s="13" t="str" cm="1">
        <f t="array" aca="1" ref="A611" ca="1">_xlfn.IFS(
AND(SUMIFS(lease_table_interest_accruals, lease_table_dates, A610)&gt;0, COUNTIFS($E$14:E610, "Interest accrual", $A$14:A610, A610)=0),  A610,
AND(SUMIFS(lease_table_payments, lease_table_dates, A610)&gt;0, COUNTIFS($E$14:E610, "Payment", $A$14:A610, A610)=0),  A610,
AND(SUMIFS(rou_table_deprs, rou_table_dates, A610)&gt;0, COUNTIFS($E$14:E610, "Depreciation", $A$14:A610, A610)=0),  A610,
TRUE,  IFERROR(INDEX(rou_table_dates,  MATCH(A610, rou_table_dates)+1, ), "")
)</f>
        <v/>
      </c>
      <c r="B611" s="1" t="str" cm="1">
        <f t="array" aca="1" ref="B611" ca="1">_xlfn.IFS(
AND(E611="Payment", A611=$B$2), $AM$14,
E611="Payment", $AM$15,
E611="Interest accrual", $AM$18,
E611="Depreciation", $AM$17,
TRUE, "")</f>
        <v/>
      </c>
      <c r="C611" s="1" t="str" cm="1">
        <f t="array" aca="1" ref="C611" ca="1">_xlfn.IFS(
E611="Payment", $AM$19,
E611="Interest accrual", $AM$15,
E611="Depreciation", $AM$16,
TRUE, "")</f>
        <v/>
      </c>
      <c r="D611" s="14" t="str" cm="1">
        <f t="array" aca="1" ref="D611" ca="1">_xlfn.IFS(
E611="Payment", _xlfn.XLOOKUP(A611, lease_table_dates, lease_table_payments, 0, 0),
E611="Interest accrual", _xlfn.XLOOKUP(A611, lease_table_dates, lease_table_interest_accruals, 0, 0),
E611="Depreciation", _xlfn.XLOOKUP(A611, rou_table_dates, rou_table_deprs, 0, 0),
TRUE, ""
)</f>
        <v/>
      </c>
      <c r="E611" s="7" t="str" cm="1">
        <f t="array" aca="1" ref="E611" ca="1">_xlfn.IFS(
AND(SUMIFS(lease_table_interest_accruals, lease_table_dates, A611)&gt;0, COUNTIFS($E$14:E610, "Interest accrual", $A$14:A610, A611)=0), "Interest accrual",
AND(SUMIFS(lease_table_payments, lease_table_dates, A611)&gt;0, COUNTIFS($E$14:E610, "Payment", $A$14:A610, A611)=0), "Payment",
AND(SUMIFS(rou_table_deprs, rou_table_dates, A611)&gt;0, COUNTIFS($E$14:E610, "Depreciation", $A$14:A610, A611)=0), "Depreciation",
TRUE,  ""
)</f>
        <v/>
      </c>
      <c r="G611" s="13" t="str" cm="1">
        <f t="array" aca="1" ref="G611" ca="1">_xlfn.IFS(
AND($B$11="Hə", $B$3="İllik"), Z611,
AND($B$11="Hə", $B$3="Aylıq"), AA611,
$B$11="Yox", X611)</f>
        <v/>
      </c>
      <c r="H611" s="14" t="str" cm="1">
        <f t="array" aca="1" ref="H611" ca="1">_xlfn.IFS( G611="", "",
TRUE, ROUND( H610+I611-J611, 2) )</f>
        <v/>
      </c>
      <c r="I611" s="14" t="str" cm="1">
        <f t="array" aca="1" ref="I611" ca="1">_xlfn.IFS(G611="", "",
G611=last_payment_date, (J611-H610),
 TRUE,  -  (H610- H610* (1+$B$6)^ (_xlfn.DAYS(G611,G610)/365) )
)</f>
        <v/>
      </c>
      <c r="J611" s="14" t="str" cm="1">
        <f t="array" aca="1" ref="J611" ca="1">_xlfn.IFS(G611="", "",
TRUE, _xlfn.XLOOKUP(G611,  payment_dates, payments,0,0)
)</f>
        <v/>
      </c>
      <c r="L611" s="2" t="str" cm="1">
        <f t="array" aca="1" ref="L611" ca="1">_xlfn.IFS(
AND($B$11="Hə", $B$3="İllik"), AC611,
AND($B$11="Hə", $B$3="Aylıq"), AD611,
$B$11="Yox", AB611)</f>
        <v/>
      </c>
      <c r="M611" s="14" t="str" cm="1">
        <f t="array" aca="1" ref="M611" ca="1">_xlfn.IFS( L611="", "",
(M610-N611)&lt;=0.5, 0,
TRUE,  M610-N611)</f>
        <v/>
      </c>
      <c r="N611" s="15" t="str" cm="1">
        <f t="array" aca="1" ref="N611" ca="1">_xlfn.IFS(
L611="", "",
TRUE, MIN(M610, ROUND($M$14/ (last_rou_date - $B$2) * (L611-L610), 2) )
)</f>
        <v/>
      </c>
      <c r="P611" s="22" t="str">
        <f t="shared" ca="1" si="27"/>
        <v/>
      </c>
      <c r="Q611" s="14" t="str" cm="1">
        <f t="array" aca="1" ref="Q611" ca="1">_xlfn.IFS(P611="","",
$B$11="Hə", _xlfn.XLOOKUP(DATE(P611, 12, 31), rou_table_dates, rou_table_nbvs,0, 0),
TRUE,  MAX(0, ROUND($M$14 - $M$14/ (last_rou_date - $B$2) * (DATE(P611,12,31) - $B$2), 2) )
)</f>
        <v/>
      </c>
      <c r="R611" s="57" t="str" cm="1">
        <f t="array" aca="1" ref="R611" ca="1">_xlfn.IFS(P611="","",
$B$11="Hə", _xlfn.XLOOKUP(DATE(P611, 12, 31), lease_table_dates, lease_table_balances,0, 0),
TRUE, IFERROR( XNPV($B$6, IF(payment_dates &gt;DATE(P611, 12, 31), payments,  0),  IF(payment_dates &gt;DATE(P611, 12, 31), payment_dates,  DATE(P611, 12, 31))    ),0)
)</f>
        <v/>
      </c>
      <c r="S611" s="14" t="str" cm="1">
        <f t="array" aca="1" ref="S611" ca="1">_xlfn.IFS(P611="","",
TRUE,  MIN( MIN(Q610, $M$14), ROUND($M$14/ (last_rou_date - $B$2) * (DATE(P611,12,31) - MAX($B$2, DATE(P611-1, 12, 31))), 2) )
)</f>
        <v/>
      </c>
      <c r="T611" s="15" t="str" cm="1">
        <f t="array" aca="1" ref="T611" ca="1">_xlfn.IFS(P611="", "",
ISTEXT(R610), R611- (H611 - SUMIFS( lease_table_payments, lease_table_years, P611) -$AG$14 ),
AND(ISNUMBER(R610), R611&lt;&gt;""),   R611- (R610 - SUMIFS( lease_table_payments, lease_table_years, P611) )
)</f>
        <v/>
      </c>
      <c r="U611" s="14"/>
      <c r="V611" s="73">
        <f t="shared" si="29"/>
        <v>598</v>
      </c>
      <c r="W611" s="74" t="str" cm="1">
        <f t="array" ref="W611">_xlfn.IFS(
OR(W610=$B$4, W610=""),"",
TRUE,W610+1
)</f>
        <v/>
      </c>
      <c r="X611" s="75" t="str" cm="1">
        <f t="array" ref="X611">_xlfn.IFS(X610="","",
W611="", "",
AND($B$3="İllik"),DATE(YEAR(X610)+1,MONTH(X610),DAY(X610) ),
AND($B$3="Aylıq", $AH$14="Not end"), EDATE(X610,1),
AND($B$3="Aylıq", $AH$14="End"), EOMONTH(X610,1)
)</f>
        <v/>
      </c>
      <c r="Y611" s="75" t="str" cm="1">
        <f t="array" aca="1" ref="Y611" ca="1">_xlfn.IFS(
AND($B$7="Dövrün əvvəlində", Y610&lt;=last_rou_date), DATE(YEAR(Y610)+1, 12, 31),
AND($B$7="Dövrün sonunda", Y610&lt;=last_payment_date), DATE(YEAR(Y610)+1, 12, 31),
TRUE, ""
)</f>
        <v/>
      </c>
      <c r="Z611" s="75" t="str" cm="1">
        <f t="array" aca="1" ref="Z611" ca="1">_xlfn.IFS(
AND($AN$14="Not year_end", Z610&gt;last_payment_date), "",
AND($AN$14="Year_end", Z610&gt;=last_payment_date), "",
AND($AN$14="Year_end"), DATE(YEAR(Z610+1), 12, 31),
AND($AN$14="Not year_end", MONTH(Z610)=12, DAY(Z610)=31), DATE(YEAR(Z609)+1, MONTH(Z609), DAY(Z609)),
AND($AN$14="Not year_end", OR(MONTH(Z610)&lt;&gt;12, DAY(Z610)&lt;&gt;31) ), DATE(YEAR(Z610), 12, 31)
)</f>
        <v/>
      </c>
      <c r="AA611" s="75" t="str" cm="1">
        <f t="array" aca="1" ref="AA611" ca="1">_xlfn.IFS(AA610="", "",
AND(AA610=last_payment_date, OR(MONTH(AA610)&lt;&gt;12, DAY(AA610)&lt;&gt;31) ), DATE(YEAR(AA610), 12, 31),
AND(MONTH(AA610)=12, DAY(AA610)=31, AA610&gt;=last_payment_date), "",
AND(MONTH(AA610)=12, DAY(AA610)&lt;&gt;31),  EOMONTH(AA610,0),
AND(MONTH(AA610)=12, DAY(AA610)=31, $AH$14="Not end"),  EDATE(AA609,1),
AND($AH$14="Not end"), EDATE(AA610, 1),
AND($AH$14="End"), EOMONTH(AA610, 1)
)</f>
        <v/>
      </c>
      <c r="AB611" s="75" t="str" cm="1">
        <f t="array" aca="1" ref="AB611" ca="1">_xlfn.IFS(AB610="","",
AND(AB610=last_rou_date), "",
AND($B$3="İllik"),DATE(YEAR(AB610)+1,MONTH(AB610),DAY(AB610) ),
AND($B$3="Aylıq", $AH$14="Not end"), EDATE(AB610,1),
AND($B$3="Aylıq", $AH$14="End"), EOMONTH(AB610,1)
)</f>
        <v/>
      </c>
      <c r="AC611" s="75" t="str" cm="1">
        <f t="array" aca="1" ref="AC611" ca="1">_xlfn.IFS(
AND($AN$14="Not year_end", AC610&gt;last_rou_date), "",
AND($AN$14="Year_end", AC610&gt;=last_rou_date), "",
AND($AN$14="Year_end"), DATE(YEAR(AC610+1), 12, 31),
AND($AN$14="Not year_end", MONTH(AC610)=12, DAY(AC610)=31), DATE(YEAR(AC609)+1, MONTH(AC609), DAY(AC609)),
AND($AN$14="Not year_end", OR(MONTH(AC610)&lt;&gt;12, DAY(AC610)&lt;&gt;31) ), DATE(YEAR(AC610), 12, 31)
)</f>
        <v/>
      </c>
      <c r="AD611" s="75" t="str" cm="1">
        <f t="array" aca="1" ref="AD611" ca="1">_xlfn.IFS(AD610="", "",
AND(AD610=last_rou_date, OR(MONTH(AD610)&lt;&gt;12, DAY(AD610)&lt;&gt;31) ), DATE(YEAR(AD610), 12, 31),
AND(MONTH(AD610)=12, DAY(AD610)=31, AD610&gt;=last_rou_date), "",
AND(MONTH(AD610)=12, DAY(AD610)&lt;&gt;31),  EOMONTH(AD610,0),
AND(MONTH(AD610)=12, DAY(AD610)=31, $AH$14="Not end"),  EDATE(AD609,1),
AND($AH$14="Not end"), EDATE(AD610, 1),
AND($AH$14="End"), EOMONTH(AD610, 1)
)</f>
        <v/>
      </c>
      <c r="AE611" s="68" t="str" cm="1">
        <f t="array" ref="AE611">_xlfn.IFS(W611="", "",
AND(W611&gt;0, W611&lt;=$B$4, $C$2="İllik artım, faiz olaraq", $D$2&gt;0, $B$3="İllik"), $B$5*((1+$D$2)^(W611-1)),
AND(W611&gt;0, W611&lt;=$B$4, $C$2="İllik artım, faiz olaraq", $D$2&gt;0, $B$3="Aylıq"), $B$5*((1+$D$2)^ROUNDDOWN((W611-1)/12,0)),
AND(W611=1, $C$2="Aşağıdakı kimi dəyişir", ), $B$5,
AND(W611&gt;1, W611&lt;=$B$4, $C$2="Aşağıdakı kimi dəyişir"), IFERROR(VLOOKUP(W611, $C$4:$D$7, 2, FALSE), AE610),
AND(W611&gt;0, W611&lt;=$B$4), $B$5,
TRUE,0 )</f>
        <v/>
      </c>
      <c r="AF611" s="76" t="str">
        <f t="shared" ca="1" si="28"/>
        <v/>
      </c>
    </row>
    <row r="612" spans="1:32" x14ac:dyDescent="0.4">
      <c r="A612" s="13" t="str" cm="1">
        <f t="array" aca="1" ref="A612" ca="1">_xlfn.IFS(
AND(SUMIFS(lease_table_interest_accruals, lease_table_dates, A611)&gt;0, COUNTIFS($E$14:E611, "Interest accrual", $A$14:A611, A611)=0),  A611,
AND(SUMIFS(lease_table_payments, lease_table_dates, A611)&gt;0, COUNTIFS($E$14:E611, "Payment", $A$14:A611, A611)=0),  A611,
AND(SUMIFS(rou_table_deprs, rou_table_dates, A611)&gt;0, COUNTIFS($E$14:E611, "Depreciation", $A$14:A611, A611)=0),  A611,
TRUE,  IFERROR(INDEX(rou_table_dates,  MATCH(A611, rou_table_dates)+1, ), "")
)</f>
        <v/>
      </c>
      <c r="B612" s="1" t="str" cm="1">
        <f t="array" aca="1" ref="B612" ca="1">_xlfn.IFS(
AND(E612="Payment", A612=$B$2), $AM$14,
E612="Payment", $AM$15,
E612="Interest accrual", $AM$18,
E612="Depreciation", $AM$17,
TRUE, "")</f>
        <v/>
      </c>
      <c r="C612" s="1" t="str" cm="1">
        <f t="array" aca="1" ref="C612" ca="1">_xlfn.IFS(
E612="Payment", $AM$19,
E612="Interest accrual", $AM$15,
E612="Depreciation", $AM$16,
TRUE, "")</f>
        <v/>
      </c>
      <c r="D612" s="14" t="str" cm="1">
        <f t="array" aca="1" ref="D612" ca="1">_xlfn.IFS(
E612="Payment", _xlfn.XLOOKUP(A612, lease_table_dates, lease_table_payments, 0, 0),
E612="Interest accrual", _xlfn.XLOOKUP(A612, lease_table_dates, lease_table_interest_accruals, 0, 0),
E612="Depreciation", _xlfn.XLOOKUP(A612, rou_table_dates, rou_table_deprs, 0, 0),
TRUE, ""
)</f>
        <v/>
      </c>
      <c r="E612" s="7" t="str" cm="1">
        <f t="array" aca="1" ref="E612" ca="1">_xlfn.IFS(
AND(SUMIFS(lease_table_interest_accruals, lease_table_dates, A612)&gt;0, COUNTIFS($E$14:E611, "Interest accrual", $A$14:A611, A612)=0), "Interest accrual",
AND(SUMIFS(lease_table_payments, lease_table_dates, A612)&gt;0, COUNTIFS($E$14:E611, "Payment", $A$14:A611, A612)=0), "Payment",
AND(SUMIFS(rou_table_deprs, rou_table_dates, A612)&gt;0, COUNTIFS($E$14:E611, "Depreciation", $A$14:A611, A612)=0), "Depreciation",
TRUE,  ""
)</f>
        <v/>
      </c>
      <c r="G612" s="13" t="str" cm="1">
        <f t="array" aca="1" ref="G612" ca="1">_xlfn.IFS(
AND($B$11="Hə", $B$3="İllik"), Z612,
AND($B$11="Hə", $B$3="Aylıq"), AA612,
$B$11="Yox", X612)</f>
        <v/>
      </c>
      <c r="H612" s="14" t="str" cm="1">
        <f t="array" aca="1" ref="H612" ca="1">_xlfn.IFS( G612="", "",
TRUE, ROUND( H611+I612-J612, 2) )</f>
        <v/>
      </c>
      <c r="I612" s="14" t="str" cm="1">
        <f t="array" aca="1" ref="I612" ca="1">_xlfn.IFS(G612="", "",
G612=last_payment_date, (J612-H611),
 TRUE,  -  (H611- H611* (1+$B$6)^ (_xlfn.DAYS(G612,G611)/365) )
)</f>
        <v/>
      </c>
      <c r="J612" s="14" t="str" cm="1">
        <f t="array" aca="1" ref="J612" ca="1">_xlfn.IFS(G612="", "",
TRUE, _xlfn.XLOOKUP(G612,  payment_dates, payments,0,0)
)</f>
        <v/>
      </c>
      <c r="L612" s="2" t="str" cm="1">
        <f t="array" aca="1" ref="L612" ca="1">_xlfn.IFS(
AND($B$11="Hə", $B$3="İllik"), AC612,
AND($B$11="Hə", $B$3="Aylıq"), AD612,
$B$11="Yox", AB612)</f>
        <v/>
      </c>
      <c r="M612" s="14" t="str" cm="1">
        <f t="array" aca="1" ref="M612" ca="1">_xlfn.IFS( L612="", "",
(M611-N612)&lt;=0.5, 0,
TRUE,  M611-N612)</f>
        <v/>
      </c>
      <c r="N612" s="15" t="str" cm="1">
        <f t="array" aca="1" ref="N612" ca="1">_xlfn.IFS(
L612="", "",
TRUE, MIN(M611, ROUND($M$14/ (last_rou_date - $B$2) * (L612-L611), 2) )
)</f>
        <v/>
      </c>
      <c r="P612" s="22" t="str">
        <f t="shared" ca="1" si="27"/>
        <v/>
      </c>
      <c r="Q612" s="14" t="str" cm="1">
        <f t="array" aca="1" ref="Q612" ca="1">_xlfn.IFS(P612="","",
$B$11="Hə", _xlfn.XLOOKUP(DATE(P612, 12, 31), rou_table_dates, rou_table_nbvs,0, 0),
TRUE,  MAX(0, ROUND($M$14 - $M$14/ (last_rou_date - $B$2) * (DATE(P612,12,31) - $B$2), 2) )
)</f>
        <v/>
      </c>
      <c r="R612" s="57" t="str" cm="1">
        <f t="array" aca="1" ref="R612" ca="1">_xlfn.IFS(P612="","",
$B$11="Hə", _xlfn.XLOOKUP(DATE(P612, 12, 31), lease_table_dates, lease_table_balances,0, 0),
TRUE, IFERROR( XNPV($B$6, IF(payment_dates &gt;DATE(P612, 12, 31), payments,  0),  IF(payment_dates &gt;DATE(P612, 12, 31), payment_dates,  DATE(P612, 12, 31))    ),0)
)</f>
        <v/>
      </c>
      <c r="S612" s="14" t="str" cm="1">
        <f t="array" aca="1" ref="S612" ca="1">_xlfn.IFS(P612="","",
TRUE,  MIN( MIN(Q611, $M$14), ROUND($M$14/ (last_rou_date - $B$2) * (DATE(P612,12,31) - MAX($B$2, DATE(P612-1, 12, 31))), 2) )
)</f>
        <v/>
      </c>
      <c r="T612" s="15" t="str" cm="1">
        <f t="array" aca="1" ref="T612" ca="1">_xlfn.IFS(P612="", "",
ISTEXT(R611), R612- (H612 - SUMIFS( lease_table_payments, lease_table_years, P612) -$AG$14 ),
AND(ISNUMBER(R611), R612&lt;&gt;""),   R612- (R611 - SUMIFS( lease_table_payments, lease_table_years, P612) )
)</f>
        <v/>
      </c>
      <c r="U612" s="14"/>
      <c r="V612" s="73">
        <f t="shared" si="29"/>
        <v>599</v>
      </c>
      <c r="W612" s="74" t="str" cm="1">
        <f t="array" ref="W612">_xlfn.IFS(
OR(W611=$B$4, W611=""),"",
TRUE,W611+1
)</f>
        <v/>
      </c>
      <c r="X612" s="75" t="str" cm="1">
        <f t="array" ref="X612">_xlfn.IFS(X611="","",
W612="", "",
AND($B$3="İllik"),DATE(YEAR(X611)+1,MONTH(X611),DAY(X611) ),
AND($B$3="Aylıq", $AH$14="Not end"), EDATE(X611,1),
AND($B$3="Aylıq", $AH$14="End"), EOMONTH(X611,1)
)</f>
        <v/>
      </c>
      <c r="Y612" s="75" t="str" cm="1">
        <f t="array" aca="1" ref="Y612" ca="1">_xlfn.IFS(
AND($B$7="Dövrün əvvəlində", Y611&lt;=last_rou_date), DATE(YEAR(Y611)+1, 12, 31),
AND($B$7="Dövrün sonunda", Y611&lt;=last_payment_date), DATE(YEAR(Y611)+1, 12, 31),
TRUE, ""
)</f>
        <v/>
      </c>
      <c r="Z612" s="75" t="str" cm="1">
        <f t="array" aca="1" ref="Z612" ca="1">_xlfn.IFS(
AND($AN$14="Not year_end", Z611&gt;last_payment_date), "",
AND($AN$14="Year_end", Z611&gt;=last_payment_date), "",
AND($AN$14="Year_end"), DATE(YEAR(Z611+1), 12, 31),
AND($AN$14="Not year_end", MONTH(Z611)=12, DAY(Z611)=31), DATE(YEAR(Z610)+1, MONTH(Z610), DAY(Z610)),
AND($AN$14="Not year_end", OR(MONTH(Z611)&lt;&gt;12, DAY(Z611)&lt;&gt;31) ), DATE(YEAR(Z611), 12, 31)
)</f>
        <v/>
      </c>
      <c r="AA612" s="75" t="str" cm="1">
        <f t="array" aca="1" ref="AA612" ca="1">_xlfn.IFS(AA611="", "",
AND(AA611=last_payment_date, OR(MONTH(AA611)&lt;&gt;12, DAY(AA611)&lt;&gt;31) ), DATE(YEAR(AA611), 12, 31),
AND(MONTH(AA611)=12, DAY(AA611)=31, AA611&gt;=last_payment_date), "",
AND(MONTH(AA611)=12, DAY(AA611)&lt;&gt;31),  EOMONTH(AA611,0),
AND(MONTH(AA611)=12, DAY(AA611)=31, $AH$14="Not end"),  EDATE(AA610,1),
AND($AH$14="Not end"), EDATE(AA611, 1),
AND($AH$14="End"), EOMONTH(AA611, 1)
)</f>
        <v/>
      </c>
      <c r="AB612" s="75" t="str" cm="1">
        <f t="array" aca="1" ref="AB612" ca="1">_xlfn.IFS(AB611="","",
AND(AB611=last_rou_date), "",
AND($B$3="İllik"),DATE(YEAR(AB611)+1,MONTH(AB611),DAY(AB611) ),
AND($B$3="Aylıq", $AH$14="Not end"), EDATE(AB611,1),
AND($B$3="Aylıq", $AH$14="End"), EOMONTH(AB611,1)
)</f>
        <v/>
      </c>
      <c r="AC612" s="75" t="str" cm="1">
        <f t="array" aca="1" ref="AC612" ca="1">_xlfn.IFS(
AND($AN$14="Not year_end", AC611&gt;last_rou_date), "",
AND($AN$14="Year_end", AC611&gt;=last_rou_date), "",
AND($AN$14="Year_end"), DATE(YEAR(AC611+1), 12, 31),
AND($AN$14="Not year_end", MONTH(AC611)=12, DAY(AC611)=31), DATE(YEAR(AC610)+1, MONTH(AC610), DAY(AC610)),
AND($AN$14="Not year_end", OR(MONTH(AC611)&lt;&gt;12, DAY(AC611)&lt;&gt;31) ), DATE(YEAR(AC611), 12, 31)
)</f>
        <v/>
      </c>
      <c r="AD612" s="75" t="str" cm="1">
        <f t="array" aca="1" ref="AD612" ca="1">_xlfn.IFS(AD611="", "",
AND(AD611=last_rou_date, OR(MONTH(AD611)&lt;&gt;12, DAY(AD611)&lt;&gt;31) ), DATE(YEAR(AD611), 12, 31),
AND(MONTH(AD611)=12, DAY(AD611)=31, AD611&gt;=last_rou_date), "",
AND(MONTH(AD611)=12, DAY(AD611)&lt;&gt;31),  EOMONTH(AD611,0),
AND(MONTH(AD611)=12, DAY(AD611)=31, $AH$14="Not end"),  EDATE(AD610,1),
AND($AH$14="Not end"), EDATE(AD611, 1),
AND($AH$14="End"), EOMONTH(AD611, 1)
)</f>
        <v/>
      </c>
      <c r="AE612" s="68" t="str" cm="1">
        <f t="array" ref="AE612">_xlfn.IFS(W612="", "",
AND(W612&gt;0, W612&lt;=$B$4, $C$2="İllik artım, faiz olaraq", $D$2&gt;0, $B$3="İllik"), $B$5*((1+$D$2)^(W612-1)),
AND(W612&gt;0, W612&lt;=$B$4, $C$2="İllik artım, faiz olaraq", $D$2&gt;0, $B$3="Aylıq"), $B$5*((1+$D$2)^ROUNDDOWN((W612-1)/12,0)),
AND(W612=1, $C$2="Aşağıdakı kimi dəyişir", ), $B$5,
AND(W612&gt;1, W612&lt;=$B$4, $C$2="Aşağıdakı kimi dəyişir"), IFERROR(VLOOKUP(W612, $C$4:$D$7, 2, FALSE), AE611),
AND(W612&gt;0, W612&lt;=$B$4), $B$5,
TRUE,0 )</f>
        <v/>
      </c>
      <c r="AF612" s="76" t="str">
        <f t="shared" ca="1" si="28"/>
        <v/>
      </c>
    </row>
    <row r="613" spans="1:32" x14ac:dyDescent="0.4">
      <c r="A613" s="13" t="str" cm="1">
        <f t="array" aca="1" ref="A613" ca="1">_xlfn.IFS(
AND(SUMIFS(lease_table_interest_accruals, lease_table_dates, A612)&gt;0, COUNTIFS($E$14:E612, "Interest accrual", $A$14:A612, A612)=0),  A612,
AND(SUMIFS(lease_table_payments, lease_table_dates, A612)&gt;0, COUNTIFS($E$14:E612, "Payment", $A$14:A612, A612)=0),  A612,
AND(SUMIFS(rou_table_deprs, rou_table_dates, A612)&gt;0, COUNTIFS($E$14:E612, "Depreciation", $A$14:A612, A612)=0),  A612,
TRUE,  IFERROR(INDEX(rou_table_dates,  MATCH(A612, rou_table_dates)+1, ), "")
)</f>
        <v/>
      </c>
      <c r="B613" s="1" t="str" cm="1">
        <f t="array" aca="1" ref="B613" ca="1">_xlfn.IFS(
AND(E613="Payment", A613=$B$2), $AM$14,
E613="Payment", $AM$15,
E613="Interest accrual", $AM$18,
E613="Depreciation", $AM$17,
TRUE, "")</f>
        <v/>
      </c>
      <c r="C613" s="1" t="str" cm="1">
        <f t="array" aca="1" ref="C613" ca="1">_xlfn.IFS(
E613="Payment", $AM$19,
E613="Interest accrual", $AM$15,
E613="Depreciation", $AM$16,
TRUE, "")</f>
        <v/>
      </c>
      <c r="D613" s="14" t="str" cm="1">
        <f t="array" aca="1" ref="D613" ca="1">_xlfn.IFS(
E613="Payment", _xlfn.XLOOKUP(A613, lease_table_dates, lease_table_payments, 0, 0),
E613="Interest accrual", _xlfn.XLOOKUP(A613, lease_table_dates, lease_table_interest_accruals, 0, 0),
E613="Depreciation", _xlfn.XLOOKUP(A613, rou_table_dates, rou_table_deprs, 0, 0),
TRUE, ""
)</f>
        <v/>
      </c>
      <c r="E613" s="7" t="str" cm="1">
        <f t="array" aca="1" ref="E613" ca="1">_xlfn.IFS(
AND(SUMIFS(lease_table_interest_accruals, lease_table_dates, A613)&gt;0, COUNTIFS($E$14:E612, "Interest accrual", $A$14:A612, A613)=0), "Interest accrual",
AND(SUMIFS(lease_table_payments, lease_table_dates, A613)&gt;0, COUNTIFS($E$14:E612, "Payment", $A$14:A612, A613)=0), "Payment",
AND(SUMIFS(rou_table_deprs, rou_table_dates, A613)&gt;0, COUNTIFS($E$14:E612, "Depreciation", $A$14:A612, A613)=0), "Depreciation",
TRUE,  ""
)</f>
        <v/>
      </c>
      <c r="G613" s="13" t="str" cm="1">
        <f t="array" aca="1" ref="G613" ca="1">_xlfn.IFS(
AND($B$11="Hə", $B$3="İllik"), Z613,
AND($B$11="Hə", $B$3="Aylıq"), AA613,
$B$11="Yox", X613)</f>
        <v/>
      </c>
      <c r="H613" s="14" t="str" cm="1">
        <f t="array" aca="1" ref="H613" ca="1">_xlfn.IFS( G613="", "",
TRUE, ROUND( H612+I613-J613, 2) )</f>
        <v/>
      </c>
      <c r="I613" s="14" t="str" cm="1">
        <f t="array" aca="1" ref="I613" ca="1">_xlfn.IFS(G613="", "",
G613=last_payment_date, (J613-H612),
 TRUE,  -  (H612- H612* (1+$B$6)^ (_xlfn.DAYS(G613,G612)/365) )
)</f>
        <v/>
      </c>
      <c r="J613" s="14" t="str" cm="1">
        <f t="array" aca="1" ref="J613" ca="1">_xlfn.IFS(G613="", "",
TRUE, _xlfn.XLOOKUP(G613,  payment_dates, payments,0,0)
)</f>
        <v/>
      </c>
      <c r="L613" s="2" t="str" cm="1">
        <f t="array" aca="1" ref="L613" ca="1">_xlfn.IFS(
AND($B$11="Hə", $B$3="İllik"), AC613,
AND($B$11="Hə", $B$3="Aylıq"), AD613,
$B$11="Yox", AB613)</f>
        <v/>
      </c>
      <c r="M613" s="14" t="str" cm="1">
        <f t="array" aca="1" ref="M613" ca="1">_xlfn.IFS( L613="", "",
(M612-N613)&lt;=0.5, 0,
TRUE,  M612-N613)</f>
        <v/>
      </c>
      <c r="N613" s="15" t="str" cm="1">
        <f t="array" aca="1" ref="N613" ca="1">_xlfn.IFS(
L613="", "",
TRUE, MIN(M612, ROUND($M$14/ (last_rou_date - $B$2) * (L613-L612), 2) )
)</f>
        <v/>
      </c>
      <c r="P613" s="22" t="str">
        <f t="shared" ca="1" si="27"/>
        <v/>
      </c>
      <c r="Q613" s="14" t="str" cm="1">
        <f t="array" aca="1" ref="Q613" ca="1">_xlfn.IFS(P613="","",
$B$11="Hə", _xlfn.XLOOKUP(DATE(P613, 12, 31), rou_table_dates, rou_table_nbvs,0, 0),
TRUE,  MAX(0, ROUND($M$14 - $M$14/ (last_rou_date - $B$2) * (DATE(P613,12,31) - $B$2), 2) )
)</f>
        <v/>
      </c>
      <c r="R613" s="57" t="str" cm="1">
        <f t="array" aca="1" ref="R613" ca="1">_xlfn.IFS(P613="","",
$B$11="Hə", _xlfn.XLOOKUP(DATE(P613, 12, 31), lease_table_dates, lease_table_balances,0, 0),
TRUE, IFERROR( XNPV($B$6, IF(payment_dates &gt;DATE(P613, 12, 31), payments,  0),  IF(payment_dates &gt;DATE(P613, 12, 31), payment_dates,  DATE(P613, 12, 31))    ),0)
)</f>
        <v/>
      </c>
      <c r="S613" s="14" t="str" cm="1">
        <f t="array" aca="1" ref="S613" ca="1">_xlfn.IFS(P613="","",
TRUE,  MIN( MIN(Q612, $M$14), ROUND($M$14/ (last_rou_date - $B$2) * (DATE(P613,12,31) - MAX($B$2, DATE(P613-1, 12, 31))), 2) )
)</f>
        <v/>
      </c>
      <c r="T613" s="15" t="str" cm="1">
        <f t="array" aca="1" ref="T613" ca="1">_xlfn.IFS(P613="", "",
ISTEXT(R612), R613- (H613 - SUMIFS( lease_table_payments, lease_table_years, P613) -$AG$14 ),
AND(ISNUMBER(R612), R613&lt;&gt;""),   R613- (R612 - SUMIFS( lease_table_payments, lease_table_years, P613) )
)</f>
        <v/>
      </c>
      <c r="U613" s="14"/>
      <c r="V613" s="73">
        <f t="shared" si="29"/>
        <v>600</v>
      </c>
      <c r="W613" s="74" t="str" cm="1">
        <f t="array" ref="W613">_xlfn.IFS(
OR(W612=$B$4, W612=""),"",
TRUE,W612+1
)</f>
        <v/>
      </c>
      <c r="X613" s="75" t="str" cm="1">
        <f t="array" ref="X613">_xlfn.IFS(X612="","",
W613="", "",
AND($B$3="İllik"),DATE(YEAR(X612)+1,MONTH(X612),DAY(X612) ),
AND($B$3="Aylıq", $AH$14="Not end"), EDATE(X612,1),
AND($B$3="Aylıq", $AH$14="End"), EOMONTH(X612,1)
)</f>
        <v/>
      </c>
      <c r="Y613" s="75" t="str" cm="1">
        <f t="array" aca="1" ref="Y613" ca="1">_xlfn.IFS(
AND($B$7="Dövrün əvvəlində", Y612&lt;=last_rou_date), DATE(YEAR(Y612)+1, 12, 31),
AND($B$7="Dövrün sonunda", Y612&lt;=last_payment_date), DATE(YEAR(Y612)+1, 12, 31),
TRUE, ""
)</f>
        <v/>
      </c>
      <c r="Z613" s="75" t="str" cm="1">
        <f t="array" aca="1" ref="Z613" ca="1">_xlfn.IFS(
AND($AN$14="Not year_end", Z612&gt;last_payment_date), "",
AND($AN$14="Year_end", Z612&gt;=last_payment_date), "",
AND($AN$14="Year_end"), DATE(YEAR(Z612+1), 12, 31),
AND($AN$14="Not year_end", MONTH(Z612)=12, DAY(Z612)=31), DATE(YEAR(Z611)+1, MONTH(Z611), DAY(Z611)),
AND($AN$14="Not year_end", OR(MONTH(Z612)&lt;&gt;12, DAY(Z612)&lt;&gt;31) ), DATE(YEAR(Z612), 12, 31)
)</f>
        <v/>
      </c>
      <c r="AA613" s="75" t="str" cm="1">
        <f t="array" aca="1" ref="AA613" ca="1">_xlfn.IFS(AA612="", "",
AND(AA612=last_payment_date, OR(MONTH(AA612)&lt;&gt;12, DAY(AA612)&lt;&gt;31) ), DATE(YEAR(AA612), 12, 31),
AND(MONTH(AA612)=12, DAY(AA612)=31, AA612&gt;=last_payment_date), "",
AND(MONTH(AA612)=12, DAY(AA612)&lt;&gt;31),  EOMONTH(AA612,0),
AND(MONTH(AA612)=12, DAY(AA612)=31, $AH$14="Not end"),  EDATE(AA611,1),
AND($AH$14="Not end"), EDATE(AA612, 1),
AND($AH$14="End"), EOMONTH(AA612, 1)
)</f>
        <v/>
      </c>
      <c r="AB613" s="75" t="str" cm="1">
        <f t="array" aca="1" ref="AB613" ca="1">_xlfn.IFS(AB612="","",
AND(AB612=last_rou_date), "",
AND($B$3="İllik"),DATE(YEAR(AB612)+1,MONTH(AB612),DAY(AB612) ),
AND($B$3="Aylıq", $AH$14="Not end"), EDATE(AB612,1),
AND($B$3="Aylıq", $AH$14="End"), EOMONTH(AB612,1)
)</f>
        <v/>
      </c>
      <c r="AC613" s="75" t="str" cm="1">
        <f t="array" aca="1" ref="AC613" ca="1">_xlfn.IFS(
AND($AN$14="Not year_end", AC612&gt;last_rou_date), "",
AND($AN$14="Year_end", AC612&gt;=last_rou_date), "",
AND($AN$14="Year_end"), DATE(YEAR(AC612+1), 12, 31),
AND($AN$14="Not year_end", MONTH(AC612)=12, DAY(AC612)=31), DATE(YEAR(AC611)+1, MONTH(AC611), DAY(AC611)),
AND($AN$14="Not year_end", OR(MONTH(AC612)&lt;&gt;12, DAY(AC612)&lt;&gt;31) ), DATE(YEAR(AC612), 12, 31)
)</f>
        <v/>
      </c>
      <c r="AD613" s="75" t="str" cm="1">
        <f t="array" aca="1" ref="AD613" ca="1">_xlfn.IFS(AD612="", "",
AND(AD612=last_rou_date, OR(MONTH(AD612)&lt;&gt;12, DAY(AD612)&lt;&gt;31) ), DATE(YEAR(AD612), 12, 31),
AND(MONTH(AD612)=12, DAY(AD612)=31, AD612&gt;=last_rou_date), "",
AND(MONTH(AD612)=12, DAY(AD612)&lt;&gt;31),  EOMONTH(AD612,0),
AND(MONTH(AD612)=12, DAY(AD612)=31, $AH$14="Not end"),  EDATE(AD611,1),
AND($AH$14="Not end"), EDATE(AD612, 1),
AND($AH$14="End"), EOMONTH(AD612, 1)
)</f>
        <v/>
      </c>
      <c r="AE613" s="68" t="str" cm="1">
        <f t="array" ref="AE613">_xlfn.IFS(W613="", "",
AND(W613&gt;0, W613&lt;=$B$4, $C$2="İllik artım, faiz olaraq", $D$2&gt;0, $B$3="İllik"), $B$5*((1+$D$2)^(W613-1)),
AND(W613&gt;0, W613&lt;=$B$4, $C$2="İllik artım, faiz olaraq", $D$2&gt;0, $B$3="Aylıq"), $B$5*((1+$D$2)^ROUNDDOWN((W613-1)/12,0)),
AND(W613=1, $C$2="Aşağıdakı kimi dəyişir", ), $B$5,
AND(W613&gt;1, W613&lt;=$B$4, $C$2="Aşağıdakı kimi dəyişir"), IFERROR(VLOOKUP(W613, $C$4:$D$7, 2, FALSE), AE612),
AND(W613&gt;0, W613&lt;=$B$4), $B$5,
TRUE,0 )</f>
        <v/>
      </c>
      <c r="AF613" s="76" t="str">
        <f t="shared" ca="1" si="28"/>
        <v/>
      </c>
    </row>
    <row r="614" spans="1:32" x14ac:dyDescent="0.4">
      <c r="A614" s="13" t="str" cm="1">
        <f t="array" aca="1" ref="A614" ca="1">_xlfn.IFS(
AND(SUMIFS(lease_table_interest_accruals, lease_table_dates, A613)&gt;0, COUNTIFS($E$14:E613, "Interest accrual", $A$14:A613, A613)=0),  A613,
AND(SUMIFS(lease_table_payments, lease_table_dates, A613)&gt;0, COUNTIFS($E$14:E613, "Payment", $A$14:A613, A613)=0),  A613,
AND(SUMIFS(rou_table_deprs, rou_table_dates, A613)&gt;0, COUNTIFS($E$14:E613, "Depreciation", $A$14:A613, A613)=0),  A613,
TRUE,  IFERROR(INDEX(rou_table_dates,  MATCH(A613, rou_table_dates)+1, ), "")
)</f>
        <v/>
      </c>
      <c r="B614" s="1" t="str" cm="1">
        <f t="array" aca="1" ref="B614" ca="1">_xlfn.IFS(
AND(E614="Payment", A614=$B$2), $AM$14,
E614="Payment", $AM$15,
E614="Interest accrual", $AM$18,
E614="Depreciation", $AM$17,
TRUE, "")</f>
        <v/>
      </c>
      <c r="C614" s="1" t="str" cm="1">
        <f t="array" aca="1" ref="C614" ca="1">_xlfn.IFS(
E614="Payment", $AM$19,
E614="Interest accrual", $AM$15,
E614="Depreciation", $AM$16,
TRUE, "")</f>
        <v/>
      </c>
      <c r="D614" s="14" t="str" cm="1">
        <f t="array" aca="1" ref="D614" ca="1">_xlfn.IFS(
E614="Payment", _xlfn.XLOOKUP(A614, lease_table_dates, lease_table_payments, 0, 0),
E614="Interest accrual", _xlfn.XLOOKUP(A614, lease_table_dates, lease_table_interest_accruals, 0, 0),
E614="Depreciation", _xlfn.XLOOKUP(A614, rou_table_dates, rou_table_deprs, 0, 0),
TRUE, ""
)</f>
        <v/>
      </c>
      <c r="E614" s="7" t="str" cm="1">
        <f t="array" aca="1" ref="E614" ca="1">_xlfn.IFS(
AND(SUMIFS(lease_table_interest_accruals, lease_table_dates, A614)&gt;0, COUNTIFS($E$14:E613, "Interest accrual", $A$14:A613, A614)=0), "Interest accrual",
AND(SUMIFS(lease_table_payments, lease_table_dates, A614)&gt;0, COUNTIFS($E$14:E613, "Payment", $A$14:A613, A614)=0), "Payment",
AND(SUMIFS(rou_table_deprs, rou_table_dates, A614)&gt;0, COUNTIFS($E$14:E613, "Depreciation", $A$14:A613, A614)=0), "Depreciation",
TRUE,  ""
)</f>
        <v/>
      </c>
      <c r="G614" s="13" t="str" cm="1">
        <f t="array" aca="1" ref="G614" ca="1">_xlfn.IFS(
AND($B$11="Hə", $B$3="İllik"), Z614,
AND($B$11="Hə", $B$3="Aylıq"), AA614,
$B$11="Yox", X614)</f>
        <v/>
      </c>
      <c r="H614" s="14" t="str" cm="1">
        <f t="array" aca="1" ref="H614" ca="1">_xlfn.IFS( G614="", "",
TRUE, ROUND( H613+I614-J614, 2) )</f>
        <v/>
      </c>
      <c r="I614" s="14" t="str" cm="1">
        <f t="array" aca="1" ref="I614" ca="1">_xlfn.IFS(G614="", "",
G614=last_payment_date, (J614-H613),
 TRUE,  -  (H613- H613* (1+$B$6)^ (_xlfn.DAYS(G614,G613)/365) )
)</f>
        <v/>
      </c>
      <c r="J614" s="14" t="str" cm="1">
        <f t="array" aca="1" ref="J614" ca="1">_xlfn.IFS(G614="", "",
TRUE, _xlfn.XLOOKUP(G614,  payment_dates, payments,0,0)
)</f>
        <v/>
      </c>
      <c r="L614" s="2" t="str" cm="1">
        <f t="array" aca="1" ref="L614" ca="1">_xlfn.IFS(
AND($B$11="Hə", $B$3="İllik"), AC614,
AND($B$11="Hə", $B$3="Aylıq"), AD614,
$B$11="Yox", AB614)</f>
        <v/>
      </c>
      <c r="M614" s="14" t="str" cm="1">
        <f t="array" aca="1" ref="M614" ca="1">_xlfn.IFS( L614="", "",
(M613-N614)&lt;=0.5, 0,
TRUE,  M613-N614)</f>
        <v/>
      </c>
      <c r="N614" s="15" t="str" cm="1">
        <f t="array" aca="1" ref="N614" ca="1">_xlfn.IFS(
L614="", "",
TRUE, MIN(M613, ROUND($M$14/ (last_rou_date - $B$2) * (L614-L613), 2) )
)</f>
        <v/>
      </c>
      <c r="P614" s="22" t="str">
        <f t="shared" ca="1" si="27"/>
        <v/>
      </c>
      <c r="Q614" s="14" t="str" cm="1">
        <f t="array" aca="1" ref="Q614" ca="1">_xlfn.IFS(P614="","",
$B$11="Hə", _xlfn.XLOOKUP(DATE(P614, 12, 31), rou_table_dates, rou_table_nbvs,0, 0),
TRUE,  MAX(0, ROUND($M$14 - $M$14/ (last_rou_date - $B$2) * (DATE(P614,12,31) - $B$2), 2) )
)</f>
        <v/>
      </c>
      <c r="R614" s="57" t="str" cm="1">
        <f t="array" aca="1" ref="R614" ca="1">_xlfn.IFS(P614="","",
$B$11="Hə", _xlfn.XLOOKUP(DATE(P614, 12, 31), lease_table_dates, lease_table_balances,0, 0),
TRUE, IFERROR( XNPV($B$6, IF(payment_dates &gt;DATE(P614, 12, 31), payments,  0),  IF(payment_dates &gt;DATE(P614, 12, 31), payment_dates,  DATE(P614, 12, 31))    ),0)
)</f>
        <v/>
      </c>
      <c r="S614" s="14" t="str" cm="1">
        <f t="array" aca="1" ref="S614" ca="1">_xlfn.IFS(P614="","",
TRUE,  MIN( MIN(Q613, $M$14), ROUND($M$14/ (last_rou_date - $B$2) * (DATE(P614,12,31) - MAX($B$2, DATE(P614-1, 12, 31))), 2) )
)</f>
        <v/>
      </c>
      <c r="T614" s="15" t="str" cm="1">
        <f t="array" aca="1" ref="T614" ca="1">_xlfn.IFS(P614="", "",
ISTEXT(R613), R614- (H614 - SUMIFS( lease_table_payments, lease_table_years, P614) -$AG$14 ),
AND(ISNUMBER(R613), R614&lt;&gt;""),   R614- (R613 - SUMIFS( lease_table_payments, lease_table_years, P614) )
)</f>
        <v/>
      </c>
      <c r="U614" s="14"/>
      <c r="V614" s="73">
        <f t="shared" si="29"/>
        <v>601</v>
      </c>
      <c r="W614" s="74" t="str" cm="1">
        <f t="array" ref="W614">_xlfn.IFS(
OR(W613=$B$4, W613=""),"",
TRUE,W613+1
)</f>
        <v/>
      </c>
      <c r="X614" s="75" t="str" cm="1">
        <f t="array" ref="X614">_xlfn.IFS(X613="","",
W614="", "",
AND($B$3="İllik"),DATE(YEAR(X613)+1,MONTH(X613),DAY(X613) ),
AND($B$3="Aylıq", $AH$14="Not end"), EDATE(X613,1),
AND($B$3="Aylıq", $AH$14="End"), EOMONTH(X613,1)
)</f>
        <v/>
      </c>
      <c r="Y614" s="75" t="str" cm="1">
        <f t="array" aca="1" ref="Y614" ca="1">_xlfn.IFS(
AND($B$7="Dövrün əvvəlində", Y613&lt;=last_rou_date), DATE(YEAR(Y613)+1, 12, 31),
AND($B$7="Dövrün sonunda", Y613&lt;=last_payment_date), DATE(YEAR(Y613)+1, 12, 31),
TRUE, ""
)</f>
        <v/>
      </c>
      <c r="Z614" s="75" t="str" cm="1">
        <f t="array" aca="1" ref="Z614" ca="1">_xlfn.IFS(
AND($AN$14="Not year_end", Z613&gt;last_payment_date), "",
AND($AN$14="Year_end", Z613&gt;=last_payment_date), "",
AND($AN$14="Year_end"), DATE(YEAR(Z613+1), 12, 31),
AND($AN$14="Not year_end", MONTH(Z613)=12, DAY(Z613)=31), DATE(YEAR(Z612)+1, MONTH(Z612), DAY(Z612)),
AND($AN$14="Not year_end", OR(MONTH(Z613)&lt;&gt;12, DAY(Z613)&lt;&gt;31) ), DATE(YEAR(Z613), 12, 31)
)</f>
        <v/>
      </c>
      <c r="AA614" s="75" t="str" cm="1">
        <f t="array" aca="1" ref="AA614" ca="1">_xlfn.IFS(AA613="", "",
AND(AA613=last_payment_date, OR(MONTH(AA613)&lt;&gt;12, DAY(AA613)&lt;&gt;31) ), DATE(YEAR(AA613), 12, 31),
AND(MONTH(AA613)=12, DAY(AA613)=31, AA613&gt;=last_payment_date), "",
AND(MONTH(AA613)=12, DAY(AA613)&lt;&gt;31),  EOMONTH(AA613,0),
AND(MONTH(AA613)=12, DAY(AA613)=31, $AH$14="Not end"),  EDATE(AA612,1),
AND($AH$14="Not end"), EDATE(AA613, 1),
AND($AH$14="End"), EOMONTH(AA613, 1)
)</f>
        <v/>
      </c>
      <c r="AB614" s="75" t="str" cm="1">
        <f t="array" aca="1" ref="AB614" ca="1">_xlfn.IFS(AB613="","",
AND(AB613=last_rou_date), "",
AND($B$3="İllik"),DATE(YEAR(AB613)+1,MONTH(AB613),DAY(AB613) ),
AND($B$3="Aylıq", $AH$14="Not end"), EDATE(AB613,1),
AND($B$3="Aylıq", $AH$14="End"), EOMONTH(AB613,1)
)</f>
        <v/>
      </c>
      <c r="AC614" s="75" t="str" cm="1">
        <f t="array" aca="1" ref="AC614" ca="1">_xlfn.IFS(
AND($AN$14="Not year_end", AC613&gt;last_rou_date), "",
AND($AN$14="Year_end", AC613&gt;=last_rou_date), "",
AND($AN$14="Year_end"), DATE(YEAR(AC613+1), 12, 31),
AND($AN$14="Not year_end", MONTH(AC613)=12, DAY(AC613)=31), DATE(YEAR(AC612)+1, MONTH(AC612), DAY(AC612)),
AND($AN$14="Not year_end", OR(MONTH(AC613)&lt;&gt;12, DAY(AC613)&lt;&gt;31) ), DATE(YEAR(AC613), 12, 31)
)</f>
        <v/>
      </c>
      <c r="AD614" s="75" t="str" cm="1">
        <f t="array" aca="1" ref="AD614" ca="1">_xlfn.IFS(AD613="", "",
AND(AD613=last_rou_date, OR(MONTH(AD613)&lt;&gt;12, DAY(AD613)&lt;&gt;31) ), DATE(YEAR(AD613), 12, 31),
AND(MONTH(AD613)=12, DAY(AD613)=31, AD613&gt;=last_rou_date), "",
AND(MONTH(AD613)=12, DAY(AD613)&lt;&gt;31),  EOMONTH(AD613,0),
AND(MONTH(AD613)=12, DAY(AD613)=31, $AH$14="Not end"),  EDATE(AD612,1),
AND($AH$14="Not end"), EDATE(AD613, 1),
AND($AH$14="End"), EOMONTH(AD613, 1)
)</f>
        <v/>
      </c>
      <c r="AE614" s="68" t="str" cm="1">
        <f t="array" ref="AE614">_xlfn.IFS(W614="", "",
AND(W614&gt;0, W614&lt;=$B$4, $C$2="İllik artım, faiz olaraq", $D$2&gt;0, $B$3="İllik"), $B$5*((1+$D$2)^(W614-1)),
AND(W614&gt;0, W614&lt;=$B$4, $C$2="İllik artım, faiz olaraq", $D$2&gt;0, $B$3="Aylıq"), $B$5*((1+$D$2)^ROUNDDOWN((W614-1)/12,0)),
AND(W614=1, $C$2="Aşağıdakı kimi dəyişir", ), $B$5,
AND(W614&gt;1, W614&lt;=$B$4, $C$2="Aşağıdakı kimi dəyişir"), IFERROR(VLOOKUP(W614, $C$4:$D$7, 2, FALSE), AE613),
AND(W614&gt;0, W614&lt;=$B$4), $B$5,
TRUE,0 )</f>
        <v/>
      </c>
      <c r="AF614" s="76" t="str">
        <f t="shared" ca="1" si="28"/>
        <v/>
      </c>
    </row>
    <row r="615" spans="1:32" x14ac:dyDescent="0.4">
      <c r="A615" s="13" t="str" cm="1">
        <f t="array" aca="1" ref="A615" ca="1">_xlfn.IFS(
AND(SUMIFS(lease_table_interest_accruals, lease_table_dates, A614)&gt;0, COUNTIFS($E$14:E614, "Interest accrual", $A$14:A614, A614)=0),  A614,
AND(SUMIFS(lease_table_payments, lease_table_dates, A614)&gt;0, COUNTIFS($E$14:E614, "Payment", $A$14:A614, A614)=0),  A614,
AND(SUMIFS(rou_table_deprs, rou_table_dates, A614)&gt;0, COUNTIFS($E$14:E614, "Depreciation", $A$14:A614, A614)=0),  A614,
TRUE,  IFERROR(INDEX(rou_table_dates,  MATCH(A614, rou_table_dates)+1, ), "")
)</f>
        <v/>
      </c>
      <c r="B615" s="1" t="str" cm="1">
        <f t="array" aca="1" ref="B615" ca="1">_xlfn.IFS(
AND(E615="Payment", A615=$B$2), $AM$14,
E615="Payment", $AM$15,
E615="Interest accrual", $AM$18,
E615="Depreciation", $AM$17,
TRUE, "")</f>
        <v/>
      </c>
      <c r="C615" s="1" t="str" cm="1">
        <f t="array" aca="1" ref="C615" ca="1">_xlfn.IFS(
E615="Payment", $AM$19,
E615="Interest accrual", $AM$15,
E615="Depreciation", $AM$16,
TRUE, "")</f>
        <v/>
      </c>
      <c r="D615" s="14" t="str" cm="1">
        <f t="array" aca="1" ref="D615" ca="1">_xlfn.IFS(
E615="Payment", _xlfn.XLOOKUP(A615, lease_table_dates, lease_table_payments, 0, 0),
E615="Interest accrual", _xlfn.XLOOKUP(A615, lease_table_dates, lease_table_interest_accruals, 0, 0),
E615="Depreciation", _xlfn.XLOOKUP(A615, rou_table_dates, rou_table_deprs, 0, 0),
TRUE, ""
)</f>
        <v/>
      </c>
      <c r="E615" s="7" t="str" cm="1">
        <f t="array" aca="1" ref="E615" ca="1">_xlfn.IFS(
AND(SUMIFS(lease_table_interest_accruals, lease_table_dates, A615)&gt;0, COUNTIFS($E$14:E614, "Interest accrual", $A$14:A614, A615)=0), "Interest accrual",
AND(SUMIFS(lease_table_payments, lease_table_dates, A615)&gt;0, COUNTIFS($E$14:E614, "Payment", $A$14:A614, A615)=0), "Payment",
AND(SUMIFS(rou_table_deprs, rou_table_dates, A615)&gt;0, COUNTIFS($E$14:E614, "Depreciation", $A$14:A614, A615)=0), "Depreciation",
TRUE,  ""
)</f>
        <v/>
      </c>
      <c r="G615" s="13" t="str" cm="1">
        <f t="array" aca="1" ref="G615" ca="1">_xlfn.IFS(
AND($B$11="Hə", $B$3="İllik"), Z615,
AND($B$11="Hə", $B$3="Aylıq"), AA615,
$B$11="Yox", X615)</f>
        <v/>
      </c>
      <c r="H615" s="14" t="str" cm="1">
        <f t="array" aca="1" ref="H615" ca="1">_xlfn.IFS( G615="", "",
TRUE, ROUND( H614+I615-J615, 2) )</f>
        <v/>
      </c>
      <c r="I615" s="14" t="str" cm="1">
        <f t="array" aca="1" ref="I615" ca="1">_xlfn.IFS(G615="", "",
G615=last_payment_date, (J615-H614),
 TRUE,  -  (H614- H614* (1+$B$6)^ (_xlfn.DAYS(G615,G614)/365) )
)</f>
        <v/>
      </c>
      <c r="J615" s="14" t="str" cm="1">
        <f t="array" aca="1" ref="J615" ca="1">_xlfn.IFS(G615="", "",
TRUE, _xlfn.XLOOKUP(G615,  payment_dates, payments,0,0)
)</f>
        <v/>
      </c>
      <c r="L615" s="2" t="str" cm="1">
        <f t="array" aca="1" ref="L615" ca="1">_xlfn.IFS(
AND($B$11="Hə", $B$3="İllik"), AC615,
AND($B$11="Hə", $B$3="Aylıq"), AD615,
$B$11="Yox", AB615)</f>
        <v/>
      </c>
      <c r="M615" s="14" t="str" cm="1">
        <f t="array" aca="1" ref="M615" ca="1">_xlfn.IFS( L615="", "",
(M614-N615)&lt;=0.5, 0,
TRUE,  M614-N615)</f>
        <v/>
      </c>
      <c r="N615" s="15" t="str" cm="1">
        <f t="array" aca="1" ref="N615" ca="1">_xlfn.IFS(
L615="", "",
TRUE, MIN(M614, ROUND($M$14/ (last_rou_date - $B$2) * (L615-L614), 2) )
)</f>
        <v/>
      </c>
      <c r="P615" s="22" t="str">
        <f t="shared" ca="1" si="27"/>
        <v/>
      </c>
      <c r="Q615" s="14" t="str" cm="1">
        <f t="array" aca="1" ref="Q615" ca="1">_xlfn.IFS(P615="","",
$B$11="Hə", _xlfn.XLOOKUP(DATE(P615, 12, 31), rou_table_dates, rou_table_nbvs,0, 0),
TRUE,  MAX(0, ROUND($M$14 - $M$14/ (last_rou_date - $B$2) * (DATE(P615,12,31) - $B$2), 2) )
)</f>
        <v/>
      </c>
      <c r="R615" s="57" t="str" cm="1">
        <f t="array" aca="1" ref="R615" ca="1">_xlfn.IFS(P615="","",
$B$11="Hə", _xlfn.XLOOKUP(DATE(P615, 12, 31), lease_table_dates, lease_table_balances,0, 0),
TRUE, IFERROR( XNPV($B$6, IF(payment_dates &gt;DATE(P615, 12, 31), payments,  0),  IF(payment_dates &gt;DATE(P615, 12, 31), payment_dates,  DATE(P615, 12, 31))    ),0)
)</f>
        <v/>
      </c>
      <c r="S615" s="14" t="str" cm="1">
        <f t="array" aca="1" ref="S615" ca="1">_xlfn.IFS(P615="","",
TRUE,  MIN( MIN(Q614, $M$14), ROUND($M$14/ (last_rou_date - $B$2) * (DATE(P615,12,31) - MAX($B$2, DATE(P615-1, 12, 31))), 2) )
)</f>
        <v/>
      </c>
      <c r="T615" s="15" t="str" cm="1">
        <f t="array" aca="1" ref="T615" ca="1">_xlfn.IFS(P615="", "",
ISTEXT(R614), R615- (H615 - SUMIFS( lease_table_payments, lease_table_years, P615) -$AG$14 ),
AND(ISNUMBER(R614), R615&lt;&gt;""),   R615- (R614 - SUMIFS( lease_table_payments, lease_table_years, P615) )
)</f>
        <v/>
      </c>
      <c r="U615" s="14"/>
      <c r="V615" s="73">
        <f t="shared" si="29"/>
        <v>602</v>
      </c>
      <c r="W615" s="74" t="str" cm="1">
        <f t="array" ref="W615">_xlfn.IFS(
OR(W614=$B$4, W614=""),"",
TRUE,W614+1
)</f>
        <v/>
      </c>
      <c r="X615" s="75" t="str" cm="1">
        <f t="array" ref="X615">_xlfn.IFS(X614="","",
W615="", "",
AND($B$3="İllik"),DATE(YEAR(X614)+1,MONTH(X614),DAY(X614) ),
AND($B$3="Aylıq", $AH$14="Not end"), EDATE(X614,1),
AND($B$3="Aylıq", $AH$14="End"), EOMONTH(X614,1)
)</f>
        <v/>
      </c>
      <c r="Y615" s="75" t="str" cm="1">
        <f t="array" aca="1" ref="Y615" ca="1">_xlfn.IFS(
AND($B$7="Dövrün əvvəlində", Y614&lt;=last_rou_date), DATE(YEAR(Y614)+1, 12, 31),
AND($B$7="Dövrün sonunda", Y614&lt;=last_payment_date), DATE(YEAR(Y614)+1, 12, 31),
TRUE, ""
)</f>
        <v/>
      </c>
      <c r="Z615" s="75" t="str" cm="1">
        <f t="array" aca="1" ref="Z615" ca="1">_xlfn.IFS(
AND($AN$14="Not year_end", Z614&gt;last_payment_date), "",
AND($AN$14="Year_end", Z614&gt;=last_payment_date), "",
AND($AN$14="Year_end"), DATE(YEAR(Z614+1), 12, 31),
AND($AN$14="Not year_end", MONTH(Z614)=12, DAY(Z614)=31), DATE(YEAR(Z613)+1, MONTH(Z613), DAY(Z613)),
AND($AN$14="Not year_end", OR(MONTH(Z614)&lt;&gt;12, DAY(Z614)&lt;&gt;31) ), DATE(YEAR(Z614), 12, 31)
)</f>
        <v/>
      </c>
      <c r="AA615" s="75" t="str" cm="1">
        <f t="array" aca="1" ref="AA615" ca="1">_xlfn.IFS(AA614="", "",
AND(AA614=last_payment_date, OR(MONTH(AA614)&lt;&gt;12, DAY(AA614)&lt;&gt;31) ), DATE(YEAR(AA614), 12, 31),
AND(MONTH(AA614)=12, DAY(AA614)=31, AA614&gt;=last_payment_date), "",
AND(MONTH(AA614)=12, DAY(AA614)&lt;&gt;31),  EOMONTH(AA614,0),
AND(MONTH(AA614)=12, DAY(AA614)=31, $AH$14="Not end"),  EDATE(AA613,1),
AND($AH$14="Not end"), EDATE(AA614, 1),
AND($AH$14="End"), EOMONTH(AA614, 1)
)</f>
        <v/>
      </c>
      <c r="AB615" s="75" t="str" cm="1">
        <f t="array" aca="1" ref="AB615" ca="1">_xlfn.IFS(AB614="","",
AND(AB614=last_rou_date), "",
AND($B$3="İllik"),DATE(YEAR(AB614)+1,MONTH(AB614),DAY(AB614) ),
AND($B$3="Aylıq", $AH$14="Not end"), EDATE(AB614,1),
AND($B$3="Aylıq", $AH$14="End"), EOMONTH(AB614,1)
)</f>
        <v/>
      </c>
      <c r="AC615" s="75" t="str" cm="1">
        <f t="array" aca="1" ref="AC615" ca="1">_xlfn.IFS(
AND($AN$14="Not year_end", AC614&gt;last_rou_date), "",
AND($AN$14="Year_end", AC614&gt;=last_rou_date), "",
AND($AN$14="Year_end"), DATE(YEAR(AC614+1), 12, 31),
AND($AN$14="Not year_end", MONTH(AC614)=12, DAY(AC614)=31), DATE(YEAR(AC613)+1, MONTH(AC613), DAY(AC613)),
AND($AN$14="Not year_end", OR(MONTH(AC614)&lt;&gt;12, DAY(AC614)&lt;&gt;31) ), DATE(YEAR(AC614), 12, 31)
)</f>
        <v/>
      </c>
      <c r="AD615" s="75" t="str" cm="1">
        <f t="array" aca="1" ref="AD615" ca="1">_xlfn.IFS(AD614="", "",
AND(AD614=last_rou_date, OR(MONTH(AD614)&lt;&gt;12, DAY(AD614)&lt;&gt;31) ), DATE(YEAR(AD614), 12, 31),
AND(MONTH(AD614)=12, DAY(AD614)=31, AD614&gt;=last_rou_date), "",
AND(MONTH(AD614)=12, DAY(AD614)&lt;&gt;31),  EOMONTH(AD614,0),
AND(MONTH(AD614)=12, DAY(AD614)=31, $AH$14="Not end"),  EDATE(AD613,1),
AND($AH$14="Not end"), EDATE(AD614, 1),
AND($AH$14="End"), EOMONTH(AD614, 1)
)</f>
        <v/>
      </c>
      <c r="AE615" s="68" t="str" cm="1">
        <f t="array" ref="AE615">_xlfn.IFS(W615="", "",
AND(W615&gt;0, W615&lt;=$B$4, $C$2="İllik artım, faiz olaraq", $D$2&gt;0, $B$3="İllik"), $B$5*((1+$D$2)^(W615-1)),
AND(W615&gt;0, W615&lt;=$B$4, $C$2="İllik artım, faiz olaraq", $D$2&gt;0, $B$3="Aylıq"), $B$5*((1+$D$2)^ROUNDDOWN((W615-1)/12,0)),
AND(W615=1, $C$2="Aşağıdakı kimi dəyişir", ), $B$5,
AND(W615&gt;1, W615&lt;=$B$4, $C$2="Aşağıdakı kimi dəyişir"), IFERROR(VLOOKUP(W615, $C$4:$D$7, 2, FALSE), AE614),
AND(W615&gt;0, W615&lt;=$B$4), $B$5,
TRUE,0 )</f>
        <v/>
      </c>
      <c r="AF615" s="76" t="str">
        <f t="shared" ca="1" si="28"/>
        <v/>
      </c>
    </row>
    <row r="616" spans="1:32" x14ac:dyDescent="0.4">
      <c r="A616" s="13" t="str" cm="1">
        <f t="array" aca="1" ref="A616" ca="1">_xlfn.IFS(
AND(SUMIFS(lease_table_interest_accruals, lease_table_dates, A615)&gt;0, COUNTIFS($E$14:E615, "Interest accrual", $A$14:A615, A615)=0),  A615,
AND(SUMIFS(lease_table_payments, lease_table_dates, A615)&gt;0, COUNTIFS($E$14:E615, "Payment", $A$14:A615, A615)=0),  A615,
AND(SUMIFS(rou_table_deprs, rou_table_dates, A615)&gt;0, COUNTIFS($E$14:E615, "Depreciation", $A$14:A615, A615)=0),  A615,
TRUE,  IFERROR(INDEX(rou_table_dates,  MATCH(A615, rou_table_dates)+1, ), "")
)</f>
        <v/>
      </c>
      <c r="B616" s="1" t="str" cm="1">
        <f t="array" aca="1" ref="B616" ca="1">_xlfn.IFS(
AND(E616="Payment", A616=$B$2), $AM$14,
E616="Payment", $AM$15,
E616="Interest accrual", $AM$18,
E616="Depreciation", $AM$17,
TRUE, "")</f>
        <v/>
      </c>
      <c r="C616" s="1" t="str" cm="1">
        <f t="array" aca="1" ref="C616" ca="1">_xlfn.IFS(
E616="Payment", $AM$19,
E616="Interest accrual", $AM$15,
E616="Depreciation", $AM$16,
TRUE, "")</f>
        <v/>
      </c>
      <c r="D616" s="14" t="str" cm="1">
        <f t="array" aca="1" ref="D616" ca="1">_xlfn.IFS(
E616="Payment", _xlfn.XLOOKUP(A616, lease_table_dates, lease_table_payments, 0, 0),
E616="Interest accrual", _xlfn.XLOOKUP(A616, lease_table_dates, lease_table_interest_accruals, 0, 0),
E616="Depreciation", _xlfn.XLOOKUP(A616, rou_table_dates, rou_table_deprs, 0, 0),
TRUE, ""
)</f>
        <v/>
      </c>
      <c r="E616" s="7" t="str" cm="1">
        <f t="array" aca="1" ref="E616" ca="1">_xlfn.IFS(
AND(SUMIFS(lease_table_interest_accruals, lease_table_dates, A616)&gt;0, COUNTIFS($E$14:E615, "Interest accrual", $A$14:A615, A616)=0), "Interest accrual",
AND(SUMIFS(lease_table_payments, lease_table_dates, A616)&gt;0, COUNTIFS($E$14:E615, "Payment", $A$14:A615, A616)=0), "Payment",
AND(SUMIFS(rou_table_deprs, rou_table_dates, A616)&gt;0, COUNTIFS($E$14:E615, "Depreciation", $A$14:A615, A616)=0), "Depreciation",
TRUE,  ""
)</f>
        <v/>
      </c>
      <c r="G616" s="13" t="str" cm="1">
        <f t="array" aca="1" ref="G616" ca="1">_xlfn.IFS(
AND($B$11="Hə", $B$3="İllik"), Z616,
AND($B$11="Hə", $B$3="Aylıq"), AA616,
$B$11="Yox", X616)</f>
        <v/>
      </c>
      <c r="H616" s="14" t="str" cm="1">
        <f t="array" aca="1" ref="H616" ca="1">_xlfn.IFS( G616="", "",
TRUE, ROUND( H615+I616-J616, 2) )</f>
        <v/>
      </c>
      <c r="I616" s="14" t="str" cm="1">
        <f t="array" aca="1" ref="I616" ca="1">_xlfn.IFS(G616="", "",
G616=last_payment_date, (J616-H615),
 TRUE,  -  (H615- H615* (1+$B$6)^ (_xlfn.DAYS(G616,G615)/365) )
)</f>
        <v/>
      </c>
      <c r="J616" s="14" t="str" cm="1">
        <f t="array" aca="1" ref="J616" ca="1">_xlfn.IFS(G616="", "",
TRUE, _xlfn.XLOOKUP(G616,  payment_dates, payments,0,0)
)</f>
        <v/>
      </c>
      <c r="L616" s="2" t="str" cm="1">
        <f t="array" aca="1" ref="L616" ca="1">_xlfn.IFS(
AND($B$11="Hə", $B$3="İllik"), AC616,
AND($B$11="Hə", $B$3="Aylıq"), AD616,
$B$11="Yox", AB616)</f>
        <v/>
      </c>
      <c r="M616" s="14" t="str" cm="1">
        <f t="array" aca="1" ref="M616" ca="1">_xlfn.IFS( L616="", "",
(M615-N616)&lt;=0.5, 0,
TRUE,  M615-N616)</f>
        <v/>
      </c>
      <c r="N616" s="15" t="str" cm="1">
        <f t="array" aca="1" ref="N616" ca="1">_xlfn.IFS(
L616="", "",
TRUE, MIN(M615, ROUND($M$14/ (last_rou_date - $B$2) * (L616-L615), 2) )
)</f>
        <v/>
      </c>
      <c r="P616" s="22" t="str">
        <f t="shared" ca="1" si="27"/>
        <v/>
      </c>
      <c r="Q616" s="14" t="str" cm="1">
        <f t="array" aca="1" ref="Q616" ca="1">_xlfn.IFS(P616="","",
$B$11="Hə", _xlfn.XLOOKUP(DATE(P616, 12, 31), rou_table_dates, rou_table_nbvs,0, 0),
TRUE,  MAX(0, ROUND($M$14 - $M$14/ (last_rou_date - $B$2) * (DATE(P616,12,31) - $B$2), 2) )
)</f>
        <v/>
      </c>
      <c r="R616" s="57" t="str" cm="1">
        <f t="array" aca="1" ref="R616" ca="1">_xlfn.IFS(P616="","",
$B$11="Hə", _xlfn.XLOOKUP(DATE(P616, 12, 31), lease_table_dates, lease_table_balances,0, 0),
TRUE, IFERROR( XNPV($B$6, IF(payment_dates &gt;DATE(P616, 12, 31), payments,  0),  IF(payment_dates &gt;DATE(P616, 12, 31), payment_dates,  DATE(P616, 12, 31))    ),0)
)</f>
        <v/>
      </c>
      <c r="S616" s="14" t="str" cm="1">
        <f t="array" aca="1" ref="S616" ca="1">_xlfn.IFS(P616="","",
TRUE,  MIN( MIN(Q615, $M$14), ROUND($M$14/ (last_rou_date - $B$2) * (DATE(P616,12,31) - MAX($B$2, DATE(P616-1, 12, 31))), 2) )
)</f>
        <v/>
      </c>
      <c r="T616" s="15" t="str" cm="1">
        <f t="array" aca="1" ref="T616" ca="1">_xlfn.IFS(P616="", "",
ISTEXT(R615), R616- (H616 - SUMIFS( lease_table_payments, lease_table_years, P616) -$AG$14 ),
AND(ISNUMBER(R615), R616&lt;&gt;""),   R616- (R615 - SUMIFS( lease_table_payments, lease_table_years, P616) )
)</f>
        <v/>
      </c>
      <c r="U616" s="14"/>
      <c r="V616" s="73">
        <f t="shared" si="29"/>
        <v>603</v>
      </c>
      <c r="W616" s="74" t="str" cm="1">
        <f t="array" ref="W616">_xlfn.IFS(
OR(W615=$B$4, W615=""),"",
TRUE,W615+1
)</f>
        <v/>
      </c>
      <c r="X616" s="75" t="str" cm="1">
        <f t="array" ref="X616">_xlfn.IFS(X615="","",
W616="", "",
AND($B$3="İllik"),DATE(YEAR(X615)+1,MONTH(X615),DAY(X615) ),
AND($B$3="Aylıq", $AH$14="Not end"), EDATE(X615,1),
AND($B$3="Aylıq", $AH$14="End"), EOMONTH(X615,1)
)</f>
        <v/>
      </c>
      <c r="Y616" s="75" t="str" cm="1">
        <f t="array" aca="1" ref="Y616" ca="1">_xlfn.IFS(
AND($B$7="Dövrün əvvəlində", Y615&lt;=last_rou_date), DATE(YEAR(Y615)+1, 12, 31),
AND($B$7="Dövrün sonunda", Y615&lt;=last_payment_date), DATE(YEAR(Y615)+1, 12, 31),
TRUE, ""
)</f>
        <v/>
      </c>
      <c r="Z616" s="75" t="str" cm="1">
        <f t="array" aca="1" ref="Z616" ca="1">_xlfn.IFS(
AND($AN$14="Not year_end", Z615&gt;last_payment_date), "",
AND($AN$14="Year_end", Z615&gt;=last_payment_date), "",
AND($AN$14="Year_end"), DATE(YEAR(Z615+1), 12, 31),
AND($AN$14="Not year_end", MONTH(Z615)=12, DAY(Z615)=31), DATE(YEAR(Z614)+1, MONTH(Z614), DAY(Z614)),
AND($AN$14="Not year_end", OR(MONTH(Z615)&lt;&gt;12, DAY(Z615)&lt;&gt;31) ), DATE(YEAR(Z615), 12, 31)
)</f>
        <v/>
      </c>
      <c r="AA616" s="75" t="str" cm="1">
        <f t="array" aca="1" ref="AA616" ca="1">_xlfn.IFS(AA615="", "",
AND(AA615=last_payment_date, OR(MONTH(AA615)&lt;&gt;12, DAY(AA615)&lt;&gt;31) ), DATE(YEAR(AA615), 12, 31),
AND(MONTH(AA615)=12, DAY(AA615)=31, AA615&gt;=last_payment_date), "",
AND(MONTH(AA615)=12, DAY(AA615)&lt;&gt;31),  EOMONTH(AA615,0),
AND(MONTH(AA615)=12, DAY(AA615)=31, $AH$14="Not end"),  EDATE(AA614,1),
AND($AH$14="Not end"), EDATE(AA615, 1),
AND($AH$14="End"), EOMONTH(AA615, 1)
)</f>
        <v/>
      </c>
      <c r="AB616" s="75" t="str" cm="1">
        <f t="array" aca="1" ref="AB616" ca="1">_xlfn.IFS(AB615="","",
AND(AB615=last_rou_date), "",
AND($B$3="İllik"),DATE(YEAR(AB615)+1,MONTH(AB615),DAY(AB615) ),
AND($B$3="Aylıq", $AH$14="Not end"), EDATE(AB615,1),
AND($B$3="Aylıq", $AH$14="End"), EOMONTH(AB615,1)
)</f>
        <v/>
      </c>
      <c r="AC616" s="75" t="str" cm="1">
        <f t="array" aca="1" ref="AC616" ca="1">_xlfn.IFS(
AND($AN$14="Not year_end", AC615&gt;last_rou_date), "",
AND($AN$14="Year_end", AC615&gt;=last_rou_date), "",
AND($AN$14="Year_end"), DATE(YEAR(AC615+1), 12, 31),
AND($AN$14="Not year_end", MONTH(AC615)=12, DAY(AC615)=31), DATE(YEAR(AC614)+1, MONTH(AC614), DAY(AC614)),
AND($AN$14="Not year_end", OR(MONTH(AC615)&lt;&gt;12, DAY(AC615)&lt;&gt;31) ), DATE(YEAR(AC615), 12, 31)
)</f>
        <v/>
      </c>
      <c r="AD616" s="75" t="str" cm="1">
        <f t="array" aca="1" ref="AD616" ca="1">_xlfn.IFS(AD615="", "",
AND(AD615=last_rou_date, OR(MONTH(AD615)&lt;&gt;12, DAY(AD615)&lt;&gt;31) ), DATE(YEAR(AD615), 12, 31),
AND(MONTH(AD615)=12, DAY(AD615)=31, AD615&gt;=last_rou_date), "",
AND(MONTH(AD615)=12, DAY(AD615)&lt;&gt;31),  EOMONTH(AD615,0),
AND(MONTH(AD615)=12, DAY(AD615)=31, $AH$14="Not end"),  EDATE(AD614,1),
AND($AH$14="Not end"), EDATE(AD615, 1),
AND($AH$14="End"), EOMONTH(AD615, 1)
)</f>
        <v/>
      </c>
      <c r="AE616" s="68" t="str" cm="1">
        <f t="array" ref="AE616">_xlfn.IFS(W616="", "",
AND(W616&gt;0, W616&lt;=$B$4, $C$2="İllik artım, faiz olaraq", $D$2&gt;0, $B$3="İllik"), $B$5*((1+$D$2)^(W616-1)),
AND(W616&gt;0, W616&lt;=$B$4, $C$2="İllik artım, faiz olaraq", $D$2&gt;0, $B$3="Aylıq"), $B$5*((1+$D$2)^ROUNDDOWN((W616-1)/12,0)),
AND(W616=1, $C$2="Aşağıdakı kimi dəyişir", ), $B$5,
AND(W616&gt;1, W616&lt;=$B$4, $C$2="Aşağıdakı kimi dəyişir"), IFERROR(VLOOKUP(W616, $C$4:$D$7, 2, FALSE), AE615),
AND(W616&gt;0, W616&lt;=$B$4), $B$5,
TRUE,0 )</f>
        <v/>
      </c>
      <c r="AF616" s="76" t="str">
        <f t="shared" ca="1" si="28"/>
        <v/>
      </c>
    </row>
    <row r="617" spans="1:32" x14ac:dyDescent="0.4">
      <c r="A617" s="13" t="str" cm="1">
        <f t="array" aca="1" ref="A617" ca="1">_xlfn.IFS(
AND(SUMIFS(lease_table_interest_accruals, lease_table_dates, A616)&gt;0, COUNTIFS($E$14:E616, "Interest accrual", $A$14:A616, A616)=0),  A616,
AND(SUMIFS(lease_table_payments, lease_table_dates, A616)&gt;0, COUNTIFS($E$14:E616, "Payment", $A$14:A616, A616)=0),  A616,
AND(SUMIFS(rou_table_deprs, rou_table_dates, A616)&gt;0, COUNTIFS($E$14:E616, "Depreciation", $A$14:A616, A616)=0),  A616,
TRUE,  IFERROR(INDEX(rou_table_dates,  MATCH(A616, rou_table_dates)+1, ), "")
)</f>
        <v/>
      </c>
      <c r="B617" s="1" t="str" cm="1">
        <f t="array" aca="1" ref="B617" ca="1">_xlfn.IFS(
AND(E617="Payment", A617=$B$2), $AM$14,
E617="Payment", $AM$15,
E617="Interest accrual", $AM$18,
E617="Depreciation", $AM$17,
TRUE, "")</f>
        <v/>
      </c>
      <c r="C617" s="1" t="str" cm="1">
        <f t="array" aca="1" ref="C617" ca="1">_xlfn.IFS(
E617="Payment", $AM$19,
E617="Interest accrual", $AM$15,
E617="Depreciation", $AM$16,
TRUE, "")</f>
        <v/>
      </c>
      <c r="D617" s="14" t="str" cm="1">
        <f t="array" aca="1" ref="D617" ca="1">_xlfn.IFS(
E617="Payment", _xlfn.XLOOKUP(A617, lease_table_dates, lease_table_payments, 0, 0),
E617="Interest accrual", _xlfn.XLOOKUP(A617, lease_table_dates, lease_table_interest_accruals, 0, 0),
E617="Depreciation", _xlfn.XLOOKUP(A617, rou_table_dates, rou_table_deprs, 0, 0),
TRUE, ""
)</f>
        <v/>
      </c>
      <c r="E617" s="7" t="str" cm="1">
        <f t="array" aca="1" ref="E617" ca="1">_xlfn.IFS(
AND(SUMIFS(lease_table_interest_accruals, lease_table_dates, A617)&gt;0, COUNTIFS($E$14:E616, "Interest accrual", $A$14:A616, A617)=0), "Interest accrual",
AND(SUMIFS(lease_table_payments, lease_table_dates, A617)&gt;0, COUNTIFS($E$14:E616, "Payment", $A$14:A616, A617)=0), "Payment",
AND(SUMIFS(rou_table_deprs, rou_table_dates, A617)&gt;0, COUNTIFS($E$14:E616, "Depreciation", $A$14:A616, A617)=0), "Depreciation",
TRUE,  ""
)</f>
        <v/>
      </c>
      <c r="G617" s="13" t="str" cm="1">
        <f t="array" aca="1" ref="G617" ca="1">_xlfn.IFS(
AND($B$11="Hə", $B$3="İllik"), Z617,
AND($B$11="Hə", $B$3="Aylıq"), AA617,
$B$11="Yox", X617)</f>
        <v/>
      </c>
      <c r="H617" s="14" t="str" cm="1">
        <f t="array" aca="1" ref="H617" ca="1">_xlfn.IFS( G617="", "",
TRUE, ROUND( H616+I617-J617, 2) )</f>
        <v/>
      </c>
      <c r="I617" s="14" t="str" cm="1">
        <f t="array" aca="1" ref="I617" ca="1">_xlfn.IFS(G617="", "",
G617=last_payment_date, (J617-H616),
 TRUE,  -  (H616- H616* (1+$B$6)^ (_xlfn.DAYS(G617,G616)/365) )
)</f>
        <v/>
      </c>
      <c r="J617" s="14" t="str" cm="1">
        <f t="array" aca="1" ref="J617" ca="1">_xlfn.IFS(G617="", "",
TRUE, _xlfn.XLOOKUP(G617,  payment_dates, payments,0,0)
)</f>
        <v/>
      </c>
      <c r="L617" s="2" t="str" cm="1">
        <f t="array" aca="1" ref="L617" ca="1">_xlfn.IFS(
AND($B$11="Hə", $B$3="İllik"), AC617,
AND($B$11="Hə", $B$3="Aylıq"), AD617,
$B$11="Yox", AB617)</f>
        <v/>
      </c>
      <c r="M617" s="14" t="str" cm="1">
        <f t="array" aca="1" ref="M617" ca="1">_xlfn.IFS( L617="", "",
(M616-N617)&lt;=0.5, 0,
TRUE,  M616-N617)</f>
        <v/>
      </c>
      <c r="N617" s="15" t="str" cm="1">
        <f t="array" aca="1" ref="N617" ca="1">_xlfn.IFS(
L617="", "",
TRUE, MIN(M616, ROUND($M$14/ (last_rou_date - $B$2) * (L617-L616), 2) )
)</f>
        <v/>
      </c>
      <c r="P617" s="22" t="str">
        <f t="shared" ca="1" si="27"/>
        <v/>
      </c>
      <c r="Q617" s="14" t="str" cm="1">
        <f t="array" aca="1" ref="Q617" ca="1">_xlfn.IFS(P617="","",
$B$11="Hə", _xlfn.XLOOKUP(DATE(P617, 12, 31), rou_table_dates, rou_table_nbvs,0, 0),
TRUE,  MAX(0, ROUND($M$14 - $M$14/ (last_rou_date - $B$2) * (DATE(P617,12,31) - $B$2), 2) )
)</f>
        <v/>
      </c>
      <c r="R617" s="57" t="str" cm="1">
        <f t="array" aca="1" ref="R617" ca="1">_xlfn.IFS(P617="","",
$B$11="Hə", _xlfn.XLOOKUP(DATE(P617, 12, 31), lease_table_dates, lease_table_balances,0, 0),
TRUE, IFERROR( XNPV($B$6, IF(payment_dates &gt;DATE(P617, 12, 31), payments,  0),  IF(payment_dates &gt;DATE(P617, 12, 31), payment_dates,  DATE(P617, 12, 31))    ),0)
)</f>
        <v/>
      </c>
      <c r="S617" s="14" t="str" cm="1">
        <f t="array" aca="1" ref="S617" ca="1">_xlfn.IFS(P617="","",
TRUE,  MIN( MIN(Q616, $M$14), ROUND($M$14/ (last_rou_date - $B$2) * (DATE(P617,12,31) - MAX($B$2, DATE(P617-1, 12, 31))), 2) )
)</f>
        <v/>
      </c>
      <c r="T617" s="15" t="str" cm="1">
        <f t="array" aca="1" ref="T617" ca="1">_xlfn.IFS(P617="", "",
ISTEXT(R616), R617- (H617 - SUMIFS( lease_table_payments, lease_table_years, P617) -$AG$14 ),
AND(ISNUMBER(R616), R617&lt;&gt;""),   R617- (R616 - SUMIFS( lease_table_payments, lease_table_years, P617) )
)</f>
        <v/>
      </c>
      <c r="U617" s="14"/>
      <c r="V617" s="73">
        <f t="shared" si="29"/>
        <v>604</v>
      </c>
      <c r="W617" s="74" t="str" cm="1">
        <f t="array" ref="W617">_xlfn.IFS(
OR(W616=$B$4, W616=""),"",
TRUE,W616+1
)</f>
        <v/>
      </c>
      <c r="X617" s="75" t="str" cm="1">
        <f t="array" ref="X617">_xlfn.IFS(X616="","",
W617="", "",
AND($B$3="İllik"),DATE(YEAR(X616)+1,MONTH(X616),DAY(X616) ),
AND($B$3="Aylıq", $AH$14="Not end"), EDATE(X616,1),
AND($B$3="Aylıq", $AH$14="End"), EOMONTH(X616,1)
)</f>
        <v/>
      </c>
      <c r="Y617" s="75" t="str" cm="1">
        <f t="array" aca="1" ref="Y617" ca="1">_xlfn.IFS(
AND($B$7="Dövrün əvvəlində", Y616&lt;=last_rou_date), DATE(YEAR(Y616)+1, 12, 31),
AND($B$7="Dövrün sonunda", Y616&lt;=last_payment_date), DATE(YEAR(Y616)+1, 12, 31),
TRUE, ""
)</f>
        <v/>
      </c>
      <c r="Z617" s="75" t="str" cm="1">
        <f t="array" aca="1" ref="Z617" ca="1">_xlfn.IFS(
AND($AN$14="Not year_end", Z616&gt;last_payment_date), "",
AND($AN$14="Year_end", Z616&gt;=last_payment_date), "",
AND($AN$14="Year_end"), DATE(YEAR(Z616+1), 12, 31),
AND($AN$14="Not year_end", MONTH(Z616)=12, DAY(Z616)=31), DATE(YEAR(Z615)+1, MONTH(Z615), DAY(Z615)),
AND($AN$14="Not year_end", OR(MONTH(Z616)&lt;&gt;12, DAY(Z616)&lt;&gt;31) ), DATE(YEAR(Z616), 12, 31)
)</f>
        <v/>
      </c>
      <c r="AA617" s="75" t="str" cm="1">
        <f t="array" aca="1" ref="AA617" ca="1">_xlfn.IFS(AA616="", "",
AND(AA616=last_payment_date, OR(MONTH(AA616)&lt;&gt;12, DAY(AA616)&lt;&gt;31) ), DATE(YEAR(AA616), 12, 31),
AND(MONTH(AA616)=12, DAY(AA616)=31, AA616&gt;=last_payment_date), "",
AND(MONTH(AA616)=12, DAY(AA616)&lt;&gt;31),  EOMONTH(AA616,0),
AND(MONTH(AA616)=12, DAY(AA616)=31, $AH$14="Not end"),  EDATE(AA615,1),
AND($AH$14="Not end"), EDATE(AA616, 1),
AND($AH$14="End"), EOMONTH(AA616, 1)
)</f>
        <v/>
      </c>
      <c r="AB617" s="75" t="str" cm="1">
        <f t="array" aca="1" ref="AB617" ca="1">_xlfn.IFS(AB616="","",
AND(AB616=last_rou_date), "",
AND($B$3="İllik"),DATE(YEAR(AB616)+1,MONTH(AB616),DAY(AB616) ),
AND($B$3="Aylıq", $AH$14="Not end"), EDATE(AB616,1),
AND($B$3="Aylıq", $AH$14="End"), EOMONTH(AB616,1)
)</f>
        <v/>
      </c>
      <c r="AC617" s="75" t="str" cm="1">
        <f t="array" aca="1" ref="AC617" ca="1">_xlfn.IFS(
AND($AN$14="Not year_end", AC616&gt;last_rou_date), "",
AND($AN$14="Year_end", AC616&gt;=last_rou_date), "",
AND($AN$14="Year_end"), DATE(YEAR(AC616+1), 12, 31),
AND($AN$14="Not year_end", MONTH(AC616)=12, DAY(AC616)=31), DATE(YEAR(AC615)+1, MONTH(AC615), DAY(AC615)),
AND($AN$14="Not year_end", OR(MONTH(AC616)&lt;&gt;12, DAY(AC616)&lt;&gt;31) ), DATE(YEAR(AC616), 12, 31)
)</f>
        <v/>
      </c>
      <c r="AD617" s="75" t="str" cm="1">
        <f t="array" aca="1" ref="AD617" ca="1">_xlfn.IFS(AD616="", "",
AND(AD616=last_rou_date, OR(MONTH(AD616)&lt;&gt;12, DAY(AD616)&lt;&gt;31) ), DATE(YEAR(AD616), 12, 31),
AND(MONTH(AD616)=12, DAY(AD616)=31, AD616&gt;=last_rou_date), "",
AND(MONTH(AD616)=12, DAY(AD616)&lt;&gt;31),  EOMONTH(AD616,0),
AND(MONTH(AD616)=12, DAY(AD616)=31, $AH$14="Not end"),  EDATE(AD615,1),
AND($AH$14="Not end"), EDATE(AD616, 1),
AND($AH$14="End"), EOMONTH(AD616, 1)
)</f>
        <v/>
      </c>
      <c r="AE617" s="68" t="str" cm="1">
        <f t="array" ref="AE617">_xlfn.IFS(W617="", "",
AND(W617&gt;0, W617&lt;=$B$4, $C$2="İllik artım, faiz olaraq", $D$2&gt;0, $B$3="İllik"), $B$5*((1+$D$2)^(W617-1)),
AND(W617&gt;0, W617&lt;=$B$4, $C$2="İllik artım, faiz olaraq", $D$2&gt;0, $B$3="Aylıq"), $B$5*((1+$D$2)^ROUNDDOWN((W617-1)/12,0)),
AND(W617=1, $C$2="Aşağıdakı kimi dəyişir", ), $B$5,
AND(W617&gt;1, W617&lt;=$B$4, $C$2="Aşağıdakı kimi dəyişir"), IFERROR(VLOOKUP(W617, $C$4:$D$7, 2, FALSE), AE616),
AND(W617&gt;0, W617&lt;=$B$4), $B$5,
TRUE,0 )</f>
        <v/>
      </c>
      <c r="AF617" s="76" t="str">
        <f t="shared" ca="1" si="28"/>
        <v/>
      </c>
    </row>
    <row r="618" spans="1:32" x14ac:dyDescent="0.4">
      <c r="A618" s="13" t="str" cm="1">
        <f t="array" aca="1" ref="A618" ca="1">_xlfn.IFS(
AND(SUMIFS(lease_table_interest_accruals, lease_table_dates, A617)&gt;0, COUNTIFS($E$14:E617, "Interest accrual", $A$14:A617, A617)=0),  A617,
AND(SUMIFS(lease_table_payments, lease_table_dates, A617)&gt;0, COUNTIFS($E$14:E617, "Payment", $A$14:A617, A617)=0),  A617,
AND(SUMIFS(rou_table_deprs, rou_table_dates, A617)&gt;0, COUNTIFS($E$14:E617, "Depreciation", $A$14:A617, A617)=0),  A617,
TRUE,  IFERROR(INDEX(rou_table_dates,  MATCH(A617, rou_table_dates)+1, ), "")
)</f>
        <v/>
      </c>
      <c r="B618" s="1" t="str" cm="1">
        <f t="array" aca="1" ref="B618" ca="1">_xlfn.IFS(
AND(E618="Payment", A618=$B$2), $AM$14,
E618="Payment", $AM$15,
E618="Interest accrual", $AM$18,
E618="Depreciation", $AM$17,
TRUE, "")</f>
        <v/>
      </c>
      <c r="C618" s="1" t="str" cm="1">
        <f t="array" aca="1" ref="C618" ca="1">_xlfn.IFS(
E618="Payment", $AM$19,
E618="Interest accrual", $AM$15,
E618="Depreciation", $AM$16,
TRUE, "")</f>
        <v/>
      </c>
      <c r="D618" s="14" t="str" cm="1">
        <f t="array" aca="1" ref="D618" ca="1">_xlfn.IFS(
E618="Payment", _xlfn.XLOOKUP(A618, lease_table_dates, lease_table_payments, 0, 0),
E618="Interest accrual", _xlfn.XLOOKUP(A618, lease_table_dates, lease_table_interest_accruals, 0, 0),
E618="Depreciation", _xlfn.XLOOKUP(A618, rou_table_dates, rou_table_deprs, 0, 0),
TRUE, ""
)</f>
        <v/>
      </c>
      <c r="E618" s="7" t="str" cm="1">
        <f t="array" aca="1" ref="E618" ca="1">_xlfn.IFS(
AND(SUMIFS(lease_table_interest_accruals, lease_table_dates, A618)&gt;0, COUNTIFS($E$14:E617, "Interest accrual", $A$14:A617, A618)=0), "Interest accrual",
AND(SUMIFS(lease_table_payments, lease_table_dates, A618)&gt;0, COUNTIFS($E$14:E617, "Payment", $A$14:A617, A618)=0), "Payment",
AND(SUMIFS(rou_table_deprs, rou_table_dates, A618)&gt;0, COUNTIFS($E$14:E617, "Depreciation", $A$14:A617, A618)=0), "Depreciation",
TRUE,  ""
)</f>
        <v/>
      </c>
      <c r="G618" s="13" t="str" cm="1">
        <f t="array" aca="1" ref="G618" ca="1">_xlfn.IFS(
AND($B$11="Hə", $B$3="İllik"), Z618,
AND($B$11="Hə", $B$3="Aylıq"), AA618,
$B$11="Yox", X618)</f>
        <v/>
      </c>
      <c r="H618" s="14" t="str" cm="1">
        <f t="array" aca="1" ref="H618" ca="1">_xlfn.IFS( G618="", "",
TRUE, ROUND( H617+I618-J618, 2) )</f>
        <v/>
      </c>
      <c r="I618" s="14" t="str" cm="1">
        <f t="array" aca="1" ref="I618" ca="1">_xlfn.IFS(G618="", "",
G618=last_payment_date, (J618-H617),
 TRUE,  -  (H617- H617* (1+$B$6)^ (_xlfn.DAYS(G618,G617)/365) )
)</f>
        <v/>
      </c>
      <c r="J618" s="14" t="str" cm="1">
        <f t="array" aca="1" ref="J618" ca="1">_xlfn.IFS(G618="", "",
TRUE, _xlfn.XLOOKUP(G618,  payment_dates, payments,0,0)
)</f>
        <v/>
      </c>
      <c r="L618" s="2" t="str" cm="1">
        <f t="array" aca="1" ref="L618" ca="1">_xlfn.IFS(
AND($B$11="Hə", $B$3="İllik"), AC618,
AND($B$11="Hə", $B$3="Aylıq"), AD618,
$B$11="Yox", AB618)</f>
        <v/>
      </c>
      <c r="M618" s="14" t="str" cm="1">
        <f t="array" aca="1" ref="M618" ca="1">_xlfn.IFS( L618="", "",
(M617-N618)&lt;=0.5, 0,
TRUE,  M617-N618)</f>
        <v/>
      </c>
      <c r="N618" s="15" t="str" cm="1">
        <f t="array" aca="1" ref="N618" ca="1">_xlfn.IFS(
L618="", "",
TRUE, MIN(M617, ROUND($M$14/ (last_rou_date - $B$2) * (L618-L617), 2) )
)</f>
        <v/>
      </c>
      <c r="P618" s="22" t="str">
        <f t="shared" ca="1" si="27"/>
        <v/>
      </c>
      <c r="Q618" s="14" t="str" cm="1">
        <f t="array" aca="1" ref="Q618" ca="1">_xlfn.IFS(P618="","",
$B$11="Hə", _xlfn.XLOOKUP(DATE(P618, 12, 31), rou_table_dates, rou_table_nbvs,0, 0),
TRUE,  MAX(0, ROUND($M$14 - $M$14/ (last_rou_date - $B$2) * (DATE(P618,12,31) - $B$2), 2) )
)</f>
        <v/>
      </c>
      <c r="R618" s="57" t="str" cm="1">
        <f t="array" aca="1" ref="R618" ca="1">_xlfn.IFS(P618="","",
$B$11="Hə", _xlfn.XLOOKUP(DATE(P618, 12, 31), lease_table_dates, lease_table_balances,0, 0),
TRUE, IFERROR( XNPV($B$6, IF(payment_dates &gt;DATE(P618, 12, 31), payments,  0),  IF(payment_dates &gt;DATE(P618, 12, 31), payment_dates,  DATE(P618, 12, 31))    ),0)
)</f>
        <v/>
      </c>
      <c r="S618" s="14" t="str" cm="1">
        <f t="array" aca="1" ref="S618" ca="1">_xlfn.IFS(P618="","",
TRUE,  MIN( MIN(Q617, $M$14), ROUND($M$14/ (last_rou_date - $B$2) * (DATE(P618,12,31) - MAX($B$2, DATE(P618-1, 12, 31))), 2) )
)</f>
        <v/>
      </c>
      <c r="T618" s="15" t="str" cm="1">
        <f t="array" aca="1" ref="T618" ca="1">_xlfn.IFS(P618="", "",
ISTEXT(R617), R618- (H618 - SUMIFS( lease_table_payments, lease_table_years, P618) -$AG$14 ),
AND(ISNUMBER(R617), R618&lt;&gt;""),   R618- (R617 - SUMIFS( lease_table_payments, lease_table_years, P618) )
)</f>
        <v/>
      </c>
      <c r="U618" s="14"/>
      <c r="V618" s="73">
        <f t="shared" si="29"/>
        <v>605</v>
      </c>
      <c r="W618" s="74" t="str" cm="1">
        <f t="array" ref="W618">_xlfn.IFS(
OR(W617=$B$4, W617=""),"",
TRUE,W617+1
)</f>
        <v/>
      </c>
      <c r="X618" s="75" t="str" cm="1">
        <f t="array" ref="X618">_xlfn.IFS(X617="","",
W618="", "",
AND($B$3="İllik"),DATE(YEAR(X617)+1,MONTH(X617),DAY(X617) ),
AND($B$3="Aylıq", $AH$14="Not end"), EDATE(X617,1),
AND($B$3="Aylıq", $AH$14="End"), EOMONTH(X617,1)
)</f>
        <v/>
      </c>
      <c r="Y618" s="75" t="str" cm="1">
        <f t="array" aca="1" ref="Y618" ca="1">_xlfn.IFS(
AND($B$7="Dövrün əvvəlində", Y617&lt;=last_rou_date), DATE(YEAR(Y617)+1, 12, 31),
AND($B$7="Dövrün sonunda", Y617&lt;=last_payment_date), DATE(YEAR(Y617)+1, 12, 31),
TRUE, ""
)</f>
        <v/>
      </c>
      <c r="Z618" s="75" t="str" cm="1">
        <f t="array" aca="1" ref="Z618" ca="1">_xlfn.IFS(
AND($AN$14="Not year_end", Z617&gt;last_payment_date), "",
AND($AN$14="Year_end", Z617&gt;=last_payment_date), "",
AND($AN$14="Year_end"), DATE(YEAR(Z617+1), 12, 31),
AND($AN$14="Not year_end", MONTH(Z617)=12, DAY(Z617)=31), DATE(YEAR(Z616)+1, MONTH(Z616), DAY(Z616)),
AND($AN$14="Not year_end", OR(MONTH(Z617)&lt;&gt;12, DAY(Z617)&lt;&gt;31) ), DATE(YEAR(Z617), 12, 31)
)</f>
        <v/>
      </c>
      <c r="AA618" s="75" t="str" cm="1">
        <f t="array" aca="1" ref="AA618" ca="1">_xlfn.IFS(AA617="", "",
AND(AA617=last_payment_date, OR(MONTH(AA617)&lt;&gt;12, DAY(AA617)&lt;&gt;31) ), DATE(YEAR(AA617), 12, 31),
AND(MONTH(AA617)=12, DAY(AA617)=31, AA617&gt;=last_payment_date), "",
AND(MONTH(AA617)=12, DAY(AA617)&lt;&gt;31),  EOMONTH(AA617,0),
AND(MONTH(AA617)=12, DAY(AA617)=31, $AH$14="Not end"),  EDATE(AA616,1),
AND($AH$14="Not end"), EDATE(AA617, 1),
AND($AH$14="End"), EOMONTH(AA617, 1)
)</f>
        <v/>
      </c>
      <c r="AB618" s="75" t="str" cm="1">
        <f t="array" aca="1" ref="AB618" ca="1">_xlfn.IFS(AB617="","",
AND(AB617=last_rou_date), "",
AND($B$3="İllik"),DATE(YEAR(AB617)+1,MONTH(AB617),DAY(AB617) ),
AND($B$3="Aylıq", $AH$14="Not end"), EDATE(AB617,1),
AND($B$3="Aylıq", $AH$14="End"), EOMONTH(AB617,1)
)</f>
        <v/>
      </c>
      <c r="AC618" s="75" t="str" cm="1">
        <f t="array" aca="1" ref="AC618" ca="1">_xlfn.IFS(
AND($AN$14="Not year_end", AC617&gt;last_rou_date), "",
AND($AN$14="Year_end", AC617&gt;=last_rou_date), "",
AND($AN$14="Year_end"), DATE(YEAR(AC617+1), 12, 31),
AND($AN$14="Not year_end", MONTH(AC617)=12, DAY(AC617)=31), DATE(YEAR(AC616)+1, MONTH(AC616), DAY(AC616)),
AND($AN$14="Not year_end", OR(MONTH(AC617)&lt;&gt;12, DAY(AC617)&lt;&gt;31) ), DATE(YEAR(AC617), 12, 31)
)</f>
        <v/>
      </c>
      <c r="AD618" s="75" t="str" cm="1">
        <f t="array" aca="1" ref="AD618" ca="1">_xlfn.IFS(AD617="", "",
AND(AD617=last_rou_date, OR(MONTH(AD617)&lt;&gt;12, DAY(AD617)&lt;&gt;31) ), DATE(YEAR(AD617), 12, 31),
AND(MONTH(AD617)=12, DAY(AD617)=31, AD617&gt;=last_rou_date), "",
AND(MONTH(AD617)=12, DAY(AD617)&lt;&gt;31),  EOMONTH(AD617,0),
AND(MONTH(AD617)=12, DAY(AD617)=31, $AH$14="Not end"),  EDATE(AD616,1),
AND($AH$14="Not end"), EDATE(AD617, 1),
AND($AH$14="End"), EOMONTH(AD617, 1)
)</f>
        <v/>
      </c>
      <c r="AE618" s="68" t="str" cm="1">
        <f t="array" ref="AE618">_xlfn.IFS(W618="", "",
AND(W618&gt;0, W618&lt;=$B$4, $C$2="İllik artım, faiz olaraq", $D$2&gt;0, $B$3="İllik"), $B$5*((1+$D$2)^(W618-1)),
AND(W618&gt;0, W618&lt;=$B$4, $C$2="İllik artım, faiz olaraq", $D$2&gt;0, $B$3="Aylıq"), $B$5*((1+$D$2)^ROUNDDOWN((W618-1)/12,0)),
AND(W618=1, $C$2="Aşağıdakı kimi dəyişir", ), $B$5,
AND(W618&gt;1, W618&lt;=$B$4, $C$2="Aşağıdakı kimi dəyişir"), IFERROR(VLOOKUP(W618, $C$4:$D$7, 2, FALSE), AE617),
AND(W618&gt;0, W618&lt;=$B$4), $B$5,
TRUE,0 )</f>
        <v/>
      </c>
      <c r="AF618" s="76" t="str">
        <f t="shared" ca="1" si="28"/>
        <v/>
      </c>
    </row>
    <row r="619" spans="1:32" x14ac:dyDescent="0.4">
      <c r="A619" s="13" t="str" cm="1">
        <f t="array" aca="1" ref="A619" ca="1">_xlfn.IFS(
AND(SUMIFS(lease_table_interest_accruals, lease_table_dates, A618)&gt;0, COUNTIFS($E$14:E618, "Interest accrual", $A$14:A618, A618)=0),  A618,
AND(SUMIFS(lease_table_payments, lease_table_dates, A618)&gt;0, COUNTIFS($E$14:E618, "Payment", $A$14:A618, A618)=0),  A618,
AND(SUMIFS(rou_table_deprs, rou_table_dates, A618)&gt;0, COUNTIFS($E$14:E618, "Depreciation", $A$14:A618, A618)=0),  A618,
TRUE,  IFERROR(INDEX(rou_table_dates,  MATCH(A618, rou_table_dates)+1, ), "")
)</f>
        <v/>
      </c>
      <c r="B619" s="1" t="str" cm="1">
        <f t="array" aca="1" ref="B619" ca="1">_xlfn.IFS(
AND(E619="Payment", A619=$B$2), $AM$14,
E619="Payment", $AM$15,
E619="Interest accrual", $AM$18,
E619="Depreciation", $AM$17,
TRUE, "")</f>
        <v/>
      </c>
      <c r="C619" s="1" t="str" cm="1">
        <f t="array" aca="1" ref="C619" ca="1">_xlfn.IFS(
E619="Payment", $AM$19,
E619="Interest accrual", $AM$15,
E619="Depreciation", $AM$16,
TRUE, "")</f>
        <v/>
      </c>
      <c r="D619" s="14" t="str" cm="1">
        <f t="array" aca="1" ref="D619" ca="1">_xlfn.IFS(
E619="Payment", _xlfn.XLOOKUP(A619, lease_table_dates, lease_table_payments, 0, 0),
E619="Interest accrual", _xlfn.XLOOKUP(A619, lease_table_dates, lease_table_interest_accruals, 0, 0),
E619="Depreciation", _xlfn.XLOOKUP(A619, rou_table_dates, rou_table_deprs, 0, 0),
TRUE, ""
)</f>
        <v/>
      </c>
      <c r="E619" s="7" t="str" cm="1">
        <f t="array" aca="1" ref="E619" ca="1">_xlfn.IFS(
AND(SUMIFS(lease_table_interest_accruals, lease_table_dates, A619)&gt;0, COUNTIFS($E$14:E618, "Interest accrual", $A$14:A618, A619)=0), "Interest accrual",
AND(SUMIFS(lease_table_payments, lease_table_dates, A619)&gt;0, COUNTIFS($E$14:E618, "Payment", $A$14:A618, A619)=0), "Payment",
AND(SUMIFS(rou_table_deprs, rou_table_dates, A619)&gt;0, COUNTIFS($E$14:E618, "Depreciation", $A$14:A618, A619)=0), "Depreciation",
TRUE,  ""
)</f>
        <v/>
      </c>
      <c r="G619" s="13" t="str" cm="1">
        <f t="array" aca="1" ref="G619" ca="1">_xlfn.IFS(
AND($B$11="Hə", $B$3="İllik"), Z619,
AND($B$11="Hə", $B$3="Aylıq"), AA619,
$B$11="Yox", X619)</f>
        <v/>
      </c>
      <c r="H619" s="14" t="str" cm="1">
        <f t="array" aca="1" ref="H619" ca="1">_xlfn.IFS( G619="", "",
TRUE, ROUND( H618+I619-J619, 2) )</f>
        <v/>
      </c>
      <c r="I619" s="14" t="str" cm="1">
        <f t="array" aca="1" ref="I619" ca="1">_xlfn.IFS(G619="", "",
G619=last_payment_date, (J619-H618),
 TRUE,  -  (H618- H618* (1+$B$6)^ (_xlfn.DAYS(G619,G618)/365) )
)</f>
        <v/>
      </c>
      <c r="J619" s="14" t="str" cm="1">
        <f t="array" aca="1" ref="J619" ca="1">_xlfn.IFS(G619="", "",
TRUE, _xlfn.XLOOKUP(G619,  payment_dates, payments,0,0)
)</f>
        <v/>
      </c>
      <c r="L619" s="2" t="str" cm="1">
        <f t="array" aca="1" ref="L619" ca="1">_xlfn.IFS(
AND($B$11="Hə", $B$3="İllik"), AC619,
AND($B$11="Hə", $B$3="Aylıq"), AD619,
$B$11="Yox", AB619)</f>
        <v/>
      </c>
      <c r="M619" s="14" t="str" cm="1">
        <f t="array" aca="1" ref="M619" ca="1">_xlfn.IFS( L619="", "",
(M618-N619)&lt;=0.5, 0,
TRUE,  M618-N619)</f>
        <v/>
      </c>
      <c r="N619" s="15" t="str" cm="1">
        <f t="array" aca="1" ref="N619" ca="1">_xlfn.IFS(
L619="", "",
TRUE, MIN(M618, ROUND($M$14/ (last_rou_date - $B$2) * (L619-L618), 2) )
)</f>
        <v/>
      </c>
      <c r="P619" s="22" t="str">
        <f t="shared" ca="1" si="27"/>
        <v/>
      </c>
      <c r="Q619" s="14" t="str" cm="1">
        <f t="array" aca="1" ref="Q619" ca="1">_xlfn.IFS(P619="","",
$B$11="Hə", _xlfn.XLOOKUP(DATE(P619, 12, 31), rou_table_dates, rou_table_nbvs,0, 0),
TRUE,  MAX(0, ROUND($M$14 - $M$14/ (last_rou_date - $B$2) * (DATE(P619,12,31) - $B$2), 2) )
)</f>
        <v/>
      </c>
      <c r="R619" s="57" t="str" cm="1">
        <f t="array" aca="1" ref="R619" ca="1">_xlfn.IFS(P619="","",
$B$11="Hə", _xlfn.XLOOKUP(DATE(P619, 12, 31), lease_table_dates, lease_table_balances,0, 0),
TRUE, IFERROR( XNPV($B$6, IF(payment_dates &gt;DATE(P619, 12, 31), payments,  0),  IF(payment_dates &gt;DATE(P619, 12, 31), payment_dates,  DATE(P619, 12, 31))    ),0)
)</f>
        <v/>
      </c>
      <c r="S619" s="14" t="str" cm="1">
        <f t="array" aca="1" ref="S619" ca="1">_xlfn.IFS(P619="","",
TRUE,  MIN( MIN(Q618, $M$14), ROUND($M$14/ (last_rou_date - $B$2) * (DATE(P619,12,31) - MAX($B$2, DATE(P619-1, 12, 31))), 2) )
)</f>
        <v/>
      </c>
      <c r="T619" s="15" t="str" cm="1">
        <f t="array" aca="1" ref="T619" ca="1">_xlfn.IFS(P619="", "",
ISTEXT(R618), R619- (H619 - SUMIFS( lease_table_payments, lease_table_years, P619) -$AG$14 ),
AND(ISNUMBER(R618), R619&lt;&gt;""),   R619- (R618 - SUMIFS( lease_table_payments, lease_table_years, P619) )
)</f>
        <v/>
      </c>
      <c r="U619" s="14"/>
      <c r="V619" s="73">
        <f t="shared" si="29"/>
        <v>606</v>
      </c>
      <c r="W619" s="74" t="str" cm="1">
        <f t="array" ref="W619">_xlfn.IFS(
OR(W618=$B$4, W618=""),"",
TRUE,W618+1
)</f>
        <v/>
      </c>
      <c r="X619" s="75" t="str" cm="1">
        <f t="array" ref="X619">_xlfn.IFS(X618="","",
W619="", "",
AND($B$3="İllik"),DATE(YEAR(X618)+1,MONTH(X618),DAY(X618) ),
AND($B$3="Aylıq", $AH$14="Not end"), EDATE(X618,1),
AND($B$3="Aylıq", $AH$14="End"), EOMONTH(X618,1)
)</f>
        <v/>
      </c>
      <c r="Y619" s="75" t="str" cm="1">
        <f t="array" aca="1" ref="Y619" ca="1">_xlfn.IFS(
AND($B$7="Dövrün əvvəlində", Y618&lt;=last_rou_date), DATE(YEAR(Y618)+1, 12, 31),
AND($B$7="Dövrün sonunda", Y618&lt;=last_payment_date), DATE(YEAR(Y618)+1, 12, 31),
TRUE, ""
)</f>
        <v/>
      </c>
      <c r="Z619" s="75" t="str" cm="1">
        <f t="array" aca="1" ref="Z619" ca="1">_xlfn.IFS(
AND($AN$14="Not year_end", Z618&gt;last_payment_date), "",
AND($AN$14="Year_end", Z618&gt;=last_payment_date), "",
AND($AN$14="Year_end"), DATE(YEAR(Z618+1), 12, 31),
AND($AN$14="Not year_end", MONTH(Z618)=12, DAY(Z618)=31), DATE(YEAR(Z617)+1, MONTH(Z617), DAY(Z617)),
AND($AN$14="Not year_end", OR(MONTH(Z618)&lt;&gt;12, DAY(Z618)&lt;&gt;31) ), DATE(YEAR(Z618), 12, 31)
)</f>
        <v/>
      </c>
      <c r="AA619" s="75" t="str" cm="1">
        <f t="array" aca="1" ref="AA619" ca="1">_xlfn.IFS(AA618="", "",
AND(AA618=last_payment_date, OR(MONTH(AA618)&lt;&gt;12, DAY(AA618)&lt;&gt;31) ), DATE(YEAR(AA618), 12, 31),
AND(MONTH(AA618)=12, DAY(AA618)=31, AA618&gt;=last_payment_date), "",
AND(MONTH(AA618)=12, DAY(AA618)&lt;&gt;31),  EOMONTH(AA618,0),
AND(MONTH(AA618)=12, DAY(AA618)=31, $AH$14="Not end"),  EDATE(AA617,1),
AND($AH$14="Not end"), EDATE(AA618, 1),
AND($AH$14="End"), EOMONTH(AA618, 1)
)</f>
        <v/>
      </c>
      <c r="AB619" s="75" t="str" cm="1">
        <f t="array" aca="1" ref="AB619" ca="1">_xlfn.IFS(AB618="","",
AND(AB618=last_rou_date), "",
AND($B$3="İllik"),DATE(YEAR(AB618)+1,MONTH(AB618),DAY(AB618) ),
AND($B$3="Aylıq", $AH$14="Not end"), EDATE(AB618,1),
AND($B$3="Aylıq", $AH$14="End"), EOMONTH(AB618,1)
)</f>
        <v/>
      </c>
      <c r="AC619" s="75" t="str" cm="1">
        <f t="array" aca="1" ref="AC619" ca="1">_xlfn.IFS(
AND($AN$14="Not year_end", AC618&gt;last_rou_date), "",
AND($AN$14="Year_end", AC618&gt;=last_rou_date), "",
AND($AN$14="Year_end"), DATE(YEAR(AC618+1), 12, 31),
AND($AN$14="Not year_end", MONTH(AC618)=12, DAY(AC618)=31), DATE(YEAR(AC617)+1, MONTH(AC617), DAY(AC617)),
AND($AN$14="Not year_end", OR(MONTH(AC618)&lt;&gt;12, DAY(AC618)&lt;&gt;31) ), DATE(YEAR(AC618), 12, 31)
)</f>
        <v/>
      </c>
      <c r="AD619" s="75" t="str" cm="1">
        <f t="array" aca="1" ref="AD619" ca="1">_xlfn.IFS(AD618="", "",
AND(AD618=last_rou_date, OR(MONTH(AD618)&lt;&gt;12, DAY(AD618)&lt;&gt;31) ), DATE(YEAR(AD618), 12, 31),
AND(MONTH(AD618)=12, DAY(AD618)=31, AD618&gt;=last_rou_date), "",
AND(MONTH(AD618)=12, DAY(AD618)&lt;&gt;31),  EOMONTH(AD618,0),
AND(MONTH(AD618)=12, DAY(AD618)=31, $AH$14="Not end"),  EDATE(AD617,1),
AND($AH$14="Not end"), EDATE(AD618, 1),
AND($AH$14="End"), EOMONTH(AD618, 1)
)</f>
        <v/>
      </c>
      <c r="AE619" s="68" t="str" cm="1">
        <f t="array" ref="AE619">_xlfn.IFS(W619="", "",
AND(W619&gt;0, W619&lt;=$B$4, $C$2="İllik artım, faiz olaraq", $D$2&gt;0, $B$3="İllik"), $B$5*((1+$D$2)^(W619-1)),
AND(W619&gt;0, W619&lt;=$B$4, $C$2="İllik artım, faiz olaraq", $D$2&gt;0, $B$3="Aylıq"), $B$5*((1+$D$2)^ROUNDDOWN((W619-1)/12,0)),
AND(W619=1, $C$2="Aşağıdakı kimi dəyişir", ), $B$5,
AND(W619&gt;1, W619&lt;=$B$4, $C$2="Aşağıdakı kimi dəyişir"), IFERROR(VLOOKUP(W619, $C$4:$D$7, 2, FALSE), AE618),
AND(W619&gt;0, W619&lt;=$B$4), $B$5,
TRUE,0 )</f>
        <v/>
      </c>
      <c r="AF619" s="76" t="str">
        <f t="shared" ca="1" si="28"/>
        <v/>
      </c>
    </row>
    <row r="620" spans="1:32" x14ac:dyDescent="0.4">
      <c r="A620" s="13" t="str" cm="1">
        <f t="array" aca="1" ref="A620" ca="1">_xlfn.IFS(
AND(SUMIFS(lease_table_interest_accruals, lease_table_dates, A619)&gt;0, COUNTIFS($E$14:E619, "Interest accrual", $A$14:A619, A619)=0),  A619,
AND(SUMIFS(lease_table_payments, lease_table_dates, A619)&gt;0, COUNTIFS($E$14:E619, "Payment", $A$14:A619, A619)=0),  A619,
AND(SUMIFS(rou_table_deprs, rou_table_dates, A619)&gt;0, COUNTIFS($E$14:E619, "Depreciation", $A$14:A619, A619)=0),  A619,
TRUE,  IFERROR(INDEX(rou_table_dates,  MATCH(A619, rou_table_dates)+1, ), "")
)</f>
        <v/>
      </c>
      <c r="B620" s="1" t="str" cm="1">
        <f t="array" aca="1" ref="B620" ca="1">_xlfn.IFS(
AND(E620="Payment", A620=$B$2), $AM$14,
E620="Payment", $AM$15,
E620="Interest accrual", $AM$18,
E620="Depreciation", $AM$17,
TRUE, "")</f>
        <v/>
      </c>
      <c r="C620" s="1" t="str" cm="1">
        <f t="array" aca="1" ref="C620" ca="1">_xlfn.IFS(
E620="Payment", $AM$19,
E620="Interest accrual", $AM$15,
E620="Depreciation", $AM$16,
TRUE, "")</f>
        <v/>
      </c>
      <c r="D620" s="14" t="str" cm="1">
        <f t="array" aca="1" ref="D620" ca="1">_xlfn.IFS(
E620="Payment", _xlfn.XLOOKUP(A620, lease_table_dates, lease_table_payments, 0, 0),
E620="Interest accrual", _xlfn.XLOOKUP(A620, lease_table_dates, lease_table_interest_accruals, 0, 0),
E620="Depreciation", _xlfn.XLOOKUP(A620, rou_table_dates, rou_table_deprs, 0, 0),
TRUE, ""
)</f>
        <v/>
      </c>
      <c r="E620" s="7" t="str" cm="1">
        <f t="array" aca="1" ref="E620" ca="1">_xlfn.IFS(
AND(SUMIFS(lease_table_interest_accruals, lease_table_dates, A620)&gt;0, COUNTIFS($E$14:E619, "Interest accrual", $A$14:A619, A620)=0), "Interest accrual",
AND(SUMIFS(lease_table_payments, lease_table_dates, A620)&gt;0, COUNTIFS($E$14:E619, "Payment", $A$14:A619, A620)=0), "Payment",
AND(SUMIFS(rou_table_deprs, rou_table_dates, A620)&gt;0, COUNTIFS($E$14:E619, "Depreciation", $A$14:A619, A620)=0), "Depreciation",
TRUE,  ""
)</f>
        <v/>
      </c>
      <c r="G620" s="13" t="str" cm="1">
        <f t="array" aca="1" ref="G620" ca="1">_xlfn.IFS(
AND($B$11="Hə", $B$3="İllik"), Z620,
AND($B$11="Hə", $B$3="Aylıq"), AA620,
$B$11="Yox", X620)</f>
        <v/>
      </c>
      <c r="H620" s="14" t="str" cm="1">
        <f t="array" aca="1" ref="H620" ca="1">_xlfn.IFS( G620="", "",
TRUE, ROUND( H619+I620-J620, 2) )</f>
        <v/>
      </c>
      <c r="I620" s="14" t="str" cm="1">
        <f t="array" aca="1" ref="I620" ca="1">_xlfn.IFS(G620="", "",
G620=last_payment_date, (J620-H619),
 TRUE,  -  (H619- H619* (1+$B$6)^ (_xlfn.DAYS(G620,G619)/365) )
)</f>
        <v/>
      </c>
      <c r="J620" s="14" t="str" cm="1">
        <f t="array" aca="1" ref="J620" ca="1">_xlfn.IFS(G620="", "",
TRUE, _xlfn.XLOOKUP(G620,  payment_dates, payments,0,0)
)</f>
        <v/>
      </c>
      <c r="L620" s="2" t="str" cm="1">
        <f t="array" aca="1" ref="L620" ca="1">_xlfn.IFS(
AND($B$11="Hə", $B$3="İllik"), AC620,
AND($B$11="Hə", $B$3="Aylıq"), AD620,
$B$11="Yox", AB620)</f>
        <v/>
      </c>
      <c r="M620" s="14" t="str" cm="1">
        <f t="array" aca="1" ref="M620" ca="1">_xlfn.IFS( L620="", "",
(M619-N620)&lt;=0.5, 0,
TRUE,  M619-N620)</f>
        <v/>
      </c>
      <c r="N620" s="15" t="str" cm="1">
        <f t="array" aca="1" ref="N620" ca="1">_xlfn.IFS(
L620="", "",
TRUE, MIN(M619, ROUND($M$14/ (last_rou_date - $B$2) * (L620-L619), 2) )
)</f>
        <v/>
      </c>
      <c r="P620" s="22" t="str">
        <f t="shared" ca="1" si="27"/>
        <v/>
      </c>
      <c r="Q620" s="14" t="str" cm="1">
        <f t="array" aca="1" ref="Q620" ca="1">_xlfn.IFS(P620="","",
$B$11="Hə", _xlfn.XLOOKUP(DATE(P620, 12, 31), rou_table_dates, rou_table_nbvs,0, 0),
TRUE,  MAX(0, ROUND($M$14 - $M$14/ (last_rou_date - $B$2) * (DATE(P620,12,31) - $B$2), 2) )
)</f>
        <v/>
      </c>
      <c r="R620" s="57" t="str" cm="1">
        <f t="array" aca="1" ref="R620" ca="1">_xlfn.IFS(P620="","",
$B$11="Hə", _xlfn.XLOOKUP(DATE(P620, 12, 31), lease_table_dates, lease_table_balances,0, 0),
TRUE, IFERROR( XNPV($B$6, IF(payment_dates &gt;DATE(P620, 12, 31), payments,  0),  IF(payment_dates &gt;DATE(P620, 12, 31), payment_dates,  DATE(P620, 12, 31))    ),0)
)</f>
        <v/>
      </c>
      <c r="S620" s="14" t="str" cm="1">
        <f t="array" aca="1" ref="S620" ca="1">_xlfn.IFS(P620="","",
TRUE,  MIN( MIN(Q619, $M$14), ROUND($M$14/ (last_rou_date - $B$2) * (DATE(P620,12,31) - MAX($B$2, DATE(P620-1, 12, 31))), 2) )
)</f>
        <v/>
      </c>
      <c r="T620" s="15" t="str" cm="1">
        <f t="array" aca="1" ref="T620" ca="1">_xlfn.IFS(P620="", "",
ISTEXT(R619), R620- (H620 - SUMIFS( lease_table_payments, lease_table_years, P620) -$AG$14 ),
AND(ISNUMBER(R619), R620&lt;&gt;""),   R620- (R619 - SUMIFS( lease_table_payments, lease_table_years, P620) )
)</f>
        <v/>
      </c>
      <c r="U620" s="14"/>
      <c r="V620" s="73">
        <f t="shared" si="29"/>
        <v>607</v>
      </c>
      <c r="W620" s="74" t="str" cm="1">
        <f t="array" ref="W620">_xlfn.IFS(
OR(W619=$B$4, W619=""),"",
TRUE,W619+1
)</f>
        <v/>
      </c>
      <c r="X620" s="75" t="str" cm="1">
        <f t="array" ref="X620">_xlfn.IFS(X619="","",
W620="", "",
AND($B$3="İllik"),DATE(YEAR(X619)+1,MONTH(X619),DAY(X619) ),
AND($B$3="Aylıq", $AH$14="Not end"), EDATE(X619,1),
AND($B$3="Aylıq", $AH$14="End"), EOMONTH(X619,1)
)</f>
        <v/>
      </c>
      <c r="Y620" s="75" t="str" cm="1">
        <f t="array" aca="1" ref="Y620" ca="1">_xlfn.IFS(
AND($B$7="Dövrün əvvəlində", Y619&lt;=last_rou_date), DATE(YEAR(Y619)+1, 12, 31),
AND($B$7="Dövrün sonunda", Y619&lt;=last_payment_date), DATE(YEAR(Y619)+1, 12, 31),
TRUE, ""
)</f>
        <v/>
      </c>
      <c r="Z620" s="75" t="str" cm="1">
        <f t="array" aca="1" ref="Z620" ca="1">_xlfn.IFS(
AND($AN$14="Not year_end", Z619&gt;last_payment_date), "",
AND($AN$14="Year_end", Z619&gt;=last_payment_date), "",
AND($AN$14="Year_end"), DATE(YEAR(Z619+1), 12, 31),
AND($AN$14="Not year_end", MONTH(Z619)=12, DAY(Z619)=31), DATE(YEAR(Z618)+1, MONTH(Z618), DAY(Z618)),
AND($AN$14="Not year_end", OR(MONTH(Z619)&lt;&gt;12, DAY(Z619)&lt;&gt;31) ), DATE(YEAR(Z619), 12, 31)
)</f>
        <v/>
      </c>
      <c r="AA620" s="75" t="str" cm="1">
        <f t="array" aca="1" ref="AA620" ca="1">_xlfn.IFS(AA619="", "",
AND(AA619=last_payment_date, OR(MONTH(AA619)&lt;&gt;12, DAY(AA619)&lt;&gt;31) ), DATE(YEAR(AA619), 12, 31),
AND(MONTH(AA619)=12, DAY(AA619)=31, AA619&gt;=last_payment_date), "",
AND(MONTH(AA619)=12, DAY(AA619)&lt;&gt;31),  EOMONTH(AA619,0),
AND(MONTH(AA619)=12, DAY(AA619)=31, $AH$14="Not end"),  EDATE(AA618,1),
AND($AH$14="Not end"), EDATE(AA619, 1),
AND($AH$14="End"), EOMONTH(AA619, 1)
)</f>
        <v/>
      </c>
      <c r="AB620" s="75" t="str" cm="1">
        <f t="array" aca="1" ref="AB620" ca="1">_xlfn.IFS(AB619="","",
AND(AB619=last_rou_date), "",
AND($B$3="İllik"),DATE(YEAR(AB619)+1,MONTH(AB619),DAY(AB619) ),
AND($B$3="Aylıq", $AH$14="Not end"), EDATE(AB619,1),
AND($B$3="Aylıq", $AH$14="End"), EOMONTH(AB619,1)
)</f>
        <v/>
      </c>
      <c r="AC620" s="75" t="str" cm="1">
        <f t="array" aca="1" ref="AC620" ca="1">_xlfn.IFS(
AND($AN$14="Not year_end", AC619&gt;last_rou_date), "",
AND($AN$14="Year_end", AC619&gt;=last_rou_date), "",
AND($AN$14="Year_end"), DATE(YEAR(AC619+1), 12, 31),
AND($AN$14="Not year_end", MONTH(AC619)=12, DAY(AC619)=31), DATE(YEAR(AC618)+1, MONTH(AC618), DAY(AC618)),
AND($AN$14="Not year_end", OR(MONTH(AC619)&lt;&gt;12, DAY(AC619)&lt;&gt;31) ), DATE(YEAR(AC619), 12, 31)
)</f>
        <v/>
      </c>
      <c r="AD620" s="75" t="str" cm="1">
        <f t="array" aca="1" ref="AD620" ca="1">_xlfn.IFS(AD619="", "",
AND(AD619=last_rou_date, OR(MONTH(AD619)&lt;&gt;12, DAY(AD619)&lt;&gt;31) ), DATE(YEAR(AD619), 12, 31),
AND(MONTH(AD619)=12, DAY(AD619)=31, AD619&gt;=last_rou_date), "",
AND(MONTH(AD619)=12, DAY(AD619)&lt;&gt;31),  EOMONTH(AD619,0),
AND(MONTH(AD619)=12, DAY(AD619)=31, $AH$14="Not end"),  EDATE(AD618,1),
AND($AH$14="Not end"), EDATE(AD619, 1),
AND($AH$14="End"), EOMONTH(AD619, 1)
)</f>
        <v/>
      </c>
      <c r="AE620" s="68" t="str" cm="1">
        <f t="array" ref="AE620">_xlfn.IFS(W620="", "",
AND(W620&gt;0, W620&lt;=$B$4, $C$2="İllik artım, faiz olaraq", $D$2&gt;0, $B$3="İllik"), $B$5*((1+$D$2)^(W620-1)),
AND(W620&gt;0, W620&lt;=$B$4, $C$2="İllik artım, faiz olaraq", $D$2&gt;0, $B$3="Aylıq"), $B$5*((1+$D$2)^ROUNDDOWN((W620-1)/12,0)),
AND(W620=1, $C$2="Aşağıdakı kimi dəyişir", ), $B$5,
AND(W620&gt;1, W620&lt;=$B$4, $C$2="Aşağıdakı kimi dəyişir"), IFERROR(VLOOKUP(W620, $C$4:$D$7, 2, FALSE), AE619),
AND(W620&gt;0, W620&lt;=$B$4), $B$5,
TRUE,0 )</f>
        <v/>
      </c>
      <c r="AF620" s="76" t="str">
        <f t="shared" ca="1" si="28"/>
        <v/>
      </c>
    </row>
    <row r="621" spans="1:32" x14ac:dyDescent="0.4">
      <c r="A621" s="13" t="str" cm="1">
        <f t="array" aca="1" ref="A621" ca="1">_xlfn.IFS(
AND(SUMIFS(lease_table_interest_accruals, lease_table_dates, A620)&gt;0, COUNTIFS($E$14:E620, "Interest accrual", $A$14:A620, A620)=0),  A620,
AND(SUMIFS(lease_table_payments, lease_table_dates, A620)&gt;0, COUNTIFS($E$14:E620, "Payment", $A$14:A620, A620)=0),  A620,
AND(SUMIFS(rou_table_deprs, rou_table_dates, A620)&gt;0, COUNTIFS($E$14:E620, "Depreciation", $A$14:A620, A620)=0),  A620,
TRUE,  IFERROR(INDEX(rou_table_dates,  MATCH(A620, rou_table_dates)+1, ), "")
)</f>
        <v/>
      </c>
      <c r="B621" s="1" t="str" cm="1">
        <f t="array" aca="1" ref="B621" ca="1">_xlfn.IFS(
AND(E621="Payment", A621=$B$2), $AM$14,
E621="Payment", $AM$15,
E621="Interest accrual", $AM$18,
E621="Depreciation", $AM$17,
TRUE, "")</f>
        <v/>
      </c>
      <c r="C621" s="1" t="str" cm="1">
        <f t="array" aca="1" ref="C621" ca="1">_xlfn.IFS(
E621="Payment", $AM$19,
E621="Interest accrual", $AM$15,
E621="Depreciation", $AM$16,
TRUE, "")</f>
        <v/>
      </c>
      <c r="D621" s="14" t="str" cm="1">
        <f t="array" aca="1" ref="D621" ca="1">_xlfn.IFS(
E621="Payment", _xlfn.XLOOKUP(A621, lease_table_dates, lease_table_payments, 0, 0),
E621="Interest accrual", _xlfn.XLOOKUP(A621, lease_table_dates, lease_table_interest_accruals, 0, 0),
E621="Depreciation", _xlfn.XLOOKUP(A621, rou_table_dates, rou_table_deprs, 0, 0),
TRUE, ""
)</f>
        <v/>
      </c>
      <c r="E621" s="7" t="str" cm="1">
        <f t="array" aca="1" ref="E621" ca="1">_xlfn.IFS(
AND(SUMIFS(lease_table_interest_accruals, lease_table_dates, A621)&gt;0, COUNTIFS($E$14:E620, "Interest accrual", $A$14:A620, A621)=0), "Interest accrual",
AND(SUMIFS(lease_table_payments, lease_table_dates, A621)&gt;0, COUNTIFS($E$14:E620, "Payment", $A$14:A620, A621)=0), "Payment",
AND(SUMIFS(rou_table_deprs, rou_table_dates, A621)&gt;0, COUNTIFS($E$14:E620, "Depreciation", $A$14:A620, A621)=0), "Depreciation",
TRUE,  ""
)</f>
        <v/>
      </c>
      <c r="G621" s="13" t="str" cm="1">
        <f t="array" aca="1" ref="G621" ca="1">_xlfn.IFS(
AND($B$11="Hə", $B$3="İllik"), Z621,
AND($B$11="Hə", $B$3="Aylıq"), AA621,
$B$11="Yox", X621)</f>
        <v/>
      </c>
      <c r="H621" s="14" t="str" cm="1">
        <f t="array" aca="1" ref="H621" ca="1">_xlfn.IFS( G621="", "",
TRUE, ROUND( H620+I621-J621, 2) )</f>
        <v/>
      </c>
      <c r="I621" s="14" t="str" cm="1">
        <f t="array" aca="1" ref="I621" ca="1">_xlfn.IFS(G621="", "",
G621=last_payment_date, (J621-H620),
 TRUE,  -  (H620- H620* (1+$B$6)^ (_xlfn.DAYS(G621,G620)/365) )
)</f>
        <v/>
      </c>
      <c r="J621" s="14" t="str" cm="1">
        <f t="array" aca="1" ref="J621" ca="1">_xlfn.IFS(G621="", "",
TRUE, _xlfn.XLOOKUP(G621,  payment_dates, payments,0,0)
)</f>
        <v/>
      </c>
      <c r="L621" s="2" t="str" cm="1">
        <f t="array" aca="1" ref="L621" ca="1">_xlfn.IFS(
AND($B$11="Hə", $B$3="İllik"), AC621,
AND($B$11="Hə", $B$3="Aylıq"), AD621,
$B$11="Yox", AB621)</f>
        <v/>
      </c>
      <c r="M621" s="14" t="str" cm="1">
        <f t="array" aca="1" ref="M621" ca="1">_xlfn.IFS( L621="", "",
(M620-N621)&lt;=0.5, 0,
TRUE,  M620-N621)</f>
        <v/>
      </c>
      <c r="N621" s="15" t="str" cm="1">
        <f t="array" aca="1" ref="N621" ca="1">_xlfn.IFS(
L621="", "",
TRUE, MIN(M620, ROUND($M$14/ (last_rou_date - $B$2) * (L621-L620), 2) )
)</f>
        <v/>
      </c>
      <c r="P621" s="22" t="str">
        <f t="shared" ca="1" si="27"/>
        <v/>
      </c>
      <c r="Q621" s="14" t="str" cm="1">
        <f t="array" aca="1" ref="Q621" ca="1">_xlfn.IFS(P621="","",
$B$11="Hə", _xlfn.XLOOKUP(DATE(P621, 12, 31), rou_table_dates, rou_table_nbvs,0, 0),
TRUE,  MAX(0, ROUND($M$14 - $M$14/ (last_rou_date - $B$2) * (DATE(P621,12,31) - $B$2), 2) )
)</f>
        <v/>
      </c>
      <c r="R621" s="57" t="str" cm="1">
        <f t="array" aca="1" ref="R621" ca="1">_xlfn.IFS(P621="","",
$B$11="Hə", _xlfn.XLOOKUP(DATE(P621, 12, 31), lease_table_dates, lease_table_balances,0, 0),
TRUE, IFERROR( XNPV($B$6, IF(payment_dates &gt;DATE(P621, 12, 31), payments,  0),  IF(payment_dates &gt;DATE(P621, 12, 31), payment_dates,  DATE(P621, 12, 31))    ),0)
)</f>
        <v/>
      </c>
      <c r="S621" s="14" t="str" cm="1">
        <f t="array" aca="1" ref="S621" ca="1">_xlfn.IFS(P621="","",
TRUE,  MIN( MIN(Q620, $M$14), ROUND($M$14/ (last_rou_date - $B$2) * (DATE(P621,12,31) - MAX($B$2, DATE(P621-1, 12, 31))), 2) )
)</f>
        <v/>
      </c>
      <c r="T621" s="15" t="str" cm="1">
        <f t="array" aca="1" ref="T621" ca="1">_xlfn.IFS(P621="", "",
ISTEXT(R620), R621- (H621 - SUMIFS( lease_table_payments, lease_table_years, P621) -$AG$14 ),
AND(ISNUMBER(R620), R621&lt;&gt;""),   R621- (R620 - SUMIFS( lease_table_payments, lease_table_years, P621) )
)</f>
        <v/>
      </c>
      <c r="U621" s="14"/>
      <c r="V621" s="73">
        <f t="shared" si="29"/>
        <v>608</v>
      </c>
      <c r="W621" s="74" t="str" cm="1">
        <f t="array" ref="W621">_xlfn.IFS(
OR(W620=$B$4, W620=""),"",
TRUE,W620+1
)</f>
        <v/>
      </c>
      <c r="X621" s="75" t="str" cm="1">
        <f t="array" ref="X621">_xlfn.IFS(X620="","",
W621="", "",
AND($B$3="İllik"),DATE(YEAR(X620)+1,MONTH(X620),DAY(X620) ),
AND($B$3="Aylıq", $AH$14="Not end"), EDATE(X620,1),
AND($B$3="Aylıq", $AH$14="End"), EOMONTH(X620,1)
)</f>
        <v/>
      </c>
      <c r="Y621" s="75" t="str" cm="1">
        <f t="array" aca="1" ref="Y621" ca="1">_xlfn.IFS(
AND($B$7="Dövrün əvvəlində", Y620&lt;=last_rou_date), DATE(YEAR(Y620)+1, 12, 31),
AND($B$7="Dövrün sonunda", Y620&lt;=last_payment_date), DATE(YEAR(Y620)+1, 12, 31),
TRUE, ""
)</f>
        <v/>
      </c>
      <c r="Z621" s="75" t="str" cm="1">
        <f t="array" aca="1" ref="Z621" ca="1">_xlfn.IFS(
AND($AN$14="Not year_end", Z620&gt;last_payment_date), "",
AND($AN$14="Year_end", Z620&gt;=last_payment_date), "",
AND($AN$14="Year_end"), DATE(YEAR(Z620+1), 12, 31),
AND($AN$14="Not year_end", MONTH(Z620)=12, DAY(Z620)=31), DATE(YEAR(Z619)+1, MONTH(Z619), DAY(Z619)),
AND($AN$14="Not year_end", OR(MONTH(Z620)&lt;&gt;12, DAY(Z620)&lt;&gt;31) ), DATE(YEAR(Z620), 12, 31)
)</f>
        <v/>
      </c>
      <c r="AA621" s="75" t="str" cm="1">
        <f t="array" aca="1" ref="AA621" ca="1">_xlfn.IFS(AA620="", "",
AND(AA620=last_payment_date, OR(MONTH(AA620)&lt;&gt;12, DAY(AA620)&lt;&gt;31) ), DATE(YEAR(AA620), 12, 31),
AND(MONTH(AA620)=12, DAY(AA620)=31, AA620&gt;=last_payment_date), "",
AND(MONTH(AA620)=12, DAY(AA620)&lt;&gt;31),  EOMONTH(AA620,0),
AND(MONTH(AA620)=12, DAY(AA620)=31, $AH$14="Not end"),  EDATE(AA619,1),
AND($AH$14="Not end"), EDATE(AA620, 1),
AND($AH$14="End"), EOMONTH(AA620, 1)
)</f>
        <v/>
      </c>
      <c r="AB621" s="75" t="str" cm="1">
        <f t="array" aca="1" ref="AB621" ca="1">_xlfn.IFS(AB620="","",
AND(AB620=last_rou_date), "",
AND($B$3="İllik"),DATE(YEAR(AB620)+1,MONTH(AB620),DAY(AB620) ),
AND($B$3="Aylıq", $AH$14="Not end"), EDATE(AB620,1),
AND($B$3="Aylıq", $AH$14="End"), EOMONTH(AB620,1)
)</f>
        <v/>
      </c>
      <c r="AC621" s="75" t="str" cm="1">
        <f t="array" aca="1" ref="AC621" ca="1">_xlfn.IFS(
AND($AN$14="Not year_end", AC620&gt;last_rou_date), "",
AND($AN$14="Year_end", AC620&gt;=last_rou_date), "",
AND($AN$14="Year_end"), DATE(YEAR(AC620+1), 12, 31),
AND($AN$14="Not year_end", MONTH(AC620)=12, DAY(AC620)=31), DATE(YEAR(AC619)+1, MONTH(AC619), DAY(AC619)),
AND($AN$14="Not year_end", OR(MONTH(AC620)&lt;&gt;12, DAY(AC620)&lt;&gt;31) ), DATE(YEAR(AC620), 12, 31)
)</f>
        <v/>
      </c>
      <c r="AD621" s="75" t="str" cm="1">
        <f t="array" aca="1" ref="AD621" ca="1">_xlfn.IFS(AD620="", "",
AND(AD620=last_rou_date, OR(MONTH(AD620)&lt;&gt;12, DAY(AD620)&lt;&gt;31) ), DATE(YEAR(AD620), 12, 31),
AND(MONTH(AD620)=12, DAY(AD620)=31, AD620&gt;=last_rou_date), "",
AND(MONTH(AD620)=12, DAY(AD620)&lt;&gt;31),  EOMONTH(AD620,0),
AND(MONTH(AD620)=12, DAY(AD620)=31, $AH$14="Not end"),  EDATE(AD619,1),
AND($AH$14="Not end"), EDATE(AD620, 1),
AND($AH$14="End"), EOMONTH(AD620, 1)
)</f>
        <v/>
      </c>
      <c r="AE621" s="68" t="str" cm="1">
        <f t="array" ref="AE621">_xlfn.IFS(W621="", "",
AND(W621&gt;0, W621&lt;=$B$4, $C$2="İllik artım, faiz olaraq", $D$2&gt;0, $B$3="İllik"), $B$5*((1+$D$2)^(W621-1)),
AND(W621&gt;0, W621&lt;=$B$4, $C$2="İllik artım, faiz olaraq", $D$2&gt;0, $B$3="Aylıq"), $B$5*((1+$D$2)^ROUNDDOWN((W621-1)/12,0)),
AND(W621=1, $C$2="Aşağıdakı kimi dəyişir", ), $B$5,
AND(W621&gt;1, W621&lt;=$B$4, $C$2="Aşağıdakı kimi dəyişir"), IFERROR(VLOOKUP(W621, $C$4:$D$7, 2, FALSE), AE620),
AND(W621&gt;0, W621&lt;=$B$4), $B$5,
TRUE,0 )</f>
        <v/>
      </c>
      <c r="AF621" s="76" t="str">
        <f t="shared" ca="1" si="28"/>
        <v/>
      </c>
    </row>
    <row r="622" spans="1:32" x14ac:dyDescent="0.4">
      <c r="A622" s="13" t="str" cm="1">
        <f t="array" aca="1" ref="A622" ca="1">_xlfn.IFS(
AND(SUMIFS(lease_table_interest_accruals, lease_table_dates, A621)&gt;0, COUNTIFS($E$14:E621, "Interest accrual", $A$14:A621, A621)=0),  A621,
AND(SUMIFS(lease_table_payments, lease_table_dates, A621)&gt;0, COUNTIFS($E$14:E621, "Payment", $A$14:A621, A621)=0),  A621,
AND(SUMIFS(rou_table_deprs, rou_table_dates, A621)&gt;0, COUNTIFS($E$14:E621, "Depreciation", $A$14:A621, A621)=0),  A621,
TRUE,  IFERROR(INDEX(rou_table_dates,  MATCH(A621, rou_table_dates)+1, ), "")
)</f>
        <v/>
      </c>
      <c r="B622" s="1" t="str" cm="1">
        <f t="array" aca="1" ref="B622" ca="1">_xlfn.IFS(
AND(E622="Payment", A622=$B$2), $AM$14,
E622="Payment", $AM$15,
E622="Interest accrual", $AM$18,
E622="Depreciation", $AM$17,
TRUE, "")</f>
        <v/>
      </c>
      <c r="C622" s="1" t="str" cm="1">
        <f t="array" aca="1" ref="C622" ca="1">_xlfn.IFS(
E622="Payment", $AM$19,
E622="Interest accrual", $AM$15,
E622="Depreciation", $AM$16,
TRUE, "")</f>
        <v/>
      </c>
      <c r="D622" s="14" t="str" cm="1">
        <f t="array" aca="1" ref="D622" ca="1">_xlfn.IFS(
E622="Payment", _xlfn.XLOOKUP(A622, lease_table_dates, lease_table_payments, 0, 0),
E622="Interest accrual", _xlfn.XLOOKUP(A622, lease_table_dates, lease_table_interest_accruals, 0, 0),
E622="Depreciation", _xlfn.XLOOKUP(A622, rou_table_dates, rou_table_deprs, 0, 0),
TRUE, ""
)</f>
        <v/>
      </c>
      <c r="E622" s="7" t="str" cm="1">
        <f t="array" aca="1" ref="E622" ca="1">_xlfn.IFS(
AND(SUMIFS(lease_table_interest_accruals, lease_table_dates, A622)&gt;0, COUNTIFS($E$14:E621, "Interest accrual", $A$14:A621, A622)=0), "Interest accrual",
AND(SUMIFS(lease_table_payments, lease_table_dates, A622)&gt;0, COUNTIFS($E$14:E621, "Payment", $A$14:A621, A622)=0), "Payment",
AND(SUMIFS(rou_table_deprs, rou_table_dates, A622)&gt;0, COUNTIFS($E$14:E621, "Depreciation", $A$14:A621, A622)=0), "Depreciation",
TRUE,  ""
)</f>
        <v/>
      </c>
      <c r="G622" s="13" t="str" cm="1">
        <f t="array" aca="1" ref="G622" ca="1">_xlfn.IFS(
AND($B$11="Hə", $B$3="İllik"), Z622,
AND($B$11="Hə", $B$3="Aylıq"), AA622,
$B$11="Yox", X622)</f>
        <v/>
      </c>
      <c r="H622" s="14" t="str" cm="1">
        <f t="array" aca="1" ref="H622" ca="1">_xlfn.IFS( G622="", "",
TRUE, ROUND( H621+I622-J622, 2) )</f>
        <v/>
      </c>
      <c r="I622" s="14" t="str" cm="1">
        <f t="array" aca="1" ref="I622" ca="1">_xlfn.IFS(G622="", "",
G622=last_payment_date, (J622-H621),
 TRUE,  -  (H621- H621* (1+$B$6)^ (_xlfn.DAYS(G622,G621)/365) )
)</f>
        <v/>
      </c>
      <c r="J622" s="14" t="str" cm="1">
        <f t="array" aca="1" ref="J622" ca="1">_xlfn.IFS(G622="", "",
TRUE, _xlfn.XLOOKUP(G622,  payment_dates, payments,0,0)
)</f>
        <v/>
      </c>
      <c r="L622" s="2" t="str" cm="1">
        <f t="array" aca="1" ref="L622" ca="1">_xlfn.IFS(
AND($B$11="Hə", $B$3="İllik"), AC622,
AND($B$11="Hə", $B$3="Aylıq"), AD622,
$B$11="Yox", AB622)</f>
        <v/>
      </c>
      <c r="M622" s="14" t="str" cm="1">
        <f t="array" aca="1" ref="M622" ca="1">_xlfn.IFS( L622="", "",
(M621-N622)&lt;=0.5, 0,
TRUE,  M621-N622)</f>
        <v/>
      </c>
      <c r="N622" s="15" t="str" cm="1">
        <f t="array" aca="1" ref="N622" ca="1">_xlfn.IFS(
L622="", "",
TRUE, MIN(M621, ROUND($M$14/ (last_rou_date - $B$2) * (L622-L621), 2) )
)</f>
        <v/>
      </c>
      <c r="P622" s="22" t="str">
        <f t="shared" ca="1" si="27"/>
        <v/>
      </c>
      <c r="Q622" s="14" t="str" cm="1">
        <f t="array" aca="1" ref="Q622" ca="1">_xlfn.IFS(P622="","",
$B$11="Hə", _xlfn.XLOOKUP(DATE(P622, 12, 31), rou_table_dates, rou_table_nbvs,0, 0),
TRUE,  MAX(0, ROUND($M$14 - $M$14/ (last_rou_date - $B$2) * (DATE(P622,12,31) - $B$2), 2) )
)</f>
        <v/>
      </c>
      <c r="R622" s="57" t="str" cm="1">
        <f t="array" aca="1" ref="R622" ca="1">_xlfn.IFS(P622="","",
$B$11="Hə", _xlfn.XLOOKUP(DATE(P622, 12, 31), lease_table_dates, lease_table_balances,0, 0),
TRUE, IFERROR( XNPV($B$6, IF(payment_dates &gt;DATE(P622, 12, 31), payments,  0),  IF(payment_dates &gt;DATE(P622, 12, 31), payment_dates,  DATE(P622, 12, 31))    ),0)
)</f>
        <v/>
      </c>
      <c r="S622" s="14" t="str" cm="1">
        <f t="array" aca="1" ref="S622" ca="1">_xlfn.IFS(P622="","",
TRUE,  MIN( MIN(Q621, $M$14), ROUND($M$14/ (last_rou_date - $B$2) * (DATE(P622,12,31) - MAX($B$2, DATE(P622-1, 12, 31))), 2) )
)</f>
        <v/>
      </c>
      <c r="T622" s="15" t="str" cm="1">
        <f t="array" aca="1" ref="T622" ca="1">_xlfn.IFS(P622="", "",
ISTEXT(R621), R622- (H622 - SUMIFS( lease_table_payments, lease_table_years, P622) -$AG$14 ),
AND(ISNUMBER(R621), R622&lt;&gt;""),   R622- (R621 - SUMIFS( lease_table_payments, lease_table_years, P622) )
)</f>
        <v/>
      </c>
      <c r="U622" s="14"/>
      <c r="V622" s="73">
        <f t="shared" si="29"/>
        <v>609</v>
      </c>
      <c r="W622" s="74" t="str" cm="1">
        <f t="array" ref="W622">_xlfn.IFS(
OR(W621=$B$4, W621=""),"",
TRUE,W621+1
)</f>
        <v/>
      </c>
      <c r="X622" s="75" t="str" cm="1">
        <f t="array" ref="X622">_xlfn.IFS(X621="","",
W622="", "",
AND($B$3="İllik"),DATE(YEAR(X621)+1,MONTH(X621),DAY(X621) ),
AND($B$3="Aylıq", $AH$14="Not end"), EDATE(X621,1),
AND($B$3="Aylıq", $AH$14="End"), EOMONTH(X621,1)
)</f>
        <v/>
      </c>
      <c r="Y622" s="75" t="str" cm="1">
        <f t="array" aca="1" ref="Y622" ca="1">_xlfn.IFS(
AND($B$7="Dövrün əvvəlində", Y621&lt;=last_rou_date), DATE(YEAR(Y621)+1, 12, 31),
AND($B$7="Dövrün sonunda", Y621&lt;=last_payment_date), DATE(YEAR(Y621)+1, 12, 31),
TRUE, ""
)</f>
        <v/>
      </c>
      <c r="Z622" s="75" t="str" cm="1">
        <f t="array" aca="1" ref="Z622" ca="1">_xlfn.IFS(
AND($AN$14="Not year_end", Z621&gt;last_payment_date), "",
AND($AN$14="Year_end", Z621&gt;=last_payment_date), "",
AND($AN$14="Year_end"), DATE(YEAR(Z621+1), 12, 31),
AND($AN$14="Not year_end", MONTH(Z621)=12, DAY(Z621)=31), DATE(YEAR(Z620)+1, MONTH(Z620), DAY(Z620)),
AND($AN$14="Not year_end", OR(MONTH(Z621)&lt;&gt;12, DAY(Z621)&lt;&gt;31) ), DATE(YEAR(Z621), 12, 31)
)</f>
        <v/>
      </c>
      <c r="AA622" s="75" t="str" cm="1">
        <f t="array" aca="1" ref="AA622" ca="1">_xlfn.IFS(AA621="", "",
AND(AA621=last_payment_date, OR(MONTH(AA621)&lt;&gt;12, DAY(AA621)&lt;&gt;31) ), DATE(YEAR(AA621), 12, 31),
AND(MONTH(AA621)=12, DAY(AA621)=31, AA621&gt;=last_payment_date), "",
AND(MONTH(AA621)=12, DAY(AA621)&lt;&gt;31),  EOMONTH(AA621,0),
AND(MONTH(AA621)=12, DAY(AA621)=31, $AH$14="Not end"),  EDATE(AA620,1),
AND($AH$14="Not end"), EDATE(AA621, 1),
AND($AH$14="End"), EOMONTH(AA621, 1)
)</f>
        <v/>
      </c>
      <c r="AB622" s="75" t="str" cm="1">
        <f t="array" aca="1" ref="AB622" ca="1">_xlfn.IFS(AB621="","",
AND(AB621=last_rou_date), "",
AND($B$3="İllik"),DATE(YEAR(AB621)+1,MONTH(AB621),DAY(AB621) ),
AND($B$3="Aylıq", $AH$14="Not end"), EDATE(AB621,1),
AND($B$3="Aylıq", $AH$14="End"), EOMONTH(AB621,1)
)</f>
        <v/>
      </c>
      <c r="AC622" s="75" t="str" cm="1">
        <f t="array" aca="1" ref="AC622" ca="1">_xlfn.IFS(
AND($AN$14="Not year_end", AC621&gt;last_rou_date), "",
AND($AN$14="Year_end", AC621&gt;=last_rou_date), "",
AND($AN$14="Year_end"), DATE(YEAR(AC621+1), 12, 31),
AND($AN$14="Not year_end", MONTH(AC621)=12, DAY(AC621)=31), DATE(YEAR(AC620)+1, MONTH(AC620), DAY(AC620)),
AND($AN$14="Not year_end", OR(MONTH(AC621)&lt;&gt;12, DAY(AC621)&lt;&gt;31) ), DATE(YEAR(AC621), 12, 31)
)</f>
        <v/>
      </c>
      <c r="AD622" s="75" t="str" cm="1">
        <f t="array" aca="1" ref="AD622" ca="1">_xlfn.IFS(AD621="", "",
AND(AD621=last_rou_date, OR(MONTH(AD621)&lt;&gt;12, DAY(AD621)&lt;&gt;31) ), DATE(YEAR(AD621), 12, 31),
AND(MONTH(AD621)=12, DAY(AD621)=31, AD621&gt;=last_rou_date), "",
AND(MONTH(AD621)=12, DAY(AD621)&lt;&gt;31),  EOMONTH(AD621,0),
AND(MONTH(AD621)=12, DAY(AD621)=31, $AH$14="Not end"),  EDATE(AD620,1),
AND($AH$14="Not end"), EDATE(AD621, 1),
AND($AH$14="End"), EOMONTH(AD621, 1)
)</f>
        <v/>
      </c>
      <c r="AE622" s="68" t="str" cm="1">
        <f t="array" ref="AE622">_xlfn.IFS(W622="", "",
AND(W622&gt;0, W622&lt;=$B$4, $C$2="İllik artım, faiz olaraq", $D$2&gt;0, $B$3="İllik"), $B$5*((1+$D$2)^(W622-1)),
AND(W622&gt;0, W622&lt;=$B$4, $C$2="İllik artım, faiz olaraq", $D$2&gt;0, $B$3="Aylıq"), $B$5*((1+$D$2)^ROUNDDOWN((W622-1)/12,0)),
AND(W622=1, $C$2="Aşağıdakı kimi dəyişir", ), $B$5,
AND(W622&gt;1, W622&lt;=$B$4, $C$2="Aşağıdakı kimi dəyişir"), IFERROR(VLOOKUP(W622, $C$4:$D$7, 2, FALSE), AE621),
AND(W622&gt;0, W622&lt;=$B$4), $B$5,
TRUE,0 )</f>
        <v/>
      </c>
      <c r="AF622" s="76" t="str">
        <f t="shared" ca="1" si="28"/>
        <v/>
      </c>
    </row>
    <row r="623" spans="1:32" x14ac:dyDescent="0.4">
      <c r="A623" s="13" t="str" cm="1">
        <f t="array" aca="1" ref="A623" ca="1">_xlfn.IFS(
AND(SUMIFS(lease_table_interest_accruals, lease_table_dates, A622)&gt;0, COUNTIFS($E$14:E622, "Interest accrual", $A$14:A622, A622)=0),  A622,
AND(SUMIFS(lease_table_payments, lease_table_dates, A622)&gt;0, COUNTIFS($E$14:E622, "Payment", $A$14:A622, A622)=0),  A622,
AND(SUMIFS(rou_table_deprs, rou_table_dates, A622)&gt;0, COUNTIFS($E$14:E622, "Depreciation", $A$14:A622, A622)=0),  A622,
TRUE,  IFERROR(INDEX(rou_table_dates,  MATCH(A622, rou_table_dates)+1, ), "")
)</f>
        <v/>
      </c>
      <c r="B623" s="1" t="str" cm="1">
        <f t="array" aca="1" ref="B623" ca="1">_xlfn.IFS(
AND(E623="Payment", A623=$B$2), $AM$14,
E623="Payment", $AM$15,
E623="Interest accrual", $AM$18,
E623="Depreciation", $AM$17,
TRUE, "")</f>
        <v/>
      </c>
      <c r="C623" s="1" t="str" cm="1">
        <f t="array" aca="1" ref="C623" ca="1">_xlfn.IFS(
E623="Payment", $AM$19,
E623="Interest accrual", $AM$15,
E623="Depreciation", $AM$16,
TRUE, "")</f>
        <v/>
      </c>
      <c r="D623" s="14" t="str" cm="1">
        <f t="array" aca="1" ref="D623" ca="1">_xlfn.IFS(
E623="Payment", _xlfn.XLOOKUP(A623, lease_table_dates, lease_table_payments, 0, 0),
E623="Interest accrual", _xlfn.XLOOKUP(A623, lease_table_dates, lease_table_interest_accruals, 0, 0),
E623="Depreciation", _xlfn.XLOOKUP(A623, rou_table_dates, rou_table_deprs, 0, 0),
TRUE, ""
)</f>
        <v/>
      </c>
      <c r="E623" s="7" t="str" cm="1">
        <f t="array" aca="1" ref="E623" ca="1">_xlfn.IFS(
AND(SUMIFS(lease_table_interest_accruals, lease_table_dates, A623)&gt;0, COUNTIFS($E$14:E622, "Interest accrual", $A$14:A622, A623)=0), "Interest accrual",
AND(SUMIFS(lease_table_payments, lease_table_dates, A623)&gt;0, COUNTIFS($E$14:E622, "Payment", $A$14:A622, A623)=0), "Payment",
AND(SUMIFS(rou_table_deprs, rou_table_dates, A623)&gt;0, COUNTIFS($E$14:E622, "Depreciation", $A$14:A622, A623)=0), "Depreciation",
TRUE,  ""
)</f>
        <v/>
      </c>
      <c r="G623" s="13" t="str" cm="1">
        <f t="array" aca="1" ref="G623" ca="1">_xlfn.IFS(
AND($B$11="Hə", $B$3="İllik"), Z623,
AND($B$11="Hə", $B$3="Aylıq"), AA623,
$B$11="Yox", X623)</f>
        <v/>
      </c>
      <c r="H623" s="14" t="str" cm="1">
        <f t="array" aca="1" ref="H623" ca="1">_xlfn.IFS( G623="", "",
TRUE, ROUND( H622+I623-J623, 2) )</f>
        <v/>
      </c>
      <c r="I623" s="14" t="str" cm="1">
        <f t="array" aca="1" ref="I623" ca="1">_xlfn.IFS(G623="", "",
G623=last_payment_date, (J623-H622),
 TRUE,  -  (H622- H622* (1+$B$6)^ (_xlfn.DAYS(G623,G622)/365) )
)</f>
        <v/>
      </c>
      <c r="J623" s="14" t="str" cm="1">
        <f t="array" aca="1" ref="J623" ca="1">_xlfn.IFS(G623="", "",
TRUE, _xlfn.XLOOKUP(G623,  payment_dates, payments,0,0)
)</f>
        <v/>
      </c>
      <c r="L623" s="2" t="str" cm="1">
        <f t="array" aca="1" ref="L623" ca="1">_xlfn.IFS(
AND($B$11="Hə", $B$3="İllik"), AC623,
AND($B$11="Hə", $B$3="Aylıq"), AD623,
$B$11="Yox", AB623)</f>
        <v/>
      </c>
      <c r="M623" s="14" t="str" cm="1">
        <f t="array" aca="1" ref="M623" ca="1">_xlfn.IFS( L623="", "",
(M622-N623)&lt;=0.5, 0,
TRUE,  M622-N623)</f>
        <v/>
      </c>
      <c r="N623" s="15" t="str" cm="1">
        <f t="array" aca="1" ref="N623" ca="1">_xlfn.IFS(
L623="", "",
TRUE, MIN(M622, ROUND($M$14/ (last_rou_date - $B$2) * (L623-L622), 2) )
)</f>
        <v/>
      </c>
      <c r="P623" s="22" t="str">
        <f t="shared" ca="1" si="27"/>
        <v/>
      </c>
      <c r="Q623" s="14" t="str" cm="1">
        <f t="array" aca="1" ref="Q623" ca="1">_xlfn.IFS(P623="","",
$B$11="Hə", _xlfn.XLOOKUP(DATE(P623, 12, 31), rou_table_dates, rou_table_nbvs,0, 0),
TRUE,  MAX(0, ROUND($M$14 - $M$14/ (last_rou_date - $B$2) * (DATE(P623,12,31) - $B$2), 2) )
)</f>
        <v/>
      </c>
      <c r="R623" s="57" t="str" cm="1">
        <f t="array" aca="1" ref="R623" ca="1">_xlfn.IFS(P623="","",
$B$11="Hə", _xlfn.XLOOKUP(DATE(P623, 12, 31), lease_table_dates, lease_table_balances,0, 0),
TRUE, IFERROR( XNPV($B$6, IF(payment_dates &gt;DATE(P623, 12, 31), payments,  0),  IF(payment_dates &gt;DATE(P623, 12, 31), payment_dates,  DATE(P623, 12, 31))    ),0)
)</f>
        <v/>
      </c>
      <c r="S623" s="14" t="str" cm="1">
        <f t="array" aca="1" ref="S623" ca="1">_xlfn.IFS(P623="","",
TRUE,  MIN( MIN(Q622, $M$14), ROUND($M$14/ (last_rou_date - $B$2) * (DATE(P623,12,31) - MAX($B$2, DATE(P623-1, 12, 31))), 2) )
)</f>
        <v/>
      </c>
      <c r="T623" s="15" t="str" cm="1">
        <f t="array" aca="1" ref="T623" ca="1">_xlfn.IFS(P623="", "",
ISTEXT(R622), R623- (H623 - SUMIFS( lease_table_payments, lease_table_years, P623) -$AG$14 ),
AND(ISNUMBER(R622), R623&lt;&gt;""),   R623- (R622 - SUMIFS( lease_table_payments, lease_table_years, P623) )
)</f>
        <v/>
      </c>
      <c r="U623" s="14"/>
      <c r="V623" s="73">
        <f t="shared" si="29"/>
        <v>610</v>
      </c>
      <c r="W623" s="74" t="str" cm="1">
        <f t="array" ref="W623">_xlfn.IFS(
OR(W622=$B$4, W622=""),"",
TRUE,W622+1
)</f>
        <v/>
      </c>
      <c r="X623" s="75" t="str" cm="1">
        <f t="array" ref="X623">_xlfn.IFS(X622="","",
W623="", "",
AND($B$3="İllik"),DATE(YEAR(X622)+1,MONTH(X622),DAY(X622) ),
AND($B$3="Aylıq", $AH$14="Not end"), EDATE(X622,1),
AND($B$3="Aylıq", $AH$14="End"), EOMONTH(X622,1)
)</f>
        <v/>
      </c>
      <c r="Y623" s="75" t="str" cm="1">
        <f t="array" aca="1" ref="Y623" ca="1">_xlfn.IFS(
AND($B$7="Dövrün əvvəlində", Y622&lt;=last_rou_date), DATE(YEAR(Y622)+1, 12, 31),
AND($B$7="Dövrün sonunda", Y622&lt;=last_payment_date), DATE(YEAR(Y622)+1, 12, 31),
TRUE, ""
)</f>
        <v/>
      </c>
      <c r="Z623" s="75" t="str" cm="1">
        <f t="array" aca="1" ref="Z623" ca="1">_xlfn.IFS(
AND($AN$14="Not year_end", Z622&gt;last_payment_date), "",
AND($AN$14="Year_end", Z622&gt;=last_payment_date), "",
AND($AN$14="Year_end"), DATE(YEAR(Z622+1), 12, 31),
AND($AN$14="Not year_end", MONTH(Z622)=12, DAY(Z622)=31), DATE(YEAR(Z621)+1, MONTH(Z621), DAY(Z621)),
AND($AN$14="Not year_end", OR(MONTH(Z622)&lt;&gt;12, DAY(Z622)&lt;&gt;31) ), DATE(YEAR(Z622), 12, 31)
)</f>
        <v/>
      </c>
      <c r="AA623" s="75" t="str" cm="1">
        <f t="array" aca="1" ref="AA623" ca="1">_xlfn.IFS(AA622="", "",
AND(AA622=last_payment_date, OR(MONTH(AA622)&lt;&gt;12, DAY(AA622)&lt;&gt;31) ), DATE(YEAR(AA622), 12, 31),
AND(MONTH(AA622)=12, DAY(AA622)=31, AA622&gt;=last_payment_date), "",
AND(MONTH(AA622)=12, DAY(AA622)&lt;&gt;31),  EOMONTH(AA622,0),
AND(MONTH(AA622)=12, DAY(AA622)=31, $AH$14="Not end"),  EDATE(AA621,1),
AND($AH$14="Not end"), EDATE(AA622, 1),
AND($AH$14="End"), EOMONTH(AA622, 1)
)</f>
        <v/>
      </c>
      <c r="AB623" s="75" t="str" cm="1">
        <f t="array" aca="1" ref="AB623" ca="1">_xlfn.IFS(AB622="","",
AND(AB622=last_rou_date), "",
AND($B$3="İllik"),DATE(YEAR(AB622)+1,MONTH(AB622),DAY(AB622) ),
AND($B$3="Aylıq", $AH$14="Not end"), EDATE(AB622,1),
AND($B$3="Aylıq", $AH$14="End"), EOMONTH(AB622,1)
)</f>
        <v/>
      </c>
      <c r="AC623" s="75" t="str" cm="1">
        <f t="array" aca="1" ref="AC623" ca="1">_xlfn.IFS(
AND($AN$14="Not year_end", AC622&gt;last_rou_date), "",
AND($AN$14="Year_end", AC622&gt;=last_rou_date), "",
AND($AN$14="Year_end"), DATE(YEAR(AC622+1), 12, 31),
AND($AN$14="Not year_end", MONTH(AC622)=12, DAY(AC622)=31), DATE(YEAR(AC621)+1, MONTH(AC621), DAY(AC621)),
AND($AN$14="Not year_end", OR(MONTH(AC622)&lt;&gt;12, DAY(AC622)&lt;&gt;31) ), DATE(YEAR(AC622), 12, 31)
)</f>
        <v/>
      </c>
      <c r="AD623" s="75" t="str" cm="1">
        <f t="array" aca="1" ref="AD623" ca="1">_xlfn.IFS(AD622="", "",
AND(AD622=last_rou_date, OR(MONTH(AD622)&lt;&gt;12, DAY(AD622)&lt;&gt;31) ), DATE(YEAR(AD622), 12, 31),
AND(MONTH(AD622)=12, DAY(AD622)=31, AD622&gt;=last_rou_date), "",
AND(MONTH(AD622)=12, DAY(AD622)&lt;&gt;31),  EOMONTH(AD622,0),
AND(MONTH(AD622)=12, DAY(AD622)=31, $AH$14="Not end"),  EDATE(AD621,1),
AND($AH$14="Not end"), EDATE(AD622, 1),
AND($AH$14="End"), EOMONTH(AD622, 1)
)</f>
        <v/>
      </c>
      <c r="AE623" s="68" t="str" cm="1">
        <f t="array" ref="AE623">_xlfn.IFS(W623="", "",
AND(W623&gt;0, W623&lt;=$B$4, $C$2="İllik artım, faiz olaraq", $D$2&gt;0, $B$3="İllik"), $B$5*((1+$D$2)^(W623-1)),
AND(W623&gt;0, W623&lt;=$B$4, $C$2="İllik artım, faiz olaraq", $D$2&gt;0, $B$3="Aylıq"), $B$5*((1+$D$2)^ROUNDDOWN((W623-1)/12,0)),
AND(W623=1, $C$2="Aşağıdakı kimi dəyişir", ), $B$5,
AND(W623&gt;1, W623&lt;=$B$4, $C$2="Aşağıdakı kimi dəyişir"), IFERROR(VLOOKUP(W623, $C$4:$D$7, 2, FALSE), AE622),
AND(W623&gt;0, W623&lt;=$B$4), $B$5,
TRUE,0 )</f>
        <v/>
      </c>
      <c r="AF623" s="76" t="str">
        <f t="shared" ca="1" si="28"/>
        <v/>
      </c>
    </row>
    <row r="624" spans="1:32" x14ac:dyDescent="0.4">
      <c r="A624" s="13" t="str" cm="1">
        <f t="array" aca="1" ref="A624" ca="1">_xlfn.IFS(
AND(SUMIFS(lease_table_interest_accruals, lease_table_dates, A623)&gt;0, COUNTIFS($E$14:E623, "Interest accrual", $A$14:A623, A623)=0),  A623,
AND(SUMIFS(lease_table_payments, lease_table_dates, A623)&gt;0, COUNTIFS($E$14:E623, "Payment", $A$14:A623, A623)=0),  A623,
AND(SUMIFS(rou_table_deprs, rou_table_dates, A623)&gt;0, COUNTIFS($E$14:E623, "Depreciation", $A$14:A623, A623)=0),  A623,
TRUE,  IFERROR(INDEX(rou_table_dates,  MATCH(A623, rou_table_dates)+1, ), "")
)</f>
        <v/>
      </c>
      <c r="B624" s="1" t="str" cm="1">
        <f t="array" aca="1" ref="B624" ca="1">_xlfn.IFS(
AND(E624="Payment", A624=$B$2), $AM$14,
E624="Payment", $AM$15,
E624="Interest accrual", $AM$18,
E624="Depreciation", $AM$17,
TRUE, "")</f>
        <v/>
      </c>
      <c r="C624" s="1" t="str" cm="1">
        <f t="array" aca="1" ref="C624" ca="1">_xlfn.IFS(
E624="Payment", $AM$19,
E624="Interest accrual", $AM$15,
E624="Depreciation", $AM$16,
TRUE, "")</f>
        <v/>
      </c>
      <c r="D624" s="14" t="str" cm="1">
        <f t="array" aca="1" ref="D624" ca="1">_xlfn.IFS(
E624="Payment", _xlfn.XLOOKUP(A624, lease_table_dates, lease_table_payments, 0, 0),
E624="Interest accrual", _xlfn.XLOOKUP(A624, lease_table_dates, lease_table_interest_accruals, 0, 0),
E624="Depreciation", _xlfn.XLOOKUP(A624, rou_table_dates, rou_table_deprs, 0, 0),
TRUE, ""
)</f>
        <v/>
      </c>
      <c r="E624" s="7" t="str" cm="1">
        <f t="array" aca="1" ref="E624" ca="1">_xlfn.IFS(
AND(SUMIFS(lease_table_interest_accruals, lease_table_dates, A624)&gt;0, COUNTIFS($E$14:E623, "Interest accrual", $A$14:A623, A624)=0), "Interest accrual",
AND(SUMIFS(lease_table_payments, lease_table_dates, A624)&gt;0, COUNTIFS($E$14:E623, "Payment", $A$14:A623, A624)=0), "Payment",
AND(SUMIFS(rou_table_deprs, rou_table_dates, A624)&gt;0, COUNTIFS($E$14:E623, "Depreciation", $A$14:A623, A624)=0), "Depreciation",
TRUE,  ""
)</f>
        <v/>
      </c>
      <c r="G624" s="13" t="str" cm="1">
        <f t="array" aca="1" ref="G624" ca="1">_xlfn.IFS(
AND($B$11="Hə", $B$3="İllik"), Z624,
AND($B$11="Hə", $B$3="Aylıq"), AA624,
$B$11="Yox", X624)</f>
        <v/>
      </c>
      <c r="H624" s="14" t="str" cm="1">
        <f t="array" aca="1" ref="H624" ca="1">_xlfn.IFS( G624="", "",
TRUE, ROUND( H623+I624-J624, 2) )</f>
        <v/>
      </c>
      <c r="I624" s="14" t="str" cm="1">
        <f t="array" aca="1" ref="I624" ca="1">_xlfn.IFS(G624="", "",
G624=last_payment_date, (J624-H623),
 TRUE,  -  (H623- H623* (1+$B$6)^ (_xlfn.DAYS(G624,G623)/365) )
)</f>
        <v/>
      </c>
      <c r="J624" s="14" t="str" cm="1">
        <f t="array" aca="1" ref="J624" ca="1">_xlfn.IFS(G624="", "",
TRUE, _xlfn.XLOOKUP(G624,  payment_dates, payments,0,0)
)</f>
        <v/>
      </c>
      <c r="L624" s="2" t="str" cm="1">
        <f t="array" aca="1" ref="L624" ca="1">_xlfn.IFS(
AND($B$11="Hə", $B$3="İllik"), AC624,
AND($B$11="Hə", $B$3="Aylıq"), AD624,
$B$11="Yox", AB624)</f>
        <v/>
      </c>
      <c r="M624" s="14" t="str" cm="1">
        <f t="array" aca="1" ref="M624" ca="1">_xlfn.IFS( L624="", "",
(M623-N624)&lt;=0.5, 0,
TRUE,  M623-N624)</f>
        <v/>
      </c>
      <c r="N624" s="15" t="str" cm="1">
        <f t="array" aca="1" ref="N624" ca="1">_xlfn.IFS(
L624="", "",
TRUE, MIN(M623, ROUND($M$14/ (last_rou_date - $B$2) * (L624-L623), 2) )
)</f>
        <v/>
      </c>
      <c r="P624" s="22" t="str">
        <f t="shared" ca="1" si="27"/>
        <v/>
      </c>
      <c r="Q624" s="14" t="str" cm="1">
        <f t="array" aca="1" ref="Q624" ca="1">_xlfn.IFS(P624="","",
$B$11="Hə", _xlfn.XLOOKUP(DATE(P624, 12, 31), rou_table_dates, rou_table_nbvs,0, 0),
TRUE,  MAX(0, ROUND($M$14 - $M$14/ (last_rou_date - $B$2) * (DATE(P624,12,31) - $B$2), 2) )
)</f>
        <v/>
      </c>
      <c r="R624" s="57" t="str" cm="1">
        <f t="array" aca="1" ref="R624" ca="1">_xlfn.IFS(P624="","",
$B$11="Hə", _xlfn.XLOOKUP(DATE(P624, 12, 31), lease_table_dates, lease_table_balances,0, 0),
TRUE, IFERROR( XNPV($B$6, IF(payment_dates &gt;DATE(P624, 12, 31), payments,  0),  IF(payment_dates &gt;DATE(P624, 12, 31), payment_dates,  DATE(P624, 12, 31))    ),0)
)</f>
        <v/>
      </c>
      <c r="S624" s="14" t="str" cm="1">
        <f t="array" aca="1" ref="S624" ca="1">_xlfn.IFS(P624="","",
TRUE,  MIN( MIN(Q623, $M$14), ROUND($M$14/ (last_rou_date - $B$2) * (DATE(P624,12,31) - MAX($B$2, DATE(P624-1, 12, 31))), 2) )
)</f>
        <v/>
      </c>
      <c r="T624" s="15" t="str" cm="1">
        <f t="array" aca="1" ref="T624" ca="1">_xlfn.IFS(P624="", "",
ISTEXT(R623), R624- (H624 - SUMIFS( lease_table_payments, lease_table_years, P624) -$AG$14 ),
AND(ISNUMBER(R623), R624&lt;&gt;""),   R624- (R623 - SUMIFS( lease_table_payments, lease_table_years, P624) )
)</f>
        <v/>
      </c>
      <c r="U624" s="14"/>
      <c r="V624" s="73">
        <f t="shared" si="29"/>
        <v>611</v>
      </c>
      <c r="W624" s="74" t="str" cm="1">
        <f t="array" ref="W624">_xlfn.IFS(
OR(W623=$B$4, W623=""),"",
TRUE,W623+1
)</f>
        <v/>
      </c>
      <c r="X624" s="75" t="str" cm="1">
        <f t="array" ref="X624">_xlfn.IFS(X623="","",
W624="", "",
AND($B$3="İllik"),DATE(YEAR(X623)+1,MONTH(X623),DAY(X623) ),
AND($B$3="Aylıq", $AH$14="Not end"), EDATE(X623,1),
AND($B$3="Aylıq", $AH$14="End"), EOMONTH(X623,1)
)</f>
        <v/>
      </c>
      <c r="Y624" s="75" t="str" cm="1">
        <f t="array" aca="1" ref="Y624" ca="1">_xlfn.IFS(
AND($B$7="Dövrün əvvəlində", Y623&lt;=last_rou_date), DATE(YEAR(Y623)+1, 12, 31),
AND($B$7="Dövrün sonunda", Y623&lt;=last_payment_date), DATE(YEAR(Y623)+1, 12, 31),
TRUE, ""
)</f>
        <v/>
      </c>
      <c r="Z624" s="75" t="str" cm="1">
        <f t="array" aca="1" ref="Z624" ca="1">_xlfn.IFS(
AND($AN$14="Not year_end", Z623&gt;last_payment_date), "",
AND($AN$14="Year_end", Z623&gt;=last_payment_date), "",
AND($AN$14="Year_end"), DATE(YEAR(Z623+1), 12, 31),
AND($AN$14="Not year_end", MONTH(Z623)=12, DAY(Z623)=31), DATE(YEAR(Z622)+1, MONTH(Z622), DAY(Z622)),
AND($AN$14="Not year_end", OR(MONTH(Z623)&lt;&gt;12, DAY(Z623)&lt;&gt;31) ), DATE(YEAR(Z623), 12, 31)
)</f>
        <v/>
      </c>
      <c r="AA624" s="75" t="str" cm="1">
        <f t="array" aca="1" ref="AA624" ca="1">_xlfn.IFS(AA623="", "",
AND(AA623=last_payment_date, OR(MONTH(AA623)&lt;&gt;12, DAY(AA623)&lt;&gt;31) ), DATE(YEAR(AA623), 12, 31),
AND(MONTH(AA623)=12, DAY(AA623)=31, AA623&gt;=last_payment_date), "",
AND(MONTH(AA623)=12, DAY(AA623)&lt;&gt;31),  EOMONTH(AA623,0),
AND(MONTH(AA623)=12, DAY(AA623)=31, $AH$14="Not end"),  EDATE(AA622,1),
AND($AH$14="Not end"), EDATE(AA623, 1),
AND($AH$14="End"), EOMONTH(AA623, 1)
)</f>
        <v/>
      </c>
      <c r="AB624" s="75" t="str" cm="1">
        <f t="array" aca="1" ref="AB624" ca="1">_xlfn.IFS(AB623="","",
AND(AB623=last_rou_date), "",
AND($B$3="İllik"),DATE(YEAR(AB623)+1,MONTH(AB623),DAY(AB623) ),
AND($B$3="Aylıq", $AH$14="Not end"), EDATE(AB623,1),
AND($B$3="Aylıq", $AH$14="End"), EOMONTH(AB623,1)
)</f>
        <v/>
      </c>
      <c r="AC624" s="75" t="str" cm="1">
        <f t="array" aca="1" ref="AC624" ca="1">_xlfn.IFS(
AND($AN$14="Not year_end", AC623&gt;last_rou_date), "",
AND($AN$14="Year_end", AC623&gt;=last_rou_date), "",
AND($AN$14="Year_end"), DATE(YEAR(AC623+1), 12, 31),
AND($AN$14="Not year_end", MONTH(AC623)=12, DAY(AC623)=31), DATE(YEAR(AC622)+1, MONTH(AC622), DAY(AC622)),
AND($AN$14="Not year_end", OR(MONTH(AC623)&lt;&gt;12, DAY(AC623)&lt;&gt;31) ), DATE(YEAR(AC623), 12, 31)
)</f>
        <v/>
      </c>
      <c r="AD624" s="75" t="str" cm="1">
        <f t="array" aca="1" ref="AD624" ca="1">_xlfn.IFS(AD623="", "",
AND(AD623=last_rou_date, OR(MONTH(AD623)&lt;&gt;12, DAY(AD623)&lt;&gt;31) ), DATE(YEAR(AD623), 12, 31),
AND(MONTH(AD623)=12, DAY(AD623)=31, AD623&gt;=last_rou_date), "",
AND(MONTH(AD623)=12, DAY(AD623)&lt;&gt;31),  EOMONTH(AD623,0),
AND(MONTH(AD623)=12, DAY(AD623)=31, $AH$14="Not end"),  EDATE(AD622,1),
AND($AH$14="Not end"), EDATE(AD623, 1),
AND($AH$14="End"), EOMONTH(AD623, 1)
)</f>
        <v/>
      </c>
      <c r="AE624" s="68" t="str" cm="1">
        <f t="array" ref="AE624">_xlfn.IFS(W624="", "",
AND(W624&gt;0, W624&lt;=$B$4, $C$2="İllik artım, faiz olaraq", $D$2&gt;0, $B$3="İllik"), $B$5*((1+$D$2)^(W624-1)),
AND(W624&gt;0, W624&lt;=$B$4, $C$2="İllik artım, faiz olaraq", $D$2&gt;0, $B$3="Aylıq"), $B$5*((1+$D$2)^ROUNDDOWN((W624-1)/12,0)),
AND(W624=1, $C$2="Aşağıdakı kimi dəyişir", ), $B$5,
AND(W624&gt;1, W624&lt;=$B$4, $C$2="Aşağıdakı kimi dəyişir"), IFERROR(VLOOKUP(W624, $C$4:$D$7, 2, FALSE), AE623),
AND(W624&gt;0, W624&lt;=$B$4), $B$5,
TRUE,0 )</f>
        <v/>
      </c>
      <c r="AF624" s="76" t="str">
        <f t="shared" ca="1" si="28"/>
        <v/>
      </c>
    </row>
    <row r="625" spans="1:32" x14ac:dyDescent="0.4">
      <c r="A625" s="13" t="str" cm="1">
        <f t="array" aca="1" ref="A625" ca="1">_xlfn.IFS(
AND(SUMIFS(lease_table_interest_accruals, lease_table_dates, A624)&gt;0, COUNTIFS($E$14:E624, "Interest accrual", $A$14:A624, A624)=0),  A624,
AND(SUMIFS(lease_table_payments, lease_table_dates, A624)&gt;0, COUNTIFS($E$14:E624, "Payment", $A$14:A624, A624)=0),  A624,
AND(SUMIFS(rou_table_deprs, rou_table_dates, A624)&gt;0, COUNTIFS($E$14:E624, "Depreciation", $A$14:A624, A624)=0),  A624,
TRUE,  IFERROR(INDEX(rou_table_dates,  MATCH(A624, rou_table_dates)+1, ), "")
)</f>
        <v/>
      </c>
      <c r="B625" s="1" t="str" cm="1">
        <f t="array" aca="1" ref="B625" ca="1">_xlfn.IFS(
AND(E625="Payment", A625=$B$2), $AM$14,
E625="Payment", $AM$15,
E625="Interest accrual", $AM$18,
E625="Depreciation", $AM$17,
TRUE, "")</f>
        <v/>
      </c>
      <c r="C625" s="1" t="str" cm="1">
        <f t="array" aca="1" ref="C625" ca="1">_xlfn.IFS(
E625="Payment", $AM$19,
E625="Interest accrual", $AM$15,
E625="Depreciation", $AM$16,
TRUE, "")</f>
        <v/>
      </c>
      <c r="D625" s="14" t="str" cm="1">
        <f t="array" aca="1" ref="D625" ca="1">_xlfn.IFS(
E625="Payment", _xlfn.XLOOKUP(A625, lease_table_dates, lease_table_payments, 0, 0),
E625="Interest accrual", _xlfn.XLOOKUP(A625, lease_table_dates, lease_table_interest_accruals, 0, 0),
E625="Depreciation", _xlfn.XLOOKUP(A625, rou_table_dates, rou_table_deprs, 0, 0),
TRUE, ""
)</f>
        <v/>
      </c>
      <c r="E625" s="7" t="str" cm="1">
        <f t="array" aca="1" ref="E625" ca="1">_xlfn.IFS(
AND(SUMIFS(lease_table_interest_accruals, lease_table_dates, A625)&gt;0, COUNTIFS($E$14:E624, "Interest accrual", $A$14:A624, A625)=0), "Interest accrual",
AND(SUMIFS(lease_table_payments, lease_table_dates, A625)&gt;0, COUNTIFS($E$14:E624, "Payment", $A$14:A624, A625)=0), "Payment",
AND(SUMIFS(rou_table_deprs, rou_table_dates, A625)&gt;0, COUNTIFS($E$14:E624, "Depreciation", $A$14:A624, A625)=0), "Depreciation",
TRUE,  ""
)</f>
        <v/>
      </c>
      <c r="G625" s="13" t="str" cm="1">
        <f t="array" aca="1" ref="G625" ca="1">_xlfn.IFS(
AND($B$11="Hə", $B$3="İllik"), Z625,
AND($B$11="Hə", $B$3="Aylıq"), AA625,
$B$11="Yox", X625)</f>
        <v/>
      </c>
      <c r="H625" s="14" t="str" cm="1">
        <f t="array" aca="1" ref="H625" ca="1">_xlfn.IFS( G625="", "",
TRUE, ROUND( H624+I625-J625, 2) )</f>
        <v/>
      </c>
      <c r="I625" s="14" t="str" cm="1">
        <f t="array" aca="1" ref="I625" ca="1">_xlfn.IFS(G625="", "",
G625=last_payment_date, (J625-H624),
 TRUE,  -  (H624- H624* (1+$B$6)^ (_xlfn.DAYS(G625,G624)/365) )
)</f>
        <v/>
      </c>
      <c r="J625" s="14" t="str" cm="1">
        <f t="array" aca="1" ref="J625" ca="1">_xlfn.IFS(G625="", "",
TRUE, _xlfn.XLOOKUP(G625,  payment_dates, payments,0,0)
)</f>
        <v/>
      </c>
      <c r="L625" s="2" t="str" cm="1">
        <f t="array" aca="1" ref="L625" ca="1">_xlfn.IFS(
AND($B$11="Hə", $B$3="İllik"), AC625,
AND($B$11="Hə", $B$3="Aylıq"), AD625,
$B$11="Yox", AB625)</f>
        <v/>
      </c>
      <c r="M625" s="14" t="str" cm="1">
        <f t="array" aca="1" ref="M625" ca="1">_xlfn.IFS( L625="", "",
(M624-N625)&lt;=0.5, 0,
TRUE,  M624-N625)</f>
        <v/>
      </c>
      <c r="N625" s="15" t="str" cm="1">
        <f t="array" aca="1" ref="N625" ca="1">_xlfn.IFS(
L625="", "",
TRUE, MIN(M624, ROUND($M$14/ (last_rou_date - $B$2) * (L625-L624), 2) )
)</f>
        <v/>
      </c>
      <c r="P625" s="22" t="str">
        <f t="shared" ca="1" si="27"/>
        <v/>
      </c>
      <c r="Q625" s="14" t="str" cm="1">
        <f t="array" aca="1" ref="Q625" ca="1">_xlfn.IFS(P625="","",
$B$11="Hə", _xlfn.XLOOKUP(DATE(P625, 12, 31), rou_table_dates, rou_table_nbvs,0, 0),
TRUE,  MAX(0, ROUND($M$14 - $M$14/ (last_rou_date - $B$2) * (DATE(P625,12,31) - $B$2), 2) )
)</f>
        <v/>
      </c>
      <c r="R625" s="57" t="str" cm="1">
        <f t="array" aca="1" ref="R625" ca="1">_xlfn.IFS(P625="","",
$B$11="Hə", _xlfn.XLOOKUP(DATE(P625, 12, 31), lease_table_dates, lease_table_balances,0, 0),
TRUE, IFERROR( XNPV($B$6, IF(payment_dates &gt;DATE(P625, 12, 31), payments,  0),  IF(payment_dates &gt;DATE(P625, 12, 31), payment_dates,  DATE(P625, 12, 31))    ),0)
)</f>
        <v/>
      </c>
      <c r="S625" s="14" t="str" cm="1">
        <f t="array" aca="1" ref="S625" ca="1">_xlfn.IFS(P625="","",
TRUE,  MIN( MIN(Q624, $M$14), ROUND($M$14/ (last_rou_date - $B$2) * (DATE(P625,12,31) - MAX($B$2, DATE(P625-1, 12, 31))), 2) )
)</f>
        <v/>
      </c>
      <c r="T625" s="15" t="str" cm="1">
        <f t="array" aca="1" ref="T625" ca="1">_xlfn.IFS(P625="", "",
ISTEXT(R624), R625- (H625 - SUMIFS( lease_table_payments, lease_table_years, P625) -$AG$14 ),
AND(ISNUMBER(R624), R625&lt;&gt;""),   R625- (R624 - SUMIFS( lease_table_payments, lease_table_years, P625) )
)</f>
        <v/>
      </c>
      <c r="U625" s="14"/>
      <c r="V625" s="73">
        <f t="shared" si="29"/>
        <v>612</v>
      </c>
      <c r="W625" s="74" t="str" cm="1">
        <f t="array" ref="W625">_xlfn.IFS(
OR(W624=$B$4, W624=""),"",
TRUE,W624+1
)</f>
        <v/>
      </c>
      <c r="X625" s="75" t="str" cm="1">
        <f t="array" ref="X625">_xlfn.IFS(X624="","",
W625="", "",
AND($B$3="İllik"),DATE(YEAR(X624)+1,MONTH(X624),DAY(X624) ),
AND($B$3="Aylıq", $AH$14="Not end"), EDATE(X624,1),
AND($B$3="Aylıq", $AH$14="End"), EOMONTH(X624,1)
)</f>
        <v/>
      </c>
      <c r="Y625" s="75" t="str" cm="1">
        <f t="array" aca="1" ref="Y625" ca="1">_xlfn.IFS(
AND($B$7="Dövrün əvvəlində", Y624&lt;=last_rou_date), DATE(YEAR(Y624)+1, 12, 31),
AND($B$7="Dövrün sonunda", Y624&lt;=last_payment_date), DATE(YEAR(Y624)+1, 12, 31),
TRUE, ""
)</f>
        <v/>
      </c>
      <c r="Z625" s="75" t="str" cm="1">
        <f t="array" aca="1" ref="Z625" ca="1">_xlfn.IFS(
AND($AN$14="Not year_end", Z624&gt;last_payment_date), "",
AND($AN$14="Year_end", Z624&gt;=last_payment_date), "",
AND($AN$14="Year_end"), DATE(YEAR(Z624+1), 12, 31),
AND($AN$14="Not year_end", MONTH(Z624)=12, DAY(Z624)=31), DATE(YEAR(Z623)+1, MONTH(Z623), DAY(Z623)),
AND($AN$14="Not year_end", OR(MONTH(Z624)&lt;&gt;12, DAY(Z624)&lt;&gt;31) ), DATE(YEAR(Z624), 12, 31)
)</f>
        <v/>
      </c>
      <c r="AA625" s="75" t="str" cm="1">
        <f t="array" aca="1" ref="AA625" ca="1">_xlfn.IFS(AA624="", "",
AND(AA624=last_payment_date, OR(MONTH(AA624)&lt;&gt;12, DAY(AA624)&lt;&gt;31) ), DATE(YEAR(AA624), 12, 31),
AND(MONTH(AA624)=12, DAY(AA624)=31, AA624&gt;=last_payment_date), "",
AND(MONTH(AA624)=12, DAY(AA624)&lt;&gt;31),  EOMONTH(AA624,0),
AND(MONTH(AA624)=12, DAY(AA624)=31, $AH$14="Not end"),  EDATE(AA623,1),
AND($AH$14="Not end"), EDATE(AA624, 1),
AND($AH$14="End"), EOMONTH(AA624, 1)
)</f>
        <v/>
      </c>
      <c r="AB625" s="75" t="str" cm="1">
        <f t="array" aca="1" ref="AB625" ca="1">_xlfn.IFS(AB624="","",
AND(AB624=last_rou_date), "",
AND($B$3="İllik"),DATE(YEAR(AB624)+1,MONTH(AB624),DAY(AB624) ),
AND($B$3="Aylıq", $AH$14="Not end"), EDATE(AB624,1),
AND($B$3="Aylıq", $AH$14="End"), EOMONTH(AB624,1)
)</f>
        <v/>
      </c>
      <c r="AC625" s="75" t="str" cm="1">
        <f t="array" aca="1" ref="AC625" ca="1">_xlfn.IFS(
AND($AN$14="Not year_end", AC624&gt;last_rou_date), "",
AND($AN$14="Year_end", AC624&gt;=last_rou_date), "",
AND($AN$14="Year_end"), DATE(YEAR(AC624+1), 12, 31),
AND($AN$14="Not year_end", MONTH(AC624)=12, DAY(AC624)=31), DATE(YEAR(AC623)+1, MONTH(AC623), DAY(AC623)),
AND($AN$14="Not year_end", OR(MONTH(AC624)&lt;&gt;12, DAY(AC624)&lt;&gt;31) ), DATE(YEAR(AC624), 12, 31)
)</f>
        <v/>
      </c>
      <c r="AD625" s="75" t="str" cm="1">
        <f t="array" aca="1" ref="AD625" ca="1">_xlfn.IFS(AD624="", "",
AND(AD624=last_rou_date, OR(MONTH(AD624)&lt;&gt;12, DAY(AD624)&lt;&gt;31) ), DATE(YEAR(AD624), 12, 31),
AND(MONTH(AD624)=12, DAY(AD624)=31, AD624&gt;=last_rou_date), "",
AND(MONTH(AD624)=12, DAY(AD624)&lt;&gt;31),  EOMONTH(AD624,0),
AND(MONTH(AD624)=12, DAY(AD624)=31, $AH$14="Not end"),  EDATE(AD623,1),
AND($AH$14="Not end"), EDATE(AD624, 1),
AND($AH$14="End"), EOMONTH(AD624, 1)
)</f>
        <v/>
      </c>
      <c r="AE625" s="68" t="str" cm="1">
        <f t="array" ref="AE625">_xlfn.IFS(W625="", "",
AND(W625&gt;0, W625&lt;=$B$4, $C$2="İllik artım, faiz olaraq", $D$2&gt;0, $B$3="İllik"), $B$5*((1+$D$2)^(W625-1)),
AND(W625&gt;0, W625&lt;=$B$4, $C$2="İllik artım, faiz olaraq", $D$2&gt;0, $B$3="Aylıq"), $B$5*((1+$D$2)^ROUNDDOWN((W625-1)/12,0)),
AND(W625=1, $C$2="Aşağıdakı kimi dəyişir", ), $B$5,
AND(W625&gt;1, W625&lt;=$B$4, $C$2="Aşağıdakı kimi dəyişir"), IFERROR(VLOOKUP(W625, $C$4:$D$7, 2, FALSE), AE624),
AND(W625&gt;0, W625&lt;=$B$4), $B$5,
TRUE,0 )</f>
        <v/>
      </c>
      <c r="AF625" s="76" t="str">
        <f t="shared" ca="1" si="28"/>
        <v/>
      </c>
    </row>
    <row r="626" spans="1:32" x14ac:dyDescent="0.4">
      <c r="A626" s="13" t="str" cm="1">
        <f t="array" aca="1" ref="A626" ca="1">_xlfn.IFS(
AND(SUMIFS(lease_table_interest_accruals, lease_table_dates, A625)&gt;0, COUNTIFS($E$14:E625, "Interest accrual", $A$14:A625, A625)=0),  A625,
AND(SUMIFS(lease_table_payments, lease_table_dates, A625)&gt;0, COUNTIFS($E$14:E625, "Payment", $A$14:A625, A625)=0),  A625,
AND(SUMIFS(rou_table_deprs, rou_table_dates, A625)&gt;0, COUNTIFS($E$14:E625, "Depreciation", $A$14:A625, A625)=0),  A625,
TRUE,  IFERROR(INDEX(rou_table_dates,  MATCH(A625, rou_table_dates)+1, ), "")
)</f>
        <v/>
      </c>
      <c r="B626" s="1" t="str" cm="1">
        <f t="array" aca="1" ref="B626" ca="1">_xlfn.IFS(
AND(E626="Payment", A626=$B$2), $AM$14,
E626="Payment", $AM$15,
E626="Interest accrual", $AM$18,
E626="Depreciation", $AM$17,
TRUE, "")</f>
        <v/>
      </c>
      <c r="C626" s="1" t="str" cm="1">
        <f t="array" aca="1" ref="C626" ca="1">_xlfn.IFS(
E626="Payment", $AM$19,
E626="Interest accrual", $AM$15,
E626="Depreciation", $AM$16,
TRUE, "")</f>
        <v/>
      </c>
      <c r="D626" s="14" t="str" cm="1">
        <f t="array" aca="1" ref="D626" ca="1">_xlfn.IFS(
E626="Payment", _xlfn.XLOOKUP(A626, lease_table_dates, lease_table_payments, 0, 0),
E626="Interest accrual", _xlfn.XLOOKUP(A626, lease_table_dates, lease_table_interest_accruals, 0, 0),
E626="Depreciation", _xlfn.XLOOKUP(A626, rou_table_dates, rou_table_deprs, 0, 0),
TRUE, ""
)</f>
        <v/>
      </c>
      <c r="E626" s="7" t="str" cm="1">
        <f t="array" aca="1" ref="E626" ca="1">_xlfn.IFS(
AND(SUMIFS(lease_table_interest_accruals, lease_table_dates, A626)&gt;0, COUNTIFS($E$14:E625, "Interest accrual", $A$14:A625, A626)=0), "Interest accrual",
AND(SUMIFS(lease_table_payments, lease_table_dates, A626)&gt;0, COUNTIFS($E$14:E625, "Payment", $A$14:A625, A626)=0), "Payment",
AND(SUMIFS(rou_table_deprs, rou_table_dates, A626)&gt;0, COUNTIFS($E$14:E625, "Depreciation", $A$14:A625, A626)=0), "Depreciation",
TRUE,  ""
)</f>
        <v/>
      </c>
      <c r="G626" s="13" t="str" cm="1">
        <f t="array" aca="1" ref="G626" ca="1">_xlfn.IFS(
AND($B$11="Hə", $B$3="İllik"), Z626,
AND($B$11="Hə", $B$3="Aylıq"), AA626,
$B$11="Yox", X626)</f>
        <v/>
      </c>
      <c r="H626" s="14" t="str" cm="1">
        <f t="array" aca="1" ref="H626" ca="1">_xlfn.IFS( G626="", "",
TRUE, ROUND( H625+I626-J626, 2) )</f>
        <v/>
      </c>
      <c r="I626" s="14" t="str" cm="1">
        <f t="array" aca="1" ref="I626" ca="1">_xlfn.IFS(G626="", "",
G626=last_payment_date, (J626-H625),
 TRUE,  -  (H625- H625* (1+$B$6)^ (_xlfn.DAYS(G626,G625)/365) )
)</f>
        <v/>
      </c>
      <c r="J626" s="14" t="str" cm="1">
        <f t="array" aca="1" ref="J626" ca="1">_xlfn.IFS(G626="", "",
TRUE, _xlfn.XLOOKUP(G626,  payment_dates, payments,0,0)
)</f>
        <v/>
      </c>
      <c r="L626" s="2" t="str" cm="1">
        <f t="array" aca="1" ref="L626" ca="1">_xlfn.IFS(
AND($B$11="Hə", $B$3="İllik"), AC626,
AND($B$11="Hə", $B$3="Aylıq"), AD626,
$B$11="Yox", AB626)</f>
        <v/>
      </c>
      <c r="M626" s="14" t="str" cm="1">
        <f t="array" aca="1" ref="M626" ca="1">_xlfn.IFS( L626="", "",
(M625-N626)&lt;=0.5, 0,
TRUE,  M625-N626)</f>
        <v/>
      </c>
      <c r="N626" s="15" t="str" cm="1">
        <f t="array" aca="1" ref="N626" ca="1">_xlfn.IFS(
L626="", "",
TRUE, MIN(M625, ROUND($M$14/ (last_rou_date - $B$2) * (L626-L625), 2) )
)</f>
        <v/>
      </c>
      <c r="P626" s="22" t="str">
        <f t="shared" ca="1" si="27"/>
        <v/>
      </c>
      <c r="Q626" s="14" t="str" cm="1">
        <f t="array" aca="1" ref="Q626" ca="1">_xlfn.IFS(P626="","",
$B$11="Hə", _xlfn.XLOOKUP(DATE(P626, 12, 31), rou_table_dates, rou_table_nbvs,0, 0),
TRUE,  MAX(0, ROUND($M$14 - $M$14/ (last_rou_date - $B$2) * (DATE(P626,12,31) - $B$2), 2) )
)</f>
        <v/>
      </c>
      <c r="R626" s="57" t="str" cm="1">
        <f t="array" aca="1" ref="R626" ca="1">_xlfn.IFS(P626="","",
$B$11="Hə", _xlfn.XLOOKUP(DATE(P626, 12, 31), lease_table_dates, lease_table_balances,0, 0),
TRUE, IFERROR( XNPV($B$6, IF(payment_dates &gt;DATE(P626, 12, 31), payments,  0),  IF(payment_dates &gt;DATE(P626, 12, 31), payment_dates,  DATE(P626, 12, 31))    ),0)
)</f>
        <v/>
      </c>
      <c r="S626" s="14" t="str" cm="1">
        <f t="array" aca="1" ref="S626" ca="1">_xlfn.IFS(P626="","",
TRUE,  MIN( MIN(Q625, $M$14), ROUND($M$14/ (last_rou_date - $B$2) * (DATE(P626,12,31) - MAX($B$2, DATE(P626-1, 12, 31))), 2) )
)</f>
        <v/>
      </c>
      <c r="T626" s="15" t="str" cm="1">
        <f t="array" aca="1" ref="T626" ca="1">_xlfn.IFS(P626="", "",
ISTEXT(R625), R626- (H626 - SUMIFS( lease_table_payments, lease_table_years, P626) -$AG$14 ),
AND(ISNUMBER(R625), R626&lt;&gt;""),   R626- (R625 - SUMIFS( lease_table_payments, lease_table_years, P626) )
)</f>
        <v/>
      </c>
      <c r="U626" s="14"/>
      <c r="V626" s="73">
        <f t="shared" si="29"/>
        <v>613</v>
      </c>
      <c r="W626" s="74" t="str" cm="1">
        <f t="array" ref="W626">_xlfn.IFS(
OR(W625=$B$4, W625=""),"",
TRUE,W625+1
)</f>
        <v/>
      </c>
      <c r="X626" s="75" t="str" cm="1">
        <f t="array" ref="X626">_xlfn.IFS(X625="","",
W626="", "",
AND($B$3="İllik"),DATE(YEAR(X625)+1,MONTH(X625),DAY(X625) ),
AND($B$3="Aylıq", $AH$14="Not end"), EDATE(X625,1),
AND($B$3="Aylıq", $AH$14="End"), EOMONTH(X625,1)
)</f>
        <v/>
      </c>
      <c r="Y626" s="75" t="str" cm="1">
        <f t="array" aca="1" ref="Y626" ca="1">_xlfn.IFS(
AND($B$7="Dövrün əvvəlində", Y625&lt;=last_rou_date), DATE(YEAR(Y625)+1, 12, 31),
AND($B$7="Dövrün sonunda", Y625&lt;=last_payment_date), DATE(YEAR(Y625)+1, 12, 31),
TRUE, ""
)</f>
        <v/>
      </c>
      <c r="Z626" s="75" t="str" cm="1">
        <f t="array" aca="1" ref="Z626" ca="1">_xlfn.IFS(
AND($AN$14="Not year_end", Z625&gt;last_payment_date), "",
AND($AN$14="Year_end", Z625&gt;=last_payment_date), "",
AND($AN$14="Year_end"), DATE(YEAR(Z625+1), 12, 31),
AND($AN$14="Not year_end", MONTH(Z625)=12, DAY(Z625)=31), DATE(YEAR(Z624)+1, MONTH(Z624), DAY(Z624)),
AND($AN$14="Not year_end", OR(MONTH(Z625)&lt;&gt;12, DAY(Z625)&lt;&gt;31) ), DATE(YEAR(Z625), 12, 31)
)</f>
        <v/>
      </c>
      <c r="AA626" s="75" t="str" cm="1">
        <f t="array" aca="1" ref="AA626" ca="1">_xlfn.IFS(AA625="", "",
AND(AA625=last_payment_date, OR(MONTH(AA625)&lt;&gt;12, DAY(AA625)&lt;&gt;31) ), DATE(YEAR(AA625), 12, 31),
AND(MONTH(AA625)=12, DAY(AA625)=31, AA625&gt;=last_payment_date), "",
AND(MONTH(AA625)=12, DAY(AA625)&lt;&gt;31),  EOMONTH(AA625,0),
AND(MONTH(AA625)=12, DAY(AA625)=31, $AH$14="Not end"),  EDATE(AA624,1),
AND($AH$14="Not end"), EDATE(AA625, 1),
AND($AH$14="End"), EOMONTH(AA625, 1)
)</f>
        <v/>
      </c>
      <c r="AB626" s="75" t="str" cm="1">
        <f t="array" aca="1" ref="AB626" ca="1">_xlfn.IFS(AB625="","",
AND(AB625=last_rou_date), "",
AND($B$3="İllik"),DATE(YEAR(AB625)+1,MONTH(AB625),DAY(AB625) ),
AND($B$3="Aylıq", $AH$14="Not end"), EDATE(AB625,1),
AND($B$3="Aylıq", $AH$14="End"), EOMONTH(AB625,1)
)</f>
        <v/>
      </c>
      <c r="AC626" s="75" t="str" cm="1">
        <f t="array" aca="1" ref="AC626" ca="1">_xlfn.IFS(
AND($AN$14="Not year_end", AC625&gt;last_rou_date), "",
AND($AN$14="Year_end", AC625&gt;=last_rou_date), "",
AND($AN$14="Year_end"), DATE(YEAR(AC625+1), 12, 31),
AND($AN$14="Not year_end", MONTH(AC625)=12, DAY(AC625)=31), DATE(YEAR(AC624)+1, MONTH(AC624), DAY(AC624)),
AND($AN$14="Not year_end", OR(MONTH(AC625)&lt;&gt;12, DAY(AC625)&lt;&gt;31) ), DATE(YEAR(AC625), 12, 31)
)</f>
        <v/>
      </c>
      <c r="AD626" s="75" t="str" cm="1">
        <f t="array" aca="1" ref="AD626" ca="1">_xlfn.IFS(AD625="", "",
AND(AD625=last_rou_date, OR(MONTH(AD625)&lt;&gt;12, DAY(AD625)&lt;&gt;31) ), DATE(YEAR(AD625), 12, 31),
AND(MONTH(AD625)=12, DAY(AD625)=31, AD625&gt;=last_rou_date), "",
AND(MONTH(AD625)=12, DAY(AD625)&lt;&gt;31),  EOMONTH(AD625,0),
AND(MONTH(AD625)=12, DAY(AD625)=31, $AH$14="Not end"),  EDATE(AD624,1),
AND($AH$14="Not end"), EDATE(AD625, 1),
AND($AH$14="End"), EOMONTH(AD625, 1)
)</f>
        <v/>
      </c>
      <c r="AE626" s="68" t="str" cm="1">
        <f t="array" ref="AE626">_xlfn.IFS(W626="", "",
AND(W626&gt;0, W626&lt;=$B$4, $C$2="İllik artım, faiz olaraq", $D$2&gt;0, $B$3="İllik"), $B$5*((1+$D$2)^(W626-1)),
AND(W626&gt;0, W626&lt;=$B$4, $C$2="İllik artım, faiz olaraq", $D$2&gt;0, $B$3="Aylıq"), $B$5*((1+$D$2)^ROUNDDOWN((W626-1)/12,0)),
AND(W626=1, $C$2="Aşağıdakı kimi dəyişir", ), $B$5,
AND(W626&gt;1, W626&lt;=$B$4, $C$2="Aşağıdakı kimi dəyişir"), IFERROR(VLOOKUP(W626, $C$4:$D$7, 2, FALSE), AE625),
AND(W626&gt;0, W626&lt;=$B$4), $B$5,
TRUE,0 )</f>
        <v/>
      </c>
      <c r="AF626" s="76" t="str">
        <f t="shared" ca="1" si="28"/>
        <v/>
      </c>
    </row>
    <row r="627" spans="1:32" x14ac:dyDescent="0.4">
      <c r="A627" s="13" t="str" cm="1">
        <f t="array" aca="1" ref="A627" ca="1">_xlfn.IFS(
AND(SUMIFS(lease_table_interest_accruals, lease_table_dates, A626)&gt;0, COUNTIFS($E$14:E626, "Interest accrual", $A$14:A626, A626)=0),  A626,
AND(SUMIFS(lease_table_payments, lease_table_dates, A626)&gt;0, COUNTIFS($E$14:E626, "Payment", $A$14:A626, A626)=0),  A626,
AND(SUMIFS(rou_table_deprs, rou_table_dates, A626)&gt;0, COUNTIFS($E$14:E626, "Depreciation", $A$14:A626, A626)=0),  A626,
TRUE,  IFERROR(INDEX(rou_table_dates,  MATCH(A626, rou_table_dates)+1, ), "")
)</f>
        <v/>
      </c>
      <c r="B627" s="1" t="str" cm="1">
        <f t="array" aca="1" ref="B627" ca="1">_xlfn.IFS(
AND(E627="Payment", A627=$B$2), $AM$14,
E627="Payment", $AM$15,
E627="Interest accrual", $AM$18,
E627="Depreciation", $AM$17,
TRUE, "")</f>
        <v/>
      </c>
      <c r="C627" s="1" t="str" cm="1">
        <f t="array" aca="1" ref="C627" ca="1">_xlfn.IFS(
E627="Payment", $AM$19,
E627="Interest accrual", $AM$15,
E627="Depreciation", $AM$16,
TRUE, "")</f>
        <v/>
      </c>
      <c r="D627" s="14" t="str" cm="1">
        <f t="array" aca="1" ref="D627" ca="1">_xlfn.IFS(
E627="Payment", _xlfn.XLOOKUP(A627, lease_table_dates, lease_table_payments, 0, 0),
E627="Interest accrual", _xlfn.XLOOKUP(A627, lease_table_dates, lease_table_interest_accruals, 0, 0),
E627="Depreciation", _xlfn.XLOOKUP(A627, rou_table_dates, rou_table_deprs, 0, 0),
TRUE, ""
)</f>
        <v/>
      </c>
      <c r="E627" s="7" t="str" cm="1">
        <f t="array" aca="1" ref="E627" ca="1">_xlfn.IFS(
AND(SUMIFS(lease_table_interest_accruals, lease_table_dates, A627)&gt;0, COUNTIFS($E$14:E626, "Interest accrual", $A$14:A626, A627)=0), "Interest accrual",
AND(SUMIFS(lease_table_payments, lease_table_dates, A627)&gt;0, COUNTIFS($E$14:E626, "Payment", $A$14:A626, A627)=0), "Payment",
AND(SUMIFS(rou_table_deprs, rou_table_dates, A627)&gt;0, COUNTIFS($E$14:E626, "Depreciation", $A$14:A626, A627)=0), "Depreciation",
TRUE,  ""
)</f>
        <v/>
      </c>
      <c r="G627" s="13" t="str" cm="1">
        <f t="array" aca="1" ref="G627" ca="1">_xlfn.IFS(
AND($B$11="Hə", $B$3="İllik"), Z627,
AND($B$11="Hə", $B$3="Aylıq"), AA627,
$B$11="Yox", X627)</f>
        <v/>
      </c>
      <c r="H627" s="14" t="str" cm="1">
        <f t="array" aca="1" ref="H627" ca="1">_xlfn.IFS( G627="", "",
TRUE, ROUND( H626+I627-J627, 2) )</f>
        <v/>
      </c>
      <c r="I627" s="14" t="str" cm="1">
        <f t="array" aca="1" ref="I627" ca="1">_xlfn.IFS(G627="", "",
G627=last_payment_date, (J627-H626),
 TRUE,  -  (H626- H626* (1+$B$6)^ (_xlfn.DAYS(G627,G626)/365) )
)</f>
        <v/>
      </c>
      <c r="J627" s="14" t="str" cm="1">
        <f t="array" aca="1" ref="J627" ca="1">_xlfn.IFS(G627="", "",
TRUE, _xlfn.XLOOKUP(G627,  payment_dates, payments,0,0)
)</f>
        <v/>
      </c>
      <c r="L627" s="2" t="str" cm="1">
        <f t="array" aca="1" ref="L627" ca="1">_xlfn.IFS(
AND($B$11="Hə", $B$3="İllik"), AC627,
AND($B$11="Hə", $B$3="Aylıq"), AD627,
$B$11="Yox", AB627)</f>
        <v/>
      </c>
      <c r="M627" s="14" t="str" cm="1">
        <f t="array" aca="1" ref="M627" ca="1">_xlfn.IFS( L627="", "",
(M626-N627)&lt;=0.5, 0,
TRUE,  M626-N627)</f>
        <v/>
      </c>
      <c r="N627" s="15" t="str" cm="1">
        <f t="array" aca="1" ref="N627" ca="1">_xlfn.IFS(
L627="", "",
TRUE, MIN(M626, ROUND($M$14/ (last_rou_date - $B$2) * (L627-L626), 2) )
)</f>
        <v/>
      </c>
      <c r="P627" s="22" t="str">
        <f t="shared" ca="1" si="27"/>
        <v/>
      </c>
      <c r="Q627" s="14" t="str" cm="1">
        <f t="array" aca="1" ref="Q627" ca="1">_xlfn.IFS(P627="","",
$B$11="Hə", _xlfn.XLOOKUP(DATE(P627, 12, 31), rou_table_dates, rou_table_nbvs,0, 0),
TRUE,  MAX(0, ROUND($M$14 - $M$14/ (last_rou_date - $B$2) * (DATE(P627,12,31) - $B$2), 2) )
)</f>
        <v/>
      </c>
      <c r="R627" s="57" t="str" cm="1">
        <f t="array" aca="1" ref="R627" ca="1">_xlfn.IFS(P627="","",
$B$11="Hə", _xlfn.XLOOKUP(DATE(P627, 12, 31), lease_table_dates, lease_table_balances,0, 0),
TRUE, IFERROR( XNPV($B$6, IF(payment_dates &gt;DATE(P627, 12, 31), payments,  0),  IF(payment_dates &gt;DATE(P627, 12, 31), payment_dates,  DATE(P627, 12, 31))    ),0)
)</f>
        <v/>
      </c>
      <c r="S627" s="14" t="str" cm="1">
        <f t="array" aca="1" ref="S627" ca="1">_xlfn.IFS(P627="","",
TRUE,  MIN( MIN(Q626, $M$14), ROUND($M$14/ (last_rou_date - $B$2) * (DATE(P627,12,31) - MAX($B$2, DATE(P627-1, 12, 31))), 2) )
)</f>
        <v/>
      </c>
      <c r="T627" s="15" t="str" cm="1">
        <f t="array" aca="1" ref="T627" ca="1">_xlfn.IFS(P627="", "",
ISTEXT(R626), R627- (H627 - SUMIFS( lease_table_payments, lease_table_years, P627) -$AG$14 ),
AND(ISNUMBER(R626), R627&lt;&gt;""),   R627- (R626 - SUMIFS( lease_table_payments, lease_table_years, P627) )
)</f>
        <v/>
      </c>
      <c r="U627" s="14"/>
      <c r="V627" s="73">
        <f t="shared" si="29"/>
        <v>614</v>
      </c>
      <c r="W627" s="74" t="str" cm="1">
        <f t="array" ref="W627">_xlfn.IFS(
OR(W626=$B$4, W626=""),"",
TRUE,W626+1
)</f>
        <v/>
      </c>
      <c r="X627" s="75" t="str" cm="1">
        <f t="array" ref="X627">_xlfn.IFS(X626="","",
W627="", "",
AND($B$3="İllik"),DATE(YEAR(X626)+1,MONTH(X626),DAY(X626) ),
AND($B$3="Aylıq", $AH$14="Not end"), EDATE(X626,1),
AND($B$3="Aylıq", $AH$14="End"), EOMONTH(X626,1)
)</f>
        <v/>
      </c>
      <c r="Y627" s="75" t="str" cm="1">
        <f t="array" aca="1" ref="Y627" ca="1">_xlfn.IFS(
AND($B$7="Dövrün əvvəlində", Y626&lt;=last_rou_date), DATE(YEAR(Y626)+1, 12, 31),
AND($B$7="Dövrün sonunda", Y626&lt;=last_payment_date), DATE(YEAR(Y626)+1, 12, 31),
TRUE, ""
)</f>
        <v/>
      </c>
      <c r="Z627" s="75" t="str" cm="1">
        <f t="array" aca="1" ref="Z627" ca="1">_xlfn.IFS(
AND($AN$14="Not year_end", Z626&gt;last_payment_date), "",
AND($AN$14="Year_end", Z626&gt;=last_payment_date), "",
AND($AN$14="Year_end"), DATE(YEAR(Z626+1), 12, 31),
AND($AN$14="Not year_end", MONTH(Z626)=12, DAY(Z626)=31), DATE(YEAR(Z625)+1, MONTH(Z625), DAY(Z625)),
AND($AN$14="Not year_end", OR(MONTH(Z626)&lt;&gt;12, DAY(Z626)&lt;&gt;31) ), DATE(YEAR(Z626), 12, 31)
)</f>
        <v/>
      </c>
      <c r="AA627" s="75" t="str" cm="1">
        <f t="array" aca="1" ref="AA627" ca="1">_xlfn.IFS(AA626="", "",
AND(AA626=last_payment_date, OR(MONTH(AA626)&lt;&gt;12, DAY(AA626)&lt;&gt;31) ), DATE(YEAR(AA626), 12, 31),
AND(MONTH(AA626)=12, DAY(AA626)=31, AA626&gt;=last_payment_date), "",
AND(MONTH(AA626)=12, DAY(AA626)&lt;&gt;31),  EOMONTH(AA626,0),
AND(MONTH(AA626)=12, DAY(AA626)=31, $AH$14="Not end"),  EDATE(AA625,1),
AND($AH$14="Not end"), EDATE(AA626, 1),
AND($AH$14="End"), EOMONTH(AA626, 1)
)</f>
        <v/>
      </c>
      <c r="AB627" s="75" t="str" cm="1">
        <f t="array" aca="1" ref="AB627" ca="1">_xlfn.IFS(AB626="","",
AND(AB626=last_rou_date), "",
AND($B$3="İllik"),DATE(YEAR(AB626)+1,MONTH(AB626),DAY(AB626) ),
AND($B$3="Aylıq", $AH$14="Not end"), EDATE(AB626,1),
AND($B$3="Aylıq", $AH$14="End"), EOMONTH(AB626,1)
)</f>
        <v/>
      </c>
      <c r="AC627" s="75" t="str" cm="1">
        <f t="array" aca="1" ref="AC627" ca="1">_xlfn.IFS(
AND($AN$14="Not year_end", AC626&gt;last_rou_date), "",
AND($AN$14="Year_end", AC626&gt;=last_rou_date), "",
AND($AN$14="Year_end"), DATE(YEAR(AC626+1), 12, 31),
AND($AN$14="Not year_end", MONTH(AC626)=12, DAY(AC626)=31), DATE(YEAR(AC625)+1, MONTH(AC625), DAY(AC625)),
AND($AN$14="Not year_end", OR(MONTH(AC626)&lt;&gt;12, DAY(AC626)&lt;&gt;31) ), DATE(YEAR(AC626), 12, 31)
)</f>
        <v/>
      </c>
      <c r="AD627" s="75" t="str" cm="1">
        <f t="array" aca="1" ref="AD627" ca="1">_xlfn.IFS(AD626="", "",
AND(AD626=last_rou_date, OR(MONTH(AD626)&lt;&gt;12, DAY(AD626)&lt;&gt;31) ), DATE(YEAR(AD626), 12, 31),
AND(MONTH(AD626)=12, DAY(AD626)=31, AD626&gt;=last_rou_date), "",
AND(MONTH(AD626)=12, DAY(AD626)&lt;&gt;31),  EOMONTH(AD626,0),
AND(MONTH(AD626)=12, DAY(AD626)=31, $AH$14="Not end"),  EDATE(AD625,1),
AND($AH$14="Not end"), EDATE(AD626, 1),
AND($AH$14="End"), EOMONTH(AD626, 1)
)</f>
        <v/>
      </c>
      <c r="AE627" s="68" t="str" cm="1">
        <f t="array" ref="AE627">_xlfn.IFS(W627="", "",
AND(W627&gt;0, W627&lt;=$B$4, $C$2="İllik artım, faiz olaraq", $D$2&gt;0, $B$3="İllik"), $B$5*((1+$D$2)^(W627-1)),
AND(W627&gt;0, W627&lt;=$B$4, $C$2="İllik artım, faiz olaraq", $D$2&gt;0, $B$3="Aylıq"), $B$5*((1+$D$2)^ROUNDDOWN((W627-1)/12,0)),
AND(W627=1, $C$2="Aşağıdakı kimi dəyişir", ), $B$5,
AND(W627&gt;1, W627&lt;=$B$4, $C$2="Aşağıdakı kimi dəyişir"), IFERROR(VLOOKUP(W627, $C$4:$D$7, 2, FALSE), AE626),
AND(W627&gt;0, W627&lt;=$B$4), $B$5,
TRUE,0 )</f>
        <v/>
      </c>
      <c r="AF627" s="76" t="str">
        <f t="shared" ca="1" si="28"/>
        <v/>
      </c>
    </row>
    <row r="628" spans="1:32" x14ac:dyDescent="0.4">
      <c r="A628" s="13" t="str" cm="1">
        <f t="array" aca="1" ref="A628" ca="1">_xlfn.IFS(
AND(SUMIFS(lease_table_interest_accruals, lease_table_dates, A627)&gt;0, COUNTIFS($E$14:E627, "Interest accrual", $A$14:A627, A627)=0),  A627,
AND(SUMIFS(lease_table_payments, lease_table_dates, A627)&gt;0, COUNTIFS($E$14:E627, "Payment", $A$14:A627, A627)=0),  A627,
AND(SUMIFS(rou_table_deprs, rou_table_dates, A627)&gt;0, COUNTIFS($E$14:E627, "Depreciation", $A$14:A627, A627)=0),  A627,
TRUE,  IFERROR(INDEX(rou_table_dates,  MATCH(A627, rou_table_dates)+1, ), "")
)</f>
        <v/>
      </c>
      <c r="B628" s="1" t="str" cm="1">
        <f t="array" aca="1" ref="B628" ca="1">_xlfn.IFS(
AND(E628="Payment", A628=$B$2), $AM$14,
E628="Payment", $AM$15,
E628="Interest accrual", $AM$18,
E628="Depreciation", $AM$17,
TRUE, "")</f>
        <v/>
      </c>
      <c r="C628" s="1" t="str" cm="1">
        <f t="array" aca="1" ref="C628" ca="1">_xlfn.IFS(
E628="Payment", $AM$19,
E628="Interest accrual", $AM$15,
E628="Depreciation", $AM$16,
TRUE, "")</f>
        <v/>
      </c>
      <c r="D628" s="1" t="str" cm="1">
        <f t="array" aca="1" ref="D628" ca="1">_xlfn.IFS(
E628="Payment", _xlfn.XLOOKUP(A628, lease_table_dates, lease_table_payments, 0, 0),
E628="Interest accrual", _xlfn.XLOOKUP(A628, lease_table_dates, lease_table_interest_accruals, 0, 0),
E628="Depreciation", _xlfn.XLOOKUP(A628, rou_table_dates, rou_table_deprs, 0, 0),
TRUE, ""
)</f>
        <v/>
      </c>
      <c r="E628" s="7" t="str" cm="1">
        <f t="array" aca="1" ref="E628" ca="1">_xlfn.IFS(
AND(SUMIFS(lease_table_interest_accruals, lease_table_dates, A628)&gt;0, COUNTIFS($E$14:E627, "Interest accrual", $A$14:A627, A628)=0), "Interest accrual",
AND(SUMIFS(lease_table_payments, lease_table_dates, A628)&gt;0, COUNTIFS($E$14:E627, "Payment", $A$14:A627, A628)=0), "Payment",
AND(SUMIFS(rou_table_deprs, rou_table_dates, A628)&gt;0, COUNTIFS($E$14:E627, "Depreciation", $A$14:A627, A628)=0), "Depreciation",
TRUE,  ""
)</f>
        <v/>
      </c>
      <c r="G628" s="13" t="str" cm="1">
        <f t="array" aca="1" ref="G628" ca="1">_xlfn.IFS(
AND($B$11="Hə", $B$3="İllik"), Z628,
AND($B$11="Hə", $B$3="Aylıq"), AA628,
$B$11="Yox", X628)</f>
        <v/>
      </c>
      <c r="H628" s="1" t="str" cm="1">
        <f t="array" aca="1" ref="H628" ca="1">_xlfn.IFS( G628="", "",
TRUE, ROUND( H627+I628-J628, 2) )</f>
        <v/>
      </c>
      <c r="I628" s="1" t="str" cm="1">
        <f t="array" aca="1" ref="I628" ca="1">_xlfn.IFS(G628="", "",
G628=last_payment_date, (J628-H627),
 TRUE,  -  (H627- H627* (1+$B$6)^ (_xlfn.DAYS(G628,G627)/365) )
)</f>
        <v/>
      </c>
      <c r="J628" s="1" t="str" cm="1">
        <f t="array" aca="1" ref="J628" ca="1">_xlfn.IFS(G628="", "",
TRUE, _xlfn.XLOOKUP(G628,  payment_dates, payments,0,0)
)</f>
        <v/>
      </c>
      <c r="L628" s="8" t="str" cm="1">
        <f t="array" aca="1" ref="L628" ca="1">_xlfn.IFS(
AND($B$11="Hə", $B$3="İllik"), AC628,
AND($B$11="Hə", $B$3="Aylıq"), AD628,
$B$11="Yox", AB628)</f>
        <v/>
      </c>
      <c r="M628" s="1" t="str" cm="1">
        <f t="array" aca="1" ref="M628" ca="1">_xlfn.IFS( L628="", "",
(M627-N628)&lt;=0.5, 0,
TRUE,  M627-N628)</f>
        <v/>
      </c>
      <c r="N628" s="7" t="str" cm="1">
        <f t="array" aca="1" ref="N628" ca="1">_xlfn.IFS(
L628="", "",
TRUE, MIN(M627, ROUND($M$14/ (last_rou_date - $B$2) * (L628-L627), 2) )
)</f>
        <v/>
      </c>
      <c r="P628" s="59" t="str">
        <f t="shared" ref="P628:P691" ca="1" si="30">IF(Y628="", "", YEAR(Y628) )</f>
        <v/>
      </c>
      <c r="Q628" s="1" t="str" cm="1">
        <f t="array" aca="1" ref="Q628" ca="1">_xlfn.IFS(P628="","",
$B$11="Hə", _xlfn.XLOOKUP(DATE(P628, 12, 31), rou_table_dates, rou_table_nbvs,0, 0),
TRUE,  MAX(0, ROUND($M$14 - $M$14/ (last_rou_date - $B$2) * (DATE(P628,12,31) - $B$2), 2) )
)</f>
        <v/>
      </c>
      <c r="R628" s="1" t="str" cm="1">
        <f t="array" aca="1" ref="R628" ca="1">_xlfn.IFS(P628="","",
$B$11="Hə", _xlfn.XLOOKUP(DATE(P628, 12, 31), lease_table_dates, lease_table_balances,0, 0),
TRUE, IFERROR( XNPV($B$6, IF(payment_dates &gt;DATE(P628, 12, 31), payments,  0),  IF(payment_dates &gt;DATE(P628, 12, 31), payment_dates,  DATE(P628, 12, 31))    ),0)
)</f>
        <v/>
      </c>
      <c r="S628" s="1" t="str" cm="1">
        <f t="array" aca="1" ref="S628" ca="1">_xlfn.IFS(P628="","",
TRUE,  MIN( MIN(Q627, $M$14), ROUND($M$14/ (last_rou_date - $B$2) * (DATE(P628,12,31) - MAX($B$2, DATE(P628-1, 12, 31))), 2) )
)</f>
        <v/>
      </c>
      <c r="T628" s="7" t="str" cm="1">
        <f t="array" aca="1" ref="T628" ca="1">_xlfn.IFS(P628="", "",
ISTEXT(R627), R628- (H628 - SUMIFS( lease_table_payments, lease_table_years, P628) -$AG$14 ),
AND(ISNUMBER(R627), R628&lt;&gt;""),   R628- (R627 - SUMIFS( lease_table_payments, lease_table_years, P628) )
)</f>
        <v/>
      </c>
      <c r="V628" s="73">
        <f t="shared" si="29"/>
        <v>615</v>
      </c>
      <c r="W628" s="51" t="str" cm="1">
        <f t="array" ref="W628">_xlfn.IFS(
OR(W627=$B$4, W627=""),"",
TRUE,W627+1
)</f>
        <v/>
      </c>
      <c r="X628" s="51" t="str" cm="1">
        <f t="array" ref="X628">_xlfn.IFS(X627="","",
W628="", "",
AND($B$3="İllik"),DATE(YEAR(X627)+1,MONTH(X627),DAY(X627) ),
AND($B$3="Aylıq", $AH$14="Not end"), EDATE(X627,1),
AND($B$3="Aylıq", $AH$14="End"), EOMONTH(X627,1)
)</f>
        <v/>
      </c>
      <c r="Y628" s="51" t="str" cm="1">
        <f t="array" aca="1" ref="Y628" ca="1">_xlfn.IFS(
AND($B$7="Dövrün əvvəlində", Y627&lt;=last_rou_date), DATE(YEAR(Y627)+1, 12, 31),
AND($B$7="Dövrün sonunda", Y627&lt;=last_payment_date), DATE(YEAR(Y627)+1, 12, 31),
TRUE, ""
)</f>
        <v/>
      </c>
      <c r="Z628" s="75" t="str" cm="1">
        <f t="array" aca="1" ref="Z628" ca="1">_xlfn.IFS(
AND($AN$14="Not year_end", Z627&gt;last_payment_date), "",
AND($AN$14="Year_end", Z627&gt;=last_payment_date), "",
AND($AN$14="Year_end"), DATE(YEAR(Z627+1), 12, 31),
AND($AN$14="Not year_end", MONTH(Z627)=12, DAY(Z627)=31), DATE(YEAR(Z626)+1, MONTH(Z626), DAY(Z626)),
AND($AN$14="Not year_end", OR(MONTH(Z627)&lt;&gt;12, DAY(Z627)&lt;&gt;31) ), DATE(YEAR(Z627), 12, 31)
)</f>
        <v/>
      </c>
      <c r="AA628" s="75" t="str" cm="1">
        <f t="array" aca="1" ref="AA628" ca="1">_xlfn.IFS(AA627="", "",
AND(AA627=last_payment_date, OR(MONTH(AA627)&lt;&gt;12, DAY(AA627)&lt;&gt;31) ), DATE(YEAR(AA627), 12, 31),
AND(MONTH(AA627)=12, DAY(AA627)=31, AA627&gt;=last_payment_date), "",
AND(MONTH(AA627)=12, DAY(AA627)&lt;&gt;31),  EOMONTH(AA627,0),
AND(MONTH(AA627)=12, DAY(AA627)=31, $AH$14="Not end"),  EDATE(AA626,1),
AND($AH$14="Not end"), EDATE(AA627, 1),
AND($AH$14="End"), EOMONTH(AA627, 1)
)</f>
        <v/>
      </c>
      <c r="AB628" s="75" t="str" cm="1">
        <f t="array" aca="1" ref="AB628" ca="1">_xlfn.IFS(AB627="","",
AND(AB627=last_rou_date), "",
AND($B$3="İllik"),DATE(YEAR(AB627)+1,MONTH(AB627),DAY(AB627) ),
AND($B$3="Aylıq", $AH$14="Not end"), EDATE(AB627,1),
AND($B$3="Aylıq", $AH$14="End"), EOMONTH(AB627,1)
)</f>
        <v/>
      </c>
      <c r="AC628" s="75" t="str" cm="1">
        <f t="array" aca="1" ref="AC628" ca="1">_xlfn.IFS(
AND($AN$14="Not year_end", AC627&gt;last_rou_date), "",
AND($AN$14="Year_end", AC627&gt;=last_rou_date), "",
AND($AN$14="Year_end"), DATE(YEAR(AC627+1), 12, 31),
AND($AN$14="Not year_end", MONTH(AC627)=12, DAY(AC627)=31), DATE(YEAR(AC626)+1, MONTH(AC626), DAY(AC626)),
AND($AN$14="Not year_end", OR(MONTH(AC627)&lt;&gt;12, DAY(AC627)&lt;&gt;31) ), DATE(YEAR(AC627), 12, 31)
)</f>
        <v/>
      </c>
      <c r="AD628" s="75" t="str" cm="1">
        <f t="array" aca="1" ref="AD628" ca="1">_xlfn.IFS(AD627="", "",
AND(AD627=last_rou_date, OR(MONTH(AD627)&lt;&gt;12, DAY(AD627)&lt;&gt;31) ), DATE(YEAR(AD627), 12, 31),
AND(MONTH(AD627)=12, DAY(AD627)=31, AD627&gt;=last_rou_date), "",
AND(MONTH(AD627)=12, DAY(AD627)&lt;&gt;31),  EOMONTH(AD627,0),
AND(MONTH(AD627)=12, DAY(AD627)=31, $AH$14="Not end"),  EDATE(AD626,1),
AND($AH$14="Not end"), EDATE(AD627, 1),
AND($AH$14="End"), EOMONTH(AD627, 1)
)</f>
        <v/>
      </c>
      <c r="AE628" s="51" t="str" cm="1">
        <f t="array" ref="AE628">_xlfn.IFS(W628="", "",
AND(W628&gt;0, W628&lt;=$B$4, $C$2="İllik artım, faiz olaraq", $D$2&gt;0, $B$3="İllik"), $B$5*((1+$D$2)^(W628-1)),
AND(W628&gt;0, W628&lt;=$B$4, $C$2="İllik artım, faiz olaraq", $D$2&gt;0, $B$3="Aylıq"), $B$5*((1+$D$2)^ROUNDDOWN((W628-1)/12,0)),
AND(W628=1, $C$2="Aşağıdakı kimi dəyişir", ), $B$5,
AND(W628&gt;1, W628&lt;=$B$4, $C$2="Aşağıdakı kimi dəyişir"), IFERROR(VLOOKUP(W628, $C$4:$D$7, 2, FALSE), AE627),
AND(W628&gt;0, W628&lt;=$B$4), $B$5,
TRUE,0 )</f>
        <v/>
      </c>
      <c r="AF628" s="51" t="str">
        <f t="shared" ca="1" si="28"/>
        <v/>
      </c>
    </row>
    <row r="629" spans="1:32" x14ac:dyDescent="0.4">
      <c r="A629" s="13" t="str" cm="1">
        <f t="array" aca="1" ref="A629" ca="1">_xlfn.IFS(
AND(SUMIFS(lease_table_interest_accruals, lease_table_dates, A628)&gt;0, COUNTIFS($E$14:E628, "Interest accrual", $A$14:A628, A628)=0),  A628,
AND(SUMIFS(lease_table_payments, lease_table_dates, A628)&gt;0, COUNTIFS($E$14:E628, "Payment", $A$14:A628, A628)=0),  A628,
AND(SUMIFS(rou_table_deprs, rou_table_dates, A628)&gt;0, COUNTIFS($E$14:E628, "Depreciation", $A$14:A628, A628)=0),  A628,
TRUE,  IFERROR(INDEX(rou_table_dates,  MATCH(A628, rou_table_dates)+1, ), "")
)</f>
        <v/>
      </c>
      <c r="B629" s="1" t="str" cm="1">
        <f t="array" aca="1" ref="B629" ca="1">_xlfn.IFS(
AND(E629="Payment", A629=$B$2), $AM$14,
E629="Payment", $AM$15,
E629="Interest accrual", $AM$18,
E629="Depreciation", $AM$17,
TRUE, "")</f>
        <v/>
      </c>
      <c r="C629" s="1" t="str" cm="1">
        <f t="array" aca="1" ref="C629" ca="1">_xlfn.IFS(
E629="Payment", $AM$19,
E629="Interest accrual", $AM$15,
E629="Depreciation", $AM$16,
TRUE, "")</f>
        <v/>
      </c>
      <c r="D629" s="1" t="str" cm="1">
        <f t="array" aca="1" ref="D629" ca="1">_xlfn.IFS(
E629="Payment", _xlfn.XLOOKUP(A629, lease_table_dates, lease_table_payments, 0, 0),
E629="Interest accrual", _xlfn.XLOOKUP(A629, lease_table_dates, lease_table_interest_accruals, 0, 0),
E629="Depreciation", _xlfn.XLOOKUP(A629, rou_table_dates, rou_table_deprs, 0, 0),
TRUE, ""
)</f>
        <v/>
      </c>
      <c r="E629" s="7" t="str" cm="1">
        <f t="array" aca="1" ref="E629" ca="1">_xlfn.IFS(
AND(SUMIFS(lease_table_interest_accruals, lease_table_dates, A629)&gt;0, COUNTIFS($E$14:E628, "Interest accrual", $A$14:A628, A629)=0), "Interest accrual",
AND(SUMIFS(lease_table_payments, lease_table_dates, A629)&gt;0, COUNTIFS($E$14:E628, "Payment", $A$14:A628, A629)=0), "Payment",
AND(SUMIFS(rou_table_deprs, rou_table_dates, A629)&gt;0, COUNTIFS($E$14:E628, "Depreciation", $A$14:A628, A629)=0), "Depreciation",
TRUE,  ""
)</f>
        <v/>
      </c>
      <c r="G629" s="13" t="str" cm="1">
        <f t="array" aca="1" ref="G629" ca="1">_xlfn.IFS(
AND($B$11="Hə", $B$3="İllik"), Z629,
AND($B$11="Hə", $B$3="Aylıq"), AA629,
$B$11="Yox", X629)</f>
        <v/>
      </c>
      <c r="H629" s="1" t="str" cm="1">
        <f t="array" aca="1" ref="H629" ca="1">_xlfn.IFS( G629="", "",
TRUE, ROUND( H628+I629-J629, 2) )</f>
        <v/>
      </c>
      <c r="I629" s="1" t="str" cm="1">
        <f t="array" aca="1" ref="I629" ca="1">_xlfn.IFS(G629="", "",
G629=last_payment_date, (J629-H628),
 TRUE,  -  (H628- H628* (1+$B$6)^ (_xlfn.DAYS(G629,G628)/365) )
)</f>
        <v/>
      </c>
      <c r="J629" s="1" t="str" cm="1">
        <f t="array" aca="1" ref="J629" ca="1">_xlfn.IFS(G629="", "",
TRUE, _xlfn.XLOOKUP(G629,  payment_dates, payments,0,0)
)</f>
        <v/>
      </c>
      <c r="L629" s="8" t="str" cm="1">
        <f t="array" aca="1" ref="L629" ca="1">_xlfn.IFS(
AND($B$11="Hə", $B$3="İllik"), AC629,
AND($B$11="Hə", $B$3="Aylıq"), AD629,
$B$11="Yox", AB629)</f>
        <v/>
      </c>
      <c r="M629" s="1" t="str" cm="1">
        <f t="array" aca="1" ref="M629" ca="1">_xlfn.IFS( L629="", "",
(M628-N629)&lt;=0.5, 0,
TRUE,  M628-N629)</f>
        <v/>
      </c>
      <c r="N629" s="7" t="str" cm="1">
        <f t="array" aca="1" ref="N629" ca="1">_xlfn.IFS(
L629="", "",
TRUE, MIN(M628, ROUND($M$14/ (last_rou_date - $B$2) * (L629-L628), 2) )
)</f>
        <v/>
      </c>
      <c r="P629" s="59" t="str">
        <f t="shared" ca="1" si="30"/>
        <v/>
      </c>
      <c r="Q629" s="1" t="str" cm="1">
        <f t="array" aca="1" ref="Q629" ca="1">_xlfn.IFS(P629="","",
$B$11="Hə", _xlfn.XLOOKUP(DATE(P629, 12, 31), rou_table_dates, rou_table_nbvs,0, 0),
TRUE,  MAX(0, ROUND($M$14 - $M$14/ (last_rou_date - $B$2) * (DATE(P629,12,31) - $B$2), 2) )
)</f>
        <v/>
      </c>
      <c r="R629" s="1" t="str" cm="1">
        <f t="array" aca="1" ref="R629" ca="1">_xlfn.IFS(P629="","",
$B$11="Hə", _xlfn.XLOOKUP(DATE(P629, 12, 31), lease_table_dates, lease_table_balances,0, 0),
TRUE, IFERROR( XNPV($B$6, IF(payment_dates &gt;DATE(P629, 12, 31), payments,  0),  IF(payment_dates &gt;DATE(P629, 12, 31), payment_dates,  DATE(P629, 12, 31))    ),0)
)</f>
        <v/>
      </c>
      <c r="S629" s="1" t="str" cm="1">
        <f t="array" aca="1" ref="S629" ca="1">_xlfn.IFS(P629="","",
TRUE,  MIN( MIN(Q628, $M$14), ROUND($M$14/ (last_rou_date - $B$2) * (DATE(P629,12,31) - MAX($B$2, DATE(P629-1, 12, 31))), 2) )
)</f>
        <v/>
      </c>
      <c r="T629" s="7" t="str" cm="1">
        <f t="array" aca="1" ref="T629" ca="1">_xlfn.IFS(P629="", "",
ISTEXT(R628), R629- (H629 - SUMIFS( lease_table_payments, lease_table_years, P629) -$AG$14 ),
AND(ISNUMBER(R628), R629&lt;&gt;""),   R629- (R628 - SUMIFS( lease_table_payments, lease_table_years, P629) )
)</f>
        <v/>
      </c>
      <c r="V629" s="64">
        <f t="shared" si="29"/>
        <v>616</v>
      </c>
      <c r="W629" s="51" t="str" cm="1">
        <f t="array" ref="W629">_xlfn.IFS(
OR(W628=$B$4, W628=""),"",
TRUE,W628+1
)</f>
        <v/>
      </c>
      <c r="X629" s="51" t="str" cm="1">
        <f t="array" ref="X629">_xlfn.IFS(X628="","",
W629="", "",
AND($B$3="İllik"),DATE(YEAR(X628)+1,MONTH(X628),DAY(X628) ),
AND($B$3="Aylıq", $AH$14="Not end"), EDATE(X628,1),
AND($B$3="Aylıq", $AH$14="End"), EOMONTH(X628,1)
)</f>
        <v/>
      </c>
      <c r="Y629" s="51" t="str" cm="1">
        <f t="array" aca="1" ref="Y629" ca="1">_xlfn.IFS(
AND($B$7="Dövrün əvvəlində", Y628&lt;=last_rou_date), DATE(YEAR(Y628)+1, 12, 31),
AND($B$7="Dövrün sonunda", Y628&lt;=last_payment_date), DATE(YEAR(Y628)+1, 12, 31),
TRUE, ""
)</f>
        <v/>
      </c>
      <c r="Z629" s="75" t="str" cm="1">
        <f t="array" aca="1" ref="Z629" ca="1">_xlfn.IFS(
AND($AN$14="Not year_end", Z628&gt;last_payment_date), "",
AND($AN$14="Year_end", Z628&gt;=last_payment_date), "",
AND($AN$14="Year_end"), DATE(YEAR(Z628+1), 12, 31),
AND($AN$14="Not year_end", MONTH(Z628)=12, DAY(Z628)=31), DATE(YEAR(Z627)+1, MONTH(Z627), DAY(Z627)),
AND($AN$14="Not year_end", OR(MONTH(Z628)&lt;&gt;12, DAY(Z628)&lt;&gt;31) ), DATE(YEAR(Z628), 12, 31)
)</f>
        <v/>
      </c>
      <c r="AA629" s="75" t="str" cm="1">
        <f t="array" aca="1" ref="AA629" ca="1">_xlfn.IFS(AA628="", "",
AND(AA628=last_payment_date, OR(MONTH(AA628)&lt;&gt;12, DAY(AA628)&lt;&gt;31) ), DATE(YEAR(AA628), 12, 31),
AND(MONTH(AA628)=12, DAY(AA628)=31, AA628&gt;=last_payment_date), "",
AND(MONTH(AA628)=12, DAY(AA628)&lt;&gt;31),  EOMONTH(AA628,0),
AND(MONTH(AA628)=12, DAY(AA628)=31, $AH$14="Not end"),  EDATE(AA627,1),
AND($AH$14="Not end"), EDATE(AA628, 1),
AND($AH$14="End"), EOMONTH(AA628, 1)
)</f>
        <v/>
      </c>
      <c r="AB629" s="75" t="str" cm="1">
        <f t="array" aca="1" ref="AB629" ca="1">_xlfn.IFS(AB628="","",
AND(AB628=last_rou_date), "",
AND($B$3="İllik"),DATE(YEAR(AB628)+1,MONTH(AB628),DAY(AB628) ),
AND($B$3="Aylıq", $AH$14="Not end"), EDATE(AB628,1),
AND($B$3="Aylıq", $AH$14="End"), EOMONTH(AB628,1)
)</f>
        <v/>
      </c>
      <c r="AC629" s="75" t="str" cm="1">
        <f t="array" aca="1" ref="AC629" ca="1">_xlfn.IFS(
AND($AN$14="Not year_end", AC628&gt;last_rou_date), "",
AND($AN$14="Year_end", AC628&gt;=last_rou_date), "",
AND($AN$14="Year_end"), DATE(YEAR(AC628+1), 12, 31),
AND($AN$14="Not year_end", MONTH(AC628)=12, DAY(AC628)=31), DATE(YEAR(AC627)+1, MONTH(AC627), DAY(AC627)),
AND($AN$14="Not year_end", OR(MONTH(AC628)&lt;&gt;12, DAY(AC628)&lt;&gt;31) ), DATE(YEAR(AC628), 12, 31)
)</f>
        <v/>
      </c>
      <c r="AD629" s="75" t="str" cm="1">
        <f t="array" aca="1" ref="AD629" ca="1">_xlfn.IFS(AD628="", "",
AND(AD628=last_rou_date, OR(MONTH(AD628)&lt;&gt;12, DAY(AD628)&lt;&gt;31) ), DATE(YEAR(AD628), 12, 31),
AND(MONTH(AD628)=12, DAY(AD628)=31, AD628&gt;=last_rou_date), "",
AND(MONTH(AD628)=12, DAY(AD628)&lt;&gt;31),  EOMONTH(AD628,0),
AND(MONTH(AD628)=12, DAY(AD628)=31, $AH$14="Not end"),  EDATE(AD627,1),
AND($AH$14="Not end"), EDATE(AD628, 1),
AND($AH$14="End"), EOMONTH(AD628, 1)
)</f>
        <v/>
      </c>
      <c r="AE629" s="51" t="str" cm="1">
        <f t="array" ref="AE629">_xlfn.IFS(W629="", "",
AND(W629&gt;0, W629&lt;=$B$4, $C$2="İllik artım, faiz olaraq", $D$2&gt;0, $B$3="İllik"), $B$5*((1+$D$2)^(W629-1)),
AND(W629&gt;0, W629&lt;=$B$4, $C$2="İllik artım, faiz olaraq", $D$2&gt;0, $B$3="Aylıq"), $B$5*((1+$D$2)^ROUNDDOWN((W629-1)/12,0)),
AND(W629=1, $C$2="Aşağıdakı kimi dəyişir", ), $B$5,
AND(W629&gt;1, W629&lt;=$B$4, $C$2="Aşağıdakı kimi dəyişir"), IFERROR(VLOOKUP(W629, $C$4:$D$7, 2, FALSE), AE628),
AND(W629&gt;0, W629&lt;=$B$4), $B$5,
TRUE,0 )</f>
        <v/>
      </c>
      <c r="AF629" s="51" t="str">
        <f t="shared" ca="1" si="28"/>
        <v/>
      </c>
    </row>
    <row r="630" spans="1:32" x14ac:dyDescent="0.4">
      <c r="A630" s="13" t="str" cm="1">
        <f t="array" aca="1" ref="A630" ca="1">_xlfn.IFS(
AND(SUMIFS(lease_table_interest_accruals, lease_table_dates, A629)&gt;0, COUNTIFS($E$14:E629, "Interest accrual", $A$14:A629, A629)=0),  A629,
AND(SUMIFS(lease_table_payments, lease_table_dates, A629)&gt;0, COUNTIFS($E$14:E629, "Payment", $A$14:A629, A629)=0),  A629,
AND(SUMIFS(rou_table_deprs, rou_table_dates, A629)&gt;0, COUNTIFS($E$14:E629, "Depreciation", $A$14:A629, A629)=0),  A629,
TRUE,  IFERROR(INDEX(rou_table_dates,  MATCH(A629, rou_table_dates)+1, ), "")
)</f>
        <v/>
      </c>
      <c r="B630" s="1" t="str" cm="1">
        <f t="array" aca="1" ref="B630" ca="1">_xlfn.IFS(
AND(E630="Payment", A630=$B$2), $AM$14,
E630="Payment", $AM$15,
E630="Interest accrual", $AM$18,
E630="Depreciation", $AM$17,
TRUE, "")</f>
        <v/>
      </c>
      <c r="C630" s="1" t="str" cm="1">
        <f t="array" aca="1" ref="C630" ca="1">_xlfn.IFS(
E630="Payment", $AM$19,
E630="Interest accrual", $AM$15,
E630="Depreciation", $AM$16,
TRUE, "")</f>
        <v/>
      </c>
      <c r="D630" s="1" t="str" cm="1">
        <f t="array" aca="1" ref="D630" ca="1">_xlfn.IFS(
E630="Payment", _xlfn.XLOOKUP(A630, lease_table_dates, lease_table_payments, 0, 0),
E630="Interest accrual", _xlfn.XLOOKUP(A630, lease_table_dates, lease_table_interest_accruals, 0, 0),
E630="Depreciation", _xlfn.XLOOKUP(A630, rou_table_dates, rou_table_deprs, 0, 0),
TRUE, ""
)</f>
        <v/>
      </c>
      <c r="E630" s="7" t="str" cm="1">
        <f t="array" aca="1" ref="E630" ca="1">_xlfn.IFS(
AND(SUMIFS(lease_table_interest_accruals, lease_table_dates, A630)&gt;0, COUNTIFS($E$14:E629, "Interest accrual", $A$14:A629, A630)=0), "Interest accrual",
AND(SUMIFS(lease_table_payments, lease_table_dates, A630)&gt;0, COUNTIFS($E$14:E629, "Payment", $A$14:A629, A630)=0), "Payment",
AND(SUMIFS(rou_table_deprs, rou_table_dates, A630)&gt;0, COUNTIFS($E$14:E629, "Depreciation", $A$14:A629, A630)=0), "Depreciation",
TRUE,  ""
)</f>
        <v/>
      </c>
      <c r="G630" s="13" t="str" cm="1">
        <f t="array" aca="1" ref="G630" ca="1">_xlfn.IFS(
AND($B$11="Hə", $B$3="İllik"), Z630,
AND($B$11="Hə", $B$3="Aylıq"), AA630,
$B$11="Yox", X630)</f>
        <v/>
      </c>
      <c r="H630" s="1" t="str" cm="1">
        <f t="array" aca="1" ref="H630" ca="1">_xlfn.IFS( G630="", "",
TRUE, ROUND( H629+I630-J630, 2) )</f>
        <v/>
      </c>
      <c r="I630" s="1" t="str" cm="1">
        <f t="array" aca="1" ref="I630" ca="1">_xlfn.IFS(G630="", "",
G630=last_payment_date, (J630-H629),
 TRUE,  -  (H629- H629* (1+$B$6)^ (_xlfn.DAYS(G630,G629)/365) )
)</f>
        <v/>
      </c>
      <c r="J630" s="1" t="str" cm="1">
        <f t="array" aca="1" ref="J630" ca="1">_xlfn.IFS(G630="", "",
TRUE, _xlfn.XLOOKUP(G630,  payment_dates, payments,0,0)
)</f>
        <v/>
      </c>
      <c r="L630" s="8" t="str" cm="1">
        <f t="array" aca="1" ref="L630" ca="1">_xlfn.IFS(
AND($B$11="Hə", $B$3="İllik"), AC630,
AND($B$11="Hə", $B$3="Aylıq"), AD630,
$B$11="Yox", AB630)</f>
        <v/>
      </c>
      <c r="M630" s="1" t="str" cm="1">
        <f t="array" aca="1" ref="M630" ca="1">_xlfn.IFS( L630="", "",
(M629-N630)&lt;=0.5, 0,
TRUE,  M629-N630)</f>
        <v/>
      </c>
      <c r="N630" s="7" t="str" cm="1">
        <f t="array" aca="1" ref="N630" ca="1">_xlfn.IFS(
L630="", "",
TRUE, MIN(M629, ROUND($M$14/ (last_rou_date - $B$2) * (L630-L629), 2) )
)</f>
        <v/>
      </c>
      <c r="P630" s="59" t="str">
        <f t="shared" ca="1" si="30"/>
        <v/>
      </c>
      <c r="Q630" s="1" t="str" cm="1">
        <f t="array" aca="1" ref="Q630" ca="1">_xlfn.IFS(P630="","",
$B$11="Hə", _xlfn.XLOOKUP(DATE(P630, 12, 31), rou_table_dates, rou_table_nbvs,0, 0),
TRUE,  MAX(0, ROUND($M$14 - $M$14/ (last_rou_date - $B$2) * (DATE(P630,12,31) - $B$2), 2) )
)</f>
        <v/>
      </c>
      <c r="R630" s="1" t="str" cm="1">
        <f t="array" aca="1" ref="R630" ca="1">_xlfn.IFS(P630="","",
$B$11="Hə", _xlfn.XLOOKUP(DATE(P630, 12, 31), lease_table_dates, lease_table_balances,0, 0),
TRUE, IFERROR( XNPV($B$6, IF(payment_dates &gt;DATE(P630, 12, 31), payments,  0),  IF(payment_dates &gt;DATE(P630, 12, 31), payment_dates,  DATE(P630, 12, 31))    ),0)
)</f>
        <v/>
      </c>
      <c r="S630" s="1" t="str" cm="1">
        <f t="array" aca="1" ref="S630" ca="1">_xlfn.IFS(P630="","",
TRUE,  MIN( MIN(Q629, $M$14), ROUND($M$14/ (last_rou_date - $B$2) * (DATE(P630,12,31) - MAX($B$2, DATE(P630-1, 12, 31))), 2) )
)</f>
        <v/>
      </c>
      <c r="T630" s="7" t="str" cm="1">
        <f t="array" aca="1" ref="T630" ca="1">_xlfn.IFS(P630="", "",
ISTEXT(R629), R630- (H630 - SUMIFS( lease_table_payments, lease_table_years, P630) -$AG$14 ),
AND(ISNUMBER(R629), R630&lt;&gt;""),   R630- (R629 - SUMIFS( lease_table_payments, lease_table_years, P630) )
)</f>
        <v/>
      </c>
      <c r="V630" s="64">
        <f t="shared" si="29"/>
        <v>617</v>
      </c>
      <c r="W630" s="51" t="str" cm="1">
        <f t="array" ref="W630">_xlfn.IFS(
OR(W629=$B$4, W629=""),"",
TRUE,W629+1
)</f>
        <v/>
      </c>
      <c r="X630" s="51" t="str" cm="1">
        <f t="array" ref="X630">_xlfn.IFS(X629="","",
W630="", "",
AND($B$3="İllik"),DATE(YEAR(X629)+1,MONTH(X629),DAY(X629) ),
AND($B$3="Aylıq", $AH$14="Not end"), EDATE(X629,1),
AND($B$3="Aylıq", $AH$14="End"), EOMONTH(X629,1)
)</f>
        <v/>
      </c>
      <c r="Y630" s="51" t="str" cm="1">
        <f t="array" aca="1" ref="Y630" ca="1">_xlfn.IFS(
AND($B$7="Dövrün əvvəlində", Y629&lt;=last_rou_date), DATE(YEAR(Y629)+1, 12, 31),
AND($B$7="Dövrün sonunda", Y629&lt;=last_payment_date), DATE(YEAR(Y629)+1, 12, 31),
TRUE, ""
)</f>
        <v/>
      </c>
      <c r="Z630" s="75" t="str" cm="1">
        <f t="array" aca="1" ref="Z630" ca="1">_xlfn.IFS(
AND($AN$14="Not year_end", Z629&gt;last_payment_date), "",
AND($AN$14="Year_end", Z629&gt;=last_payment_date), "",
AND($AN$14="Year_end"), DATE(YEAR(Z629+1), 12, 31),
AND($AN$14="Not year_end", MONTH(Z629)=12, DAY(Z629)=31), DATE(YEAR(Z628)+1, MONTH(Z628), DAY(Z628)),
AND($AN$14="Not year_end", OR(MONTH(Z629)&lt;&gt;12, DAY(Z629)&lt;&gt;31) ), DATE(YEAR(Z629), 12, 31)
)</f>
        <v/>
      </c>
      <c r="AA630" s="75" t="str" cm="1">
        <f t="array" aca="1" ref="AA630" ca="1">_xlfn.IFS(AA629="", "",
AND(AA629=last_payment_date, OR(MONTH(AA629)&lt;&gt;12, DAY(AA629)&lt;&gt;31) ), DATE(YEAR(AA629), 12, 31),
AND(MONTH(AA629)=12, DAY(AA629)=31, AA629&gt;=last_payment_date), "",
AND(MONTH(AA629)=12, DAY(AA629)&lt;&gt;31),  EOMONTH(AA629,0),
AND(MONTH(AA629)=12, DAY(AA629)=31, $AH$14="Not end"),  EDATE(AA628,1),
AND($AH$14="Not end"), EDATE(AA629, 1),
AND($AH$14="End"), EOMONTH(AA629, 1)
)</f>
        <v/>
      </c>
      <c r="AB630" s="75" t="str" cm="1">
        <f t="array" aca="1" ref="AB630" ca="1">_xlfn.IFS(AB629="","",
AND(AB629=last_rou_date), "",
AND($B$3="İllik"),DATE(YEAR(AB629)+1,MONTH(AB629),DAY(AB629) ),
AND($B$3="Aylıq", $AH$14="Not end"), EDATE(AB629,1),
AND($B$3="Aylıq", $AH$14="End"), EOMONTH(AB629,1)
)</f>
        <v/>
      </c>
      <c r="AC630" s="75" t="str" cm="1">
        <f t="array" aca="1" ref="AC630" ca="1">_xlfn.IFS(
AND($AN$14="Not year_end", AC629&gt;last_rou_date), "",
AND($AN$14="Year_end", AC629&gt;=last_rou_date), "",
AND($AN$14="Year_end"), DATE(YEAR(AC629+1), 12, 31),
AND($AN$14="Not year_end", MONTH(AC629)=12, DAY(AC629)=31), DATE(YEAR(AC628)+1, MONTH(AC628), DAY(AC628)),
AND($AN$14="Not year_end", OR(MONTH(AC629)&lt;&gt;12, DAY(AC629)&lt;&gt;31) ), DATE(YEAR(AC629), 12, 31)
)</f>
        <v/>
      </c>
      <c r="AD630" s="75" t="str" cm="1">
        <f t="array" aca="1" ref="AD630" ca="1">_xlfn.IFS(AD629="", "",
AND(AD629=last_rou_date, OR(MONTH(AD629)&lt;&gt;12, DAY(AD629)&lt;&gt;31) ), DATE(YEAR(AD629), 12, 31),
AND(MONTH(AD629)=12, DAY(AD629)=31, AD629&gt;=last_rou_date), "",
AND(MONTH(AD629)=12, DAY(AD629)&lt;&gt;31),  EOMONTH(AD629,0),
AND(MONTH(AD629)=12, DAY(AD629)=31, $AH$14="Not end"),  EDATE(AD628,1),
AND($AH$14="Not end"), EDATE(AD629, 1),
AND($AH$14="End"), EOMONTH(AD629, 1)
)</f>
        <v/>
      </c>
      <c r="AE630" s="51" t="str" cm="1">
        <f t="array" ref="AE630">_xlfn.IFS(W630="", "",
AND(W630&gt;0, W630&lt;=$B$4, $C$2="İllik artım, faiz olaraq", $D$2&gt;0, $B$3="İllik"), $B$5*((1+$D$2)^(W630-1)),
AND(W630&gt;0, W630&lt;=$B$4, $C$2="İllik artım, faiz olaraq", $D$2&gt;0, $B$3="Aylıq"), $B$5*((1+$D$2)^ROUNDDOWN((W630-1)/12,0)),
AND(W630=1, $C$2="Aşağıdakı kimi dəyişir", ), $B$5,
AND(W630&gt;1, W630&lt;=$B$4, $C$2="Aşağıdakı kimi dəyişir"), IFERROR(VLOOKUP(W630, $C$4:$D$7, 2, FALSE), AE629),
AND(W630&gt;0, W630&lt;=$B$4), $B$5,
TRUE,0 )</f>
        <v/>
      </c>
      <c r="AF630" s="51" t="str">
        <f t="shared" ca="1" si="28"/>
        <v/>
      </c>
    </row>
    <row r="631" spans="1:32" x14ac:dyDescent="0.4">
      <c r="A631" s="13" t="str" cm="1">
        <f t="array" aca="1" ref="A631" ca="1">_xlfn.IFS(
AND(SUMIFS(lease_table_interest_accruals, lease_table_dates, A630)&gt;0, COUNTIFS($E$14:E630, "Interest accrual", $A$14:A630, A630)=0),  A630,
AND(SUMIFS(lease_table_payments, lease_table_dates, A630)&gt;0, COUNTIFS($E$14:E630, "Payment", $A$14:A630, A630)=0),  A630,
AND(SUMIFS(rou_table_deprs, rou_table_dates, A630)&gt;0, COUNTIFS($E$14:E630, "Depreciation", $A$14:A630, A630)=0),  A630,
TRUE,  IFERROR(INDEX(rou_table_dates,  MATCH(A630, rou_table_dates)+1, ), "")
)</f>
        <v/>
      </c>
      <c r="B631" s="1" t="str" cm="1">
        <f t="array" aca="1" ref="B631" ca="1">_xlfn.IFS(
AND(E631="Payment", A631=$B$2), $AM$14,
E631="Payment", $AM$15,
E631="Interest accrual", $AM$18,
E631="Depreciation", $AM$17,
TRUE, "")</f>
        <v/>
      </c>
      <c r="C631" s="1" t="str" cm="1">
        <f t="array" aca="1" ref="C631" ca="1">_xlfn.IFS(
E631="Payment", $AM$19,
E631="Interest accrual", $AM$15,
E631="Depreciation", $AM$16,
TRUE, "")</f>
        <v/>
      </c>
      <c r="D631" s="1" t="str" cm="1">
        <f t="array" aca="1" ref="D631" ca="1">_xlfn.IFS(
E631="Payment", _xlfn.XLOOKUP(A631, lease_table_dates, lease_table_payments, 0, 0),
E631="Interest accrual", _xlfn.XLOOKUP(A631, lease_table_dates, lease_table_interest_accruals, 0, 0),
E631="Depreciation", _xlfn.XLOOKUP(A631, rou_table_dates, rou_table_deprs, 0, 0),
TRUE, ""
)</f>
        <v/>
      </c>
      <c r="E631" s="7" t="str" cm="1">
        <f t="array" aca="1" ref="E631" ca="1">_xlfn.IFS(
AND(SUMIFS(lease_table_interest_accruals, lease_table_dates, A631)&gt;0, COUNTIFS($E$14:E630, "Interest accrual", $A$14:A630, A631)=0), "Interest accrual",
AND(SUMIFS(lease_table_payments, lease_table_dates, A631)&gt;0, COUNTIFS($E$14:E630, "Payment", $A$14:A630, A631)=0), "Payment",
AND(SUMIFS(rou_table_deprs, rou_table_dates, A631)&gt;0, COUNTIFS($E$14:E630, "Depreciation", $A$14:A630, A631)=0), "Depreciation",
TRUE,  ""
)</f>
        <v/>
      </c>
      <c r="G631" s="13" t="str" cm="1">
        <f t="array" aca="1" ref="G631" ca="1">_xlfn.IFS(
AND($B$11="Hə", $B$3="İllik"), Z631,
AND($B$11="Hə", $B$3="Aylıq"), AA631,
$B$11="Yox", X631)</f>
        <v/>
      </c>
      <c r="H631" s="1" t="str" cm="1">
        <f t="array" aca="1" ref="H631" ca="1">_xlfn.IFS( G631="", "",
TRUE, ROUND( H630+I631-J631, 2) )</f>
        <v/>
      </c>
      <c r="I631" s="1" t="str" cm="1">
        <f t="array" aca="1" ref="I631" ca="1">_xlfn.IFS(G631="", "",
G631=last_payment_date, (J631-H630),
 TRUE,  -  (H630- H630* (1+$B$6)^ (_xlfn.DAYS(G631,G630)/365) )
)</f>
        <v/>
      </c>
      <c r="J631" s="1" t="str" cm="1">
        <f t="array" aca="1" ref="J631" ca="1">_xlfn.IFS(G631="", "",
TRUE, _xlfn.XLOOKUP(G631,  payment_dates, payments,0,0)
)</f>
        <v/>
      </c>
      <c r="L631" s="8" t="str" cm="1">
        <f t="array" aca="1" ref="L631" ca="1">_xlfn.IFS(
AND($B$11="Hə", $B$3="İllik"), AC631,
AND($B$11="Hə", $B$3="Aylıq"), AD631,
$B$11="Yox", AB631)</f>
        <v/>
      </c>
      <c r="M631" s="1" t="str" cm="1">
        <f t="array" aca="1" ref="M631" ca="1">_xlfn.IFS( L631="", "",
(M630-N631)&lt;=0.5, 0,
TRUE,  M630-N631)</f>
        <v/>
      </c>
      <c r="N631" s="7" t="str" cm="1">
        <f t="array" aca="1" ref="N631" ca="1">_xlfn.IFS(
L631="", "",
TRUE, MIN(M630, ROUND($M$14/ (last_rou_date - $B$2) * (L631-L630), 2) )
)</f>
        <v/>
      </c>
      <c r="P631" s="59" t="str">
        <f t="shared" ca="1" si="30"/>
        <v/>
      </c>
      <c r="Q631" s="1" t="str" cm="1">
        <f t="array" aca="1" ref="Q631" ca="1">_xlfn.IFS(P631="","",
$B$11="Hə", _xlfn.XLOOKUP(DATE(P631, 12, 31), rou_table_dates, rou_table_nbvs,0, 0),
TRUE,  MAX(0, ROUND($M$14 - $M$14/ (last_rou_date - $B$2) * (DATE(P631,12,31) - $B$2), 2) )
)</f>
        <v/>
      </c>
      <c r="R631" s="1" t="str" cm="1">
        <f t="array" aca="1" ref="R631" ca="1">_xlfn.IFS(P631="","",
$B$11="Hə", _xlfn.XLOOKUP(DATE(P631, 12, 31), lease_table_dates, lease_table_balances,0, 0),
TRUE, IFERROR( XNPV($B$6, IF(payment_dates &gt;DATE(P631, 12, 31), payments,  0),  IF(payment_dates &gt;DATE(P631, 12, 31), payment_dates,  DATE(P631, 12, 31))    ),0)
)</f>
        <v/>
      </c>
      <c r="S631" s="1" t="str" cm="1">
        <f t="array" aca="1" ref="S631" ca="1">_xlfn.IFS(P631="","",
TRUE,  MIN( MIN(Q630, $M$14), ROUND($M$14/ (last_rou_date - $B$2) * (DATE(P631,12,31) - MAX($B$2, DATE(P631-1, 12, 31))), 2) )
)</f>
        <v/>
      </c>
      <c r="T631" s="7" t="str" cm="1">
        <f t="array" aca="1" ref="T631" ca="1">_xlfn.IFS(P631="", "",
ISTEXT(R630), R631- (H631 - SUMIFS( lease_table_payments, lease_table_years, P631) -$AG$14 ),
AND(ISNUMBER(R630), R631&lt;&gt;""),   R631- (R630 - SUMIFS( lease_table_payments, lease_table_years, P631) )
)</f>
        <v/>
      </c>
      <c r="V631" s="64">
        <f t="shared" si="29"/>
        <v>618</v>
      </c>
      <c r="W631" s="51" t="str" cm="1">
        <f t="array" ref="W631">_xlfn.IFS(
OR(W630=$B$4, W630=""),"",
TRUE,W630+1
)</f>
        <v/>
      </c>
      <c r="X631" s="51" t="str" cm="1">
        <f t="array" ref="X631">_xlfn.IFS(X630="","",
W631="", "",
AND($B$3="İllik"),DATE(YEAR(X630)+1,MONTH(X630),DAY(X630) ),
AND($B$3="Aylıq", $AH$14="Not end"), EDATE(X630,1),
AND($B$3="Aylıq", $AH$14="End"), EOMONTH(X630,1)
)</f>
        <v/>
      </c>
      <c r="Y631" s="51" t="str" cm="1">
        <f t="array" aca="1" ref="Y631" ca="1">_xlfn.IFS(
AND($B$7="Dövrün əvvəlində", Y630&lt;=last_rou_date), DATE(YEAR(Y630)+1, 12, 31),
AND($B$7="Dövrün sonunda", Y630&lt;=last_payment_date), DATE(YEAR(Y630)+1, 12, 31),
TRUE, ""
)</f>
        <v/>
      </c>
      <c r="Z631" s="75" t="str" cm="1">
        <f t="array" aca="1" ref="Z631" ca="1">_xlfn.IFS(
AND($AN$14="Not year_end", Z630&gt;last_payment_date), "",
AND($AN$14="Year_end", Z630&gt;=last_payment_date), "",
AND($AN$14="Year_end"), DATE(YEAR(Z630+1), 12, 31),
AND($AN$14="Not year_end", MONTH(Z630)=12, DAY(Z630)=31), DATE(YEAR(Z629)+1, MONTH(Z629), DAY(Z629)),
AND($AN$14="Not year_end", OR(MONTH(Z630)&lt;&gt;12, DAY(Z630)&lt;&gt;31) ), DATE(YEAR(Z630), 12, 31)
)</f>
        <v/>
      </c>
      <c r="AA631" s="75" t="str" cm="1">
        <f t="array" aca="1" ref="AA631" ca="1">_xlfn.IFS(AA630="", "",
AND(AA630=last_payment_date, OR(MONTH(AA630)&lt;&gt;12, DAY(AA630)&lt;&gt;31) ), DATE(YEAR(AA630), 12, 31),
AND(MONTH(AA630)=12, DAY(AA630)=31, AA630&gt;=last_payment_date), "",
AND(MONTH(AA630)=12, DAY(AA630)&lt;&gt;31),  EOMONTH(AA630,0),
AND(MONTH(AA630)=12, DAY(AA630)=31, $AH$14="Not end"),  EDATE(AA629,1),
AND($AH$14="Not end"), EDATE(AA630, 1),
AND($AH$14="End"), EOMONTH(AA630, 1)
)</f>
        <v/>
      </c>
      <c r="AB631" s="75" t="str" cm="1">
        <f t="array" aca="1" ref="AB631" ca="1">_xlfn.IFS(AB630="","",
AND(AB630=last_rou_date), "",
AND($B$3="İllik"),DATE(YEAR(AB630)+1,MONTH(AB630),DAY(AB630) ),
AND($B$3="Aylıq", $AH$14="Not end"), EDATE(AB630,1),
AND($B$3="Aylıq", $AH$14="End"), EOMONTH(AB630,1)
)</f>
        <v/>
      </c>
      <c r="AC631" s="75" t="str" cm="1">
        <f t="array" aca="1" ref="AC631" ca="1">_xlfn.IFS(
AND($AN$14="Not year_end", AC630&gt;last_rou_date), "",
AND($AN$14="Year_end", AC630&gt;=last_rou_date), "",
AND($AN$14="Year_end"), DATE(YEAR(AC630+1), 12, 31),
AND($AN$14="Not year_end", MONTH(AC630)=12, DAY(AC630)=31), DATE(YEAR(AC629)+1, MONTH(AC629), DAY(AC629)),
AND($AN$14="Not year_end", OR(MONTH(AC630)&lt;&gt;12, DAY(AC630)&lt;&gt;31) ), DATE(YEAR(AC630), 12, 31)
)</f>
        <v/>
      </c>
      <c r="AD631" s="75" t="str" cm="1">
        <f t="array" aca="1" ref="AD631" ca="1">_xlfn.IFS(AD630="", "",
AND(AD630=last_rou_date, OR(MONTH(AD630)&lt;&gt;12, DAY(AD630)&lt;&gt;31) ), DATE(YEAR(AD630), 12, 31),
AND(MONTH(AD630)=12, DAY(AD630)=31, AD630&gt;=last_rou_date), "",
AND(MONTH(AD630)=12, DAY(AD630)&lt;&gt;31),  EOMONTH(AD630,0),
AND(MONTH(AD630)=12, DAY(AD630)=31, $AH$14="Not end"),  EDATE(AD629,1),
AND($AH$14="Not end"), EDATE(AD630, 1),
AND($AH$14="End"), EOMONTH(AD630, 1)
)</f>
        <v/>
      </c>
      <c r="AE631" s="51" t="str" cm="1">
        <f t="array" ref="AE631">_xlfn.IFS(W631="", "",
AND(W631&gt;0, W631&lt;=$B$4, $C$2="İllik artım, faiz olaraq", $D$2&gt;0, $B$3="İllik"), $B$5*((1+$D$2)^(W631-1)),
AND(W631&gt;0, W631&lt;=$B$4, $C$2="İllik artım, faiz olaraq", $D$2&gt;0, $B$3="Aylıq"), $B$5*((1+$D$2)^ROUNDDOWN((W631-1)/12,0)),
AND(W631=1, $C$2="Aşağıdakı kimi dəyişir", ), $B$5,
AND(W631&gt;1, W631&lt;=$B$4, $C$2="Aşağıdakı kimi dəyişir"), IFERROR(VLOOKUP(W631, $C$4:$D$7, 2, FALSE), AE630),
AND(W631&gt;0, W631&lt;=$B$4), $B$5,
TRUE,0 )</f>
        <v/>
      </c>
      <c r="AF631" s="51" t="str">
        <f t="shared" ca="1" si="28"/>
        <v/>
      </c>
    </row>
    <row r="632" spans="1:32" x14ac:dyDescent="0.4">
      <c r="A632" s="13" t="str" cm="1">
        <f t="array" aca="1" ref="A632" ca="1">_xlfn.IFS(
AND(SUMIFS(lease_table_interest_accruals, lease_table_dates, A631)&gt;0, COUNTIFS($E$14:E631, "Interest accrual", $A$14:A631, A631)=0),  A631,
AND(SUMIFS(lease_table_payments, lease_table_dates, A631)&gt;0, COUNTIFS($E$14:E631, "Payment", $A$14:A631, A631)=0),  A631,
AND(SUMIFS(rou_table_deprs, rou_table_dates, A631)&gt;0, COUNTIFS($E$14:E631, "Depreciation", $A$14:A631, A631)=0),  A631,
TRUE,  IFERROR(INDEX(rou_table_dates,  MATCH(A631, rou_table_dates)+1, ), "")
)</f>
        <v/>
      </c>
      <c r="B632" s="1" t="str" cm="1">
        <f t="array" aca="1" ref="B632" ca="1">_xlfn.IFS(
AND(E632="Payment", A632=$B$2), $AM$14,
E632="Payment", $AM$15,
E632="Interest accrual", $AM$18,
E632="Depreciation", $AM$17,
TRUE, "")</f>
        <v/>
      </c>
      <c r="C632" s="1" t="str" cm="1">
        <f t="array" aca="1" ref="C632" ca="1">_xlfn.IFS(
E632="Payment", $AM$19,
E632="Interest accrual", $AM$15,
E632="Depreciation", $AM$16,
TRUE, "")</f>
        <v/>
      </c>
      <c r="D632" s="1" t="str" cm="1">
        <f t="array" aca="1" ref="D632" ca="1">_xlfn.IFS(
E632="Payment", _xlfn.XLOOKUP(A632, lease_table_dates, lease_table_payments, 0, 0),
E632="Interest accrual", _xlfn.XLOOKUP(A632, lease_table_dates, lease_table_interest_accruals, 0, 0),
E632="Depreciation", _xlfn.XLOOKUP(A632, rou_table_dates, rou_table_deprs, 0, 0),
TRUE, ""
)</f>
        <v/>
      </c>
      <c r="E632" s="7" t="str" cm="1">
        <f t="array" aca="1" ref="E632" ca="1">_xlfn.IFS(
AND(SUMIFS(lease_table_interest_accruals, lease_table_dates, A632)&gt;0, COUNTIFS($E$14:E631, "Interest accrual", $A$14:A631, A632)=0), "Interest accrual",
AND(SUMIFS(lease_table_payments, lease_table_dates, A632)&gt;0, COUNTIFS($E$14:E631, "Payment", $A$14:A631, A632)=0), "Payment",
AND(SUMIFS(rou_table_deprs, rou_table_dates, A632)&gt;0, COUNTIFS($E$14:E631, "Depreciation", $A$14:A631, A632)=0), "Depreciation",
TRUE,  ""
)</f>
        <v/>
      </c>
      <c r="G632" s="13" t="str" cm="1">
        <f t="array" aca="1" ref="G632" ca="1">_xlfn.IFS(
AND($B$11="Hə", $B$3="İllik"), Z632,
AND($B$11="Hə", $B$3="Aylıq"), AA632,
$B$11="Yox", X632)</f>
        <v/>
      </c>
      <c r="H632" s="1" t="str" cm="1">
        <f t="array" aca="1" ref="H632" ca="1">_xlfn.IFS( G632="", "",
TRUE, ROUND( H631+I632-J632, 2) )</f>
        <v/>
      </c>
      <c r="I632" s="1" t="str" cm="1">
        <f t="array" aca="1" ref="I632" ca="1">_xlfn.IFS(G632="", "",
G632=last_payment_date, (J632-H631),
 TRUE,  -  (H631- H631* (1+$B$6)^ (_xlfn.DAYS(G632,G631)/365) )
)</f>
        <v/>
      </c>
      <c r="J632" s="1" t="str" cm="1">
        <f t="array" aca="1" ref="J632" ca="1">_xlfn.IFS(G632="", "",
TRUE, _xlfn.XLOOKUP(G632,  payment_dates, payments,0,0)
)</f>
        <v/>
      </c>
      <c r="L632" s="8" t="str" cm="1">
        <f t="array" aca="1" ref="L632" ca="1">_xlfn.IFS(
AND($B$11="Hə", $B$3="İllik"), AC632,
AND($B$11="Hə", $B$3="Aylıq"), AD632,
$B$11="Yox", AB632)</f>
        <v/>
      </c>
      <c r="M632" s="1" t="str" cm="1">
        <f t="array" aca="1" ref="M632" ca="1">_xlfn.IFS( L632="", "",
(M631-N632)&lt;=0.5, 0,
TRUE,  M631-N632)</f>
        <v/>
      </c>
      <c r="N632" s="7" t="str" cm="1">
        <f t="array" aca="1" ref="N632" ca="1">_xlfn.IFS(
L632="", "",
TRUE, MIN(M631, ROUND($M$14/ (last_rou_date - $B$2) * (L632-L631), 2) )
)</f>
        <v/>
      </c>
      <c r="P632" s="59" t="str">
        <f t="shared" ca="1" si="30"/>
        <v/>
      </c>
      <c r="Q632" s="1" t="str" cm="1">
        <f t="array" aca="1" ref="Q632" ca="1">_xlfn.IFS(P632="","",
$B$11="Hə", _xlfn.XLOOKUP(DATE(P632, 12, 31), rou_table_dates, rou_table_nbvs,0, 0),
TRUE,  MAX(0, ROUND($M$14 - $M$14/ (last_rou_date - $B$2) * (DATE(P632,12,31) - $B$2), 2) )
)</f>
        <v/>
      </c>
      <c r="R632" s="1" t="str" cm="1">
        <f t="array" aca="1" ref="R632" ca="1">_xlfn.IFS(P632="","",
$B$11="Hə", _xlfn.XLOOKUP(DATE(P632, 12, 31), lease_table_dates, lease_table_balances,0, 0),
TRUE, IFERROR( XNPV($B$6, IF(payment_dates &gt;DATE(P632, 12, 31), payments,  0),  IF(payment_dates &gt;DATE(P632, 12, 31), payment_dates,  DATE(P632, 12, 31))    ),0)
)</f>
        <v/>
      </c>
      <c r="S632" s="1" t="str" cm="1">
        <f t="array" aca="1" ref="S632" ca="1">_xlfn.IFS(P632="","",
TRUE,  MIN( MIN(Q631, $M$14), ROUND($M$14/ (last_rou_date - $B$2) * (DATE(P632,12,31) - MAX($B$2, DATE(P632-1, 12, 31))), 2) )
)</f>
        <v/>
      </c>
      <c r="T632" s="7" t="str" cm="1">
        <f t="array" aca="1" ref="T632" ca="1">_xlfn.IFS(P632="", "",
ISTEXT(R631), R632- (H632 - SUMIFS( lease_table_payments, lease_table_years, P632) -$AG$14 ),
AND(ISNUMBER(R631), R632&lt;&gt;""),   R632- (R631 - SUMIFS( lease_table_payments, lease_table_years, P632) )
)</f>
        <v/>
      </c>
      <c r="V632" s="64">
        <f t="shared" si="29"/>
        <v>619</v>
      </c>
      <c r="W632" s="51" t="str" cm="1">
        <f t="array" ref="W632">_xlfn.IFS(
OR(W631=$B$4, W631=""),"",
TRUE,W631+1
)</f>
        <v/>
      </c>
      <c r="X632" s="51" t="str" cm="1">
        <f t="array" ref="X632">_xlfn.IFS(X631="","",
W632="", "",
AND($B$3="İllik"),DATE(YEAR(X631)+1,MONTH(X631),DAY(X631) ),
AND($B$3="Aylıq", $AH$14="Not end"), EDATE(X631,1),
AND($B$3="Aylıq", $AH$14="End"), EOMONTH(X631,1)
)</f>
        <v/>
      </c>
      <c r="Y632" s="51" t="str" cm="1">
        <f t="array" aca="1" ref="Y632" ca="1">_xlfn.IFS(
AND($B$7="Dövrün əvvəlində", Y631&lt;=last_rou_date), DATE(YEAR(Y631)+1, 12, 31),
AND($B$7="Dövrün sonunda", Y631&lt;=last_payment_date), DATE(YEAR(Y631)+1, 12, 31),
TRUE, ""
)</f>
        <v/>
      </c>
      <c r="Z632" s="75" t="str" cm="1">
        <f t="array" aca="1" ref="Z632" ca="1">_xlfn.IFS(
AND($AN$14="Not year_end", Z631&gt;last_payment_date), "",
AND($AN$14="Year_end", Z631&gt;=last_payment_date), "",
AND($AN$14="Year_end"), DATE(YEAR(Z631+1), 12, 31),
AND($AN$14="Not year_end", MONTH(Z631)=12, DAY(Z631)=31), DATE(YEAR(Z630)+1, MONTH(Z630), DAY(Z630)),
AND($AN$14="Not year_end", OR(MONTH(Z631)&lt;&gt;12, DAY(Z631)&lt;&gt;31) ), DATE(YEAR(Z631), 12, 31)
)</f>
        <v/>
      </c>
      <c r="AA632" s="75" t="str" cm="1">
        <f t="array" aca="1" ref="AA632" ca="1">_xlfn.IFS(AA631="", "",
AND(AA631=last_payment_date, OR(MONTH(AA631)&lt;&gt;12, DAY(AA631)&lt;&gt;31) ), DATE(YEAR(AA631), 12, 31),
AND(MONTH(AA631)=12, DAY(AA631)=31, AA631&gt;=last_payment_date), "",
AND(MONTH(AA631)=12, DAY(AA631)&lt;&gt;31),  EOMONTH(AA631,0),
AND(MONTH(AA631)=12, DAY(AA631)=31, $AH$14="Not end"),  EDATE(AA630,1),
AND($AH$14="Not end"), EDATE(AA631, 1),
AND($AH$14="End"), EOMONTH(AA631, 1)
)</f>
        <v/>
      </c>
      <c r="AB632" s="75" t="str" cm="1">
        <f t="array" aca="1" ref="AB632" ca="1">_xlfn.IFS(AB631="","",
AND(AB631=last_rou_date), "",
AND($B$3="İllik"),DATE(YEAR(AB631)+1,MONTH(AB631),DAY(AB631) ),
AND($B$3="Aylıq", $AH$14="Not end"), EDATE(AB631,1),
AND($B$3="Aylıq", $AH$14="End"), EOMONTH(AB631,1)
)</f>
        <v/>
      </c>
      <c r="AC632" s="75" t="str" cm="1">
        <f t="array" aca="1" ref="AC632" ca="1">_xlfn.IFS(
AND($AN$14="Not year_end", AC631&gt;last_rou_date), "",
AND($AN$14="Year_end", AC631&gt;=last_rou_date), "",
AND($AN$14="Year_end"), DATE(YEAR(AC631+1), 12, 31),
AND($AN$14="Not year_end", MONTH(AC631)=12, DAY(AC631)=31), DATE(YEAR(AC630)+1, MONTH(AC630), DAY(AC630)),
AND($AN$14="Not year_end", OR(MONTH(AC631)&lt;&gt;12, DAY(AC631)&lt;&gt;31) ), DATE(YEAR(AC631), 12, 31)
)</f>
        <v/>
      </c>
      <c r="AD632" s="75" t="str" cm="1">
        <f t="array" aca="1" ref="AD632" ca="1">_xlfn.IFS(AD631="", "",
AND(AD631=last_rou_date, OR(MONTH(AD631)&lt;&gt;12, DAY(AD631)&lt;&gt;31) ), DATE(YEAR(AD631), 12, 31),
AND(MONTH(AD631)=12, DAY(AD631)=31, AD631&gt;=last_rou_date), "",
AND(MONTH(AD631)=12, DAY(AD631)&lt;&gt;31),  EOMONTH(AD631,0),
AND(MONTH(AD631)=12, DAY(AD631)=31, $AH$14="Not end"),  EDATE(AD630,1),
AND($AH$14="Not end"), EDATE(AD631, 1),
AND($AH$14="End"), EOMONTH(AD631, 1)
)</f>
        <v/>
      </c>
      <c r="AE632" s="51" t="str" cm="1">
        <f t="array" ref="AE632">_xlfn.IFS(W632="", "",
AND(W632&gt;0, W632&lt;=$B$4, $C$2="İllik artım, faiz olaraq", $D$2&gt;0, $B$3="İllik"), $B$5*((1+$D$2)^(W632-1)),
AND(W632&gt;0, W632&lt;=$B$4, $C$2="İllik artım, faiz olaraq", $D$2&gt;0, $B$3="Aylıq"), $B$5*((1+$D$2)^ROUNDDOWN((W632-1)/12,0)),
AND(W632=1, $C$2="Aşağıdakı kimi dəyişir", ), $B$5,
AND(W632&gt;1, W632&lt;=$B$4, $C$2="Aşağıdakı kimi dəyişir"), IFERROR(VLOOKUP(W632, $C$4:$D$7, 2, FALSE), AE631),
AND(W632&gt;0, W632&lt;=$B$4), $B$5,
TRUE,0 )</f>
        <v/>
      </c>
      <c r="AF632" s="51" t="str">
        <f t="shared" ca="1" si="28"/>
        <v/>
      </c>
    </row>
    <row r="633" spans="1:32" x14ac:dyDescent="0.4">
      <c r="A633" s="13" t="str" cm="1">
        <f t="array" aca="1" ref="A633" ca="1">_xlfn.IFS(
AND(SUMIFS(lease_table_interest_accruals, lease_table_dates, A632)&gt;0, COUNTIFS($E$14:E632, "Interest accrual", $A$14:A632, A632)=0),  A632,
AND(SUMIFS(lease_table_payments, lease_table_dates, A632)&gt;0, COUNTIFS($E$14:E632, "Payment", $A$14:A632, A632)=0),  A632,
AND(SUMIFS(rou_table_deprs, rou_table_dates, A632)&gt;0, COUNTIFS($E$14:E632, "Depreciation", $A$14:A632, A632)=0),  A632,
TRUE,  IFERROR(INDEX(rou_table_dates,  MATCH(A632, rou_table_dates)+1, ), "")
)</f>
        <v/>
      </c>
      <c r="B633" s="1" t="str" cm="1">
        <f t="array" aca="1" ref="B633" ca="1">_xlfn.IFS(
AND(E633="Payment", A633=$B$2), $AM$14,
E633="Payment", $AM$15,
E633="Interest accrual", $AM$18,
E633="Depreciation", $AM$17,
TRUE, "")</f>
        <v/>
      </c>
      <c r="C633" s="1" t="str" cm="1">
        <f t="array" aca="1" ref="C633" ca="1">_xlfn.IFS(
E633="Payment", $AM$19,
E633="Interest accrual", $AM$15,
E633="Depreciation", $AM$16,
TRUE, "")</f>
        <v/>
      </c>
      <c r="D633" s="1" t="str" cm="1">
        <f t="array" aca="1" ref="D633" ca="1">_xlfn.IFS(
E633="Payment", _xlfn.XLOOKUP(A633, lease_table_dates, lease_table_payments, 0, 0),
E633="Interest accrual", _xlfn.XLOOKUP(A633, lease_table_dates, lease_table_interest_accruals, 0, 0),
E633="Depreciation", _xlfn.XLOOKUP(A633, rou_table_dates, rou_table_deprs, 0, 0),
TRUE, ""
)</f>
        <v/>
      </c>
      <c r="E633" s="7" t="str" cm="1">
        <f t="array" aca="1" ref="E633" ca="1">_xlfn.IFS(
AND(SUMIFS(lease_table_interest_accruals, lease_table_dates, A633)&gt;0, COUNTIFS($E$14:E632, "Interest accrual", $A$14:A632, A633)=0), "Interest accrual",
AND(SUMIFS(lease_table_payments, lease_table_dates, A633)&gt;0, COUNTIFS($E$14:E632, "Payment", $A$14:A632, A633)=0), "Payment",
AND(SUMIFS(rou_table_deprs, rou_table_dates, A633)&gt;0, COUNTIFS($E$14:E632, "Depreciation", $A$14:A632, A633)=0), "Depreciation",
TRUE,  ""
)</f>
        <v/>
      </c>
      <c r="G633" s="13" t="str" cm="1">
        <f t="array" aca="1" ref="G633" ca="1">_xlfn.IFS(
AND($B$11="Hə", $B$3="İllik"), Z633,
AND($B$11="Hə", $B$3="Aylıq"), AA633,
$B$11="Yox", X633)</f>
        <v/>
      </c>
      <c r="H633" s="1" t="str" cm="1">
        <f t="array" aca="1" ref="H633" ca="1">_xlfn.IFS( G633="", "",
TRUE, ROUND( H632+I633-J633, 2) )</f>
        <v/>
      </c>
      <c r="I633" s="1" t="str" cm="1">
        <f t="array" aca="1" ref="I633" ca="1">_xlfn.IFS(G633="", "",
G633=last_payment_date, (J633-H632),
 TRUE,  -  (H632- H632* (1+$B$6)^ (_xlfn.DAYS(G633,G632)/365) )
)</f>
        <v/>
      </c>
      <c r="J633" s="1" t="str" cm="1">
        <f t="array" aca="1" ref="J633" ca="1">_xlfn.IFS(G633="", "",
TRUE, _xlfn.XLOOKUP(G633,  payment_dates, payments,0,0)
)</f>
        <v/>
      </c>
      <c r="L633" s="8" t="str" cm="1">
        <f t="array" aca="1" ref="L633" ca="1">_xlfn.IFS(
AND($B$11="Hə", $B$3="İllik"), AC633,
AND($B$11="Hə", $B$3="Aylıq"), AD633,
$B$11="Yox", AB633)</f>
        <v/>
      </c>
      <c r="M633" s="1" t="str" cm="1">
        <f t="array" aca="1" ref="M633" ca="1">_xlfn.IFS( L633="", "",
(M632-N633)&lt;=0.5, 0,
TRUE,  M632-N633)</f>
        <v/>
      </c>
      <c r="N633" s="7" t="str" cm="1">
        <f t="array" aca="1" ref="N633" ca="1">_xlfn.IFS(
L633="", "",
TRUE, MIN(M632, ROUND($M$14/ (last_rou_date - $B$2) * (L633-L632), 2) )
)</f>
        <v/>
      </c>
      <c r="P633" s="59" t="str">
        <f t="shared" ca="1" si="30"/>
        <v/>
      </c>
      <c r="Q633" s="1" t="str" cm="1">
        <f t="array" aca="1" ref="Q633" ca="1">_xlfn.IFS(P633="","",
$B$11="Hə", _xlfn.XLOOKUP(DATE(P633, 12, 31), rou_table_dates, rou_table_nbvs,0, 0),
TRUE,  MAX(0, ROUND($M$14 - $M$14/ (last_rou_date - $B$2) * (DATE(P633,12,31) - $B$2), 2) )
)</f>
        <v/>
      </c>
      <c r="R633" s="1" t="str" cm="1">
        <f t="array" aca="1" ref="R633" ca="1">_xlfn.IFS(P633="","",
$B$11="Hə", _xlfn.XLOOKUP(DATE(P633, 12, 31), lease_table_dates, lease_table_balances,0, 0),
TRUE, IFERROR( XNPV($B$6, IF(payment_dates &gt;DATE(P633, 12, 31), payments,  0),  IF(payment_dates &gt;DATE(P633, 12, 31), payment_dates,  DATE(P633, 12, 31))    ),0)
)</f>
        <v/>
      </c>
      <c r="S633" s="1" t="str" cm="1">
        <f t="array" aca="1" ref="S633" ca="1">_xlfn.IFS(P633="","",
TRUE,  MIN( MIN(Q632, $M$14), ROUND($M$14/ (last_rou_date - $B$2) * (DATE(P633,12,31) - MAX($B$2, DATE(P633-1, 12, 31))), 2) )
)</f>
        <v/>
      </c>
      <c r="T633" s="7" t="str" cm="1">
        <f t="array" aca="1" ref="T633" ca="1">_xlfn.IFS(P633="", "",
ISTEXT(R632), R633- (H633 - SUMIFS( lease_table_payments, lease_table_years, P633) -$AG$14 ),
AND(ISNUMBER(R632), R633&lt;&gt;""),   R633- (R632 - SUMIFS( lease_table_payments, lease_table_years, P633) )
)</f>
        <v/>
      </c>
      <c r="V633" s="64">
        <f t="shared" si="29"/>
        <v>620</v>
      </c>
      <c r="W633" s="51" t="str" cm="1">
        <f t="array" ref="W633">_xlfn.IFS(
OR(W632=$B$4, W632=""),"",
TRUE,W632+1
)</f>
        <v/>
      </c>
      <c r="X633" s="51" t="str" cm="1">
        <f t="array" ref="X633">_xlfn.IFS(X632="","",
W633="", "",
AND($B$3="İllik"),DATE(YEAR(X632)+1,MONTH(X632),DAY(X632) ),
AND($B$3="Aylıq", $AH$14="Not end"), EDATE(X632,1),
AND($B$3="Aylıq", $AH$14="End"), EOMONTH(X632,1)
)</f>
        <v/>
      </c>
      <c r="Y633" s="51" t="str" cm="1">
        <f t="array" aca="1" ref="Y633" ca="1">_xlfn.IFS(
AND($B$7="Dövrün əvvəlində", Y632&lt;=last_rou_date), DATE(YEAR(Y632)+1, 12, 31),
AND($B$7="Dövrün sonunda", Y632&lt;=last_payment_date), DATE(YEAR(Y632)+1, 12, 31),
TRUE, ""
)</f>
        <v/>
      </c>
      <c r="Z633" s="75" t="str" cm="1">
        <f t="array" aca="1" ref="Z633" ca="1">_xlfn.IFS(
AND($AN$14="Not year_end", Z632&gt;last_payment_date), "",
AND($AN$14="Year_end", Z632&gt;=last_payment_date), "",
AND($AN$14="Year_end"), DATE(YEAR(Z632+1), 12, 31),
AND($AN$14="Not year_end", MONTH(Z632)=12, DAY(Z632)=31), DATE(YEAR(Z631)+1, MONTH(Z631), DAY(Z631)),
AND($AN$14="Not year_end", OR(MONTH(Z632)&lt;&gt;12, DAY(Z632)&lt;&gt;31) ), DATE(YEAR(Z632), 12, 31)
)</f>
        <v/>
      </c>
      <c r="AA633" s="75" t="str" cm="1">
        <f t="array" aca="1" ref="AA633" ca="1">_xlfn.IFS(AA632="", "",
AND(AA632=last_payment_date, OR(MONTH(AA632)&lt;&gt;12, DAY(AA632)&lt;&gt;31) ), DATE(YEAR(AA632), 12, 31),
AND(MONTH(AA632)=12, DAY(AA632)=31, AA632&gt;=last_payment_date), "",
AND(MONTH(AA632)=12, DAY(AA632)&lt;&gt;31),  EOMONTH(AA632,0),
AND(MONTH(AA632)=12, DAY(AA632)=31, $AH$14="Not end"),  EDATE(AA631,1),
AND($AH$14="Not end"), EDATE(AA632, 1),
AND($AH$14="End"), EOMONTH(AA632, 1)
)</f>
        <v/>
      </c>
      <c r="AB633" s="75" t="str" cm="1">
        <f t="array" aca="1" ref="AB633" ca="1">_xlfn.IFS(AB632="","",
AND(AB632=last_rou_date), "",
AND($B$3="İllik"),DATE(YEAR(AB632)+1,MONTH(AB632),DAY(AB632) ),
AND($B$3="Aylıq", $AH$14="Not end"), EDATE(AB632,1),
AND($B$3="Aylıq", $AH$14="End"), EOMONTH(AB632,1)
)</f>
        <v/>
      </c>
      <c r="AC633" s="75" t="str" cm="1">
        <f t="array" aca="1" ref="AC633" ca="1">_xlfn.IFS(
AND($AN$14="Not year_end", AC632&gt;last_rou_date), "",
AND($AN$14="Year_end", AC632&gt;=last_rou_date), "",
AND($AN$14="Year_end"), DATE(YEAR(AC632+1), 12, 31),
AND($AN$14="Not year_end", MONTH(AC632)=12, DAY(AC632)=31), DATE(YEAR(AC631)+1, MONTH(AC631), DAY(AC631)),
AND($AN$14="Not year_end", OR(MONTH(AC632)&lt;&gt;12, DAY(AC632)&lt;&gt;31) ), DATE(YEAR(AC632), 12, 31)
)</f>
        <v/>
      </c>
      <c r="AD633" s="75" t="str" cm="1">
        <f t="array" aca="1" ref="AD633" ca="1">_xlfn.IFS(AD632="", "",
AND(AD632=last_rou_date, OR(MONTH(AD632)&lt;&gt;12, DAY(AD632)&lt;&gt;31) ), DATE(YEAR(AD632), 12, 31),
AND(MONTH(AD632)=12, DAY(AD632)=31, AD632&gt;=last_rou_date), "",
AND(MONTH(AD632)=12, DAY(AD632)&lt;&gt;31),  EOMONTH(AD632,0),
AND(MONTH(AD632)=12, DAY(AD632)=31, $AH$14="Not end"),  EDATE(AD631,1),
AND($AH$14="Not end"), EDATE(AD632, 1),
AND($AH$14="End"), EOMONTH(AD632, 1)
)</f>
        <v/>
      </c>
      <c r="AE633" s="51" t="str" cm="1">
        <f t="array" ref="AE633">_xlfn.IFS(W633="", "",
AND(W633&gt;0, W633&lt;=$B$4, $C$2="İllik artım, faiz olaraq", $D$2&gt;0, $B$3="İllik"), $B$5*((1+$D$2)^(W633-1)),
AND(W633&gt;0, W633&lt;=$B$4, $C$2="İllik artım, faiz olaraq", $D$2&gt;0, $B$3="Aylıq"), $B$5*((1+$D$2)^ROUNDDOWN((W633-1)/12,0)),
AND(W633=1, $C$2="Aşağıdakı kimi dəyişir", ), $B$5,
AND(W633&gt;1, W633&lt;=$B$4, $C$2="Aşağıdakı kimi dəyişir"), IFERROR(VLOOKUP(W633, $C$4:$D$7, 2, FALSE), AE632),
AND(W633&gt;0, W633&lt;=$B$4), $B$5,
TRUE,0 )</f>
        <v/>
      </c>
      <c r="AF633" s="51" t="str">
        <f t="shared" ca="1" si="28"/>
        <v/>
      </c>
    </row>
    <row r="634" spans="1:32" x14ac:dyDescent="0.4">
      <c r="A634" s="13" t="str" cm="1">
        <f t="array" aca="1" ref="A634" ca="1">_xlfn.IFS(
AND(SUMIFS(lease_table_interest_accruals, lease_table_dates, A633)&gt;0, COUNTIFS($E$14:E633, "Interest accrual", $A$14:A633, A633)=0),  A633,
AND(SUMIFS(lease_table_payments, lease_table_dates, A633)&gt;0, COUNTIFS($E$14:E633, "Payment", $A$14:A633, A633)=0),  A633,
AND(SUMIFS(rou_table_deprs, rou_table_dates, A633)&gt;0, COUNTIFS($E$14:E633, "Depreciation", $A$14:A633, A633)=0),  A633,
TRUE,  IFERROR(INDEX(rou_table_dates,  MATCH(A633, rou_table_dates)+1, ), "")
)</f>
        <v/>
      </c>
      <c r="B634" s="1" t="str" cm="1">
        <f t="array" aca="1" ref="B634" ca="1">_xlfn.IFS(
AND(E634="Payment", A634=$B$2), $AM$14,
E634="Payment", $AM$15,
E634="Interest accrual", $AM$18,
E634="Depreciation", $AM$17,
TRUE, "")</f>
        <v/>
      </c>
      <c r="C634" s="1" t="str" cm="1">
        <f t="array" aca="1" ref="C634" ca="1">_xlfn.IFS(
E634="Payment", $AM$19,
E634="Interest accrual", $AM$15,
E634="Depreciation", $AM$16,
TRUE, "")</f>
        <v/>
      </c>
      <c r="D634" s="1" t="str" cm="1">
        <f t="array" aca="1" ref="D634" ca="1">_xlfn.IFS(
E634="Payment", _xlfn.XLOOKUP(A634, lease_table_dates, lease_table_payments, 0, 0),
E634="Interest accrual", _xlfn.XLOOKUP(A634, lease_table_dates, lease_table_interest_accruals, 0, 0),
E634="Depreciation", _xlfn.XLOOKUP(A634, rou_table_dates, rou_table_deprs, 0, 0),
TRUE, ""
)</f>
        <v/>
      </c>
      <c r="E634" s="7" t="str" cm="1">
        <f t="array" aca="1" ref="E634" ca="1">_xlfn.IFS(
AND(SUMIFS(lease_table_interest_accruals, lease_table_dates, A634)&gt;0, COUNTIFS($E$14:E633, "Interest accrual", $A$14:A633, A634)=0), "Interest accrual",
AND(SUMIFS(lease_table_payments, lease_table_dates, A634)&gt;0, COUNTIFS($E$14:E633, "Payment", $A$14:A633, A634)=0), "Payment",
AND(SUMIFS(rou_table_deprs, rou_table_dates, A634)&gt;0, COUNTIFS($E$14:E633, "Depreciation", $A$14:A633, A634)=0), "Depreciation",
TRUE,  ""
)</f>
        <v/>
      </c>
      <c r="G634" s="13" t="str" cm="1">
        <f t="array" aca="1" ref="G634" ca="1">_xlfn.IFS(
AND($B$11="Hə", $B$3="İllik"), Z634,
AND($B$11="Hə", $B$3="Aylıq"), AA634,
$B$11="Yox", X634)</f>
        <v/>
      </c>
      <c r="H634" s="1" t="str" cm="1">
        <f t="array" aca="1" ref="H634" ca="1">_xlfn.IFS( G634="", "",
TRUE, ROUND( H633+I634-J634, 2) )</f>
        <v/>
      </c>
      <c r="I634" s="1" t="str" cm="1">
        <f t="array" aca="1" ref="I634" ca="1">_xlfn.IFS(G634="", "",
G634=last_payment_date, (J634-H633),
 TRUE,  -  (H633- H633* (1+$B$6)^ (_xlfn.DAYS(G634,G633)/365) )
)</f>
        <v/>
      </c>
      <c r="J634" s="1" t="str" cm="1">
        <f t="array" aca="1" ref="J634" ca="1">_xlfn.IFS(G634="", "",
TRUE, _xlfn.XLOOKUP(G634,  payment_dates, payments,0,0)
)</f>
        <v/>
      </c>
      <c r="L634" s="8" t="str" cm="1">
        <f t="array" aca="1" ref="L634" ca="1">_xlfn.IFS(
AND($B$11="Hə", $B$3="İllik"), AC634,
AND($B$11="Hə", $B$3="Aylıq"), AD634,
$B$11="Yox", AB634)</f>
        <v/>
      </c>
      <c r="M634" s="1" t="str" cm="1">
        <f t="array" aca="1" ref="M634" ca="1">_xlfn.IFS( L634="", "",
(M633-N634)&lt;=0.5, 0,
TRUE,  M633-N634)</f>
        <v/>
      </c>
      <c r="N634" s="7" t="str" cm="1">
        <f t="array" aca="1" ref="N634" ca="1">_xlfn.IFS(
L634="", "",
TRUE, MIN(M633, ROUND($M$14/ (last_rou_date - $B$2) * (L634-L633), 2) )
)</f>
        <v/>
      </c>
      <c r="P634" s="59" t="str">
        <f t="shared" ca="1" si="30"/>
        <v/>
      </c>
      <c r="Q634" s="1" t="str" cm="1">
        <f t="array" aca="1" ref="Q634" ca="1">_xlfn.IFS(P634="","",
$B$11="Hə", _xlfn.XLOOKUP(DATE(P634, 12, 31), rou_table_dates, rou_table_nbvs,0, 0),
TRUE,  MAX(0, ROUND($M$14 - $M$14/ (last_rou_date - $B$2) * (DATE(P634,12,31) - $B$2), 2) )
)</f>
        <v/>
      </c>
      <c r="R634" s="1" t="str" cm="1">
        <f t="array" aca="1" ref="R634" ca="1">_xlfn.IFS(P634="","",
$B$11="Hə", _xlfn.XLOOKUP(DATE(P634, 12, 31), lease_table_dates, lease_table_balances,0, 0),
TRUE, IFERROR( XNPV($B$6, IF(payment_dates &gt;DATE(P634, 12, 31), payments,  0),  IF(payment_dates &gt;DATE(P634, 12, 31), payment_dates,  DATE(P634, 12, 31))    ),0)
)</f>
        <v/>
      </c>
      <c r="S634" s="1" t="str" cm="1">
        <f t="array" aca="1" ref="S634" ca="1">_xlfn.IFS(P634="","",
TRUE,  MIN( MIN(Q633, $M$14), ROUND($M$14/ (last_rou_date - $B$2) * (DATE(P634,12,31) - MAX($B$2, DATE(P634-1, 12, 31))), 2) )
)</f>
        <v/>
      </c>
      <c r="T634" s="7" t="str" cm="1">
        <f t="array" aca="1" ref="T634" ca="1">_xlfn.IFS(P634="", "",
ISTEXT(R633), R634- (H634 - SUMIFS( lease_table_payments, lease_table_years, P634) -$AG$14 ),
AND(ISNUMBER(R633), R634&lt;&gt;""),   R634- (R633 - SUMIFS( lease_table_payments, lease_table_years, P634) )
)</f>
        <v/>
      </c>
      <c r="V634" s="64">
        <f t="shared" si="29"/>
        <v>621</v>
      </c>
      <c r="W634" s="51" t="str" cm="1">
        <f t="array" ref="W634">_xlfn.IFS(
OR(W633=$B$4, W633=""),"",
TRUE,W633+1
)</f>
        <v/>
      </c>
      <c r="X634" s="51" t="str" cm="1">
        <f t="array" ref="X634">_xlfn.IFS(X633="","",
W634="", "",
AND($B$3="İllik"),DATE(YEAR(X633)+1,MONTH(X633),DAY(X633) ),
AND($B$3="Aylıq", $AH$14="Not end"), EDATE(X633,1),
AND($B$3="Aylıq", $AH$14="End"), EOMONTH(X633,1)
)</f>
        <v/>
      </c>
      <c r="Y634" s="51" t="str" cm="1">
        <f t="array" aca="1" ref="Y634" ca="1">_xlfn.IFS(
AND($B$7="Dövrün əvvəlində", Y633&lt;=last_rou_date), DATE(YEAR(Y633)+1, 12, 31),
AND($B$7="Dövrün sonunda", Y633&lt;=last_payment_date), DATE(YEAR(Y633)+1, 12, 31),
TRUE, ""
)</f>
        <v/>
      </c>
      <c r="Z634" s="75" t="str" cm="1">
        <f t="array" aca="1" ref="Z634" ca="1">_xlfn.IFS(
AND($AN$14="Not year_end", Z633&gt;last_payment_date), "",
AND($AN$14="Year_end", Z633&gt;=last_payment_date), "",
AND($AN$14="Year_end"), DATE(YEAR(Z633+1), 12, 31),
AND($AN$14="Not year_end", MONTH(Z633)=12, DAY(Z633)=31), DATE(YEAR(Z632)+1, MONTH(Z632), DAY(Z632)),
AND($AN$14="Not year_end", OR(MONTH(Z633)&lt;&gt;12, DAY(Z633)&lt;&gt;31) ), DATE(YEAR(Z633), 12, 31)
)</f>
        <v/>
      </c>
      <c r="AA634" s="75" t="str" cm="1">
        <f t="array" aca="1" ref="AA634" ca="1">_xlfn.IFS(AA633="", "",
AND(AA633=last_payment_date, OR(MONTH(AA633)&lt;&gt;12, DAY(AA633)&lt;&gt;31) ), DATE(YEAR(AA633), 12, 31),
AND(MONTH(AA633)=12, DAY(AA633)=31, AA633&gt;=last_payment_date), "",
AND(MONTH(AA633)=12, DAY(AA633)&lt;&gt;31),  EOMONTH(AA633,0),
AND(MONTH(AA633)=12, DAY(AA633)=31, $AH$14="Not end"),  EDATE(AA632,1),
AND($AH$14="Not end"), EDATE(AA633, 1),
AND($AH$14="End"), EOMONTH(AA633, 1)
)</f>
        <v/>
      </c>
      <c r="AB634" s="75" t="str" cm="1">
        <f t="array" aca="1" ref="AB634" ca="1">_xlfn.IFS(AB633="","",
AND(AB633=last_rou_date), "",
AND($B$3="İllik"),DATE(YEAR(AB633)+1,MONTH(AB633),DAY(AB633) ),
AND($B$3="Aylıq", $AH$14="Not end"), EDATE(AB633,1),
AND($B$3="Aylıq", $AH$14="End"), EOMONTH(AB633,1)
)</f>
        <v/>
      </c>
      <c r="AC634" s="75" t="str" cm="1">
        <f t="array" aca="1" ref="AC634" ca="1">_xlfn.IFS(
AND($AN$14="Not year_end", AC633&gt;last_rou_date), "",
AND($AN$14="Year_end", AC633&gt;=last_rou_date), "",
AND($AN$14="Year_end"), DATE(YEAR(AC633+1), 12, 31),
AND($AN$14="Not year_end", MONTH(AC633)=12, DAY(AC633)=31), DATE(YEAR(AC632)+1, MONTH(AC632), DAY(AC632)),
AND($AN$14="Not year_end", OR(MONTH(AC633)&lt;&gt;12, DAY(AC633)&lt;&gt;31) ), DATE(YEAR(AC633), 12, 31)
)</f>
        <v/>
      </c>
      <c r="AD634" s="75" t="str" cm="1">
        <f t="array" aca="1" ref="AD634" ca="1">_xlfn.IFS(AD633="", "",
AND(AD633=last_rou_date, OR(MONTH(AD633)&lt;&gt;12, DAY(AD633)&lt;&gt;31) ), DATE(YEAR(AD633), 12, 31),
AND(MONTH(AD633)=12, DAY(AD633)=31, AD633&gt;=last_rou_date), "",
AND(MONTH(AD633)=12, DAY(AD633)&lt;&gt;31),  EOMONTH(AD633,0),
AND(MONTH(AD633)=12, DAY(AD633)=31, $AH$14="Not end"),  EDATE(AD632,1),
AND($AH$14="Not end"), EDATE(AD633, 1),
AND($AH$14="End"), EOMONTH(AD633, 1)
)</f>
        <v/>
      </c>
      <c r="AE634" s="51" t="str" cm="1">
        <f t="array" ref="AE634">_xlfn.IFS(W634="", "",
AND(W634&gt;0, W634&lt;=$B$4, $C$2="İllik artım, faiz olaraq", $D$2&gt;0, $B$3="İllik"), $B$5*((1+$D$2)^(W634-1)),
AND(W634&gt;0, W634&lt;=$B$4, $C$2="İllik artım, faiz olaraq", $D$2&gt;0, $B$3="Aylıq"), $B$5*((1+$D$2)^ROUNDDOWN((W634-1)/12,0)),
AND(W634=1, $C$2="Aşağıdakı kimi dəyişir", ), $B$5,
AND(W634&gt;1, W634&lt;=$B$4, $C$2="Aşağıdakı kimi dəyişir"), IFERROR(VLOOKUP(W634, $C$4:$D$7, 2, FALSE), AE633),
AND(W634&gt;0, W634&lt;=$B$4), $B$5,
TRUE,0 )</f>
        <v/>
      </c>
      <c r="AF634" s="51" t="str">
        <f t="shared" ca="1" si="28"/>
        <v/>
      </c>
    </row>
    <row r="635" spans="1:32" x14ac:dyDescent="0.4">
      <c r="A635" s="13" t="str" cm="1">
        <f t="array" aca="1" ref="A635" ca="1">_xlfn.IFS(
AND(SUMIFS(lease_table_interest_accruals, lease_table_dates, A634)&gt;0, COUNTIFS($E$14:E634, "Interest accrual", $A$14:A634, A634)=0),  A634,
AND(SUMIFS(lease_table_payments, lease_table_dates, A634)&gt;0, COUNTIFS($E$14:E634, "Payment", $A$14:A634, A634)=0),  A634,
AND(SUMIFS(rou_table_deprs, rou_table_dates, A634)&gt;0, COUNTIFS($E$14:E634, "Depreciation", $A$14:A634, A634)=0),  A634,
TRUE,  IFERROR(INDEX(rou_table_dates,  MATCH(A634, rou_table_dates)+1, ), "")
)</f>
        <v/>
      </c>
      <c r="B635" s="1" t="str" cm="1">
        <f t="array" aca="1" ref="B635" ca="1">_xlfn.IFS(
AND(E635="Payment", A635=$B$2), $AM$14,
E635="Payment", $AM$15,
E635="Interest accrual", $AM$18,
E635="Depreciation", $AM$17,
TRUE, "")</f>
        <v/>
      </c>
      <c r="C635" s="1" t="str" cm="1">
        <f t="array" aca="1" ref="C635" ca="1">_xlfn.IFS(
E635="Payment", $AM$19,
E635="Interest accrual", $AM$15,
E635="Depreciation", $AM$16,
TRUE, "")</f>
        <v/>
      </c>
      <c r="D635" s="1" t="str" cm="1">
        <f t="array" aca="1" ref="D635" ca="1">_xlfn.IFS(
E635="Payment", _xlfn.XLOOKUP(A635, lease_table_dates, lease_table_payments, 0, 0),
E635="Interest accrual", _xlfn.XLOOKUP(A635, lease_table_dates, lease_table_interest_accruals, 0, 0),
E635="Depreciation", _xlfn.XLOOKUP(A635, rou_table_dates, rou_table_deprs, 0, 0),
TRUE, ""
)</f>
        <v/>
      </c>
      <c r="E635" s="7" t="str" cm="1">
        <f t="array" aca="1" ref="E635" ca="1">_xlfn.IFS(
AND(SUMIFS(lease_table_interest_accruals, lease_table_dates, A635)&gt;0, COUNTIFS($E$14:E634, "Interest accrual", $A$14:A634, A635)=0), "Interest accrual",
AND(SUMIFS(lease_table_payments, lease_table_dates, A635)&gt;0, COUNTIFS($E$14:E634, "Payment", $A$14:A634, A635)=0), "Payment",
AND(SUMIFS(rou_table_deprs, rou_table_dates, A635)&gt;0, COUNTIFS($E$14:E634, "Depreciation", $A$14:A634, A635)=0), "Depreciation",
TRUE,  ""
)</f>
        <v/>
      </c>
      <c r="G635" s="13" t="str" cm="1">
        <f t="array" aca="1" ref="G635" ca="1">_xlfn.IFS(
AND($B$11="Hə", $B$3="İllik"), Z635,
AND($B$11="Hə", $B$3="Aylıq"), AA635,
$B$11="Yox", X635)</f>
        <v/>
      </c>
      <c r="H635" s="1" t="str" cm="1">
        <f t="array" aca="1" ref="H635" ca="1">_xlfn.IFS( G635="", "",
TRUE, ROUND( H634+I635-J635, 2) )</f>
        <v/>
      </c>
      <c r="I635" s="1" t="str" cm="1">
        <f t="array" aca="1" ref="I635" ca="1">_xlfn.IFS(G635="", "",
G635=last_payment_date, (J635-H634),
 TRUE,  -  (H634- H634* (1+$B$6)^ (_xlfn.DAYS(G635,G634)/365) )
)</f>
        <v/>
      </c>
      <c r="J635" s="1" t="str" cm="1">
        <f t="array" aca="1" ref="J635" ca="1">_xlfn.IFS(G635="", "",
TRUE, _xlfn.XLOOKUP(G635,  payment_dates, payments,0,0)
)</f>
        <v/>
      </c>
      <c r="L635" s="8" t="str" cm="1">
        <f t="array" aca="1" ref="L635" ca="1">_xlfn.IFS(
AND($B$11="Hə", $B$3="İllik"), AC635,
AND($B$11="Hə", $B$3="Aylıq"), AD635,
$B$11="Yox", AB635)</f>
        <v/>
      </c>
      <c r="M635" s="1" t="str" cm="1">
        <f t="array" aca="1" ref="M635" ca="1">_xlfn.IFS( L635="", "",
(M634-N635)&lt;=0.5, 0,
TRUE,  M634-N635)</f>
        <v/>
      </c>
      <c r="N635" s="7" t="str" cm="1">
        <f t="array" aca="1" ref="N635" ca="1">_xlfn.IFS(
L635="", "",
TRUE, MIN(M634, ROUND($M$14/ (last_rou_date - $B$2) * (L635-L634), 2) )
)</f>
        <v/>
      </c>
      <c r="P635" s="59" t="str">
        <f t="shared" ca="1" si="30"/>
        <v/>
      </c>
      <c r="Q635" s="1" t="str" cm="1">
        <f t="array" aca="1" ref="Q635" ca="1">_xlfn.IFS(P635="","",
$B$11="Hə", _xlfn.XLOOKUP(DATE(P635, 12, 31), rou_table_dates, rou_table_nbvs,0, 0),
TRUE,  MAX(0, ROUND($M$14 - $M$14/ (last_rou_date - $B$2) * (DATE(P635,12,31) - $B$2), 2) )
)</f>
        <v/>
      </c>
      <c r="R635" s="1" t="str" cm="1">
        <f t="array" aca="1" ref="R635" ca="1">_xlfn.IFS(P635="","",
$B$11="Hə", _xlfn.XLOOKUP(DATE(P635, 12, 31), lease_table_dates, lease_table_balances,0, 0),
TRUE, IFERROR( XNPV($B$6, IF(payment_dates &gt;DATE(P635, 12, 31), payments,  0),  IF(payment_dates &gt;DATE(P635, 12, 31), payment_dates,  DATE(P635, 12, 31))    ),0)
)</f>
        <v/>
      </c>
      <c r="S635" s="1" t="str" cm="1">
        <f t="array" aca="1" ref="S635" ca="1">_xlfn.IFS(P635="","",
TRUE,  MIN( MIN(Q634, $M$14), ROUND($M$14/ (last_rou_date - $B$2) * (DATE(P635,12,31) - MAX($B$2, DATE(P635-1, 12, 31))), 2) )
)</f>
        <v/>
      </c>
      <c r="T635" s="7" t="str" cm="1">
        <f t="array" aca="1" ref="T635" ca="1">_xlfn.IFS(P635="", "",
ISTEXT(R634), R635- (H635 - SUMIFS( lease_table_payments, lease_table_years, P635) -$AG$14 ),
AND(ISNUMBER(R634), R635&lt;&gt;""),   R635- (R634 - SUMIFS( lease_table_payments, lease_table_years, P635) )
)</f>
        <v/>
      </c>
      <c r="V635" s="64">
        <f t="shared" si="29"/>
        <v>622</v>
      </c>
      <c r="W635" s="51" t="str" cm="1">
        <f t="array" ref="W635">_xlfn.IFS(
OR(W634=$B$4, W634=""),"",
TRUE,W634+1
)</f>
        <v/>
      </c>
      <c r="X635" s="51" t="str" cm="1">
        <f t="array" ref="X635">_xlfn.IFS(X634="","",
W635="", "",
AND($B$3="İllik"),DATE(YEAR(X634)+1,MONTH(X634),DAY(X634) ),
AND($B$3="Aylıq", $AH$14="Not end"), EDATE(X634,1),
AND($B$3="Aylıq", $AH$14="End"), EOMONTH(X634,1)
)</f>
        <v/>
      </c>
      <c r="Y635" s="51" t="str" cm="1">
        <f t="array" aca="1" ref="Y635" ca="1">_xlfn.IFS(
AND($B$7="Dövrün əvvəlində", Y634&lt;=last_rou_date), DATE(YEAR(Y634)+1, 12, 31),
AND($B$7="Dövrün sonunda", Y634&lt;=last_payment_date), DATE(YEAR(Y634)+1, 12, 31),
TRUE, ""
)</f>
        <v/>
      </c>
      <c r="Z635" s="75" t="str" cm="1">
        <f t="array" aca="1" ref="Z635" ca="1">_xlfn.IFS(
AND($AN$14="Not year_end", Z634&gt;last_payment_date), "",
AND($AN$14="Year_end", Z634&gt;=last_payment_date), "",
AND($AN$14="Year_end"), DATE(YEAR(Z634+1), 12, 31),
AND($AN$14="Not year_end", MONTH(Z634)=12, DAY(Z634)=31), DATE(YEAR(Z633)+1, MONTH(Z633), DAY(Z633)),
AND($AN$14="Not year_end", OR(MONTH(Z634)&lt;&gt;12, DAY(Z634)&lt;&gt;31) ), DATE(YEAR(Z634), 12, 31)
)</f>
        <v/>
      </c>
      <c r="AA635" s="75" t="str" cm="1">
        <f t="array" aca="1" ref="AA635" ca="1">_xlfn.IFS(AA634="", "",
AND(AA634=last_payment_date, OR(MONTH(AA634)&lt;&gt;12, DAY(AA634)&lt;&gt;31) ), DATE(YEAR(AA634), 12, 31),
AND(MONTH(AA634)=12, DAY(AA634)=31, AA634&gt;=last_payment_date), "",
AND(MONTH(AA634)=12, DAY(AA634)&lt;&gt;31),  EOMONTH(AA634,0),
AND(MONTH(AA634)=12, DAY(AA634)=31, $AH$14="Not end"),  EDATE(AA633,1),
AND($AH$14="Not end"), EDATE(AA634, 1),
AND($AH$14="End"), EOMONTH(AA634, 1)
)</f>
        <v/>
      </c>
      <c r="AB635" s="75" t="str" cm="1">
        <f t="array" aca="1" ref="AB635" ca="1">_xlfn.IFS(AB634="","",
AND(AB634=last_rou_date), "",
AND($B$3="İllik"),DATE(YEAR(AB634)+1,MONTH(AB634),DAY(AB634) ),
AND($B$3="Aylıq", $AH$14="Not end"), EDATE(AB634,1),
AND($B$3="Aylıq", $AH$14="End"), EOMONTH(AB634,1)
)</f>
        <v/>
      </c>
      <c r="AC635" s="75" t="str" cm="1">
        <f t="array" aca="1" ref="AC635" ca="1">_xlfn.IFS(
AND($AN$14="Not year_end", AC634&gt;last_rou_date), "",
AND($AN$14="Year_end", AC634&gt;=last_rou_date), "",
AND($AN$14="Year_end"), DATE(YEAR(AC634+1), 12, 31),
AND($AN$14="Not year_end", MONTH(AC634)=12, DAY(AC634)=31), DATE(YEAR(AC633)+1, MONTH(AC633), DAY(AC633)),
AND($AN$14="Not year_end", OR(MONTH(AC634)&lt;&gt;12, DAY(AC634)&lt;&gt;31) ), DATE(YEAR(AC634), 12, 31)
)</f>
        <v/>
      </c>
      <c r="AD635" s="75" t="str" cm="1">
        <f t="array" aca="1" ref="AD635" ca="1">_xlfn.IFS(AD634="", "",
AND(AD634=last_rou_date, OR(MONTH(AD634)&lt;&gt;12, DAY(AD634)&lt;&gt;31) ), DATE(YEAR(AD634), 12, 31),
AND(MONTH(AD634)=12, DAY(AD634)=31, AD634&gt;=last_rou_date), "",
AND(MONTH(AD634)=12, DAY(AD634)&lt;&gt;31),  EOMONTH(AD634,0),
AND(MONTH(AD634)=12, DAY(AD634)=31, $AH$14="Not end"),  EDATE(AD633,1),
AND($AH$14="Not end"), EDATE(AD634, 1),
AND($AH$14="End"), EOMONTH(AD634, 1)
)</f>
        <v/>
      </c>
      <c r="AE635" s="51" t="str" cm="1">
        <f t="array" ref="AE635">_xlfn.IFS(W635="", "",
AND(W635&gt;0, W635&lt;=$B$4, $C$2="İllik artım, faiz olaraq", $D$2&gt;0, $B$3="İllik"), $B$5*((1+$D$2)^(W635-1)),
AND(W635&gt;0, W635&lt;=$B$4, $C$2="İllik artım, faiz olaraq", $D$2&gt;0, $B$3="Aylıq"), $B$5*((1+$D$2)^ROUNDDOWN((W635-1)/12,0)),
AND(W635=1, $C$2="Aşağıdakı kimi dəyişir", ), $B$5,
AND(W635&gt;1, W635&lt;=$B$4, $C$2="Aşağıdakı kimi dəyişir"), IFERROR(VLOOKUP(W635, $C$4:$D$7, 2, FALSE), AE634),
AND(W635&gt;0, W635&lt;=$B$4), $B$5,
TRUE,0 )</f>
        <v/>
      </c>
      <c r="AF635" s="51" t="str">
        <f t="shared" ca="1" si="28"/>
        <v/>
      </c>
    </row>
    <row r="636" spans="1:32" x14ac:dyDescent="0.4">
      <c r="A636" s="13" t="str" cm="1">
        <f t="array" aca="1" ref="A636" ca="1">_xlfn.IFS(
AND(SUMIFS(lease_table_interest_accruals, lease_table_dates, A635)&gt;0, COUNTIFS($E$14:E635, "Interest accrual", $A$14:A635, A635)=0),  A635,
AND(SUMIFS(lease_table_payments, lease_table_dates, A635)&gt;0, COUNTIFS($E$14:E635, "Payment", $A$14:A635, A635)=0),  A635,
AND(SUMIFS(rou_table_deprs, rou_table_dates, A635)&gt;0, COUNTIFS($E$14:E635, "Depreciation", $A$14:A635, A635)=0),  A635,
TRUE,  IFERROR(INDEX(rou_table_dates,  MATCH(A635, rou_table_dates)+1, ), "")
)</f>
        <v/>
      </c>
      <c r="B636" s="1" t="str" cm="1">
        <f t="array" aca="1" ref="B636" ca="1">_xlfn.IFS(
AND(E636="Payment", A636=$B$2), $AM$14,
E636="Payment", $AM$15,
E636="Interest accrual", $AM$18,
E636="Depreciation", $AM$17,
TRUE, "")</f>
        <v/>
      </c>
      <c r="C636" s="1" t="str" cm="1">
        <f t="array" aca="1" ref="C636" ca="1">_xlfn.IFS(
E636="Payment", $AM$19,
E636="Interest accrual", $AM$15,
E636="Depreciation", $AM$16,
TRUE, "")</f>
        <v/>
      </c>
      <c r="D636" s="1" t="str" cm="1">
        <f t="array" aca="1" ref="D636" ca="1">_xlfn.IFS(
E636="Payment", _xlfn.XLOOKUP(A636, lease_table_dates, lease_table_payments, 0, 0),
E636="Interest accrual", _xlfn.XLOOKUP(A636, lease_table_dates, lease_table_interest_accruals, 0, 0),
E636="Depreciation", _xlfn.XLOOKUP(A636, rou_table_dates, rou_table_deprs, 0, 0),
TRUE, ""
)</f>
        <v/>
      </c>
      <c r="E636" s="7" t="str" cm="1">
        <f t="array" aca="1" ref="E636" ca="1">_xlfn.IFS(
AND(SUMIFS(lease_table_interest_accruals, lease_table_dates, A636)&gt;0, COUNTIFS($E$14:E635, "Interest accrual", $A$14:A635, A636)=0), "Interest accrual",
AND(SUMIFS(lease_table_payments, lease_table_dates, A636)&gt;0, COUNTIFS($E$14:E635, "Payment", $A$14:A635, A636)=0), "Payment",
AND(SUMIFS(rou_table_deprs, rou_table_dates, A636)&gt;0, COUNTIFS($E$14:E635, "Depreciation", $A$14:A635, A636)=0), "Depreciation",
TRUE,  ""
)</f>
        <v/>
      </c>
      <c r="G636" s="13" t="str" cm="1">
        <f t="array" aca="1" ref="G636" ca="1">_xlfn.IFS(
AND($B$11="Hə", $B$3="İllik"), Z636,
AND($B$11="Hə", $B$3="Aylıq"), AA636,
$B$11="Yox", X636)</f>
        <v/>
      </c>
      <c r="H636" s="1" t="str" cm="1">
        <f t="array" aca="1" ref="H636" ca="1">_xlfn.IFS( G636="", "",
TRUE, ROUND( H635+I636-J636, 2) )</f>
        <v/>
      </c>
      <c r="I636" s="1" t="str" cm="1">
        <f t="array" aca="1" ref="I636" ca="1">_xlfn.IFS(G636="", "",
G636=last_payment_date, (J636-H635),
 TRUE,  -  (H635- H635* (1+$B$6)^ (_xlfn.DAYS(G636,G635)/365) )
)</f>
        <v/>
      </c>
      <c r="J636" s="1" t="str" cm="1">
        <f t="array" aca="1" ref="J636" ca="1">_xlfn.IFS(G636="", "",
TRUE, _xlfn.XLOOKUP(G636,  payment_dates, payments,0,0)
)</f>
        <v/>
      </c>
      <c r="L636" s="8" t="str" cm="1">
        <f t="array" aca="1" ref="L636" ca="1">_xlfn.IFS(
AND($B$11="Hə", $B$3="İllik"), AC636,
AND($B$11="Hə", $B$3="Aylıq"), AD636,
$B$11="Yox", AB636)</f>
        <v/>
      </c>
      <c r="M636" s="1" t="str" cm="1">
        <f t="array" aca="1" ref="M636" ca="1">_xlfn.IFS( L636="", "",
(M635-N636)&lt;=0.5, 0,
TRUE,  M635-N636)</f>
        <v/>
      </c>
      <c r="N636" s="7" t="str" cm="1">
        <f t="array" aca="1" ref="N636" ca="1">_xlfn.IFS(
L636="", "",
TRUE, MIN(M635, ROUND($M$14/ (last_rou_date - $B$2) * (L636-L635), 2) )
)</f>
        <v/>
      </c>
      <c r="P636" s="59" t="str">
        <f t="shared" ca="1" si="30"/>
        <v/>
      </c>
      <c r="Q636" s="1" t="str" cm="1">
        <f t="array" aca="1" ref="Q636" ca="1">_xlfn.IFS(P636="","",
$B$11="Hə", _xlfn.XLOOKUP(DATE(P636, 12, 31), rou_table_dates, rou_table_nbvs,0, 0),
TRUE,  MAX(0, ROUND($M$14 - $M$14/ (last_rou_date - $B$2) * (DATE(P636,12,31) - $B$2), 2) )
)</f>
        <v/>
      </c>
      <c r="R636" s="1" t="str" cm="1">
        <f t="array" aca="1" ref="R636" ca="1">_xlfn.IFS(P636="","",
$B$11="Hə", _xlfn.XLOOKUP(DATE(P636, 12, 31), lease_table_dates, lease_table_balances,0, 0),
TRUE, IFERROR( XNPV($B$6, IF(payment_dates &gt;DATE(P636, 12, 31), payments,  0),  IF(payment_dates &gt;DATE(P636, 12, 31), payment_dates,  DATE(P636, 12, 31))    ),0)
)</f>
        <v/>
      </c>
      <c r="S636" s="1" t="str" cm="1">
        <f t="array" aca="1" ref="S636" ca="1">_xlfn.IFS(P636="","",
TRUE,  MIN( MIN(Q635, $M$14), ROUND($M$14/ (last_rou_date - $B$2) * (DATE(P636,12,31) - MAX($B$2, DATE(P636-1, 12, 31))), 2) )
)</f>
        <v/>
      </c>
      <c r="T636" s="7" t="str" cm="1">
        <f t="array" aca="1" ref="T636" ca="1">_xlfn.IFS(P636="", "",
ISTEXT(R635), R636- (H636 - SUMIFS( lease_table_payments, lease_table_years, P636) -$AG$14 ),
AND(ISNUMBER(R635), R636&lt;&gt;""),   R636- (R635 - SUMIFS( lease_table_payments, lease_table_years, P636) )
)</f>
        <v/>
      </c>
      <c r="V636" s="64">
        <f t="shared" si="29"/>
        <v>623</v>
      </c>
      <c r="W636" s="51" t="str" cm="1">
        <f t="array" ref="W636">_xlfn.IFS(
OR(W635=$B$4, W635=""),"",
TRUE,W635+1
)</f>
        <v/>
      </c>
      <c r="X636" s="51" t="str" cm="1">
        <f t="array" ref="X636">_xlfn.IFS(X635="","",
W636="", "",
AND($B$3="İllik"),DATE(YEAR(X635)+1,MONTH(X635),DAY(X635) ),
AND($B$3="Aylıq", $AH$14="Not end"), EDATE(X635,1),
AND($B$3="Aylıq", $AH$14="End"), EOMONTH(X635,1)
)</f>
        <v/>
      </c>
      <c r="Y636" s="51" t="str" cm="1">
        <f t="array" aca="1" ref="Y636" ca="1">_xlfn.IFS(
AND($B$7="Dövrün əvvəlində", Y635&lt;=last_rou_date), DATE(YEAR(Y635)+1, 12, 31),
AND($B$7="Dövrün sonunda", Y635&lt;=last_payment_date), DATE(YEAR(Y635)+1, 12, 31),
TRUE, ""
)</f>
        <v/>
      </c>
      <c r="Z636" s="75" t="str" cm="1">
        <f t="array" aca="1" ref="Z636" ca="1">_xlfn.IFS(
AND($AN$14="Not year_end", Z635&gt;last_payment_date), "",
AND($AN$14="Year_end", Z635&gt;=last_payment_date), "",
AND($AN$14="Year_end"), DATE(YEAR(Z635+1), 12, 31),
AND($AN$14="Not year_end", MONTH(Z635)=12, DAY(Z635)=31), DATE(YEAR(Z634)+1, MONTH(Z634), DAY(Z634)),
AND($AN$14="Not year_end", OR(MONTH(Z635)&lt;&gt;12, DAY(Z635)&lt;&gt;31) ), DATE(YEAR(Z635), 12, 31)
)</f>
        <v/>
      </c>
      <c r="AA636" s="75" t="str" cm="1">
        <f t="array" aca="1" ref="AA636" ca="1">_xlfn.IFS(AA635="", "",
AND(AA635=last_payment_date, OR(MONTH(AA635)&lt;&gt;12, DAY(AA635)&lt;&gt;31) ), DATE(YEAR(AA635), 12, 31),
AND(MONTH(AA635)=12, DAY(AA635)=31, AA635&gt;=last_payment_date), "",
AND(MONTH(AA635)=12, DAY(AA635)&lt;&gt;31),  EOMONTH(AA635,0),
AND(MONTH(AA635)=12, DAY(AA635)=31, $AH$14="Not end"),  EDATE(AA634,1),
AND($AH$14="Not end"), EDATE(AA635, 1),
AND($AH$14="End"), EOMONTH(AA635, 1)
)</f>
        <v/>
      </c>
      <c r="AB636" s="75" t="str" cm="1">
        <f t="array" aca="1" ref="AB636" ca="1">_xlfn.IFS(AB635="","",
AND(AB635=last_rou_date), "",
AND($B$3="İllik"),DATE(YEAR(AB635)+1,MONTH(AB635),DAY(AB635) ),
AND($B$3="Aylıq", $AH$14="Not end"), EDATE(AB635,1),
AND($B$3="Aylıq", $AH$14="End"), EOMONTH(AB635,1)
)</f>
        <v/>
      </c>
      <c r="AC636" s="75" t="str" cm="1">
        <f t="array" aca="1" ref="AC636" ca="1">_xlfn.IFS(
AND($AN$14="Not year_end", AC635&gt;last_rou_date), "",
AND($AN$14="Year_end", AC635&gt;=last_rou_date), "",
AND($AN$14="Year_end"), DATE(YEAR(AC635+1), 12, 31),
AND($AN$14="Not year_end", MONTH(AC635)=12, DAY(AC635)=31), DATE(YEAR(AC634)+1, MONTH(AC634), DAY(AC634)),
AND($AN$14="Not year_end", OR(MONTH(AC635)&lt;&gt;12, DAY(AC635)&lt;&gt;31) ), DATE(YEAR(AC635), 12, 31)
)</f>
        <v/>
      </c>
      <c r="AD636" s="75" t="str" cm="1">
        <f t="array" aca="1" ref="AD636" ca="1">_xlfn.IFS(AD635="", "",
AND(AD635=last_rou_date, OR(MONTH(AD635)&lt;&gt;12, DAY(AD635)&lt;&gt;31) ), DATE(YEAR(AD635), 12, 31),
AND(MONTH(AD635)=12, DAY(AD635)=31, AD635&gt;=last_rou_date), "",
AND(MONTH(AD635)=12, DAY(AD635)&lt;&gt;31),  EOMONTH(AD635,0),
AND(MONTH(AD635)=12, DAY(AD635)=31, $AH$14="Not end"),  EDATE(AD634,1),
AND($AH$14="Not end"), EDATE(AD635, 1),
AND($AH$14="End"), EOMONTH(AD635, 1)
)</f>
        <v/>
      </c>
      <c r="AE636" s="51" t="str" cm="1">
        <f t="array" ref="AE636">_xlfn.IFS(W636="", "",
AND(W636&gt;0, W636&lt;=$B$4, $C$2="İllik artım, faiz olaraq", $D$2&gt;0, $B$3="İllik"), $B$5*((1+$D$2)^(W636-1)),
AND(W636&gt;0, W636&lt;=$B$4, $C$2="İllik artım, faiz olaraq", $D$2&gt;0, $B$3="Aylıq"), $B$5*((1+$D$2)^ROUNDDOWN((W636-1)/12,0)),
AND(W636=1, $C$2="Aşağıdakı kimi dəyişir", ), $B$5,
AND(W636&gt;1, W636&lt;=$B$4, $C$2="Aşağıdakı kimi dəyişir"), IFERROR(VLOOKUP(W636, $C$4:$D$7, 2, FALSE), AE635),
AND(W636&gt;0, W636&lt;=$B$4), $B$5,
TRUE,0 )</f>
        <v/>
      </c>
      <c r="AF636" s="51" t="str">
        <f t="shared" ca="1" si="28"/>
        <v/>
      </c>
    </row>
    <row r="637" spans="1:32" x14ac:dyDescent="0.4">
      <c r="A637" s="13" t="str" cm="1">
        <f t="array" aca="1" ref="A637" ca="1">_xlfn.IFS(
AND(SUMIFS(lease_table_interest_accruals, lease_table_dates, A636)&gt;0, COUNTIFS($E$14:E636, "Interest accrual", $A$14:A636, A636)=0),  A636,
AND(SUMIFS(lease_table_payments, lease_table_dates, A636)&gt;0, COUNTIFS($E$14:E636, "Payment", $A$14:A636, A636)=0),  A636,
AND(SUMIFS(rou_table_deprs, rou_table_dates, A636)&gt;0, COUNTIFS($E$14:E636, "Depreciation", $A$14:A636, A636)=0),  A636,
TRUE,  IFERROR(INDEX(rou_table_dates,  MATCH(A636, rou_table_dates)+1, ), "")
)</f>
        <v/>
      </c>
      <c r="B637" s="1" t="str" cm="1">
        <f t="array" aca="1" ref="B637" ca="1">_xlfn.IFS(
AND(E637="Payment", A637=$B$2), $AM$14,
E637="Payment", $AM$15,
E637="Interest accrual", $AM$18,
E637="Depreciation", $AM$17,
TRUE, "")</f>
        <v/>
      </c>
      <c r="C637" s="1" t="str" cm="1">
        <f t="array" aca="1" ref="C637" ca="1">_xlfn.IFS(
E637="Payment", $AM$19,
E637="Interest accrual", $AM$15,
E637="Depreciation", $AM$16,
TRUE, "")</f>
        <v/>
      </c>
      <c r="D637" s="1" t="str" cm="1">
        <f t="array" aca="1" ref="D637" ca="1">_xlfn.IFS(
E637="Payment", _xlfn.XLOOKUP(A637, lease_table_dates, lease_table_payments, 0, 0),
E637="Interest accrual", _xlfn.XLOOKUP(A637, lease_table_dates, lease_table_interest_accruals, 0, 0),
E637="Depreciation", _xlfn.XLOOKUP(A637, rou_table_dates, rou_table_deprs, 0, 0),
TRUE, ""
)</f>
        <v/>
      </c>
      <c r="E637" s="7" t="str" cm="1">
        <f t="array" aca="1" ref="E637" ca="1">_xlfn.IFS(
AND(SUMIFS(lease_table_interest_accruals, lease_table_dates, A637)&gt;0, COUNTIFS($E$14:E636, "Interest accrual", $A$14:A636, A637)=0), "Interest accrual",
AND(SUMIFS(lease_table_payments, lease_table_dates, A637)&gt;0, COUNTIFS($E$14:E636, "Payment", $A$14:A636, A637)=0), "Payment",
AND(SUMIFS(rou_table_deprs, rou_table_dates, A637)&gt;0, COUNTIFS($E$14:E636, "Depreciation", $A$14:A636, A637)=0), "Depreciation",
TRUE,  ""
)</f>
        <v/>
      </c>
      <c r="G637" s="13" t="str" cm="1">
        <f t="array" aca="1" ref="G637" ca="1">_xlfn.IFS(
AND($B$11="Hə", $B$3="İllik"), Z637,
AND($B$11="Hə", $B$3="Aylıq"), AA637,
$B$11="Yox", X637)</f>
        <v/>
      </c>
      <c r="H637" s="1" t="str" cm="1">
        <f t="array" aca="1" ref="H637" ca="1">_xlfn.IFS( G637="", "",
TRUE, ROUND( H636+I637-J637, 2) )</f>
        <v/>
      </c>
      <c r="I637" s="1" t="str" cm="1">
        <f t="array" aca="1" ref="I637" ca="1">_xlfn.IFS(G637="", "",
G637=last_payment_date, (J637-H636),
 TRUE,  -  (H636- H636* (1+$B$6)^ (_xlfn.DAYS(G637,G636)/365) )
)</f>
        <v/>
      </c>
      <c r="J637" s="1" t="str" cm="1">
        <f t="array" aca="1" ref="J637" ca="1">_xlfn.IFS(G637="", "",
TRUE, _xlfn.XLOOKUP(G637,  payment_dates, payments,0,0)
)</f>
        <v/>
      </c>
      <c r="L637" s="8" t="str" cm="1">
        <f t="array" aca="1" ref="L637" ca="1">_xlfn.IFS(
AND($B$11="Hə", $B$3="İllik"), AC637,
AND($B$11="Hə", $B$3="Aylıq"), AD637,
$B$11="Yox", AB637)</f>
        <v/>
      </c>
      <c r="M637" s="1" t="str" cm="1">
        <f t="array" aca="1" ref="M637" ca="1">_xlfn.IFS( L637="", "",
(M636-N637)&lt;=0.5, 0,
TRUE,  M636-N637)</f>
        <v/>
      </c>
      <c r="N637" s="7" t="str" cm="1">
        <f t="array" aca="1" ref="N637" ca="1">_xlfn.IFS(
L637="", "",
TRUE, MIN(M636, ROUND($M$14/ (last_rou_date - $B$2) * (L637-L636), 2) )
)</f>
        <v/>
      </c>
      <c r="P637" s="59" t="str">
        <f t="shared" ca="1" si="30"/>
        <v/>
      </c>
      <c r="Q637" s="1" t="str" cm="1">
        <f t="array" aca="1" ref="Q637" ca="1">_xlfn.IFS(P637="","",
$B$11="Hə", _xlfn.XLOOKUP(DATE(P637, 12, 31), rou_table_dates, rou_table_nbvs,0, 0),
TRUE,  MAX(0, ROUND($M$14 - $M$14/ (last_rou_date - $B$2) * (DATE(P637,12,31) - $B$2), 2) )
)</f>
        <v/>
      </c>
      <c r="R637" s="1" t="str" cm="1">
        <f t="array" aca="1" ref="R637" ca="1">_xlfn.IFS(P637="","",
$B$11="Hə", _xlfn.XLOOKUP(DATE(P637, 12, 31), lease_table_dates, lease_table_balances,0, 0),
TRUE, IFERROR( XNPV($B$6, IF(payment_dates &gt;DATE(P637, 12, 31), payments,  0),  IF(payment_dates &gt;DATE(P637, 12, 31), payment_dates,  DATE(P637, 12, 31))    ),0)
)</f>
        <v/>
      </c>
      <c r="S637" s="1" t="str" cm="1">
        <f t="array" aca="1" ref="S637" ca="1">_xlfn.IFS(P637="","",
TRUE,  MIN( MIN(Q636, $M$14), ROUND($M$14/ (last_rou_date - $B$2) * (DATE(P637,12,31) - MAX($B$2, DATE(P637-1, 12, 31))), 2) )
)</f>
        <v/>
      </c>
      <c r="T637" s="7" t="str" cm="1">
        <f t="array" aca="1" ref="T637" ca="1">_xlfn.IFS(P637="", "",
ISTEXT(R636), R637- (H637 - SUMIFS( lease_table_payments, lease_table_years, P637) -$AG$14 ),
AND(ISNUMBER(R636), R637&lt;&gt;""),   R637- (R636 - SUMIFS( lease_table_payments, lease_table_years, P637) )
)</f>
        <v/>
      </c>
      <c r="V637" s="64">
        <f t="shared" si="29"/>
        <v>624</v>
      </c>
      <c r="W637" s="51" t="str" cm="1">
        <f t="array" ref="W637">_xlfn.IFS(
OR(W636=$B$4, W636=""),"",
TRUE,W636+1
)</f>
        <v/>
      </c>
      <c r="X637" s="51" t="str" cm="1">
        <f t="array" ref="X637">_xlfn.IFS(X636="","",
W637="", "",
AND($B$3="İllik"),DATE(YEAR(X636)+1,MONTH(X636),DAY(X636) ),
AND($B$3="Aylıq", $AH$14="Not end"), EDATE(X636,1),
AND($B$3="Aylıq", $AH$14="End"), EOMONTH(X636,1)
)</f>
        <v/>
      </c>
      <c r="Y637" s="51" t="str" cm="1">
        <f t="array" aca="1" ref="Y637" ca="1">_xlfn.IFS(
AND($B$7="Dövrün əvvəlində", Y636&lt;=last_rou_date), DATE(YEAR(Y636)+1, 12, 31),
AND($B$7="Dövrün sonunda", Y636&lt;=last_payment_date), DATE(YEAR(Y636)+1, 12, 31),
TRUE, ""
)</f>
        <v/>
      </c>
      <c r="Z637" s="75" t="str" cm="1">
        <f t="array" aca="1" ref="Z637" ca="1">_xlfn.IFS(
AND($AN$14="Not year_end", Z636&gt;last_payment_date), "",
AND($AN$14="Year_end", Z636&gt;=last_payment_date), "",
AND($AN$14="Year_end"), DATE(YEAR(Z636+1), 12, 31),
AND($AN$14="Not year_end", MONTH(Z636)=12, DAY(Z636)=31), DATE(YEAR(Z635)+1, MONTH(Z635), DAY(Z635)),
AND($AN$14="Not year_end", OR(MONTH(Z636)&lt;&gt;12, DAY(Z636)&lt;&gt;31) ), DATE(YEAR(Z636), 12, 31)
)</f>
        <v/>
      </c>
      <c r="AA637" s="75" t="str" cm="1">
        <f t="array" aca="1" ref="AA637" ca="1">_xlfn.IFS(AA636="", "",
AND(AA636=last_payment_date, OR(MONTH(AA636)&lt;&gt;12, DAY(AA636)&lt;&gt;31) ), DATE(YEAR(AA636), 12, 31),
AND(MONTH(AA636)=12, DAY(AA636)=31, AA636&gt;=last_payment_date), "",
AND(MONTH(AA636)=12, DAY(AA636)&lt;&gt;31),  EOMONTH(AA636,0),
AND(MONTH(AA636)=12, DAY(AA636)=31, $AH$14="Not end"),  EDATE(AA635,1),
AND($AH$14="Not end"), EDATE(AA636, 1),
AND($AH$14="End"), EOMONTH(AA636, 1)
)</f>
        <v/>
      </c>
      <c r="AB637" s="75" t="str" cm="1">
        <f t="array" aca="1" ref="AB637" ca="1">_xlfn.IFS(AB636="","",
AND(AB636=last_rou_date), "",
AND($B$3="İllik"),DATE(YEAR(AB636)+1,MONTH(AB636),DAY(AB636) ),
AND($B$3="Aylıq", $AH$14="Not end"), EDATE(AB636,1),
AND($B$3="Aylıq", $AH$14="End"), EOMONTH(AB636,1)
)</f>
        <v/>
      </c>
      <c r="AC637" s="75" t="str" cm="1">
        <f t="array" aca="1" ref="AC637" ca="1">_xlfn.IFS(
AND($AN$14="Not year_end", AC636&gt;last_rou_date), "",
AND($AN$14="Year_end", AC636&gt;=last_rou_date), "",
AND($AN$14="Year_end"), DATE(YEAR(AC636+1), 12, 31),
AND($AN$14="Not year_end", MONTH(AC636)=12, DAY(AC636)=31), DATE(YEAR(AC635)+1, MONTH(AC635), DAY(AC635)),
AND($AN$14="Not year_end", OR(MONTH(AC636)&lt;&gt;12, DAY(AC636)&lt;&gt;31) ), DATE(YEAR(AC636), 12, 31)
)</f>
        <v/>
      </c>
      <c r="AD637" s="75" t="str" cm="1">
        <f t="array" aca="1" ref="AD637" ca="1">_xlfn.IFS(AD636="", "",
AND(AD636=last_rou_date, OR(MONTH(AD636)&lt;&gt;12, DAY(AD636)&lt;&gt;31) ), DATE(YEAR(AD636), 12, 31),
AND(MONTH(AD636)=12, DAY(AD636)=31, AD636&gt;=last_rou_date), "",
AND(MONTH(AD636)=12, DAY(AD636)&lt;&gt;31),  EOMONTH(AD636,0),
AND(MONTH(AD636)=12, DAY(AD636)=31, $AH$14="Not end"),  EDATE(AD635,1),
AND($AH$14="Not end"), EDATE(AD636, 1),
AND($AH$14="End"), EOMONTH(AD636, 1)
)</f>
        <v/>
      </c>
      <c r="AE637" s="51" t="str" cm="1">
        <f t="array" ref="AE637">_xlfn.IFS(W637="", "",
AND(W637&gt;0, W637&lt;=$B$4, $C$2="İllik artım, faiz olaraq", $D$2&gt;0, $B$3="İllik"), $B$5*((1+$D$2)^(W637-1)),
AND(W637&gt;0, W637&lt;=$B$4, $C$2="İllik artım, faiz olaraq", $D$2&gt;0, $B$3="Aylıq"), $B$5*((1+$D$2)^ROUNDDOWN((W637-1)/12,0)),
AND(W637=1, $C$2="Aşağıdakı kimi dəyişir", ), $B$5,
AND(W637&gt;1, W637&lt;=$B$4, $C$2="Aşağıdakı kimi dəyişir"), IFERROR(VLOOKUP(W637, $C$4:$D$7, 2, FALSE), AE636),
AND(W637&gt;0, W637&lt;=$B$4), $B$5,
TRUE,0 )</f>
        <v/>
      </c>
      <c r="AF637" s="51" t="str">
        <f t="shared" ca="1" si="28"/>
        <v/>
      </c>
    </row>
    <row r="638" spans="1:32" x14ac:dyDescent="0.4">
      <c r="A638" s="13" t="str" cm="1">
        <f t="array" aca="1" ref="A638" ca="1">_xlfn.IFS(
AND(SUMIFS(lease_table_interest_accruals, lease_table_dates, A637)&gt;0, COUNTIFS($E$14:E637, "Interest accrual", $A$14:A637, A637)=0),  A637,
AND(SUMIFS(lease_table_payments, lease_table_dates, A637)&gt;0, COUNTIFS($E$14:E637, "Payment", $A$14:A637, A637)=0),  A637,
AND(SUMIFS(rou_table_deprs, rou_table_dates, A637)&gt;0, COUNTIFS($E$14:E637, "Depreciation", $A$14:A637, A637)=0),  A637,
TRUE,  IFERROR(INDEX(rou_table_dates,  MATCH(A637, rou_table_dates)+1, ), "")
)</f>
        <v/>
      </c>
      <c r="B638" s="1" t="str" cm="1">
        <f t="array" aca="1" ref="B638" ca="1">_xlfn.IFS(
AND(E638="Payment", A638=$B$2), $AM$14,
E638="Payment", $AM$15,
E638="Interest accrual", $AM$18,
E638="Depreciation", $AM$17,
TRUE, "")</f>
        <v/>
      </c>
      <c r="C638" s="1" t="str" cm="1">
        <f t="array" aca="1" ref="C638" ca="1">_xlfn.IFS(
E638="Payment", $AM$19,
E638="Interest accrual", $AM$15,
E638="Depreciation", $AM$16,
TRUE, "")</f>
        <v/>
      </c>
      <c r="D638" s="1" t="str" cm="1">
        <f t="array" aca="1" ref="D638" ca="1">_xlfn.IFS(
E638="Payment", _xlfn.XLOOKUP(A638, lease_table_dates, lease_table_payments, 0, 0),
E638="Interest accrual", _xlfn.XLOOKUP(A638, lease_table_dates, lease_table_interest_accruals, 0, 0),
E638="Depreciation", _xlfn.XLOOKUP(A638, rou_table_dates, rou_table_deprs, 0, 0),
TRUE, ""
)</f>
        <v/>
      </c>
      <c r="E638" s="7" t="str" cm="1">
        <f t="array" aca="1" ref="E638" ca="1">_xlfn.IFS(
AND(SUMIFS(lease_table_interest_accruals, lease_table_dates, A638)&gt;0, COUNTIFS($E$14:E637, "Interest accrual", $A$14:A637, A638)=0), "Interest accrual",
AND(SUMIFS(lease_table_payments, lease_table_dates, A638)&gt;0, COUNTIFS($E$14:E637, "Payment", $A$14:A637, A638)=0), "Payment",
AND(SUMIFS(rou_table_deprs, rou_table_dates, A638)&gt;0, COUNTIFS($E$14:E637, "Depreciation", $A$14:A637, A638)=0), "Depreciation",
TRUE,  ""
)</f>
        <v/>
      </c>
      <c r="G638" s="13" t="str" cm="1">
        <f t="array" aca="1" ref="G638" ca="1">_xlfn.IFS(
AND($B$11="Hə", $B$3="İllik"), Z638,
AND($B$11="Hə", $B$3="Aylıq"), AA638,
$B$11="Yox", X638)</f>
        <v/>
      </c>
      <c r="H638" s="1" t="str" cm="1">
        <f t="array" aca="1" ref="H638" ca="1">_xlfn.IFS( G638="", "",
TRUE, ROUND( H637+I638-J638, 2) )</f>
        <v/>
      </c>
      <c r="I638" s="1" t="str" cm="1">
        <f t="array" aca="1" ref="I638" ca="1">_xlfn.IFS(G638="", "",
G638=last_payment_date, (J638-H637),
 TRUE,  -  (H637- H637* (1+$B$6)^ (_xlfn.DAYS(G638,G637)/365) )
)</f>
        <v/>
      </c>
      <c r="J638" s="1" t="str" cm="1">
        <f t="array" aca="1" ref="J638" ca="1">_xlfn.IFS(G638="", "",
TRUE, _xlfn.XLOOKUP(G638,  payment_dates, payments,0,0)
)</f>
        <v/>
      </c>
      <c r="L638" s="8" t="str" cm="1">
        <f t="array" aca="1" ref="L638" ca="1">_xlfn.IFS(
AND($B$11="Hə", $B$3="İllik"), AC638,
AND($B$11="Hə", $B$3="Aylıq"), AD638,
$B$11="Yox", AB638)</f>
        <v/>
      </c>
      <c r="M638" s="1" t="str" cm="1">
        <f t="array" aca="1" ref="M638" ca="1">_xlfn.IFS( L638="", "",
(M637-N638)&lt;=0.5, 0,
TRUE,  M637-N638)</f>
        <v/>
      </c>
      <c r="N638" s="7" t="str" cm="1">
        <f t="array" aca="1" ref="N638" ca="1">_xlfn.IFS(
L638="", "",
TRUE, MIN(M637, ROUND($M$14/ (last_rou_date - $B$2) * (L638-L637), 2) )
)</f>
        <v/>
      </c>
      <c r="P638" s="59" t="str">
        <f t="shared" ca="1" si="30"/>
        <v/>
      </c>
      <c r="Q638" s="1" t="str" cm="1">
        <f t="array" aca="1" ref="Q638" ca="1">_xlfn.IFS(P638="","",
$B$11="Hə", _xlfn.XLOOKUP(DATE(P638, 12, 31), rou_table_dates, rou_table_nbvs,0, 0),
TRUE,  MAX(0, ROUND($M$14 - $M$14/ (last_rou_date - $B$2) * (DATE(P638,12,31) - $B$2), 2) )
)</f>
        <v/>
      </c>
      <c r="R638" s="1" t="str" cm="1">
        <f t="array" aca="1" ref="R638" ca="1">_xlfn.IFS(P638="","",
$B$11="Hə", _xlfn.XLOOKUP(DATE(P638, 12, 31), lease_table_dates, lease_table_balances,0, 0),
TRUE, IFERROR( XNPV($B$6, IF(payment_dates &gt;DATE(P638, 12, 31), payments,  0),  IF(payment_dates &gt;DATE(P638, 12, 31), payment_dates,  DATE(P638, 12, 31))    ),0)
)</f>
        <v/>
      </c>
      <c r="S638" s="1" t="str" cm="1">
        <f t="array" aca="1" ref="S638" ca="1">_xlfn.IFS(P638="","",
TRUE,  MIN( MIN(Q637, $M$14), ROUND($M$14/ (last_rou_date - $B$2) * (DATE(P638,12,31) - MAX($B$2, DATE(P638-1, 12, 31))), 2) )
)</f>
        <v/>
      </c>
      <c r="T638" s="7" t="str" cm="1">
        <f t="array" aca="1" ref="T638" ca="1">_xlfn.IFS(P638="", "",
ISTEXT(R637), R638- (H638 - SUMIFS( lease_table_payments, lease_table_years, P638) -$AG$14 ),
AND(ISNUMBER(R637), R638&lt;&gt;""),   R638- (R637 - SUMIFS( lease_table_payments, lease_table_years, P638) )
)</f>
        <v/>
      </c>
      <c r="V638" s="64">
        <f t="shared" si="29"/>
        <v>625</v>
      </c>
      <c r="W638" s="51" t="str" cm="1">
        <f t="array" ref="W638">_xlfn.IFS(
OR(W637=$B$4, W637=""),"",
TRUE,W637+1
)</f>
        <v/>
      </c>
      <c r="X638" s="51" t="str" cm="1">
        <f t="array" ref="X638">_xlfn.IFS(X637="","",
W638="", "",
AND($B$3="İllik"),DATE(YEAR(X637)+1,MONTH(X637),DAY(X637) ),
AND($B$3="Aylıq", $AH$14="Not end"), EDATE(X637,1),
AND($B$3="Aylıq", $AH$14="End"), EOMONTH(X637,1)
)</f>
        <v/>
      </c>
      <c r="Y638" s="51" t="str" cm="1">
        <f t="array" aca="1" ref="Y638" ca="1">_xlfn.IFS(
AND($B$7="Dövrün əvvəlində", Y637&lt;=last_rou_date), DATE(YEAR(Y637)+1, 12, 31),
AND($B$7="Dövrün sonunda", Y637&lt;=last_payment_date), DATE(YEAR(Y637)+1, 12, 31),
TRUE, ""
)</f>
        <v/>
      </c>
      <c r="Z638" s="75" t="str" cm="1">
        <f t="array" aca="1" ref="Z638" ca="1">_xlfn.IFS(
AND($AN$14="Not year_end", Z637&gt;last_payment_date), "",
AND($AN$14="Year_end", Z637&gt;=last_payment_date), "",
AND($AN$14="Year_end"), DATE(YEAR(Z637+1), 12, 31),
AND($AN$14="Not year_end", MONTH(Z637)=12, DAY(Z637)=31), DATE(YEAR(Z636)+1, MONTH(Z636), DAY(Z636)),
AND($AN$14="Not year_end", OR(MONTH(Z637)&lt;&gt;12, DAY(Z637)&lt;&gt;31) ), DATE(YEAR(Z637), 12, 31)
)</f>
        <v/>
      </c>
      <c r="AA638" s="75" t="str" cm="1">
        <f t="array" aca="1" ref="AA638" ca="1">_xlfn.IFS(AA637="", "",
AND(AA637=last_payment_date, OR(MONTH(AA637)&lt;&gt;12, DAY(AA637)&lt;&gt;31) ), DATE(YEAR(AA637), 12, 31),
AND(MONTH(AA637)=12, DAY(AA637)=31, AA637&gt;=last_payment_date), "",
AND(MONTH(AA637)=12, DAY(AA637)&lt;&gt;31),  EOMONTH(AA637,0),
AND(MONTH(AA637)=12, DAY(AA637)=31, $AH$14="Not end"),  EDATE(AA636,1),
AND($AH$14="Not end"), EDATE(AA637, 1),
AND($AH$14="End"), EOMONTH(AA637, 1)
)</f>
        <v/>
      </c>
      <c r="AB638" s="75" t="str" cm="1">
        <f t="array" aca="1" ref="AB638" ca="1">_xlfn.IFS(AB637="","",
AND(AB637=last_rou_date), "",
AND($B$3="İllik"),DATE(YEAR(AB637)+1,MONTH(AB637),DAY(AB637) ),
AND($B$3="Aylıq", $AH$14="Not end"), EDATE(AB637,1),
AND($B$3="Aylıq", $AH$14="End"), EOMONTH(AB637,1)
)</f>
        <v/>
      </c>
      <c r="AC638" s="75" t="str" cm="1">
        <f t="array" aca="1" ref="AC638" ca="1">_xlfn.IFS(
AND($AN$14="Not year_end", AC637&gt;last_rou_date), "",
AND($AN$14="Year_end", AC637&gt;=last_rou_date), "",
AND($AN$14="Year_end"), DATE(YEAR(AC637+1), 12, 31),
AND($AN$14="Not year_end", MONTH(AC637)=12, DAY(AC637)=31), DATE(YEAR(AC636)+1, MONTH(AC636), DAY(AC636)),
AND($AN$14="Not year_end", OR(MONTH(AC637)&lt;&gt;12, DAY(AC637)&lt;&gt;31) ), DATE(YEAR(AC637), 12, 31)
)</f>
        <v/>
      </c>
      <c r="AD638" s="75" t="str" cm="1">
        <f t="array" aca="1" ref="AD638" ca="1">_xlfn.IFS(AD637="", "",
AND(AD637=last_rou_date, OR(MONTH(AD637)&lt;&gt;12, DAY(AD637)&lt;&gt;31) ), DATE(YEAR(AD637), 12, 31),
AND(MONTH(AD637)=12, DAY(AD637)=31, AD637&gt;=last_rou_date), "",
AND(MONTH(AD637)=12, DAY(AD637)&lt;&gt;31),  EOMONTH(AD637,0),
AND(MONTH(AD637)=12, DAY(AD637)=31, $AH$14="Not end"),  EDATE(AD636,1),
AND($AH$14="Not end"), EDATE(AD637, 1),
AND($AH$14="End"), EOMONTH(AD637, 1)
)</f>
        <v/>
      </c>
      <c r="AE638" s="51" t="str" cm="1">
        <f t="array" ref="AE638">_xlfn.IFS(W638="", "",
AND(W638&gt;0, W638&lt;=$B$4, $C$2="İllik artım, faiz olaraq", $D$2&gt;0, $B$3="İllik"), $B$5*((1+$D$2)^(W638-1)),
AND(W638&gt;0, W638&lt;=$B$4, $C$2="İllik artım, faiz olaraq", $D$2&gt;0, $B$3="Aylıq"), $B$5*((1+$D$2)^ROUNDDOWN((W638-1)/12,0)),
AND(W638=1, $C$2="Aşağıdakı kimi dəyişir", ), $B$5,
AND(W638&gt;1, W638&lt;=$B$4, $C$2="Aşağıdakı kimi dəyişir"), IFERROR(VLOOKUP(W638, $C$4:$D$7, 2, FALSE), AE637),
AND(W638&gt;0, W638&lt;=$B$4), $B$5,
TRUE,0 )</f>
        <v/>
      </c>
      <c r="AF638" s="51" t="str">
        <f t="shared" ca="1" si="28"/>
        <v/>
      </c>
    </row>
    <row r="639" spans="1:32" x14ac:dyDescent="0.4">
      <c r="A639" s="13" t="str" cm="1">
        <f t="array" aca="1" ref="A639" ca="1">_xlfn.IFS(
AND(SUMIFS(lease_table_interest_accruals, lease_table_dates, A638)&gt;0, COUNTIFS($E$14:E638, "Interest accrual", $A$14:A638, A638)=0),  A638,
AND(SUMIFS(lease_table_payments, lease_table_dates, A638)&gt;0, COUNTIFS($E$14:E638, "Payment", $A$14:A638, A638)=0),  A638,
AND(SUMIFS(rou_table_deprs, rou_table_dates, A638)&gt;0, COUNTIFS($E$14:E638, "Depreciation", $A$14:A638, A638)=0),  A638,
TRUE,  IFERROR(INDEX(rou_table_dates,  MATCH(A638, rou_table_dates)+1, ), "")
)</f>
        <v/>
      </c>
      <c r="B639" s="1" t="str" cm="1">
        <f t="array" aca="1" ref="B639" ca="1">_xlfn.IFS(
AND(E639="Payment", A639=$B$2), $AM$14,
E639="Payment", $AM$15,
E639="Interest accrual", $AM$18,
E639="Depreciation", $AM$17,
TRUE, "")</f>
        <v/>
      </c>
      <c r="C639" s="1" t="str" cm="1">
        <f t="array" aca="1" ref="C639" ca="1">_xlfn.IFS(
E639="Payment", $AM$19,
E639="Interest accrual", $AM$15,
E639="Depreciation", $AM$16,
TRUE, "")</f>
        <v/>
      </c>
      <c r="D639" s="1" t="str" cm="1">
        <f t="array" aca="1" ref="D639" ca="1">_xlfn.IFS(
E639="Payment", _xlfn.XLOOKUP(A639, lease_table_dates, lease_table_payments, 0, 0),
E639="Interest accrual", _xlfn.XLOOKUP(A639, lease_table_dates, lease_table_interest_accruals, 0, 0),
E639="Depreciation", _xlfn.XLOOKUP(A639, rou_table_dates, rou_table_deprs, 0, 0),
TRUE, ""
)</f>
        <v/>
      </c>
      <c r="E639" s="7" t="str" cm="1">
        <f t="array" aca="1" ref="E639" ca="1">_xlfn.IFS(
AND(SUMIFS(lease_table_interest_accruals, lease_table_dates, A639)&gt;0, COUNTIFS($E$14:E638, "Interest accrual", $A$14:A638, A639)=0), "Interest accrual",
AND(SUMIFS(lease_table_payments, lease_table_dates, A639)&gt;0, COUNTIFS($E$14:E638, "Payment", $A$14:A638, A639)=0), "Payment",
AND(SUMIFS(rou_table_deprs, rou_table_dates, A639)&gt;0, COUNTIFS($E$14:E638, "Depreciation", $A$14:A638, A639)=0), "Depreciation",
TRUE,  ""
)</f>
        <v/>
      </c>
      <c r="G639" s="13" t="str" cm="1">
        <f t="array" aca="1" ref="G639" ca="1">_xlfn.IFS(
AND($B$11="Hə", $B$3="İllik"), Z639,
AND($B$11="Hə", $B$3="Aylıq"), AA639,
$B$11="Yox", X639)</f>
        <v/>
      </c>
      <c r="H639" s="1" t="str" cm="1">
        <f t="array" aca="1" ref="H639" ca="1">_xlfn.IFS( G639="", "",
TRUE, ROUND( H638+I639-J639, 2) )</f>
        <v/>
      </c>
      <c r="I639" s="1" t="str" cm="1">
        <f t="array" aca="1" ref="I639" ca="1">_xlfn.IFS(G639="", "",
G639=last_payment_date, (J639-H638),
 TRUE,  -  (H638- H638* (1+$B$6)^ (_xlfn.DAYS(G639,G638)/365) )
)</f>
        <v/>
      </c>
      <c r="J639" s="1" t="str" cm="1">
        <f t="array" aca="1" ref="J639" ca="1">_xlfn.IFS(G639="", "",
TRUE, _xlfn.XLOOKUP(G639,  payment_dates, payments,0,0)
)</f>
        <v/>
      </c>
      <c r="L639" s="8" t="str" cm="1">
        <f t="array" aca="1" ref="L639" ca="1">_xlfn.IFS(
AND($B$11="Hə", $B$3="İllik"), AC639,
AND($B$11="Hə", $B$3="Aylıq"), AD639,
$B$11="Yox", AB639)</f>
        <v/>
      </c>
      <c r="M639" s="1" t="str" cm="1">
        <f t="array" aca="1" ref="M639" ca="1">_xlfn.IFS( L639="", "",
(M638-N639)&lt;=0.5, 0,
TRUE,  M638-N639)</f>
        <v/>
      </c>
      <c r="N639" s="7" t="str" cm="1">
        <f t="array" aca="1" ref="N639" ca="1">_xlfn.IFS(
L639="", "",
TRUE, MIN(M638, ROUND($M$14/ (last_rou_date - $B$2) * (L639-L638), 2) )
)</f>
        <v/>
      </c>
      <c r="P639" s="59" t="str">
        <f t="shared" ca="1" si="30"/>
        <v/>
      </c>
      <c r="Q639" s="1" t="str" cm="1">
        <f t="array" aca="1" ref="Q639" ca="1">_xlfn.IFS(P639="","",
$B$11="Hə", _xlfn.XLOOKUP(DATE(P639, 12, 31), rou_table_dates, rou_table_nbvs,0, 0),
TRUE,  MAX(0, ROUND($M$14 - $M$14/ (last_rou_date - $B$2) * (DATE(P639,12,31) - $B$2), 2) )
)</f>
        <v/>
      </c>
      <c r="R639" s="1" t="str" cm="1">
        <f t="array" aca="1" ref="R639" ca="1">_xlfn.IFS(P639="","",
$B$11="Hə", _xlfn.XLOOKUP(DATE(P639, 12, 31), lease_table_dates, lease_table_balances,0, 0),
TRUE, IFERROR( XNPV($B$6, IF(payment_dates &gt;DATE(P639, 12, 31), payments,  0),  IF(payment_dates &gt;DATE(P639, 12, 31), payment_dates,  DATE(P639, 12, 31))    ),0)
)</f>
        <v/>
      </c>
      <c r="S639" s="1" t="str" cm="1">
        <f t="array" aca="1" ref="S639" ca="1">_xlfn.IFS(P639="","",
TRUE,  MIN( MIN(Q638, $M$14), ROUND($M$14/ (last_rou_date - $B$2) * (DATE(P639,12,31) - MAX($B$2, DATE(P639-1, 12, 31))), 2) )
)</f>
        <v/>
      </c>
      <c r="T639" s="7" t="str" cm="1">
        <f t="array" aca="1" ref="T639" ca="1">_xlfn.IFS(P639="", "",
ISTEXT(R638), R639- (H639 - SUMIFS( lease_table_payments, lease_table_years, P639) -$AG$14 ),
AND(ISNUMBER(R638), R639&lt;&gt;""),   R639- (R638 - SUMIFS( lease_table_payments, lease_table_years, P639) )
)</f>
        <v/>
      </c>
      <c r="V639" s="64">
        <f t="shared" si="29"/>
        <v>626</v>
      </c>
      <c r="W639" s="51" t="str" cm="1">
        <f t="array" ref="W639">_xlfn.IFS(
OR(W638=$B$4, W638=""),"",
TRUE,W638+1
)</f>
        <v/>
      </c>
      <c r="X639" s="51" t="str" cm="1">
        <f t="array" ref="X639">_xlfn.IFS(X638="","",
W639="", "",
AND($B$3="İllik"),DATE(YEAR(X638)+1,MONTH(X638),DAY(X638) ),
AND($B$3="Aylıq", $AH$14="Not end"), EDATE(X638,1),
AND($B$3="Aylıq", $AH$14="End"), EOMONTH(X638,1)
)</f>
        <v/>
      </c>
      <c r="Y639" s="51" t="str" cm="1">
        <f t="array" aca="1" ref="Y639" ca="1">_xlfn.IFS(
AND($B$7="Dövrün əvvəlində", Y638&lt;=last_rou_date), DATE(YEAR(Y638)+1, 12, 31),
AND($B$7="Dövrün sonunda", Y638&lt;=last_payment_date), DATE(YEAR(Y638)+1, 12, 31),
TRUE, ""
)</f>
        <v/>
      </c>
      <c r="Z639" s="75" t="str" cm="1">
        <f t="array" aca="1" ref="Z639" ca="1">_xlfn.IFS(
AND($AN$14="Not year_end", Z638&gt;last_payment_date), "",
AND($AN$14="Year_end", Z638&gt;=last_payment_date), "",
AND($AN$14="Year_end"), DATE(YEAR(Z638+1), 12, 31),
AND($AN$14="Not year_end", MONTH(Z638)=12, DAY(Z638)=31), DATE(YEAR(Z637)+1, MONTH(Z637), DAY(Z637)),
AND($AN$14="Not year_end", OR(MONTH(Z638)&lt;&gt;12, DAY(Z638)&lt;&gt;31) ), DATE(YEAR(Z638), 12, 31)
)</f>
        <v/>
      </c>
      <c r="AA639" s="75" t="str" cm="1">
        <f t="array" aca="1" ref="AA639" ca="1">_xlfn.IFS(AA638="", "",
AND(AA638=last_payment_date, OR(MONTH(AA638)&lt;&gt;12, DAY(AA638)&lt;&gt;31) ), DATE(YEAR(AA638), 12, 31),
AND(MONTH(AA638)=12, DAY(AA638)=31, AA638&gt;=last_payment_date), "",
AND(MONTH(AA638)=12, DAY(AA638)&lt;&gt;31),  EOMONTH(AA638,0),
AND(MONTH(AA638)=12, DAY(AA638)=31, $AH$14="Not end"),  EDATE(AA637,1),
AND($AH$14="Not end"), EDATE(AA638, 1),
AND($AH$14="End"), EOMONTH(AA638, 1)
)</f>
        <v/>
      </c>
      <c r="AB639" s="75" t="str" cm="1">
        <f t="array" aca="1" ref="AB639" ca="1">_xlfn.IFS(AB638="","",
AND(AB638=last_rou_date), "",
AND($B$3="İllik"),DATE(YEAR(AB638)+1,MONTH(AB638),DAY(AB638) ),
AND($B$3="Aylıq", $AH$14="Not end"), EDATE(AB638,1),
AND($B$3="Aylıq", $AH$14="End"), EOMONTH(AB638,1)
)</f>
        <v/>
      </c>
      <c r="AC639" s="75" t="str" cm="1">
        <f t="array" aca="1" ref="AC639" ca="1">_xlfn.IFS(
AND($AN$14="Not year_end", AC638&gt;last_rou_date), "",
AND($AN$14="Year_end", AC638&gt;=last_rou_date), "",
AND($AN$14="Year_end"), DATE(YEAR(AC638+1), 12, 31),
AND($AN$14="Not year_end", MONTH(AC638)=12, DAY(AC638)=31), DATE(YEAR(AC637)+1, MONTH(AC637), DAY(AC637)),
AND($AN$14="Not year_end", OR(MONTH(AC638)&lt;&gt;12, DAY(AC638)&lt;&gt;31) ), DATE(YEAR(AC638), 12, 31)
)</f>
        <v/>
      </c>
      <c r="AD639" s="75" t="str" cm="1">
        <f t="array" aca="1" ref="AD639" ca="1">_xlfn.IFS(AD638="", "",
AND(AD638=last_rou_date, OR(MONTH(AD638)&lt;&gt;12, DAY(AD638)&lt;&gt;31) ), DATE(YEAR(AD638), 12, 31),
AND(MONTH(AD638)=12, DAY(AD638)=31, AD638&gt;=last_rou_date), "",
AND(MONTH(AD638)=12, DAY(AD638)&lt;&gt;31),  EOMONTH(AD638,0),
AND(MONTH(AD638)=12, DAY(AD638)=31, $AH$14="Not end"),  EDATE(AD637,1),
AND($AH$14="Not end"), EDATE(AD638, 1),
AND($AH$14="End"), EOMONTH(AD638, 1)
)</f>
        <v/>
      </c>
      <c r="AE639" s="51" t="str" cm="1">
        <f t="array" ref="AE639">_xlfn.IFS(W639="", "",
AND(W639&gt;0, W639&lt;=$B$4, $C$2="İllik artım, faiz olaraq", $D$2&gt;0, $B$3="İllik"), $B$5*((1+$D$2)^(W639-1)),
AND(W639&gt;0, W639&lt;=$B$4, $C$2="İllik artım, faiz olaraq", $D$2&gt;0, $B$3="Aylıq"), $B$5*((1+$D$2)^ROUNDDOWN((W639-1)/12,0)),
AND(W639=1, $C$2="Aşağıdakı kimi dəyişir", ), $B$5,
AND(W639&gt;1, W639&lt;=$B$4, $C$2="Aşağıdakı kimi dəyişir"), IFERROR(VLOOKUP(W639, $C$4:$D$7, 2, FALSE), AE638),
AND(W639&gt;0, W639&lt;=$B$4), $B$5,
TRUE,0 )</f>
        <v/>
      </c>
      <c r="AF639" s="51" t="str">
        <f t="shared" ca="1" si="28"/>
        <v/>
      </c>
    </row>
    <row r="640" spans="1:32" x14ac:dyDescent="0.4">
      <c r="A640" s="13" t="str" cm="1">
        <f t="array" aca="1" ref="A640" ca="1">_xlfn.IFS(
AND(SUMIFS(lease_table_interest_accruals, lease_table_dates, A639)&gt;0, COUNTIFS($E$14:E639, "Interest accrual", $A$14:A639, A639)=0),  A639,
AND(SUMIFS(lease_table_payments, lease_table_dates, A639)&gt;0, COUNTIFS($E$14:E639, "Payment", $A$14:A639, A639)=0),  A639,
AND(SUMIFS(rou_table_deprs, rou_table_dates, A639)&gt;0, COUNTIFS($E$14:E639, "Depreciation", $A$14:A639, A639)=0),  A639,
TRUE,  IFERROR(INDEX(rou_table_dates,  MATCH(A639, rou_table_dates)+1, ), "")
)</f>
        <v/>
      </c>
      <c r="B640" s="1" t="str" cm="1">
        <f t="array" aca="1" ref="B640" ca="1">_xlfn.IFS(
AND(E640="Payment", A640=$B$2), $AM$14,
E640="Payment", $AM$15,
E640="Interest accrual", $AM$18,
E640="Depreciation", $AM$17,
TRUE, "")</f>
        <v/>
      </c>
      <c r="C640" s="1" t="str" cm="1">
        <f t="array" aca="1" ref="C640" ca="1">_xlfn.IFS(
E640="Payment", $AM$19,
E640="Interest accrual", $AM$15,
E640="Depreciation", $AM$16,
TRUE, "")</f>
        <v/>
      </c>
      <c r="D640" s="1" t="str" cm="1">
        <f t="array" aca="1" ref="D640" ca="1">_xlfn.IFS(
E640="Payment", _xlfn.XLOOKUP(A640, lease_table_dates, lease_table_payments, 0, 0),
E640="Interest accrual", _xlfn.XLOOKUP(A640, lease_table_dates, lease_table_interest_accruals, 0, 0),
E640="Depreciation", _xlfn.XLOOKUP(A640, rou_table_dates, rou_table_deprs, 0, 0),
TRUE, ""
)</f>
        <v/>
      </c>
      <c r="E640" s="7" t="str" cm="1">
        <f t="array" aca="1" ref="E640" ca="1">_xlfn.IFS(
AND(SUMIFS(lease_table_interest_accruals, lease_table_dates, A640)&gt;0, COUNTIFS($E$14:E639, "Interest accrual", $A$14:A639, A640)=0), "Interest accrual",
AND(SUMIFS(lease_table_payments, lease_table_dates, A640)&gt;0, COUNTIFS($E$14:E639, "Payment", $A$14:A639, A640)=0), "Payment",
AND(SUMIFS(rou_table_deprs, rou_table_dates, A640)&gt;0, COUNTIFS($E$14:E639, "Depreciation", $A$14:A639, A640)=0), "Depreciation",
TRUE,  ""
)</f>
        <v/>
      </c>
      <c r="G640" s="13" t="str" cm="1">
        <f t="array" aca="1" ref="G640" ca="1">_xlfn.IFS(
AND($B$11="Hə", $B$3="İllik"), Z640,
AND($B$11="Hə", $B$3="Aylıq"), AA640,
$B$11="Yox", X640)</f>
        <v/>
      </c>
      <c r="H640" s="1" t="str" cm="1">
        <f t="array" aca="1" ref="H640" ca="1">_xlfn.IFS( G640="", "",
TRUE, ROUND( H639+I640-J640, 2) )</f>
        <v/>
      </c>
      <c r="I640" s="1" t="str" cm="1">
        <f t="array" aca="1" ref="I640" ca="1">_xlfn.IFS(G640="", "",
G640=last_payment_date, (J640-H639),
 TRUE,  -  (H639- H639* (1+$B$6)^ (_xlfn.DAYS(G640,G639)/365) )
)</f>
        <v/>
      </c>
      <c r="J640" s="1" t="str" cm="1">
        <f t="array" aca="1" ref="J640" ca="1">_xlfn.IFS(G640="", "",
TRUE, _xlfn.XLOOKUP(G640,  payment_dates, payments,0,0)
)</f>
        <v/>
      </c>
      <c r="L640" s="8" t="str" cm="1">
        <f t="array" aca="1" ref="L640" ca="1">_xlfn.IFS(
AND($B$11="Hə", $B$3="İllik"), AC640,
AND($B$11="Hə", $B$3="Aylıq"), AD640,
$B$11="Yox", AB640)</f>
        <v/>
      </c>
      <c r="M640" s="1" t="str" cm="1">
        <f t="array" aca="1" ref="M640" ca="1">_xlfn.IFS( L640="", "",
(M639-N640)&lt;=0.5, 0,
TRUE,  M639-N640)</f>
        <v/>
      </c>
      <c r="N640" s="7" t="str" cm="1">
        <f t="array" aca="1" ref="N640" ca="1">_xlfn.IFS(
L640="", "",
TRUE, MIN(M639, ROUND($M$14/ (last_rou_date - $B$2) * (L640-L639), 2) )
)</f>
        <v/>
      </c>
      <c r="P640" s="59" t="str">
        <f t="shared" ca="1" si="30"/>
        <v/>
      </c>
      <c r="Q640" s="1" t="str" cm="1">
        <f t="array" aca="1" ref="Q640" ca="1">_xlfn.IFS(P640="","",
$B$11="Hə", _xlfn.XLOOKUP(DATE(P640, 12, 31), rou_table_dates, rou_table_nbvs,0, 0),
TRUE,  MAX(0, ROUND($M$14 - $M$14/ (last_rou_date - $B$2) * (DATE(P640,12,31) - $B$2), 2) )
)</f>
        <v/>
      </c>
      <c r="R640" s="1" t="str" cm="1">
        <f t="array" aca="1" ref="R640" ca="1">_xlfn.IFS(P640="","",
$B$11="Hə", _xlfn.XLOOKUP(DATE(P640, 12, 31), lease_table_dates, lease_table_balances,0, 0),
TRUE, IFERROR( XNPV($B$6, IF(payment_dates &gt;DATE(P640, 12, 31), payments,  0),  IF(payment_dates &gt;DATE(P640, 12, 31), payment_dates,  DATE(P640, 12, 31))    ),0)
)</f>
        <v/>
      </c>
      <c r="S640" s="1" t="str" cm="1">
        <f t="array" aca="1" ref="S640" ca="1">_xlfn.IFS(P640="","",
TRUE,  MIN( MIN(Q639, $M$14), ROUND($M$14/ (last_rou_date - $B$2) * (DATE(P640,12,31) - MAX($B$2, DATE(P640-1, 12, 31))), 2) )
)</f>
        <v/>
      </c>
      <c r="T640" s="7" t="str" cm="1">
        <f t="array" aca="1" ref="T640" ca="1">_xlfn.IFS(P640="", "",
ISTEXT(R639), R640- (H640 - SUMIFS( lease_table_payments, lease_table_years, P640) -$AG$14 ),
AND(ISNUMBER(R639), R640&lt;&gt;""),   R640- (R639 - SUMIFS( lease_table_payments, lease_table_years, P640) )
)</f>
        <v/>
      </c>
      <c r="V640" s="64">
        <f t="shared" si="29"/>
        <v>627</v>
      </c>
      <c r="W640" s="51" t="str" cm="1">
        <f t="array" ref="W640">_xlfn.IFS(
OR(W639=$B$4, W639=""),"",
TRUE,W639+1
)</f>
        <v/>
      </c>
      <c r="X640" s="51" t="str" cm="1">
        <f t="array" ref="X640">_xlfn.IFS(X639="","",
W640="", "",
AND($B$3="İllik"),DATE(YEAR(X639)+1,MONTH(X639),DAY(X639) ),
AND($B$3="Aylıq", $AH$14="Not end"), EDATE(X639,1),
AND($B$3="Aylıq", $AH$14="End"), EOMONTH(X639,1)
)</f>
        <v/>
      </c>
      <c r="Y640" s="51" t="str" cm="1">
        <f t="array" aca="1" ref="Y640" ca="1">_xlfn.IFS(
AND($B$7="Dövrün əvvəlində", Y639&lt;=last_rou_date), DATE(YEAR(Y639)+1, 12, 31),
AND($B$7="Dövrün sonunda", Y639&lt;=last_payment_date), DATE(YEAR(Y639)+1, 12, 31),
TRUE, ""
)</f>
        <v/>
      </c>
      <c r="Z640" s="75" t="str" cm="1">
        <f t="array" aca="1" ref="Z640" ca="1">_xlfn.IFS(
AND($AN$14="Not year_end", Z639&gt;last_payment_date), "",
AND($AN$14="Year_end", Z639&gt;=last_payment_date), "",
AND($AN$14="Year_end"), DATE(YEAR(Z639+1), 12, 31),
AND($AN$14="Not year_end", MONTH(Z639)=12, DAY(Z639)=31), DATE(YEAR(Z638)+1, MONTH(Z638), DAY(Z638)),
AND($AN$14="Not year_end", OR(MONTH(Z639)&lt;&gt;12, DAY(Z639)&lt;&gt;31) ), DATE(YEAR(Z639), 12, 31)
)</f>
        <v/>
      </c>
      <c r="AA640" s="75" t="str" cm="1">
        <f t="array" aca="1" ref="AA640" ca="1">_xlfn.IFS(AA639="", "",
AND(AA639=last_payment_date, OR(MONTH(AA639)&lt;&gt;12, DAY(AA639)&lt;&gt;31) ), DATE(YEAR(AA639), 12, 31),
AND(MONTH(AA639)=12, DAY(AA639)=31, AA639&gt;=last_payment_date), "",
AND(MONTH(AA639)=12, DAY(AA639)&lt;&gt;31),  EOMONTH(AA639,0),
AND(MONTH(AA639)=12, DAY(AA639)=31, $AH$14="Not end"),  EDATE(AA638,1),
AND($AH$14="Not end"), EDATE(AA639, 1),
AND($AH$14="End"), EOMONTH(AA639, 1)
)</f>
        <v/>
      </c>
      <c r="AB640" s="75" t="str" cm="1">
        <f t="array" aca="1" ref="AB640" ca="1">_xlfn.IFS(AB639="","",
AND(AB639=last_rou_date), "",
AND($B$3="İllik"),DATE(YEAR(AB639)+1,MONTH(AB639),DAY(AB639) ),
AND($B$3="Aylıq", $AH$14="Not end"), EDATE(AB639,1),
AND($B$3="Aylıq", $AH$14="End"), EOMONTH(AB639,1)
)</f>
        <v/>
      </c>
      <c r="AC640" s="75" t="str" cm="1">
        <f t="array" aca="1" ref="AC640" ca="1">_xlfn.IFS(
AND($AN$14="Not year_end", AC639&gt;last_rou_date), "",
AND($AN$14="Year_end", AC639&gt;=last_rou_date), "",
AND($AN$14="Year_end"), DATE(YEAR(AC639+1), 12, 31),
AND($AN$14="Not year_end", MONTH(AC639)=12, DAY(AC639)=31), DATE(YEAR(AC638)+1, MONTH(AC638), DAY(AC638)),
AND($AN$14="Not year_end", OR(MONTH(AC639)&lt;&gt;12, DAY(AC639)&lt;&gt;31) ), DATE(YEAR(AC639), 12, 31)
)</f>
        <v/>
      </c>
      <c r="AD640" s="75" t="str" cm="1">
        <f t="array" aca="1" ref="AD640" ca="1">_xlfn.IFS(AD639="", "",
AND(AD639=last_rou_date, OR(MONTH(AD639)&lt;&gt;12, DAY(AD639)&lt;&gt;31) ), DATE(YEAR(AD639), 12, 31),
AND(MONTH(AD639)=12, DAY(AD639)=31, AD639&gt;=last_rou_date), "",
AND(MONTH(AD639)=12, DAY(AD639)&lt;&gt;31),  EOMONTH(AD639,0),
AND(MONTH(AD639)=12, DAY(AD639)=31, $AH$14="Not end"),  EDATE(AD638,1),
AND($AH$14="Not end"), EDATE(AD639, 1),
AND($AH$14="End"), EOMONTH(AD639, 1)
)</f>
        <v/>
      </c>
      <c r="AE640" s="51" t="str" cm="1">
        <f t="array" ref="AE640">_xlfn.IFS(W640="", "",
AND(W640&gt;0, W640&lt;=$B$4, $C$2="İllik artım, faiz olaraq", $D$2&gt;0, $B$3="İllik"), $B$5*((1+$D$2)^(W640-1)),
AND(W640&gt;0, W640&lt;=$B$4, $C$2="İllik artım, faiz olaraq", $D$2&gt;0, $B$3="Aylıq"), $B$5*((1+$D$2)^ROUNDDOWN((W640-1)/12,0)),
AND(W640=1, $C$2="Aşağıdakı kimi dəyişir", ), $B$5,
AND(W640&gt;1, W640&lt;=$B$4, $C$2="Aşağıdakı kimi dəyişir"), IFERROR(VLOOKUP(W640, $C$4:$D$7, 2, FALSE), AE639),
AND(W640&gt;0, W640&lt;=$B$4), $B$5,
TRUE,0 )</f>
        <v/>
      </c>
      <c r="AF640" s="51" t="str">
        <f t="shared" ca="1" si="28"/>
        <v/>
      </c>
    </row>
    <row r="641" spans="1:32" x14ac:dyDescent="0.4">
      <c r="A641" s="13" t="str" cm="1">
        <f t="array" aca="1" ref="A641" ca="1">_xlfn.IFS(
AND(SUMIFS(lease_table_interest_accruals, lease_table_dates, A640)&gt;0, COUNTIFS($E$14:E640, "Interest accrual", $A$14:A640, A640)=0),  A640,
AND(SUMIFS(lease_table_payments, lease_table_dates, A640)&gt;0, COUNTIFS($E$14:E640, "Payment", $A$14:A640, A640)=0),  A640,
AND(SUMIFS(rou_table_deprs, rou_table_dates, A640)&gt;0, COUNTIFS($E$14:E640, "Depreciation", $A$14:A640, A640)=0),  A640,
TRUE,  IFERROR(INDEX(rou_table_dates,  MATCH(A640, rou_table_dates)+1, ), "")
)</f>
        <v/>
      </c>
      <c r="B641" s="1" t="str" cm="1">
        <f t="array" aca="1" ref="B641" ca="1">_xlfn.IFS(
AND(E641="Payment", A641=$B$2), $AM$14,
E641="Payment", $AM$15,
E641="Interest accrual", $AM$18,
E641="Depreciation", $AM$17,
TRUE, "")</f>
        <v/>
      </c>
      <c r="C641" s="1" t="str" cm="1">
        <f t="array" aca="1" ref="C641" ca="1">_xlfn.IFS(
E641="Payment", $AM$19,
E641="Interest accrual", $AM$15,
E641="Depreciation", $AM$16,
TRUE, "")</f>
        <v/>
      </c>
      <c r="D641" s="1" t="str" cm="1">
        <f t="array" aca="1" ref="D641" ca="1">_xlfn.IFS(
E641="Payment", _xlfn.XLOOKUP(A641, lease_table_dates, lease_table_payments, 0, 0),
E641="Interest accrual", _xlfn.XLOOKUP(A641, lease_table_dates, lease_table_interest_accruals, 0, 0),
E641="Depreciation", _xlfn.XLOOKUP(A641, rou_table_dates, rou_table_deprs, 0, 0),
TRUE, ""
)</f>
        <v/>
      </c>
      <c r="E641" s="7" t="str" cm="1">
        <f t="array" aca="1" ref="E641" ca="1">_xlfn.IFS(
AND(SUMIFS(lease_table_interest_accruals, lease_table_dates, A641)&gt;0, COUNTIFS($E$14:E640, "Interest accrual", $A$14:A640, A641)=0), "Interest accrual",
AND(SUMIFS(lease_table_payments, lease_table_dates, A641)&gt;0, COUNTIFS($E$14:E640, "Payment", $A$14:A640, A641)=0), "Payment",
AND(SUMIFS(rou_table_deprs, rou_table_dates, A641)&gt;0, COUNTIFS($E$14:E640, "Depreciation", $A$14:A640, A641)=0), "Depreciation",
TRUE,  ""
)</f>
        <v/>
      </c>
      <c r="G641" s="13" t="str" cm="1">
        <f t="array" aca="1" ref="G641" ca="1">_xlfn.IFS(
AND($B$11="Hə", $B$3="İllik"), Z641,
AND($B$11="Hə", $B$3="Aylıq"), AA641,
$B$11="Yox", X641)</f>
        <v/>
      </c>
      <c r="H641" s="1" t="str" cm="1">
        <f t="array" aca="1" ref="H641" ca="1">_xlfn.IFS( G641="", "",
TRUE, ROUND( H640+I641-J641, 2) )</f>
        <v/>
      </c>
      <c r="I641" s="1" t="str" cm="1">
        <f t="array" aca="1" ref="I641" ca="1">_xlfn.IFS(G641="", "",
G641=last_payment_date, (J641-H640),
 TRUE,  -  (H640- H640* (1+$B$6)^ (_xlfn.DAYS(G641,G640)/365) )
)</f>
        <v/>
      </c>
      <c r="J641" s="1" t="str" cm="1">
        <f t="array" aca="1" ref="J641" ca="1">_xlfn.IFS(G641="", "",
TRUE, _xlfn.XLOOKUP(G641,  payment_dates, payments,0,0)
)</f>
        <v/>
      </c>
      <c r="L641" s="8" t="str" cm="1">
        <f t="array" aca="1" ref="L641" ca="1">_xlfn.IFS(
AND($B$11="Hə", $B$3="İllik"), AC641,
AND($B$11="Hə", $B$3="Aylıq"), AD641,
$B$11="Yox", AB641)</f>
        <v/>
      </c>
      <c r="M641" s="1" t="str" cm="1">
        <f t="array" aca="1" ref="M641" ca="1">_xlfn.IFS( L641="", "",
(M640-N641)&lt;=0.5, 0,
TRUE,  M640-N641)</f>
        <v/>
      </c>
      <c r="N641" s="7" t="str" cm="1">
        <f t="array" aca="1" ref="N641" ca="1">_xlfn.IFS(
L641="", "",
TRUE, MIN(M640, ROUND($M$14/ (last_rou_date - $B$2) * (L641-L640), 2) )
)</f>
        <v/>
      </c>
      <c r="P641" s="59" t="str">
        <f t="shared" ca="1" si="30"/>
        <v/>
      </c>
      <c r="Q641" s="1" t="str" cm="1">
        <f t="array" aca="1" ref="Q641" ca="1">_xlfn.IFS(P641="","",
$B$11="Hə", _xlfn.XLOOKUP(DATE(P641, 12, 31), rou_table_dates, rou_table_nbvs,0, 0),
TRUE,  MAX(0, ROUND($M$14 - $M$14/ (last_rou_date - $B$2) * (DATE(P641,12,31) - $B$2), 2) )
)</f>
        <v/>
      </c>
      <c r="R641" s="1" t="str" cm="1">
        <f t="array" aca="1" ref="R641" ca="1">_xlfn.IFS(P641="","",
$B$11="Hə", _xlfn.XLOOKUP(DATE(P641, 12, 31), lease_table_dates, lease_table_balances,0, 0),
TRUE, IFERROR( XNPV($B$6, IF(payment_dates &gt;DATE(P641, 12, 31), payments,  0),  IF(payment_dates &gt;DATE(P641, 12, 31), payment_dates,  DATE(P641, 12, 31))    ),0)
)</f>
        <v/>
      </c>
      <c r="S641" s="1" t="str" cm="1">
        <f t="array" aca="1" ref="S641" ca="1">_xlfn.IFS(P641="","",
TRUE,  MIN( MIN(Q640, $M$14), ROUND($M$14/ (last_rou_date - $B$2) * (DATE(P641,12,31) - MAX($B$2, DATE(P641-1, 12, 31))), 2) )
)</f>
        <v/>
      </c>
      <c r="T641" s="7" t="str" cm="1">
        <f t="array" aca="1" ref="T641" ca="1">_xlfn.IFS(P641="", "",
ISTEXT(R640), R641- (H641 - SUMIFS( lease_table_payments, lease_table_years, P641) -$AG$14 ),
AND(ISNUMBER(R640), R641&lt;&gt;""),   R641- (R640 - SUMIFS( lease_table_payments, lease_table_years, P641) )
)</f>
        <v/>
      </c>
      <c r="V641" s="64">
        <f t="shared" si="29"/>
        <v>628</v>
      </c>
      <c r="W641" s="51" t="str" cm="1">
        <f t="array" ref="W641">_xlfn.IFS(
OR(W640=$B$4, W640=""),"",
TRUE,W640+1
)</f>
        <v/>
      </c>
      <c r="X641" s="51" t="str" cm="1">
        <f t="array" ref="X641">_xlfn.IFS(X640="","",
W641="", "",
AND($B$3="İllik"),DATE(YEAR(X640)+1,MONTH(X640),DAY(X640) ),
AND($B$3="Aylıq", $AH$14="Not end"), EDATE(X640,1),
AND($B$3="Aylıq", $AH$14="End"), EOMONTH(X640,1)
)</f>
        <v/>
      </c>
      <c r="Y641" s="51" t="str" cm="1">
        <f t="array" aca="1" ref="Y641" ca="1">_xlfn.IFS(
AND($B$7="Dövrün əvvəlində", Y640&lt;=last_rou_date), DATE(YEAR(Y640)+1, 12, 31),
AND($B$7="Dövrün sonunda", Y640&lt;=last_payment_date), DATE(YEAR(Y640)+1, 12, 31),
TRUE, ""
)</f>
        <v/>
      </c>
      <c r="Z641" s="75" t="str" cm="1">
        <f t="array" aca="1" ref="Z641" ca="1">_xlfn.IFS(
AND($AN$14="Not year_end", Z640&gt;last_payment_date), "",
AND($AN$14="Year_end", Z640&gt;=last_payment_date), "",
AND($AN$14="Year_end"), DATE(YEAR(Z640+1), 12, 31),
AND($AN$14="Not year_end", MONTH(Z640)=12, DAY(Z640)=31), DATE(YEAR(Z639)+1, MONTH(Z639), DAY(Z639)),
AND($AN$14="Not year_end", OR(MONTH(Z640)&lt;&gt;12, DAY(Z640)&lt;&gt;31) ), DATE(YEAR(Z640), 12, 31)
)</f>
        <v/>
      </c>
      <c r="AA641" s="75" t="str" cm="1">
        <f t="array" aca="1" ref="AA641" ca="1">_xlfn.IFS(AA640="", "",
AND(AA640=last_payment_date, OR(MONTH(AA640)&lt;&gt;12, DAY(AA640)&lt;&gt;31) ), DATE(YEAR(AA640), 12, 31),
AND(MONTH(AA640)=12, DAY(AA640)=31, AA640&gt;=last_payment_date), "",
AND(MONTH(AA640)=12, DAY(AA640)&lt;&gt;31),  EOMONTH(AA640,0),
AND(MONTH(AA640)=12, DAY(AA640)=31, $AH$14="Not end"),  EDATE(AA639,1),
AND($AH$14="Not end"), EDATE(AA640, 1),
AND($AH$14="End"), EOMONTH(AA640, 1)
)</f>
        <v/>
      </c>
      <c r="AB641" s="75" t="str" cm="1">
        <f t="array" aca="1" ref="AB641" ca="1">_xlfn.IFS(AB640="","",
AND(AB640=last_rou_date), "",
AND($B$3="İllik"),DATE(YEAR(AB640)+1,MONTH(AB640),DAY(AB640) ),
AND($B$3="Aylıq", $AH$14="Not end"), EDATE(AB640,1),
AND($B$3="Aylıq", $AH$14="End"), EOMONTH(AB640,1)
)</f>
        <v/>
      </c>
      <c r="AC641" s="75" t="str" cm="1">
        <f t="array" aca="1" ref="AC641" ca="1">_xlfn.IFS(
AND($AN$14="Not year_end", AC640&gt;last_rou_date), "",
AND($AN$14="Year_end", AC640&gt;=last_rou_date), "",
AND($AN$14="Year_end"), DATE(YEAR(AC640+1), 12, 31),
AND($AN$14="Not year_end", MONTH(AC640)=12, DAY(AC640)=31), DATE(YEAR(AC639)+1, MONTH(AC639), DAY(AC639)),
AND($AN$14="Not year_end", OR(MONTH(AC640)&lt;&gt;12, DAY(AC640)&lt;&gt;31) ), DATE(YEAR(AC640), 12, 31)
)</f>
        <v/>
      </c>
      <c r="AD641" s="75" t="str" cm="1">
        <f t="array" aca="1" ref="AD641" ca="1">_xlfn.IFS(AD640="", "",
AND(AD640=last_rou_date, OR(MONTH(AD640)&lt;&gt;12, DAY(AD640)&lt;&gt;31) ), DATE(YEAR(AD640), 12, 31),
AND(MONTH(AD640)=12, DAY(AD640)=31, AD640&gt;=last_rou_date), "",
AND(MONTH(AD640)=12, DAY(AD640)&lt;&gt;31),  EOMONTH(AD640,0),
AND(MONTH(AD640)=12, DAY(AD640)=31, $AH$14="Not end"),  EDATE(AD639,1),
AND($AH$14="Not end"), EDATE(AD640, 1),
AND($AH$14="End"), EOMONTH(AD640, 1)
)</f>
        <v/>
      </c>
      <c r="AE641" s="51" t="str" cm="1">
        <f t="array" ref="AE641">_xlfn.IFS(W641="", "",
AND(W641&gt;0, W641&lt;=$B$4, $C$2="İllik artım, faiz olaraq", $D$2&gt;0, $B$3="İllik"), $B$5*((1+$D$2)^(W641-1)),
AND(W641&gt;0, W641&lt;=$B$4, $C$2="İllik artım, faiz olaraq", $D$2&gt;0, $B$3="Aylıq"), $B$5*((1+$D$2)^ROUNDDOWN((W641-1)/12,0)),
AND(W641=1, $C$2="Aşağıdakı kimi dəyişir", ), $B$5,
AND(W641&gt;1, W641&lt;=$B$4, $C$2="Aşağıdakı kimi dəyişir"), IFERROR(VLOOKUP(W641, $C$4:$D$7, 2, FALSE), AE640),
AND(W641&gt;0, W641&lt;=$B$4), $B$5,
TRUE,0 )</f>
        <v/>
      </c>
      <c r="AF641" s="51" t="str">
        <f t="shared" ca="1" si="28"/>
        <v/>
      </c>
    </row>
    <row r="642" spans="1:32" x14ac:dyDescent="0.4">
      <c r="A642" s="13" t="str" cm="1">
        <f t="array" aca="1" ref="A642" ca="1">_xlfn.IFS(
AND(SUMIFS(lease_table_interest_accruals, lease_table_dates, A641)&gt;0, COUNTIFS($E$14:E641, "Interest accrual", $A$14:A641, A641)=0),  A641,
AND(SUMIFS(lease_table_payments, lease_table_dates, A641)&gt;0, COUNTIFS($E$14:E641, "Payment", $A$14:A641, A641)=0),  A641,
AND(SUMIFS(rou_table_deprs, rou_table_dates, A641)&gt;0, COUNTIFS($E$14:E641, "Depreciation", $A$14:A641, A641)=0),  A641,
TRUE,  IFERROR(INDEX(rou_table_dates,  MATCH(A641, rou_table_dates)+1, ), "")
)</f>
        <v/>
      </c>
      <c r="B642" s="1" t="str" cm="1">
        <f t="array" aca="1" ref="B642" ca="1">_xlfn.IFS(
AND(E642="Payment", A642=$B$2), $AM$14,
E642="Payment", $AM$15,
E642="Interest accrual", $AM$18,
E642="Depreciation", $AM$17,
TRUE, "")</f>
        <v/>
      </c>
      <c r="C642" s="1" t="str" cm="1">
        <f t="array" aca="1" ref="C642" ca="1">_xlfn.IFS(
E642="Payment", $AM$19,
E642="Interest accrual", $AM$15,
E642="Depreciation", $AM$16,
TRUE, "")</f>
        <v/>
      </c>
      <c r="D642" s="1" t="str" cm="1">
        <f t="array" aca="1" ref="D642" ca="1">_xlfn.IFS(
E642="Payment", _xlfn.XLOOKUP(A642, lease_table_dates, lease_table_payments, 0, 0),
E642="Interest accrual", _xlfn.XLOOKUP(A642, lease_table_dates, lease_table_interest_accruals, 0, 0),
E642="Depreciation", _xlfn.XLOOKUP(A642, rou_table_dates, rou_table_deprs, 0, 0),
TRUE, ""
)</f>
        <v/>
      </c>
      <c r="E642" s="7" t="str" cm="1">
        <f t="array" aca="1" ref="E642" ca="1">_xlfn.IFS(
AND(SUMIFS(lease_table_interest_accruals, lease_table_dates, A642)&gt;0, COUNTIFS($E$14:E641, "Interest accrual", $A$14:A641, A642)=0), "Interest accrual",
AND(SUMIFS(lease_table_payments, lease_table_dates, A642)&gt;0, COUNTIFS($E$14:E641, "Payment", $A$14:A641, A642)=0), "Payment",
AND(SUMIFS(rou_table_deprs, rou_table_dates, A642)&gt;0, COUNTIFS($E$14:E641, "Depreciation", $A$14:A641, A642)=0), "Depreciation",
TRUE,  ""
)</f>
        <v/>
      </c>
      <c r="G642" s="13" t="str" cm="1">
        <f t="array" aca="1" ref="G642" ca="1">_xlfn.IFS(
AND($B$11="Hə", $B$3="İllik"), Z642,
AND($B$11="Hə", $B$3="Aylıq"), AA642,
$B$11="Yox", X642)</f>
        <v/>
      </c>
      <c r="H642" s="1" t="str" cm="1">
        <f t="array" aca="1" ref="H642" ca="1">_xlfn.IFS( G642="", "",
TRUE, ROUND( H641+I642-J642, 2) )</f>
        <v/>
      </c>
      <c r="I642" s="1" t="str" cm="1">
        <f t="array" aca="1" ref="I642" ca="1">_xlfn.IFS(G642="", "",
G642=last_payment_date, (J642-H641),
 TRUE,  -  (H641- H641* (1+$B$6)^ (_xlfn.DAYS(G642,G641)/365) )
)</f>
        <v/>
      </c>
      <c r="J642" s="1" t="str" cm="1">
        <f t="array" aca="1" ref="J642" ca="1">_xlfn.IFS(G642="", "",
TRUE, _xlfn.XLOOKUP(G642,  payment_dates, payments,0,0)
)</f>
        <v/>
      </c>
      <c r="L642" s="8" t="str" cm="1">
        <f t="array" aca="1" ref="L642" ca="1">_xlfn.IFS(
AND($B$11="Hə", $B$3="İllik"), AC642,
AND($B$11="Hə", $B$3="Aylıq"), AD642,
$B$11="Yox", AB642)</f>
        <v/>
      </c>
      <c r="M642" s="1" t="str" cm="1">
        <f t="array" aca="1" ref="M642" ca="1">_xlfn.IFS( L642="", "",
(M641-N642)&lt;=0.5, 0,
TRUE,  M641-N642)</f>
        <v/>
      </c>
      <c r="N642" s="7" t="str" cm="1">
        <f t="array" aca="1" ref="N642" ca="1">_xlfn.IFS(
L642="", "",
TRUE, MIN(M641, ROUND($M$14/ (last_rou_date - $B$2) * (L642-L641), 2) )
)</f>
        <v/>
      </c>
      <c r="P642" s="59" t="str">
        <f t="shared" ca="1" si="30"/>
        <v/>
      </c>
      <c r="Q642" s="1" t="str" cm="1">
        <f t="array" aca="1" ref="Q642" ca="1">_xlfn.IFS(P642="","",
$B$11="Hə", _xlfn.XLOOKUP(DATE(P642, 12, 31), rou_table_dates, rou_table_nbvs,0, 0),
TRUE,  MAX(0, ROUND($M$14 - $M$14/ (last_rou_date - $B$2) * (DATE(P642,12,31) - $B$2), 2) )
)</f>
        <v/>
      </c>
      <c r="R642" s="1" t="str" cm="1">
        <f t="array" aca="1" ref="R642" ca="1">_xlfn.IFS(P642="","",
$B$11="Hə", _xlfn.XLOOKUP(DATE(P642, 12, 31), lease_table_dates, lease_table_balances,0, 0),
TRUE, IFERROR( XNPV($B$6, IF(payment_dates &gt;DATE(P642, 12, 31), payments,  0),  IF(payment_dates &gt;DATE(P642, 12, 31), payment_dates,  DATE(P642, 12, 31))    ),0)
)</f>
        <v/>
      </c>
      <c r="S642" s="1" t="str" cm="1">
        <f t="array" aca="1" ref="S642" ca="1">_xlfn.IFS(P642="","",
TRUE,  MIN( MIN(Q641, $M$14), ROUND($M$14/ (last_rou_date - $B$2) * (DATE(P642,12,31) - MAX($B$2, DATE(P642-1, 12, 31))), 2) )
)</f>
        <v/>
      </c>
      <c r="T642" s="7" t="str" cm="1">
        <f t="array" aca="1" ref="T642" ca="1">_xlfn.IFS(P642="", "",
ISTEXT(R641), R642- (H642 - SUMIFS( lease_table_payments, lease_table_years, P642) -$AG$14 ),
AND(ISNUMBER(R641), R642&lt;&gt;""),   R642- (R641 - SUMIFS( lease_table_payments, lease_table_years, P642) )
)</f>
        <v/>
      </c>
      <c r="V642" s="64">
        <f t="shared" si="29"/>
        <v>629</v>
      </c>
      <c r="W642" s="51" t="str" cm="1">
        <f t="array" ref="W642">_xlfn.IFS(
OR(W641=$B$4, W641=""),"",
TRUE,W641+1
)</f>
        <v/>
      </c>
      <c r="X642" s="51" t="str" cm="1">
        <f t="array" ref="X642">_xlfn.IFS(X641="","",
W642="", "",
AND($B$3="İllik"),DATE(YEAR(X641)+1,MONTH(X641),DAY(X641) ),
AND($B$3="Aylıq", $AH$14="Not end"), EDATE(X641,1),
AND($B$3="Aylıq", $AH$14="End"), EOMONTH(X641,1)
)</f>
        <v/>
      </c>
      <c r="Y642" s="51" t="str" cm="1">
        <f t="array" aca="1" ref="Y642" ca="1">_xlfn.IFS(
AND($B$7="Dövrün əvvəlində", Y641&lt;=last_rou_date), DATE(YEAR(Y641)+1, 12, 31),
AND($B$7="Dövrün sonunda", Y641&lt;=last_payment_date), DATE(YEAR(Y641)+1, 12, 31),
TRUE, ""
)</f>
        <v/>
      </c>
      <c r="Z642" s="75" t="str" cm="1">
        <f t="array" aca="1" ref="Z642" ca="1">_xlfn.IFS(
AND($AN$14="Not year_end", Z641&gt;last_payment_date), "",
AND($AN$14="Year_end", Z641&gt;=last_payment_date), "",
AND($AN$14="Year_end"), DATE(YEAR(Z641+1), 12, 31),
AND($AN$14="Not year_end", MONTH(Z641)=12, DAY(Z641)=31), DATE(YEAR(Z640)+1, MONTH(Z640), DAY(Z640)),
AND($AN$14="Not year_end", OR(MONTH(Z641)&lt;&gt;12, DAY(Z641)&lt;&gt;31) ), DATE(YEAR(Z641), 12, 31)
)</f>
        <v/>
      </c>
      <c r="AA642" s="75" t="str" cm="1">
        <f t="array" aca="1" ref="AA642" ca="1">_xlfn.IFS(AA641="", "",
AND(AA641=last_payment_date, OR(MONTH(AA641)&lt;&gt;12, DAY(AA641)&lt;&gt;31) ), DATE(YEAR(AA641), 12, 31),
AND(MONTH(AA641)=12, DAY(AA641)=31, AA641&gt;=last_payment_date), "",
AND(MONTH(AA641)=12, DAY(AA641)&lt;&gt;31),  EOMONTH(AA641,0),
AND(MONTH(AA641)=12, DAY(AA641)=31, $AH$14="Not end"),  EDATE(AA640,1),
AND($AH$14="Not end"), EDATE(AA641, 1),
AND($AH$14="End"), EOMONTH(AA641, 1)
)</f>
        <v/>
      </c>
      <c r="AB642" s="75" t="str" cm="1">
        <f t="array" aca="1" ref="AB642" ca="1">_xlfn.IFS(AB641="","",
AND(AB641=last_rou_date), "",
AND($B$3="İllik"),DATE(YEAR(AB641)+1,MONTH(AB641),DAY(AB641) ),
AND($B$3="Aylıq", $AH$14="Not end"), EDATE(AB641,1),
AND($B$3="Aylıq", $AH$14="End"), EOMONTH(AB641,1)
)</f>
        <v/>
      </c>
      <c r="AC642" s="75" t="str" cm="1">
        <f t="array" aca="1" ref="AC642" ca="1">_xlfn.IFS(
AND($AN$14="Not year_end", AC641&gt;last_rou_date), "",
AND($AN$14="Year_end", AC641&gt;=last_rou_date), "",
AND($AN$14="Year_end"), DATE(YEAR(AC641+1), 12, 31),
AND($AN$14="Not year_end", MONTH(AC641)=12, DAY(AC641)=31), DATE(YEAR(AC640)+1, MONTH(AC640), DAY(AC640)),
AND($AN$14="Not year_end", OR(MONTH(AC641)&lt;&gt;12, DAY(AC641)&lt;&gt;31) ), DATE(YEAR(AC641), 12, 31)
)</f>
        <v/>
      </c>
      <c r="AD642" s="75" t="str" cm="1">
        <f t="array" aca="1" ref="AD642" ca="1">_xlfn.IFS(AD641="", "",
AND(AD641=last_rou_date, OR(MONTH(AD641)&lt;&gt;12, DAY(AD641)&lt;&gt;31) ), DATE(YEAR(AD641), 12, 31),
AND(MONTH(AD641)=12, DAY(AD641)=31, AD641&gt;=last_rou_date), "",
AND(MONTH(AD641)=12, DAY(AD641)&lt;&gt;31),  EOMONTH(AD641,0),
AND(MONTH(AD641)=12, DAY(AD641)=31, $AH$14="Not end"),  EDATE(AD640,1),
AND($AH$14="Not end"), EDATE(AD641, 1),
AND($AH$14="End"), EOMONTH(AD641, 1)
)</f>
        <v/>
      </c>
      <c r="AE642" s="51" t="str" cm="1">
        <f t="array" ref="AE642">_xlfn.IFS(W642="", "",
AND(W642&gt;0, W642&lt;=$B$4, $C$2="İllik artım, faiz olaraq", $D$2&gt;0, $B$3="İllik"), $B$5*((1+$D$2)^(W642-1)),
AND(W642&gt;0, W642&lt;=$B$4, $C$2="İllik artım, faiz olaraq", $D$2&gt;0, $B$3="Aylıq"), $B$5*((1+$D$2)^ROUNDDOWN((W642-1)/12,0)),
AND(W642=1, $C$2="Aşağıdakı kimi dəyişir", ), $B$5,
AND(W642&gt;1, W642&lt;=$B$4, $C$2="Aşağıdakı kimi dəyişir"), IFERROR(VLOOKUP(W642, $C$4:$D$7, 2, FALSE), AE641),
AND(W642&gt;0, W642&lt;=$B$4), $B$5,
TRUE,0 )</f>
        <v/>
      </c>
      <c r="AF642" s="51" t="str">
        <f t="shared" ca="1" si="28"/>
        <v/>
      </c>
    </row>
    <row r="643" spans="1:32" x14ac:dyDescent="0.4">
      <c r="A643" s="13" t="str" cm="1">
        <f t="array" aca="1" ref="A643" ca="1">_xlfn.IFS(
AND(SUMIFS(lease_table_interest_accruals, lease_table_dates, A642)&gt;0, COUNTIFS($E$14:E642, "Interest accrual", $A$14:A642, A642)=0),  A642,
AND(SUMIFS(lease_table_payments, lease_table_dates, A642)&gt;0, COUNTIFS($E$14:E642, "Payment", $A$14:A642, A642)=0),  A642,
AND(SUMIFS(rou_table_deprs, rou_table_dates, A642)&gt;0, COUNTIFS($E$14:E642, "Depreciation", $A$14:A642, A642)=0),  A642,
TRUE,  IFERROR(INDEX(rou_table_dates,  MATCH(A642, rou_table_dates)+1, ), "")
)</f>
        <v/>
      </c>
      <c r="B643" s="1" t="str" cm="1">
        <f t="array" aca="1" ref="B643" ca="1">_xlfn.IFS(
AND(E643="Payment", A643=$B$2), $AM$14,
E643="Payment", $AM$15,
E643="Interest accrual", $AM$18,
E643="Depreciation", $AM$17,
TRUE, "")</f>
        <v/>
      </c>
      <c r="C643" s="1" t="str" cm="1">
        <f t="array" aca="1" ref="C643" ca="1">_xlfn.IFS(
E643="Payment", $AM$19,
E643="Interest accrual", $AM$15,
E643="Depreciation", $AM$16,
TRUE, "")</f>
        <v/>
      </c>
      <c r="D643" s="1" t="str" cm="1">
        <f t="array" aca="1" ref="D643" ca="1">_xlfn.IFS(
E643="Payment", _xlfn.XLOOKUP(A643, lease_table_dates, lease_table_payments, 0, 0),
E643="Interest accrual", _xlfn.XLOOKUP(A643, lease_table_dates, lease_table_interest_accruals, 0, 0),
E643="Depreciation", _xlfn.XLOOKUP(A643, rou_table_dates, rou_table_deprs, 0, 0),
TRUE, ""
)</f>
        <v/>
      </c>
      <c r="E643" s="7" t="str" cm="1">
        <f t="array" aca="1" ref="E643" ca="1">_xlfn.IFS(
AND(SUMIFS(lease_table_interest_accruals, lease_table_dates, A643)&gt;0, COUNTIFS($E$14:E642, "Interest accrual", $A$14:A642, A643)=0), "Interest accrual",
AND(SUMIFS(lease_table_payments, lease_table_dates, A643)&gt;0, COUNTIFS($E$14:E642, "Payment", $A$14:A642, A643)=0), "Payment",
AND(SUMIFS(rou_table_deprs, rou_table_dates, A643)&gt;0, COUNTIFS($E$14:E642, "Depreciation", $A$14:A642, A643)=0), "Depreciation",
TRUE,  ""
)</f>
        <v/>
      </c>
      <c r="G643" s="13" t="str" cm="1">
        <f t="array" aca="1" ref="G643" ca="1">_xlfn.IFS(
AND($B$11="Hə", $B$3="İllik"), Z643,
AND($B$11="Hə", $B$3="Aylıq"), AA643,
$B$11="Yox", X643)</f>
        <v/>
      </c>
      <c r="H643" s="1" t="str" cm="1">
        <f t="array" aca="1" ref="H643" ca="1">_xlfn.IFS( G643="", "",
TRUE, ROUND( H642+I643-J643, 2) )</f>
        <v/>
      </c>
      <c r="I643" s="1" t="str" cm="1">
        <f t="array" aca="1" ref="I643" ca="1">_xlfn.IFS(G643="", "",
G643=last_payment_date, (J643-H642),
 TRUE,  -  (H642- H642* (1+$B$6)^ (_xlfn.DAYS(G643,G642)/365) )
)</f>
        <v/>
      </c>
      <c r="J643" s="1" t="str" cm="1">
        <f t="array" aca="1" ref="J643" ca="1">_xlfn.IFS(G643="", "",
TRUE, _xlfn.XLOOKUP(G643,  payment_dates, payments,0,0)
)</f>
        <v/>
      </c>
      <c r="L643" s="8" t="str" cm="1">
        <f t="array" aca="1" ref="L643" ca="1">_xlfn.IFS(
AND($B$11="Hə", $B$3="İllik"), AC643,
AND($B$11="Hə", $B$3="Aylıq"), AD643,
$B$11="Yox", AB643)</f>
        <v/>
      </c>
      <c r="M643" s="1" t="str" cm="1">
        <f t="array" aca="1" ref="M643" ca="1">_xlfn.IFS( L643="", "",
(M642-N643)&lt;=0.5, 0,
TRUE,  M642-N643)</f>
        <v/>
      </c>
      <c r="N643" s="7" t="str" cm="1">
        <f t="array" aca="1" ref="N643" ca="1">_xlfn.IFS(
L643="", "",
TRUE, MIN(M642, ROUND($M$14/ (last_rou_date - $B$2) * (L643-L642), 2) )
)</f>
        <v/>
      </c>
      <c r="P643" s="59" t="str">
        <f t="shared" ca="1" si="30"/>
        <v/>
      </c>
      <c r="Q643" s="1" t="str" cm="1">
        <f t="array" aca="1" ref="Q643" ca="1">_xlfn.IFS(P643="","",
$B$11="Hə", _xlfn.XLOOKUP(DATE(P643, 12, 31), rou_table_dates, rou_table_nbvs,0, 0),
TRUE,  MAX(0, ROUND($M$14 - $M$14/ (last_rou_date - $B$2) * (DATE(P643,12,31) - $B$2), 2) )
)</f>
        <v/>
      </c>
      <c r="R643" s="1" t="str" cm="1">
        <f t="array" aca="1" ref="R643" ca="1">_xlfn.IFS(P643="","",
$B$11="Hə", _xlfn.XLOOKUP(DATE(P643, 12, 31), lease_table_dates, lease_table_balances,0, 0),
TRUE, IFERROR( XNPV($B$6, IF(payment_dates &gt;DATE(P643, 12, 31), payments,  0),  IF(payment_dates &gt;DATE(P643, 12, 31), payment_dates,  DATE(P643, 12, 31))    ),0)
)</f>
        <v/>
      </c>
      <c r="S643" s="1" t="str" cm="1">
        <f t="array" aca="1" ref="S643" ca="1">_xlfn.IFS(P643="","",
TRUE,  MIN( MIN(Q642, $M$14), ROUND($M$14/ (last_rou_date - $B$2) * (DATE(P643,12,31) - MAX($B$2, DATE(P643-1, 12, 31))), 2) )
)</f>
        <v/>
      </c>
      <c r="T643" s="7" t="str" cm="1">
        <f t="array" aca="1" ref="T643" ca="1">_xlfn.IFS(P643="", "",
ISTEXT(R642), R643- (H643 - SUMIFS( lease_table_payments, lease_table_years, P643) -$AG$14 ),
AND(ISNUMBER(R642), R643&lt;&gt;""),   R643- (R642 - SUMIFS( lease_table_payments, lease_table_years, P643) )
)</f>
        <v/>
      </c>
      <c r="V643" s="64">
        <f t="shared" si="29"/>
        <v>630</v>
      </c>
      <c r="W643" s="51" t="str" cm="1">
        <f t="array" ref="W643">_xlfn.IFS(
OR(W642=$B$4, W642=""),"",
TRUE,W642+1
)</f>
        <v/>
      </c>
      <c r="X643" s="51" t="str" cm="1">
        <f t="array" ref="X643">_xlfn.IFS(X642="","",
W643="", "",
AND($B$3="İllik"),DATE(YEAR(X642)+1,MONTH(X642),DAY(X642) ),
AND($B$3="Aylıq", $AH$14="Not end"), EDATE(X642,1),
AND($B$3="Aylıq", $AH$14="End"), EOMONTH(X642,1)
)</f>
        <v/>
      </c>
      <c r="Y643" s="51" t="str" cm="1">
        <f t="array" aca="1" ref="Y643" ca="1">_xlfn.IFS(
AND($B$7="Dövrün əvvəlində", Y642&lt;=last_rou_date), DATE(YEAR(Y642)+1, 12, 31),
AND($B$7="Dövrün sonunda", Y642&lt;=last_payment_date), DATE(YEAR(Y642)+1, 12, 31),
TRUE, ""
)</f>
        <v/>
      </c>
      <c r="Z643" s="75" t="str" cm="1">
        <f t="array" aca="1" ref="Z643" ca="1">_xlfn.IFS(
AND($AN$14="Not year_end", Z642&gt;last_payment_date), "",
AND($AN$14="Year_end", Z642&gt;=last_payment_date), "",
AND($AN$14="Year_end"), DATE(YEAR(Z642+1), 12, 31),
AND($AN$14="Not year_end", MONTH(Z642)=12, DAY(Z642)=31), DATE(YEAR(Z641)+1, MONTH(Z641), DAY(Z641)),
AND($AN$14="Not year_end", OR(MONTH(Z642)&lt;&gt;12, DAY(Z642)&lt;&gt;31) ), DATE(YEAR(Z642), 12, 31)
)</f>
        <v/>
      </c>
      <c r="AA643" s="75" t="str" cm="1">
        <f t="array" aca="1" ref="AA643" ca="1">_xlfn.IFS(AA642="", "",
AND(AA642=last_payment_date, OR(MONTH(AA642)&lt;&gt;12, DAY(AA642)&lt;&gt;31) ), DATE(YEAR(AA642), 12, 31),
AND(MONTH(AA642)=12, DAY(AA642)=31, AA642&gt;=last_payment_date), "",
AND(MONTH(AA642)=12, DAY(AA642)&lt;&gt;31),  EOMONTH(AA642,0),
AND(MONTH(AA642)=12, DAY(AA642)=31, $AH$14="Not end"),  EDATE(AA641,1),
AND($AH$14="Not end"), EDATE(AA642, 1),
AND($AH$14="End"), EOMONTH(AA642, 1)
)</f>
        <v/>
      </c>
      <c r="AB643" s="75" t="str" cm="1">
        <f t="array" aca="1" ref="AB643" ca="1">_xlfn.IFS(AB642="","",
AND(AB642=last_rou_date), "",
AND($B$3="İllik"),DATE(YEAR(AB642)+1,MONTH(AB642),DAY(AB642) ),
AND($B$3="Aylıq", $AH$14="Not end"), EDATE(AB642,1),
AND($B$3="Aylıq", $AH$14="End"), EOMONTH(AB642,1)
)</f>
        <v/>
      </c>
      <c r="AC643" s="75" t="str" cm="1">
        <f t="array" aca="1" ref="AC643" ca="1">_xlfn.IFS(
AND($AN$14="Not year_end", AC642&gt;last_rou_date), "",
AND($AN$14="Year_end", AC642&gt;=last_rou_date), "",
AND($AN$14="Year_end"), DATE(YEAR(AC642+1), 12, 31),
AND($AN$14="Not year_end", MONTH(AC642)=12, DAY(AC642)=31), DATE(YEAR(AC641)+1, MONTH(AC641), DAY(AC641)),
AND($AN$14="Not year_end", OR(MONTH(AC642)&lt;&gt;12, DAY(AC642)&lt;&gt;31) ), DATE(YEAR(AC642), 12, 31)
)</f>
        <v/>
      </c>
      <c r="AD643" s="75" t="str" cm="1">
        <f t="array" aca="1" ref="AD643" ca="1">_xlfn.IFS(AD642="", "",
AND(AD642=last_rou_date, OR(MONTH(AD642)&lt;&gt;12, DAY(AD642)&lt;&gt;31) ), DATE(YEAR(AD642), 12, 31),
AND(MONTH(AD642)=12, DAY(AD642)=31, AD642&gt;=last_rou_date), "",
AND(MONTH(AD642)=12, DAY(AD642)&lt;&gt;31),  EOMONTH(AD642,0),
AND(MONTH(AD642)=12, DAY(AD642)=31, $AH$14="Not end"),  EDATE(AD641,1),
AND($AH$14="Not end"), EDATE(AD642, 1),
AND($AH$14="End"), EOMONTH(AD642, 1)
)</f>
        <v/>
      </c>
      <c r="AE643" s="51" t="str" cm="1">
        <f t="array" ref="AE643">_xlfn.IFS(W643="", "",
AND(W643&gt;0, W643&lt;=$B$4, $C$2="İllik artım, faiz olaraq", $D$2&gt;0, $B$3="İllik"), $B$5*((1+$D$2)^(W643-1)),
AND(W643&gt;0, W643&lt;=$B$4, $C$2="İllik artım, faiz olaraq", $D$2&gt;0, $B$3="Aylıq"), $B$5*((1+$D$2)^ROUNDDOWN((W643-1)/12,0)),
AND(W643=1, $C$2="Aşağıdakı kimi dəyişir", ), $B$5,
AND(W643&gt;1, W643&lt;=$B$4, $C$2="Aşağıdakı kimi dəyişir"), IFERROR(VLOOKUP(W643, $C$4:$D$7, 2, FALSE), AE642),
AND(W643&gt;0, W643&lt;=$B$4), $B$5,
TRUE,0 )</f>
        <v/>
      </c>
      <c r="AF643" s="51" t="str">
        <f t="shared" ca="1" si="28"/>
        <v/>
      </c>
    </row>
    <row r="644" spans="1:32" x14ac:dyDescent="0.4">
      <c r="A644" s="13" t="str" cm="1">
        <f t="array" aca="1" ref="A644" ca="1">_xlfn.IFS(
AND(SUMIFS(lease_table_interest_accruals, lease_table_dates, A643)&gt;0, COUNTIFS($E$14:E643, "Interest accrual", $A$14:A643, A643)=0),  A643,
AND(SUMIFS(lease_table_payments, lease_table_dates, A643)&gt;0, COUNTIFS($E$14:E643, "Payment", $A$14:A643, A643)=0),  A643,
AND(SUMIFS(rou_table_deprs, rou_table_dates, A643)&gt;0, COUNTIFS($E$14:E643, "Depreciation", $A$14:A643, A643)=0),  A643,
TRUE,  IFERROR(INDEX(rou_table_dates,  MATCH(A643, rou_table_dates)+1, ), "")
)</f>
        <v/>
      </c>
      <c r="B644" s="1" t="str" cm="1">
        <f t="array" aca="1" ref="B644" ca="1">_xlfn.IFS(
AND(E644="Payment", A644=$B$2), $AM$14,
E644="Payment", $AM$15,
E644="Interest accrual", $AM$18,
E644="Depreciation", $AM$17,
TRUE, "")</f>
        <v/>
      </c>
      <c r="C644" s="1" t="str" cm="1">
        <f t="array" aca="1" ref="C644" ca="1">_xlfn.IFS(
E644="Payment", $AM$19,
E644="Interest accrual", $AM$15,
E644="Depreciation", $AM$16,
TRUE, "")</f>
        <v/>
      </c>
      <c r="D644" s="1" t="str" cm="1">
        <f t="array" aca="1" ref="D644" ca="1">_xlfn.IFS(
E644="Payment", _xlfn.XLOOKUP(A644, lease_table_dates, lease_table_payments, 0, 0),
E644="Interest accrual", _xlfn.XLOOKUP(A644, lease_table_dates, lease_table_interest_accruals, 0, 0),
E644="Depreciation", _xlfn.XLOOKUP(A644, rou_table_dates, rou_table_deprs, 0, 0),
TRUE, ""
)</f>
        <v/>
      </c>
      <c r="E644" s="7" t="str" cm="1">
        <f t="array" aca="1" ref="E644" ca="1">_xlfn.IFS(
AND(SUMIFS(lease_table_interest_accruals, lease_table_dates, A644)&gt;0, COUNTIFS($E$14:E643, "Interest accrual", $A$14:A643, A644)=0), "Interest accrual",
AND(SUMIFS(lease_table_payments, lease_table_dates, A644)&gt;0, COUNTIFS($E$14:E643, "Payment", $A$14:A643, A644)=0), "Payment",
AND(SUMIFS(rou_table_deprs, rou_table_dates, A644)&gt;0, COUNTIFS($E$14:E643, "Depreciation", $A$14:A643, A644)=0), "Depreciation",
TRUE,  ""
)</f>
        <v/>
      </c>
      <c r="G644" s="13" t="str" cm="1">
        <f t="array" aca="1" ref="G644" ca="1">_xlfn.IFS(
AND($B$11="Hə", $B$3="İllik"), Z644,
AND($B$11="Hə", $B$3="Aylıq"), AA644,
$B$11="Yox", X644)</f>
        <v/>
      </c>
      <c r="H644" s="1" t="str" cm="1">
        <f t="array" aca="1" ref="H644" ca="1">_xlfn.IFS( G644="", "",
TRUE, ROUND( H643+I644-J644, 2) )</f>
        <v/>
      </c>
      <c r="I644" s="1" t="str" cm="1">
        <f t="array" aca="1" ref="I644" ca="1">_xlfn.IFS(G644="", "",
G644=last_payment_date, (J644-H643),
 TRUE,  -  (H643- H643* (1+$B$6)^ (_xlfn.DAYS(G644,G643)/365) )
)</f>
        <v/>
      </c>
      <c r="J644" s="1" t="str" cm="1">
        <f t="array" aca="1" ref="J644" ca="1">_xlfn.IFS(G644="", "",
TRUE, _xlfn.XLOOKUP(G644,  payment_dates, payments,0,0)
)</f>
        <v/>
      </c>
      <c r="L644" s="8" t="str" cm="1">
        <f t="array" aca="1" ref="L644" ca="1">_xlfn.IFS(
AND($B$11="Hə", $B$3="İllik"), AC644,
AND($B$11="Hə", $B$3="Aylıq"), AD644,
$B$11="Yox", AB644)</f>
        <v/>
      </c>
      <c r="M644" s="1" t="str" cm="1">
        <f t="array" aca="1" ref="M644" ca="1">_xlfn.IFS( L644="", "",
(M643-N644)&lt;=0.5, 0,
TRUE,  M643-N644)</f>
        <v/>
      </c>
      <c r="N644" s="7" t="str" cm="1">
        <f t="array" aca="1" ref="N644" ca="1">_xlfn.IFS(
L644="", "",
TRUE, MIN(M643, ROUND($M$14/ (last_rou_date - $B$2) * (L644-L643), 2) )
)</f>
        <v/>
      </c>
      <c r="P644" s="59" t="str">
        <f t="shared" ca="1" si="30"/>
        <v/>
      </c>
      <c r="Q644" s="1" t="str" cm="1">
        <f t="array" aca="1" ref="Q644" ca="1">_xlfn.IFS(P644="","",
$B$11="Hə", _xlfn.XLOOKUP(DATE(P644, 12, 31), rou_table_dates, rou_table_nbvs,0, 0),
TRUE,  MAX(0, ROUND($M$14 - $M$14/ (last_rou_date - $B$2) * (DATE(P644,12,31) - $B$2), 2) )
)</f>
        <v/>
      </c>
      <c r="R644" s="1" t="str" cm="1">
        <f t="array" aca="1" ref="R644" ca="1">_xlfn.IFS(P644="","",
$B$11="Hə", _xlfn.XLOOKUP(DATE(P644, 12, 31), lease_table_dates, lease_table_balances,0, 0),
TRUE, IFERROR( XNPV($B$6, IF(payment_dates &gt;DATE(P644, 12, 31), payments,  0),  IF(payment_dates &gt;DATE(P644, 12, 31), payment_dates,  DATE(P644, 12, 31))    ),0)
)</f>
        <v/>
      </c>
      <c r="S644" s="1" t="str" cm="1">
        <f t="array" aca="1" ref="S644" ca="1">_xlfn.IFS(P644="","",
TRUE,  MIN( MIN(Q643, $M$14), ROUND($M$14/ (last_rou_date - $B$2) * (DATE(P644,12,31) - MAX($B$2, DATE(P644-1, 12, 31))), 2) )
)</f>
        <v/>
      </c>
      <c r="T644" s="7" t="str" cm="1">
        <f t="array" aca="1" ref="T644" ca="1">_xlfn.IFS(P644="", "",
ISTEXT(R643), R644- (H644 - SUMIFS( lease_table_payments, lease_table_years, P644) -$AG$14 ),
AND(ISNUMBER(R643), R644&lt;&gt;""),   R644- (R643 - SUMIFS( lease_table_payments, lease_table_years, P644) )
)</f>
        <v/>
      </c>
      <c r="V644" s="64">
        <f t="shared" si="29"/>
        <v>631</v>
      </c>
      <c r="W644" s="51" t="str" cm="1">
        <f t="array" ref="W644">_xlfn.IFS(
OR(W643=$B$4, W643=""),"",
TRUE,W643+1
)</f>
        <v/>
      </c>
      <c r="X644" s="51" t="str" cm="1">
        <f t="array" ref="X644">_xlfn.IFS(X643="","",
W644="", "",
AND($B$3="İllik"),DATE(YEAR(X643)+1,MONTH(X643),DAY(X643) ),
AND($B$3="Aylıq", $AH$14="Not end"), EDATE(X643,1),
AND($B$3="Aylıq", $AH$14="End"), EOMONTH(X643,1)
)</f>
        <v/>
      </c>
      <c r="Y644" s="51" t="str" cm="1">
        <f t="array" aca="1" ref="Y644" ca="1">_xlfn.IFS(
AND($B$7="Dövrün əvvəlində", Y643&lt;=last_rou_date), DATE(YEAR(Y643)+1, 12, 31),
AND($B$7="Dövrün sonunda", Y643&lt;=last_payment_date), DATE(YEAR(Y643)+1, 12, 31),
TRUE, ""
)</f>
        <v/>
      </c>
      <c r="Z644" s="75" t="str" cm="1">
        <f t="array" aca="1" ref="Z644" ca="1">_xlfn.IFS(
AND($AN$14="Not year_end", Z643&gt;last_payment_date), "",
AND($AN$14="Year_end", Z643&gt;=last_payment_date), "",
AND($AN$14="Year_end"), DATE(YEAR(Z643+1), 12, 31),
AND($AN$14="Not year_end", MONTH(Z643)=12, DAY(Z643)=31), DATE(YEAR(Z642)+1, MONTH(Z642), DAY(Z642)),
AND($AN$14="Not year_end", OR(MONTH(Z643)&lt;&gt;12, DAY(Z643)&lt;&gt;31) ), DATE(YEAR(Z643), 12, 31)
)</f>
        <v/>
      </c>
      <c r="AA644" s="75" t="str" cm="1">
        <f t="array" aca="1" ref="AA644" ca="1">_xlfn.IFS(AA643="", "",
AND(AA643=last_payment_date, OR(MONTH(AA643)&lt;&gt;12, DAY(AA643)&lt;&gt;31) ), DATE(YEAR(AA643), 12, 31),
AND(MONTH(AA643)=12, DAY(AA643)=31, AA643&gt;=last_payment_date), "",
AND(MONTH(AA643)=12, DAY(AA643)&lt;&gt;31),  EOMONTH(AA643,0),
AND(MONTH(AA643)=12, DAY(AA643)=31, $AH$14="Not end"),  EDATE(AA642,1),
AND($AH$14="Not end"), EDATE(AA643, 1),
AND($AH$14="End"), EOMONTH(AA643, 1)
)</f>
        <v/>
      </c>
      <c r="AB644" s="75" t="str" cm="1">
        <f t="array" aca="1" ref="AB644" ca="1">_xlfn.IFS(AB643="","",
AND(AB643=last_rou_date), "",
AND($B$3="İllik"),DATE(YEAR(AB643)+1,MONTH(AB643),DAY(AB643) ),
AND($B$3="Aylıq", $AH$14="Not end"), EDATE(AB643,1),
AND($B$3="Aylıq", $AH$14="End"), EOMONTH(AB643,1)
)</f>
        <v/>
      </c>
      <c r="AC644" s="75" t="str" cm="1">
        <f t="array" aca="1" ref="AC644" ca="1">_xlfn.IFS(
AND($AN$14="Not year_end", AC643&gt;last_rou_date), "",
AND($AN$14="Year_end", AC643&gt;=last_rou_date), "",
AND($AN$14="Year_end"), DATE(YEAR(AC643+1), 12, 31),
AND($AN$14="Not year_end", MONTH(AC643)=12, DAY(AC643)=31), DATE(YEAR(AC642)+1, MONTH(AC642), DAY(AC642)),
AND($AN$14="Not year_end", OR(MONTH(AC643)&lt;&gt;12, DAY(AC643)&lt;&gt;31) ), DATE(YEAR(AC643), 12, 31)
)</f>
        <v/>
      </c>
      <c r="AD644" s="75" t="str" cm="1">
        <f t="array" aca="1" ref="AD644" ca="1">_xlfn.IFS(AD643="", "",
AND(AD643=last_rou_date, OR(MONTH(AD643)&lt;&gt;12, DAY(AD643)&lt;&gt;31) ), DATE(YEAR(AD643), 12, 31),
AND(MONTH(AD643)=12, DAY(AD643)=31, AD643&gt;=last_rou_date), "",
AND(MONTH(AD643)=12, DAY(AD643)&lt;&gt;31),  EOMONTH(AD643,0),
AND(MONTH(AD643)=12, DAY(AD643)=31, $AH$14="Not end"),  EDATE(AD642,1),
AND($AH$14="Not end"), EDATE(AD643, 1),
AND($AH$14="End"), EOMONTH(AD643, 1)
)</f>
        <v/>
      </c>
      <c r="AE644" s="51" t="str" cm="1">
        <f t="array" ref="AE644">_xlfn.IFS(W644="", "",
AND(W644&gt;0, W644&lt;=$B$4, $C$2="İllik artım, faiz olaraq", $D$2&gt;0, $B$3="İllik"), $B$5*((1+$D$2)^(W644-1)),
AND(W644&gt;0, W644&lt;=$B$4, $C$2="İllik artım, faiz olaraq", $D$2&gt;0, $B$3="Aylıq"), $B$5*((1+$D$2)^ROUNDDOWN((W644-1)/12,0)),
AND(W644=1, $C$2="Aşağıdakı kimi dəyişir", ), $B$5,
AND(W644&gt;1, W644&lt;=$B$4, $C$2="Aşağıdakı kimi dəyişir"), IFERROR(VLOOKUP(W644, $C$4:$D$7, 2, FALSE), AE643),
AND(W644&gt;0, W644&lt;=$B$4), $B$5,
TRUE,0 )</f>
        <v/>
      </c>
      <c r="AF644" s="51" t="str">
        <f t="shared" ca="1" si="28"/>
        <v/>
      </c>
    </row>
    <row r="645" spans="1:32" x14ac:dyDescent="0.4">
      <c r="A645" s="13" t="str" cm="1">
        <f t="array" aca="1" ref="A645" ca="1">_xlfn.IFS(
AND(SUMIFS(lease_table_interest_accruals, lease_table_dates, A644)&gt;0, COUNTIFS($E$14:E644, "Interest accrual", $A$14:A644, A644)=0),  A644,
AND(SUMIFS(lease_table_payments, lease_table_dates, A644)&gt;0, COUNTIFS($E$14:E644, "Payment", $A$14:A644, A644)=0),  A644,
AND(SUMIFS(rou_table_deprs, rou_table_dates, A644)&gt;0, COUNTIFS($E$14:E644, "Depreciation", $A$14:A644, A644)=0),  A644,
TRUE,  IFERROR(INDEX(rou_table_dates,  MATCH(A644, rou_table_dates)+1, ), "")
)</f>
        <v/>
      </c>
      <c r="B645" s="1" t="str" cm="1">
        <f t="array" aca="1" ref="B645" ca="1">_xlfn.IFS(
AND(E645="Payment", A645=$B$2), $AM$14,
E645="Payment", $AM$15,
E645="Interest accrual", $AM$18,
E645="Depreciation", $AM$17,
TRUE, "")</f>
        <v/>
      </c>
      <c r="C645" s="1" t="str" cm="1">
        <f t="array" aca="1" ref="C645" ca="1">_xlfn.IFS(
E645="Payment", $AM$19,
E645="Interest accrual", $AM$15,
E645="Depreciation", $AM$16,
TRUE, "")</f>
        <v/>
      </c>
      <c r="D645" s="1" t="str" cm="1">
        <f t="array" aca="1" ref="D645" ca="1">_xlfn.IFS(
E645="Payment", _xlfn.XLOOKUP(A645, lease_table_dates, lease_table_payments, 0, 0),
E645="Interest accrual", _xlfn.XLOOKUP(A645, lease_table_dates, lease_table_interest_accruals, 0, 0),
E645="Depreciation", _xlfn.XLOOKUP(A645, rou_table_dates, rou_table_deprs, 0, 0),
TRUE, ""
)</f>
        <v/>
      </c>
      <c r="E645" s="7" t="str" cm="1">
        <f t="array" aca="1" ref="E645" ca="1">_xlfn.IFS(
AND(SUMIFS(lease_table_interest_accruals, lease_table_dates, A645)&gt;0, COUNTIFS($E$14:E644, "Interest accrual", $A$14:A644, A645)=0), "Interest accrual",
AND(SUMIFS(lease_table_payments, lease_table_dates, A645)&gt;0, COUNTIFS($E$14:E644, "Payment", $A$14:A644, A645)=0), "Payment",
AND(SUMIFS(rou_table_deprs, rou_table_dates, A645)&gt;0, COUNTIFS($E$14:E644, "Depreciation", $A$14:A644, A645)=0), "Depreciation",
TRUE,  ""
)</f>
        <v/>
      </c>
      <c r="G645" s="13" t="str" cm="1">
        <f t="array" aca="1" ref="G645" ca="1">_xlfn.IFS(
AND($B$11="Hə", $B$3="İllik"), Z645,
AND($B$11="Hə", $B$3="Aylıq"), AA645,
$B$11="Yox", X645)</f>
        <v/>
      </c>
      <c r="H645" s="1" t="str" cm="1">
        <f t="array" aca="1" ref="H645" ca="1">_xlfn.IFS( G645="", "",
TRUE, ROUND( H644+I645-J645, 2) )</f>
        <v/>
      </c>
      <c r="I645" s="1" t="str" cm="1">
        <f t="array" aca="1" ref="I645" ca="1">_xlfn.IFS(G645="", "",
G645=last_payment_date, (J645-H644),
 TRUE,  -  (H644- H644* (1+$B$6)^ (_xlfn.DAYS(G645,G644)/365) )
)</f>
        <v/>
      </c>
      <c r="J645" s="1" t="str" cm="1">
        <f t="array" aca="1" ref="J645" ca="1">_xlfn.IFS(G645="", "",
TRUE, _xlfn.XLOOKUP(G645,  payment_dates, payments,0,0)
)</f>
        <v/>
      </c>
      <c r="L645" s="8" t="str" cm="1">
        <f t="array" aca="1" ref="L645" ca="1">_xlfn.IFS(
AND($B$11="Hə", $B$3="İllik"), AC645,
AND($B$11="Hə", $B$3="Aylıq"), AD645,
$B$11="Yox", AB645)</f>
        <v/>
      </c>
      <c r="M645" s="1" t="str" cm="1">
        <f t="array" aca="1" ref="M645" ca="1">_xlfn.IFS( L645="", "",
(M644-N645)&lt;=0.5, 0,
TRUE,  M644-N645)</f>
        <v/>
      </c>
      <c r="N645" s="7" t="str" cm="1">
        <f t="array" aca="1" ref="N645" ca="1">_xlfn.IFS(
L645="", "",
TRUE, MIN(M644, ROUND($M$14/ (last_rou_date - $B$2) * (L645-L644), 2) )
)</f>
        <v/>
      </c>
      <c r="P645" s="59" t="str">
        <f t="shared" ca="1" si="30"/>
        <v/>
      </c>
      <c r="Q645" s="1" t="str" cm="1">
        <f t="array" aca="1" ref="Q645" ca="1">_xlfn.IFS(P645="","",
$B$11="Hə", _xlfn.XLOOKUP(DATE(P645, 12, 31), rou_table_dates, rou_table_nbvs,0, 0),
TRUE,  MAX(0, ROUND($M$14 - $M$14/ (last_rou_date - $B$2) * (DATE(P645,12,31) - $B$2), 2) )
)</f>
        <v/>
      </c>
      <c r="R645" s="1" t="str" cm="1">
        <f t="array" aca="1" ref="R645" ca="1">_xlfn.IFS(P645="","",
$B$11="Hə", _xlfn.XLOOKUP(DATE(P645, 12, 31), lease_table_dates, lease_table_balances,0, 0),
TRUE, IFERROR( XNPV($B$6, IF(payment_dates &gt;DATE(P645, 12, 31), payments,  0),  IF(payment_dates &gt;DATE(P645, 12, 31), payment_dates,  DATE(P645, 12, 31))    ),0)
)</f>
        <v/>
      </c>
      <c r="S645" s="1" t="str" cm="1">
        <f t="array" aca="1" ref="S645" ca="1">_xlfn.IFS(P645="","",
TRUE,  MIN( MIN(Q644, $M$14), ROUND($M$14/ (last_rou_date - $B$2) * (DATE(P645,12,31) - MAX($B$2, DATE(P645-1, 12, 31))), 2) )
)</f>
        <v/>
      </c>
      <c r="T645" s="7" t="str" cm="1">
        <f t="array" aca="1" ref="T645" ca="1">_xlfn.IFS(P645="", "",
ISTEXT(R644), R645- (H645 - SUMIFS( lease_table_payments, lease_table_years, P645) -$AG$14 ),
AND(ISNUMBER(R644), R645&lt;&gt;""),   R645- (R644 - SUMIFS( lease_table_payments, lease_table_years, P645) )
)</f>
        <v/>
      </c>
      <c r="V645" s="64">
        <f t="shared" si="29"/>
        <v>632</v>
      </c>
      <c r="W645" s="51" t="str" cm="1">
        <f t="array" ref="W645">_xlfn.IFS(
OR(W644=$B$4, W644=""),"",
TRUE,W644+1
)</f>
        <v/>
      </c>
      <c r="X645" s="51" t="str" cm="1">
        <f t="array" ref="X645">_xlfn.IFS(X644="","",
W645="", "",
AND($B$3="İllik"),DATE(YEAR(X644)+1,MONTH(X644),DAY(X644) ),
AND($B$3="Aylıq", $AH$14="Not end"), EDATE(X644,1),
AND($B$3="Aylıq", $AH$14="End"), EOMONTH(X644,1)
)</f>
        <v/>
      </c>
      <c r="Y645" s="51" t="str" cm="1">
        <f t="array" aca="1" ref="Y645" ca="1">_xlfn.IFS(
AND($B$7="Dövrün əvvəlində", Y644&lt;=last_rou_date), DATE(YEAR(Y644)+1, 12, 31),
AND($B$7="Dövrün sonunda", Y644&lt;=last_payment_date), DATE(YEAR(Y644)+1, 12, 31),
TRUE, ""
)</f>
        <v/>
      </c>
      <c r="Z645" s="75" t="str" cm="1">
        <f t="array" aca="1" ref="Z645" ca="1">_xlfn.IFS(
AND($AN$14="Not year_end", Z644&gt;last_payment_date), "",
AND($AN$14="Year_end", Z644&gt;=last_payment_date), "",
AND($AN$14="Year_end"), DATE(YEAR(Z644+1), 12, 31),
AND($AN$14="Not year_end", MONTH(Z644)=12, DAY(Z644)=31), DATE(YEAR(Z643)+1, MONTH(Z643), DAY(Z643)),
AND($AN$14="Not year_end", OR(MONTH(Z644)&lt;&gt;12, DAY(Z644)&lt;&gt;31) ), DATE(YEAR(Z644), 12, 31)
)</f>
        <v/>
      </c>
      <c r="AA645" s="75" t="str" cm="1">
        <f t="array" aca="1" ref="AA645" ca="1">_xlfn.IFS(AA644="", "",
AND(AA644=last_payment_date, OR(MONTH(AA644)&lt;&gt;12, DAY(AA644)&lt;&gt;31) ), DATE(YEAR(AA644), 12, 31),
AND(MONTH(AA644)=12, DAY(AA644)=31, AA644&gt;=last_payment_date), "",
AND(MONTH(AA644)=12, DAY(AA644)&lt;&gt;31),  EOMONTH(AA644,0),
AND(MONTH(AA644)=12, DAY(AA644)=31, $AH$14="Not end"),  EDATE(AA643,1),
AND($AH$14="Not end"), EDATE(AA644, 1),
AND($AH$14="End"), EOMONTH(AA644, 1)
)</f>
        <v/>
      </c>
      <c r="AB645" s="75" t="str" cm="1">
        <f t="array" aca="1" ref="AB645" ca="1">_xlfn.IFS(AB644="","",
AND(AB644=last_rou_date), "",
AND($B$3="İllik"),DATE(YEAR(AB644)+1,MONTH(AB644),DAY(AB644) ),
AND($B$3="Aylıq", $AH$14="Not end"), EDATE(AB644,1),
AND($B$3="Aylıq", $AH$14="End"), EOMONTH(AB644,1)
)</f>
        <v/>
      </c>
      <c r="AC645" s="75" t="str" cm="1">
        <f t="array" aca="1" ref="AC645" ca="1">_xlfn.IFS(
AND($AN$14="Not year_end", AC644&gt;last_rou_date), "",
AND($AN$14="Year_end", AC644&gt;=last_rou_date), "",
AND($AN$14="Year_end"), DATE(YEAR(AC644+1), 12, 31),
AND($AN$14="Not year_end", MONTH(AC644)=12, DAY(AC644)=31), DATE(YEAR(AC643)+1, MONTH(AC643), DAY(AC643)),
AND($AN$14="Not year_end", OR(MONTH(AC644)&lt;&gt;12, DAY(AC644)&lt;&gt;31) ), DATE(YEAR(AC644), 12, 31)
)</f>
        <v/>
      </c>
      <c r="AD645" s="75" t="str" cm="1">
        <f t="array" aca="1" ref="AD645" ca="1">_xlfn.IFS(AD644="", "",
AND(AD644=last_rou_date, OR(MONTH(AD644)&lt;&gt;12, DAY(AD644)&lt;&gt;31) ), DATE(YEAR(AD644), 12, 31),
AND(MONTH(AD644)=12, DAY(AD644)=31, AD644&gt;=last_rou_date), "",
AND(MONTH(AD644)=12, DAY(AD644)&lt;&gt;31),  EOMONTH(AD644,0),
AND(MONTH(AD644)=12, DAY(AD644)=31, $AH$14="Not end"),  EDATE(AD643,1),
AND($AH$14="Not end"), EDATE(AD644, 1),
AND($AH$14="End"), EOMONTH(AD644, 1)
)</f>
        <v/>
      </c>
      <c r="AE645" s="51" t="str" cm="1">
        <f t="array" ref="AE645">_xlfn.IFS(W645="", "",
AND(W645&gt;0, W645&lt;=$B$4, $C$2="İllik artım, faiz olaraq", $D$2&gt;0, $B$3="İllik"), $B$5*((1+$D$2)^(W645-1)),
AND(W645&gt;0, W645&lt;=$B$4, $C$2="İllik artım, faiz olaraq", $D$2&gt;0, $B$3="Aylıq"), $B$5*((1+$D$2)^ROUNDDOWN((W645-1)/12,0)),
AND(W645=1, $C$2="Aşağıdakı kimi dəyişir", ), $B$5,
AND(W645&gt;1, W645&lt;=$B$4, $C$2="Aşağıdakı kimi dəyişir"), IFERROR(VLOOKUP(W645, $C$4:$D$7, 2, FALSE), AE644),
AND(W645&gt;0, W645&lt;=$B$4), $B$5,
TRUE,0 )</f>
        <v/>
      </c>
      <c r="AF645" s="51" t="str">
        <f t="shared" ca="1" si="28"/>
        <v/>
      </c>
    </row>
    <row r="646" spans="1:32" x14ac:dyDescent="0.4">
      <c r="A646" s="13" t="str" cm="1">
        <f t="array" aca="1" ref="A646" ca="1">_xlfn.IFS(
AND(SUMIFS(lease_table_interest_accruals, lease_table_dates, A645)&gt;0, COUNTIFS($E$14:E645, "Interest accrual", $A$14:A645, A645)=0),  A645,
AND(SUMIFS(lease_table_payments, lease_table_dates, A645)&gt;0, COUNTIFS($E$14:E645, "Payment", $A$14:A645, A645)=0),  A645,
AND(SUMIFS(rou_table_deprs, rou_table_dates, A645)&gt;0, COUNTIFS($E$14:E645, "Depreciation", $A$14:A645, A645)=0),  A645,
TRUE,  IFERROR(INDEX(rou_table_dates,  MATCH(A645, rou_table_dates)+1, ), "")
)</f>
        <v/>
      </c>
      <c r="B646" s="1" t="str" cm="1">
        <f t="array" aca="1" ref="B646" ca="1">_xlfn.IFS(
AND(E646="Payment", A646=$B$2), $AM$14,
E646="Payment", $AM$15,
E646="Interest accrual", $AM$18,
E646="Depreciation", $AM$17,
TRUE, "")</f>
        <v/>
      </c>
      <c r="C646" s="1" t="str" cm="1">
        <f t="array" aca="1" ref="C646" ca="1">_xlfn.IFS(
E646="Payment", $AM$19,
E646="Interest accrual", $AM$15,
E646="Depreciation", $AM$16,
TRUE, "")</f>
        <v/>
      </c>
      <c r="D646" s="1" t="str" cm="1">
        <f t="array" aca="1" ref="D646" ca="1">_xlfn.IFS(
E646="Payment", _xlfn.XLOOKUP(A646, lease_table_dates, lease_table_payments, 0, 0),
E646="Interest accrual", _xlfn.XLOOKUP(A646, lease_table_dates, lease_table_interest_accruals, 0, 0),
E646="Depreciation", _xlfn.XLOOKUP(A646, rou_table_dates, rou_table_deprs, 0, 0),
TRUE, ""
)</f>
        <v/>
      </c>
      <c r="E646" s="7" t="str" cm="1">
        <f t="array" aca="1" ref="E646" ca="1">_xlfn.IFS(
AND(SUMIFS(lease_table_interest_accruals, lease_table_dates, A646)&gt;0, COUNTIFS($E$14:E645, "Interest accrual", $A$14:A645, A646)=0), "Interest accrual",
AND(SUMIFS(lease_table_payments, lease_table_dates, A646)&gt;0, COUNTIFS($E$14:E645, "Payment", $A$14:A645, A646)=0), "Payment",
AND(SUMIFS(rou_table_deprs, rou_table_dates, A646)&gt;0, COUNTIFS($E$14:E645, "Depreciation", $A$14:A645, A646)=0), "Depreciation",
TRUE,  ""
)</f>
        <v/>
      </c>
      <c r="G646" s="13" t="str" cm="1">
        <f t="array" aca="1" ref="G646" ca="1">_xlfn.IFS(
AND($B$11="Hə", $B$3="İllik"), Z646,
AND($B$11="Hə", $B$3="Aylıq"), AA646,
$B$11="Yox", X646)</f>
        <v/>
      </c>
      <c r="H646" s="1" t="str" cm="1">
        <f t="array" aca="1" ref="H646" ca="1">_xlfn.IFS( G646="", "",
TRUE, ROUND( H645+I646-J646, 2) )</f>
        <v/>
      </c>
      <c r="I646" s="1" t="str" cm="1">
        <f t="array" aca="1" ref="I646" ca="1">_xlfn.IFS(G646="", "",
G646=last_payment_date, (J646-H645),
 TRUE,  -  (H645- H645* (1+$B$6)^ (_xlfn.DAYS(G646,G645)/365) )
)</f>
        <v/>
      </c>
      <c r="J646" s="1" t="str" cm="1">
        <f t="array" aca="1" ref="J646" ca="1">_xlfn.IFS(G646="", "",
TRUE, _xlfn.XLOOKUP(G646,  payment_dates, payments,0,0)
)</f>
        <v/>
      </c>
      <c r="L646" s="8" t="str" cm="1">
        <f t="array" aca="1" ref="L646" ca="1">_xlfn.IFS(
AND($B$11="Hə", $B$3="İllik"), AC646,
AND($B$11="Hə", $B$3="Aylıq"), AD646,
$B$11="Yox", AB646)</f>
        <v/>
      </c>
      <c r="M646" s="1" t="str" cm="1">
        <f t="array" aca="1" ref="M646" ca="1">_xlfn.IFS( L646="", "",
(M645-N646)&lt;=0.5, 0,
TRUE,  M645-N646)</f>
        <v/>
      </c>
      <c r="N646" s="7" t="str" cm="1">
        <f t="array" aca="1" ref="N646" ca="1">_xlfn.IFS(
L646="", "",
TRUE, MIN(M645, ROUND($M$14/ (last_rou_date - $B$2) * (L646-L645), 2) )
)</f>
        <v/>
      </c>
      <c r="P646" s="59" t="str">
        <f t="shared" ca="1" si="30"/>
        <v/>
      </c>
      <c r="Q646" s="1" t="str" cm="1">
        <f t="array" aca="1" ref="Q646" ca="1">_xlfn.IFS(P646="","",
$B$11="Hə", _xlfn.XLOOKUP(DATE(P646, 12, 31), rou_table_dates, rou_table_nbvs,0, 0),
TRUE,  MAX(0, ROUND($M$14 - $M$14/ (last_rou_date - $B$2) * (DATE(P646,12,31) - $B$2), 2) )
)</f>
        <v/>
      </c>
      <c r="R646" s="1" t="str" cm="1">
        <f t="array" aca="1" ref="R646" ca="1">_xlfn.IFS(P646="","",
$B$11="Hə", _xlfn.XLOOKUP(DATE(P646, 12, 31), lease_table_dates, lease_table_balances,0, 0),
TRUE, IFERROR( XNPV($B$6, IF(payment_dates &gt;DATE(P646, 12, 31), payments,  0),  IF(payment_dates &gt;DATE(P646, 12, 31), payment_dates,  DATE(P646, 12, 31))    ),0)
)</f>
        <v/>
      </c>
      <c r="S646" s="1" t="str" cm="1">
        <f t="array" aca="1" ref="S646" ca="1">_xlfn.IFS(P646="","",
TRUE,  MIN( MIN(Q645, $M$14), ROUND($M$14/ (last_rou_date - $B$2) * (DATE(P646,12,31) - MAX($B$2, DATE(P646-1, 12, 31))), 2) )
)</f>
        <v/>
      </c>
      <c r="T646" s="7" t="str" cm="1">
        <f t="array" aca="1" ref="T646" ca="1">_xlfn.IFS(P646="", "",
ISTEXT(R645), R646- (H646 - SUMIFS( lease_table_payments, lease_table_years, P646) -$AG$14 ),
AND(ISNUMBER(R645), R646&lt;&gt;""),   R646- (R645 - SUMIFS( lease_table_payments, lease_table_years, P646) )
)</f>
        <v/>
      </c>
      <c r="V646" s="64">
        <f t="shared" si="29"/>
        <v>633</v>
      </c>
      <c r="W646" s="51" t="str" cm="1">
        <f t="array" ref="W646">_xlfn.IFS(
OR(W645=$B$4, W645=""),"",
TRUE,W645+1
)</f>
        <v/>
      </c>
      <c r="X646" s="51" t="str" cm="1">
        <f t="array" ref="X646">_xlfn.IFS(X645="","",
W646="", "",
AND($B$3="İllik"),DATE(YEAR(X645)+1,MONTH(X645),DAY(X645) ),
AND($B$3="Aylıq", $AH$14="Not end"), EDATE(X645,1),
AND($B$3="Aylıq", $AH$14="End"), EOMONTH(X645,1)
)</f>
        <v/>
      </c>
      <c r="Y646" s="51" t="str" cm="1">
        <f t="array" aca="1" ref="Y646" ca="1">_xlfn.IFS(
AND($B$7="Dövrün əvvəlində", Y645&lt;=last_rou_date), DATE(YEAR(Y645)+1, 12, 31),
AND($B$7="Dövrün sonunda", Y645&lt;=last_payment_date), DATE(YEAR(Y645)+1, 12, 31),
TRUE, ""
)</f>
        <v/>
      </c>
      <c r="Z646" s="75" t="str" cm="1">
        <f t="array" aca="1" ref="Z646" ca="1">_xlfn.IFS(
AND($AN$14="Not year_end", Z645&gt;last_payment_date), "",
AND($AN$14="Year_end", Z645&gt;=last_payment_date), "",
AND($AN$14="Year_end"), DATE(YEAR(Z645+1), 12, 31),
AND($AN$14="Not year_end", MONTH(Z645)=12, DAY(Z645)=31), DATE(YEAR(Z644)+1, MONTH(Z644), DAY(Z644)),
AND($AN$14="Not year_end", OR(MONTH(Z645)&lt;&gt;12, DAY(Z645)&lt;&gt;31) ), DATE(YEAR(Z645), 12, 31)
)</f>
        <v/>
      </c>
      <c r="AA646" s="75" t="str" cm="1">
        <f t="array" aca="1" ref="AA646" ca="1">_xlfn.IFS(AA645="", "",
AND(AA645=last_payment_date, OR(MONTH(AA645)&lt;&gt;12, DAY(AA645)&lt;&gt;31) ), DATE(YEAR(AA645), 12, 31),
AND(MONTH(AA645)=12, DAY(AA645)=31, AA645&gt;=last_payment_date), "",
AND(MONTH(AA645)=12, DAY(AA645)&lt;&gt;31),  EOMONTH(AA645,0),
AND(MONTH(AA645)=12, DAY(AA645)=31, $AH$14="Not end"),  EDATE(AA644,1),
AND($AH$14="Not end"), EDATE(AA645, 1),
AND($AH$14="End"), EOMONTH(AA645, 1)
)</f>
        <v/>
      </c>
      <c r="AB646" s="75" t="str" cm="1">
        <f t="array" aca="1" ref="AB646" ca="1">_xlfn.IFS(AB645="","",
AND(AB645=last_rou_date), "",
AND($B$3="İllik"),DATE(YEAR(AB645)+1,MONTH(AB645),DAY(AB645) ),
AND($B$3="Aylıq", $AH$14="Not end"), EDATE(AB645,1),
AND($B$3="Aylıq", $AH$14="End"), EOMONTH(AB645,1)
)</f>
        <v/>
      </c>
      <c r="AC646" s="75" t="str" cm="1">
        <f t="array" aca="1" ref="AC646" ca="1">_xlfn.IFS(
AND($AN$14="Not year_end", AC645&gt;last_rou_date), "",
AND($AN$14="Year_end", AC645&gt;=last_rou_date), "",
AND($AN$14="Year_end"), DATE(YEAR(AC645+1), 12, 31),
AND($AN$14="Not year_end", MONTH(AC645)=12, DAY(AC645)=31), DATE(YEAR(AC644)+1, MONTH(AC644), DAY(AC644)),
AND($AN$14="Not year_end", OR(MONTH(AC645)&lt;&gt;12, DAY(AC645)&lt;&gt;31) ), DATE(YEAR(AC645), 12, 31)
)</f>
        <v/>
      </c>
      <c r="AD646" s="75" t="str" cm="1">
        <f t="array" aca="1" ref="AD646" ca="1">_xlfn.IFS(AD645="", "",
AND(AD645=last_rou_date, OR(MONTH(AD645)&lt;&gt;12, DAY(AD645)&lt;&gt;31) ), DATE(YEAR(AD645), 12, 31),
AND(MONTH(AD645)=12, DAY(AD645)=31, AD645&gt;=last_rou_date), "",
AND(MONTH(AD645)=12, DAY(AD645)&lt;&gt;31),  EOMONTH(AD645,0),
AND(MONTH(AD645)=12, DAY(AD645)=31, $AH$14="Not end"),  EDATE(AD644,1),
AND($AH$14="Not end"), EDATE(AD645, 1),
AND($AH$14="End"), EOMONTH(AD645, 1)
)</f>
        <v/>
      </c>
      <c r="AE646" s="51" t="str" cm="1">
        <f t="array" ref="AE646">_xlfn.IFS(W646="", "",
AND(W646&gt;0, W646&lt;=$B$4, $C$2="İllik artım, faiz olaraq", $D$2&gt;0, $B$3="İllik"), $B$5*((1+$D$2)^(W646-1)),
AND(W646&gt;0, W646&lt;=$B$4, $C$2="İllik artım, faiz olaraq", $D$2&gt;0, $B$3="Aylıq"), $B$5*((1+$D$2)^ROUNDDOWN((W646-1)/12,0)),
AND(W646=1, $C$2="Aşağıdakı kimi dəyişir", ), $B$5,
AND(W646&gt;1, W646&lt;=$B$4, $C$2="Aşağıdakı kimi dəyişir"), IFERROR(VLOOKUP(W646, $C$4:$D$7, 2, FALSE), AE645),
AND(W646&gt;0, W646&lt;=$B$4), $B$5,
TRUE,0 )</f>
        <v/>
      </c>
      <c r="AF646" s="51" t="str">
        <f t="shared" ca="1" si="28"/>
        <v/>
      </c>
    </row>
    <row r="647" spans="1:32" x14ac:dyDescent="0.4">
      <c r="A647" s="13" t="str" cm="1">
        <f t="array" aca="1" ref="A647" ca="1">_xlfn.IFS(
AND(SUMIFS(lease_table_interest_accruals, lease_table_dates, A646)&gt;0, COUNTIFS($E$14:E646, "Interest accrual", $A$14:A646, A646)=0),  A646,
AND(SUMIFS(lease_table_payments, lease_table_dates, A646)&gt;0, COUNTIFS($E$14:E646, "Payment", $A$14:A646, A646)=0),  A646,
AND(SUMIFS(rou_table_deprs, rou_table_dates, A646)&gt;0, COUNTIFS($E$14:E646, "Depreciation", $A$14:A646, A646)=0),  A646,
TRUE,  IFERROR(INDEX(rou_table_dates,  MATCH(A646, rou_table_dates)+1, ), "")
)</f>
        <v/>
      </c>
      <c r="B647" s="1" t="str" cm="1">
        <f t="array" aca="1" ref="B647" ca="1">_xlfn.IFS(
AND(E647="Payment", A647=$B$2), $AM$14,
E647="Payment", $AM$15,
E647="Interest accrual", $AM$18,
E647="Depreciation", $AM$17,
TRUE, "")</f>
        <v/>
      </c>
      <c r="C647" s="1" t="str" cm="1">
        <f t="array" aca="1" ref="C647" ca="1">_xlfn.IFS(
E647="Payment", $AM$19,
E647="Interest accrual", $AM$15,
E647="Depreciation", $AM$16,
TRUE, "")</f>
        <v/>
      </c>
      <c r="D647" s="1" t="str" cm="1">
        <f t="array" aca="1" ref="D647" ca="1">_xlfn.IFS(
E647="Payment", _xlfn.XLOOKUP(A647, lease_table_dates, lease_table_payments, 0, 0),
E647="Interest accrual", _xlfn.XLOOKUP(A647, lease_table_dates, lease_table_interest_accruals, 0, 0),
E647="Depreciation", _xlfn.XLOOKUP(A647, rou_table_dates, rou_table_deprs, 0, 0),
TRUE, ""
)</f>
        <v/>
      </c>
      <c r="E647" s="7" t="str" cm="1">
        <f t="array" aca="1" ref="E647" ca="1">_xlfn.IFS(
AND(SUMIFS(lease_table_interest_accruals, lease_table_dates, A647)&gt;0, COUNTIFS($E$14:E646, "Interest accrual", $A$14:A646, A647)=0), "Interest accrual",
AND(SUMIFS(lease_table_payments, lease_table_dates, A647)&gt;0, COUNTIFS($E$14:E646, "Payment", $A$14:A646, A647)=0), "Payment",
AND(SUMIFS(rou_table_deprs, rou_table_dates, A647)&gt;0, COUNTIFS($E$14:E646, "Depreciation", $A$14:A646, A647)=0), "Depreciation",
TRUE,  ""
)</f>
        <v/>
      </c>
      <c r="G647" s="13" t="str" cm="1">
        <f t="array" aca="1" ref="G647" ca="1">_xlfn.IFS(
AND($B$11="Hə", $B$3="İllik"), Z647,
AND($B$11="Hə", $B$3="Aylıq"), AA647,
$B$11="Yox", X647)</f>
        <v/>
      </c>
      <c r="H647" s="1" t="str" cm="1">
        <f t="array" aca="1" ref="H647" ca="1">_xlfn.IFS( G647="", "",
TRUE, ROUND( H646+I647-J647, 2) )</f>
        <v/>
      </c>
      <c r="I647" s="1" t="str" cm="1">
        <f t="array" aca="1" ref="I647" ca="1">_xlfn.IFS(G647="", "",
G647=last_payment_date, (J647-H646),
 TRUE,  -  (H646- H646* (1+$B$6)^ (_xlfn.DAYS(G647,G646)/365) )
)</f>
        <v/>
      </c>
      <c r="J647" s="1" t="str" cm="1">
        <f t="array" aca="1" ref="J647" ca="1">_xlfn.IFS(G647="", "",
TRUE, _xlfn.XLOOKUP(G647,  payment_dates, payments,0,0)
)</f>
        <v/>
      </c>
      <c r="L647" s="8" t="str" cm="1">
        <f t="array" aca="1" ref="L647" ca="1">_xlfn.IFS(
AND($B$11="Hə", $B$3="İllik"), AC647,
AND($B$11="Hə", $B$3="Aylıq"), AD647,
$B$11="Yox", AB647)</f>
        <v/>
      </c>
      <c r="M647" s="1" t="str" cm="1">
        <f t="array" aca="1" ref="M647" ca="1">_xlfn.IFS( L647="", "",
(M646-N647)&lt;=0.5, 0,
TRUE,  M646-N647)</f>
        <v/>
      </c>
      <c r="N647" s="7" t="str" cm="1">
        <f t="array" aca="1" ref="N647" ca="1">_xlfn.IFS(
L647="", "",
TRUE, MIN(M646, ROUND($M$14/ (last_rou_date - $B$2) * (L647-L646), 2) )
)</f>
        <v/>
      </c>
      <c r="P647" s="59" t="str">
        <f t="shared" ca="1" si="30"/>
        <v/>
      </c>
      <c r="Q647" s="1" t="str" cm="1">
        <f t="array" aca="1" ref="Q647" ca="1">_xlfn.IFS(P647="","",
$B$11="Hə", _xlfn.XLOOKUP(DATE(P647, 12, 31), rou_table_dates, rou_table_nbvs,0, 0),
TRUE,  MAX(0, ROUND($M$14 - $M$14/ (last_rou_date - $B$2) * (DATE(P647,12,31) - $B$2), 2) )
)</f>
        <v/>
      </c>
      <c r="R647" s="1" t="str" cm="1">
        <f t="array" aca="1" ref="R647" ca="1">_xlfn.IFS(P647="","",
$B$11="Hə", _xlfn.XLOOKUP(DATE(P647, 12, 31), lease_table_dates, lease_table_balances,0, 0),
TRUE, IFERROR( XNPV($B$6, IF(payment_dates &gt;DATE(P647, 12, 31), payments,  0),  IF(payment_dates &gt;DATE(P647, 12, 31), payment_dates,  DATE(P647, 12, 31))    ),0)
)</f>
        <v/>
      </c>
      <c r="S647" s="1" t="str" cm="1">
        <f t="array" aca="1" ref="S647" ca="1">_xlfn.IFS(P647="","",
TRUE,  MIN( MIN(Q646, $M$14), ROUND($M$14/ (last_rou_date - $B$2) * (DATE(P647,12,31) - MAX($B$2, DATE(P647-1, 12, 31))), 2) )
)</f>
        <v/>
      </c>
      <c r="T647" s="7" t="str" cm="1">
        <f t="array" aca="1" ref="T647" ca="1">_xlfn.IFS(P647="", "",
ISTEXT(R646), R647- (H647 - SUMIFS( lease_table_payments, lease_table_years, P647) -$AG$14 ),
AND(ISNUMBER(R646), R647&lt;&gt;""),   R647- (R646 - SUMIFS( lease_table_payments, lease_table_years, P647) )
)</f>
        <v/>
      </c>
      <c r="V647" s="64">
        <f t="shared" si="29"/>
        <v>634</v>
      </c>
      <c r="W647" s="51" t="str" cm="1">
        <f t="array" ref="W647">_xlfn.IFS(
OR(W646=$B$4, W646=""),"",
TRUE,W646+1
)</f>
        <v/>
      </c>
      <c r="X647" s="51" t="str" cm="1">
        <f t="array" ref="X647">_xlfn.IFS(X646="","",
W647="", "",
AND($B$3="İllik"),DATE(YEAR(X646)+1,MONTH(X646),DAY(X646) ),
AND($B$3="Aylıq", $AH$14="Not end"), EDATE(X646,1),
AND($B$3="Aylıq", $AH$14="End"), EOMONTH(X646,1)
)</f>
        <v/>
      </c>
      <c r="Y647" s="51" t="str" cm="1">
        <f t="array" aca="1" ref="Y647" ca="1">_xlfn.IFS(
AND($B$7="Dövrün əvvəlində", Y646&lt;=last_rou_date), DATE(YEAR(Y646)+1, 12, 31),
AND($B$7="Dövrün sonunda", Y646&lt;=last_payment_date), DATE(YEAR(Y646)+1, 12, 31),
TRUE, ""
)</f>
        <v/>
      </c>
      <c r="Z647" s="75" t="str" cm="1">
        <f t="array" aca="1" ref="Z647" ca="1">_xlfn.IFS(
AND($AN$14="Not year_end", Z646&gt;last_payment_date), "",
AND($AN$14="Year_end", Z646&gt;=last_payment_date), "",
AND($AN$14="Year_end"), DATE(YEAR(Z646+1), 12, 31),
AND($AN$14="Not year_end", MONTH(Z646)=12, DAY(Z646)=31), DATE(YEAR(Z645)+1, MONTH(Z645), DAY(Z645)),
AND($AN$14="Not year_end", OR(MONTH(Z646)&lt;&gt;12, DAY(Z646)&lt;&gt;31) ), DATE(YEAR(Z646), 12, 31)
)</f>
        <v/>
      </c>
      <c r="AA647" s="75" t="str" cm="1">
        <f t="array" aca="1" ref="AA647" ca="1">_xlfn.IFS(AA646="", "",
AND(AA646=last_payment_date, OR(MONTH(AA646)&lt;&gt;12, DAY(AA646)&lt;&gt;31) ), DATE(YEAR(AA646), 12, 31),
AND(MONTH(AA646)=12, DAY(AA646)=31, AA646&gt;=last_payment_date), "",
AND(MONTH(AA646)=12, DAY(AA646)&lt;&gt;31),  EOMONTH(AA646,0),
AND(MONTH(AA646)=12, DAY(AA646)=31, $AH$14="Not end"),  EDATE(AA645,1),
AND($AH$14="Not end"), EDATE(AA646, 1),
AND($AH$14="End"), EOMONTH(AA646, 1)
)</f>
        <v/>
      </c>
      <c r="AB647" s="75" t="str" cm="1">
        <f t="array" aca="1" ref="AB647" ca="1">_xlfn.IFS(AB646="","",
AND(AB646=last_rou_date), "",
AND($B$3="İllik"),DATE(YEAR(AB646)+1,MONTH(AB646),DAY(AB646) ),
AND($B$3="Aylıq", $AH$14="Not end"), EDATE(AB646,1),
AND($B$3="Aylıq", $AH$14="End"), EOMONTH(AB646,1)
)</f>
        <v/>
      </c>
      <c r="AC647" s="75" t="str" cm="1">
        <f t="array" aca="1" ref="AC647" ca="1">_xlfn.IFS(
AND($AN$14="Not year_end", AC646&gt;last_rou_date), "",
AND($AN$14="Year_end", AC646&gt;=last_rou_date), "",
AND($AN$14="Year_end"), DATE(YEAR(AC646+1), 12, 31),
AND($AN$14="Not year_end", MONTH(AC646)=12, DAY(AC646)=31), DATE(YEAR(AC645)+1, MONTH(AC645), DAY(AC645)),
AND($AN$14="Not year_end", OR(MONTH(AC646)&lt;&gt;12, DAY(AC646)&lt;&gt;31) ), DATE(YEAR(AC646), 12, 31)
)</f>
        <v/>
      </c>
      <c r="AD647" s="75" t="str" cm="1">
        <f t="array" aca="1" ref="AD647" ca="1">_xlfn.IFS(AD646="", "",
AND(AD646=last_rou_date, OR(MONTH(AD646)&lt;&gt;12, DAY(AD646)&lt;&gt;31) ), DATE(YEAR(AD646), 12, 31),
AND(MONTH(AD646)=12, DAY(AD646)=31, AD646&gt;=last_rou_date), "",
AND(MONTH(AD646)=12, DAY(AD646)&lt;&gt;31),  EOMONTH(AD646,0),
AND(MONTH(AD646)=12, DAY(AD646)=31, $AH$14="Not end"),  EDATE(AD645,1),
AND($AH$14="Not end"), EDATE(AD646, 1),
AND($AH$14="End"), EOMONTH(AD646, 1)
)</f>
        <v/>
      </c>
      <c r="AE647" s="51" t="str" cm="1">
        <f t="array" ref="AE647">_xlfn.IFS(W647="", "",
AND(W647&gt;0, W647&lt;=$B$4, $C$2="İllik artım, faiz olaraq", $D$2&gt;0, $B$3="İllik"), $B$5*((1+$D$2)^(W647-1)),
AND(W647&gt;0, W647&lt;=$B$4, $C$2="İllik artım, faiz olaraq", $D$2&gt;0, $B$3="Aylıq"), $B$5*((1+$D$2)^ROUNDDOWN((W647-1)/12,0)),
AND(W647=1, $C$2="Aşağıdakı kimi dəyişir", ), $B$5,
AND(W647&gt;1, W647&lt;=$B$4, $C$2="Aşağıdakı kimi dəyişir"), IFERROR(VLOOKUP(W647, $C$4:$D$7, 2, FALSE), AE646),
AND(W647&gt;0, W647&lt;=$B$4), $B$5,
TRUE,0 )</f>
        <v/>
      </c>
      <c r="AF647" s="51" t="str">
        <f t="shared" ca="1" si="28"/>
        <v/>
      </c>
    </row>
    <row r="648" spans="1:32" x14ac:dyDescent="0.4">
      <c r="A648" s="13" t="str" cm="1">
        <f t="array" aca="1" ref="A648" ca="1">_xlfn.IFS(
AND(SUMIFS(lease_table_interest_accruals, lease_table_dates, A647)&gt;0, COUNTIFS($E$14:E647, "Interest accrual", $A$14:A647, A647)=0),  A647,
AND(SUMIFS(lease_table_payments, lease_table_dates, A647)&gt;0, COUNTIFS($E$14:E647, "Payment", $A$14:A647, A647)=0),  A647,
AND(SUMIFS(rou_table_deprs, rou_table_dates, A647)&gt;0, COUNTIFS($E$14:E647, "Depreciation", $A$14:A647, A647)=0),  A647,
TRUE,  IFERROR(INDEX(rou_table_dates,  MATCH(A647, rou_table_dates)+1, ), "")
)</f>
        <v/>
      </c>
      <c r="B648" s="1" t="str" cm="1">
        <f t="array" aca="1" ref="B648" ca="1">_xlfn.IFS(
AND(E648="Payment", A648=$B$2), $AM$14,
E648="Payment", $AM$15,
E648="Interest accrual", $AM$18,
E648="Depreciation", $AM$17,
TRUE, "")</f>
        <v/>
      </c>
      <c r="C648" s="1" t="str" cm="1">
        <f t="array" aca="1" ref="C648" ca="1">_xlfn.IFS(
E648="Payment", $AM$19,
E648="Interest accrual", $AM$15,
E648="Depreciation", $AM$16,
TRUE, "")</f>
        <v/>
      </c>
      <c r="D648" s="1" t="str" cm="1">
        <f t="array" aca="1" ref="D648" ca="1">_xlfn.IFS(
E648="Payment", _xlfn.XLOOKUP(A648, lease_table_dates, lease_table_payments, 0, 0),
E648="Interest accrual", _xlfn.XLOOKUP(A648, lease_table_dates, lease_table_interest_accruals, 0, 0),
E648="Depreciation", _xlfn.XLOOKUP(A648, rou_table_dates, rou_table_deprs, 0, 0),
TRUE, ""
)</f>
        <v/>
      </c>
      <c r="E648" s="7" t="str" cm="1">
        <f t="array" aca="1" ref="E648" ca="1">_xlfn.IFS(
AND(SUMIFS(lease_table_interest_accruals, lease_table_dates, A648)&gt;0, COUNTIFS($E$14:E647, "Interest accrual", $A$14:A647, A648)=0), "Interest accrual",
AND(SUMIFS(lease_table_payments, lease_table_dates, A648)&gt;0, COUNTIFS($E$14:E647, "Payment", $A$14:A647, A648)=0), "Payment",
AND(SUMIFS(rou_table_deprs, rou_table_dates, A648)&gt;0, COUNTIFS($E$14:E647, "Depreciation", $A$14:A647, A648)=0), "Depreciation",
TRUE,  ""
)</f>
        <v/>
      </c>
      <c r="G648" s="13" t="str" cm="1">
        <f t="array" aca="1" ref="G648" ca="1">_xlfn.IFS(
AND($B$11="Hə", $B$3="İllik"), Z648,
AND($B$11="Hə", $B$3="Aylıq"), AA648,
$B$11="Yox", X648)</f>
        <v/>
      </c>
      <c r="H648" s="1" t="str" cm="1">
        <f t="array" aca="1" ref="H648" ca="1">_xlfn.IFS( G648="", "",
TRUE, ROUND( H647+I648-J648, 2) )</f>
        <v/>
      </c>
      <c r="I648" s="1" t="str" cm="1">
        <f t="array" aca="1" ref="I648" ca="1">_xlfn.IFS(G648="", "",
G648=last_payment_date, (J648-H647),
 TRUE,  -  (H647- H647* (1+$B$6)^ (_xlfn.DAYS(G648,G647)/365) )
)</f>
        <v/>
      </c>
      <c r="J648" s="1" t="str" cm="1">
        <f t="array" aca="1" ref="J648" ca="1">_xlfn.IFS(G648="", "",
TRUE, _xlfn.XLOOKUP(G648,  payment_dates, payments,0,0)
)</f>
        <v/>
      </c>
      <c r="L648" s="8" t="str" cm="1">
        <f t="array" aca="1" ref="L648" ca="1">_xlfn.IFS(
AND($B$11="Hə", $B$3="İllik"), AC648,
AND($B$11="Hə", $B$3="Aylıq"), AD648,
$B$11="Yox", AB648)</f>
        <v/>
      </c>
      <c r="M648" s="1" t="str" cm="1">
        <f t="array" aca="1" ref="M648" ca="1">_xlfn.IFS( L648="", "",
(M647-N648)&lt;=0.5, 0,
TRUE,  M647-N648)</f>
        <v/>
      </c>
      <c r="N648" s="7" t="str" cm="1">
        <f t="array" aca="1" ref="N648" ca="1">_xlfn.IFS(
L648="", "",
TRUE, MIN(M647, ROUND($M$14/ (last_rou_date - $B$2) * (L648-L647), 2) )
)</f>
        <v/>
      </c>
      <c r="P648" s="59" t="str">
        <f t="shared" ca="1" si="30"/>
        <v/>
      </c>
      <c r="Q648" s="1" t="str" cm="1">
        <f t="array" aca="1" ref="Q648" ca="1">_xlfn.IFS(P648="","",
$B$11="Hə", _xlfn.XLOOKUP(DATE(P648, 12, 31), rou_table_dates, rou_table_nbvs,0, 0),
TRUE,  MAX(0, ROUND($M$14 - $M$14/ (last_rou_date - $B$2) * (DATE(P648,12,31) - $B$2), 2) )
)</f>
        <v/>
      </c>
      <c r="R648" s="1" t="str" cm="1">
        <f t="array" aca="1" ref="R648" ca="1">_xlfn.IFS(P648="","",
$B$11="Hə", _xlfn.XLOOKUP(DATE(P648, 12, 31), lease_table_dates, lease_table_balances,0, 0),
TRUE, IFERROR( XNPV($B$6, IF(payment_dates &gt;DATE(P648, 12, 31), payments,  0),  IF(payment_dates &gt;DATE(P648, 12, 31), payment_dates,  DATE(P648, 12, 31))    ),0)
)</f>
        <v/>
      </c>
      <c r="S648" s="1" t="str" cm="1">
        <f t="array" aca="1" ref="S648" ca="1">_xlfn.IFS(P648="","",
TRUE,  MIN( MIN(Q647, $M$14), ROUND($M$14/ (last_rou_date - $B$2) * (DATE(P648,12,31) - MAX($B$2, DATE(P648-1, 12, 31))), 2) )
)</f>
        <v/>
      </c>
      <c r="T648" s="7" t="str" cm="1">
        <f t="array" aca="1" ref="T648" ca="1">_xlfn.IFS(P648="", "",
ISTEXT(R647), R648- (H648 - SUMIFS( lease_table_payments, lease_table_years, P648) -$AG$14 ),
AND(ISNUMBER(R647), R648&lt;&gt;""),   R648- (R647 - SUMIFS( lease_table_payments, lease_table_years, P648) )
)</f>
        <v/>
      </c>
      <c r="V648" s="64">
        <f t="shared" si="29"/>
        <v>635</v>
      </c>
      <c r="W648" s="51" t="str" cm="1">
        <f t="array" ref="W648">_xlfn.IFS(
OR(W647=$B$4, W647=""),"",
TRUE,W647+1
)</f>
        <v/>
      </c>
      <c r="X648" s="51" t="str" cm="1">
        <f t="array" ref="X648">_xlfn.IFS(X647="","",
W648="", "",
AND($B$3="İllik"),DATE(YEAR(X647)+1,MONTH(X647),DAY(X647) ),
AND($B$3="Aylıq", $AH$14="Not end"), EDATE(X647,1),
AND($B$3="Aylıq", $AH$14="End"), EOMONTH(X647,1)
)</f>
        <v/>
      </c>
      <c r="Y648" s="51" t="str" cm="1">
        <f t="array" aca="1" ref="Y648" ca="1">_xlfn.IFS(
AND($B$7="Dövrün əvvəlində", Y647&lt;=last_rou_date), DATE(YEAR(Y647)+1, 12, 31),
AND($B$7="Dövrün sonunda", Y647&lt;=last_payment_date), DATE(YEAR(Y647)+1, 12, 31),
TRUE, ""
)</f>
        <v/>
      </c>
      <c r="Z648" s="75" t="str" cm="1">
        <f t="array" aca="1" ref="Z648" ca="1">_xlfn.IFS(
AND($AN$14="Not year_end", Z647&gt;last_payment_date), "",
AND($AN$14="Year_end", Z647&gt;=last_payment_date), "",
AND($AN$14="Year_end"), DATE(YEAR(Z647+1), 12, 31),
AND($AN$14="Not year_end", MONTH(Z647)=12, DAY(Z647)=31), DATE(YEAR(Z646)+1, MONTH(Z646), DAY(Z646)),
AND($AN$14="Not year_end", OR(MONTH(Z647)&lt;&gt;12, DAY(Z647)&lt;&gt;31) ), DATE(YEAR(Z647), 12, 31)
)</f>
        <v/>
      </c>
      <c r="AA648" s="75" t="str" cm="1">
        <f t="array" aca="1" ref="AA648" ca="1">_xlfn.IFS(AA647="", "",
AND(AA647=last_payment_date, OR(MONTH(AA647)&lt;&gt;12, DAY(AA647)&lt;&gt;31) ), DATE(YEAR(AA647), 12, 31),
AND(MONTH(AA647)=12, DAY(AA647)=31, AA647&gt;=last_payment_date), "",
AND(MONTH(AA647)=12, DAY(AA647)&lt;&gt;31),  EOMONTH(AA647,0),
AND(MONTH(AA647)=12, DAY(AA647)=31, $AH$14="Not end"),  EDATE(AA646,1),
AND($AH$14="Not end"), EDATE(AA647, 1),
AND($AH$14="End"), EOMONTH(AA647, 1)
)</f>
        <v/>
      </c>
      <c r="AB648" s="75" t="str" cm="1">
        <f t="array" aca="1" ref="AB648" ca="1">_xlfn.IFS(AB647="","",
AND(AB647=last_rou_date), "",
AND($B$3="İllik"),DATE(YEAR(AB647)+1,MONTH(AB647),DAY(AB647) ),
AND($B$3="Aylıq", $AH$14="Not end"), EDATE(AB647,1),
AND($B$3="Aylıq", $AH$14="End"), EOMONTH(AB647,1)
)</f>
        <v/>
      </c>
      <c r="AC648" s="75" t="str" cm="1">
        <f t="array" aca="1" ref="AC648" ca="1">_xlfn.IFS(
AND($AN$14="Not year_end", AC647&gt;last_rou_date), "",
AND($AN$14="Year_end", AC647&gt;=last_rou_date), "",
AND($AN$14="Year_end"), DATE(YEAR(AC647+1), 12, 31),
AND($AN$14="Not year_end", MONTH(AC647)=12, DAY(AC647)=31), DATE(YEAR(AC646)+1, MONTH(AC646), DAY(AC646)),
AND($AN$14="Not year_end", OR(MONTH(AC647)&lt;&gt;12, DAY(AC647)&lt;&gt;31) ), DATE(YEAR(AC647), 12, 31)
)</f>
        <v/>
      </c>
      <c r="AD648" s="75" t="str" cm="1">
        <f t="array" aca="1" ref="AD648" ca="1">_xlfn.IFS(AD647="", "",
AND(AD647=last_rou_date, OR(MONTH(AD647)&lt;&gt;12, DAY(AD647)&lt;&gt;31) ), DATE(YEAR(AD647), 12, 31),
AND(MONTH(AD647)=12, DAY(AD647)=31, AD647&gt;=last_rou_date), "",
AND(MONTH(AD647)=12, DAY(AD647)&lt;&gt;31),  EOMONTH(AD647,0),
AND(MONTH(AD647)=12, DAY(AD647)=31, $AH$14="Not end"),  EDATE(AD646,1),
AND($AH$14="Not end"), EDATE(AD647, 1),
AND($AH$14="End"), EOMONTH(AD647, 1)
)</f>
        <v/>
      </c>
      <c r="AE648" s="51" t="str" cm="1">
        <f t="array" ref="AE648">_xlfn.IFS(W648="", "",
AND(W648&gt;0, W648&lt;=$B$4, $C$2="İllik artım, faiz olaraq", $D$2&gt;0, $B$3="İllik"), $B$5*((1+$D$2)^(W648-1)),
AND(W648&gt;0, W648&lt;=$B$4, $C$2="İllik artım, faiz olaraq", $D$2&gt;0, $B$3="Aylıq"), $B$5*((1+$D$2)^ROUNDDOWN((W648-1)/12,0)),
AND(W648=1, $C$2="Aşağıdakı kimi dəyişir", ), $B$5,
AND(W648&gt;1, W648&lt;=$B$4, $C$2="Aşağıdakı kimi dəyişir"), IFERROR(VLOOKUP(W648, $C$4:$D$7, 2, FALSE), AE647),
AND(W648&gt;0, W648&lt;=$B$4), $B$5,
TRUE,0 )</f>
        <v/>
      </c>
      <c r="AF648" s="51" t="str">
        <f t="shared" ca="1" si="28"/>
        <v/>
      </c>
    </row>
    <row r="649" spans="1:32" x14ac:dyDescent="0.4">
      <c r="A649" s="13" t="str" cm="1">
        <f t="array" aca="1" ref="A649" ca="1">_xlfn.IFS(
AND(SUMIFS(lease_table_interest_accruals, lease_table_dates, A648)&gt;0, COUNTIFS($E$14:E648, "Interest accrual", $A$14:A648, A648)=0),  A648,
AND(SUMIFS(lease_table_payments, lease_table_dates, A648)&gt;0, COUNTIFS($E$14:E648, "Payment", $A$14:A648, A648)=0),  A648,
AND(SUMIFS(rou_table_deprs, rou_table_dates, A648)&gt;0, COUNTIFS($E$14:E648, "Depreciation", $A$14:A648, A648)=0),  A648,
TRUE,  IFERROR(INDEX(rou_table_dates,  MATCH(A648, rou_table_dates)+1, ), "")
)</f>
        <v/>
      </c>
      <c r="B649" s="1" t="str" cm="1">
        <f t="array" aca="1" ref="B649" ca="1">_xlfn.IFS(
AND(E649="Payment", A649=$B$2), $AM$14,
E649="Payment", $AM$15,
E649="Interest accrual", $AM$18,
E649="Depreciation", $AM$17,
TRUE, "")</f>
        <v/>
      </c>
      <c r="C649" s="1" t="str" cm="1">
        <f t="array" aca="1" ref="C649" ca="1">_xlfn.IFS(
E649="Payment", $AM$19,
E649="Interest accrual", $AM$15,
E649="Depreciation", $AM$16,
TRUE, "")</f>
        <v/>
      </c>
      <c r="D649" s="1" t="str" cm="1">
        <f t="array" aca="1" ref="D649" ca="1">_xlfn.IFS(
E649="Payment", _xlfn.XLOOKUP(A649, lease_table_dates, lease_table_payments, 0, 0),
E649="Interest accrual", _xlfn.XLOOKUP(A649, lease_table_dates, lease_table_interest_accruals, 0, 0),
E649="Depreciation", _xlfn.XLOOKUP(A649, rou_table_dates, rou_table_deprs, 0, 0),
TRUE, ""
)</f>
        <v/>
      </c>
      <c r="E649" s="7" t="str" cm="1">
        <f t="array" aca="1" ref="E649" ca="1">_xlfn.IFS(
AND(SUMIFS(lease_table_interest_accruals, lease_table_dates, A649)&gt;0, COUNTIFS($E$14:E648, "Interest accrual", $A$14:A648, A649)=0), "Interest accrual",
AND(SUMIFS(lease_table_payments, lease_table_dates, A649)&gt;0, COUNTIFS($E$14:E648, "Payment", $A$14:A648, A649)=0), "Payment",
AND(SUMIFS(rou_table_deprs, rou_table_dates, A649)&gt;0, COUNTIFS($E$14:E648, "Depreciation", $A$14:A648, A649)=0), "Depreciation",
TRUE,  ""
)</f>
        <v/>
      </c>
      <c r="G649" s="13" t="str" cm="1">
        <f t="array" aca="1" ref="G649" ca="1">_xlfn.IFS(
AND($B$11="Hə", $B$3="İllik"), Z649,
AND($B$11="Hə", $B$3="Aylıq"), AA649,
$B$11="Yox", X649)</f>
        <v/>
      </c>
      <c r="H649" s="1" t="str" cm="1">
        <f t="array" aca="1" ref="H649" ca="1">_xlfn.IFS( G649="", "",
TRUE, ROUND( H648+I649-J649, 2) )</f>
        <v/>
      </c>
      <c r="I649" s="1" t="str" cm="1">
        <f t="array" aca="1" ref="I649" ca="1">_xlfn.IFS(G649="", "",
G649=last_payment_date, (J649-H648),
 TRUE,  -  (H648- H648* (1+$B$6)^ (_xlfn.DAYS(G649,G648)/365) )
)</f>
        <v/>
      </c>
      <c r="J649" s="1" t="str" cm="1">
        <f t="array" aca="1" ref="J649" ca="1">_xlfn.IFS(G649="", "",
TRUE, _xlfn.XLOOKUP(G649,  payment_dates, payments,0,0)
)</f>
        <v/>
      </c>
      <c r="L649" s="8" t="str" cm="1">
        <f t="array" aca="1" ref="L649" ca="1">_xlfn.IFS(
AND($B$11="Hə", $B$3="İllik"), AC649,
AND($B$11="Hə", $B$3="Aylıq"), AD649,
$B$11="Yox", AB649)</f>
        <v/>
      </c>
      <c r="M649" s="1" t="str" cm="1">
        <f t="array" aca="1" ref="M649" ca="1">_xlfn.IFS( L649="", "",
(M648-N649)&lt;=0.5, 0,
TRUE,  M648-N649)</f>
        <v/>
      </c>
      <c r="N649" s="7" t="str" cm="1">
        <f t="array" aca="1" ref="N649" ca="1">_xlfn.IFS(
L649="", "",
TRUE, MIN(M648, ROUND($M$14/ (last_rou_date - $B$2) * (L649-L648), 2) )
)</f>
        <v/>
      </c>
      <c r="P649" s="59" t="str">
        <f t="shared" ca="1" si="30"/>
        <v/>
      </c>
      <c r="Q649" s="1" t="str" cm="1">
        <f t="array" aca="1" ref="Q649" ca="1">_xlfn.IFS(P649="","",
$B$11="Hə", _xlfn.XLOOKUP(DATE(P649, 12, 31), rou_table_dates, rou_table_nbvs,0, 0),
TRUE,  MAX(0, ROUND($M$14 - $M$14/ (last_rou_date - $B$2) * (DATE(P649,12,31) - $B$2), 2) )
)</f>
        <v/>
      </c>
      <c r="R649" s="1" t="str" cm="1">
        <f t="array" aca="1" ref="R649" ca="1">_xlfn.IFS(P649="","",
$B$11="Hə", _xlfn.XLOOKUP(DATE(P649, 12, 31), lease_table_dates, lease_table_balances,0, 0),
TRUE, IFERROR( XNPV($B$6, IF(payment_dates &gt;DATE(P649, 12, 31), payments,  0),  IF(payment_dates &gt;DATE(P649, 12, 31), payment_dates,  DATE(P649, 12, 31))    ),0)
)</f>
        <v/>
      </c>
      <c r="S649" s="1" t="str" cm="1">
        <f t="array" aca="1" ref="S649" ca="1">_xlfn.IFS(P649="","",
TRUE,  MIN( MIN(Q648, $M$14), ROUND($M$14/ (last_rou_date - $B$2) * (DATE(P649,12,31) - MAX($B$2, DATE(P649-1, 12, 31))), 2) )
)</f>
        <v/>
      </c>
      <c r="T649" s="7" t="str" cm="1">
        <f t="array" aca="1" ref="T649" ca="1">_xlfn.IFS(P649="", "",
ISTEXT(R648), R649- (H649 - SUMIFS( lease_table_payments, lease_table_years, P649) -$AG$14 ),
AND(ISNUMBER(R648), R649&lt;&gt;""),   R649- (R648 - SUMIFS( lease_table_payments, lease_table_years, P649) )
)</f>
        <v/>
      </c>
      <c r="V649" s="64">
        <f t="shared" si="29"/>
        <v>636</v>
      </c>
      <c r="W649" s="51" t="str" cm="1">
        <f t="array" ref="W649">_xlfn.IFS(
OR(W648=$B$4, W648=""),"",
TRUE,W648+1
)</f>
        <v/>
      </c>
      <c r="X649" s="51" t="str" cm="1">
        <f t="array" ref="X649">_xlfn.IFS(X648="","",
W649="", "",
AND($B$3="İllik"),DATE(YEAR(X648)+1,MONTH(X648),DAY(X648) ),
AND($B$3="Aylıq", $AH$14="Not end"), EDATE(X648,1),
AND($B$3="Aylıq", $AH$14="End"), EOMONTH(X648,1)
)</f>
        <v/>
      </c>
      <c r="Y649" s="51" t="str" cm="1">
        <f t="array" aca="1" ref="Y649" ca="1">_xlfn.IFS(
AND($B$7="Dövrün əvvəlində", Y648&lt;=last_rou_date), DATE(YEAR(Y648)+1, 12, 31),
AND($B$7="Dövrün sonunda", Y648&lt;=last_payment_date), DATE(YEAR(Y648)+1, 12, 31),
TRUE, ""
)</f>
        <v/>
      </c>
      <c r="Z649" s="75" t="str" cm="1">
        <f t="array" aca="1" ref="Z649" ca="1">_xlfn.IFS(
AND($AN$14="Not year_end", Z648&gt;last_payment_date), "",
AND($AN$14="Year_end", Z648&gt;=last_payment_date), "",
AND($AN$14="Year_end"), DATE(YEAR(Z648+1), 12, 31),
AND($AN$14="Not year_end", MONTH(Z648)=12, DAY(Z648)=31), DATE(YEAR(Z647)+1, MONTH(Z647), DAY(Z647)),
AND($AN$14="Not year_end", OR(MONTH(Z648)&lt;&gt;12, DAY(Z648)&lt;&gt;31) ), DATE(YEAR(Z648), 12, 31)
)</f>
        <v/>
      </c>
      <c r="AA649" s="75" t="str" cm="1">
        <f t="array" aca="1" ref="AA649" ca="1">_xlfn.IFS(AA648="", "",
AND(AA648=last_payment_date, OR(MONTH(AA648)&lt;&gt;12, DAY(AA648)&lt;&gt;31) ), DATE(YEAR(AA648), 12, 31),
AND(MONTH(AA648)=12, DAY(AA648)=31, AA648&gt;=last_payment_date), "",
AND(MONTH(AA648)=12, DAY(AA648)&lt;&gt;31),  EOMONTH(AA648,0),
AND(MONTH(AA648)=12, DAY(AA648)=31, $AH$14="Not end"),  EDATE(AA647,1),
AND($AH$14="Not end"), EDATE(AA648, 1),
AND($AH$14="End"), EOMONTH(AA648, 1)
)</f>
        <v/>
      </c>
      <c r="AB649" s="75" t="str" cm="1">
        <f t="array" aca="1" ref="AB649" ca="1">_xlfn.IFS(AB648="","",
AND(AB648=last_rou_date), "",
AND($B$3="İllik"),DATE(YEAR(AB648)+1,MONTH(AB648),DAY(AB648) ),
AND($B$3="Aylıq", $AH$14="Not end"), EDATE(AB648,1),
AND($B$3="Aylıq", $AH$14="End"), EOMONTH(AB648,1)
)</f>
        <v/>
      </c>
      <c r="AC649" s="75" t="str" cm="1">
        <f t="array" aca="1" ref="AC649" ca="1">_xlfn.IFS(
AND($AN$14="Not year_end", AC648&gt;last_rou_date), "",
AND($AN$14="Year_end", AC648&gt;=last_rou_date), "",
AND($AN$14="Year_end"), DATE(YEAR(AC648+1), 12, 31),
AND($AN$14="Not year_end", MONTH(AC648)=12, DAY(AC648)=31), DATE(YEAR(AC647)+1, MONTH(AC647), DAY(AC647)),
AND($AN$14="Not year_end", OR(MONTH(AC648)&lt;&gt;12, DAY(AC648)&lt;&gt;31) ), DATE(YEAR(AC648), 12, 31)
)</f>
        <v/>
      </c>
      <c r="AD649" s="75" t="str" cm="1">
        <f t="array" aca="1" ref="AD649" ca="1">_xlfn.IFS(AD648="", "",
AND(AD648=last_rou_date, OR(MONTH(AD648)&lt;&gt;12, DAY(AD648)&lt;&gt;31) ), DATE(YEAR(AD648), 12, 31),
AND(MONTH(AD648)=12, DAY(AD648)=31, AD648&gt;=last_rou_date), "",
AND(MONTH(AD648)=12, DAY(AD648)&lt;&gt;31),  EOMONTH(AD648,0),
AND(MONTH(AD648)=12, DAY(AD648)=31, $AH$14="Not end"),  EDATE(AD647,1),
AND($AH$14="Not end"), EDATE(AD648, 1),
AND($AH$14="End"), EOMONTH(AD648, 1)
)</f>
        <v/>
      </c>
      <c r="AE649" s="51" t="str" cm="1">
        <f t="array" ref="AE649">_xlfn.IFS(W649="", "",
AND(W649&gt;0, W649&lt;=$B$4, $C$2="İllik artım, faiz olaraq", $D$2&gt;0, $B$3="İllik"), $B$5*((1+$D$2)^(W649-1)),
AND(W649&gt;0, W649&lt;=$B$4, $C$2="İllik artım, faiz olaraq", $D$2&gt;0, $B$3="Aylıq"), $B$5*((1+$D$2)^ROUNDDOWN((W649-1)/12,0)),
AND(W649=1, $C$2="Aşağıdakı kimi dəyişir", ), $B$5,
AND(W649&gt;1, W649&lt;=$B$4, $C$2="Aşağıdakı kimi dəyişir"), IFERROR(VLOOKUP(W649, $C$4:$D$7, 2, FALSE), AE648),
AND(W649&gt;0, W649&lt;=$B$4), $B$5,
TRUE,0 )</f>
        <v/>
      </c>
      <c r="AF649" s="51" t="str">
        <f t="shared" ca="1" si="28"/>
        <v/>
      </c>
    </row>
    <row r="650" spans="1:32" x14ac:dyDescent="0.4">
      <c r="A650" s="13" t="str" cm="1">
        <f t="array" aca="1" ref="A650" ca="1">_xlfn.IFS(
AND(SUMIFS(lease_table_interest_accruals, lease_table_dates, A649)&gt;0, COUNTIFS($E$14:E649, "Interest accrual", $A$14:A649, A649)=0),  A649,
AND(SUMIFS(lease_table_payments, lease_table_dates, A649)&gt;0, COUNTIFS($E$14:E649, "Payment", $A$14:A649, A649)=0),  A649,
AND(SUMIFS(rou_table_deprs, rou_table_dates, A649)&gt;0, COUNTIFS($E$14:E649, "Depreciation", $A$14:A649, A649)=0),  A649,
TRUE,  IFERROR(INDEX(rou_table_dates,  MATCH(A649, rou_table_dates)+1, ), "")
)</f>
        <v/>
      </c>
      <c r="B650" s="1" t="str" cm="1">
        <f t="array" aca="1" ref="B650" ca="1">_xlfn.IFS(
AND(E650="Payment", A650=$B$2), $AM$14,
E650="Payment", $AM$15,
E650="Interest accrual", $AM$18,
E650="Depreciation", $AM$17,
TRUE, "")</f>
        <v/>
      </c>
      <c r="C650" s="1" t="str" cm="1">
        <f t="array" aca="1" ref="C650" ca="1">_xlfn.IFS(
E650="Payment", $AM$19,
E650="Interest accrual", $AM$15,
E650="Depreciation", $AM$16,
TRUE, "")</f>
        <v/>
      </c>
      <c r="D650" s="1" t="str" cm="1">
        <f t="array" aca="1" ref="D650" ca="1">_xlfn.IFS(
E650="Payment", _xlfn.XLOOKUP(A650, lease_table_dates, lease_table_payments, 0, 0),
E650="Interest accrual", _xlfn.XLOOKUP(A650, lease_table_dates, lease_table_interest_accruals, 0, 0),
E650="Depreciation", _xlfn.XLOOKUP(A650, rou_table_dates, rou_table_deprs, 0, 0),
TRUE, ""
)</f>
        <v/>
      </c>
      <c r="E650" s="7" t="str" cm="1">
        <f t="array" aca="1" ref="E650" ca="1">_xlfn.IFS(
AND(SUMIFS(lease_table_interest_accruals, lease_table_dates, A650)&gt;0, COUNTIFS($E$14:E649, "Interest accrual", $A$14:A649, A650)=0), "Interest accrual",
AND(SUMIFS(lease_table_payments, lease_table_dates, A650)&gt;0, COUNTIFS($E$14:E649, "Payment", $A$14:A649, A650)=0), "Payment",
AND(SUMIFS(rou_table_deprs, rou_table_dates, A650)&gt;0, COUNTIFS($E$14:E649, "Depreciation", $A$14:A649, A650)=0), "Depreciation",
TRUE,  ""
)</f>
        <v/>
      </c>
      <c r="G650" s="13" t="str" cm="1">
        <f t="array" aca="1" ref="G650" ca="1">_xlfn.IFS(
AND($B$11="Hə", $B$3="İllik"), Z650,
AND($B$11="Hə", $B$3="Aylıq"), AA650,
$B$11="Yox", X650)</f>
        <v/>
      </c>
      <c r="H650" s="1" t="str" cm="1">
        <f t="array" aca="1" ref="H650" ca="1">_xlfn.IFS( G650="", "",
TRUE, ROUND( H649+I650-J650, 2) )</f>
        <v/>
      </c>
      <c r="I650" s="1" t="str" cm="1">
        <f t="array" aca="1" ref="I650" ca="1">_xlfn.IFS(G650="", "",
G650=last_payment_date, (J650-H649),
 TRUE,  -  (H649- H649* (1+$B$6)^ (_xlfn.DAYS(G650,G649)/365) )
)</f>
        <v/>
      </c>
      <c r="J650" s="1" t="str" cm="1">
        <f t="array" aca="1" ref="J650" ca="1">_xlfn.IFS(G650="", "",
TRUE, _xlfn.XLOOKUP(G650,  payment_dates, payments,0,0)
)</f>
        <v/>
      </c>
      <c r="L650" s="8" t="str" cm="1">
        <f t="array" aca="1" ref="L650" ca="1">_xlfn.IFS(
AND($B$11="Hə", $B$3="İllik"), AC650,
AND($B$11="Hə", $B$3="Aylıq"), AD650,
$B$11="Yox", AB650)</f>
        <v/>
      </c>
      <c r="M650" s="1" t="str" cm="1">
        <f t="array" aca="1" ref="M650" ca="1">_xlfn.IFS( L650="", "",
(M649-N650)&lt;=0.5, 0,
TRUE,  M649-N650)</f>
        <v/>
      </c>
      <c r="N650" s="7" t="str" cm="1">
        <f t="array" aca="1" ref="N650" ca="1">_xlfn.IFS(
L650="", "",
TRUE, MIN(M649, ROUND($M$14/ (last_rou_date - $B$2) * (L650-L649), 2) )
)</f>
        <v/>
      </c>
      <c r="P650" s="59" t="str">
        <f t="shared" ca="1" si="30"/>
        <v/>
      </c>
      <c r="Q650" s="1" t="str" cm="1">
        <f t="array" aca="1" ref="Q650" ca="1">_xlfn.IFS(P650="","",
$B$11="Hə", _xlfn.XLOOKUP(DATE(P650, 12, 31), rou_table_dates, rou_table_nbvs,0, 0),
TRUE,  MAX(0, ROUND($M$14 - $M$14/ (last_rou_date - $B$2) * (DATE(P650,12,31) - $B$2), 2) )
)</f>
        <v/>
      </c>
      <c r="R650" s="1" t="str" cm="1">
        <f t="array" aca="1" ref="R650" ca="1">_xlfn.IFS(P650="","",
$B$11="Hə", _xlfn.XLOOKUP(DATE(P650, 12, 31), lease_table_dates, lease_table_balances,0, 0),
TRUE, IFERROR( XNPV($B$6, IF(payment_dates &gt;DATE(P650, 12, 31), payments,  0),  IF(payment_dates &gt;DATE(P650, 12, 31), payment_dates,  DATE(P650, 12, 31))    ),0)
)</f>
        <v/>
      </c>
      <c r="S650" s="1" t="str" cm="1">
        <f t="array" aca="1" ref="S650" ca="1">_xlfn.IFS(P650="","",
TRUE,  MIN( MIN(Q649, $M$14), ROUND($M$14/ (last_rou_date - $B$2) * (DATE(P650,12,31) - MAX($B$2, DATE(P650-1, 12, 31))), 2) )
)</f>
        <v/>
      </c>
      <c r="T650" s="7" t="str" cm="1">
        <f t="array" aca="1" ref="T650" ca="1">_xlfn.IFS(P650="", "",
ISTEXT(R649), R650- (H650 - SUMIFS( lease_table_payments, lease_table_years, P650) -$AG$14 ),
AND(ISNUMBER(R649), R650&lt;&gt;""),   R650- (R649 - SUMIFS( lease_table_payments, lease_table_years, P650) )
)</f>
        <v/>
      </c>
      <c r="V650" s="64">
        <f t="shared" si="29"/>
        <v>637</v>
      </c>
      <c r="W650" s="51" t="str" cm="1">
        <f t="array" ref="W650">_xlfn.IFS(
OR(W649=$B$4, W649=""),"",
TRUE,W649+1
)</f>
        <v/>
      </c>
      <c r="X650" s="51" t="str" cm="1">
        <f t="array" ref="X650">_xlfn.IFS(X649="","",
W650="", "",
AND($B$3="İllik"),DATE(YEAR(X649)+1,MONTH(X649),DAY(X649) ),
AND($B$3="Aylıq", $AH$14="Not end"), EDATE(X649,1),
AND($B$3="Aylıq", $AH$14="End"), EOMONTH(X649,1)
)</f>
        <v/>
      </c>
      <c r="Y650" s="51" t="str" cm="1">
        <f t="array" aca="1" ref="Y650" ca="1">_xlfn.IFS(
AND($B$7="Dövrün əvvəlində", Y649&lt;=last_rou_date), DATE(YEAR(Y649)+1, 12, 31),
AND($B$7="Dövrün sonunda", Y649&lt;=last_payment_date), DATE(YEAR(Y649)+1, 12, 31),
TRUE, ""
)</f>
        <v/>
      </c>
      <c r="Z650" s="75" t="str" cm="1">
        <f t="array" aca="1" ref="Z650" ca="1">_xlfn.IFS(
AND($AN$14="Not year_end", Z649&gt;last_payment_date), "",
AND($AN$14="Year_end", Z649&gt;=last_payment_date), "",
AND($AN$14="Year_end"), DATE(YEAR(Z649+1), 12, 31),
AND($AN$14="Not year_end", MONTH(Z649)=12, DAY(Z649)=31), DATE(YEAR(Z648)+1, MONTH(Z648), DAY(Z648)),
AND($AN$14="Not year_end", OR(MONTH(Z649)&lt;&gt;12, DAY(Z649)&lt;&gt;31) ), DATE(YEAR(Z649), 12, 31)
)</f>
        <v/>
      </c>
      <c r="AA650" s="75" t="str" cm="1">
        <f t="array" aca="1" ref="AA650" ca="1">_xlfn.IFS(AA649="", "",
AND(AA649=last_payment_date, OR(MONTH(AA649)&lt;&gt;12, DAY(AA649)&lt;&gt;31) ), DATE(YEAR(AA649), 12, 31),
AND(MONTH(AA649)=12, DAY(AA649)=31, AA649&gt;=last_payment_date), "",
AND(MONTH(AA649)=12, DAY(AA649)&lt;&gt;31),  EOMONTH(AA649,0),
AND(MONTH(AA649)=12, DAY(AA649)=31, $AH$14="Not end"),  EDATE(AA648,1),
AND($AH$14="Not end"), EDATE(AA649, 1),
AND($AH$14="End"), EOMONTH(AA649, 1)
)</f>
        <v/>
      </c>
      <c r="AB650" s="75" t="str" cm="1">
        <f t="array" aca="1" ref="AB650" ca="1">_xlfn.IFS(AB649="","",
AND(AB649=last_rou_date), "",
AND($B$3="İllik"),DATE(YEAR(AB649)+1,MONTH(AB649),DAY(AB649) ),
AND($B$3="Aylıq", $AH$14="Not end"), EDATE(AB649,1),
AND($B$3="Aylıq", $AH$14="End"), EOMONTH(AB649,1)
)</f>
        <v/>
      </c>
      <c r="AC650" s="75" t="str" cm="1">
        <f t="array" aca="1" ref="AC650" ca="1">_xlfn.IFS(
AND($AN$14="Not year_end", AC649&gt;last_rou_date), "",
AND($AN$14="Year_end", AC649&gt;=last_rou_date), "",
AND($AN$14="Year_end"), DATE(YEAR(AC649+1), 12, 31),
AND($AN$14="Not year_end", MONTH(AC649)=12, DAY(AC649)=31), DATE(YEAR(AC648)+1, MONTH(AC648), DAY(AC648)),
AND($AN$14="Not year_end", OR(MONTH(AC649)&lt;&gt;12, DAY(AC649)&lt;&gt;31) ), DATE(YEAR(AC649), 12, 31)
)</f>
        <v/>
      </c>
      <c r="AD650" s="75" t="str" cm="1">
        <f t="array" aca="1" ref="AD650" ca="1">_xlfn.IFS(AD649="", "",
AND(AD649=last_rou_date, OR(MONTH(AD649)&lt;&gt;12, DAY(AD649)&lt;&gt;31) ), DATE(YEAR(AD649), 12, 31),
AND(MONTH(AD649)=12, DAY(AD649)=31, AD649&gt;=last_rou_date), "",
AND(MONTH(AD649)=12, DAY(AD649)&lt;&gt;31),  EOMONTH(AD649,0),
AND(MONTH(AD649)=12, DAY(AD649)=31, $AH$14="Not end"),  EDATE(AD648,1),
AND($AH$14="Not end"), EDATE(AD649, 1),
AND($AH$14="End"), EOMONTH(AD649, 1)
)</f>
        <v/>
      </c>
      <c r="AE650" s="51" t="str" cm="1">
        <f t="array" ref="AE650">_xlfn.IFS(W650="", "",
AND(W650&gt;0, W650&lt;=$B$4, $C$2="İllik artım, faiz olaraq", $D$2&gt;0, $B$3="İllik"), $B$5*((1+$D$2)^(W650-1)),
AND(W650&gt;0, W650&lt;=$B$4, $C$2="İllik artım, faiz olaraq", $D$2&gt;0, $B$3="Aylıq"), $B$5*((1+$D$2)^ROUNDDOWN((W650-1)/12,0)),
AND(W650=1, $C$2="Aşağıdakı kimi dəyişir", ), $B$5,
AND(W650&gt;1, W650&lt;=$B$4, $C$2="Aşağıdakı kimi dəyişir"), IFERROR(VLOOKUP(W650, $C$4:$D$7, 2, FALSE), AE649),
AND(W650&gt;0, W650&lt;=$B$4), $B$5,
TRUE,0 )</f>
        <v/>
      </c>
      <c r="AF650" s="51" t="str">
        <f t="shared" ca="1" si="28"/>
        <v/>
      </c>
    </row>
    <row r="651" spans="1:32" x14ac:dyDescent="0.4">
      <c r="A651" s="13" t="str" cm="1">
        <f t="array" aca="1" ref="A651" ca="1">_xlfn.IFS(
AND(SUMIFS(lease_table_interest_accruals, lease_table_dates, A650)&gt;0, COUNTIFS($E$14:E650, "Interest accrual", $A$14:A650, A650)=0),  A650,
AND(SUMIFS(lease_table_payments, lease_table_dates, A650)&gt;0, COUNTIFS($E$14:E650, "Payment", $A$14:A650, A650)=0),  A650,
AND(SUMIFS(rou_table_deprs, rou_table_dates, A650)&gt;0, COUNTIFS($E$14:E650, "Depreciation", $A$14:A650, A650)=0),  A650,
TRUE,  IFERROR(INDEX(rou_table_dates,  MATCH(A650, rou_table_dates)+1, ), "")
)</f>
        <v/>
      </c>
      <c r="B651" s="1" t="str" cm="1">
        <f t="array" aca="1" ref="B651" ca="1">_xlfn.IFS(
AND(E651="Payment", A651=$B$2), $AM$14,
E651="Payment", $AM$15,
E651="Interest accrual", $AM$18,
E651="Depreciation", $AM$17,
TRUE, "")</f>
        <v/>
      </c>
      <c r="C651" s="1" t="str" cm="1">
        <f t="array" aca="1" ref="C651" ca="1">_xlfn.IFS(
E651="Payment", $AM$19,
E651="Interest accrual", $AM$15,
E651="Depreciation", $AM$16,
TRUE, "")</f>
        <v/>
      </c>
      <c r="D651" s="1" t="str" cm="1">
        <f t="array" aca="1" ref="D651" ca="1">_xlfn.IFS(
E651="Payment", _xlfn.XLOOKUP(A651, lease_table_dates, lease_table_payments, 0, 0),
E651="Interest accrual", _xlfn.XLOOKUP(A651, lease_table_dates, lease_table_interest_accruals, 0, 0),
E651="Depreciation", _xlfn.XLOOKUP(A651, rou_table_dates, rou_table_deprs, 0, 0),
TRUE, ""
)</f>
        <v/>
      </c>
      <c r="E651" s="7" t="str" cm="1">
        <f t="array" aca="1" ref="E651" ca="1">_xlfn.IFS(
AND(SUMIFS(lease_table_interest_accruals, lease_table_dates, A651)&gt;0, COUNTIFS($E$14:E650, "Interest accrual", $A$14:A650, A651)=0), "Interest accrual",
AND(SUMIFS(lease_table_payments, lease_table_dates, A651)&gt;0, COUNTIFS($E$14:E650, "Payment", $A$14:A650, A651)=0), "Payment",
AND(SUMIFS(rou_table_deprs, rou_table_dates, A651)&gt;0, COUNTIFS($E$14:E650, "Depreciation", $A$14:A650, A651)=0), "Depreciation",
TRUE,  ""
)</f>
        <v/>
      </c>
      <c r="G651" s="13" t="str" cm="1">
        <f t="array" aca="1" ref="G651" ca="1">_xlfn.IFS(
AND($B$11="Hə", $B$3="İllik"), Z651,
AND($B$11="Hə", $B$3="Aylıq"), AA651,
$B$11="Yox", X651)</f>
        <v/>
      </c>
      <c r="H651" s="1" t="str" cm="1">
        <f t="array" aca="1" ref="H651" ca="1">_xlfn.IFS( G651="", "",
TRUE, ROUND( H650+I651-J651, 2) )</f>
        <v/>
      </c>
      <c r="I651" s="1" t="str" cm="1">
        <f t="array" aca="1" ref="I651" ca="1">_xlfn.IFS(G651="", "",
G651=last_payment_date, (J651-H650),
 TRUE,  -  (H650- H650* (1+$B$6)^ (_xlfn.DAYS(G651,G650)/365) )
)</f>
        <v/>
      </c>
      <c r="J651" s="1" t="str" cm="1">
        <f t="array" aca="1" ref="J651" ca="1">_xlfn.IFS(G651="", "",
TRUE, _xlfn.XLOOKUP(G651,  payment_dates, payments,0,0)
)</f>
        <v/>
      </c>
      <c r="L651" s="8" t="str" cm="1">
        <f t="array" aca="1" ref="L651" ca="1">_xlfn.IFS(
AND($B$11="Hə", $B$3="İllik"), AC651,
AND($B$11="Hə", $B$3="Aylıq"), AD651,
$B$11="Yox", AB651)</f>
        <v/>
      </c>
      <c r="M651" s="1" t="str" cm="1">
        <f t="array" aca="1" ref="M651" ca="1">_xlfn.IFS( L651="", "",
(M650-N651)&lt;=0.5, 0,
TRUE,  M650-N651)</f>
        <v/>
      </c>
      <c r="N651" s="7" t="str" cm="1">
        <f t="array" aca="1" ref="N651" ca="1">_xlfn.IFS(
L651="", "",
TRUE, MIN(M650, ROUND($M$14/ (last_rou_date - $B$2) * (L651-L650), 2) )
)</f>
        <v/>
      </c>
      <c r="P651" s="59" t="str">
        <f t="shared" ca="1" si="30"/>
        <v/>
      </c>
      <c r="Q651" s="1" t="str" cm="1">
        <f t="array" aca="1" ref="Q651" ca="1">_xlfn.IFS(P651="","",
$B$11="Hə", _xlfn.XLOOKUP(DATE(P651, 12, 31), rou_table_dates, rou_table_nbvs,0, 0),
TRUE,  MAX(0, ROUND($M$14 - $M$14/ (last_rou_date - $B$2) * (DATE(P651,12,31) - $B$2), 2) )
)</f>
        <v/>
      </c>
      <c r="R651" s="1" t="str" cm="1">
        <f t="array" aca="1" ref="R651" ca="1">_xlfn.IFS(P651="","",
$B$11="Hə", _xlfn.XLOOKUP(DATE(P651, 12, 31), lease_table_dates, lease_table_balances,0, 0),
TRUE, IFERROR( XNPV($B$6, IF(payment_dates &gt;DATE(P651, 12, 31), payments,  0),  IF(payment_dates &gt;DATE(P651, 12, 31), payment_dates,  DATE(P651, 12, 31))    ),0)
)</f>
        <v/>
      </c>
      <c r="S651" s="1" t="str" cm="1">
        <f t="array" aca="1" ref="S651" ca="1">_xlfn.IFS(P651="","",
TRUE,  MIN( MIN(Q650, $M$14), ROUND($M$14/ (last_rou_date - $B$2) * (DATE(P651,12,31) - MAX($B$2, DATE(P651-1, 12, 31))), 2) )
)</f>
        <v/>
      </c>
      <c r="T651" s="7" t="str" cm="1">
        <f t="array" aca="1" ref="T651" ca="1">_xlfn.IFS(P651="", "",
ISTEXT(R650), R651- (H651 - SUMIFS( lease_table_payments, lease_table_years, P651) -$AG$14 ),
AND(ISNUMBER(R650), R651&lt;&gt;""),   R651- (R650 - SUMIFS( lease_table_payments, lease_table_years, P651) )
)</f>
        <v/>
      </c>
      <c r="V651" s="64">
        <f t="shared" si="29"/>
        <v>638</v>
      </c>
      <c r="W651" s="51" t="str" cm="1">
        <f t="array" ref="W651">_xlfn.IFS(
OR(W650=$B$4, W650=""),"",
TRUE,W650+1
)</f>
        <v/>
      </c>
      <c r="X651" s="51" t="str" cm="1">
        <f t="array" ref="X651">_xlfn.IFS(X650="","",
W651="", "",
AND($B$3="İllik"),DATE(YEAR(X650)+1,MONTH(X650),DAY(X650) ),
AND($B$3="Aylıq", $AH$14="Not end"), EDATE(X650,1),
AND($B$3="Aylıq", $AH$14="End"), EOMONTH(X650,1)
)</f>
        <v/>
      </c>
      <c r="Y651" s="51" t="str" cm="1">
        <f t="array" aca="1" ref="Y651" ca="1">_xlfn.IFS(
AND($B$7="Dövrün əvvəlində", Y650&lt;=last_rou_date), DATE(YEAR(Y650)+1, 12, 31),
AND($B$7="Dövrün sonunda", Y650&lt;=last_payment_date), DATE(YEAR(Y650)+1, 12, 31),
TRUE, ""
)</f>
        <v/>
      </c>
      <c r="Z651" s="75" t="str" cm="1">
        <f t="array" aca="1" ref="Z651" ca="1">_xlfn.IFS(
AND($AN$14="Not year_end", Z650&gt;last_payment_date), "",
AND($AN$14="Year_end", Z650&gt;=last_payment_date), "",
AND($AN$14="Year_end"), DATE(YEAR(Z650+1), 12, 31),
AND($AN$14="Not year_end", MONTH(Z650)=12, DAY(Z650)=31), DATE(YEAR(Z649)+1, MONTH(Z649), DAY(Z649)),
AND($AN$14="Not year_end", OR(MONTH(Z650)&lt;&gt;12, DAY(Z650)&lt;&gt;31) ), DATE(YEAR(Z650), 12, 31)
)</f>
        <v/>
      </c>
      <c r="AA651" s="75" t="str" cm="1">
        <f t="array" aca="1" ref="AA651" ca="1">_xlfn.IFS(AA650="", "",
AND(AA650=last_payment_date, OR(MONTH(AA650)&lt;&gt;12, DAY(AA650)&lt;&gt;31) ), DATE(YEAR(AA650), 12, 31),
AND(MONTH(AA650)=12, DAY(AA650)=31, AA650&gt;=last_payment_date), "",
AND(MONTH(AA650)=12, DAY(AA650)&lt;&gt;31),  EOMONTH(AA650,0),
AND(MONTH(AA650)=12, DAY(AA650)=31, $AH$14="Not end"),  EDATE(AA649,1),
AND($AH$14="Not end"), EDATE(AA650, 1),
AND($AH$14="End"), EOMONTH(AA650, 1)
)</f>
        <v/>
      </c>
      <c r="AB651" s="75" t="str" cm="1">
        <f t="array" aca="1" ref="AB651" ca="1">_xlfn.IFS(AB650="","",
AND(AB650=last_rou_date), "",
AND($B$3="İllik"),DATE(YEAR(AB650)+1,MONTH(AB650),DAY(AB650) ),
AND($B$3="Aylıq", $AH$14="Not end"), EDATE(AB650,1),
AND($B$3="Aylıq", $AH$14="End"), EOMONTH(AB650,1)
)</f>
        <v/>
      </c>
      <c r="AC651" s="75" t="str" cm="1">
        <f t="array" aca="1" ref="AC651" ca="1">_xlfn.IFS(
AND($AN$14="Not year_end", AC650&gt;last_rou_date), "",
AND($AN$14="Year_end", AC650&gt;=last_rou_date), "",
AND($AN$14="Year_end"), DATE(YEAR(AC650+1), 12, 31),
AND($AN$14="Not year_end", MONTH(AC650)=12, DAY(AC650)=31), DATE(YEAR(AC649)+1, MONTH(AC649), DAY(AC649)),
AND($AN$14="Not year_end", OR(MONTH(AC650)&lt;&gt;12, DAY(AC650)&lt;&gt;31) ), DATE(YEAR(AC650), 12, 31)
)</f>
        <v/>
      </c>
      <c r="AD651" s="75" t="str" cm="1">
        <f t="array" aca="1" ref="AD651" ca="1">_xlfn.IFS(AD650="", "",
AND(AD650=last_rou_date, OR(MONTH(AD650)&lt;&gt;12, DAY(AD650)&lt;&gt;31) ), DATE(YEAR(AD650), 12, 31),
AND(MONTH(AD650)=12, DAY(AD650)=31, AD650&gt;=last_rou_date), "",
AND(MONTH(AD650)=12, DAY(AD650)&lt;&gt;31),  EOMONTH(AD650,0),
AND(MONTH(AD650)=12, DAY(AD650)=31, $AH$14="Not end"),  EDATE(AD649,1),
AND($AH$14="Not end"), EDATE(AD650, 1),
AND($AH$14="End"), EOMONTH(AD650, 1)
)</f>
        <v/>
      </c>
      <c r="AE651" s="51" t="str" cm="1">
        <f t="array" ref="AE651">_xlfn.IFS(W651="", "",
AND(W651&gt;0, W651&lt;=$B$4, $C$2="İllik artım, faiz olaraq", $D$2&gt;0, $B$3="İllik"), $B$5*((1+$D$2)^(W651-1)),
AND(W651&gt;0, W651&lt;=$B$4, $C$2="İllik artım, faiz olaraq", $D$2&gt;0, $B$3="Aylıq"), $B$5*((1+$D$2)^ROUNDDOWN((W651-1)/12,0)),
AND(W651=1, $C$2="Aşağıdakı kimi dəyişir", ), $B$5,
AND(W651&gt;1, W651&lt;=$B$4, $C$2="Aşağıdakı kimi dəyişir"), IFERROR(VLOOKUP(W651, $C$4:$D$7, 2, FALSE), AE650),
AND(W651&gt;0, W651&lt;=$B$4), $B$5,
TRUE,0 )</f>
        <v/>
      </c>
      <c r="AF651" s="51" t="str">
        <f t="shared" ca="1" si="28"/>
        <v/>
      </c>
    </row>
    <row r="652" spans="1:32" x14ac:dyDescent="0.4">
      <c r="A652" s="13" t="str" cm="1">
        <f t="array" aca="1" ref="A652" ca="1">_xlfn.IFS(
AND(SUMIFS(lease_table_interest_accruals, lease_table_dates, A651)&gt;0, COUNTIFS($E$14:E651, "Interest accrual", $A$14:A651, A651)=0),  A651,
AND(SUMIFS(lease_table_payments, lease_table_dates, A651)&gt;0, COUNTIFS($E$14:E651, "Payment", $A$14:A651, A651)=0),  A651,
AND(SUMIFS(rou_table_deprs, rou_table_dates, A651)&gt;0, COUNTIFS($E$14:E651, "Depreciation", $A$14:A651, A651)=0),  A651,
TRUE,  IFERROR(INDEX(rou_table_dates,  MATCH(A651, rou_table_dates)+1, ), "")
)</f>
        <v/>
      </c>
      <c r="B652" s="1" t="str" cm="1">
        <f t="array" aca="1" ref="B652" ca="1">_xlfn.IFS(
AND(E652="Payment", A652=$B$2), $AM$14,
E652="Payment", $AM$15,
E652="Interest accrual", $AM$18,
E652="Depreciation", $AM$17,
TRUE, "")</f>
        <v/>
      </c>
      <c r="C652" s="1" t="str" cm="1">
        <f t="array" aca="1" ref="C652" ca="1">_xlfn.IFS(
E652="Payment", $AM$19,
E652="Interest accrual", $AM$15,
E652="Depreciation", $AM$16,
TRUE, "")</f>
        <v/>
      </c>
      <c r="D652" s="1" t="str" cm="1">
        <f t="array" aca="1" ref="D652" ca="1">_xlfn.IFS(
E652="Payment", _xlfn.XLOOKUP(A652, lease_table_dates, lease_table_payments, 0, 0),
E652="Interest accrual", _xlfn.XLOOKUP(A652, lease_table_dates, lease_table_interest_accruals, 0, 0),
E652="Depreciation", _xlfn.XLOOKUP(A652, rou_table_dates, rou_table_deprs, 0, 0),
TRUE, ""
)</f>
        <v/>
      </c>
      <c r="E652" s="7" t="str" cm="1">
        <f t="array" aca="1" ref="E652" ca="1">_xlfn.IFS(
AND(SUMIFS(lease_table_interest_accruals, lease_table_dates, A652)&gt;0, COUNTIFS($E$14:E651, "Interest accrual", $A$14:A651, A652)=0), "Interest accrual",
AND(SUMIFS(lease_table_payments, lease_table_dates, A652)&gt;0, COUNTIFS($E$14:E651, "Payment", $A$14:A651, A652)=0), "Payment",
AND(SUMIFS(rou_table_deprs, rou_table_dates, A652)&gt;0, COUNTIFS($E$14:E651, "Depreciation", $A$14:A651, A652)=0), "Depreciation",
TRUE,  ""
)</f>
        <v/>
      </c>
      <c r="G652" s="13" t="str" cm="1">
        <f t="array" aca="1" ref="G652" ca="1">_xlfn.IFS(
AND($B$11="Hə", $B$3="İllik"), Z652,
AND($B$11="Hə", $B$3="Aylıq"), AA652,
$B$11="Yox", X652)</f>
        <v/>
      </c>
      <c r="H652" s="1" t="str" cm="1">
        <f t="array" aca="1" ref="H652" ca="1">_xlfn.IFS( G652="", "",
TRUE, ROUND( H651+I652-J652, 2) )</f>
        <v/>
      </c>
      <c r="I652" s="1" t="str" cm="1">
        <f t="array" aca="1" ref="I652" ca="1">_xlfn.IFS(G652="", "",
G652=last_payment_date, (J652-H651),
 TRUE,  -  (H651- H651* (1+$B$6)^ (_xlfn.DAYS(G652,G651)/365) )
)</f>
        <v/>
      </c>
      <c r="J652" s="1" t="str" cm="1">
        <f t="array" aca="1" ref="J652" ca="1">_xlfn.IFS(G652="", "",
TRUE, _xlfn.XLOOKUP(G652,  payment_dates, payments,0,0)
)</f>
        <v/>
      </c>
      <c r="L652" s="8" t="str" cm="1">
        <f t="array" aca="1" ref="L652" ca="1">_xlfn.IFS(
AND($B$11="Hə", $B$3="İllik"), AC652,
AND($B$11="Hə", $B$3="Aylıq"), AD652,
$B$11="Yox", AB652)</f>
        <v/>
      </c>
      <c r="M652" s="1" t="str" cm="1">
        <f t="array" aca="1" ref="M652" ca="1">_xlfn.IFS( L652="", "",
(M651-N652)&lt;=0.5, 0,
TRUE,  M651-N652)</f>
        <v/>
      </c>
      <c r="N652" s="7" t="str" cm="1">
        <f t="array" aca="1" ref="N652" ca="1">_xlfn.IFS(
L652="", "",
TRUE, MIN(M651, ROUND($M$14/ (last_rou_date - $B$2) * (L652-L651), 2) )
)</f>
        <v/>
      </c>
      <c r="P652" s="59" t="str">
        <f t="shared" ca="1" si="30"/>
        <v/>
      </c>
      <c r="Q652" s="1" t="str" cm="1">
        <f t="array" aca="1" ref="Q652" ca="1">_xlfn.IFS(P652="","",
$B$11="Hə", _xlfn.XLOOKUP(DATE(P652, 12, 31), rou_table_dates, rou_table_nbvs,0, 0),
TRUE,  MAX(0, ROUND($M$14 - $M$14/ (last_rou_date - $B$2) * (DATE(P652,12,31) - $B$2), 2) )
)</f>
        <v/>
      </c>
      <c r="R652" s="1" t="str" cm="1">
        <f t="array" aca="1" ref="R652" ca="1">_xlfn.IFS(P652="","",
$B$11="Hə", _xlfn.XLOOKUP(DATE(P652, 12, 31), lease_table_dates, lease_table_balances,0, 0),
TRUE, IFERROR( XNPV($B$6, IF(payment_dates &gt;DATE(P652, 12, 31), payments,  0),  IF(payment_dates &gt;DATE(P652, 12, 31), payment_dates,  DATE(P652, 12, 31))    ),0)
)</f>
        <v/>
      </c>
      <c r="S652" s="1" t="str" cm="1">
        <f t="array" aca="1" ref="S652" ca="1">_xlfn.IFS(P652="","",
TRUE,  MIN( MIN(Q651, $M$14), ROUND($M$14/ (last_rou_date - $B$2) * (DATE(P652,12,31) - MAX($B$2, DATE(P652-1, 12, 31))), 2) )
)</f>
        <v/>
      </c>
      <c r="T652" s="7" t="str" cm="1">
        <f t="array" aca="1" ref="T652" ca="1">_xlfn.IFS(P652="", "",
ISTEXT(R651), R652- (H652 - SUMIFS( lease_table_payments, lease_table_years, P652) -$AG$14 ),
AND(ISNUMBER(R651), R652&lt;&gt;""),   R652- (R651 - SUMIFS( lease_table_payments, lease_table_years, P652) )
)</f>
        <v/>
      </c>
      <c r="V652" s="64">
        <f t="shared" si="29"/>
        <v>639</v>
      </c>
      <c r="W652" s="51" t="str" cm="1">
        <f t="array" ref="W652">_xlfn.IFS(
OR(W651=$B$4, W651=""),"",
TRUE,W651+1
)</f>
        <v/>
      </c>
      <c r="X652" s="51" t="str" cm="1">
        <f t="array" ref="X652">_xlfn.IFS(X651="","",
W652="", "",
AND($B$3="İllik"),DATE(YEAR(X651)+1,MONTH(X651),DAY(X651) ),
AND($B$3="Aylıq", $AH$14="Not end"), EDATE(X651,1),
AND($B$3="Aylıq", $AH$14="End"), EOMONTH(X651,1)
)</f>
        <v/>
      </c>
      <c r="Y652" s="51" t="str" cm="1">
        <f t="array" aca="1" ref="Y652" ca="1">_xlfn.IFS(
AND($B$7="Dövrün əvvəlində", Y651&lt;=last_rou_date), DATE(YEAR(Y651)+1, 12, 31),
AND($B$7="Dövrün sonunda", Y651&lt;=last_payment_date), DATE(YEAR(Y651)+1, 12, 31),
TRUE, ""
)</f>
        <v/>
      </c>
      <c r="Z652" s="75" t="str" cm="1">
        <f t="array" aca="1" ref="Z652" ca="1">_xlfn.IFS(
AND($AN$14="Not year_end", Z651&gt;last_payment_date), "",
AND($AN$14="Year_end", Z651&gt;=last_payment_date), "",
AND($AN$14="Year_end"), DATE(YEAR(Z651+1), 12, 31),
AND($AN$14="Not year_end", MONTH(Z651)=12, DAY(Z651)=31), DATE(YEAR(Z650)+1, MONTH(Z650), DAY(Z650)),
AND($AN$14="Not year_end", OR(MONTH(Z651)&lt;&gt;12, DAY(Z651)&lt;&gt;31) ), DATE(YEAR(Z651), 12, 31)
)</f>
        <v/>
      </c>
      <c r="AA652" s="75" t="str" cm="1">
        <f t="array" aca="1" ref="AA652" ca="1">_xlfn.IFS(AA651="", "",
AND(AA651=last_payment_date, OR(MONTH(AA651)&lt;&gt;12, DAY(AA651)&lt;&gt;31) ), DATE(YEAR(AA651), 12, 31),
AND(MONTH(AA651)=12, DAY(AA651)=31, AA651&gt;=last_payment_date), "",
AND(MONTH(AA651)=12, DAY(AA651)&lt;&gt;31),  EOMONTH(AA651,0),
AND(MONTH(AA651)=12, DAY(AA651)=31, $AH$14="Not end"),  EDATE(AA650,1),
AND($AH$14="Not end"), EDATE(AA651, 1),
AND($AH$14="End"), EOMONTH(AA651, 1)
)</f>
        <v/>
      </c>
      <c r="AB652" s="75" t="str" cm="1">
        <f t="array" aca="1" ref="AB652" ca="1">_xlfn.IFS(AB651="","",
AND(AB651=last_rou_date), "",
AND($B$3="İllik"),DATE(YEAR(AB651)+1,MONTH(AB651),DAY(AB651) ),
AND($B$3="Aylıq", $AH$14="Not end"), EDATE(AB651,1),
AND($B$3="Aylıq", $AH$14="End"), EOMONTH(AB651,1)
)</f>
        <v/>
      </c>
      <c r="AC652" s="75" t="str" cm="1">
        <f t="array" aca="1" ref="AC652" ca="1">_xlfn.IFS(
AND($AN$14="Not year_end", AC651&gt;last_rou_date), "",
AND($AN$14="Year_end", AC651&gt;=last_rou_date), "",
AND($AN$14="Year_end"), DATE(YEAR(AC651+1), 12, 31),
AND($AN$14="Not year_end", MONTH(AC651)=12, DAY(AC651)=31), DATE(YEAR(AC650)+1, MONTH(AC650), DAY(AC650)),
AND($AN$14="Not year_end", OR(MONTH(AC651)&lt;&gt;12, DAY(AC651)&lt;&gt;31) ), DATE(YEAR(AC651), 12, 31)
)</f>
        <v/>
      </c>
      <c r="AD652" s="75" t="str" cm="1">
        <f t="array" aca="1" ref="AD652" ca="1">_xlfn.IFS(AD651="", "",
AND(AD651=last_rou_date, OR(MONTH(AD651)&lt;&gt;12, DAY(AD651)&lt;&gt;31) ), DATE(YEAR(AD651), 12, 31),
AND(MONTH(AD651)=12, DAY(AD651)=31, AD651&gt;=last_rou_date), "",
AND(MONTH(AD651)=12, DAY(AD651)&lt;&gt;31),  EOMONTH(AD651,0),
AND(MONTH(AD651)=12, DAY(AD651)=31, $AH$14="Not end"),  EDATE(AD650,1),
AND($AH$14="Not end"), EDATE(AD651, 1),
AND($AH$14="End"), EOMONTH(AD651, 1)
)</f>
        <v/>
      </c>
      <c r="AE652" s="51" t="str" cm="1">
        <f t="array" ref="AE652">_xlfn.IFS(W652="", "",
AND(W652&gt;0, W652&lt;=$B$4, $C$2="İllik artım, faiz olaraq", $D$2&gt;0, $B$3="İllik"), $B$5*((1+$D$2)^(W652-1)),
AND(W652&gt;0, W652&lt;=$B$4, $C$2="İllik artım, faiz olaraq", $D$2&gt;0, $B$3="Aylıq"), $B$5*((1+$D$2)^ROUNDDOWN((W652-1)/12,0)),
AND(W652=1, $C$2="Aşağıdakı kimi dəyişir", ), $B$5,
AND(W652&gt;1, W652&lt;=$B$4, $C$2="Aşağıdakı kimi dəyişir"), IFERROR(VLOOKUP(W652, $C$4:$D$7, 2, FALSE), AE651),
AND(W652&gt;0, W652&lt;=$B$4), $B$5,
TRUE,0 )</f>
        <v/>
      </c>
      <c r="AF652" s="51" t="str">
        <f t="shared" ca="1" si="28"/>
        <v/>
      </c>
    </row>
    <row r="653" spans="1:32" x14ac:dyDescent="0.4">
      <c r="A653" s="13" t="str" cm="1">
        <f t="array" aca="1" ref="A653" ca="1">_xlfn.IFS(
AND(SUMIFS(lease_table_interest_accruals, lease_table_dates, A652)&gt;0, COUNTIFS($E$14:E652, "Interest accrual", $A$14:A652, A652)=0),  A652,
AND(SUMIFS(lease_table_payments, lease_table_dates, A652)&gt;0, COUNTIFS($E$14:E652, "Payment", $A$14:A652, A652)=0),  A652,
AND(SUMIFS(rou_table_deprs, rou_table_dates, A652)&gt;0, COUNTIFS($E$14:E652, "Depreciation", $A$14:A652, A652)=0),  A652,
TRUE,  IFERROR(INDEX(rou_table_dates,  MATCH(A652, rou_table_dates)+1, ), "")
)</f>
        <v/>
      </c>
      <c r="B653" s="1" t="str" cm="1">
        <f t="array" aca="1" ref="B653" ca="1">_xlfn.IFS(
AND(E653="Payment", A653=$B$2), $AM$14,
E653="Payment", $AM$15,
E653="Interest accrual", $AM$18,
E653="Depreciation", $AM$17,
TRUE, "")</f>
        <v/>
      </c>
      <c r="C653" s="1" t="str" cm="1">
        <f t="array" aca="1" ref="C653" ca="1">_xlfn.IFS(
E653="Payment", $AM$19,
E653="Interest accrual", $AM$15,
E653="Depreciation", $AM$16,
TRUE, "")</f>
        <v/>
      </c>
      <c r="D653" s="1" t="str" cm="1">
        <f t="array" aca="1" ref="D653" ca="1">_xlfn.IFS(
E653="Payment", _xlfn.XLOOKUP(A653, lease_table_dates, lease_table_payments, 0, 0),
E653="Interest accrual", _xlfn.XLOOKUP(A653, lease_table_dates, lease_table_interest_accruals, 0, 0),
E653="Depreciation", _xlfn.XLOOKUP(A653, rou_table_dates, rou_table_deprs, 0, 0),
TRUE, ""
)</f>
        <v/>
      </c>
      <c r="E653" s="7" t="str" cm="1">
        <f t="array" aca="1" ref="E653" ca="1">_xlfn.IFS(
AND(SUMIFS(lease_table_interest_accruals, lease_table_dates, A653)&gt;0, COUNTIFS($E$14:E652, "Interest accrual", $A$14:A652, A653)=0), "Interest accrual",
AND(SUMIFS(lease_table_payments, lease_table_dates, A653)&gt;0, COUNTIFS($E$14:E652, "Payment", $A$14:A652, A653)=0), "Payment",
AND(SUMIFS(rou_table_deprs, rou_table_dates, A653)&gt;0, COUNTIFS($E$14:E652, "Depreciation", $A$14:A652, A653)=0), "Depreciation",
TRUE,  ""
)</f>
        <v/>
      </c>
      <c r="G653" s="13" t="str" cm="1">
        <f t="array" aca="1" ref="G653" ca="1">_xlfn.IFS(
AND($B$11="Hə", $B$3="İllik"), Z653,
AND($B$11="Hə", $B$3="Aylıq"), AA653,
$B$11="Yox", X653)</f>
        <v/>
      </c>
      <c r="H653" s="1" t="str" cm="1">
        <f t="array" aca="1" ref="H653" ca="1">_xlfn.IFS( G653="", "",
TRUE, ROUND( H652+I653-J653, 2) )</f>
        <v/>
      </c>
      <c r="I653" s="1" t="str" cm="1">
        <f t="array" aca="1" ref="I653" ca="1">_xlfn.IFS(G653="", "",
G653=last_payment_date, (J653-H652),
 TRUE,  -  (H652- H652* (1+$B$6)^ (_xlfn.DAYS(G653,G652)/365) )
)</f>
        <v/>
      </c>
      <c r="J653" s="1" t="str" cm="1">
        <f t="array" aca="1" ref="J653" ca="1">_xlfn.IFS(G653="", "",
TRUE, _xlfn.XLOOKUP(G653,  payment_dates, payments,0,0)
)</f>
        <v/>
      </c>
      <c r="L653" s="8" t="str" cm="1">
        <f t="array" aca="1" ref="L653" ca="1">_xlfn.IFS(
AND($B$11="Hə", $B$3="İllik"), AC653,
AND($B$11="Hə", $B$3="Aylıq"), AD653,
$B$11="Yox", AB653)</f>
        <v/>
      </c>
      <c r="M653" s="1" t="str" cm="1">
        <f t="array" aca="1" ref="M653" ca="1">_xlfn.IFS( L653="", "",
(M652-N653)&lt;=0.5, 0,
TRUE,  M652-N653)</f>
        <v/>
      </c>
      <c r="N653" s="7" t="str" cm="1">
        <f t="array" aca="1" ref="N653" ca="1">_xlfn.IFS(
L653="", "",
TRUE, MIN(M652, ROUND($M$14/ (last_rou_date - $B$2) * (L653-L652), 2) )
)</f>
        <v/>
      </c>
      <c r="P653" s="59" t="str">
        <f t="shared" ca="1" si="30"/>
        <v/>
      </c>
      <c r="Q653" s="1" t="str" cm="1">
        <f t="array" aca="1" ref="Q653" ca="1">_xlfn.IFS(P653="","",
$B$11="Hə", _xlfn.XLOOKUP(DATE(P653, 12, 31), rou_table_dates, rou_table_nbvs,0, 0),
TRUE,  MAX(0, ROUND($M$14 - $M$14/ (last_rou_date - $B$2) * (DATE(P653,12,31) - $B$2), 2) )
)</f>
        <v/>
      </c>
      <c r="R653" s="1" t="str" cm="1">
        <f t="array" aca="1" ref="R653" ca="1">_xlfn.IFS(P653="","",
$B$11="Hə", _xlfn.XLOOKUP(DATE(P653, 12, 31), lease_table_dates, lease_table_balances,0, 0),
TRUE, IFERROR( XNPV($B$6, IF(payment_dates &gt;DATE(P653, 12, 31), payments,  0),  IF(payment_dates &gt;DATE(P653, 12, 31), payment_dates,  DATE(P653, 12, 31))    ),0)
)</f>
        <v/>
      </c>
      <c r="S653" s="1" t="str" cm="1">
        <f t="array" aca="1" ref="S653" ca="1">_xlfn.IFS(P653="","",
TRUE,  MIN( MIN(Q652, $M$14), ROUND($M$14/ (last_rou_date - $B$2) * (DATE(P653,12,31) - MAX($B$2, DATE(P653-1, 12, 31))), 2) )
)</f>
        <v/>
      </c>
      <c r="T653" s="7" t="str" cm="1">
        <f t="array" aca="1" ref="T653" ca="1">_xlfn.IFS(P653="", "",
ISTEXT(R652), R653- (H653 - SUMIFS( lease_table_payments, lease_table_years, P653) -$AG$14 ),
AND(ISNUMBER(R652), R653&lt;&gt;""),   R653- (R652 - SUMIFS( lease_table_payments, lease_table_years, P653) )
)</f>
        <v/>
      </c>
      <c r="V653" s="64">
        <f t="shared" si="29"/>
        <v>640</v>
      </c>
      <c r="W653" s="51" t="str" cm="1">
        <f t="array" ref="W653">_xlfn.IFS(
OR(W652=$B$4, W652=""),"",
TRUE,W652+1
)</f>
        <v/>
      </c>
      <c r="X653" s="51" t="str" cm="1">
        <f t="array" ref="X653">_xlfn.IFS(X652="","",
W653="", "",
AND($B$3="İllik"),DATE(YEAR(X652)+1,MONTH(X652),DAY(X652) ),
AND($B$3="Aylıq", $AH$14="Not end"), EDATE(X652,1),
AND($B$3="Aylıq", $AH$14="End"), EOMONTH(X652,1)
)</f>
        <v/>
      </c>
      <c r="Y653" s="51" t="str" cm="1">
        <f t="array" aca="1" ref="Y653" ca="1">_xlfn.IFS(
AND($B$7="Dövrün əvvəlində", Y652&lt;=last_rou_date), DATE(YEAR(Y652)+1, 12, 31),
AND($B$7="Dövrün sonunda", Y652&lt;=last_payment_date), DATE(YEAR(Y652)+1, 12, 31),
TRUE, ""
)</f>
        <v/>
      </c>
      <c r="Z653" s="75" t="str" cm="1">
        <f t="array" aca="1" ref="Z653" ca="1">_xlfn.IFS(
AND($AN$14="Not year_end", Z652&gt;last_payment_date), "",
AND($AN$14="Year_end", Z652&gt;=last_payment_date), "",
AND($AN$14="Year_end"), DATE(YEAR(Z652+1), 12, 31),
AND($AN$14="Not year_end", MONTH(Z652)=12, DAY(Z652)=31), DATE(YEAR(Z651)+1, MONTH(Z651), DAY(Z651)),
AND($AN$14="Not year_end", OR(MONTH(Z652)&lt;&gt;12, DAY(Z652)&lt;&gt;31) ), DATE(YEAR(Z652), 12, 31)
)</f>
        <v/>
      </c>
      <c r="AA653" s="75" t="str" cm="1">
        <f t="array" aca="1" ref="AA653" ca="1">_xlfn.IFS(AA652="", "",
AND(AA652=last_payment_date, OR(MONTH(AA652)&lt;&gt;12, DAY(AA652)&lt;&gt;31) ), DATE(YEAR(AA652), 12, 31),
AND(MONTH(AA652)=12, DAY(AA652)=31, AA652&gt;=last_payment_date), "",
AND(MONTH(AA652)=12, DAY(AA652)&lt;&gt;31),  EOMONTH(AA652,0),
AND(MONTH(AA652)=12, DAY(AA652)=31, $AH$14="Not end"),  EDATE(AA651,1),
AND($AH$14="Not end"), EDATE(AA652, 1),
AND($AH$14="End"), EOMONTH(AA652, 1)
)</f>
        <v/>
      </c>
      <c r="AB653" s="75" t="str" cm="1">
        <f t="array" aca="1" ref="AB653" ca="1">_xlfn.IFS(AB652="","",
AND(AB652=last_rou_date), "",
AND($B$3="İllik"),DATE(YEAR(AB652)+1,MONTH(AB652),DAY(AB652) ),
AND($B$3="Aylıq", $AH$14="Not end"), EDATE(AB652,1),
AND($B$3="Aylıq", $AH$14="End"), EOMONTH(AB652,1)
)</f>
        <v/>
      </c>
      <c r="AC653" s="75" t="str" cm="1">
        <f t="array" aca="1" ref="AC653" ca="1">_xlfn.IFS(
AND($AN$14="Not year_end", AC652&gt;last_rou_date), "",
AND($AN$14="Year_end", AC652&gt;=last_rou_date), "",
AND($AN$14="Year_end"), DATE(YEAR(AC652+1), 12, 31),
AND($AN$14="Not year_end", MONTH(AC652)=12, DAY(AC652)=31), DATE(YEAR(AC651)+1, MONTH(AC651), DAY(AC651)),
AND($AN$14="Not year_end", OR(MONTH(AC652)&lt;&gt;12, DAY(AC652)&lt;&gt;31) ), DATE(YEAR(AC652), 12, 31)
)</f>
        <v/>
      </c>
      <c r="AD653" s="75" t="str" cm="1">
        <f t="array" aca="1" ref="AD653" ca="1">_xlfn.IFS(AD652="", "",
AND(AD652=last_rou_date, OR(MONTH(AD652)&lt;&gt;12, DAY(AD652)&lt;&gt;31) ), DATE(YEAR(AD652), 12, 31),
AND(MONTH(AD652)=12, DAY(AD652)=31, AD652&gt;=last_rou_date), "",
AND(MONTH(AD652)=12, DAY(AD652)&lt;&gt;31),  EOMONTH(AD652,0),
AND(MONTH(AD652)=12, DAY(AD652)=31, $AH$14="Not end"),  EDATE(AD651,1),
AND($AH$14="Not end"), EDATE(AD652, 1),
AND($AH$14="End"), EOMONTH(AD652, 1)
)</f>
        <v/>
      </c>
      <c r="AE653" s="51" t="str" cm="1">
        <f t="array" ref="AE653">_xlfn.IFS(W653="", "",
AND(W653&gt;0, W653&lt;=$B$4, $C$2="İllik artım, faiz olaraq", $D$2&gt;0, $B$3="İllik"), $B$5*((1+$D$2)^(W653-1)),
AND(W653&gt;0, W653&lt;=$B$4, $C$2="İllik artım, faiz olaraq", $D$2&gt;0, $B$3="Aylıq"), $B$5*((1+$D$2)^ROUNDDOWN((W653-1)/12,0)),
AND(W653=1, $C$2="Aşağıdakı kimi dəyişir", ), $B$5,
AND(W653&gt;1, W653&lt;=$B$4, $C$2="Aşağıdakı kimi dəyişir"), IFERROR(VLOOKUP(W653, $C$4:$D$7, 2, FALSE), AE652),
AND(W653&gt;0, W653&lt;=$B$4), $B$5,
TRUE,0 )</f>
        <v/>
      </c>
      <c r="AF653" s="51" t="str">
        <f t="shared" ca="1" si="28"/>
        <v/>
      </c>
    </row>
    <row r="654" spans="1:32" x14ac:dyDescent="0.4">
      <c r="A654" s="13" t="str" cm="1">
        <f t="array" aca="1" ref="A654" ca="1">_xlfn.IFS(
AND(SUMIFS(lease_table_interest_accruals, lease_table_dates, A653)&gt;0, COUNTIFS($E$14:E653, "Interest accrual", $A$14:A653, A653)=0),  A653,
AND(SUMIFS(lease_table_payments, lease_table_dates, A653)&gt;0, COUNTIFS($E$14:E653, "Payment", $A$14:A653, A653)=0),  A653,
AND(SUMIFS(rou_table_deprs, rou_table_dates, A653)&gt;0, COUNTIFS($E$14:E653, "Depreciation", $A$14:A653, A653)=0),  A653,
TRUE,  IFERROR(INDEX(rou_table_dates,  MATCH(A653, rou_table_dates)+1, ), "")
)</f>
        <v/>
      </c>
      <c r="B654" s="1" t="str" cm="1">
        <f t="array" aca="1" ref="B654" ca="1">_xlfn.IFS(
AND(E654="Payment", A654=$B$2), $AM$14,
E654="Payment", $AM$15,
E654="Interest accrual", $AM$18,
E654="Depreciation", $AM$17,
TRUE, "")</f>
        <v/>
      </c>
      <c r="C654" s="1" t="str" cm="1">
        <f t="array" aca="1" ref="C654" ca="1">_xlfn.IFS(
E654="Payment", $AM$19,
E654="Interest accrual", $AM$15,
E654="Depreciation", $AM$16,
TRUE, "")</f>
        <v/>
      </c>
      <c r="D654" s="1" t="str" cm="1">
        <f t="array" aca="1" ref="D654" ca="1">_xlfn.IFS(
E654="Payment", _xlfn.XLOOKUP(A654, lease_table_dates, lease_table_payments, 0, 0),
E654="Interest accrual", _xlfn.XLOOKUP(A654, lease_table_dates, lease_table_interest_accruals, 0, 0),
E654="Depreciation", _xlfn.XLOOKUP(A654, rou_table_dates, rou_table_deprs, 0, 0),
TRUE, ""
)</f>
        <v/>
      </c>
      <c r="E654" s="7" t="str" cm="1">
        <f t="array" aca="1" ref="E654" ca="1">_xlfn.IFS(
AND(SUMIFS(lease_table_interest_accruals, lease_table_dates, A654)&gt;0, COUNTIFS($E$14:E653, "Interest accrual", $A$14:A653, A654)=0), "Interest accrual",
AND(SUMIFS(lease_table_payments, lease_table_dates, A654)&gt;0, COUNTIFS($E$14:E653, "Payment", $A$14:A653, A654)=0), "Payment",
AND(SUMIFS(rou_table_deprs, rou_table_dates, A654)&gt;0, COUNTIFS($E$14:E653, "Depreciation", $A$14:A653, A654)=0), "Depreciation",
TRUE,  ""
)</f>
        <v/>
      </c>
      <c r="G654" s="13" t="str" cm="1">
        <f t="array" aca="1" ref="G654" ca="1">_xlfn.IFS(
AND($B$11="Hə", $B$3="İllik"), Z654,
AND($B$11="Hə", $B$3="Aylıq"), AA654,
$B$11="Yox", X654)</f>
        <v/>
      </c>
      <c r="H654" s="1" t="str" cm="1">
        <f t="array" aca="1" ref="H654" ca="1">_xlfn.IFS( G654="", "",
TRUE, ROUND( H653+I654-J654, 2) )</f>
        <v/>
      </c>
      <c r="I654" s="1" t="str" cm="1">
        <f t="array" aca="1" ref="I654" ca="1">_xlfn.IFS(G654="", "",
G654=last_payment_date, (J654-H653),
 TRUE,  -  (H653- H653* (1+$B$6)^ (_xlfn.DAYS(G654,G653)/365) )
)</f>
        <v/>
      </c>
      <c r="J654" s="1" t="str" cm="1">
        <f t="array" aca="1" ref="J654" ca="1">_xlfn.IFS(G654="", "",
TRUE, _xlfn.XLOOKUP(G654,  payment_dates, payments,0,0)
)</f>
        <v/>
      </c>
      <c r="L654" s="8" t="str" cm="1">
        <f t="array" aca="1" ref="L654" ca="1">_xlfn.IFS(
AND($B$11="Hə", $B$3="İllik"), AC654,
AND($B$11="Hə", $B$3="Aylıq"), AD654,
$B$11="Yox", AB654)</f>
        <v/>
      </c>
      <c r="M654" s="1" t="str" cm="1">
        <f t="array" aca="1" ref="M654" ca="1">_xlfn.IFS( L654="", "",
(M653-N654)&lt;=0.5, 0,
TRUE,  M653-N654)</f>
        <v/>
      </c>
      <c r="N654" s="7" t="str" cm="1">
        <f t="array" aca="1" ref="N654" ca="1">_xlfn.IFS(
L654="", "",
TRUE, MIN(M653, ROUND($M$14/ (last_rou_date - $B$2) * (L654-L653), 2) )
)</f>
        <v/>
      </c>
      <c r="P654" s="59" t="str">
        <f t="shared" ca="1" si="30"/>
        <v/>
      </c>
      <c r="Q654" s="1" t="str" cm="1">
        <f t="array" aca="1" ref="Q654" ca="1">_xlfn.IFS(P654="","",
$B$11="Hə", _xlfn.XLOOKUP(DATE(P654, 12, 31), rou_table_dates, rou_table_nbvs,0, 0),
TRUE,  MAX(0, ROUND($M$14 - $M$14/ (last_rou_date - $B$2) * (DATE(P654,12,31) - $B$2), 2) )
)</f>
        <v/>
      </c>
      <c r="R654" s="1" t="str" cm="1">
        <f t="array" aca="1" ref="R654" ca="1">_xlfn.IFS(P654="","",
$B$11="Hə", _xlfn.XLOOKUP(DATE(P654, 12, 31), lease_table_dates, lease_table_balances,0, 0),
TRUE, IFERROR( XNPV($B$6, IF(payment_dates &gt;DATE(P654, 12, 31), payments,  0),  IF(payment_dates &gt;DATE(P654, 12, 31), payment_dates,  DATE(P654, 12, 31))    ),0)
)</f>
        <v/>
      </c>
      <c r="S654" s="1" t="str" cm="1">
        <f t="array" aca="1" ref="S654" ca="1">_xlfn.IFS(P654="","",
TRUE,  MIN( MIN(Q653, $M$14), ROUND($M$14/ (last_rou_date - $B$2) * (DATE(P654,12,31) - MAX($B$2, DATE(P654-1, 12, 31))), 2) )
)</f>
        <v/>
      </c>
      <c r="T654" s="7" t="str" cm="1">
        <f t="array" aca="1" ref="T654" ca="1">_xlfn.IFS(P654="", "",
ISTEXT(R653), R654- (H654 - SUMIFS( lease_table_payments, lease_table_years, P654) -$AG$14 ),
AND(ISNUMBER(R653), R654&lt;&gt;""),   R654- (R653 - SUMIFS( lease_table_payments, lease_table_years, P654) )
)</f>
        <v/>
      </c>
      <c r="V654" s="64">
        <f t="shared" si="29"/>
        <v>641</v>
      </c>
      <c r="W654" s="51" t="str" cm="1">
        <f t="array" ref="W654">_xlfn.IFS(
OR(W653=$B$4, W653=""),"",
TRUE,W653+1
)</f>
        <v/>
      </c>
      <c r="X654" s="51" t="str" cm="1">
        <f t="array" ref="X654">_xlfn.IFS(X653="","",
W654="", "",
AND($B$3="İllik"),DATE(YEAR(X653)+1,MONTH(X653),DAY(X653) ),
AND($B$3="Aylıq", $AH$14="Not end"), EDATE(X653,1),
AND($B$3="Aylıq", $AH$14="End"), EOMONTH(X653,1)
)</f>
        <v/>
      </c>
      <c r="Y654" s="51" t="str" cm="1">
        <f t="array" aca="1" ref="Y654" ca="1">_xlfn.IFS(
AND($B$7="Dövrün əvvəlində", Y653&lt;=last_rou_date), DATE(YEAR(Y653)+1, 12, 31),
AND($B$7="Dövrün sonunda", Y653&lt;=last_payment_date), DATE(YEAR(Y653)+1, 12, 31),
TRUE, ""
)</f>
        <v/>
      </c>
      <c r="Z654" s="75" t="str" cm="1">
        <f t="array" aca="1" ref="Z654" ca="1">_xlfn.IFS(
AND($AN$14="Not year_end", Z653&gt;last_payment_date), "",
AND($AN$14="Year_end", Z653&gt;=last_payment_date), "",
AND($AN$14="Year_end"), DATE(YEAR(Z653+1), 12, 31),
AND($AN$14="Not year_end", MONTH(Z653)=12, DAY(Z653)=31), DATE(YEAR(Z652)+1, MONTH(Z652), DAY(Z652)),
AND($AN$14="Not year_end", OR(MONTH(Z653)&lt;&gt;12, DAY(Z653)&lt;&gt;31) ), DATE(YEAR(Z653), 12, 31)
)</f>
        <v/>
      </c>
      <c r="AA654" s="75" t="str" cm="1">
        <f t="array" aca="1" ref="AA654" ca="1">_xlfn.IFS(AA653="", "",
AND(AA653=last_payment_date, OR(MONTH(AA653)&lt;&gt;12, DAY(AA653)&lt;&gt;31) ), DATE(YEAR(AA653), 12, 31),
AND(MONTH(AA653)=12, DAY(AA653)=31, AA653&gt;=last_payment_date), "",
AND(MONTH(AA653)=12, DAY(AA653)&lt;&gt;31),  EOMONTH(AA653,0),
AND(MONTH(AA653)=12, DAY(AA653)=31, $AH$14="Not end"),  EDATE(AA652,1),
AND($AH$14="Not end"), EDATE(AA653, 1),
AND($AH$14="End"), EOMONTH(AA653, 1)
)</f>
        <v/>
      </c>
      <c r="AB654" s="75" t="str" cm="1">
        <f t="array" aca="1" ref="AB654" ca="1">_xlfn.IFS(AB653="","",
AND(AB653=last_rou_date), "",
AND($B$3="İllik"),DATE(YEAR(AB653)+1,MONTH(AB653),DAY(AB653) ),
AND($B$3="Aylıq", $AH$14="Not end"), EDATE(AB653,1),
AND($B$3="Aylıq", $AH$14="End"), EOMONTH(AB653,1)
)</f>
        <v/>
      </c>
      <c r="AC654" s="75" t="str" cm="1">
        <f t="array" aca="1" ref="AC654" ca="1">_xlfn.IFS(
AND($AN$14="Not year_end", AC653&gt;last_rou_date), "",
AND($AN$14="Year_end", AC653&gt;=last_rou_date), "",
AND($AN$14="Year_end"), DATE(YEAR(AC653+1), 12, 31),
AND($AN$14="Not year_end", MONTH(AC653)=12, DAY(AC653)=31), DATE(YEAR(AC652)+1, MONTH(AC652), DAY(AC652)),
AND($AN$14="Not year_end", OR(MONTH(AC653)&lt;&gt;12, DAY(AC653)&lt;&gt;31) ), DATE(YEAR(AC653), 12, 31)
)</f>
        <v/>
      </c>
      <c r="AD654" s="75" t="str" cm="1">
        <f t="array" aca="1" ref="AD654" ca="1">_xlfn.IFS(AD653="", "",
AND(AD653=last_rou_date, OR(MONTH(AD653)&lt;&gt;12, DAY(AD653)&lt;&gt;31) ), DATE(YEAR(AD653), 12, 31),
AND(MONTH(AD653)=12, DAY(AD653)=31, AD653&gt;=last_rou_date), "",
AND(MONTH(AD653)=12, DAY(AD653)&lt;&gt;31),  EOMONTH(AD653,0),
AND(MONTH(AD653)=12, DAY(AD653)=31, $AH$14="Not end"),  EDATE(AD652,1),
AND($AH$14="Not end"), EDATE(AD653, 1),
AND($AH$14="End"), EOMONTH(AD653, 1)
)</f>
        <v/>
      </c>
      <c r="AE654" s="51" t="str" cm="1">
        <f t="array" ref="AE654">_xlfn.IFS(W654="", "",
AND(W654&gt;0, W654&lt;=$B$4, $C$2="İllik artım, faiz olaraq", $D$2&gt;0, $B$3="İllik"), $B$5*((1+$D$2)^(W654-1)),
AND(W654&gt;0, W654&lt;=$B$4, $C$2="İllik artım, faiz olaraq", $D$2&gt;0, $B$3="Aylıq"), $B$5*((1+$D$2)^ROUNDDOWN((W654-1)/12,0)),
AND(W654=1, $C$2="Aşağıdakı kimi dəyişir", ), $B$5,
AND(W654&gt;1, W654&lt;=$B$4, $C$2="Aşağıdakı kimi dəyişir"), IFERROR(VLOOKUP(W654, $C$4:$D$7, 2, FALSE), AE653),
AND(W654&gt;0, W654&lt;=$B$4), $B$5,
TRUE,0 )</f>
        <v/>
      </c>
      <c r="AF654" s="51" t="str">
        <f t="shared" ca="1" si="28"/>
        <v/>
      </c>
    </row>
    <row r="655" spans="1:32" x14ac:dyDescent="0.4">
      <c r="A655" s="13" t="str" cm="1">
        <f t="array" aca="1" ref="A655" ca="1">_xlfn.IFS(
AND(SUMIFS(lease_table_interest_accruals, lease_table_dates, A654)&gt;0, COUNTIFS($E$14:E654, "Interest accrual", $A$14:A654, A654)=0),  A654,
AND(SUMIFS(lease_table_payments, lease_table_dates, A654)&gt;0, COUNTIFS($E$14:E654, "Payment", $A$14:A654, A654)=0),  A654,
AND(SUMIFS(rou_table_deprs, rou_table_dates, A654)&gt;0, COUNTIFS($E$14:E654, "Depreciation", $A$14:A654, A654)=0),  A654,
TRUE,  IFERROR(INDEX(rou_table_dates,  MATCH(A654, rou_table_dates)+1, ), "")
)</f>
        <v/>
      </c>
      <c r="B655" s="1" t="str" cm="1">
        <f t="array" aca="1" ref="B655" ca="1">_xlfn.IFS(
AND(E655="Payment", A655=$B$2), $AM$14,
E655="Payment", $AM$15,
E655="Interest accrual", $AM$18,
E655="Depreciation", $AM$17,
TRUE, "")</f>
        <v/>
      </c>
      <c r="C655" s="1" t="str" cm="1">
        <f t="array" aca="1" ref="C655" ca="1">_xlfn.IFS(
E655="Payment", $AM$19,
E655="Interest accrual", $AM$15,
E655="Depreciation", $AM$16,
TRUE, "")</f>
        <v/>
      </c>
      <c r="D655" s="1" t="str" cm="1">
        <f t="array" aca="1" ref="D655" ca="1">_xlfn.IFS(
E655="Payment", _xlfn.XLOOKUP(A655, lease_table_dates, lease_table_payments, 0, 0),
E655="Interest accrual", _xlfn.XLOOKUP(A655, lease_table_dates, lease_table_interest_accruals, 0, 0),
E655="Depreciation", _xlfn.XLOOKUP(A655, rou_table_dates, rou_table_deprs, 0, 0),
TRUE, ""
)</f>
        <v/>
      </c>
      <c r="E655" s="7" t="str" cm="1">
        <f t="array" aca="1" ref="E655" ca="1">_xlfn.IFS(
AND(SUMIFS(lease_table_interest_accruals, lease_table_dates, A655)&gt;0, COUNTIFS($E$14:E654, "Interest accrual", $A$14:A654, A655)=0), "Interest accrual",
AND(SUMIFS(lease_table_payments, lease_table_dates, A655)&gt;0, COUNTIFS($E$14:E654, "Payment", $A$14:A654, A655)=0), "Payment",
AND(SUMIFS(rou_table_deprs, rou_table_dates, A655)&gt;0, COUNTIFS($E$14:E654, "Depreciation", $A$14:A654, A655)=0), "Depreciation",
TRUE,  ""
)</f>
        <v/>
      </c>
      <c r="G655" s="13" t="str" cm="1">
        <f t="array" aca="1" ref="G655" ca="1">_xlfn.IFS(
AND($B$11="Hə", $B$3="İllik"), Z655,
AND($B$11="Hə", $B$3="Aylıq"), AA655,
$B$11="Yox", X655)</f>
        <v/>
      </c>
      <c r="H655" s="1" t="str" cm="1">
        <f t="array" aca="1" ref="H655" ca="1">_xlfn.IFS( G655="", "",
TRUE, ROUND( H654+I655-J655, 2) )</f>
        <v/>
      </c>
      <c r="I655" s="1" t="str" cm="1">
        <f t="array" aca="1" ref="I655" ca="1">_xlfn.IFS(G655="", "",
G655=last_payment_date, (J655-H654),
 TRUE,  -  (H654- H654* (1+$B$6)^ (_xlfn.DAYS(G655,G654)/365) )
)</f>
        <v/>
      </c>
      <c r="J655" s="1" t="str" cm="1">
        <f t="array" aca="1" ref="J655" ca="1">_xlfn.IFS(G655="", "",
TRUE, _xlfn.XLOOKUP(G655,  payment_dates, payments,0,0)
)</f>
        <v/>
      </c>
      <c r="L655" s="8" t="str" cm="1">
        <f t="array" aca="1" ref="L655" ca="1">_xlfn.IFS(
AND($B$11="Hə", $B$3="İllik"), AC655,
AND($B$11="Hə", $B$3="Aylıq"), AD655,
$B$11="Yox", AB655)</f>
        <v/>
      </c>
      <c r="M655" s="1" t="str" cm="1">
        <f t="array" aca="1" ref="M655" ca="1">_xlfn.IFS( L655="", "",
(M654-N655)&lt;=0.5, 0,
TRUE,  M654-N655)</f>
        <v/>
      </c>
      <c r="N655" s="7" t="str" cm="1">
        <f t="array" aca="1" ref="N655" ca="1">_xlfn.IFS(
L655="", "",
TRUE, MIN(M654, ROUND($M$14/ (last_rou_date - $B$2) * (L655-L654), 2) )
)</f>
        <v/>
      </c>
      <c r="P655" s="59" t="str">
        <f t="shared" ca="1" si="30"/>
        <v/>
      </c>
      <c r="Q655" s="1" t="str" cm="1">
        <f t="array" aca="1" ref="Q655" ca="1">_xlfn.IFS(P655="","",
$B$11="Hə", _xlfn.XLOOKUP(DATE(P655, 12, 31), rou_table_dates, rou_table_nbvs,0, 0),
TRUE,  MAX(0, ROUND($M$14 - $M$14/ (last_rou_date - $B$2) * (DATE(P655,12,31) - $B$2), 2) )
)</f>
        <v/>
      </c>
      <c r="R655" s="1" t="str" cm="1">
        <f t="array" aca="1" ref="R655" ca="1">_xlfn.IFS(P655="","",
$B$11="Hə", _xlfn.XLOOKUP(DATE(P655, 12, 31), lease_table_dates, lease_table_balances,0, 0),
TRUE, IFERROR( XNPV($B$6, IF(payment_dates &gt;DATE(P655, 12, 31), payments,  0),  IF(payment_dates &gt;DATE(P655, 12, 31), payment_dates,  DATE(P655, 12, 31))    ),0)
)</f>
        <v/>
      </c>
      <c r="S655" s="1" t="str" cm="1">
        <f t="array" aca="1" ref="S655" ca="1">_xlfn.IFS(P655="","",
TRUE,  MIN( MIN(Q654, $M$14), ROUND($M$14/ (last_rou_date - $B$2) * (DATE(P655,12,31) - MAX($B$2, DATE(P655-1, 12, 31))), 2) )
)</f>
        <v/>
      </c>
      <c r="T655" s="7" t="str" cm="1">
        <f t="array" aca="1" ref="T655" ca="1">_xlfn.IFS(P655="", "",
ISTEXT(R654), R655- (H655 - SUMIFS( lease_table_payments, lease_table_years, P655) -$AG$14 ),
AND(ISNUMBER(R654), R655&lt;&gt;""),   R655- (R654 - SUMIFS( lease_table_payments, lease_table_years, P655) )
)</f>
        <v/>
      </c>
      <c r="V655" s="64">
        <f t="shared" si="29"/>
        <v>642</v>
      </c>
      <c r="W655" s="51" t="str" cm="1">
        <f t="array" ref="W655">_xlfn.IFS(
OR(W654=$B$4, W654=""),"",
TRUE,W654+1
)</f>
        <v/>
      </c>
      <c r="X655" s="51" t="str" cm="1">
        <f t="array" ref="X655">_xlfn.IFS(X654="","",
W655="", "",
AND($B$3="İllik"),DATE(YEAR(X654)+1,MONTH(X654),DAY(X654) ),
AND($B$3="Aylıq", $AH$14="Not end"), EDATE(X654,1),
AND($B$3="Aylıq", $AH$14="End"), EOMONTH(X654,1)
)</f>
        <v/>
      </c>
      <c r="Y655" s="51" t="str" cm="1">
        <f t="array" aca="1" ref="Y655" ca="1">_xlfn.IFS(
AND($B$7="Dövrün əvvəlində", Y654&lt;=last_rou_date), DATE(YEAR(Y654)+1, 12, 31),
AND($B$7="Dövrün sonunda", Y654&lt;=last_payment_date), DATE(YEAR(Y654)+1, 12, 31),
TRUE, ""
)</f>
        <v/>
      </c>
      <c r="Z655" s="75" t="str" cm="1">
        <f t="array" aca="1" ref="Z655" ca="1">_xlfn.IFS(
AND($AN$14="Not year_end", Z654&gt;last_payment_date), "",
AND($AN$14="Year_end", Z654&gt;=last_payment_date), "",
AND($AN$14="Year_end"), DATE(YEAR(Z654+1), 12, 31),
AND($AN$14="Not year_end", MONTH(Z654)=12, DAY(Z654)=31), DATE(YEAR(Z653)+1, MONTH(Z653), DAY(Z653)),
AND($AN$14="Not year_end", OR(MONTH(Z654)&lt;&gt;12, DAY(Z654)&lt;&gt;31) ), DATE(YEAR(Z654), 12, 31)
)</f>
        <v/>
      </c>
      <c r="AA655" s="75" t="str" cm="1">
        <f t="array" aca="1" ref="AA655" ca="1">_xlfn.IFS(AA654="", "",
AND(AA654=last_payment_date, OR(MONTH(AA654)&lt;&gt;12, DAY(AA654)&lt;&gt;31) ), DATE(YEAR(AA654), 12, 31),
AND(MONTH(AA654)=12, DAY(AA654)=31, AA654&gt;=last_payment_date), "",
AND(MONTH(AA654)=12, DAY(AA654)&lt;&gt;31),  EOMONTH(AA654,0),
AND(MONTH(AA654)=12, DAY(AA654)=31, $AH$14="Not end"),  EDATE(AA653,1),
AND($AH$14="Not end"), EDATE(AA654, 1),
AND($AH$14="End"), EOMONTH(AA654, 1)
)</f>
        <v/>
      </c>
      <c r="AB655" s="75" t="str" cm="1">
        <f t="array" aca="1" ref="AB655" ca="1">_xlfn.IFS(AB654="","",
AND(AB654=last_rou_date), "",
AND($B$3="İllik"),DATE(YEAR(AB654)+1,MONTH(AB654),DAY(AB654) ),
AND($B$3="Aylıq", $AH$14="Not end"), EDATE(AB654,1),
AND($B$3="Aylıq", $AH$14="End"), EOMONTH(AB654,1)
)</f>
        <v/>
      </c>
      <c r="AC655" s="75" t="str" cm="1">
        <f t="array" aca="1" ref="AC655" ca="1">_xlfn.IFS(
AND($AN$14="Not year_end", AC654&gt;last_rou_date), "",
AND($AN$14="Year_end", AC654&gt;=last_rou_date), "",
AND($AN$14="Year_end"), DATE(YEAR(AC654+1), 12, 31),
AND($AN$14="Not year_end", MONTH(AC654)=12, DAY(AC654)=31), DATE(YEAR(AC653)+1, MONTH(AC653), DAY(AC653)),
AND($AN$14="Not year_end", OR(MONTH(AC654)&lt;&gt;12, DAY(AC654)&lt;&gt;31) ), DATE(YEAR(AC654), 12, 31)
)</f>
        <v/>
      </c>
      <c r="AD655" s="75" t="str" cm="1">
        <f t="array" aca="1" ref="AD655" ca="1">_xlfn.IFS(AD654="", "",
AND(AD654=last_rou_date, OR(MONTH(AD654)&lt;&gt;12, DAY(AD654)&lt;&gt;31) ), DATE(YEAR(AD654), 12, 31),
AND(MONTH(AD654)=12, DAY(AD654)=31, AD654&gt;=last_rou_date), "",
AND(MONTH(AD654)=12, DAY(AD654)&lt;&gt;31),  EOMONTH(AD654,0),
AND(MONTH(AD654)=12, DAY(AD654)=31, $AH$14="Not end"),  EDATE(AD653,1),
AND($AH$14="Not end"), EDATE(AD654, 1),
AND($AH$14="End"), EOMONTH(AD654, 1)
)</f>
        <v/>
      </c>
      <c r="AE655" s="51" t="str" cm="1">
        <f t="array" ref="AE655">_xlfn.IFS(W655="", "",
AND(W655&gt;0, W655&lt;=$B$4, $C$2="İllik artım, faiz olaraq", $D$2&gt;0, $B$3="İllik"), $B$5*((1+$D$2)^(W655-1)),
AND(W655&gt;0, W655&lt;=$B$4, $C$2="İllik artım, faiz olaraq", $D$2&gt;0, $B$3="Aylıq"), $B$5*((1+$D$2)^ROUNDDOWN((W655-1)/12,0)),
AND(W655=1, $C$2="Aşağıdakı kimi dəyişir", ), $B$5,
AND(W655&gt;1, W655&lt;=$B$4, $C$2="Aşağıdakı kimi dəyişir"), IFERROR(VLOOKUP(W655, $C$4:$D$7, 2, FALSE), AE654),
AND(W655&gt;0, W655&lt;=$B$4), $B$5,
TRUE,0 )</f>
        <v/>
      </c>
      <c r="AF655" s="51" t="str">
        <f t="shared" ref="AF655:AF718" ca="1" si="31">IF(G655="","",YEAR(G655))</f>
        <v/>
      </c>
    </row>
    <row r="656" spans="1:32" x14ac:dyDescent="0.4">
      <c r="A656" s="13" t="str" cm="1">
        <f t="array" aca="1" ref="A656" ca="1">_xlfn.IFS(
AND(SUMIFS(lease_table_interest_accruals, lease_table_dates, A655)&gt;0, COUNTIFS($E$14:E655, "Interest accrual", $A$14:A655, A655)=0),  A655,
AND(SUMIFS(lease_table_payments, lease_table_dates, A655)&gt;0, COUNTIFS($E$14:E655, "Payment", $A$14:A655, A655)=0),  A655,
AND(SUMIFS(rou_table_deprs, rou_table_dates, A655)&gt;0, COUNTIFS($E$14:E655, "Depreciation", $A$14:A655, A655)=0),  A655,
TRUE,  IFERROR(INDEX(rou_table_dates,  MATCH(A655, rou_table_dates)+1, ), "")
)</f>
        <v/>
      </c>
      <c r="B656" s="1" t="str" cm="1">
        <f t="array" aca="1" ref="B656" ca="1">_xlfn.IFS(
AND(E656="Payment", A656=$B$2), $AM$14,
E656="Payment", $AM$15,
E656="Interest accrual", $AM$18,
E656="Depreciation", $AM$17,
TRUE, "")</f>
        <v/>
      </c>
      <c r="C656" s="1" t="str" cm="1">
        <f t="array" aca="1" ref="C656" ca="1">_xlfn.IFS(
E656="Payment", $AM$19,
E656="Interest accrual", $AM$15,
E656="Depreciation", $AM$16,
TRUE, "")</f>
        <v/>
      </c>
      <c r="D656" s="1" t="str" cm="1">
        <f t="array" aca="1" ref="D656" ca="1">_xlfn.IFS(
E656="Payment", _xlfn.XLOOKUP(A656, lease_table_dates, lease_table_payments, 0, 0),
E656="Interest accrual", _xlfn.XLOOKUP(A656, lease_table_dates, lease_table_interest_accruals, 0, 0),
E656="Depreciation", _xlfn.XLOOKUP(A656, rou_table_dates, rou_table_deprs, 0, 0),
TRUE, ""
)</f>
        <v/>
      </c>
      <c r="E656" s="7" t="str" cm="1">
        <f t="array" aca="1" ref="E656" ca="1">_xlfn.IFS(
AND(SUMIFS(lease_table_interest_accruals, lease_table_dates, A656)&gt;0, COUNTIFS($E$14:E655, "Interest accrual", $A$14:A655, A656)=0), "Interest accrual",
AND(SUMIFS(lease_table_payments, lease_table_dates, A656)&gt;0, COUNTIFS($E$14:E655, "Payment", $A$14:A655, A656)=0), "Payment",
AND(SUMIFS(rou_table_deprs, rou_table_dates, A656)&gt;0, COUNTIFS($E$14:E655, "Depreciation", $A$14:A655, A656)=0), "Depreciation",
TRUE,  ""
)</f>
        <v/>
      </c>
      <c r="G656" s="13" t="str" cm="1">
        <f t="array" aca="1" ref="G656" ca="1">_xlfn.IFS(
AND($B$11="Hə", $B$3="İllik"), Z656,
AND($B$11="Hə", $B$3="Aylıq"), AA656,
$B$11="Yox", X656)</f>
        <v/>
      </c>
      <c r="H656" s="1" t="str" cm="1">
        <f t="array" aca="1" ref="H656" ca="1">_xlfn.IFS( G656="", "",
TRUE, ROUND( H655+I656-J656, 2) )</f>
        <v/>
      </c>
      <c r="I656" s="1" t="str" cm="1">
        <f t="array" aca="1" ref="I656" ca="1">_xlfn.IFS(G656="", "",
G656=last_payment_date, (J656-H655),
 TRUE,  -  (H655- H655* (1+$B$6)^ (_xlfn.DAYS(G656,G655)/365) )
)</f>
        <v/>
      </c>
      <c r="J656" s="1" t="str" cm="1">
        <f t="array" aca="1" ref="J656" ca="1">_xlfn.IFS(G656="", "",
TRUE, _xlfn.XLOOKUP(G656,  payment_dates, payments,0,0)
)</f>
        <v/>
      </c>
      <c r="L656" s="8" t="str" cm="1">
        <f t="array" aca="1" ref="L656" ca="1">_xlfn.IFS(
AND($B$11="Hə", $B$3="İllik"), AC656,
AND($B$11="Hə", $B$3="Aylıq"), AD656,
$B$11="Yox", AB656)</f>
        <v/>
      </c>
      <c r="M656" s="1" t="str" cm="1">
        <f t="array" aca="1" ref="M656" ca="1">_xlfn.IFS( L656="", "",
(M655-N656)&lt;=0.5, 0,
TRUE,  M655-N656)</f>
        <v/>
      </c>
      <c r="N656" s="7" t="str" cm="1">
        <f t="array" aca="1" ref="N656" ca="1">_xlfn.IFS(
L656="", "",
TRUE, MIN(M655, ROUND($M$14/ (last_rou_date - $B$2) * (L656-L655), 2) )
)</f>
        <v/>
      </c>
      <c r="P656" s="59" t="str">
        <f t="shared" ca="1" si="30"/>
        <v/>
      </c>
      <c r="Q656" s="1" t="str" cm="1">
        <f t="array" aca="1" ref="Q656" ca="1">_xlfn.IFS(P656="","",
$B$11="Hə", _xlfn.XLOOKUP(DATE(P656, 12, 31), rou_table_dates, rou_table_nbvs,0, 0),
TRUE,  MAX(0, ROUND($M$14 - $M$14/ (last_rou_date - $B$2) * (DATE(P656,12,31) - $B$2), 2) )
)</f>
        <v/>
      </c>
      <c r="R656" s="1" t="str" cm="1">
        <f t="array" aca="1" ref="R656" ca="1">_xlfn.IFS(P656="","",
$B$11="Hə", _xlfn.XLOOKUP(DATE(P656, 12, 31), lease_table_dates, lease_table_balances,0, 0),
TRUE, IFERROR( XNPV($B$6, IF(payment_dates &gt;DATE(P656, 12, 31), payments,  0),  IF(payment_dates &gt;DATE(P656, 12, 31), payment_dates,  DATE(P656, 12, 31))    ),0)
)</f>
        <v/>
      </c>
      <c r="S656" s="1" t="str" cm="1">
        <f t="array" aca="1" ref="S656" ca="1">_xlfn.IFS(P656="","",
TRUE,  MIN( MIN(Q655, $M$14), ROUND($M$14/ (last_rou_date - $B$2) * (DATE(P656,12,31) - MAX($B$2, DATE(P656-1, 12, 31))), 2) )
)</f>
        <v/>
      </c>
      <c r="T656" s="7" t="str" cm="1">
        <f t="array" aca="1" ref="T656" ca="1">_xlfn.IFS(P656="", "",
ISTEXT(R655), R656- (H656 - SUMIFS( lease_table_payments, lease_table_years, P656) -$AG$14 ),
AND(ISNUMBER(R655), R656&lt;&gt;""),   R656- (R655 - SUMIFS( lease_table_payments, lease_table_years, P656) )
)</f>
        <v/>
      </c>
      <c r="V656" s="64">
        <f t="shared" ref="V656:V719" si="32">V655+1</f>
        <v>643</v>
      </c>
      <c r="W656" s="51" t="str" cm="1">
        <f t="array" ref="W656">_xlfn.IFS(
OR(W655=$B$4, W655=""),"",
TRUE,W655+1
)</f>
        <v/>
      </c>
      <c r="X656" s="51" t="str" cm="1">
        <f t="array" ref="X656">_xlfn.IFS(X655="","",
W656="", "",
AND($B$3="İllik"),DATE(YEAR(X655)+1,MONTH(X655),DAY(X655) ),
AND($B$3="Aylıq", $AH$14="Not end"), EDATE(X655,1),
AND($B$3="Aylıq", $AH$14="End"), EOMONTH(X655,1)
)</f>
        <v/>
      </c>
      <c r="Y656" s="51" t="str" cm="1">
        <f t="array" aca="1" ref="Y656" ca="1">_xlfn.IFS(
AND($B$7="Dövrün əvvəlində", Y655&lt;=last_rou_date), DATE(YEAR(Y655)+1, 12, 31),
AND($B$7="Dövrün sonunda", Y655&lt;=last_payment_date), DATE(YEAR(Y655)+1, 12, 31),
TRUE, ""
)</f>
        <v/>
      </c>
      <c r="Z656" s="75" t="str" cm="1">
        <f t="array" aca="1" ref="Z656" ca="1">_xlfn.IFS(
AND($AN$14="Not year_end", Z655&gt;last_payment_date), "",
AND($AN$14="Year_end", Z655&gt;=last_payment_date), "",
AND($AN$14="Year_end"), DATE(YEAR(Z655+1), 12, 31),
AND($AN$14="Not year_end", MONTH(Z655)=12, DAY(Z655)=31), DATE(YEAR(Z654)+1, MONTH(Z654), DAY(Z654)),
AND($AN$14="Not year_end", OR(MONTH(Z655)&lt;&gt;12, DAY(Z655)&lt;&gt;31) ), DATE(YEAR(Z655), 12, 31)
)</f>
        <v/>
      </c>
      <c r="AA656" s="75" t="str" cm="1">
        <f t="array" aca="1" ref="AA656" ca="1">_xlfn.IFS(AA655="", "",
AND(AA655=last_payment_date, OR(MONTH(AA655)&lt;&gt;12, DAY(AA655)&lt;&gt;31) ), DATE(YEAR(AA655), 12, 31),
AND(MONTH(AA655)=12, DAY(AA655)=31, AA655&gt;=last_payment_date), "",
AND(MONTH(AA655)=12, DAY(AA655)&lt;&gt;31),  EOMONTH(AA655,0),
AND(MONTH(AA655)=12, DAY(AA655)=31, $AH$14="Not end"),  EDATE(AA654,1),
AND($AH$14="Not end"), EDATE(AA655, 1),
AND($AH$14="End"), EOMONTH(AA655, 1)
)</f>
        <v/>
      </c>
      <c r="AB656" s="75" t="str" cm="1">
        <f t="array" aca="1" ref="AB656" ca="1">_xlfn.IFS(AB655="","",
AND(AB655=last_rou_date), "",
AND($B$3="İllik"),DATE(YEAR(AB655)+1,MONTH(AB655),DAY(AB655) ),
AND($B$3="Aylıq", $AH$14="Not end"), EDATE(AB655,1),
AND($B$3="Aylıq", $AH$14="End"), EOMONTH(AB655,1)
)</f>
        <v/>
      </c>
      <c r="AC656" s="75" t="str" cm="1">
        <f t="array" aca="1" ref="AC656" ca="1">_xlfn.IFS(
AND($AN$14="Not year_end", AC655&gt;last_rou_date), "",
AND($AN$14="Year_end", AC655&gt;=last_rou_date), "",
AND($AN$14="Year_end"), DATE(YEAR(AC655+1), 12, 31),
AND($AN$14="Not year_end", MONTH(AC655)=12, DAY(AC655)=31), DATE(YEAR(AC654)+1, MONTH(AC654), DAY(AC654)),
AND($AN$14="Not year_end", OR(MONTH(AC655)&lt;&gt;12, DAY(AC655)&lt;&gt;31) ), DATE(YEAR(AC655), 12, 31)
)</f>
        <v/>
      </c>
      <c r="AD656" s="75" t="str" cm="1">
        <f t="array" aca="1" ref="AD656" ca="1">_xlfn.IFS(AD655="", "",
AND(AD655=last_rou_date, OR(MONTH(AD655)&lt;&gt;12, DAY(AD655)&lt;&gt;31) ), DATE(YEAR(AD655), 12, 31),
AND(MONTH(AD655)=12, DAY(AD655)=31, AD655&gt;=last_rou_date), "",
AND(MONTH(AD655)=12, DAY(AD655)&lt;&gt;31),  EOMONTH(AD655,0),
AND(MONTH(AD655)=12, DAY(AD655)=31, $AH$14="Not end"),  EDATE(AD654,1),
AND($AH$14="Not end"), EDATE(AD655, 1),
AND($AH$14="End"), EOMONTH(AD655, 1)
)</f>
        <v/>
      </c>
      <c r="AE656" s="51" t="str" cm="1">
        <f t="array" ref="AE656">_xlfn.IFS(W656="", "",
AND(W656&gt;0, W656&lt;=$B$4, $C$2="İllik artım, faiz olaraq", $D$2&gt;0, $B$3="İllik"), $B$5*((1+$D$2)^(W656-1)),
AND(W656&gt;0, W656&lt;=$B$4, $C$2="İllik artım, faiz olaraq", $D$2&gt;0, $B$3="Aylıq"), $B$5*((1+$D$2)^ROUNDDOWN((W656-1)/12,0)),
AND(W656=1, $C$2="Aşağıdakı kimi dəyişir", ), $B$5,
AND(W656&gt;1, W656&lt;=$B$4, $C$2="Aşağıdakı kimi dəyişir"), IFERROR(VLOOKUP(W656, $C$4:$D$7, 2, FALSE), AE655),
AND(W656&gt;0, W656&lt;=$B$4), $B$5,
TRUE,0 )</f>
        <v/>
      </c>
      <c r="AF656" s="51" t="str">
        <f t="shared" ca="1" si="31"/>
        <v/>
      </c>
    </row>
    <row r="657" spans="1:32" x14ac:dyDescent="0.4">
      <c r="A657" s="13" t="str" cm="1">
        <f t="array" aca="1" ref="A657" ca="1">_xlfn.IFS(
AND(SUMIFS(lease_table_interest_accruals, lease_table_dates, A656)&gt;0, COUNTIFS($E$14:E656, "Interest accrual", $A$14:A656, A656)=0),  A656,
AND(SUMIFS(lease_table_payments, lease_table_dates, A656)&gt;0, COUNTIFS($E$14:E656, "Payment", $A$14:A656, A656)=0),  A656,
AND(SUMIFS(rou_table_deprs, rou_table_dates, A656)&gt;0, COUNTIFS($E$14:E656, "Depreciation", $A$14:A656, A656)=0),  A656,
TRUE,  IFERROR(INDEX(rou_table_dates,  MATCH(A656, rou_table_dates)+1, ), "")
)</f>
        <v/>
      </c>
      <c r="B657" s="1" t="str" cm="1">
        <f t="array" aca="1" ref="B657" ca="1">_xlfn.IFS(
AND(E657="Payment", A657=$B$2), $AM$14,
E657="Payment", $AM$15,
E657="Interest accrual", $AM$18,
E657="Depreciation", $AM$17,
TRUE, "")</f>
        <v/>
      </c>
      <c r="C657" s="1" t="str" cm="1">
        <f t="array" aca="1" ref="C657" ca="1">_xlfn.IFS(
E657="Payment", $AM$19,
E657="Interest accrual", $AM$15,
E657="Depreciation", $AM$16,
TRUE, "")</f>
        <v/>
      </c>
      <c r="D657" s="1" t="str" cm="1">
        <f t="array" aca="1" ref="D657" ca="1">_xlfn.IFS(
E657="Payment", _xlfn.XLOOKUP(A657, lease_table_dates, lease_table_payments, 0, 0),
E657="Interest accrual", _xlfn.XLOOKUP(A657, lease_table_dates, lease_table_interest_accruals, 0, 0),
E657="Depreciation", _xlfn.XLOOKUP(A657, rou_table_dates, rou_table_deprs, 0, 0),
TRUE, ""
)</f>
        <v/>
      </c>
      <c r="E657" s="7" t="str" cm="1">
        <f t="array" aca="1" ref="E657" ca="1">_xlfn.IFS(
AND(SUMIFS(lease_table_interest_accruals, lease_table_dates, A657)&gt;0, COUNTIFS($E$14:E656, "Interest accrual", $A$14:A656, A657)=0), "Interest accrual",
AND(SUMIFS(lease_table_payments, lease_table_dates, A657)&gt;0, COUNTIFS($E$14:E656, "Payment", $A$14:A656, A657)=0), "Payment",
AND(SUMIFS(rou_table_deprs, rou_table_dates, A657)&gt;0, COUNTIFS($E$14:E656, "Depreciation", $A$14:A656, A657)=0), "Depreciation",
TRUE,  ""
)</f>
        <v/>
      </c>
      <c r="G657" s="13" t="str" cm="1">
        <f t="array" aca="1" ref="G657" ca="1">_xlfn.IFS(
AND($B$11="Hə", $B$3="İllik"), Z657,
AND($B$11="Hə", $B$3="Aylıq"), AA657,
$B$11="Yox", X657)</f>
        <v/>
      </c>
      <c r="H657" s="1" t="str" cm="1">
        <f t="array" aca="1" ref="H657" ca="1">_xlfn.IFS( G657="", "",
TRUE, ROUND( H656+I657-J657, 2) )</f>
        <v/>
      </c>
      <c r="I657" s="1" t="str" cm="1">
        <f t="array" aca="1" ref="I657" ca="1">_xlfn.IFS(G657="", "",
G657=last_payment_date, (J657-H656),
 TRUE,  -  (H656- H656* (1+$B$6)^ (_xlfn.DAYS(G657,G656)/365) )
)</f>
        <v/>
      </c>
      <c r="J657" s="1" t="str" cm="1">
        <f t="array" aca="1" ref="J657" ca="1">_xlfn.IFS(G657="", "",
TRUE, _xlfn.XLOOKUP(G657,  payment_dates, payments,0,0)
)</f>
        <v/>
      </c>
      <c r="L657" s="8" t="str" cm="1">
        <f t="array" aca="1" ref="L657" ca="1">_xlfn.IFS(
AND($B$11="Hə", $B$3="İllik"), AC657,
AND($B$11="Hə", $B$3="Aylıq"), AD657,
$B$11="Yox", AB657)</f>
        <v/>
      </c>
      <c r="M657" s="1" t="str" cm="1">
        <f t="array" aca="1" ref="M657" ca="1">_xlfn.IFS( L657="", "",
(M656-N657)&lt;=0.5, 0,
TRUE,  M656-N657)</f>
        <v/>
      </c>
      <c r="N657" s="7" t="str" cm="1">
        <f t="array" aca="1" ref="N657" ca="1">_xlfn.IFS(
L657="", "",
TRUE, MIN(M656, ROUND($M$14/ (last_rou_date - $B$2) * (L657-L656), 2) )
)</f>
        <v/>
      </c>
      <c r="P657" s="59" t="str">
        <f t="shared" ca="1" si="30"/>
        <v/>
      </c>
      <c r="Q657" s="1" t="str" cm="1">
        <f t="array" aca="1" ref="Q657" ca="1">_xlfn.IFS(P657="","",
$B$11="Hə", _xlfn.XLOOKUP(DATE(P657, 12, 31), rou_table_dates, rou_table_nbvs,0, 0),
TRUE,  MAX(0, ROUND($M$14 - $M$14/ (last_rou_date - $B$2) * (DATE(P657,12,31) - $B$2), 2) )
)</f>
        <v/>
      </c>
      <c r="R657" s="1" t="str" cm="1">
        <f t="array" aca="1" ref="R657" ca="1">_xlfn.IFS(P657="","",
$B$11="Hə", _xlfn.XLOOKUP(DATE(P657, 12, 31), lease_table_dates, lease_table_balances,0, 0),
TRUE, IFERROR( XNPV($B$6, IF(payment_dates &gt;DATE(P657, 12, 31), payments,  0),  IF(payment_dates &gt;DATE(P657, 12, 31), payment_dates,  DATE(P657, 12, 31))    ),0)
)</f>
        <v/>
      </c>
      <c r="S657" s="1" t="str" cm="1">
        <f t="array" aca="1" ref="S657" ca="1">_xlfn.IFS(P657="","",
TRUE,  MIN( MIN(Q656, $M$14), ROUND($M$14/ (last_rou_date - $B$2) * (DATE(P657,12,31) - MAX($B$2, DATE(P657-1, 12, 31))), 2) )
)</f>
        <v/>
      </c>
      <c r="T657" s="7" t="str" cm="1">
        <f t="array" aca="1" ref="T657" ca="1">_xlfn.IFS(P657="", "",
ISTEXT(R656), R657- (H657 - SUMIFS( lease_table_payments, lease_table_years, P657) -$AG$14 ),
AND(ISNUMBER(R656), R657&lt;&gt;""),   R657- (R656 - SUMIFS( lease_table_payments, lease_table_years, P657) )
)</f>
        <v/>
      </c>
      <c r="V657" s="64">
        <f t="shared" si="32"/>
        <v>644</v>
      </c>
      <c r="W657" s="51" t="str" cm="1">
        <f t="array" ref="W657">_xlfn.IFS(
OR(W656=$B$4, W656=""),"",
TRUE,W656+1
)</f>
        <v/>
      </c>
      <c r="X657" s="51" t="str" cm="1">
        <f t="array" ref="X657">_xlfn.IFS(X656="","",
W657="", "",
AND($B$3="İllik"),DATE(YEAR(X656)+1,MONTH(X656),DAY(X656) ),
AND($B$3="Aylıq", $AH$14="Not end"), EDATE(X656,1),
AND($B$3="Aylıq", $AH$14="End"), EOMONTH(X656,1)
)</f>
        <v/>
      </c>
      <c r="Y657" s="51" t="str" cm="1">
        <f t="array" aca="1" ref="Y657" ca="1">_xlfn.IFS(
AND($B$7="Dövrün əvvəlində", Y656&lt;=last_rou_date), DATE(YEAR(Y656)+1, 12, 31),
AND($B$7="Dövrün sonunda", Y656&lt;=last_payment_date), DATE(YEAR(Y656)+1, 12, 31),
TRUE, ""
)</f>
        <v/>
      </c>
      <c r="Z657" s="75" t="str" cm="1">
        <f t="array" aca="1" ref="Z657" ca="1">_xlfn.IFS(
AND($AN$14="Not year_end", Z656&gt;last_payment_date), "",
AND($AN$14="Year_end", Z656&gt;=last_payment_date), "",
AND($AN$14="Year_end"), DATE(YEAR(Z656+1), 12, 31),
AND($AN$14="Not year_end", MONTH(Z656)=12, DAY(Z656)=31), DATE(YEAR(Z655)+1, MONTH(Z655), DAY(Z655)),
AND($AN$14="Not year_end", OR(MONTH(Z656)&lt;&gt;12, DAY(Z656)&lt;&gt;31) ), DATE(YEAR(Z656), 12, 31)
)</f>
        <v/>
      </c>
      <c r="AA657" s="75" t="str" cm="1">
        <f t="array" aca="1" ref="AA657" ca="1">_xlfn.IFS(AA656="", "",
AND(AA656=last_payment_date, OR(MONTH(AA656)&lt;&gt;12, DAY(AA656)&lt;&gt;31) ), DATE(YEAR(AA656), 12, 31),
AND(MONTH(AA656)=12, DAY(AA656)=31, AA656&gt;=last_payment_date), "",
AND(MONTH(AA656)=12, DAY(AA656)&lt;&gt;31),  EOMONTH(AA656,0),
AND(MONTH(AA656)=12, DAY(AA656)=31, $AH$14="Not end"),  EDATE(AA655,1),
AND($AH$14="Not end"), EDATE(AA656, 1),
AND($AH$14="End"), EOMONTH(AA656, 1)
)</f>
        <v/>
      </c>
      <c r="AB657" s="75" t="str" cm="1">
        <f t="array" aca="1" ref="AB657" ca="1">_xlfn.IFS(AB656="","",
AND(AB656=last_rou_date), "",
AND($B$3="İllik"),DATE(YEAR(AB656)+1,MONTH(AB656),DAY(AB656) ),
AND($B$3="Aylıq", $AH$14="Not end"), EDATE(AB656,1),
AND($B$3="Aylıq", $AH$14="End"), EOMONTH(AB656,1)
)</f>
        <v/>
      </c>
      <c r="AC657" s="75" t="str" cm="1">
        <f t="array" aca="1" ref="AC657" ca="1">_xlfn.IFS(
AND($AN$14="Not year_end", AC656&gt;last_rou_date), "",
AND($AN$14="Year_end", AC656&gt;=last_rou_date), "",
AND($AN$14="Year_end"), DATE(YEAR(AC656+1), 12, 31),
AND($AN$14="Not year_end", MONTH(AC656)=12, DAY(AC656)=31), DATE(YEAR(AC655)+1, MONTH(AC655), DAY(AC655)),
AND($AN$14="Not year_end", OR(MONTH(AC656)&lt;&gt;12, DAY(AC656)&lt;&gt;31) ), DATE(YEAR(AC656), 12, 31)
)</f>
        <v/>
      </c>
      <c r="AD657" s="75" t="str" cm="1">
        <f t="array" aca="1" ref="AD657" ca="1">_xlfn.IFS(AD656="", "",
AND(AD656=last_rou_date, OR(MONTH(AD656)&lt;&gt;12, DAY(AD656)&lt;&gt;31) ), DATE(YEAR(AD656), 12, 31),
AND(MONTH(AD656)=12, DAY(AD656)=31, AD656&gt;=last_rou_date), "",
AND(MONTH(AD656)=12, DAY(AD656)&lt;&gt;31),  EOMONTH(AD656,0),
AND(MONTH(AD656)=12, DAY(AD656)=31, $AH$14="Not end"),  EDATE(AD655,1),
AND($AH$14="Not end"), EDATE(AD656, 1),
AND($AH$14="End"), EOMONTH(AD656, 1)
)</f>
        <v/>
      </c>
      <c r="AE657" s="51" t="str" cm="1">
        <f t="array" ref="AE657">_xlfn.IFS(W657="", "",
AND(W657&gt;0, W657&lt;=$B$4, $C$2="İllik artım, faiz olaraq", $D$2&gt;0, $B$3="İllik"), $B$5*((1+$D$2)^(W657-1)),
AND(W657&gt;0, W657&lt;=$B$4, $C$2="İllik artım, faiz olaraq", $D$2&gt;0, $B$3="Aylıq"), $B$5*((1+$D$2)^ROUNDDOWN((W657-1)/12,0)),
AND(W657=1, $C$2="Aşağıdakı kimi dəyişir", ), $B$5,
AND(W657&gt;1, W657&lt;=$B$4, $C$2="Aşağıdakı kimi dəyişir"), IFERROR(VLOOKUP(W657, $C$4:$D$7, 2, FALSE), AE656),
AND(W657&gt;0, W657&lt;=$B$4), $B$5,
TRUE,0 )</f>
        <v/>
      </c>
      <c r="AF657" s="51" t="str">
        <f t="shared" ca="1" si="31"/>
        <v/>
      </c>
    </row>
    <row r="658" spans="1:32" x14ac:dyDescent="0.4">
      <c r="A658" s="13" t="str" cm="1">
        <f t="array" aca="1" ref="A658" ca="1">_xlfn.IFS(
AND(SUMIFS(lease_table_interest_accruals, lease_table_dates, A657)&gt;0, COUNTIFS($E$14:E657, "Interest accrual", $A$14:A657, A657)=0),  A657,
AND(SUMIFS(lease_table_payments, lease_table_dates, A657)&gt;0, COUNTIFS($E$14:E657, "Payment", $A$14:A657, A657)=0),  A657,
AND(SUMIFS(rou_table_deprs, rou_table_dates, A657)&gt;0, COUNTIFS($E$14:E657, "Depreciation", $A$14:A657, A657)=0),  A657,
TRUE,  IFERROR(INDEX(rou_table_dates,  MATCH(A657, rou_table_dates)+1, ), "")
)</f>
        <v/>
      </c>
      <c r="B658" s="1" t="str" cm="1">
        <f t="array" aca="1" ref="B658" ca="1">_xlfn.IFS(
AND(E658="Payment", A658=$B$2), $AM$14,
E658="Payment", $AM$15,
E658="Interest accrual", $AM$18,
E658="Depreciation", $AM$17,
TRUE, "")</f>
        <v/>
      </c>
      <c r="C658" s="1" t="str" cm="1">
        <f t="array" aca="1" ref="C658" ca="1">_xlfn.IFS(
E658="Payment", $AM$19,
E658="Interest accrual", $AM$15,
E658="Depreciation", $AM$16,
TRUE, "")</f>
        <v/>
      </c>
      <c r="D658" s="1" t="str" cm="1">
        <f t="array" aca="1" ref="D658" ca="1">_xlfn.IFS(
E658="Payment", _xlfn.XLOOKUP(A658, lease_table_dates, lease_table_payments, 0, 0),
E658="Interest accrual", _xlfn.XLOOKUP(A658, lease_table_dates, lease_table_interest_accruals, 0, 0),
E658="Depreciation", _xlfn.XLOOKUP(A658, rou_table_dates, rou_table_deprs, 0, 0),
TRUE, ""
)</f>
        <v/>
      </c>
      <c r="E658" s="7" t="str" cm="1">
        <f t="array" aca="1" ref="E658" ca="1">_xlfn.IFS(
AND(SUMIFS(lease_table_interest_accruals, lease_table_dates, A658)&gt;0, COUNTIFS($E$14:E657, "Interest accrual", $A$14:A657, A658)=0), "Interest accrual",
AND(SUMIFS(lease_table_payments, lease_table_dates, A658)&gt;0, COUNTIFS($E$14:E657, "Payment", $A$14:A657, A658)=0), "Payment",
AND(SUMIFS(rou_table_deprs, rou_table_dates, A658)&gt;0, COUNTIFS($E$14:E657, "Depreciation", $A$14:A657, A658)=0), "Depreciation",
TRUE,  ""
)</f>
        <v/>
      </c>
      <c r="G658" s="13" t="str" cm="1">
        <f t="array" aca="1" ref="G658" ca="1">_xlfn.IFS(
AND($B$11="Hə", $B$3="İllik"), Z658,
AND($B$11="Hə", $B$3="Aylıq"), AA658,
$B$11="Yox", X658)</f>
        <v/>
      </c>
      <c r="H658" s="1" t="str" cm="1">
        <f t="array" aca="1" ref="H658" ca="1">_xlfn.IFS( G658="", "",
TRUE, ROUND( H657+I658-J658, 2) )</f>
        <v/>
      </c>
      <c r="I658" s="1" t="str" cm="1">
        <f t="array" aca="1" ref="I658" ca="1">_xlfn.IFS(G658="", "",
G658=last_payment_date, (J658-H657),
 TRUE,  -  (H657- H657* (1+$B$6)^ (_xlfn.DAYS(G658,G657)/365) )
)</f>
        <v/>
      </c>
      <c r="J658" s="1" t="str" cm="1">
        <f t="array" aca="1" ref="J658" ca="1">_xlfn.IFS(G658="", "",
TRUE, _xlfn.XLOOKUP(G658,  payment_dates, payments,0,0)
)</f>
        <v/>
      </c>
      <c r="L658" s="8" t="str" cm="1">
        <f t="array" aca="1" ref="L658" ca="1">_xlfn.IFS(
AND($B$11="Hə", $B$3="İllik"), AC658,
AND($B$11="Hə", $B$3="Aylıq"), AD658,
$B$11="Yox", AB658)</f>
        <v/>
      </c>
      <c r="M658" s="1" t="str" cm="1">
        <f t="array" aca="1" ref="M658" ca="1">_xlfn.IFS( L658="", "",
(M657-N658)&lt;=0.5, 0,
TRUE,  M657-N658)</f>
        <v/>
      </c>
      <c r="N658" s="7" t="str" cm="1">
        <f t="array" aca="1" ref="N658" ca="1">_xlfn.IFS(
L658="", "",
TRUE, MIN(M657, ROUND($M$14/ (last_rou_date - $B$2) * (L658-L657), 2) )
)</f>
        <v/>
      </c>
      <c r="P658" s="59" t="str">
        <f t="shared" ca="1" si="30"/>
        <v/>
      </c>
      <c r="Q658" s="1" t="str" cm="1">
        <f t="array" aca="1" ref="Q658" ca="1">_xlfn.IFS(P658="","",
$B$11="Hə", _xlfn.XLOOKUP(DATE(P658, 12, 31), rou_table_dates, rou_table_nbvs,0, 0),
TRUE,  MAX(0, ROUND($M$14 - $M$14/ (last_rou_date - $B$2) * (DATE(P658,12,31) - $B$2), 2) )
)</f>
        <v/>
      </c>
      <c r="R658" s="1" t="str" cm="1">
        <f t="array" aca="1" ref="R658" ca="1">_xlfn.IFS(P658="","",
$B$11="Hə", _xlfn.XLOOKUP(DATE(P658, 12, 31), lease_table_dates, lease_table_balances,0, 0),
TRUE, IFERROR( XNPV($B$6, IF(payment_dates &gt;DATE(P658, 12, 31), payments,  0),  IF(payment_dates &gt;DATE(P658, 12, 31), payment_dates,  DATE(P658, 12, 31))    ),0)
)</f>
        <v/>
      </c>
      <c r="S658" s="1" t="str" cm="1">
        <f t="array" aca="1" ref="S658" ca="1">_xlfn.IFS(P658="","",
TRUE,  MIN( MIN(Q657, $M$14), ROUND($M$14/ (last_rou_date - $B$2) * (DATE(P658,12,31) - MAX($B$2, DATE(P658-1, 12, 31))), 2) )
)</f>
        <v/>
      </c>
      <c r="T658" s="7" t="str" cm="1">
        <f t="array" aca="1" ref="T658" ca="1">_xlfn.IFS(P658="", "",
ISTEXT(R657), R658- (H658 - SUMIFS( lease_table_payments, lease_table_years, P658) -$AG$14 ),
AND(ISNUMBER(R657), R658&lt;&gt;""),   R658- (R657 - SUMIFS( lease_table_payments, lease_table_years, P658) )
)</f>
        <v/>
      </c>
      <c r="V658" s="64">
        <f t="shared" si="32"/>
        <v>645</v>
      </c>
      <c r="W658" s="51" t="str" cm="1">
        <f t="array" ref="W658">_xlfn.IFS(
OR(W657=$B$4, W657=""),"",
TRUE,W657+1
)</f>
        <v/>
      </c>
      <c r="X658" s="51" t="str" cm="1">
        <f t="array" ref="X658">_xlfn.IFS(X657="","",
W658="", "",
AND($B$3="İllik"),DATE(YEAR(X657)+1,MONTH(X657),DAY(X657) ),
AND($B$3="Aylıq", $AH$14="Not end"), EDATE(X657,1),
AND($B$3="Aylıq", $AH$14="End"), EOMONTH(X657,1)
)</f>
        <v/>
      </c>
      <c r="Y658" s="51" t="str" cm="1">
        <f t="array" aca="1" ref="Y658" ca="1">_xlfn.IFS(
AND($B$7="Dövrün əvvəlində", Y657&lt;=last_rou_date), DATE(YEAR(Y657)+1, 12, 31),
AND($B$7="Dövrün sonunda", Y657&lt;=last_payment_date), DATE(YEAR(Y657)+1, 12, 31),
TRUE, ""
)</f>
        <v/>
      </c>
      <c r="Z658" s="75" t="str" cm="1">
        <f t="array" aca="1" ref="Z658" ca="1">_xlfn.IFS(
AND($AN$14="Not year_end", Z657&gt;last_payment_date), "",
AND($AN$14="Year_end", Z657&gt;=last_payment_date), "",
AND($AN$14="Year_end"), DATE(YEAR(Z657+1), 12, 31),
AND($AN$14="Not year_end", MONTH(Z657)=12, DAY(Z657)=31), DATE(YEAR(Z656)+1, MONTH(Z656), DAY(Z656)),
AND($AN$14="Not year_end", OR(MONTH(Z657)&lt;&gt;12, DAY(Z657)&lt;&gt;31) ), DATE(YEAR(Z657), 12, 31)
)</f>
        <v/>
      </c>
      <c r="AA658" s="75" t="str" cm="1">
        <f t="array" aca="1" ref="AA658" ca="1">_xlfn.IFS(AA657="", "",
AND(AA657=last_payment_date, OR(MONTH(AA657)&lt;&gt;12, DAY(AA657)&lt;&gt;31) ), DATE(YEAR(AA657), 12, 31),
AND(MONTH(AA657)=12, DAY(AA657)=31, AA657&gt;=last_payment_date), "",
AND(MONTH(AA657)=12, DAY(AA657)&lt;&gt;31),  EOMONTH(AA657,0),
AND(MONTH(AA657)=12, DAY(AA657)=31, $AH$14="Not end"),  EDATE(AA656,1),
AND($AH$14="Not end"), EDATE(AA657, 1),
AND($AH$14="End"), EOMONTH(AA657, 1)
)</f>
        <v/>
      </c>
      <c r="AB658" s="75" t="str" cm="1">
        <f t="array" aca="1" ref="AB658" ca="1">_xlfn.IFS(AB657="","",
AND(AB657=last_rou_date), "",
AND($B$3="İllik"),DATE(YEAR(AB657)+1,MONTH(AB657),DAY(AB657) ),
AND($B$3="Aylıq", $AH$14="Not end"), EDATE(AB657,1),
AND($B$3="Aylıq", $AH$14="End"), EOMONTH(AB657,1)
)</f>
        <v/>
      </c>
      <c r="AC658" s="75" t="str" cm="1">
        <f t="array" aca="1" ref="AC658" ca="1">_xlfn.IFS(
AND($AN$14="Not year_end", AC657&gt;last_rou_date), "",
AND($AN$14="Year_end", AC657&gt;=last_rou_date), "",
AND($AN$14="Year_end"), DATE(YEAR(AC657+1), 12, 31),
AND($AN$14="Not year_end", MONTH(AC657)=12, DAY(AC657)=31), DATE(YEAR(AC656)+1, MONTH(AC656), DAY(AC656)),
AND($AN$14="Not year_end", OR(MONTH(AC657)&lt;&gt;12, DAY(AC657)&lt;&gt;31) ), DATE(YEAR(AC657), 12, 31)
)</f>
        <v/>
      </c>
      <c r="AD658" s="75" t="str" cm="1">
        <f t="array" aca="1" ref="AD658" ca="1">_xlfn.IFS(AD657="", "",
AND(AD657=last_rou_date, OR(MONTH(AD657)&lt;&gt;12, DAY(AD657)&lt;&gt;31) ), DATE(YEAR(AD657), 12, 31),
AND(MONTH(AD657)=12, DAY(AD657)=31, AD657&gt;=last_rou_date), "",
AND(MONTH(AD657)=12, DAY(AD657)&lt;&gt;31),  EOMONTH(AD657,0),
AND(MONTH(AD657)=12, DAY(AD657)=31, $AH$14="Not end"),  EDATE(AD656,1),
AND($AH$14="Not end"), EDATE(AD657, 1),
AND($AH$14="End"), EOMONTH(AD657, 1)
)</f>
        <v/>
      </c>
      <c r="AE658" s="51" t="str" cm="1">
        <f t="array" ref="AE658">_xlfn.IFS(W658="", "",
AND(W658&gt;0, W658&lt;=$B$4, $C$2="İllik artım, faiz olaraq", $D$2&gt;0, $B$3="İllik"), $B$5*((1+$D$2)^(W658-1)),
AND(W658&gt;0, W658&lt;=$B$4, $C$2="İllik artım, faiz olaraq", $D$2&gt;0, $B$3="Aylıq"), $B$5*((1+$D$2)^ROUNDDOWN((W658-1)/12,0)),
AND(W658=1, $C$2="Aşağıdakı kimi dəyişir", ), $B$5,
AND(W658&gt;1, W658&lt;=$B$4, $C$2="Aşağıdakı kimi dəyişir"), IFERROR(VLOOKUP(W658, $C$4:$D$7, 2, FALSE), AE657),
AND(W658&gt;0, W658&lt;=$B$4), $B$5,
TRUE,0 )</f>
        <v/>
      </c>
      <c r="AF658" s="51" t="str">
        <f t="shared" ca="1" si="31"/>
        <v/>
      </c>
    </row>
    <row r="659" spans="1:32" x14ac:dyDescent="0.4">
      <c r="A659" s="13" t="str" cm="1">
        <f t="array" aca="1" ref="A659" ca="1">_xlfn.IFS(
AND(SUMIFS(lease_table_interest_accruals, lease_table_dates, A658)&gt;0, COUNTIFS($E$14:E658, "Interest accrual", $A$14:A658, A658)=0),  A658,
AND(SUMIFS(lease_table_payments, lease_table_dates, A658)&gt;0, COUNTIFS($E$14:E658, "Payment", $A$14:A658, A658)=0),  A658,
AND(SUMIFS(rou_table_deprs, rou_table_dates, A658)&gt;0, COUNTIFS($E$14:E658, "Depreciation", $A$14:A658, A658)=0),  A658,
TRUE,  IFERROR(INDEX(rou_table_dates,  MATCH(A658, rou_table_dates)+1, ), "")
)</f>
        <v/>
      </c>
      <c r="B659" s="1" t="str" cm="1">
        <f t="array" aca="1" ref="B659" ca="1">_xlfn.IFS(
AND(E659="Payment", A659=$B$2), $AM$14,
E659="Payment", $AM$15,
E659="Interest accrual", $AM$18,
E659="Depreciation", $AM$17,
TRUE, "")</f>
        <v/>
      </c>
      <c r="C659" s="1" t="str" cm="1">
        <f t="array" aca="1" ref="C659" ca="1">_xlfn.IFS(
E659="Payment", $AM$19,
E659="Interest accrual", $AM$15,
E659="Depreciation", $AM$16,
TRUE, "")</f>
        <v/>
      </c>
      <c r="D659" s="1" t="str" cm="1">
        <f t="array" aca="1" ref="D659" ca="1">_xlfn.IFS(
E659="Payment", _xlfn.XLOOKUP(A659, lease_table_dates, lease_table_payments, 0, 0),
E659="Interest accrual", _xlfn.XLOOKUP(A659, lease_table_dates, lease_table_interest_accruals, 0, 0),
E659="Depreciation", _xlfn.XLOOKUP(A659, rou_table_dates, rou_table_deprs, 0, 0),
TRUE, ""
)</f>
        <v/>
      </c>
      <c r="E659" s="7" t="str" cm="1">
        <f t="array" aca="1" ref="E659" ca="1">_xlfn.IFS(
AND(SUMIFS(lease_table_interest_accruals, lease_table_dates, A659)&gt;0, COUNTIFS($E$14:E658, "Interest accrual", $A$14:A658, A659)=0), "Interest accrual",
AND(SUMIFS(lease_table_payments, lease_table_dates, A659)&gt;0, COUNTIFS($E$14:E658, "Payment", $A$14:A658, A659)=0), "Payment",
AND(SUMIFS(rou_table_deprs, rou_table_dates, A659)&gt;0, COUNTIFS($E$14:E658, "Depreciation", $A$14:A658, A659)=0), "Depreciation",
TRUE,  ""
)</f>
        <v/>
      </c>
      <c r="G659" s="13" t="str" cm="1">
        <f t="array" aca="1" ref="G659" ca="1">_xlfn.IFS(
AND($B$11="Hə", $B$3="İllik"), Z659,
AND($B$11="Hə", $B$3="Aylıq"), AA659,
$B$11="Yox", X659)</f>
        <v/>
      </c>
      <c r="H659" s="1" t="str" cm="1">
        <f t="array" aca="1" ref="H659" ca="1">_xlfn.IFS( G659="", "",
TRUE, ROUND( H658+I659-J659, 2) )</f>
        <v/>
      </c>
      <c r="I659" s="1" t="str" cm="1">
        <f t="array" aca="1" ref="I659" ca="1">_xlfn.IFS(G659="", "",
G659=last_payment_date, (J659-H658),
 TRUE,  -  (H658- H658* (1+$B$6)^ (_xlfn.DAYS(G659,G658)/365) )
)</f>
        <v/>
      </c>
      <c r="J659" s="1" t="str" cm="1">
        <f t="array" aca="1" ref="J659" ca="1">_xlfn.IFS(G659="", "",
TRUE, _xlfn.XLOOKUP(G659,  payment_dates, payments,0,0)
)</f>
        <v/>
      </c>
      <c r="L659" s="8" t="str" cm="1">
        <f t="array" aca="1" ref="L659" ca="1">_xlfn.IFS(
AND($B$11="Hə", $B$3="İllik"), AC659,
AND($B$11="Hə", $B$3="Aylıq"), AD659,
$B$11="Yox", AB659)</f>
        <v/>
      </c>
      <c r="M659" s="1" t="str" cm="1">
        <f t="array" aca="1" ref="M659" ca="1">_xlfn.IFS( L659="", "",
(M658-N659)&lt;=0.5, 0,
TRUE,  M658-N659)</f>
        <v/>
      </c>
      <c r="N659" s="7" t="str" cm="1">
        <f t="array" aca="1" ref="N659" ca="1">_xlfn.IFS(
L659="", "",
TRUE, MIN(M658, ROUND($M$14/ (last_rou_date - $B$2) * (L659-L658), 2) )
)</f>
        <v/>
      </c>
      <c r="P659" s="59" t="str">
        <f t="shared" ca="1" si="30"/>
        <v/>
      </c>
      <c r="Q659" s="1" t="str" cm="1">
        <f t="array" aca="1" ref="Q659" ca="1">_xlfn.IFS(P659="","",
$B$11="Hə", _xlfn.XLOOKUP(DATE(P659, 12, 31), rou_table_dates, rou_table_nbvs,0, 0),
TRUE,  MAX(0, ROUND($M$14 - $M$14/ (last_rou_date - $B$2) * (DATE(P659,12,31) - $B$2), 2) )
)</f>
        <v/>
      </c>
      <c r="R659" s="1" t="str" cm="1">
        <f t="array" aca="1" ref="R659" ca="1">_xlfn.IFS(P659="","",
$B$11="Hə", _xlfn.XLOOKUP(DATE(P659, 12, 31), lease_table_dates, lease_table_balances,0, 0),
TRUE, IFERROR( XNPV($B$6, IF(payment_dates &gt;DATE(P659, 12, 31), payments,  0),  IF(payment_dates &gt;DATE(P659, 12, 31), payment_dates,  DATE(P659, 12, 31))    ),0)
)</f>
        <v/>
      </c>
      <c r="S659" s="1" t="str" cm="1">
        <f t="array" aca="1" ref="S659" ca="1">_xlfn.IFS(P659="","",
TRUE,  MIN( MIN(Q658, $M$14), ROUND($M$14/ (last_rou_date - $B$2) * (DATE(P659,12,31) - MAX($B$2, DATE(P659-1, 12, 31))), 2) )
)</f>
        <v/>
      </c>
      <c r="T659" s="7" t="str" cm="1">
        <f t="array" aca="1" ref="T659" ca="1">_xlfn.IFS(P659="", "",
ISTEXT(R658), R659- (H659 - SUMIFS( lease_table_payments, lease_table_years, P659) -$AG$14 ),
AND(ISNUMBER(R658), R659&lt;&gt;""),   R659- (R658 - SUMIFS( lease_table_payments, lease_table_years, P659) )
)</f>
        <v/>
      </c>
      <c r="V659" s="64">
        <f t="shared" si="32"/>
        <v>646</v>
      </c>
      <c r="W659" s="51" t="str" cm="1">
        <f t="array" ref="W659">_xlfn.IFS(
OR(W658=$B$4, W658=""),"",
TRUE,W658+1
)</f>
        <v/>
      </c>
      <c r="X659" s="51" t="str" cm="1">
        <f t="array" ref="X659">_xlfn.IFS(X658="","",
W659="", "",
AND($B$3="İllik"),DATE(YEAR(X658)+1,MONTH(X658),DAY(X658) ),
AND($B$3="Aylıq", $AH$14="Not end"), EDATE(X658,1),
AND($B$3="Aylıq", $AH$14="End"), EOMONTH(X658,1)
)</f>
        <v/>
      </c>
      <c r="Y659" s="51" t="str" cm="1">
        <f t="array" aca="1" ref="Y659" ca="1">_xlfn.IFS(
AND($B$7="Dövrün əvvəlində", Y658&lt;=last_rou_date), DATE(YEAR(Y658)+1, 12, 31),
AND($B$7="Dövrün sonunda", Y658&lt;=last_payment_date), DATE(YEAR(Y658)+1, 12, 31),
TRUE, ""
)</f>
        <v/>
      </c>
      <c r="Z659" s="75" t="str" cm="1">
        <f t="array" aca="1" ref="Z659" ca="1">_xlfn.IFS(
AND($AN$14="Not year_end", Z658&gt;last_payment_date), "",
AND($AN$14="Year_end", Z658&gt;=last_payment_date), "",
AND($AN$14="Year_end"), DATE(YEAR(Z658+1), 12, 31),
AND($AN$14="Not year_end", MONTH(Z658)=12, DAY(Z658)=31), DATE(YEAR(Z657)+1, MONTH(Z657), DAY(Z657)),
AND($AN$14="Not year_end", OR(MONTH(Z658)&lt;&gt;12, DAY(Z658)&lt;&gt;31) ), DATE(YEAR(Z658), 12, 31)
)</f>
        <v/>
      </c>
      <c r="AA659" s="75" t="str" cm="1">
        <f t="array" aca="1" ref="AA659" ca="1">_xlfn.IFS(AA658="", "",
AND(AA658=last_payment_date, OR(MONTH(AA658)&lt;&gt;12, DAY(AA658)&lt;&gt;31) ), DATE(YEAR(AA658), 12, 31),
AND(MONTH(AA658)=12, DAY(AA658)=31, AA658&gt;=last_payment_date), "",
AND(MONTH(AA658)=12, DAY(AA658)&lt;&gt;31),  EOMONTH(AA658,0),
AND(MONTH(AA658)=12, DAY(AA658)=31, $AH$14="Not end"),  EDATE(AA657,1),
AND($AH$14="Not end"), EDATE(AA658, 1),
AND($AH$14="End"), EOMONTH(AA658, 1)
)</f>
        <v/>
      </c>
      <c r="AB659" s="75" t="str" cm="1">
        <f t="array" aca="1" ref="AB659" ca="1">_xlfn.IFS(AB658="","",
AND(AB658=last_rou_date), "",
AND($B$3="İllik"),DATE(YEAR(AB658)+1,MONTH(AB658),DAY(AB658) ),
AND($B$3="Aylıq", $AH$14="Not end"), EDATE(AB658,1),
AND($B$3="Aylıq", $AH$14="End"), EOMONTH(AB658,1)
)</f>
        <v/>
      </c>
      <c r="AC659" s="75" t="str" cm="1">
        <f t="array" aca="1" ref="AC659" ca="1">_xlfn.IFS(
AND($AN$14="Not year_end", AC658&gt;last_rou_date), "",
AND($AN$14="Year_end", AC658&gt;=last_rou_date), "",
AND($AN$14="Year_end"), DATE(YEAR(AC658+1), 12, 31),
AND($AN$14="Not year_end", MONTH(AC658)=12, DAY(AC658)=31), DATE(YEAR(AC657)+1, MONTH(AC657), DAY(AC657)),
AND($AN$14="Not year_end", OR(MONTH(AC658)&lt;&gt;12, DAY(AC658)&lt;&gt;31) ), DATE(YEAR(AC658), 12, 31)
)</f>
        <v/>
      </c>
      <c r="AD659" s="75" t="str" cm="1">
        <f t="array" aca="1" ref="AD659" ca="1">_xlfn.IFS(AD658="", "",
AND(AD658=last_rou_date, OR(MONTH(AD658)&lt;&gt;12, DAY(AD658)&lt;&gt;31) ), DATE(YEAR(AD658), 12, 31),
AND(MONTH(AD658)=12, DAY(AD658)=31, AD658&gt;=last_rou_date), "",
AND(MONTH(AD658)=12, DAY(AD658)&lt;&gt;31),  EOMONTH(AD658,0),
AND(MONTH(AD658)=12, DAY(AD658)=31, $AH$14="Not end"),  EDATE(AD657,1),
AND($AH$14="Not end"), EDATE(AD658, 1),
AND($AH$14="End"), EOMONTH(AD658, 1)
)</f>
        <v/>
      </c>
      <c r="AE659" s="51" t="str" cm="1">
        <f t="array" ref="AE659">_xlfn.IFS(W659="", "",
AND(W659&gt;0, W659&lt;=$B$4, $C$2="İllik artım, faiz olaraq", $D$2&gt;0, $B$3="İllik"), $B$5*((1+$D$2)^(W659-1)),
AND(W659&gt;0, W659&lt;=$B$4, $C$2="İllik artım, faiz olaraq", $D$2&gt;0, $B$3="Aylıq"), $B$5*((1+$D$2)^ROUNDDOWN((W659-1)/12,0)),
AND(W659=1, $C$2="Aşağıdakı kimi dəyişir", ), $B$5,
AND(W659&gt;1, W659&lt;=$B$4, $C$2="Aşağıdakı kimi dəyişir"), IFERROR(VLOOKUP(W659, $C$4:$D$7, 2, FALSE), AE658),
AND(W659&gt;0, W659&lt;=$B$4), $B$5,
TRUE,0 )</f>
        <v/>
      </c>
      <c r="AF659" s="51" t="str">
        <f t="shared" ca="1" si="31"/>
        <v/>
      </c>
    </row>
    <row r="660" spans="1:32" x14ac:dyDescent="0.4">
      <c r="A660" s="13" t="str" cm="1">
        <f t="array" aca="1" ref="A660" ca="1">_xlfn.IFS(
AND(SUMIFS(lease_table_interest_accruals, lease_table_dates, A659)&gt;0, COUNTIFS($E$14:E659, "Interest accrual", $A$14:A659, A659)=0),  A659,
AND(SUMIFS(lease_table_payments, lease_table_dates, A659)&gt;0, COUNTIFS($E$14:E659, "Payment", $A$14:A659, A659)=0),  A659,
AND(SUMIFS(rou_table_deprs, rou_table_dates, A659)&gt;0, COUNTIFS($E$14:E659, "Depreciation", $A$14:A659, A659)=0),  A659,
TRUE,  IFERROR(INDEX(rou_table_dates,  MATCH(A659, rou_table_dates)+1, ), "")
)</f>
        <v/>
      </c>
      <c r="B660" s="1" t="str" cm="1">
        <f t="array" aca="1" ref="B660" ca="1">_xlfn.IFS(
AND(E660="Payment", A660=$B$2), $AM$14,
E660="Payment", $AM$15,
E660="Interest accrual", $AM$18,
E660="Depreciation", $AM$17,
TRUE, "")</f>
        <v/>
      </c>
      <c r="C660" s="1" t="str" cm="1">
        <f t="array" aca="1" ref="C660" ca="1">_xlfn.IFS(
E660="Payment", $AM$19,
E660="Interest accrual", $AM$15,
E660="Depreciation", $AM$16,
TRUE, "")</f>
        <v/>
      </c>
      <c r="D660" s="1" t="str" cm="1">
        <f t="array" aca="1" ref="D660" ca="1">_xlfn.IFS(
E660="Payment", _xlfn.XLOOKUP(A660, lease_table_dates, lease_table_payments, 0, 0),
E660="Interest accrual", _xlfn.XLOOKUP(A660, lease_table_dates, lease_table_interest_accruals, 0, 0),
E660="Depreciation", _xlfn.XLOOKUP(A660, rou_table_dates, rou_table_deprs, 0, 0),
TRUE, ""
)</f>
        <v/>
      </c>
      <c r="E660" s="7" t="str" cm="1">
        <f t="array" aca="1" ref="E660" ca="1">_xlfn.IFS(
AND(SUMIFS(lease_table_interest_accruals, lease_table_dates, A660)&gt;0, COUNTIFS($E$14:E659, "Interest accrual", $A$14:A659, A660)=0), "Interest accrual",
AND(SUMIFS(lease_table_payments, lease_table_dates, A660)&gt;0, COUNTIFS($E$14:E659, "Payment", $A$14:A659, A660)=0), "Payment",
AND(SUMIFS(rou_table_deprs, rou_table_dates, A660)&gt;0, COUNTIFS($E$14:E659, "Depreciation", $A$14:A659, A660)=0), "Depreciation",
TRUE,  ""
)</f>
        <v/>
      </c>
      <c r="G660" s="13" t="str" cm="1">
        <f t="array" aca="1" ref="G660" ca="1">_xlfn.IFS(
AND($B$11="Hə", $B$3="İllik"), Z660,
AND($B$11="Hə", $B$3="Aylıq"), AA660,
$B$11="Yox", X660)</f>
        <v/>
      </c>
      <c r="H660" s="1" t="str" cm="1">
        <f t="array" aca="1" ref="H660" ca="1">_xlfn.IFS( G660="", "",
TRUE, ROUND( H659+I660-J660, 2) )</f>
        <v/>
      </c>
      <c r="I660" s="1" t="str" cm="1">
        <f t="array" aca="1" ref="I660" ca="1">_xlfn.IFS(G660="", "",
G660=last_payment_date, (J660-H659),
 TRUE,  -  (H659- H659* (1+$B$6)^ (_xlfn.DAYS(G660,G659)/365) )
)</f>
        <v/>
      </c>
      <c r="J660" s="1" t="str" cm="1">
        <f t="array" aca="1" ref="J660" ca="1">_xlfn.IFS(G660="", "",
TRUE, _xlfn.XLOOKUP(G660,  payment_dates, payments,0,0)
)</f>
        <v/>
      </c>
      <c r="L660" s="8" t="str" cm="1">
        <f t="array" aca="1" ref="L660" ca="1">_xlfn.IFS(
AND($B$11="Hə", $B$3="İllik"), AC660,
AND($B$11="Hə", $B$3="Aylıq"), AD660,
$B$11="Yox", AB660)</f>
        <v/>
      </c>
      <c r="M660" s="1" t="str" cm="1">
        <f t="array" aca="1" ref="M660" ca="1">_xlfn.IFS( L660="", "",
(M659-N660)&lt;=0.5, 0,
TRUE,  M659-N660)</f>
        <v/>
      </c>
      <c r="N660" s="7" t="str" cm="1">
        <f t="array" aca="1" ref="N660" ca="1">_xlfn.IFS(
L660="", "",
TRUE, MIN(M659, ROUND($M$14/ (last_rou_date - $B$2) * (L660-L659), 2) )
)</f>
        <v/>
      </c>
      <c r="P660" s="59" t="str">
        <f t="shared" ca="1" si="30"/>
        <v/>
      </c>
      <c r="Q660" s="1" t="str" cm="1">
        <f t="array" aca="1" ref="Q660" ca="1">_xlfn.IFS(P660="","",
$B$11="Hə", _xlfn.XLOOKUP(DATE(P660, 12, 31), rou_table_dates, rou_table_nbvs,0, 0),
TRUE,  MAX(0, ROUND($M$14 - $M$14/ (last_rou_date - $B$2) * (DATE(P660,12,31) - $B$2), 2) )
)</f>
        <v/>
      </c>
      <c r="R660" s="1" t="str" cm="1">
        <f t="array" aca="1" ref="R660" ca="1">_xlfn.IFS(P660="","",
$B$11="Hə", _xlfn.XLOOKUP(DATE(P660, 12, 31), lease_table_dates, lease_table_balances,0, 0),
TRUE, IFERROR( XNPV($B$6, IF(payment_dates &gt;DATE(P660, 12, 31), payments,  0),  IF(payment_dates &gt;DATE(P660, 12, 31), payment_dates,  DATE(P660, 12, 31))    ),0)
)</f>
        <v/>
      </c>
      <c r="S660" s="1" t="str" cm="1">
        <f t="array" aca="1" ref="S660" ca="1">_xlfn.IFS(P660="","",
TRUE,  MIN( MIN(Q659, $M$14), ROUND($M$14/ (last_rou_date - $B$2) * (DATE(P660,12,31) - MAX($B$2, DATE(P660-1, 12, 31))), 2) )
)</f>
        <v/>
      </c>
      <c r="T660" s="7" t="str" cm="1">
        <f t="array" aca="1" ref="T660" ca="1">_xlfn.IFS(P660="", "",
ISTEXT(R659), R660- (H660 - SUMIFS( lease_table_payments, lease_table_years, P660) -$AG$14 ),
AND(ISNUMBER(R659), R660&lt;&gt;""),   R660- (R659 - SUMIFS( lease_table_payments, lease_table_years, P660) )
)</f>
        <v/>
      </c>
      <c r="V660" s="64">
        <f t="shared" si="32"/>
        <v>647</v>
      </c>
      <c r="W660" s="51" t="str" cm="1">
        <f t="array" ref="W660">_xlfn.IFS(
OR(W659=$B$4, W659=""),"",
TRUE,W659+1
)</f>
        <v/>
      </c>
      <c r="X660" s="51" t="str" cm="1">
        <f t="array" ref="X660">_xlfn.IFS(X659="","",
W660="", "",
AND($B$3="İllik"),DATE(YEAR(X659)+1,MONTH(X659),DAY(X659) ),
AND($B$3="Aylıq", $AH$14="Not end"), EDATE(X659,1),
AND($B$3="Aylıq", $AH$14="End"), EOMONTH(X659,1)
)</f>
        <v/>
      </c>
      <c r="Y660" s="51" t="str" cm="1">
        <f t="array" aca="1" ref="Y660" ca="1">_xlfn.IFS(
AND($B$7="Dövrün əvvəlində", Y659&lt;=last_rou_date), DATE(YEAR(Y659)+1, 12, 31),
AND($B$7="Dövrün sonunda", Y659&lt;=last_payment_date), DATE(YEAR(Y659)+1, 12, 31),
TRUE, ""
)</f>
        <v/>
      </c>
      <c r="Z660" s="75" t="str" cm="1">
        <f t="array" aca="1" ref="Z660" ca="1">_xlfn.IFS(
AND($AN$14="Not year_end", Z659&gt;last_payment_date), "",
AND($AN$14="Year_end", Z659&gt;=last_payment_date), "",
AND($AN$14="Year_end"), DATE(YEAR(Z659+1), 12, 31),
AND($AN$14="Not year_end", MONTH(Z659)=12, DAY(Z659)=31), DATE(YEAR(Z658)+1, MONTH(Z658), DAY(Z658)),
AND($AN$14="Not year_end", OR(MONTH(Z659)&lt;&gt;12, DAY(Z659)&lt;&gt;31) ), DATE(YEAR(Z659), 12, 31)
)</f>
        <v/>
      </c>
      <c r="AA660" s="75" t="str" cm="1">
        <f t="array" aca="1" ref="AA660" ca="1">_xlfn.IFS(AA659="", "",
AND(AA659=last_payment_date, OR(MONTH(AA659)&lt;&gt;12, DAY(AA659)&lt;&gt;31) ), DATE(YEAR(AA659), 12, 31),
AND(MONTH(AA659)=12, DAY(AA659)=31, AA659&gt;=last_payment_date), "",
AND(MONTH(AA659)=12, DAY(AA659)&lt;&gt;31),  EOMONTH(AA659,0),
AND(MONTH(AA659)=12, DAY(AA659)=31, $AH$14="Not end"),  EDATE(AA658,1),
AND($AH$14="Not end"), EDATE(AA659, 1),
AND($AH$14="End"), EOMONTH(AA659, 1)
)</f>
        <v/>
      </c>
      <c r="AB660" s="75" t="str" cm="1">
        <f t="array" aca="1" ref="AB660" ca="1">_xlfn.IFS(AB659="","",
AND(AB659=last_rou_date), "",
AND($B$3="İllik"),DATE(YEAR(AB659)+1,MONTH(AB659),DAY(AB659) ),
AND($B$3="Aylıq", $AH$14="Not end"), EDATE(AB659,1),
AND($B$3="Aylıq", $AH$14="End"), EOMONTH(AB659,1)
)</f>
        <v/>
      </c>
      <c r="AC660" s="75" t="str" cm="1">
        <f t="array" aca="1" ref="AC660" ca="1">_xlfn.IFS(
AND($AN$14="Not year_end", AC659&gt;last_rou_date), "",
AND($AN$14="Year_end", AC659&gt;=last_rou_date), "",
AND($AN$14="Year_end"), DATE(YEAR(AC659+1), 12, 31),
AND($AN$14="Not year_end", MONTH(AC659)=12, DAY(AC659)=31), DATE(YEAR(AC658)+1, MONTH(AC658), DAY(AC658)),
AND($AN$14="Not year_end", OR(MONTH(AC659)&lt;&gt;12, DAY(AC659)&lt;&gt;31) ), DATE(YEAR(AC659), 12, 31)
)</f>
        <v/>
      </c>
      <c r="AD660" s="75" t="str" cm="1">
        <f t="array" aca="1" ref="AD660" ca="1">_xlfn.IFS(AD659="", "",
AND(AD659=last_rou_date, OR(MONTH(AD659)&lt;&gt;12, DAY(AD659)&lt;&gt;31) ), DATE(YEAR(AD659), 12, 31),
AND(MONTH(AD659)=12, DAY(AD659)=31, AD659&gt;=last_rou_date), "",
AND(MONTH(AD659)=12, DAY(AD659)&lt;&gt;31),  EOMONTH(AD659,0),
AND(MONTH(AD659)=12, DAY(AD659)=31, $AH$14="Not end"),  EDATE(AD658,1),
AND($AH$14="Not end"), EDATE(AD659, 1),
AND($AH$14="End"), EOMONTH(AD659, 1)
)</f>
        <v/>
      </c>
      <c r="AE660" s="51" t="str" cm="1">
        <f t="array" ref="AE660">_xlfn.IFS(W660="", "",
AND(W660&gt;0, W660&lt;=$B$4, $C$2="İllik artım, faiz olaraq", $D$2&gt;0, $B$3="İllik"), $B$5*((1+$D$2)^(W660-1)),
AND(W660&gt;0, W660&lt;=$B$4, $C$2="İllik artım, faiz olaraq", $D$2&gt;0, $B$3="Aylıq"), $B$5*((1+$D$2)^ROUNDDOWN((W660-1)/12,0)),
AND(W660=1, $C$2="Aşağıdakı kimi dəyişir", ), $B$5,
AND(W660&gt;1, W660&lt;=$B$4, $C$2="Aşağıdakı kimi dəyişir"), IFERROR(VLOOKUP(W660, $C$4:$D$7, 2, FALSE), AE659),
AND(W660&gt;0, W660&lt;=$B$4), $B$5,
TRUE,0 )</f>
        <v/>
      </c>
      <c r="AF660" s="51" t="str">
        <f t="shared" ca="1" si="31"/>
        <v/>
      </c>
    </row>
    <row r="661" spans="1:32" x14ac:dyDescent="0.4">
      <c r="A661" s="13" t="str" cm="1">
        <f t="array" aca="1" ref="A661" ca="1">_xlfn.IFS(
AND(SUMIFS(lease_table_interest_accruals, lease_table_dates, A660)&gt;0, COUNTIFS($E$14:E660, "Interest accrual", $A$14:A660, A660)=0),  A660,
AND(SUMIFS(lease_table_payments, lease_table_dates, A660)&gt;0, COUNTIFS($E$14:E660, "Payment", $A$14:A660, A660)=0),  A660,
AND(SUMIFS(rou_table_deprs, rou_table_dates, A660)&gt;0, COUNTIFS($E$14:E660, "Depreciation", $A$14:A660, A660)=0),  A660,
TRUE,  IFERROR(INDEX(rou_table_dates,  MATCH(A660, rou_table_dates)+1, ), "")
)</f>
        <v/>
      </c>
      <c r="B661" s="1" t="str" cm="1">
        <f t="array" aca="1" ref="B661" ca="1">_xlfn.IFS(
AND(E661="Payment", A661=$B$2), $AM$14,
E661="Payment", $AM$15,
E661="Interest accrual", $AM$18,
E661="Depreciation", $AM$17,
TRUE, "")</f>
        <v/>
      </c>
      <c r="C661" s="1" t="str" cm="1">
        <f t="array" aca="1" ref="C661" ca="1">_xlfn.IFS(
E661="Payment", $AM$19,
E661="Interest accrual", $AM$15,
E661="Depreciation", $AM$16,
TRUE, "")</f>
        <v/>
      </c>
      <c r="D661" s="1" t="str" cm="1">
        <f t="array" aca="1" ref="D661" ca="1">_xlfn.IFS(
E661="Payment", _xlfn.XLOOKUP(A661, lease_table_dates, lease_table_payments, 0, 0),
E661="Interest accrual", _xlfn.XLOOKUP(A661, lease_table_dates, lease_table_interest_accruals, 0, 0),
E661="Depreciation", _xlfn.XLOOKUP(A661, rou_table_dates, rou_table_deprs, 0, 0),
TRUE, ""
)</f>
        <v/>
      </c>
      <c r="E661" s="7" t="str" cm="1">
        <f t="array" aca="1" ref="E661" ca="1">_xlfn.IFS(
AND(SUMIFS(lease_table_interest_accruals, lease_table_dates, A661)&gt;0, COUNTIFS($E$14:E660, "Interest accrual", $A$14:A660, A661)=0), "Interest accrual",
AND(SUMIFS(lease_table_payments, lease_table_dates, A661)&gt;0, COUNTIFS($E$14:E660, "Payment", $A$14:A660, A661)=0), "Payment",
AND(SUMIFS(rou_table_deprs, rou_table_dates, A661)&gt;0, COUNTIFS($E$14:E660, "Depreciation", $A$14:A660, A661)=0), "Depreciation",
TRUE,  ""
)</f>
        <v/>
      </c>
      <c r="G661" s="13" t="str" cm="1">
        <f t="array" aca="1" ref="G661" ca="1">_xlfn.IFS(
AND($B$11="Hə", $B$3="İllik"), Z661,
AND($B$11="Hə", $B$3="Aylıq"), AA661,
$B$11="Yox", X661)</f>
        <v/>
      </c>
      <c r="H661" s="1" t="str" cm="1">
        <f t="array" aca="1" ref="H661" ca="1">_xlfn.IFS( G661="", "",
TRUE, ROUND( H660+I661-J661, 2) )</f>
        <v/>
      </c>
      <c r="I661" s="1" t="str" cm="1">
        <f t="array" aca="1" ref="I661" ca="1">_xlfn.IFS(G661="", "",
G661=last_payment_date, (J661-H660),
 TRUE,  -  (H660- H660* (1+$B$6)^ (_xlfn.DAYS(G661,G660)/365) )
)</f>
        <v/>
      </c>
      <c r="J661" s="1" t="str" cm="1">
        <f t="array" aca="1" ref="J661" ca="1">_xlfn.IFS(G661="", "",
TRUE, _xlfn.XLOOKUP(G661,  payment_dates, payments,0,0)
)</f>
        <v/>
      </c>
      <c r="L661" s="8" t="str" cm="1">
        <f t="array" aca="1" ref="L661" ca="1">_xlfn.IFS(
AND($B$11="Hə", $B$3="İllik"), AC661,
AND($B$11="Hə", $B$3="Aylıq"), AD661,
$B$11="Yox", AB661)</f>
        <v/>
      </c>
      <c r="M661" s="1" t="str" cm="1">
        <f t="array" aca="1" ref="M661" ca="1">_xlfn.IFS( L661="", "",
(M660-N661)&lt;=0.5, 0,
TRUE,  M660-N661)</f>
        <v/>
      </c>
      <c r="N661" s="7" t="str" cm="1">
        <f t="array" aca="1" ref="N661" ca="1">_xlfn.IFS(
L661="", "",
TRUE, MIN(M660, ROUND($M$14/ (last_rou_date - $B$2) * (L661-L660), 2) )
)</f>
        <v/>
      </c>
      <c r="P661" s="59" t="str">
        <f t="shared" ca="1" si="30"/>
        <v/>
      </c>
      <c r="Q661" s="1" t="str" cm="1">
        <f t="array" aca="1" ref="Q661" ca="1">_xlfn.IFS(P661="","",
$B$11="Hə", _xlfn.XLOOKUP(DATE(P661, 12, 31), rou_table_dates, rou_table_nbvs,0, 0),
TRUE,  MAX(0, ROUND($M$14 - $M$14/ (last_rou_date - $B$2) * (DATE(P661,12,31) - $B$2), 2) )
)</f>
        <v/>
      </c>
      <c r="R661" s="1" t="str" cm="1">
        <f t="array" aca="1" ref="R661" ca="1">_xlfn.IFS(P661="","",
$B$11="Hə", _xlfn.XLOOKUP(DATE(P661, 12, 31), lease_table_dates, lease_table_balances,0, 0),
TRUE, IFERROR( XNPV($B$6, IF(payment_dates &gt;DATE(P661, 12, 31), payments,  0),  IF(payment_dates &gt;DATE(P661, 12, 31), payment_dates,  DATE(P661, 12, 31))    ),0)
)</f>
        <v/>
      </c>
      <c r="S661" s="1" t="str" cm="1">
        <f t="array" aca="1" ref="S661" ca="1">_xlfn.IFS(P661="","",
TRUE,  MIN( MIN(Q660, $M$14), ROUND($M$14/ (last_rou_date - $B$2) * (DATE(P661,12,31) - MAX($B$2, DATE(P661-1, 12, 31))), 2) )
)</f>
        <v/>
      </c>
      <c r="T661" s="7" t="str" cm="1">
        <f t="array" aca="1" ref="T661" ca="1">_xlfn.IFS(P661="", "",
ISTEXT(R660), R661- (H661 - SUMIFS( lease_table_payments, lease_table_years, P661) -$AG$14 ),
AND(ISNUMBER(R660), R661&lt;&gt;""),   R661- (R660 - SUMIFS( lease_table_payments, lease_table_years, P661) )
)</f>
        <v/>
      </c>
      <c r="V661" s="64">
        <f t="shared" si="32"/>
        <v>648</v>
      </c>
      <c r="W661" s="51" t="str" cm="1">
        <f t="array" ref="W661">_xlfn.IFS(
OR(W660=$B$4, W660=""),"",
TRUE,W660+1
)</f>
        <v/>
      </c>
      <c r="X661" s="51" t="str" cm="1">
        <f t="array" ref="X661">_xlfn.IFS(X660="","",
W661="", "",
AND($B$3="İllik"),DATE(YEAR(X660)+1,MONTH(X660),DAY(X660) ),
AND($B$3="Aylıq", $AH$14="Not end"), EDATE(X660,1),
AND($B$3="Aylıq", $AH$14="End"), EOMONTH(X660,1)
)</f>
        <v/>
      </c>
      <c r="Y661" s="51" t="str" cm="1">
        <f t="array" aca="1" ref="Y661" ca="1">_xlfn.IFS(
AND($B$7="Dövrün əvvəlində", Y660&lt;=last_rou_date), DATE(YEAR(Y660)+1, 12, 31),
AND($B$7="Dövrün sonunda", Y660&lt;=last_payment_date), DATE(YEAR(Y660)+1, 12, 31),
TRUE, ""
)</f>
        <v/>
      </c>
      <c r="Z661" s="75" t="str" cm="1">
        <f t="array" aca="1" ref="Z661" ca="1">_xlfn.IFS(
AND($AN$14="Not year_end", Z660&gt;last_payment_date), "",
AND($AN$14="Year_end", Z660&gt;=last_payment_date), "",
AND($AN$14="Year_end"), DATE(YEAR(Z660+1), 12, 31),
AND($AN$14="Not year_end", MONTH(Z660)=12, DAY(Z660)=31), DATE(YEAR(Z659)+1, MONTH(Z659), DAY(Z659)),
AND($AN$14="Not year_end", OR(MONTH(Z660)&lt;&gt;12, DAY(Z660)&lt;&gt;31) ), DATE(YEAR(Z660), 12, 31)
)</f>
        <v/>
      </c>
      <c r="AA661" s="75" t="str" cm="1">
        <f t="array" aca="1" ref="AA661" ca="1">_xlfn.IFS(AA660="", "",
AND(AA660=last_payment_date, OR(MONTH(AA660)&lt;&gt;12, DAY(AA660)&lt;&gt;31) ), DATE(YEAR(AA660), 12, 31),
AND(MONTH(AA660)=12, DAY(AA660)=31, AA660&gt;=last_payment_date), "",
AND(MONTH(AA660)=12, DAY(AA660)&lt;&gt;31),  EOMONTH(AA660,0),
AND(MONTH(AA660)=12, DAY(AA660)=31, $AH$14="Not end"),  EDATE(AA659,1),
AND($AH$14="Not end"), EDATE(AA660, 1),
AND($AH$14="End"), EOMONTH(AA660, 1)
)</f>
        <v/>
      </c>
      <c r="AB661" s="75" t="str" cm="1">
        <f t="array" aca="1" ref="AB661" ca="1">_xlfn.IFS(AB660="","",
AND(AB660=last_rou_date), "",
AND($B$3="İllik"),DATE(YEAR(AB660)+1,MONTH(AB660),DAY(AB660) ),
AND($B$3="Aylıq", $AH$14="Not end"), EDATE(AB660,1),
AND($B$3="Aylıq", $AH$14="End"), EOMONTH(AB660,1)
)</f>
        <v/>
      </c>
      <c r="AC661" s="75" t="str" cm="1">
        <f t="array" aca="1" ref="AC661" ca="1">_xlfn.IFS(
AND($AN$14="Not year_end", AC660&gt;last_rou_date), "",
AND($AN$14="Year_end", AC660&gt;=last_rou_date), "",
AND($AN$14="Year_end"), DATE(YEAR(AC660+1), 12, 31),
AND($AN$14="Not year_end", MONTH(AC660)=12, DAY(AC660)=31), DATE(YEAR(AC659)+1, MONTH(AC659), DAY(AC659)),
AND($AN$14="Not year_end", OR(MONTH(AC660)&lt;&gt;12, DAY(AC660)&lt;&gt;31) ), DATE(YEAR(AC660), 12, 31)
)</f>
        <v/>
      </c>
      <c r="AD661" s="75" t="str" cm="1">
        <f t="array" aca="1" ref="AD661" ca="1">_xlfn.IFS(AD660="", "",
AND(AD660=last_rou_date, OR(MONTH(AD660)&lt;&gt;12, DAY(AD660)&lt;&gt;31) ), DATE(YEAR(AD660), 12, 31),
AND(MONTH(AD660)=12, DAY(AD660)=31, AD660&gt;=last_rou_date), "",
AND(MONTH(AD660)=12, DAY(AD660)&lt;&gt;31),  EOMONTH(AD660,0),
AND(MONTH(AD660)=12, DAY(AD660)=31, $AH$14="Not end"),  EDATE(AD659,1),
AND($AH$14="Not end"), EDATE(AD660, 1),
AND($AH$14="End"), EOMONTH(AD660, 1)
)</f>
        <v/>
      </c>
      <c r="AE661" s="51" t="str" cm="1">
        <f t="array" ref="AE661">_xlfn.IFS(W661="", "",
AND(W661&gt;0, W661&lt;=$B$4, $C$2="İllik artım, faiz olaraq", $D$2&gt;0, $B$3="İllik"), $B$5*((1+$D$2)^(W661-1)),
AND(W661&gt;0, W661&lt;=$B$4, $C$2="İllik artım, faiz olaraq", $D$2&gt;0, $B$3="Aylıq"), $B$5*((1+$D$2)^ROUNDDOWN((W661-1)/12,0)),
AND(W661=1, $C$2="Aşağıdakı kimi dəyişir", ), $B$5,
AND(W661&gt;1, W661&lt;=$B$4, $C$2="Aşağıdakı kimi dəyişir"), IFERROR(VLOOKUP(W661, $C$4:$D$7, 2, FALSE), AE660),
AND(W661&gt;0, W661&lt;=$B$4), $B$5,
TRUE,0 )</f>
        <v/>
      </c>
      <c r="AF661" s="51" t="str">
        <f t="shared" ca="1" si="31"/>
        <v/>
      </c>
    </row>
    <row r="662" spans="1:32" x14ac:dyDescent="0.4">
      <c r="A662" s="13" t="str" cm="1">
        <f t="array" aca="1" ref="A662" ca="1">_xlfn.IFS(
AND(SUMIFS(lease_table_interest_accruals, lease_table_dates, A661)&gt;0, COUNTIFS($E$14:E661, "Interest accrual", $A$14:A661, A661)=0),  A661,
AND(SUMIFS(lease_table_payments, lease_table_dates, A661)&gt;0, COUNTIFS($E$14:E661, "Payment", $A$14:A661, A661)=0),  A661,
AND(SUMIFS(rou_table_deprs, rou_table_dates, A661)&gt;0, COUNTIFS($E$14:E661, "Depreciation", $A$14:A661, A661)=0),  A661,
TRUE,  IFERROR(INDEX(rou_table_dates,  MATCH(A661, rou_table_dates)+1, ), "")
)</f>
        <v/>
      </c>
      <c r="B662" s="1" t="str" cm="1">
        <f t="array" aca="1" ref="B662" ca="1">_xlfn.IFS(
AND(E662="Payment", A662=$B$2), $AM$14,
E662="Payment", $AM$15,
E662="Interest accrual", $AM$18,
E662="Depreciation", $AM$17,
TRUE, "")</f>
        <v/>
      </c>
      <c r="C662" s="1" t="str" cm="1">
        <f t="array" aca="1" ref="C662" ca="1">_xlfn.IFS(
E662="Payment", $AM$19,
E662="Interest accrual", $AM$15,
E662="Depreciation", $AM$16,
TRUE, "")</f>
        <v/>
      </c>
      <c r="D662" s="1" t="str" cm="1">
        <f t="array" aca="1" ref="D662" ca="1">_xlfn.IFS(
E662="Payment", _xlfn.XLOOKUP(A662, lease_table_dates, lease_table_payments, 0, 0),
E662="Interest accrual", _xlfn.XLOOKUP(A662, lease_table_dates, lease_table_interest_accruals, 0, 0),
E662="Depreciation", _xlfn.XLOOKUP(A662, rou_table_dates, rou_table_deprs, 0, 0),
TRUE, ""
)</f>
        <v/>
      </c>
      <c r="E662" s="7" t="str" cm="1">
        <f t="array" aca="1" ref="E662" ca="1">_xlfn.IFS(
AND(SUMIFS(lease_table_interest_accruals, lease_table_dates, A662)&gt;0, COUNTIFS($E$14:E661, "Interest accrual", $A$14:A661, A662)=0), "Interest accrual",
AND(SUMIFS(lease_table_payments, lease_table_dates, A662)&gt;0, COUNTIFS($E$14:E661, "Payment", $A$14:A661, A662)=0), "Payment",
AND(SUMIFS(rou_table_deprs, rou_table_dates, A662)&gt;0, COUNTIFS($E$14:E661, "Depreciation", $A$14:A661, A662)=0), "Depreciation",
TRUE,  ""
)</f>
        <v/>
      </c>
      <c r="G662" s="13" t="str" cm="1">
        <f t="array" aca="1" ref="G662" ca="1">_xlfn.IFS(
AND($B$11="Hə", $B$3="İllik"), Z662,
AND($B$11="Hə", $B$3="Aylıq"), AA662,
$B$11="Yox", X662)</f>
        <v/>
      </c>
      <c r="H662" s="1" t="str" cm="1">
        <f t="array" aca="1" ref="H662" ca="1">_xlfn.IFS( G662="", "",
TRUE, ROUND( H661+I662-J662, 2) )</f>
        <v/>
      </c>
      <c r="I662" s="1" t="str" cm="1">
        <f t="array" aca="1" ref="I662" ca="1">_xlfn.IFS(G662="", "",
G662=last_payment_date, (J662-H661),
 TRUE,  -  (H661- H661* (1+$B$6)^ (_xlfn.DAYS(G662,G661)/365) )
)</f>
        <v/>
      </c>
      <c r="J662" s="1" t="str" cm="1">
        <f t="array" aca="1" ref="J662" ca="1">_xlfn.IFS(G662="", "",
TRUE, _xlfn.XLOOKUP(G662,  payment_dates, payments,0,0)
)</f>
        <v/>
      </c>
      <c r="L662" s="8" t="str" cm="1">
        <f t="array" aca="1" ref="L662" ca="1">_xlfn.IFS(
AND($B$11="Hə", $B$3="İllik"), AC662,
AND($B$11="Hə", $B$3="Aylıq"), AD662,
$B$11="Yox", AB662)</f>
        <v/>
      </c>
      <c r="M662" s="1" t="str" cm="1">
        <f t="array" aca="1" ref="M662" ca="1">_xlfn.IFS( L662="", "",
(M661-N662)&lt;=0.5, 0,
TRUE,  M661-N662)</f>
        <v/>
      </c>
      <c r="N662" s="7" t="str" cm="1">
        <f t="array" aca="1" ref="N662" ca="1">_xlfn.IFS(
L662="", "",
TRUE, MIN(M661, ROUND($M$14/ (last_rou_date - $B$2) * (L662-L661), 2) )
)</f>
        <v/>
      </c>
      <c r="P662" s="59" t="str">
        <f t="shared" ca="1" si="30"/>
        <v/>
      </c>
      <c r="Q662" s="1" t="str" cm="1">
        <f t="array" aca="1" ref="Q662" ca="1">_xlfn.IFS(P662="","",
$B$11="Hə", _xlfn.XLOOKUP(DATE(P662, 12, 31), rou_table_dates, rou_table_nbvs,0, 0),
TRUE,  MAX(0, ROUND($M$14 - $M$14/ (last_rou_date - $B$2) * (DATE(P662,12,31) - $B$2), 2) )
)</f>
        <v/>
      </c>
      <c r="R662" s="1" t="str" cm="1">
        <f t="array" aca="1" ref="R662" ca="1">_xlfn.IFS(P662="","",
$B$11="Hə", _xlfn.XLOOKUP(DATE(P662, 12, 31), lease_table_dates, lease_table_balances,0, 0),
TRUE, IFERROR( XNPV($B$6, IF(payment_dates &gt;DATE(P662, 12, 31), payments,  0),  IF(payment_dates &gt;DATE(P662, 12, 31), payment_dates,  DATE(P662, 12, 31))    ),0)
)</f>
        <v/>
      </c>
      <c r="S662" s="1" t="str" cm="1">
        <f t="array" aca="1" ref="S662" ca="1">_xlfn.IFS(P662="","",
TRUE,  MIN( MIN(Q661, $M$14), ROUND($M$14/ (last_rou_date - $B$2) * (DATE(P662,12,31) - MAX($B$2, DATE(P662-1, 12, 31))), 2) )
)</f>
        <v/>
      </c>
      <c r="T662" s="7" t="str" cm="1">
        <f t="array" aca="1" ref="T662" ca="1">_xlfn.IFS(P662="", "",
ISTEXT(R661), R662- (H662 - SUMIFS( lease_table_payments, lease_table_years, P662) -$AG$14 ),
AND(ISNUMBER(R661), R662&lt;&gt;""),   R662- (R661 - SUMIFS( lease_table_payments, lease_table_years, P662) )
)</f>
        <v/>
      </c>
      <c r="V662" s="64">
        <f t="shared" si="32"/>
        <v>649</v>
      </c>
      <c r="W662" s="51" t="str" cm="1">
        <f t="array" ref="W662">_xlfn.IFS(
OR(W661=$B$4, W661=""),"",
TRUE,W661+1
)</f>
        <v/>
      </c>
      <c r="X662" s="51" t="str" cm="1">
        <f t="array" ref="X662">_xlfn.IFS(X661="","",
W662="", "",
AND($B$3="İllik"),DATE(YEAR(X661)+1,MONTH(X661),DAY(X661) ),
AND($B$3="Aylıq", $AH$14="Not end"), EDATE(X661,1),
AND($B$3="Aylıq", $AH$14="End"), EOMONTH(X661,1)
)</f>
        <v/>
      </c>
      <c r="Y662" s="51" t="str" cm="1">
        <f t="array" aca="1" ref="Y662" ca="1">_xlfn.IFS(
AND($B$7="Dövrün əvvəlində", Y661&lt;=last_rou_date), DATE(YEAR(Y661)+1, 12, 31),
AND($B$7="Dövrün sonunda", Y661&lt;=last_payment_date), DATE(YEAR(Y661)+1, 12, 31),
TRUE, ""
)</f>
        <v/>
      </c>
      <c r="Z662" s="75" t="str" cm="1">
        <f t="array" aca="1" ref="Z662" ca="1">_xlfn.IFS(
AND($AN$14="Not year_end", Z661&gt;last_payment_date), "",
AND($AN$14="Year_end", Z661&gt;=last_payment_date), "",
AND($AN$14="Year_end"), DATE(YEAR(Z661+1), 12, 31),
AND($AN$14="Not year_end", MONTH(Z661)=12, DAY(Z661)=31), DATE(YEAR(Z660)+1, MONTH(Z660), DAY(Z660)),
AND($AN$14="Not year_end", OR(MONTH(Z661)&lt;&gt;12, DAY(Z661)&lt;&gt;31) ), DATE(YEAR(Z661), 12, 31)
)</f>
        <v/>
      </c>
      <c r="AA662" s="75" t="str" cm="1">
        <f t="array" aca="1" ref="AA662" ca="1">_xlfn.IFS(AA661="", "",
AND(AA661=last_payment_date, OR(MONTH(AA661)&lt;&gt;12, DAY(AA661)&lt;&gt;31) ), DATE(YEAR(AA661), 12, 31),
AND(MONTH(AA661)=12, DAY(AA661)=31, AA661&gt;=last_payment_date), "",
AND(MONTH(AA661)=12, DAY(AA661)&lt;&gt;31),  EOMONTH(AA661,0),
AND(MONTH(AA661)=12, DAY(AA661)=31, $AH$14="Not end"),  EDATE(AA660,1),
AND($AH$14="Not end"), EDATE(AA661, 1),
AND($AH$14="End"), EOMONTH(AA661, 1)
)</f>
        <v/>
      </c>
      <c r="AB662" s="75" t="str" cm="1">
        <f t="array" aca="1" ref="AB662" ca="1">_xlfn.IFS(AB661="","",
AND(AB661=last_rou_date), "",
AND($B$3="İllik"),DATE(YEAR(AB661)+1,MONTH(AB661),DAY(AB661) ),
AND($B$3="Aylıq", $AH$14="Not end"), EDATE(AB661,1),
AND($B$3="Aylıq", $AH$14="End"), EOMONTH(AB661,1)
)</f>
        <v/>
      </c>
      <c r="AC662" s="75" t="str" cm="1">
        <f t="array" aca="1" ref="AC662" ca="1">_xlfn.IFS(
AND($AN$14="Not year_end", AC661&gt;last_rou_date), "",
AND($AN$14="Year_end", AC661&gt;=last_rou_date), "",
AND($AN$14="Year_end"), DATE(YEAR(AC661+1), 12, 31),
AND($AN$14="Not year_end", MONTH(AC661)=12, DAY(AC661)=31), DATE(YEAR(AC660)+1, MONTH(AC660), DAY(AC660)),
AND($AN$14="Not year_end", OR(MONTH(AC661)&lt;&gt;12, DAY(AC661)&lt;&gt;31) ), DATE(YEAR(AC661), 12, 31)
)</f>
        <v/>
      </c>
      <c r="AD662" s="75" t="str" cm="1">
        <f t="array" aca="1" ref="AD662" ca="1">_xlfn.IFS(AD661="", "",
AND(AD661=last_rou_date, OR(MONTH(AD661)&lt;&gt;12, DAY(AD661)&lt;&gt;31) ), DATE(YEAR(AD661), 12, 31),
AND(MONTH(AD661)=12, DAY(AD661)=31, AD661&gt;=last_rou_date), "",
AND(MONTH(AD661)=12, DAY(AD661)&lt;&gt;31),  EOMONTH(AD661,0),
AND(MONTH(AD661)=12, DAY(AD661)=31, $AH$14="Not end"),  EDATE(AD660,1),
AND($AH$14="Not end"), EDATE(AD661, 1),
AND($AH$14="End"), EOMONTH(AD661, 1)
)</f>
        <v/>
      </c>
      <c r="AE662" s="51" t="str" cm="1">
        <f t="array" ref="AE662">_xlfn.IFS(W662="", "",
AND(W662&gt;0, W662&lt;=$B$4, $C$2="İllik artım, faiz olaraq", $D$2&gt;0, $B$3="İllik"), $B$5*((1+$D$2)^(W662-1)),
AND(W662&gt;0, W662&lt;=$B$4, $C$2="İllik artım, faiz olaraq", $D$2&gt;0, $B$3="Aylıq"), $B$5*((1+$D$2)^ROUNDDOWN((W662-1)/12,0)),
AND(W662=1, $C$2="Aşağıdakı kimi dəyişir", ), $B$5,
AND(W662&gt;1, W662&lt;=$B$4, $C$2="Aşağıdakı kimi dəyişir"), IFERROR(VLOOKUP(W662, $C$4:$D$7, 2, FALSE), AE661),
AND(W662&gt;0, W662&lt;=$B$4), $B$5,
TRUE,0 )</f>
        <v/>
      </c>
      <c r="AF662" s="51" t="str">
        <f t="shared" ca="1" si="31"/>
        <v/>
      </c>
    </row>
    <row r="663" spans="1:32" x14ac:dyDescent="0.4">
      <c r="A663" s="13" t="str" cm="1">
        <f t="array" aca="1" ref="A663" ca="1">_xlfn.IFS(
AND(SUMIFS(lease_table_interest_accruals, lease_table_dates, A662)&gt;0, COUNTIFS($E$14:E662, "Interest accrual", $A$14:A662, A662)=0),  A662,
AND(SUMIFS(lease_table_payments, lease_table_dates, A662)&gt;0, COUNTIFS($E$14:E662, "Payment", $A$14:A662, A662)=0),  A662,
AND(SUMIFS(rou_table_deprs, rou_table_dates, A662)&gt;0, COUNTIFS($E$14:E662, "Depreciation", $A$14:A662, A662)=0),  A662,
TRUE,  IFERROR(INDEX(rou_table_dates,  MATCH(A662, rou_table_dates)+1, ), "")
)</f>
        <v/>
      </c>
      <c r="B663" s="1" t="str" cm="1">
        <f t="array" aca="1" ref="B663" ca="1">_xlfn.IFS(
AND(E663="Payment", A663=$B$2), $AM$14,
E663="Payment", $AM$15,
E663="Interest accrual", $AM$18,
E663="Depreciation", $AM$17,
TRUE, "")</f>
        <v/>
      </c>
      <c r="C663" s="1" t="str" cm="1">
        <f t="array" aca="1" ref="C663" ca="1">_xlfn.IFS(
E663="Payment", $AM$19,
E663="Interest accrual", $AM$15,
E663="Depreciation", $AM$16,
TRUE, "")</f>
        <v/>
      </c>
      <c r="D663" s="1" t="str" cm="1">
        <f t="array" aca="1" ref="D663" ca="1">_xlfn.IFS(
E663="Payment", _xlfn.XLOOKUP(A663, lease_table_dates, lease_table_payments, 0, 0),
E663="Interest accrual", _xlfn.XLOOKUP(A663, lease_table_dates, lease_table_interest_accruals, 0, 0),
E663="Depreciation", _xlfn.XLOOKUP(A663, rou_table_dates, rou_table_deprs, 0, 0),
TRUE, ""
)</f>
        <v/>
      </c>
      <c r="E663" s="7" t="str" cm="1">
        <f t="array" aca="1" ref="E663" ca="1">_xlfn.IFS(
AND(SUMIFS(lease_table_interest_accruals, lease_table_dates, A663)&gt;0, COUNTIFS($E$14:E662, "Interest accrual", $A$14:A662, A663)=0), "Interest accrual",
AND(SUMIFS(lease_table_payments, lease_table_dates, A663)&gt;0, COUNTIFS($E$14:E662, "Payment", $A$14:A662, A663)=0), "Payment",
AND(SUMIFS(rou_table_deprs, rou_table_dates, A663)&gt;0, COUNTIFS($E$14:E662, "Depreciation", $A$14:A662, A663)=0), "Depreciation",
TRUE,  ""
)</f>
        <v/>
      </c>
      <c r="G663" s="13" t="str" cm="1">
        <f t="array" aca="1" ref="G663" ca="1">_xlfn.IFS(
AND($B$11="Hə", $B$3="İllik"), Z663,
AND($B$11="Hə", $B$3="Aylıq"), AA663,
$B$11="Yox", X663)</f>
        <v/>
      </c>
      <c r="H663" s="1" t="str" cm="1">
        <f t="array" aca="1" ref="H663" ca="1">_xlfn.IFS( G663="", "",
TRUE, ROUND( H662+I663-J663, 2) )</f>
        <v/>
      </c>
      <c r="I663" s="1" t="str" cm="1">
        <f t="array" aca="1" ref="I663" ca="1">_xlfn.IFS(G663="", "",
G663=last_payment_date, (J663-H662),
 TRUE,  -  (H662- H662* (1+$B$6)^ (_xlfn.DAYS(G663,G662)/365) )
)</f>
        <v/>
      </c>
      <c r="J663" s="1" t="str" cm="1">
        <f t="array" aca="1" ref="J663" ca="1">_xlfn.IFS(G663="", "",
TRUE, _xlfn.XLOOKUP(G663,  payment_dates, payments,0,0)
)</f>
        <v/>
      </c>
      <c r="L663" s="8" t="str" cm="1">
        <f t="array" aca="1" ref="L663" ca="1">_xlfn.IFS(
AND($B$11="Hə", $B$3="İllik"), AC663,
AND($B$11="Hə", $B$3="Aylıq"), AD663,
$B$11="Yox", AB663)</f>
        <v/>
      </c>
      <c r="M663" s="1" t="str" cm="1">
        <f t="array" aca="1" ref="M663" ca="1">_xlfn.IFS( L663="", "",
(M662-N663)&lt;=0.5, 0,
TRUE,  M662-N663)</f>
        <v/>
      </c>
      <c r="N663" s="7" t="str" cm="1">
        <f t="array" aca="1" ref="N663" ca="1">_xlfn.IFS(
L663="", "",
TRUE, MIN(M662, ROUND($M$14/ (last_rou_date - $B$2) * (L663-L662), 2) )
)</f>
        <v/>
      </c>
      <c r="P663" s="59" t="str">
        <f t="shared" ca="1" si="30"/>
        <v/>
      </c>
      <c r="Q663" s="1" t="str" cm="1">
        <f t="array" aca="1" ref="Q663" ca="1">_xlfn.IFS(P663="","",
$B$11="Hə", _xlfn.XLOOKUP(DATE(P663, 12, 31), rou_table_dates, rou_table_nbvs,0, 0),
TRUE,  MAX(0, ROUND($M$14 - $M$14/ (last_rou_date - $B$2) * (DATE(P663,12,31) - $B$2), 2) )
)</f>
        <v/>
      </c>
      <c r="R663" s="1" t="str" cm="1">
        <f t="array" aca="1" ref="R663" ca="1">_xlfn.IFS(P663="","",
$B$11="Hə", _xlfn.XLOOKUP(DATE(P663, 12, 31), lease_table_dates, lease_table_balances,0, 0),
TRUE, IFERROR( XNPV($B$6, IF(payment_dates &gt;DATE(P663, 12, 31), payments,  0),  IF(payment_dates &gt;DATE(P663, 12, 31), payment_dates,  DATE(P663, 12, 31))    ),0)
)</f>
        <v/>
      </c>
      <c r="S663" s="1" t="str" cm="1">
        <f t="array" aca="1" ref="S663" ca="1">_xlfn.IFS(P663="","",
TRUE,  MIN( MIN(Q662, $M$14), ROUND($M$14/ (last_rou_date - $B$2) * (DATE(P663,12,31) - MAX($B$2, DATE(P663-1, 12, 31))), 2) )
)</f>
        <v/>
      </c>
      <c r="T663" s="7" t="str" cm="1">
        <f t="array" aca="1" ref="T663" ca="1">_xlfn.IFS(P663="", "",
ISTEXT(R662), R663- (H663 - SUMIFS( lease_table_payments, lease_table_years, P663) -$AG$14 ),
AND(ISNUMBER(R662), R663&lt;&gt;""),   R663- (R662 - SUMIFS( lease_table_payments, lease_table_years, P663) )
)</f>
        <v/>
      </c>
      <c r="V663" s="64">
        <f t="shared" si="32"/>
        <v>650</v>
      </c>
      <c r="W663" s="51" t="str" cm="1">
        <f t="array" ref="W663">_xlfn.IFS(
OR(W662=$B$4, W662=""),"",
TRUE,W662+1
)</f>
        <v/>
      </c>
      <c r="X663" s="51" t="str" cm="1">
        <f t="array" ref="X663">_xlfn.IFS(X662="","",
W663="", "",
AND($B$3="İllik"),DATE(YEAR(X662)+1,MONTH(X662),DAY(X662) ),
AND($B$3="Aylıq", $AH$14="Not end"), EDATE(X662,1),
AND($B$3="Aylıq", $AH$14="End"), EOMONTH(X662,1)
)</f>
        <v/>
      </c>
      <c r="Y663" s="51" t="str" cm="1">
        <f t="array" aca="1" ref="Y663" ca="1">_xlfn.IFS(
AND($B$7="Dövrün əvvəlində", Y662&lt;=last_rou_date), DATE(YEAR(Y662)+1, 12, 31),
AND($B$7="Dövrün sonunda", Y662&lt;=last_payment_date), DATE(YEAR(Y662)+1, 12, 31),
TRUE, ""
)</f>
        <v/>
      </c>
      <c r="Z663" s="75" t="str" cm="1">
        <f t="array" aca="1" ref="Z663" ca="1">_xlfn.IFS(
AND($AN$14="Not year_end", Z662&gt;last_payment_date), "",
AND($AN$14="Year_end", Z662&gt;=last_payment_date), "",
AND($AN$14="Year_end"), DATE(YEAR(Z662+1), 12, 31),
AND($AN$14="Not year_end", MONTH(Z662)=12, DAY(Z662)=31), DATE(YEAR(Z661)+1, MONTH(Z661), DAY(Z661)),
AND($AN$14="Not year_end", OR(MONTH(Z662)&lt;&gt;12, DAY(Z662)&lt;&gt;31) ), DATE(YEAR(Z662), 12, 31)
)</f>
        <v/>
      </c>
      <c r="AA663" s="75" t="str" cm="1">
        <f t="array" aca="1" ref="AA663" ca="1">_xlfn.IFS(AA662="", "",
AND(AA662=last_payment_date, OR(MONTH(AA662)&lt;&gt;12, DAY(AA662)&lt;&gt;31) ), DATE(YEAR(AA662), 12, 31),
AND(MONTH(AA662)=12, DAY(AA662)=31, AA662&gt;=last_payment_date), "",
AND(MONTH(AA662)=12, DAY(AA662)&lt;&gt;31),  EOMONTH(AA662,0),
AND(MONTH(AA662)=12, DAY(AA662)=31, $AH$14="Not end"),  EDATE(AA661,1),
AND($AH$14="Not end"), EDATE(AA662, 1),
AND($AH$14="End"), EOMONTH(AA662, 1)
)</f>
        <v/>
      </c>
      <c r="AB663" s="75" t="str" cm="1">
        <f t="array" aca="1" ref="AB663" ca="1">_xlfn.IFS(AB662="","",
AND(AB662=last_rou_date), "",
AND($B$3="İllik"),DATE(YEAR(AB662)+1,MONTH(AB662),DAY(AB662) ),
AND($B$3="Aylıq", $AH$14="Not end"), EDATE(AB662,1),
AND($B$3="Aylıq", $AH$14="End"), EOMONTH(AB662,1)
)</f>
        <v/>
      </c>
      <c r="AC663" s="75" t="str" cm="1">
        <f t="array" aca="1" ref="AC663" ca="1">_xlfn.IFS(
AND($AN$14="Not year_end", AC662&gt;last_rou_date), "",
AND($AN$14="Year_end", AC662&gt;=last_rou_date), "",
AND($AN$14="Year_end"), DATE(YEAR(AC662+1), 12, 31),
AND($AN$14="Not year_end", MONTH(AC662)=12, DAY(AC662)=31), DATE(YEAR(AC661)+1, MONTH(AC661), DAY(AC661)),
AND($AN$14="Not year_end", OR(MONTH(AC662)&lt;&gt;12, DAY(AC662)&lt;&gt;31) ), DATE(YEAR(AC662), 12, 31)
)</f>
        <v/>
      </c>
      <c r="AD663" s="75" t="str" cm="1">
        <f t="array" aca="1" ref="AD663" ca="1">_xlfn.IFS(AD662="", "",
AND(AD662=last_rou_date, OR(MONTH(AD662)&lt;&gt;12, DAY(AD662)&lt;&gt;31) ), DATE(YEAR(AD662), 12, 31),
AND(MONTH(AD662)=12, DAY(AD662)=31, AD662&gt;=last_rou_date), "",
AND(MONTH(AD662)=12, DAY(AD662)&lt;&gt;31),  EOMONTH(AD662,0),
AND(MONTH(AD662)=12, DAY(AD662)=31, $AH$14="Not end"),  EDATE(AD661,1),
AND($AH$14="Not end"), EDATE(AD662, 1),
AND($AH$14="End"), EOMONTH(AD662, 1)
)</f>
        <v/>
      </c>
      <c r="AE663" s="51" t="str" cm="1">
        <f t="array" ref="AE663">_xlfn.IFS(W663="", "",
AND(W663&gt;0, W663&lt;=$B$4, $C$2="İllik artım, faiz olaraq", $D$2&gt;0, $B$3="İllik"), $B$5*((1+$D$2)^(W663-1)),
AND(W663&gt;0, W663&lt;=$B$4, $C$2="İllik artım, faiz olaraq", $D$2&gt;0, $B$3="Aylıq"), $B$5*((1+$D$2)^ROUNDDOWN((W663-1)/12,0)),
AND(W663=1, $C$2="Aşağıdakı kimi dəyişir", ), $B$5,
AND(W663&gt;1, W663&lt;=$B$4, $C$2="Aşağıdakı kimi dəyişir"), IFERROR(VLOOKUP(W663, $C$4:$D$7, 2, FALSE), AE662),
AND(W663&gt;0, W663&lt;=$B$4), $B$5,
TRUE,0 )</f>
        <v/>
      </c>
      <c r="AF663" s="51" t="str">
        <f t="shared" ca="1" si="31"/>
        <v/>
      </c>
    </row>
    <row r="664" spans="1:32" x14ac:dyDescent="0.4">
      <c r="A664" s="13" t="str" cm="1">
        <f t="array" aca="1" ref="A664" ca="1">_xlfn.IFS(
AND(SUMIFS(lease_table_interest_accruals, lease_table_dates, A663)&gt;0, COUNTIFS($E$14:E663, "Interest accrual", $A$14:A663, A663)=0),  A663,
AND(SUMIFS(lease_table_payments, lease_table_dates, A663)&gt;0, COUNTIFS($E$14:E663, "Payment", $A$14:A663, A663)=0),  A663,
AND(SUMIFS(rou_table_deprs, rou_table_dates, A663)&gt;0, COUNTIFS($E$14:E663, "Depreciation", $A$14:A663, A663)=0),  A663,
TRUE,  IFERROR(INDEX(rou_table_dates,  MATCH(A663, rou_table_dates)+1, ), "")
)</f>
        <v/>
      </c>
      <c r="B664" s="1" t="str" cm="1">
        <f t="array" aca="1" ref="B664" ca="1">_xlfn.IFS(
AND(E664="Payment", A664=$B$2), $AM$14,
E664="Payment", $AM$15,
E664="Interest accrual", $AM$18,
E664="Depreciation", $AM$17,
TRUE, "")</f>
        <v/>
      </c>
      <c r="C664" s="1" t="str" cm="1">
        <f t="array" aca="1" ref="C664" ca="1">_xlfn.IFS(
E664="Payment", $AM$19,
E664="Interest accrual", $AM$15,
E664="Depreciation", $AM$16,
TRUE, "")</f>
        <v/>
      </c>
      <c r="D664" s="1" t="str" cm="1">
        <f t="array" aca="1" ref="D664" ca="1">_xlfn.IFS(
E664="Payment", _xlfn.XLOOKUP(A664, lease_table_dates, lease_table_payments, 0, 0),
E664="Interest accrual", _xlfn.XLOOKUP(A664, lease_table_dates, lease_table_interest_accruals, 0, 0),
E664="Depreciation", _xlfn.XLOOKUP(A664, rou_table_dates, rou_table_deprs, 0, 0),
TRUE, ""
)</f>
        <v/>
      </c>
      <c r="E664" s="7" t="str" cm="1">
        <f t="array" aca="1" ref="E664" ca="1">_xlfn.IFS(
AND(SUMIFS(lease_table_interest_accruals, lease_table_dates, A664)&gt;0, COUNTIFS($E$14:E663, "Interest accrual", $A$14:A663, A664)=0), "Interest accrual",
AND(SUMIFS(lease_table_payments, lease_table_dates, A664)&gt;0, COUNTIFS($E$14:E663, "Payment", $A$14:A663, A664)=0), "Payment",
AND(SUMIFS(rou_table_deprs, rou_table_dates, A664)&gt;0, COUNTIFS($E$14:E663, "Depreciation", $A$14:A663, A664)=0), "Depreciation",
TRUE,  ""
)</f>
        <v/>
      </c>
      <c r="G664" s="13" t="str" cm="1">
        <f t="array" aca="1" ref="G664" ca="1">_xlfn.IFS(
AND($B$11="Hə", $B$3="İllik"), Z664,
AND($B$11="Hə", $B$3="Aylıq"), AA664,
$B$11="Yox", X664)</f>
        <v/>
      </c>
      <c r="H664" s="1" t="str" cm="1">
        <f t="array" aca="1" ref="H664" ca="1">_xlfn.IFS( G664="", "",
TRUE, ROUND( H663+I664-J664, 2) )</f>
        <v/>
      </c>
      <c r="I664" s="1" t="str" cm="1">
        <f t="array" aca="1" ref="I664" ca="1">_xlfn.IFS(G664="", "",
G664=last_payment_date, (J664-H663),
 TRUE,  -  (H663- H663* (1+$B$6)^ (_xlfn.DAYS(G664,G663)/365) )
)</f>
        <v/>
      </c>
      <c r="J664" s="1" t="str" cm="1">
        <f t="array" aca="1" ref="J664" ca="1">_xlfn.IFS(G664="", "",
TRUE, _xlfn.XLOOKUP(G664,  payment_dates, payments,0,0)
)</f>
        <v/>
      </c>
      <c r="L664" s="8" t="str" cm="1">
        <f t="array" aca="1" ref="L664" ca="1">_xlfn.IFS(
AND($B$11="Hə", $B$3="İllik"), AC664,
AND($B$11="Hə", $B$3="Aylıq"), AD664,
$B$11="Yox", AB664)</f>
        <v/>
      </c>
      <c r="M664" s="1" t="str" cm="1">
        <f t="array" aca="1" ref="M664" ca="1">_xlfn.IFS( L664="", "",
(M663-N664)&lt;=0.5, 0,
TRUE,  M663-N664)</f>
        <v/>
      </c>
      <c r="N664" s="7" t="str" cm="1">
        <f t="array" aca="1" ref="N664" ca="1">_xlfn.IFS(
L664="", "",
TRUE, MIN(M663, ROUND($M$14/ (last_rou_date - $B$2) * (L664-L663), 2) )
)</f>
        <v/>
      </c>
      <c r="P664" s="59" t="str">
        <f t="shared" ca="1" si="30"/>
        <v/>
      </c>
      <c r="Q664" s="1" t="str" cm="1">
        <f t="array" aca="1" ref="Q664" ca="1">_xlfn.IFS(P664="","",
$B$11="Hə", _xlfn.XLOOKUP(DATE(P664, 12, 31), rou_table_dates, rou_table_nbvs,0, 0),
TRUE,  MAX(0, ROUND($M$14 - $M$14/ (last_rou_date - $B$2) * (DATE(P664,12,31) - $B$2), 2) )
)</f>
        <v/>
      </c>
      <c r="R664" s="1" t="str" cm="1">
        <f t="array" aca="1" ref="R664" ca="1">_xlfn.IFS(P664="","",
$B$11="Hə", _xlfn.XLOOKUP(DATE(P664, 12, 31), lease_table_dates, lease_table_balances,0, 0),
TRUE, IFERROR( XNPV($B$6, IF(payment_dates &gt;DATE(P664, 12, 31), payments,  0),  IF(payment_dates &gt;DATE(P664, 12, 31), payment_dates,  DATE(P664, 12, 31))    ),0)
)</f>
        <v/>
      </c>
      <c r="S664" s="1" t="str" cm="1">
        <f t="array" aca="1" ref="S664" ca="1">_xlfn.IFS(P664="","",
TRUE,  MIN( MIN(Q663, $M$14), ROUND($M$14/ (last_rou_date - $B$2) * (DATE(P664,12,31) - MAX($B$2, DATE(P664-1, 12, 31))), 2) )
)</f>
        <v/>
      </c>
      <c r="T664" s="7" t="str" cm="1">
        <f t="array" aca="1" ref="T664" ca="1">_xlfn.IFS(P664="", "",
ISTEXT(R663), R664- (H664 - SUMIFS( lease_table_payments, lease_table_years, P664) -$AG$14 ),
AND(ISNUMBER(R663), R664&lt;&gt;""),   R664- (R663 - SUMIFS( lease_table_payments, lease_table_years, P664) )
)</f>
        <v/>
      </c>
      <c r="V664" s="64">
        <f t="shared" si="32"/>
        <v>651</v>
      </c>
      <c r="W664" s="51" t="str" cm="1">
        <f t="array" ref="W664">_xlfn.IFS(
OR(W663=$B$4, W663=""),"",
TRUE,W663+1
)</f>
        <v/>
      </c>
      <c r="X664" s="51" t="str" cm="1">
        <f t="array" ref="X664">_xlfn.IFS(X663="","",
W664="", "",
AND($B$3="İllik"),DATE(YEAR(X663)+1,MONTH(X663),DAY(X663) ),
AND($B$3="Aylıq", $AH$14="Not end"), EDATE(X663,1),
AND($B$3="Aylıq", $AH$14="End"), EOMONTH(X663,1)
)</f>
        <v/>
      </c>
      <c r="Y664" s="51" t="str" cm="1">
        <f t="array" aca="1" ref="Y664" ca="1">_xlfn.IFS(
AND($B$7="Dövrün əvvəlində", Y663&lt;=last_rou_date), DATE(YEAR(Y663)+1, 12, 31),
AND($B$7="Dövrün sonunda", Y663&lt;=last_payment_date), DATE(YEAR(Y663)+1, 12, 31),
TRUE, ""
)</f>
        <v/>
      </c>
      <c r="Z664" s="75" t="str" cm="1">
        <f t="array" aca="1" ref="Z664" ca="1">_xlfn.IFS(
AND($AN$14="Not year_end", Z663&gt;last_payment_date), "",
AND($AN$14="Year_end", Z663&gt;=last_payment_date), "",
AND($AN$14="Year_end"), DATE(YEAR(Z663+1), 12, 31),
AND($AN$14="Not year_end", MONTH(Z663)=12, DAY(Z663)=31), DATE(YEAR(Z662)+1, MONTH(Z662), DAY(Z662)),
AND($AN$14="Not year_end", OR(MONTH(Z663)&lt;&gt;12, DAY(Z663)&lt;&gt;31) ), DATE(YEAR(Z663), 12, 31)
)</f>
        <v/>
      </c>
      <c r="AA664" s="75" t="str" cm="1">
        <f t="array" aca="1" ref="AA664" ca="1">_xlfn.IFS(AA663="", "",
AND(AA663=last_payment_date, OR(MONTH(AA663)&lt;&gt;12, DAY(AA663)&lt;&gt;31) ), DATE(YEAR(AA663), 12, 31),
AND(MONTH(AA663)=12, DAY(AA663)=31, AA663&gt;=last_payment_date), "",
AND(MONTH(AA663)=12, DAY(AA663)&lt;&gt;31),  EOMONTH(AA663,0),
AND(MONTH(AA663)=12, DAY(AA663)=31, $AH$14="Not end"),  EDATE(AA662,1),
AND($AH$14="Not end"), EDATE(AA663, 1),
AND($AH$14="End"), EOMONTH(AA663, 1)
)</f>
        <v/>
      </c>
      <c r="AB664" s="75" t="str" cm="1">
        <f t="array" aca="1" ref="AB664" ca="1">_xlfn.IFS(AB663="","",
AND(AB663=last_rou_date), "",
AND($B$3="İllik"),DATE(YEAR(AB663)+1,MONTH(AB663),DAY(AB663) ),
AND($B$3="Aylıq", $AH$14="Not end"), EDATE(AB663,1),
AND($B$3="Aylıq", $AH$14="End"), EOMONTH(AB663,1)
)</f>
        <v/>
      </c>
      <c r="AC664" s="75" t="str" cm="1">
        <f t="array" aca="1" ref="AC664" ca="1">_xlfn.IFS(
AND($AN$14="Not year_end", AC663&gt;last_rou_date), "",
AND($AN$14="Year_end", AC663&gt;=last_rou_date), "",
AND($AN$14="Year_end"), DATE(YEAR(AC663+1), 12, 31),
AND($AN$14="Not year_end", MONTH(AC663)=12, DAY(AC663)=31), DATE(YEAR(AC662)+1, MONTH(AC662), DAY(AC662)),
AND($AN$14="Not year_end", OR(MONTH(AC663)&lt;&gt;12, DAY(AC663)&lt;&gt;31) ), DATE(YEAR(AC663), 12, 31)
)</f>
        <v/>
      </c>
      <c r="AD664" s="75" t="str" cm="1">
        <f t="array" aca="1" ref="AD664" ca="1">_xlfn.IFS(AD663="", "",
AND(AD663=last_rou_date, OR(MONTH(AD663)&lt;&gt;12, DAY(AD663)&lt;&gt;31) ), DATE(YEAR(AD663), 12, 31),
AND(MONTH(AD663)=12, DAY(AD663)=31, AD663&gt;=last_rou_date), "",
AND(MONTH(AD663)=12, DAY(AD663)&lt;&gt;31),  EOMONTH(AD663,0),
AND(MONTH(AD663)=12, DAY(AD663)=31, $AH$14="Not end"),  EDATE(AD662,1),
AND($AH$14="Not end"), EDATE(AD663, 1),
AND($AH$14="End"), EOMONTH(AD663, 1)
)</f>
        <v/>
      </c>
      <c r="AE664" s="51" t="str" cm="1">
        <f t="array" ref="AE664">_xlfn.IFS(W664="", "",
AND(W664&gt;0, W664&lt;=$B$4, $C$2="İllik artım, faiz olaraq", $D$2&gt;0, $B$3="İllik"), $B$5*((1+$D$2)^(W664-1)),
AND(W664&gt;0, W664&lt;=$B$4, $C$2="İllik artım, faiz olaraq", $D$2&gt;0, $B$3="Aylıq"), $B$5*((1+$D$2)^ROUNDDOWN((W664-1)/12,0)),
AND(W664=1, $C$2="Aşağıdakı kimi dəyişir", ), $B$5,
AND(W664&gt;1, W664&lt;=$B$4, $C$2="Aşağıdakı kimi dəyişir"), IFERROR(VLOOKUP(W664, $C$4:$D$7, 2, FALSE), AE663),
AND(W664&gt;0, W664&lt;=$B$4), $B$5,
TRUE,0 )</f>
        <v/>
      </c>
      <c r="AF664" s="51" t="str">
        <f t="shared" ca="1" si="31"/>
        <v/>
      </c>
    </row>
    <row r="665" spans="1:32" x14ac:dyDescent="0.4">
      <c r="A665" s="13" t="str" cm="1">
        <f t="array" aca="1" ref="A665" ca="1">_xlfn.IFS(
AND(SUMIFS(lease_table_interest_accruals, lease_table_dates, A664)&gt;0, COUNTIFS($E$14:E664, "Interest accrual", $A$14:A664, A664)=0),  A664,
AND(SUMIFS(lease_table_payments, lease_table_dates, A664)&gt;0, COUNTIFS($E$14:E664, "Payment", $A$14:A664, A664)=0),  A664,
AND(SUMIFS(rou_table_deprs, rou_table_dates, A664)&gt;0, COUNTIFS($E$14:E664, "Depreciation", $A$14:A664, A664)=0),  A664,
TRUE,  IFERROR(INDEX(rou_table_dates,  MATCH(A664, rou_table_dates)+1, ), "")
)</f>
        <v/>
      </c>
      <c r="B665" s="1" t="str" cm="1">
        <f t="array" aca="1" ref="B665" ca="1">_xlfn.IFS(
AND(E665="Payment", A665=$B$2), $AM$14,
E665="Payment", $AM$15,
E665="Interest accrual", $AM$18,
E665="Depreciation", $AM$17,
TRUE, "")</f>
        <v/>
      </c>
      <c r="C665" s="1" t="str" cm="1">
        <f t="array" aca="1" ref="C665" ca="1">_xlfn.IFS(
E665="Payment", $AM$19,
E665="Interest accrual", $AM$15,
E665="Depreciation", $AM$16,
TRUE, "")</f>
        <v/>
      </c>
      <c r="D665" s="1" t="str" cm="1">
        <f t="array" aca="1" ref="D665" ca="1">_xlfn.IFS(
E665="Payment", _xlfn.XLOOKUP(A665, lease_table_dates, lease_table_payments, 0, 0),
E665="Interest accrual", _xlfn.XLOOKUP(A665, lease_table_dates, lease_table_interest_accruals, 0, 0),
E665="Depreciation", _xlfn.XLOOKUP(A665, rou_table_dates, rou_table_deprs, 0, 0),
TRUE, ""
)</f>
        <v/>
      </c>
      <c r="E665" s="7" t="str" cm="1">
        <f t="array" aca="1" ref="E665" ca="1">_xlfn.IFS(
AND(SUMIFS(lease_table_interest_accruals, lease_table_dates, A665)&gt;0, COUNTIFS($E$14:E664, "Interest accrual", $A$14:A664, A665)=0), "Interest accrual",
AND(SUMIFS(lease_table_payments, lease_table_dates, A665)&gt;0, COUNTIFS($E$14:E664, "Payment", $A$14:A664, A665)=0), "Payment",
AND(SUMIFS(rou_table_deprs, rou_table_dates, A665)&gt;0, COUNTIFS($E$14:E664, "Depreciation", $A$14:A664, A665)=0), "Depreciation",
TRUE,  ""
)</f>
        <v/>
      </c>
      <c r="G665" s="13" t="str" cm="1">
        <f t="array" aca="1" ref="G665" ca="1">_xlfn.IFS(
AND($B$11="Hə", $B$3="İllik"), Z665,
AND($B$11="Hə", $B$3="Aylıq"), AA665,
$B$11="Yox", X665)</f>
        <v/>
      </c>
      <c r="H665" s="1" t="str" cm="1">
        <f t="array" aca="1" ref="H665" ca="1">_xlfn.IFS( G665="", "",
TRUE, ROUND( H664+I665-J665, 2) )</f>
        <v/>
      </c>
      <c r="I665" s="1" t="str" cm="1">
        <f t="array" aca="1" ref="I665" ca="1">_xlfn.IFS(G665="", "",
G665=last_payment_date, (J665-H664),
 TRUE,  -  (H664- H664* (1+$B$6)^ (_xlfn.DAYS(G665,G664)/365) )
)</f>
        <v/>
      </c>
      <c r="J665" s="1" t="str" cm="1">
        <f t="array" aca="1" ref="J665" ca="1">_xlfn.IFS(G665="", "",
TRUE, _xlfn.XLOOKUP(G665,  payment_dates, payments,0,0)
)</f>
        <v/>
      </c>
      <c r="L665" s="8" t="str" cm="1">
        <f t="array" aca="1" ref="L665" ca="1">_xlfn.IFS(
AND($B$11="Hə", $B$3="İllik"), AC665,
AND($B$11="Hə", $B$3="Aylıq"), AD665,
$B$11="Yox", AB665)</f>
        <v/>
      </c>
      <c r="M665" s="1" t="str" cm="1">
        <f t="array" aca="1" ref="M665" ca="1">_xlfn.IFS( L665="", "",
(M664-N665)&lt;=0.5, 0,
TRUE,  M664-N665)</f>
        <v/>
      </c>
      <c r="N665" s="7" t="str" cm="1">
        <f t="array" aca="1" ref="N665" ca="1">_xlfn.IFS(
L665="", "",
TRUE, MIN(M664, ROUND($M$14/ (last_rou_date - $B$2) * (L665-L664), 2) )
)</f>
        <v/>
      </c>
      <c r="P665" s="59" t="str">
        <f t="shared" ca="1" si="30"/>
        <v/>
      </c>
      <c r="Q665" s="1" t="str" cm="1">
        <f t="array" aca="1" ref="Q665" ca="1">_xlfn.IFS(P665="","",
$B$11="Hə", _xlfn.XLOOKUP(DATE(P665, 12, 31), rou_table_dates, rou_table_nbvs,0, 0),
TRUE,  MAX(0, ROUND($M$14 - $M$14/ (last_rou_date - $B$2) * (DATE(P665,12,31) - $B$2), 2) )
)</f>
        <v/>
      </c>
      <c r="R665" s="1" t="str" cm="1">
        <f t="array" aca="1" ref="R665" ca="1">_xlfn.IFS(P665="","",
$B$11="Hə", _xlfn.XLOOKUP(DATE(P665, 12, 31), lease_table_dates, lease_table_balances,0, 0),
TRUE, IFERROR( XNPV($B$6, IF(payment_dates &gt;DATE(P665, 12, 31), payments,  0),  IF(payment_dates &gt;DATE(P665, 12, 31), payment_dates,  DATE(P665, 12, 31))    ),0)
)</f>
        <v/>
      </c>
      <c r="S665" s="1" t="str" cm="1">
        <f t="array" aca="1" ref="S665" ca="1">_xlfn.IFS(P665="","",
TRUE,  MIN( MIN(Q664, $M$14), ROUND($M$14/ (last_rou_date - $B$2) * (DATE(P665,12,31) - MAX($B$2, DATE(P665-1, 12, 31))), 2) )
)</f>
        <v/>
      </c>
      <c r="T665" s="7" t="str" cm="1">
        <f t="array" aca="1" ref="T665" ca="1">_xlfn.IFS(P665="", "",
ISTEXT(R664), R665- (H665 - SUMIFS( lease_table_payments, lease_table_years, P665) -$AG$14 ),
AND(ISNUMBER(R664), R665&lt;&gt;""),   R665- (R664 - SUMIFS( lease_table_payments, lease_table_years, P665) )
)</f>
        <v/>
      </c>
      <c r="V665" s="64">
        <f t="shared" si="32"/>
        <v>652</v>
      </c>
      <c r="W665" s="51" t="str" cm="1">
        <f t="array" ref="W665">_xlfn.IFS(
OR(W664=$B$4, W664=""),"",
TRUE,W664+1
)</f>
        <v/>
      </c>
      <c r="X665" s="51" t="str" cm="1">
        <f t="array" ref="X665">_xlfn.IFS(X664="","",
W665="", "",
AND($B$3="İllik"),DATE(YEAR(X664)+1,MONTH(X664),DAY(X664) ),
AND($B$3="Aylıq", $AH$14="Not end"), EDATE(X664,1),
AND($B$3="Aylıq", $AH$14="End"), EOMONTH(X664,1)
)</f>
        <v/>
      </c>
      <c r="Y665" s="51" t="str" cm="1">
        <f t="array" aca="1" ref="Y665" ca="1">_xlfn.IFS(
AND($B$7="Dövrün əvvəlində", Y664&lt;=last_rou_date), DATE(YEAR(Y664)+1, 12, 31),
AND($B$7="Dövrün sonunda", Y664&lt;=last_payment_date), DATE(YEAR(Y664)+1, 12, 31),
TRUE, ""
)</f>
        <v/>
      </c>
      <c r="Z665" s="75" t="str" cm="1">
        <f t="array" aca="1" ref="Z665" ca="1">_xlfn.IFS(
AND($AN$14="Not year_end", Z664&gt;last_payment_date), "",
AND($AN$14="Year_end", Z664&gt;=last_payment_date), "",
AND($AN$14="Year_end"), DATE(YEAR(Z664+1), 12, 31),
AND($AN$14="Not year_end", MONTH(Z664)=12, DAY(Z664)=31), DATE(YEAR(Z663)+1, MONTH(Z663), DAY(Z663)),
AND($AN$14="Not year_end", OR(MONTH(Z664)&lt;&gt;12, DAY(Z664)&lt;&gt;31) ), DATE(YEAR(Z664), 12, 31)
)</f>
        <v/>
      </c>
      <c r="AA665" s="75" t="str" cm="1">
        <f t="array" aca="1" ref="AA665" ca="1">_xlfn.IFS(AA664="", "",
AND(AA664=last_payment_date, OR(MONTH(AA664)&lt;&gt;12, DAY(AA664)&lt;&gt;31) ), DATE(YEAR(AA664), 12, 31),
AND(MONTH(AA664)=12, DAY(AA664)=31, AA664&gt;=last_payment_date), "",
AND(MONTH(AA664)=12, DAY(AA664)&lt;&gt;31),  EOMONTH(AA664,0),
AND(MONTH(AA664)=12, DAY(AA664)=31, $AH$14="Not end"),  EDATE(AA663,1),
AND($AH$14="Not end"), EDATE(AA664, 1),
AND($AH$14="End"), EOMONTH(AA664, 1)
)</f>
        <v/>
      </c>
      <c r="AB665" s="75" t="str" cm="1">
        <f t="array" aca="1" ref="AB665" ca="1">_xlfn.IFS(AB664="","",
AND(AB664=last_rou_date), "",
AND($B$3="İllik"),DATE(YEAR(AB664)+1,MONTH(AB664),DAY(AB664) ),
AND($B$3="Aylıq", $AH$14="Not end"), EDATE(AB664,1),
AND($B$3="Aylıq", $AH$14="End"), EOMONTH(AB664,1)
)</f>
        <v/>
      </c>
      <c r="AC665" s="75" t="str" cm="1">
        <f t="array" aca="1" ref="AC665" ca="1">_xlfn.IFS(
AND($AN$14="Not year_end", AC664&gt;last_rou_date), "",
AND($AN$14="Year_end", AC664&gt;=last_rou_date), "",
AND($AN$14="Year_end"), DATE(YEAR(AC664+1), 12, 31),
AND($AN$14="Not year_end", MONTH(AC664)=12, DAY(AC664)=31), DATE(YEAR(AC663)+1, MONTH(AC663), DAY(AC663)),
AND($AN$14="Not year_end", OR(MONTH(AC664)&lt;&gt;12, DAY(AC664)&lt;&gt;31) ), DATE(YEAR(AC664), 12, 31)
)</f>
        <v/>
      </c>
      <c r="AD665" s="75" t="str" cm="1">
        <f t="array" aca="1" ref="AD665" ca="1">_xlfn.IFS(AD664="", "",
AND(AD664=last_rou_date, OR(MONTH(AD664)&lt;&gt;12, DAY(AD664)&lt;&gt;31) ), DATE(YEAR(AD664), 12, 31),
AND(MONTH(AD664)=12, DAY(AD664)=31, AD664&gt;=last_rou_date), "",
AND(MONTH(AD664)=12, DAY(AD664)&lt;&gt;31),  EOMONTH(AD664,0),
AND(MONTH(AD664)=12, DAY(AD664)=31, $AH$14="Not end"),  EDATE(AD663,1),
AND($AH$14="Not end"), EDATE(AD664, 1),
AND($AH$14="End"), EOMONTH(AD664, 1)
)</f>
        <v/>
      </c>
      <c r="AE665" s="51" t="str" cm="1">
        <f t="array" ref="AE665">_xlfn.IFS(W665="", "",
AND(W665&gt;0, W665&lt;=$B$4, $C$2="İllik artım, faiz olaraq", $D$2&gt;0, $B$3="İllik"), $B$5*((1+$D$2)^(W665-1)),
AND(W665&gt;0, W665&lt;=$B$4, $C$2="İllik artım, faiz olaraq", $D$2&gt;0, $B$3="Aylıq"), $B$5*((1+$D$2)^ROUNDDOWN((W665-1)/12,0)),
AND(W665=1, $C$2="Aşağıdakı kimi dəyişir", ), $B$5,
AND(W665&gt;1, W665&lt;=$B$4, $C$2="Aşağıdakı kimi dəyişir"), IFERROR(VLOOKUP(W665, $C$4:$D$7, 2, FALSE), AE664),
AND(W665&gt;0, W665&lt;=$B$4), $B$5,
TRUE,0 )</f>
        <v/>
      </c>
      <c r="AF665" s="51" t="str">
        <f t="shared" ca="1" si="31"/>
        <v/>
      </c>
    </row>
    <row r="666" spans="1:32" x14ac:dyDescent="0.4">
      <c r="A666" s="13" t="str" cm="1">
        <f t="array" aca="1" ref="A666" ca="1">_xlfn.IFS(
AND(SUMIFS(lease_table_interest_accruals, lease_table_dates, A665)&gt;0, COUNTIFS($E$14:E665, "Interest accrual", $A$14:A665, A665)=0),  A665,
AND(SUMIFS(lease_table_payments, lease_table_dates, A665)&gt;0, COUNTIFS($E$14:E665, "Payment", $A$14:A665, A665)=0),  A665,
AND(SUMIFS(rou_table_deprs, rou_table_dates, A665)&gt;0, COUNTIFS($E$14:E665, "Depreciation", $A$14:A665, A665)=0),  A665,
TRUE,  IFERROR(INDEX(rou_table_dates,  MATCH(A665, rou_table_dates)+1, ), "")
)</f>
        <v/>
      </c>
      <c r="B666" s="1" t="str" cm="1">
        <f t="array" aca="1" ref="B666" ca="1">_xlfn.IFS(
AND(E666="Payment", A666=$B$2), $AM$14,
E666="Payment", $AM$15,
E666="Interest accrual", $AM$18,
E666="Depreciation", $AM$17,
TRUE, "")</f>
        <v/>
      </c>
      <c r="C666" s="1" t="str" cm="1">
        <f t="array" aca="1" ref="C666" ca="1">_xlfn.IFS(
E666="Payment", $AM$19,
E666="Interest accrual", $AM$15,
E666="Depreciation", $AM$16,
TRUE, "")</f>
        <v/>
      </c>
      <c r="D666" s="1" t="str" cm="1">
        <f t="array" aca="1" ref="D666" ca="1">_xlfn.IFS(
E666="Payment", _xlfn.XLOOKUP(A666, lease_table_dates, lease_table_payments, 0, 0),
E666="Interest accrual", _xlfn.XLOOKUP(A666, lease_table_dates, lease_table_interest_accruals, 0, 0),
E666="Depreciation", _xlfn.XLOOKUP(A666, rou_table_dates, rou_table_deprs, 0, 0),
TRUE, ""
)</f>
        <v/>
      </c>
      <c r="E666" s="7" t="str" cm="1">
        <f t="array" aca="1" ref="E666" ca="1">_xlfn.IFS(
AND(SUMIFS(lease_table_interest_accruals, lease_table_dates, A666)&gt;0, COUNTIFS($E$14:E665, "Interest accrual", $A$14:A665, A666)=0), "Interest accrual",
AND(SUMIFS(lease_table_payments, lease_table_dates, A666)&gt;0, COUNTIFS($E$14:E665, "Payment", $A$14:A665, A666)=0), "Payment",
AND(SUMIFS(rou_table_deprs, rou_table_dates, A666)&gt;0, COUNTIFS($E$14:E665, "Depreciation", $A$14:A665, A666)=0), "Depreciation",
TRUE,  ""
)</f>
        <v/>
      </c>
      <c r="G666" s="13" t="str" cm="1">
        <f t="array" aca="1" ref="G666" ca="1">_xlfn.IFS(
AND($B$11="Hə", $B$3="İllik"), Z666,
AND($B$11="Hə", $B$3="Aylıq"), AA666,
$B$11="Yox", X666)</f>
        <v/>
      </c>
      <c r="H666" s="1" t="str" cm="1">
        <f t="array" aca="1" ref="H666" ca="1">_xlfn.IFS( G666="", "",
TRUE, ROUND( H665+I666-J666, 2) )</f>
        <v/>
      </c>
      <c r="I666" s="1" t="str" cm="1">
        <f t="array" aca="1" ref="I666" ca="1">_xlfn.IFS(G666="", "",
G666=last_payment_date, (J666-H665),
 TRUE,  -  (H665- H665* (1+$B$6)^ (_xlfn.DAYS(G666,G665)/365) )
)</f>
        <v/>
      </c>
      <c r="J666" s="1" t="str" cm="1">
        <f t="array" aca="1" ref="J666" ca="1">_xlfn.IFS(G666="", "",
TRUE, _xlfn.XLOOKUP(G666,  payment_dates, payments,0,0)
)</f>
        <v/>
      </c>
      <c r="L666" s="8" t="str" cm="1">
        <f t="array" aca="1" ref="L666" ca="1">_xlfn.IFS(
AND($B$11="Hə", $B$3="İllik"), AC666,
AND($B$11="Hə", $B$3="Aylıq"), AD666,
$B$11="Yox", AB666)</f>
        <v/>
      </c>
      <c r="M666" s="1" t="str" cm="1">
        <f t="array" aca="1" ref="M666" ca="1">_xlfn.IFS( L666="", "",
(M665-N666)&lt;=0.5, 0,
TRUE,  M665-N666)</f>
        <v/>
      </c>
      <c r="N666" s="7" t="str" cm="1">
        <f t="array" aca="1" ref="N666" ca="1">_xlfn.IFS(
L666="", "",
TRUE, MIN(M665, ROUND($M$14/ (last_rou_date - $B$2) * (L666-L665), 2) )
)</f>
        <v/>
      </c>
      <c r="P666" s="59" t="str">
        <f t="shared" ca="1" si="30"/>
        <v/>
      </c>
      <c r="Q666" s="1" t="str" cm="1">
        <f t="array" aca="1" ref="Q666" ca="1">_xlfn.IFS(P666="","",
$B$11="Hə", _xlfn.XLOOKUP(DATE(P666, 12, 31), rou_table_dates, rou_table_nbvs,0, 0),
TRUE,  MAX(0, ROUND($M$14 - $M$14/ (last_rou_date - $B$2) * (DATE(P666,12,31) - $B$2), 2) )
)</f>
        <v/>
      </c>
      <c r="R666" s="1" t="str" cm="1">
        <f t="array" aca="1" ref="R666" ca="1">_xlfn.IFS(P666="","",
$B$11="Hə", _xlfn.XLOOKUP(DATE(P666, 12, 31), lease_table_dates, lease_table_balances,0, 0),
TRUE, IFERROR( XNPV($B$6, IF(payment_dates &gt;DATE(P666, 12, 31), payments,  0),  IF(payment_dates &gt;DATE(P666, 12, 31), payment_dates,  DATE(P666, 12, 31))    ),0)
)</f>
        <v/>
      </c>
      <c r="S666" s="1" t="str" cm="1">
        <f t="array" aca="1" ref="S666" ca="1">_xlfn.IFS(P666="","",
TRUE,  MIN( MIN(Q665, $M$14), ROUND($M$14/ (last_rou_date - $B$2) * (DATE(P666,12,31) - MAX($B$2, DATE(P666-1, 12, 31))), 2) )
)</f>
        <v/>
      </c>
      <c r="T666" s="7" t="str" cm="1">
        <f t="array" aca="1" ref="T666" ca="1">_xlfn.IFS(P666="", "",
ISTEXT(R665), R666- (H666 - SUMIFS( lease_table_payments, lease_table_years, P666) -$AG$14 ),
AND(ISNUMBER(R665), R666&lt;&gt;""),   R666- (R665 - SUMIFS( lease_table_payments, lease_table_years, P666) )
)</f>
        <v/>
      </c>
      <c r="V666" s="64">
        <f t="shared" si="32"/>
        <v>653</v>
      </c>
      <c r="W666" s="51" t="str" cm="1">
        <f t="array" ref="W666">_xlfn.IFS(
OR(W665=$B$4, W665=""),"",
TRUE,W665+1
)</f>
        <v/>
      </c>
      <c r="X666" s="51" t="str" cm="1">
        <f t="array" ref="X666">_xlfn.IFS(X665="","",
W666="", "",
AND($B$3="İllik"),DATE(YEAR(X665)+1,MONTH(X665),DAY(X665) ),
AND($B$3="Aylıq", $AH$14="Not end"), EDATE(X665,1),
AND($B$3="Aylıq", $AH$14="End"), EOMONTH(X665,1)
)</f>
        <v/>
      </c>
      <c r="Y666" s="51" t="str" cm="1">
        <f t="array" aca="1" ref="Y666" ca="1">_xlfn.IFS(
AND($B$7="Dövrün əvvəlində", Y665&lt;=last_rou_date), DATE(YEAR(Y665)+1, 12, 31),
AND($B$7="Dövrün sonunda", Y665&lt;=last_payment_date), DATE(YEAR(Y665)+1, 12, 31),
TRUE, ""
)</f>
        <v/>
      </c>
      <c r="Z666" s="75" t="str" cm="1">
        <f t="array" aca="1" ref="Z666" ca="1">_xlfn.IFS(
AND($AN$14="Not year_end", Z665&gt;last_payment_date), "",
AND($AN$14="Year_end", Z665&gt;=last_payment_date), "",
AND($AN$14="Year_end"), DATE(YEAR(Z665+1), 12, 31),
AND($AN$14="Not year_end", MONTH(Z665)=12, DAY(Z665)=31), DATE(YEAR(Z664)+1, MONTH(Z664), DAY(Z664)),
AND($AN$14="Not year_end", OR(MONTH(Z665)&lt;&gt;12, DAY(Z665)&lt;&gt;31) ), DATE(YEAR(Z665), 12, 31)
)</f>
        <v/>
      </c>
      <c r="AA666" s="75" t="str" cm="1">
        <f t="array" aca="1" ref="AA666" ca="1">_xlfn.IFS(AA665="", "",
AND(AA665=last_payment_date, OR(MONTH(AA665)&lt;&gt;12, DAY(AA665)&lt;&gt;31) ), DATE(YEAR(AA665), 12, 31),
AND(MONTH(AA665)=12, DAY(AA665)=31, AA665&gt;=last_payment_date), "",
AND(MONTH(AA665)=12, DAY(AA665)&lt;&gt;31),  EOMONTH(AA665,0),
AND(MONTH(AA665)=12, DAY(AA665)=31, $AH$14="Not end"),  EDATE(AA664,1),
AND($AH$14="Not end"), EDATE(AA665, 1),
AND($AH$14="End"), EOMONTH(AA665, 1)
)</f>
        <v/>
      </c>
      <c r="AB666" s="75" t="str" cm="1">
        <f t="array" aca="1" ref="AB666" ca="1">_xlfn.IFS(AB665="","",
AND(AB665=last_rou_date), "",
AND($B$3="İllik"),DATE(YEAR(AB665)+1,MONTH(AB665),DAY(AB665) ),
AND($B$3="Aylıq", $AH$14="Not end"), EDATE(AB665,1),
AND($B$3="Aylıq", $AH$14="End"), EOMONTH(AB665,1)
)</f>
        <v/>
      </c>
      <c r="AC666" s="75" t="str" cm="1">
        <f t="array" aca="1" ref="AC666" ca="1">_xlfn.IFS(
AND($AN$14="Not year_end", AC665&gt;last_rou_date), "",
AND($AN$14="Year_end", AC665&gt;=last_rou_date), "",
AND($AN$14="Year_end"), DATE(YEAR(AC665+1), 12, 31),
AND($AN$14="Not year_end", MONTH(AC665)=12, DAY(AC665)=31), DATE(YEAR(AC664)+1, MONTH(AC664), DAY(AC664)),
AND($AN$14="Not year_end", OR(MONTH(AC665)&lt;&gt;12, DAY(AC665)&lt;&gt;31) ), DATE(YEAR(AC665), 12, 31)
)</f>
        <v/>
      </c>
      <c r="AD666" s="75" t="str" cm="1">
        <f t="array" aca="1" ref="AD666" ca="1">_xlfn.IFS(AD665="", "",
AND(AD665=last_rou_date, OR(MONTH(AD665)&lt;&gt;12, DAY(AD665)&lt;&gt;31) ), DATE(YEAR(AD665), 12, 31),
AND(MONTH(AD665)=12, DAY(AD665)=31, AD665&gt;=last_rou_date), "",
AND(MONTH(AD665)=12, DAY(AD665)&lt;&gt;31),  EOMONTH(AD665,0),
AND(MONTH(AD665)=12, DAY(AD665)=31, $AH$14="Not end"),  EDATE(AD664,1),
AND($AH$14="Not end"), EDATE(AD665, 1),
AND($AH$14="End"), EOMONTH(AD665, 1)
)</f>
        <v/>
      </c>
      <c r="AE666" s="51" t="str" cm="1">
        <f t="array" ref="AE666">_xlfn.IFS(W666="", "",
AND(W666&gt;0, W666&lt;=$B$4, $C$2="İllik artım, faiz olaraq", $D$2&gt;0, $B$3="İllik"), $B$5*((1+$D$2)^(W666-1)),
AND(W666&gt;0, W666&lt;=$B$4, $C$2="İllik artım, faiz olaraq", $D$2&gt;0, $B$3="Aylıq"), $B$5*((1+$D$2)^ROUNDDOWN((W666-1)/12,0)),
AND(W666=1, $C$2="Aşağıdakı kimi dəyişir", ), $B$5,
AND(W666&gt;1, W666&lt;=$B$4, $C$2="Aşağıdakı kimi dəyişir"), IFERROR(VLOOKUP(W666, $C$4:$D$7, 2, FALSE), AE665),
AND(W666&gt;0, W666&lt;=$B$4), $B$5,
TRUE,0 )</f>
        <v/>
      </c>
      <c r="AF666" s="51" t="str">
        <f t="shared" ca="1" si="31"/>
        <v/>
      </c>
    </row>
    <row r="667" spans="1:32" x14ac:dyDescent="0.4">
      <c r="A667" s="13" t="str" cm="1">
        <f t="array" aca="1" ref="A667" ca="1">_xlfn.IFS(
AND(SUMIFS(lease_table_interest_accruals, lease_table_dates, A666)&gt;0, COUNTIFS($E$14:E666, "Interest accrual", $A$14:A666, A666)=0),  A666,
AND(SUMIFS(lease_table_payments, lease_table_dates, A666)&gt;0, COUNTIFS($E$14:E666, "Payment", $A$14:A666, A666)=0),  A666,
AND(SUMIFS(rou_table_deprs, rou_table_dates, A666)&gt;0, COUNTIFS($E$14:E666, "Depreciation", $A$14:A666, A666)=0),  A666,
TRUE,  IFERROR(INDEX(rou_table_dates,  MATCH(A666, rou_table_dates)+1, ), "")
)</f>
        <v/>
      </c>
      <c r="B667" s="1" t="str" cm="1">
        <f t="array" aca="1" ref="B667" ca="1">_xlfn.IFS(
AND(E667="Payment", A667=$B$2), $AM$14,
E667="Payment", $AM$15,
E667="Interest accrual", $AM$18,
E667="Depreciation", $AM$17,
TRUE, "")</f>
        <v/>
      </c>
      <c r="C667" s="1" t="str" cm="1">
        <f t="array" aca="1" ref="C667" ca="1">_xlfn.IFS(
E667="Payment", $AM$19,
E667="Interest accrual", $AM$15,
E667="Depreciation", $AM$16,
TRUE, "")</f>
        <v/>
      </c>
      <c r="D667" s="1" t="str" cm="1">
        <f t="array" aca="1" ref="D667" ca="1">_xlfn.IFS(
E667="Payment", _xlfn.XLOOKUP(A667, lease_table_dates, lease_table_payments, 0, 0),
E667="Interest accrual", _xlfn.XLOOKUP(A667, lease_table_dates, lease_table_interest_accruals, 0, 0),
E667="Depreciation", _xlfn.XLOOKUP(A667, rou_table_dates, rou_table_deprs, 0, 0),
TRUE, ""
)</f>
        <v/>
      </c>
      <c r="E667" s="7" t="str" cm="1">
        <f t="array" aca="1" ref="E667" ca="1">_xlfn.IFS(
AND(SUMIFS(lease_table_interest_accruals, lease_table_dates, A667)&gt;0, COUNTIFS($E$14:E666, "Interest accrual", $A$14:A666, A667)=0), "Interest accrual",
AND(SUMIFS(lease_table_payments, lease_table_dates, A667)&gt;0, COUNTIFS($E$14:E666, "Payment", $A$14:A666, A667)=0), "Payment",
AND(SUMIFS(rou_table_deprs, rou_table_dates, A667)&gt;0, COUNTIFS($E$14:E666, "Depreciation", $A$14:A666, A667)=0), "Depreciation",
TRUE,  ""
)</f>
        <v/>
      </c>
      <c r="G667" s="13" t="str" cm="1">
        <f t="array" aca="1" ref="G667" ca="1">_xlfn.IFS(
AND($B$11="Hə", $B$3="İllik"), Z667,
AND($B$11="Hə", $B$3="Aylıq"), AA667,
$B$11="Yox", X667)</f>
        <v/>
      </c>
      <c r="H667" s="1" t="str" cm="1">
        <f t="array" aca="1" ref="H667" ca="1">_xlfn.IFS( G667="", "",
TRUE, ROUND( H666+I667-J667, 2) )</f>
        <v/>
      </c>
      <c r="I667" s="1" t="str" cm="1">
        <f t="array" aca="1" ref="I667" ca="1">_xlfn.IFS(G667="", "",
G667=last_payment_date, (J667-H666),
 TRUE,  -  (H666- H666* (1+$B$6)^ (_xlfn.DAYS(G667,G666)/365) )
)</f>
        <v/>
      </c>
      <c r="J667" s="1" t="str" cm="1">
        <f t="array" aca="1" ref="J667" ca="1">_xlfn.IFS(G667="", "",
TRUE, _xlfn.XLOOKUP(G667,  payment_dates, payments,0,0)
)</f>
        <v/>
      </c>
      <c r="L667" s="8" t="str" cm="1">
        <f t="array" aca="1" ref="L667" ca="1">_xlfn.IFS(
AND($B$11="Hə", $B$3="İllik"), AC667,
AND($B$11="Hə", $B$3="Aylıq"), AD667,
$B$11="Yox", AB667)</f>
        <v/>
      </c>
      <c r="M667" s="1" t="str" cm="1">
        <f t="array" aca="1" ref="M667" ca="1">_xlfn.IFS( L667="", "",
(M666-N667)&lt;=0.5, 0,
TRUE,  M666-N667)</f>
        <v/>
      </c>
      <c r="N667" s="7" t="str" cm="1">
        <f t="array" aca="1" ref="N667" ca="1">_xlfn.IFS(
L667="", "",
TRUE, MIN(M666, ROUND($M$14/ (last_rou_date - $B$2) * (L667-L666), 2) )
)</f>
        <v/>
      </c>
      <c r="P667" s="59" t="str">
        <f t="shared" ca="1" si="30"/>
        <v/>
      </c>
      <c r="Q667" s="1" t="str" cm="1">
        <f t="array" aca="1" ref="Q667" ca="1">_xlfn.IFS(P667="","",
$B$11="Hə", _xlfn.XLOOKUP(DATE(P667, 12, 31), rou_table_dates, rou_table_nbvs,0, 0),
TRUE,  MAX(0, ROUND($M$14 - $M$14/ (last_rou_date - $B$2) * (DATE(P667,12,31) - $B$2), 2) )
)</f>
        <v/>
      </c>
      <c r="R667" s="1" t="str" cm="1">
        <f t="array" aca="1" ref="R667" ca="1">_xlfn.IFS(P667="","",
$B$11="Hə", _xlfn.XLOOKUP(DATE(P667, 12, 31), lease_table_dates, lease_table_balances,0, 0),
TRUE, IFERROR( XNPV($B$6, IF(payment_dates &gt;DATE(P667, 12, 31), payments,  0),  IF(payment_dates &gt;DATE(P667, 12, 31), payment_dates,  DATE(P667, 12, 31))    ),0)
)</f>
        <v/>
      </c>
      <c r="S667" s="1" t="str" cm="1">
        <f t="array" aca="1" ref="S667" ca="1">_xlfn.IFS(P667="","",
TRUE,  MIN( MIN(Q666, $M$14), ROUND($M$14/ (last_rou_date - $B$2) * (DATE(P667,12,31) - MAX($B$2, DATE(P667-1, 12, 31))), 2) )
)</f>
        <v/>
      </c>
      <c r="T667" s="7" t="str" cm="1">
        <f t="array" aca="1" ref="T667" ca="1">_xlfn.IFS(P667="", "",
ISTEXT(R666), R667- (H667 - SUMIFS( lease_table_payments, lease_table_years, P667) -$AG$14 ),
AND(ISNUMBER(R666), R667&lt;&gt;""),   R667- (R666 - SUMIFS( lease_table_payments, lease_table_years, P667) )
)</f>
        <v/>
      </c>
      <c r="V667" s="64">
        <f t="shared" si="32"/>
        <v>654</v>
      </c>
      <c r="W667" s="51" t="str" cm="1">
        <f t="array" ref="W667">_xlfn.IFS(
OR(W666=$B$4, W666=""),"",
TRUE,W666+1
)</f>
        <v/>
      </c>
      <c r="X667" s="51" t="str" cm="1">
        <f t="array" ref="X667">_xlfn.IFS(X666="","",
W667="", "",
AND($B$3="İllik"),DATE(YEAR(X666)+1,MONTH(X666),DAY(X666) ),
AND($B$3="Aylıq", $AH$14="Not end"), EDATE(X666,1),
AND($B$3="Aylıq", $AH$14="End"), EOMONTH(X666,1)
)</f>
        <v/>
      </c>
      <c r="Y667" s="51" t="str" cm="1">
        <f t="array" aca="1" ref="Y667" ca="1">_xlfn.IFS(
AND($B$7="Dövrün əvvəlində", Y666&lt;=last_rou_date), DATE(YEAR(Y666)+1, 12, 31),
AND($B$7="Dövrün sonunda", Y666&lt;=last_payment_date), DATE(YEAR(Y666)+1, 12, 31),
TRUE, ""
)</f>
        <v/>
      </c>
      <c r="Z667" s="75" t="str" cm="1">
        <f t="array" aca="1" ref="Z667" ca="1">_xlfn.IFS(
AND($AN$14="Not year_end", Z666&gt;last_payment_date), "",
AND($AN$14="Year_end", Z666&gt;=last_payment_date), "",
AND($AN$14="Year_end"), DATE(YEAR(Z666+1), 12, 31),
AND($AN$14="Not year_end", MONTH(Z666)=12, DAY(Z666)=31), DATE(YEAR(Z665)+1, MONTH(Z665), DAY(Z665)),
AND($AN$14="Not year_end", OR(MONTH(Z666)&lt;&gt;12, DAY(Z666)&lt;&gt;31) ), DATE(YEAR(Z666), 12, 31)
)</f>
        <v/>
      </c>
      <c r="AA667" s="75" t="str" cm="1">
        <f t="array" aca="1" ref="AA667" ca="1">_xlfn.IFS(AA666="", "",
AND(AA666=last_payment_date, OR(MONTH(AA666)&lt;&gt;12, DAY(AA666)&lt;&gt;31) ), DATE(YEAR(AA666), 12, 31),
AND(MONTH(AA666)=12, DAY(AA666)=31, AA666&gt;=last_payment_date), "",
AND(MONTH(AA666)=12, DAY(AA666)&lt;&gt;31),  EOMONTH(AA666,0),
AND(MONTH(AA666)=12, DAY(AA666)=31, $AH$14="Not end"),  EDATE(AA665,1),
AND($AH$14="Not end"), EDATE(AA666, 1),
AND($AH$14="End"), EOMONTH(AA666, 1)
)</f>
        <v/>
      </c>
      <c r="AB667" s="75" t="str" cm="1">
        <f t="array" aca="1" ref="AB667" ca="1">_xlfn.IFS(AB666="","",
AND(AB666=last_rou_date), "",
AND($B$3="İllik"),DATE(YEAR(AB666)+1,MONTH(AB666),DAY(AB666) ),
AND($B$3="Aylıq", $AH$14="Not end"), EDATE(AB666,1),
AND($B$3="Aylıq", $AH$14="End"), EOMONTH(AB666,1)
)</f>
        <v/>
      </c>
      <c r="AC667" s="75" t="str" cm="1">
        <f t="array" aca="1" ref="AC667" ca="1">_xlfn.IFS(
AND($AN$14="Not year_end", AC666&gt;last_rou_date), "",
AND($AN$14="Year_end", AC666&gt;=last_rou_date), "",
AND($AN$14="Year_end"), DATE(YEAR(AC666+1), 12, 31),
AND($AN$14="Not year_end", MONTH(AC666)=12, DAY(AC666)=31), DATE(YEAR(AC665)+1, MONTH(AC665), DAY(AC665)),
AND($AN$14="Not year_end", OR(MONTH(AC666)&lt;&gt;12, DAY(AC666)&lt;&gt;31) ), DATE(YEAR(AC666), 12, 31)
)</f>
        <v/>
      </c>
      <c r="AD667" s="75" t="str" cm="1">
        <f t="array" aca="1" ref="AD667" ca="1">_xlfn.IFS(AD666="", "",
AND(AD666=last_rou_date, OR(MONTH(AD666)&lt;&gt;12, DAY(AD666)&lt;&gt;31) ), DATE(YEAR(AD666), 12, 31),
AND(MONTH(AD666)=12, DAY(AD666)=31, AD666&gt;=last_rou_date), "",
AND(MONTH(AD666)=12, DAY(AD666)&lt;&gt;31),  EOMONTH(AD666,0),
AND(MONTH(AD666)=12, DAY(AD666)=31, $AH$14="Not end"),  EDATE(AD665,1),
AND($AH$14="Not end"), EDATE(AD666, 1),
AND($AH$14="End"), EOMONTH(AD666, 1)
)</f>
        <v/>
      </c>
      <c r="AE667" s="51" t="str" cm="1">
        <f t="array" ref="AE667">_xlfn.IFS(W667="", "",
AND(W667&gt;0, W667&lt;=$B$4, $C$2="İllik artım, faiz olaraq", $D$2&gt;0, $B$3="İllik"), $B$5*((1+$D$2)^(W667-1)),
AND(W667&gt;0, W667&lt;=$B$4, $C$2="İllik artım, faiz olaraq", $D$2&gt;0, $B$3="Aylıq"), $B$5*((1+$D$2)^ROUNDDOWN((W667-1)/12,0)),
AND(W667=1, $C$2="Aşağıdakı kimi dəyişir", ), $B$5,
AND(W667&gt;1, W667&lt;=$B$4, $C$2="Aşağıdakı kimi dəyişir"), IFERROR(VLOOKUP(W667, $C$4:$D$7, 2, FALSE), AE666),
AND(W667&gt;0, W667&lt;=$B$4), $B$5,
TRUE,0 )</f>
        <v/>
      </c>
      <c r="AF667" s="51" t="str">
        <f t="shared" ca="1" si="31"/>
        <v/>
      </c>
    </row>
    <row r="668" spans="1:32" x14ac:dyDescent="0.4">
      <c r="A668" s="13" t="str" cm="1">
        <f t="array" aca="1" ref="A668" ca="1">_xlfn.IFS(
AND(SUMIFS(lease_table_interest_accruals, lease_table_dates, A667)&gt;0, COUNTIFS($E$14:E667, "Interest accrual", $A$14:A667, A667)=0),  A667,
AND(SUMIFS(lease_table_payments, lease_table_dates, A667)&gt;0, COUNTIFS($E$14:E667, "Payment", $A$14:A667, A667)=0),  A667,
AND(SUMIFS(rou_table_deprs, rou_table_dates, A667)&gt;0, COUNTIFS($E$14:E667, "Depreciation", $A$14:A667, A667)=0),  A667,
TRUE,  IFERROR(INDEX(rou_table_dates,  MATCH(A667, rou_table_dates)+1, ), "")
)</f>
        <v/>
      </c>
      <c r="B668" s="1" t="str" cm="1">
        <f t="array" aca="1" ref="B668" ca="1">_xlfn.IFS(
AND(E668="Payment", A668=$B$2), $AM$14,
E668="Payment", $AM$15,
E668="Interest accrual", $AM$18,
E668="Depreciation", $AM$17,
TRUE, "")</f>
        <v/>
      </c>
      <c r="C668" s="1" t="str" cm="1">
        <f t="array" aca="1" ref="C668" ca="1">_xlfn.IFS(
E668="Payment", $AM$19,
E668="Interest accrual", $AM$15,
E668="Depreciation", $AM$16,
TRUE, "")</f>
        <v/>
      </c>
      <c r="D668" s="1" t="str" cm="1">
        <f t="array" aca="1" ref="D668" ca="1">_xlfn.IFS(
E668="Payment", _xlfn.XLOOKUP(A668, lease_table_dates, lease_table_payments, 0, 0),
E668="Interest accrual", _xlfn.XLOOKUP(A668, lease_table_dates, lease_table_interest_accruals, 0, 0),
E668="Depreciation", _xlfn.XLOOKUP(A668, rou_table_dates, rou_table_deprs, 0, 0),
TRUE, ""
)</f>
        <v/>
      </c>
      <c r="E668" s="7" t="str" cm="1">
        <f t="array" aca="1" ref="E668" ca="1">_xlfn.IFS(
AND(SUMIFS(lease_table_interest_accruals, lease_table_dates, A668)&gt;0, COUNTIFS($E$14:E667, "Interest accrual", $A$14:A667, A668)=0), "Interest accrual",
AND(SUMIFS(lease_table_payments, lease_table_dates, A668)&gt;0, COUNTIFS($E$14:E667, "Payment", $A$14:A667, A668)=0), "Payment",
AND(SUMIFS(rou_table_deprs, rou_table_dates, A668)&gt;0, COUNTIFS($E$14:E667, "Depreciation", $A$14:A667, A668)=0), "Depreciation",
TRUE,  ""
)</f>
        <v/>
      </c>
      <c r="G668" s="13" t="str" cm="1">
        <f t="array" aca="1" ref="G668" ca="1">_xlfn.IFS(
AND($B$11="Hə", $B$3="İllik"), Z668,
AND($B$11="Hə", $B$3="Aylıq"), AA668,
$B$11="Yox", X668)</f>
        <v/>
      </c>
      <c r="H668" s="1" t="str" cm="1">
        <f t="array" aca="1" ref="H668" ca="1">_xlfn.IFS( G668="", "",
TRUE, ROUND( H667+I668-J668, 2) )</f>
        <v/>
      </c>
      <c r="I668" s="1" t="str" cm="1">
        <f t="array" aca="1" ref="I668" ca="1">_xlfn.IFS(G668="", "",
G668=last_payment_date, (J668-H667),
 TRUE,  -  (H667- H667* (1+$B$6)^ (_xlfn.DAYS(G668,G667)/365) )
)</f>
        <v/>
      </c>
      <c r="J668" s="1" t="str" cm="1">
        <f t="array" aca="1" ref="J668" ca="1">_xlfn.IFS(G668="", "",
TRUE, _xlfn.XLOOKUP(G668,  payment_dates, payments,0,0)
)</f>
        <v/>
      </c>
      <c r="L668" s="8" t="str" cm="1">
        <f t="array" aca="1" ref="L668" ca="1">_xlfn.IFS(
AND($B$11="Hə", $B$3="İllik"), AC668,
AND($B$11="Hə", $B$3="Aylıq"), AD668,
$B$11="Yox", AB668)</f>
        <v/>
      </c>
      <c r="M668" s="1" t="str" cm="1">
        <f t="array" aca="1" ref="M668" ca="1">_xlfn.IFS( L668="", "",
(M667-N668)&lt;=0.5, 0,
TRUE,  M667-N668)</f>
        <v/>
      </c>
      <c r="N668" s="7" t="str" cm="1">
        <f t="array" aca="1" ref="N668" ca="1">_xlfn.IFS(
L668="", "",
TRUE, MIN(M667, ROUND($M$14/ (last_rou_date - $B$2) * (L668-L667), 2) )
)</f>
        <v/>
      </c>
      <c r="P668" s="59" t="str">
        <f t="shared" ca="1" si="30"/>
        <v/>
      </c>
      <c r="Q668" s="1" t="str" cm="1">
        <f t="array" aca="1" ref="Q668" ca="1">_xlfn.IFS(P668="","",
$B$11="Hə", _xlfn.XLOOKUP(DATE(P668, 12, 31), rou_table_dates, rou_table_nbvs,0, 0),
TRUE,  MAX(0, ROUND($M$14 - $M$14/ (last_rou_date - $B$2) * (DATE(P668,12,31) - $B$2), 2) )
)</f>
        <v/>
      </c>
      <c r="R668" s="1" t="str" cm="1">
        <f t="array" aca="1" ref="R668" ca="1">_xlfn.IFS(P668="","",
$B$11="Hə", _xlfn.XLOOKUP(DATE(P668, 12, 31), lease_table_dates, lease_table_balances,0, 0),
TRUE, IFERROR( XNPV($B$6, IF(payment_dates &gt;DATE(P668, 12, 31), payments,  0),  IF(payment_dates &gt;DATE(P668, 12, 31), payment_dates,  DATE(P668, 12, 31))    ),0)
)</f>
        <v/>
      </c>
      <c r="S668" s="1" t="str" cm="1">
        <f t="array" aca="1" ref="S668" ca="1">_xlfn.IFS(P668="","",
TRUE,  MIN( MIN(Q667, $M$14), ROUND($M$14/ (last_rou_date - $B$2) * (DATE(P668,12,31) - MAX($B$2, DATE(P668-1, 12, 31))), 2) )
)</f>
        <v/>
      </c>
      <c r="T668" s="7" t="str" cm="1">
        <f t="array" aca="1" ref="T668" ca="1">_xlfn.IFS(P668="", "",
ISTEXT(R667), R668- (H668 - SUMIFS( lease_table_payments, lease_table_years, P668) -$AG$14 ),
AND(ISNUMBER(R667), R668&lt;&gt;""),   R668- (R667 - SUMIFS( lease_table_payments, lease_table_years, P668) )
)</f>
        <v/>
      </c>
      <c r="V668" s="64">
        <f t="shared" si="32"/>
        <v>655</v>
      </c>
      <c r="W668" s="51" t="str" cm="1">
        <f t="array" ref="W668">_xlfn.IFS(
OR(W667=$B$4, W667=""),"",
TRUE,W667+1
)</f>
        <v/>
      </c>
      <c r="X668" s="51" t="str" cm="1">
        <f t="array" ref="X668">_xlfn.IFS(X667="","",
W668="", "",
AND($B$3="İllik"),DATE(YEAR(X667)+1,MONTH(X667),DAY(X667) ),
AND($B$3="Aylıq", $AH$14="Not end"), EDATE(X667,1),
AND($B$3="Aylıq", $AH$14="End"), EOMONTH(X667,1)
)</f>
        <v/>
      </c>
      <c r="Y668" s="51" t="str" cm="1">
        <f t="array" aca="1" ref="Y668" ca="1">_xlfn.IFS(
AND($B$7="Dövrün əvvəlində", Y667&lt;=last_rou_date), DATE(YEAR(Y667)+1, 12, 31),
AND($B$7="Dövrün sonunda", Y667&lt;=last_payment_date), DATE(YEAR(Y667)+1, 12, 31),
TRUE, ""
)</f>
        <v/>
      </c>
      <c r="Z668" s="75" t="str" cm="1">
        <f t="array" aca="1" ref="Z668" ca="1">_xlfn.IFS(
AND($AN$14="Not year_end", Z667&gt;last_payment_date), "",
AND($AN$14="Year_end", Z667&gt;=last_payment_date), "",
AND($AN$14="Year_end"), DATE(YEAR(Z667+1), 12, 31),
AND($AN$14="Not year_end", MONTH(Z667)=12, DAY(Z667)=31), DATE(YEAR(Z666)+1, MONTH(Z666), DAY(Z666)),
AND($AN$14="Not year_end", OR(MONTH(Z667)&lt;&gt;12, DAY(Z667)&lt;&gt;31) ), DATE(YEAR(Z667), 12, 31)
)</f>
        <v/>
      </c>
      <c r="AA668" s="75" t="str" cm="1">
        <f t="array" aca="1" ref="AA668" ca="1">_xlfn.IFS(AA667="", "",
AND(AA667=last_payment_date, OR(MONTH(AA667)&lt;&gt;12, DAY(AA667)&lt;&gt;31) ), DATE(YEAR(AA667), 12, 31),
AND(MONTH(AA667)=12, DAY(AA667)=31, AA667&gt;=last_payment_date), "",
AND(MONTH(AA667)=12, DAY(AA667)&lt;&gt;31),  EOMONTH(AA667,0),
AND(MONTH(AA667)=12, DAY(AA667)=31, $AH$14="Not end"),  EDATE(AA666,1),
AND($AH$14="Not end"), EDATE(AA667, 1),
AND($AH$14="End"), EOMONTH(AA667, 1)
)</f>
        <v/>
      </c>
      <c r="AB668" s="75" t="str" cm="1">
        <f t="array" aca="1" ref="AB668" ca="1">_xlfn.IFS(AB667="","",
AND(AB667=last_rou_date), "",
AND($B$3="İllik"),DATE(YEAR(AB667)+1,MONTH(AB667),DAY(AB667) ),
AND($B$3="Aylıq", $AH$14="Not end"), EDATE(AB667,1),
AND($B$3="Aylıq", $AH$14="End"), EOMONTH(AB667,1)
)</f>
        <v/>
      </c>
      <c r="AC668" s="75" t="str" cm="1">
        <f t="array" aca="1" ref="AC668" ca="1">_xlfn.IFS(
AND($AN$14="Not year_end", AC667&gt;last_rou_date), "",
AND($AN$14="Year_end", AC667&gt;=last_rou_date), "",
AND($AN$14="Year_end"), DATE(YEAR(AC667+1), 12, 31),
AND($AN$14="Not year_end", MONTH(AC667)=12, DAY(AC667)=31), DATE(YEAR(AC666)+1, MONTH(AC666), DAY(AC666)),
AND($AN$14="Not year_end", OR(MONTH(AC667)&lt;&gt;12, DAY(AC667)&lt;&gt;31) ), DATE(YEAR(AC667), 12, 31)
)</f>
        <v/>
      </c>
      <c r="AD668" s="75" t="str" cm="1">
        <f t="array" aca="1" ref="AD668" ca="1">_xlfn.IFS(AD667="", "",
AND(AD667=last_rou_date, OR(MONTH(AD667)&lt;&gt;12, DAY(AD667)&lt;&gt;31) ), DATE(YEAR(AD667), 12, 31),
AND(MONTH(AD667)=12, DAY(AD667)=31, AD667&gt;=last_rou_date), "",
AND(MONTH(AD667)=12, DAY(AD667)&lt;&gt;31),  EOMONTH(AD667,0),
AND(MONTH(AD667)=12, DAY(AD667)=31, $AH$14="Not end"),  EDATE(AD666,1),
AND($AH$14="Not end"), EDATE(AD667, 1),
AND($AH$14="End"), EOMONTH(AD667, 1)
)</f>
        <v/>
      </c>
      <c r="AE668" s="51" t="str" cm="1">
        <f t="array" ref="AE668">_xlfn.IFS(W668="", "",
AND(W668&gt;0, W668&lt;=$B$4, $C$2="İllik artım, faiz olaraq", $D$2&gt;0, $B$3="İllik"), $B$5*((1+$D$2)^(W668-1)),
AND(W668&gt;0, W668&lt;=$B$4, $C$2="İllik artım, faiz olaraq", $D$2&gt;0, $B$3="Aylıq"), $B$5*((1+$D$2)^ROUNDDOWN((W668-1)/12,0)),
AND(W668=1, $C$2="Aşağıdakı kimi dəyişir", ), $B$5,
AND(W668&gt;1, W668&lt;=$B$4, $C$2="Aşağıdakı kimi dəyişir"), IFERROR(VLOOKUP(W668, $C$4:$D$7, 2, FALSE), AE667),
AND(W668&gt;0, W668&lt;=$B$4), $B$5,
TRUE,0 )</f>
        <v/>
      </c>
      <c r="AF668" s="51" t="str">
        <f t="shared" ca="1" si="31"/>
        <v/>
      </c>
    </row>
    <row r="669" spans="1:32" x14ac:dyDescent="0.4">
      <c r="A669" s="13" t="str" cm="1">
        <f t="array" aca="1" ref="A669" ca="1">_xlfn.IFS(
AND(SUMIFS(lease_table_interest_accruals, lease_table_dates, A668)&gt;0, COUNTIFS($E$14:E668, "Interest accrual", $A$14:A668, A668)=0),  A668,
AND(SUMIFS(lease_table_payments, lease_table_dates, A668)&gt;0, COUNTIFS($E$14:E668, "Payment", $A$14:A668, A668)=0),  A668,
AND(SUMIFS(rou_table_deprs, rou_table_dates, A668)&gt;0, COUNTIFS($E$14:E668, "Depreciation", $A$14:A668, A668)=0),  A668,
TRUE,  IFERROR(INDEX(rou_table_dates,  MATCH(A668, rou_table_dates)+1, ), "")
)</f>
        <v/>
      </c>
      <c r="B669" s="1" t="str" cm="1">
        <f t="array" aca="1" ref="B669" ca="1">_xlfn.IFS(
AND(E669="Payment", A669=$B$2), $AM$14,
E669="Payment", $AM$15,
E669="Interest accrual", $AM$18,
E669="Depreciation", $AM$17,
TRUE, "")</f>
        <v/>
      </c>
      <c r="C669" s="1" t="str" cm="1">
        <f t="array" aca="1" ref="C669" ca="1">_xlfn.IFS(
E669="Payment", $AM$19,
E669="Interest accrual", $AM$15,
E669="Depreciation", $AM$16,
TRUE, "")</f>
        <v/>
      </c>
      <c r="D669" s="1" t="str" cm="1">
        <f t="array" aca="1" ref="D669" ca="1">_xlfn.IFS(
E669="Payment", _xlfn.XLOOKUP(A669, lease_table_dates, lease_table_payments, 0, 0),
E669="Interest accrual", _xlfn.XLOOKUP(A669, lease_table_dates, lease_table_interest_accruals, 0, 0),
E669="Depreciation", _xlfn.XLOOKUP(A669, rou_table_dates, rou_table_deprs, 0, 0),
TRUE, ""
)</f>
        <v/>
      </c>
      <c r="E669" s="7" t="str" cm="1">
        <f t="array" aca="1" ref="E669" ca="1">_xlfn.IFS(
AND(SUMIFS(lease_table_interest_accruals, lease_table_dates, A669)&gt;0, COUNTIFS($E$14:E668, "Interest accrual", $A$14:A668, A669)=0), "Interest accrual",
AND(SUMIFS(lease_table_payments, lease_table_dates, A669)&gt;0, COUNTIFS($E$14:E668, "Payment", $A$14:A668, A669)=0), "Payment",
AND(SUMIFS(rou_table_deprs, rou_table_dates, A669)&gt;0, COUNTIFS($E$14:E668, "Depreciation", $A$14:A668, A669)=0), "Depreciation",
TRUE,  ""
)</f>
        <v/>
      </c>
      <c r="G669" s="13" t="str" cm="1">
        <f t="array" aca="1" ref="G669" ca="1">_xlfn.IFS(
AND($B$11="Hə", $B$3="İllik"), Z669,
AND($B$11="Hə", $B$3="Aylıq"), AA669,
$B$11="Yox", X669)</f>
        <v/>
      </c>
      <c r="H669" s="1" t="str" cm="1">
        <f t="array" aca="1" ref="H669" ca="1">_xlfn.IFS( G669="", "",
TRUE, ROUND( H668+I669-J669, 2) )</f>
        <v/>
      </c>
      <c r="I669" s="1" t="str" cm="1">
        <f t="array" aca="1" ref="I669" ca="1">_xlfn.IFS(G669="", "",
G669=last_payment_date, (J669-H668),
 TRUE,  -  (H668- H668* (1+$B$6)^ (_xlfn.DAYS(G669,G668)/365) )
)</f>
        <v/>
      </c>
      <c r="J669" s="1" t="str" cm="1">
        <f t="array" aca="1" ref="J669" ca="1">_xlfn.IFS(G669="", "",
TRUE, _xlfn.XLOOKUP(G669,  payment_dates, payments,0,0)
)</f>
        <v/>
      </c>
      <c r="L669" s="8" t="str" cm="1">
        <f t="array" aca="1" ref="L669" ca="1">_xlfn.IFS(
AND($B$11="Hə", $B$3="İllik"), AC669,
AND($B$11="Hə", $B$3="Aylıq"), AD669,
$B$11="Yox", AB669)</f>
        <v/>
      </c>
      <c r="M669" s="1" t="str" cm="1">
        <f t="array" aca="1" ref="M669" ca="1">_xlfn.IFS( L669="", "",
(M668-N669)&lt;=0.5, 0,
TRUE,  M668-N669)</f>
        <v/>
      </c>
      <c r="N669" s="7" t="str" cm="1">
        <f t="array" aca="1" ref="N669" ca="1">_xlfn.IFS(
L669="", "",
TRUE, MIN(M668, ROUND($M$14/ (last_rou_date - $B$2) * (L669-L668), 2) )
)</f>
        <v/>
      </c>
      <c r="P669" s="59" t="str">
        <f t="shared" ca="1" si="30"/>
        <v/>
      </c>
      <c r="Q669" s="1" t="str" cm="1">
        <f t="array" aca="1" ref="Q669" ca="1">_xlfn.IFS(P669="","",
$B$11="Hə", _xlfn.XLOOKUP(DATE(P669, 12, 31), rou_table_dates, rou_table_nbvs,0, 0),
TRUE,  MAX(0, ROUND($M$14 - $M$14/ (last_rou_date - $B$2) * (DATE(P669,12,31) - $B$2), 2) )
)</f>
        <v/>
      </c>
      <c r="R669" s="1" t="str" cm="1">
        <f t="array" aca="1" ref="R669" ca="1">_xlfn.IFS(P669="","",
$B$11="Hə", _xlfn.XLOOKUP(DATE(P669, 12, 31), lease_table_dates, lease_table_balances,0, 0),
TRUE, IFERROR( XNPV($B$6, IF(payment_dates &gt;DATE(P669, 12, 31), payments,  0),  IF(payment_dates &gt;DATE(P669, 12, 31), payment_dates,  DATE(P669, 12, 31))    ),0)
)</f>
        <v/>
      </c>
      <c r="S669" s="1" t="str" cm="1">
        <f t="array" aca="1" ref="S669" ca="1">_xlfn.IFS(P669="","",
TRUE,  MIN( MIN(Q668, $M$14), ROUND($M$14/ (last_rou_date - $B$2) * (DATE(P669,12,31) - MAX($B$2, DATE(P669-1, 12, 31))), 2) )
)</f>
        <v/>
      </c>
      <c r="T669" s="7" t="str" cm="1">
        <f t="array" aca="1" ref="T669" ca="1">_xlfn.IFS(P669="", "",
ISTEXT(R668), R669- (H669 - SUMIFS( lease_table_payments, lease_table_years, P669) -$AG$14 ),
AND(ISNUMBER(R668), R669&lt;&gt;""),   R669- (R668 - SUMIFS( lease_table_payments, lease_table_years, P669) )
)</f>
        <v/>
      </c>
      <c r="V669" s="64">
        <f t="shared" si="32"/>
        <v>656</v>
      </c>
      <c r="W669" s="51" t="str" cm="1">
        <f t="array" ref="W669">_xlfn.IFS(
OR(W668=$B$4, W668=""),"",
TRUE,W668+1
)</f>
        <v/>
      </c>
      <c r="X669" s="51" t="str" cm="1">
        <f t="array" ref="X669">_xlfn.IFS(X668="","",
W669="", "",
AND($B$3="İllik"),DATE(YEAR(X668)+1,MONTH(X668),DAY(X668) ),
AND($B$3="Aylıq", $AH$14="Not end"), EDATE(X668,1),
AND($B$3="Aylıq", $AH$14="End"), EOMONTH(X668,1)
)</f>
        <v/>
      </c>
      <c r="Y669" s="51" t="str" cm="1">
        <f t="array" aca="1" ref="Y669" ca="1">_xlfn.IFS(
AND($B$7="Dövrün əvvəlində", Y668&lt;=last_rou_date), DATE(YEAR(Y668)+1, 12, 31),
AND($B$7="Dövrün sonunda", Y668&lt;=last_payment_date), DATE(YEAR(Y668)+1, 12, 31),
TRUE, ""
)</f>
        <v/>
      </c>
      <c r="Z669" s="75" t="str" cm="1">
        <f t="array" aca="1" ref="Z669" ca="1">_xlfn.IFS(
AND($AN$14="Not year_end", Z668&gt;last_payment_date), "",
AND($AN$14="Year_end", Z668&gt;=last_payment_date), "",
AND($AN$14="Year_end"), DATE(YEAR(Z668+1), 12, 31),
AND($AN$14="Not year_end", MONTH(Z668)=12, DAY(Z668)=31), DATE(YEAR(Z667)+1, MONTH(Z667), DAY(Z667)),
AND($AN$14="Not year_end", OR(MONTH(Z668)&lt;&gt;12, DAY(Z668)&lt;&gt;31) ), DATE(YEAR(Z668), 12, 31)
)</f>
        <v/>
      </c>
      <c r="AA669" s="75" t="str" cm="1">
        <f t="array" aca="1" ref="AA669" ca="1">_xlfn.IFS(AA668="", "",
AND(AA668=last_payment_date, OR(MONTH(AA668)&lt;&gt;12, DAY(AA668)&lt;&gt;31) ), DATE(YEAR(AA668), 12, 31),
AND(MONTH(AA668)=12, DAY(AA668)=31, AA668&gt;=last_payment_date), "",
AND(MONTH(AA668)=12, DAY(AA668)&lt;&gt;31),  EOMONTH(AA668,0),
AND(MONTH(AA668)=12, DAY(AA668)=31, $AH$14="Not end"),  EDATE(AA667,1),
AND($AH$14="Not end"), EDATE(AA668, 1),
AND($AH$14="End"), EOMONTH(AA668, 1)
)</f>
        <v/>
      </c>
      <c r="AB669" s="75" t="str" cm="1">
        <f t="array" aca="1" ref="AB669" ca="1">_xlfn.IFS(AB668="","",
AND(AB668=last_rou_date), "",
AND($B$3="İllik"),DATE(YEAR(AB668)+1,MONTH(AB668),DAY(AB668) ),
AND($B$3="Aylıq", $AH$14="Not end"), EDATE(AB668,1),
AND($B$3="Aylıq", $AH$14="End"), EOMONTH(AB668,1)
)</f>
        <v/>
      </c>
      <c r="AC669" s="75" t="str" cm="1">
        <f t="array" aca="1" ref="AC669" ca="1">_xlfn.IFS(
AND($AN$14="Not year_end", AC668&gt;last_rou_date), "",
AND($AN$14="Year_end", AC668&gt;=last_rou_date), "",
AND($AN$14="Year_end"), DATE(YEAR(AC668+1), 12, 31),
AND($AN$14="Not year_end", MONTH(AC668)=12, DAY(AC668)=31), DATE(YEAR(AC667)+1, MONTH(AC667), DAY(AC667)),
AND($AN$14="Not year_end", OR(MONTH(AC668)&lt;&gt;12, DAY(AC668)&lt;&gt;31) ), DATE(YEAR(AC668), 12, 31)
)</f>
        <v/>
      </c>
      <c r="AD669" s="75" t="str" cm="1">
        <f t="array" aca="1" ref="AD669" ca="1">_xlfn.IFS(AD668="", "",
AND(AD668=last_rou_date, OR(MONTH(AD668)&lt;&gt;12, DAY(AD668)&lt;&gt;31) ), DATE(YEAR(AD668), 12, 31),
AND(MONTH(AD668)=12, DAY(AD668)=31, AD668&gt;=last_rou_date), "",
AND(MONTH(AD668)=12, DAY(AD668)&lt;&gt;31),  EOMONTH(AD668,0),
AND(MONTH(AD668)=12, DAY(AD668)=31, $AH$14="Not end"),  EDATE(AD667,1),
AND($AH$14="Not end"), EDATE(AD668, 1),
AND($AH$14="End"), EOMONTH(AD668, 1)
)</f>
        <v/>
      </c>
      <c r="AE669" s="51" t="str" cm="1">
        <f t="array" ref="AE669">_xlfn.IFS(W669="", "",
AND(W669&gt;0, W669&lt;=$B$4, $C$2="İllik artım, faiz olaraq", $D$2&gt;0, $B$3="İllik"), $B$5*((1+$D$2)^(W669-1)),
AND(W669&gt;0, W669&lt;=$B$4, $C$2="İllik artım, faiz olaraq", $D$2&gt;0, $B$3="Aylıq"), $B$5*((1+$D$2)^ROUNDDOWN((W669-1)/12,0)),
AND(W669=1, $C$2="Aşağıdakı kimi dəyişir", ), $B$5,
AND(W669&gt;1, W669&lt;=$B$4, $C$2="Aşağıdakı kimi dəyişir"), IFERROR(VLOOKUP(W669, $C$4:$D$7, 2, FALSE), AE668),
AND(W669&gt;0, W669&lt;=$B$4), $B$5,
TRUE,0 )</f>
        <v/>
      </c>
      <c r="AF669" s="51" t="str">
        <f t="shared" ca="1" si="31"/>
        <v/>
      </c>
    </row>
    <row r="670" spans="1:32" x14ac:dyDescent="0.4">
      <c r="A670" s="13" t="str" cm="1">
        <f t="array" aca="1" ref="A670" ca="1">_xlfn.IFS(
AND(SUMIFS(lease_table_interest_accruals, lease_table_dates, A669)&gt;0, COUNTIFS($E$14:E669, "Interest accrual", $A$14:A669, A669)=0),  A669,
AND(SUMIFS(lease_table_payments, lease_table_dates, A669)&gt;0, COUNTIFS($E$14:E669, "Payment", $A$14:A669, A669)=0),  A669,
AND(SUMIFS(rou_table_deprs, rou_table_dates, A669)&gt;0, COUNTIFS($E$14:E669, "Depreciation", $A$14:A669, A669)=0),  A669,
TRUE,  IFERROR(INDEX(rou_table_dates,  MATCH(A669, rou_table_dates)+1, ), "")
)</f>
        <v/>
      </c>
      <c r="B670" s="1" t="str" cm="1">
        <f t="array" aca="1" ref="B670" ca="1">_xlfn.IFS(
AND(E670="Payment", A670=$B$2), $AM$14,
E670="Payment", $AM$15,
E670="Interest accrual", $AM$18,
E670="Depreciation", $AM$17,
TRUE, "")</f>
        <v/>
      </c>
      <c r="C670" s="1" t="str" cm="1">
        <f t="array" aca="1" ref="C670" ca="1">_xlfn.IFS(
E670="Payment", $AM$19,
E670="Interest accrual", $AM$15,
E670="Depreciation", $AM$16,
TRUE, "")</f>
        <v/>
      </c>
      <c r="D670" s="1" t="str" cm="1">
        <f t="array" aca="1" ref="D670" ca="1">_xlfn.IFS(
E670="Payment", _xlfn.XLOOKUP(A670, lease_table_dates, lease_table_payments, 0, 0),
E670="Interest accrual", _xlfn.XLOOKUP(A670, lease_table_dates, lease_table_interest_accruals, 0, 0),
E670="Depreciation", _xlfn.XLOOKUP(A670, rou_table_dates, rou_table_deprs, 0, 0),
TRUE, ""
)</f>
        <v/>
      </c>
      <c r="E670" s="7" t="str" cm="1">
        <f t="array" aca="1" ref="E670" ca="1">_xlfn.IFS(
AND(SUMIFS(lease_table_interest_accruals, lease_table_dates, A670)&gt;0, COUNTIFS($E$14:E669, "Interest accrual", $A$14:A669, A670)=0), "Interest accrual",
AND(SUMIFS(lease_table_payments, lease_table_dates, A670)&gt;0, COUNTIFS($E$14:E669, "Payment", $A$14:A669, A670)=0), "Payment",
AND(SUMIFS(rou_table_deprs, rou_table_dates, A670)&gt;0, COUNTIFS($E$14:E669, "Depreciation", $A$14:A669, A670)=0), "Depreciation",
TRUE,  ""
)</f>
        <v/>
      </c>
      <c r="G670" s="13" t="str" cm="1">
        <f t="array" aca="1" ref="G670" ca="1">_xlfn.IFS(
AND($B$11="Hə", $B$3="İllik"), Z670,
AND($B$11="Hə", $B$3="Aylıq"), AA670,
$B$11="Yox", X670)</f>
        <v/>
      </c>
      <c r="H670" s="1" t="str" cm="1">
        <f t="array" aca="1" ref="H670" ca="1">_xlfn.IFS( G670="", "",
TRUE, ROUND( H669+I670-J670, 2) )</f>
        <v/>
      </c>
      <c r="I670" s="1" t="str" cm="1">
        <f t="array" aca="1" ref="I670" ca="1">_xlfn.IFS(G670="", "",
G670=last_payment_date, (J670-H669),
 TRUE,  -  (H669- H669* (1+$B$6)^ (_xlfn.DAYS(G670,G669)/365) )
)</f>
        <v/>
      </c>
      <c r="J670" s="1" t="str" cm="1">
        <f t="array" aca="1" ref="J670" ca="1">_xlfn.IFS(G670="", "",
TRUE, _xlfn.XLOOKUP(G670,  payment_dates, payments,0,0)
)</f>
        <v/>
      </c>
      <c r="L670" s="8" t="str" cm="1">
        <f t="array" aca="1" ref="L670" ca="1">_xlfn.IFS(
AND($B$11="Hə", $B$3="İllik"), AC670,
AND($B$11="Hə", $B$3="Aylıq"), AD670,
$B$11="Yox", AB670)</f>
        <v/>
      </c>
      <c r="M670" s="1" t="str" cm="1">
        <f t="array" aca="1" ref="M670" ca="1">_xlfn.IFS( L670="", "",
(M669-N670)&lt;=0.5, 0,
TRUE,  M669-N670)</f>
        <v/>
      </c>
      <c r="N670" s="7" t="str" cm="1">
        <f t="array" aca="1" ref="N670" ca="1">_xlfn.IFS(
L670="", "",
TRUE, MIN(M669, ROUND($M$14/ (last_rou_date - $B$2) * (L670-L669), 2) )
)</f>
        <v/>
      </c>
      <c r="P670" s="59" t="str">
        <f t="shared" ca="1" si="30"/>
        <v/>
      </c>
      <c r="Q670" s="1" t="str" cm="1">
        <f t="array" aca="1" ref="Q670" ca="1">_xlfn.IFS(P670="","",
$B$11="Hə", _xlfn.XLOOKUP(DATE(P670, 12, 31), rou_table_dates, rou_table_nbvs,0, 0),
TRUE,  MAX(0, ROUND($M$14 - $M$14/ (last_rou_date - $B$2) * (DATE(P670,12,31) - $B$2), 2) )
)</f>
        <v/>
      </c>
      <c r="R670" s="1" t="str" cm="1">
        <f t="array" aca="1" ref="R670" ca="1">_xlfn.IFS(P670="","",
$B$11="Hə", _xlfn.XLOOKUP(DATE(P670, 12, 31), lease_table_dates, lease_table_balances,0, 0),
TRUE, IFERROR( XNPV($B$6, IF(payment_dates &gt;DATE(P670, 12, 31), payments,  0),  IF(payment_dates &gt;DATE(P670, 12, 31), payment_dates,  DATE(P670, 12, 31))    ),0)
)</f>
        <v/>
      </c>
      <c r="S670" s="1" t="str" cm="1">
        <f t="array" aca="1" ref="S670" ca="1">_xlfn.IFS(P670="","",
TRUE,  MIN( MIN(Q669, $M$14), ROUND($M$14/ (last_rou_date - $B$2) * (DATE(P670,12,31) - MAX($B$2, DATE(P670-1, 12, 31))), 2) )
)</f>
        <v/>
      </c>
      <c r="T670" s="7" t="str" cm="1">
        <f t="array" aca="1" ref="T670" ca="1">_xlfn.IFS(P670="", "",
ISTEXT(R669), R670- (H670 - SUMIFS( lease_table_payments, lease_table_years, P670) -$AG$14 ),
AND(ISNUMBER(R669), R670&lt;&gt;""),   R670- (R669 - SUMIFS( lease_table_payments, lease_table_years, P670) )
)</f>
        <v/>
      </c>
      <c r="V670" s="64">
        <f t="shared" si="32"/>
        <v>657</v>
      </c>
      <c r="W670" s="51" t="str" cm="1">
        <f t="array" ref="W670">_xlfn.IFS(
OR(W669=$B$4, W669=""),"",
TRUE,W669+1
)</f>
        <v/>
      </c>
      <c r="X670" s="51" t="str" cm="1">
        <f t="array" ref="X670">_xlfn.IFS(X669="","",
W670="", "",
AND($B$3="İllik"),DATE(YEAR(X669)+1,MONTH(X669),DAY(X669) ),
AND($B$3="Aylıq", $AH$14="Not end"), EDATE(X669,1),
AND($B$3="Aylıq", $AH$14="End"), EOMONTH(X669,1)
)</f>
        <v/>
      </c>
      <c r="Y670" s="51" t="str" cm="1">
        <f t="array" aca="1" ref="Y670" ca="1">_xlfn.IFS(
AND($B$7="Dövrün əvvəlində", Y669&lt;=last_rou_date), DATE(YEAR(Y669)+1, 12, 31),
AND($B$7="Dövrün sonunda", Y669&lt;=last_payment_date), DATE(YEAR(Y669)+1, 12, 31),
TRUE, ""
)</f>
        <v/>
      </c>
      <c r="Z670" s="75" t="str" cm="1">
        <f t="array" aca="1" ref="Z670" ca="1">_xlfn.IFS(
AND($AN$14="Not year_end", Z669&gt;last_payment_date), "",
AND($AN$14="Year_end", Z669&gt;=last_payment_date), "",
AND($AN$14="Year_end"), DATE(YEAR(Z669+1), 12, 31),
AND($AN$14="Not year_end", MONTH(Z669)=12, DAY(Z669)=31), DATE(YEAR(Z668)+1, MONTH(Z668), DAY(Z668)),
AND($AN$14="Not year_end", OR(MONTH(Z669)&lt;&gt;12, DAY(Z669)&lt;&gt;31) ), DATE(YEAR(Z669), 12, 31)
)</f>
        <v/>
      </c>
      <c r="AA670" s="75" t="str" cm="1">
        <f t="array" aca="1" ref="AA670" ca="1">_xlfn.IFS(AA669="", "",
AND(AA669=last_payment_date, OR(MONTH(AA669)&lt;&gt;12, DAY(AA669)&lt;&gt;31) ), DATE(YEAR(AA669), 12, 31),
AND(MONTH(AA669)=12, DAY(AA669)=31, AA669&gt;=last_payment_date), "",
AND(MONTH(AA669)=12, DAY(AA669)&lt;&gt;31),  EOMONTH(AA669,0),
AND(MONTH(AA669)=12, DAY(AA669)=31, $AH$14="Not end"),  EDATE(AA668,1),
AND($AH$14="Not end"), EDATE(AA669, 1),
AND($AH$14="End"), EOMONTH(AA669, 1)
)</f>
        <v/>
      </c>
      <c r="AB670" s="75" t="str" cm="1">
        <f t="array" aca="1" ref="AB670" ca="1">_xlfn.IFS(AB669="","",
AND(AB669=last_rou_date), "",
AND($B$3="İllik"),DATE(YEAR(AB669)+1,MONTH(AB669),DAY(AB669) ),
AND($B$3="Aylıq", $AH$14="Not end"), EDATE(AB669,1),
AND($B$3="Aylıq", $AH$14="End"), EOMONTH(AB669,1)
)</f>
        <v/>
      </c>
      <c r="AC670" s="75" t="str" cm="1">
        <f t="array" aca="1" ref="AC670" ca="1">_xlfn.IFS(
AND($AN$14="Not year_end", AC669&gt;last_rou_date), "",
AND($AN$14="Year_end", AC669&gt;=last_rou_date), "",
AND($AN$14="Year_end"), DATE(YEAR(AC669+1), 12, 31),
AND($AN$14="Not year_end", MONTH(AC669)=12, DAY(AC669)=31), DATE(YEAR(AC668)+1, MONTH(AC668), DAY(AC668)),
AND($AN$14="Not year_end", OR(MONTH(AC669)&lt;&gt;12, DAY(AC669)&lt;&gt;31) ), DATE(YEAR(AC669), 12, 31)
)</f>
        <v/>
      </c>
      <c r="AD670" s="75" t="str" cm="1">
        <f t="array" aca="1" ref="AD670" ca="1">_xlfn.IFS(AD669="", "",
AND(AD669=last_rou_date, OR(MONTH(AD669)&lt;&gt;12, DAY(AD669)&lt;&gt;31) ), DATE(YEAR(AD669), 12, 31),
AND(MONTH(AD669)=12, DAY(AD669)=31, AD669&gt;=last_rou_date), "",
AND(MONTH(AD669)=12, DAY(AD669)&lt;&gt;31),  EOMONTH(AD669,0),
AND(MONTH(AD669)=12, DAY(AD669)=31, $AH$14="Not end"),  EDATE(AD668,1),
AND($AH$14="Not end"), EDATE(AD669, 1),
AND($AH$14="End"), EOMONTH(AD669, 1)
)</f>
        <v/>
      </c>
      <c r="AE670" s="51" t="str" cm="1">
        <f t="array" ref="AE670">_xlfn.IFS(W670="", "",
AND(W670&gt;0, W670&lt;=$B$4, $C$2="İllik artım, faiz olaraq", $D$2&gt;0, $B$3="İllik"), $B$5*((1+$D$2)^(W670-1)),
AND(W670&gt;0, W670&lt;=$B$4, $C$2="İllik artım, faiz olaraq", $D$2&gt;0, $B$3="Aylıq"), $B$5*((1+$D$2)^ROUNDDOWN((W670-1)/12,0)),
AND(W670=1, $C$2="Aşağıdakı kimi dəyişir", ), $B$5,
AND(W670&gt;1, W670&lt;=$B$4, $C$2="Aşağıdakı kimi dəyişir"), IFERROR(VLOOKUP(W670, $C$4:$D$7, 2, FALSE), AE669),
AND(W670&gt;0, W670&lt;=$B$4), $B$5,
TRUE,0 )</f>
        <v/>
      </c>
      <c r="AF670" s="51" t="str">
        <f t="shared" ca="1" si="31"/>
        <v/>
      </c>
    </row>
    <row r="671" spans="1:32" x14ac:dyDescent="0.4">
      <c r="A671" s="13" t="str" cm="1">
        <f t="array" aca="1" ref="A671" ca="1">_xlfn.IFS(
AND(SUMIFS(lease_table_interest_accruals, lease_table_dates, A670)&gt;0, COUNTIFS($E$14:E670, "Interest accrual", $A$14:A670, A670)=0),  A670,
AND(SUMIFS(lease_table_payments, lease_table_dates, A670)&gt;0, COUNTIFS($E$14:E670, "Payment", $A$14:A670, A670)=0),  A670,
AND(SUMIFS(rou_table_deprs, rou_table_dates, A670)&gt;0, COUNTIFS($E$14:E670, "Depreciation", $A$14:A670, A670)=0),  A670,
TRUE,  IFERROR(INDEX(rou_table_dates,  MATCH(A670, rou_table_dates)+1, ), "")
)</f>
        <v/>
      </c>
      <c r="B671" s="1" t="str" cm="1">
        <f t="array" aca="1" ref="B671" ca="1">_xlfn.IFS(
AND(E671="Payment", A671=$B$2), $AM$14,
E671="Payment", $AM$15,
E671="Interest accrual", $AM$18,
E671="Depreciation", $AM$17,
TRUE, "")</f>
        <v/>
      </c>
      <c r="C671" s="1" t="str" cm="1">
        <f t="array" aca="1" ref="C671" ca="1">_xlfn.IFS(
E671="Payment", $AM$19,
E671="Interest accrual", $AM$15,
E671="Depreciation", $AM$16,
TRUE, "")</f>
        <v/>
      </c>
      <c r="D671" s="1" t="str" cm="1">
        <f t="array" aca="1" ref="D671" ca="1">_xlfn.IFS(
E671="Payment", _xlfn.XLOOKUP(A671, lease_table_dates, lease_table_payments, 0, 0),
E671="Interest accrual", _xlfn.XLOOKUP(A671, lease_table_dates, lease_table_interest_accruals, 0, 0),
E671="Depreciation", _xlfn.XLOOKUP(A671, rou_table_dates, rou_table_deprs, 0, 0),
TRUE, ""
)</f>
        <v/>
      </c>
      <c r="E671" s="7" t="str" cm="1">
        <f t="array" aca="1" ref="E671" ca="1">_xlfn.IFS(
AND(SUMIFS(lease_table_interest_accruals, lease_table_dates, A671)&gt;0, COUNTIFS($E$14:E670, "Interest accrual", $A$14:A670, A671)=0), "Interest accrual",
AND(SUMIFS(lease_table_payments, lease_table_dates, A671)&gt;0, COUNTIFS($E$14:E670, "Payment", $A$14:A670, A671)=0), "Payment",
AND(SUMIFS(rou_table_deprs, rou_table_dates, A671)&gt;0, COUNTIFS($E$14:E670, "Depreciation", $A$14:A670, A671)=0), "Depreciation",
TRUE,  ""
)</f>
        <v/>
      </c>
      <c r="G671" s="13" t="str" cm="1">
        <f t="array" aca="1" ref="G671" ca="1">_xlfn.IFS(
AND($B$11="Hə", $B$3="İllik"), Z671,
AND($B$11="Hə", $B$3="Aylıq"), AA671,
$B$11="Yox", X671)</f>
        <v/>
      </c>
      <c r="H671" s="1" t="str" cm="1">
        <f t="array" aca="1" ref="H671" ca="1">_xlfn.IFS( G671="", "",
TRUE, ROUND( H670+I671-J671, 2) )</f>
        <v/>
      </c>
      <c r="I671" s="1" t="str" cm="1">
        <f t="array" aca="1" ref="I671" ca="1">_xlfn.IFS(G671="", "",
G671=last_payment_date, (J671-H670),
 TRUE,  -  (H670- H670* (1+$B$6)^ (_xlfn.DAYS(G671,G670)/365) )
)</f>
        <v/>
      </c>
      <c r="J671" s="1" t="str" cm="1">
        <f t="array" aca="1" ref="J671" ca="1">_xlfn.IFS(G671="", "",
TRUE, _xlfn.XLOOKUP(G671,  payment_dates, payments,0,0)
)</f>
        <v/>
      </c>
      <c r="L671" s="8" t="str" cm="1">
        <f t="array" aca="1" ref="L671" ca="1">_xlfn.IFS(
AND($B$11="Hə", $B$3="İllik"), AC671,
AND($B$11="Hə", $B$3="Aylıq"), AD671,
$B$11="Yox", AB671)</f>
        <v/>
      </c>
      <c r="M671" s="1" t="str" cm="1">
        <f t="array" aca="1" ref="M671" ca="1">_xlfn.IFS( L671="", "",
(M670-N671)&lt;=0.5, 0,
TRUE,  M670-N671)</f>
        <v/>
      </c>
      <c r="N671" s="7" t="str" cm="1">
        <f t="array" aca="1" ref="N671" ca="1">_xlfn.IFS(
L671="", "",
TRUE, MIN(M670, ROUND($M$14/ (last_rou_date - $B$2) * (L671-L670), 2) )
)</f>
        <v/>
      </c>
      <c r="P671" s="59" t="str">
        <f t="shared" ca="1" si="30"/>
        <v/>
      </c>
      <c r="Q671" s="1" t="str" cm="1">
        <f t="array" aca="1" ref="Q671" ca="1">_xlfn.IFS(P671="","",
$B$11="Hə", _xlfn.XLOOKUP(DATE(P671, 12, 31), rou_table_dates, rou_table_nbvs,0, 0),
TRUE,  MAX(0, ROUND($M$14 - $M$14/ (last_rou_date - $B$2) * (DATE(P671,12,31) - $B$2), 2) )
)</f>
        <v/>
      </c>
      <c r="R671" s="1" t="str" cm="1">
        <f t="array" aca="1" ref="R671" ca="1">_xlfn.IFS(P671="","",
$B$11="Hə", _xlfn.XLOOKUP(DATE(P671, 12, 31), lease_table_dates, lease_table_balances,0, 0),
TRUE, IFERROR( XNPV($B$6, IF(payment_dates &gt;DATE(P671, 12, 31), payments,  0),  IF(payment_dates &gt;DATE(P671, 12, 31), payment_dates,  DATE(P671, 12, 31))    ),0)
)</f>
        <v/>
      </c>
      <c r="S671" s="1" t="str" cm="1">
        <f t="array" aca="1" ref="S671" ca="1">_xlfn.IFS(P671="","",
TRUE,  MIN( MIN(Q670, $M$14), ROUND($M$14/ (last_rou_date - $B$2) * (DATE(P671,12,31) - MAX($B$2, DATE(P671-1, 12, 31))), 2) )
)</f>
        <v/>
      </c>
      <c r="T671" s="7" t="str" cm="1">
        <f t="array" aca="1" ref="T671" ca="1">_xlfn.IFS(P671="", "",
ISTEXT(R670), R671- (H671 - SUMIFS( lease_table_payments, lease_table_years, P671) -$AG$14 ),
AND(ISNUMBER(R670), R671&lt;&gt;""),   R671- (R670 - SUMIFS( lease_table_payments, lease_table_years, P671) )
)</f>
        <v/>
      </c>
      <c r="V671" s="64">
        <f t="shared" si="32"/>
        <v>658</v>
      </c>
      <c r="W671" s="51" t="str" cm="1">
        <f t="array" ref="W671">_xlfn.IFS(
OR(W670=$B$4, W670=""),"",
TRUE,W670+1
)</f>
        <v/>
      </c>
      <c r="X671" s="51" t="str" cm="1">
        <f t="array" ref="X671">_xlfn.IFS(X670="","",
W671="", "",
AND($B$3="İllik"),DATE(YEAR(X670)+1,MONTH(X670),DAY(X670) ),
AND($B$3="Aylıq", $AH$14="Not end"), EDATE(X670,1),
AND($B$3="Aylıq", $AH$14="End"), EOMONTH(X670,1)
)</f>
        <v/>
      </c>
      <c r="Y671" s="51" t="str" cm="1">
        <f t="array" aca="1" ref="Y671" ca="1">_xlfn.IFS(
AND($B$7="Dövrün əvvəlində", Y670&lt;=last_rou_date), DATE(YEAR(Y670)+1, 12, 31),
AND($B$7="Dövrün sonunda", Y670&lt;=last_payment_date), DATE(YEAR(Y670)+1, 12, 31),
TRUE, ""
)</f>
        <v/>
      </c>
      <c r="Z671" s="75" t="str" cm="1">
        <f t="array" aca="1" ref="Z671" ca="1">_xlfn.IFS(
AND($AN$14="Not year_end", Z670&gt;last_payment_date), "",
AND($AN$14="Year_end", Z670&gt;=last_payment_date), "",
AND($AN$14="Year_end"), DATE(YEAR(Z670+1), 12, 31),
AND($AN$14="Not year_end", MONTH(Z670)=12, DAY(Z670)=31), DATE(YEAR(Z669)+1, MONTH(Z669), DAY(Z669)),
AND($AN$14="Not year_end", OR(MONTH(Z670)&lt;&gt;12, DAY(Z670)&lt;&gt;31) ), DATE(YEAR(Z670), 12, 31)
)</f>
        <v/>
      </c>
      <c r="AA671" s="75" t="str" cm="1">
        <f t="array" aca="1" ref="AA671" ca="1">_xlfn.IFS(AA670="", "",
AND(AA670=last_payment_date, OR(MONTH(AA670)&lt;&gt;12, DAY(AA670)&lt;&gt;31) ), DATE(YEAR(AA670), 12, 31),
AND(MONTH(AA670)=12, DAY(AA670)=31, AA670&gt;=last_payment_date), "",
AND(MONTH(AA670)=12, DAY(AA670)&lt;&gt;31),  EOMONTH(AA670,0),
AND(MONTH(AA670)=12, DAY(AA670)=31, $AH$14="Not end"),  EDATE(AA669,1),
AND($AH$14="Not end"), EDATE(AA670, 1),
AND($AH$14="End"), EOMONTH(AA670, 1)
)</f>
        <v/>
      </c>
      <c r="AB671" s="75" t="str" cm="1">
        <f t="array" aca="1" ref="AB671" ca="1">_xlfn.IFS(AB670="","",
AND(AB670=last_rou_date), "",
AND($B$3="İllik"),DATE(YEAR(AB670)+1,MONTH(AB670),DAY(AB670) ),
AND($B$3="Aylıq", $AH$14="Not end"), EDATE(AB670,1),
AND($B$3="Aylıq", $AH$14="End"), EOMONTH(AB670,1)
)</f>
        <v/>
      </c>
      <c r="AC671" s="75" t="str" cm="1">
        <f t="array" aca="1" ref="AC671" ca="1">_xlfn.IFS(
AND($AN$14="Not year_end", AC670&gt;last_rou_date), "",
AND($AN$14="Year_end", AC670&gt;=last_rou_date), "",
AND($AN$14="Year_end"), DATE(YEAR(AC670+1), 12, 31),
AND($AN$14="Not year_end", MONTH(AC670)=12, DAY(AC670)=31), DATE(YEAR(AC669)+1, MONTH(AC669), DAY(AC669)),
AND($AN$14="Not year_end", OR(MONTH(AC670)&lt;&gt;12, DAY(AC670)&lt;&gt;31) ), DATE(YEAR(AC670), 12, 31)
)</f>
        <v/>
      </c>
      <c r="AD671" s="75" t="str" cm="1">
        <f t="array" aca="1" ref="AD671" ca="1">_xlfn.IFS(AD670="", "",
AND(AD670=last_rou_date, OR(MONTH(AD670)&lt;&gt;12, DAY(AD670)&lt;&gt;31) ), DATE(YEAR(AD670), 12, 31),
AND(MONTH(AD670)=12, DAY(AD670)=31, AD670&gt;=last_rou_date), "",
AND(MONTH(AD670)=12, DAY(AD670)&lt;&gt;31),  EOMONTH(AD670,0),
AND(MONTH(AD670)=12, DAY(AD670)=31, $AH$14="Not end"),  EDATE(AD669,1),
AND($AH$14="Not end"), EDATE(AD670, 1),
AND($AH$14="End"), EOMONTH(AD670, 1)
)</f>
        <v/>
      </c>
      <c r="AE671" s="51" t="str" cm="1">
        <f t="array" ref="AE671">_xlfn.IFS(W671="", "",
AND(W671&gt;0, W671&lt;=$B$4, $C$2="İllik artım, faiz olaraq", $D$2&gt;0, $B$3="İllik"), $B$5*((1+$D$2)^(W671-1)),
AND(W671&gt;0, W671&lt;=$B$4, $C$2="İllik artım, faiz olaraq", $D$2&gt;0, $B$3="Aylıq"), $B$5*((1+$D$2)^ROUNDDOWN((W671-1)/12,0)),
AND(W671=1, $C$2="Aşağıdakı kimi dəyişir", ), $B$5,
AND(W671&gt;1, W671&lt;=$B$4, $C$2="Aşağıdakı kimi dəyişir"), IFERROR(VLOOKUP(W671, $C$4:$D$7, 2, FALSE), AE670),
AND(W671&gt;0, W671&lt;=$B$4), $B$5,
TRUE,0 )</f>
        <v/>
      </c>
      <c r="AF671" s="51" t="str">
        <f t="shared" ca="1" si="31"/>
        <v/>
      </c>
    </row>
    <row r="672" spans="1:32" x14ac:dyDescent="0.4">
      <c r="A672" s="13" t="str" cm="1">
        <f t="array" aca="1" ref="A672" ca="1">_xlfn.IFS(
AND(SUMIFS(lease_table_interest_accruals, lease_table_dates, A671)&gt;0, COUNTIFS($E$14:E671, "Interest accrual", $A$14:A671, A671)=0),  A671,
AND(SUMIFS(lease_table_payments, lease_table_dates, A671)&gt;0, COUNTIFS($E$14:E671, "Payment", $A$14:A671, A671)=0),  A671,
AND(SUMIFS(rou_table_deprs, rou_table_dates, A671)&gt;0, COUNTIFS($E$14:E671, "Depreciation", $A$14:A671, A671)=0),  A671,
TRUE,  IFERROR(INDEX(rou_table_dates,  MATCH(A671, rou_table_dates)+1, ), "")
)</f>
        <v/>
      </c>
      <c r="B672" s="1" t="str" cm="1">
        <f t="array" aca="1" ref="B672" ca="1">_xlfn.IFS(
AND(E672="Payment", A672=$B$2), $AM$14,
E672="Payment", $AM$15,
E672="Interest accrual", $AM$18,
E672="Depreciation", $AM$17,
TRUE, "")</f>
        <v/>
      </c>
      <c r="C672" s="1" t="str" cm="1">
        <f t="array" aca="1" ref="C672" ca="1">_xlfn.IFS(
E672="Payment", $AM$19,
E672="Interest accrual", $AM$15,
E672="Depreciation", $AM$16,
TRUE, "")</f>
        <v/>
      </c>
      <c r="D672" s="1" t="str" cm="1">
        <f t="array" aca="1" ref="D672" ca="1">_xlfn.IFS(
E672="Payment", _xlfn.XLOOKUP(A672, lease_table_dates, lease_table_payments, 0, 0),
E672="Interest accrual", _xlfn.XLOOKUP(A672, lease_table_dates, lease_table_interest_accruals, 0, 0),
E672="Depreciation", _xlfn.XLOOKUP(A672, rou_table_dates, rou_table_deprs, 0, 0),
TRUE, ""
)</f>
        <v/>
      </c>
      <c r="E672" s="7" t="str" cm="1">
        <f t="array" aca="1" ref="E672" ca="1">_xlfn.IFS(
AND(SUMIFS(lease_table_interest_accruals, lease_table_dates, A672)&gt;0, COUNTIFS($E$14:E671, "Interest accrual", $A$14:A671, A672)=0), "Interest accrual",
AND(SUMIFS(lease_table_payments, lease_table_dates, A672)&gt;0, COUNTIFS($E$14:E671, "Payment", $A$14:A671, A672)=0), "Payment",
AND(SUMIFS(rou_table_deprs, rou_table_dates, A672)&gt;0, COUNTIFS($E$14:E671, "Depreciation", $A$14:A671, A672)=0), "Depreciation",
TRUE,  ""
)</f>
        <v/>
      </c>
      <c r="G672" s="13" t="str" cm="1">
        <f t="array" aca="1" ref="G672" ca="1">_xlfn.IFS(
AND($B$11="Hə", $B$3="İllik"), Z672,
AND($B$11="Hə", $B$3="Aylıq"), AA672,
$B$11="Yox", X672)</f>
        <v/>
      </c>
      <c r="H672" s="1" t="str" cm="1">
        <f t="array" aca="1" ref="H672" ca="1">_xlfn.IFS( G672="", "",
TRUE, ROUND( H671+I672-J672, 2) )</f>
        <v/>
      </c>
      <c r="I672" s="1" t="str" cm="1">
        <f t="array" aca="1" ref="I672" ca="1">_xlfn.IFS(G672="", "",
G672=last_payment_date, (J672-H671),
 TRUE,  -  (H671- H671* (1+$B$6)^ (_xlfn.DAYS(G672,G671)/365) )
)</f>
        <v/>
      </c>
      <c r="J672" s="1" t="str" cm="1">
        <f t="array" aca="1" ref="J672" ca="1">_xlfn.IFS(G672="", "",
TRUE, _xlfn.XLOOKUP(G672,  payment_dates, payments,0,0)
)</f>
        <v/>
      </c>
      <c r="L672" s="8" t="str" cm="1">
        <f t="array" aca="1" ref="L672" ca="1">_xlfn.IFS(
AND($B$11="Hə", $B$3="İllik"), AC672,
AND($B$11="Hə", $B$3="Aylıq"), AD672,
$B$11="Yox", AB672)</f>
        <v/>
      </c>
      <c r="M672" s="1" t="str" cm="1">
        <f t="array" aca="1" ref="M672" ca="1">_xlfn.IFS( L672="", "",
(M671-N672)&lt;=0.5, 0,
TRUE,  M671-N672)</f>
        <v/>
      </c>
      <c r="N672" s="7" t="str" cm="1">
        <f t="array" aca="1" ref="N672" ca="1">_xlfn.IFS(
L672="", "",
TRUE, MIN(M671, ROUND($M$14/ (last_rou_date - $B$2) * (L672-L671), 2) )
)</f>
        <v/>
      </c>
      <c r="P672" s="59" t="str">
        <f t="shared" ca="1" si="30"/>
        <v/>
      </c>
      <c r="Q672" s="1" t="str" cm="1">
        <f t="array" aca="1" ref="Q672" ca="1">_xlfn.IFS(P672="","",
$B$11="Hə", _xlfn.XLOOKUP(DATE(P672, 12, 31), rou_table_dates, rou_table_nbvs,0, 0),
TRUE,  MAX(0, ROUND($M$14 - $M$14/ (last_rou_date - $B$2) * (DATE(P672,12,31) - $B$2), 2) )
)</f>
        <v/>
      </c>
      <c r="R672" s="1" t="str" cm="1">
        <f t="array" aca="1" ref="R672" ca="1">_xlfn.IFS(P672="","",
$B$11="Hə", _xlfn.XLOOKUP(DATE(P672, 12, 31), lease_table_dates, lease_table_balances,0, 0),
TRUE, IFERROR( XNPV($B$6, IF(payment_dates &gt;DATE(P672, 12, 31), payments,  0),  IF(payment_dates &gt;DATE(P672, 12, 31), payment_dates,  DATE(P672, 12, 31))    ),0)
)</f>
        <v/>
      </c>
      <c r="S672" s="1" t="str" cm="1">
        <f t="array" aca="1" ref="S672" ca="1">_xlfn.IFS(P672="","",
TRUE,  MIN( MIN(Q671, $M$14), ROUND($M$14/ (last_rou_date - $B$2) * (DATE(P672,12,31) - MAX($B$2, DATE(P672-1, 12, 31))), 2) )
)</f>
        <v/>
      </c>
      <c r="T672" s="7" t="str" cm="1">
        <f t="array" aca="1" ref="T672" ca="1">_xlfn.IFS(P672="", "",
ISTEXT(R671), R672- (H672 - SUMIFS( lease_table_payments, lease_table_years, P672) -$AG$14 ),
AND(ISNUMBER(R671), R672&lt;&gt;""),   R672- (R671 - SUMIFS( lease_table_payments, lease_table_years, P672) )
)</f>
        <v/>
      </c>
      <c r="V672" s="64">
        <f t="shared" si="32"/>
        <v>659</v>
      </c>
      <c r="W672" s="51" t="str" cm="1">
        <f t="array" ref="W672">_xlfn.IFS(
OR(W671=$B$4, W671=""),"",
TRUE,W671+1
)</f>
        <v/>
      </c>
      <c r="X672" s="51" t="str" cm="1">
        <f t="array" ref="X672">_xlfn.IFS(X671="","",
W672="", "",
AND($B$3="İllik"),DATE(YEAR(X671)+1,MONTH(X671),DAY(X671) ),
AND($B$3="Aylıq", $AH$14="Not end"), EDATE(X671,1),
AND($B$3="Aylıq", $AH$14="End"), EOMONTH(X671,1)
)</f>
        <v/>
      </c>
      <c r="Y672" s="51" t="str" cm="1">
        <f t="array" aca="1" ref="Y672" ca="1">_xlfn.IFS(
AND($B$7="Dövrün əvvəlində", Y671&lt;=last_rou_date), DATE(YEAR(Y671)+1, 12, 31),
AND($B$7="Dövrün sonunda", Y671&lt;=last_payment_date), DATE(YEAR(Y671)+1, 12, 31),
TRUE, ""
)</f>
        <v/>
      </c>
      <c r="Z672" s="75" t="str" cm="1">
        <f t="array" aca="1" ref="Z672" ca="1">_xlfn.IFS(
AND($AN$14="Not year_end", Z671&gt;last_payment_date), "",
AND($AN$14="Year_end", Z671&gt;=last_payment_date), "",
AND($AN$14="Year_end"), DATE(YEAR(Z671+1), 12, 31),
AND($AN$14="Not year_end", MONTH(Z671)=12, DAY(Z671)=31), DATE(YEAR(Z670)+1, MONTH(Z670), DAY(Z670)),
AND($AN$14="Not year_end", OR(MONTH(Z671)&lt;&gt;12, DAY(Z671)&lt;&gt;31) ), DATE(YEAR(Z671), 12, 31)
)</f>
        <v/>
      </c>
      <c r="AA672" s="75" t="str" cm="1">
        <f t="array" aca="1" ref="AA672" ca="1">_xlfn.IFS(AA671="", "",
AND(AA671=last_payment_date, OR(MONTH(AA671)&lt;&gt;12, DAY(AA671)&lt;&gt;31) ), DATE(YEAR(AA671), 12, 31),
AND(MONTH(AA671)=12, DAY(AA671)=31, AA671&gt;=last_payment_date), "",
AND(MONTH(AA671)=12, DAY(AA671)&lt;&gt;31),  EOMONTH(AA671,0),
AND(MONTH(AA671)=12, DAY(AA671)=31, $AH$14="Not end"),  EDATE(AA670,1),
AND($AH$14="Not end"), EDATE(AA671, 1),
AND($AH$14="End"), EOMONTH(AA671, 1)
)</f>
        <v/>
      </c>
      <c r="AB672" s="75" t="str" cm="1">
        <f t="array" aca="1" ref="AB672" ca="1">_xlfn.IFS(AB671="","",
AND(AB671=last_rou_date), "",
AND($B$3="İllik"),DATE(YEAR(AB671)+1,MONTH(AB671),DAY(AB671) ),
AND($B$3="Aylıq", $AH$14="Not end"), EDATE(AB671,1),
AND($B$3="Aylıq", $AH$14="End"), EOMONTH(AB671,1)
)</f>
        <v/>
      </c>
      <c r="AC672" s="75" t="str" cm="1">
        <f t="array" aca="1" ref="AC672" ca="1">_xlfn.IFS(
AND($AN$14="Not year_end", AC671&gt;last_rou_date), "",
AND($AN$14="Year_end", AC671&gt;=last_rou_date), "",
AND($AN$14="Year_end"), DATE(YEAR(AC671+1), 12, 31),
AND($AN$14="Not year_end", MONTH(AC671)=12, DAY(AC671)=31), DATE(YEAR(AC670)+1, MONTH(AC670), DAY(AC670)),
AND($AN$14="Not year_end", OR(MONTH(AC671)&lt;&gt;12, DAY(AC671)&lt;&gt;31) ), DATE(YEAR(AC671), 12, 31)
)</f>
        <v/>
      </c>
      <c r="AD672" s="75" t="str" cm="1">
        <f t="array" aca="1" ref="AD672" ca="1">_xlfn.IFS(AD671="", "",
AND(AD671=last_rou_date, OR(MONTH(AD671)&lt;&gt;12, DAY(AD671)&lt;&gt;31) ), DATE(YEAR(AD671), 12, 31),
AND(MONTH(AD671)=12, DAY(AD671)=31, AD671&gt;=last_rou_date), "",
AND(MONTH(AD671)=12, DAY(AD671)&lt;&gt;31),  EOMONTH(AD671,0),
AND(MONTH(AD671)=12, DAY(AD671)=31, $AH$14="Not end"),  EDATE(AD670,1),
AND($AH$14="Not end"), EDATE(AD671, 1),
AND($AH$14="End"), EOMONTH(AD671, 1)
)</f>
        <v/>
      </c>
      <c r="AE672" s="51" t="str" cm="1">
        <f t="array" ref="AE672">_xlfn.IFS(W672="", "",
AND(W672&gt;0, W672&lt;=$B$4, $C$2="İllik artım, faiz olaraq", $D$2&gt;0, $B$3="İllik"), $B$5*((1+$D$2)^(W672-1)),
AND(W672&gt;0, W672&lt;=$B$4, $C$2="İllik artım, faiz olaraq", $D$2&gt;0, $B$3="Aylıq"), $B$5*((1+$D$2)^ROUNDDOWN((W672-1)/12,0)),
AND(W672=1, $C$2="Aşağıdakı kimi dəyişir", ), $B$5,
AND(W672&gt;1, W672&lt;=$B$4, $C$2="Aşağıdakı kimi dəyişir"), IFERROR(VLOOKUP(W672, $C$4:$D$7, 2, FALSE), AE671),
AND(W672&gt;0, W672&lt;=$B$4), $B$5,
TRUE,0 )</f>
        <v/>
      </c>
      <c r="AF672" s="51" t="str">
        <f t="shared" ca="1" si="31"/>
        <v/>
      </c>
    </row>
    <row r="673" spans="1:32" x14ac:dyDescent="0.4">
      <c r="A673" s="13" t="str" cm="1">
        <f t="array" aca="1" ref="A673" ca="1">_xlfn.IFS(
AND(SUMIFS(lease_table_interest_accruals, lease_table_dates, A672)&gt;0, COUNTIFS($E$14:E672, "Interest accrual", $A$14:A672, A672)=0),  A672,
AND(SUMIFS(lease_table_payments, lease_table_dates, A672)&gt;0, COUNTIFS($E$14:E672, "Payment", $A$14:A672, A672)=0),  A672,
AND(SUMIFS(rou_table_deprs, rou_table_dates, A672)&gt;0, COUNTIFS($E$14:E672, "Depreciation", $A$14:A672, A672)=0),  A672,
TRUE,  IFERROR(INDEX(rou_table_dates,  MATCH(A672, rou_table_dates)+1, ), "")
)</f>
        <v/>
      </c>
      <c r="B673" s="1" t="str" cm="1">
        <f t="array" aca="1" ref="B673" ca="1">_xlfn.IFS(
AND(E673="Payment", A673=$B$2), $AM$14,
E673="Payment", $AM$15,
E673="Interest accrual", $AM$18,
E673="Depreciation", $AM$17,
TRUE, "")</f>
        <v/>
      </c>
      <c r="C673" s="1" t="str" cm="1">
        <f t="array" aca="1" ref="C673" ca="1">_xlfn.IFS(
E673="Payment", $AM$19,
E673="Interest accrual", $AM$15,
E673="Depreciation", $AM$16,
TRUE, "")</f>
        <v/>
      </c>
      <c r="D673" s="1" t="str" cm="1">
        <f t="array" aca="1" ref="D673" ca="1">_xlfn.IFS(
E673="Payment", _xlfn.XLOOKUP(A673, lease_table_dates, lease_table_payments, 0, 0),
E673="Interest accrual", _xlfn.XLOOKUP(A673, lease_table_dates, lease_table_interest_accruals, 0, 0),
E673="Depreciation", _xlfn.XLOOKUP(A673, rou_table_dates, rou_table_deprs, 0, 0),
TRUE, ""
)</f>
        <v/>
      </c>
      <c r="E673" s="7" t="str" cm="1">
        <f t="array" aca="1" ref="E673" ca="1">_xlfn.IFS(
AND(SUMIFS(lease_table_interest_accruals, lease_table_dates, A673)&gt;0, COUNTIFS($E$14:E672, "Interest accrual", $A$14:A672, A673)=0), "Interest accrual",
AND(SUMIFS(lease_table_payments, lease_table_dates, A673)&gt;0, COUNTIFS($E$14:E672, "Payment", $A$14:A672, A673)=0), "Payment",
AND(SUMIFS(rou_table_deprs, rou_table_dates, A673)&gt;0, COUNTIFS($E$14:E672, "Depreciation", $A$14:A672, A673)=0), "Depreciation",
TRUE,  ""
)</f>
        <v/>
      </c>
      <c r="G673" s="13" t="str" cm="1">
        <f t="array" aca="1" ref="G673" ca="1">_xlfn.IFS(
AND($B$11="Hə", $B$3="İllik"), Z673,
AND($B$11="Hə", $B$3="Aylıq"), AA673,
$B$11="Yox", X673)</f>
        <v/>
      </c>
      <c r="H673" s="1" t="str" cm="1">
        <f t="array" aca="1" ref="H673" ca="1">_xlfn.IFS( G673="", "",
TRUE, ROUND( H672+I673-J673, 2) )</f>
        <v/>
      </c>
      <c r="I673" s="1" t="str" cm="1">
        <f t="array" aca="1" ref="I673" ca="1">_xlfn.IFS(G673="", "",
G673=last_payment_date, (J673-H672),
 TRUE,  -  (H672- H672* (1+$B$6)^ (_xlfn.DAYS(G673,G672)/365) )
)</f>
        <v/>
      </c>
      <c r="J673" s="1" t="str" cm="1">
        <f t="array" aca="1" ref="J673" ca="1">_xlfn.IFS(G673="", "",
TRUE, _xlfn.XLOOKUP(G673,  payment_dates, payments,0,0)
)</f>
        <v/>
      </c>
      <c r="L673" s="8" t="str" cm="1">
        <f t="array" aca="1" ref="L673" ca="1">_xlfn.IFS(
AND($B$11="Hə", $B$3="İllik"), AC673,
AND($B$11="Hə", $B$3="Aylıq"), AD673,
$B$11="Yox", AB673)</f>
        <v/>
      </c>
      <c r="M673" s="1" t="str" cm="1">
        <f t="array" aca="1" ref="M673" ca="1">_xlfn.IFS( L673="", "",
(M672-N673)&lt;=0.5, 0,
TRUE,  M672-N673)</f>
        <v/>
      </c>
      <c r="N673" s="7" t="str" cm="1">
        <f t="array" aca="1" ref="N673" ca="1">_xlfn.IFS(
L673="", "",
TRUE, MIN(M672, ROUND($M$14/ (last_rou_date - $B$2) * (L673-L672), 2) )
)</f>
        <v/>
      </c>
      <c r="P673" s="59" t="str">
        <f t="shared" ca="1" si="30"/>
        <v/>
      </c>
      <c r="Q673" s="1" t="str" cm="1">
        <f t="array" aca="1" ref="Q673" ca="1">_xlfn.IFS(P673="","",
$B$11="Hə", _xlfn.XLOOKUP(DATE(P673, 12, 31), rou_table_dates, rou_table_nbvs,0, 0),
TRUE,  MAX(0, ROUND($M$14 - $M$14/ (last_rou_date - $B$2) * (DATE(P673,12,31) - $B$2), 2) )
)</f>
        <v/>
      </c>
      <c r="R673" s="1" t="str" cm="1">
        <f t="array" aca="1" ref="R673" ca="1">_xlfn.IFS(P673="","",
$B$11="Hə", _xlfn.XLOOKUP(DATE(P673, 12, 31), lease_table_dates, lease_table_balances,0, 0),
TRUE, IFERROR( XNPV($B$6, IF(payment_dates &gt;DATE(P673, 12, 31), payments,  0),  IF(payment_dates &gt;DATE(P673, 12, 31), payment_dates,  DATE(P673, 12, 31))    ),0)
)</f>
        <v/>
      </c>
      <c r="S673" s="1" t="str" cm="1">
        <f t="array" aca="1" ref="S673" ca="1">_xlfn.IFS(P673="","",
TRUE,  MIN( MIN(Q672, $M$14), ROUND($M$14/ (last_rou_date - $B$2) * (DATE(P673,12,31) - MAX($B$2, DATE(P673-1, 12, 31))), 2) )
)</f>
        <v/>
      </c>
      <c r="T673" s="7" t="str" cm="1">
        <f t="array" aca="1" ref="T673" ca="1">_xlfn.IFS(P673="", "",
ISTEXT(R672), R673- (H673 - SUMIFS( lease_table_payments, lease_table_years, P673) -$AG$14 ),
AND(ISNUMBER(R672), R673&lt;&gt;""),   R673- (R672 - SUMIFS( lease_table_payments, lease_table_years, P673) )
)</f>
        <v/>
      </c>
      <c r="V673" s="64">
        <f t="shared" si="32"/>
        <v>660</v>
      </c>
      <c r="W673" s="51" t="str" cm="1">
        <f t="array" ref="W673">_xlfn.IFS(
OR(W672=$B$4, W672=""),"",
TRUE,W672+1
)</f>
        <v/>
      </c>
      <c r="X673" s="51" t="str" cm="1">
        <f t="array" ref="X673">_xlfn.IFS(X672="","",
W673="", "",
AND($B$3="İllik"),DATE(YEAR(X672)+1,MONTH(X672),DAY(X672) ),
AND($B$3="Aylıq", $AH$14="Not end"), EDATE(X672,1),
AND($B$3="Aylıq", $AH$14="End"), EOMONTH(X672,1)
)</f>
        <v/>
      </c>
      <c r="Y673" s="51" t="str" cm="1">
        <f t="array" aca="1" ref="Y673" ca="1">_xlfn.IFS(
AND($B$7="Dövrün əvvəlində", Y672&lt;=last_rou_date), DATE(YEAR(Y672)+1, 12, 31),
AND($B$7="Dövrün sonunda", Y672&lt;=last_payment_date), DATE(YEAR(Y672)+1, 12, 31),
TRUE, ""
)</f>
        <v/>
      </c>
      <c r="Z673" s="75" t="str" cm="1">
        <f t="array" aca="1" ref="Z673" ca="1">_xlfn.IFS(
AND($AN$14="Not year_end", Z672&gt;last_payment_date), "",
AND($AN$14="Year_end", Z672&gt;=last_payment_date), "",
AND($AN$14="Year_end"), DATE(YEAR(Z672+1), 12, 31),
AND($AN$14="Not year_end", MONTH(Z672)=12, DAY(Z672)=31), DATE(YEAR(Z671)+1, MONTH(Z671), DAY(Z671)),
AND($AN$14="Not year_end", OR(MONTH(Z672)&lt;&gt;12, DAY(Z672)&lt;&gt;31) ), DATE(YEAR(Z672), 12, 31)
)</f>
        <v/>
      </c>
      <c r="AA673" s="75" t="str" cm="1">
        <f t="array" aca="1" ref="AA673" ca="1">_xlfn.IFS(AA672="", "",
AND(AA672=last_payment_date, OR(MONTH(AA672)&lt;&gt;12, DAY(AA672)&lt;&gt;31) ), DATE(YEAR(AA672), 12, 31),
AND(MONTH(AA672)=12, DAY(AA672)=31, AA672&gt;=last_payment_date), "",
AND(MONTH(AA672)=12, DAY(AA672)&lt;&gt;31),  EOMONTH(AA672,0),
AND(MONTH(AA672)=12, DAY(AA672)=31, $AH$14="Not end"),  EDATE(AA671,1),
AND($AH$14="Not end"), EDATE(AA672, 1),
AND($AH$14="End"), EOMONTH(AA672, 1)
)</f>
        <v/>
      </c>
      <c r="AB673" s="75" t="str" cm="1">
        <f t="array" aca="1" ref="AB673" ca="1">_xlfn.IFS(AB672="","",
AND(AB672=last_rou_date), "",
AND($B$3="İllik"),DATE(YEAR(AB672)+1,MONTH(AB672),DAY(AB672) ),
AND($B$3="Aylıq", $AH$14="Not end"), EDATE(AB672,1),
AND($B$3="Aylıq", $AH$14="End"), EOMONTH(AB672,1)
)</f>
        <v/>
      </c>
      <c r="AC673" s="75" t="str" cm="1">
        <f t="array" aca="1" ref="AC673" ca="1">_xlfn.IFS(
AND($AN$14="Not year_end", AC672&gt;last_rou_date), "",
AND($AN$14="Year_end", AC672&gt;=last_rou_date), "",
AND($AN$14="Year_end"), DATE(YEAR(AC672+1), 12, 31),
AND($AN$14="Not year_end", MONTH(AC672)=12, DAY(AC672)=31), DATE(YEAR(AC671)+1, MONTH(AC671), DAY(AC671)),
AND($AN$14="Not year_end", OR(MONTH(AC672)&lt;&gt;12, DAY(AC672)&lt;&gt;31) ), DATE(YEAR(AC672), 12, 31)
)</f>
        <v/>
      </c>
      <c r="AD673" s="75" t="str" cm="1">
        <f t="array" aca="1" ref="AD673" ca="1">_xlfn.IFS(AD672="", "",
AND(AD672=last_rou_date, OR(MONTH(AD672)&lt;&gt;12, DAY(AD672)&lt;&gt;31) ), DATE(YEAR(AD672), 12, 31),
AND(MONTH(AD672)=12, DAY(AD672)=31, AD672&gt;=last_rou_date), "",
AND(MONTH(AD672)=12, DAY(AD672)&lt;&gt;31),  EOMONTH(AD672,0),
AND(MONTH(AD672)=12, DAY(AD672)=31, $AH$14="Not end"),  EDATE(AD671,1),
AND($AH$14="Not end"), EDATE(AD672, 1),
AND($AH$14="End"), EOMONTH(AD672, 1)
)</f>
        <v/>
      </c>
      <c r="AE673" s="51" t="str" cm="1">
        <f t="array" ref="AE673">_xlfn.IFS(W673="", "",
AND(W673&gt;0, W673&lt;=$B$4, $C$2="İllik artım, faiz olaraq", $D$2&gt;0, $B$3="İllik"), $B$5*((1+$D$2)^(W673-1)),
AND(W673&gt;0, W673&lt;=$B$4, $C$2="İllik artım, faiz olaraq", $D$2&gt;0, $B$3="Aylıq"), $B$5*((1+$D$2)^ROUNDDOWN((W673-1)/12,0)),
AND(W673=1, $C$2="Aşağıdakı kimi dəyişir", ), $B$5,
AND(W673&gt;1, W673&lt;=$B$4, $C$2="Aşağıdakı kimi dəyişir"), IFERROR(VLOOKUP(W673, $C$4:$D$7, 2, FALSE), AE672),
AND(W673&gt;0, W673&lt;=$B$4), $B$5,
TRUE,0 )</f>
        <v/>
      </c>
      <c r="AF673" s="51" t="str">
        <f t="shared" ca="1" si="31"/>
        <v/>
      </c>
    </row>
    <row r="674" spans="1:32" x14ac:dyDescent="0.4">
      <c r="A674" s="13" t="str" cm="1">
        <f t="array" aca="1" ref="A674" ca="1">_xlfn.IFS(
AND(SUMIFS(lease_table_interest_accruals, lease_table_dates, A673)&gt;0, COUNTIFS($E$14:E673, "Interest accrual", $A$14:A673, A673)=0),  A673,
AND(SUMIFS(lease_table_payments, lease_table_dates, A673)&gt;0, COUNTIFS($E$14:E673, "Payment", $A$14:A673, A673)=0),  A673,
AND(SUMIFS(rou_table_deprs, rou_table_dates, A673)&gt;0, COUNTIFS($E$14:E673, "Depreciation", $A$14:A673, A673)=0),  A673,
TRUE,  IFERROR(INDEX(rou_table_dates,  MATCH(A673, rou_table_dates)+1, ), "")
)</f>
        <v/>
      </c>
      <c r="B674" s="1" t="str" cm="1">
        <f t="array" aca="1" ref="B674" ca="1">_xlfn.IFS(
AND(E674="Payment", A674=$B$2), $AM$14,
E674="Payment", $AM$15,
E674="Interest accrual", $AM$18,
E674="Depreciation", $AM$17,
TRUE, "")</f>
        <v/>
      </c>
      <c r="C674" s="1" t="str" cm="1">
        <f t="array" aca="1" ref="C674" ca="1">_xlfn.IFS(
E674="Payment", $AM$19,
E674="Interest accrual", $AM$15,
E674="Depreciation", $AM$16,
TRUE, "")</f>
        <v/>
      </c>
      <c r="D674" s="1" t="str" cm="1">
        <f t="array" aca="1" ref="D674" ca="1">_xlfn.IFS(
E674="Payment", _xlfn.XLOOKUP(A674, lease_table_dates, lease_table_payments, 0, 0),
E674="Interest accrual", _xlfn.XLOOKUP(A674, lease_table_dates, lease_table_interest_accruals, 0, 0),
E674="Depreciation", _xlfn.XLOOKUP(A674, rou_table_dates, rou_table_deprs, 0, 0),
TRUE, ""
)</f>
        <v/>
      </c>
      <c r="E674" s="7" t="str" cm="1">
        <f t="array" aca="1" ref="E674" ca="1">_xlfn.IFS(
AND(SUMIFS(lease_table_interest_accruals, lease_table_dates, A674)&gt;0, COUNTIFS($E$14:E673, "Interest accrual", $A$14:A673, A674)=0), "Interest accrual",
AND(SUMIFS(lease_table_payments, lease_table_dates, A674)&gt;0, COUNTIFS($E$14:E673, "Payment", $A$14:A673, A674)=0), "Payment",
AND(SUMIFS(rou_table_deprs, rou_table_dates, A674)&gt;0, COUNTIFS($E$14:E673, "Depreciation", $A$14:A673, A674)=0), "Depreciation",
TRUE,  ""
)</f>
        <v/>
      </c>
      <c r="G674" s="13" t="str" cm="1">
        <f t="array" aca="1" ref="G674" ca="1">_xlfn.IFS(
AND($B$11="Hə", $B$3="İllik"), Z674,
AND($B$11="Hə", $B$3="Aylıq"), AA674,
$B$11="Yox", X674)</f>
        <v/>
      </c>
      <c r="H674" s="1" t="str" cm="1">
        <f t="array" aca="1" ref="H674" ca="1">_xlfn.IFS( G674="", "",
TRUE, ROUND( H673+I674-J674, 2) )</f>
        <v/>
      </c>
      <c r="I674" s="1" t="str" cm="1">
        <f t="array" aca="1" ref="I674" ca="1">_xlfn.IFS(G674="", "",
G674=last_payment_date, (J674-H673),
 TRUE,  -  (H673- H673* (1+$B$6)^ (_xlfn.DAYS(G674,G673)/365) )
)</f>
        <v/>
      </c>
      <c r="J674" s="1" t="str" cm="1">
        <f t="array" aca="1" ref="J674" ca="1">_xlfn.IFS(G674="", "",
TRUE, _xlfn.XLOOKUP(G674,  payment_dates, payments,0,0)
)</f>
        <v/>
      </c>
      <c r="L674" s="8" t="str" cm="1">
        <f t="array" aca="1" ref="L674" ca="1">_xlfn.IFS(
AND($B$11="Hə", $B$3="İllik"), AC674,
AND($B$11="Hə", $B$3="Aylıq"), AD674,
$B$11="Yox", AB674)</f>
        <v/>
      </c>
      <c r="M674" s="1" t="str" cm="1">
        <f t="array" aca="1" ref="M674" ca="1">_xlfn.IFS( L674="", "",
(M673-N674)&lt;=0.5, 0,
TRUE,  M673-N674)</f>
        <v/>
      </c>
      <c r="N674" s="7" t="str" cm="1">
        <f t="array" aca="1" ref="N674" ca="1">_xlfn.IFS(
L674="", "",
TRUE, MIN(M673, ROUND($M$14/ (last_rou_date - $B$2) * (L674-L673), 2) )
)</f>
        <v/>
      </c>
      <c r="P674" s="59" t="str">
        <f t="shared" ca="1" si="30"/>
        <v/>
      </c>
      <c r="Q674" s="1" t="str" cm="1">
        <f t="array" aca="1" ref="Q674" ca="1">_xlfn.IFS(P674="","",
$B$11="Hə", _xlfn.XLOOKUP(DATE(P674, 12, 31), rou_table_dates, rou_table_nbvs,0, 0),
TRUE,  MAX(0, ROUND($M$14 - $M$14/ (last_rou_date - $B$2) * (DATE(P674,12,31) - $B$2), 2) )
)</f>
        <v/>
      </c>
      <c r="R674" s="1" t="str" cm="1">
        <f t="array" aca="1" ref="R674" ca="1">_xlfn.IFS(P674="","",
$B$11="Hə", _xlfn.XLOOKUP(DATE(P674, 12, 31), lease_table_dates, lease_table_balances,0, 0),
TRUE, IFERROR( XNPV($B$6, IF(payment_dates &gt;DATE(P674, 12, 31), payments,  0),  IF(payment_dates &gt;DATE(P674, 12, 31), payment_dates,  DATE(P674, 12, 31))    ),0)
)</f>
        <v/>
      </c>
      <c r="S674" s="1" t="str" cm="1">
        <f t="array" aca="1" ref="S674" ca="1">_xlfn.IFS(P674="","",
TRUE,  MIN( MIN(Q673, $M$14), ROUND($M$14/ (last_rou_date - $B$2) * (DATE(P674,12,31) - MAX($B$2, DATE(P674-1, 12, 31))), 2) )
)</f>
        <v/>
      </c>
      <c r="T674" s="7" t="str" cm="1">
        <f t="array" aca="1" ref="T674" ca="1">_xlfn.IFS(P674="", "",
ISTEXT(R673), R674- (H674 - SUMIFS( lease_table_payments, lease_table_years, P674) -$AG$14 ),
AND(ISNUMBER(R673), R674&lt;&gt;""),   R674- (R673 - SUMIFS( lease_table_payments, lease_table_years, P674) )
)</f>
        <v/>
      </c>
      <c r="V674" s="64">
        <f t="shared" si="32"/>
        <v>661</v>
      </c>
      <c r="W674" s="51" t="str" cm="1">
        <f t="array" ref="W674">_xlfn.IFS(
OR(W673=$B$4, W673=""),"",
TRUE,W673+1
)</f>
        <v/>
      </c>
      <c r="X674" s="51" t="str" cm="1">
        <f t="array" ref="X674">_xlfn.IFS(X673="","",
W674="", "",
AND($B$3="İllik"),DATE(YEAR(X673)+1,MONTH(X673),DAY(X673) ),
AND($B$3="Aylıq", $AH$14="Not end"), EDATE(X673,1),
AND($B$3="Aylıq", $AH$14="End"), EOMONTH(X673,1)
)</f>
        <v/>
      </c>
      <c r="Y674" s="51" t="str" cm="1">
        <f t="array" aca="1" ref="Y674" ca="1">_xlfn.IFS(
AND($B$7="Dövrün əvvəlində", Y673&lt;=last_rou_date), DATE(YEAR(Y673)+1, 12, 31),
AND($B$7="Dövrün sonunda", Y673&lt;=last_payment_date), DATE(YEAR(Y673)+1, 12, 31),
TRUE, ""
)</f>
        <v/>
      </c>
      <c r="Z674" s="75" t="str" cm="1">
        <f t="array" aca="1" ref="Z674" ca="1">_xlfn.IFS(
AND($AN$14="Not year_end", Z673&gt;last_payment_date), "",
AND($AN$14="Year_end", Z673&gt;=last_payment_date), "",
AND($AN$14="Year_end"), DATE(YEAR(Z673+1), 12, 31),
AND($AN$14="Not year_end", MONTH(Z673)=12, DAY(Z673)=31), DATE(YEAR(Z672)+1, MONTH(Z672), DAY(Z672)),
AND($AN$14="Not year_end", OR(MONTH(Z673)&lt;&gt;12, DAY(Z673)&lt;&gt;31) ), DATE(YEAR(Z673), 12, 31)
)</f>
        <v/>
      </c>
      <c r="AA674" s="75" t="str" cm="1">
        <f t="array" aca="1" ref="AA674" ca="1">_xlfn.IFS(AA673="", "",
AND(AA673=last_payment_date, OR(MONTH(AA673)&lt;&gt;12, DAY(AA673)&lt;&gt;31) ), DATE(YEAR(AA673), 12, 31),
AND(MONTH(AA673)=12, DAY(AA673)=31, AA673&gt;=last_payment_date), "",
AND(MONTH(AA673)=12, DAY(AA673)&lt;&gt;31),  EOMONTH(AA673,0),
AND(MONTH(AA673)=12, DAY(AA673)=31, $AH$14="Not end"),  EDATE(AA672,1),
AND($AH$14="Not end"), EDATE(AA673, 1),
AND($AH$14="End"), EOMONTH(AA673, 1)
)</f>
        <v/>
      </c>
      <c r="AB674" s="75" t="str" cm="1">
        <f t="array" aca="1" ref="AB674" ca="1">_xlfn.IFS(AB673="","",
AND(AB673=last_rou_date), "",
AND($B$3="İllik"),DATE(YEAR(AB673)+1,MONTH(AB673),DAY(AB673) ),
AND($B$3="Aylıq", $AH$14="Not end"), EDATE(AB673,1),
AND($B$3="Aylıq", $AH$14="End"), EOMONTH(AB673,1)
)</f>
        <v/>
      </c>
      <c r="AC674" s="75" t="str" cm="1">
        <f t="array" aca="1" ref="AC674" ca="1">_xlfn.IFS(
AND($AN$14="Not year_end", AC673&gt;last_rou_date), "",
AND($AN$14="Year_end", AC673&gt;=last_rou_date), "",
AND($AN$14="Year_end"), DATE(YEAR(AC673+1), 12, 31),
AND($AN$14="Not year_end", MONTH(AC673)=12, DAY(AC673)=31), DATE(YEAR(AC672)+1, MONTH(AC672), DAY(AC672)),
AND($AN$14="Not year_end", OR(MONTH(AC673)&lt;&gt;12, DAY(AC673)&lt;&gt;31) ), DATE(YEAR(AC673), 12, 31)
)</f>
        <v/>
      </c>
      <c r="AD674" s="75" t="str" cm="1">
        <f t="array" aca="1" ref="AD674" ca="1">_xlfn.IFS(AD673="", "",
AND(AD673=last_rou_date, OR(MONTH(AD673)&lt;&gt;12, DAY(AD673)&lt;&gt;31) ), DATE(YEAR(AD673), 12, 31),
AND(MONTH(AD673)=12, DAY(AD673)=31, AD673&gt;=last_rou_date), "",
AND(MONTH(AD673)=12, DAY(AD673)&lt;&gt;31),  EOMONTH(AD673,0),
AND(MONTH(AD673)=12, DAY(AD673)=31, $AH$14="Not end"),  EDATE(AD672,1),
AND($AH$14="Not end"), EDATE(AD673, 1),
AND($AH$14="End"), EOMONTH(AD673, 1)
)</f>
        <v/>
      </c>
      <c r="AE674" s="51" t="str" cm="1">
        <f t="array" ref="AE674">_xlfn.IFS(W674="", "",
AND(W674&gt;0, W674&lt;=$B$4, $C$2="İllik artım, faiz olaraq", $D$2&gt;0, $B$3="İllik"), $B$5*((1+$D$2)^(W674-1)),
AND(W674&gt;0, W674&lt;=$B$4, $C$2="İllik artım, faiz olaraq", $D$2&gt;0, $B$3="Aylıq"), $B$5*((1+$D$2)^ROUNDDOWN((W674-1)/12,0)),
AND(W674=1, $C$2="Aşağıdakı kimi dəyişir", ), $B$5,
AND(W674&gt;1, W674&lt;=$B$4, $C$2="Aşağıdakı kimi dəyişir"), IFERROR(VLOOKUP(W674, $C$4:$D$7, 2, FALSE), AE673),
AND(W674&gt;0, W674&lt;=$B$4), $B$5,
TRUE,0 )</f>
        <v/>
      </c>
      <c r="AF674" s="51" t="str">
        <f t="shared" ca="1" si="31"/>
        <v/>
      </c>
    </row>
    <row r="675" spans="1:32" x14ac:dyDescent="0.4">
      <c r="A675" s="13" t="str" cm="1">
        <f t="array" aca="1" ref="A675" ca="1">_xlfn.IFS(
AND(SUMIFS(lease_table_interest_accruals, lease_table_dates, A674)&gt;0, COUNTIFS($E$14:E674, "Interest accrual", $A$14:A674, A674)=0),  A674,
AND(SUMIFS(lease_table_payments, lease_table_dates, A674)&gt;0, COUNTIFS($E$14:E674, "Payment", $A$14:A674, A674)=0),  A674,
AND(SUMIFS(rou_table_deprs, rou_table_dates, A674)&gt;0, COUNTIFS($E$14:E674, "Depreciation", $A$14:A674, A674)=0),  A674,
TRUE,  IFERROR(INDEX(rou_table_dates,  MATCH(A674, rou_table_dates)+1, ), "")
)</f>
        <v/>
      </c>
      <c r="B675" s="1" t="str" cm="1">
        <f t="array" aca="1" ref="B675" ca="1">_xlfn.IFS(
AND(E675="Payment", A675=$B$2), $AM$14,
E675="Payment", $AM$15,
E675="Interest accrual", $AM$18,
E675="Depreciation", $AM$17,
TRUE, "")</f>
        <v/>
      </c>
      <c r="C675" s="1" t="str" cm="1">
        <f t="array" aca="1" ref="C675" ca="1">_xlfn.IFS(
E675="Payment", $AM$19,
E675="Interest accrual", $AM$15,
E675="Depreciation", $AM$16,
TRUE, "")</f>
        <v/>
      </c>
      <c r="D675" s="1" t="str" cm="1">
        <f t="array" aca="1" ref="D675" ca="1">_xlfn.IFS(
E675="Payment", _xlfn.XLOOKUP(A675, lease_table_dates, lease_table_payments, 0, 0),
E675="Interest accrual", _xlfn.XLOOKUP(A675, lease_table_dates, lease_table_interest_accruals, 0, 0),
E675="Depreciation", _xlfn.XLOOKUP(A675, rou_table_dates, rou_table_deprs, 0, 0),
TRUE, ""
)</f>
        <v/>
      </c>
      <c r="E675" s="7" t="str" cm="1">
        <f t="array" aca="1" ref="E675" ca="1">_xlfn.IFS(
AND(SUMIFS(lease_table_interest_accruals, lease_table_dates, A675)&gt;0, COUNTIFS($E$14:E674, "Interest accrual", $A$14:A674, A675)=0), "Interest accrual",
AND(SUMIFS(lease_table_payments, lease_table_dates, A675)&gt;0, COUNTIFS($E$14:E674, "Payment", $A$14:A674, A675)=0), "Payment",
AND(SUMIFS(rou_table_deprs, rou_table_dates, A675)&gt;0, COUNTIFS($E$14:E674, "Depreciation", $A$14:A674, A675)=0), "Depreciation",
TRUE,  ""
)</f>
        <v/>
      </c>
      <c r="G675" s="13" t="str" cm="1">
        <f t="array" aca="1" ref="G675" ca="1">_xlfn.IFS(
AND($B$11="Hə", $B$3="İllik"), Z675,
AND($B$11="Hə", $B$3="Aylıq"), AA675,
$B$11="Yox", X675)</f>
        <v/>
      </c>
      <c r="H675" s="1" t="str" cm="1">
        <f t="array" aca="1" ref="H675" ca="1">_xlfn.IFS( G675="", "",
TRUE, ROUND( H674+I675-J675, 2) )</f>
        <v/>
      </c>
      <c r="I675" s="1" t="str" cm="1">
        <f t="array" aca="1" ref="I675" ca="1">_xlfn.IFS(G675="", "",
G675=last_payment_date, (J675-H674),
 TRUE,  -  (H674- H674* (1+$B$6)^ (_xlfn.DAYS(G675,G674)/365) )
)</f>
        <v/>
      </c>
      <c r="J675" s="1" t="str" cm="1">
        <f t="array" aca="1" ref="J675" ca="1">_xlfn.IFS(G675="", "",
TRUE, _xlfn.XLOOKUP(G675,  payment_dates, payments,0,0)
)</f>
        <v/>
      </c>
      <c r="L675" s="8" t="str" cm="1">
        <f t="array" aca="1" ref="L675" ca="1">_xlfn.IFS(
AND($B$11="Hə", $B$3="İllik"), AC675,
AND($B$11="Hə", $B$3="Aylıq"), AD675,
$B$11="Yox", AB675)</f>
        <v/>
      </c>
      <c r="M675" s="1" t="str" cm="1">
        <f t="array" aca="1" ref="M675" ca="1">_xlfn.IFS( L675="", "",
(M674-N675)&lt;=0.5, 0,
TRUE,  M674-N675)</f>
        <v/>
      </c>
      <c r="N675" s="7" t="str" cm="1">
        <f t="array" aca="1" ref="N675" ca="1">_xlfn.IFS(
L675="", "",
TRUE, MIN(M674, ROUND($M$14/ (last_rou_date - $B$2) * (L675-L674), 2) )
)</f>
        <v/>
      </c>
      <c r="P675" s="59" t="str">
        <f t="shared" ca="1" si="30"/>
        <v/>
      </c>
      <c r="Q675" s="1" t="str" cm="1">
        <f t="array" aca="1" ref="Q675" ca="1">_xlfn.IFS(P675="","",
$B$11="Hə", _xlfn.XLOOKUP(DATE(P675, 12, 31), rou_table_dates, rou_table_nbvs,0, 0),
TRUE,  MAX(0, ROUND($M$14 - $M$14/ (last_rou_date - $B$2) * (DATE(P675,12,31) - $B$2), 2) )
)</f>
        <v/>
      </c>
      <c r="R675" s="1" t="str" cm="1">
        <f t="array" aca="1" ref="R675" ca="1">_xlfn.IFS(P675="","",
$B$11="Hə", _xlfn.XLOOKUP(DATE(P675, 12, 31), lease_table_dates, lease_table_balances,0, 0),
TRUE, IFERROR( XNPV($B$6, IF(payment_dates &gt;DATE(P675, 12, 31), payments,  0),  IF(payment_dates &gt;DATE(P675, 12, 31), payment_dates,  DATE(P675, 12, 31))    ),0)
)</f>
        <v/>
      </c>
      <c r="S675" s="1" t="str" cm="1">
        <f t="array" aca="1" ref="S675" ca="1">_xlfn.IFS(P675="","",
TRUE,  MIN( MIN(Q674, $M$14), ROUND($M$14/ (last_rou_date - $B$2) * (DATE(P675,12,31) - MAX($B$2, DATE(P675-1, 12, 31))), 2) )
)</f>
        <v/>
      </c>
      <c r="T675" s="7" t="str" cm="1">
        <f t="array" aca="1" ref="T675" ca="1">_xlfn.IFS(P675="", "",
ISTEXT(R674), R675- (H675 - SUMIFS( lease_table_payments, lease_table_years, P675) -$AG$14 ),
AND(ISNUMBER(R674), R675&lt;&gt;""),   R675- (R674 - SUMIFS( lease_table_payments, lease_table_years, P675) )
)</f>
        <v/>
      </c>
      <c r="V675" s="64">
        <f t="shared" si="32"/>
        <v>662</v>
      </c>
      <c r="W675" s="51" t="str" cm="1">
        <f t="array" ref="W675">_xlfn.IFS(
OR(W674=$B$4, W674=""),"",
TRUE,W674+1
)</f>
        <v/>
      </c>
      <c r="X675" s="51" t="str" cm="1">
        <f t="array" ref="X675">_xlfn.IFS(X674="","",
W675="", "",
AND($B$3="İllik"),DATE(YEAR(X674)+1,MONTH(X674),DAY(X674) ),
AND($B$3="Aylıq", $AH$14="Not end"), EDATE(X674,1),
AND($B$3="Aylıq", $AH$14="End"), EOMONTH(X674,1)
)</f>
        <v/>
      </c>
      <c r="Y675" s="51" t="str" cm="1">
        <f t="array" aca="1" ref="Y675" ca="1">_xlfn.IFS(
AND($B$7="Dövrün əvvəlində", Y674&lt;=last_rou_date), DATE(YEAR(Y674)+1, 12, 31),
AND($B$7="Dövrün sonunda", Y674&lt;=last_payment_date), DATE(YEAR(Y674)+1, 12, 31),
TRUE, ""
)</f>
        <v/>
      </c>
      <c r="Z675" s="75" t="str" cm="1">
        <f t="array" aca="1" ref="Z675" ca="1">_xlfn.IFS(
AND($AN$14="Not year_end", Z674&gt;last_payment_date), "",
AND($AN$14="Year_end", Z674&gt;=last_payment_date), "",
AND($AN$14="Year_end"), DATE(YEAR(Z674+1), 12, 31),
AND($AN$14="Not year_end", MONTH(Z674)=12, DAY(Z674)=31), DATE(YEAR(Z673)+1, MONTH(Z673), DAY(Z673)),
AND($AN$14="Not year_end", OR(MONTH(Z674)&lt;&gt;12, DAY(Z674)&lt;&gt;31) ), DATE(YEAR(Z674), 12, 31)
)</f>
        <v/>
      </c>
      <c r="AA675" s="75" t="str" cm="1">
        <f t="array" aca="1" ref="AA675" ca="1">_xlfn.IFS(AA674="", "",
AND(AA674=last_payment_date, OR(MONTH(AA674)&lt;&gt;12, DAY(AA674)&lt;&gt;31) ), DATE(YEAR(AA674), 12, 31),
AND(MONTH(AA674)=12, DAY(AA674)=31, AA674&gt;=last_payment_date), "",
AND(MONTH(AA674)=12, DAY(AA674)&lt;&gt;31),  EOMONTH(AA674,0),
AND(MONTH(AA674)=12, DAY(AA674)=31, $AH$14="Not end"),  EDATE(AA673,1),
AND($AH$14="Not end"), EDATE(AA674, 1),
AND($AH$14="End"), EOMONTH(AA674, 1)
)</f>
        <v/>
      </c>
      <c r="AB675" s="75" t="str" cm="1">
        <f t="array" aca="1" ref="AB675" ca="1">_xlfn.IFS(AB674="","",
AND(AB674=last_rou_date), "",
AND($B$3="İllik"),DATE(YEAR(AB674)+1,MONTH(AB674),DAY(AB674) ),
AND($B$3="Aylıq", $AH$14="Not end"), EDATE(AB674,1),
AND($B$3="Aylıq", $AH$14="End"), EOMONTH(AB674,1)
)</f>
        <v/>
      </c>
      <c r="AC675" s="75" t="str" cm="1">
        <f t="array" aca="1" ref="AC675" ca="1">_xlfn.IFS(
AND($AN$14="Not year_end", AC674&gt;last_rou_date), "",
AND($AN$14="Year_end", AC674&gt;=last_rou_date), "",
AND($AN$14="Year_end"), DATE(YEAR(AC674+1), 12, 31),
AND($AN$14="Not year_end", MONTH(AC674)=12, DAY(AC674)=31), DATE(YEAR(AC673)+1, MONTH(AC673), DAY(AC673)),
AND($AN$14="Not year_end", OR(MONTH(AC674)&lt;&gt;12, DAY(AC674)&lt;&gt;31) ), DATE(YEAR(AC674), 12, 31)
)</f>
        <v/>
      </c>
      <c r="AD675" s="75" t="str" cm="1">
        <f t="array" aca="1" ref="AD675" ca="1">_xlfn.IFS(AD674="", "",
AND(AD674=last_rou_date, OR(MONTH(AD674)&lt;&gt;12, DAY(AD674)&lt;&gt;31) ), DATE(YEAR(AD674), 12, 31),
AND(MONTH(AD674)=12, DAY(AD674)=31, AD674&gt;=last_rou_date), "",
AND(MONTH(AD674)=12, DAY(AD674)&lt;&gt;31),  EOMONTH(AD674,0),
AND(MONTH(AD674)=12, DAY(AD674)=31, $AH$14="Not end"),  EDATE(AD673,1),
AND($AH$14="Not end"), EDATE(AD674, 1),
AND($AH$14="End"), EOMONTH(AD674, 1)
)</f>
        <v/>
      </c>
      <c r="AE675" s="51" t="str" cm="1">
        <f t="array" ref="AE675">_xlfn.IFS(W675="", "",
AND(W675&gt;0, W675&lt;=$B$4, $C$2="İllik artım, faiz olaraq", $D$2&gt;0, $B$3="İllik"), $B$5*((1+$D$2)^(W675-1)),
AND(W675&gt;0, W675&lt;=$B$4, $C$2="İllik artım, faiz olaraq", $D$2&gt;0, $B$3="Aylıq"), $B$5*((1+$D$2)^ROUNDDOWN((W675-1)/12,0)),
AND(W675=1, $C$2="Aşağıdakı kimi dəyişir", ), $B$5,
AND(W675&gt;1, W675&lt;=$B$4, $C$2="Aşağıdakı kimi dəyişir"), IFERROR(VLOOKUP(W675, $C$4:$D$7, 2, FALSE), AE674),
AND(W675&gt;0, W675&lt;=$B$4), $B$5,
TRUE,0 )</f>
        <v/>
      </c>
      <c r="AF675" s="51" t="str">
        <f t="shared" ca="1" si="31"/>
        <v/>
      </c>
    </row>
    <row r="676" spans="1:32" x14ac:dyDescent="0.4">
      <c r="A676" s="13" t="str" cm="1">
        <f t="array" aca="1" ref="A676" ca="1">_xlfn.IFS(
AND(SUMIFS(lease_table_interest_accruals, lease_table_dates, A675)&gt;0, COUNTIFS($E$14:E675, "Interest accrual", $A$14:A675, A675)=0),  A675,
AND(SUMIFS(lease_table_payments, lease_table_dates, A675)&gt;0, COUNTIFS($E$14:E675, "Payment", $A$14:A675, A675)=0),  A675,
AND(SUMIFS(rou_table_deprs, rou_table_dates, A675)&gt;0, COUNTIFS($E$14:E675, "Depreciation", $A$14:A675, A675)=0),  A675,
TRUE,  IFERROR(INDEX(rou_table_dates,  MATCH(A675, rou_table_dates)+1, ), "")
)</f>
        <v/>
      </c>
      <c r="B676" s="1" t="str" cm="1">
        <f t="array" aca="1" ref="B676" ca="1">_xlfn.IFS(
AND(E676="Payment", A676=$B$2), $AM$14,
E676="Payment", $AM$15,
E676="Interest accrual", $AM$18,
E676="Depreciation", $AM$17,
TRUE, "")</f>
        <v/>
      </c>
      <c r="C676" s="1" t="str" cm="1">
        <f t="array" aca="1" ref="C676" ca="1">_xlfn.IFS(
E676="Payment", $AM$19,
E676="Interest accrual", $AM$15,
E676="Depreciation", $AM$16,
TRUE, "")</f>
        <v/>
      </c>
      <c r="D676" s="1" t="str" cm="1">
        <f t="array" aca="1" ref="D676" ca="1">_xlfn.IFS(
E676="Payment", _xlfn.XLOOKUP(A676, lease_table_dates, lease_table_payments, 0, 0),
E676="Interest accrual", _xlfn.XLOOKUP(A676, lease_table_dates, lease_table_interest_accruals, 0, 0),
E676="Depreciation", _xlfn.XLOOKUP(A676, rou_table_dates, rou_table_deprs, 0, 0),
TRUE, ""
)</f>
        <v/>
      </c>
      <c r="E676" s="7" t="str" cm="1">
        <f t="array" aca="1" ref="E676" ca="1">_xlfn.IFS(
AND(SUMIFS(lease_table_interest_accruals, lease_table_dates, A676)&gt;0, COUNTIFS($E$14:E675, "Interest accrual", $A$14:A675, A676)=0), "Interest accrual",
AND(SUMIFS(lease_table_payments, lease_table_dates, A676)&gt;0, COUNTIFS($E$14:E675, "Payment", $A$14:A675, A676)=0), "Payment",
AND(SUMIFS(rou_table_deprs, rou_table_dates, A676)&gt;0, COUNTIFS($E$14:E675, "Depreciation", $A$14:A675, A676)=0), "Depreciation",
TRUE,  ""
)</f>
        <v/>
      </c>
      <c r="G676" s="13" t="str" cm="1">
        <f t="array" aca="1" ref="G676" ca="1">_xlfn.IFS(
AND($B$11="Hə", $B$3="İllik"), Z676,
AND($B$11="Hə", $B$3="Aylıq"), AA676,
$B$11="Yox", X676)</f>
        <v/>
      </c>
      <c r="H676" s="1" t="str" cm="1">
        <f t="array" aca="1" ref="H676" ca="1">_xlfn.IFS( G676="", "",
TRUE, ROUND( H675+I676-J676, 2) )</f>
        <v/>
      </c>
      <c r="I676" s="1" t="str" cm="1">
        <f t="array" aca="1" ref="I676" ca="1">_xlfn.IFS(G676="", "",
G676=last_payment_date, (J676-H675),
 TRUE,  -  (H675- H675* (1+$B$6)^ (_xlfn.DAYS(G676,G675)/365) )
)</f>
        <v/>
      </c>
      <c r="J676" s="1" t="str" cm="1">
        <f t="array" aca="1" ref="J676" ca="1">_xlfn.IFS(G676="", "",
TRUE, _xlfn.XLOOKUP(G676,  payment_dates, payments,0,0)
)</f>
        <v/>
      </c>
      <c r="L676" s="8" t="str" cm="1">
        <f t="array" aca="1" ref="L676" ca="1">_xlfn.IFS(
AND($B$11="Hə", $B$3="İllik"), AC676,
AND($B$11="Hə", $B$3="Aylıq"), AD676,
$B$11="Yox", AB676)</f>
        <v/>
      </c>
      <c r="M676" s="1" t="str" cm="1">
        <f t="array" aca="1" ref="M676" ca="1">_xlfn.IFS( L676="", "",
(M675-N676)&lt;=0.5, 0,
TRUE,  M675-N676)</f>
        <v/>
      </c>
      <c r="N676" s="7" t="str" cm="1">
        <f t="array" aca="1" ref="N676" ca="1">_xlfn.IFS(
L676="", "",
TRUE, MIN(M675, ROUND($M$14/ (last_rou_date - $B$2) * (L676-L675), 2) )
)</f>
        <v/>
      </c>
      <c r="P676" s="59" t="str">
        <f t="shared" ca="1" si="30"/>
        <v/>
      </c>
      <c r="Q676" s="1" t="str" cm="1">
        <f t="array" aca="1" ref="Q676" ca="1">_xlfn.IFS(P676="","",
$B$11="Hə", _xlfn.XLOOKUP(DATE(P676, 12, 31), rou_table_dates, rou_table_nbvs,0, 0),
TRUE,  MAX(0, ROUND($M$14 - $M$14/ (last_rou_date - $B$2) * (DATE(P676,12,31) - $B$2), 2) )
)</f>
        <v/>
      </c>
      <c r="R676" s="1" t="str" cm="1">
        <f t="array" aca="1" ref="R676" ca="1">_xlfn.IFS(P676="","",
$B$11="Hə", _xlfn.XLOOKUP(DATE(P676, 12, 31), lease_table_dates, lease_table_balances,0, 0),
TRUE, IFERROR( XNPV($B$6, IF(payment_dates &gt;DATE(P676, 12, 31), payments,  0),  IF(payment_dates &gt;DATE(P676, 12, 31), payment_dates,  DATE(P676, 12, 31))    ),0)
)</f>
        <v/>
      </c>
      <c r="S676" s="1" t="str" cm="1">
        <f t="array" aca="1" ref="S676" ca="1">_xlfn.IFS(P676="","",
TRUE,  MIN( MIN(Q675, $M$14), ROUND($M$14/ (last_rou_date - $B$2) * (DATE(P676,12,31) - MAX($B$2, DATE(P676-1, 12, 31))), 2) )
)</f>
        <v/>
      </c>
      <c r="T676" s="7" t="str" cm="1">
        <f t="array" aca="1" ref="T676" ca="1">_xlfn.IFS(P676="", "",
ISTEXT(R675), R676- (H676 - SUMIFS( lease_table_payments, lease_table_years, P676) -$AG$14 ),
AND(ISNUMBER(R675), R676&lt;&gt;""),   R676- (R675 - SUMIFS( lease_table_payments, lease_table_years, P676) )
)</f>
        <v/>
      </c>
      <c r="V676" s="64">
        <f t="shared" si="32"/>
        <v>663</v>
      </c>
      <c r="W676" s="51" t="str" cm="1">
        <f t="array" ref="W676">_xlfn.IFS(
OR(W675=$B$4, W675=""),"",
TRUE,W675+1
)</f>
        <v/>
      </c>
      <c r="X676" s="51" t="str" cm="1">
        <f t="array" ref="X676">_xlfn.IFS(X675="","",
W676="", "",
AND($B$3="İllik"),DATE(YEAR(X675)+1,MONTH(X675),DAY(X675) ),
AND($B$3="Aylıq", $AH$14="Not end"), EDATE(X675,1),
AND($B$3="Aylıq", $AH$14="End"), EOMONTH(X675,1)
)</f>
        <v/>
      </c>
      <c r="Y676" s="51" t="str" cm="1">
        <f t="array" aca="1" ref="Y676" ca="1">_xlfn.IFS(
AND($B$7="Dövrün əvvəlində", Y675&lt;=last_rou_date), DATE(YEAR(Y675)+1, 12, 31),
AND($B$7="Dövrün sonunda", Y675&lt;=last_payment_date), DATE(YEAR(Y675)+1, 12, 31),
TRUE, ""
)</f>
        <v/>
      </c>
      <c r="Z676" s="75" t="str" cm="1">
        <f t="array" aca="1" ref="Z676" ca="1">_xlfn.IFS(
AND($AN$14="Not year_end", Z675&gt;last_payment_date), "",
AND($AN$14="Year_end", Z675&gt;=last_payment_date), "",
AND($AN$14="Year_end"), DATE(YEAR(Z675+1), 12, 31),
AND($AN$14="Not year_end", MONTH(Z675)=12, DAY(Z675)=31), DATE(YEAR(Z674)+1, MONTH(Z674), DAY(Z674)),
AND($AN$14="Not year_end", OR(MONTH(Z675)&lt;&gt;12, DAY(Z675)&lt;&gt;31) ), DATE(YEAR(Z675), 12, 31)
)</f>
        <v/>
      </c>
      <c r="AA676" s="75" t="str" cm="1">
        <f t="array" aca="1" ref="AA676" ca="1">_xlfn.IFS(AA675="", "",
AND(AA675=last_payment_date, OR(MONTH(AA675)&lt;&gt;12, DAY(AA675)&lt;&gt;31) ), DATE(YEAR(AA675), 12, 31),
AND(MONTH(AA675)=12, DAY(AA675)=31, AA675&gt;=last_payment_date), "",
AND(MONTH(AA675)=12, DAY(AA675)&lt;&gt;31),  EOMONTH(AA675,0),
AND(MONTH(AA675)=12, DAY(AA675)=31, $AH$14="Not end"),  EDATE(AA674,1),
AND($AH$14="Not end"), EDATE(AA675, 1),
AND($AH$14="End"), EOMONTH(AA675, 1)
)</f>
        <v/>
      </c>
      <c r="AB676" s="75" t="str" cm="1">
        <f t="array" aca="1" ref="AB676" ca="1">_xlfn.IFS(AB675="","",
AND(AB675=last_rou_date), "",
AND($B$3="İllik"),DATE(YEAR(AB675)+1,MONTH(AB675),DAY(AB675) ),
AND($B$3="Aylıq", $AH$14="Not end"), EDATE(AB675,1),
AND($B$3="Aylıq", $AH$14="End"), EOMONTH(AB675,1)
)</f>
        <v/>
      </c>
      <c r="AC676" s="75" t="str" cm="1">
        <f t="array" aca="1" ref="AC676" ca="1">_xlfn.IFS(
AND($AN$14="Not year_end", AC675&gt;last_rou_date), "",
AND($AN$14="Year_end", AC675&gt;=last_rou_date), "",
AND($AN$14="Year_end"), DATE(YEAR(AC675+1), 12, 31),
AND($AN$14="Not year_end", MONTH(AC675)=12, DAY(AC675)=31), DATE(YEAR(AC674)+1, MONTH(AC674), DAY(AC674)),
AND($AN$14="Not year_end", OR(MONTH(AC675)&lt;&gt;12, DAY(AC675)&lt;&gt;31) ), DATE(YEAR(AC675), 12, 31)
)</f>
        <v/>
      </c>
      <c r="AD676" s="75" t="str" cm="1">
        <f t="array" aca="1" ref="AD676" ca="1">_xlfn.IFS(AD675="", "",
AND(AD675=last_rou_date, OR(MONTH(AD675)&lt;&gt;12, DAY(AD675)&lt;&gt;31) ), DATE(YEAR(AD675), 12, 31),
AND(MONTH(AD675)=12, DAY(AD675)=31, AD675&gt;=last_rou_date), "",
AND(MONTH(AD675)=12, DAY(AD675)&lt;&gt;31),  EOMONTH(AD675,0),
AND(MONTH(AD675)=12, DAY(AD675)=31, $AH$14="Not end"),  EDATE(AD674,1),
AND($AH$14="Not end"), EDATE(AD675, 1),
AND($AH$14="End"), EOMONTH(AD675, 1)
)</f>
        <v/>
      </c>
      <c r="AE676" s="51" t="str" cm="1">
        <f t="array" ref="AE676">_xlfn.IFS(W676="", "",
AND(W676&gt;0, W676&lt;=$B$4, $C$2="İllik artım, faiz olaraq", $D$2&gt;0, $B$3="İllik"), $B$5*((1+$D$2)^(W676-1)),
AND(W676&gt;0, W676&lt;=$B$4, $C$2="İllik artım, faiz olaraq", $D$2&gt;0, $B$3="Aylıq"), $B$5*((1+$D$2)^ROUNDDOWN((W676-1)/12,0)),
AND(W676=1, $C$2="Aşağıdakı kimi dəyişir", ), $B$5,
AND(W676&gt;1, W676&lt;=$B$4, $C$2="Aşağıdakı kimi dəyişir"), IFERROR(VLOOKUP(W676, $C$4:$D$7, 2, FALSE), AE675),
AND(W676&gt;0, W676&lt;=$B$4), $B$5,
TRUE,0 )</f>
        <v/>
      </c>
      <c r="AF676" s="51" t="str">
        <f t="shared" ca="1" si="31"/>
        <v/>
      </c>
    </row>
    <row r="677" spans="1:32" x14ac:dyDescent="0.4">
      <c r="A677" s="13" t="str" cm="1">
        <f t="array" aca="1" ref="A677" ca="1">_xlfn.IFS(
AND(SUMIFS(lease_table_interest_accruals, lease_table_dates, A676)&gt;0, COUNTIFS($E$14:E676, "Interest accrual", $A$14:A676, A676)=0),  A676,
AND(SUMIFS(lease_table_payments, lease_table_dates, A676)&gt;0, COUNTIFS($E$14:E676, "Payment", $A$14:A676, A676)=0),  A676,
AND(SUMIFS(rou_table_deprs, rou_table_dates, A676)&gt;0, COUNTIFS($E$14:E676, "Depreciation", $A$14:A676, A676)=0),  A676,
TRUE,  IFERROR(INDEX(rou_table_dates,  MATCH(A676, rou_table_dates)+1, ), "")
)</f>
        <v/>
      </c>
      <c r="B677" s="1" t="str" cm="1">
        <f t="array" aca="1" ref="B677" ca="1">_xlfn.IFS(
AND(E677="Payment", A677=$B$2), $AM$14,
E677="Payment", $AM$15,
E677="Interest accrual", $AM$18,
E677="Depreciation", $AM$17,
TRUE, "")</f>
        <v/>
      </c>
      <c r="C677" s="1" t="str" cm="1">
        <f t="array" aca="1" ref="C677" ca="1">_xlfn.IFS(
E677="Payment", $AM$19,
E677="Interest accrual", $AM$15,
E677="Depreciation", $AM$16,
TRUE, "")</f>
        <v/>
      </c>
      <c r="D677" s="1" t="str" cm="1">
        <f t="array" aca="1" ref="D677" ca="1">_xlfn.IFS(
E677="Payment", _xlfn.XLOOKUP(A677, lease_table_dates, lease_table_payments, 0, 0),
E677="Interest accrual", _xlfn.XLOOKUP(A677, lease_table_dates, lease_table_interest_accruals, 0, 0),
E677="Depreciation", _xlfn.XLOOKUP(A677, rou_table_dates, rou_table_deprs, 0, 0),
TRUE, ""
)</f>
        <v/>
      </c>
      <c r="E677" s="7" t="str" cm="1">
        <f t="array" aca="1" ref="E677" ca="1">_xlfn.IFS(
AND(SUMIFS(lease_table_interest_accruals, lease_table_dates, A677)&gt;0, COUNTIFS($E$14:E676, "Interest accrual", $A$14:A676, A677)=0), "Interest accrual",
AND(SUMIFS(lease_table_payments, lease_table_dates, A677)&gt;0, COUNTIFS($E$14:E676, "Payment", $A$14:A676, A677)=0), "Payment",
AND(SUMIFS(rou_table_deprs, rou_table_dates, A677)&gt;0, COUNTIFS($E$14:E676, "Depreciation", $A$14:A676, A677)=0), "Depreciation",
TRUE,  ""
)</f>
        <v/>
      </c>
      <c r="G677" s="13" t="str" cm="1">
        <f t="array" aca="1" ref="G677" ca="1">_xlfn.IFS(
AND($B$11="Hə", $B$3="İllik"), Z677,
AND($B$11="Hə", $B$3="Aylıq"), AA677,
$B$11="Yox", X677)</f>
        <v/>
      </c>
      <c r="H677" s="1" t="str" cm="1">
        <f t="array" aca="1" ref="H677" ca="1">_xlfn.IFS( G677="", "",
TRUE, ROUND( H676+I677-J677, 2) )</f>
        <v/>
      </c>
      <c r="I677" s="1" t="str" cm="1">
        <f t="array" aca="1" ref="I677" ca="1">_xlfn.IFS(G677="", "",
G677=last_payment_date, (J677-H676),
 TRUE,  -  (H676- H676* (1+$B$6)^ (_xlfn.DAYS(G677,G676)/365) )
)</f>
        <v/>
      </c>
      <c r="J677" s="1" t="str" cm="1">
        <f t="array" aca="1" ref="J677" ca="1">_xlfn.IFS(G677="", "",
TRUE, _xlfn.XLOOKUP(G677,  payment_dates, payments,0,0)
)</f>
        <v/>
      </c>
      <c r="L677" s="8" t="str" cm="1">
        <f t="array" aca="1" ref="L677" ca="1">_xlfn.IFS(
AND($B$11="Hə", $B$3="İllik"), AC677,
AND($B$11="Hə", $B$3="Aylıq"), AD677,
$B$11="Yox", AB677)</f>
        <v/>
      </c>
      <c r="M677" s="1" t="str" cm="1">
        <f t="array" aca="1" ref="M677" ca="1">_xlfn.IFS( L677="", "",
(M676-N677)&lt;=0.5, 0,
TRUE,  M676-N677)</f>
        <v/>
      </c>
      <c r="N677" s="7" t="str" cm="1">
        <f t="array" aca="1" ref="N677" ca="1">_xlfn.IFS(
L677="", "",
TRUE, MIN(M676, ROUND($M$14/ (last_rou_date - $B$2) * (L677-L676), 2) )
)</f>
        <v/>
      </c>
      <c r="P677" s="59" t="str">
        <f t="shared" ca="1" si="30"/>
        <v/>
      </c>
      <c r="Q677" s="1" t="str" cm="1">
        <f t="array" aca="1" ref="Q677" ca="1">_xlfn.IFS(P677="","",
$B$11="Hə", _xlfn.XLOOKUP(DATE(P677, 12, 31), rou_table_dates, rou_table_nbvs,0, 0),
TRUE,  MAX(0, ROUND($M$14 - $M$14/ (last_rou_date - $B$2) * (DATE(P677,12,31) - $B$2), 2) )
)</f>
        <v/>
      </c>
      <c r="R677" s="1" t="str" cm="1">
        <f t="array" aca="1" ref="R677" ca="1">_xlfn.IFS(P677="","",
$B$11="Hə", _xlfn.XLOOKUP(DATE(P677, 12, 31), lease_table_dates, lease_table_balances,0, 0),
TRUE, IFERROR( XNPV($B$6, IF(payment_dates &gt;DATE(P677, 12, 31), payments,  0),  IF(payment_dates &gt;DATE(P677, 12, 31), payment_dates,  DATE(P677, 12, 31))    ),0)
)</f>
        <v/>
      </c>
      <c r="S677" s="1" t="str" cm="1">
        <f t="array" aca="1" ref="S677" ca="1">_xlfn.IFS(P677="","",
TRUE,  MIN( MIN(Q676, $M$14), ROUND($M$14/ (last_rou_date - $B$2) * (DATE(P677,12,31) - MAX($B$2, DATE(P677-1, 12, 31))), 2) )
)</f>
        <v/>
      </c>
      <c r="T677" s="7" t="str" cm="1">
        <f t="array" aca="1" ref="T677" ca="1">_xlfn.IFS(P677="", "",
ISTEXT(R676), R677- (H677 - SUMIFS( lease_table_payments, lease_table_years, P677) -$AG$14 ),
AND(ISNUMBER(R676), R677&lt;&gt;""),   R677- (R676 - SUMIFS( lease_table_payments, lease_table_years, P677) )
)</f>
        <v/>
      </c>
      <c r="V677" s="64">
        <f t="shared" si="32"/>
        <v>664</v>
      </c>
      <c r="W677" s="51" t="str" cm="1">
        <f t="array" ref="W677">_xlfn.IFS(
OR(W676=$B$4, W676=""),"",
TRUE,W676+1
)</f>
        <v/>
      </c>
      <c r="X677" s="51" t="str" cm="1">
        <f t="array" ref="X677">_xlfn.IFS(X676="","",
W677="", "",
AND($B$3="İllik"),DATE(YEAR(X676)+1,MONTH(X676),DAY(X676) ),
AND($B$3="Aylıq", $AH$14="Not end"), EDATE(X676,1),
AND($B$3="Aylıq", $AH$14="End"), EOMONTH(X676,1)
)</f>
        <v/>
      </c>
      <c r="Y677" s="51" t="str" cm="1">
        <f t="array" aca="1" ref="Y677" ca="1">_xlfn.IFS(
AND($B$7="Dövrün əvvəlində", Y676&lt;=last_rou_date), DATE(YEAR(Y676)+1, 12, 31),
AND($B$7="Dövrün sonunda", Y676&lt;=last_payment_date), DATE(YEAR(Y676)+1, 12, 31),
TRUE, ""
)</f>
        <v/>
      </c>
      <c r="Z677" s="75" t="str" cm="1">
        <f t="array" aca="1" ref="Z677" ca="1">_xlfn.IFS(
AND($AN$14="Not year_end", Z676&gt;last_payment_date), "",
AND($AN$14="Year_end", Z676&gt;=last_payment_date), "",
AND($AN$14="Year_end"), DATE(YEAR(Z676+1), 12, 31),
AND($AN$14="Not year_end", MONTH(Z676)=12, DAY(Z676)=31), DATE(YEAR(Z675)+1, MONTH(Z675), DAY(Z675)),
AND($AN$14="Not year_end", OR(MONTH(Z676)&lt;&gt;12, DAY(Z676)&lt;&gt;31) ), DATE(YEAR(Z676), 12, 31)
)</f>
        <v/>
      </c>
      <c r="AA677" s="75" t="str" cm="1">
        <f t="array" aca="1" ref="AA677" ca="1">_xlfn.IFS(AA676="", "",
AND(AA676=last_payment_date, OR(MONTH(AA676)&lt;&gt;12, DAY(AA676)&lt;&gt;31) ), DATE(YEAR(AA676), 12, 31),
AND(MONTH(AA676)=12, DAY(AA676)=31, AA676&gt;=last_payment_date), "",
AND(MONTH(AA676)=12, DAY(AA676)&lt;&gt;31),  EOMONTH(AA676,0),
AND(MONTH(AA676)=12, DAY(AA676)=31, $AH$14="Not end"),  EDATE(AA675,1),
AND($AH$14="Not end"), EDATE(AA676, 1),
AND($AH$14="End"), EOMONTH(AA676, 1)
)</f>
        <v/>
      </c>
      <c r="AB677" s="75" t="str" cm="1">
        <f t="array" aca="1" ref="AB677" ca="1">_xlfn.IFS(AB676="","",
AND(AB676=last_rou_date), "",
AND($B$3="İllik"),DATE(YEAR(AB676)+1,MONTH(AB676),DAY(AB676) ),
AND($B$3="Aylıq", $AH$14="Not end"), EDATE(AB676,1),
AND($B$3="Aylıq", $AH$14="End"), EOMONTH(AB676,1)
)</f>
        <v/>
      </c>
      <c r="AC677" s="75" t="str" cm="1">
        <f t="array" aca="1" ref="AC677" ca="1">_xlfn.IFS(
AND($AN$14="Not year_end", AC676&gt;last_rou_date), "",
AND($AN$14="Year_end", AC676&gt;=last_rou_date), "",
AND($AN$14="Year_end"), DATE(YEAR(AC676+1), 12, 31),
AND($AN$14="Not year_end", MONTH(AC676)=12, DAY(AC676)=31), DATE(YEAR(AC675)+1, MONTH(AC675), DAY(AC675)),
AND($AN$14="Not year_end", OR(MONTH(AC676)&lt;&gt;12, DAY(AC676)&lt;&gt;31) ), DATE(YEAR(AC676), 12, 31)
)</f>
        <v/>
      </c>
      <c r="AD677" s="75" t="str" cm="1">
        <f t="array" aca="1" ref="AD677" ca="1">_xlfn.IFS(AD676="", "",
AND(AD676=last_rou_date, OR(MONTH(AD676)&lt;&gt;12, DAY(AD676)&lt;&gt;31) ), DATE(YEAR(AD676), 12, 31),
AND(MONTH(AD676)=12, DAY(AD676)=31, AD676&gt;=last_rou_date), "",
AND(MONTH(AD676)=12, DAY(AD676)&lt;&gt;31),  EOMONTH(AD676,0),
AND(MONTH(AD676)=12, DAY(AD676)=31, $AH$14="Not end"),  EDATE(AD675,1),
AND($AH$14="Not end"), EDATE(AD676, 1),
AND($AH$14="End"), EOMONTH(AD676, 1)
)</f>
        <v/>
      </c>
      <c r="AE677" s="51" t="str" cm="1">
        <f t="array" ref="AE677">_xlfn.IFS(W677="", "",
AND(W677&gt;0, W677&lt;=$B$4, $C$2="İllik artım, faiz olaraq", $D$2&gt;0, $B$3="İllik"), $B$5*((1+$D$2)^(W677-1)),
AND(W677&gt;0, W677&lt;=$B$4, $C$2="İllik artım, faiz olaraq", $D$2&gt;0, $B$3="Aylıq"), $B$5*((1+$D$2)^ROUNDDOWN((W677-1)/12,0)),
AND(W677=1, $C$2="Aşağıdakı kimi dəyişir", ), $B$5,
AND(W677&gt;1, W677&lt;=$B$4, $C$2="Aşağıdakı kimi dəyişir"), IFERROR(VLOOKUP(W677, $C$4:$D$7, 2, FALSE), AE676),
AND(W677&gt;0, W677&lt;=$B$4), $B$5,
TRUE,0 )</f>
        <v/>
      </c>
      <c r="AF677" s="51" t="str">
        <f t="shared" ca="1" si="31"/>
        <v/>
      </c>
    </row>
    <row r="678" spans="1:32" x14ac:dyDescent="0.4">
      <c r="A678" s="13" t="str" cm="1">
        <f t="array" aca="1" ref="A678" ca="1">_xlfn.IFS(
AND(SUMIFS(lease_table_interest_accruals, lease_table_dates, A677)&gt;0, COUNTIFS($E$14:E677, "Interest accrual", $A$14:A677, A677)=0),  A677,
AND(SUMIFS(lease_table_payments, lease_table_dates, A677)&gt;0, COUNTIFS($E$14:E677, "Payment", $A$14:A677, A677)=0),  A677,
AND(SUMIFS(rou_table_deprs, rou_table_dates, A677)&gt;0, COUNTIFS($E$14:E677, "Depreciation", $A$14:A677, A677)=0),  A677,
TRUE,  IFERROR(INDEX(rou_table_dates,  MATCH(A677, rou_table_dates)+1, ), "")
)</f>
        <v/>
      </c>
      <c r="B678" s="1" t="str" cm="1">
        <f t="array" aca="1" ref="B678" ca="1">_xlfn.IFS(
AND(E678="Payment", A678=$B$2), $AM$14,
E678="Payment", $AM$15,
E678="Interest accrual", $AM$18,
E678="Depreciation", $AM$17,
TRUE, "")</f>
        <v/>
      </c>
      <c r="C678" s="1" t="str" cm="1">
        <f t="array" aca="1" ref="C678" ca="1">_xlfn.IFS(
E678="Payment", $AM$19,
E678="Interest accrual", $AM$15,
E678="Depreciation", $AM$16,
TRUE, "")</f>
        <v/>
      </c>
      <c r="D678" s="1" t="str" cm="1">
        <f t="array" aca="1" ref="D678" ca="1">_xlfn.IFS(
E678="Payment", _xlfn.XLOOKUP(A678, lease_table_dates, lease_table_payments, 0, 0),
E678="Interest accrual", _xlfn.XLOOKUP(A678, lease_table_dates, lease_table_interest_accruals, 0, 0),
E678="Depreciation", _xlfn.XLOOKUP(A678, rou_table_dates, rou_table_deprs, 0, 0),
TRUE, ""
)</f>
        <v/>
      </c>
      <c r="E678" s="7" t="str" cm="1">
        <f t="array" aca="1" ref="E678" ca="1">_xlfn.IFS(
AND(SUMIFS(lease_table_interest_accruals, lease_table_dates, A678)&gt;0, COUNTIFS($E$14:E677, "Interest accrual", $A$14:A677, A678)=0), "Interest accrual",
AND(SUMIFS(lease_table_payments, lease_table_dates, A678)&gt;0, COUNTIFS($E$14:E677, "Payment", $A$14:A677, A678)=0), "Payment",
AND(SUMIFS(rou_table_deprs, rou_table_dates, A678)&gt;0, COUNTIFS($E$14:E677, "Depreciation", $A$14:A677, A678)=0), "Depreciation",
TRUE,  ""
)</f>
        <v/>
      </c>
      <c r="G678" s="13" t="str" cm="1">
        <f t="array" aca="1" ref="G678" ca="1">_xlfn.IFS(
AND($B$11="Hə", $B$3="İllik"), Z678,
AND($B$11="Hə", $B$3="Aylıq"), AA678,
$B$11="Yox", X678)</f>
        <v/>
      </c>
      <c r="H678" s="1" t="str" cm="1">
        <f t="array" aca="1" ref="H678" ca="1">_xlfn.IFS( G678="", "",
TRUE, ROUND( H677+I678-J678, 2) )</f>
        <v/>
      </c>
      <c r="I678" s="1" t="str" cm="1">
        <f t="array" aca="1" ref="I678" ca="1">_xlfn.IFS(G678="", "",
G678=last_payment_date, (J678-H677),
 TRUE,  -  (H677- H677* (1+$B$6)^ (_xlfn.DAYS(G678,G677)/365) )
)</f>
        <v/>
      </c>
      <c r="J678" s="1" t="str" cm="1">
        <f t="array" aca="1" ref="J678" ca="1">_xlfn.IFS(G678="", "",
TRUE, _xlfn.XLOOKUP(G678,  payment_dates, payments,0,0)
)</f>
        <v/>
      </c>
      <c r="L678" s="8" t="str" cm="1">
        <f t="array" aca="1" ref="L678" ca="1">_xlfn.IFS(
AND($B$11="Hə", $B$3="İllik"), AC678,
AND($B$11="Hə", $B$3="Aylıq"), AD678,
$B$11="Yox", AB678)</f>
        <v/>
      </c>
      <c r="M678" s="1" t="str" cm="1">
        <f t="array" aca="1" ref="M678" ca="1">_xlfn.IFS( L678="", "",
(M677-N678)&lt;=0.5, 0,
TRUE,  M677-N678)</f>
        <v/>
      </c>
      <c r="N678" s="7" t="str" cm="1">
        <f t="array" aca="1" ref="N678" ca="1">_xlfn.IFS(
L678="", "",
TRUE, MIN(M677, ROUND($M$14/ (last_rou_date - $B$2) * (L678-L677), 2) )
)</f>
        <v/>
      </c>
      <c r="P678" s="59" t="str">
        <f t="shared" ca="1" si="30"/>
        <v/>
      </c>
      <c r="Q678" s="1" t="str" cm="1">
        <f t="array" aca="1" ref="Q678" ca="1">_xlfn.IFS(P678="","",
$B$11="Hə", _xlfn.XLOOKUP(DATE(P678, 12, 31), rou_table_dates, rou_table_nbvs,0, 0),
TRUE,  MAX(0, ROUND($M$14 - $M$14/ (last_rou_date - $B$2) * (DATE(P678,12,31) - $B$2), 2) )
)</f>
        <v/>
      </c>
      <c r="R678" s="1" t="str" cm="1">
        <f t="array" aca="1" ref="R678" ca="1">_xlfn.IFS(P678="","",
$B$11="Hə", _xlfn.XLOOKUP(DATE(P678, 12, 31), lease_table_dates, lease_table_balances,0, 0),
TRUE, IFERROR( XNPV($B$6, IF(payment_dates &gt;DATE(P678, 12, 31), payments,  0),  IF(payment_dates &gt;DATE(P678, 12, 31), payment_dates,  DATE(P678, 12, 31))    ),0)
)</f>
        <v/>
      </c>
      <c r="S678" s="1" t="str" cm="1">
        <f t="array" aca="1" ref="S678" ca="1">_xlfn.IFS(P678="","",
TRUE,  MIN( MIN(Q677, $M$14), ROUND($M$14/ (last_rou_date - $B$2) * (DATE(P678,12,31) - MAX($B$2, DATE(P678-1, 12, 31))), 2) )
)</f>
        <v/>
      </c>
      <c r="T678" s="7" t="str" cm="1">
        <f t="array" aca="1" ref="T678" ca="1">_xlfn.IFS(P678="", "",
ISTEXT(R677), R678- (H678 - SUMIFS( lease_table_payments, lease_table_years, P678) -$AG$14 ),
AND(ISNUMBER(R677), R678&lt;&gt;""),   R678- (R677 - SUMIFS( lease_table_payments, lease_table_years, P678) )
)</f>
        <v/>
      </c>
      <c r="V678" s="64">
        <f t="shared" si="32"/>
        <v>665</v>
      </c>
      <c r="W678" s="51" t="str" cm="1">
        <f t="array" ref="W678">_xlfn.IFS(
OR(W677=$B$4, W677=""),"",
TRUE,W677+1
)</f>
        <v/>
      </c>
      <c r="X678" s="51" t="str" cm="1">
        <f t="array" ref="X678">_xlfn.IFS(X677="","",
W678="", "",
AND($B$3="İllik"),DATE(YEAR(X677)+1,MONTH(X677),DAY(X677) ),
AND($B$3="Aylıq", $AH$14="Not end"), EDATE(X677,1),
AND($B$3="Aylıq", $AH$14="End"), EOMONTH(X677,1)
)</f>
        <v/>
      </c>
      <c r="Y678" s="51" t="str" cm="1">
        <f t="array" aca="1" ref="Y678" ca="1">_xlfn.IFS(
AND($B$7="Dövrün əvvəlində", Y677&lt;=last_rou_date), DATE(YEAR(Y677)+1, 12, 31),
AND($B$7="Dövrün sonunda", Y677&lt;=last_payment_date), DATE(YEAR(Y677)+1, 12, 31),
TRUE, ""
)</f>
        <v/>
      </c>
      <c r="Z678" s="75" t="str" cm="1">
        <f t="array" aca="1" ref="Z678" ca="1">_xlfn.IFS(
AND($AN$14="Not year_end", Z677&gt;last_payment_date), "",
AND($AN$14="Year_end", Z677&gt;=last_payment_date), "",
AND($AN$14="Year_end"), DATE(YEAR(Z677+1), 12, 31),
AND($AN$14="Not year_end", MONTH(Z677)=12, DAY(Z677)=31), DATE(YEAR(Z676)+1, MONTH(Z676), DAY(Z676)),
AND($AN$14="Not year_end", OR(MONTH(Z677)&lt;&gt;12, DAY(Z677)&lt;&gt;31) ), DATE(YEAR(Z677), 12, 31)
)</f>
        <v/>
      </c>
      <c r="AA678" s="75" t="str" cm="1">
        <f t="array" aca="1" ref="AA678" ca="1">_xlfn.IFS(AA677="", "",
AND(AA677=last_payment_date, OR(MONTH(AA677)&lt;&gt;12, DAY(AA677)&lt;&gt;31) ), DATE(YEAR(AA677), 12, 31),
AND(MONTH(AA677)=12, DAY(AA677)=31, AA677&gt;=last_payment_date), "",
AND(MONTH(AA677)=12, DAY(AA677)&lt;&gt;31),  EOMONTH(AA677,0),
AND(MONTH(AA677)=12, DAY(AA677)=31, $AH$14="Not end"),  EDATE(AA676,1),
AND($AH$14="Not end"), EDATE(AA677, 1),
AND($AH$14="End"), EOMONTH(AA677, 1)
)</f>
        <v/>
      </c>
      <c r="AB678" s="75" t="str" cm="1">
        <f t="array" aca="1" ref="AB678" ca="1">_xlfn.IFS(AB677="","",
AND(AB677=last_rou_date), "",
AND($B$3="İllik"),DATE(YEAR(AB677)+1,MONTH(AB677),DAY(AB677) ),
AND($B$3="Aylıq", $AH$14="Not end"), EDATE(AB677,1),
AND($B$3="Aylıq", $AH$14="End"), EOMONTH(AB677,1)
)</f>
        <v/>
      </c>
      <c r="AC678" s="75" t="str" cm="1">
        <f t="array" aca="1" ref="AC678" ca="1">_xlfn.IFS(
AND($AN$14="Not year_end", AC677&gt;last_rou_date), "",
AND($AN$14="Year_end", AC677&gt;=last_rou_date), "",
AND($AN$14="Year_end"), DATE(YEAR(AC677+1), 12, 31),
AND($AN$14="Not year_end", MONTH(AC677)=12, DAY(AC677)=31), DATE(YEAR(AC676)+1, MONTH(AC676), DAY(AC676)),
AND($AN$14="Not year_end", OR(MONTH(AC677)&lt;&gt;12, DAY(AC677)&lt;&gt;31) ), DATE(YEAR(AC677), 12, 31)
)</f>
        <v/>
      </c>
      <c r="AD678" s="75" t="str" cm="1">
        <f t="array" aca="1" ref="AD678" ca="1">_xlfn.IFS(AD677="", "",
AND(AD677=last_rou_date, OR(MONTH(AD677)&lt;&gt;12, DAY(AD677)&lt;&gt;31) ), DATE(YEAR(AD677), 12, 31),
AND(MONTH(AD677)=12, DAY(AD677)=31, AD677&gt;=last_rou_date), "",
AND(MONTH(AD677)=12, DAY(AD677)&lt;&gt;31),  EOMONTH(AD677,0),
AND(MONTH(AD677)=12, DAY(AD677)=31, $AH$14="Not end"),  EDATE(AD676,1),
AND($AH$14="Not end"), EDATE(AD677, 1),
AND($AH$14="End"), EOMONTH(AD677, 1)
)</f>
        <v/>
      </c>
      <c r="AE678" s="51" t="str" cm="1">
        <f t="array" ref="AE678">_xlfn.IFS(W678="", "",
AND(W678&gt;0, W678&lt;=$B$4, $C$2="İllik artım, faiz olaraq", $D$2&gt;0, $B$3="İllik"), $B$5*((1+$D$2)^(W678-1)),
AND(W678&gt;0, W678&lt;=$B$4, $C$2="İllik artım, faiz olaraq", $D$2&gt;0, $B$3="Aylıq"), $B$5*((1+$D$2)^ROUNDDOWN((W678-1)/12,0)),
AND(W678=1, $C$2="Aşağıdakı kimi dəyişir", ), $B$5,
AND(W678&gt;1, W678&lt;=$B$4, $C$2="Aşağıdakı kimi dəyişir"), IFERROR(VLOOKUP(W678, $C$4:$D$7, 2, FALSE), AE677),
AND(W678&gt;0, W678&lt;=$B$4), $B$5,
TRUE,0 )</f>
        <v/>
      </c>
      <c r="AF678" s="51" t="str">
        <f t="shared" ca="1" si="31"/>
        <v/>
      </c>
    </row>
    <row r="679" spans="1:32" x14ac:dyDescent="0.4">
      <c r="A679" s="13" t="str" cm="1">
        <f t="array" aca="1" ref="A679" ca="1">_xlfn.IFS(
AND(SUMIFS(lease_table_interest_accruals, lease_table_dates, A678)&gt;0, COUNTIFS($E$14:E678, "Interest accrual", $A$14:A678, A678)=0),  A678,
AND(SUMIFS(lease_table_payments, lease_table_dates, A678)&gt;0, COUNTIFS($E$14:E678, "Payment", $A$14:A678, A678)=0),  A678,
AND(SUMIFS(rou_table_deprs, rou_table_dates, A678)&gt;0, COUNTIFS($E$14:E678, "Depreciation", $A$14:A678, A678)=0),  A678,
TRUE,  IFERROR(INDEX(rou_table_dates,  MATCH(A678, rou_table_dates)+1, ), "")
)</f>
        <v/>
      </c>
      <c r="B679" s="1" t="str" cm="1">
        <f t="array" aca="1" ref="B679" ca="1">_xlfn.IFS(
AND(E679="Payment", A679=$B$2), $AM$14,
E679="Payment", $AM$15,
E679="Interest accrual", $AM$18,
E679="Depreciation", $AM$17,
TRUE, "")</f>
        <v/>
      </c>
      <c r="C679" s="1" t="str" cm="1">
        <f t="array" aca="1" ref="C679" ca="1">_xlfn.IFS(
E679="Payment", $AM$19,
E679="Interest accrual", $AM$15,
E679="Depreciation", $AM$16,
TRUE, "")</f>
        <v/>
      </c>
      <c r="D679" s="1" t="str" cm="1">
        <f t="array" aca="1" ref="D679" ca="1">_xlfn.IFS(
E679="Payment", _xlfn.XLOOKUP(A679, lease_table_dates, lease_table_payments, 0, 0),
E679="Interest accrual", _xlfn.XLOOKUP(A679, lease_table_dates, lease_table_interest_accruals, 0, 0),
E679="Depreciation", _xlfn.XLOOKUP(A679, rou_table_dates, rou_table_deprs, 0, 0),
TRUE, ""
)</f>
        <v/>
      </c>
      <c r="E679" s="7" t="str" cm="1">
        <f t="array" aca="1" ref="E679" ca="1">_xlfn.IFS(
AND(SUMIFS(lease_table_interest_accruals, lease_table_dates, A679)&gt;0, COUNTIFS($E$14:E678, "Interest accrual", $A$14:A678, A679)=0), "Interest accrual",
AND(SUMIFS(lease_table_payments, lease_table_dates, A679)&gt;0, COUNTIFS($E$14:E678, "Payment", $A$14:A678, A679)=0), "Payment",
AND(SUMIFS(rou_table_deprs, rou_table_dates, A679)&gt;0, COUNTIFS($E$14:E678, "Depreciation", $A$14:A678, A679)=0), "Depreciation",
TRUE,  ""
)</f>
        <v/>
      </c>
      <c r="G679" s="13" t="str" cm="1">
        <f t="array" aca="1" ref="G679" ca="1">_xlfn.IFS(
AND($B$11="Hə", $B$3="İllik"), Z679,
AND($B$11="Hə", $B$3="Aylıq"), AA679,
$B$11="Yox", X679)</f>
        <v/>
      </c>
      <c r="H679" s="1" t="str" cm="1">
        <f t="array" aca="1" ref="H679" ca="1">_xlfn.IFS( G679="", "",
TRUE, ROUND( H678+I679-J679, 2) )</f>
        <v/>
      </c>
      <c r="I679" s="1" t="str" cm="1">
        <f t="array" aca="1" ref="I679" ca="1">_xlfn.IFS(G679="", "",
G679=last_payment_date, (J679-H678),
 TRUE,  -  (H678- H678* (1+$B$6)^ (_xlfn.DAYS(G679,G678)/365) )
)</f>
        <v/>
      </c>
      <c r="J679" s="1" t="str" cm="1">
        <f t="array" aca="1" ref="J679" ca="1">_xlfn.IFS(G679="", "",
TRUE, _xlfn.XLOOKUP(G679,  payment_dates, payments,0,0)
)</f>
        <v/>
      </c>
      <c r="L679" s="8" t="str" cm="1">
        <f t="array" aca="1" ref="L679" ca="1">_xlfn.IFS(
AND($B$11="Hə", $B$3="İllik"), AC679,
AND($B$11="Hə", $B$3="Aylıq"), AD679,
$B$11="Yox", AB679)</f>
        <v/>
      </c>
      <c r="M679" s="1" t="str" cm="1">
        <f t="array" aca="1" ref="M679" ca="1">_xlfn.IFS( L679="", "",
(M678-N679)&lt;=0.5, 0,
TRUE,  M678-N679)</f>
        <v/>
      </c>
      <c r="N679" s="7" t="str" cm="1">
        <f t="array" aca="1" ref="N679" ca="1">_xlfn.IFS(
L679="", "",
TRUE, MIN(M678, ROUND($M$14/ (last_rou_date - $B$2) * (L679-L678), 2) )
)</f>
        <v/>
      </c>
      <c r="P679" s="59" t="str">
        <f t="shared" ca="1" si="30"/>
        <v/>
      </c>
      <c r="Q679" s="1" t="str" cm="1">
        <f t="array" aca="1" ref="Q679" ca="1">_xlfn.IFS(P679="","",
$B$11="Hə", _xlfn.XLOOKUP(DATE(P679, 12, 31), rou_table_dates, rou_table_nbvs,0, 0),
TRUE,  MAX(0, ROUND($M$14 - $M$14/ (last_rou_date - $B$2) * (DATE(P679,12,31) - $B$2), 2) )
)</f>
        <v/>
      </c>
      <c r="R679" s="1" t="str" cm="1">
        <f t="array" aca="1" ref="R679" ca="1">_xlfn.IFS(P679="","",
$B$11="Hə", _xlfn.XLOOKUP(DATE(P679, 12, 31), lease_table_dates, lease_table_balances,0, 0),
TRUE, IFERROR( XNPV($B$6, IF(payment_dates &gt;DATE(P679, 12, 31), payments,  0),  IF(payment_dates &gt;DATE(P679, 12, 31), payment_dates,  DATE(P679, 12, 31))    ),0)
)</f>
        <v/>
      </c>
      <c r="S679" s="1" t="str" cm="1">
        <f t="array" aca="1" ref="S679" ca="1">_xlfn.IFS(P679="","",
TRUE,  MIN( MIN(Q678, $M$14), ROUND($M$14/ (last_rou_date - $B$2) * (DATE(P679,12,31) - MAX($B$2, DATE(P679-1, 12, 31))), 2) )
)</f>
        <v/>
      </c>
      <c r="T679" s="7" t="str" cm="1">
        <f t="array" aca="1" ref="T679" ca="1">_xlfn.IFS(P679="", "",
ISTEXT(R678), R679- (H679 - SUMIFS( lease_table_payments, lease_table_years, P679) -$AG$14 ),
AND(ISNUMBER(R678), R679&lt;&gt;""),   R679- (R678 - SUMIFS( lease_table_payments, lease_table_years, P679) )
)</f>
        <v/>
      </c>
      <c r="V679" s="64">
        <f t="shared" si="32"/>
        <v>666</v>
      </c>
      <c r="W679" s="51" t="str" cm="1">
        <f t="array" ref="W679">_xlfn.IFS(
OR(W678=$B$4, W678=""),"",
TRUE,W678+1
)</f>
        <v/>
      </c>
      <c r="X679" s="51" t="str" cm="1">
        <f t="array" ref="X679">_xlfn.IFS(X678="","",
W679="", "",
AND($B$3="İllik"),DATE(YEAR(X678)+1,MONTH(X678),DAY(X678) ),
AND($B$3="Aylıq", $AH$14="Not end"), EDATE(X678,1),
AND($B$3="Aylıq", $AH$14="End"), EOMONTH(X678,1)
)</f>
        <v/>
      </c>
      <c r="Y679" s="51" t="str" cm="1">
        <f t="array" aca="1" ref="Y679" ca="1">_xlfn.IFS(
AND($B$7="Dövrün əvvəlində", Y678&lt;=last_rou_date), DATE(YEAR(Y678)+1, 12, 31),
AND($B$7="Dövrün sonunda", Y678&lt;=last_payment_date), DATE(YEAR(Y678)+1, 12, 31),
TRUE, ""
)</f>
        <v/>
      </c>
      <c r="Z679" s="75" t="str" cm="1">
        <f t="array" aca="1" ref="Z679" ca="1">_xlfn.IFS(
AND($AN$14="Not year_end", Z678&gt;last_payment_date), "",
AND($AN$14="Year_end", Z678&gt;=last_payment_date), "",
AND($AN$14="Year_end"), DATE(YEAR(Z678+1), 12, 31),
AND($AN$14="Not year_end", MONTH(Z678)=12, DAY(Z678)=31), DATE(YEAR(Z677)+1, MONTH(Z677), DAY(Z677)),
AND($AN$14="Not year_end", OR(MONTH(Z678)&lt;&gt;12, DAY(Z678)&lt;&gt;31) ), DATE(YEAR(Z678), 12, 31)
)</f>
        <v/>
      </c>
      <c r="AA679" s="75" t="str" cm="1">
        <f t="array" aca="1" ref="AA679" ca="1">_xlfn.IFS(AA678="", "",
AND(AA678=last_payment_date, OR(MONTH(AA678)&lt;&gt;12, DAY(AA678)&lt;&gt;31) ), DATE(YEAR(AA678), 12, 31),
AND(MONTH(AA678)=12, DAY(AA678)=31, AA678&gt;=last_payment_date), "",
AND(MONTH(AA678)=12, DAY(AA678)&lt;&gt;31),  EOMONTH(AA678,0),
AND(MONTH(AA678)=12, DAY(AA678)=31, $AH$14="Not end"),  EDATE(AA677,1),
AND($AH$14="Not end"), EDATE(AA678, 1),
AND($AH$14="End"), EOMONTH(AA678, 1)
)</f>
        <v/>
      </c>
      <c r="AB679" s="75" t="str" cm="1">
        <f t="array" aca="1" ref="AB679" ca="1">_xlfn.IFS(AB678="","",
AND(AB678=last_rou_date), "",
AND($B$3="İllik"),DATE(YEAR(AB678)+1,MONTH(AB678),DAY(AB678) ),
AND($B$3="Aylıq", $AH$14="Not end"), EDATE(AB678,1),
AND($B$3="Aylıq", $AH$14="End"), EOMONTH(AB678,1)
)</f>
        <v/>
      </c>
      <c r="AC679" s="75" t="str" cm="1">
        <f t="array" aca="1" ref="AC679" ca="1">_xlfn.IFS(
AND($AN$14="Not year_end", AC678&gt;last_rou_date), "",
AND($AN$14="Year_end", AC678&gt;=last_rou_date), "",
AND($AN$14="Year_end"), DATE(YEAR(AC678+1), 12, 31),
AND($AN$14="Not year_end", MONTH(AC678)=12, DAY(AC678)=31), DATE(YEAR(AC677)+1, MONTH(AC677), DAY(AC677)),
AND($AN$14="Not year_end", OR(MONTH(AC678)&lt;&gt;12, DAY(AC678)&lt;&gt;31) ), DATE(YEAR(AC678), 12, 31)
)</f>
        <v/>
      </c>
      <c r="AD679" s="75" t="str" cm="1">
        <f t="array" aca="1" ref="AD679" ca="1">_xlfn.IFS(AD678="", "",
AND(AD678=last_rou_date, OR(MONTH(AD678)&lt;&gt;12, DAY(AD678)&lt;&gt;31) ), DATE(YEAR(AD678), 12, 31),
AND(MONTH(AD678)=12, DAY(AD678)=31, AD678&gt;=last_rou_date), "",
AND(MONTH(AD678)=12, DAY(AD678)&lt;&gt;31),  EOMONTH(AD678,0),
AND(MONTH(AD678)=12, DAY(AD678)=31, $AH$14="Not end"),  EDATE(AD677,1),
AND($AH$14="Not end"), EDATE(AD678, 1),
AND($AH$14="End"), EOMONTH(AD678, 1)
)</f>
        <v/>
      </c>
      <c r="AE679" s="51" t="str" cm="1">
        <f t="array" ref="AE679">_xlfn.IFS(W679="", "",
AND(W679&gt;0, W679&lt;=$B$4, $C$2="İllik artım, faiz olaraq", $D$2&gt;0, $B$3="İllik"), $B$5*((1+$D$2)^(W679-1)),
AND(W679&gt;0, W679&lt;=$B$4, $C$2="İllik artım, faiz olaraq", $D$2&gt;0, $B$3="Aylıq"), $B$5*((1+$D$2)^ROUNDDOWN((W679-1)/12,0)),
AND(W679=1, $C$2="Aşağıdakı kimi dəyişir", ), $B$5,
AND(W679&gt;1, W679&lt;=$B$4, $C$2="Aşağıdakı kimi dəyişir"), IFERROR(VLOOKUP(W679, $C$4:$D$7, 2, FALSE), AE678),
AND(W679&gt;0, W679&lt;=$B$4), $B$5,
TRUE,0 )</f>
        <v/>
      </c>
      <c r="AF679" s="51" t="str">
        <f t="shared" ca="1" si="31"/>
        <v/>
      </c>
    </row>
    <row r="680" spans="1:32" x14ac:dyDescent="0.4">
      <c r="A680" s="13" t="str" cm="1">
        <f t="array" aca="1" ref="A680" ca="1">_xlfn.IFS(
AND(SUMIFS(lease_table_interest_accruals, lease_table_dates, A679)&gt;0, COUNTIFS($E$14:E679, "Interest accrual", $A$14:A679, A679)=0),  A679,
AND(SUMIFS(lease_table_payments, lease_table_dates, A679)&gt;0, COUNTIFS($E$14:E679, "Payment", $A$14:A679, A679)=0),  A679,
AND(SUMIFS(rou_table_deprs, rou_table_dates, A679)&gt;0, COUNTIFS($E$14:E679, "Depreciation", $A$14:A679, A679)=0),  A679,
TRUE,  IFERROR(INDEX(rou_table_dates,  MATCH(A679, rou_table_dates)+1, ), "")
)</f>
        <v/>
      </c>
      <c r="B680" s="1" t="str" cm="1">
        <f t="array" aca="1" ref="B680" ca="1">_xlfn.IFS(
AND(E680="Payment", A680=$B$2), $AM$14,
E680="Payment", $AM$15,
E680="Interest accrual", $AM$18,
E680="Depreciation", $AM$17,
TRUE, "")</f>
        <v/>
      </c>
      <c r="C680" s="1" t="str" cm="1">
        <f t="array" aca="1" ref="C680" ca="1">_xlfn.IFS(
E680="Payment", $AM$19,
E680="Interest accrual", $AM$15,
E680="Depreciation", $AM$16,
TRUE, "")</f>
        <v/>
      </c>
      <c r="D680" s="1" t="str" cm="1">
        <f t="array" aca="1" ref="D680" ca="1">_xlfn.IFS(
E680="Payment", _xlfn.XLOOKUP(A680, lease_table_dates, lease_table_payments, 0, 0),
E680="Interest accrual", _xlfn.XLOOKUP(A680, lease_table_dates, lease_table_interest_accruals, 0, 0),
E680="Depreciation", _xlfn.XLOOKUP(A680, rou_table_dates, rou_table_deprs, 0, 0),
TRUE, ""
)</f>
        <v/>
      </c>
      <c r="E680" s="7" t="str" cm="1">
        <f t="array" aca="1" ref="E680" ca="1">_xlfn.IFS(
AND(SUMIFS(lease_table_interest_accruals, lease_table_dates, A680)&gt;0, COUNTIFS($E$14:E679, "Interest accrual", $A$14:A679, A680)=0), "Interest accrual",
AND(SUMIFS(lease_table_payments, lease_table_dates, A680)&gt;0, COUNTIFS($E$14:E679, "Payment", $A$14:A679, A680)=0), "Payment",
AND(SUMIFS(rou_table_deprs, rou_table_dates, A680)&gt;0, COUNTIFS($E$14:E679, "Depreciation", $A$14:A679, A680)=0), "Depreciation",
TRUE,  ""
)</f>
        <v/>
      </c>
      <c r="G680" s="13" t="str" cm="1">
        <f t="array" aca="1" ref="G680" ca="1">_xlfn.IFS(
AND($B$11="Hə", $B$3="İllik"), Z680,
AND($B$11="Hə", $B$3="Aylıq"), AA680,
$B$11="Yox", X680)</f>
        <v/>
      </c>
      <c r="H680" s="1" t="str" cm="1">
        <f t="array" aca="1" ref="H680" ca="1">_xlfn.IFS( G680="", "",
TRUE, ROUND( H679+I680-J680, 2) )</f>
        <v/>
      </c>
      <c r="I680" s="1" t="str" cm="1">
        <f t="array" aca="1" ref="I680" ca="1">_xlfn.IFS(G680="", "",
G680=last_payment_date, (J680-H679),
 TRUE,  -  (H679- H679* (1+$B$6)^ (_xlfn.DAYS(G680,G679)/365) )
)</f>
        <v/>
      </c>
      <c r="J680" s="1" t="str" cm="1">
        <f t="array" aca="1" ref="J680" ca="1">_xlfn.IFS(G680="", "",
TRUE, _xlfn.XLOOKUP(G680,  payment_dates, payments,0,0)
)</f>
        <v/>
      </c>
      <c r="L680" s="8" t="str" cm="1">
        <f t="array" aca="1" ref="L680" ca="1">_xlfn.IFS(
AND($B$11="Hə", $B$3="İllik"), AC680,
AND($B$11="Hə", $B$3="Aylıq"), AD680,
$B$11="Yox", AB680)</f>
        <v/>
      </c>
      <c r="M680" s="1" t="str" cm="1">
        <f t="array" aca="1" ref="M680" ca="1">_xlfn.IFS( L680="", "",
(M679-N680)&lt;=0.5, 0,
TRUE,  M679-N680)</f>
        <v/>
      </c>
      <c r="N680" s="7" t="str" cm="1">
        <f t="array" aca="1" ref="N680" ca="1">_xlfn.IFS(
L680="", "",
TRUE, MIN(M679, ROUND($M$14/ (last_rou_date - $B$2) * (L680-L679), 2) )
)</f>
        <v/>
      </c>
      <c r="P680" s="59" t="str">
        <f t="shared" ca="1" si="30"/>
        <v/>
      </c>
      <c r="Q680" s="1" t="str" cm="1">
        <f t="array" aca="1" ref="Q680" ca="1">_xlfn.IFS(P680="","",
$B$11="Hə", _xlfn.XLOOKUP(DATE(P680, 12, 31), rou_table_dates, rou_table_nbvs,0, 0),
TRUE,  MAX(0, ROUND($M$14 - $M$14/ (last_rou_date - $B$2) * (DATE(P680,12,31) - $B$2), 2) )
)</f>
        <v/>
      </c>
      <c r="R680" s="1" t="str" cm="1">
        <f t="array" aca="1" ref="R680" ca="1">_xlfn.IFS(P680="","",
$B$11="Hə", _xlfn.XLOOKUP(DATE(P680, 12, 31), lease_table_dates, lease_table_balances,0, 0),
TRUE, IFERROR( XNPV($B$6, IF(payment_dates &gt;DATE(P680, 12, 31), payments,  0),  IF(payment_dates &gt;DATE(P680, 12, 31), payment_dates,  DATE(P680, 12, 31))    ),0)
)</f>
        <v/>
      </c>
      <c r="S680" s="1" t="str" cm="1">
        <f t="array" aca="1" ref="S680" ca="1">_xlfn.IFS(P680="","",
TRUE,  MIN( MIN(Q679, $M$14), ROUND($M$14/ (last_rou_date - $B$2) * (DATE(P680,12,31) - MAX($B$2, DATE(P680-1, 12, 31))), 2) )
)</f>
        <v/>
      </c>
      <c r="T680" s="7" t="str" cm="1">
        <f t="array" aca="1" ref="T680" ca="1">_xlfn.IFS(P680="", "",
ISTEXT(R679), R680- (H680 - SUMIFS( lease_table_payments, lease_table_years, P680) -$AG$14 ),
AND(ISNUMBER(R679), R680&lt;&gt;""),   R680- (R679 - SUMIFS( lease_table_payments, lease_table_years, P680) )
)</f>
        <v/>
      </c>
      <c r="V680" s="64">
        <f t="shared" si="32"/>
        <v>667</v>
      </c>
      <c r="W680" s="51" t="str" cm="1">
        <f t="array" ref="W680">_xlfn.IFS(
OR(W679=$B$4, W679=""),"",
TRUE,W679+1
)</f>
        <v/>
      </c>
      <c r="X680" s="51" t="str" cm="1">
        <f t="array" ref="X680">_xlfn.IFS(X679="","",
W680="", "",
AND($B$3="İllik"),DATE(YEAR(X679)+1,MONTH(X679),DAY(X679) ),
AND($B$3="Aylıq", $AH$14="Not end"), EDATE(X679,1),
AND($B$3="Aylıq", $AH$14="End"), EOMONTH(X679,1)
)</f>
        <v/>
      </c>
      <c r="Y680" s="51" t="str" cm="1">
        <f t="array" aca="1" ref="Y680" ca="1">_xlfn.IFS(
AND($B$7="Dövrün əvvəlində", Y679&lt;=last_rou_date), DATE(YEAR(Y679)+1, 12, 31),
AND($B$7="Dövrün sonunda", Y679&lt;=last_payment_date), DATE(YEAR(Y679)+1, 12, 31),
TRUE, ""
)</f>
        <v/>
      </c>
      <c r="Z680" s="75" t="str" cm="1">
        <f t="array" aca="1" ref="Z680" ca="1">_xlfn.IFS(
AND($AN$14="Not year_end", Z679&gt;last_payment_date), "",
AND($AN$14="Year_end", Z679&gt;=last_payment_date), "",
AND($AN$14="Year_end"), DATE(YEAR(Z679+1), 12, 31),
AND($AN$14="Not year_end", MONTH(Z679)=12, DAY(Z679)=31), DATE(YEAR(Z678)+1, MONTH(Z678), DAY(Z678)),
AND($AN$14="Not year_end", OR(MONTH(Z679)&lt;&gt;12, DAY(Z679)&lt;&gt;31) ), DATE(YEAR(Z679), 12, 31)
)</f>
        <v/>
      </c>
      <c r="AA680" s="75" t="str" cm="1">
        <f t="array" aca="1" ref="AA680" ca="1">_xlfn.IFS(AA679="", "",
AND(AA679=last_payment_date, OR(MONTH(AA679)&lt;&gt;12, DAY(AA679)&lt;&gt;31) ), DATE(YEAR(AA679), 12, 31),
AND(MONTH(AA679)=12, DAY(AA679)=31, AA679&gt;=last_payment_date), "",
AND(MONTH(AA679)=12, DAY(AA679)&lt;&gt;31),  EOMONTH(AA679,0),
AND(MONTH(AA679)=12, DAY(AA679)=31, $AH$14="Not end"),  EDATE(AA678,1),
AND($AH$14="Not end"), EDATE(AA679, 1),
AND($AH$14="End"), EOMONTH(AA679, 1)
)</f>
        <v/>
      </c>
      <c r="AB680" s="75" t="str" cm="1">
        <f t="array" aca="1" ref="AB680" ca="1">_xlfn.IFS(AB679="","",
AND(AB679=last_rou_date), "",
AND($B$3="İllik"),DATE(YEAR(AB679)+1,MONTH(AB679),DAY(AB679) ),
AND($B$3="Aylıq", $AH$14="Not end"), EDATE(AB679,1),
AND($B$3="Aylıq", $AH$14="End"), EOMONTH(AB679,1)
)</f>
        <v/>
      </c>
      <c r="AC680" s="75" t="str" cm="1">
        <f t="array" aca="1" ref="AC680" ca="1">_xlfn.IFS(
AND($AN$14="Not year_end", AC679&gt;last_rou_date), "",
AND($AN$14="Year_end", AC679&gt;=last_rou_date), "",
AND($AN$14="Year_end"), DATE(YEAR(AC679+1), 12, 31),
AND($AN$14="Not year_end", MONTH(AC679)=12, DAY(AC679)=31), DATE(YEAR(AC678)+1, MONTH(AC678), DAY(AC678)),
AND($AN$14="Not year_end", OR(MONTH(AC679)&lt;&gt;12, DAY(AC679)&lt;&gt;31) ), DATE(YEAR(AC679), 12, 31)
)</f>
        <v/>
      </c>
      <c r="AD680" s="75" t="str" cm="1">
        <f t="array" aca="1" ref="AD680" ca="1">_xlfn.IFS(AD679="", "",
AND(AD679=last_rou_date, OR(MONTH(AD679)&lt;&gt;12, DAY(AD679)&lt;&gt;31) ), DATE(YEAR(AD679), 12, 31),
AND(MONTH(AD679)=12, DAY(AD679)=31, AD679&gt;=last_rou_date), "",
AND(MONTH(AD679)=12, DAY(AD679)&lt;&gt;31),  EOMONTH(AD679,0),
AND(MONTH(AD679)=12, DAY(AD679)=31, $AH$14="Not end"),  EDATE(AD678,1),
AND($AH$14="Not end"), EDATE(AD679, 1),
AND($AH$14="End"), EOMONTH(AD679, 1)
)</f>
        <v/>
      </c>
      <c r="AE680" s="51" t="str" cm="1">
        <f t="array" ref="AE680">_xlfn.IFS(W680="", "",
AND(W680&gt;0, W680&lt;=$B$4, $C$2="İllik artım, faiz olaraq", $D$2&gt;0, $B$3="İllik"), $B$5*((1+$D$2)^(W680-1)),
AND(W680&gt;0, W680&lt;=$B$4, $C$2="İllik artım, faiz olaraq", $D$2&gt;0, $B$3="Aylıq"), $B$5*((1+$D$2)^ROUNDDOWN((W680-1)/12,0)),
AND(W680=1, $C$2="Aşağıdakı kimi dəyişir", ), $B$5,
AND(W680&gt;1, W680&lt;=$B$4, $C$2="Aşağıdakı kimi dəyişir"), IFERROR(VLOOKUP(W680, $C$4:$D$7, 2, FALSE), AE679),
AND(W680&gt;0, W680&lt;=$B$4), $B$5,
TRUE,0 )</f>
        <v/>
      </c>
      <c r="AF680" s="51" t="str">
        <f t="shared" ca="1" si="31"/>
        <v/>
      </c>
    </row>
    <row r="681" spans="1:32" x14ac:dyDescent="0.4">
      <c r="A681" s="13" t="str" cm="1">
        <f t="array" aca="1" ref="A681" ca="1">_xlfn.IFS(
AND(SUMIFS(lease_table_interest_accruals, lease_table_dates, A680)&gt;0, COUNTIFS($E$14:E680, "Interest accrual", $A$14:A680, A680)=0),  A680,
AND(SUMIFS(lease_table_payments, lease_table_dates, A680)&gt;0, COUNTIFS($E$14:E680, "Payment", $A$14:A680, A680)=0),  A680,
AND(SUMIFS(rou_table_deprs, rou_table_dates, A680)&gt;0, COUNTIFS($E$14:E680, "Depreciation", $A$14:A680, A680)=0),  A680,
TRUE,  IFERROR(INDEX(rou_table_dates,  MATCH(A680, rou_table_dates)+1, ), "")
)</f>
        <v/>
      </c>
      <c r="B681" s="1" t="str" cm="1">
        <f t="array" aca="1" ref="B681" ca="1">_xlfn.IFS(
AND(E681="Payment", A681=$B$2), $AM$14,
E681="Payment", $AM$15,
E681="Interest accrual", $AM$18,
E681="Depreciation", $AM$17,
TRUE, "")</f>
        <v/>
      </c>
      <c r="C681" s="1" t="str" cm="1">
        <f t="array" aca="1" ref="C681" ca="1">_xlfn.IFS(
E681="Payment", $AM$19,
E681="Interest accrual", $AM$15,
E681="Depreciation", $AM$16,
TRUE, "")</f>
        <v/>
      </c>
      <c r="D681" s="1" t="str" cm="1">
        <f t="array" aca="1" ref="D681" ca="1">_xlfn.IFS(
E681="Payment", _xlfn.XLOOKUP(A681, lease_table_dates, lease_table_payments, 0, 0),
E681="Interest accrual", _xlfn.XLOOKUP(A681, lease_table_dates, lease_table_interest_accruals, 0, 0),
E681="Depreciation", _xlfn.XLOOKUP(A681, rou_table_dates, rou_table_deprs, 0, 0),
TRUE, ""
)</f>
        <v/>
      </c>
      <c r="E681" s="7" t="str" cm="1">
        <f t="array" aca="1" ref="E681" ca="1">_xlfn.IFS(
AND(SUMIFS(lease_table_interest_accruals, lease_table_dates, A681)&gt;0, COUNTIFS($E$14:E680, "Interest accrual", $A$14:A680, A681)=0), "Interest accrual",
AND(SUMIFS(lease_table_payments, lease_table_dates, A681)&gt;0, COUNTIFS($E$14:E680, "Payment", $A$14:A680, A681)=0), "Payment",
AND(SUMIFS(rou_table_deprs, rou_table_dates, A681)&gt;0, COUNTIFS($E$14:E680, "Depreciation", $A$14:A680, A681)=0), "Depreciation",
TRUE,  ""
)</f>
        <v/>
      </c>
      <c r="G681" s="13" t="str" cm="1">
        <f t="array" aca="1" ref="G681" ca="1">_xlfn.IFS(
AND($B$11="Hə", $B$3="İllik"), Z681,
AND($B$11="Hə", $B$3="Aylıq"), AA681,
$B$11="Yox", X681)</f>
        <v/>
      </c>
      <c r="H681" s="1" t="str" cm="1">
        <f t="array" aca="1" ref="H681" ca="1">_xlfn.IFS( G681="", "",
TRUE, ROUND( H680+I681-J681, 2) )</f>
        <v/>
      </c>
      <c r="I681" s="1" t="str" cm="1">
        <f t="array" aca="1" ref="I681" ca="1">_xlfn.IFS(G681="", "",
G681=last_payment_date, (J681-H680),
 TRUE,  -  (H680- H680* (1+$B$6)^ (_xlfn.DAYS(G681,G680)/365) )
)</f>
        <v/>
      </c>
      <c r="J681" s="1" t="str" cm="1">
        <f t="array" aca="1" ref="J681" ca="1">_xlfn.IFS(G681="", "",
TRUE, _xlfn.XLOOKUP(G681,  payment_dates, payments,0,0)
)</f>
        <v/>
      </c>
      <c r="L681" s="8" t="str" cm="1">
        <f t="array" aca="1" ref="L681" ca="1">_xlfn.IFS(
AND($B$11="Hə", $B$3="İllik"), AC681,
AND($B$11="Hə", $B$3="Aylıq"), AD681,
$B$11="Yox", AB681)</f>
        <v/>
      </c>
      <c r="M681" s="1" t="str" cm="1">
        <f t="array" aca="1" ref="M681" ca="1">_xlfn.IFS( L681="", "",
(M680-N681)&lt;=0.5, 0,
TRUE,  M680-N681)</f>
        <v/>
      </c>
      <c r="N681" s="7" t="str" cm="1">
        <f t="array" aca="1" ref="N681" ca="1">_xlfn.IFS(
L681="", "",
TRUE, MIN(M680, ROUND($M$14/ (last_rou_date - $B$2) * (L681-L680), 2) )
)</f>
        <v/>
      </c>
      <c r="P681" s="59" t="str">
        <f t="shared" ca="1" si="30"/>
        <v/>
      </c>
      <c r="Q681" s="1" t="str" cm="1">
        <f t="array" aca="1" ref="Q681" ca="1">_xlfn.IFS(P681="","",
$B$11="Hə", _xlfn.XLOOKUP(DATE(P681, 12, 31), rou_table_dates, rou_table_nbvs,0, 0),
TRUE,  MAX(0, ROUND($M$14 - $M$14/ (last_rou_date - $B$2) * (DATE(P681,12,31) - $B$2), 2) )
)</f>
        <v/>
      </c>
      <c r="R681" s="1" t="str" cm="1">
        <f t="array" aca="1" ref="R681" ca="1">_xlfn.IFS(P681="","",
$B$11="Hə", _xlfn.XLOOKUP(DATE(P681, 12, 31), lease_table_dates, lease_table_balances,0, 0),
TRUE, IFERROR( XNPV($B$6, IF(payment_dates &gt;DATE(P681, 12, 31), payments,  0),  IF(payment_dates &gt;DATE(P681, 12, 31), payment_dates,  DATE(P681, 12, 31))    ),0)
)</f>
        <v/>
      </c>
      <c r="S681" s="1" t="str" cm="1">
        <f t="array" aca="1" ref="S681" ca="1">_xlfn.IFS(P681="","",
TRUE,  MIN( MIN(Q680, $M$14), ROUND($M$14/ (last_rou_date - $B$2) * (DATE(P681,12,31) - MAX($B$2, DATE(P681-1, 12, 31))), 2) )
)</f>
        <v/>
      </c>
      <c r="T681" s="7" t="str" cm="1">
        <f t="array" aca="1" ref="T681" ca="1">_xlfn.IFS(P681="", "",
ISTEXT(R680), R681- (H681 - SUMIFS( lease_table_payments, lease_table_years, P681) -$AG$14 ),
AND(ISNUMBER(R680), R681&lt;&gt;""),   R681- (R680 - SUMIFS( lease_table_payments, lease_table_years, P681) )
)</f>
        <v/>
      </c>
      <c r="V681" s="64">
        <f t="shared" si="32"/>
        <v>668</v>
      </c>
      <c r="W681" s="51" t="str" cm="1">
        <f t="array" ref="W681">_xlfn.IFS(
OR(W680=$B$4, W680=""),"",
TRUE,W680+1
)</f>
        <v/>
      </c>
      <c r="X681" s="51" t="str" cm="1">
        <f t="array" ref="X681">_xlfn.IFS(X680="","",
W681="", "",
AND($B$3="İllik"),DATE(YEAR(X680)+1,MONTH(X680),DAY(X680) ),
AND($B$3="Aylıq", $AH$14="Not end"), EDATE(X680,1),
AND($B$3="Aylıq", $AH$14="End"), EOMONTH(X680,1)
)</f>
        <v/>
      </c>
      <c r="Y681" s="51" t="str" cm="1">
        <f t="array" aca="1" ref="Y681" ca="1">_xlfn.IFS(
AND($B$7="Dövrün əvvəlində", Y680&lt;=last_rou_date), DATE(YEAR(Y680)+1, 12, 31),
AND($B$7="Dövrün sonunda", Y680&lt;=last_payment_date), DATE(YEAR(Y680)+1, 12, 31),
TRUE, ""
)</f>
        <v/>
      </c>
      <c r="Z681" s="75" t="str" cm="1">
        <f t="array" aca="1" ref="Z681" ca="1">_xlfn.IFS(
AND($AN$14="Not year_end", Z680&gt;last_payment_date), "",
AND($AN$14="Year_end", Z680&gt;=last_payment_date), "",
AND($AN$14="Year_end"), DATE(YEAR(Z680+1), 12, 31),
AND($AN$14="Not year_end", MONTH(Z680)=12, DAY(Z680)=31), DATE(YEAR(Z679)+1, MONTH(Z679), DAY(Z679)),
AND($AN$14="Not year_end", OR(MONTH(Z680)&lt;&gt;12, DAY(Z680)&lt;&gt;31) ), DATE(YEAR(Z680), 12, 31)
)</f>
        <v/>
      </c>
      <c r="AA681" s="75" t="str" cm="1">
        <f t="array" aca="1" ref="AA681" ca="1">_xlfn.IFS(AA680="", "",
AND(AA680=last_payment_date, OR(MONTH(AA680)&lt;&gt;12, DAY(AA680)&lt;&gt;31) ), DATE(YEAR(AA680), 12, 31),
AND(MONTH(AA680)=12, DAY(AA680)=31, AA680&gt;=last_payment_date), "",
AND(MONTH(AA680)=12, DAY(AA680)&lt;&gt;31),  EOMONTH(AA680,0),
AND(MONTH(AA680)=12, DAY(AA680)=31, $AH$14="Not end"),  EDATE(AA679,1),
AND($AH$14="Not end"), EDATE(AA680, 1),
AND($AH$14="End"), EOMONTH(AA680, 1)
)</f>
        <v/>
      </c>
      <c r="AB681" s="75" t="str" cm="1">
        <f t="array" aca="1" ref="AB681" ca="1">_xlfn.IFS(AB680="","",
AND(AB680=last_rou_date), "",
AND($B$3="İllik"),DATE(YEAR(AB680)+1,MONTH(AB680),DAY(AB680) ),
AND($B$3="Aylıq", $AH$14="Not end"), EDATE(AB680,1),
AND($B$3="Aylıq", $AH$14="End"), EOMONTH(AB680,1)
)</f>
        <v/>
      </c>
      <c r="AC681" s="75" t="str" cm="1">
        <f t="array" aca="1" ref="AC681" ca="1">_xlfn.IFS(
AND($AN$14="Not year_end", AC680&gt;last_rou_date), "",
AND($AN$14="Year_end", AC680&gt;=last_rou_date), "",
AND($AN$14="Year_end"), DATE(YEAR(AC680+1), 12, 31),
AND($AN$14="Not year_end", MONTH(AC680)=12, DAY(AC680)=31), DATE(YEAR(AC679)+1, MONTH(AC679), DAY(AC679)),
AND($AN$14="Not year_end", OR(MONTH(AC680)&lt;&gt;12, DAY(AC680)&lt;&gt;31) ), DATE(YEAR(AC680), 12, 31)
)</f>
        <v/>
      </c>
      <c r="AD681" s="75" t="str" cm="1">
        <f t="array" aca="1" ref="AD681" ca="1">_xlfn.IFS(AD680="", "",
AND(AD680=last_rou_date, OR(MONTH(AD680)&lt;&gt;12, DAY(AD680)&lt;&gt;31) ), DATE(YEAR(AD680), 12, 31),
AND(MONTH(AD680)=12, DAY(AD680)=31, AD680&gt;=last_rou_date), "",
AND(MONTH(AD680)=12, DAY(AD680)&lt;&gt;31),  EOMONTH(AD680,0),
AND(MONTH(AD680)=12, DAY(AD680)=31, $AH$14="Not end"),  EDATE(AD679,1),
AND($AH$14="Not end"), EDATE(AD680, 1),
AND($AH$14="End"), EOMONTH(AD680, 1)
)</f>
        <v/>
      </c>
      <c r="AE681" s="51" t="str" cm="1">
        <f t="array" ref="AE681">_xlfn.IFS(W681="", "",
AND(W681&gt;0, W681&lt;=$B$4, $C$2="İllik artım, faiz olaraq", $D$2&gt;0, $B$3="İllik"), $B$5*((1+$D$2)^(W681-1)),
AND(W681&gt;0, W681&lt;=$B$4, $C$2="İllik artım, faiz olaraq", $D$2&gt;0, $B$3="Aylıq"), $B$5*((1+$D$2)^ROUNDDOWN((W681-1)/12,0)),
AND(W681=1, $C$2="Aşağıdakı kimi dəyişir", ), $B$5,
AND(W681&gt;1, W681&lt;=$B$4, $C$2="Aşağıdakı kimi dəyişir"), IFERROR(VLOOKUP(W681, $C$4:$D$7, 2, FALSE), AE680),
AND(W681&gt;0, W681&lt;=$B$4), $B$5,
TRUE,0 )</f>
        <v/>
      </c>
      <c r="AF681" s="51" t="str">
        <f t="shared" ca="1" si="31"/>
        <v/>
      </c>
    </row>
    <row r="682" spans="1:32" x14ac:dyDescent="0.4">
      <c r="A682" s="13" t="str" cm="1">
        <f t="array" aca="1" ref="A682" ca="1">_xlfn.IFS(
AND(SUMIFS(lease_table_interest_accruals, lease_table_dates, A681)&gt;0, COUNTIFS($E$14:E681, "Interest accrual", $A$14:A681, A681)=0),  A681,
AND(SUMIFS(lease_table_payments, lease_table_dates, A681)&gt;0, COUNTIFS($E$14:E681, "Payment", $A$14:A681, A681)=0),  A681,
AND(SUMIFS(rou_table_deprs, rou_table_dates, A681)&gt;0, COUNTIFS($E$14:E681, "Depreciation", $A$14:A681, A681)=0),  A681,
TRUE,  IFERROR(INDEX(rou_table_dates,  MATCH(A681, rou_table_dates)+1, ), "")
)</f>
        <v/>
      </c>
      <c r="B682" s="1" t="str" cm="1">
        <f t="array" aca="1" ref="B682" ca="1">_xlfn.IFS(
AND(E682="Payment", A682=$B$2), $AM$14,
E682="Payment", $AM$15,
E682="Interest accrual", $AM$18,
E682="Depreciation", $AM$17,
TRUE, "")</f>
        <v/>
      </c>
      <c r="C682" s="1" t="str" cm="1">
        <f t="array" aca="1" ref="C682" ca="1">_xlfn.IFS(
E682="Payment", $AM$19,
E682="Interest accrual", $AM$15,
E682="Depreciation", $AM$16,
TRUE, "")</f>
        <v/>
      </c>
      <c r="D682" s="1" t="str" cm="1">
        <f t="array" aca="1" ref="D682" ca="1">_xlfn.IFS(
E682="Payment", _xlfn.XLOOKUP(A682, lease_table_dates, lease_table_payments, 0, 0),
E682="Interest accrual", _xlfn.XLOOKUP(A682, lease_table_dates, lease_table_interest_accruals, 0, 0),
E682="Depreciation", _xlfn.XLOOKUP(A682, rou_table_dates, rou_table_deprs, 0, 0),
TRUE, ""
)</f>
        <v/>
      </c>
      <c r="E682" s="7" t="str" cm="1">
        <f t="array" aca="1" ref="E682" ca="1">_xlfn.IFS(
AND(SUMIFS(lease_table_interest_accruals, lease_table_dates, A682)&gt;0, COUNTIFS($E$14:E681, "Interest accrual", $A$14:A681, A682)=0), "Interest accrual",
AND(SUMIFS(lease_table_payments, lease_table_dates, A682)&gt;0, COUNTIFS($E$14:E681, "Payment", $A$14:A681, A682)=0), "Payment",
AND(SUMIFS(rou_table_deprs, rou_table_dates, A682)&gt;0, COUNTIFS($E$14:E681, "Depreciation", $A$14:A681, A682)=0), "Depreciation",
TRUE,  ""
)</f>
        <v/>
      </c>
      <c r="G682" s="13" t="str" cm="1">
        <f t="array" aca="1" ref="G682" ca="1">_xlfn.IFS(
AND($B$11="Hə", $B$3="İllik"), Z682,
AND($B$11="Hə", $B$3="Aylıq"), AA682,
$B$11="Yox", X682)</f>
        <v/>
      </c>
      <c r="H682" s="1" t="str" cm="1">
        <f t="array" aca="1" ref="H682" ca="1">_xlfn.IFS( G682="", "",
TRUE, ROUND( H681+I682-J682, 2) )</f>
        <v/>
      </c>
      <c r="I682" s="1" t="str" cm="1">
        <f t="array" aca="1" ref="I682" ca="1">_xlfn.IFS(G682="", "",
G682=last_payment_date, (J682-H681),
 TRUE,  -  (H681- H681* (1+$B$6)^ (_xlfn.DAYS(G682,G681)/365) )
)</f>
        <v/>
      </c>
      <c r="J682" s="1" t="str" cm="1">
        <f t="array" aca="1" ref="J682" ca="1">_xlfn.IFS(G682="", "",
TRUE, _xlfn.XLOOKUP(G682,  payment_dates, payments,0,0)
)</f>
        <v/>
      </c>
      <c r="L682" s="8" t="str" cm="1">
        <f t="array" aca="1" ref="L682" ca="1">_xlfn.IFS(
AND($B$11="Hə", $B$3="İllik"), AC682,
AND($B$11="Hə", $B$3="Aylıq"), AD682,
$B$11="Yox", AB682)</f>
        <v/>
      </c>
      <c r="M682" s="1" t="str" cm="1">
        <f t="array" aca="1" ref="M682" ca="1">_xlfn.IFS( L682="", "",
(M681-N682)&lt;=0.5, 0,
TRUE,  M681-N682)</f>
        <v/>
      </c>
      <c r="N682" s="7" t="str" cm="1">
        <f t="array" aca="1" ref="N682" ca="1">_xlfn.IFS(
L682="", "",
TRUE, MIN(M681, ROUND($M$14/ (last_rou_date - $B$2) * (L682-L681), 2) )
)</f>
        <v/>
      </c>
      <c r="P682" s="59" t="str">
        <f t="shared" ca="1" si="30"/>
        <v/>
      </c>
      <c r="Q682" s="1" t="str" cm="1">
        <f t="array" aca="1" ref="Q682" ca="1">_xlfn.IFS(P682="","",
$B$11="Hə", _xlfn.XLOOKUP(DATE(P682, 12, 31), rou_table_dates, rou_table_nbvs,0, 0),
TRUE,  MAX(0, ROUND($M$14 - $M$14/ (last_rou_date - $B$2) * (DATE(P682,12,31) - $B$2), 2) )
)</f>
        <v/>
      </c>
      <c r="R682" s="1" t="str" cm="1">
        <f t="array" aca="1" ref="R682" ca="1">_xlfn.IFS(P682="","",
$B$11="Hə", _xlfn.XLOOKUP(DATE(P682, 12, 31), lease_table_dates, lease_table_balances,0, 0),
TRUE, IFERROR( XNPV($B$6, IF(payment_dates &gt;DATE(P682, 12, 31), payments,  0),  IF(payment_dates &gt;DATE(P682, 12, 31), payment_dates,  DATE(P682, 12, 31))    ),0)
)</f>
        <v/>
      </c>
      <c r="S682" s="1" t="str" cm="1">
        <f t="array" aca="1" ref="S682" ca="1">_xlfn.IFS(P682="","",
TRUE,  MIN( MIN(Q681, $M$14), ROUND($M$14/ (last_rou_date - $B$2) * (DATE(P682,12,31) - MAX($B$2, DATE(P682-1, 12, 31))), 2) )
)</f>
        <v/>
      </c>
      <c r="T682" s="7" t="str" cm="1">
        <f t="array" aca="1" ref="T682" ca="1">_xlfn.IFS(P682="", "",
ISTEXT(R681), R682- (H682 - SUMIFS( lease_table_payments, lease_table_years, P682) -$AG$14 ),
AND(ISNUMBER(R681), R682&lt;&gt;""),   R682- (R681 - SUMIFS( lease_table_payments, lease_table_years, P682) )
)</f>
        <v/>
      </c>
      <c r="V682" s="64">
        <f t="shared" si="32"/>
        <v>669</v>
      </c>
      <c r="W682" s="51" t="str" cm="1">
        <f t="array" ref="W682">_xlfn.IFS(
OR(W681=$B$4, W681=""),"",
TRUE,W681+1
)</f>
        <v/>
      </c>
      <c r="X682" s="51" t="str" cm="1">
        <f t="array" ref="X682">_xlfn.IFS(X681="","",
W682="", "",
AND($B$3="İllik"),DATE(YEAR(X681)+1,MONTH(X681),DAY(X681) ),
AND($B$3="Aylıq", $AH$14="Not end"), EDATE(X681,1),
AND($B$3="Aylıq", $AH$14="End"), EOMONTH(X681,1)
)</f>
        <v/>
      </c>
      <c r="Y682" s="51" t="str" cm="1">
        <f t="array" aca="1" ref="Y682" ca="1">_xlfn.IFS(
AND($B$7="Dövrün əvvəlində", Y681&lt;=last_rou_date), DATE(YEAR(Y681)+1, 12, 31),
AND($B$7="Dövrün sonunda", Y681&lt;=last_payment_date), DATE(YEAR(Y681)+1, 12, 31),
TRUE, ""
)</f>
        <v/>
      </c>
      <c r="Z682" s="75" t="str" cm="1">
        <f t="array" aca="1" ref="Z682" ca="1">_xlfn.IFS(
AND($AN$14="Not year_end", Z681&gt;last_payment_date), "",
AND($AN$14="Year_end", Z681&gt;=last_payment_date), "",
AND($AN$14="Year_end"), DATE(YEAR(Z681+1), 12, 31),
AND($AN$14="Not year_end", MONTH(Z681)=12, DAY(Z681)=31), DATE(YEAR(Z680)+1, MONTH(Z680), DAY(Z680)),
AND($AN$14="Not year_end", OR(MONTH(Z681)&lt;&gt;12, DAY(Z681)&lt;&gt;31) ), DATE(YEAR(Z681), 12, 31)
)</f>
        <v/>
      </c>
      <c r="AA682" s="75" t="str" cm="1">
        <f t="array" aca="1" ref="AA682" ca="1">_xlfn.IFS(AA681="", "",
AND(AA681=last_payment_date, OR(MONTH(AA681)&lt;&gt;12, DAY(AA681)&lt;&gt;31) ), DATE(YEAR(AA681), 12, 31),
AND(MONTH(AA681)=12, DAY(AA681)=31, AA681&gt;=last_payment_date), "",
AND(MONTH(AA681)=12, DAY(AA681)&lt;&gt;31),  EOMONTH(AA681,0),
AND(MONTH(AA681)=12, DAY(AA681)=31, $AH$14="Not end"),  EDATE(AA680,1),
AND($AH$14="Not end"), EDATE(AA681, 1),
AND($AH$14="End"), EOMONTH(AA681, 1)
)</f>
        <v/>
      </c>
      <c r="AB682" s="75" t="str" cm="1">
        <f t="array" aca="1" ref="AB682" ca="1">_xlfn.IFS(AB681="","",
AND(AB681=last_rou_date), "",
AND($B$3="İllik"),DATE(YEAR(AB681)+1,MONTH(AB681),DAY(AB681) ),
AND($B$3="Aylıq", $AH$14="Not end"), EDATE(AB681,1),
AND($B$3="Aylıq", $AH$14="End"), EOMONTH(AB681,1)
)</f>
        <v/>
      </c>
      <c r="AC682" s="75" t="str" cm="1">
        <f t="array" aca="1" ref="AC682" ca="1">_xlfn.IFS(
AND($AN$14="Not year_end", AC681&gt;last_rou_date), "",
AND($AN$14="Year_end", AC681&gt;=last_rou_date), "",
AND($AN$14="Year_end"), DATE(YEAR(AC681+1), 12, 31),
AND($AN$14="Not year_end", MONTH(AC681)=12, DAY(AC681)=31), DATE(YEAR(AC680)+1, MONTH(AC680), DAY(AC680)),
AND($AN$14="Not year_end", OR(MONTH(AC681)&lt;&gt;12, DAY(AC681)&lt;&gt;31) ), DATE(YEAR(AC681), 12, 31)
)</f>
        <v/>
      </c>
      <c r="AD682" s="75" t="str" cm="1">
        <f t="array" aca="1" ref="AD682" ca="1">_xlfn.IFS(AD681="", "",
AND(AD681=last_rou_date, OR(MONTH(AD681)&lt;&gt;12, DAY(AD681)&lt;&gt;31) ), DATE(YEAR(AD681), 12, 31),
AND(MONTH(AD681)=12, DAY(AD681)=31, AD681&gt;=last_rou_date), "",
AND(MONTH(AD681)=12, DAY(AD681)&lt;&gt;31),  EOMONTH(AD681,0),
AND(MONTH(AD681)=12, DAY(AD681)=31, $AH$14="Not end"),  EDATE(AD680,1),
AND($AH$14="Not end"), EDATE(AD681, 1),
AND($AH$14="End"), EOMONTH(AD681, 1)
)</f>
        <v/>
      </c>
      <c r="AE682" s="51" t="str" cm="1">
        <f t="array" ref="AE682">_xlfn.IFS(W682="", "",
AND(W682&gt;0, W682&lt;=$B$4, $C$2="İllik artım, faiz olaraq", $D$2&gt;0, $B$3="İllik"), $B$5*((1+$D$2)^(W682-1)),
AND(W682&gt;0, W682&lt;=$B$4, $C$2="İllik artım, faiz olaraq", $D$2&gt;0, $B$3="Aylıq"), $B$5*((1+$D$2)^ROUNDDOWN((W682-1)/12,0)),
AND(W682=1, $C$2="Aşağıdakı kimi dəyişir", ), $B$5,
AND(W682&gt;1, W682&lt;=$B$4, $C$2="Aşağıdakı kimi dəyişir"), IFERROR(VLOOKUP(W682, $C$4:$D$7, 2, FALSE), AE681),
AND(W682&gt;0, W682&lt;=$B$4), $B$5,
TRUE,0 )</f>
        <v/>
      </c>
      <c r="AF682" s="51" t="str">
        <f t="shared" ca="1" si="31"/>
        <v/>
      </c>
    </row>
    <row r="683" spans="1:32" x14ac:dyDescent="0.4">
      <c r="A683" s="13" t="str" cm="1">
        <f t="array" aca="1" ref="A683" ca="1">_xlfn.IFS(
AND(SUMIFS(lease_table_interest_accruals, lease_table_dates, A682)&gt;0, COUNTIFS($E$14:E682, "Interest accrual", $A$14:A682, A682)=0),  A682,
AND(SUMIFS(lease_table_payments, lease_table_dates, A682)&gt;0, COUNTIFS($E$14:E682, "Payment", $A$14:A682, A682)=0),  A682,
AND(SUMIFS(rou_table_deprs, rou_table_dates, A682)&gt;0, COUNTIFS($E$14:E682, "Depreciation", $A$14:A682, A682)=0),  A682,
TRUE,  IFERROR(INDEX(rou_table_dates,  MATCH(A682, rou_table_dates)+1, ), "")
)</f>
        <v/>
      </c>
      <c r="B683" s="1" t="str" cm="1">
        <f t="array" aca="1" ref="B683" ca="1">_xlfn.IFS(
AND(E683="Payment", A683=$B$2), $AM$14,
E683="Payment", $AM$15,
E683="Interest accrual", $AM$18,
E683="Depreciation", $AM$17,
TRUE, "")</f>
        <v/>
      </c>
      <c r="C683" s="1" t="str" cm="1">
        <f t="array" aca="1" ref="C683" ca="1">_xlfn.IFS(
E683="Payment", $AM$19,
E683="Interest accrual", $AM$15,
E683="Depreciation", $AM$16,
TRUE, "")</f>
        <v/>
      </c>
      <c r="D683" s="1" t="str" cm="1">
        <f t="array" aca="1" ref="D683" ca="1">_xlfn.IFS(
E683="Payment", _xlfn.XLOOKUP(A683, lease_table_dates, lease_table_payments, 0, 0),
E683="Interest accrual", _xlfn.XLOOKUP(A683, lease_table_dates, lease_table_interest_accruals, 0, 0),
E683="Depreciation", _xlfn.XLOOKUP(A683, rou_table_dates, rou_table_deprs, 0, 0),
TRUE, ""
)</f>
        <v/>
      </c>
      <c r="E683" s="7" t="str" cm="1">
        <f t="array" aca="1" ref="E683" ca="1">_xlfn.IFS(
AND(SUMIFS(lease_table_interest_accruals, lease_table_dates, A683)&gt;0, COUNTIFS($E$14:E682, "Interest accrual", $A$14:A682, A683)=0), "Interest accrual",
AND(SUMIFS(lease_table_payments, lease_table_dates, A683)&gt;0, COUNTIFS($E$14:E682, "Payment", $A$14:A682, A683)=0), "Payment",
AND(SUMIFS(rou_table_deprs, rou_table_dates, A683)&gt;0, COUNTIFS($E$14:E682, "Depreciation", $A$14:A682, A683)=0), "Depreciation",
TRUE,  ""
)</f>
        <v/>
      </c>
      <c r="G683" s="13" t="str" cm="1">
        <f t="array" aca="1" ref="G683" ca="1">_xlfn.IFS(
AND($B$11="Hə", $B$3="İllik"), Z683,
AND($B$11="Hə", $B$3="Aylıq"), AA683,
$B$11="Yox", X683)</f>
        <v/>
      </c>
      <c r="H683" s="1" t="str" cm="1">
        <f t="array" aca="1" ref="H683" ca="1">_xlfn.IFS( G683="", "",
TRUE, ROUND( H682+I683-J683, 2) )</f>
        <v/>
      </c>
      <c r="I683" s="1" t="str" cm="1">
        <f t="array" aca="1" ref="I683" ca="1">_xlfn.IFS(G683="", "",
G683=last_payment_date, (J683-H682),
 TRUE,  -  (H682- H682* (1+$B$6)^ (_xlfn.DAYS(G683,G682)/365) )
)</f>
        <v/>
      </c>
      <c r="J683" s="1" t="str" cm="1">
        <f t="array" aca="1" ref="J683" ca="1">_xlfn.IFS(G683="", "",
TRUE, _xlfn.XLOOKUP(G683,  payment_dates, payments,0,0)
)</f>
        <v/>
      </c>
      <c r="L683" s="8" t="str" cm="1">
        <f t="array" aca="1" ref="L683" ca="1">_xlfn.IFS(
AND($B$11="Hə", $B$3="İllik"), AC683,
AND($B$11="Hə", $B$3="Aylıq"), AD683,
$B$11="Yox", AB683)</f>
        <v/>
      </c>
      <c r="M683" s="1" t="str" cm="1">
        <f t="array" aca="1" ref="M683" ca="1">_xlfn.IFS( L683="", "",
(M682-N683)&lt;=0.5, 0,
TRUE,  M682-N683)</f>
        <v/>
      </c>
      <c r="N683" s="7" t="str" cm="1">
        <f t="array" aca="1" ref="N683" ca="1">_xlfn.IFS(
L683="", "",
TRUE, MIN(M682, ROUND($M$14/ (last_rou_date - $B$2) * (L683-L682), 2) )
)</f>
        <v/>
      </c>
      <c r="P683" s="59" t="str">
        <f t="shared" ca="1" si="30"/>
        <v/>
      </c>
      <c r="Q683" s="1" t="str" cm="1">
        <f t="array" aca="1" ref="Q683" ca="1">_xlfn.IFS(P683="","",
$B$11="Hə", _xlfn.XLOOKUP(DATE(P683, 12, 31), rou_table_dates, rou_table_nbvs,0, 0),
TRUE,  MAX(0, ROUND($M$14 - $M$14/ (last_rou_date - $B$2) * (DATE(P683,12,31) - $B$2), 2) )
)</f>
        <v/>
      </c>
      <c r="R683" s="1" t="str" cm="1">
        <f t="array" aca="1" ref="R683" ca="1">_xlfn.IFS(P683="","",
$B$11="Hə", _xlfn.XLOOKUP(DATE(P683, 12, 31), lease_table_dates, lease_table_balances,0, 0),
TRUE, IFERROR( XNPV($B$6, IF(payment_dates &gt;DATE(P683, 12, 31), payments,  0),  IF(payment_dates &gt;DATE(P683, 12, 31), payment_dates,  DATE(P683, 12, 31))    ),0)
)</f>
        <v/>
      </c>
      <c r="S683" s="1" t="str" cm="1">
        <f t="array" aca="1" ref="S683" ca="1">_xlfn.IFS(P683="","",
TRUE,  MIN( MIN(Q682, $M$14), ROUND($M$14/ (last_rou_date - $B$2) * (DATE(P683,12,31) - MAX($B$2, DATE(P683-1, 12, 31))), 2) )
)</f>
        <v/>
      </c>
      <c r="T683" s="7" t="str" cm="1">
        <f t="array" aca="1" ref="T683" ca="1">_xlfn.IFS(P683="", "",
ISTEXT(R682), R683- (H683 - SUMIFS( lease_table_payments, lease_table_years, P683) -$AG$14 ),
AND(ISNUMBER(R682), R683&lt;&gt;""),   R683- (R682 - SUMIFS( lease_table_payments, lease_table_years, P683) )
)</f>
        <v/>
      </c>
      <c r="V683" s="64">
        <f t="shared" si="32"/>
        <v>670</v>
      </c>
      <c r="W683" s="51" t="str" cm="1">
        <f t="array" ref="W683">_xlfn.IFS(
OR(W682=$B$4, W682=""),"",
TRUE,W682+1
)</f>
        <v/>
      </c>
      <c r="X683" s="51" t="str" cm="1">
        <f t="array" ref="X683">_xlfn.IFS(X682="","",
W683="", "",
AND($B$3="İllik"),DATE(YEAR(X682)+1,MONTH(X682),DAY(X682) ),
AND($B$3="Aylıq", $AH$14="Not end"), EDATE(X682,1),
AND($B$3="Aylıq", $AH$14="End"), EOMONTH(X682,1)
)</f>
        <v/>
      </c>
      <c r="Y683" s="51" t="str" cm="1">
        <f t="array" aca="1" ref="Y683" ca="1">_xlfn.IFS(
AND($B$7="Dövrün əvvəlində", Y682&lt;=last_rou_date), DATE(YEAR(Y682)+1, 12, 31),
AND($B$7="Dövrün sonunda", Y682&lt;=last_payment_date), DATE(YEAR(Y682)+1, 12, 31),
TRUE, ""
)</f>
        <v/>
      </c>
      <c r="Z683" s="75" t="str" cm="1">
        <f t="array" aca="1" ref="Z683" ca="1">_xlfn.IFS(
AND($AN$14="Not year_end", Z682&gt;last_payment_date), "",
AND($AN$14="Year_end", Z682&gt;=last_payment_date), "",
AND($AN$14="Year_end"), DATE(YEAR(Z682+1), 12, 31),
AND($AN$14="Not year_end", MONTH(Z682)=12, DAY(Z682)=31), DATE(YEAR(Z681)+1, MONTH(Z681), DAY(Z681)),
AND($AN$14="Not year_end", OR(MONTH(Z682)&lt;&gt;12, DAY(Z682)&lt;&gt;31) ), DATE(YEAR(Z682), 12, 31)
)</f>
        <v/>
      </c>
      <c r="AA683" s="75" t="str" cm="1">
        <f t="array" aca="1" ref="AA683" ca="1">_xlfn.IFS(AA682="", "",
AND(AA682=last_payment_date, OR(MONTH(AA682)&lt;&gt;12, DAY(AA682)&lt;&gt;31) ), DATE(YEAR(AA682), 12, 31),
AND(MONTH(AA682)=12, DAY(AA682)=31, AA682&gt;=last_payment_date), "",
AND(MONTH(AA682)=12, DAY(AA682)&lt;&gt;31),  EOMONTH(AA682,0),
AND(MONTH(AA682)=12, DAY(AA682)=31, $AH$14="Not end"),  EDATE(AA681,1),
AND($AH$14="Not end"), EDATE(AA682, 1),
AND($AH$14="End"), EOMONTH(AA682, 1)
)</f>
        <v/>
      </c>
      <c r="AB683" s="75" t="str" cm="1">
        <f t="array" aca="1" ref="AB683" ca="1">_xlfn.IFS(AB682="","",
AND(AB682=last_rou_date), "",
AND($B$3="İllik"),DATE(YEAR(AB682)+1,MONTH(AB682),DAY(AB682) ),
AND($B$3="Aylıq", $AH$14="Not end"), EDATE(AB682,1),
AND($B$3="Aylıq", $AH$14="End"), EOMONTH(AB682,1)
)</f>
        <v/>
      </c>
      <c r="AC683" s="75" t="str" cm="1">
        <f t="array" aca="1" ref="AC683" ca="1">_xlfn.IFS(
AND($AN$14="Not year_end", AC682&gt;last_rou_date), "",
AND($AN$14="Year_end", AC682&gt;=last_rou_date), "",
AND($AN$14="Year_end"), DATE(YEAR(AC682+1), 12, 31),
AND($AN$14="Not year_end", MONTH(AC682)=12, DAY(AC682)=31), DATE(YEAR(AC681)+1, MONTH(AC681), DAY(AC681)),
AND($AN$14="Not year_end", OR(MONTH(AC682)&lt;&gt;12, DAY(AC682)&lt;&gt;31) ), DATE(YEAR(AC682), 12, 31)
)</f>
        <v/>
      </c>
      <c r="AD683" s="75" t="str" cm="1">
        <f t="array" aca="1" ref="AD683" ca="1">_xlfn.IFS(AD682="", "",
AND(AD682=last_rou_date, OR(MONTH(AD682)&lt;&gt;12, DAY(AD682)&lt;&gt;31) ), DATE(YEAR(AD682), 12, 31),
AND(MONTH(AD682)=12, DAY(AD682)=31, AD682&gt;=last_rou_date), "",
AND(MONTH(AD682)=12, DAY(AD682)&lt;&gt;31),  EOMONTH(AD682,0),
AND(MONTH(AD682)=12, DAY(AD682)=31, $AH$14="Not end"),  EDATE(AD681,1),
AND($AH$14="Not end"), EDATE(AD682, 1),
AND($AH$14="End"), EOMONTH(AD682, 1)
)</f>
        <v/>
      </c>
      <c r="AE683" s="51" t="str" cm="1">
        <f t="array" ref="AE683">_xlfn.IFS(W683="", "",
AND(W683&gt;0, W683&lt;=$B$4, $C$2="İllik artım, faiz olaraq", $D$2&gt;0, $B$3="İllik"), $B$5*((1+$D$2)^(W683-1)),
AND(W683&gt;0, W683&lt;=$B$4, $C$2="İllik artım, faiz olaraq", $D$2&gt;0, $B$3="Aylıq"), $B$5*((1+$D$2)^ROUNDDOWN((W683-1)/12,0)),
AND(W683=1, $C$2="Aşağıdakı kimi dəyişir", ), $B$5,
AND(W683&gt;1, W683&lt;=$B$4, $C$2="Aşağıdakı kimi dəyişir"), IFERROR(VLOOKUP(W683, $C$4:$D$7, 2, FALSE), AE682),
AND(W683&gt;0, W683&lt;=$B$4), $B$5,
TRUE,0 )</f>
        <v/>
      </c>
      <c r="AF683" s="51" t="str">
        <f t="shared" ca="1" si="31"/>
        <v/>
      </c>
    </row>
    <row r="684" spans="1:32" x14ac:dyDescent="0.4">
      <c r="A684" s="13" t="str" cm="1">
        <f t="array" aca="1" ref="A684" ca="1">_xlfn.IFS(
AND(SUMIFS(lease_table_interest_accruals, lease_table_dates, A683)&gt;0, COUNTIFS($E$14:E683, "Interest accrual", $A$14:A683, A683)=0),  A683,
AND(SUMIFS(lease_table_payments, lease_table_dates, A683)&gt;0, COUNTIFS($E$14:E683, "Payment", $A$14:A683, A683)=0),  A683,
AND(SUMIFS(rou_table_deprs, rou_table_dates, A683)&gt;0, COUNTIFS($E$14:E683, "Depreciation", $A$14:A683, A683)=0),  A683,
TRUE,  IFERROR(INDEX(rou_table_dates,  MATCH(A683, rou_table_dates)+1, ), "")
)</f>
        <v/>
      </c>
      <c r="B684" s="1" t="str" cm="1">
        <f t="array" aca="1" ref="B684" ca="1">_xlfn.IFS(
AND(E684="Payment", A684=$B$2), $AM$14,
E684="Payment", $AM$15,
E684="Interest accrual", $AM$18,
E684="Depreciation", $AM$17,
TRUE, "")</f>
        <v/>
      </c>
      <c r="C684" s="1" t="str" cm="1">
        <f t="array" aca="1" ref="C684" ca="1">_xlfn.IFS(
E684="Payment", $AM$19,
E684="Interest accrual", $AM$15,
E684="Depreciation", $AM$16,
TRUE, "")</f>
        <v/>
      </c>
      <c r="D684" s="1" t="str" cm="1">
        <f t="array" aca="1" ref="D684" ca="1">_xlfn.IFS(
E684="Payment", _xlfn.XLOOKUP(A684, lease_table_dates, lease_table_payments, 0, 0),
E684="Interest accrual", _xlfn.XLOOKUP(A684, lease_table_dates, lease_table_interest_accruals, 0, 0),
E684="Depreciation", _xlfn.XLOOKUP(A684, rou_table_dates, rou_table_deprs, 0, 0),
TRUE, ""
)</f>
        <v/>
      </c>
      <c r="E684" s="7" t="str" cm="1">
        <f t="array" aca="1" ref="E684" ca="1">_xlfn.IFS(
AND(SUMIFS(lease_table_interest_accruals, lease_table_dates, A684)&gt;0, COUNTIFS($E$14:E683, "Interest accrual", $A$14:A683, A684)=0), "Interest accrual",
AND(SUMIFS(lease_table_payments, lease_table_dates, A684)&gt;0, COUNTIFS($E$14:E683, "Payment", $A$14:A683, A684)=0), "Payment",
AND(SUMIFS(rou_table_deprs, rou_table_dates, A684)&gt;0, COUNTIFS($E$14:E683, "Depreciation", $A$14:A683, A684)=0), "Depreciation",
TRUE,  ""
)</f>
        <v/>
      </c>
      <c r="G684" s="13" t="str" cm="1">
        <f t="array" aca="1" ref="G684" ca="1">_xlfn.IFS(
AND($B$11="Hə", $B$3="İllik"), Z684,
AND($B$11="Hə", $B$3="Aylıq"), AA684,
$B$11="Yox", X684)</f>
        <v/>
      </c>
      <c r="H684" s="1" t="str" cm="1">
        <f t="array" aca="1" ref="H684" ca="1">_xlfn.IFS( G684="", "",
TRUE, ROUND( H683+I684-J684, 2) )</f>
        <v/>
      </c>
      <c r="I684" s="1" t="str" cm="1">
        <f t="array" aca="1" ref="I684" ca="1">_xlfn.IFS(G684="", "",
G684=last_payment_date, (J684-H683),
 TRUE,  -  (H683- H683* (1+$B$6)^ (_xlfn.DAYS(G684,G683)/365) )
)</f>
        <v/>
      </c>
      <c r="J684" s="1" t="str" cm="1">
        <f t="array" aca="1" ref="J684" ca="1">_xlfn.IFS(G684="", "",
TRUE, _xlfn.XLOOKUP(G684,  payment_dates, payments,0,0)
)</f>
        <v/>
      </c>
      <c r="L684" s="8" t="str" cm="1">
        <f t="array" aca="1" ref="L684" ca="1">_xlfn.IFS(
AND($B$11="Hə", $B$3="İllik"), AC684,
AND($B$11="Hə", $B$3="Aylıq"), AD684,
$B$11="Yox", AB684)</f>
        <v/>
      </c>
      <c r="M684" s="1" t="str" cm="1">
        <f t="array" aca="1" ref="M684" ca="1">_xlfn.IFS( L684="", "",
(M683-N684)&lt;=0.5, 0,
TRUE,  M683-N684)</f>
        <v/>
      </c>
      <c r="N684" s="7" t="str" cm="1">
        <f t="array" aca="1" ref="N684" ca="1">_xlfn.IFS(
L684="", "",
TRUE, MIN(M683, ROUND($M$14/ (last_rou_date - $B$2) * (L684-L683), 2) )
)</f>
        <v/>
      </c>
      <c r="P684" s="59" t="str">
        <f t="shared" ca="1" si="30"/>
        <v/>
      </c>
      <c r="Q684" s="1" t="str" cm="1">
        <f t="array" aca="1" ref="Q684" ca="1">_xlfn.IFS(P684="","",
$B$11="Hə", _xlfn.XLOOKUP(DATE(P684, 12, 31), rou_table_dates, rou_table_nbvs,0, 0),
TRUE,  MAX(0, ROUND($M$14 - $M$14/ (last_rou_date - $B$2) * (DATE(P684,12,31) - $B$2), 2) )
)</f>
        <v/>
      </c>
      <c r="R684" s="1" t="str" cm="1">
        <f t="array" aca="1" ref="R684" ca="1">_xlfn.IFS(P684="","",
$B$11="Hə", _xlfn.XLOOKUP(DATE(P684, 12, 31), lease_table_dates, lease_table_balances,0, 0),
TRUE, IFERROR( XNPV($B$6, IF(payment_dates &gt;DATE(P684, 12, 31), payments,  0),  IF(payment_dates &gt;DATE(P684, 12, 31), payment_dates,  DATE(P684, 12, 31))    ),0)
)</f>
        <v/>
      </c>
      <c r="S684" s="1" t="str" cm="1">
        <f t="array" aca="1" ref="S684" ca="1">_xlfn.IFS(P684="","",
TRUE,  MIN( MIN(Q683, $M$14), ROUND($M$14/ (last_rou_date - $B$2) * (DATE(P684,12,31) - MAX($B$2, DATE(P684-1, 12, 31))), 2) )
)</f>
        <v/>
      </c>
      <c r="T684" s="7" t="str" cm="1">
        <f t="array" aca="1" ref="T684" ca="1">_xlfn.IFS(P684="", "",
ISTEXT(R683), R684- (H684 - SUMIFS( lease_table_payments, lease_table_years, P684) -$AG$14 ),
AND(ISNUMBER(R683), R684&lt;&gt;""),   R684- (R683 - SUMIFS( lease_table_payments, lease_table_years, P684) )
)</f>
        <v/>
      </c>
      <c r="V684" s="64">
        <f t="shared" si="32"/>
        <v>671</v>
      </c>
      <c r="W684" s="51" t="str" cm="1">
        <f t="array" ref="W684">_xlfn.IFS(
OR(W683=$B$4, W683=""),"",
TRUE,W683+1
)</f>
        <v/>
      </c>
      <c r="X684" s="51" t="str" cm="1">
        <f t="array" ref="X684">_xlfn.IFS(X683="","",
W684="", "",
AND($B$3="İllik"),DATE(YEAR(X683)+1,MONTH(X683),DAY(X683) ),
AND($B$3="Aylıq", $AH$14="Not end"), EDATE(X683,1),
AND($B$3="Aylıq", $AH$14="End"), EOMONTH(X683,1)
)</f>
        <v/>
      </c>
      <c r="Y684" s="51" t="str" cm="1">
        <f t="array" aca="1" ref="Y684" ca="1">_xlfn.IFS(
AND($B$7="Dövrün əvvəlində", Y683&lt;=last_rou_date), DATE(YEAR(Y683)+1, 12, 31),
AND($B$7="Dövrün sonunda", Y683&lt;=last_payment_date), DATE(YEAR(Y683)+1, 12, 31),
TRUE, ""
)</f>
        <v/>
      </c>
      <c r="Z684" s="75" t="str" cm="1">
        <f t="array" aca="1" ref="Z684" ca="1">_xlfn.IFS(
AND($AN$14="Not year_end", Z683&gt;last_payment_date), "",
AND($AN$14="Year_end", Z683&gt;=last_payment_date), "",
AND($AN$14="Year_end"), DATE(YEAR(Z683+1), 12, 31),
AND($AN$14="Not year_end", MONTH(Z683)=12, DAY(Z683)=31), DATE(YEAR(Z682)+1, MONTH(Z682), DAY(Z682)),
AND($AN$14="Not year_end", OR(MONTH(Z683)&lt;&gt;12, DAY(Z683)&lt;&gt;31) ), DATE(YEAR(Z683), 12, 31)
)</f>
        <v/>
      </c>
      <c r="AA684" s="75" t="str" cm="1">
        <f t="array" aca="1" ref="AA684" ca="1">_xlfn.IFS(AA683="", "",
AND(AA683=last_payment_date, OR(MONTH(AA683)&lt;&gt;12, DAY(AA683)&lt;&gt;31) ), DATE(YEAR(AA683), 12, 31),
AND(MONTH(AA683)=12, DAY(AA683)=31, AA683&gt;=last_payment_date), "",
AND(MONTH(AA683)=12, DAY(AA683)&lt;&gt;31),  EOMONTH(AA683,0),
AND(MONTH(AA683)=12, DAY(AA683)=31, $AH$14="Not end"),  EDATE(AA682,1),
AND($AH$14="Not end"), EDATE(AA683, 1),
AND($AH$14="End"), EOMONTH(AA683, 1)
)</f>
        <v/>
      </c>
      <c r="AB684" s="75" t="str" cm="1">
        <f t="array" aca="1" ref="AB684" ca="1">_xlfn.IFS(AB683="","",
AND(AB683=last_rou_date), "",
AND($B$3="İllik"),DATE(YEAR(AB683)+1,MONTH(AB683),DAY(AB683) ),
AND($B$3="Aylıq", $AH$14="Not end"), EDATE(AB683,1),
AND($B$3="Aylıq", $AH$14="End"), EOMONTH(AB683,1)
)</f>
        <v/>
      </c>
      <c r="AC684" s="75" t="str" cm="1">
        <f t="array" aca="1" ref="AC684" ca="1">_xlfn.IFS(
AND($AN$14="Not year_end", AC683&gt;last_rou_date), "",
AND($AN$14="Year_end", AC683&gt;=last_rou_date), "",
AND($AN$14="Year_end"), DATE(YEAR(AC683+1), 12, 31),
AND($AN$14="Not year_end", MONTH(AC683)=12, DAY(AC683)=31), DATE(YEAR(AC682)+1, MONTH(AC682), DAY(AC682)),
AND($AN$14="Not year_end", OR(MONTH(AC683)&lt;&gt;12, DAY(AC683)&lt;&gt;31) ), DATE(YEAR(AC683), 12, 31)
)</f>
        <v/>
      </c>
      <c r="AD684" s="75" t="str" cm="1">
        <f t="array" aca="1" ref="AD684" ca="1">_xlfn.IFS(AD683="", "",
AND(AD683=last_rou_date, OR(MONTH(AD683)&lt;&gt;12, DAY(AD683)&lt;&gt;31) ), DATE(YEAR(AD683), 12, 31),
AND(MONTH(AD683)=12, DAY(AD683)=31, AD683&gt;=last_rou_date), "",
AND(MONTH(AD683)=12, DAY(AD683)&lt;&gt;31),  EOMONTH(AD683,0),
AND(MONTH(AD683)=12, DAY(AD683)=31, $AH$14="Not end"),  EDATE(AD682,1),
AND($AH$14="Not end"), EDATE(AD683, 1),
AND($AH$14="End"), EOMONTH(AD683, 1)
)</f>
        <v/>
      </c>
      <c r="AE684" s="51" t="str" cm="1">
        <f t="array" ref="AE684">_xlfn.IFS(W684="", "",
AND(W684&gt;0, W684&lt;=$B$4, $C$2="İllik artım, faiz olaraq", $D$2&gt;0, $B$3="İllik"), $B$5*((1+$D$2)^(W684-1)),
AND(W684&gt;0, W684&lt;=$B$4, $C$2="İllik artım, faiz olaraq", $D$2&gt;0, $B$3="Aylıq"), $B$5*((1+$D$2)^ROUNDDOWN((W684-1)/12,0)),
AND(W684=1, $C$2="Aşağıdakı kimi dəyişir", ), $B$5,
AND(W684&gt;1, W684&lt;=$B$4, $C$2="Aşağıdakı kimi dəyişir"), IFERROR(VLOOKUP(W684, $C$4:$D$7, 2, FALSE), AE683),
AND(W684&gt;0, W684&lt;=$B$4), $B$5,
TRUE,0 )</f>
        <v/>
      </c>
      <c r="AF684" s="51" t="str">
        <f t="shared" ca="1" si="31"/>
        <v/>
      </c>
    </row>
    <row r="685" spans="1:32" x14ac:dyDescent="0.4">
      <c r="A685" s="13" t="str" cm="1">
        <f t="array" aca="1" ref="A685" ca="1">_xlfn.IFS(
AND(SUMIFS(lease_table_interest_accruals, lease_table_dates, A684)&gt;0, COUNTIFS($E$14:E684, "Interest accrual", $A$14:A684, A684)=0),  A684,
AND(SUMIFS(lease_table_payments, lease_table_dates, A684)&gt;0, COUNTIFS($E$14:E684, "Payment", $A$14:A684, A684)=0),  A684,
AND(SUMIFS(rou_table_deprs, rou_table_dates, A684)&gt;0, COUNTIFS($E$14:E684, "Depreciation", $A$14:A684, A684)=0),  A684,
TRUE,  IFERROR(INDEX(rou_table_dates,  MATCH(A684, rou_table_dates)+1, ), "")
)</f>
        <v/>
      </c>
      <c r="B685" s="1" t="str" cm="1">
        <f t="array" aca="1" ref="B685" ca="1">_xlfn.IFS(
AND(E685="Payment", A685=$B$2), $AM$14,
E685="Payment", $AM$15,
E685="Interest accrual", $AM$18,
E685="Depreciation", $AM$17,
TRUE, "")</f>
        <v/>
      </c>
      <c r="C685" s="1" t="str" cm="1">
        <f t="array" aca="1" ref="C685" ca="1">_xlfn.IFS(
E685="Payment", $AM$19,
E685="Interest accrual", $AM$15,
E685="Depreciation", $AM$16,
TRUE, "")</f>
        <v/>
      </c>
      <c r="D685" s="1" t="str" cm="1">
        <f t="array" aca="1" ref="D685" ca="1">_xlfn.IFS(
E685="Payment", _xlfn.XLOOKUP(A685, lease_table_dates, lease_table_payments, 0, 0),
E685="Interest accrual", _xlfn.XLOOKUP(A685, lease_table_dates, lease_table_interest_accruals, 0, 0),
E685="Depreciation", _xlfn.XLOOKUP(A685, rou_table_dates, rou_table_deprs, 0, 0),
TRUE, ""
)</f>
        <v/>
      </c>
      <c r="E685" s="7" t="str" cm="1">
        <f t="array" aca="1" ref="E685" ca="1">_xlfn.IFS(
AND(SUMIFS(lease_table_interest_accruals, lease_table_dates, A685)&gt;0, COUNTIFS($E$14:E684, "Interest accrual", $A$14:A684, A685)=0), "Interest accrual",
AND(SUMIFS(lease_table_payments, lease_table_dates, A685)&gt;0, COUNTIFS($E$14:E684, "Payment", $A$14:A684, A685)=0), "Payment",
AND(SUMIFS(rou_table_deprs, rou_table_dates, A685)&gt;0, COUNTIFS($E$14:E684, "Depreciation", $A$14:A684, A685)=0), "Depreciation",
TRUE,  ""
)</f>
        <v/>
      </c>
      <c r="G685" s="13" t="str" cm="1">
        <f t="array" aca="1" ref="G685" ca="1">_xlfn.IFS(
AND($B$11="Hə", $B$3="İllik"), Z685,
AND($B$11="Hə", $B$3="Aylıq"), AA685,
$B$11="Yox", X685)</f>
        <v/>
      </c>
      <c r="H685" s="1" t="str" cm="1">
        <f t="array" aca="1" ref="H685" ca="1">_xlfn.IFS( G685="", "",
TRUE, ROUND( H684+I685-J685, 2) )</f>
        <v/>
      </c>
      <c r="I685" s="1" t="str" cm="1">
        <f t="array" aca="1" ref="I685" ca="1">_xlfn.IFS(G685="", "",
G685=last_payment_date, (J685-H684),
 TRUE,  -  (H684- H684* (1+$B$6)^ (_xlfn.DAYS(G685,G684)/365) )
)</f>
        <v/>
      </c>
      <c r="J685" s="1" t="str" cm="1">
        <f t="array" aca="1" ref="J685" ca="1">_xlfn.IFS(G685="", "",
TRUE, _xlfn.XLOOKUP(G685,  payment_dates, payments,0,0)
)</f>
        <v/>
      </c>
      <c r="L685" s="8" t="str" cm="1">
        <f t="array" aca="1" ref="L685" ca="1">_xlfn.IFS(
AND($B$11="Hə", $B$3="İllik"), AC685,
AND($B$11="Hə", $B$3="Aylıq"), AD685,
$B$11="Yox", AB685)</f>
        <v/>
      </c>
      <c r="M685" s="1" t="str" cm="1">
        <f t="array" aca="1" ref="M685" ca="1">_xlfn.IFS( L685="", "",
(M684-N685)&lt;=0.5, 0,
TRUE,  M684-N685)</f>
        <v/>
      </c>
      <c r="N685" s="7" t="str" cm="1">
        <f t="array" aca="1" ref="N685" ca="1">_xlfn.IFS(
L685="", "",
TRUE, MIN(M684, ROUND($M$14/ (last_rou_date - $B$2) * (L685-L684), 2) )
)</f>
        <v/>
      </c>
      <c r="P685" s="59" t="str">
        <f t="shared" ca="1" si="30"/>
        <v/>
      </c>
      <c r="Q685" s="1" t="str" cm="1">
        <f t="array" aca="1" ref="Q685" ca="1">_xlfn.IFS(P685="","",
$B$11="Hə", _xlfn.XLOOKUP(DATE(P685, 12, 31), rou_table_dates, rou_table_nbvs,0, 0),
TRUE,  MAX(0, ROUND($M$14 - $M$14/ (last_rou_date - $B$2) * (DATE(P685,12,31) - $B$2), 2) )
)</f>
        <v/>
      </c>
      <c r="R685" s="1" t="str" cm="1">
        <f t="array" aca="1" ref="R685" ca="1">_xlfn.IFS(P685="","",
$B$11="Hə", _xlfn.XLOOKUP(DATE(P685, 12, 31), lease_table_dates, lease_table_balances,0, 0),
TRUE, IFERROR( XNPV($B$6, IF(payment_dates &gt;DATE(P685, 12, 31), payments,  0),  IF(payment_dates &gt;DATE(P685, 12, 31), payment_dates,  DATE(P685, 12, 31))    ),0)
)</f>
        <v/>
      </c>
      <c r="S685" s="1" t="str" cm="1">
        <f t="array" aca="1" ref="S685" ca="1">_xlfn.IFS(P685="","",
TRUE,  MIN( MIN(Q684, $M$14), ROUND($M$14/ (last_rou_date - $B$2) * (DATE(P685,12,31) - MAX($B$2, DATE(P685-1, 12, 31))), 2) )
)</f>
        <v/>
      </c>
      <c r="T685" s="7" t="str" cm="1">
        <f t="array" aca="1" ref="T685" ca="1">_xlfn.IFS(P685="", "",
ISTEXT(R684), R685- (H685 - SUMIFS( lease_table_payments, lease_table_years, P685) -$AG$14 ),
AND(ISNUMBER(R684), R685&lt;&gt;""),   R685- (R684 - SUMIFS( lease_table_payments, lease_table_years, P685) )
)</f>
        <v/>
      </c>
      <c r="V685" s="64">
        <f t="shared" si="32"/>
        <v>672</v>
      </c>
      <c r="W685" s="51" t="str" cm="1">
        <f t="array" ref="W685">_xlfn.IFS(
OR(W684=$B$4, W684=""),"",
TRUE,W684+1
)</f>
        <v/>
      </c>
      <c r="X685" s="51" t="str" cm="1">
        <f t="array" ref="X685">_xlfn.IFS(X684="","",
W685="", "",
AND($B$3="İllik"),DATE(YEAR(X684)+1,MONTH(X684),DAY(X684) ),
AND($B$3="Aylıq", $AH$14="Not end"), EDATE(X684,1),
AND($B$3="Aylıq", $AH$14="End"), EOMONTH(X684,1)
)</f>
        <v/>
      </c>
      <c r="Y685" s="51" t="str" cm="1">
        <f t="array" aca="1" ref="Y685" ca="1">_xlfn.IFS(
AND($B$7="Dövrün əvvəlində", Y684&lt;=last_rou_date), DATE(YEAR(Y684)+1, 12, 31),
AND($B$7="Dövrün sonunda", Y684&lt;=last_payment_date), DATE(YEAR(Y684)+1, 12, 31),
TRUE, ""
)</f>
        <v/>
      </c>
      <c r="Z685" s="75" t="str" cm="1">
        <f t="array" aca="1" ref="Z685" ca="1">_xlfn.IFS(
AND($AN$14="Not year_end", Z684&gt;last_payment_date), "",
AND($AN$14="Year_end", Z684&gt;=last_payment_date), "",
AND($AN$14="Year_end"), DATE(YEAR(Z684+1), 12, 31),
AND($AN$14="Not year_end", MONTH(Z684)=12, DAY(Z684)=31), DATE(YEAR(Z683)+1, MONTH(Z683), DAY(Z683)),
AND($AN$14="Not year_end", OR(MONTH(Z684)&lt;&gt;12, DAY(Z684)&lt;&gt;31) ), DATE(YEAR(Z684), 12, 31)
)</f>
        <v/>
      </c>
      <c r="AA685" s="75" t="str" cm="1">
        <f t="array" aca="1" ref="AA685" ca="1">_xlfn.IFS(AA684="", "",
AND(AA684=last_payment_date, OR(MONTH(AA684)&lt;&gt;12, DAY(AA684)&lt;&gt;31) ), DATE(YEAR(AA684), 12, 31),
AND(MONTH(AA684)=12, DAY(AA684)=31, AA684&gt;=last_payment_date), "",
AND(MONTH(AA684)=12, DAY(AA684)&lt;&gt;31),  EOMONTH(AA684,0),
AND(MONTH(AA684)=12, DAY(AA684)=31, $AH$14="Not end"),  EDATE(AA683,1),
AND($AH$14="Not end"), EDATE(AA684, 1),
AND($AH$14="End"), EOMONTH(AA684, 1)
)</f>
        <v/>
      </c>
      <c r="AB685" s="75" t="str" cm="1">
        <f t="array" aca="1" ref="AB685" ca="1">_xlfn.IFS(AB684="","",
AND(AB684=last_rou_date), "",
AND($B$3="İllik"),DATE(YEAR(AB684)+1,MONTH(AB684),DAY(AB684) ),
AND($B$3="Aylıq", $AH$14="Not end"), EDATE(AB684,1),
AND($B$3="Aylıq", $AH$14="End"), EOMONTH(AB684,1)
)</f>
        <v/>
      </c>
      <c r="AC685" s="75" t="str" cm="1">
        <f t="array" aca="1" ref="AC685" ca="1">_xlfn.IFS(
AND($AN$14="Not year_end", AC684&gt;last_rou_date), "",
AND($AN$14="Year_end", AC684&gt;=last_rou_date), "",
AND($AN$14="Year_end"), DATE(YEAR(AC684+1), 12, 31),
AND($AN$14="Not year_end", MONTH(AC684)=12, DAY(AC684)=31), DATE(YEAR(AC683)+1, MONTH(AC683), DAY(AC683)),
AND($AN$14="Not year_end", OR(MONTH(AC684)&lt;&gt;12, DAY(AC684)&lt;&gt;31) ), DATE(YEAR(AC684), 12, 31)
)</f>
        <v/>
      </c>
      <c r="AD685" s="75" t="str" cm="1">
        <f t="array" aca="1" ref="AD685" ca="1">_xlfn.IFS(AD684="", "",
AND(AD684=last_rou_date, OR(MONTH(AD684)&lt;&gt;12, DAY(AD684)&lt;&gt;31) ), DATE(YEAR(AD684), 12, 31),
AND(MONTH(AD684)=12, DAY(AD684)=31, AD684&gt;=last_rou_date), "",
AND(MONTH(AD684)=12, DAY(AD684)&lt;&gt;31),  EOMONTH(AD684,0),
AND(MONTH(AD684)=12, DAY(AD684)=31, $AH$14="Not end"),  EDATE(AD683,1),
AND($AH$14="Not end"), EDATE(AD684, 1),
AND($AH$14="End"), EOMONTH(AD684, 1)
)</f>
        <v/>
      </c>
      <c r="AE685" s="51" t="str" cm="1">
        <f t="array" ref="AE685">_xlfn.IFS(W685="", "",
AND(W685&gt;0, W685&lt;=$B$4, $C$2="İllik artım, faiz olaraq", $D$2&gt;0, $B$3="İllik"), $B$5*((1+$D$2)^(W685-1)),
AND(W685&gt;0, W685&lt;=$B$4, $C$2="İllik artım, faiz olaraq", $D$2&gt;0, $B$3="Aylıq"), $B$5*((1+$D$2)^ROUNDDOWN((W685-1)/12,0)),
AND(W685=1, $C$2="Aşağıdakı kimi dəyişir", ), $B$5,
AND(W685&gt;1, W685&lt;=$B$4, $C$2="Aşağıdakı kimi dəyişir"), IFERROR(VLOOKUP(W685, $C$4:$D$7, 2, FALSE), AE684),
AND(W685&gt;0, W685&lt;=$B$4), $B$5,
TRUE,0 )</f>
        <v/>
      </c>
      <c r="AF685" s="51" t="str">
        <f t="shared" ca="1" si="31"/>
        <v/>
      </c>
    </row>
    <row r="686" spans="1:32" x14ac:dyDescent="0.4">
      <c r="A686" s="13" t="str" cm="1">
        <f t="array" aca="1" ref="A686" ca="1">_xlfn.IFS(
AND(SUMIFS(lease_table_interest_accruals, lease_table_dates, A685)&gt;0, COUNTIFS($E$14:E685, "Interest accrual", $A$14:A685, A685)=0),  A685,
AND(SUMIFS(lease_table_payments, lease_table_dates, A685)&gt;0, COUNTIFS($E$14:E685, "Payment", $A$14:A685, A685)=0),  A685,
AND(SUMIFS(rou_table_deprs, rou_table_dates, A685)&gt;0, COUNTIFS($E$14:E685, "Depreciation", $A$14:A685, A685)=0),  A685,
TRUE,  IFERROR(INDEX(rou_table_dates,  MATCH(A685, rou_table_dates)+1, ), "")
)</f>
        <v/>
      </c>
      <c r="B686" s="1" t="str" cm="1">
        <f t="array" aca="1" ref="B686" ca="1">_xlfn.IFS(
AND(E686="Payment", A686=$B$2), $AM$14,
E686="Payment", $AM$15,
E686="Interest accrual", $AM$18,
E686="Depreciation", $AM$17,
TRUE, "")</f>
        <v/>
      </c>
      <c r="C686" s="1" t="str" cm="1">
        <f t="array" aca="1" ref="C686" ca="1">_xlfn.IFS(
E686="Payment", $AM$19,
E686="Interest accrual", $AM$15,
E686="Depreciation", $AM$16,
TRUE, "")</f>
        <v/>
      </c>
      <c r="D686" s="1" t="str" cm="1">
        <f t="array" aca="1" ref="D686" ca="1">_xlfn.IFS(
E686="Payment", _xlfn.XLOOKUP(A686, lease_table_dates, lease_table_payments, 0, 0),
E686="Interest accrual", _xlfn.XLOOKUP(A686, lease_table_dates, lease_table_interest_accruals, 0, 0),
E686="Depreciation", _xlfn.XLOOKUP(A686, rou_table_dates, rou_table_deprs, 0, 0),
TRUE, ""
)</f>
        <v/>
      </c>
      <c r="E686" s="7" t="str" cm="1">
        <f t="array" aca="1" ref="E686" ca="1">_xlfn.IFS(
AND(SUMIFS(lease_table_interest_accruals, lease_table_dates, A686)&gt;0, COUNTIFS($E$14:E685, "Interest accrual", $A$14:A685, A686)=0), "Interest accrual",
AND(SUMIFS(lease_table_payments, lease_table_dates, A686)&gt;0, COUNTIFS($E$14:E685, "Payment", $A$14:A685, A686)=0), "Payment",
AND(SUMIFS(rou_table_deprs, rou_table_dates, A686)&gt;0, COUNTIFS($E$14:E685, "Depreciation", $A$14:A685, A686)=0), "Depreciation",
TRUE,  ""
)</f>
        <v/>
      </c>
      <c r="G686" s="13" t="str" cm="1">
        <f t="array" aca="1" ref="G686" ca="1">_xlfn.IFS(
AND($B$11="Hə", $B$3="İllik"), Z686,
AND($B$11="Hə", $B$3="Aylıq"), AA686,
$B$11="Yox", X686)</f>
        <v/>
      </c>
      <c r="H686" s="1" t="str" cm="1">
        <f t="array" aca="1" ref="H686" ca="1">_xlfn.IFS( G686="", "",
TRUE, ROUND( H685+I686-J686, 2) )</f>
        <v/>
      </c>
      <c r="I686" s="1" t="str" cm="1">
        <f t="array" aca="1" ref="I686" ca="1">_xlfn.IFS(G686="", "",
G686=last_payment_date, (J686-H685),
 TRUE,  -  (H685- H685* (1+$B$6)^ (_xlfn.DAYS(G686,G685)/365) )
)</f>
        <v/>
      </c>
      <c r="J686" s="1" t="str" cm="1">
        <f t="array" aca="1" ref="J686" ca="1">_xlfn.IFS(G686="", "",
TRUE, _xlfn.XLOOKUP(G686,  payment_dates, payments,0,0)
)</f>
        <v/>
      </c>
      <c r="L686" s="8" t="str" cm="1">
        <f t="array" aca="1" ref="L686" ca="1">_xlfn.IFS(
AND($B$11="Hə", $B$3="İllik"), AC686,
AND($B$11="Hə", $B$3="Aylıq"), AD686,
$B$11="Yox", AB686)</f>
        <v/>
      </c>
      <c r="M686" s="1" t="str" cm="1">
        <f t="array" aca="1" ref="M686" ca="1">_xlfn.IFS( L686="", "",
(M685-N686)&lt;=0.5, 0,
TRUE,  M685-N686)</f>
        <v/>
      </c>
      <c r="N686" s="7" t="str" cm="1">
        <f t="array" aca="1" ref="N686" ca="1">_xlfn.IFS(
L686="", "",
TRUE, MIN(M685, ROUND($M$14/ (last_rou_date - $B$2) * (L686-L685), 2) )
)</f>
        <v/>
      </c>
      <c r="P686" s="59" t="str">
        <f t="shared" ca="1" si="30"/>
        <v/>
      </c>
      <c r="Q686" s="1" t="str" cm="1">
        <f t="array" aca="1" ref="Q686" ca="1">_xlfn.IFS(P686="","",
$B$11="Hə", _xlfn.XLOOKUP(DATE(P686, 12, 31), rou_table_dates, rou_table_nbvs,0, 0),
TRUE,  MAX(0, ROUND($M$14 - $M$14/ (last_rou_date - $B$2) * (DATE(P686,12,31) - $B$2), 2) )
)</f>
        <v/>
      </c>
      <c r="R686" s="1" t="str" cm="1">
        <f t="array" aca="1" ref="R686" ca="1">_xlfn.IFS(P686="","",
$B$11="Hə", _xlfn.XLOOKUP(DATE(P686, 12, 31), lease_table_dates, lease_table_balances,0, 0),
TRUE, IFERROR( XNPV($B$6, IF(payment_dates &gt;DATE(P686, 12, 31), payments,  0),  IF(payment_dates &gt;DATE(P686, 12, 31), payment_dates,  DATE(P686, 12, 31))    ),0)
)</f>
        <v/>
      </c>
      <c r="S686" s="1" t="str" cm="1">
        <f t="array" aca="1" ref="S686" ca="1">_xlfn.IFS(P686="","",
TRUE,  MIN( MIN(Q685, $M$14), ROUND($M$14/ (last_rou_date - $B$2) * (DATE(P686,12,31) - MAX($B$2, DATE(P686-1, 12, 31))), 2) )
)</f>
        <v/>
      </c>
      <c r="T686" s="7" t="str" cm="1">
        <f t="array" aca="1" ref="T686" ca="1">_xlfn.IFS(P686="", "",
ISTEXT(R685), R686- (H686 - SUMIFS( lease_table_payments, lease_table_years, P686) -$AG$14 ),
AND(ISNUMBER(R685), R686&lt;&gt;""),   R686- (R685 - SUMIFS( lease_table_payments, lease_table_years, P686) )
)</f>
        <v/>
      </c>
      <c r="V686" s="64">
        <f t="shared" si="32"/>
        <v>673</v>
      </c>
      <c r="W686" s="51" t="str" cm="1">
        <f t="array" ref="W686">_xlfn.IFS(
OR(W685=$B$4, W685=""),"",
TRUE,W685+1
)</f>
        <v/>
      </c>
      <c r="X686" s="51" t="str" cm="1">
        <f t="array" ref="X686">_xlfn.IFS(X685="","",
W686="", "",
AND($B$3="İllik"),DATE(YEAR(X685)+1,MONTH(X685),DAY(X685) ),
AND($B$3="Aylıq", $AH$14="Not end"), EDATE(X685,1),
AND($B$3="Aylıq", $AH$14="End"), EOMONTH(X685,1)
)</f>
        <v/>
      </c>
      <c r="Y686" s="51" t="str" cm="1">
        <f t="array" aca="1" ref="Y686" ca="1">_xlfn.IFS(
AND($B$7="Dövrün əvvəlində", Y685&lt;=last_rou_date), DATE(YEAR(Y685)+1, 12, 31),
AND($B$7="Dövrün sonunda", Y685&lt;=last_payment_date), DATE(YEAR(Y685)+1, 12, 31),
TRUE, ""
)</f>
        <v/>
      </c>
      <c r="Z686" s="75" t="str" cm="1">
        <f t="array" aca="1" ref="Z686" ca="1">_xlfn.IFS(
AND($AN$14="Not year_end", Z685&gt;last_payment_date), "",
AND($AN$14="Year_end", Z685&gt;=last_payment_date), "",
AND($AN$14="Year_end"), DATE(YEAR(Z685+1), 12, 31),
AND($AN$14="Not year_end", MONTH(Z685)=12, DAY(Z685)=31), DATE(YEAR(Z684)+1, MONTH(Z684), DAY(Z684)),
AND($AN$14="Not year_end", OR(MONTH(Z685)&lt;&gt;12, DAY(Z685)&lt;&gt;31) ), DATE(YEAR(Z685), 12, 31)
)</f>
        <v/>
      </c>
      <c r="AA686" s="75" t="str" cm="1">
        <f t="array" aca="1" ref="AA686" ca="1">_xlfn.IFS(AA685="", "",
AND(AA685=last_payment_date, OR(MONTH(AA685)&lt;&gt;12, DAY(AA685)&lt;&gt;31) ), DATE(YEAR(AA685), 12, 31),
AND(MONTH(AA685)=12, DAY(AA685)=31, AA685&gt;=last_payment_date), "",
AND(MONTH(AA685)=12, DAY(AA685)&lt;&gt;31),  EOMONTH(AA685,0),
AND(MONTH(AA685)=12, DAY(AA685)=31, $AH$14="Not end"),  EDATE(AA684,1),
AND($AH$14="Not end"), EDATE(AA685, 1),
AND($AH$14="End"), EOMONTH(AA685, 1)
)</f>
        <v/>
      </c>
      <c r="AB686" s="75" t="str" cm="1">
        <f t="array" aca="1" ref="AB686" ca="1">_xlfn.IFS(AB685="","",
AND(AB685=last_rou_date), "",
AND($B$3="İllik"),DATE(YEAR(AB685)+1,MONTH(AB685),DAY(AB685) ),
AND($B$3="Aylıq", $AH$14="Not end"), EDATE(AB685,1),
AND($B$3="Aylıq", $AH$14="End"), EOMONTH(AB685,1)
)</f>
        <v/>
      </c>
      <c r="AC686" s="75" t="str" cm="1">
        <f t="array" aca="1" ref="AC686" ca="1">_xlfn.IFS(
AND($AN$14="Not year_end", AC685&gt;last_rou_date), "",
AND($AN$14="Year_end", AC685&gt;=last_rou_date), "",
AND($AN$14="Year_end"), DATE(YEAR(AC685+1), 12, 31),
AND($AN$14="Not year_end", MONTH(AC685)=12, DAY(AC685)=31), DATE(YEAR(AC684)+1, MONTH(AC684), DAY(AC684)),
AND($AN$14="Not year_end", OR(MONTH(AC685)&lt;&gt;12, DAY(AC685)&lt;&gt;31) ), DATE(YEAR(AC685), 12, 31)
)</f>
        <v/>
      </c>
      <c r="AD686" s="75" t="str" cm="1">
        <f t="array" aca="1" ref="AD686" ca="1">_xlfn.IFS(AD685="", "",
AND(AD685=last_rou_date, OR(MONTH(AD685)&lt;&gt;12, DAY(AD685)&lt;&gt;31) ), DATE(YEAR(AD685), 12, 31),
AND(MONTH(AD685)=12, DAY(AD685)=31, AD685&gt;=last_rou_date), "",
AND(MONTH(AD685)=12, DAY(AD685)&lt;&gt;31),  EOMONTH(AD685,0),
AND(MONTH(AD685)=12, DAY(AD685)=31, $AH$14="Not end"),  EDATE(AD684,1),
AND($AH$14="Not end"), EDATE(AD685, 1),
AND($AH$14="End"), EOMONTH(AD685, 1)
)</f>
        <v/>
      </c>
      <c r="AE686" s="51" t="str" cm="1">
        <f t="array" ref="AE686">_xlfn.IFS(W686="", "",
AND(W686&gt;0, W686&lt;=$B$4, $C$2="İllik artım, faiz olaraq", $D$2&gt;0, $B$3="İllik"), $B$5*((1+$D$2)^(W686-1)),
AND(W686&gt;0, W686&lt;=$B$4, $C$2="İllik artım, faiz olaraq", $D$2&gt;0, $B$3="Aylıq"), $B$5*((1+$D$2)^ROUNDDOWN((W686-1)/12,0)),
AND(W686=1, $C$2="Aşağıdakı kimi dəyişir", ), $B$5,
AND(W686&gt;1, W686&lt;=$B$4, $C$2="Aşağıdakı kimi dəyişir"), IFERROR(VLOOKUP(W686, $C$4:$D$7, 2, FALSE), AE685),
AND(W686&gt;0, W686&lt;=$B$4), $B$5,
TRUE,0 )</f>
        <v/>
      </c>
      <c r="AF686" s="51" t="str">
        <f t="shared" ca="1" si="31"/>
        <v/>
      </c>
    </row>
    <row r="687" spans="1:32" x14ac:dyDescent="0.4">
      <c r="A687" s="13" t="str" cm="1">
        <f t="array" aca="1" ref="A687" ca="1">_xlfn.IFS(
AND(SUMIFS(lease_table_interest_accruals, lease_table_dates, A686)&gt;0, COUNTIFS($E$14:E686, "Interest accrual", $A$14:A686, A686)=0),  A686,
AND(SUMIFS(lease_table_payments, lease_table_dates, A686)&gt;0, COUNTIFS($E$14:E686, "Payment", $A$14:A686, A686)=0),  A686,
AND(SUMIFS(rou_table_deprs, rou_table_dates, A686)&gt;0, COUNTIFS($E$14:E686, "Depreciation", $A$14:A686, A686)=0),  A686,
TRUE,  IFERROR(INDEX(rou_table_dates,  MATCH(A686, rou_table_dates)+1, ), "")
)</f>
        <v/>
      </c>
      <c r="B687" s="1" t="str" cm="1">
        <f t="array" aca="1" ref="B687" ca="1">_xlfn.IFS(
AND(E687="Payment", A687=$B$2), $AM$14,
E687="Payment", $AM$15,
E687="Interest accrual", $AM$18,
E687="Depreciation", $AM$17,
TRUE, "")</f>
        <v/>
      </c>
      <c r="C687" s="1" t="str" cm="1">
        <f t="array" aca="1" ref="C687" ca="1">_xlfn.IFS(
E687="Payment", $AM$19,
E687="Interest accrual", $AM$15,
E687="Depreciation", $AM$16,
TRUE, "")</f>
        <v/>
      </c>
      <c r="D687" s="1" t="str" cm="1">
        <f t="array" aca="1" ref="D687" ca="1">_xlfn.IFS(
E687="Payment", _xlfn.XLOOKUP(A687, lease_table_dates, lease_table_payments, 0, 0),
E687="Interest accrual", _xlfn.XLOOKUP(A687, lease_table_dates, lease_table_interest_accruals, 0, 0),
E687="Depreciation", _xlfn.XLOOKUP(A687, rou_table_dates, rou_table_deprs, 0, 0),
TRUE, ""
)</f>
        <v/>
      </c>
      <c r="E687" s="7" t="str" cm="1">
        <f t="array" aca="1" ref="E687" ca="1">_xlfn.IFS(
AND(SUMIFS(lease_table_interest_accruals, lease_table_dates, A687)&gt;0, COUNTIFS($E$14:E686, "Interest accrual", $A$14:A686, A687)=0), "Interest accrual",
AND(SUMIFS(lease_table_payments, lease_table_dates, A687)&gt;0, COUNTIFS($E$14:E686, "Payment", $A$14:A686, A687)=0), "Payment",
AND(SUMIFS(rou_table_deprs, rou_table_dates, A687)&gt;0, COUNTIFS($E$14:E686, "Depreciation", $A$14:A686, A687)=0), "Depreciation",
TRUE,  ""
)</f>
        <v/>
      </c>
      <c r="G687" s="13" t="str" cm="1">
        <f t="array" aca="1" ref="G687" ca="1">_xlfn.IFS(
AND($B$11="Hə", $B$3="İllik"), Z687,
AND($B$11="Hə", $B$3="Aylıq"), AA687,
$B$11="Yox", X687)</f>
        <v/>
      </c>
      <c r="H687" s="1" t="str" cm="1">
        <f t="array" aca="1" ref="H687" ca="1">_xlfn.IFS( G687="", "",
TRUE, ROUND( H686+I687-J687, 2) )</f>
        <v/>
      </c>
      <c r="I687" s="1" t="str" cm="1">
        <f t="array" aca="1" ref="I687" ca="1">_xlfn.IFS(G687="", "",
G687=last_payment_date, (J687-H686),
 TRUE,  -  (H686- H686* (1+$B$6)^ (_xlfn.DAYS(G687,G686)/365) )
)</f>
        <v/>
      </c>
      <c r="J687" s="1" t="str" cm="1">
        <f t="array" aca="1" ref="J687" ca="1">_xlfn.IFS(G687="", "",
TRUE, _xlfn.XLOOKUP(G687,  payment_dates, payments,0,0)
)</f>
        <v/>
      </c>
      <c r="L687" s="8" t="str" cm="1">
        <f t="array" aca="1" ref="L687" ca="1">_xlfn.IFS(
AND($B$11="Hə", $B$3="İllik"), AC687,
AND($B$11="Hə", $B$3="Aylıq"), AD687,
$B$11="Yox", AB687)</f>
        <v/>
      </c>
      <c r="M687" s="1" t="str" cm="1">
        <f t="array" aca="1" ref="M687" ca="1">_xlfn.IFS( L687="", "",
(M686-N687)&lt;=0.5, 0,
TRUE,  M686-N687)</f>
        <v/>
      </c>
      <c r="N687" s="7" t="str" cm="1">
        <f t="array" aca="1" ref="N687" ca="1">_xlfn.IFS(
L687="", "",
TRUE, MIN(M686, ROUND($M$14/ (last_rou_date - $B$2) * (L687-L686), 2) )
)</f>
        <v/>
      </c>
      <c r="P687" s="59" t="str">
        <f t="shared" ca="1" si="30"/>
        <v/>
      </c>
      <c r="Q687" s="1" t="str" cm="1">
        <f t="array" aca="1" ref="Q687" ca="1">_xlfn.IFS(P687="","",
$B$11="Hə", _xlfn.XLOOKUP(DATE(P687, 12, 31), rou_table_dates, rou_table_nbvs,0, 0),
TRUE,  MAX(0, ROUND($M$14 - $M$14/ (last_rou_date - $B$2) * (DATE(P687,12,31) - $B$2), 2) )
)</f>
        <v/>
      </c>
      <c r="R687" s="1" t="str" cm="1">
        <f t="array" aca="1" ref="R687" ca="1">_xlfn.IFS(P687="","",
$B$11="Hə", _xlfn.XLOOKUP(DATE(P687, 12, 31), lease_table_dates, lease_table_balances,0, 0),
TRUE, IFERROR( XNPV($B$6, IF(payment_dates &gt;DATE(P687, 12, 31), payments,  0),  IF(payment_dates &gt;DATE(P687, 12, 31), payment_dates,  DATE(P687, 12, 31))    ),0)
)</f>
        <v/>
      </c>
      <c r="S687" s="1" t="str" cm="1">
        <f t="array" aca="1" ref="S687" ca="1">_xlfn.IFS(P687="","",
TRUE,  MIN( MIN(Q686, $M$14), ROUND($M$14/ (last_rou_date - $B$2) * (DATE(P687,12,31) - MAX($B$2, DATE(P687-1, 12, 31))), 2) )
)</f>
        <v/>
      </c>
      <c r="T687" s="7" t="str" cm="1">
        <f t="array" aca="1" ref="T687" ca="1">_xlfn.IFS(P687="", "",
ISTEXT(R686), R687- (H687 - SUMIFS( lease_table_payments, lease_table_years, P687) -$AG$14 ),
AND(ISNUMBER(R686), R687&lt;&gt;""),   R687- (R686 - SUMIFS( lease_table_payments, lease_table_years, P687) )
)</f>
        <v/>
      </c>
      <c r="V687" s="64">
        <f t="shared" si="32"/>
        <v>674</v>
      </c>
      <c r="W687" s="51" t="str" cm="1">
        <f t="array" ref="W687">_xlfn.IFS(
OR(W686=$B$4, W686=""),"",
TRUE,W686+1
)</f>
        <v/>
      </c>
      <c r="X687" s="51" t="str" cm="1">
        <f t="array" ref="X687">_xlfn.IFS(X686="","",
W687="", "",
AND($B$3="İllik"),DATE(YEAR(X686)+1,MONTH(X686),DAY(X686) ),
AND($B$3="Aylıq", $AH$14="Not end"), EDATE(X686,1),
AND($B$3="Aylıq", $AH$14="End"), EOMONTH(X686,1)
)</f>
        <v/>
      </c>
      <c r="Y687" s="51" t="str" cm="1">
        <f t="array" aca="1" ref="Y687" ca="1">_xlfn.IFS(
AND($B$7="Dövrün əvvəlində", Y686&lt;=last_rou_date), DATE(YEAR(Y686)+1, 12, 31),
AND($B$7="Dövrün sonunda", Y686&lt;=last_payment_date), DATE(YEAR(Y686)+1, 12, 31),
TRUE, ""
)</f>
        <v/>
      </c>
      <c r="Z687" s="75" t="str" cm="1">
        <f t="array" aca="1" ref="Z687" ca="1">_xlfn.IFS(
AND($AN$14="Not year_end", Z686&gt;last_payment_date), "",
AND($AN$14="Year_end", Z686&gt;=last_payment_date), "",
AND($AN$14="Year_end"), DATE(YEAR(Z686+1), 12, 31),
AND($AN$14="Not year_end", MONTH(Z686)=12, DAY(Z686)=31), DATE(YEAR(Z685)+1, MONTH(Z685), DAY(Z685)),
AND($AN$14="Not year_end", OR(MONTH(Z686)&lt;&gt;12, DAY(Z686)&lt;&gt;31) ), DATE(YEAR(Z686), 12, 31)
)</f>
        <v/>
      </c>
      <c r="AA687" s="75" t="str" cm="1">
        <f t="array" aca="1" ref="AA687" ca="1">_xlfn.IFS(AA686="", "",
AND(AA686=last_payment_date, OR(MONTH(AA686)&lt;&gt;12, DAY(AA686)&lt;&gt;31) ), DATE(YEAR(AA686), 12, 31),
AND(MONTH(AA686)=12, DAY(AA686)=31, AA686&gt;=last_payment_date), "",
AND(MONTH(AA686)=12, DAY(AA686)&lt;&gt;31),  EOMONTH(AA686,0),
AND(MONTH(AA686)=12, DAY(AA686)=31, $AH$14="Not end"),  EDATE(AA685,1),
AND($AH$14="Not end"), EDATE(AA686, 1),
AND($AH$14="End"), EOMONTH(AA686, 1)
)</f>
        <v/>
      </c>
      <c r="AB687" s="75" t="str" cm="1">
        <f t="array" aca="1" ref="AB687" ca="1">_xlfn.IFS(AB686="","",
AND(AB686=last_rou_date), "",
AND($B$3="İllik"),DATE(YEAR(AB686)+1,MONTH(AB686),DAY(AB686) ),
AND($B$3="Aylıq", $AH$14="Not end"), EDATE(AB686,1),
AND($B$3="Aylıq", $AH$14="End"), EOMONTH(AB686,1)
)</f>
        <v/>
      </c>
      <c r="AC687" s="75" t="str" cm="1">
        <f t="array" aca="1" ref="AC687" ca="1">_xlfn.IFS(
AND($AN$14="Not year_end", AC686&gt;last_rou_date), "",
AND($AN$14="Year_end", AC686&gt;=last_rou_date), "",
AND($AN$14="Year_end"), DATE(YEAR(AC686+1), 12, 31),
AND($AN$14="Not year_end", MONTH(AC686)=12, DAY(AC686)=31), DATE(YEAR(AC685)+1, MONTH(AC685), DAY(AC685)),
AND($AN$14="Not year_end", OR(MONTH(AC686)&lt;&gt;12, DAY(AC686)&lt;&gt;31) ), DATE(YEAR(AC686), 12, 31)
)</f>
        <v/>
      </c>
      <c r="AD687" s="75" t="str" cm="1">
        <f t="array" aca="1" ref="AD687" ca="1">_xlfn.IFS(AD686="", "",
AND(AD686=last_rou_date, OR(MONTH(AD686)&lt;&gt;12, DAY(AD686)&lt;&gt;31) ), DATE(YEAR(AD686), 12, 31),
AND(MONTH(AD686)=12, DAY(AD686)=31, AD686&gt;=last_rou_date), "",
AND(MONTH(AD686)=12, DAY(AD686)&lt;&gt;31),  EOMONTH(AD686,0),
AND(MONTH(AD686)=12, DAY(AD686)=31, $AH$14="Not end"),  EDATE(AD685,1),
AND($AH$14="Not end"), EDATE(AD686, 1),
AND($AH$14="End"), EOMONTH(AD686, 1)
)</f>
        <v/>
      </c>
      <c r="AE687" s="51" t="str" cm="1">
        <f t="array" ref="AE687">_xlfn.IFS(W687="", "",
AND(W687&gt;0, W687&lt;=$B$4, $C$2="İllik artım, faiz olaraq", $D$2&gt;0, $B$3="İllik"), $B$5*((1+$D$2)^(W687-1)),
AND(W687&gt;0, W687&lt;=$B$4, $C$2="İllik artım, faiz olaraq", $D$2&gt;0, $B$3="Aylıq"), $B$5*((1+$D$2)^ROUNDDOWN((W687-1)/12,0)),
AND(W687=1, $C$2="Aşağıdakı kimi dəyişir", ), $B$5,
AND(W687&gt;1, W687&lt;=$B$4, $C$2="Aşağıdakı kimi dəyişir"), IFERROR(VLOOKUP(W687, $C$4:$D$7, 2, FALSE), AE686),
AND(W687&gt;0, W687&lt;=$B$4), $B$5,
TRUE,0 )</f>
        <v/>
      </c>
      <c r="AF687" s="51" t="str">
        <f t="shared" ca="1" si="31"/>
        <v/>
      </c>
    </row>
    <row r="688" spans="1:32" x14ac:dyDescent="0.4">
      <c r="A688" s="13" t="str" cm="1">
        <f t="array" aca="1" ref="A688" ca="1">_xlfn.IFS(
AND(SUMIFS(lease_table_interest_accruals, lease_table_dates, A687)&gt;0, COUNTIFS($E$14:E687, "Interest accrual", $A$14:A687, A687)=0),  A687,
AND(SUMIFS(lease_table_payments, lease_table_dates, A687)&gt;0, COUNTIFS($E$14:E687, "Payment", $A$14:A687, A687)=0),  A687,
AND(SUMIFS(rou_table_deprs, rou_table_dates, A687)&gt;0, COUNTIFS($E$14:E687, "Depreciation", $A$14:A687, A687)=0),  A687,
TRUE,  IFERROR(INDEX(rou_table_dates,  MATCH(A687, rou_table_dates)+1, ), "")
)</f>
        <v/>
      </c>
      <c r="B688" s="1" t="str" cm="1">
        <f t="array" aca="1" ref="B688" ca="1">_xlfn.IFS(
AND(E688="Payment", A688=$B$2), $AM$14,
E688="Payment", $AM$15,
E688="Interest accrual", $AM$18,
E688="Depreciation", $AM$17,
TRUE, "")</f>
        <v/>
      </c>
      <c r="C688" s="1" t="str" cm="1">
        <f t="array" aca="1" ref="C688" ca="1">_xlfn.IFS(
E688="Payment", $AM$19,
E688="Interest accrual", $AM$15,
E688="Depreciation", $AM$16,
TRUE, "")</f>
        <v/>
      </c>
      <c r="D688" s="1" t="str" cm="1">
        <f t="array" aca="1" ref="D688" ca="1">_xlfn.IFS(
E688="Payment", _xlfn.XLOOKUP(A688, lease_table_dates, lease_table_payments, 0, 0),
E688="Interest accrual", _xlfn.XLOOKUP(A688, lease_table_dates, lease_table_interest_accruals, 0, 0),
E688="Depreciation", _xlfn.XLOOKUP(A688, rou_table_dates, rou_table_deprs, 0, 0),
TRUE, ""
)</f>
        <v/>
      </c>
      <c r="E688" s="7" t="str" cm="1">
        <f t="array" aca="1" ref="E688" ca="1">_xlfn.IFS(
AND(SUMIFS(lease_table_interest_accruals, lease_table_dates, A688)&gt;0, COUNTIFS($E$14:E687, "Interest accrual", $A$14:A687, A688)=0), "Interest accrual",
AND(SUMIFS(lease_table_payments, lease_table_dates, A688)&gt;0, COUNTIFS($E$14:E687, "Payment", $A$14:A687, A688)=0), "Payment",
AND(SUMIFS(rou_table_deprs, rou_table_dates, A688)&gt;0, COUNTIFS($E$14:E687, "Depreciation", $A$14:A687, A688)=0), "Depreciation",
TRUE,  ""
)</f>
        <v/>
      </c>
      <c r="G688" s="13" t="str" cm="1">
        <f t="array" aca="1" ref="G688" ca="1">_xlfn.IFS(
AND($B$11="Hə", $B$3="İllik"), Z688,
AND($B$11="Hə", $B$3="Aylıq"), AA688,
$B$11="Yox", X688)</f>
        <v/>
      </c>
      <c r="H688" s="1" t="str" cm="1">
        <f t="array" aca="1" ref="H688" ca="1">_xlfn.IFS( G688="", "",
TRUE, ROUND( H687+I688-J688, 2) )</f>
        <v/>
      </c>
      <c r="I688" s="1" t="str" cm="1">
        <f t="array" aca="1" ref="I688" ca="1">_xlfn.IFS(G688="", "",
G688=last_payment_date, (J688-H687),
 TRUE,  -  (H687- H687* (1+$B$6)^ (_xlfn.DAYS(G688,G687)/365) )
)</f>
        <v/>
      </c>
      <c r="J688" s="1" t="str" cm="1">
        <f t="array" aca="1" ref="J688" ca="1">_xlfn.IFS(G688="", "",
TRUE, _xlfn.XLOOKUP(G688,  payment_dates, payments,0,0)
)</f>
        <v/>
      </c>
      <c r="L688" s="8" t="str" cm="1">
        <f t="array" aca="1" ref="L688" ca="1">_xlfn.IFS(
AND($B$11="Hə", $B$3="İllik"), AC688,
AND($B$11="Hə", $B$3="Aylıq"), AD688,
$B$11="Yox", AB688)</f>
        <v/>
      </c>
      <c r="M688" s="1" t="str" cm="1">
        <f t="array" aca="1" ref="M688" ca="1">_xlfn.IFS( L688="", "",
(M687-N688)&lt;=0.5, 0,
TRUE,  M687-N688)</f>
        <v/>
      </c>
      <c r="N688" s="7" t="str" cm="1">
        <f t="array" aca="1" ref="N688" ca="1">_xlfn.IFS(
L688="", "",
TRUE, MIN(M687, ROUND($M$14/ (last_rou_date - $B$2) * (L688-L687), 2) )
)</f>
        <v/>
      </c>
      <c r="P688" s="59" t="str">
        <f t="shared" ca="1" si="30"/>
        <v/>
      </c>
      <c r="Q688" s="1" t="str" cm="1">
        <f t="array" aca="1" ref="Q688" ca="1">_xlfn.IFS(P688="","",
$B$11="Hə", _xlfn.XLOOKUP(DATE(P688, 12, 31), rou_table_dates, rou_table_nbvs,0, 0),
TRUE,  MAX(0, ROUND($M$14 - $M$14/ (last_rou_date - $B$2) * (DATE(P688,12,31) - $B$2), 2) )
)</f>
        <v/>
      </c>
      <c r="R688" s="1" t="str" cm="1">
        <f t="array" aca="1" ref="R688" ca="1">_xlfn.IFS(P688="","",
$B$11="Hə", _xlfn.XLOOKUP(DATE(P688, 12, 31), lease_table_dates, lease_table_balances,0, 0),
TRUE, IFERROR( XNPV($B$6, IF(payment_dates &gt;DATE(P688, 12, 31), payments,  0),  IF(payment_dates &gt;DATE(P688, 12, 31), payment_dates,  DATE(P688, 12, 31))    ),0)
)</f>
        <v/>
      </c>
      <c r="S688" s="1" t="str" cm="1">
        <f t="array" aca="1" ref="S688" ca="1">_xlfn.IFS(P688="","",
TRUE,  MIN( MIN(Q687, $M$14), ROUND($M$14/ (last_rou_date - $B$2) * (DATE(P688,12,31) - MAX($B$2, DATE(P688-1, 12, 31))), 2) )
)</f>
        <v/>
      </c>
      <c r="T688" s="7" t="str" cm="1">
        <f t="array" aca="1" ref="T688" ca="1">_xlfn.IFS(P688="", "",
ISTEXT(R687), R688- (H688 - SUMIFS( lease_table_payments, lease_table_years, P688) -$AG$14 ),
AND(ISNUMBER(R687), R688&lt;&gt;""),   R688- (R687 - SUMIFS( lease_table_payments, lease_table_years, P688) )
)</f>
        <v/>
      </c>
      <c r="V688" s="64">
        <f t="shared" si="32"/>
        <v>675</v>
      </c>
      <c r="W688" s="51" t="str" cm="1">
        <f t="array" ref="W688">_xlfn.IFS(
OR(W687=$B$4, W687=""),"",
TRUE,W687+1
)</f>
        <v/>
      </c>
      <c r="X688" s="51" t="str" cm="1">
        <f t="array" ref="X688">_xlfn.IFS(X687="","",
W688="", "",
AND($B$3="İllik"),DATE(YEAR(X687)+1,MONTH(X687),DAY(X687) ),
AND($B$3="Aylıq", $AH$14="Not end"), EDATE(X687,1),
AND($B$3="Aylıq", $AH$14="End"), EOMONTH(X687,1)
)</f>
        <v/>
      </c>
      <c r="Y688" s="51" t="str" cm="1">
        <f t="array" aca="1" ref="Y688" ca="1">_xlfn.IFS(
AND($B$7="Dövrün əvvəlində", Y687&lt;=last_rou_date), DATE(YEAR(Y687)+1, 12, 31),
AND($B$7="Dövrün sonunda", Y687&lt;=last_payment_date), DATE(YEAR(Y687)+1, 12, 31),
TRUE, ""
)</f>
        <v/>
      </c>
      <c r="Z688" s="75" t="str" cm="1">
        <f t="array" aca="1" ref="Z688" ca="1">_xlfn.IFS(
AND($AN$14="Not year_end", Z687&gt;last_payment_date), "",
AND($AN$14="Year_end", Z687&gt;=last_payment_date), "",
AND($AN$14="Year_end"), DATE(YEAR(Z687+1), 12, 31),
AND($AN$14="Not year_end", MONTH(Z687)=12, DAY(Z687)=31), DATE(YEAR(Z686)+1, MONTH(Z686), DAY(Z686)),
AND($AN$14="Not year_end", OR(MONTH(Z687)&lt;&gt;12, DAY(Z687)&lt;&gt;31) ), DATE(YEAR(Z687), 12, 31)
)</f>
        <v/>
      </c>
      <c r="AA688" s="75" t="str" cm="1">
        <f t="array" aca="1" ref="AA688" ca="1">_xlfn.IFS(AA687="", "",
AND(AA687=last_payment_date, OR(MONTH(AA687)&lt;&gt;12, DAY(AA687)&lt;&gt;31) ), DATE(YEAR(AA687), 12, 31),
AND(MONTH(AA687)=12, DAY(AA687)=31, AA687&gt;=last_payment_date), "",
AND(MONTH(AA687)=12, DAY(AA687)&lt;&gt;31),  EOMONTH(AA687,0),
AND(MONTH(AA687)=12, DAY(AA687)=31, $AH$14="Not end"),  EDATE(AA686,1),
AND($AH$14="Not end"), EDATE(AA687, 1),
AND($AH$14="End"), EOMONTH(AA687, 1)
)</f>
        <v/>
      </c>
      <c r="AB688" s="75" t="str" cm="1">
        <f t="array" aca="1" ref="AB688" ca="1">_xlfn.IFS(AB687="","",
AND(AB687=last_rou_date), "",
AND($B$3="İllik"),DATE(YEAR(AB687)+1,MONTH(AB687),DAY(AB687) ),
AND($B$3="Aylıq", $AH$14="Not end"), EDATE(AB687,1),
AND($B$3="Aylıq", $AH$14="End"), EOMONTH(AB687,1)
)</f>
        <v/>
      </c>
      <c r="AC688" s="75" t="str" cm="1">
        <f t="array" aca="1" ref="AC688" ca="1">_xlfn.IFS(
AND($AN$14="Not year_end", AC687&gt;last_rou_date), "",
AND($AN$14="Year_end", AC687&gt;=last_rou_date), "",
AND($AN$14="Year_end"), DATE(YEAR(AC687+1), 12, 31),
AND($AN$14="Not year_end", MONTH(AC687)=12, DAY(AC687)=31), DATE(YEAR(AC686)+1, MONTH(AC686), DAY(AC686)),
AND($AN$14="Not year_end", OR(MONTH(AC687)&lt;&gt;12, DAY(AC687)&lt;&gt;31) ), DATE(YEAR(AC687), 12, 31)
)</f>
        <v/>
      </c>
      <c r="AD688" s="75" t="str" cm="1">
        <f t="array" aca="1" ref="AD688" ca="1">_xlfn.IFS(AD687="", "",
AND(AD687=last_rou_date, OR(MONTH(AD687)&lt;&gt;12, DAY(AD687)&lt;&gt;31) ), DATE(YEAR(AD687), 12, 31),
AND(MONTH(AD687)=12, DAY(AD687)=31, AD687&gt;=last_rou_date), "",
AND(MONTH(AD687)=12, DAY(AD687)&lt;&gt;31),  EOMONTH(AD687,0),
AND(MONTH(AD687)=12, DAY(AD687)=31, $AH$14="Not end"),  EDATE(AD686,1),
AND($AH$14="Not end"), EDATE(AD687, 1),
AND($AH$14="End"), EOMONTH(AD687, 1)
)</f>
        <v/>
      </c>
      <c r="AE688" s="51" t="str" cm="1">
        <f t="array" ref="AE688">_xlfn.IFS(W688="", "",
AND(W688&gt;0, W688&lt;=$B$4, $C$2="İllik artım, faiz olaraq", $D$2&gt;0, $B$3="İllik"), $B$5*((1+$D$2)^(W688-1)),
AND(W688&gt;0, W688&lt;=$B$4, $C$2="İllik artım, faiz olaraq", $D$2&gt;0, $B$3="Aylıq"), $B$5*((1+$D$2)^ROUNDDOWN((W688-1)/12,0)),
AND(W688=1, $C$2="Aşağıdakı kimi dəyişir", ), $B$5,
AND(W688&gt;1, W688&lt;=$B$4, $C$2="Aşağıdakı kimi dəyişir"), IFERROR(VLOOKUP(W688, $C$4:$D$7, 2, FALSE), AE687),
AND(W688&gt;0, W688&lt;=$B$4), $B$5,
TRUE,0 )</f>
        <v/>
      </c>
      <c r="AF688" s="51" t="str">
        <f t="shared" ca="1" si="31"/>
        <v/>
      </c>
    </row>
    <row r="689" spans="1:32" x14ac:dyDescent="0.4">
      <c r="A689" s="13" t="str" cm="1">
        <f t="array" aca="1" ref="A689" ca="1">_xlfn.IFS(
AND(SUMIFS(lease_table_interest_accruals, lease_table_dates, A688)&gt;0, COUNTIFS($E$14:E688, "Interest accrual", $A$14:A688, A688)=0),  A688,
AND(SUMIFS(lease_table_payments, lease_table_dates, A688)&gt;0, COUNTIFS($E$14:E688, "Payment", $A$14:A688, A688)=0),  A688,
AND(SUMIFS(rou_table_deprs, rou_table_dates, A688)&gt;0, COUNTIFS($E$14:E688, "Depreciation", $A$14:A688, A688)=0),  A688,
TRUE,  IFERROR(INDEX(rou_table_dates,  MATCH(A688, rou_table_dates)+1, ), "")
)</f>
        <v/>
      </c>
      <c r="B689" s="1" t="str" cm="1">
        <f t="array" aca="1" ref="B689" ca="1">_xlfn.IFS(
AND(E689="Payment", A689=$B$2), $AM$14,
E689="Payment", $AM$15,
E689="Interest accrual", $AM$18,
E689="Depreciation", $AM$17,
TRUE, "")</f>
        <v/>
      </c>
      <c r="C689" s="1" t="str" cm="1">
        <f t="array" aca="1" ref="C689" ca="1">_xlfn.IFS(
E689="Payment", $AM$19,
E689="Interest accrual", $AM$15,
E689="Depreciation", $AM$16,
TRUE, "")</f>
        <v/>
      </c>
      <c r="D689" s="1" t="str" cm="1">
        <f t="array" aca="1" ref="D689" ca="1">_xlfn.IFS(
E689="Payment", _xlfn.XLOOKUP(A689, lease_table_dates, lease_table_payments, 0, 0),
E689="Interest accrual", _xlfn.XLOOKUP(A689, lease_table_dates, lease_table_interest_accruals, 0, 0),
E689="Depreciation", _xlfn.XLOOKUP(A689, rou_table_dates, rou_table_deprs, 0, 0),
TRUE, ""
)</f>
        <v/>
      </c>
      <c r="E689" s="7" t="str" cm="1">
        <f t="array" aca="1" ref="E689" ca="1">_xlfn.IFS(
AND(SUMIFS(lease_table_interest_accruals, lease_table_dates, A689)&gt;0, COUNTIFS($E$14:E688, "Interest accrual", $A$14:A688, A689)=0), "Interest accrual",
AND(SUMIFS(lease_table_payments, lease_table_dates, A689)&gt;0, COUNTIFS($E$14:E688, "Payment", $A$14:A688, A689)=0), "Payment",
AND(SUMIFS(rou_table_deprs, rou_table_dates, A689)&gt;0, COUNTIFS($E$14:E688, "Depreciation", $A$14:A688, A689)=0), "Depreciation",
TRUE,  ""
)</f>
        <v/>
      </c>
      <c r="G689" s="13" t="str" cm="1">
        <f t="array" aca="1" ref="G689" ca="1">_xlfn.IFS(
AND($B$11="Hə", $B$3="İllik"), Z689,
AND($B$11="Hə", $B$3="Aylıq"), AA689,
$B$11="Yox", X689)</f>
        <v/>
      </c>
      <c r="H689" s="1" t="str" cm="1">
        <f t="array" aca="1" ref="H689" ca="1">_xlfn.IFS( G689="", "",
TRUE, ROUND( H688+I689-J689, 2) )</f>
        <v/>
      </c>
      <c r="I689" s="1" t="str" cm="1">
        <f t="array" aca="1" ref="I689" ca="1">_xlfn.IFS(G689="", "",
G689=last_payment_date, (J689-H688),
 TRUE,  -  (H688- H688* (1+$B$6)^ (_xlfn.DAYS(G689,G688)/365) )
)</f>
        <v/>
      </c>
      <c r="J689" s="1" t="str" cm="1">
        <f t="array" aca="1" ref="J689" ca="1">_xlfn.IFS(G689="", "",
TRUE, _xlfn.XLOOKUP(G689,  payment_dates, payments,0,0)
)</f>
        <v/>
      </c>
      <c r="L689" s="8" t="str" cm="1">
        <f t="array" aca="1" ref="L689" ca="1">_xlfn.IFS(
AND($B$11="Hə", $B$3="İllik"), AC689,
AND($B$11="Hə", $B$3="Aylıq"), AD689,
$B$11="Yox", AB689)</f>
        <v/>
      </c>
      <c r="M689" s="1" t="str" cm="1">
        <f t="array" aca="1" ref="M689" ca="1">_xlfn.IFS( L689="", "",
(M688-N689)&lt;=0.5, 0,
TRUE,  M688-N689)</f>
        <v/>
      </c>
      <c r="N689" s="7" t="str" cm="1">
        <f t="array" aca="1" ref="N689" ca="1">_xlfn.IFS(
L689="", "",
TRUE, MIN(M688, ROUND($M$14/ (last_rou_date - $B$2) * (L689-L688), 2) )
)</f>
        <v/>
      </c>
      <c r="P689" s="59" t="str">
        <f t="shared" ca="1" si="30"/>
        <v/>
      </c>
      <c r="Q689" s="1" t="str" cm="1">
        <f t="array" aca="1" ref="Q689" ca="1">_xlfn.IFS(P689="","",
$B$11="Hə", _xlfn.XLOOKUP(DATE(P689, 12, 31), rou_table_dates, rou_table_nbvs,0, 0),
TRUE,  MAX(0, ROUND($M$14 - $M$14/ (last_rou_date - $B$2) * (DATE(P689,12,31) - $B$2), 2) )
)</f>
        <v/>
      </c>
      <c r="R689" s="1" t="str" cm="1">
        <f t="array" aca="1" ref="R689" ca="1">_xlfn.IFS(P689="","",
$B$11="Hə", _xlfn.XLOOKUP(DATE(P689, 12, 31), lease_table_dates, lease_table_balances,0, 0),
TRUE, IFERROR( XNPV($B$6, IF(payment_dates &gt;DATE(P689, 12, 31), payments,  0),  IF(payment_dates &gt;DATE(P689, 12, 31), payment_dates,  DATE(P689, 12, 31))    ),0)
)</f>
        <v/>
      </c>
      <c r="S689" s="1" t="str" cm="1">
        <f t="array" aca="1" ref="S689" ca="1">_xlfn.IFS(P689="","",
TRUE,  MIN( MIN(Q688, $M$14), ROUND($M$14/ (last_rou_date - $B$2) * (DATE(P689,12,31) - MAX($B$2, DATE(P689-1, 12, 31))), 2) )
)</f>
        <v/>
      </c>
      <c r="T689" s="7" t="str" cm="1">
        <f t="array" aca="1" ref="T689" ca="1">_xlfn.IFS(P689="", "",
ISTEXT(R688), R689- (H689 - SUMIFS( lease_table_payments, lease_table_years, P689) -$AG$14 ),
AND(ISNUMBER(R688), R689&lt;&gt;""),   R689- (R688 - SUMIFS( lease_table_payments, lease_table_years, P689) )
)</f>
        <v/>
      </c>
      <c r="V689" s="64">
        <f t="shared" si="32"/>
        <v>676</v>
      </c>
      <c r="W689" s="51" t="str" cm="1">
        <f t="array" ref="W689">_xlfn.IFS(
OR(W688=$B$4, W688=""),"",
TRUE,W688+1
)</f>
        <v/>
      </c>
      <c r="X689" s="51" t="str" cm="1">
        <f t="array" ref="X689">_xlfn.IFS(X688="","",
W689="", "",
AND($B$3="İllik"),DATE(YEAR(X688)+1,MONTH(X688),DAY(X688) ),
AND($B$3="Aylıq", $AH$14="Not end"), EDATE(X688,1),
AND($B$3="Aylıq", $AH$14="End"), EOMONTH(X688,1)
)</f>
        <v/>
      </c>
      <c r="Y689" s="51" t="str" cm="1">
        <f t="array" aca="1" ref="Y689" ca="1">_xlfn.IFS(
AND($B$7="Dövrün əvvəlində", Y688&lt;=last_rou_date), DATE(YEAR(Y688)+1, 12, 31),
AND($B$7="Dövrün sonunda", Y688&lt;=last_payment_date), DATE(YEAR(Y688)+1, 12, 31),
TRUE, ""
)</f>
        <v/>
      </c>
      <c r="Z689" s="75" t="str" cm="1">
        <f t="array" aca="1" ref="Z689" ca="1">_xlfn.IFS(
AND($AN$14="Not year_end", Z688&gt;last_payment_date), "",
AND($AN$14="Year_end", Z688&gt;=last_payment_date), "",
AND($AN$14="Year_end"), DATE(YEAR(Z688+1), 12, 31),
AND($AN$14="Not year_end", MONTH(Z688)=12, DAY(Z688)=31), DATE(YEAR(Z687)+1, MONTH(Z687), DAY(Z687)),
AND($AN$14="Not year_end", OR(MONTH(Z688)&lt;&gt;12, DAY(Z688)&lt;&gt;31) ), DATE(YEAR(Z688), 12, 31)
)</f>
        <v/>
      </c>
      <c r="AA689" s="75" t="str" cm="1">
        <f t="array" aca="1" ref="AA689" ca="1">_xlfn.IFS(AA688="", "",
AND(AA688=last_payment_date, OR(MONTH(AA688)&lt;&gt;12, DAY(AA688)&lt;&gt;31) ), DATE(YEAR(AA688), 12, 31),
AND(MONTH(AA688)=12, DAY(AA688)=31, AA688&gt;=last_payment_date), "",
AND(MONTH(AA688)=12, DAY(AA688)&lt;&gt;31),  EOMONTH(AA688,0),
AND(MONTH(AA688)=12, DAY(AA688)=31, $AH$14="Not end"),  EDATE(AA687,1),
AND($AH$14="Not end"), EDATE(AA688, 1),
AND($AH$14="End"), EOMONTH(AA688, 1)
)</f>
        <v/>
      </c>
      <c r="AB689" s="75" t="str" cm="1">
        <f t="array" aca="1" ref="AB689" ca="1">_xlfn.IFS(AB688="","",
AND(AB688=last_rou_date), "",
AND($B$3="İllik"),DATE(YEAR(AB688)+1,MONTH(AB688),DAY(AB688) ),
AND($B$3="Aylıq", $AH$14="Not end"), EDATE(AB688,1),
AND($B$3="Aylıq", $AH$14="End"), EOMONTH(AB688,1)
)</f>
        <v/>
      </c>
      <c r="AC689" s="75" t="str" cm="1">
        <f t="array" aca="1" ref="AC689" ca="1">_xlfn.IFS(
AND($AN$14="Not year_end", AC688&gt;last_rou_date), "",
AND($AN$14="Year_end", AC688&gt;=last_rou_date), "",
AND($AN$14="Year_end"), DATE(YEAR(AC688+1), 12, 31),
AND($AN$14="Not year_end", MONTH(AC688)=12, DAY(AC688)=31), DATE(YEAR(AC687)+1, MONTH(AC687), DAY(AC687)),
AND($AN$14="Not year_end", OR(MONTH(AC688)&lt;&gt;12, DAY(AC688)&lt;&gt;31) ), DATE(YEAR(AC688), 12, 31)
)</f>
        <v/>
      </c>
      <c r="AD689" s="75" t="str" cm="1">
        <f t="array" aca="1" ref="AD689" ca="1">_xlfn.IFS(AD688="", "",
AND(AD688=last_rou_date, OR(MONTH(AD688)&lt;&gt;12, DAY(AD688)&lt;&gt;31) ), DATE(YEAR(AD688), 12, 31),
AND(MONTH(AD688)=12, DAY(AD688)=31, AD688&gt;=last_rou_date), "",
AND(MONTH(AD688)=12, DAY(AD688)&lt;&gt;31),  EOMONTH(AD688,0),
AND(MONTH(AD688)=12, DAY(AD688)=31, $AH$14="Not end"),  EDATE(AD687,1),
AND($AH$14="Not end"), EDATE(AD688, 1),
AND($AH$14="End"), EOMONTH(AD688, 1)
)</f>
        <v/>
      </c>
      <c r="AE689" s="51" t="str" cm="1">
        <f t="array" ref="AE689">_xlfn.IFS(W689="", "",
AND(W689&gt;0, W689&lt;=$B$4, $C$2="İllik artım, faiz olaraq", $D$2&gt;0, $B$3="İllik"), $B$5*((1+$D$2)^(W689-1)),
AND(W689&gt;0, W689&lt;=$B$4, $C$2="İllik artım, faiz olaraq", $D$2&gt;0, $B$3="Aylıq"), $B$5*((1+$D$2)^ROUNDDOWN((W689-1)/12,0)),
AND(W689=1, $C$2="Aşağıdakı kimi dəyişir", ), $B$5,
AND(W689&gt;1, W689&lt;=$B$4, $C$2="Aşağıdakı kimi dəyişir"), IFERROR(VLOOKUP(W689, $C$4:$D$7, 2, FALSE), AE688),
AND(W689&gt;0, W689&lt;=$B$4), $B$5,
TRUE,0 )</f>
        <v/>
      </c>
      <c r="AF689" s="51" t="str">
        <f t="shared" ca="1" si="31"/>
        <v/>
      </c>
    </row>
    <row r="690" spans="1:32" x14ac:dyDescent="0.4">
      <c r="A690" s="13" t="str" cm="1">
        <f t="array" aca="1" ref="A690" ca="1">_xlfn.IFS(
AND(SUMIFS(lease_table_interest_accruals, lease_table_dates, A689)&gt;0, COUNTIFS($E$14:E689, "Interest accrual", $A$14:A689, A689)=0),  A689,
AND(SUMIFS(lease_table_payments, lease_table_dates, A689)&gt;0, COUNTIFS($E$14:E689, "Payment", $A$14:A689, A689)=0),  A689,
AND(SUMIFS(rou_table_deprs, rou_table_dates, A689)&gt;0, COUNTIFS($E$14:E689, "Depreciation", $A$14:A689, A689)=0),  A689,
TRUE,  IFERROR(INDEX(rou_table_dates,  MATCH(A689, rou_table_dates)+1, ), "")
)</f>
        <v/>
      </c>
      <c r="B690" s="1" t="str" cm="1">
        <f t="array" aca="1" ref="B690" ca="1">_xlfn.IFS(
AND(E690="Payment", A690=$B$2), $AM$14,
E690="Payment", $AM$15,
E690="Interest accrual", $AM$18,
E690="Depreciation", $AM$17,
TRUE, "")</f>
        <v/>
      </c>
      <c r="C690" s="1" t="str" cm="1">
        <f t="array" aca="1" ref="C690" ca="1">_xlfn.IFS(
E690="Payment", $AM$19,
E690="Interest accrual", $AM$15,
E690="Depreciation", $AM$16,
TRUE, "")</f>
        <v/>
      </c>
      <c r="D690" s="1" t="str" cm="1">
        <f t="array" aca="1" ref="D690" ca="1">_xlfn.IFS(
E690="Payment", _xlfn.XLOOKUP(A690, lease_table_dates, lease_table_payments, 0, 0),
E690="Interest accrual", _xlfn.XLOOKUP(A690, lease_table_dates, lease_table_interest_accruals, 0, 0),
E690="Depreciation", _xlfn.XLOOKUP(A690, rou_table_dates, rou_table_deprs, 0, 0),
TRUE, ""
)</f>
        <v/>
      </c>
      <c r="E690" s="7" t="str" cm="1">
        <f t="array" aca="1" ref="E690" ca="1">_xlfn.IFS(
AND(SUMIFS(lease_table_interest_accruals, lease_table_dates, A690)&gt;0, COUNTIFS($E$14:E689, "Interest accrual", $A$14:A689, A690)=0), "Interest accrual",
AND(SUMIFS(lease_table_payments, lease_table_dates, A690)&gt;0, COUNTIFS($E$14:E689, "Payment", $A$14:A689, A690)=0), "Payment",
AND(SUMIFS(rou_table_deprs, rou_table_dates, A690)&gt;0, COUNTIFS($E$14:E689, "Depreciation", $A$14:A689, A690)=0), "Depreciation",
TRUE,  ""
)</f>
        <v/>
      </c>
      <c r="G690" s="13" t="str" cm="1">
        <f t="array" aca="1" ref="G690" ca="1">_xlfn.IFS(
AND($B$11="Hə", $B$3="İllik"), Z690,
AND($B$11="Hə", $B$3="Aylıq"), AA690,
$B$11="Yox", X690)</f>
        <v/>
      </c>
      <c r="H690" s="1" t="str" cm="1">
        <f t="array" aca="1" ref="H690" ca="1">_xlfn.IFS( G690="", "",
TRUE, ROUND( H689+I690-J690, 2) )</f>
        <v/>
      </c>
      <c r="I690" s="1" t="str" cm="1">
        <f t="array" aca="1" ref="I690" ca="1">_xlfn.IFS(G690="", "",
G690=last_payment_date, (J690-H689),
 TRUE,  -  (H689- H689* (1+$B$6)^ (_xlfn.DAYS(G690,G689)/365) )
)</f>
        <v/>
      </c>
      <c r="J690" s="1" t="str" cm="1">
        <f t="array" aca="1" ref="J690" ca="1">_xlfn.IFS(G690="", "",
TRUE, _xlfn.XLOOKUP(G690,  payment_dates, payments,0,0)
)</f>
        <v/>
      </c>
      <c r="L690" s="8" t="str" cm="1">
        <f t="array" aca="1" ref="L690" ca="1">_xlfn.IFS(
AND($B$11="Hə", $B$3="İllik"), AC690,
AND($B$11="Hə", $B$3="Aylıq"), AD690,
$B$11="Yox", AB690)</f>
        <v/>
      </c>
      <c r="M690" s="1" t="str" cm="1">
        <f t="array" aca="1" ref="M690" ca="1">_xlfn.IFS( L690="", "",
(M689-N690)&lt;=0.5, 0,
TRUE,  M689-N690)</f>
        <v/>
      </c>
      <c r="N690" s="7" t="str" cm="1">
        <f t="array" aca="1" ref="N690" ca="1">_xlfn.IFS(
L690="", "",
TRUE, MIN(M689, ROUND($M$14/ (last_rou_date - $B$2) * (L690-L689), 2) )
)</f>
        <v/>
      </c>
      <c r="P690" s="59" t="str">
        <f t="shared" ca="1" si="30"/>
        <v/>
      </c>
      <c r="Q690" s="1" t="str" cm="1">
        <f t="array" aca="1" ref="Q690" ca="1">_xlfn.IFS(P690="","",
$B$11="Hə", _xlfn.XLOOKUP(DATE(P690, 12, 31), rou_table_dates, rou_table_nbvs,0, 0),
TRUE,  MAX(0, ROUND($M$14 - $M$14/ (last_rou_date - $B$2) * (DATE(P690,12,31) - $B$2), 2) )
)</f>
        <v/>
      </c>
      <c r="R690" s="1" t="str" cm="1">
        <f t="array" aca="1" ref="R690" ca="1">_xlfn.IFS(P690="","",
$B$11="Hə", _xlfn.XLOOKUP(DATE(P690, 12, 31), lease_table_dates, lease_table_balances,0, 0),
TRUE, IFERROR( XNPV($B$6, IF(payment_dates &gt;DATE(P690, 12, 31), payments,  0),  IF(payment_dates &gt;DATE(P690, 12, 31), payment_dates,  DATE(P690, 12, 31))    ),0)
)</f>
        <v/>
      </c>
      <c r="S690" s="1" t="str" cm="1">
        <f t="array" aca="1" ref="S690" ca="1">_xlfn.IFS(P690="","",
TRUE,  MIN( MIN(Q689, $M$14), ROUND($M$14/ (last_rou_date - $B$2) * (DATE(P690,12,31) - MAX($B$2, DATE(P690-1, 12, 31))), 2) )
)</f>
        <v/>
      </c>
      <c r="T690" s="7" t="str" cm="1">
        <f t="array" aca="1" ref="T690" ca="1">_xlfn.IFS(P690="", "",
ISTEXT(R689), R690- (H690 - SUMIFS( lease_table_payments, lease_table_years, P690) -$AG$14 ),
AND(ISNUMBER(R689), R690&lt;&gt;""),   R690- (R689 - SUMIFS( lease_table_payments, lease_table_years, P690) )
)</f>
        <v/>
      </c>
      <c r="V690" s="64">
        <f t="shared" si="32"/>
        <v>677</v>
      </c>
      <c r="W690" s="51" t="str" cm="1">
        <f t="array" ref="W690">_xlfn.IFS(
OR(W689=$B$4, W689=""),"",
TRUE,W689+1
)</f>
        <v/>
      </c>
      <c r="X690" s="51" t="str" cm="1">
        <f t="array" ref="X690">_xlfn.IFS(X689="","",
W690="", "",
AND($B$3="İllik"),DATE(YEAR(X689)+1,MONTH(X689),DAY(X689) ),
AND($B$3="Aylıq", $AH$14="Not end"), EDATE(X689,1),
AND($B$3="Aylıq", $AH$14="End"), EOMONTH(X689,1)
)</f>
        <v/>
      </c>
      <c r="Y690" s="51" t="str" cm="1">
        <f t="array" aca="1" ref="Y690" ca="1">_xlfn.IFS(
AND($B$7="Dövrün əvvəlində", Y689&lt;=last_rou_date), DATE(YEAR(Y689)+1, 12, 31),
AND($B$7="Dövrün sonunda", Y689&lt;=last_payment_date), DATE(YEAR(Y689)+1, 12, 31),
TRUE, ""
)</f>
        <v/>
      </c>
      <c r="Z690" s="75" t="str" cm="1">
        <f t="array" aca="1" ref="Z690" ca="1">_xlfn.IFS(
AND($AN$14="Not year_end", Z689&gt;last_payment_date), "",
AND($AN$14="Year_end", Z689&gt;=last_payment_date), "",
AND($AN$14="Year_end"), DATE(YEAR(Z689+1), 12, 31),
AND($AN$14="Not year_end", MONTH(Z689)=12, DAY(Z689)=31), DATE(YEAR(Z688)+1, MONTH(Z688), DAY(Z688)),
AND($AN$14="Not year_end", OR(MONTH(Z689)&lt;&gt;12, DAY(Z689)&lt;&gt;31) ), DATE(YEAR(Z689), 12, 31)
)</f>
        <v/>
      </c>
      <c r="AA690" s="75" t="str" cm="1">
        <f t="array" aca="1" ref="AA690" ca="1">_xlfn.IFS(AA689="", "",
AND(AA689=last_payment_date, OR(MONTH(AA689)&lt;&gt;12, DAY(AA689)&lt;&gt;31) ), DATE(YEAR(AA689), 12, 31),
AND(MONTH(AA689)=12, DAY(AA689)=31, AA689&gt;=last_payment_date), "",
AND(MONTH(AA689)=12, DAY(AA689)&lt;&gt;31),  EOMONTH(AA689,0),
AND(MONTH(AA689)=12, DAY(AA689)=31, $AH$14="Not end"),  EDATE(AA688,1),
AND($AH$14="Not end"), EDATE(AA689, 1),
AND($AH$14="End"), EOMONTH(AA689, 1)
)</f>
        <v/>
      </c>
      <c r="AB690" s="75" t="str" cm="1">
        <f t="array" aca="1" ref="AB690" ca="1">_xlfn.IFS(AB689="","",
AND(AB689=last_rou_date), "",
AND($B$3="İllik"),DATE(YEAR(AB689)+1,MONTH(AB689),DAY(AB689) ),
AND($B$3="Aylıq", $AH$14="Not end"), EDATE(AB689,1),
AND($B$3="Aylıq", $AH$14="End"), EOMONTH(AB689,1)
)</f>
        <v/>
      </c>
      <c r="AC690" s="75" t="str" cm="1">
        <f t="array" aca="1" ref="AC690" ca="1">_xlfn.IFS(
AND($AN$14="Not year_end", AC689&gt;last_rou_date), "",
AND($AN$14="Year_end", AC689&gt;=last_rou_date), "",
AND($AN$14="Year_end"), DATE(YEAR(AC689+1), 12, 31),
AND($AN$14="Not year_end", MONTH(AC689)=12, DAY(AC689)=31), DATE(YEAR(AC688)+1, MONTH(AC688), DAY(AC688)),
AND($AN$14="Not year_end", OR(MONTH(AC689)&lt;&gt;12, DAY(AC689)&lt;&gt;31) ), DATE(YEAR(AC689), 12, 31)
)</f>
        <v/>
      </c>
      <c r="AD690" s="75" t="str" cm="1">
        <f t="array" aca="1" ref="AD690" ca="1">_xlfn.IFS(AD689="", "",
AND(AD689=last_rou_date, OR(MONTH(AD689)&lt;&gt;12, DAY(AD689)&lt;&gt;31) ), DATE(YEAR(AD689), 12, 31),
AND(MONTH(AD689)=12, DAY(AD689)=31, AD689&gt;=last_rou_date), "",
AND(MONTH(AD689)=12, DAY(AD689)&lt;&gt;31),  EOMONTH(AD689,0),
AND(MONTH(AD689)=12, DAY(AD689)=31, $AH$14="Not end"),  EDATE(AD688,1),
AND($AH$14="Not end"), EDATE(AD689, 1),
AND($AH$14="End"), EOMONTH(AD689, 1)
)</f>
        <v/>
      </c>
      <c r="AE690" s="51" t="str" cm="1">
        <f t="array" ref="AE690">_xlfn.IFS(W690="", "",
AND(W690&gt;0, W690&lt;=$B$4, $C$2="İllik artım, faiz olaraq", $D$2&gt;0, $B$3="İllik"), $B$5*((1+$D$2)^(W690-1)),
AND(W690&gt;0, W690&lt;=$B$4, $C$2="İllik artım, faiz olaraq", $D$2&gt;0, $B$3="Aylıq"), $B$5*((1+$D$2)^ROUNDDOWN((W690-1)/12,0)),
AND(W690=1, $C$2="Aşağıdakı kimi dəyişir", ), $B$5,
AND(W690&gt;1, W690&lt;=$B$4, $C$2="Aşağıdakı kimi dəyişir"), IFERROR(VLOOKUP(W690, $C$4:$D$7, 2, FALSE), AE689),
AND(W690&gt;0, W690&lt;=$B$4), $B$5,
TRUE,0 )</f>
        <v/>
      </c>
      <c r="AF690" s="51" t="str">
        <f t="shared" ca="1" si="31"/>
        <v/>
      </c>
    </row>
    <row r="691" spans="1:32" x14ac:dyDescent="0.4">
      <c r="A691" s="13" t="str" cm="1">
        <f t="array" aca="1" ref="A691" ca="1">_xlfn.IFS(
AND(SUMIFS(lease_table_interest_accruals, lease_table_dates, A690)&gt;0, COUNTIFS($E$14:E690, "Interest accrual", $A$14:A690, A690)=0),  A690,
AND(SUMIFS(lease_table_payments, lease_table_dates, A690)&gt;0, COUNTIFS($E$14:E690, "Payment", $A$14:A690, A690)=0),  A690,
AND(SUMIFS(rou_table_deprs, rou_table_dates, A690)&gt;0, COUNTIFS($E$14:E690, "Depreciation", $A$14:A690, A690)=0),  A690,
TRUE,  IFERROR(INDEX(rou_table_dates,  MATCH(A690, rou_table_dates)+1, ), "")
)</f>
        <v/>
      </c>
      <c r="B691" s="1" t="str" cm="1">
        <f t="array" aca="1" ref="B691" ca="1">_xlfn.IFS(
AND(E691="Payment", A691=$B$2), $AM$14,
E691="Payment", $AM$15,
E691="Interest accrual", $AM$18,
E691="Depreciation", $AM$17,
TRUE, "")</f>
        <v/>
      </c>
      <c r="C691" s="1" t="str" cm="1">
        <f t="array" aca="1" ref="C691" ca="1">_xlfn.IFS(
E691="Payment", $AM$19,
E691="Interest accrual", $AM$15,
E691="Depreciation", $AM$16,
TRUE, "")</f>
        <v/>
      </c>
      <c r="D691" s="1" t="str" cm="1">
        <f t="array" aca="1" ref="D691" ca="1">_xlfn.IFS(
E691="Payment", _xlfn.XLOOKUP(A691, lease_table_dates, lease_table_payments, 0, 0),
E691="Interest accrual", _xlfn.XLOOKUP(A691, lease_table_dates, lease_table_interest_accruals, 0, 0),
E691="Depreciation", _xlfn.XLOOKUP(A691, rou_table_dates, rou_table_deprs, 0, 0),
TRUE, ""
)</f>
        <v/>
      </c>
      <c r="E691" s="7" t="str" cm="1">
        <f t="array" aca="1" ref="E691" ca="1">_xlfn.IFS(
AND(SUMIFS(lease_table_interest_accruals, lease_table_dates, A691)&gt;0, COUNTIFS($E$14:E690, "Interest accrual", $A$14:A690, A691)=0), "Interest accrual",
AND(SUMIFS(lease_table_payments, lease_table_dates, A691)&gt;0, COUNTIFS($E$14:E690, "Payment", $A$14:A690, A691)=0), "Payment",
AND(SUMIFS(rou_table_deprs, rou_table_dates, A691)&gt;0, COUNTIFS($E$14:E690, "Depreciation", $A$14:A690, A691)=0), "Depreciation",
TRUE,  ""
)</f>
        <v/>
      </c>
      <c r="G691" s="13" t="str" cm="1">
        <f t="array" aca="1" ref="G691" ca="1">_xlfn.IFS(
AND($B$11="Hə", $B$3="İllik"), Z691,
AND($B$11="Hə", $B$3="Aylıq"), AA691,
$B$11="Yox", X691)</f>
        <v/>
      </c>
      <c r="H691" s="1" t="str" cm="1">
        <f t="array" aca="1" ref="H691" ca="1">_xlfn.IFS( G691="", "",
TRUE, ROUND( H690+I691-J691, 2) )</f>
        <v/>
      </c>
      <c r="I691" s="1" t="str" cm="1">
        <f t="array" aca="1" ref="I691" ca="1">_xlfn.IFS(G691="", "",
G691=last_payment_date, (J691-H690),
 TRUE,  -  (H690- H690* (1+$B$6)^ (_xlfn.DAYS(G691,G690)/365) )
)</f>
        <v/>
      </c>
      <c r="J691" s="1" t="str" cm="1">
        <f t="array" aca="1" ref="J691" ca="1">_xlfn.IFS(G691="", "",
TRUE, _xlfn.XLOOKUP(G691,  payment_dates, payments,0,0)
)</f>
        <v/>
      </c>
      <c r="L691" s="8" t="str" cm="1">
        <f t="array" aca="1" ref="L691" ca="1">_xlfn.IFS(
AND($B$11="Hə", $B$3="İllik"), AC691,
AND($B$11="Hə", $B$3="Aylıq"), AD691,
$B$11="Yox", AB691)</f>
        <v/>
      </c>
      <c r="M691" s="1" t="str" cm="1">
        <f t="array" aca="1" ref="M691" ca="1">_xlfn.IFS( L691="", "",
(M690-N691)&lt;=0.5, 0,
TRUE,  M690-N691)</f>
        <v/>
      </c>
      <c r="N691" s="7" t="str" cm="1">
        <f t="array" aca="1" ref="N691" ca="1">_xlfn.IFS(
L691="", "",
TRUE, MIN(M690, ROUND($M$14/ (last_rou_date - $B$2) * (L691-L690), 2) )
)</f>
        <v/>
      </c>
      <c r="P691" s="59" t="str">
        <f t="shared" ca="1" si="30"/>
        <v/>
      </c>
      <c r="Q691" s="1" t="str" cm="1">
        <f t="array" aca="1" ref="Q691" ca="1">_xlfn.IFS(P691="","",
$B$11="Hə", _xlfn.XLOOKUP(DATE(P691, 12, 31), rou_table_dates, rou_table_nbvs,0, 0),
TRUE,  MAX(0, ROUND($M$14 - $M$14/ (last_rou_date - $B$2) * (DATE(P691,12,31) - $B$2), 2) )
)</f>
        <v/>
      </c>
      <c r="R691" s="1" t="str" cm="1">
        <f t="array" aca="1" ref="R691" ca="1">_xlfn.IFS(P691="","",
$B$11="Hə", _xlfn.XLOOKUP(DATE(P691, 12, 31), lease_table_dates, lease_table_balances,0, 0),
TRUE, IFERROR( XNPV($B$6, IF(payment_dates &gt;DATE(P691, 12, 31), payments,  0),  IF(payment_dates &gt;DATE(P691, 12, 31), payment_dates,  DATE(P691, 12, 31))    ),0)
)</f>
        <v/>
      </c>
      <c r="S691" s="1" t="str" cm="1">
        <f t="array" aca="1" ref="S691" ca="1">_xlfn.IFS(P691="","",
TRUE,  MIN( MIN(Q690, $M$14), ROUND($M$14/ (last_rou_date - $B$2) * (DATE(P691,12,31) - MAX($B$2, DATE(P691-1, 12, 31))), 2) )
)</f>
        <v/>
      </c>
      <c r="T691" s="7" t="str" cm="1">
        <f t="array" aca="1" ref="T691" ca="1">_xlfn.IFS(P691="", "",
ISTEXT(R690), R691- (H691 - SUMIFS( lease_table_payments, lease_table_years, P691) -$AG$14 ),
AND(ISNUMBER(R690), R691&lt;&gt;""),   R691- (R690 - SUMIFS( lease_table_payments, lease_table_years, P691) )
)</f>
        <v/>
      </c>
      <c r="V691" s="64">
        <f t="shared" si="32"/>
        <v>678</v>
      </c>
      <c r="W691" s="51" t="str" cm="1">
        <f t="array" ref="W691">_xlfn.IFS(
OR(W690=$B$4, W690=""),"",
TRUE,W690+1
)</f>
        <v/>
      </c>
      <c r="X691" s="51" t="str" cm="1">
        <f t="array" ref="X691">_xlfn.IFS(X690="","",
W691="", "",
AND($B$3="İllik"),DATE(YEAR(X690)+1,MONTH(X690),DAY(X690) ),
AND($B$3="Aylıq", $AH$14="Not end"), EDATE(X690,1),
AND($B$3="Aylıq", $AH$14="End"), EOMONTH(X690,1)
)</f>
        <v/>
      </c>
      <c r="Y691" s="51" t="str" cm="1">
        <f t="array" aca="1" ref="Y691" ca="1">_xlfn.IFS(
AND($B$7="Dövrün əvvəlində", Y690&lt;=last_rou_date), DATE(YEAR(Y690)+1, 12, 31),
AND($B$7="Dövrün sonunda", Y690&lt;=last_payment_date), DATE(YEAR(Y690)+1, 12, 31),
TRUE, ""
)</f>
        <v/>
      </c>
      <c r="Z691" s="75" t="str" cm="1">
        <f t="array" aca="1" ref="Z691" ca="1">_xlfn.IFS(
AND($AN$14="Not year_end", Z690&gt;last_payment_date), "",
AND($AN$14="Year_end", Z690&gt;=last_payment_date), "",
AND($AN$14="Year_end"), DATE(YEAR(Z690+1), 12, 31),
AND($AN$14="Not year_end", MONTH(Z690)=12, DAY(Z690)=31), DATE(YEAR(Z689)+1, MONTH(Z689), DAY(Z689)),
AND($AN$14="Not year_end", OR(MONTH(Z690)&lt;&gt;12, DAY(Z690)&lt;&gt;31) ), DATE(YEAR(Z690), 12, 31)
)</f>
        <v/>
      </c>
      <c r="AA691" s="75" t="str" cm="1">
        <f t="array" aca="1" ref="AA691" ca="1">_xlfn.IFS(AA690="", "",
AND(AA690=last_payment_date, OR(MONTH(AA690)&lt;&gt;12, DAY(AA690)&lt;&gt;31) ), DATE(YEAR(AA690), 12, 31),
AND(MONTH(AA690)=12, DAY(AA690)=31, AA690&gt;=last_payment_date), "",
AND(MONTH(AA690)=12, DAY(AA690)&lt;&gt;31),  EOMONTH(AA690,0),
AND(MONTH(AA690)=12, DAY(AA690)=31, $AH$14="Not end"),  EDATE(AA689,1),
AND($AH$14="Not end"), EDATE(AA690, 1),
AND($AH$14="End"), EOMONTH(AA690, 1)
)</f>
        <v/>
      </c>
      <c r="AB691" s="75" t="str" cm="1">
        <f t="array" aca="1" ref="AB691" ca="1">_xlfn.IFS(AB690="","",
AND(AB690=last_rou_date), "",
AND($B$3="İllik"),DATE(YEAR(AB690)+1,MONTH(AB690),DAY(AB690) ),
AND($B$3="Aylıq", $AH$14="Not end"), EDATE(AB690,1),
AND($B$3="Aylıq", $AH$14="End"), EOMONTH(AB690,1)
)</f>
        <v/>
      </c>
      <c r="AC691" s="75" t="str" cm="1">
        <f t="array" aca="1" ref="AC691" ca="1">_xlfn.IFS(
AND($AN$14="Not year_end", AC690&gt;last_rou_date), "",
AND($AN$14="Year_end", AC690&gt;=last_rou_date), "",
AND($AN$14="Year_end"), DATE(YEAR(AC690+1), 12, 31),
AND($AN$14="Not year_end", MONTH(AC690)=12, DAY(AC690)=31), DATE(YEAR(AC689)+1, MONTH(AC689), DAY(AC689)),
AND($AN$14="Not year_end", OR(MONTH(AC690)&lt;&gt;12, DAY(AC690)&lt;&gt;31) ), DATE(YEAR(AC690), 12, 31)
)</f>
        <v/>
      </c>
      <c r="AD691" s="75" t="str" cm="1">
        <f t="array" aca="1" ref="AD691" ca="1">_xlfn.IFS(AD690="", "",
AND(AD690=last_rou_date, OR(MONTH(AD690)&lt;&gt;12, DAY(AD690)&lt;&gt;31) ), DATE(YEAR(AD690), 12, 31),
AND(MONTH(AD690)=12, DAY(AD690)=31, AD690&gt;=last_rou_date), "",
AND(MONTH(AD690)=12, DAY(AD690)&lt;&gt;31),  EOMONTH(AD690,0),
AND(MONTH(AD690)=12, DAY(AD690)=31, $AH$14="Not end"),  EDATE(AD689,1),
AND($AH$14="Not end"), EDATE(AD690, 1),
AND($AH$14="End"), EOMONTH(AD690, 1)
)</f>
        <v/>
      </c>
      <c r="AE691" s="51" t="str" cm="1">
        <f t="array" ref="AE691">_xlfn.IFS(W691="", "",
AND(W691&gt;0, W691&lt;=$B$4, $C$2="İllik artım, faiz olaraq", $D$2&gt;0, $B$3="İllik"), $B$5*((1+$D$2)^(W691-1)),
AND(W691&gt;0, W691&lt;=$B$4, $C$2="İllik artım, faiz olaraq", $D$2&gt;0, $B$3="Aylıq"), $B$5*((1+$D$2)^ROUNDDOWN((W691-1)/12,0)),
AND(W691=1, $C$2="Aşağıdakı kimi dəyişir", ), $B$5,
AND(W691&gt;1, W691&lt;=$B$4, $C$2="Aşağıdakı kimi dəyişir"), IFERROR(VLOOKUP(W691, $C$4:$D$7, 2, FALSE), AE690),
AND(W691&gt;0, W691&lt;=$B$4), $B$5,
TRUE,0 )</f>
        <v/>
      </c>
      <c r="AF691" s="51" t="str">
        <f t="shared" ca="1" si="31"/>
        <v/>
      </c>
    </row>
    <row r="692" spans="1:32" x14ac:dyDescent="0.4">
      <c r="A692" s="13" t="str" cm="1">
        <f t="array" aca="1" ref="A692" ca="1">_xlfn.IFS(
AND(SUMIFS(lease_table_interest_accruals, lease_table_dates, A691)&gt;0, COUNTIFS($E$14:E691, "Interest accrual", $A$14:A691, A691)=0),  A691,
AND(SUMIFS(lease_table_payments, lease_table_dates, A691)&gt;0, COUNTIFS($E$14:E691, "Payment", $A$14:A691, A691)=0),  A691,
AND(SUMIFS(rou_table_deprs, rou_table_dates, A691)&gt;0, COUNTIFS($E$14:E691, "Depreciation", $A$14:A691, A691)=0),  A691,
TRUE,  IFERROR(INDEX(rou_table_dates,  MATCH(A691, rou_table_dates)+1, ), "")
)</f>
        <v/>
      </c>
      <c r="B692" s="1" t="str" cm="1">
        <f t="array" aca="1" ref="B692" ca="1">_xlfn.IFS(
AND(E692="Payment", A692=$B$2), $AM$14,
E692="Payment", $AM$15,
E692="Interest accrual", $AM$18,
E692="Depreciation", $AM$17,
TRUE, "")</f>
        <v/>
      </c>
      <c r="C692" s="1" t="str" cm="1">
        <f t="array" aca="1" ref="C692" ca="1">_xlfn.IFS(
E692="Payment", $AM$19,
E692="Interest accrual", $AM$15,
E692="Depreciation", $AM$16,
TRUE, "")</f>
        <v/>
      </c>
      <c r="D692" s="1" t="str" cm="1">
        <f t="array" aca="1" ref="D692" ca="1">_xlfn.IFS(
E692="Payment", _xlfn.XLOOKUP(A692, lease_table_dates, lease_table_payments, 0, 0),
E692="Interest accrual", _xlfn.XLOOKUP(A692, lease_table_dates, lease_table_interest_accruals, 0, 0),
E692="Depreciation", _xlfn.XLOOKUP(A692, rou_table_dates, rou_table_deprs, 0, 0),
TRUE, ""
)</f>
        <v/>
      </c>
      <c r="E692" s="7" t="str" cm="1">
        <f t="array" aca="1" ref="E692" ca="1">_xlfn.IFS(
AND(SUMIFS(lease_table_interest_accruals, lease_table_dates, A692)&gt;0, COUNTIFS($E$14:E691, "Interest accrual", $A$14:A691, A692)=0), "Interest accrual",
AND(SUMIFS(lease_table_payments, lease_table_dates, A692)&gt;0, COUNTIFS($E$14:E691, "Payment", $A$14:A691, A692)=0), "Payment",
AND(SUMIFS(rou_table_deprs, rou_table_dates, A692)&gt;0, COUNTIFS($E$14:E691, "Depreciation", $A$14:A691, A692)=0), "Depreciation",
TRUE,  ""
)</f>
        <v/>
      </c>
      <c r="G692" s="13" t="str" cm="1">
        <f t="array" aca="1" ref="G692" ca="1">_xlfn.IFS(
AND($B$11="Hə", $B$3="İllik"), Z692,
AND($B$11="Hə", $B$3="Aylıq"), AA692,
$B$11="Yox", X692)</f>
        <v/>
      </c>
      <c r="H692" s="1" t="str" cm="1">
        <f t="array" aca="1" ref="H692" ca="1">_xlfn.IFS( G692="", "",
TRUE, ROUND( H691+I692-J692, 2) )</f>
        <v/>
      </c>
      <c r="I692" s="1" t="str" cm="1">
        <f t="array" aca="1" ref="I692" ca="1">_xlfn.IFS(G692="", "",
G692=last_payment_date, (J692-H691),
 TRUE,  -  (H691- H691* (1+$B$6)^ (_xlfn.DAYS(G692,G691)/365) )
)</f>
        <v/>
      </c>
      <c r="J692" s="1" t="str" cm="1">
        <f t="array" aca="1" ref="J692" ca="1">_xlfn.IFS(G692="", "",
TRUE, _xlfn.XLOOKUP(G692,  payment_dates, payments,0,0)
)</f>
        <v/>
      </c>
      <c r="L692" s="8" t="str" cm="1">
        <f t="array" aca="1" ref="L692" ca="1">_xlfn.IFS(
AND($B$11="Hə", $B$3="İllik"), AC692,
AND($B$11="Hə", $B$3="Aylıq"), AD692,
$B$11="Yox", AB692)</f>
        <v/>
      </c>
      <c r="M692" s="1" t="str" cm="1">
        <f t="array" aca="1" ref="M692" ca="1">_xlfn.IFS( L692="", "",
(M691-N692)&lt;=0.5, 0,
TRUE,  M691-N692)</f>
        <v/>
      </c>
      <c r="N692" s="7" t="str" cm="1">
        <f t="array" aca="1" ref="N692" ca="1">_xlfn.IFS(
L692="", "",
TRUE, MIN(M691, ROUND($M$14/ (last_rou_date - $B$2) * (L692-L691), 2) )
)</f>
        <v/>
      </c>
      <c r="P692" s="59" t="str">
        <f t="shared" ref="P692:P755" ca="1" si="33">IF(Y692="", "", YEAR(Y692) )</f>
        <v/>
      </c>
      <c r="Q692" s="1" t="str" cm="1">
        <f t="array" aca="1" ref="Q692" ca="1">_xlfn.IFS(P692="","",
$B$11="Hə", _xlfn.XLOOKUP(DATE(P692, 12, 31), rou_table_dates, rou_table_nbvs,0, 0),
TRUE,  MAX(0, ROUND($M$14 - $M$14/ (last_rou_date - $B$2) * (DATE(P692,12,31) - $B$2), 2) )
)</f>
        <v/>
      </c>
      <c r="R692" s="1" t="str" cm="1">
        <f t="array" aca="1" ref="R692" ca="1">_xlfn.IFS(P692="","",
$B$11="Hə", _xlfn.XLOOKUP(DATE(P692, 12, 31), lease_table_dates, lease_table_balances,0, 0),
TRUE, IFERROR( XNPV($B$6, IF(payment_dates &gt;DATE(P692, 12, 31), payments,  0),  IF(payment_dates &gt;DATE(P692, 12, 31), payment_dates,  DATE(P692, 12, 31))    ),0)
)</f>
        <v/>
      </c>
      <c r="S692" s="1" t="str" cm="1">
        <f t="array" aca="1" ref="S692" ca="1">_xlfn.IFS(P692="","",
TRUE,  MIN( MIN(Q691, $M$14), ROUND($M$14/ (last_rou_date - $B$2) * (DATE(P692,12,31) - MAX($B$2, DATE(P692-1, 12, 31))), 2) )
)</f>
        <v/>
      </c>
      <c r="T692" s="7" t="str" cm="1">
        <f t="array" aca="1" ref="T692" ca="1">_xlfn.IFS(P692="", "",
ISTEXT(R691), R692- (H692 - SUMIFS( lease_table_payments, lease_table_years, P692) -$AG$14 ),
AND(ISNUMBER(R691), R692&lt;&gt;""),   R692- (R691 - SUMIFS( lease_table_payments, lease_table_years, P692) )
)</f>
        <v/>
      </c>
      <c r="V692" s="64">
        <f t="shared" si="32"/>
        <v>679</v>
      </c>
      <c r="W692" s="51" t="str" cm="1">
        <f t="array" ref="W692">_xlfn.IFS(
OR(W691=$B$4, W691=""),"",
TRUE,W691+1
)</f>
        <v/>
      </c>
      <c r="X692" s="51" t="str" cm="1">
        <f t="array" ref="X692">_xlfn.IFS(X691="","",
W692="", "",
AND($B$3="İllik"),DATE(YEAR(X691)+1,MONTH(X691),DAY(X691) ),
AND($B$3="Aylıq", $AH$14="Not end"), EDATE(X691,1),
AND($B$3="Aylıq", $AH$14="End"), EOMONTH(X691,1)
)</f>
        <v/>
      </c>
      <c r="Y692" s="51" t="str" cm="1">
        <f t="array" aca="1" ref="Y692" ca="1">_xlfn.IFS(
AND($B$7="Dövrün əvvəlində", Y691&lt;=last_rou_date), DATE(YEAR(Y691)+1, 12, 31),
AND($B$7="Dövrün sonunda", Y691&lt;=last_payment_date), DATE(YEAR(Y691)+1, 12, 31),
TRUE, ""
)</f>
        <v/>
      </c>
      <c r="Z692" s="75" t="str" cm="1">
        <f t="array" aca="1" ref="Z692" ca="1">_xlfn.IFS(
AND($AN$14="Not year_end", Z691&gt;last_payment_date), "",
AND($AN$14="Year_end", Z691&gt;=last_payment_date), "",
AND($AN$14="Year_end"), DATE(YEAR(Z691+1), 12, 31),
AND($AN$14="Not year_end", MONTH(Z691)=12, DAY(Z691)=31), DATE(YEAR(Z690)+1, MONTH(Z690), DAY(Z690)),
AND($AN$14="Not year_end", OR(MONTH(Z691)&lt;&gt;12, DAY(Z691)&lt;&gt;31) ), DATE(YEAR(Z691), 12, 31)
)</f>
        <v/>
      </c>
      <c r="AA692" s="75" t="str" cm="1">
        <f t="array" aca="1" ref="AA692" ca="1">_xlfn.IFS(AA691="", "",
AND(AA691=last_payment_date, OR(MONTH(AA691)&lt;&gt;12, DAY(AA691)&lt;&gt;31) ), DATE(YEAR(AA691), 12, 31),
AND(MONTH(AA691)=12, DAY(AA691)=31, AA691&gt;=last_payment_date), "",
AND(MONTH(AA691)=12, DAY(AA691)&lt;&gt;31),  EOMONTH(AA691,0),
AND(MONTH(AA691)=12, DAY(AA691)=31, $AH$14="Not end"),  EDATE(AA690,1),
AND($AH$14="Not end"), EDATE(AA691, 1),
AND($AH$14="End"), EOMONTH(AA691, 1)
)</f>
        <v/>
      </c>
      <c r="AB692" s="75" t="str" cm="1">
        <f t="array" aca="1" ref="AB692" ca="1">_xlfn.IFS(AB691="","",
AND(AB691=last_rou_date), "",
AND($B$3="İllik"),DATE(YEAR(AB691)+1,MONTH(AB691),DAY(AB691) ),
AND($B$3="Aylıq", $AH$14="Not end"), EDATE(AB691,1),
AND($B$3="Aylıq", $AH$14="End"), EOMONTH(AB691,1)
)</f>
        <v/>
      </c>
      <c r="AC692" s="75" t="str" cm="1">
        <f t="array" aca="1" ref="AC692" ca="1">_xlfn.IFS(
AND($AN$14="Not year_end", AC691&gt;last_rou_date), "",
AND($AN$14="Year_end", AC691&gt;=last_rou_date), "",
AND($AN$14="Year_end"), DATE(YEAR(AC691+1), 12, 31),
AND($AN$14="Not year_end", MONTH(AC691)=12, DAY(AC691)=31), DATE(YEAR(AC690)+1, MONTH(AC690), DAY(AC690)),
AND($AN$14="Not year_end", OR(MONTH(AC691)&lt;&gt;12, DAY(AC691)&lt;&gt;31) ), DATE(YEAR(AC691), 12, 31)
)</f>
        <v/>
      </c>
      <c r="AD692" s="75" t="str" cm="1">
        <f t="array" aca="1" ref="AD692" ca="1">_xlfn.IFS(AD691="", "",
AND(AD691=last_rou_date, OR(MONTH(AD691)&lt;&gt;12, DAY(AD691)&lt;&gt;31) ), DATE(YEAR(AD691), 12, 31),
AND(MONTH(AD691)=12, DAY(AD691)=31, AD691&gt;=last_rou_date), "",
AND(MONTH(AD691)=12, DAY(AD691)&lt;&gt;31),  EOMONTH(AD691,0),
AND(MONTH(AD691)=12, DAY(AD691)=31, $AH$14="Not end"),  EDATE(AD690,1),
AND($AH$14="Not end"), EDATE(AD691, 1),
AND($AH$14="End"), EOMONTH(AD691, 1)
)</f>
        <v/>
      </c>
      <c r="AE692" s="51" t="str" cm="1">
        <f t="array" ref="AE692">_xlfn.IFS(W692="", "",
AND(W692&gt;0, W692&lt;=$B$4, $C$2="İllik artım, faiz olaraq", $D$2&gt;0, $B$3="İllik"), $B$5*((1+$D$2)^(W692-1)),
AND(W692&gt;0, W692&lt;=$B$4, $C$2="İllik artım, faiz olaraq", $D$2&gt;0, $B$3="Aylıq"), $B$5*((1+$D$2)^ROUNDDOWN((W692-1)/12,0)),
AND(W692=1, $C$2="Aşağıdakı kimi dəyişir", ), $B$5,
AND(W692&gt;1, W692&lt;=$B$4, $C$2="Aşağıdakı kimi dəyişir"), IFERROR(VLOOKUP(W692, $C$4:$D$7, 2, FALSE), AE691),
AND(W692&gt;0, W692&lt;=$B$4), $B$5,
TRUE,0 )</f>
        <v/>
      </c>
      <c r="AF692" s="51" t="str">
        <f t="shared" ca="1" si="31"/>
        <v/>
      </c>
    </row>
    <row r="693" spans="1:32" x14ac:dyDescent="0.4">
      <c r="A693" s="13" t="str" cm="1">
        <f t="array" aca="1" ref="A693" ca="1">_xlfn.IFS(
AND(SUMIFS(lease_table_interest_accruals, lease_table_dates, A692)&gt;0, COUNTIFS($E$14:E692, "Interest accrual", $A$14:A692, A692)=0),  A692,
AND(SUMIFS(lease_table_payments, lease_table_dates, A692)&gt;0, COUNTIFS($E$14:E692, "Payment", $A$14:A692, A692)=0),  A692,
AND(SUMIFS(rou_table_deprs, rou_table_dates, A692)&gt;0, COUNTIFS($E$14:E692, "Depreciation", $A$14:A692, A692)=0),  A692,
TRUE,  IFERROR(INDEX(rou_table_dates,  MATCH(A692, rou_table_dates)+1, ), "")
)</f>
        <v/>
      </c>
      <c r="B693" s="1" t="str" cm="1">
        <f t="array" aca="1" ref="B693" ca="1">_xlfn.IFS(
AND(E693="Payment", A693=$B$2), $AM$14,
E693="Payment", $AM$15,
E693="Interest accrual", $AM$18,
E693="Depreciation", $AM$17,
TRUE, "")</f>
        <v/>
      </c>
      <c r="C693" s="1" t="str" cm="1">
        <f t="array" aca="1" ref="C693" ca="1">_xlfn.IFS(
E693="Payment", $AM$19,
E693="Interest accrual", $AM$15,
E693="Depreciation", $AM$16,
TRUE, "")</f>
        <v/>
      </c>
      <c r="D693" s="1" t="str" cm="1">
        <f t="array" aca="1" ref="D693" ca="1">_xlfn.IFS(
E693="Payment", _xlfn.XLOOKUP(A693, lease_table_dates, lease_table_payments, 0, 0),
E693="Interest accrual", _xlfn.XLOOKUP(A693, lease_table_dates, lease_table_interest_accruals, 0, 0),
E693="Depreciation", _xlfn.XLOOKUP(A693, rou_table_dates, rou_table_deprs, 0, 0),
TRUE, ""
)</f>
        <v/>
      </c>
      <c r="E693" s="7" t="str" cm="1">
        <f t="array" aca="1" ref="E693" ca="1">_xlfn.IFS(
AND(SUMIFS(lease_table_interest_accruals, lease_table_dates, A693)&gt;0, COUNTIFS($E$14:E692, "Interest accrual", $A$14:A692, A693)=0), "Interest accrual",
AND(SUMIFS(lease_table_payments, lease_table_dates, A693)&gt;0, COUNTIFS($E$14:E692, "Payment", $A$14:A692, A693)=0), "Payment",
AND(SUMIFS(rou_table_deprs, rou_table_dates, A693)&gt;0, COUNTIFS($E$14:E692, "Depreciation", $A$14:A692, A693)=0), "Depreciation",
TRUE,  ""
)</f>
        <v/>
      </c>
      <c r="G693" s="13" t="str" cm="1">
        <f t="array" aca="1" ref="G693" ca="1">_xlfn.IFS(
AND($B$11="Hə", $B$3="İllik"), Z693,
AND($B$11="Hə", $B$3="Aylıq"), AA693,
$B$11="Yox", X693)</f>
        <v/>
      </c>
      <c r="H693" s="1" t="str" cm="1">
        <f t="array" aca="1" ref="H693" ca="1">_xlfn.IFS( G693="", "",
TRUE, ROUND( H692+I693-J693, 2) )</f>
        <v/>
      </c>
      <c r="I693" s="1" t="str" cm="1">
        <f t="array" aca="1" ref="I693" ca="1">_xlfn.IFS(G693="", "",
G693=last_payment_date, (J693-H692),
 TRUE,  -  (H692- H692* (1+$B$6)^ (_xlfn.DAYS(G693,G692)/365) )
)</f>
        <v/>
      </c>
      <c r="J693" s="1" t="str" cm="1">
        <f t="array" aca="1" ref="J693" ca="1">_xlfn.IFS(G693="", "",
TRUE, _xlfn.XLOOKUP(G693,  payment_dates, payments,0,0)
)</f>
        <v/>
      </c>
      <c r="L693" s="8" t="str" cm="1">
        <f t="array" aca="1" ref="L693" ca="1">_xlfn.IFS(
AND($B$11="Hə", $B$3="İllik"), AC693,
AND($B$11="Hə", $B$3="Aylıq"), AD693,
$B$11="Yox", AB693)</f>
        <v/>
      </c>
      <c r="M693" s="1" t="str" cm="1">
        <f t="array" aca="1" ref="M693" ca="1">_xlfn.IFS( L693="", "",
(M692-N693)&lt;=0.5, 0,
TRUE,  M692-N693)</f>
        <v/>
      </c>
      <c r="N693" s="7" t="str" cm="1">
        <f t="array" aca="1" ref="N693" ca="1">_xlfn.IFS(
L693="", "",
TRUE, MIN(M692, ROUND($M$14/ (last_rou_date - $B$2) * (L693-L692), 2) )
)</f>
        <v/>
      </c>
      <c r="P693" s="59" t="str">
        <f t="shared" ca="1" si="33"/>
        <v/>
      </c>
      <c r="Q693" s="1" t="str" cm="1">
        <f t="array" aca="1" ref="Q693" ca="1">_xlfn.IFS(P693="","",
$B$11="Hə", _xlfn.XLOOKUP(DATE(P693, 12, 31), rou_table_dates, rou_table_nbvs,0, 0),
TRUE,  MAX(0, ROUND($M$14 - $M$14/ (last_rou_date - $B$2) * (DATE(P693,12,31) - $B$2), 2) )
)</f>
        <v/>
      </c>
      <c r="R693" s="1" t="str" cm="1">
        <f t="array" aca="1" ref="R693" ca="1">_xlfn.IFS(P693="","",
$B$11="Hə", _xlfn.XLOOKUP(DATE(P693, 12, 31), lease_table_dates, lease_table_balances,0, 0),
TRUE, IFERROR( XNPV($B$6, IF(payment_dates &gt;DATE(P693, 12, 31), payments,  0),  IF(payment_dates &gt;DATE(P693, 12, 31), payment_dates,  DATE(P693, 12, 31))    ),0)
)</f>
        <v/>
      </c>
      <c r="S693" s="1" t="str" cm="1">
        <f t="array" aca="1" ref="S693" ca="1">_xlfn.IFS(P693="","",
TRUE,  MIN( MIN(Q692, $M$14), ROUND($M$14/ (last_rou_date - $B$2) * (DATE(P693,12,31) - MAX($B$2, DATE(P693-1, 12, 31))), 2) )
)</f>
        <v/>
      </c>
      <c r="T693" s="7" t="str" cm="1">
        <f t="array" aca="1" ref="T693" ca="1">_xlfn.IFS(P693="", "",
ISTEXT(R692), R693- (H693 - SUMIFS( lease_table_payments, lease_table_years, P693) -$AG$14 ),
AND(ISNUMBER(R692), R693&lt;&gt;""),   R693- (R692 - SUMIFS( lease_table_payments, lease_table_years, P693) )
)</f>
        <v/>
      </c>
      <c r="V693" s="64">
        <f t="shared" si="32"/>
        <v>680</v>
      </c>
      <c r="W693" s="51" t="str" cm="1">
        <f t="array" ref="W693">_xlfn.IFS(
OR(W692=$B$4, W692=""),"",
TRUE,W692+1
)</f>
        <v/>
      </c>
      <c r="X693" s="51" t="str" cm="1">
        <f t="array" ref="X693">_xlfn.IFS(X692="","",
W693="", "",
AND($B$3="İllik"),DATE(YEAR(X692)+1,MONTH(X692),DAY(X692) ),
AND($B$3="Aylıq", $AH$14="Not end"), EDATE(X692,1),
AND($B$3="Aylıq", $AH$14="End"), EOMONTH(X692,1)
)</f>
        <v/>
      </c>
      <c r="Y693" s="51" t="str" cm="1">
        <f t="array" aca="1" ref="Y693" ca="1">_xlfn.IFS(
AND($B$7="Dövrün əvvəlində", Y692&lt;=last_rou_date), DATE(YEAR(Y692)+1, 12, 31),
AND($B$7="Dövrün sonunda", Y692&lt;=last_payment_date), DATE(YEAR(Y692)+1, 12, 31),
TRUE, ""
)</f>
        <v/>
      </c>
      <c r="Z693" s="75" t="str" cm="1">
        <f t="array" aca="1" ref="Z693" ca="1">_xlfn.IFS(
AND($AN$14="Not year_end", Z692&gt;last_payment_date), "",
AND($AN$14="Year_end", Z692&gt;=last_payment_date), "",
AND($AN$14="Year_end"), DATE(YEAR(Z692+1), 12, 31),
AND($AN$14="Not year_end", MONTH(Z692)=12, DAY(Z692)=31), DATE(YEAR(Z691)+1, MONTH(Z691), DAY(Z691)),
AND($AN$14="Not year_end", OR(MONTH(Z692)&lt;&gt;12, DAY(Z692)&lt;&gt;31) ), DATE(YEAR(Z692), 12, 31)
)</f>
        <v/>
      </c>
      <c r="AA693" s="75" t="str" cm="1">
        <f t="array" aca="1" ref="AA693" ca="1">_xlfn.IFS(AA692="", "",
AND(AA692=last_payment_date, OR(MONTH(AA692)&lt;&gt;12, DAY(AA692)&lt;&gt;31) ), DATE(YEAR(AA692), 12, 31),
AND(MONTH(AA692)=12, DAY(AA692)=31, AA692&gt;=last_payment_date), "",
AND(MONTH(AA692)=12, DAY(AA692)&lt;&gt;31),  EOMONTH(AA692,0),
AND(MONTH(AA692)=12, DAY(AA692)=31, $AH$14="Not end"),  EDATE(AA691,1),
AND($AH$14="Not end"), EDATE(AA692, 1),
AND($AH$14="End"), EOMONTH(AA692, 1)
)</f>
        <v/>
      </c>
      <c r="AB693" s="75" t="str" cm="1">
        <f t="array" aca="1" ref="AB693" ca="1">_xlfn.IFS(AB692="","",
AND(AB692=last_rou_date), "",
AND($B$3="İllik"),DATE(YEAR(AB692)+1,MONTH(AB692),DAY(AB692) ),
AND($B$3="Aylıq", $AH$14="Not end"), EDATE(AB692,1),
AND($B$3="Aylıq", $AH$14="End"), EOMONTH(AB692,1)
)</f>
        <v/>
      </c>
      <c r="AC693" s="75" t="str" cm="1">
        <f t="array" aca="1" ref="AC693" ca="1">_xlfn.IFS(
AND($AN$14="Not year_end", AC692&gt;last_rou_date), "",
AND($AN$14="Year_end", AC692&gt;=last_rou_date), "",
AND($AN$14="Year_end"), DATE(YEAR(AC692+1), 12, 31),
AND($AN$14="Not year_end", MONTH(AC692)=12, DAY(AC692)=31), DATE(YEAR(AC691)+1, MONTH(AC691), DAY(AC691)),
AND($AN$14="Not year_end", OR(MONTH(AC692)&lt;&gt;12, DAY(AC692)&lt;&gt;31) ), DATE(YEAR(AC692), 12, 31)
)</f>
        <v/>
      </c>
      <c r="AD693" s="75" t="str" cm="1">
        <f t="array" aca="1" ref="AD693" ca="1">_xlfn.IFS(AD692="", "",
AND(AD692=last_rou_date, OR(MONTH(AD692)&lt;&gt;12, DAY(AD692)&lt;&gt;31) ), DATE(YEAR(AD692), 12, 31),
AND(MONTH(AD692)=12, DAY(AD692)=31, AD692&gt;=last_rou_date), "",
AND(MONTH(AD692)=12, DAY(AD692)&lt;&gt;31),  EOMONTH(AD692,0),
AND(MONTH(AD692)=12, DAY(AD692)=31, $AH$14="Not end"),  EDATE(AD691,1),
AND($AH$14="Not end"), EDATE(AD692, 1),
AND($AH$14="End"), EOMONTH(AD692, 1)
)</f>
        <v/>
      </c>
      <c r="AE693" s="51" t="str" cm="1">
        <f t="array" ref="AE693">_xlfn.IFS(W693="", "",
AND(W693&gt;0, W693&lt;=$B$4, $C$2="İllik artım, faiz olaraq", $D$2&gt;0, $B$3="İllik"), $B$5*((1+$D$2)^(W693-1)),
AND(W693&gt;0, W693&lt;=$B$4, $C$2="İllik artım, faiz olaraq", $D$2&gt;0, $B$3="Aylıq"), $B$5*((1+$D$2)^ROUNDDOWN((W693-1)/12,0)),
AND(W693=1, $C$2="Aşağıdakı kimi dəyişir", ), $B$5,
AND(W693&gt;1, W693&lt;=$B$4, $C$2="Aşağıdakı kimi dəyişir"), IFERROR(VLOOKUP(W693, $C$4:$D$7, 2, FALSE), AE692),
AND(W693&gt;0, W693&lt;=$B$4), $B$5,
TRUE,0 )</f>
        <v/>
      </c>
      <c r="AF693" s="51" t="str">
        <f t="shared" ca="1" si="31"/>
        <v/>
      </c>
    </row>
    <row r="694" spans="1:32" x14ac:dyDescent="0.4">
      <c r="A694" s="13" t="str" cm="1">
        <f t="array" aca="1" ref="A694" ca="1">_xlfn.IFS(
AND(SUMIFS(lease_table_interest_accruals, lease_table_dates, A693)&gt;0, COUNTIFS($E$14:E693, "Interest accrual", $A$14:A693, A693)=0),  A693,
AND(SUMIFS(lease_table_payments, lease_table_dates, A693)&gt;0, COUNTIFS($E$14:E693, "Payment", $A$14:A693, A693)=0),  A693,
AND(SUMIFS(rou_table_deprs, rou_table_dates, A693)&gt;0, COUNTIFS($E$14:E693, "Depreciation", $A$14:A693, A693)=0),  A693,
TRUE,  IFERROR(INDEX(rou_table_dates,  MATCH(A693, rou_table_dates)+1, ), "")
)</f>
        <v/>
      </c>
      <c r="B694" s="1" t="str" cm="1">
        <f t="array" aca="1" ref="B694" ca="1">_xlfn.IFS(
AND(E694="Payment", A694=$B$2), $AM$14,
E694="Payment", $AM$15,
E694="Interest accrual", $AM$18,
E694="Depreciation", $AM$17,
TRUE, "")</f>
        <v/>
      </c>
      <c r="C694" s="1" t="str" cm="1">
        <f t="array" aca="1" ref="C694" ca="1">_xlfn.IFS(
E694="Payment", $AM$19,
E694="Interest accrual", $AM$15,
E694="Depreciation", $AM$16,
TRUE, "")</f>
        <v/>
      </c>
      <c r="D694" s="1" t="str" cm="1">
        <f t="array" aca="1" ref="D694" ca="1">_xlfn.IFS(
E694="Payment", _xlfn.XLOOKUP(A694, lease_table_dates, lease_table_payments, 0, 0),
E694="Interest accrual", _xlfn.XLOOKUP(A694, lease_table_dates, lease_table_interest_accruals, 0, 0),
E694="Depreciation", _xlfn.XLOOKUP(A694, rou_table_dates, rou_table_deprs, 0, 0),
TRUE, ""
)</f>
        <v/>
      </c>
      <c r="E694" s="7" t="str" cm="1">
        <f t="array" aca="1" ref="E694" ca="1">_xlfn.IFS(
AND(SUMIFS(lease_table_interest_accruals, lease_table_dates, A694)&gt;0, COUNTIFS($E$14:E693, "Interest accrual", $A$14:A693, A694)=0), "Interest accrual",
AND(SUMIFS(lease_table_payments, lease_table_dates, A694)&gt;0, COUNTIFS($E$14:E693, "Payment", $A$14:A693, A694)=0), "Payment",
AND(SUMIFS(rou_table_deprs, rou_table_dates, A694)&gt;0, COUNTIFS($E$14:E693, "Depreciation", $A$14:A693, A694)=0), "Depreciation",
TRUE,  ""
)</f>
        <v/>
      </c>
      <c r="G694" s="13" t="str" cm="1">
        <f t="array" aca="1" ref="G694" ca="1">_xlfn.IFS(
AND($B$11="Hə", $B$3="İllik"), Z694,
AND($B$11="Hə", $B$3="Aylıq"), AA694,
$B$11="Yox", X694)</f>
        <v/>
      </c>
      <c r="H694" s="1" t="str" cm="1">
        <f t="array" aca="1" ref="H694" ca="1">_xlfn.IFS( G694="", "",
TRUE, ROUND( H693+I694-J694, 2) )</f>
        <v/>
      </c>
      <c r="I694" s="1" t="str" cm="1">
        <f t="array" aca="1" ref="I694" ca="1">_xlfn.IFS(G694="", "",
G694=last_payment_date, (J694-H693),
 TRUE,  -  (H693- H693* (1+$B$6)^ (_xlfn.DAYS(G694,G693)/365) )
)</f>
        <v/>
      </c>
      <c r="J694" s="1" t="str" cm="1">
        <f t="array" aca="1" ref="J694" ca="1">_xlfn.IFS(G694="", "",
TRUE, _xlfn.XLOOKUP(G694,  payment_dates, payments,0,0)
)</f>
        <v/>
      </c>
      <c r="L694" s="8" t="str" cm="1">
        <f t="array" aca="1" ref="L694" ca="1">_xlfn.IFS(
AND($B$11="Hə", $B$3="İllik"), AC694,
AND($B$11="Hə", $B$3="Aylıq"), AD694,
$B$11="Yox", AB694)</f>
        <v/>
      </c>
      <c r="M694" s="1" t="str" cm="1">
        <f t="array" aca="1" ref="M694" ca="1">_xlfn.IFS( L694="", "",
(M693-N694)&lt;=0.5, 0,
TRUE,  M693-N694)</f>
        <v/>
      </c>
      <c r="N694" s="7" t="str" cm="1">
        <f t="array" aca="1" ref="N694" ca="1">_xlfn.IFS(
L694="", "",
TRUE, MIN(M693, ROUND($M$14/ (last_rou_date - $B$2) * (L694-L693), 2) )
)</f>
        <v/>
      </c>
      <c r="P694" s="59" t="str">
        <f t="shared" ca="1" si="33"/>
        <v/>
      </c>
      <c r="Q694" s="1" t="str" cm="1">
        <f t="array" aca="1" ref="Q694" ca="1">_xlfn.IFS(P694="","",
$B$11="Hə", _xlfn.XLOOKUP(DATE(P694, 12, 31), rou_table_dates, rou_table_nbvs,0, 0),
TRUE,  MAX(0, ROUND($M$14 - $M$14/ (last_rou_date - $B$2) * (DATE(P694,12,31) - $B$2), 2) )
)</f>
        <v/>
      </c>
      <c r="R694" s="1" t="str" cm="1">
        <f t="array" aca="1" ref="R694" ca="1">_xlfn.IFS(P694="","",
$B$11="Hə", _xlfn.XLOOKUP(DATE(P694, 12, 31), lease_table_dates, lease_table_balances,0, 0),
TRUE, IFERROR( XNPV($B$6, IF(payment_dates &gt;DATE(P694, 12, 31), payments,  0),  IF(payment_dates &gt;DATE(P694, 12, 31), payment_dates,  DATE(P694, 12, 31))    ),0)
)</f>
        <v/>
      </c>
      <c r="S694" s="1" t="str" cm="1">
        <f t="array" aca="1" ref="S694" ca="1">_xlfn.IFS(P694="","",
TRUE,  MIN( MIN(Q693, $M$14), ROUND($M$14/ (last_rou_date - $B$2) * (DATE(P694,12,31) - MAX($B$2, DATE(P694-1, 12, 31))), 2) )
)</f>
        <v/>
      </c>
      <c r="T694" s="7" t="str" cm="1">
        <f t="array" aca="1" ref="T694" ca="1">_xlfn.IFS(P694="", "",
ISTEXT(R693), R694- (H694 - SUMIFS( lease_table_payments, lease_table_years, P694) -$AG$14 ),
AND(ISNUMBER(R693), R694&lt;&gt;""),   R694- (R693 - SUMIFS( lease_table_payments, lease_table_years, P694) )
)</f>
        <v/>
      </c>
      <c r="V694" s="64">
        <f t="shared" si="32"/>
        <v>681</v>
      </c>
      <c r="W694" s="51" t="str" cm="1">
        <f t="array" ref="W694">_xlfn.IFS(
OR(W693=$B$4, W693=""),"",
TRUE,W693+1
)</f>
        <v/>
      </c>
      <c r="X694" s="51" t="str" cm="1">
        <f t="array" ref="X694">_xlfn.IFS(X693="","",
W694="", "",
AND($B$3="İllik"),DATE(YEAR(X693)+1,MONTH(X693),DAY(X693) ),
AND($B$3="Aylıq", $AH$14="Not end"), EDATE(X693,1),
AND($B$3="Aylıq", $AH$14="End"), EOMONTH(X693,1)
)</f>
        <v/>
      </c>
      <c r="Y694" s="51" t="str" cm="1">
        <f t="array" aca="1" ref="Y694" ca="1">_xlfn.IFS(
AND($B$7="Dövrün əvvəlində", Y693&lt;=last_rou_date), DATE(YEAR(Y693)+1, 12, 31),
AND($B$7="Dövrün sonunda", Y693&lt;=last_payment_date), DATE(YEAR(Y693)+1, 12, 31),
TRUE, ""
)</f>
        <v/>
      </c>
      <c r="Z694" s="75" t="str" cm="1">
        <f t="array" aca="1" ref="Z694" ca="1">_xlfn.IFS(
AND($AN$14="Not year_end", Z693&gt;last_payment_date), "",
AND($AN$14="Year_end", Z693&gt;=last_payment_date), "",
AND($AN$14="Year_end"), DATE(YEAR(Z693+1), 12, 31),
AND($AN$14="Not year_end", MONTH(Z693)=12, DAY(Z693)=31), DATE(YEAR(Z692)+1, MONTH(Z692), DAY(Z692)),
AND($AN$14="Not year_end", OR(MONTH(Z693)&lt;&gt;12, DAY(Z693)&lt;&gt;31) ), DATE(YEAR(Z693), 12, 31)
)</f>
        <v/>
      </c>
      <c r="AA694" s="75" t="str" cm="1">
        <f t="array" aca="1" ref="AA694" ca="1">_xlfn.IFS(AA693="", "",
AND(AA693=last_payment_date, OR(MONTH(AA693)&lt;&gt;12, DAY(AA693)&lt;&gt;31) ), DATE(YEAR(AA693), 12, 31),
AND(MONTH(AA693)=12, DAY(AA693)=31, AA693&gt;=last_payment_date), "",
AND(MONTH(AA693)=12, DAY(AA693)&lt;&gt;31),  EOMONTH(AA693,0),
AND(MONTH(AA693)=12, DAY(AA693)=31, $AH$14="Not end"),  EDATE(AA692,1),
AND($AH$14="Not end"), EDATE(AA693, 1),
AND($AH$14="End"), EOMONTH(AA693, 1)
)</f>
        <v/>
      </c>
      <c r="AB694" s="75" t="str" cm="1">
        <f t="array" aca="1" ref="AB694" ca="1">_xlfn.IFS(AB693="","",
AND(AB693=last_rou_date), "",
AND($B$3="İllik"),DATE(YEAR(AB693)+1,MONTH(AB693),DAY(AB693) ),
AND($B$3="Aylıq", $AH$14="Not end"), EDATE(AB693,1),
AND($B$3="Aylıq", $AH$14="End"), EOMONTH(AB693,1)
)</f>
        <v/>
      </c>
      <c r="AC694" s="75" t="str" cm="1">
        <f t="array" aca="1" ref="AC694" ca="1">_xlfn.IFS(
AND($AN$14="Not year_end", AC693&gt;last_rou_date), "",
AND($AN$14="Year_end", AC693&gt;=last_rou_date), "",
AND($AN$14="Year_end"), DATE(YEAR(AC693+1), 12, 31),
AND($AN$14="Not year_end", MONTH(AC693)=12, DAY(AC693)=31), DATE(YEAR(AC692)+1, MONTH(AC692), DAY(AC692)),
AND($AN$14="Not year_end", OR(MONTH(AC693)&lt;&gt;12, DAY(AC693)&lt;&gt;31) ), DATE(YEAR(AC693), 12, 31)
)</f>
        <v/>
      </c>
      <c r="AD694" s="75" t="str" cm="1">
        <f t="array" aca="1" ref="AD694" ca="1">_xlfn.IFS(AD693="", "",
AND(AD693=last_rou_date, OR(MONTH(AD693)&lt;&gt;12, DAY(AD693)&lt;&gt;31) ), DATE(YEAR(AD693), 12, 31),
AND(MONTH(AD693)=12, DAY(AD693)=31, AD693&gt;=last_rou_date), "",
AND(MONTH(AD693)=12, DAY(AD693)&lt;&gt;31),  EOMONTH(AD693,0),
AND(MONTH(AD693)=12, DAY(AD693)=31, $AH$14="Not end"),  EDATE(AD692,1),
AND($AH$14="Not end"), EDATE(AD693, 1),
AND($AH$14="End"), EOMONTH(AD693, 1)
)</f>
        <v/>
      </c>
      <c r="AE694" s="51" t="str" cm="1">
        <f t="array" ref="AE694">_xlfn.IFS(W694="", "",
AND(W694&gt;0, W694&lt;=$B$4, $C$2="İllik artım, faiz olaraq", $D$2&gt;0, $B$3="İllik"), $B$5*((1+$D$2)^(W694-1)),
AND(W694&gt;0, W694&lt;=$B$4, $C$2="İllik artım, faiz olaraq", $D$2&gt;0, $B$3="Aylıq"), $B$5*((1+$D$2)^ROUNDDOWN((W694-1)/12,0)),
AND(W694=1, $C$2="Aşağıdakı kimi dəyişir", ), $B$5,
AND(W694&gt;1, W694&lt;=$B$4, $C$2="Aşağıdakı kimi dəyişir"), IFERROR(VLOOKUP(W694, $C$4:$D$7, 2, FALSE), AE693),
AND(W694&gt;0, W694&lt;=$B$4), $B$5,
TRUE,0 )</f>
        <v/>
      </c>
      <c r="AF694" s="51" t="str">
        <f t="shared" ca="1" si="31"/>
        <v/>
      </c>
    </row>
    <row r="695" spans="1:32" x14ac:dyDescent="0.4">
      <c r="A695" s="13" t="str" cm="1">
        <f t="array" aca="1" ref="A695" ca="1">_xlfn.IFS(
AND(SUMIFS(lease_table_interest_accruals, lease_table_dates, A694)&gt;0, COUNTIFS($E$14:E694, "Interest accrual", $A$14:A694, A694)=0),  A694,
AND(SUMIFS(lease_table_payments, lease_table_dates, A694)&gt;0, COUNTIFS($E$14:E694, "Payment", $A$14:A694, A694)=0),  A694,
AND(SUMIFS(rou_table_deprs, rou_table_dates, A694)&gt;0, COUNTIFS($E$14:E694, "Depreciation", $A$14:A694, A694)=0),  A694,
TRUE,  IFERROR(INDEX(rou_table_dates,  MATCH(A694, rou_table_dates)+1, ), "")
)</f>
        <v/>
      </c>
      <c r="B695" s="1" t="str" cm="1">
        <f t="array" aca="1" ref="B695" ca="1">_xlfn.IFS(
AND(E695="Payment", A695=$B$2), $AM$14,
E695="Payment", $AM$15,
E695="Interest accrual", $AM$18,
E695="Depreciation", $AM$17,
TRUE, "")</f>
        <v/>
      </c>
      <c r="C695" s="1" t="str" cm="1">
        <f t="array" aca="1" ref="C695" ca="1">_xlfn.IFS(
E695="Payment", $AM$19,
E695="Interest accrual", $AM$15,
E695="Depreciation", $AM$16,
TRUE, "")</f>
        <v/>
      </c>
      <c r="D695" s="1" t="str" cm="1">
        <f t="array" aca="1" ref="D695" ca="1">_xlfn.IFS(
E695="Payment", _xlfn.XLOOKUP(A695, lease_table_dates, lease_table_payments, 0, 0),
E695="Interest accrual", _xlfn.XLOOKUP(A695, lease_table_dates, lease_table_interest_accruals, 0, 0),
E695="Depreciation", _xlfn.XLOOKUP(A695, rou_table_dates, rou_table_deprs, 0, 0),
TRUE, ""
)</f>
        <v/>
      </c>
      <c r="E695" s="7" t="str" cm="1">
        <f t="array" aca="1" ref="E695" ca="1">_xlfn.IFS(
AND(SUMIFS(lease_table_interest_accruals, lease_table_dates, A695)&gt;0, COUNTIFS($E$14:E694, "Interest accrual", $A$14:A694, A695)=0), "Interest accrual",
AND(SUMIFS(lease_table_payments, lease_table_dates, A695)&gt;0, COUNTIFS($E$14:E694, "Payment", $A$14:A694, A695)=0), "Payment",
AND(SUMIFS(rou_table_deprs, rou_table_dates, A695)&gt;0, COUNTIFS($E$14:E694, "Depreciation", $A$14:A694, A695)=0), "Depreciation",
TRUE,  ""
)</f>
        <v/>
      </c>
      <c r="G695" s="13" t="str" cm="1">
        <f t="array" aca="1" ref="G695" ca="1">_xlfn.IFS(
AND($B$11="Hə", $B$3="İllik"), Z695,
AND($B$11="Hə", $B$3="Aylıq"), AA695,
$B$11="Yox", X695)</f>
        <v/>
      </c>
      <c r="H695" s="1" t="str" cm="1">
        <f t="array" aca="1" ref="H695" ca="1">_xlfn.IFS( G695="", "",
TRUE, ROUND( H694+I695-J695, 2) )</f>
        <v/>
      </c>
      <c r="I695" s="1" t="str" cm="1">
        <f t="array" aca="1" ref="I695" ca="1">_xlfn.IFS(G695="", "",
G695=last_payment_date, (J695-H694),
 TRUE,  -  (H694- H694* (1+$B$6)^ (_xlfn.DAYS(G695,G694)/365) )
)</f>
        <v/>
      </c>
      <c r="J695" s="1" t="str" cm="1">
        <f t="array" aca="1" ref="J695" ca="1">_xlfn.IFS(G695="", "",
TRUE, _xlfn.XLOOKUP(G695,  payment_dates, payments,0,0)
)</f>
        <v/>
      </c>
      <c r="L695" s="8" t="str" cm="1">
        <f t="array" aca="1" ref="L695" ca="1">_xlfn.IFS(
AND($B$11="Hə", $B$3="İllik"), AC695,
AND($B$11="Hə", $B$3="Aylıq"), AD695,
$B$11="Yox", AB695)</f>
        <v/>
      </c>
      <c r="M695" s="1" t="str" cm="1">
        <f t="array" aca="1" ref="M695" ca="1">_xlfn.IFS( L695="", "",
(M694-N695)&lt;=0.5, 0,
TRUE,  M694-N695)</f>
        <v/>
      </c>
      <c r="N695" s="7" t="str" cm="1">
        <f t="array" aca="1" ref="N695" ca="1">_xlfn.IFS(
L695="", "",
TRUE, MIN(M694, ROUND($M$14/ (last_rou_date - $B$2) * (L695-L694), 2) )
)</f>
        <v/>
      </c>
      <c r="P695" s="59" t="str">
        <f t="shared" ca="1" si="33"/>
        <v/>
      </c>
      <c r="Q695" s="1" t="str" cm="1">
        <f t="array" aca="1" ref="Q695" ca="1">_xlfn.IFS(P695="","",
$B$11="Hə", _xlfn.XLOOKUP(DATE(P695, 12, 31), rou_table_dates, rou_table_nbvs,0, 0),
TRUE,  MAX(0, ROUND($M$14 - $M$14/ (last_rou_date - $B$2) * (DATE(P695,12,31) - $B$2), 2) )
)</f>
        <v/>
      </c>
      <c r="R695" s="1" t="str" cm="1">
        <f t="array" aca="1" ref="R695" ca="1">_xlfn.IFS(P695="","",
$B$11="Hə", _xlfn.XLOOKUP(DATE(P695, 12, 31), lease_table_dates, lease_table_balances,0, 0),
TRUE, IFERROR( XNPV($B$6, IF(payment_dates &gt;DATE(P695, 12, 31), payments,  0),  IF(payment_dates &gt;DATE(P695, 12, 31), payment_dates,  DATE(P695, 12, 31))    ),0)
)</f>
        <v/>
      </c>
      <c r="S695" s="1" t="str" cm="1">
        <f t="array" aca="1" ref="S695" ca="1">_xlfn.IFS(P695="","",
TRUE,  MIN( MIN(Q694, $M$14), ROUND($M$14/ (last_rou_date - $B$2) * (DATE(P695,12,31) - MAX($B$2, DATE(P695-1, 12, 31))), 2) )
)</f>
        <v/>
      </c>
      <c r="T695" s="7" t="str" cm="1">
        <f t="array" aca="1" ref="T695" ca="1">_xlfn.IFS(P695="", "",
ISTEXT(R694), R695- (H695 - SUMIFS( lease_table_payments, lease_table_years, P695) -$AG$14 ),
AND(ISNUMBER(R694), R695&lt;&gt;""),   R695- (R694 - SUMIFS( lease_table_payments, lease_table_years, P695) )
)</f>
        <v/>
      </c>
      <c r="V695" s="64">
        <f t="shared" si="32"/>
        <v>682</v>
      </c>
      <c r="W695" s="51" t="str" cm="1">
        <f t="array" ref="W695">_xlfn.IFS(
OR(W694=$B$4, W694=""),"",
TRUE,W694+1
)</f>
        <v/>
      </c>
      <c r="X695" s="51" t="str" cm="1">
        <f t="array" ref="X695">_xlfn.IFS(X694="","",
W695="", "",
AND($B$3="İllik"),DATE(YEAR(X694)+1,MONTH(X694),DAY(X694) ),
AND($B$3="Aylıq", $AH$14="Not end"), EDATE(X694,1),
AND($B$3="Aylıq", $AH$14="End"), EOMONTH(X694,1)
)</f>
        <v/>
      </c>
      <c r="Y695" s="51" t="str" cm="1">
        <f t="array" aca="1" ref="Y695" ca="1">_xlfn.IFS(
AND($B$7="Dövrün əvvəlində", Y694&lt;=last_rou_date), DATE(YEAR(Y694)+1, 12, 31),
AND($B$7="Dövrün sonunda", Y694&lt;=last_payment_date), DATE(YEAR(Y694)+1, 12, 31),
TRUE, ""
)</f>
        <v/>
      </c>
      <c r="Z695" s="75" t="str" cm="1">
        <f t="array" aca="1" ref="Z695" ca="1">_xlfn.IFS(
AND($AN$14="Not year_end", Z694&gt;last_payment_date), "",
AND($AN$14="Year_end", Z694&gt;=last_payment_date), "",
AND($AN$14="Year_end"), DATE(YEAR(Z694+1), 12, 31),
AND($AN$14="Not year_end", MONTH(Z694)=12, DAY(Z694)=31), DATE(YEAR(Z693)+1, MONTH(Z693), DAY(Z693)),
AND($AN$14="Not year_end", OR(MONTH(Z694)&lt;&gt;12, DAY(Z694)&lt;&gt;31) ), DATE(YEAR(Z694), 12, 31)
)</f>
        <v/>
      </c>
      <c r="AA695" s="75" t="str" cm="1">
        <f t="array" aca="1" ref="AA695" ca="1">_xlfn.IFS(AA694="", "",
AND(AA694=last_payment_date, OR(MONTH(AA694)&lt;&gt;12, DAY(AA694)&lt;&gt;31) ), DATE(YEAR(AA694), 12, 31),
AND(MONTH(AA694)=12, DAY(AA694)=31, AA694&gt;=last_payment_date), "",
AND(MONTH(AA694)=12, DAY(AA694)&lt;&gt;31),  EOMONTH(AA694,0),
AND(MONTH(AA694)=12, DAY(AA694)=31, $AH$14="Not end"),  EDATE(AA693,1),
AND($AH$14="Not end"), EDATE(AA694, 1),
AND($AH$14="End"), EOMONTH(AA694, 1)
)</f>
        <v/>
      </c>
      <c r="AB695" s="75" t="str" cm="1">
        <f t="array" aca="1" ref="AB695" ca="1">_xlfn.IFS(AB694="","",
AND(AB694=last_rou_date), "",
AND($B$3="İllik"),DATE(YEAR(AB694)+1,MONTH(AB694),DAY(AB694) ),
AND($B$3="Aylıq", $AH$14="Not end"), EDATE(AB694,1),
AND($B$3="Aylıq", $AH$14="End"), EOMONTH(AB694,1)
)</f>
        <v/>
      </c>
      <c r="AC695" s="75" t="str" cm="1">
        <f t="array" aca="1" ref="AC695" ca="1">_xlfn.IFS(
AND($AN$14="Not year_end", AC694&gt;last_rou_date), "",
AND($AN$14="Year_end", AC694&gt;=last_rou_date), "",
AND($AN$14="Year_end"), DATE(YEAR(AC694+1), 12, 31),
AND($AN$14="Not year_end", MONTH(AC694)=12, DAY(AC694)=31), DATE(YEAR(AC693)+1, MONTH(AC693), DAY(AC693)),
AND($AN$14="Not year_end", OR(MONTH(AC694)&lt;&gt;12, DAY(AC694)&lt;&gt;31) ), DATE(YEAR(AC694), 12, 31)
)</f>
        <v/>
      </c>
      <c r="AD695" s="75" t="str" cm="1">
        <f t="array" aca="1" ref="AD695" ca="1">_xlfn.IFS(AD694="", "",
AND(AD694=last_rou_date, OR(MONTH(AD694)&lt;&gt;12, DAY(AD694)&lt;&gt;31) ), DATE(YEAR(AD694), 12, 31),
AND(MONTH(AD694)=12, DAY(AD694)=31, AD694&gt;=last_rou_date), "",
AND(MONTH(AD694)=12, DAY(AD694)&lt;&gt;31),  EOMONTH(AD694,0),
AND(MONTH(AD694)=12, DAY(AD694)=31, $AH$14="Not end"),  EDATE(AD693,1),
AND($AH$14="Not end"), EDATE(AD694, 1),
AND($AH$14="End"), EOMONTH(AD694, 1)
)</f>
        <v/>
      </c>
      <c r="AE695" s="51" t="str" cm="1">
        <f t="array" ref="AE695">_xlfn.IFS(W695="", "",
AND(W695&gt;0, W695&lt;=$B$4, $C$2="İllik artım, faiz olaraq", $D$2&gt;0, $B$3="İllik"), $B$5*((1+$D$2)^(W695-1)),
AND(W695&gt;0, W695&lt;=$B$4, $C$2="İllik artım, faiz olaraq", $D$2&gt;0, $B$3="Aylıq"), $B$5*((1+$D$2)^ROUNDDOWN((W695-1)/12,0)),
AND(W695=1, $C$2="Aşağıdakı kimi dəyişir", ), $B$5,
AND(W695&gt;1, W695&lt;=$B$4, $C$2="Aşağıdakı kimi dəyişir"), IFERROR(VLOOKUP(W695, $C$4:$D$7, 2, FALSE), AE694),
AND(W695&gt;0, W695&lt;=$B$4), $B$5,
TRUE,0 )</f>
        <v/>
      </c>
      <c r="AF695" s="51" t="str">
        <f t="shared" ca="1" si="31"/>
        <v/>
      </c>
    </row>
    <row r="696" spans="1:32" x14ac:dyDescent="0.4">
      <c r="A696" s="13" t="str" cm="1">
        <f t="array" aca="1" ref="A696" ca="1">_xlfn.IFS(
AND(SUMIFS(lease_table_interest_accruals, lease_table_dates, A695)&gt;0, COUNTIFS($E$14:E695, "Interest accrual", $A$14:A695, A695)=0),  A695,
AND(SUMIFS(lease_table_payments, lease_table_dates, A695)&gt;0, COUNTIFS($E$14:E695, "Payment", $A$14:A695, A695)=0),  A695,
AND(SUMIFS(rou_table_deprs, rou_table_dates, A695)&gt;0, COUNTIFS($E$14:E695, "Depreciation", $A$14:A695, A695)=0),  A695,
TRUE,  IFERROR(INDEX(rou_table_dates,  MATCH(A695, rou_table_dates)+1, ), "")
)</f>
        <v/>
      </c>
      <c r="B696" s="1" t="str" cm="1">
        <f t="array" aca="1" ref="B696" ca="1">_xlfn.IFS(
AND(E696="Payment", A696=$B$2), $AM$14,
E696="Payment", $AM$15,
E696="Interest accrual", $AM$18,
E696="Depreciation", $AM$17,
TRUE, "")</f>
        <v/>
      </c>
      <c r="C696" s="1" t="str" cm="1">
        <f t="array" aca="1" ref="C696" ca="1">_xlfn.IFS(
E696="Payment", $AM$19,
E696="Interest accrual", $AM$15,
E696="Depreciation", $AM$16,
TRUE, "")</f>
        <v/>
      </c>
      <c r="D696" s="1" t="str" cm="1">
        <f t="array" aca="1" ref="D696" ca="1">_xlfn.IFS(
E696="Payment", _xlfn.XLOOKUP(A696, lease_table_dates, lease_table_payments, 0, 0),
E696="Interest accrual", _xlfn.XLOOKUP(A696, lease_table_dates, lease_table_interest_accruals, 0, 0),
E696="Depreciation", _xlfn.XLOOKUP(A696, rou_table_dates, rou_table_deprs, 0, 0),
TRUE, ""
)</f>
        <v/>
      </c>
      <c r="E696" s="7" t="str" cm="1">
        <f t="array" aca="1" ref="E696" ca="1">_xlfn.IFS(
AND(SUMIFS(lease_table_interest_accruals, lease_table_dates, A696)&gt;0, COUNTIFS($E$14:E695, "Interest accrual", $A$14:A695, A696)=0), "Interest accrual",
AND(SUMIFS(lease_table_payments, lease_table_dates, A696)&gt;0, COUNTIFS($E$14:E695, "Payment", $A$14:A695, A696)=0), "Payment",
AND(SUMIFS(rou_table_deprs, rou_table_dates, A696)&gt;0, COUNTIFS($E$14:E695, "Depreciation", $A$14:A695, A696)=0), "Depreciation",
TRUE,  ""
)</f>
        <v/>
      </c>
      <c r="G696" s="13" t="str" cm="1">
        <f t="array" aca="1" ref="G696" ca="1">_xlfn.IFS(
AND($B$11="Hə", $B$3="İllik"), Z696,
AND($B$11="Hə", $B$3="Aylıq"), AA696,
$B$11="Yox", X696)</f>
        <v/>
      </c>
      <c r="H696" s="1" t="str" cm="1">
        <f t="array" aca="1" ref="H696" ca="1">_xlfn.IFS( G696="", "",
TRUE, ROUND( H695+I696-J696, 2) )</f>
        <v/>
      </c>
      <c r="I696" s="1" t="str" cm="1">
        <f t="array" aca="1" ref="I696" ca="1">_xlfn.IFS(G696="", "",
G696=last_payment_date, (J696-H695),
 TRUE,  -  (H695- H695* (1+$B$6)^ (_xlfn.DAYS(G696,G695)/365) )
)</f>
        <v/>
      </c>
      <c r="J696" s="1" t="str" cm="1">
        <f t="array" aca="1" ref="J696" ca="1">_xlfn.IFS(G696="", "",
TRUE, _xlfn.XLOOKUP(G696,  payment_dates, payments,0,0)
)</f>
        <v/>
      </c>
      <c r="L696" s="8" t="str" cm="1">
        <f t="array" aca="1" ref="L696" ca="1">_xlfn.IFS(
AND($B$11="Hə", $B$3="İllik"), AC696,
AND($B$11="Hə", $B$3="Aylıq"), AD696,
$B$11="Yox", AB696)</f>
        <v/>
      </c>
      <c r="M696" s="1" t="str" cm="1">
        <f t="array" aca="1" ref="M696" ca="1">_xlfn.IFS( L696="", "",
(M695-N696)&lt;=0.5, 0,
TRUE,  M695-N696)</f>
        <v/>
      </c>
      <c r="N696" s="7" t="str" cm="1">
        <f t="array" aca="1" ref="N696" ca="1">_xlfn.IFS(
L696="", "",
TRUE, MIN(M695, ROUND($M$14/ (last_rou_date - $B$2) * (L696-L695), 2) )
)</f>
        <v/>
      </c>
      <c r="P696" s="59" t="str">
        <f t="shared" ca="1" si="33"/>
        <v/>
      </c>
      <c r="Q696" s="1" t="str" cm="1">
        <f t="array" aca="1" ref="Q696" ca="1">_xlfn.IFS(P696="","",
$B$11="Hə", _xlfn.XLOOKUP(DATE(P696, 12, 31), rou_table_dates, rou_table_nbvs,0, 0),
TRUE,  MAX(0, ROUND($M$14 - $M$14/ (last_rou_date - $B$2) * (DATE(P696,12,31) - $B$2), 2) )
)</f>
        <v/>
      </c>
      <c r="R696" s="1" t="str" cm="1">
        <f t="array" aca="1" ref="R696" ca="1">_xlfn.IFS(P696="","",
$B$11="Hə", _xlfn.XLOOKUP(DATE(P696, 12, 31), lease_table_dates, lease_table_balances,0, 0),
TRUE, IFERROR( XNPV($B$6, IF(payment_dates &gt;DATE(P696, 12, 31), payments,  0),  IF(payment_dates &gt;DATE(P696, 12, 31), payment_dates,  DATE(P696, 12, 31))    ),0)
)</f>
        <v/>
      </c>
      <c r="S696" s="1" t="str" cm="1">
        <f t="array" aca="1" ref="S696" ca="1">_xlfn.IFS(P696="","",
TRUE,  MIN( MIN(Q695, $M$14), ROUND($M$14/ (last_rou_date - $B$2) * (DATE(P696,12,31) - MAX($B$2, DATE(P696-1, 12, 31))), 2) )
)</f>
        <v/>
      </c>
      <c r="T696" s="7" t="str" cm="1">
        <f t="array" aca="1" ref="T696" ca="1">_xlfn.IFS(P696="", "",
ISTEXT(R695), R696- (H696 - SUMIFS( lease_table_payments, lease_table_years, P696) -$AG$14 ),
AND(ISNUMBER(R695), R696&lt;&gt;""),   R696- (R695 - SUMIFS( lease_table_payments, lease_table_years, P696) )
)</f>
        <v/>
      </c>
      <c r="V696" s="64">
        <f t="shared" si="32"/>
        <v>683</v>
      </c>
      <c r="W696" s="51" t="str" cm="1">
        <f t="array" ref="W696">_xlfn.IFS(
OR(W695=$B$4, W695=""),"",
TRUE,W695+1
)</f>
        <v/>
      </c>
      <c r="X696" s="51" t="str" cm="1">
        <f t="array" ref="X696">_xlfn.IFS(X695="","",
W696="", "",
AND($B$3="İllik"),DATE(YEAR(X695)+1,MONTH(X695),DAY(X695) ),
AND($B$3="Aylıq", $AH$14="Not end"), EDATE(X695,1),
AND($B$3="Aylıq", $AH$14="End"), EOMONTH(X695,1)
)</f>
        <v/>
      </c>
      <c r="Y696" s="51" t="str" cm="1">
        <f t="array" aca="1" ref="Y696" ca="1">_xlfn.IFS(
AND($B$7="Dövrün əvvəlində", Y695&lt;=last_rou_date), DATE(YEAR(Y695)+1, 12, 31),
AND($B$7="Dövrün sonunda", Y695&lt;=last_payment_date), DATE(YEAR(Y695)+1, 12, 31),
TRUE, ""
)</f>
        <v/>
      </c>
      <c r="Z696" s="75" t="str" cm="1">
        <f t="array" aca="1" ref="Z696" ca="1">_xlfn.IFS(
AND($AN$14="Not year_end", Z695&gt;last_payment_date), "",
AND($AN$14="Year_end", Z695&gt;=last_payment_date), "",
AND($AN$14="Year_end"), DATE(YEAR(Z695+1), 12, 31),
AND($AN$14="Not year_end", MONTH(Z695)=12, DAY(Z695)=31), DATE(YEAR(Z694)+1, MONTH(Z694), DAY(Z694)),
AND($AN$14="Not year_end", OR(MONTH(Z695)&lt;&gt;12, DAY(Z695)&lt;&gt;31) ), DATE(YEAR(Z695), 12, 31)
)</f>
        <v/>
      </c>
      <c r="AA696" s="75" t="str" cm="1">
        <f t="array" aca="1" ref="AA696" ca="1">_xlfn.IFS(AA695="", "",
AND(AA695=last_payment_date, OR(MONTH(AA695)&lt;&gt;12, DAY(AA695)&lt;&gt;31) ), DATE(YEAR(AA695), 12, 31),
AND(MONTH(AA695)=12, DAY(AA695)=31, AA695&gt;=last_payment_date), "",
AND(MONTH(AA695)=12, DAY(AA695)&lt;&gt;31),  EOMONTH(AA695,0),
AND(MONTH(AA695)=12, DAY(AA695)=31, $AH$14="Not end"),  EDATE(AA694,1),
AND($AH$14="Not end"), EDATE(AA695, 1),
AND($AH$14="End"), EOMONTH(AA695, 1)
)</f>
        <v/>
      </c>
      <c r="AB696" s="75" t="str" cm="1">
        <f t="array" aca="1" ref="AB696" ca="1">_xlfn.IFS(AB695="","",
AND(AB695=last_rou_date), "",
AND($B$3="İllik"),DATE(YEAR(AB695)+1,MONTH(AB695),DAY(AB695) ),
AND($B$3="Aylıq", $AH$14="Not end"), EDATE(AB695,1),
AND($B$3="Aylıq", $AH$14="End"), EOMONTH(AB695,1)
)</f>
        <v/>
      </c>
      <c r="AC696" s="75" t="str" cm="1">
        <f t="array" aca="1" ref="AC696" ca="1">_xlfn.IFS(
AND($AN$14="Not year_end", AC695&gt;last_rou_date), "",
AND($AN$14="Year_end", AC695&gt;=last_rou_date), "",
AND($AN$14="Year_end"), DATE(YEAR(AC695+1), 12, 31),
AND($AN$14="Not year_end", MONTH(AC695)=12, DAY(AC695)=31), DATE(YEAR(AC694)+1, MONTH(AC694), DAY(AC694)),
AND($AN$14="Not year_end", OR(MONTH(AC695)&lt;&gt;12, DAY(AC695)&lt;&gt;31) ), DATE(YEAR(AC695), 12, 31)
)</f>
        <v/>
      </c>
      <c r="AD696" s="75" t="str" cm="1">
        <f t="array" aca="1" ref="AD696" ca="1">_xlfn.IFS(AD695="", "",
AND(AD695=last_rou_date, OR(MONTH(AD695)&lt;&gt;12, DAY(AD695)&lt;&gt;31) ), DATE(YEAR(AD695), 12, 31),
AND(MONTH(AD695)=12, DAY(AD695)=31, AD695&gt;=last_rou_date), "",
AND(MONTH(AD695)=12, DAY(AD695)&lt;&gt;31),  EOMONTH(AD695,0),
AND(MONTH(AD695)=12, DAY(AD695)=31, $AH$14="Not end"),  EDATE(AD694,1),
AND($AH$14="Not end"), EDATE(AD695, 1),
AND($AH$14="End"), EOMONTH(AD695, 1)
)</f>
        <v/>
      </c>
      <c r="AE696" s="51" t="str" cm="1">
        <f t="array" ref="AE696">_xlfn.IFS(W696="", "",
AND(W696&gt;0, W696&lt;=$B$4, $C$2="İllik artım, faiz olaraq", $D$2&gt;0, $B$3="İllik"), $B$5*((1+$D$2)^(W696-1)),
AND(W696&gt;0, W696&lt;=$B$4, $C$2="İllik artım, faiz olaraq", $D$2&gt;0, $B$3="Aylıq"), $B$5*((1+$D$2)^ROUNDDOWN((W696-1)/12,0)),
AND(W696=1, $C$2="Aşağıdakı kimi dəyişir", ), $B$5,
AND(W696&gt;1, W696&lt;=$B$4, $C$2="Aşağıdakı kimi dəyişir"), IFERROR(VLOOKUP(W696, $C$4:$D$7, 2, FALSE), AE695),
AND(W696&gt;0, W696&lt;=$B$4), $B$5,
TRUE,0 )</f>
        <v/>
      </c>
      <c r="AF696" s="51" t="str">
        <f t="shared" ca="1" si="31"/>
        <v/>
      </c>
    </row>
    <row r="697" spans="1:32" x14ac:dyDescent="0.4">
      <c r="A697" s="13" t="str" cm="1">
        <f t="array" aca="1" ref="A697" ca="1">_xlfn.IFS(
AND(SUMIFS(lease_table_interest_accruals, lease_table_dates, A696)&gt;0, COUNTIFS($E$14:E696, "Interest accrual", $A$14:A696, A696)=0),  A696,
AND(SUMIFS(lease_table_payments, lease_table_dates, A696)&gt;0, COUNTIFS($E$14:E696, "Payment", $A$14:A696, A696)=0),  A696,
AND(SUMIFS(rou_table_deprs, rou_table_dates, A696)&gt;0, COUNTIFS($E$14:E696, "Depreciation", $A$14:A696, A696)=0),  A696,
TRUE,  IFERROR(INDEX(rou_table_dates,  MATCH(A696, rou_table_dates)+1, ), "")
)</f>
        <v/>
      </c>
      <c r="B697" s="1" t="str" cm="1">
        <f t="array" aca="1" ref="B697" ca="1">_xlfn.IFS(
AND(E697="Payment", A697=$B$2), $AM$14,
E697="Payment", $AM$15,
E697="Interest accrual", $AM$18,
E697="Depreciation", $AM$17,
TRUE, "")</f>
        <v/>
      </c>
      <c r="C697" s="1" t="str" cm="1">
        <f t="array" aca="1" ref="C697" ca="1">_xlfn.IFS(
E697="Payment", $AM$19,
E697="Interest accrual", $AM$15,
E697="Depreciation", $AM$16,
TRUE, "")</f>
        <v/>
      </c>
      <c r="D697" s="1" t="str" cm="1">
        <f t="array" aca="1" ref="D697" ca="1">_xlfn.IFS(
E697="Payment", _xlfn.XLOOKUP(A697, lease_table_dates, lease_table_payments, 0, 0),
E697="Interest accrual", _xlfn.XLOOKUP(A697, lease_table_dates, lease_table_interest_accruals, 0, 0),
E697="Depreciation", _xlfn.XLOOKUP(A697, rou_table_dates, rou_table_deprs, 0, 0),
TRUE, ""
)</f>
        <v/>
      </c>
      <c r="E697" s="7" t="str" cm="1">
        <f t="array" aca="1" ref="E697" ca="1">_xlfn.IFS(
AND(SUMIFS(lease_table_interest_accruals, lease_table_dates, A697)&gt;0, COUNTIFS($E$14:E696, "Interest accrual", $A$14:A696, A697)=0), "Interest accrual",
AND(SUMIFS(lease_table_payments, lease_table_dates, A697)&gt;0, COUNTIFS($E$14:E696, "Payment", $A$14:A696, A697)=0), "Payment",
AND(SUMIFS(rou_table_deprs, rou_table_dates, A697)&gt;0, COUNTIFS($E$14:E696, "Depreciation", $A$14:A696, A697)=0), "Depreciation",
TRUE,  ""
)</f>
        <v/>
      </c>
      <c r="G697" s="13" t="str" cm="1">
        <f t="array" aca="1" ref="G697" ca="1">_xlfn.IFS(
AND($B$11="Hə", $B$3="İllik"), Z697,
AND($B$11="Hə", $B$3="Aylıq"), AA697,
$B$11="Yox", X697)</f>
        <v/>
      </c>
      <c r="H697" s="1" t="str" cm="1">
        <f t="array" aca="1" ref="H697" ca="1">_xlfn.IFS( G697="", "",
TRUE, ROUND( H696+I697-J697, 2) )</f>
        <v/>
      </c>
      <c r="I697" s="1" t="str" cm="1">
        <f t="array" aca="1" ref="I697" ca="1">_xlfn.IFS(G697="", "",
G697=last_payment_date, (J697-H696),
 TRUE,  -  (H696- H696* (1+$B$6)^ (_xlfn.DAYS(G697,G696)/365) )
)</f>
        <v/>
      </c>
      <c r="J697" s="1" t="str" cm="1">
        <f t="array" aca="1" ref="J697" ca="1">_xlfn.IFS(G697="", "",
TRUE, _xlfn.XLOOKUP(G697,  payment_dates, payments,0,0)
)</f>
        <v/>
      </c>
      <c r="L697" s="8" t="str" cm="1">
        <f t="array" aca="1" ref="L697" ca="1">_xlfn.IFS(
AND($B$11="Hə", $B$3="İllik"), AC697,
AND($B$11="Hə", $B$3="Aylıq"), AD697,
$B$11="Yox", AB697)</f>
        <v/>
      </c>
      <c r="M697" s="1" t="str" cm="1">
        <f t="array" aca="1" ref="M697" ca="1">_xlfn.IFS( L697="", "",
(M696-N697)&lt;=0.5, 0,
TRUE,  M696-N697)</f>
        <v/>
      </c>
      <c r="N697" s="7" t="str" cm="1">
        <f t="array" aca="1" ref="N697" ca="1">_xlfn.IFS(
L697="", "",
TRUE, MIN(M696, ROUND($M$14/ (last_rou_date - $B$2) * (L697-L696), 2) )
)</f>
        <v/>
      </c>
      <c r="P697" s="59" t="str">
        <f t="shared" ca="1" si="33"/>
        <v/>
      </c>
      <c r="Q697" s="1" t="str" cm="1">
        <f t="array" aca="1" ref="Q697" ca="1">_xlfn.IFS(P697="","",
$B$11="Hə", _xlfn.XLOOKUP(DATE(P697, 12, 31), rou_table_dates, rou_table_nbvs,0, 0),
TRUE,  MAX(0, ROUND($M$14 - $M$14/ (last_rou_date - $B$2) * (DATE(P697,12,31) - $B$2), 2) )
)</f>
        <v/>
      </c>
      <c r="R697" s="1" t="str" cm="1">
        <f t="array" aca="1" ref="R697" ca="1">_xlfn.IFS(P697="","",
$B$11="Hə", _xlfn.XLOOKUP(DATE(P697, 12, 31), lease_table_dates, lease_table_balances,0, 0),
TRUE, IFERROR( XNPV($B$6, IF(payment_dates &gt;DATE(P697, 12, 31), payments,  0),  IF(payment_dates &gt;DATE(P697, 12, 31), payment_dates,  DATE(P697, 12, 31))    ),0)
)</f>
        <v/>
      </c>
      <c r="S697" s="1" t="str" cm="1">
        <f t="array" aca="1" ref="S697" ca="1">_xlfn.IFS(P697="","",
TRUE,  MIN( MIN(Q696, $M$14), ROUND($M$14/ (last_rou_date - $B$2) * (DATE(P697,12,31) - MAX($B$2, DATE(P697-1, 12, 31))), 2) )
)</f>
        <v/>
      </c>
      <c r="T697" s="7" t="str" cm="1">
        <f t="array" aca="1" ref="T697" ca="1">_xlfn.IFS(P697="", "",
ISTEXT(R696), R697- (H697 - SUMIFS( lease_table_payments, lease_table_years, P697) -$AG$14 ),
AND(ISNUMBER(R696), R697&lt;&gt;""),   R697- (R696 - SUMIFS( lease_table_payments, lease_table_years, P697) )
)</f>
        <v/>
      </c>
      <c r="V697" s="64">
        <f t="shared" si="32"/>
        <v>684</v>
      </c>
      <c r="W697" s="51" t="str" cm="1">
        <f t="array" ref="W697">_xlfn.IFS(
OR(W696=$B$4, W696=""),"",
TRUE,W696+1
)</f>
        <v/>
      </c>
      <c r="X697" s="51" t="str" cm="1">
        <f t="array" ref="X697">_xlfn.IFS(X696="","",
W697="", "",
AND($B$3="İllik"),DATE(YEAR(X696)+1,MONTH(X696),DAY(X696) ),
AND($B$3="Aylıq", $AH$14="Not end"), EDATE(X696,1),
AND($B$3="Aylıq", $AH$14="End"), EOMONTH(X696,1)
)</f>
        <v/>
      </c>
      <c r="Y697" s="51" t="str" cm="1">
        <f t="array" aca="1" ref="Y697" ca="1">_xlfn.IFS(
AND($B$7="Dövrün əvvəlində", Y696&lt;=last_rou_date), DATE(YEAR(Y696)+1, 12, 31),
AND($B$7="Dövrün sonunda", Y696&lt;=last_payment_date), DATE(YEAR(Y696)+1, 12, 31),
TRUE, ""
)</f>
        <v/>
      </c>
      <c r="Z697" s="75" t="str" cm="1">
        <f t="array" aca="1" ref="Z697" ca="1">_xlfn.IFS(
AND($AN$14="Not year_end", Z696&gt;last_payment_date), "",
AND($AN$14="Year_end", Z696&gt;=last_payment_date), "",
AND($AN$14="Year_end"), DATE(YEAR(Z696+1), 12, 31),
AND($AN$14="Not year_end", MONTH(Z696)=12, DAY(Z696)=31), DATE(YEAR(Z695)+1, MONTH(Z695), DAY(Z695)),
AND($AN$14="Not year_end", OR(MONTH(Z696)&lt;&gt;12, DAY(Z696)&lt;&gt;31) ), DATE(YEAR(Z696), 12, 31)
)</f>
        <v/>
      </c>
      <c r="AA697" s="75" t="str" cm="1">
        <f t="array" aca="1" ref="AA697" ca="1">_xlfn.IFS(AA696="", "",
AND(AA696=last_payment_date, OR(MONTH(AA696)&lt;&gt;12, DAY(AA696)&lt;&gt;31) ), DATE(YEAR(AA696), 12, 31),
AND(MONTH(AA696)=12, DAY(AA696)=31, AA696&gt;=last_payment_date), "",
AND(MONTH(AA696)=12, DAY(AA696)&lt;&gt;31),  EOMONTH(AA696,0),
AND(MONTH(AA696)=12, DAY(AA696)=31, $AH$14="Not end"),  EDATE(AA695,1),
AND($AH$14="Not end"), EDATE(AA696, 1),
AND($AH$14="End"), EOMONTH(AA696, 1)
)</f>
        <v/>
      </c>
      <c r="AB697" s="75" t="str" cm="1">
        <f t="array" aca="1" ref="AB697" ca="1">_xlfn.IFS(AB696="","",
AND(AB696=last_rou_date), "",
AND($B$3="İllik"),DATE(YEAR(AB696)+1,MONTH(AB696),DAY(AB696) ),
AND($B$3="Aylıq", $AH$14="Not end"), EDATE(AB696,1),
AND($B$3="Aylıq", $AH$14="End"), EOMONTH(AB696,1)
)</f>
        <v/>
      </c>
      <c r="AC697" s="75" t="str" cm="1">
        <f t="array" aca="1" ref="AC697" ca="1">_xlfn.IFS(
AND($AN$14="Not year_end", AC696&gt;last_rou_date), "",
AND($AN$14="Year_end", AC696&gt;=last_rou_date), "",
AND($AN$14="Year_end"), DATE(YEAR(AC696+1), 12, 31),
AND($AN$14="Not year_end", MONTH(AC696)=12, DAY(AC696)=31), DATE(YEAR(AC695)+1, MONTH(AC695), DAY(AC695)),
AND($AN$14="Not year_end", OR(MONTH(AC696)&lt;&gt;12, DAY(AC696)&lt;&gt;31) ), DATE(YEAR(AC696), 12, 31)
)</f>
        <v/>
      </c>
      <c r="AD697" s="75" t="str" cm="1">
        <f t="array" aca="1" ref="AD697" ca="1">_xlfn.IFS(AD696="", "",
AND(AD696=last_rou_date, OR(MONTH(AD696)&lt;&gt;12, DAY(AD696)&lt;&gt;31) ), DATE(YEAR(AD696), 12, 31),
AND(MONTH(AD696)=12, DAY(AD696)=31, AD696&gt;=last_rou_date), "",
AND(MONTH(AD696)=12, DAY(AD696)&lt;&gt;31),  EOMONTH(AD696,0),
AND(MONTH(AD696)=12, DAY(AD696)=31, $AH$14="Not end"),  EDATE(AD695,1),
AND($AH$14="Not end"), EDATE(AD696, 1),
AND($AH$14="End"), EOMONTH(AD696, 1)
)</f>
        <v/>
      </c>
      <c r="AE697" s="51" t="str" cm="1">
        <f t="array" ref="AE697">_xlfn.IFS(W697="", "",
AND(W697&gt;0, W697&lt;=$B$4, $C$2="İllik artım, faiz olaraq", $D$2&gt;0, $B$3="İllik"), $B$5*((1+$D$2)^(W697-1)),
AND(W697&gt;0, W697&lt;=$B$4, $C$2="İllik artım, faiz olaraq", $D$2&gt;0, $B$3="Aylıq"), $B$5*((1+$D$2)^ROUNDDOWN((W697-1)/12,0)),
AND(W697=1, $C$2="Aşağıdakı kimi dəyişir", ), $B$5,
AND(W697&gt;1, W697&lt;=$B$4, $C$2="Aşağıdakı kimi dəyişir"), IFERROR(VLOOKUP(W697, $C$4:$D$7, 2, FALSE), AE696),
AND(W697&gt;0, W697&lt;=$B$4), $B$5,
TRUE,0 )</f>
        <v/>
      </c>
      <c r="AF697" s="51" t="str">
        <f t="shared" ca="1" si="31"/>
        <v/>
      </c>
    </row>
    <row r="698" spans="1:32" x14ac:dyDescent="0.4">
      <c r="A698" s="13" t="str" cm="1">
        <f t="array" aca="1" ref="A698" ca="1">_xlfn.IFS(
AND(SUMIFS(lease_table_interest_accruals, lease_table_dates, A697)&gt;0, COUNTIFS($E$14:E697, "Interest accrual", $A$14:A697, A697)=0),  A697,
AND(SUMIFS(lease_table_payments, lease_table_dates, A697)&gt;0, COUNTIFS($E$14:E697, "Payment", $A$14:A697, A697)=0),  A697,
AND(SUMIFS(rou_table_deprs, rou_table_dates, A697)&gt;0, COUNTIFS($E$14:E697, "Depreciation", $A$14:A697, A697)=0),  A697,
TRUE,  IFERROR(INDEX(rou_table_dates,  MATCH(A697, rou_table_dates)+1, ), "")
)</f>
        <v/>
      </c>
      <c r="B698" s="1" t="str" cm="1">
        <f t="array" aca="1" ref="B698" ca="1">_xlfn.IFS(
AND(E698="Payment", A698=$B$2), $AM$14,
E698="Payment", $AM$15,
E698="Interest accrual", $AM$18,
E698="Depreciation", $AM$17,
TRUE, "")</f>
        <v/>
      </c>
      <c r="C698" s="1" t="str" cm="1">
        <f t="array" aca="1" ref="C698" ca="1">_xlfn.IFS(
E698="Payment", $AM$19,
E698="Interest accrual", $AM$15,
E698="Depreciation", $AM$16,
TRUE, "")</f>
        <v/>
      </c>
      <c r="D698" s="1" t="str" cm="1">
        <f t="array" aca="1" ref="D698" ca="1">_xlfn.IFS(
E698="Payment", _xlfn.XLOOKUP(A698, lease_table_dates, lease_table_payments, 0, 0),
E698="Interest accrual", _xlfn.XLOOKUP(A698, lease_table_dates, lease_table_interest_accruals, 0, 0),
E698="Depreciation", _xlfn.XLOOKUP(A698, rou_table_dates, rou_table_deprs, 0, 0),
TRUE, ""
)</f>
        <v/>
      </c>
      <c r="E698" s="7" t="str" cm="1">
        <f t="array" aca="1" ref="E698" ca="1">_xlfn.IFS(
AND(SUMIFS(lease_table_interest_accruals, lease_table_dates, A698)&gt;0, COUNTIFS($E$14:E697, "Interest accrual", $A$14:A697, A698)=0), "Interest accrual",
AND(SUMIFS(lease_table_payments, lease_table_dates, A698)&gt;0, COUNTIFS($E$14:E697, "Payment", $A$14:A697, A698)=0), "Payment",
AND(SUMIFS(rou_table_deprs, rou_table_dates, A698)&gt;0, COUNTIFS($E$14:E697, "Depreciation", $A$14:A697, A698)=0), "Depreciation",
TRUE,  ""
)</f>
        <v/>
      </c>
      <c r="G698" s="13" t="str" cm="1">
        <f t="array" aca="1" ref="G698" ca="1">_xlfn.IFS(
AND($B$11="Hə", $B$3="İllik"), Z698,
AND($B$11="Hə", $B$3="Aylıq"), AA698,
$B$11="Yox", X698)</f>
        <v/>
      </c>
      <c r="H698" s="1" t="str" cm="1">
        <f t="array" aca="1" ref="H698" ca="1">_xlfn.IFS( G698="", "",
TRUE, ROUND( H697+I698-J698, 2) )</f>
        <v/>
      </c>
      <c r="I698" s="1" t="str" cm="1">
        <f t="array" aca="1" ref="I698" ca="1">_xlfn.IFS(G698="", "",
G698=last_payment_date, (J698-H697),
 TRUE,  -  (H697- H697* (1+$B$6)^ (_xlfn.DAYS(G698,G697)/365) )
)</f>
        <v/>
      </c>
      <c r="J698" s="1" t="str" cm="1">
        <f t="array" aca="1" ref="J698" ca="1">_xlfn.IFS(G698="", "",
TRUE, _xlfn.XLOOKUP(G698,  payment_dates, payments,0,0)
)</f>
        <v/>
      </c>
      <c r="L698" s="8" t="str" cm="1">
        <f t="array" aca="1" ref="L698" ca="1">_xlfn.IFS(
AND($B$11="Hə", $B$3="İllik"), AC698,
AND($B$11="Hə", $B$3="Aylıq"), AD698,
$B$11="Yox", AB698)</f>
        <v/>
      </c>
      <c r="M698" s="1" t="str" cm="1">
        <f t="array" aca="1" ref="M698" ca="1">_xlfn.IFS( L698="", "",
(M697-N698)&lt;=0.5, 0,
TRUE,  M697-N698)</f>
        <v/>
      </c>
      <c r="N698" s="7" t="str" cm="1">
        <f t="array" aca="1" ref="N698" ca="1">_xlfn.IFS(
L698="", "",
TRUE, MIN(M697, ROUND($M$14/ (last_rou_date - $B$2) * (L698-L697), 2) )
)</f>
        <v/>
      </c>
      <c r="P698" s="59" t="str">
        <f t="shared" ca="1" si="33"/>
        <v/>
      </c>
      <c r="Q698" s="1" t="str" cm="1">
        <f t="array" aca="1" ref="Q698" ca="1">_xlfn.IFS(P698="","",
$B$11="Hə", _xlfn.XLOOKUP(DATE(P698, 12, 31), rou_table_dates, rou_table_nbvs,0, 0),
TRUE,  MAX(0, ROUND($M$14 - $M$14/ (last_rou_date - $B$2) * (DATE(P698,12,31) - $B$2), 2) )
)</f>
        <v/>
      </c>
      <c r="R698" s="1" t="str" cm="1">
        <f t="array" aca="1" ref="R698" ca="1">_xlfn.IFS(P698="","",
$B$11="Hə", _xlfn.XLOOKUP(DATE(P698, 12, 31), lease_table_dates, lease_table_balances,0, 0),
TRUE, IFERROR( XNPV($B$6, IF(payment_dates &gt;DATE(P698, 12, 31), payments,  0),  IF(payment_dates &gt;DATE(P698, 12, 31), payment_dates,  DATE(P698, 12, 31))    ),0)
)</f>
        <v/>
      </c>
      <c r="S698" s="1" t="str" cm="1">
        <f t="array" aca="1" ref="S698" ca="1">_xlfn.IFS(P698="","",
TRUE,  MIN( MIN(Q697, $M$14), ROUND($M$14/ (last_rou_date - $B$2) * (DATE(P698,12,31) - MAX($B$2, DATE(P698-1, 12, 31))), 2) )
)</f>
        <v/>
      </c>
      <c r="T698" s="7" t="str" cm="1">
        <f t="array" aca="1" ref="T698" ca="1">_xlfn.IFS(P698="", "",
ISTEXT(R697), R698- (H698 - SUMIFS( lease_table_payments, lease_table_years, P698) -$AG$14 ),
AND(ISNUMBER(R697), R698&lt;&gt;""),   R698- (R697 - SUMIFS( lease_table_payments, lease_table_years, P698) )
)</f>
        <v/>
      </c>
      <c r="V698" s="64">
        <f t="shared" si="32"/>
        <v>685</v>
      </c>
      <c r="W698" s="51" t="str" cm="1">
        <f t="array" ref="W698">_xlfn.IFS(
OR(W697=$B$4, W697=""),"",
TRUE,W697+1
)</f>
        <v/>
      </c>
      <c r="X698" s="51" t="str" cm="1">
        <f t="array" ref="X698">_xlfn.IFS(X697="","",
W698="", "",
AND($B$3="İllik"),DATE(YEAR(X697)+1,MONTH(X697),DAY(X697) ),
AND($B$3="Aylıq", $AH$14="Not end"), EDATE(X697,1),
AND($B$3="Aylıq", $AH$14="End"), EOMONTH(X697,1)
)</f>
        <v/>
      </c>
      <c r="Y698" s="51" t="str" cm="1">
        <f t="array" aca="1" ref="Y698" ca="1">_xlfn.IFS(
AND($B$7="Dövrün əvvəlində", Y697&lt;=last_rou_date), DATE(YEAR(Y697)+1, 12, 31),
AND($B$7="Dövrün sonunda", Y697&lt;=last_payment_date), DATE(YEAR(Y697)+1, 12, 31),
TRUE, ""
)</f>
        <v/>
      </c>
      <c r="Z698" s="75" t="str" cm="1">
        <f t="array" aca="1" ref="Z698" ca="1">_xlfn.IFS(
AND($AN$14="Not year_end", Z697&gt;last_payment_date), "",
AND($AN$14="Year_end", Z697&gt;=last_payment_date), "",
AND($AN$14="Year_end"), DATE(YEAR(Z697+1), 12, 31),
AND($AN$14="Not year_end", MONTH(Z697)=12, DAY(Z697)=31), DATE(YEAR(Z696)+1, MONTH(Z696), DAY(Z696)),
AND($AN$14="Not year_end", OR(MONTH(Z697)&lt;&gt;12, DAY(Z697)&lt;&gt;31) ), DATE(YEAR(Z697), 12, 31)
)</f>
        <v/>
      </c>
      <c r="AA698" s="75" t="str" cm="1">
        <f t="array" aca="1" ref="AA698" ca="1">_xlfn.IFS(AA697="", "",
AND(AA697=last_payment_date, OR(MONTH(AA697)&lt;&gt;12, DAY(AA697)&lt;&gt;31) ), DATE(YEAR(AA697), 12, 31),
AND(MONTH(AA697)=12, DAY(AA697)=31, AA697&gt;=last_payment_date), "",
AND(MONTH(AA697)=12, DAY(AA697)&lt;&gt;31),  EOMONTH(AA697,0),
AND(MONTH(AA697)=12, DAY(AA697)=31, $AH$14="Not end"),  EDATE(AA696,1),
AND($AH$14="Not end"), EDATE(AA697, 1),
AND($AH$14="End"), EOMONTH(AA697, 1)
)</f>
        <v/>
      </c>
      <c r="AB698" s="75" t="str" cm="1">
        <f t="array" aca="1" ref="AB698" ca="1">_xlfn.IFS(AB697="","",
AND(AB697=last_rou_date), "",
AND($B$3="İllik"),DATE(YEAR(AB697)+1,MONTH(AB697),DAY(AB697) ),
AND($B$3="Aylıq", $AH$14="Not end"), EDATE(AB697,1),
AND($B$3="Aylıq", $AH$14="End"), EOMONTH(AB697,1)
)</f>
        <v/>
      </c>
      <c r="AC698" s="75" t="str" cm="1">
        <f t="array" aca="1" ref="AC698" ca="1">_xlfn.IFS(
AND($AN$14="Not year_end", AC697&gt;last_rou_date), "",
AND($AN$14="Year_end", AC697&gt;=last_rou_date), "",
AND($AN$14="Year_end"), DATE(YEAR(AC697+1), 12, 31),
AND($AN$14="Not year_end", MONTH(AC697)=12, DAY(AC697)=31), DATE(YEAR(AC696)+1, MONTH(AC696), DAY(AC696)),
AND($AN$14="Not year_end", OR(MONTH(AC697)&lt;&gt;12, DAY(AC697)&lt;&gt;31) ), DATE(YEAR(AC697), 12, 31)
)</f>
        <v/>
      </c>
      <c r="AD698" s="75" t="str" cm="1">
        <f t="array" aca="1" ref="AD698" ca="1">_xlfn.IFS(AD697="", "",
AND(AD697=last_rou_date, OR(MONTH(AD697)&lt;&gt;12, DAY(AD697)&lt;&gt;31) ), DATE(YEAR(AD697), 12, 31),
AND(MONTH(AD697)=12, DAY(AD697)=31, AD697&gt;=last_rou_date), "",
AND(MONTH(AD697)=12, DAY(AD697)&lt;&gt;31),  EOMONTH(AD697,0),
AND(MONTH(AD697)=12, DAY(AD697)=31, $AH$14="Not end"),  EDATE(AD696,1),
AND($AH$14="Not end"), EDATE(AD697, 1),
AND($AH$14="End"), EOMONTH(AD697, 1)
)</f>
        <v/>
      </c>
      <c r="AE698" s="51" t="str" cm="1">
        <f t="array" ref="AE698">_xlfn.IFS(W698="", "",
AND(W698&gt;0, W698&lt;=$B$4, $C$2="İllik artım, faiz olaraq", $D$2&gt;0, $B$3="İllik"), $B$5*((1+$D$2)^(W698-1)),
AND(W698&gt;0, W698&lt;=$B$4, $C$2="İllik artım, faiz olaraq", $D$2&gt;0, $B$3="Aylıq"), $B$5*((1+$D$2)^ROUNDDOWN((W698-1)/12,0)),
AND(W698=1, $C$2="Aşağıdakı kimi dəyişir", ), $B$5,
AND(W698&gt;1, W698&lt;=$B$4, $C$2="Aşağıdakı kimi dəyişir"), IFERROR(VLOOKUP(W698, $C$4:$D$7, 2, FALSE), AE697),
AND(W698&gt;0, W698&lt;=$B$4), $B$5,
TRUE,0 )</f>
        <v/>
      </c>
      <c r="AF698" s="51" t="str">
        <f t="shared" ca="1" si="31"/>
        <v/>
      </c>
    </row>
    <row r="699" spans="1:32" x14ac:dyDescent="0.4">
      <c r="A699" s="13" t="str" cm="1">
        <f t="array" aca="1" ref="A699" ca="1">_xlfn.IFS(
AND(SUMIFS(lease_table_interest_accruals, lease_table_dates, A698)&gt;0, COUNTIFS($E$14:E698, "Interest accrual", $A$14:A698, A698)=0),  A698,
AND(SUMIFS(lease_table_payments, lease_table_dates, A698)&gt;0, COUNTIFS($E$14:E698, "Payment", $A$14:A698, A698)=0),  A698,
AND(SUMIFS(rou_table_deprs, rou_table_dates, A698)&gt;0, COUNTIFS($E$14:E698, "Depreciation", $A$14:A698, A698)=0),  A698,
TRUE,  IFERROR(INDEX(rou_table_dates,  MATCH(A698, rou_table_dates)+1, ), "")
)</f>
        <v/>
      </c>
      <c r="B699" s="1" t="str" cm="1">
        <f t="array" aca="1" ref="B699" ca="1">_xlfn.IFS(
AND(E699="Payment", A699=$B$2), $AM$14,
E699="Payment", $AM$15,
E699="Interest accrual", $AM$18,
E699="Depreciation", $AM$17,
TRUE, "")</f>
        <v/>
      </c>
      <c r="C699" s="1" t="str" cm="1">
        <f t="array" aca="1" ref="C699" ca="1">_xlfn.IFS(
E699="Payment", $AM$19,
E699="Interest accrual", $AM$15,
E699="Depreciation", $AM$16,
TRUE, "")</f>
        <v/>
      </c>
      <c r="D699" s="1" t="str" cm="1">
        <f t="array" aca="1" ref="D699" ca="1">_xlfn.IFS(
E699="Payment", _xlfn.XLOOKUP(A699, lease_table_dates, lease_table_payments, 0, 0),
E699="Interest accrual", _xlfn.XLOOKUP(A699, lease_table_dates, lease_table_interest_accruals, 0, 0),
E699="Depreciation", _xlfn.XLOOKUP(A699, rou_table_dates, rou_table_deprs, 0, 0),
TRUE, ""
)</f>
        <v/>
      </c>
      <c r="E699" s="7" t="str" cm="1">
        <f t="array" aca="1" ref="E699" ca="1">_xlfn.IFS(
AND(SUMIFS(lease_table_interest_accruals, lease_table_dates, A699)&gt;0, COUNTIFS($E$14:E698, "Interest accrual", $A$14:A698, A699)=0), "Interest accrual",
AND(SUMIFS(lease_table_payments, lease_table_dates, A699)&gt;0, COUNTIFS($E$14:E698, "Payment", $A$14:A698, A699)=0), "Payment",
AND(SUMIFS(rou_table_deprs, rou_table_dates, A699)&gt;0, COUNTIFS($E$14:E698, "Depreciation", $A$14:A698, A699)=0), "Depreciation",
TRUE,  ""
)</f>
        <v/>
      </c>
      <c r="G699" s="13" t="str" cm="1">
        <f t="array" aca="1" ref="G699" ca="1">_xlfn.IFS(
AND($B$11="Hə", $B$3="İllik"), Z699,
AND($B$11="Hə", $B$3="Aylıq"), AA699,
$B$11="Yox", X699)</f>
        <v/>
      </c>
      <c r="H699" s="1" t="str" cm="1">
        <f t="array" aca="1" ref="H699" ca="1">_xlfn.IFS( G699="", "",
TRUE, ROUND( H698+I699-J699, 2) )</f>
        <v/>
      </c>
      <c r="I699" s="1" t="str" cm="1">
        <f t="array" aca="1" ref="I699" ca="1">_xlfn.IFS(G699="", "",
G699=last_payment_date, (J699-H698),
 TRUE,  -  (H698- H698* (1+$B$6)^ (_xlfn.DAYS(G699,G698)/365) )
)</f>
        <v/>
      </c>
      <c r="J699" s="1" t="str" cm="1">
        <f t="array" aca="1" ref="J699" ca="1">_xlfn.IFS(G699="", "",
TRUE, _xlfn.XLOOKUP(G699,  payment_dates, payments,0,0)
)</f>
        <v/>
      </c>
      <c r="L699" s="8" t="str" cm="1">
        <f t="array" aca="1" ref="L699" ca="1">_xlfn.IFS(
AND($B$11="Hə", $B$3="İllik"), AC699,
AND($B$11="Hə", $B$3="Aylıq"), AD699,
$B$11="Yox", AB699)</f>
        <v/>
      </c>
      <c r="M699" s="1" t="str" cm="1">
        <f t="array" aca="1" ref="M699" ca="1">_xlfn.IFS( L699="", "",
(M698-N699)&lt;=0.5, 0,
TRUE,  M698-N699)</f>
        <v/>
      </c>
      <c r="N699" s="7" t="str" cm="1">
        <f t="array" aca="1" ref="N699" ca="1">_xlfn.IFS(
L699="", "",
TRUE, MIN(M698, ROUND($M$14/ (last_rou_date - $B$2) * (L699-L698), 2) )
)</f>
        <v/>
      </c>
      <c r="P699" s="59" t="str">
        <f t="shared" ca="1" si="33"/>
        <v/>
      </c>
      <c r="Q699" s="1" t="str" cm="1">
        <f t="array" aca="1" ref="Q699" ca="1">_xlfn.IFS(P699="","",
$B$11="Hə", _xlfn.XLOOKUP(DATE(P699, 12, 31), rou_table_dates, rou_table_nbvs,0, 0),
TRUE,  MAX(0, ROUND($M$14 - $M$14/ (last_rou_date - $B$2) * (DATE(P699,12,31) - $B$2), 2) )
)</f>
        <v/>
      </c>
      <c r="R699" s="1" t="str" cm="1">
        <f t="array" aca="1" ref="R699" ca="1">_xlfn.IFS(P699="","",
$B$11="Hə", _xlfn.XLOOKUP(DATE(P699, 12, 31), lease_table_dates, lease_table_balances,0, 0),
TRUE, IFERROR( XNPV($B$6, IF(payment_dates &gt;DATE(P699, 12, 31), payments,  0),  IF(payment_dates &gt;DATE(P699, 12, 31), payment_dates,  DATE(P699, 12, 31))    ),0)
)</f>
        <v/>
      </c>
      <c r="S699" s="1" t="str" cm="1">
        <f t="array" aca="1" ref="S699" ca="1">_xlfn.IFS(P699="","",
TRUE,  MIN( MIN(Q698, $M$14), ROUND($M$14/ (last_rou_date - $B$2) * (DATE(P699,12,31) - MAX($B$2, DATE(P699-1, 12, 31))), 2) )
)</f>
        <v/>
      </c>
      <c r="T699" s="7" t="str" cm="1">
        <f t="array" aca="1" ref="T699" ca="1">_xlfn.IFS(P699="", "",
ISTEXT(R698), R699- (H699 - SUMIFS( lease_table_payments, lease_table_years, P699) -$AG$14 ),
AND(ISNUMBER(R698), R699&lt;&gt;""),   R699- (R698 - SUMIFS( lease_table_payments, lease_table_years, P699) )
)</f>
        <v/>
      </c>
      <c r="V699" s="64">
        <f t="shared" si="32"/>
        <v>686</v>
      </c>
      <c r="W699" s="51" t="str" cm="1">
        <f t="array" ref="W699">_xlfn.IFS(
OR(W698=$B$4, W698=""),"",
TRUE,W698+1
)</f>
        <v/>
      </c>
      <c r="X699" s="51" t="str" cm="1">
        <f t="array" ref="X699">_xlfn.IFS(X698="","",
W699="", "",
AND($B$3="İllik"),DATE(YEAR(X698)+1,MONTH(X698),DAY(X698) ),
AND($B$3="Aylıq", $AH$14="Not end"), EDATE(X698,1),
AND($B$3="Aylıq", $AH$14="End"), EOMONTH(X698,1)
)</f>
        <v/>
      </c>
      <c r="Y699" s="51" t="str" cm="1">
        <f t="array" aca="1" ref="Y699" ca="1">_xlfn.IFS(
AND($B$7="Dövrün əvvəlində", Y698&lt;=last_rou_date), DATE(YEAR(Y698)+1, 12, 31),
AND($B$7="Dövrün sonunda", Y698&lt;=last_payment_date), DATE(YEAR(Y698)+1, 12, 31),
TRUE, ""
)</f>
        <v/>
      </c>
      <c r="Z699" s="75" t="str" cm="1">
        <f t="array" aca="1" ref="Z699" ca="1">_xlfn.IFS(
AND($AN$14="Not year_end", Z698&gt;last_payment_date), "",
AND($AN$14="Year_end", Z698&gt;=last_payment_date), "",
AND($AN$14="Year_end"), DATE(YEAR(Z698+1), 12, 31),
AND($AN$14="Not year_end", MONTH(Z698)=12, DAY(Z698)=31), DATE(YEAR(Z697)+1, MONTH(Z697), DAY(Z697)),
AND($AN$14="Not year_end", OR(MONTH(Z698)&lt;&gt;12, DAY(Z698)&lt;&gt;31) ), DATE(YEAR(Z698), 12, 31)
)</f>
        <v/>
      </c>
      <c r="AA699" s="75" t="str" cm="1">
        <f t="array" aca="1" ref="AA699" ca="1">_xlfn.IFS(AA698="", "",
AND(AA698=last_payment_date, OR(MONTH(AA698)&lt;&gt;12, DAY(AA698)&lt;&gt;31) ), DATE(YEAR(AA698), 12, 31),
AND(MONTH(AA698)=12, DAY(AA698)=31, AA698&gt;=last_payment_date), "",
AND(MONTH(AA698)=12, DAY(AA698)&lt;&gt;31),  EOMONTH(AA698,0),
AND(MONTH(AA698)=12, DAY(AA698)=31, $AH$14="Not end"),  EDATE(AA697,1),
AND($AH$14="Not end"), EDATE(AA698, 1),
AND($AH$14="End"), EOMONTH(AA698, 1)
)</f>
        <v/>
      </c>
      <c r="AB699" s="75" t="str" cm="1">
        <f t="array" aca="1" ref="AB699" ca="1">_xlfn.IFS(AB698="","",
AND(AB698=last_rou_date), "",
AND($B$3="İllik"),DATE(YEAR(AB698)+1,MONTH(AB698),DAY(AB698) ),
AND($B$3="Aylıq", $AH$14="Not end"), EDATE(AB698,1),
AND($B$3="Aylıq", $AH$14="End"), EOMONTH(AB698,1)
)</f>
        <v/>
      </c>
      <c r="AC699" s="75" t="str" cm="1">
        <f t="array" aca="1" ref="AC699" ca="1">_xlfn.IFS(
AND($AN$14="Not year_end", AC698&gt;last_rou_date), "",
AND($AN$14="Year_end", AC698&gt;=last_rou_date), "",
AND($AN$14="Year_end"), DATE(YEAR(AC698+1), 12, 31),
AND($AN$14="Not year_end", MONTH(AC698)=12, DAY(AC698)=31), DATE(YEAR(AC697)+1, MONTH(AC697), DAY(AC697)),
AND($AN$14="Not year_end", OR(MONTH(AC698)&lt;&gt;12, DAY(AC698)&lt;&gt;31) ), DATE(YEAR(AC698), 12, 31)
)</f>
        <v/>
      </c>
      <c r="AD699" s="75" t="str" cm="1">
        <f t="array" aca="1" ref="AD699" ca="1">_xlfn.IFS(AD698="", "",
AND(AD698=last_rou_date, OR(MONTH(AD698)&lt;&gt;12, DAY(AD698)&lt;&gt;31) ), DATE(YEAR(AD698), 12, 31),
AND(MONTH(AD698)=12, DAY(AD698)=31, AD698&gt;=last_rou_date), "",
AND(MONTH(AD698)=12, DAY(AD698)&lt;&gt;31),  EOMONTH(AD698,0),
AND(MONTH(AD698)=12, DAY(AD698)=31, $AH$14="Not end"),  EDATE(AD697,1),
AND($AH$14="Not end"), EDATE(AD698, 1),
AND($AH$14="End"), EOMONTH(AD698, 1)
)</f>
        <v/>
      </c>
      <c r="AE699" s="51" t="str" cm="1">
        <f t="array" ref="AE699">_xlfn.IFS(W699="", "",
AND(W699&gt;0, W699&lt;=$B$4, $C$2="İllik artım, faiz olaraq", $D$2&gt;0, $B$3="İllik"), $B$5*((1+$D$2)^(W699-1)),
AND(W699&gt;0, W699&lt;=$B$4, $C$2="İllik artım, faiz olaraq", $D$2&gt;0, $B$3="Aylıq"), $B$5*((1+$D$2)^ROUNDDOWN((W699-1)/12,0)),
AND(W699=1, $C$2="Aşağıdakı kimi dəyişir", ), $B$5,
AND(W699&gt;1, W699&lt;=$B$4, $C$2="Aşağıdakı kimi dəyişir"), IFERROR(VLOOKUP(W699, $C$4:$D$7, 2, FALSE), AE698),
AND(W699&gt;0, W699&lt;=$B$4), $B$5,
TRUE,0 )</f>
        <v/>
      </c>
      <c r="AF699" s="51" t="str">
        <f t="shared" ca="1" si="31"/>
        <v/>
      </c>
    </row>
    <row r="700" spans="1:32" x14ac:dyDescent="0.4">
      <c r="A700" s="13" t="str" cm="1">
        <f t="array" aca="1" ref="A700" ca="1">_xlfn.IFS(
AND(SUMIFS(lease_table_interest_accruals, lease_table_dates, A699)&gt;0, COUNTIFS($E$14:E699, "Interest accrual", $A$14:A699, A699)=0),  A699,
AND(SUMIFS(lease_table_payments, lease_table_dates, A699)&gt;0, COUNTIFS($E$14:E699, "Payment", $A$14:A699, A699)=0),  A699,
AND(SUMIFS(rou_table_deprs, rou_table_dates, A699)&gt;0, COUNTIFS($E$14:E699, "Depreciation", $A$14:A699, A699)=0),  A699,
TRUE,  IFERROR(INDEX(rou_table_dates,  MATCH(A699, rou_table_dates)+1, ), "")
)</f>
        <v/>
      </c>
      <c r="B700" s="1" t="str" cm="1">
        <f t="array" aca="1" ref="B700" ca="1">_xlfn.IFS(
AND(E700="Payment", A700=$B$2), $AM$14,
E700="Payment", $AM$15,
E700="Interest accrual", $AM$18,
E700="Depreciation", $AM$17,
TRUE, "")</f>
        <v/>
      </c>
      <c r="C700" s="1" t="str" cm="1">
        <f t="array" aca="1" ref="C700" ca="1">_xlfn.IFS(
E700="Payment", $AM$19,
E700="Interest accrual", $AM$15,
E700="Depreciation", $AM$16,
TRUE, "")</f>
        <v/>
      </c>
      <c r="D700" s="1" t="str" cm="1">
        <f t="array" aca="1" ref="D700" ca="1">_xlfn.IFS(
E700="Payment", _xlfn.XLOOKUP(A700, lease_table_dates, lease_table_payments, 0, 0),
E700="Interest accrual", _xlfn.XLOOKUP(A700, lease_table_dates, lease_table_interest_accruals, 0, 0),
E700="Depreciation", _xlfn.XLOOKUP(A700, rou_table_dates, rou_table_deprs, 0, 0),
TRUE, ""
)</f>
        <v/>
      </c>
      <c r="E700" s="7" t="str" cm="1">
        <f t="array" aca="1" ref="E700" ca="1">_xlfn.IFS(
AND(SUMIFS(lease_table_interest_accruals, lease_table_dates, A700)&gt;0, COUNTIFS($E$14:E699, "Interest accrual", $A$14:A699, A700)=0), "Interest accrual",
AND(SUMIFS(lease_table_payments, lease_table_dates, A700)&gt;0, COUNTIFS($E$14:E699, "Payment", $A$14:A699, A700)=0), "Payment",
AND(SUMIFS(rou_table_deprs, rou_table_dates, A700)&gt;0, COUNTIFS($E$14:E699, "Depreciation", $A$14:A699, A700)=0), "Depreciation",
TRUE,  ""
)</f>
        <v/>
      </c>
      <c r="G700" s="13" t="str" cm="1">
        <f t="array" aca="1" ref="G700" ca="1">_xlfn.IFS(
AND($B$11="Hə", $B$3="İllik"), Z700,
AND($B$11="Hə", $B$3="Aylıq"), AA700,
$B$11="Yox", X700)</f>
        <v/>
      </c>
      <c r="H700" s="1" t="str" cm="1">
        <f t="array" aca="1" ref="H700" ca="1">_xlfn.IFS( G700="", "",
TRUE, ROUND( H699+I700-J700, 2) )</f>
        <v/>
      </c>
      <c r="I700" s="1" t="str" cm="1">
        <f t="array" aca="1" ref="I700" ca="1">_xlfn.IFS(G700="", "",
G700=last_payment_date, (J700-H699),
 TRUE,  -  (H699- H699* (1+$B$6)^ (_xlfn.DAYS(G700,G699)/365) )
)</f>
        <v/>
      </c>
      <c r="J700" s="1" t="str" cm="1">
        <f t="array" aca="1" ref="J700" ca="1">_xlfn.IFS(G700="", "",
TRUE, _xlfn.XLOOKUP(G700,  payment_dates, payments,0,0)
)</f>
        <v/>
      </c>
      <c r="L700" s="8" t="str" cm="1">
        <f t="array" aca="1" ref="L700" ca="1">_xlfn.IFS(
AND($B$11="Hə", $B$3="İllik"), AC700,
AND($B$11="Hə", $B$3="Aylıq"), AD700,
$B$11="Yox", AB700)</f>
        <v/>
      </c>
      <c r="M700" s="1" t="str" cm="1">
        <f t="array" aca="1" ref="M700" ca="1">_xlfn.IFS( L700="", "",
(M699-N700)&lt;=0.5, 0,
TRUE,  M699-N700)</f>
        <v/>
      </c>
      <c r="N700" s="7" t="str" cm="1">
        <f t="array" aca="1" ref="N700" ca="1">_xlfn.IFS(
L700="", "",
TRUE, MIN(M699, ROUND($M$14/ (last_rou_date - $B$2) * (L700-L699), 2) )
)</f>
        <v/>
      </c>
      <c r="P700" s="59" t="str">
        <f t="shared" ca="1" si="33"/>
        <v/>
      </c>
      <c r="Q700" s="1" t="str" cm="1">
        <f t="array" aca="1" ref="Q700" ca="1">_xlfn.IFS(P700="","",
$B$11="Hə", _xlfn.XLOOKUP(DATE(P700, 12, 31), rou_table_dates, rou_table_nbvs,0, 0),
TRUE,  MAX(0, ROUND($M$14 - $M$14/ (last_rou_date - $B$2) * (DATE(P700,12,31) - $B$2), 2) )
)</f>
        <v/>
      </c>
      <c r="R700" s="1" t="str" cm="1">
        <f t="array" aca="1" ref="R700" ca="1">_xlfn.IFS(P700="","",
$B$11="Hə", _xlfn.XLOOKUP(DATE(P700, 12, 31), lease_table_dates, lease_table_balances,0, 0),
TRUE, IFERROR( XNPV($B$6, IF(payment_dates &gt;DATE(P700, 12, 31), payments,  0),  IF(payment_dates &gt;DATE(P700, 12, 31), payment_dates,  DATE(P700, 12, 31))    ),0)
)</f>
        <v/>
      </c>
      <c r="S700" s="1" t="str" cm="1">
        <f t="array" aca="1" ref="S700" ca="1">_xlfn.IFS(P700="","",
TRUE,  MIN( MIN(Q699, $M$14), ROUND($M$14/ (last_rou_date - $B$2) * (DATE(P700,12,31) - MAX($B$2, DATE(P700-1, 12, 31))), 2) )
)</f>
        <v/>
      </c>
      <c r="T700" s="7" t="str" cm="1">
        <f t="array" aca="1" ref="T700" ca="1">_xlfn.IFS(P700="", "",
ISTEXT(R699), R700- (H700 - SUMIFS( lease_table_payments, lease_table_years, P700) -$AG$14 ),
AND(ISNUMBER(R699), R700&lt;&gt;""),   R700- (R699 - SUMIFS( lease_table_payments, lease_table_years, P700) )
)</f>
        <v/>
      </c>
      <c r="V700" s="64">
        <f t="shared" si="32"/>
        <v>687</v>
      </c>
      <c r="W700" s="51" t="str" cm="1">
        <f t="array" ref="W700">_xlfn.IFS(
OR(W699=$B$4, W699=""),"",
TRUE,W699+1
)</f>
        <v/>
      </c>
      <c r="X700" s="51" t="str" cm="1">
        <f t="array" ref="X700">_xlfn.IFS(X699="","",
W700="", "",
AND($B$3="İllik"),DATE(YEAR(X699)+1,MONTH(X699),DAY(X699) ),
AND($B$3="Aylıq", $AH$14="Not end"), EDATE(X699,1),
AND($B$3="Aylıq", $AH$14="End"), EOMONTH(X699,1)
)</f>
        <v/>
      </c>
      <c r="Y700" s="51" t="str" cm="1">
        <f t="array" aca="1" ref="Y700" ca="1">_xlfn.IFS(
AND($B$7="Dövrün əvvəlində", Y699&lt;=last_rou_date), DATE(YEAR(Y699)+1, 12, 31),
AND($B$7="Dövrün sonunda", Y699&lt;=last_payment_date), DATE(YEAR(Y699)+1, 12, 31),
TRUE, ""
)</f>
        <v/>
      </c>
      <c r="Z700" s="75" t="str" cm="1">
        <f t="array" aca="1" ref="Z700" ca="1">_xlfn.IFS(
AND($AN$14="Not year_end", Z699&gt;last_payment_date), "",
AND($AN$14="Year_end", Z699&gt;=last_payment_date), "",
AND($AN$14="Year_end"), DATE(YEAR(Z699+1), 12, 31),
AND($AN$14="Not year_end", MONTH(Z699)=12, DAY(Z699)=31), DATE(YEAR(Z698)+1, MONTH(Z698), DAY(Z698)),
AND($AN$14="Not year_end", OR(MONTH(Z699)&lt;&gt;12, DAY(Z699)&lt;&gt;31) ), DATE(YEAR(Z699), 12, 31)
)</f>
        <v/>
      </c>
      <c r="AA700" s="75" t="str" cm="1">
        <f t="array" aca="1" ref="AA700" ca="1">_xlfn.IFS(AA699="", "",
AND(AA699=last_payment_date, OR(MONTH(AA699)&lt;&gt;12, DAY(AA699)&lt;&gt;31) ), DATE(YEAR(AA699), 12, 31),
AND(MONTH(AA699)=12, DAY(AA699)=31, AA699&gt;=last_payment_date), "",
AND(MONTH(AA699)=12, DAY(AA699)&lt;&gt;31),  EOMONTH(AA699,0),
AND(MONTH(AA699)=12, DAY(AA699)=31, $AH$14="Not end"),  EDATE(AA698,1),
AND($AH$14="Not end"), EDATE(AA699, 1),
AND($AH$14="End"), EOMONTH(AA699, 1)
)</f>
        <v/>
      </c>
      <c r="AB700" s="75" t="str" cm="1">
        <f t="array" aca="1" ref="AB700" ca="1">_xlfn.IFS(AB699="","",
AND(AB699=last_rou_date), "",
AND($B$3="İllik"),DATE(YEAR(AB699)+1,MONTH(AB699),DAY(AB699) ),
AND($B$3="Aylıq", $AH$14="Not end"), EDATE(AB699,1),
AND($B$3="Aylıq", $AH$14="End"), EOMONTH(AB699,1)
)</f>
        <v/>
      </c>
      <c r="AC700" s="75" t="str" cm="1">
        <f t="array" aca="1" ref="AC700" ca="1">_xlfn.IFS(
AND($AN$14="Not year_end", AC699&gt;last_rou_date), "",
AND($AN$14="Year_end", AC699&gt;=last_rou_date), "",
AND($AN$14="Year_end"), DATE(YEAR(AC699+1), 12, 31),
AND($AN$14="Not year_end", MONTH(AC699)=12, DAY(AC699)=31), DATE(YEAR(AC698)+1, MONTH(AC698), DAY(AC698)),
AND($AN$14="Not year_end", OR(MONTH(AC699)&lt;&gt;12, DAY(AC699)&lt;&gt;31) ), DATE(YEAR(AC699), 12, 31)
)</f>
        <v/>
      </c>
      <c r="AD700" s="75" t="str" cm="1">
        <f t="array" aca="1" ref="AD700" ca="1">_xlfn.IFS(AD699="", "",
AND(AD699=last_rou_date, OR(MONTH(AD699)&lt;&gt;12, DAY(AD699)&lt;&gt;31) ), DATE(YEAR(AD699), 12, 31),
AND(MONTH(AD699)=12, DAY(AD699)=31, AD699&gt;=last_rou_date), "",
AND(MONTH(AD699)=12, DAY(AD699)&lt;&gt;31),  EOMONTH(AD699,0),
AND(MONTH(AD699)=12, DAY(AD699)=31, $AH$14="Not end"),  EDATE(AD698,1),
AND($AH$14="Not end"), EDATE(AD699, 1),
AND($AH$14="End"), EOMONTH(AD699, 1)
)</f>
        <v/>
      </c>
      <c r="AE700" s="51" t="str" cm="1">
        <f t="array" ref="AE700">_xlfn.IFS(W700="", "",
AND(W700&gt;0, W700&lt;=$B$4, $C$2="İllik artım, faiz olaraq", $D$2&gt;0, $B$3="İllik"), $B$5*((1+$D$2)^(W700-1)),
AND(W700&gt;0, W700&lt;=$B$4, $C$2="İllik artım, faiz olaraq", $D$2&gt;0, $B$3="Aylıq"), $B$5*((1+$D$2)^ROUNDDOWN((W700-1)/12,0)),
AND(W700=1, $C$2="Aşağıdakı kimi dəyişir", ), $B$5,
AND(W700&gt;1, W700&lt;=$B$4, $C$2="Aşağıdakı kimi dəyişir"), IFERROR(VLOOKUP(W700, $C$4:$D$7, 2, FALSE), AE699),
AND(W700&gt;0, W700&lt;=$B$4), $B$5,
TRUE,0 )</f>
        <v/>
      </c>
      <c r="AF700" s="51" t="str">
        <f t="shared" ca="1" si="31"/>
        <v/>
      </c>
    </row>
    <row r="701" spans="1:32" x14ac:dyDescent="0.4">
      <c r="A701" s="13" t="str" cm="1">
        <f t="array" aca="1" ref="A701" ca="1">_xlfn.IFS(
AND(SUMIFS(lease_table_interest_accruals, lease_table_dates, A700)&gt;0, COUNTIFS($E$14:E700, "Interest accrual", $A$14:A700, A700)=0),  A700,
AND(SUMIFS(lease_table_payments, lease_table_dates, A700)&gt;0, COUNTIFS($E$14:E700, "Payment", $A$14:A700, A700)=0),  A700,
AND(SUMIFS(rou_table_deprs, rou_table_dates, A700)&gt;0, COUNTIFS($E$14:E700, "Depreciation", $A$14:A700, A700)=0),  A700,
TRUE,  IFERROR(INDEX(rou_table_dates,  MATCH(A700, rou_table_dates)+1, ), "")
)</f>
        <v/>
      </c>
      <c r="B701" s="1" t="str" cm="1">
        <f t="array" aca="1" ref="B701" ca="1">_xlfn.IFS(
AND(E701="Payment", A701=$B$2), $AM$14,
E701="Payment", $AM$15,
E701="Interest accrual", $AM$18,
E701="Depreciation", $AM$17,
TRUE, "")</f>
        <v/>
      </c>
      <c r="C701" s="1" t="str" cm="1">
        <f t="array" aca="1" ref="C701" ca="1">_xlfn.IFS(
E701="Payment", $AM$19,
E701="Interest accrual", $AM$15,
E701="Depreciation", $AM$16,
TRUE, "")</f>
        <v/>
      </c>
      <c r="D701" s="1" t="str" cm="1">
        <f t="array" aca="1" ref="D701" ca="1">_xlfn.IFS(
E701="Payment", _xlfn.XLOOKUP(A701, lease_table_dates, lease_table_payments, 0, 0),
E701="Interest accrual", _xlfn.XLOOKUP(A701, lease_table_dates, lease_table_interest_accruals, 0, 0),
E701="Depreciation", _xlfn.XLOOKUP(A701, rou_table_dates, rou_table_deprs, 0, 0),
TRUE, ""
)</f>
        <v/>
      </c>
      <c r="E701" s="7" t="str" cm="1">
        <f t="array" aca="1" ref="E701" ca="1">_xlfn.IFS(
AND(SUMIFS(lease_table_interest_accruals, lease_table_dates, A701)&gt;0, COUNTIFS($E$14:E700, "Interest accrual", $A$14:A700, A701)=0), "Interest accrual",
AND(SUMIFS(lease_table_payments, lease_table_dates, A701)&gt;0, COUNTIFS($E$14:E700, "Payment", $A$14:A700, A701)=0), "Payment",
AND(SUMIFS(rou_table_deprs, rou_table_dates, A701)&gt;0, COUNTIFS($E$14:E700, "Depreciation", $A$14:A700, A701)=0), "Depreciation",
TRUE,  ""
)</f>
        <v/>
      </c>
      <c r="G701" s="13" t="str" cm="1">
        <f t="array" aca="1" ref="G701" ca="1">_xlfn.IFS(
AND($B$11="Hə", $B$3="İllik"), Z701,
AND($B$11="Hə", $B$3="Aylıq"), AA701,
$B$11="Yox", X701)</f>
        <v/>
      </c>
      <c r="H701" s="1" t="str" cm="1">
        <f t="array" aca="1" ref="H701" ca="1">_xlfn.IFS( G701="", "",
TRUE, ROUND( H700+I701-J701, 2) )</f>
        <v/>
      </c>
      <c r="I701" s="1" t="str" cm="1">
        <f t="array" aca="1" ref="I701" ca="1">_xlfn.IFS(G701="", "",
G701=last_payment_date, (J701-H700),
 TRUE,  -  (H700- H700* (1+$B$6)^ (_xlfn.DAYS(G701,G700)/365) )
)</f>
        <v/>
      </c>
      <c r="J701" s="1" t="str" cm="1">
        <f t="array" aca="1" ref="J701" ca="1">_xlfn.IFS(G701="", "",
TRUE, _xlfn.XLOOKUP(G701,  payment_dates, payments,0,0)
)</f>
        <v/>
      </c>
      <c r="L701" s="8" t="str" cm="1">
        <f t="array" aca="1" ref="L701" ca="1">_xlfn.IFS(
AND($B$11="Hə", $B$3="İllik"), AC701,
AND($B$11="Hə", $B$3="Aylıq"), AD701,
$B$11="Yox", AB701)</f>
        <v/>
      </c>
      <c r="M701" s="1" t="str" cm="1">
        <f t="array" aca="1" ref="M701" ca="1">_xlfn.IFS( L701="", "",
(M700-N701)&lt;=0.5, 0,
TRUE,  M700-N701)</f>
        <v/>
      </c>
      <c r="N701" s="7" t="str" cm="1">
        <f t="array" aca="1" ref="N701" ca="1">_xlfn.IFS(
L701="", "",
TRUE, MIN(M700, ROUND($M$14/ (last_rou_date - $B$2) * (L701-L700), 2) )
)</f>
        <v/>
      </c>
      <c r="P701" s="59" t="str">
        <f t="shared" ca="1" si="33"/>
        <v/>
      </c>
      <c r="Q701" s="1" t="str" cm="1">
        <f t="array" aca="1" ref="Q701" ca="1">_xlfn.IFS(P701="","",
$B$11="Hə", _xlfn.XLOOKUP(DATE(P701, 12, 31), rou_table_dates, rou_table_nbvs,0, 0),
TRUE,  MAX(0, ROUND($M$14 - $M$14/ (last_rou_date - $B$2) * (DATE(P701,12,31) - $B$2), 2) )
)</f>
        <v/>
      </c>
      <c r="R701" s="1" t="str" cm="1">
        <f t="array" aca="1" ref="R701" ca="1">_xlfn.IFS(P701="","",
$B$11="Hə", _xlfn.XLOOKUP(DATE(P701, 12, 31), lease_table_dates, lease_table_balances,0, 0),
TRUE, IFERROR( XNPV($B$6, IF(payment_dates &gt;DATE(P701, 12, 31), payments,  0),  IF(payment_dates &gt;DATE(P701, 12, 31), payment_dates,  DATE(P701, 12, 31))    ),0)
)</f>
        <v/>
      </c>
      <c r="S701" s="1" t="str" cm="1">
        <f t="array" aca="1" ref="S701" ca="1">_xlfn.IFS(P701="","",
TRUE,  MIN( MIN(Q700, $M$14), ROUND($M$14/ (last_rou_date - $B$2) * (DATE(P701,12,31) - MAX($B$2, DATE(P701-1, 12, 31))), 2) )
)</f>
        <v/>
      </c>
      <c r="T701" s="7" t="str" cm="1">
        <f t="array" aca="1" ref="T701" ca="1">_xlfn.IFS(P701="", "",
ISTEXT(R700), R701- (H701 - SUMIFS( lease_table_payments, lease_table_years, P701) -$AG$14 ),
AND(ISNUMBER(R700), R701&lt;&gt;""),   R701- (R700 - SUMIFS( lease_table_payments, lease_table_years, P701) )
)</f>
        <v/>
      </c>
      <c r="V701" s="64">
        <f t="shared" si="32"/>
        <v>688</v>
      </c>
      <c r="W701" s="51" t="str" cm="1">
        <f t="array" ref="W701">_xlfn.IFS(
OR(W700=$B$4, W700=""),"",
TRUE,W700+1
)</f>
        <v/>
      </c>
      <c r="X701" s="51" t="str" cm="1">
        <f t="array" ref="X701">_xlfn.IFS(X700="","",
W701="", "",
AND($B$3="İllik"),DATE(YEAR(X700)+1,MONTH(X700),DAY(X700) ),
AND($B$3="Aylıq", $AH$14="Not end"), EDATE(X700,1),
AND($B$3="Aylıq", $AH$14="End"), EOMONTH(X700,1)
)</f>
        <v/>
      </c>
      <c r="Y701" s="51" t="str" cm="1">
        <f t="array" aca="1" ref="Y701" ca="1">_xlfn.IFS(
AND($B$7="Dövrün əvvəlində", Y700&lt;=last_rou_date), DATE(YEAR(Y700)+1, 12, 31),
AND($B$7="Dövrün sonunda", Y700&lt;=last_payment_date), DATE(YEAR(Y700)+1, 12, 31),
TRUE, ""
)</f>
        <v/>
      </c>
      <c r="Z701" s="75" t="str" cm="1">
        <f t="array" aca="1" ref="Z701" ca="1">_xlfn.IFS(
AND($AN$14="Not year_end", Z700&gt;last_payment_date), "",
AND($AN$14="Year_end", Z700&gt;=last_payment_date), "",
AND($AN$14="Year_end"), DATE(YEAR(Z700+1), 12, 31),
AND($AN$14="Not year_end", MONTH(Z700)=12, DAY(Z700)=31), DATE(YEAR(Z699)+1, MONTH(Z699), DAY(Z699)),
AND($AN$14="Not year_end", OR(MONTH(Z700)&lt;&gt;12, DAY(Z700)&lt;&gt;31) ), DATE(YEAR(Z700), 12, 31)
)</f>
        <v/>
      </c>
      <c r="AA701" s="75" t="str" cm="1">
        <f t="array" aca="1" ref="AA701" ca="1">_xlfn.IFS(AA700="", "",
AND(AA700=last_payment_date, OR(MONTH(AA700)&lt;&gt;12, DAY(AA700)&lt;&gt;31) ), DATE(YEAR(AA700), 12, 31),
AND(MONTH(AA700)=12, DAY(AA700)=31, AA700&gt;=last_payment_date), "",
AND(MONTH(AA700)=12, DAY(AA700)&lt;&gt;31),  EOMONTH(AA700,0),
AND(MONTH(AA700)=12, DAY(AA700)=31, $AH$14="Not end"),  EDATE(AA699,1),
AND($AH$14="Not end"), EDATE(AA700, 1),
AND($AH$14="End"), EOMONTH(AA700, 1)
)</f>
        <v/>
      </c>
      <c r="AB701" s="75" t="str" cm="1">
        <f t="array" aca="1" ref="AB701" ca="1">_xlfn.IFS(AB700="","",
AND(AB700=last_rou_date), "",
AND($B$3="İllik"),DATE(YEAR(AB700)+1,MONTH(AB700),DAY(AB700) ),
AND($B$3="Aylıq", $AH$14="Not end"), EDATE(AB700,1),
AND($B$3="Aylıq", $AH$14="End"), EOMONTH(AB700,1)
)</f>
        <v/>
      </c>
      <c r="AC701" s="75" t="str" cm="1">
        <f t="array" aca="1" ref="AC701" ca="1">_xlfn.IFS(
AND($AN$14="Not year_end", AC700&gt;last_rou_date), "",
AND($AN$14="Year_end", AC700&gt;=last_rou_date), "",
AND($AN$14="Year_end"), DATE(YEAR(AC700+1), 12, 31),
AND($AN$14="Not year_end", MONTH(AC700)=12, DAY(AC700)=31), DATE(YEAR(AC699)+1, MONTH(AC699), DAY(AC699)),
AND($AN$14="Not year_end", OR(MONTH(AC700)&lt;&gt;12, DAY(AC700)&lt;&gt;31) ), DATE(YEAR(AC700), 12, 31)
)</f>
        <v/>
      </c>
      <c r="AD701" s="75" t="str" cm="1">
        <f t="array" aca="1" ref="AD701" ca="1">_xlfn.IFS(AD700="", "",
AND(AD700=last_rou_date, OR(MONTH(AD700)&lt;&gt;12, DAY(AD700)&lt;&gt;31) ), DATE(YEAR(AD700), 12, 31),
AND(MONTH(AD700)=12, DAY(AD700)=31, AD700&gt;=last_rou_date), "",
AND(MONTH(AD700)=12, DAY(AD700)&lt;&gt;31),  EOMONTH(AD700,0),
AND(MONTH(AD700)=12, DAY(AD700)=31, $AH$14="Not end"),  EDATE(AD699,1),
AND($AH$14="Not end"), EDATE(AD700, 1),
AND($AH$14="End"), EOMONTH(AD700, 1)
)</f>
        <v/>
      </c>
      <c r="AE701" s="51" t="str" cm="1">
        <f t="array" ref="AE701">_xlfn.IFS(W701="", "",
AND(W701&gt;0, W701&lt;=$B$4, $C$2="İllik artım, faiz olaraq", $D$2&gt;0, $B$3="İllik"), $B$5*((1+$D$2)^(W701-1)),
AND(W701&gt;0, W701&lt;=$B$4, $C$2="İllik artım, faiz olaraq", $D$2&gt;0, $B$3="Aylıq"), $B$5*((1+$D$2)^ROUNDDOWN((W701-1)/12,0)),
AND(W701=1, $C$2="Aşağıdakı kimi dəyişir", ), $B$5,
AND(W701&gt;1, W701&lt;=$B$4, $C$2="Aşağıdakı kimi dəyişir"), IFERROR(VLOOKUP(W701, $C$4:$D$7, 2, FALSE), AE700),
AND(W701&gt;0, W701&lt;=$B$4), $B$5,
TRUE,0 )</f>
        <v/>
      </c>
      <c r="AF701" s="51" t="str">
        <f t="shared" ca="1" si="31"/>
        <v/>
      </c>
    </row>
    <row r="702" spans="1:32" x14ac:dyDescent="0.4">
      <c r="A702" s="13" t="str" cm="1">
        <f t="array" aca="1" ref="A702" ca="1">_xlfn.IFS(
AND(SUMIFS(lease_table_interest_accruals, lease_table_dates, A701)&gt;0, COUNTIFS($E$14:E701, "Interest accrual", $A$14:A701, A701)=0),  A701,
AND(SUMIFS(lease_table_payments, lease_table_dates, A701)&gt;0, COUNTIFS($E$14:E701, "Payment", $A$14:A701, A701)=0),  A701,
AND(SUMIFS(rou_table_deprs, rou_table_dates, A701)&gt;0, COUNTIFS($E$14:E701, "Depreciation", $A$14:A701, A701)=0),  A701,
TRUE,  IFERROR(INDEX(rou_table_dates,  MATCH(A701, rou_table_dates)+1, ), "")
)</f>
        <v/>
      </c>
      <c r="B702" s="1" t="str" cm="1">
        <f t="array" aca="1" ref="B702" ca="1">_xlfn.IFS(
AND(E702="Payment", A702=$B$2), $AM$14,
E702="Payment", $AM$15,
E702="Interest accrual", $AM$18,
E702="Depreciation", $AM$17,
TRUE, "")</f>
        <v/>
      </c>
      <c r="C702" s="1" t="str" cm="1">
        <f t="array" aca="1" ref="C702" ca="1">_xlfn.IFS(
E702="Payment", $AM$19,
E702="Interest accrual", $AM$15,
E702="Depreciation", $AM$16,
TRUE, "")</f>
        <v/>
      </c>
      <c r="D702" s="1" t="str" cm="1">
        <f t="array" aca="1" ref="D702" ca="1">_xlfn.IFS(
E702="Payment", _xlfn.XLOOKUP(A702, lease_table_dates, lease_table_payments, 0, 0),
E702="Interest accrual", _xlfn.XLOOKUP(A702, lease_table_dates, lease_table_interest_accruals, 0, 0),
E702="Depreciation", _xlfn.XLOOKUP(A702, rou_table_dates, rou_table_deprs, 0, 0),
TRUE, ""
)</f>
        <v/>
      </c>
      <c r="E702" s="7" t="str" cm="1">
        <f t="array" aca="1" ref="E702" ca="1">_xlfn.IFS(
AND(SUMIFS(lease_table_interest_accruals, lease_table_dates, A702)&gt;0, COUNTIFS($E$14:E701, "Interest accrual", $A$14:A701, A702)=0), "Interest accrual",
AND(SUMIFS(lease_table_payments, lease_table_dates, A702)&gt;0, COUNTIFS($E$14:E701, "Payment", $A$14:A701, A702)=0), "Payment",
AND(SUMIFS(rou_table_deprs, rou_table_dates, A702)&gt;0, COUNTIFS($E$14:E701, "Depreciation", $A$14:A701, A702)=0), "Depreciation",
TRUE,  ""
)</f>
        <v/>
      </c>
      <c r="G702" s="13" t="str" cm="1">
        <f t="array" aca="1" ref="G702" ca="1">_xlfn.IFS(
AND($B$11="Hə", $B$3="İllik"), Z702,
AND($B$11="Hə", $B$3="Aylıq"), AA702,
$B$11="Yox", X702)</f>
        <v/>
      </c>
      <c r="H702" s="1" t="str" cm="1">
        <f t="array" aca="1" ref="H702" ca="1">_xlfn.IFS( G702="", "",
TRUE, ROUND( H701+I702-J702, 2) )</f>
        <v/>
      </c>
      <c r="I702" s="1" t="str" cm="1">
        <f t="array" aca="1" ref="I702" ca="1">_xlfn.IFS(G702="", "",
G702=last_payment_date, (J702-H701),
 TRUE,  -  (H701- H701* (1+$B$6)^ (_xlfn.DAYS(G702,G701)/365) )
)</f>
        <v/>
      </c>
      <c r="J702" s="1" t="str" cm="1">
        <f t="array" aca="1" ref="J702" ca="1">_xlfn.IFS(G702="", "",
TRUE, _xlfn.XLOOKUP(G702,  payment_dates, payments,0,0)
)</f>
        <v/>
      </c>
      <c r="L702" s="8" t="str" cm="1">
        <f t="array" aca="1" ref="L702" ca="1">_xlfn.IFS(
AND($B$11="Hə", $B$3="İllik"), AC702,
AND($B$11="Hə", $B$3="Aylıq"), AD702,
$B$11="Yox", AB702)</f>
        <v/>
      </c>
      <c r="M702" s="1" t="str" cm="1">
        <f t="array" aca="1" ref="M702" ca="1">_xlfn.IFS( L702="", "",
(M701-N702)&lt;=0.5, 0,
TRUE,  M701-N702)</f>
        <v/>
      </c>
      <c r="N702" s="7" t="str" cm="1">
        <f t="array" aca="1" ref="N702" ca="1">_xlfn.IFS(
L702="", "",
TRUE, MIN(M701, ROUND($M$14/ (last_rou_date - $B$2) * (L702-L701), 2) )
)</f>
        <v/>
      </c>
      <c r="P702" s="59" t="str">
        <f t="shared" ca="1" si="33"/>
        <v/>
      </c>
      <c r="Q702" s="1" t="str" cm="1">
        <f t="array" aca="1" ref="Q702" ca="1">_xlfn.IFS(P702="","",
$B$11="Hə", _xlfn.XLOOKUP(DATE(P702, 12, 31), rou_table_dates, rou_table_nbvs,0, 0),
TRUE,  MAX(0, ROUND($M$14 - $M$14/ (last_rou_date - $B$2) * (DATE(P702,12,31) - $B$2), 2) )
)</f>
        <v/>
      </c>
      <c r="R702" s="1" t="str" cm="1">
        <f t="array" aca="1" ref="R702" ca="1">_xlfn.IFS(P702="","",
$B$11="Hə", _xlfn.XLOOKUP(DATE(P702, 12, 31), lease_table_dates, lease_table_balances,0, 0),
TRUE, IFERROR( XNPV($B$6, IF(payment_dates &gt;DATE(P702, 12, 31), payments,  0),  IF(payment_dates &gt;DATE(P702, 12, 31), payment_dates,  DATE(P702, 12, 31))    ),0)
)</f>
        <v/>
      </c>
      <c r="S702" s="1" t="str" cm="1">
        <f t="array" aca="1" ref="S702" ca="1">_xlfn.IFS(P702="","",
TRUE,  MIN( MIN(Q701, $M$14), ROUND($M$14/ (last_rou_date - $B$2) * (DATE(P702,12,31) - MAX($B$2, DATE(P702-1, 12, 31))), 2) )
)</f>
        <v/>
      </c>
      <c r="T702" s="7" t="str" cm="1">
        <f t="array" aca="1" ref="T702" ca="1">_xlfn.IFS(P702="", "",
ISTEXT(R701), R702- (H702 - SUMIFS( lease_table_payments, lease_table_years, P702) -$AG$14 ),
AND(ISNUMBER(R701), R702&lt;&gt;""),   R702- (R701 - SUMIFS( lease_table_payments, lease_table_years, P702) )
)</f>
        <v/>
      </c>
      <c r="V702" s="64">
        <f t="shared" si="32"/>
        <v>689</v>
      </c>
      <c r="W702" s="51" t="str" cm="1">
        <f t="array" ref="W702">_xlfn.IFS(
OR(W701=$B$4, W701=""),"",
TRUE,W701+1
)</f>
        <v/>
      </c>
      <c r="X702" s="51" t="str" cm="1">
        <f t="array" ref="X702">_xlfn.IFS(X701="","",
W702="", "",
AND($B$3="İllik"),DATE(YEAR(X701)+1,MONTH(X701),DAY(X701) ),
AND($B$3="Aylıq", $AH$14="Not end"), EDATE(X701,1),
AND($B$3="Aylıq", $AH$14="End"), EOMONTH(X701,1)
)</f>
        <v/>
      </c>
      <c r="Y702" s="51" t="str" cm="1">
        <f t="array" aca="1" ref="Y702" ca="1">_xlfn.IFS(
AND($B$7="Dövrün əvvəlində", Y701&lt;=last_rou_date), DATE(YEAR(Y701)+1, 12, 31),
AND($B$7="Dövrün sonunda", Y701&lt;=last_payment_date), DATE(YEAR(Y701)+1, 12, 31),
TRUE, ""
)</f>
        <v/>
      </c>
      <c r="Z702" s="75" t="str" cm="1">
        <f t="array" aca="1" ref="Z702" ca="1">_xlfn.IFS(
AND($AN$14="Not year_end", Z701&gt;last_payment_date), "",
AND($AN$14="Year_end", Z701&gt;=last_payment_date), "",
AND($AN$14="Year_end"), DATE(YEAR(Z701+1), 12, 31),
AND($AN$14="Not year_end", MONTH(Z701)=12, DAY(Z701)=31), DATE(YEAR(Z700)+1, MONTH(Z700), DAY(Z700)),
AND($AN$14="Not year_end", OR(MONTH(Z701)&lt;&gt;12, DAY(Z701)&lt;&gt;31) ), DATE(YEAR(Z701), 12, 31)
)</f>
        <v/>
      </c>
      <c r="AA702" s="75" t="str" cm="1">
        <f t="array" aca="1" ref="AA702" ca="1">_xlfn.IFS(AA701="", "",
AND(AA701=last_payment_date, OR(MONTH(AA701)&lt;&gt;12, DAY(AA701)&lt;&gt;31) ), DATE(YEAR(AA701), 12, 31),
AND(MONTH(AA701)=12, DAY(AA701)=31, AA701&gt;=last_payment_date), "",
AND(MONTH(AA701)=12, DAY(AA701)&lt;&gt;31),  EOMONTH(AA701,0),
AND(MONTH(AA701)=12, DAY(AA701)=31, $AH$14="Not end"),  EDATE(AA700,1),
AND($AH$14="Not end"), EDATE(AA701, 1),
AND($AH$14="End"), EOMONTH(AA701, 1)
)</f>
        <v/>
      </c>
      <c r="AB702" s="75" t="str" cm="1">
        <f t="array" aca="1" ref="AB702" ca="1">_xlfn.IFS(AB701="","",
AND(AB701=last_rou_date), "",
AND($B$3="İllik"),DATE(YEAR(AB701)+1,MONTH(AB701),DAY(AB701) ),
AND($B$3="Aylıq", $AH$14="Not end"), EDATE(AB701,1),
AND($B$3="Aylıq", $AH$14="End"), EOMONTH(AB701,1)
)</f>
        <v/>
      </c>
      <c r="AC702" s="75" t="str" cm="1">
        <f t="array" aca="1" ref="AC702" ca="1">_xlfn.IFS(
AND($AN$14="Not year_end", AC701&gt;last_rou_date), "",
AND($AN$14="Year_end", AC701&gt;=last_rou_date), "",
AND($AN$14="Year_end"), DATE(YEAR(AC701+1), 12, 31),
AND($AN$14="Not year_end", MONTH(AC701)=12, DAY(AC701)=31), DATE(YEAR(AC700)+1, MONTH(AC700), DAY(AC700)),
AND($AN$14="Not year_end", OR(MONTH(AC701)&lt;&gt;12, DAY(AC701)&lt;&gt;31) ), DATE(YEAR(AC701), 12, 31)
)</f>
        <v/>
      </c>
      <c r="AD702" s="75" t="str" cm="1">
        <f t="array" aca="1" ref="AD702" ca="1">_xlfn.IFS(AD701="", "",
AND(AD701=last_rou_date, OR(MONTH(AD701)&lt;&gt;12, DAY(AD701)&lt;&gt;31) ), DATE(YEAR(AD701), 12, 31),
AND(MONTH(AD701)=12, DAY(AD701)=31, AD701&gt;=last_rou_date), "",
AND(MONTH(AD701)=12, DAY(AD701)&lt;&gt;31),  EOMONTH(AD701,0),
AND(MONTH(AD701)=12, DAY(AD701)=31, $AH$14="Not end"),  EDATE(AD700,1),
AND($AH$14="Not end"), EDATE(AD701, 1),
AND($AH$14="End"), EOMONTH(AD701, 1)
)</f>
        <v/>
      </c>
      <c r="AE702" s="51" t="str" cm="1">
        <f t="array" ref="AE702">_xlfn.IFS(W702="", "",
AND(W702&gt;0, W702&lt;=$B$4, $C$2="İllik artım, faiz olaraq", $D$2&gt;0, $B$3="İllik"), $B$5*((1+$D$2)^(W702-1)),
AND(W702&gt;0, W702&lt;=$B$4, $C$2="İllik artım, faiz olaraq", $D$2&gt;0, $B$3="Aylıq"), $B$5*((1+$D$2)^ROUNDDOWN((W702-1)/12,0)),
AND(W702=1, $C$2="Aşağıdakı kimi dəyişir", ), $B$5,
AND(W702&gt;1, W702&lt;=$B$4, $C$2="Aşağıdakı kimi dəyişir"), IFERROR(VLOOKUP(W702, $C$4:$D$7, 2, FALSE), AE701),
AND(W702&gt;0, W702&lt;=$B$4), $B$5,
TRUE,0 )</f>
        <v/>
      </c>
      <c r="AF702" s="51" t="str">
        <f t="shared" ca="1" si="31"/>
        <v/>
      </c>
    </row>
    <row r="703" spans="1:32" x14ac:dyDescent="0.4">
      <c r="A703" s="13" t="str" cm="1">
        <f t="array" aca="1" ref="A703" ca="1">_xlfn.IFS(
AND(SUMIFS(lease_table_interest_accruals, lease_table_dates, A702)&gt;0, COUNTIFS($E$14:E702, "Interest accrual", $A$14:A702, A702)=0),  A702,
AND(SUMIFS(lease_table_payments, lease_table_dates, A702)&gt;0, COUNTIFS($E$14:E702, "Payment", $A$14:A702, A702)=0),  A702,
AND(SUMIFS(rou_table_deprs, rou_table_dates, A702)&gt;0, COUNTIFS($E$14:E702, "Depreciation", $A$14:A702, A702)=0),  A702,
TRUE,  IFERROR(INDEX(rou_table_dates,  MATCH(A702, rou_table_dates)+1, ), "")
)</f>
        <v/>
      </c>
      <c r="B703" s="1" t="str" cm="1">
        <f t="array" aca="1" ref="B703" ca="1">_xlfn.IFS(
AND(E703="Payment", A703=$B$2), $AM$14,
E703="Payment", $AM$15,
E703="Interest accrual", $AM$18,
E703="Depreciation", $AM$17,
TRUE, "")</f>
        <v/>
      </c>
      <c r="C703" s="1" t="str" cm="1">
        <f t="array" aca="1" ref="C703" ca="1">_xlfn.IFS(
E703="Payment", $AM$19,
E703="Interest accrual", $AM$15,
E703="Depreciation", $AM$16,
TRUE, "")</f>
        <v/>
      </c>
      <c r="D703" s="1" t="str" cm="1">
        <f t="array" aca="1" ref="D703" ca="1">_xlfn.IFS(
E703="Payment", _xlfn.XLOOKUP(A703, lease_table_dates, lease_table_payments, 0, 0),
E703="Interest accrual", _xlfn.XLOOKUP(A703, lease_table_dates, lease_table_interest_accruals, 0, 0),
E703="Depreciation", _xlfn.XLOOKUP(A703, rou_table_dates, rou_table_deprs, 0, 0),
TRUE, ""
)</f>
        <v/>
      </c>
      <c r="E703" s="7" t="str" cm="1">
        <f t="array" aca="1" ref="E703" ca="1">_xlfn.IFS(
AND(SUMIFS(lease_table_interest_accruals, lease_table_dates, A703)&gt;0, COUNTIFS($E$14:E702, "Interest accrual", $A$14:A702, A703)=0), "Interest accrual",
AND(SUMIFS(lease_table_payments, lease_table_dates, A703)&gt;0, COUNTIFS($E$14:E702, "Payment", $A$14:A702, A703)=0), "Payment",
AND(SUMIFS(rou_table_deprs, rou_table_dates, A703)&gt;0, COUNTIFS($E$14:E702, "Depreciation", $A$14:A702, A703)=0), "Depreciation",
TRUE,  ""
)</f>
        <v/>
      </c>
      <c r="G703" s="13" t="str" cm="1">
        <f t="array" aca="1" ref="G703" ca="1">_xlfn.IFS(
AND($B$11="Hə", $B$3="İllik"), Z703,
AND($B$11="Hə", $B$3="Aylıq"), AA703,
$B$11="Yox", X703)</f>
        <v/>
      </c>
      <c r="H703" s="1" t="str" cm="1">
        <f t="array" aca="1" ref="H703" ca="1">_xlfn.IFS( G703="", "",
TRUE, ROUND( H702+I703-J703, 2) )</f>
        <v/>
      </c>
      <c r="I703" s="1" t="str" cm="1">
        <f t="array" aca="1" ref="I703" ca="1">_xlfn.IFS(G703="", "",
G703=last_payment_date, (J703-H702),
 TRUE,  -  (H702- H702* (1+$B$6)^ (_xlfn.DAYS(G703,G702)/365) )
)</f>
        <v/>
      </c>
      <c r="J703" s="1" t="str" cm="1">
        <f t="array" aca="1" ref="J703" ca="1">_xlfn.IFS(G703="", "",
TRUE, _xlfn.XLOOKUP(G703,  payment_dates, payments,0,0)
)</f>
        <v/>
      </c>
      <c r="L703" s="8" t="str" cm="1">
        <f t="array" aca="1" ref="L703" ca="1">_xlfn.IFS(
AND($B$11="Hə", $B$3="İllik"), AC703,
AND($B$11="Hə", $B$3="Aylıq"), AD703,
$B$11="Yox", AB703)</f>
        <v/>
      </c>
      <c r="M703" s="1" t="str" cm="1">
        <f t="array" aca="1" ref="M703" ca="1">_xlfn.IFS( L703="", "",
(M702-N703)&lt;=0.5, 0,
TRUE,  M702-N703)</f>
        <v/>
      </c>
      <c r="N703" s="7" t="str" cm="1">
        <f t="array" aca="1" ref="N703" ca="1">_xlfn.IFS(
L703="", "",
TRUE, MIN(M702, ROUND($M$14/ (last_rou_date - $B$2) * (L703-L702), 2) )
)</f>
        <v/>
      </c>
      <c r="P703" s="59" t="str">
        <f t="shared" ca="1" si="33"/>
        <v/>
      </c>
      <c r="Q703" s="1" t="str" cm="1">
        <f t="array" aca="1" ref="Q703" ca="1">_xlfn.IFS(P703="","",
$B$11="Hə", _xlfn.XLOOKUP(DATE(P703, 12, 31), rou_table_dates, rou_table_nbvs,0, 0),
TRUE,  MAX(0, ROUND($M$14 - $M$14/ (last_rou_date - $B$2) * (DATE(P703,12,31) - $B$2), 2) )
)</f>
        <v/>
      </c>
      <c r="R703" s="1" t="str" cm="1">
        <f t="array" aca="1" ref="R703" ca="1">_xlfn.IFS(P703="","",
$B$11="Hə", _xlfn.XLOOKUP(DATE(P703, 12, 31), lease_table_dates, lease_table_balances,0, 0),
TRUE, IFERROR( XNPV($B$6, IF(payment_dates &gt;DATE(P703, 12, 31), payments,  0),  IF(payment_dates &gt;DATE(P703, 12, 31), payment_dates,  DATE(P703, 12, 31))    ),0)
)</f>
        <v/>
      </c>
      <c r="S703" s="1" t="str" cm="1">
        <f t="array" aca="1" ref="S703" ca="1">_xlfn.IFS(P703="","",
TRUE,  MIN( MIN(Q702, $M$14), ROUND($M$14/ (last_rou_date - $B$2) * (DATE(P703,12,31) - MAX($B$2, DATE(P703-1, 12, 31))), 2) )
)</f>
        <v/>
      </c>
      <c r="T703" s="7" t="str" cm="1">
        <f t="array" aca="1" ref="T703" ca="1">_xlfn.IFS(P703="", "",
ISTEXT(R702), R703- (H703 - SUMIFS( lease_table_payments, lease_table_years, P703) -$AG$14 ),
AND(ISNUMBER(R702), R703&lt;&gt;""),   R703- (R702 - SUMIFS( lease_table_payments, lease_table_years, P703) )
)</f>
        <v/>
      </c>
      <c r="V703" s="64">
        <f t="shared" si="32"/>
        <v>690</v>
      </c>
      <c r="W703" s="51" t="str" cm="1">
        <f t="array" ref="W703">_xlfn.IFS(
OR(W702=$B$4, W702=""),"",
TRUE,W702+1
)</f>
        <v/>
      </c>
      <c r="X703" s="51" t="str" cm="1">
        <f t="array" ref="X703">_xlfn.IFS(X702="","",
W703="", "",
AND($B$3="İllik"),DATE(YEAR(X702)+1,MONTH(X702),DAY(X702) ),
AND($B$3="Aylıq", $AH$14="Not end"), EDATE(X702,1),
AND($B$3="Aylıq", $AH$14="End"), EOMONTH(X702,1)
)</f>
        <v/>
      </c>
      <c r="Y703" s="51" t="str" cm="1">
        <f t="array" aca="1" ref="Y703" ca="1">_xlfn.IFS(
AND($B$7="Dövrün əvvəlində", Y702&lt;=last_rou_date), DATE(YEAR(Y702)+1, 12, 31),
AND($B$7="Dövrün sonunda", Y702&lt;=last_payment_date), DATE(YEAR(Y702)+1, 12, 31),
TRUE, ""
)</f>
        <v/>
      </c>
      <c r="Z703" s="75" t="str" cm="1">
        <f t="array" aca="1" ref="Z703" ca="1">_xlfn.IFS(
AND($AN$14="Not year_end", Z702&gt;last_payment_date), "",
AND($AN$14="Year_end", Z702&gt;=last_payment_date), "",
AND($AN$14="Year_end"), DATE(YEAR(Z702+1), 12, 31),
AND($AN$14="Not year_end", MONTH(Z702)=12, DAY(Z702)=31), DATE(YEAR(Z701)+1, MONTH(Z701), DAY(Z701)),
AND($AN$14="Not year_end", OR(MONTH(Z702)&lt;&gt;12, DAY(Z702)&lt;&gt;31) ), DATE(YEAR(Z702), 12, 31)
)</f>
        <v/>
      </c>
      <c r="AA703" s="75" t="str" cm="1">
        <f t="array" aca="1" ref="AA703" ca="1">_xlfn.IFS(AA702="", "",
AND(AA702=last_payment_date, OR(MONTH(AA702)&lt;&gt;12, DAY(AA702)&lt;&gt;31) ), DATE(YEAR(AA702), 12, 31),
AND(MONTH(AA702)=12, DAY(AA702)=31, AA702&gt;=last_payment_date), "",
AND(MONTH(AA702)=12, DAY(AA702)&lt;&gt;31),  EOMONTH(AA702,0),
AND(MONTH(AA702)=12, DAY(AA702)=31, $AH$14="Not end"),  EDATE(AA701,1),
AND($AH$14="Not end"), EDATE(AA702, 1),
AND($AH$14="End"), EOMONTH(AA702, 1)
)</f>
        <v/>
      </c>
      <c r="AB703" s="75" t="str" cm="1">
        <f t="array" aca="1" ref="AB703" ca="1">_xlfn.IFS(AB702="","",
AND(AB702=last_rou_date), "",
AND($B$3="İllik"),DATE(YEAR(AB702)+1,MONTH(AB702),DAY(AB702) ),
AND($B$3="Aylıq", $AH$14="Not end"), EDATE(AB702,1),
AND($B$3="Aylıq", $AH$14="End"), EOMONTH(AB702,1)
)</f>
        <v/>
      </c>
      <c r="AC703" s="75" t="str" cm="1">
        <f t="array" aca="1" ref="AC703" ca="1">_xlfn.IFS(
AND($AN$14="Not year_end", AC702&gt;last_rou_date), "",
AND($AN$14="Year_end", AC702&gt;=last_rou_date), "",
AND($AN$14="Year_end"), DATE(YEAR(AC702+1), 12, 31),
AND($AN$14="Not year_end", MONTH(AC702)=12, DAY(AC702)=31), DATE(YEAR(AC701)+1, MONTH(AC701), DAY(AC701)),
AND($AN$14="Not year_end", OR(MONTH(AC702)&lt;&gt;12, DAY(AC702)&lt;&gt;31) ), DATE(YEAR(AC702), 12, 31)
)</f>
        <v/>
      </c>
      <c r="AD703" s="75" t="str" cm="1">
        <f t="array" aca="1" ref="AD703" ca="1">_xlfn.IFS(AD702="", "",
AND(AD702=last_rou_date, OR(MONTH(AD702)&lt;&gt;12, DAY(AD702)&lt;&gt;31) ), DATE(YEAR(AD702), 12, 31),
AND(MONTH(AD702)=12, DAY(AD702)=31, AD702&gt;=last_rou_date), "",
AND(MONTH(AD702)=12, DAY(AD702)&lt;&gt;31),  EOMONTH(AD702,0),
AND(MONTH(AD702)=12, DAY(AD702)=31, $AH$14="Not end"),  EDATE(AD701,1),
AND($AH$14="Not end"), EDATE(AD702, 1),
AND($AH$14="End"), EOMONTH(AD702, 1)
)</f>
        <v/>
      </c>
      <c r="AE703" s="51" t="str" cm="1">
        <f t="array" ref="AE703">_xlfn.IFS(W703="", "",
AND(W703&gt;0, W703&lt;=$B$4, $C$2="İllik artım, faiz olaraq", $D$2&gt;0, $B$3="İllik"), $B$5*((1+$D$2)^(W703-1)),
AND(W703&gt;0, W703&lt;=$B$4, $C$2="İllik artım, faiz olaraq", $D$2&gt;0, $B$3="Aylıq"), $B$5*((1+$D$2)^ROUNDDOWN((W703-1)/12,0)),
AND(W703=1, $C$2="Aşağıdakı kimi dəyişir", ), $B$5,
AND(W703&gt;1, W703&lt;=$B$4, $C$2="Aşağıdakı kimi dəyişir"), IFERROR(VLOOKUP(W703, $C$4:$D$7, 2, FALSE), AE702),
AND(W703&gt;0, W703&lt;=$B$4), $B$5,
TRUE,0 )</f>
        <v/>
      </c>
      <c r="AF703" s="51" t="str">
        <f t="shared" ca="1" si="31"/>
        <v/>
      </c>
    </row>
    <row r="704" spans="1:32" x14ac:dyDescent="0.4">
      <c r="A704" s="13" t="str" cm="1">
        <f t="array" aca="1" ref="A704" ca="1">_xlfn.IFS(
AND(SUMIFS(lease_table_interest_accruals, lease_table_dates, A703)&gt;0, COUNTIFS($E$14:E703, "Interest accrual", $A$14:A703, A703)=0),  A703,
AND(SUMIFS(lease_table_payments, lease_table_dates, A703)&gt;0, COUNTIFS($E$14:E703, "Payment", $A$14:A703, A703)=0),  A703,
AND(SUMIFS(rou_table_deprs, rou_table_dates, A703)&gt;0, COUNTIFS($E$14:E703, "Depreciation", $A$14:A703, A703)=0),  A703,
TRUE,  IFERROR(INDEX(rou_table_dates,  MATCH(A703, rou_table_dates)+1, ), "")
)</f>
        <v/>
      </c>
      <c r="B704" s="1" t="str" cm="1">
        <f t="array" aca="1" ref="B704" ca="1">_xlfn.IFS(
AND(E704="Payment", A704=$B$2), $AM$14,
E704="Payment", $AM$15,
E704="Interest accrual", $AM$18,
E704="Depreciation", $AM$17,
TRUE, "")</f>
        <v/>
      </c>
      <c r="C704" s="1" t="str" cm="1">
        <f t="array" aca="1" ref="C704" ca="1">_xlfn.IFS(
E704="Payment", $AM$19,
E704="Interest accrual", $AM$15,
E704="Depreciation", $AM$16,
TRUE, "")</f>
        <v/>
      </c>
      <c r="D704" s="1" t="str" cm="1">
        <f t="array" aca="1" ref="D704" ca="1">_xlfn.IFS(
E704="Payment", _xlfn.XLOOKUP(A704, lease_table_dates, lease_table_payments, 0, 0),
E704="Interest accrual", _xlfn.XLOOKUP(A704, lease_table_dates, lease_table_interest_accruals, 0, 0),
E704="Depreciation", _xlfn.XLOOKUP(A704, rou_table_dates, rou_table_deprs, 0, 0),
TRUE, ""
)</f>
        <v/>
      </c>
      <c r="E704" s="7" t="str" cm="1">
        <f t="array" aca="1" ref="E704" ca="1">_xlfn.IFS(
AND(SUMIFS(lease_table_interest_accruals, lease_table_dates, A704)&gt;0, COUNTIFS($E$14:E703, "Interest accrual", $A$14:A703, A704)=0), "Interest accrual",
AND(SUMIFS(lease_table_payments, lease_table_dates, A704)&gt;0, COUNTIFS($E$14:E703, "Payment", $A$14:A703, A704)=0), "Payment",
AND(SUMIFS(rou_table_deprs, rou_table_dates, A704)&gt;0, COUNTIFS($E$14:E703, "Depreciation", $A$14:A703, A704)=0), "Depreciation",
TRUE,  ""
)</f>
        <v/>
      </c>
      <c r="G704" s="13" t="str" cm="1">
        <f t="array" aca="1" ref="G704" ca="1">_xlfn.IFS(
AND($B$11="Hə", $B$3="İllik"), Z704,
AND($B$11="Hə", $B$3="Aylıq"), AA704,
$B$11="Yox", X704)</f>
        <v/>
      </c>
      <c r="H704" s="1" t="str" cm="1">
        <f t="array" aca="1" ref="H704" ca="1">_xlfn.IFS( G704="", "",
TRUE, ROUND( H703+I704-J704, 2) )</f>
        <v/>
      </c>
      <c r="I704" s="1" t="str" cm="1">
        <f t="array" aca="1" ref="I704" ca="1">_xlfn.IFS(G704="", "",
G704=last_payment_date, (J704-H703),
 TRUE,  -  (H703- H703* (1+$B$6)^ (_xlfn.DAYS(G704,G703)/365) )
)</f>
        <v/>
      </c>
      <c r="J704" s="1" t="str" cm="1">
        <f t="array" aca="1" ref="J704" ca="1">_xlfn.IFS(G704="", "",
TRUE, _xlfn.XLOOKUP(G704,  payment_dates, payments,0,0)
)</f>
        <v/>
      </c>
      <c r="L704" s="8" t="str" cm="1">
        <f t="array" aca="1" ref="L704" ca="1">_xlfn.IFS(
AND($B$11="Hə", $B$3="İllik"), AC704,
AND($B$11="Hə", $B$3="Aylıq"), AD704,
$B$11="Yox", AB704)</f>
        <v/>
      </c>
      <c r="M704" s="1" t="str" cm="1">
        <f t="array" aca="1" ref="M704" ca="1">_xlfn.IFS( L704="", "",
(M703-N704)&lt;=0.5, 0,
TRUE,  M703-N704)</f>
        <v/>
      </c>
      <c r="N704" s="7" t="str" cm="1">
        <f t="array" aca="1" ref="N704" ca="1">_xlfn.IFS(
L704="", "",
TRUE, MIN(M703, ROUND($M$14/ (last_rou_date - $B$2) * (L704-L703), 2) )
)</f>
        <v/>
      </c>
      <c r="P704" s="59" t="str">
        <f t="shared" ca="1" si="33"/>
        <v/>
      </c>
      <c r="Q704" s="1" t="str" cm="1">
        <f t="array" aca="1" ref="Q704" ca="1">_xlfn.IFS(P704="","",
$B$11="Hə", _xlfn.XLOOKUP(DATE(P704, 12, 31), rou_table_dates, rou_table_nbvs,0, 0),
TRUE,  MAX(0, ROUND($M$14 - $M$14/ (last_rou_date - $B$2) * (DATE(P704,12,31) - $B$2), 2) )
)</f>
        <v/>
      </c>
      <c r="R704" s="1" t="str" cm="1">
        <f t="array" aca="1" ref="R704" ca="1">_xlfn.IFS(P704="","",
$B$11="Hə", _xlfn.XLOOKUP(DATE(P704, 12, 31), lease_table_dates, lease_table_balances,0, 0),
TRUE, IFERROR( XNPV($B$6, IF(payment_dates &gt;DATE(P704, 12, 31), payments,  0),  IF(payment_dates &gt;DATE(P704, 12, 31), payment_dates,  DATE(P704, 12, 31))    ),0)
)</f>
        <v/>
      </c>
      <c r="S704" s="1" t="str" cm="1">
        <f t="array" aca="1" ref="S704" ca="1">_xlfn.IFS(P704="","",
TRUE,  MIN( MIN(Q703, $M$14), ROUND($M$14/ (last_rou_date - $B$2) * (DATE(P704,12,31) - MAX($B$2, DATE(P704-1, 12, 31))), 2) )
)</f>
        <v/>
      </c>
      <c r="T704" s="7" t="str" cm="1">
        <f t="array" aca="1" ref="T704" ca="1">_xlfn.IFS(P704="", "",
ISTEXT(R703), R704- (H704 - SUMIFS( lease_table_payments, lease_table_years, P704) -$AG$14 ),
AND(ISNUMBER(R703), R704&lt;&gt;""),   R704- (R703 - SUMIFS( lease_table_payments, lease_table_years, P704) )
)</f>
        <v/>
      </c>
      <c r="V704" s="64">
        <f t="shared" si="32"/>
        <v>691</v>
      </c>
      <c r="W704" s="51" t="str" cm="1">
        <f t="array" ref="W704">_xlfn.IFS(
OR(W703=$B$4, W703=""),"",
TRUE,W703+1
)</f>
        <v/>
      </c>
      <c r="X704" s="51" t="str" cm="1">
        <f t="array" ref="X704">_xlfn.IFS(X703="","",
W704="", "",
AND($B$3="İllik"),DATE(YEAR(X703)+1,MONTH(X703),DAY(X703) ),
AND($B$3="Aylıq", $AH$14="Not end"), EDATE(X703,1),
AND($B$3="Aylıq", $AH$14="End"), EOMONTH(X703,1)
)</f>
        <v/>
      </c>
      <c r="Y704" s="51" t="str" cm="1">
        <f t="array" aca="1" ref="Y704" ca="1">_xlfn.IFS(
AND($B$7="Dövrün əvvəlində", Y703&lt;=last_rou_date), DATE(YEAR(Y703)+1, 12, 31),
AND($B$7="Dövrün sonunda", Y703&lt;=last_payment_date), DATE(YEAR(Y703)+1, 12, 31),
TRUE, ""
)</f>
        <v/>
      </c>
      <c r="Z704" s="75" t="str" cm="1">
        <f t="array" aca="1" ref="Z704" ca="1">_xlfn.IFS(
AND($AN$14="Not year_end", Z703&gt;last_payment_date), "",
AND($AN$14="Year_end", Z703&gt;=last_payment_date), "",
AND($AN$14="Year_end"), DATE(YEAR(Z703+1), 12, 31),
AND($AN$14="Not year_end", MONTH(Z703)=12, DAY(Z703)=31), DATE(YEAR(Z702)+1, MONTH(Z702), DAY(Z702)),
AND($AN$14="Not year_end", OR(MONTH(Z703)&lt;&gt;12, DAY(Z703)&lt;&gt;31) ), DATE(YEAR(Z703), 12, 31)
)</f>
        <v/>
      </c>
      <c r="AA704" s="75" t="str" cm="1">
        <f t="array" aca="1" ref="AA704" ca="1">_xlfn.IFS(AA703="", "",
AND(AA703=last_payment_date, OR(MONTH(AA703)&lt;&gt;12, DAY(AA703)&lt;&gt;31) ), DATE(YEAR(AA703), 12, 31),
AND(MONTH(AA703)=12, DAY(AA703)=31, AA703&gt;=last_payment_date), "",
AND(MONTH(AA703)=12, DAY(AA703)&lt;&gt;31),  EOMONTH(AA703,0),
AND(MONTH(AA703)=12, DAY(AA703)=31, $AH$14="Not end"),  EDATE(AA702,1),
AND($AH$14="Not end"), EDATE(AA703, 1),
AND($AH$14="End"), EOMONTH(AA703, 1)
)</f>
        <v/>
      </c>
      <c r="AB704" s="75" t="str" cm="1">
        <f t="array" aca="1" ref="AB704" ca="1">_xlfn.IFS(AB703="","",
AND(AB703=last_rou_date), "",
AND($B$3="İllik"),DATE(YEAR(AB703)+1,MONTH(AB703),DAY(AB703) ),
AND($B$3="Aylıq", $AH$14="Not end"), EDATE(AB703,1),
AND($B$3="Aylıq", $AH$14="End"), EOMONTH(AB703,1)
)</f>
        <v/>
      </c>
      <c r="AC704" s="75" t="str" cm="1">
        <f t="array" aca="1" ref="AC704" ca="1">_xlfn.IFS(
AND($AN$14="Not year_end", AC703&gt;last_rou_date), "",
AND($AN$14="Year_end", AC703&gt;=last_rou_date), "",
AND($AN$14="Year_end"), DATE(YEAR(AC703+1), 12, 31),
AND($AN$14="Not year_end", MONTH(AC703)=12, DAY(AC703)=31), DATE(YEAR(AC702)+1, MONTH(AC702), DAY(AC702)),
AND($AN$14="Not year_end", OR(MONTH(AC703)&lt;&gt;12, DAY(AC703)&lt;&gt;31) ), DATE(YEAR(AC703), 12, 31)
)</f>
        <v/>
      </c>
      <c r="AD704" s="75" t="str" cm="1">
        <f t="array" aca="1" ref="AD704" ca="1">_xlfn.IFS(AD703="", "",
AND(AD703=last_rou_date, OR(MONTH(AD703)&lt;&gt;12, DAY(AD703)&lt;&gt;31) ), DATE(YEAR(AD703), 12, 31),
AND(MONTH(AD703)=12, DAY(AD703)=31, AD703&gt;=last_rou_date), "",
AND(MONTH(AD703)=12, DAY(AD703)&lt;&gt;31),  EOMONTH(AD703,0),
AND(MONTH(AD703)=12, DAY(AD703)=31, $AH$14="Not end"),  EDATE(AD702,1),
AND($AH$14="Not end"), EDATE(AD703, 1),
AND($AH$14="End"), EOMONTH(AD703, 1)
)</f>
        <v/>
      </c>
      <c r="AE704" s="51" t="str" cm="1">
        <f t="array" ref="AE704">_xlfn.IFS(W704="", "",
AND(W704&gt;0, W704&lt;=$B$4, $C$2="İllik artım, faiz olaraq", $D$2&gt;0, $B$3="İllik"), $B$5*((1+$D$2)^(W704-1)),
AND(W704&gt;0, W704&lt;=$B$4, $C$2="İllik artım, faiz olaraq", $D$2&gt;0, $B$3="Aylıq"), $B$5*((1+$D$2)^ROUNDDOWN((W704-1)/12,0)),
AND(W704=1, $C$2="Aşağıdakı kimi dəyişir", ), $B$5,
AND(W704&gt;1, W704&lt;=$B$4, $C$2="Aşağıdakı kimi dəyişir"), IFERROR(VLOOKUP(W704, $C$4:$D$7, 2, FALSE), AE703),
AND(W704&gt;0, W704&lt;=$B$4), $B$5,
TRUE,0 )</f>
        <v/>
      </c>
      <c r="AF704" s="51" t="str">
        <f t="shared" ca="1" si="31"/>
        <v/>
      </c>
    </row>
    <row r="705" spans="1:32" x14ac:dyDescent="0.4">
      <c r="A705" s="13" t="str" cm="1">
        <f t="array" aca="1" ref="A705" ca="1">_xlfn.IFS(
AND(SUMIFS(lease_table_interest_accruals, lease_table_dates, A704)&gt;0, COUNTIFS($E$14:E704, "Interest accrual", $A$14:A704, A704)=0),  A704,
AND(SUMIFS(lease_table_payments, lease_table_dates, A704)&gt;0, COUNTIFS($E$14:E704, "Payment", $A$14:A704, A704)=0),  A704,
AND(SUMIFS(rou_table_deprs, rou_table_dates, A704)&gt;0, COUNTIFS($E$14:E704, "Depreciation", $A$14:A704, A704)=0),  A704,
TRUE,  IFERROR(INDEX(rou_table_dates,  MATCH(A704, rou_table_dates)+1, ), "")
)</f>
        <v/>
      </c>
      <c r="B705" s="1" t="str" cm="1">
        <f t="array" aca="1" ref="B705" ca="1">_xlfn.IFS(
AND(E705="Payment", A705=$B$2), $AM$14,
E705="Payment", $AM$15,
E705="Interest accrual", $AM$18,
E705="Depreciation", $AM$17,
TRUE, "")</f>
        <v/>
      </c>
      <c r="C705" s="1" t="str" cm="1">
        <f t="array" aca="1" ref="C705" ca="1">_xlfn.IFS(
E705="Payment", $AM$19,
E705="Interest accrual", $AM$15,
E705="Depreciation", $AM$16,
TRUE, "")</f>
        <v/>
      </c>
      <c r="D705" s="1" t="str" cm="1">
        <f t="array" aca="1" ref="D705" ca="1">_xlfn.IFS(
E705="Payment", _xlfn.XLOOKUP(A705, lease_table_dates, lease_table_payments, 0, 0),
E705="Interest accrual", _xlfn.XLOOKUP(A705, lease_table_dates, lease_table_interest_accruals, 0, 0),
E705="Depreciation", _xlfn.XLOOKUP(A705, rou_table_dates, rou_table_deprs, 0, 0),
TRUE, ""
)</f>
        <v/>
      </c>
      <c r="E705" s="7" t="str" cm="1">
        <f t="array" aca="1" ref="E705" ca="1">_xlfn.IFS(
AND(SUMIFS(lease_table_interest_accruals, lease_table_dates, A705)&gt;0, COUNTIFS($E$14:E704, "Interest accrual", $A$14:A704, A705)=0), "Interest accrual",
AND(SUMIFS(lease_table_payments, lease_table_dates, A705)&gt;0, COUNTIFS($E$14:E704, "Payment", $A$14:A704, A705)=0), "Payment",
AND(SUMIFS(rou_table_deprs, rou_table_dates, A705)&gt;0, COUNTIFS($E$14:E704, "Depreciation", $A$14:A704, A705)=0), "Depreciation",
TRUE,  ""
)</f>
        <v/>
      </c>
      <c r="G705" s="13" t="str" cm="1">
        <f t="array" aca="1" ref="G705" ca="1">_xlfn.IFS(
AND($B$11="Hə", $B$3="İllik"), Z705,
AND($B$11="Hə", $B$3="Aylıq"), AA705,
$B$11="Yox", X705)</f>
        <v/>
      </c>
      <c r="H705" s="1" t="str" cm="1">
        <f t="array" aca="1" ref="H705" ca="1">_xlfn.IFS( G705="", "",
TRUE, ROUND( H704+I705-J705, 2) )</f>
        <v/>
      </c>
      <c r="I705" s="1" t="str" cm="1">
        <f t="array" aca="1" ref="I705" ca="1">_xlfn.IFS(G705="", "",
G705=last_payment_date, (J705-H704),
 TRUE,  -  (H704- H704* (1+$B$6)^ (_xlfn.DAYS(G705,G704)/365) )
)</f>
        <v/>
      </c>
      <c r="J705" s="1" t="str" cm="1">
        <f t="array" aca="1" ref="J705" ca="1">_xlfn.IFS(G705="", "",
TRUE, _xlfn.XLOOKUP(G705,  payment_dates, payments,0,0)
)</f>
        <v/>
      </c>
      <c r="L705" s="8" t="str" cm="1">
        <f t="array" aca="1" ref="L705" ca="1">_xlfn.IFS(
AND($B$11="Hə", $B$3="İllik"), AC705,
AND($B$11="Hə", $B$3="Aylıq"), AD705,
$B$11="Yox", AB705)</f>
        <v/>
      </c>
      <c r="M705" s="1" t="str" cm="1">
        <f t="array" aca="1" ref="M705" ca="1">_xlfn.IFS( L705="", "",
(M704-N705)&lt;=0.5, 0,
TRUE,  M704-N705)</f>
        <v/>
      </c>
      <c r="N705" s="7" t="str" cm="1">
        <f t="array" aca="1" ref="N705" ca="1">_xlfn.IFS(
L705="", "",
TRUE, MIN(M704, ROUND($M$14/ (last_rou_date - $B$2) * (L705-L704), 2) )
)</f>
        <v/>
      </c>
      <c r="P705" s="59" t="str">
        <f t="shared" ca="1" si="33"/>
        <v/>
      </c>
      <c r="Q705" s="1" t="str" cm="1">
        <f t="array" aca="1" ref="Q705" ca="1">_xlfn.IFS(P705="","",
$B$11="Hə", _xlfn.XLOOKUP(DATE(P705, 12, 31), rou_table_dates, rou_table_nbvs,0, 0),
TRUE,  MAX(0, ROUND($M$14 - $M$14/ (last_rou_date - $B$2) * (DATE(P705,12,31) - $B$2), 2) )
)</f>
        <v/>
      </c>
      <c r="R705" s="1" t="str" cm="1">
        <f t="array" aca="1" ref="R705" ca="1">_xlfn.IFS(P705="","",
$B$11="Hə", _xlfn.XLOOKUP(DATE(P705, 12, 31), lease_table_dates, lease_table_balances,0, 0),
TRUE, IFERROR( XNPV($B$6, IF(payment_dates &gt;DATE(P705, 12, 31), payments,  0),  IF(payment_dates &gt;DATE(P705, 12, 31), payment_dates,  DATE(P705, 12, 31))    ),0)
)</f>
        <v/>
      </c>
      <c r="S705" s="1" t="str" cm="1">
        <f t="array" aca="1" ref="S705" ca="1">_xlfn.IFS(P705="","",
TRUE,  MIN( MIN(Q704, $M$14), ROUND($M$14/ (last_rou_date - $B$2) * (DATE(P705,12,31) - MAX($B$2, DATE(P705-1, 12, 31))), 2) )
)</f>
        <v/>
      </c>
      <c r="T705" s="7" t="str" cm="1">
        <f t="array" aca="1" ref="T705" ca="1">_xlfn.IFS(P705="", "",
ISTEXT(R704), R705- (H705 - SUMIFS( lease_table_payments, lease_table_years, P705) -$AG$14 ),
AND(ISNUMBER(R704), R705&lt;&gt;""),   R705- (R704 - SUMIFS( lease_table_payments, lease_table_years, P705) )
)</f>
        <v/>
      </c>
      <c r="V705" s="64">
        <f t="shared" si="32"/>
        <v>692</v>
      </c>
      <c r="W705" s="51" t="str" cm="1">
        <f t="array" ref="W705">_xlfn.IFS(
OR(W704=$B$4, W704=""),"",
TRUE,W704+1
)</f>
        <v/>
      </c>
      <c r="X705" s="51" t="str" cm="1">
        <f t="array" ref="X705">_xlfn.IFS(X704="","",
W705="", "",
AND($B$3="İllik"),DATE(YEAR(X704)+1,MONTH(X704),DAY(X704) ),
AND($B$3="Aylıq", $AH$14="Not end"), EDATE(X704,1),
AND($B$3="Aylıq", $AH$14="End"), EOMONTH(X704,1)
)</f>
        <v/>
      </c>
      <c r="Y705" s="51" t="str" cm="1">
        <f t="array" aca="1" ref="Y705" ca="1">_xlfn.IFS(
AND($B$7="Dövrün əvvəlində", Y704&lt;=last_rou_date), DATE(YEAR(Y704)+1, 12, 31),
AND($B$7="Dövrün sonunda", Y704&lt;=last_payment_date), DATE(YEAR(Y704)+1, 12, 31),
TRUE, ""
)</f>
        <v/>
      </c>
      <c r="Z705" s="75" t="str" cm="1">
        <f t="array" aca="1" ref="Z705" ca="1">_xlfn.IFS(
AND($AN$14="Not year_end", Z704&gt;last_payment_date), "",
AND($AN$14="Year_end", Z704&gt;=last_payment_date), "",
AND($AN$14="Year_end"), DATE(YEAR(Z704+1), 12, 31),
AND($AN$14="Not year_end", MONTH(Z704)=12, DAY(Z704)=31), DATE(YEAR(Z703)+1, MONTH(Z703), DAY(Z703)),
AND($AN$14="Not year_end", OR(MONTH(Z704)&lt;&gt;12, DAY(Z704)&lt;&gt;31) ), DATE(YEAR(Z704), 12, 31)
)</f>
        <v/>
      </c>
      <c r="AA705" s="75" t="str" cm="1">
        <f t="array" aca="1" ref="AA705" ca="1">_xlfn.IFS(AA704="", "",
AND(AA704=last_payment_date, OR(MONTH(AA704)&lt;&gt;12, DAY(AA704)&lt;&gt;31) ), DATE(YEAR(AA704), 12, 31),
AND(MONTH(AA704)=12, DAY(AA704)=31, AA704&gt;=last_payment_date), "",
AND(MONTH(AA704)=12, DAY(AA704)&lt;&gt;31),  EOMONTH(AA704,0),
AND(MONTH(AA704)=12, DAY(AA704)=31, $AH$14="Not end"),  EDATE(AA703,1),
AND($AH$14="Not end"), EDATE(AA704, 1),
AND($AH$14="End"), EOMONTH(AA704, 1)
)</f>
        <v/>
      </c>
      <c r="AB705" s="75" t="str" cm="1">
        <f t="array" aca="1" ref="AB705" ca="1">_xlfn.IFS(AB704="","",
AND(AB704=last_rou_date), "",
AND($B$3="İllik"),DATE(YEAR(AB704)+1,MONTH(AB704),DAY(AB704) ),
AND($B$3="Aylıq", $AH$14="Not end"), EDATE(AB704,1),
AND($B$3="Aylıq", $AH$14="End"), EOMONTH(AB704,1)
)</f>
        <v/>
      </c>
      <c r="AC705" s="75" t="str" cm="1">
        <f t="array" aca="1" ref="AC705" ca="1">_xlfn.IFS(
AND($AN$14="Not year_end", AC704&gt;last_rou_date), "",
AND($AN$14="Year_end", AC704&gt;=last_rou_date), "",
AND($AN$14="Year_end"), DATE(YEAR(AC704+1), 12, 31),
AND($AN$14="Not year_end", MONTH(AC704)=12, DAY(AC704)=31), DATE(YEAR(AC703)+1, MONTH(AC703), DAY(AC703)),
AND($AN$14="Not year_end", OR(MONTH(AC704)&lt;&gt;12, DAY(AC704)&lt;&gt;31) ), DATE(YEAR(AC704), 12, 31)
)</f>
        <v/>
      </c>
      <c r="AD705" s="75" t="str" cm="1">
        <f t="array" aca="1" ref="AD705" ca="1">_xlfn.IFS(AD704="", "",
AND(AD704=last_rou_date, OR(MONTH(AD704)&lt;&gt;12, DAY(AD704)&lt;&gt;31) ), DATE(YEAR(AD704), 12, 31),
AND(MONTH(AD704)=12, DAY(AD704)=31, AD704&gt;=last_rou_date), "",
AND(MONTH(AD704)=12, DAY(AD704)&lt;&gt;31),  EOMONTH(AD704,0),
AND(MONTH(AD704)=12, DAY(AD704)=31, $AH$14="Not end"),  EDATE(AD703,1),
AND($AH$14="Not end"), EDATE(AD704, 1),
AND($AH$14="End"), EOMONTH(AD704, 1)
)</f>
        <v/>
      </c>
      <c r="AE705" s="51" t="str" cm="1">
        <f t="array" ref="AE705">_xlfn.IFS(W705="", "",
AND(W705&gt;0, W705&lt;=$B$4, $C$2="İllik artım, faiz olaraq", $D$2&gt;0, $B$3="İllik"), $B$5*((1+$D$2)^(W705-1)),
AND(W705&gt;0, W705&lt;=$B$4, $C$2="İllik artım, faiz olaraq", $D$2&gt;0, $B$3="Aylıq"), $B$5*((1+$D$2)^ROUNDDOWN((W705-1)/12,0)),
AND(W705=1, $C$2="Aşağıdakı kimi dəyişir", ), $B$5,
AND(W705&gt;1, W705&lt;=$B$4, $C$2="Aşağıdakı kimi dəyişir"), IFERROR(VLOOKUP(W705, $C$4:$D$7, 2, FALSE), AE704),
AND(W705&gt;0, W705&lt;=$B$4), $B$5,
TRUE,0 )</f>
        <v/>
      </c>
      <c r="AF705" s="51" t="str">
        <f t="shared" ca="1" si="31"/>
        <v/>
      </c>
    </row>
    <row r="706" spans="1:32" x14ac:dyDescent="0.4">
      <c r="A706" s="13" t="str" cm="1">
        <f t="array" aca="1" ref="A706" ca="1">_xlfn.IFS(
AND(SUMIFS(lease_table_interest_accruals, lease_table_dates, A705)&gt;0, COUNTIFS($E$14:E705, "Interest accrual", $A$14:A705, A705)=0),  A705,
AND(SUMIFS(lease_table_payments, lease_table_dates, A705)&gt;0, COUNTIFS($E$14:E705, "Payment", $A$14:A705, A705)=0),  A705,
AND(SUMIFS(rou_table_deprs, rou_table_dates, A705)&gt;0, COUNTIFS($E$14:E705, "Depreciation", $A$14:A705, A705)=0),  A705,
TRUE,  IFERROR(INDEX(rou_table_dates,  MATCH(A705, rou_table_dates)+1, ), "")
)</f>
        <v/>
      </c>
      <c r="B706" s="1" t="str" cm="1">
        <f t="array" aca="1" ref="B706" ca="1">_xlfn.IFS(
AND(E706="Payment", A706=$B$2), $AM$14,
E706="Payment", $AM$15,
E706="Interest accrual", $AM$18,
E706="Depreciation", $AM$17,
TRUE, "")</f>
        <v/>
      </c>
      <c r="C706" s="1" t="str" cm="1">
        <f t="array" aca="1" ref="C706" ca="1">_xlfn.IFS(
E706="Payment", $AM$19,
E706="Interest accrual", $AM$15,
E706="Depreciation", $AM$16,
TRUE, "")</f>
        <v/>
      </c>
      <c r="D706" s="1" t="str" cm="1">
        <f t="array" aca="1" ref="D706" ca="1">_xlfn.IFS(
E706="Payment", _xlfn.XLOOKUP(A706, lease_table_dates, lease_table_payments, 0, 0),
E706="Interest accrual", _xlfn.XLOOKUP(A706, lease_table_dates, lease_table_interest_accruals, 0, 0),
E706="Depreciation", _xlfn.XLOOKUP(A706, rou_table_dates, rou_table_deprs, 0, 0),
TRUE, ""
)</f>
        <v/>
      </c>
      <c r="E706" s="7" t="str" cm="1">
        <f t="array" aca="1" ref="E706" ca="1">_xlfn.IFS(
AND(SUMIFS(lease_table_interest_accruals, lease_table_dates, A706)&gt;0, COUNTIFS($E$14:E705, "Interest accrual", $A$14:A705, A706)=0), "Interest accrual",
AND(SUMIFS(lease_table_payments, lease_table_dates, A706)&gt;0, COUNTIFS($E$14:E705, "Payment", $A$14:A705, A706)=0), "Payment",
AND(SUMIFS(rou_table_deprs, rou_table_dates, A706)&gt;0, COUNTIFS($E$14:E705, "Depreciation", $A$14:A705, A706)=0), "Depreciation",
TRUE,  ""
)</f>
        <v/>
      </c>
      <c r="G706" s="13" t="str" cm="1">
        <f t="array" aca="1" ref="G706" ca="1">_xlfn.IFS(
AND($B$11="Hə", $B$3="İllik"), Z706,
AND($B$11="Hə", $B$3="Aylıq"), AA706,
$B$11="Yox", X706)</f>
        <v/>
      </c>
      <c r="H706" s="1" t="str" cm="1">
        <f t="array" aca="1" ref="H706" ca="1">_xlfn.IFS( G706="", "",
TRUE, ROUND( H705+I706-J706, 2) )</f>
        <v/>
      </c>
      <c r="I706" s="1" t="str" cm="1">
        <f t="array" aca="1" ref="I706" ca="1">_xlfn.IFS(G706="", "",
G706=last_payment_date, (J706-H705),
 TRUE,  -  (H705- H705* (1+$B$6)^ (_xlfn.DAYS(G706,G705)/365) )
)</f>
        <v/>
      </c>
      <c r="J706" s="1" t="str" cm="1">
        <f t="array" aca="1" ref="J706" ca="1">_xlfn.IFS(G706="", "",
TRUE, _xlfn.XLOOKUP(G706,  payment_dates, payments,0,0)
)</f>
        <v/>
      </c>
      <c r="L706" s="8" t="str" cm="1">
        <f t="array" aca="1" ref="L706" ca="1">_xlfn.IFS(
AND($B$11="Hə", $B$3="İllik"), AC706,
AND($B$11="Hə", $B$3="Aylıq"), AD706,
$B$11="Yox", AB706)</f>
        <v/>
      </c>
      <c r="M706" s="1" t="str" cm="1">
        <f t="array" aca="1" ref="M706" ca="1">_xlfn.IFS( L706="", "",
(M705-N706)&lt;=0.5, 0,
TRUE,  M705-N706)</f>
        <v/>
      </c>
      <c r="N706" s="7" t="str" cm="1">
        <f t="array" aca="1" ref="N706" ca="1">_xlfn.IFS(
L706="", "",
TRUE, MIN(M705, ROUND($M$14/ (last_rou_date - $B$2) * (L706-L705), 2) )
)</f>
        <v/>
      </c>
      <c r="P706" s="59" t="str">
        <f t="shared" ca="1" si="33"/>
        <v/>
      </c>
      <c r="Q706" s="1" t="str" cm="1">
        <f t="array" aca="1" ref="Q706" ca="1">_xlfn.IFS(P706="","",
$B$11="Hə", _xlfn.XLOOKUP(DATE(P706, 12, 31), rou_table_dates, rou_table_nbvs,0, 0),
TRUE,  MAX(0, ROUND($M$14 - $M$14/ (last_rou_date - $B$2) * (DATE(P706,12,31) - $B$2), 2) )
)</f>
        <v/>
      </c>
      <c r="R706" s="1" t="str" cm="1">
        <f t="array" aca="1" ref="R706" ca="1">_xlfn.IFS(P706="","",
$B$11="Hə", _xlfn.XLOOKUP(DATE(P706, 12, 31), lease_table_dates, lease_table_balances,0, 0),
TRUE, IFERROR( XNPV($B$6, IF(payment_dates &gt;DATE(P706, 12, 31), payments,  0),  IF(payment_dates &gt;DATE(P706, 12, 31), payment_dates,  DATE(P706, 12, 31))    ),0)
)</f>
        <v/>
      </c>
      <c r="S706" s="1" t="str" cm="1">
        <f t="array" aca="1" ref="S706" ca="1">_xlfn.IFS(P706="","",
TRUE,  MIN( MIN(Q705, $M$14), ROUND($M$14/ (last_rou_date - $B$2) * (DATE(P706,12,31) - MAX($B$2, DATE(P706-1, 12, 31))), 2) )
)</f>
        <v/>
      </c>
      <c r="T706" s="7" t="str" cm="1">
        <f t="array" aca="1" ref="T706" ca="1">_xlfn.IFS(P706="", "",
ISTEXT(R705), R706- (H706 - SUMIFS( lease_table_payments, lease_table_years, P706) -$AG$14 ),
AND(ISNUMBER(R705), R706&lt;&gt;""),   R706- (R705 - SUMIFS( lease_table_payments, lease_table_years, P706) )
)</f>
        <v/>
      </c>
      <c r="V706" s="64">
        <f t="shared" si="32"/>
        <v>693</v>
      </c>
      <c r="W706" s="51" t="str" cm="1">
        <f t="array" ref="W706">_xlfn.IFS(
OR(W705=$B$4, W705=""),"",
TRUE,W705+1
)</f>
        <v/>
      </c>
      <c r="X706" s="51" t="str" cm="1">
        <f t="array" ref="X706">_xlfn.IFS(X705="","",
W706="", "",
AND($B$3="İllik"),DATE(YEAR(X705)+1,MONTH(X705),DAY(X705) ),
AND($B$3="Aylıq", $AH$14="Not end"), EDATE(X705,1),
AND($B$3="Aylıq", $AH$14="End"), EOMONTH(X705,1)
)</f>
        <v/>
      </c>
      <c r="Y706" s="51" t="str" cm="1">
        <f t="array" aca="1" ref="Y706" ca="1">_xlfn.IFS(
AND($B$7="Dövrün əvvəlində", Y705&lt;=last_rou_date), DATE(YEAR(Y705)+1, 12, 31),
AND($B$7="Dövrün sonunda", Y705&lt;=last_payment_date), DATE(YEAR(Y705)+1, 12, 31),
TRUE, ""
)</f>
        <v/>
      </c>
      <c r="Z706" s="75" t="str" cm="1">
        <f t="array" aca="1" ref="Z706" ca="1">_xlfn.IFS(
AND($AN$14="Not year_end", Z705&gt;last_payment_date), "",
AND($AN$14="Year_end", Z705&gt;=last_payment_date), "",
AND($AN$14="Year_end"), DATE(YEAR(Z705+1), 12, 31),
AND($AN$14="Not year_end", MONTH(Z705)=12, DAY(Z705)=31), DATE(YEAR(Z704)+1, MONTH(Z704), DAY(Z704)),
AND($AN$14="Not year_end", OR(MONTH(Z705)&lt;&gt;12, DAY(Z705)&lt;&gt;31) ), DATE(YEAR(Z705), 12, 31)
)</f>
        <v/>
      </c>
      <c r="AA706" s="75" t="str" cm="1">
        <f t="array" aca="1" ref="AA706" ca="1">_xlfn.IFS(AA705="", "",
AND(AA705=last_payment_date, OR(MONTH(AA705)&lt;&gt;12, DAY(AA705)&lt;&gt;31) ), DATE(YEAR(AA705), 12, 31),
AND(MONTH(AA705)=12, DAY(AA705)=31, AA705&gt;=last_payment_date), "",
AND(MONTH(AA705)=12, DAY(AA705)&lt;&gt;31),  EOMONTH(AA705,0),
AND(MONTH(AA705)=12, DAY(AA705)=31, $AH$14="Not end"),  EDATE(AA704,1),
AND($AH$14="Not end"), EDATE(AA705, 1),
AND($AH$14="End"), EOMONTH(AA705, 1)
)</f>
        <v/>
      </c>
      <c r="AB706" s="75" t="str" cm="1">
        <f t="array" aca="1" ref="AB706" ca="1">_xlfn.IFS(AB705="","",
AND(AB705=last_rou_date), "",
AND($B$3="İllik"),DATE(YEAR(AB705)+1,MONTH(AB705),DAY(AB705) ),
AND($B$3="Aylıq", $AH$14="Not end"), EDATE(AB705,1),
AND($B$3="Aylıq", $AH$14="End"), EOMONTH(AB705,1)
)</f>
        <v/>
      </c>
      <c r="AC706" s="75" t="str" cm="1">
        <f t="array" aca="1" ref="AC706" ca="1">_xlfn.IFS(
AND($AN$14="Not year_end", AC705&gt;last_rou_date), "",
AND($AN$14="Year_end", AC705&gt;=last_rou_date), "",
AND($AN$14="Year_end"), DATE(YEAR(AC705+1), 12, 31),
AND($AN$14="Not year_end", MONTH(AC705)=12, DAY(AC705)=31), DATE(YEAR(AC704)+1, MONTH(AC704), DAY(AC704)),
AND($AN$14="Not year_end", OR(MONTH(AC705)&lt;&gt;12, DAY(AC705)&lt;&gt;31) ), DATE(YEAR(AC705), 12, 31)
)</f>
        <v/>
      </c>
      <c r="AD706" s="75" t="str" cm="1">
        <f t="array" aca="1" ref="AD706" ca="1">_xlfn.IFS(AD705="", "",
AND(AD705=last_rou_date, OR(MONTH(AD705)&lt;&gt;12, DAY(AD705)&lt;&gt;31) ), DATE(YEAR(AD705), 12, 31),
AND(MONTH(AD705)=12, DAY(AD705)=31, AD705&gt;=last_rou_date), "",
AND(MONTH(AD705)=12, DAY(AD705)&lt;&gt;31),  EOMONTH(AD705,0),
AND(MONTH(AD705)=12, DAY(AD705)=31, $AH$14="Not end"),  EDATE(AD704,1),
AND($AH$14="Not end"), EDATE(AD705, 1),
AND($AH$14="End"), EOMONTH(AD705, 1)
)</f>
        <v/>
      </c>
      <c r="AE706" s="51" t="str" cm="1">
        <f t="array" ref="AE706">_xlfn.IFS(W706="", "",
AND(W706&gt;0, W706&lt;=$B$4, $C$2="İllik artım, faiz olaraq", $D$2&gt;0, $B$3="İllik"), $B$5*((1+$D$2)^(W706-1)),
AND(W706&gt;0, W706&lt;=$B$4, $C$2="İllik artım, faiz olaraq", $D$2&gt;0, $B$3="Aylıq"), $B$5*((1+$D$2)^ROUNDDOWN((W706-1)/12,0)),
AND(W706=1, $C$2="Aşağıdakı kimi dəyişir", ), $B$5,
AND(W706&gt;1, W706&lt;=$B$4, $C$2="Aşağıdakı kimi dəyişir"), IFERROR(VLOOKUP(W706, $C$4:$D$7, 2, FALSE), AE705),
AND(W706&gt;0, W706&lt;=$B$4), $B$5,
TRUE,0 )</f>
        <v/>
      </c>
      <c r="AF706" s="51" t="str">
        <f t="shared" ca="1" si="31"/>
        <v/>
      </c>
    </row>
    <row r="707" spans="1:32" x14ac:dyDescent="0.4">
      <c r="A707" s="13" t="str" cm="1">
        <f t="array" aca="1" ref="A707" ca="1">_xlfn.IFS(
AND(SUMIFS(lease_table_interest_accruals, lease_table_dates, A706)&gt;0, COUNTIFS($E$14:E706, "Interest accrual", $A$14:A706, A706)=0),  A706,
AND(SUMIFS(lease_table_payments, lease_table_dates, A706)&gt;0, COUNTIFS($E$14:E706, "Payment", $A$14:A706, A706)=0),  A706,
AND(SUMIFS(rou_table_deprs, rou_table_dates, A706)&gt;0, COUNTIFS($E$14:E706, "Depreciation", $A$14:A706, A706)=0),  A706,
TRUE,  IFERROR(INDEX(rou_table_dates,  MATCH(A706, rou_table_dates)+1, ), "")
)</f>
        <v/>
      </c>
      <c r="B707" s="1" t="str" cm="1">
        <f t="array" aca="1" ref="B707" ca="1">_xlfn.IFS(
AND(E707="Payment", A707=$B$2), $AM$14,
E707="Payment", $AM$15,
E707="Interest accrual", $AM$18,
E707="Depreciation", $AM$17,
TRUE, "")</f>
        <v/>
      </c>
      <c r="C707" s="1" t="str" cm="1">
        <f t="array" aca="1" ref="C707" ca="1">_xlfn.IFS(
E707="Payment", $AM$19,
E707="Interest accrual", $AM$15,
E707="Depreciation", $AM$16,
TRUE, "")</f>
        <v/>
      </c>
      <c r="D707" s="1" t="str" cm="1">
        <f t="array" aca="1" ref="D707" ca="1">_xlfn.IFS(
E707="Payment", _xlfn.XLOOKUP(A707, lease_table_dates, lease_table_payments, 0, 0),
E707="Interest accrual", _xlfn.XLOOKUP(A707, lease_table_dates, lease_table_interest_accruals, 0, 0),
E707="Depreciation", _xlfn.XLOOKUP(A707, rou_table_dates, rou_table_deprs, 0, 0),
TRUE, ""
)</f>
        <v/>
      </c>
      <c r="E707" s="7" t="str" cm="1">
        <f t="array" aca="1" ref="E707" ca="1">_xlfn.IFS(
AND(SUMIFS(lease_table_interest_accruals, lease_table_dates, A707)&gt;0, COUNTIFS($E$14:E706, "Interest accrual", $A$14:A706, A707)=0), "Interest accrual",
AND(SUMIFS(lease_table_payments, lease_table_dates, A707)&gt;0, COUNTIFS($E$14:E706, "Payment", $A$14:A706, A707)=0), "Payment",
AND(SUMIFS(rou_table_deprs, rou_table_dates, A707)&gt;0, COUNTIFS($E$14:E706, "Depreciation", $A$14:A706, A707)=0), "Depreciation",
TRUE,  ""
)</f>
        <v/>
      </c>
      <c r="G707" s="13" t="str" cm="1">
        <f t="array" aca="1" ref="G707" ca="1">_xlfn.IFS(
AND($B$11="Hə", $B$3="İllik"), Z707,
AND($B$11="Hə", $B$3="Aylıq"), AA707,
$B$11="Yox", X707)</f>
        <v/>
      </c>
      <c r="H707" s="1" t="str" cm="1">
        <f t="array" aca="1" ref="H707" ca="1">_xlfn.IFS( G707="", "",
TRUE, ROUND( H706+I707-J707, 2) )</f>
        <v/>
      </c>
      <c r="I707" s="1" t="str" cm="1">
        <f t="array" aca="1" ref="I707" ca="1">_xlfn.IFS(G707="", "",
G707=last_payment_date, (J707-H706),
 TRUE,  -  (H706- H706* (1+$B$6)^ (_xlfn.DAYS(G707,G706)/365) )
)</f>
        <v/>
      </c>
      <c r="J707" s="1" t="str" cm="1">
        <f t="array" aca="1" ref="J707" ca="1">_xlfn.IFS(G707="", "",
TRUE, _xlfn.XLOOKUP(G707,  payment_dates, payments,0,0)
)</f>
        <v/>
      </c>
      <c r="L707" s="8" t="str" cm="1">
        <f t="array" aca="1" ref="L707" ca="1">_xlfn.IFS(
AND($B$11="Hə", $B$3="İllik"), AC707,
AND($B$11="Hə", $B$3="Aylıq"), AD707,
$B$11="Yox", AB707)</f>
        <v/>
      </c>
      <c r="M707" s="1" t="str" cm="1">
        <f t="array" aca="1" ref="M707" ca="1">_xlfn.IFS( L707="", "",
(M706-N707)&lt;=0.5, 0,
TRUE,  M706-N707)</f>
        <v/>
      </c>
      <c r="N707" s="7" t="str" cm="1">
        <f t="array" aca="1" ref="N707" ca="1">_xlfn.IFS(
L707="", "",
TRUE, MIN(M706, ROUND($M$14/ (last_rou_date - $B$2) * (L707-L706), 2) )
)</f>
        <v/>
      </c>
      <c r="P707" s="59" t="str">
        <f t="shared" ca="1" si="33"/>
        <v/>
      </c>
      <c r="Q707" s="1" t="str" cm="1">
        <f t="array" aca="1" ref="Q707" ca="1">_xlfn.IFS(P707="","",
$B$11="Hə", _xlfn.XLOOKUP(DATE(P707, 12, 31), rou_table_dates, rou_table_nbvs,0, 0),
TRUE,  MAX(0, ROUND($M$14 - $M$14/ (last_rou_date - $B$2) * (DATE(P707,12,31) - $B$2), 2) )
)</f>
        <v/>
      </c>
      <c r="R707" s="1" t="str" cm="1">
        <f t="array" aca="1" ref="R707" ca="1">_xlfn.IFS(P707="","",
$B$11="Hə", _xlfn.XLOOKUP(DATE(P707, 12, 31), lease_table_dates, lease_table_balances,0, 0),
TRUE, IFERROR( XNPV($B$6, IF(payment_dates &gt;DATE(P707, 12, 31), payments,  0),  IF(payment_dates &gt;DATE(P707, 12, 31), payment_dates,  DATE(P707, 12, 31))    ),0)
)</f>
        <v/>
      </c>
      <c r="S707" s="1" t="str" cm="1">
        <f t="array" aca="1" ref="S707" ca="1">_xlfn.IFS(P707="","",
TRUE,  MIN( MIN(Q706, $M$14), ROUND($M$14/ (last_rou_date - $B$2) * (DATE(P707,12,31) - MAX($B$2, DATE(P707-1, 12, 31))), 2) )
)</f>
        <v/>
      </c>
      <c r="T707" s="7" t="str" cm="1">
        <f t="array" aca="1" ref="T707" ca="1">_xlfn.IFS(P707="", "",
ISTEXT(R706), R707- (H707 - SUMIFS( lease_table_payments, lease_table_years, P707) -$AG$14 ),
AND(ISNUMBER(R706), R707&lt;&gt;""),   R707- (R706 - SUMIFS( lease_table_payments, lease_table_years, P707) )
)</f>
        <v/>
      </c>
      <c r="V707" s="64">
        <f t="shared" si="32"/>
        <v>694</v>
      </c>
      <c r="W707" s="51" t="str" cm="1">
        <f t="array" ref="W707">_xlfn.IFS(
OR(W706=$B$4, W706=""),"",
TRUE,W706+1
)</f>
        <v/>
      </c>
      <c r="X707" s="51" t="str" cm="1">
        <f t="array" ref="X707">_xlfn.IFS(X706="","",
W707="", "",
AND($B$3="İllik"),DATE(YEAR(X706)+1,MONTH(X706),DAY(X706) ),
AND($B$3="Aylıq", $AH$14="Not end"), EDATE(X706,1),
AND($B$3="Aylıq", $AH$14="End"), EOMONTH(X706,1)
)</f>
        <v/>
      </c>
      <c r="Y707" s="51" t="str" cm="1">
        <f t="array" aca="1" ref="Y707" ca="1">_xlfn.IFS(
AND($B$7="Dövrün əvvəlində", Y706&lt;=last_rou_date), DATE(YEAR(Y706)+1, 12, 31),
AND($B$7="Dövrün sonunda", Y706&lt;=last_payment_date), DATE(YEAR(Y706)+1, 12, 31),
TRUE, ""
)</f>
        <v/>
      </c>
      <c r="Z707" s="75" t="str" cm="1">
        <f t="array" aca="1" ref="Z707" ca="1">_xlfn.IFS(
AND($AN$14="Not year_end", Z706&gt;last_payment_date), "",
AND($AN$14="Year_end", Z706&gt;=last_payment_date), "",
AND($AN$14="Year_end"), DATE(YEAR(Z706+1), 12, 31),
AND($AN$14="Not year_end", MONTH(Z706)=12, DAY(Z706)=31), DATE(YEAR(Z705)+1, MONTH(Z705), DAY(Z705)),
AND($AN$14="Not year_end", OR(MONTH(Z706)&lt;&gt;12, DAY(Z706)&lt;&gt;31) ), DATE(YEAR(Z706), 12, 31)
)</f>
        <v/>
      </c>
      <c r="AA707" s="75" t="str" cm="1">
        <f t="array" aca="1" ref="AA707" ca="1">_xlfn.IFS(AA706="", "",
AND(AA706=last_payment_date, OR(MONTH(AA706)&lt;&gt;12, DAY(AA706)&lt;&gt;31) ), DATE(YEAR(AA706), 12, 31),
AND(MONTH(AA706)=12, DAY(AA706)=31, AA706&gt;=last_payment_date), "",
AND(MONTH(AA706)=12, DAY(AA706)&lt;&gt;31),  EOMONTH(AA706,0),
AND(MONTH(AA706)=12, DAY(AA706)=31, $AH$14="Not end"),  EDATE(AA705,1),
AND($AH$14="Not end"), EDATE(AA706, 1),
AND($AH$14="End"), EOMONTH(AA706, 1)
)</f>
        <v/>
      </c>
      <c r="AB707" s="75" t="str" cm="1">
        <f t="array" aca="1" ref="AB707" ca="1">_xlfn.IFS(AB706="","",
AND(AB706=last_rou_date), "",
AND($B$3="İllik"),DATE(YEAR(AB706)+1,MONTH(AB706),DAY(AB706) ),
AND($B$3="Aylıq", $AH$14="Not end"), EDATE(AB706,1),
AND($B$3="Aylıq", $AH$14="End"), EOMONTH(AB706,1)
)</f>
        <v/>
      </c>
      <c r="AC707" s="75" t="str" cm="1">
        <f t="array" aca="1" ref="AC707" ca="1">_xlfn.IFS(
AND($AN$14="Not year_end", AC706&gt;last_rou_date), "",
AND($AN$14="Year_end", AC706&gt;=last_rou_date), "",
AND($AN$14="Year_end"), DATE(YEAR(AC706+1), 12, 31),
AND($AN$14="Not year_end", MONTH(AC706)=12, DAY(AC706)=31), DATE(YEAR(AC705)+1, MONTH(AC705), DAY(AC705)),
AND($AN$14="Not year_end", OR(MONTH(AC706)&lt;&gt;12, DAY(AC706)&lt;&gt;31) ), DATE(YEAR(AC706), 12, 31)
)</f>
        <v/>
      </c>
      <c r="AD707" s="75" t="str" cm="1">
        <f t="array" aca="1" ref="AD707" ca="1">_xlfn.IFS(AD706="", "",
AND(AD706=last_rou_date, OR(MONTH(AD706)&lt;&gt;12, DAY(AD706)&lt;&gt;31) ), DATE(YEAR(AD706), 12, 31),
AND(MONTH(AD706)=12, DAY(AD706)=31, AD706&gt;=last_rou_date), "",
AND(MONTH(AD706)=12, DAY(AD706)&lt;&gt;31),  EOMONTH(AD706,0),
AND(MONTH(AD706)=12, DAY(AD706)=31, $AH$14="Not end"),  EDATE(AD705,1),
AND($AH$14="Not end"), EDATE(AD706, 1),
AND($AH$14="End"), EOMONTH(AD706, 1)
)</f>
        <v/>
      </c>
      <c r="AE707" s="51" t="str" cm="1">
        <f t="array" ref="AE707">_xlfn.IFS(W707="", "",
AND(W707&gt;0, W707&lt;=$B$4, $C$2="İllik artım, faiz olaraq", $D$2&gt;0, $B$3="İllik"), $B$5*((1+$D$2)^(W707-1)),
AND(W707&gt;0, W707&lt;=$B$4, $C$2="İllik artım, faiz olaraq", $D$2&gt;0, $B$3="Aylıq"), $B$5*((1+$D$2)^ROUNDDOWN((W707-1)/12,0)),
AND(W707=1, $C$2="Aşağıdakı kimi dəyişir", ), $B$5,
AND(W707&gt;1, W707&lt;=$B$4, $C$2="Aşağıdakı kimi dəyişir"), IFERROR(VLOOKUP(W707, $C$4:$D$7, 2, FALSE), AE706),
AND(W707&gt;0, W707&lt;=$B$4), $B$5,
TRUE,0 )</f>
        <v/>
      </c>
      <c r="AF707" s="51" t="str">
        <f t="shared" ca="1" si="31"/>
        <v/>
      </c>
    </row>
    <row r="708" spans="1:32" x14ac:dyDescent="0.4">
      <c r="A708" s="13" t="str" cm="1">
        <f t="array" aca="1" ref="A708" ca="1">_xlfn.IFS(
AND(SUMIFS(lease_table_interest_accruals, lease_table_dates, A707)&gt;0, COUNTIFS($E$14:E707, "Interest accrual", $A$14:A707, A707)=0),  A707,
AND(SUMIFS(lease_table_payments, lease_table_dates, A707)&gt;0, COUNTIFS($E$14:E707, "Payment", $A$14:A707, A707)=0),  A707,
AND(SUMIFS(rou_table_deprs, rou_table_dates, A707)&gt;0, COUNTIFS($E$14:E707, "Depreciation", $A$14:A707, A707)=0),  A707,
TRUE,  IFERROR(INDEX(rou_table_dates,  MATCH(A707, rou_table_dates)+1, ), "")
)</f>
        <v/>
      </c>
      <c r="B708" s="1" t="str" cm="1">
        <f t="array" aca="1" ref="B708" ca="1">_xlfn.IFS(
AND(E708="Payment", A708=$B$2), $AM$14,
E708="Payment", $AM$15,
E708="Interest accrual", $AM$18,
E708="Depreciation", $AM$17,
TRUE, "")</f>
        <v/>
      </c>
      <c r="C708" s="1" t="str" cm="1">
        <f t="array" aca="1" ref="C708" ca="1">_xlfn.IFS(
E708="Payment", $AM$19,
E708="Interest accrual", $AM$15,
E708="Depreciation", $AM$16,
TRUE, "")</f>
        <v/>
      </c>
      <c r="D708" s="1" t="str" cm="1">
        <f t="array" aca="1" ref="D708" ca="1">_xlfn.IFS(
E708="Payment", _xlfn.XLOOKUP(A708, lease_table_dates, lease_table_payments, 0, 0),
E708="Interest accrual", _xlfn.XLOOKUP(A708, lease_table_dates, lease_table_interest_accruals, 0, 0),
E708="Depreciation", _xlfn.XLOOKUP(A708, rou_table_dates, rou_table_deprs, 0, 0),
TRUE, ""
)</f>
        <v/>
      </c>
      <c r="E708" s="7" t="str" cm="1">
        <f t="array" aca="1" ref="E708" ca="1">_xlfn.IFS(
AND(SUMIFS(lease_table_interest_accruals, lease_table_dates, A708)&gt;0, COUNTIFS($E$14:E707, "Interest accrual", $A$14:A707, A708)=0), "Interest accrual",
AND(SUMIFS(lease_table_payments, lease_table_dates, A708)&gt;0, COUNTIFS($E$14:E707, "Payment", $A$14:A707, A708)=0), "Payment",
AND(SUMIFS(rou_table_deprs, rou_table_dates, A708)&gt;0, COUNTIFS($E$14:E707, "Depreciation", $A$14:A707, A708)=0), "Depreciation",
TRUE,  ""
)</f>
        <v/>
      </c>
      <c r="G708" s="13" t="str" cm="1">
        <f t="array" aca="1" ref="G708" ca="1">_xlfn.IFS(
AND($B$11="Hə", $B$3="İllik"), Z708,
AND($B$11="Hə", $B$3="Aylıq"), AA708,
$B$11="Yox", X708)</f>
        <v/>
      </c>
      <c r="H708" s="1" t="str" cm="1">
        <f t="array" aca="1" ref="H708" ca="1">_xlfn.IFS( G708="", "",
TRUE, ROUND( H707+I708-J708, 2) )</f>
        <v/>
      </c>
      <c r="I708" s="1" t="str" cm="1">
        <f t="array" aca="1" ref="I708" ca="1">_xlfn.IFS(G708="", "",
G708=last_payment_date, (J708-H707),
 TRUE,  -  (H707- H707* (1+$B$6)^ (_xlfn.DAYS(G708,G707)/365) )
)</f>
        <v/>
      </c>
      <c r="J708" s="1" t="str" cm="1">
        <f t="array" aca="1" ref="J708" ca="1">_xlfn.IFS(G708="", "",
TRUE, _xlfn.XLOOKUP(G708,  payment_dates, payments,0,0)
)</f>
        <v/>
      </c>
      <c r="L708" s="8" t="str" cm="1">
        <f t="array" aca="1" ref="L708" ca="1">_xlfn.IFS(
AND($B$11="Hə", $B$3="İllik"), AC708,
AND($B$11="Hə", $B$3="Aylıq"), AD708,
$B$11="Yox", AB708)</f>
        <v/>
      </c>
      <c r="M708" s="1" t="str" cm="1">
        <f t="array" aca="1" ref="M708" ca="1">_xlfn.IFS( L708="", "",
(M707-N708)&lt;=0.5, 0,
TRUE,  M707-N708)</f>
        <v/>
      </c>
      <c r="N708" s="7" t="str" cm="1">
        <f t="array" aca="1" ref="N708" ca="1">_xlfn.IFS(
L708="", "",
TRUE, MIN(M707, ROUND($M$14/ (last_rou_date - $B$2) * (L708-L707), 2) )
)</f>
        <v/>
      </c>
      <c r="P708" s="59" t="str">
        <f t="shared" ca="1" si="33"/>
        <v/>
      </c>
      <c r="Q708" s="1" t="str" cm="1">
        <f t="array" aca="1" ref="Q708" ca="1">_xlfn.IFS(P708="","",
$B$11="Hə", _xlfn.XLOOKUP(DATE(P708, 12, 31), rou_table_dates, rou_table_nbvs,0, 0),
TRUE,  MAX(0, ROUND($M$14 - $M$14/ (last_rou_date - $B$2) * (DATE(P708,12,31) - $B$2), 2) )
)</f>
        <v/>
      </c>
      <c r="R708" s="1" t="str" cm="1">
        <f t="array" aca="1" ref="R708" ca="1">_xlfn.IFS(P708="","",
$B$11="Hə", _xlfn.XLOOKUP(DATE(P708, 12, 31), lease_table_dates, lease_table_balances,0, 0),
TRUE, IFERROR( XNPV($B$6, IF(payment_dates &gt;DATE(P708, 12, 31), payments,  0),  IF(payment_dates &gt;DATE(P708, 12, 31), payment_dates,  DATE(P708, 12, 31))    ),0)
)</f>
        <v/>
      </c>
      <c r="S708" s="1" t="str" cm="1">
        <f t="array" aca="1" ref="S708" ca="1">_xlfn.IFS(P708="","",
TRUE,  MIN( MIN(Q707, $M$14), ROUND($M$14/ (last_rou_date - $B$2) * (DATE(P708,12,31) - MAX($B$2, DATE(P708-1, 12, 31))), 2) )
)</f>
        <v/>
      </c>
      <c r="T708" s="7" t="str" cm="1">
        <f t="array" aca="1" ref="T708" ca="1">_xlfn.IFS(P708="", "",
ISTEXT(R707), R708- (H708 - SUMIFS( lease_table_payments, lease_table_years, P708) -$AG$14 ),
AND(ISNUMBER(R707), R708&lt;&gt;""),   R708- (R707 - SUMIFS( lease_table_payments, lease_table_years, P708) )
)</f>
        <v/>
      </c>
      <c r="V708" s="64">
        <f t="shared" si="32"/>
        <v>695</v>
      </c>
      <c r="W708" s="51" t="str" cm="1">
        <f t="array" ref="W708">_xlfn.IFS(
OR(W707=$B$4, W707=""),"",
TRUE,W707+1
)</f>
        <v/>
      </c>
      <c r="X708" s="51" t="str" cm="1">
        <f t="array" ref="X708">_xlfn.IFS(X707="","",
W708="", "",
AND($B$3="İllik"),DATE(YEAR(X707)+1,MONTH(X707),DAY(X707) ),
AND($B$3="Aylıq", $AH$14="Not end"), EDATE(X707,1),
AND($B$3="Aylıq", $AH$14="End"), EOMONTH(X707,1)
)</f>
        <v/>
      </c>
      <c r="Y708" s="51" t="str" cm="1">
        <f t="array" aca="1" ref="Y708" ca="1">_xlfn.IFS(
AND($B$7="Dövrün əvvəlində", Y707&lt;=last_rou_date), DATE(YEAR(Y707)+1, 12, 31),
AND($B$7="Dövrün sonunda", Y707&lt;=last_payment_date), DATE(YEAR(Y707)+1, 12, 31),
TRUE, ""
)</f>
        <v/>
      </c>
      <c r="Z708" s="75" t="str" cm="1">
        <f t="array" aca="1" ref="Z708" ca="1">_xlfn.IFS(
AND($AN$14="Not year_end", Z707&gt;last_payment_date), "",
AND($AN$14="Year_end", Z707&gt;=last_payment_date), "",
AND($AN$14="Year_end"), DATE(YEAR(Z707+1), 12, 31),
AND($AN$14="Not year_end", MONTH(Z707)=12, DAY(Z707)=31), DATE(YEAR(Z706)+1, MONTH(Z706), DAY(Z706)),
AND($AN$14="Not year_end", OR(MONTH(Z707)&lt;&gt;12, DAY(Z707)&lt;&gt;31) ), DATE(YEAR(Z707), 12, 31)
)</f>
        <v/>
      </c>
      <c r="AA708" s="75" t="str" cm="1">
        <f t="array" aca="1" ref="AA708" ca="1">_xlfn.IFS(AA707="", "",
AND(AA707=last_payment_date, OR(MONTH(AA707)&lt;&gt;12, DAY(AA707)&lt;&gt;31) ), DATE(YEAR(AA707), 12, 31),
AND(MONTH(AA707)=12, DAY(AA707)=31, AA707&gt;=last_payment_date), "",
AND(MONTH(AA707)=12, DAY(AA707)&lt;&gt;31),  EOMONTH(AA707,0),
AND(MONTH(AA707)=12, DAY(AA707)=31, $AH$14="Not end"),  EDATE(AA706,1),
AND($AH$14="Not end"), EDATE(AA707, 1),
AND($AH$14="End"), EOMONTH(AA707, 1)
)</f>
        <v/>
      </c>
      <c r="AB708" s="75" t="str" cm="1">
        <f t="array" aca="1" ref="AB708" ca="1">_xlfn.IFS(AB707="","",
AND(AB707=last_rou_date), "",
AND($B$3="İllik"),DATE(YEAR(AB707)+1,MONTH(AB707),DAY(AB707) ),
AND($B$3="Aylıq", $AH$14="Not end"), EDATE(AB707,1),
AND($B$3="Aylıq", $AH$14="End"), EOMONTH(AB707,1)
)</f>
        <v/>
      </c>
      <c r="AC708" s="75" t="str" cm="1">
        <f t="array" aca="1" ref="AC708" ca="1">_xlfn.IFS(
AND($AN$14="Not year_end", AC707&gt;last_rou_date), "",
AND($AN$14="Year_end", AC707&gt;=last_rou_date), "",
AND($AN$14="Year_end"), DATE(YEAR(AC707+1), 12, 31),
AND($AN$14="Not year_end", MONTH(AC707)=12, DAY(AC707)=31), DATE(YEAR(AC706)+1, MONTH(AC706), DAY(AC706)),
AND($AN$14="Not year_end", OR(MONTH(AC707)&lt;&gt;12, DAY(AC707)&lt;&gt;31) ), DATE(YEAR(AC707), 12, 31)
)</f>
        <v/>
      </c>
      <c r="AD708" s="75" t="str" cm="1">
        <f t="array" aca="1" ref="AD708" ca="1">_xlfn.IFS(AD707="", "",
AND(AD707=last_rou_date, OR(MONTH(AD707)&lt;&gt;12, DAY(AD707)&lt;&gt;31) ), DATE(YEAR(AD707), 12, 31),
AND(MONTH(AD707)=12, DAY(AD707)=31, AD707&gt;=last_rou_date), "",
AND(MONTH(AD707)=12, DAY(AD707)&lt;&gt;31),  EOMONTH(AD707,0),
AND(MONTH(AD707)=12, DAY(AD707)=31, $AH$14="Not end"),  EDATE(AD706,1),
AND($AH$14="Not end"), EDATE(AD707, 1),
AND($AH$14="End"), EOMONTH(AD707, 1)
)</f>
        <v/>
      </c>
      <c r="AE708" s="51" t="str" cm="1">
        <f t="array" ref="AE708">_xlfn.IFS(W708="", "",
AND(W708&gt;0, W708&lt;=$B$4, $C$2="İllik artım, faiz olaraq", $D$2&gt;0, $B$3="İllik"), $B$5*((1+$D$2)^(W708-1)),
AND(W708&gt;0, W708&lt;=$B$4, $C$2="İllik artım, faiz olaraq", $D$2&gt;0, $B$3="Aylıq"), $B$5*((1+$D$2)^ROUNDDOWN((W708-1)/12,0)),
AND(W708=1, $C$2="Aşağıdakı kimi dəyişir", ), $B$5,
AND(W708&gt;1, W708&lt;=$B$4, $C$2="Aşağıdakı kimi dəyişir"), IFERROR(VLOOKUP(W708, $C$4:$D$7, 2, FALSE), AE707),
AND(W708&gt;0, W708&lt;=$B$4), $B$5,
TRUE,0 )</f>
        <v/>
      </c>
      <c r="AF708" s="51" t="str">
        <f t="shared" ca="1" si="31"/>
        <v/>
      </c>
    </row>
    <row r="709" spans="1:32" x14ac:dyDescent="0.4">
      <c r="A709" s="13" t="str" cm="1">
        <f t="array" aca="1" ref="A709" ca="1">_xlfn.IFS(
AND(SUMIFS(lease_table_interest_accruals, lease_table_dates, A708)&gt;0, COUNTIFS($E$14:E708, "Interest accrual", $A$14:A708, A708)=0),  A708,
AND(SUMIFS(lease_table_payments, lease_table_dates, A708)&gt;0, COUNTIFS($E$14:E708, "Payment", $A$14:A708, A708)=0),  A708,
AND(SUMIFS(rou_table_deprs, rou_table_dates, A708)&gt;0, COUNTIFS($E$14:E708, "Depreciation", $A$14:A708, A708)=0),  A708,
TRUE,  IFERROR(INDEX(rou_table_dates,  MATCH(A708, rou_table_dates)+1, ), "")
)</f>
        <v/>
      </c>
      <c r="B709" s="1" t="str" cm="1">
        <f t="array" aca="1" ref="B709" ca="1">_xlfn.IFS(
AND(E709="Payment", A709=$B$2), $AM$14,
E709="Payment", $AM$15,
E709="Interest accrual", $AM$18,
E709="Depreciation", $AM$17,
TRUE, "")</f>
        <v/>
      </c>
      <c r="C709" s="1" t="str" cm="1">
        <f t="array" aca="1" ref="C709" ca="1">_xlfn.IFS(
E709="Payment", $AM$19,
E709="Interest accrual", $AM$15,
E709="Depreciation", $AM$16,
TRUE, "")</f>
        <v/>
      </c>
      <c r="D709" s="1" t="str" cm="1">
        <f t="array" aca="1" ref="D709" ca="1">_xlfn.IFS(
E709="Payment", _xlfn.XLOOKUP(A709, lease_table_dates, lease_table_payments, 0, 0),
E709="Interest accrual", _xlfn.XLOOKUP(A709, lease_table_dates, lease_table_interest_accruals, 0, 0),
E709="Depreciation", _xlfn.XLOOKUP(A709, rou_table_dates, rou_table_deprs, 0, 0),
TRUE, ""
)</f>
        <v/>
      </c>
      <c r="E709" s="7" t="str" cm="1">
        <f t="array" aca="1" ref="E709" ca="1">_xlfn.IFS(
AND(SUMIFS(lease_table_interest_accruals, lease_table_dates, A709)&gt;0, COUNTIFS($E$14:E708, "Interest accrual", $A$14:A708, A709)=0), "Interest accrual",
AND(SUMIFS(lease_table_payments, lease_table_dates, A709)&gt;0, COUNTIFS($E$14:E708, "Payment", $A$14:A708, A709)=0), "Payment",
AND(SUMIFS(rou_table_deprs, rou_table_dates, A709)&gt;0, COUNTIFS($E$14:E708, "Depreciation", $A$14:A708, A709)=0), "Depreciation",
TRUE,  ""
)</f>
        <v/>
      </c>
      <c r="G709" s="13" t="str" cm="1">
        <f t="array" aca="1" ref="G709" ca="1">_xlfn.IFS(
AND($B$11="Hə", $B$3="İllik"), Z709,
AND($B$11="Hə", $B$3="Aylıq"), AA709,
$B$11="Yox", X709)</f>
        <v/>
      </c>
      <c r="H709" s="1" t="str" cm="1">
        <f t="array" aca="1" ref="H709" ca="1">_xlfn.IFS( G709="", "",
TRUE, ROUND( H708+I709-J709, 2) )</f>
        <v/>
      </c>
      <c r="I709" s="1" t="str" cm="1">
        <f t="array" aca="1" ref="I709" ca="1">_xlfn.IFS(G709="", "",
G709=last_payment_date, (J709-H708),
 TRUE,  -  (H708- H708* (1+$B$6)^ (_xlfn.DAYS(G709,G708)/365) )
)</f>
        <v/>
      </c>
      <c r="J709" s="1" t="str" cm="1">
        <f t="array" aca="1" ref="J709" ca="1">_xlfn.IFS(G709="", "",
TRUE, _xlfn.XLOOKUP(G709,  payment_dates, payments,0,0)
)</f>
        <v/>
      </c>
      <c r="L709" s="8" t="str" cm="1">
        <f t="array" aca="1" ref="L709" ca="1">_xlfn.IFS(
AND($B$11="Hə", $B$3="İllik"), AC709,
AND($B$11="Hə", $B$3="Aylıq"), AD709,
$B$11="Yox", AB709)</f>
        <v/>
      </c>
      <c r="M709" s="1" t="str" cm="1">
        <f t="array" aca="1" ref="M709" ca="1">_xlfn.IFS( L709="", "",
(M708-N709)&lt;=0.5, 0,
TRUE,  M708-N709)</f>
        <v/>
      </c>
      <c r="N709" s="7" t="str" cm="1">
        <f t="array" aca="1" ref="N709" ca="1">_xlfn.IFS(
L709="", "",
TRUE, MIN(M708, ROUND($M$14/ (last_rou_date - $B$2) * (L709-L708), 2) )
)</f>
        <v/>
      </c>
      <c r="P709" s="59" t="str">
        <f t="shared" ca="1" si="33"/>
        <v/>
      </c>
      <c r="Q709" s="1" t="str" cm="1">
        <f t="array" aca="1" ref="Q709" ca="1">_xlfn.IFS(P709="","",
$B$11="Hə", _xlfn.XLOOKUP(DATE(P709, 12, 31), rou_table_dates, rou_table_nbvs,0, 0),
TRUE,  MAX(0, ROUND($M$14 - $M$14/ (last_rou_date - $B$2) * (DATE(P709,12,31) - $B$2), 2) )
)</f>
        <v/>
      </c>
      <c r="R709" s="1" t="str" cm="1">
        <f t="array" aca="1" ref="R709" ca="1">_xlfn.IFS(P709="","",
$B$11="Hə", _xlfn.XLOOKUP(DATE(P709, 12, 31), lease_table_dates, lease_table_balances,0, 0),
TRUE, IFERROR( XNPV($B$6, IF(payment_dates &gt;DATE(P709, 12, 31), payments,  0),  IF(payment_dates &gt;DATE(P709, 12, 31), payment_dates,  DATE(P709, 12, 31))    ),0)
)</f>
        <v/>
      </c>
      <c r="S709" s="1" t="str" cm="1">
        <f t="array" aca="1" ref="S709" ca="1">_xlfn.IFS(P709="","",
TRUE,  MIN( MIN(Q708, $M$14), ROUND($M$14/ (last_rou_date - $B$2) * (DATE(P709,12,31) - MAX($B$2, DATE(P709-1, 12, 31))), 2) )
)</f>
        <v/>
      </c>
      <c r="T709" s="7" t="str" cm="1">
        <f t="array" aca="1" ref="T709" ca="1">_xlfn.IFS(P709="", "",
ISTEXT(R708), R709- (H709 - SUMIFS( lease_table_payments, lease_table_years, P709) -$AG$14 ),
AND(ISNUMBER(R708), R709&lt;&gt;""),   R709- (R708 - SUMIFS( lease_table_payments, lease_table_years, P709) )
)</f>
        <v/>
      </c>
      <c r="V709" s="64">
        <f t="shared" si="32"/>
        <v>696</v>
      </c>
      <c r="W709" s="51" t="str" cm="1">
        <f t="array" ref="W709">_xlfn.IFS(
OR(W708=$B$4, W708=""),"",
TRUE,W708+1
)</f>
        <v/>
      </c>
      <c r="X709" s="51" t="str" cm="1">
        <f t="array" ref="X709">_xlfn.IFS(X708="","",
W709="", "",
AND($B$3="İllik"),DATE(YEAR(X708)+1,MONTH(X708),DAY(X708) ),
AND($B$3="Aylıq", $AH$14="Not end"), EDATE(X708,1),
AND($B$3="Aylıq", $AH$14="End"), EOMONTH(X708,1)
)</f>
        <v/>
      </c>
      <c r="Y709" s="51" t="str" cm="1">
        <f t="array" aca="1" ref="Y709" ca="1">_xlfn.IFS(
AND($B$7="Dövrün əvvəlində", Y708&lt;=last_rou_date), DATE(YEAR(Y708)+1, 12, 31),
AND($B$7="Dövrün sonunda", Y708&lt;=last_payment_date), DATE(YEAR(Y708)+1, 12, 31),
TRUE, ""
)</f>
        <v/>
      </c>
      <c r="Z709" s="75" t="str" cm="1">
        <f t="array" aca="1" ref="Z709" ca="1">_xlfn.IFS(
AND($AN$14="Not year_end", Z708&gt;last_payment_date), "",
AND($AN$14="Year_end", Z708&gt;=last_payment_date), "",
AND($AN$14="Year_end"), DATE(YEAR(Z708+1), 12, 31),
AND($AN$14="Not year_end", MONTH(Z708)=12, DAY(Z708)=31), DATE(YEAR(Z707)+1, MONTH(Z707), DAY(Z707)),
AND($AN$14="Not year_end", OR(MONTH(Z708)&lt;&gt;12, DAY(Z708)&lt;&gt;31) ), DATE(YEAR(Z708), 12, 31)
)</f>
        <v/>
      </c>
      <c r="AA709" s="75" t="str" cm="1">
        <f t="array" aca="1" ref="AA709" ca="1">_xlfn.IFS(AA708="", "",
AND(AA708=last_payment_date, OR(MONTH(AA708)&lt;&gt;12, DAY(AA708)&lt;&gt;31) ), DATE(YEAR(AA708), 12, 31),
AND(MONTH(AA708)=12, DAY(AA708)=31, AA708&gt;=last_payment_date), "",
AND(MONTH(AA708)=12, DAY(AA708)&lt;&gt;31),  EOMONTH(AA708,0),
AND(MONTH(AA708)=12, DAY(AA708)=31, $AH$14="Not end"),  EDATE(AA707,1),
AND($AH$14="Not end"), EDATE(AA708, 1),
AND($AH$14="End"), EOMONTH(AA708, 1)
)</f>
        <v/>
      </c>
      <c r="AB709" s="75" t="str" cm="1">
        <f t="array" aca="1" ref="AB709" ca="1">_xlfn.IFS(AB708="","",
AND(AB708=last_rou_date), "",
AND($B$3="İllik"),DATE(YEAR(AB708)+1,MONTH(AB708),DAY(AB708) ),
AND($B$3="Aylıq", $AH$14="Not end"), EDATE(AB708,1),
AND($B$3="Aylıq", $AH$14="End"), EOMONTH(AB708,1)
)</f>
        <v/>
      </c>
      <c r="AC709" s="75" t="str" cm="1">
        <f t="array" aca="1" ref="AC709" ca="1">_xlfn.IFS(
AND($AN$14="Not year_end", AC708&gt;last_rou_date), "",
AND($AN$14="Year_end", AC708&gt;=last_rou_date), "",
AND($AN$14="Year_end"), DATE(YEAR(AC708+1), 12, 31),
AND($AN$14="Not year_end", MONTH(AC708)=12, DAY(AC708)=31), DATE(YEAR(AC707)+1, MONTH(AC707), DAY(AC707)),
AND($AN$14="Not year_end", OR(MONTH(AC708)&lt;&gt;12, DAY(AC708)&lt;&gt;31) ), DATE(YEAR(AC708), 12, 31)
)</f>
        <v/>
      </c>
      <c r="AD709" s="75" t="str" cm="1">
        <f t="array" aca="1" ref="AD709" ca="1">_xlfn.IFS(AD708="", "",
AND(AD708=last_rou_date, OR(MONTH(AD708)&lt;&gt;12, DAY(AD708)&lt;&gt;31) ), DATE(YEAR(AD708), 12, 31),
AND(MONTH(AD708)=12, DAY(AD708)=31, AD708&gt;=last_rou_date), "",
AND(MONTH(AD708)=12, DAY(AD708)&lt;&gt;31),  EOMONTH(AD708,0),
AND(MONTH(AD708)=12, DAY(AD708)=31, $AH$14="Not end"),  EDATE(AD707,1),
AND($AH$14="Not end"), EDATE(AD708, 1),
AND($AH$14="End"), EOMONTH(AD708, 1)
)</f>
        <v/>
      </c>
      <c r="AE709" s="51" t="str" cm="1">
        <f t="array" ref="AE709">_xlfn.IFS(W709="", "",
AND(W709&gt;0, W709&lt;=$B$4, $C$2="İllik artım, faiz olaraq", $D$2&gt;0, $B$3="İllik"), $B$5*((1+$D$2)^(W709-1)),
AND(W709&gt;0, W709&lt;=$B$4, $C$2="İllik artım, faiz olaraq", $D$2&gt;0, $B$3="Aylıq"), $B$5*((1+$D$2)^ROUNDDOWN((W709-1)/12,0)),
AND(W709=1, $C$2="Aşağıdakı kimi dəyişir", ), $B$5,
AND(W709&gt;1, W709&lt;=$B$4, $C$2="Aşağıdakı kimi dəyişir"), IFERROR(VLOOKUP(W709, $C$4:$D$7, 2, FALSE), AE708),
AND(W709&gt;0, W709&lt;=$B$4), $B$5,
TRUE,0 )</f>
        <v/>
      </c>
      <c r="AF709" s="51" t="str">
        <f t="shared" ca="1" si="31"/>
        <v/>
      </c>
    </row>
    <row r="710" spans="1:32" x14ac:dyDescent="0.4">
      <c r="A710" s="13" t="str" cm="1">
        <f t="array" aca="1" ref="A710" ca="1">_xlfn.IFS(
AND(SUMIFS(lease_table_interest_accruals, lease_table_dates, A709)&gt;0, COUNTIFS($E$14:E709, "Interest accrual", $A$14:A709, A709)=0),  A709,
AND(SUMIFS(lease_table_payments, lease_table_dates, A709)&gt;0, COUNTIFS($E$14:E709, "Payment", $A$14:A709, A709)=0),  A709,
AND(SUMIFS(rou_table_deprs, rou_table_dates, A709)&gt;0, COUNTIFS($E$14:E709, "Depreciation", $A$14:A709, A709)=0),  A709,
TRUE,  IFERROR(INDEX(rou_table_dates,  MATCH(A709, rou_table_dates)+1, ), "")
)</f>
        <v/>
      </c>
      <c r="B710" s="1" t="str" cm="1">
        <f t="array" aca="1" ref="B710" ca="1">_xlfn.IFS(
AND(E710="Payment", A710=$B$2), $AM$14,
E710="Payment", $AM$15,
E710="Interest accrual", $AM$18,
E710="Depreciation", $AM$17,
TRUE, "")</f>
        <v/>
      </c>
      <c r="C710" s="1" t="str" cm="1">
        <f t="array" aca="1" ref="C710" ca="1">_xlfn.IFS(
E710="Payment", $AM$19,
E710="Interest accrual", $AM$15,
E710="Depreciation", $AM$16,
TRUE, "")</f>
        <v/>
      </c>
      <c r="D710" s="1" t="str" cm="1">
        <f t="array" aca="1" ref="D710" ca="1">_xlfn.IFS(
E710="Payment", _xlfn.XLOOKUP(A710, lease_table_dates, lease_table_payments, 0, 0),
E710="Interest accrual", _xlfn.XLOOKUP(A710, lease_table_dates, lease_table_interest_accruals, 0, 0),
E710="Depreciation", _xlfn.XLOOKUP(A710, rou_table_dates, rou_table_deprs, 0, 0),
TRUE, ""
)</f>
        <v/>
      </c>
      <c r="E710" s="7" t="str" cm="1">
        <f t="array" aca="1" ref="E710" ca="1">_xlfn.IFS(
AND(SUMIFS(lease_table_interest_accruals, lease_table_dates, A710)&gt;0, COUNTIFS($E$14:E709, "Interest accrual", $A$14:A709, A710)=0), "Interest accrual",
AND(SUMIFS(lease_table_payments, lease_table_dates, A710)&gt;0, COUNTIFS($E$14:E709, "Payment", $A$14:A709, A710)=0), "Payment",
AND(SUMIFS(rou_table_deprs, rou_table_dates, A710)&gt;0, COUNTIFS($E$14:E709, "Depreciation", $A$14:A709, A710)=0), "Depreciation",
TRUE,  ""
)</f>
        <v/>
      </c>
      <c r="G710" s="13" t="str" cm="1">
        <f t="array" aca="1" ref="G710" ca="1">_xlfn.IFS(
AND($B$11="Hə", $B$3="İllik"), Z710,
AND($B$11="Hə", $B$3="Aylıq"), AA710,
$B$11="Yox", X710)</f>
        <v/>
      </c>
      <c r="H710" s="1" t="str" cm="1">
        <f t="array" aca="1" ref="H710" ca="1">_xlfn.IFS( G710="", "",
TRUE, ROUND( H709+I710-J710, 2) )</f>
        <v/>
      </c>
      <c r="I710" s="1" t="str" cm="1">
        <f t="array" aca="1" ref="I710" ca="1">_xlfn.IFS(G710="", "",
G710=last_payment_date, (J710-H709),
 TRUE,  -  (H709- H709* (1+$B$6)^ (_xlfn.DAYS(G710,G709)/365) )
)</f>
        <v/>
      </c>
      <c r="J710" s="1" t="str" cm="1">
        <f t="array" aca="1" ref="J710" ca="1">_xlfn.IFS(G710="", "",
TRUE, _xlfn.XLOOKUP(G710,  payment_dates, payments,0,0)
)</f>
        <v/>
      </c>
      <c r="L710" s="8" t="str" cm="1">
        <f t="array" aca="1" ref="L710" ca="1">_xlfn.IFS(
AND($B$11="Hə", $B$3="İllik"), AC710,
AND($B$11="Hə", $B$3="Aylıq"), AD710,
$B$11="Yox", AB710)</f>
        <v/>
      </c>
      <c r="M710" s="1" t="str" cm="1">
        <f t="array" aca="1" ref="M710" ca="1">_xlfn.IFS( L710="", "",
(M709-N710)&lt;=0.5, 0,
TRUE,  M709-N710)</f>
        <v/>
      </c>
      <c r="N710" s="7" t="str" cm="1">
        <f t="array" aca="1" ref="N710" ca="1">_xlfn.IFS(
L710="", "",
TRUE, MIN(M709, ROUND($M$14/ (last_rou_date - $B$2) * (L710-L709), 2) )
)</f>
        <v/>
      </c>
      <c r="P710" s="59" t="str">
        <f t="shared" ca="1" si="33"/>
        <v/>
      </c>
      <c r="Q710" s="1" t="str" cm="1">
        <f t="array" aca="1" ref="Q710" ca="1">_xlfn.IFS(P710="","",
$B$11="Hə", _xlfn.XLOOKUP(DATE(P710, 12, 31), rou_table_dates, rou_table_nbvs,0, 0),
TRUE,  MAX(0, ROUND($M$14 - $M$14/ (last_rou_date - $B$2) * (DATE(P710,12,31) - $B$2), 2) )
)</f>
        <v/>
      </c>
      <c r="R710" s="1" t="str" cm="1">
        <f t="array" aca="1" ref="R710" ca="1">_xlfn.IFS(P710="","",
$B$11="Hə", _xlfn.XLOOKUP(DATE(P710, 12, 31), lease_table_dates, lease_table_balances,0, 0),
TRUE, IFERROR( XNPV($B$6, IF(payment_dates &gt;DATE(P710, 12, 31), payments,  0),  IF(payment_dates &gt;DATE(P710, 12, 31), payment_dates,  DATE(P710, 12, 31))    ),0)
)</f>
        <v/>
      </c>
      <c r="S710" s="1" t="str" cm="1">
        <f t="array" aca="1" ref="S710" ca="1">_xlfn.IFS(P710="","",
TRUE,  MIN( MIN(Q709, $M$14), ROUND($M$14/ (last_rou_date - $B$2) * (DATE(P710,12,31) - MAX($B$2, DATE(P710-1, 12, 31))), 2) )
)</f>
        <v/>
      </c>
      <c r="T710" s="7" t="str" cm="1">
        <f t="array" aca="1" ref="T710" ca="1">_xlfn.IFS(P710="", "",
ISTEXT(R709), R710- (H710 - SUMIFS( lease_table_payments, lease_table_years, P710) -$AG$14 ),
AND(ISNUMBER(R709), R710&lt;&gt;""),   R710- (R709 - SUMIFS( lease_table_payments, lease_table_years, P710) )
)</f>
        <v/>
      </c>
      <c r="V710" s="64">
        <f t="shared" si="32"/>
        <v>697</v>
      </c>
      <c r="W710" s="51" t="str" cm="1">
        <f t="array" ref="W710">_xlfn.IFS(
OR(W709=$B$4, W709=""),"",
TRUE,W709+1
)</f>
        <v/>
      </c>
      <c r="X710" s="51" t="str" cm="1">
        <f t="array" ref="X710">_xlfn.IFS(X709="","",
W710="", "",
AND($B$3="İllik"),DATE(YEAR(X709)+1,MONTH(X709),DAY(X709) ),
AND($B$3="Aylıq", $AH$14="Not end"), EDATE(X709,1),
AND($B$3="Aylıq", $AH$14="End"), EOMONTH(X709,1)
)</f>
        <v/>
      </c>
      <c r="Y710" s="51" t="str" cm="1">
        <f t="array" aca="1" ref="Y710" ca="1">_xlfn.IFS(
AND($B$7="Dövrün əvvəlində", Y709&lt;=last_rou_date), DATE(YEAR(Y709)+1, 12, 31),
AND($B$7="Dövrün sonunda", Y709&lt;=last_payment_date), DATE(YEAR(Y709)+1, 12, 31),
TRUE, ""
)</f>
        <v/>
      </c>
      <c r="Z710" s="75" t="str" cm="1">
        <f t="array" aca="1" ref="Z710" ca="1">_xlfn.IFS(
AND($AN$14="Not year_end", Z709&gt;last_payment_date), "",
AND($AN$14="Year_end", Z709&gt;=last_payment_date), "",
AND($AN$14="Year_end"), DATE(YEAR(Z709+1), 12, 31),
AND($AN$14="Not year_end", MONTH(Z709)=12, DAY(Z709)=31), DATE(YEAR(Z708)+1, MONTH(Z708), DAY(Z708)),
AND($AN$14="Not year_end", OR(MONTH(Z709)&lt;&gt;12, DAY(Z709)&lt;&gt;31) ), DATE(YEAR(Z709), 12, 31)
)</f>
        <v/>
      </c>
      <c r="AA710" s="75" t="str" cm="1">
        <f t="array" aca="1" ref="AA710" ca="1">_xlfn.IFS(AA709="", "",
AND(AA709=last_payment_date, OR(MONTH(AA709)&lt;&gt;12, DAY(AA709)&lt;&gt;31) ), DATE(YEAR(AA709), 12, 31),
AND(MONTH(AA709)=12, DAY(AA709)=31, AA709&gt;=last_payment_date), "",
AND(MONTH(AA709)=12, DAY(AA709)&lt;&gt;31),  EOMONTH(AA709,0),
AND(MONTH(AA709)=12, DAY(AA709)=31, $AH$14="Not end"),  EDATE(AA708,1),
AND($AH$14="Not end"), EDATE(AA709, 1),
AND($AH$14="End"), EOMONTH(AA709, 1)
)</f>
        <v/>
      </c>
      <c r="AB710" s="75" t="str" cm="1">
        <f t="array" aca="1" ref="AB710" ca="1">_xlfn.IFS(AB709="","",
AND(AB709=last_rou_date), "",
AND($B$3="İllik"),DATE(YEAR(AB709)+1,MONTH(AB709),DAY(AB709) ),
AND($B$3="Aylıq", $AH$14="Not end"), EDATE(AB709,1),
AND($B$3="Aylıq", $AH$14="End"), EOMONTH(AB709,1)
)</f>
        <v/>
      </c>
      <c r="AC710" s="75" t="str" cm="1">
        <f t="array" aca="1" ref="AC710" ca="1">_xlfn.IFS(
AND($AN$14="Not year_end", AC709&gt;last_rou_date), "",
AND($AN$14="Year_end", AC709&gt;=last_rou_date), "",
AND($AN$14="Year_end"), DATE(YEAR(AC709+1), 12, 31),
AND($AN$14="Not year_end", MONTH(AC709)=12, DAY(AC709)=31), DATE(YEAR(AC708)+1, MONTH(AC708), DAY(AC708)),
AND($AN$14="Not year_end", OR(MONTH(AC709)&lt;&gt;12, DAY(AC709)&lt;&gt;31) ), DATE(YEAR(AC709), 12, 31)
)</f>
        <v/>
      </c>
      <c r="AD710" s="75" t="str" cm="1">
        <f t="array" aca="1" ref="AD710" ca="1">_xlfn.IFS(AD709="", "",
AND(AD709=last_rou_date, OR(MONTH(AD709)&lt;&gt;12, DAY(AD709)&lt;&gt;31) ), DATE(YEAR(AD709), 12, 31),
AND(MONTH(AD709)=12, DAY(AD709)=31, AD709&gt;=last_rou_date), "",
AND(MONTH(AD709)=12, DAY(AD709)&lt;&gt;31),  EOMONTH(AD709,0),
AND(MONTH(AD709)=12, DAY(AD709)=31, $AH$14="Not end"),  EDATE(AD708,1),
AND($AH$14="Not end"), EDATE(AD709, 1),
AND($AH$14="End"), EOMONTH(AD709, 1)
)</f>
        <v/>
      </c>
      <c r="AE710" s="51" t="str" cm="1">
        <f t="array" ref="AE710">_xlfn.IFS(W710="", "",
AND(W710&gt;0, W710&lt;=$B$4, $C$2="İllik artım, faiz olaraq", $D$2&gt;0, $B$3="İllik"), $B$5*((1+$D$2)^(W710-1)),
AND(W710&gt;0, W710&lt;=$B$4, $C$2="İllik artım, faiz olaraq", $D$2&gt;0, $B$3="Aylıq"), $B$5*((1+$D$2)^ROUNDDOWN((W710-1)/12,0)),
AND(W710=1, $C$2="Aşağıdakı kimi dəyişir", ), $B$5,
AND(W710&gt;1, W710&lt;=$B$4, $C$2="Aşağıdakı kimi dəyişir"), IFERROR(VLOOKUP(W710, $C$4:$D$7, 2, FALSE), AE709),
AND(W710&gt;0, W710&lt;=$B$4), $B$5,
TRUE,0 )</f>
        <v/>
      </c>
      <c r="AF710" s="51" t="str">
        <f t="shared" ca="1" si="31"/>
        <v/>
      </c>
    </row>
    <row r="711" spans="1:32" x14ac:dyDescent="0.4">
      <c r="A711" s="13" t="str" cm="1">
        <f t="array" aca="1" ref="A711" ca="1">_xlfn.IFS(
AND(SUMIFS(lease_table_interest_accruals, lease_table_dates, A710)&gt;0, COUNTIFS($E$14:E710, "Interest accrual", $A$14:A710, A710)=0),  A710,
AND(SUMIFS(lease_table_payments, lease_table_dates, A710)&gt;0, COUNTIFS($E$14:E710, "Payment", $A$14:A710, A710)=0),  A710,
AND(SUMIFS(rou_table_deprs, rou_table_dates, A710)&gt;0, COUNTIFS($E$14:E710, "Depreciation", $A$14:A710, A710)=0),  A710,
TRUE,  IFERROR(INDEX(rou_table_dates,  MATCH(A710, rou_table_dates)+1, ), "")
)</f>
        <v/>
      </c>
      <c r="B711" s="1" t="str" cm="1">
        <f t="array" aca="1" ref="B711" ca="1">_xlfn.IFS(
AND(E711="Payment", A711=$B$2), $AM$14,
E711="Payment", $AM$15,
E711="Interest accrual", $AM$18,
E711="Depreciation", $AM$17,
TRUE, "")</f>
        <v/>
      </c>
      <c r="C711" s="1" t="str" cm="1">
        <f t="array" aca="1" ref="C711" ca="1">_xlfn.IFS(
E711="Payment", $AM$19,
E711="Interest accrual", $AM$15,
E711="Depreciation", $AM$16,
TRUE, "")</f>
        <v/>
      </c>
      <c r="D711" s="1" t="str" cm="1">
        <f t="array" aca="1" ref="D711" ca="1">_xlfn.IFS(
E711="Payment", _xlfn.XLOOKUP(A711, lease_table_dates, lease_table_payments, 0, 0),
E711="Interest accrual", _xlfn.XLOOKUP(A711, lease_table_dates, lease_table_interest_accruals, 0, 0),
E711="Depreciation", _xlfn.XLOOKUP(A711, rou_table_dates, rou_table_deprs, 0, 0),
TRUE, ""
)</f>
        <v/>
      </c>
      <c r="E711" s="7" t="str" cm="1">
        <f t="array" aca="1" ref="E711" ca="1">_xlfn.IFS(
AND(SUMIFS(lease_table_interest_accruals, lease_table_dates, A711)&gt;0, COUNTIFS($E$14:E710, "Interest accrual", $A$14:A710, A711)=0), "Interest accrual",
AND(SUMIFS(lease_table_payments, lease_table_dates, A711)&gt;0, COUNTIFS($E$14:E710, "Payment", $A$14:A710, A711)=0), "Payment",
AND(SUMIFS(rou_table_deprs, rou_table_dates, A711)&gt;0, COUNTIFS($E$14:E710, "Depreciation", $A$14:A710, A711)=0), "Depreciation",
TRUE,  ""
)</f>
        <v/>
      </c>
      <c r="G711" s="13" t="str" cm="1">
        <f t="array" aca="1" ref="G711" ca="1">_xlfn.IFS(
AND($B$11="Hə", $B$3="İllik"), Z711,
AND($B$11="Hə", $B$3="Aylıq"), AA711,
$B$11="Yox", X711)</f>
        <v/>
      </c>
      <c r="H711" s="1" t="str" cm="1">
        <f t="array" aca="1" ref="H711" ca="1">_xlfn.IFS( G711="", "",
TRUE, ROUND( H710+I711-J711, 2) )</f>
        <v/>
      </c>
      <c r="I711" s="1" t="str" cm="1">
        <f t="array" aca="1" ref="I711" ca="1">_xlfn.IFS(G711="", "",
G711=last_payment_date, (J711-H710),
 TRUE,  -  (H710- H710* (1+$B$6)^ (_xlfn.DAYS(G711,G710)/365) )
)</f>
        <v/>
      </c>
      <c r="J711" s="1" t="str" cm="1">
        <f t="array" aca="1" ref="J711" ca="1">_xlfn.IFS(G711="", "",
TRUE, _xlfn.XLOOKUP(G711,  payment_dates, payments,0,0)
)</f>
        <v/>
      </c>
      <c r="L711" s="8" t="str" cm="1">
        <f t="array" aca="1" ref="L711" ca="1">_xlfn.IFS(
AND($B$11="Hə", $B$3="İllik"), AC711,
AND($B$11="Hə", $B$3="Aylıq"), AD711,
$B$11="Yox", AB711)</f>
        <v/>
      </c>
      <c r="M711" s="1" t="str" cm="1">
        <f t="array" aca="1" ref="M711" ca="1">_xlfn.IFS( L711="", "",
(M710-N711)&lt;=0.5, 0,
TRUE,  M710-N711)</f>
        <v/>
      </c>
      <c r="N711" s="7" t="str" cm="1">
        <f t="array" aca="1" ref="N711" ca="1">_xlfn.IFS(
L711="", "",
TRUE, MIN(M710, ROUND($M$14/ (last_rou_date - $B$2) * (L711-L710), 2) )
)</f>
        <v/>
      </c>
      <c r="P711" s="59" t="str">
        <f t="shared" ca="1" si="33"/>
        <v/>
      </c>
      <c r="Q711" s="1" t="str" cm="1">
        <f t="array" aca="1" ref="Q711" ca="1">_xlfn.IFS(P711="","",
$B$11="Hə", _xlfn.XLOOKUP(DATE(P711, 12, 31), rou_table_dates, rou_table_nbvs,0, 0),
TRUE,  MAX(0, ROUND($M$14 - $M$14/ (last_rou_date - $B$2) * (DATE(P711,12,31) - $B$2), 2) )
)</f>
        <v/>
      </c>
      <c r="R711" s="1" t="str" cm="1">
        <f t="array" aca="1" ref="R711" ca="1">_xlfn.IFS(P711="","",
$B$11="Hə", _xlfn.XLOOKUP(DATE(P711, 12, 31), lease_table_dates, lease_table_balances,0, 0),
TRUE, IFERROR( XNPV($B$6, IF(payment_dates &gt;DATE(P711, 12, 31), payments,  0),  IF(payment_dates &gt;DATE(P711, 12, 31), payment_dates,  DATE(P711, 12, 31))    ),0)
)</f>
        <v/>
      </c>
      <c r="S711" s="1" t="str" cm="1">
        <f t="array" aca="1" ref="S711" ca="1">_xlfn.IFS(P711="","",
TRUE,  MIN( MIN(Q710, $M$14), ROUND($M$14/ (last_rou_date - $B$2) * (DATE(P711,12,31) - MAX($B$2, DATE(P711-1, 12, 31))), 2) )
)</f>
        <v/>
      </c>
      <c r="T711" s="7" t="str" cm="1">
        <f t="array" aca="1" ref="T711" ca="1">_xlfn.IFS(P711="", "",
ISTEXT(R710), R711- (H711 - SUMIFS( lease_table_payments, lease_table_years, P711) -$AG$14 ),
AND(ISNUMBER(R710), R711&lt;&gt;""),   R711- (R710 - SUMIFS( lease_table_payments, lease_table_years, P711) )
)</f>
        <v/>
      </c>
      <c r="V711" s="64">
        <f t="shared" si="32"/>
        <v>698</v>
      </c>
      <c r="W711" s="51" t="str" cm="1">
        <f t="array" ref="W711">_xlfn.IFS(
OR(W710=$B$4, W710=""),"",
TRUE,W710+1
)</f>
        <v/>
      </c>
      <c r="X711" s="51" t="str" cm="1">
        <f t="array" ref="X711">_xlfn.IFS(X710="","",
W711="", "",
AND($B$3="İllik"),DATE(YEAR(X710)+1,MONTH(X710),DAY(X710) ),
AND($B$3="Aylıq", $AH$14="Not end"), EDATE(X710,1),
AND($B$3="Aylıq", $AH$14="End"), EOMONTH(X710,1)
)</f>
        <v/>
      </c>
      <c r="Y711" s="51" t="str" cm="1">
        <f t="array" aca="1" ref="Y711" ca="1">_xlfn.IFS(
AND($B$7="Dövrün əvvəlində", Y710&lt;=last_rou_date), DATE(YEAR(Y710)+1, 12, 31),
AND($B$7="Dövrün sonunda", Y710&lt;=last_payment_date), DATE(YEAR(Y710)+1, 12, 31),
TRUE, ""
)</f>
        <v/>
      </c>
      <c r="Z711" s="75" t="str" cm="1">
        <f t="array" aca="1" ref="Z711" ca="1">_xlfn.IFS(
AND($AN$14="Not year_end", Z710&gt;last_payment_date), "",
AND($AN$14="Year_end", Z710&gt;=last_payment_date), "",
AND($AN$14="Year_end"), DATE(YEAR(Z710+1), 12, 31),
AND($AN$14="Not year_end", MONTH(Z710)=12, DAY(Z710)=31), DATE(YEAR(Z709)+1, MONTH(Z709), DAY(Z709)),
AND($AN$14="Not year_end", OR(MONTH(Z710)&lt;&gt;12, DAY(Z710)&lt;&gt;31) ), DATE(YEAR(Z710), 12, 31)
)</f>
        <v/>
      </c>
      <c r="AA711" s="75" t="str" cm="1">
        <f t="array" aca="1" ref="AA711" ca="1">_xlfn.IFS(AA710="", "",
AND(AA710=last_payment_date, OR(MONTH(AA710)&lt;&gt;12, DAY(AA710)&lt;&gt;31) ), DATE(YEAR(AA710), 12, 31),
AND(MONTH(AA710)=12, DAY(AA710)=31, AA710&gt;=last_payment_date), "",
AND(MONTH(AA710)=12, DAY(AA710)&lt;&gt;31),  EOMONTH(AA710,0),
AND(MONTH(AA710)=12, DAY(AA710)=31, $AH$14="Not end"),  EDATE(AA709,1),
AND($AH$14="Not end"), EDATE(AA710, 1),
AND($AH$14="End"), EOMONTH(AA710, 1)
)</f>
        <v/>
      </c>
      <c r="AB711" s="75" t="str" cm="1">
        <f t="array" aca="1" ref="AB711" ca="1">_xlfn.IFS(AB710="","",
AND(AB710=last_rou_date), "",
AND($B$3="İllik"),DATE(YEAR(AB710)+1,MONTH(AB710),DAY(AB710) ),
AND($B$3="Aylıq", $AH$14="Not end"), EDATE(AB710,1),
AND($B$3="Aylıq", $AH$14="End"), EOMONTH(AB710,1)
)</f>
        <v/>
      </c>
      <c r="AC711" s="75" t="str" cm="1">
        <f t="array" aca="1" ref="AC711" ca="1">_xlfn.IFS(
AND($AN$14="Not year_end", AC710&gt;last_rou_date), "",
AND($AN$14="Year_end", AC710&gt;=last_rou_date), "",
AND($AN$14="Year_end"), DATE(YEAR(AC710+1), 12, 31),
AND($AN$14="Not year_end", MONTH(AC710)=12, DAY(AC710)=31), DATE(YEAR(AC709)+1, MONTH(AC709), DAY(AC709)),
AND($AN$14="Not year_end", OR(MONTH(AC710)&lt;&gt;12, DAY(AC710)&lt;&gt;31) ), DATE(YEAR(AC710), 12, 31)
)</f>
        <v/>
      </c>
      <c r="AD711" s="75" t="str" cm="1">
        <f t="array" aca="1" ref="AD711" ca="1">_xlfn.IFS(AD710="", "",
AND(AD710=last_rou_date, OR(MONTH(AD710)&lt;&gt;12, DAY(AD710)&lt;&gt;31) ), DATE(YEAR(AD710), 12, 31),
AND(MONTH(AD710)=12, DAY(AD710)=31, AD710&gt;=last_rou_date), "",
AND(MONTH(AD710)=12, DAY(AD710)&lt;&gt;31),  EOMONTH(AD710,0),
AND(MONTH(AD710)=12, DAY(AD710)=31, $AH$14="Not end"),  EDATE(AD709,1),
AND($AH$14="Not end"), EDATE(AD710, 1),
AND($AH$14="End"), EOMONTH(AD710, 1)
)</f>
        <v/>
      </c>
      <c r="AE711" s="51" t="str" cm="1">
        <f t="array" ref="AE711">_xlfn.IFS(W711="", "",
AND(W711&gt;0, W711&lt;=$B$4, $C$2="İllik artım, faiz olaraq", $D$2&gt;0, $B$3="İllik"), $B$5*((1+$D$2)^(W711-1)),
AND(W711&gt;0, W711&lt;=$B$4, $C$2="İllik artım, faiz olaraq", $D$2&gt;0, $B$3="Aylıq"), $B$5*((1+$D$2)^ROUNDDOWN((W711-1)/12,0)),
AND(W711=1, $C$2="Aşağıdakı kimi dəyişir", ), $B$5,
AND(W711&gt;1, W711&lt;=$B$4, $C$2="Aşağıdakı kimi dəyişir"), IFERROR(VLOOKUP(W711, $C$4:$D$7, 2, FALSE), AE710),
AND(W711&gt;0, W711&lt;=$B$4), $B$5,
TRUE,0 )</f>
        <v/>
      </c>
      <c r="AF711" s="51" t="str">
        <f t="shared" ca="1" si="31"/>
        <v/>
      </c>
    </row>
    <row r="712" spans="1:32" x14ac:dyDescent="0.4">
      <c r="A712" s="13" t="str" cm="1">
        <f t="array" aca="1" ref="A712" ca="1">_xlfn.IFS(
AND(SUMIFS(lease_table_interest_accruals, lease_table_dates, A711)&gt;0, COUNTIFS($E$14:E711, "Interest accrual", $A$14:A711, A711)=0),  A711,
AND(SUMIFS(lease_table_payments, lease_table_dates, A711)&gt;0, COUNTIFS($E$14:E711, "Payment", $A$14:A711, A711)=0),  A711,
AND(SUMIFS(rou_table_deprs, rou_table_dates, A711)&gt;0, COUNTIFS($E$14:E711, "Depreciation", $A$14:A711, A711)=0),  A711,
TRUE,  IFERROR(INDEX(rou_table_dates,  MATCH(A711, rou_table_dates)+1, ), "")
)</f>
        <v/>
      </c>
      <c r="B712" s="1" t="str" cm="1">
        <f t="array" aca="1" ref="B712" ca="1">_xlfn.IFS(
AND(E712="Payment", A712=$B$2), $AM$14,
E712="Payment", $AM$15,
E712="Interest accrual", $AM$18,
E712="Depreciation", $AM$17,
TRUE, "")</f>
        <v/>
      </c>
      <c r="C712" s="1" t="str" cm="1">
        <f t="array" aca="1" ref="C712" ca="1">_xlfn.IFS(
E712="Payment", $AM$19,
E712="Interest accrual", $AM$15,
E712="Depreciation", $AM$16,
TRUE, "")</f>
        <v/>
      </c>
      <c r="D712" s="1" t="str" cm="1">
        <f t="array" aca="1" ref="D712" ca="1">_xlfn.IFS(
E712="Payment", _xlfn.XLOOKUP(A712, lease_table_dates, lease_table_payments, 0, 0),
E712="Interest accrual", _xlfn.XLOOKUP(A712, lease_table_dates, lease_table_interest_accruals, 0, 0),
E712="Depreciation", _xlfn.XLOOKUP(A712, rou_table_dates, rou_table_deprs, 0, 0),
TRUE, ""
)</f>
        <v/>
      </c>
      <c r="E712" s="7" t="str" cm="1">
        <f t="array" aca="1" ref="E712" ca="1">_xlfn.IFS(
AND(SUMIFS(lease_table_interest_accruals, lease_table_dates, A712)&gt;0, COUNTIFS($E$14:E711, "Interest accrual", $A$14:A711, A712)=0), "Interest accrual",
AND(SUMIFS(lease_table_payments, lease_table_dates, A712)&gt;0, COUNTIFS($E$14:E711, "Payment", $A$14:A711, A712)=0), "Payment",
AND(SUMIFS(rou_table_deprs, rou_table_dates, A712)&gt;0, COUNTIFS($E$14:E711, "Depreciation", $A$14:A711, A712)=0), "Depreciation",
TRUE,  ""
)</f>
        <v/>
      </c>
      <c r="G712" s="13" t="str" cm="1">
        <f t="array" aca="1" ref="G712" ca="1">_xlfn.IFS(
AND($B$11="Hə", $B$3="İllik"), Z712,
AND($B$11="Hə", $B$3="Aylıq"), AA712,
$B$11="Yox", X712)</f>
        <v/>
      </c>
      <c r="H712" s="1" t="str" cm="1">
        <f t="array" aca="1" ref="H712" ca="1">_xlfn.IFS( G712="", "",
TRUE, ROUND( H711+I712-J712, 2) )</f>
        <v/>
      </c>
      <c r="I712" s="1" t="str" cm="1">
        <f t="array" aca="1" ref="I712" ca="1">_xlfn.IFS(G712="", "",
G712=last_payment_date, (J712-H711),
 TRUE,  -  (H711- H711* (1+$B$6)^ (_xlfn.DAYS(G712,G711)/365) )
)</f>
        <v/>
      </c>
      <c r="J712" s="1" t="str" cm="1">
        <f t="array" aca="1" ref="J712" ca="1">_xlfn.IFS(G712="", "",
TRUE, _xlfn.XLOOKUP(G712,  payment_dates, payments,0,0)
)</f>
        <v/>
      </c>
      <c r="L712" s="8" t="str" cm="1">
        <f t="array" aca="1" ref="L712" ca="1">_xlfn.IFS(
AND($B$11="Hə", $B$3="İllik"), AC712,
AND($B$11="Hə", $B$3="Aylıq"), AD712,
$B$11="Yox", AB712)</f>
        <v/>
      </c>
      <c r="M712" s="1" t="str" cm="1">
        <f t="array" aca="1" ref="M712" ca="1">_xlfn.IFS( L712="", "",
(M711-N712)&lt;=0.5, 0,
TRUE,  M711-N712)</f>
        <v/>
      </c>
      <c r="N712" s="7" t="str" cm="1">
        <f t="array" aca="1" ref="N712" ca="1">_xlfn.IFS(
L712="", "",
TRUE, MIN(M711, ROUND($M$14/ (last_rou_date - $B$2) * (L712-L711), 2) )
)</f>
        <v/>
      </c>
      <c r="P712" s="59" t="str">
        <f t="shared" ca="1" si="33"/>
        <v/>
      </c>
      <c r="Q712" s="1" t="str" cm="1">
        <f t="array" aca="1" ref="Q712" ca="1">_xlfn.IFS(P712="","",
$B$11="Hə", _xlfn.XLOOKUP(DATE(P712, 12, 31), rou_table_dates, rou_table_nbvs,0, 0),
TRUE,  MAX(0, ROUND($M$14 - $M$14/ (last_rou_date - $B$2) * (DATE(P712,12,31) - $B$2), 2) )
)</f>
        <v/>
      </c>
      <c r="R712" s="1" t="str" cm="1">
        <f t="array" aca="1" ref="R712" ca="1">_xlfn.IFS(P712="","",
$B$11="Hə", _xlfn.XLOOKUP(DATE(P712, 12, 31), lease_table_dates, lease_table_balances,0, 0),
TRUE, IFERROR( XNPV($B$6, IF(payment_dates &gt;DATE(P712, 12, 31), payments,  0),  IF(payment_dates &gt;DATE(P712, 12, 31), payment_dates,  DATE(P712, 12, 31))    ),0)
)</f>
        <v/>
      </c>
      <c r="S712" s="1" t="str" cm="1">
        <f t="array" aca="1" ref="S712" ca="1">_xlfn.IFS(P712="","",
TRUE,  MIN( MIN(Q711, $M$14), ROUND($M$14/ (last_rou_date - $B$2) * (DATE(P712,12,31) - MAX($B$2, DATE(P712-1, 12, 31))), 2) )
)</f>
        <v/>
      </c>
      <c r="T712" s="7" t="str" cm="1">
        <f t="array" aca="1" ref="T712" ca="1">_xlfn.IFS(P712="", "",
ISTEXT(R711), R712- (H712 - SUMIFS( lease_table_payments, lease_table_years, P712) -$AG$14 ),
AND(ISNUMBER(R711), R712&lt;&gt;""),   R712- (R711 - SUMIFS( lease_table_payments, lease_table_years, P712) )
)</f>
        <v/>
      </c>
      <c r="V712" s="64">
        <f t="shared" si="32"/>
        <v>699</v>
      </c>
      <c r="W712" s="51" t="str" cm="1">
        <f t="array" ref="W712">_xlfn.IFS(
OR(W711=$B$4, W711=""),"",
TRUE,W711+1
)</f>
        <v/>
      </c>
      <c r="X712" s="51" t="str" cm="1">
        <f t="array" ref="X712">_xlfn.IFS(X711="","",
W712="", "",
AND($B$3="İllik"),DATE(YEAR(X711)+1,MONTH(X711),DAY(X711) ),
AND($B$3="Aylıq", $AH$14="Not end"), EDATE(X711,1),
AND($B$3="Aylıq", $AH$14="End"), EOMONTH(X711,1)
)</f>
        <v/>
      </c>
      <c r="Y712" s="51" t="str" cm="1">
        <f t="array" aca="1" ref="Y712" ca="1">_xlfn.IFS(
AND($B$7="Dövrün əvvəlində", Y711&lt;=last_rou_date), DATE(YEAR(Y711)+1, 12, 31),
AND($B$7="Dövrün sonunda", Y711&lt;=last_payment_date), DATE(YEAR(Y711)+1, 12, 31),
TRUE, ""
)</f>
        <v/>
      </c>
      <c r="Z712" s="75" t="str" cm="1">
        <f t="array" aca="1" ref="Z712" ca="1">_xlfn.IFS(
AND($AN$14="Not year_end", Z711&gt;last_payment_date), "",
AND($AN$14="Year_end", Z711&gt;=last_payment_date), "",
AND($AN$14="Year_end"), DATE(YEAR(Z711+1), 12, 31),
AND($AN$14="Not year_end", MONTH(Z711)=12, DAY(Z711)=31), DATE(YEAR(Z710)+1, MONTH(Z710), DAY(Z710)),
AND($AN$14="Not year_end", OR(MONTH(Z711)&lt;&gt;12, DAY(Z711)&lt;&gt;31) ), DATE(YEAR(Z711), 12, 31)
)</f>
        <v/>
      </c>
      <c r="AA712" s="75" t="str" cm="1">
        <f t="array" aca="1" ref="AA712" ca="1">_xlfn.IFS(AA711="", "",
AND(AA711=last_payment_date, OR(MONTH(AA711)&lt;&gt;12, DAY(AA711)&lt;&gt;31) ), DATE(YEAR(AA711), 12, 31),
AND(MONTH(AA711)=12, DAY(AA711)=31, AA711&gt;=last_payment_date), "",
AND(MONTH(AA711)=12, DAY(AA711)&lt;&gt;31),  EOMONTH(AA711,0),
AND(MONTH(AA711)=12, DAY(AA711)=31, $AH$14="Not end"),  EDATE(AA710,1),
AND($AH$14="Not end"), EDATE(AA711, 1),
AND($AH$14="End"), EOMONTH(AA711, 1)
)</f>
        <v/>
      </c>
      <c r="AB712" s="75" t="str" cm="1">
        <f t="array" aca="1" ref="AB712" ca="1">_xlfn.IFS(AB711="","",
AND(AB711=last_rou_date), "",
AND($B$3="İllik"),DATE(YEAR(AB711)+1,MONTH(AB711),DAY(AB711) ),
AND($B$3="Aylıq", $AH$14="Not end"), EDATE(AB711,1),
AND($B$3="Aylıq", $AH$14="End"), EOMONTH(AB711,1)
)</f>
        <v/>
      </c>
      <c r="AC712" s="75" t="str" cm="1">
        <f t="array" aca="1" ref="AC712" ca="1">_xlfn.IFS(
AND($AN$14="Not year_end", AC711&gt;last_rou_date), "",
AND($AN$14="Year_end", AC711&gt;=last_rou_date), "",
AND($AN$14="Year_end"), DATE(YEAR(AC711+1), 12, 31),
AND($AN$14="Not year_end", MONTH(AC711)=12, DAY(AC711)=31), DATE(YEAR(AC710)+1, MONTH(AC710), DAY(AC710)),
AND($AN$14="Not year_end", OR(MONTH(AC711)&lt;&gt;12, DAY(AC711)&lt;&gt;31) ), DATE(YEAR(AC711), 12, 31)
)</f>
        <v/>
      </c>
      <c r="AD712" s="75" t="str" cm="1">
        <f t="array" aca="1" ref="AD712" ca="1">_xlfn.IFS(AD711="", "",
AND(AD711=last_rou_date, OR(MONTH(AD711)&lt;&gt;12, DAY(AD711)&lt;&gt;31) ), DATE(YEAR(AD711), 12, 31),
AND(MONTH(AD711)=12, DAY(AD711)=31, AD711&gt;=last_rou_date), "",
AND(MONTH(AD711)=12, DAY(AD711)&lt;&gt;31),  EOMONTH(AD711,0),
AND(MONTH(AD711)=12, DAY(AD711)=31, $AH$14="Not end"),  EDATE(AD710,1),
AND($AH$14="Not end"), EDATE(AD711, 1),
AND($AH$14="End"), EOMONTH(AD711, 1)
)</f>
        <v/>
      </c>
      <c r="AE712" s="51" t="str" cm="1">
        <f t="array" ref="AE712">_xlfn.IFS(W712="", "",
AND(W712&gt;0, W712&lt;=$B$4, $C$2="İllik artım, faiz olaraq", $D$2&gt;0, $B$3="İllik"), $B$5*((1+$D$2)^(W712-1)),
AND(W712&gt;0, W712&lt;=$B$4, $C$2="İllik artım, faiz olaraq", $D$2&gt;0, $B$3="Aylıq"), $B$5*((1+$D$2)^ROUNDDOWN((W712-1)/12,0)),
AND(W712=1, $C$2="Aşağıdakı kimi dəyişir", ), $B$5,
AND(W712&gt;1, W712&lt;=$B$4, $C$2="Aşağıdakı kimi dəyişir"), IFERROR(VLOOKUP(W712, $C$4:$D$7, 2, FALSE), AE711),
AND(W712&gt;0, W712&lt;=$B$4), $B$5,
TRUE,0 )</f>
        <v/>
      </c>
      <c r="AF712" s="51" t="str">
        <f t="shared" ca="1" si="31"/>
        <v/>
      </c>
    </row>
    <row r="713" spans="1:32" x14ac:dyDescent="0.4">
      <c r="A713" s="13" t="str" cm="1">
        <f t="array" aca="1" ref="A713" ca="1">_xlfn.IFS(
AND(SUMIFS(lease_table_interest_accruals, lease_table_dates, A712)&gt;0, COUNTIFS($E$14:E712, "Interest accrual", $A$14:A712, A712)=0),  A712,
AND(SUMIFS(lease_table_payments, lease_table_dates, A712)&gt;0, COUNTIFS($E$14:E712, "Payment", $A$14:A712, A712)=0),  A712,
AND(SUMIFS(rou_table_deprs, rou_table_dates, A712)&gt;0, COUNTIFS($E$14:E712, "Depreciation", $A$14:A712, A712)=0),  A712,
TRUE,  IFERROR(INDEX(rou_table_dates,  MATCH(A712, rou_table_dates)+1, ), "")
)</f>
        <v/>
      </c>
      <c r="B713" s="1" t="str" cm="1">
        <f t="array" aca="1" ref="B713" ca="1">_xlfn.IFS(
AND(E713="Payment", A713=$B$2), $AM$14,
E713="Payment", $AM$15,
E713="Interest accrual", $AM$18,
E713="Depreciation", $AM$17,
TRUE, "")</f>
        <v/>
      </c>
      <c r="C713" s="1" t="str" cm="1">
        <f t="array" aca="1" ref="C713" ca="1">_xlfn.IFS(
E713="Payment", $AM$19,
E713="Interest accrual", $AM$15,
E713="Depreciation", $AM$16,
TRUE, "")</f>
        <v/>
      </c>
      <c r="D713" s="1" t="str" cm="1">
        <f t="array" aca="1" ref="D713" ca="1">_xlfn.IFS(
E713="Payment", _xlfn.XLOOKUP(A713, lease_table_dates, lease_table_payments, 0, 0),
E713="Interest accrual", _xlfn.XLOOKUP(A713, lease_table_dates, lease_table_interest_accruals, 0, 0),
E713="Depreciation", _xlfn.XLOOKUP(A713, rou_table_dates, rou_table_deprs, 0, 0),
TRUE, ""
)</f>
        <v/>
      </c>
      <c r="E713" s="7" t="str" cm="1">
        <f t="array" aca="1" ref="E713" ca="1">_xlfn.IFS(
AND(SUMIFS(lease_table_interest_accruals, lease_table_dates, A713)&gt;0, COUNTIFS($E$14:E712, "Interest accrual", $A$14:A712, A713)=0), "Interest accrual",
AND(SUMIFS(lease_table_payments, lease_table_dates, A713)&gt;0, COUNTIFS($E$14:E712, "Payment", $A$14:A712, A713)=0), "Payment",
AND(SUMIFS(rou_table_deprs, rou_table_dates, A713)&gt;0, COUNTIFS($E$14:E712, "Depreciation", $A$14:A712, A713)=0), "Depreciation",
TRUE,  ""
)</f>
        <v/>
      </c>
      <c r="G713" s="13" t="str" cm="1">
        <f t="array" aca="1" ref="G713" ca="1">_xlfn.IFS(
AND($B$11="Hə", $B$3="İllik"), Z713,
AND($B$11="Hə", $B$3="Aylıq"), AA713,
$B$11="Yox", X713)</f>
        <v/>
      </c>
      <c r="H713" s="1" t="str" cm="1">
        <f t="array" aca="1" ref="H713" ca="1">_xlfn.IFS( G713="", "",
TRUE, ROUND( H712+I713-J713, 2) )</f>
        <v/>
      </c>
      <c r="I713" s="1" t="str" cm="1">
        <f t="array" aca="1" ref="I713" ca="1">_xlfn.IFS(G713="", "",
G713=last_payment_date, (J713-H712),
 TRUE,  -  (H712- H712* (1+$B$6)^ (_xlfn.DAYS(G713,G712)/365) )
)</f>
        <v/>
      </c>
      <c r="J713" s="1" t="str" cm="1">
        <f t="array" aca="1" ref="J713" ca="1">_xlfn.IFS(G713="", "",
TRUE, _xlfn.XLOOKUP(G713,  payment_dates, payments,0,0)
)</f>
        <v/>
      </c>
      <c r="L713" s="8" t="str" cm="1">
        <f t="array" aca="1" ref="L713" ca="1">_xlfn.IFS(
AND($B$11="Hə", $B$3="İllik"), AC713,
AND($B$11="Hə", $B$3="Aylıq"), AD713,
$B$11="Yox", AB713)</f>
        <v/>
      </c>
      <c r="M713" s="1" t="str" cm="1">
        <f t="array" aca="1" ref="M713" ca="1">_xlfn.IFS( L713="", "",
(M712-N713)&lt;=0.5, 0,
TRUE,  M712-N713)</f>
        <v/>
      </c>
      <c r="N713" s="7" t="str" cm="1">
        <f t="array" aca="1" ref="N713" ca="1">_xlfn.IFS(
L713="", "",
TRUE, MIN(M712, ROUND($M$14/ (last_rou_date - $B$2) * (L713-L712), 2) )
)</f>
        <v/>
      </c>
      <c r="P713" s="59" t="str">
        <f t="shared" ca="1" si="33"/>
        <v/>
      </c>
      <c r="Q713" s="1" t="str" cm="1">
        <f t="array" aca="1" ref="Q713" ca="1">_xlfn.IFS(P713="","",
$B$11="Hə", _xlfn.XLOOKUP(DATE(P713, 12, 31), rou_table_dates, rou_table_nbvs,0, 0),
TRUE,  MAX(0, ROUND($M$14 - $M$14/ (last_rou_date - $B$2) * (DATE(P713,12,31) - $B$2), 2) )
)</f>
        <v/>
      </c>
      <c r="R713" s="1" t="str" cm="1">
        <f t="array" aca="1" ref="R713" ca="1">_xlfn.IFS(P713="","",
$B$11="Hə", _xlfn.XLOOKUP(DATE(P713, 12, 31), lease_table_dates, lease_table_balances,0, 0),
TRUE, IFERROR( XNPV($B$6, IF(payment_dates &gt;DATE(P713, 12, 31), payments,  0),  IF(payment_dates &gt;DATE(P713, 12, 31), payment_dates,  DATE(P713, 12, 31))    ),0)
)</f>
        <v/>
      </c>
      <c r="S713" s="1" t="str" cm="1">
        <f t="array" aca="1" ref="S713" ca="1">_xlfn.IFS(P713="","",
TRUE,  MIN( MIN(Q712, $M$14), ROUND($M$14/ (last_rou_date - $B$2) * (DATE(P713,12,31) - MAX($B$2, DATE(P713-1, 12, 31))), 2) )
)</f>
        <v/>
      </c>
      <c r="T713" s="7" t="str" cm="1">
        <f t="array" aca="1" ref="T713" ca="1">_xlfn.IFS(P713="", "",
ISTEXT(R712), R713- (H713 - SUMIFS( lease_table_payments, lease_table_years, P713) -$AG$14 ),
AND(ISNUMBER(R712), R713&lt;&gt;""),   R713- (R712 - SUMIFS( lease_table_payments, lease_table_years, P713) )
)</f>
        <v/>
      </c>
      <c r="V713" s="64">
        <f t="shared" si="32"/>
        <v>700</v>
      </c>
      <c r="W713" s="51" t="str" cm="1">
        <f t="array" ref="W713">_xlfn.IFS(
OR(W712=$B$4, W712=""),"",
TRUE,W712+1
)</f>
        <v/>
      </c>
      <c r="X713" s="51" t="str" cm="1">
        <f t="array" ref="X713">_xlfn.IFS(X712="","",
W713="", "",
AND($B$3="İllik"),DATE(YEAR(X712)+1,MONTH(X712),DAY(X712) ),
AND($B$3="Aylıq", $AH$14="Not end"), EDATE(X712,1),
AND($B$3="Aylıq", $AH$14="End"), EOMONTH(X712,1)
)</f>
        <v/>
      </c>
      <c r="Y713" s="51" t="str" cm="1">
        <f t="array" aca="1" ref="Y713" ca="1">_xlfn.IFS(
AND($B$7="Dövrün əvvəlində", Y712&lt;=last_rou_date), DATE(YEAR(Y712)+1, 12, 31),
AND($B$7="Dövrün sonunda", Y712&lt;=last_payment_date), DATE(YEAR(Y712)+1, 12, 31),
TRUE, ""
)</f>
        <v/>
      </c>
      <c r="Z713" s="75" t="str" cm="1">
        <f t="array" aca="1" ref="Z713" ca="1">_xlfn.IFS(
AND($AN$14="Not year_end", Z712&gt;last_payment_date), "",
AND($AN$14="Year_end", Z712&gt;=last_payment_date), "",
AND($AN$14="Year_end"), DATE(YEAR(Z712+1), 12, 31),
AND($AN$14="Not year_end", MONTH(Z712)=12, DAY(Z712)=31), DATE(YEAR(Z711)+1, MONTH(Z711), DAY(Z711)),
AND($AN$14="Not year_end", OR(MONTH(Z712)&lt;&gt;12, DAY(Z712)&lt;&gt;31) ), DATE(YEAR(Z712), 12, 31)
)</f>
        <v/>
      </c>
      <c r="AA713" s="75" t="str" cm="1">
        <f t="array" aca="1" ref="AA713" ca="1">_xlfn.IFS(AA712="", "",
AND(AA712=last_payment_date, OR(MONTH(AA712)&lt;&gt;12, DAY(AA712)&lt;&gt;31) ), DATE(YEAR(AA712), 12, 31),
AND(MONTH(AA712)=12, DAY(AA712)=31, AA712&gt;=last_payment_date), "",
AND(MONTH(AA712)=12, DAY(AA712)&lt;&gt;31),  EOMONTH(AA712,0),
AND(MONTH(AA712)=12, DAY(AA712)=31, $AH$14="Not end"),  EDATE(AA711,1),
AND($AH$14="Not end"), EDATE(AA712, 1),
AND($AH$14="End"), EOMONTH(AA712, 1)
)</f>
        <v/>
      </c>
      <c r="AB713" s="75" t="str" cm="1">
        <f t="array" aca="1" ref="AB713" ca="1">_xlfn.IFS(AB712="","",
AND(AB712=last_rou_date), "",
AND($B$3="İllik"),DATE(YEAR(AB712)+1,MONTH(AB712),DAY(AB712) ),
AND($B$3="Aylıq", $AH$14="Not end"), EDATE(AB712,1),
AND($B$3="Aylıq", $AH$14="End"), EOMONTH(AB712,1)
)</f>
        <v/>
      </c>
      <c r="AC713" s="75" t="str" cm="1">
        <f t="array" aca="1" ref="AC713" ca="1">_xlfn.IFS(
AND($AN$14="Not year_end", AC712&gt;last_rou_date), "",
AND($AN$14="Year_end", AC712&gt;=last_rou_date), "",
AND($AN$14="Year_end"), DATE(YEAR(AC712+1), 12, 31),
AND($AN$14="Not year_end", MONTH(AC712)=12, DAY(AC712)=31), DATE(YEAR(AC711)+1, MONTH(AC711), DAY(AC711)),
AND($AN$14="Not year_end", OR(MONTH(AC712)&lt;&gt;12, DAY(AC712)&lt;&gt;31) ), DATE(YEAR(AC712), 12, 31)
)</f>
        <v/>
      </c>
      <c r="AD713" s="75" t="str" cm="1">
        <f t="array" aca="1" ref="AD713" ca="1">_xlfn.IFS(AD712="", "",
AND(AD712=last_rou_date, OR(MONTH(AD712)&lt;&gt;12, DAY(AD712)&lt;&gt;31) ), DATE(YEAR(AD712), 12, 31),
AND(MONTH(AD712)=12, DAY(AD712)=31, AD712&gt;=last_rou_date), "",
AND(MONTH(AD712)=12, DAY(AD712)&lt;&gt;31),  EOMONTH(AD712,0),
AND(MONTH(AD712)=12, DAY(AD712)=31, $AH$14="Not end"),  EDATE(AD711,1),
AND($AH$14="Not end"), EDATE(AD712, 1),
AND($AH$14="End"), EOMONTH(AD712, 1)
)</f>
        <v/>
      </c>
      <c r="AE713" s="51" t="str" cm="1">
        <f t="array" ref="AE713">_xlfn.IFS(W713="", "",
AND(W713&gt;0, W713&lt;=$B$4, $C$2="İllik artım, faiz olaraq", $D$2&gt;0, $B$3="İllik"), $B$5*((1+$D$2)^(W713-1)),
AND(W713&gt;0, W713&lt;=$B$4, $C$2="İllik artım, faiz olaraq", $D$2&gt;0, $B$3="Aylıq"), $B$5*((1+$D$2)^ROUNDDOWN((W713-1)/12,0)),
AND(W713=1, $C$2="Aşağıdakı kimi dəyişir", ), $B$5,
AND(W713&gt;1, W713&lt;=$B$4, $C$2="Aşağıdakı kimi dəyişir"), IFERROR(VLOOKUP(W713, $C$4:$D$7, 2, FALSE), AE712),
AND(W713&gt;0, W713&lt;=$B$4), $B$5,
TRUE,0 )</f>
        <v/>
      </c>
      <c r="AF713" s="51" t="str">
        <f t="shared" ca="1" si="31"/>
        <v/>
      </c>
    </row>
    <row r="714" spans="1:32" x14ac:dyDescent="0.4">
      <c r="A714" s="13" t="str" cm="1">
        <f t="array" aca="1" ref="A714" ca="1">_xlfn.IFS(
AND(SUMIFS(lease_table_interest_accruals, lease_table_dates, A713)&gt;0, COUNTIFS($E$14:E713, "Interest accrual", $A$14:A713, A713)=0),  A713,
AND(SUMIFS(lease_table_payments, lease_table_dates, A713)&gt;0, COUNTIFS($E$14:E713, "Payment", $A$14:A713, A713)=0),  A713,
AND(SUMIFS(rou_table_deprs, rou_table_dates, A713)&gt;0, COUNTIFS($E$14:E713, "Depreciation", $A$14:A713, A713)=0),  A713,
TRUE,  IFERROR(INDEX(rou_table_dates,  MATCH(A713, rou_table_dates)+1, ), "")
)</f>
        <v/>
      </c>
      <c r="B714" s="1" t="str" cm="1">
        <f t="array" aca="1" ref="B714" ca="1">_xlfn.IFS(
AND(E714="Payment", A714=$B$2), $AM$14,
E714="Payment", $AM$15,
E714="Interest accrual", $AM$18,
E714="Depreciation", $AM$17,
TRUE, "")</f>
        <v/>
      </c>
      <c r="C714" s="1" t="str" cm="1">
        <f t="array" aca="1" ref="C714" ca="1">_xlfn.IFS(
E714="Payment", $AM$19,
E714="Interest accrual", $AM$15,
E714="Depreciation", $AM$16,
TRUE, "")</f>
        <v/>
      </c>
      <c r="D714" s="1" t="str" cm="1">
        <f t="array" aca="1" ref="D714" ca="1">_xlfn.IFS(
E714="Payment", _xlfn.XLOOKUP(A714, lease_table_dates, lease_table_payments, 0, 0),
E714="Interest accrual", _xlfn.XLOOKUP(A714, lease_table_dates, lease_table_interest_accruals, 0, 0),
E714="Depreciation", _xlfn.XLOOKUP(A714, rou_table_dates, rou_table_deprs, 0, 0),
TRUE, ""
)</f>
        <v/>
      </c>
      <c r="E714" s="7" t="str" cm="1">
        <f t="array" aca="1" ref="E714" ca="1">_xlfn.IFS(
AND(SUMIFS(lease_table_interest_accruals, lease_table_dates, A714)&gt;0, COUNTIFS($E$14:E713, "Interest accrual", $A$14:A713, A714)=0), "Interest accrual",
AND(SUMIFS(lease_table_payments, lease_table_dates, A714)&gt;0, COUNTIFS($E$14:E713, "Payment", $A$14:A713, A714)=0), "Payment",
AND(SUMIFS(rou_table_deprs, rou_table_dates, A714)&gt;0, COUNTIFS($E$14:E713, "Depreciation", $A$14:A713, A714)=0), "Depreciation",
TRUE,  ""
)</f>
        <v/>
      </c>
      <c r="G714" s="13" t="str" cm="1">
        <f t="array" aca="1" ref="G714" ca="1">_xlfn.IFS(
AND($B$11="Hə", $B$3="İllik"), Z714,
AND($B$11="Hə", $B$3="Aylıq"), AA714,
$B$11="Yox", X714)</f>
        <v/>
      </c>
      <c r="H714" s="1" t="str" cm="1">
        <f t="array" aca="1" ref="H714" ca="1">_xlfn.IFS( G714="", "",
TRUE, ROUND( H713+I714-J714, 2) )</f>
        <v/>
      </c>
      <c r="I714" s="1" t="str" cm="1">
        <f t="array" aca="1" ref="I714" ca="1">_xlfn.IFS(G714="", "",
G714=last_payment_date, (J714-H713),
 TRUE,  -  (H713- H713* (1+$B$6)^ (_xlfn.DAYS(G714,G713)/365) )
)</f>
        <v/>
      </c>
      <c r="J714" s="1" t="str" cm="1">
        <f t="array" aca="1" ref="J714" ca="1">_xlfn.IFS(G714="", "",
TRUE, _xlfn.XLOOKUP(G714,  payment_dates, payments,0,0)
)</f>
        <v/>
      </c>
      <c r="L714" s="8" t="str" cm="1">
        <f t="array" aca="1" ref="L714" ca="1">_xlfn.IFS(
AND($B$11="Hə", $B$3="İllik"), AC714,
AND($B$11="Hə", $B$3="Aylıq"), AD714,
$B$11="Yox", AB714)</f>
        <v/>
      </c>
      <c r="M714" s="1" t="str" cm="1">
        <f t="array" aca="1" ref="M714" ca="1">_xlfn.IFS( L714="", "",
(M713-N714)&lt;=0.5, 0,
TRUE,  M713-N714)</f>
        <v/>
      </c>
      <c r="N714" s="7" t="str" cm="1">
        <f t="array" aca="1" ref="N714" ca="1">_xlfn.IFS(
L714="", "",
TRUE, MIN(M713, ROUND($M$14/ (last_rou_date - $B$2) * (L714-L713), 2) )
)</f>
        <v/>
      </c>
      <c r="P714" s="59" t="str">
        <f t="shared" ca="1" si="33"/>
        <v/>
      </c>
      <c r="Q714" s="1" t="str" cm="1">
        <f t="array" aca="1" ref="Q714" ca="1">_xlfn.IFS(P714="","",
$B$11="Hə", _xlfn.XLOOKUP(DATE(P714, 12, 31), rou_table_dates, rou_table_nbvs,0, 0),
TRUE,  MAX(0, ROUND($M$14 - $M$14/ (last_rou_date - $B$2) * (DATE(P714,12,31) - $B$2), 2) )
)</f>
        <v/>
      </c>
      <c r="R714" s="1" t="str" cm="1">
        <f t="array" aca="1" ref="R714" ca="1">_xlfn.IFS(P714="","",
$B$11="Hə", _xlfn.XLOOKUP(DATE(P714, 12, 31), lease_table_dates, lease_table_balances,0, 0),
TRUE, IFERROR( XNPV($B$6, IF(payment_dates &gt;DATE(P714, 12, 31), payments,  0),  IF(payment_dates &gt;DATE(P714, 12, 31), payment_dates,  DATE(P714, 12, 31))    ),0)
)</f>
        <v/>
      </c>
      <c r="S714" s="1" t="str" cm="1">
        <f t="array" aca="1" ref="S714" ca="1">_xlfn.IFS(P714="","",
TRUE,  MIN( MIN(Q713, $M$14), ROUND($M$14/ (last_rou_date - $B$2) * (DATE(P714,12,31) - MAX($B$2, DATE(P714-1, 12, 31))), 2) )
)</f>
        <v/>
      </c>
      <c r="T714" s="7" t="str" cm="1">
        <f t="array" aca="1" ref="T714" ca="1">_xlfn.IFS(P714="", "",
ISTEXT(R713), R714- (H714 - SUMIFS( lease_table_payments, lease_table_years, P714) -$AG$14 ),
AND(ISNUMBER(R713), R714&lt;&gt;""),   R714- (R713 - SUMIFS( lease_table_payments, lease_table_years, P714) )
)</f>
        <v/>
      </c>
      <c r="V714" s="64">
        <f t="shared" si="32"/>
        <v>701</v>
      </c>
      <c r="W714" s="51" t="str" cm="1">
        <f t="array" ref="W714">_xlfn.IFS(
OR(W713=$B$4, W713=""),"",
TRUE,W713+1
)</f>
        <v/>
      </c>
      <c r="X714" s="51" t="str" cm="1">
        <f t="array" ref="X714">_xlfn.IFS(X713="","",
W714="", "",
AND($B$3="İllik"),DATE(YEAR(X713)+1,MONTH(X713),DAY(X713) ),
AND($B$3="Aylıq", $AH$14="Not end"), EDATE(X713,1),
AND($B$3="Aylıq", $AH$14="End"), EOMONTH(X713,1)
)</f>
        <v/>
      </c>
      <c r="Y714" s="51" t="str" cm="1">
        <f t="array" aca="1" ref="Y714" ca="1">_xlfn.IFS(
AND($B$7="Dövrün əvvəlində", Y713&lt;=last_rou_date), DATE(YEAR(Y713)+1, 12, 31),
AND($B$7="Dövrün sonunda", Y713&lt;=last_payment_date), DATE(YEAR(Y713)+1, 12, 31),
TRUE, ""
)</f>
        <v/>
      </c>
      <c r="Z714" s="75" t="str" cm="1">
        <f t="array" aca="1" ref="Z714" ca="1">_xlfn.IFS(
AND($AN$14="Not year_end", Z713&gt;last_payment_date), "",
AND($AN$14="Year_end", Z713&gt;=last_payment_date), "",
AND($AN$14="Year_end"), DATE(YEAR(Z713+1), 12, 31),
AND($AN$14="Not year_end", MONTH(Z713)=12, DAY(Z713)=31), DATE(YEAR(Z712)+1, MONTH(Z712), DAY(Z712)),
AND($AN$14="Not year_end", OR(MONTH(Z713)&lt;&gt;12, DAY(Z713)&lt;&gt;31) ), DATE(YEAR(Z713), 12, 31)
)</f>
        <v/>
      </c>
      <c r="AA714" s="75" t="str" cm="1">
        <f t="array" aca="1" ref="AA714" ca="1">_xlfn.IFS(AA713="", "",
AND(AA713=last_payment_date, OR(MONTH(AA713)&lt;&gt;12, DAY(AA713)&lt;&gt;31) ), DATE(YEAR(AA713), 12, 31),
AND(MONTH(AA713)=12, DAY(AA713)=31, AA713&gt;=last_payment_date), "",
AND(MONTH(AA713)=12, DAY(AA713)&lt;&gt;31),  EOMONTH(AA713,0),
AND(MONTH(AA713)=12, DAY(AA713)=31, $AH$14="Not end"),  EDATE(AA712,1),
AND($AH$14="Not end"), EDATE(AA713, 1),
AND($AH$14="End"), EOMONTH(AA713, 1)
)</f>
        <v/>
      </c>
      <c r="AB714" s="75" t="str" cm="1">
        <f t="array" aca="1" ref="AB714" ca="1">_xlfn.IFS(AB713="","",
AND(AB713=last_rou_date), "",
AND($B$3="İllik"),DATE(YEAR(AB713)+1,MONTH(AB713),DAY(AB713) ),
AND($B$3="Aylıq", $AH$14="Not end"), EDATE(AB713,1),
AND($B$3="Aylıq", $AH$14="End"), EOMONTH(AB713,1)
)</f>
        <v/>
      </c>
      <c r="AC714" s="75" t="str" cm="1">
        <f t="array" aca="1" ref="AC714" ca="1">_xlfn.IFS(
AND($AN$14="Not year_end", AC713&gt;last_rou_date), "",
AND($AN$14="Year_end", AC713&gt;=last_rou_date), "",
AND($AN$14="Year_end"), DATE(YEAR(AC713+1), 12, 31),
AND($AN$14="Not year_end", MONTH(AC713)=12, DAY(AC713)=31), DATE(YEAR(AC712)+1, MONTH(AC712), DAY(AC712)),
AND($AN$14="Not year_end", OR(MONTH(AC713)&lt;&gt;12, DAY(AC713)&lt;&gt;31) ), DATE(YEAR(AC713), 12, 31)
)</f>
        <v/>
      </c>
      <c r="AD714" s="75" t="str" cm="1">
        <f t="array" aca="1" ref="AD714" ca="1">_xlfn.IFS(AD713="", "",
AND(AD713=last_rou_date, OR(MONTH(AD713)&lt;&gt;12, DAY(AD713)&lt;&gt;31) ), DATE(YEAR(AD713), 12, 31),
AND(MONTH(AD713)=12, DAY(AD713)=31, AD713&gt;=last_rou_date), "",
AND(MONTH(AD713)=12, DAY(AD713)&lt;&gt;31),  EOMONTH(AD713,0),
AND(MONTH(AD713)=12, DAY(AD713)=31, $AH$14="Not end"),  EDATE(AD712,1),
AND($AH$14="Not end"), EDATE(AD713, 1),
AND($AH$14="End"), EOMONTH(AD713, 1)
)</f>
        <v/>
      </c>
      <c r="AE714" s="51" t="str" cm="1">
        <f t="array" ref="AE714">_xlfn.IFS(W714="", "",
AND(W714&gt;0, W714&lt;=$B$4, $C$2="İllik artım, faiz olaraq", $D$2&gt;0, $B$3="İllik"), $B$5*((1+$D$2)^(W714-1)),
AND(W714&gt;0, W714&lt;=$B$4, $C$2="İllik artım, faiz olaraq", $D$2&gt;0, $B$3="Aylıq"), $B$5*((1+$D$2)^ROUNDDOWN((W714-1)/12,0)),
AND(W714=1, $C$2="Aşağıdakı kimi dəyişir", ), $B$5,
AND(W714&gt;1, W714&lt;=$B$4, $C$2="Aşağıdakı kimi dəyişir"), IFERROR(VLOOKUP(W714, $C$4:$D$7, 2, FALSE), AE713),
AND(W714&gt;0, W714&lt;=$B$4), $B$5,
TRUE,0 )</f>
        <v/>
      </c>
      <c r="AF714" s="51" t="str">
        <f t="shared" ca="1" si="31"/>
        <v/>
      </c>
    </row>
    <row r="715" spans="1:32" x14ac:dyDescent="0.4">
      <c r="A715" s="13" t="str" cm="1">
        <f t="array" aca="1" ref="A715" ca="1">_xlfn.IFS(
AND(SUMIFS(lease_table_interest_accruals, lease_table_dates, A714)&gt;0, COUNTIFS($E$14:E714, "Interest accrual", $A$14:A714, A714)=0),  A714,
AND(SUMIFS(lease_table_payments, lease_table_dates, A714)&gt;0, COUNTIFS($E$14:E714, "Payment", $A$14:A714, A714)=0),  A714,
AND(SUMIFS(rou_table_deprs, rou_table_dates, A714)&gt;0, COUNTIFS($E$14:E714, "Depreciation", $A$14:A714, A714)=0),  A714,
TRUE,  IFERROR(INDEX(rou_table_dates,  MATCH(A714, rou_table_dates)+1, ), "")
)</f>
        <v/>
      </c>
      <c r="B715" s="1" t="str" cm="1">
        <f t="array" aca="1" ref="B715" ca="1">_xlfn.IFS(
AND(E715="Payment", A715=$B$2), $AM$14,
E715="Payment", $AM$15,
E715="Interest accrual", $AM$18,
E715="Depreciation", $AM$17,
TRUE, "")</f>
        <v/>
      </c>
      <c r="C715" s="1" t="str" cm="1">
        <f t="array" aca="1" ref="C715" ca="1">_xlfn.IFS(
E715="Payment", $AM$19,
E715="Interest accrual", $AM$15,
E715="Depreciation", $AM$16,
TRUE, "")</f>
        <v/>
      </c>
      <c r="D715" s="1" t="str" cm="1">
        <f t="array" aca="1" ref="D715" ca="1">_xlfn.IFS(
E715="Payment", _xlfn.XLOOKUP(A715, lease_table_dates, lease_table_payments, 0, 0),
E715="Interest accrual", _xlfn.XLOOKUP(A715, lease_table_dates, lease_table_interest_accruals, 0, 0),
E715="Depreciation", _xlfn.XLOOKUP(A715, rou_table_dates, rou_table_deprs, 0, 0),
TRUE, ""
)</f>
        <v/>
      </c>
      <c r="E715" s="7" t="str" cm="1">
        <f t="array" aca="1" ref="E715" ca="1">_xlfn.IFS(
AND(SUMIFS(lease_table_interest_accruals, lease_table_dates, A715)&gt;0, COUNTIFS($E$14:E714, "Interest accrual", $A$14:A714, A715)=0), "Interest accrual",
AND(SUMIFS(lease_table_payments, lease_table_dates, A715)&gt;0, COUNTIFS($E$14:E714, "Payment", $A$14:A714, A715)=0), "Payment",
AND(SUMIFS(rou_table_deprs, rou_table_dates, A715)&gt;0, COUNTIFS($E$14:E714, "Depreciation", $A$14:A714, A715)=0), "Depreciation",
TRUE,  ""
)</f>
        <v/>
      </c>
      <c r="G715" s="13" t="str" cm="1">
        <f t="array" aca="1" ref="G715" ca="1">_xlfn.IFS(
AND($B$11="Hə", $B$3="İllik"), Z715,
AND($B$11="Hə", $B$3="Aylıq"), AA715,
$B$11="Yox", X715)</f>
        <v/>
      </c>
      <c r="H715" s="1" t="str" cm="1">
        <f t="array" aca="1" ref="H715" ca="1">_xlfn.IFS( G715="", "",
TRUE, ROUND( H714+I715-J715, 2) )</f>
        <v/>
      </c>
      <c r="I715" s="1" t="str" cm="1">
        <f t="array" aca="1" ref="I715" ca="1">_xlfn.IFS(G715="", "",
G715=last_payment_date, (J715-H714),
 TRUE,  -  (H714- H714* (1+$B$6)^ (_xlfn.DAYS(G715,G714)/365) )
)</f>
        <v/>
      </c>
      <c r="J715" s="1" t="str" cm="1">
        <f t="array" aca="1" ref="J715" ca="1">_xlfn.IFS(G715="", "",
TRUE, _xlfn.XLOOKUP(G715,  payment_dates, payments,0,0)
)</f>
        <v/>
      </c>
      <c r="L715" s="8" t="str" cm="1">
        <f t="array" aca="1" ref="L715" ca="1">_xlfn.IFS(
AND($B$11="Hə", $B$3="İllik"), AC715,
AND($B$11="Hə", $B$3="Aylıq"), AD715,
$B$11="Yox", AB715)</f>
        <v/>
      </c>
      <c r="M715" s="1" t="str" cm="1">
        <f t="array" aca="1" ref="M715" ca="1">_xlfn.IFS( L715="", "",
(M714-N715)&lt;=0.5, 0,
TRUE,  M714-N715)</f>
        <v/>
      </c>
      <c r="N715" s="7" t="str" cm="1">
        <f t="array" aca="1" ref="N715" ca="1">_xlfn.IFS(
L715="", "",
TRUE, MIN(M714, ROUND($M$14/ (last_rou_date - $B$2) * (L715-L714), 2) )
)</f>
        <v/>
      </c>
      <c r="P715" s="59" t="str">
        <f t="shared" ca="1" si="33"/>
        <v/>
      </c>
      <c r="Q715" s="1" t="str" cm="1">
        <f t="array" aca="1" ref="Q715" ca="1">_xlfn.IFS(P715="","",
$B$11="Hə", _xlfn.XLOOKUP(DATE(P715, 12, 31), rou_table_dates, rou_table_nbvs,0, 0),
TRUE,  MAX(0, ROUND($M$14 - $M$14/ (last_rou_date - $B$2) * (DATE(P715,12,31) - $B$2), 2) )
)</f>
        <v/>
      </c>
      <c r="R715" s="1" t="str" cm="1">
        <f t="array" aca="1" ref="R715" ca="1">_xlfn.IFS(P715="","",
$B$11="Hə", _xlfn.XLOOKUP(DATE(P715, 12, 31), lease_table_dates, lease_table_balances,0, 0),
TRUE, IFERROR( XNPV($B$6, IF(payment_dates &gt;DATE(P715, 12, 31), payments,  0),  IF(payment_dates &gt;DATE(P715, 12, 31), payment_dates,  DATE(P715, 12, 31))    ),0)
)</f>
        <v/>
      </c>
      <c r="S715" s="1" t="str" cm="1">
        <f t="array" aca="1" ref="S715" ca="1">_xlfn.IFS(P715="","",
TRUE,  MIN( MIN(Q714, $M$14), ROUND($M$14/ (last_rou_date - $B$2) * (DATE(P715,12,31) - MAX($B$2, DATE(P715-1, 12, 31))), 2) )
)</f>
        <v/>
      </c>
      <c r="T715" s="7" t="str" cm="1">
        <f t="array" aca="1" ref="T715" ca="1">_xlfn.IFS(P715="", "",
ISTEXT(R714), R715- (H715 - SUMIFS( lease_table_payments, lease_table_years, P715) -$AG$14 ),
AND(ISNUMBER(R714), R715&lt;&gt;""),   R715- (R714 - SUMIFS( lease_table_payments, lease_table_years, P715) )
)</f>
        <v/>
      </c>
      <c r="V715" s="64">
        <f t="shared" si="32"/>
        <v>702</v>
      </c>
      <c r="W715" s="51" t="str" cm="1">
        <f t="array" ref="W715">_xlfn.IFS(
OR(W714=$B$4, W714=""),"",
TRUE,W714+1
)</f>
        <v/>
      </c>
      <c r="X715" s="51" t="str" cm="1">
        <f t="array" ref="X715">_xlfn.IFS(X714="","",
W715="", "",
AND($B$3="İllik"),DATE(YEAR(X714)+1,MONTH(X714),DAY(X714) ),
AND($B$3="Aylıq", $AH$14="Not end"), EDATE(X714,1),
AND($B$3="Aylıq", $AH$14="End"), EOMONTH(X714,1)
)</f>
        <v/>
      </c>
      <c r="Y715" s="51" t="str" cm="1">
        <f t="array" aca="1" ref="Y715" ca="1">_xlfn.IFS(
AND($B$7="Dövrün əvvəlində", Y714&lt;=last_rou_date), DATE(YEAR(Y714)+1, 12, 31),
AND($B$7="Dövrün sonunda", Y714&lt;=last_payment_date), DATE(YEAR(Y714)+1, 12, 31),
TRUE, ""
)</f>
        <v/>
      </c>
      <c r="Z715" s="75" t="str" cm="1">
        <f t="array" aca="1" ref="Z715" ca="1">_xlfn.IFS(
AND($AN$14="Not year_end", Z714&gt;last_payment_date), "",
AND($AN$14="Year_end", Z714&gt;=last_payment_date), "",
AND($AN$14="Year_end"), DATE(YEAR(Z714+1), 12, 31),
AND($AN$14="Not year_end", MONTH(Z714)=12, DAY(Z714)=31), DATE(YEAR(Z713)+1, MONTH(Z713), DAY(Z713)),
AND($AN$14="Not year_end", OR(MONTH(Z714)&lt;&gt;12, DAY(Z714)&lt;&gt;31) ), DATE(YEAR(Z714), 12, 31)
)</f>
        <v/>
      </c>
      <c r="AA715" s="75" t="str" cm="1">
        <f t="array" aca="1" ref="AA715" ca="1">_xlfn.IFS(AA714="", "",
AND(AA714=last_payment_date, OR(MONTH(AA714)&lt;&gt;12, DAY(AA714)&lt;&gt;31) ), DATE(YEAR(AA714), 12, 31),
AND(MONTH(AA714)=12, DAY(AA714)=31, AA714&gt;=last_payment_date), "",
AND(MONTH(AA714)=12, DAY(AA714)&lt;&gt;31),  EOMONTH(AA714,0),
AND(MONTH(AA714)=12, DAY(AA714)=31, $AH$14="Not end"),  EDATE(AA713,1),
AND($AH$14="Not end"), EDATE(AA714, 1),
AND($AH$14="End"), EOMONTH(AA714, 1)
)</f>
        <v/>
      </c>
      <c r="AB715" s="75" t="str" cm="1">
        <f t="array" aca="1" ref="AB715" ca="1">_xlfn.IFS(AB714="","",
AND(AB714=last_rou_date), "",
AND($B$3="İllik"),DATE(YEAR(AB714)+1,MONTH(AB714),DAY(AB714) ),
AND($B$3="Aylıq", $AH$14="Not end"), EDATE(AB714,1),
AND($B$3="Aylıq", $AH$14="End"), EOMONTH(AB714,1)
)</f>
        <v/>
      </c>
      <c r="AC715" s="75" t="str" cm="1">
        <f t="array" aca="1" ref="AC715" ca="1">_xlfn.IFS(
AND($AN$14="Not year_end", AC714&gt;last_rou_date), "",
AND($AN$14="Year_end", AC714&gt;=last_rou_date), "",
AND($AN$14="Year_end"), DATE(YEAR(AC714+1), 12, 31),
AND($AN$14="Not year_end", MONTH(AC714)=12, DAY(AC714)=31), DATE(YEAR(AC713)+1, MONTH(AC713), DAY(AC713)),
AND($AN$14="Not year_end", OR(MONTH(AC714)&lt;&gt;12, DAY(AC714)&lt;&gt;31) ), DATE(YEAR(AC714), 12, 31)
)</f>
        <v/>
      </c>
      <c r="AD715" s="75" t="str" cm="1">
        <f t="array" aca="1" ref="AD715" ca="1">_xlfn.IFS(AD714="", "",
AND(AD714=last_rou_date, OR(MONTH(AD714)&lt;&gt;12, DAY(AD714)&lt;&gt;31) ), DATE(YEAR(AD714), 12, 31),
AND(MONTH(AD714)=12, DAY(AD714)=31, AD714&gt;=last_rou_date), "",
AND(MONTH(AD714)=12, DAY(AD714)&lt;&gt;31),  EOMONTH(AD714,0),
AND(MONTH(AD714)=12, DAY(AD714)=31, $AH$14="Not end"),  EDATE(AD713,1),
AND($AH$14="Not end"), EDATE(AD714, 1),
AND($AH$14="End"), EOMONTH(AD714, 1)
)</f>
        <v/>
      </c>
      <c r="AE715" s="51" t="str" cm="1">
        <f t="array" ref="AE715">_xlfn.IFS(W715="", "",
AND(W715&gt;0, W715&lt;=$B$4, $C$2="İllik artım, faiz olaraq", $D$2&gt;0, $B$3="İllik"), $B$5*((1+$D$2)^(W715-1)),
AND(W715&gt;0, W715&lt;=$B$4, $C$2="İllik artım, faiz olaraq", $D$2&gt;0, $B$3="Aylıq"), $B$5*((1+$D$2)^ROUNDDOWN((W715-1)/12,0)),
AND(W715=1, $C$2="Aşağıdakı kimi dəyişir", ), $B$5,
AND(W715&gt;1, W715&lt;=$B$4, $C$2="Aşağıdakı kimi dəyişir"), IFERROR(VLOOKUP(W715, $C$4:$D$7, 2, FALSE), AE714),
AND(W715&gt;0, W715&lt;=$B$4), $B$5,
TRUE,0 )</f>
        <v/>
      </c>
      <c r="AF715" s="51" t="str">
        <f t="shared" ca="1" si="31"/>
        <v/>
      </c>
    </row>
    <row r="716" spans="1:32" x14ac:dyDescent="0.4">
      <c r="A716" s="13" t="str" cm="1">
        <f t="array" aca="1" ref="A716" ca="1">_xlfn.IFS(
AND(SUMIFS(lease_table_interest_accruals, lease_table_dates, A715)&gt;0, COUNTIFS($E$14:E715, "Interest accrual", $A$14:A715, A715)=0),  A715,
AND(SUMIFS(lease_table_payments, lease_table_dates, A715)&gt;0, COUNTIFS($E$14:E715, "Payment", $A$14:A715, A715)=0),  A715,
AND(SUMIFS(rou_table_deprs, rou_table_dates, A715)&gt;0, COUNTIFS($E$14:E715, "Depreciation", $A$14:A715, A715)=0),  A715,
TRUE,  IFERROR(INDEX(rou_table_dates,  MATCH(A715, rou_table_dates)+1, ), "")
)</f>
        <v/>
      </c>
      <c r="B716" s="1" t="str" cm="1">
        <f t="array" aca="1" ref="B716" ca="1">_xlfn.IFS(
AND(E716="Payment", A716=$B$2), $AM$14,
E716="Payment", $AM$15,
E716="Interest accrual", $AM$18,
E716="Depreciation", $AM$17,
TRUE, "")</f>
        <v/>
      </c>
      <c r="C716" s="1" t="str" cm="1">
        <f t="array" aca="1" ref="C716" ca="1">_xlfn.IFS(
E716="Payment", $AM$19,
E716="Interest accrual", $AM$15,
E716="Depreciation", $AM$16,
TRUE, "")</f>
        <v/>
      </c>
      <c r="D716" s="1" t="str" cm="1">
        <f t="array" aca="1" ref="D716" ca="1">_xlfn.IFS(
E716="Payment", _xlfn.XLOOKUP(A716, lease_table_dates, lease_table_payments, 0, 0),
E716="Interest accrual", _xlfn.XLOOKUP(A716, lease_table_dates, lease_table_interest_accruals, 0, 0),
E716="Depreciation", _xlfn.XLOOKUP(A716, rou_table_dates, rou_table_deprs, 0, 0),
TRUE, ""
)</f>
        <v/>
      </c>
      <c r="E716" s="7" t="str" cm="1">
        <f t="array" aca="1" ref="E716" ca="1">_xlfn.IFS(
AND(SUMIFS(lease_table_interest_accruals, lease_table_dates, A716)&gt;0, COUNTIFS($E$14:E715, "Interest accrual", $A$14:A715, A716)=0), "Interest accrual",
AND(SUMIFS(lease_table_payments, lease_table_dates, A716)&gt;0, COUNTIFS($E$14:E715, "Payment", $A$14:A715, A716)=0), "Payment",
AND(SUMIFS(rou_table_deprs, rou_table_dates, A716)&gt;0, COUNTIFS($E$14:E715, "Depreciation", $A$14:A715, A716)=0), "Depreciation",
TRUE,  ""
)</f>
        <v/>
      </c>
      <c r="G716" s="13" t="str" cm="1">
        <f t="array" aca="1" ref="G716" ca="1">_xlfn.IFS(
AND($B$11="Hə", $B$3="İllik"), Z716,
AND($B$11="Hə", $B$3="Aylıq"), AA716,
$B$11="Yox", X716)</f>
        <v/>
      </c>
      <c r="H716" s="1" t="str" cm="1">
        <f t="array" aca="1" ref="H716" ca="1">_xlfn.IFS( G716="", "",
TRUE, ROUND( H715+I716-J716, 2) )</f>
        <v/>
      </c>
      <c r="I716" s="1" t="str" cm="1">
        <f t="array" aca="1" ref="I716" ca="1">_xlfn.IFS(G716="", "",
G716=last_payment_date, (J716-H715),
 TRUE,  -  (H715- H715* (1+$B$6)^ (_xlfn.DAYS(G716,G715)/365) )
)</f>
        <v/>
      </c>
      <c r="J716" s="1" t="str" cm="1">
        <f t="array" aca="1" ref="J716" ca="1">_xlfn.IFS(G716="", "",
TRUE, _xlfn.XLOOKUP(G716,  payment_dates, payments,0,0)
)</f>
        <v/>
      </c>
      <c r="L716" s="8" t="str" cm="1">
        <f t="array" aca="1" ref="L716" ca="1">_xlfn.IFS(
AND($B$11="Hə", $B$3="İllik"), AC716,
AND($B$11="Hə", $B$3="Aylıq"), AD716,
$B$11="Yox", AB716)</f>
        <v/>
      </c>
      <c r="M716" s="1" t="str" cm="1">
        <f t="array" aca="1" ref="M716" ca="1">_xlfn.IFS( L716="", "",
(M715-N716)&lt;=0.5, 0,
TRUE,  M715-N716)</f>
        <v/>
      </c>
      <c r="N716" s="7" t="str" cm="1">
        <f t="array" aca="1" ref="N716" ca="1">_xlfn.IFS(
L716="", "",
TRUE, MIN(M715, ROUND($M$14/ (last_rou_date - $B$2) * (L716-L715), 2) )
)</f>
        <v/>
      </c>
      <c r="P716" s="59" t="str">
        <f t="shared" ca="1" si="33"/>
        <v/>
      </c>
      <c r="Q716" s="1" t="str" cm="1">
        <f t="array" aca="1" ref="Q716" ca="1">_xlfn.IFS(P716="","",
$B$11="Hə", _xlfn.XLOOKUP(DATE(P716, 12, 31), rou_table_dates, rou_table_nbvs,0, 0),
TRUE,  MAX(0, ROUND($M$14 - $M$14/ (last_rou_date - $B$2) * (DATE(P716,12,31) - $B$2), 2) )
)</f>
        <v/>
      </c>
      <c r="R716" s="1" t="str" cm="1">
        <f t="array" aca="1" ref="R716" ca="1">_xlfn.IFS(P716="","",
$B$11="Hə", _xlfn.XLOOKUP(DATE(P716, 12, 31), lease_table_dates, lease_table_balances,0, 0),
TRUE, IFERROR( XNPV($B$6, IF(payment_dates &gt;DATE(P716, 12, 31), payments,  0),  IF(payment_dates &gt;DATE(P716, 12, 31), payment_dates,  DATE(P716, 12, 31))    ),0)
)</f>
        <v/>
      </c>
      <c r="S716" s="1" t="str" cm="1">
        <f t="array" aca="1" ref="S716" ca="1">_xlfn.IFS(P716="","",
TRUE,  MIN( MIN(Q715, $M$14), ROUND($M$14/ (last_rou_date - $B$2) * (DATE(P716,12,31) - MAX($B$2, DATE(P716-1, 12, 31))), 2) )
)</f>
        <v/>
      </c>
      <c r="T716" s="7" t="str" cm="1">
        <f t="array" aca="1" ref="T716" ca="1">_xlfn.IFS(P716="", "",
ISTEXT(R715), R716- (H716 - SUMIFS( lease_table_payments, lease_table_years, P716) -$AG$14 ),
AND(ISNUMBER(R715), R716&lt;&gt;""),   R716- (R715 - SUMIFS( lease_table_payments, lease_table_years, P716) )
)</f>
        <v/>
      </c>
      <c r="V716" s="64">
        <f t="shared" si="32"/>
        <v>703</v>
      </c>
      <c r="W716" s="51" t="str" cm="1">
        <f t="array" ref="W716">_xlfn.IFS(
OR(W715=$B$4, W715=""),"",
TRUE,W715+1
)</f>
        <v/>
      </c>
      <c r="X716" s="51" t="str" cm="1">
        <f t="array" ref="X716">_xlfn.IFS(X715="","",
W716="", "",
AND($B$3="İllik"),DATE(YEAR(X715)+1,MONTH(X715),DAY(X715) ),
AND($B$3="Aylıq", $AH$14="Not end"), EDATE(X715,1),
AND($B$3="Aylıq", $AH$14="End"), EOMONTH(X715,1)
)</f>
        <v/>
      </c>
      <c r="Y716" s="51" t="str" cm="1">
        <f t="array" aca="1" ref="Y716" ca="1">_xlfn.IFS(
AND($B$7="Dövrün əvvəlində", Y715&lt;=last_rou_date), DATE(YEAR(Y715)+1, 12, 31),
AND($B$7="Dövrün sonunda", Y715&lt;=last_payment_date), DATE(YEAR(Y715)+1, 12, 31),
TRUE, ""
)</f>
        <v/>
      </c>
      <c r="Z716" s="75" t="str" cm="1">
        <f t="array" aca="1" ref="Z716" ca="1">_xlfn.IFS(
AND($AN$14="Not year_end", Z715&gt;last_payment_date), "",
AND($AN$14="Year_end", Z715&gt;=last_payment_date), "",
AND($AN$14="Year_end"), DATE(YEAR(Z715+1), 12, 31),
AND($AN$14="Not year_end", MONTH(Z715)=12, DAY(Z715)=31), DATE(YEAR(Z714)+1, MONTH(Z714), DAY(Z714)),
AND($AN$14="Not year_end", OR(MONTH(Z715)&lt;&gt;12, DAY(Z715)&lt;&gt;31) ), DATE(YEAR(Z715), 12, 31)
)</f>
        <v/>
      </c>
      <c r="AA716" s="75" t="str" cm="1">
        <f t="array" aca="1" ref="AA716" ca="1">_xlfn.IFS(AA715="", "",
AND(AA715=last_payment_date, OR(MONTH(AA715)&lt;&gt;12, DAY(AA715)&lt;&gt;31) ), DATE(YEAR(AA715), 12, 31),
AND(MONTH(AA715)=12, DAY(AA715)=31, AA715&gt;=last_payment_date), "",
AND(MONTH(AA715)=12, DAY(AA715)&lt;&gt;31),  EOMONTH(AA715,0),
AND(MONTH(AA715)=12, DAY(AA715)=31, $AH$14="Not end"),  EDATE(AA714,1),
AND($AH$14="Not end"), EDATE(AA715, 1),
AND($AH$14="End"), EOMONTH(AA715, 1)
)</f>
        <v/>
      </c>
      <c r="AB716" s="75" t="str" cm="1">
        <f t="array" aca="1" ref="AB716" ca="1">_xlfn.IFS(AB715="","",
AND(AB715=last_rou_date), "",
AND($B$3="İllik"),DATE(YEAR(AB715)+1,MONTH(AB715),DAY(AB715) ),
AND($B$3="Aylıq", $AH$14="Not end"), EDATE(AB715,1),
AND($B$3="Aylıq", $AH$14="End"), EOMONTH(AB715,1)
)</f>
        <v/>
      </c>
      <c r="AC716" s="75" t="str" cm="1">
        <f t="array" aca="1" ref="AC716" ca="1">_xlfn.IFS(
AND($AN$14="Not year_end", AC715&gt;last_rou_date), "",
AND($AN$14="Year_end", AC715&gt;=last_rou_date), "",
AND($AN$14="Year_end"), DATE(YEAR(AC715+1), 12, 31),
AND($AN$14="Not year_end", MONTH(AC715)=12, DAY(AC715)=31), DATE(YEAR(AC714)+1, MONTH(AC714), DAY(AC714)),
AND($AN$14="Not year_end", OR(MONTH(AC715)&lt;&gt;12, DAY(AC715)&lt;&gt;31) ), DATE(YEAR(AC715), 12, 31)
)</f>
        <v/>
      </c>
      <c r="AD716" s="75" t="str" cm="1">
        <f t="array" aca="1" ref="AD716" ca="1">_xlfn.IFS(AD715="", "",
AND(AD715=last_rou_date, OR(MONTH(AD715)&lt;&gt;12, DAY(AD715)&lt;&gt;31) ), DATE(YEAR(AD715), 12, 31),
AND(MONTH(AD715)=12, DAY(AD715)=31, AD715&gt;=last_rou_date), "",
AND(MONTH(AD715)=12, DAY(AD715)&lt;&gt;31),  EOMONTH(AD715,0),
AND(MONTH(AD715)=12, DAY(AD715)=31, $AH$14="Not end"),  EDATE(AD714,1),
AND($AH$14="Not end"), EDATE(AD715, 1),
AND($AH$14="End"), EOMONTH(AD715, 1)
)</f>
        <v/>
      </c>
      <c r="AE716" s="51" t="str" cm="1">
        <f t="array" ref="AE716">_xlfn.IFS(W716="", "",
AND(W716&gt;0, W716&lt;=$B$4, $C$2="İllik artım, faiz olaraq", $D$2&gt;0, $B$3="İllik"), $B$5*((1+$D$2)^(W716-1)),
AND(W716&gt;0, W716&lt;=$B$4, $C$2="İllik artım, faiz olaraq", $D$2&gt;0, $B$3="Aylıq"), $B$5*((1+$D$2)^ROUNDDOWN((W716-1)/12,0)),
AND(W716=1, $C$2="Aşağıdakı kimi dəyişir", ), $B$5,
AND(W716&gt;1, W716&lt;=$B$4, $C$2="Aşağıdakı kimi dəyişir"), IFERROR(VLOOKUP(W716, $C$4:$D$7, 2, FALSE), AE715),
AND(W716&gt;0, W716&lt;=$B$4), $B$5,
TRUE,0 )</f>
        <v/>
      </c>
      <c r="AF716" s="51" t="str">
        <f t="shared" ca="1" si="31"/>
        <v/>
      </c>
    </row>
    <row r="717" spans="1:32" x14ac:dyDescent="0.4">
      <c r="A717" s="13" t="str" cm="1">
        <f t="array" aca="1" ref="A717" ca="1">_xlfn.IFS(
AND(SUMIFS(lease_table_interest_accruals, lease_table_dates, A716)&gt;0, COUNTIFS($E$14:E716, "Interest accrual", $A$14:A716, A716)=0),  A716,
AND(SUMIFS(lease_table_payments, lease_table_dates, A716)&gt;0, COUNTIFS($E$14:E716, "Payment", $A$14:A716, A716)=0),  A716,
AND(SUMIFS(rou_table_deprs, rou_table_dates, A716)&gt;0, COUNTIFS($E$14:E716, "Depreciation", $A$14:A716, A716)=0),  A716,
TRUE,  IFERROR(INDEX(rou_table_dates,  MATCH(A716, rou_table_dates)+1, ), "")
)</f>
        <v/>
      </c>
      <c r="B717" s="1" t="str" cm="1">
        <f t="array" aca="1" ref="B717" ca="1">_xlfn.IFS(
AND(E717="Payment", A717=$B$2), $AM$14,
E717="Payment", $AM$15,
E717="Interest accrual", $AM$18,
E717="Depreciation", $AM$17,
TRUE, "")</f>
        <v/>
      </c>
      <c r="C717" s="1" t="str" cm="1">
        <f t="array" aca="1" ref="C717" ca="1">_xlfn.IFS(
E717="Payment", $AM$19,
E717="Interest accrual", $AM$15,
E717="Depreciation", $AM$16,
TRUE, "")</f>
        <v/>
      </c>
      <c r="D717" s="1" t="str" cm="1">
        <f t="array" aca="1" ref="D717" ca="1">_xlfn.IFS(
E717="Payment", _xlfn.XLOOKUP(A717, lease_table_dates, lease_table_payments, 0, 0),
E717="Interest accrual", _xlfn.XLOOKUP(A717, lease_table_dates, lease_table_interest_accruals, 0, 0),
E717="Depreciation", _xlfn.XLOOKUP(A717, rou_table_dates, rou_table_deprs, 0, 0),
TRUE, ""
)</f>
        <v/>
      </c>
      <c r="E717" s="7" t="str" cm="1">
        <f t="array" aca="1" ref="E717" ca="1">_xlfn.IFS(
AND(SUMIFS(lease_table_interest_accruals, lease_table_dates, A717)&gt;0, COUNTIFS($E$14:E716, "Interest accrual", $A$14:A716, A717)=0), "Interest accrual",
AND(SUMIFS(lease_table_payments, lease_table_dates, A717)&gt;0, COUNTIFS($E$14:E716, "Payment", $A$14:A716, A717)=0), "Payment",
AND(SUMIFS(rou_table_deprs, rou_table_dates, A717)&gt;0, COUNTIFS($E$14:E716, "Depreciation", $A$14:A716, A717)=0), "Depreciation",
TRUE,  ""
)</f>
        <v/>
      </c>
      <c r="G717" s="13" t="str" cm="1">
        <f t="array" aca="1" ref="G717" ca="1">_xlfn.IFS(
AND($B$11="Hə", $B$3="İllik"), Z717,
AND($B$11="Hə", $B$3="Aylıq"), AA717,
$B$11="Yox", X717)</f>
        <v/>
      </c>
      <c r="H717" s="1" t="str" cm="1">
        <f t="array" aca="1" ref="H717" ca="1">_xlfn.IFS( G717="", "",
TRUE, ROUND( H716+I717-J717, 2) )</f>
        <v/>
      </c>
      <c r="I717" s="1" t="str" cm="1">
        <f t="array" aca="1" ref="I717" ca="1">_xlfn.IFS(G717="", "",
G717=last_payment_date, (J717-H716),
 TRUE,  -  (H716- H716* (1+$B$6)^ (_xlfn.DAYS(G717,G716)/365) )
)</f>
        <v/>
      </c>
      <c r="J717" s="1" t="str" cm="1">
        <f t="array" aca="1" ref="J717" ca="1">_xlfn.IFS(G717="", "",
TRUE, _xlfn.XLOOKUP(G717,  payment_dates, payments,0,0)
)</f>
        <v/>
      </c>
      <c r="L717" s="8" t="str" cm="1">
        <f t="array" aca="1" ref="L717" ca="1">_xlfn.IFS(
AND($B$11="Hə", $B$3="İllik"), AC717,
AND($B$11="Hə", $B$3="Aylıq"), AD717,
$B$11="Yox", AB717)</f>
        <v/>
      </c>
      <c r="M717" s="1" t="str" cm="1">
        <f t="array" aca="1" ref="M717" ca="1">_xlfn.IFS( L717="", "",
(M716-N717)&lt;=0.5, 0,
TRUE,  M716-N717)</f>
        <v/>
      </c>
      <c r="N717" s="7" t="str" cm="1">
        <f t="array" aca="1" ref="N717" ca="1">_xlfn.IFS(
L717="", "",
TRUE, MIN(M716, ROUND($M$14/ (last_rou_date - $B$2) * (L717-L716), 2) )
)</f>
        <v/>
      </c>
      <c r="P717" s="59" t="str">
        <f t="shared" ca="1" si="33"/>
        <v/>
      </c>
      <c r="Q717" s="1" t="str" cm="1">
        <f t="array" aca="1" ref="Q717" ca="1">_xlfn.IFS(P717="","",
$B$11="Hə", _xlfn.XLOOKUP(DATE(P717, 12, 31), rou_table_dates, rou_table_nbvs,0, 0),
TRUE,  MAX(0, ROUND($M$14 - $M$14/ (last_rou_date - $B$2) * (DATE(P717,12,31) - $B$2), 2) )
)</f>
        <v/>
      </c>
      <c r="R717" s="1" t="str" cm="1">
        <f t="array" aca="1" ref="R717" ca="1">_xlfn.IFS(P717="","",
$B$11="Hə", _xlfn.XLOOKUP(DATE(P717, 12, 31), lease_table_dates, lease_table_balances,0, 0),
TRUE, IFERROR( XNPV($B$6, IF(payment_dates &gt;DATE(P717, 12, 31), payments,  0),  IF(payment_dates &gt;DATE(P717, 12, 31), payment_dates,  DATE(P717, 12, 31))    ),0)
)</f>
        <v/>
      </c>
      <c r="S717" s="1" t="str" cm="1">
        <f t="array" aca="1" ref="S717" ca="1">_xlfn.IFS(P717="","",
TRUE,  MIN( MIN(Q716, $M$14), ROUND($M$14/ (last_rou_date - $B$2) * (DATE(P717,12,31) - MAX($B$2, DATE(P717-1, 12, 31))), 2) )
)</f>
        <v/>
      </c>
      <c r="T717" s="7" t="str" cm="1">
        <f t="array" aca="1" ref="T717" ca="1">_xlfn.IFS(P717="", "",
ISTEXT(R716), R717- (H717 - SUMIFS( lease_table_payments, lease_table_years, P717) -$AG$14 ),
AND(ISNUMBER(R716), R717&lt;&gt;""),   R717- (R716 - SUMIFS( lease_table_payments, lease_table_years, P717) )
)</f>
        <v/>
      </c>
      <c r="V717" s="64">
        <f t="shared" si="32"/>
        <v>704</v>
      </c>
      <c r="W717" s="51" t="str" cm="1">
        <f t="array" ref="W717">_xlfn.IFS(
OR(W716=$B$4, W716=""),"",
TRUE,W716+1
)</f>
        <v/>
      </c>
      <c r="X717" s="51" t="str" cm="1">
        <f t="array" ref="X717">_xlfn.IFS(X716="","",
W717="", "",
AND($B$3="İllik"),DATE(YEAR(X716)+1,MONTH(X716),DAY(X716) ),
AND($B$3="Aylıq", $AH$14="Not end"), EDATE(X716,1),
AND($B$3="Aylıq", $AH$14="End"), EOMONTH(X716,1)
)</f>
        <v/>
      </c>
      <c r="Y717" s="51" t="str" cm="1">
        <f t="array" aca="1" ref="Y717" ca="1">_xlfn.IFS(
AND($B$7="Dövrün əvvəlində", Y716&lt;=last_rou_date), DATE(YEAR(Y716)+1, 12, 31),
AND($B$7="Dövrün sonunda", Y716&lt;=last_payment_date), DATE(YEAR(Y716)+1, 12, 31),
TRUE, ""
)</f>
        <v/>
      </c>
      <c r="Z717" s="75" t="str" cm="1">
        <f t="array" aca="1" ref="Z717" ca="1">_xlfn.IFS(
AND($AN$14="Not year_end", Z716&gt;last_payment_date), "",
AND($AN$14="Year_end", Z716&gt;=last_payment_date), "",
AND($AN$14="Year_end"), DATE(YEAR(Z716+1), 12, 31),
AND($AN$14="Not year_end", MONTH(Z716)=12, DAY(Z716)=31), DATE(YEAR(Z715)+1, MONTH(Z715), DAY(Z715)),
AND($AN$14="Not year_end", OR(MONTH(Z716)&lt;&gt;12, DAY(Z716)&lt;&gt;31) ), DATE(YEAR(Z716), 12, 31)
)</f>
        <v/>
      </c>
      <c r="AA717" s="75" t="str" cm="1">
        <f t="array" aca="1" ref="AA717" ca="1">_xlfn.IFS(AA716="", "",
AND(AA716=last_payment_date, OR(MONTH(AA716)&lt;&gt;12, DAY(AA716)&lt;&gt;31) ), DATE(YEAR(AA716), 12, 31),
AND(MONTH(AA716)=12, DAY(AA716)=31, AA716&gt;=last_payment_date), "",
AND(MONTH(AA716)=12, DAY(AA716)&lt;&gt;31),  EOMONTH(AA716,0),
AND(MONTH(AA716)=12, DAY(AA716)=31, $AH$14="Not end"),  EDATE(AA715,1),
AND($AH$14="Not end"), EDATE(AA716, 1),
AND($AH$14="End"), EOMONTH(AA716, 1)
)</f>
        <v/>
      </c>
      <c r="AB717" s="75" t="str" cm="1">
        <f t="array" aca="1" ref="AB717" ca="1">_xlfn.IFS(AB716="","",
AND(AB716=last_rou_date), "",
AND($B$3="İllik"),DATE(YEAR(AB716)+1,MONTH(AB716),DAY(AB716) ),
AND($B$3="Aylıq", $AH$14="Not end"), EDATE(AB716,1),
AND($B$3="Aylıq", $AH$14="End"), EOMONTH(AB716,1)
)</f>
        <v/>
      </c>
      <c r="AC717" s="75" t="str" cm="1">
        <f t="array" aca="1" ref="AC717" ca="1">_xlfn.IFS(
AND($AN$14="Not year_end", AC716&gt;last_rou_date), "",
AND($AN$14="Year_end", AC716&gt;=last_rou_date), "",
AND($AN$14="Year_end"), DATE(YEAR(AC716+1), 12, 31),
AND($AN$14="Not year_end", MONTH(AC716)=12, DAY(AC716)=31), DATE(YEAR(AC715)+1, MONTH(AC715), DAY(AC715)),
AND($AN$14="Not year_end", OR(MONTH(AC716)&lt;&gt;12, DAY(AC716)&lt;&gt;31) ), DATE(YEAR(AC716), 12, 31)
)</f>
        <v/>
      </c>
      <c r="AD717" s="75" t="str" cm="1">
        <f t="array" aca="1" ref="AD717" ca="1">_xlfn.IFS(AD716="", "",
AND(AD716=last_rou_date, OR(MONTH(AD716)&lt;&gt;12, DAY(AD716)&lt;&gt;31) ), DATE(YEAR(AD716), 12, 31),
AND(MONTH(AD716)=12, DAY(AD716)=31, AD716&gt;=last_rou_date), "",
AND(MONTH(AD716)=12, DAY(AD716)&lt;&gt;31),  EOMONTH(AD716,0),
AND(MONTH(AD716)=12, DAY(AD716)=31, $AH$14="Not end"),  EDATE(AD715,1),
AND($AH$14="Not end"), EDATE(AD716, 1),
AND($AH$14="End"), EOMONTH(AD716, 1)
)</f>
        <v/>
      </c>
      <c r="AE717" s="51" t="str" cm="1">
        <f t="array" ref="AE717">_xlfn.IFS(W717="", "",
AND(W717&gt;0, W717&lt;=$B$4, $C$2="İllik artım, faiz olaraq", $D$2&gt;0, $B$3="İllik"), $B$5*((1+$D$2)^(W717-1)),
AND(W717&gt;0, W717&lt;=$B$4, $C$2="İllik artım, faiz olaraq", $D$2&gt;0, $B$3="Aylıq"), $B$5*((1+$D$2)^ROUNDDOWN((W717-1)/12,0)),
AND(W717=1, $C$2="Aşağıdakı kimi dəyişir", ), $B$5,
AND(W717&gt;1, W717&lt;=$B$4, $C$2="Aşağıdakı kimi dəyişir"), IFERROR(VLOOKUP(W717, $C$4:$D$7, 2, FALSE), AE716),
AND(W717&gt;0, W717&lt;=$B$4), $B$5,
TRUE,0 )</f>
        <v/>
      </c>
      <c r="AF717" s="51" t="str">
        <f t="shared" ca="1" si="31"/>
        <v/>
      </c>
    </row>
    <row r="718" spans="1:32" x14ac:dyDescent="0.4">
      <c r="A718" s="13" t="str" cm="1">
        <f t="array" aca="1" ref="A718" ca="1">_xlfn.IFS(
AND(SUMIFS(lease_table_interest_accruals, lease_table_dates, A717)&gt;0, COUNTIFS($E$14:E717, "Interest accrual", $A$14:A717, A717)=0),  A717,
AND(SUMIFS(lease_table_payments, lease_table_dates, A717)&gt;0, COUNTIFS($E$14:E717, "Payment", $A$14:A717, A717)=0),  A717,
AND(SUMIFS(rou_table_deprs, rou_table_dates, A717)&gt;0, COUNTIFS($E$14:E717, "Depreciation", $A$14:A717, A717)=0),  A717,
TRUE,  IFERROR(INDEX(rou_table_dates,  MATCH(A717, rou_table_dates)+1, ), "")
)</f>
        <v/>
      </c>
      <c r="B718" s="1" t="str" cm="1">
        <f t="array" aca="1" ref="B718" ca="1">_xlfn.IFS(
AND(E718="Payment", A718=$B$2), $AM$14,
E718="Payment", $AM$15,
E718="Interest accrual", $AM$18,
E718="Depreciation", $AM$17,
TRUE, "")</f>
        <v/>
      </c>
      <c r="C718" s="1" t="str" cm="1">
        <f t="array" aca="1" ref="C718" ca="1">_xlfn.IFS(
E718="Payment", $AM$19,
E718="Interest accrual", $AM$15,
E718="Depreciation", $AM$16,
TRUE, "")</f>
        <v/>
      </c>
      <c r="D718" s="1" t="str" cm="1">
        <f t="array" aca="1" ref="D718" ca="1">_xlfn.IFS(
E718="Payment", _xlfn.XLOOKUP(A718, lease_table_dates, lease_table_payments, 0, 0),
E718="Interest accrual", _xlfn.XLOOKUP(A718, lease_table_dates, lease_table_interest_accruals, 0, 0),
E718="Depreciation", _xlfn.XLOOKUP(A718, rou_table_dates, rou_table_deprs, 0, 0),
TRUE, ""
)</f>
        <v/>
      </c>
      <c r="E718" s="7" t="str" cm="1">
        <f t="array" aca="1" ref="E718" ca="1">_xlfn.IFS(
AND(SUMIFS(lease_table_interest_accruals, lease_table_dates, A718)&gt;0, COUNTIFS($E$14:E717, "Interest accrual", $A$14:A717, A718)=0), "Interest accrual",
AND(SUMIFS(lease_table_payments, lease_table_dates, A718)&gt;0, COUNTIFS($E$14:E717, "Payment", $A$14:A717, A718)=0), "Payment",
AND(SUMIFS(rou_table_deprs, rou_table_dates, A718)&gt;0, COUNTIFS($E$14:E717, "Depreciation", $A$14:A717, A718)=0), "Depreciation",
TRUE,  ""
)</f>
        <v/>
      </c>
      <c r="G718" s="13" t="str" cm="1">
        <f t="array" aca="1" ref="G718" ca="1">_xlfn.IFS(
AND($B$11="Hə", $B$3="İllik"), Z718,
AND($B$11="Hə", $B$3="Aylıq"), AA718,
$B$11="Yox", X718)</f>
        <v/>
      </c>
      <c r="H718" s="1" t="str" cm="1">
        <f t="array" aca="1" ref="H718" ca="1">_xlfn.IFS( G718="", "",
TRUE, ROUND( H717+I718-J718, 2) )</f>
        <v/>
      </c>
      <c r="I718" s="1" t="str" cm="1">
        <f t="array" aca="1" ref="I718" ca="1">_xlfn.IFS(G718="", "",
G718=last_payment_date, (J718-H717),
 TRUE,  -  (H717- H717* (1+$B$6)^ (_xlfn.DAYS(G718,G717)/365) )
)</f>
        <v/>
      </c>
      <c r="J718" s="1" t="str" cm="1">
        <f t="array" aca="1" ref="J718" ca="1">_xlfn.IFS(G718="", "",
TRUE, _xlfn.XLOOKUP(G718,  payment_dates, payments,0,0)
)</f>
        <v/>
      </c>
      <c r="L718" s="8" t="str" cm="1">
        <f t="array" aca="1" ref="L718" ca="1">_xlfn.IFS(
AND($B$11="Hə", $B$3="İllik"), AC718,
AND($B$11="Hə", $B$3="Aylıq"), AD718,
$B$11="Yox", AB718)</f>
        <v/>
      </c>
      <c r="M718" s="1" t="str" cm="1">
        <f t="array" aca="1" ref="M718" ca="1">_xlfn.IFS( L718="", "",
(M717-N718)&lt;=0.5, 0,
TRUE,  M717-N718)</f>
        <v/>
      </c>
      <c r="N718" s="7" t="str" cm="1">
        <f t="array" aca="1" ref="N718" ca="1">_xlfn.IFS(
L718="", "",
TRUE, MIN(M717, ROUND($M$14/ (last_rou_date - $B$2) * (L718-L717), 2) )
)</f>
        <v/>
      </c>
      <c r="P718" s="59" t="str">
        <f t="shared" ca="1" si="33"/>
        <v/>
      </c>
      <c r="Q718" s="1" t="str" cm="1">
        <f t="array" aca="1" ref="Q718" ca="1">_xlfn.IFS(P718="","",
$B$11="Hə", _xlfn.XLOOKUP(DATE(P718, 12, 31), rou_table_dates, rou_table_nbvs,0, 0),
TRUE,  MAX(0, ROUND($M$14 - $M$14/ (last_rou_date - $B$2) * (DATE(P718,12,31) - $B$2), 2) )
)</f>
        <v/>
      </c>
      <c r="R718" s="1" t="str" cm="1">
        <f t="array" aca="1" ref="R718" ca="1">_xlfn.IFS(P718="","",
$B$11="Hə", _xlfn.XLOOKUP(DATE(P718, 12, 31), lease_table_dates, lease_table_balances,0, 0),
TRUE, IFERROR( XNPV($B$6, IF(payment_dates &gt;DATE(P718, 12, 31), payments,  0),  IF(payment_dates &gt;DATE(P718, 12, 31), payment_dates,  DATE(P718, 12, 31))    ),0)
)</f>
        <v/>
      </c>
      <c r="S718" s="1" t="str" cm="1">
        <f t="array" aca="1" ref="S718" ca="1">_xlfn.IFS(P718="","",
TRUE,  MIN( MIN(Q717, $M$14), ROUND($M$14/ (last_rou_date - $B$2) * (DATE(P718,12,31) - MAX($B$2, DATE(P718-1, 12, 31))), 2) )
)</f>
        <v/>
      </c>
      <c r="T718" s="7" t="str" cm="1">
        <f t="array" aca="1" ref="T718" ca="1">_xlfn.IFS(P718="", "",
ISTEXT(R717), R718- (H718 - SUMIFS( lease_table_payments, lease_table_years, P718) -$AG$14 ),
AND(ISNUMBER(R717), R718&lt;&gt;""),   R718- (R717 - SUMIFS( lease_table_payments, lease_table_years, P718) )
)</f>
        <v/>
      </c>
      <c r="V718" s="64">
        <f t="shared" si="32"/>
        <v>705</v>
      </c>
      <c r="W718" s="51" t="str" cm="1">
        <f t="array" ref="W718">_xlfn.IFS(
OR(W717=$B$4, W717=""),"",
TRUE,W717+1
)</f>
        <v/>
      </c>
      <c r="X718" s="51" t="str" cm="1">
        <f t="array" ref="X718">_xlfn.IFS(X717="","",
W718="", "",
AND($B$3="İllik"),DATE(YEAR(X717)+1,MONTH(X717),DAY(X717) ),
AND($B$3="Aylıq", $AH$14="Not end"), EDATE(X717,1),
AND($B$3="Aylıq", $AH$14="End"), EOMONTH(X717,1)
)</f>
        <v/>
      </c>
      <c r="Y718" s="51" t="str" cm="1">
        <f t="array" aca="1" ref="Y718" ca="1">_xlfn.IFS(
AND($B$7="Dövrün əvvəlində", Y717&lt;=last_rou_date), DATE(YEAR(Y717)+1, 12, 31),
AND($B$7="Dövrün sonunda", Y717&lt;=last_payment_date), DATE(YEAR(Y717)+1, 12, 31),
TRUE, ""
)</f>
        <v/>
      </c>
      <c r="Z718" s="75" t="str" cm="1">
        <f t="array" aca="1" ref="Z718" ca="1">_xlfn.IFS(
AND($AN$14="Not year_end", Z717&gt;last_payment_date), "",
AND($AN$14="Year_end", Z717&gt;=last_payment_date), "",
AND($AN$14="Year_end"), DATE(YEAR(Z717+1), 12, 31),
AND($AN$14="Not year_end", MONTH(Z717)=12, DAY(Z717)=31), DATE(YEAR(Z716)+1, MONTH(Z716), DAY(Z716)),
AND($AN$14="Not year_end", OR(MONTH(Z717)&lt;&gt;12, DAY(Z717)&lt;&gt;31) ), DATE(YEAR(Z717), 12, 31)
)</f>
        <v/>
      </c>
      <c r="AA718" s="75" t="str" cm="1">
        <f t="array" aca="1" ref="AA718" ca="1">_xlfn.IFS(AA717="", "",
AND(AA717=last_payment_date, OR(MONTH(AA717)&lt;&gt;12, DAY(AA717)&lt;&gt;31) ), DATE(YEAR(AA717), 12, 31),
AND(MONTH(AA717)=12, DAY(AA717)=31, AA717&gt;=last_payment_date), "",
AND(MONTH(AA717)=12, DAY(AA717)&lt;&gt;31),  EOMONTH(AA717,0),
AND(MONTH(AA717)=12, DAY(AA717)=31, $AH$14="Not end"),  EDATE(AA716,1),
AND($AH$14="Not end"), EDATE(AA717, 1),
AND($AH$14="End"), EOMONTH(AA717, 1)
)</f>
        <v/>
      </c>
      <c r="AB718" s="75" t="str" cm="1">
        <f t="array" aca="1" ref="AB718" ca="1">_xlfn.IFS(AB717="","",
AND(AB717=last_rou_date), "",
AND($B$3="İllik"),DATE(YEAR(AB717)+1,MONTH(AB717),DAY(AB717) ),
AND($B$3="Aylıq", $AH$14="Not end"), EDATE(AB717,1),
AND($B$3="Aylıq", $AH$14="End"), EOMONTH(AB717,1)
)</f>
        <v/>
      </c>
      <c r="AC718" s="75" t="str" cm="1">
        <f t="array" aca="1" ref="AC718" ca="1">_xlfn.IFS(
AND($AN$14="Not year_end", AC717&gt;last_rou_date), "",
AND($AN$14="Year_end", AC717&gt;=last_rou_date), "",
AND($AN$14="Year_end"), DATE(YEAR(AC717+1), 12, 31),
AND($AN$14="Not year_end", MONTH(AC717)=12, DAY(AC717)=31), DATE(YEAR(AC716)+1, MONTH(AC716), DAY(AC716)),
AND($AN$14="Not year_end", OR(MONTH(AC717)&lt;&gt;12, DAY(AC717)&lt;&gt;31) ), DATE(YEAR(AC717), 12, 31)
)</f>
        <v/>
      </c>
      <c r="AD718" s="75" t="str" cm="1">
        <f t="array" aca="1" ref="AD718" ca="1">_xlfn.IFS(AD717="", "",
AND(AD717=last_rou_date, OR(MONTH(AD717)&lt;&gt;12, DAY(AD717)&lt;&gt;31) ), DATE(YEAR(AD717), 12, 31),
AND(MONTH(AD717)=12, DAY(AD717)=31, AD717&gt;=last_rou_date), "",
AND(MONTH(AD717)=12, DAY(AD717)&lt;&gt;31),  EOMONTH(AD717,0),
AND(MONTH(AD717)=12, DAY(AD717)=31, $AH$14="Not end"),  EDATE(AD716,1),
AND($AH$14="Not end"), EDATE(AD717, 1),
AND($AH$14="End"), EOMONTH(AD717, 1)
)</f>
        <v/>
      </c>
      <c r="AE718" s="51" t="str" cm="1">
        <f t="array" ref="AE718">_xlfn.IFS(W718="", "",
AND(W718&gt;0, W718&lt;=$B$4, $C$2="İllik artım, faiz olaraq", $D$2&gt;0, $B$3="İllik"), $B$5*((1+$D$2)^(W718-1)),
AND(W718&gt;0, W718&lt;=$B$4, $C$2="İllik artım, faiz olaraq", $D$2&gt;0, $B$3="Aylıq"), $B$5*((1+$D$2)^ROUNDDOWN((W718-1)/12,0)),
AND(W718=1, $C$2="Aşağıdakı kimi dəyişir", ), $B$5,
AND(W718&gt;1, W718&lt;=$B$4, $C$2="Aşağıdakı kimi dəyişir"), IFERROR(VLOOKUP(W718, $C$4:$D$7, 2, FALSE), AE717),
AND(W718&gt;0, W718&lt;=$B$4), $B$5,
TRUE,0 )</f>
        <v/>
      </c>
      <c r="AF718" s="51" t="str">
        <f t="shared" ca="1" si="31"/>
        <v/>
      </c>
    </row>
    <row r="719" spans="1:32" x14ac:dyDescent="0.4">
      <c r="A719" s="13" t="str" cm="1">
        <f t="array" aca="1" ref="A719" ca="1">_xlfn.IFS(
AND(SUMIFS(lease_table_interest_accruals, lease_table_dates, A718)&gt;0, COUNTIFS($E$14:E718, "Interest accrual", $A$14:A718, A718)=0),  A718,
AND(SUMIFS(lease_table_payments, lease_table_dates, A718)&gt;0, COUNTIFS($E$14:E718, "Payment", $A$14:A718, A718)=0),  A718,
AND(SUMIFS(rou_table_deprs, rou_table_dates, A718)&gt;0, COUNTIFS($E$14:E718, "Depreciation", $A$14:A718, A718)=0),  A718,
TRUE,  IFERROR(INDEX(rou_table_dates,  MATCH(A718, rou_table_dates)+1, ), "")
)</f>
        <v/>
      </c>
      <c r="B719" s="1" t="str" cm="1">
        <f t="array" aca="1" ref="B719" ca="1">_xlfn.IFS(
AND(E719="Payment", A719=$B$2), $AM$14,
E719="Payment", $AM$15,
E719="Interest accrual", $AM$18,
E719="Depreciation", $AM$17,
TRUE, "")</f>
        <v/>
      </c>
      <c r="C719" s="1" t="str" cm="1">
        <f t="array" aca="1" ref="C719" ca="1">_xlfn.IFS(
E719="Payment", $AM$19,
E719="Interest accrual", $AM$15,
E719="Depreciation", $AM$16,
TRUE, "")</f>
        <v/>
      </c>
      <c r="D719" s="1" t="str" cm="1">
        <f t="array" aca="1" ref="D719" ca="1">_xlfn.IFS(
E719="Payment", _xlfn.XLOOKUP(A719, lease_table_dates, lease_table_payments, 0, 0),
E719="Interest accrual", _xlfn.XLOOKUP(A719, lease_table_dates, lease_table_interest_accruals, 0, 0),
E719="Depreciation", _xlfn.XLOOKUP(A719, rou_table_dates, rou_table_deprs, 0, 0),
TRUE, ""
)</f>
        <v/>
      </c>
      <c r="E719" s="7" t="str" cm="1">
        <f t="array" aca="1" ref="E719" ca="1">_xlfn.IFS(
AND(SUMIFS(lease_table_interest_accruals, lease_table_dates, A719)&gt;0, COUNTIFS($E$14:E718, "Interest accrual", $A$14:A718, A719)=0), "Interest accrual",
AND(SUMIFS(lease_table_payments, lease_table_dates, A719)&gt;0, COUNTIFS($E$14:E718, "Payment", $A$14:A718, A719)=0), "Payment",
AND(SUMIFS(rou_table_deprs, rou_table_dates, A719)&gt;0, COUNTIFS($E$14:E718, "Depreciation", $A$14:A718, A719)=0), "Depreciation",
TRUE,  ""
)</f>
        <v/>
      </c>
      <c r="G719" s="13" t="str" cm="1">
        <f t="array" aca="1" ref="G719" ca="1">_xlfn.IFS(
AND($B$11="Hə", $B$3="İllik"), Z719,
AND($B$11="Hə", $B$3="Aylıq"), AA719,
$B$11="Yox", X719)</f>
        <v/>
      </c>
      <c r="H719" s="1" t="str" cm="1">
        <f t="array" aca="1" ref="H719" ca="1">_xlfn.IFS( G719="", "",
TRUE, ROUND( H718+I719-J719, 2) )</f>
        <v/>
      </c>
      <c r="I719" s="1" t="str" cm="1">
        <f t="array" aca="1" ref="I719" ca="1">_xlfn.IFS(G719="", "",
G719=last_payment_date, (J719-H718),
 TRUE,  -  (H718- H718* (1+$B$6)^ (_xlfn.DAYS(G719,G718)/365) )
)</f>
        <v/>
      </c>
      <c r="J719" s="1" t="str" cm="1">
        <f t="array" aca="1" ref="J719" ca="1">_xlfn.IFS(G719="", "",
TRUE, _xlfn.XLOOKUP(G719,  payment_dates, payments,0,0)
)</f>
        <v/>
      </c>
      <c r="L719" s="8" t="str" cm="1">
        <f t="array" aca="1" ref="L719" ca="1">_xlfn.IFS(
AND($B$11="Hə", $B$3="İllik"), AC719,
AND($B$11="Hə", $B$3="Aylıq"), AD719,
$B$11="Yox", AB719)</f>
        <v/>
      </c>
      <c r="M719" s="1" t="str" cm="1">
        <f t="array" aca="1" ref="M719" ca="1">_xlfn.IFS( L719="", "",
(M718-N719)&lt;=0.5, 0,
TRUE,  M718-N719)</f>
        <v/>
      </c>
      <c r="N719" s="7" t="str" cm="1">
        <f t="array" aca="1" ref="N719" ca="1">_xlfn.IFS(
L719="", "",
TRUE, MIN(M718, ROUND($M$14/ (last_rou_date - $B$2) * (L719-L718), 2) )
)</f>
        <v/>
      </c>
      <c r="P719" s="59" t="str">
        <f t="shared" ca="1" si="33"/>
        <v/>
      </c>
      <c r="Q719" s="1" t="str" cm="1">
        <f t="array" aca="1" ref="Q719" ca="1">_xlfn.IFS(P719="","",
$B$11="Hə", _xlfn.XLOOKUP(DATE(P719, 12, 31), rou_table_dates, rou_table_nbvs,0, 0),
TRUE,  MAX(0, ROUND($M$14 - $M$14/ (last_rou_date - $B$2) * (DATE(P719,12,31) - $B$2), 2) )
)</f>
        <v/>
      </c>
      <c r="R719" s="1" t="str" cm="1">
        <f t="array" aca="1" ref="R719" ca="1">_xlfn.IFS(P719="","",
$B$11="Hə", _xlfn.XLOOKUP(DATE(P719, 12, 31), lease_table_dates, lease_table_balances,0, 0),
TRUE, IFERROR( XNPV($B$6, IF(payment_dates &gt;DATE(P719, 12, 31), payments,  0),  IF(payment_dates &gt;DATE(P719, 12, 31), payment_dates,  DATE(P719, 12, 31))    ),0)
)</f>
        <v/>
      </c>
      <c r="S719" s="1" t="str" cm="1">
        <f t="array" aca="1" ref="S719" ca="1">_xlfn.IFS(P719="","",
TRUE,  MIN( MIN(Q718, $M$14), ROUND($M$14/ (last_rou_date - $B$2) * (DATE(P719,12,31) - MAX($B$2, DATE(P719-1, 12, 31))), 2) )
)</f>
        <v/>
      </c>
      <c r="T719" s="7" t="str" cm="1">
        <f t="array" aca="1" ref="T719" ca="1">_xlfn.IFS(P719="", "",
ISTEXT(R718), R719- (H719 - SUMIFS( lease_table_payments, lease_table_years, P719) -$AG$14 ),
AND(ISNUMBER(R718), R719&lt;&gt;""),   R719- (R718 - SUMIFS( lease_table_payments, lease_table_years, P719) )
)</f>
        <v/>
      </c>
      <c r="V719" s="64">
        <f t="shared" si="32"/>
        <v>706</v>
      </c>
      <c r="W719" s="51" t="str" cm="1">
        <f t="array" ref="W719">_xlfn.IFS(
OR(W718=$B$4, W718=""),"",
TRUE,W718+1
)</f>
        <v/>
      </c>
      <c r="X719" s="51" t="str" cm="1">
        <f t="array" ref="X719">_xlfn.IFS(X718="","",
W719="", "",
AND($B$3="İllik"),DATE(YEAR(X718)+1,MONTH(X718),DAY(X718) ),
AND($B$3="Aylıq", $AH$14="Not end"), EDATE(X718,1),
AND($B$3="Aylıq", $AH$14="End"), EOMONTH(X718,1)
)</f>
        <v/>
      </c>
      <c r="Y719" s="51" t="str" cm="1">
        <f t="array" aca="1" ref="Y719" ca="1">_xlfn.IFS(
AND($B$7="Dövrün əvvəlində", Y718&lt;=last_rou_date), DATE(YEAR(Y718)+1, 12, 31),
AND($B$7="Dövrün sonunda", Y718&lt;=last_payment_date), DATE(YEAR(Y718)+1, 12, 31),
TRUE, ""
)</f>
        <v/>
      </c>
      <c r="Z719" s="75" t="str" cm="1">
        <f t="array" aca="1" ref="Z719" ca="1">_xlfn.IFS(
AND($AN$14="Not year_end", Z718&gt;last_payment_date), "",
AND($AN$14="Year_end", Z718&gt;=last_payment_date), "",
AND($AN$14="Year_end"), DATE(YEAR(Z718+1), 12, 31),
AND($AN$14="Not year_end", MONTH(Z718)=12, DAY(Z718)=31), DATE(YEAR(Z717)+1, MONTH(Z717), DAY(Z717)),
AND($AN$14="Not year_end", OR(MONTH(Z718)&lt;&gt;12, DAY(Z718)&lt;&gt;31) ), DATE(YEAR(Z718), 12, 31)
)</f>
        <v/>
      </c>
      <c r="AA719" s="75" t="str" cm="1">
        <f t="array" aca="1" ref="AA719" ca="1">_xlfn.IFS(AA718="", "",
AND(AA718=last_payment_date, OR(MONTH(AA718)&lt;&gt;12, DAY(AA718)&lt;&gt;31) ), DATE(YEAR(AA718), 12, 31),
AND(MONTH(AA718)=12, DAY(AA718)=31, AA718&gt;=last_payment_date), "",
AND(MONTH(AA718)=12, DAY(AA718)&lt;&gt;31),  EOMONTH(AA718,0),
AND(MONTH(AA718)=12, DAY(AA718)=31, $AH$14="Not end"),  EDATE(AA717,1),
AND($AH$14="Not end"), EDATE(AA718, 1),
AND($AH$14="End"), EOMONTH(AA718, 1)
)</f>
        <v/>
      </c>
      <c r="AB719" s="75" t="str" cm="1">
        <f t="array" aca="1" ref="AB719" ca="1">_xlfn.IFS(AB718="","",
AND(AB718=last_rou_date), "",
AND($B$3="İllik"),DATE(YEAR(AB718)+1,MONTH(AB718),DAY(AB718) ),
AND($B$3="Aylıq", $AH$14="Not end"), EDATE(AB718,1),
AND($B$3="Aylıq", $AH$14="End"), EOMONTH(AB718,1)
)</f>
        <v/>
      </c>
      <c r="AC719" s="75" t="str" cm="1">
        <f t="array" aca="1" ref="AC719" ca="1">_xlfn.IFS(
AND($AN$14="Not year_end", AC718&gt;last_rou_date), "",
AND($AN$14="Year_end", AC718&gt;=last_rou_date), "",
AND($AN$14="Year_end"), DATE(YEAR(AC718+1), 12, 31),
AND($AN$14="Not year_end", MONTH(AC718)=12, DAY(AC718)=31), DATE(YEAR(AC717)+1, MONTH(AC717), DAY(AC717)),
AND($AN$14="Not year_end", OR(MONTH(AC718)&lt;&gt;12, DAY(AC718)&lt;&gt;31) ), DATE(YEAR(AC718), 12, 31)
)</f>
        <v/>
      </c>
      <c r="AD719" s="75" t="str" cm="1">
        <f t="array" aca="1" ref="AD719" ca="1">_xlfn.IFS(AD718="", "",
AND(AD718=last_rou_date, OR(MONTH(AD718)&lt;&gt;12, DAY(AD718)&lt;&gt;31) ), DATE(YEAR(AD718), 12, 31),
AND(MONTH(AD718)=12, DAY(AD718)=31, AD718&gt;=last_rou_date), "",
AND(MONTH(AD718)=12, DAY(AD718)&lt;&gt;31),  EOMONTH(AD718,0),
AND(MONTH(AD718)=12, DAY(AD718)=31, $AH$14="Not end"),  EDATE(AD717,1),
AND($AH$14="Not end"), EDATE(AD718, 1),
AND($AH$14="End"), EOMONTH(AD718, 1)
)</f>
        <v/>
      </c>
      <c r="AE719" s="51" t="str" cm="1">
        <f t="array" ref="AE719">_xlfn.IFS(W719="", "",
AND(W719&gt;0, W719&lt;=$B$4, $C$2="İllik artım, faiz olaraq", $D$2&gt;0, $B$3="İllik"), $B$5*((1+$D$2)^(W719-1)),
AND(W719&gt;0, W719&lt;=$B$4, $C$2="İllik artım, faiz olaraq", $D$2&gt;0, $B$3="Aylıq"), $B$5*((1+$D$2)^ROUNDDOWN((W719-1)/12,0)),
AND(W719=1, $C$2="Aşağıdakı kimi dəyişir", ), $B$5,
AND(W719&gt;1, W719&lt;=$B$4, $C$2="Aşağıdakı kimi dəyişir"), IFERROR(VLOOKUP(W719, $C$4:$D$7, 2, FALSE), AE718),
AND(W719&gt;0, W719&lt;=$B$4), $B$5,
TRUE,0 )</f>
        <v/>
      </c>
      <c r="AF719" s="51" t="str">
        <f t="shared" ref="AF719:AF782" ca="1" si="34">IF(G719="","",YEAR(G719))</f>
        <v/>
      </c>
    </row>
    <row r="720" spans="1:32" x14ac:dyDescent="0.4">
      <c r="A720" s="13" t="str" cm="1">
        <f t="array" aca="1" ref="A720" ca="1">_xlfn.IFS(
AND(SUMIFS(lease_table_interest_accruals, lease_table_dates, A719)&gt;0, COUNTIFS($E$14:E719, "Interest accrual", $A$14:A719, A719)=0),  A719,
AND(SUMIFS(lease_table_payments, lease_table_dates, A719)&gt;0, COUNTIFS($E$14:E719, "Payment", $A$14:A719, A719)=0),  A719,
AND(SUMIFS(rou_table_deprs, rou_table_dates, A719)&gt;0, COUNTIFS($E$14:E719, "Depreciation", $A$14:A719, A719)=0),  A719,
TRUE,  IFERROR(INDEX(rou_table_dates,  MATCH(A719, rou_table_dates)+1, ), "")
)</f>
        <v/>
      </c>
      <c r="B720" s="1" t="str" cm="1">
        <f t="array" aca="1" ref="B720" ca="1">_xlfn.IFS(
AND(E720="Payment", A720=$B$2), $AM$14,
E720="Payment", $AM$15,
E720="Interest accrual", $AM$18,
E720="Depreciation", $AM$17,
TRUE, "")</f>
        <v/>
      </c>
      <c r="C720" s="1" t="str" cm="1">
        <f t="array" aca="1" ref="C720" ca="1">_xlfn.IFS(
E720="Payment", $AM$19,
E720="Interest accrual", $AM$15,
E720="Depreciation", $AM$16,
TRUE, "")</f>
        <v/>
      </c>
      <c r="D720" s="1" t="str" cm="1">
        <f t="array" aca="1" ref="D720" ca="1">_xlfn.IFS(
E720="Payment", _xlfn.XLOOKUP(A720, lease_table_dates, lease_table_payments, 0, 0),
E720="Interest accrual", _xlfn.XLOOKUP(A720, lease_table_dates, lease_table_interest_accruals, 0, 0),
E720="Depreciation", _xlfn.XLOOKUP(A720, rou_table_dates, rou_table_deprs, 0, 0),
TRUE, ""
)</f>
        <v/>
      </c>
      <c r="E720" s="7" t="str" cm="1">
        <f t="array" aca="1" ref="E720" ca="1">_xlfn.IFS(
AND(SUMIFS(lease_table_interest_accruals, lease_table_dates, A720)&gt;0, COUNTIFS($E$14:E719, "Interest accrual", $A$14:A719, A720)=0), "Interest accrual",
AND(SUMIFS(lease_table_payments, lease_table_dates, A720)&gt;0, COUNTIFS($E$14:E719, "Payment", $A$14:A719, A720)=0), "Payment",
AND(SUMIFS(rou_table_deprs, rou_table_dates, A720)&gt;0, COUNTIFS($E$14:E719, "Depreciation", $A$14:A719, A720)=0), "Depreciation",
TRUE,  ""
)</f>
        <v/>
      </c>
      <c r="G720" s="13" t="str" cm="1">
        <f t="array" aca="1" ref="G720" ca="1">_xlfn.IFS(
AND($B$11="Hə", $B$3="İllik"), Z720,
AND($B$11="Hə", $B$3="Aylıq"), AA720,
$B$11="Yox", X720)</f>
        <v/>
      </c>
      <c r="H720" s="1" t="str" cm="1">
        <f t="array" aca="1" ref="H720" ca="1">_xlfn.IFS( G720="", "",
TRUE, ROUND( H719+I720-J720, 2) )</f>
        <v/>
      </c>
      <c r="I720" s="1" t="str" cm="1">
        <f t="array" aca="1" ref="I720" ca="1">_xlfn.IFS(G720="", "",
G720=last_payment_date, (J720-H719),
 TRUE,  -  (H719- H719* (1+$B$6)^ (_xlfn.DAYS(G720,G719)/365) )
)</f>
        <v/>
      </c>
      <c r="J720" s="1" t="str" cm="1">
        <f t="array" aca="1" ref="J720" ca="1">_xlfn.IFS(G720="", "",
TRUE, _xlfn.XLOOKUP(G720,  payment_dates, payments,0,0)
)</f>
        <v/>
      </c>
      <c r="L720" s="8" t="str" cm="1">
        <f t="array" aca="1" ref="L720" ca="1">_xlfn.IFS(
AND($B$11="Hə", $B$3="İllik"), AC720,
AND($B$11="Hə", $B$3="Aylıq"), AD720,
$B$11="Yox", AB720)</f>
        <v/>
      </c>
      <c r="M720" s="1" t="str" cm="1">
        <f t="array" aca="1" ref="M720" ca="1">_xlfn.IFS( L720="", "",
(M719-N720)&lt;=0.5, 0,
TRUE,  M719-N720)</f>
        <v/>
      </c>
      <c r="N720" s="7" t="str" cm="1">
        <f t="array" aca="1" ref="N720" ca="1">_xlfn.IFS(
L720="", "",
TRUE, MIN(M719, ROUND($M$14/ (last_rou_date - $B$2) * (L720-L719), 2) )
)</f>
        <v/>
      </c>
      <c r="P720" s="59" t="str">
        <f t="shared" ca="1" si="33"/>
        <v/>
      </c>
      <c r="Q720" s="1" t="str" cm="1">
        <f t="array" aca="1" ref="Q720" ca="1">_xlfn.IFS(P720="","",
$B$11="Hə", _xlfn.XLOOKUP(DATE(P720, 12, 31), rou_table_dates, rou_table_nbvs,0, 0),
TRUE,  MAX(0, ROUND($M$14 - $M$14/ (last_rou_date - $B$2) * (DATE(P720,12,31) - $B$2), 2) )
)</f>
        <v/>
      </c>
      <c r="R720" s="1" t="str" cm="1">
        <f t="array" aca="1" ref="R720" ca="1">_xlfn.IFS(P720="","",
$B$11="Hə", _xlfn.XLOOKUP(DATE(P720, 12, 31), lease_table_dates, lease_table_balances,0, 0),
TRUE, IFERROR( XNPV($B$6, IF(payment_dates &gt;DATE(P720, 12, 31), payments,  0),  IF(payment_dates &gt;DATE(P720, 12, 31), payment_dates,  DATE(P720, 12, 31))    ),0)
)</f>
        <v/>
      </c>
      <c r="S720" s="1" t="str" cm="1">
        <f t="array" aca="1" ref="S720" ca="1">_xlfn.IFS(P720="","",
TRUE,  MIN( MIN(Q719, $M$14), ROUND($M$14/ (last_rou_date - $B$2) * (DATE(P720,12,31) - MAX($B$2, DATE(P720-1, 12, 31))), 2) )
)</f>
        <v/>
      </c>
      <c r="T720" s="7" t="str" cm="1">
        <f t="array" aca="1" ref="T720" ca="1">_xlfn.IFS(P720="", "",
ISTEXT(R719), R720- (H720 - SUMIFS( lease_table_payments, lease_table_years, P720) -$AG$14 ),
AND(ISNUMBER(R719), R720&lt;&gt;""),   R720- (R719 - SUMIFS( lease_table_payments, lease_table_years, P720) )
)</f>
        <v/>
      </c>
      <c r="V720" s="64">
        <f t="shared" ref="V720:V783" si="35">V719+1</f>
        <v>707</v>
      </c>
      <c r="W720" s="51" t="str" cm="1">
        <f t="array" ref="W720">_xlfn.IFS(
OR(W719=$B$4, W719=""),"",
TRUE,W719+1
)</f>
        <v/>
      </c>
      <c r="X720" s="51" t="str" cm="1">
        <f t="array" ref="X720">_xlfn.IFS(X719="","",
W720="", "",
AND($B$3="İllik"),DATE(YEAR(X719)+1,MONTH(X719),DAY(X719) ),
AND($B$3="Aylıq", $AH$14="Not end"), EDATE(X719,1),
AND($B$3="Aylıq", $AH$14="End"), EOMONTH(X719,1)
)</f>
        <v/>
      </c>
      <c r="Y720" s="51" t="str" cm="1">
        <f t="array" aca="1" ref="Y720" ca="1">_xlfn.IFS(
AND($B$7="Dövrün əvvəlində", Y719&lt;=last_rou_date), DATE(YEAR(Y719)+1, 12, 31),
AND($B$7="Dövrün sonunda", Y719&lt;=last_payment_date), DATE(YEAR(Y719)+1, 12, 31),
TRUE, ""
)</f>
        <v/>
      </c>
      <c r="Z720" s="75" t="str" cm="1">
        <f t="array" aca="1" ref="Z720" ca="1">_xlfn.IFS(
AND($AN$14="Not year_end", Z719&gt;last_payment_date), "",
AND($AN$14="Year_end", Z719&gt;=last_payment_date), "",
AND($AN$14="Year_end"), DATE(YEAR(Z719+1), 12, 31),
AND($AN$14="Not year_end", MONTH(Z719)=12, DAY(Z719)=31), DATE(YEAR(Z718)+1, MONTH(Z718), DAY(Z718)),
AND($AN$14="Not year_end", OR(MONTH(Z719)&lt;&gt;12, DAY(Z719)&lt;&gt;31) ), DATE(YEAR(Z719), 12, 31)
)</f>
        <v/>
      </c>
      <c r="AA720" s="75" t="str" cm="1">
        <f t="array" aca="1" ref="AA720" ca="1">_xlfn.IFS(AA719="", "",
AND(AA719=last_payment_date, OR(MONTH(AA719)&lt;&gt;12, DAY(AA719)&lt;&gt;31) ), DATE(YEAR(AA719), 12, 31),
AND(MONTH(AA719)=12, DAY(AA719)=31, AA719&gt;=last_payment_date), "",
AND(MONTH(AA719)=12, DAY(AA719)&lt;&gt;31),  EOMONTH(AA719,0),
AND(MONTH(AA719)=12, DAY(AA719)=31, $AH$14="Not end"),  EDATE(AA718,1),
AND($AH$14="Not end"), EDATE(AA719, 1),
AND($AH$14="End"), EOMONTH(AA719, 1)
)</f>
        <v/>
      </c>
      <c r="AB720" s="75" t="str" cm="1">
        <f t="array" aca="1" ref="AB720" ca="1">_xlfn.IFS(AB719="","",
AND(AB719=last_rou_date), "",
AND($B$3="İllik"),DATE(YEAR(AB719)+1,MONTH(AB719),DAY(AB719) ),
AND($B$3="Aylıq", $AH$14="Not end"), EDATE(AB719,1),
AND($B$3="Aylıq", $AH$14="End"), EOMONTH(AB719,1)
)</f>
        <v/>
      </c>
      <c r="AC720" s="75" t="str" cm="1">
        <f t="array" aca="1" ref="AC720" ca="1">_xlfn.IFS(
AND($AN$14="Not year_end", AC719&gt;last_rou_date), "",
AND($AN$14="Year_end", AC719&gt;=last_rou_date), "",
AND($AN$14="Year_end"), DATE(YEAR(AC719+1), 12, 31),
AND($AN$14="Not year_end", MONTH(AC719)=12, DAY(AC719)=31), DATE(YEAR(AC718)+1, MONTH(AC718), DAY(AC718)),
AND($AN$14="Not year_end", OR(MONTH(AC719)&lt;&gt;12, DAY(AC719)&lt;&gt;31) ), DATE(YEAR(AC719), 12, 31)
)</f>
        <v/>
      </c>
      <c r="AD720" s="75" t="str" cm="1">
        <f t="array" aca="1" ref="AD720" ca="1">_xlfn.IFS(AD719="", "",
AND(AD719=last_rou_date, OR(MONTH(AD719)&lt;&gt;12, DAY(AD719)&lt;&gt;31) ), DATE(YEAR(AD719), 12, 31),
AND(MONTH(AD719)=12, DAY(AD719)=31, AD719&gt;=last_rou_date), "",
AND(MONTH(AD719)=12, DAY(AD719)&lt;&gt;31),  EOMONTH(AD719,0),
AND(MONTH(AD719)=12, DAY(AD719)=31, $AH$14="Not end"),  EDATE(AD718,1),
AND($AH$14="Not end"), EDATE(AD719, 1),
AND($AH$14="End"), EOMONTH(AD719, 1)
)</f>
        <v/>
      </c>
      <c r="AE720" s="51" t="str" cm="1">
        <f t="array" ref="AE720">_xlfn.IFS(W720="", "",
AND(W720&gt;0, W720&lt;=$B$4, $C$2="İllik artım, faiz olaraq", $D$2&gt;0, $B$3="İllik"), $B$5*((1+$D$2)^(W720-1)),
AND(W720&gt;0, W720&lt;=$B$4, $C$2="İllik artım, faiz olaraq", $D$2&gt;0, $B$3="Aylıq"), $B$5*((1+$D$2)^ROUNDDOWN((W720-1)/12,0)),
AND(W720=1, $C$2="Aşağıdakı kimi dəyişir", ), $B$5,
AND(W720&gt;1, W720&lt;=$B$4, $C$2="Aşağıdakı kimi dəyişir"), IFERROR(VLOOKUP(W720, $C$4:$D$7, 2, FALSE), AE719),
AND(W720&gt;0, W720&lt;=$B$4), $B$5,
TRUE,0 )</f>
        <v/>
      </c>
      <c r="AF720" s="51" t="str">
        <f t="shared" ca="1" si="34"/>
        <v/>
      </c>
    </row>
    <row r="721" spans="1:32" x14ac:dyDescent="0.4">
      <c r="A721" s="13" t="str" cm="1">
        <f t="array" aca="1" ref="A721" ca="1">_xlfn.IFS(
AND(SUMIFS(lease_table_interest_accruals, lease_table_dates, A720)&gt;0, COUNTIFS($E$14:E720, "Interest accrual", $A$14:A720, A720)=0),  A720,
AND(SUMIFS(lease_table_payments, lease_table_dates, A720)&gt;0, COUNTIFS($E$14:E720, "Payment", $A$14:A720, A720)=0),  A720,
AND(SUMIFS(rou_table_deprs, rou_table_dates, A720)&gt;0, COUNTIFS($E$14:E720, "Depreciation", $A$14:A720, A720)=0),  A720,
TRUE,  IFERROR(INDEX(rou_table_dates,  MATCH(A720, rou_table_dates)+1, ), "")
)</f>
        <v/>
      </c>
      <c r="B721" s="1" t="str" cm="1">
        <f t="array" aca="1" ref="B721" ca="1">_xlfn.IFS(
AND(E721="Payment", A721=$B$2), $AM$14,
E721="Payment", $AM$15,
E721="Interest accrual", $AM$18,
E721="Depreciation", $AM$17,
TRUE, "")</f>
        <v/>
      </c>
      <c r="C721" s="1" t="str" cm="1">
        <f t="array" aca="1" ref="C721" ca="1">_xlfn.IFS(
E721="Payment", $AM$19,
E721="Interest accrual", $AM$15,
E721="Depreciation", $AM$16,
TRUE, "")</f>
        <v/>
      </c>
      <c r="D721" s="1" t="str" cm="1">
        <f t="array" aca="1" ref="D721" ca="1">_xlfn.IFS(
E721="Payment", _xlfn.XLOOKUP(A721, lease_table_dates, lease_table_payments, 0, 0),
E721="Interest accrual", _xlfn.XLOOKUP(A721, lease_table_dates, lease_table_interest_accruals, 0, 0),
E721="Depreciation", _xlfn.XLOOKUP(A721, rou_table_dates, rou_table_deprs, 0, 0),
TRUE, ""
)</f>
        <v/>
      </c>
      <c r="E721" s="7" t="str" cm="1">
        <f t="array" aca="1" ref="E721" ca="1">_xlfn.IFS(
AND(SUMIFS(lease_table_interest_accruals, lease_table_dates, A721)&gt;0, COUNTIFS($E$14:E720, "Interest accrual", $A$14:A720, A721)=0), "Interest accrual",
AND(SUMIFS(lease_table_payments, lease_table_dates, A721)&gt;0, COUNTIFS($E$14:E720, "Payment", $A$14:A720, A721)=0), "Payment",
AND(SUMIFS(rou_table_deprs, rou_table_dates, A721)&gt;0, COUNTIFS($E$14:E720, "Depreciation", $A$14:A720, A721)=0), "Depreciation",
TRUE,  ""
)</f>
        <v/>
      </c>
      <c r="G721" s="13" t="str" cm="1">
        <f t="array" aca="1" ref="G721" ca="1">_xlfn.IFS(
AND($B$11="Hə", $B$3="İllik"), Z721,
AND($B$11="Hə", $B$3="Aylıq"), AA721,
$B$11="Yox", X721)</f>
        <v/>
      </c>
      <c r="H721" s="1" t="str" cm="1">
        <f t="array" aca="1" ref="H721" ca="1">_xlfn.IFS( G721="", "",
TRUE, ROUND( H720+I721-J721, 2) )</f>
        <v/>
      </c>
      <c r="I721" s="1" t="str" cm="1">
        <f t="array" aca="1" ref="I721" ca="1">_xlfn.IFS(G721="", "",
G721=last_payment_date, (J721-H720),
 TRUE,  -  (H720- H720* (1+$B$6)^ (_xlfn.DAYS(G721,G720)/365) )
)</f>
        <v/>
      </c>
      <c r="J721" s="1" t="str" cm="1">
        <f t="array" aca="1" ref="J721" ca="1">_xlfn.IFS(G721="", "",
TRUE, _xlfn.XLOOKUP(G721,  payment_dates, payments,0,0)
)</f>
        <v/>
      </c>
      <c r="L721" s="8" t="str" cm="1">
        <f t="array" aca="1" ref="L721" ca="1">_xlfn.IFS(
AND($B$11="Hə", $B$3="İllik"), AC721,
AND($B$11="Hə", $B$3="Aylıq"), AD721,
$B$11="Yox", AB721)</f>
        <v/>
      </c>
      <c r="M721" s="1" t="str" cm="1">
        <f t="array" aca="1" ref="M721" ca="1">_xlfn.IFS( L721="", "",
(M720-N721)&lt;=0.5, 0,
TRUE,  M720-N721)</f>
        <v/>
      </c>
      <c r="N721" s="7" t="str" cm="1">
        <f t="array" aca="1" ref="N721" ca="1">_xlfn.IFS(
L721="", "",
TRUE, MIN(M720, ROUND($M$14/ (last_rou_date - $B$2) * (L721-L720), 2) )
)</f>
        <v/>
      </c>
      <c r="P721" s="59" t="str">
        <f t="shared" ca="1" si="33"/>
        <v/>
      </c>
      <c r="Q721" s="1" t="str" cm="1">
        <f t="array" aca="1" ref="Q721" ca="1">_xlfn.IFS(P721="","",
$B$11="Hə", _xlfn.XLOOKUP(DATE(P721, 12, 31), rou_table_dates, rou_table_nbvs,0, 0),
TRUE,  MAX(0, ROUND($M$14 - $M$14/ (last_rou_date - $B$2) * (DATE(P721,12,31) - $B$2), 2) )
)</f>
        <v/>
      </c>
      <c r="R721" s="1" t="str" cm="1">
        <f t="array" aca="1" ref="R721" ca="1">_xlfn.IFS(P721="","",
$B$11="Hə", _xlfn.XLOOKUP(DATE(P721, 12, 31), lease_table_dates, lease_table_balances,0, 0),
TRUE, IFERROR( XNPV($B$6, IF(payment_dates &gt;DATE(P721, 12, 31), payments,  0),  IF(payment_dates &gt;DATE(P721, 12, 31), payment_dates,  DATE(P721, 12, 31))    ),0)
)</f>
        <v/>
      </c>
      <c r="S721" s="1" t="str" cm="1">
        <f t="array" aca="1" ref="S721" ca="1">_xlfn.IFS(P721="","",
TRUE,  MIN( MIN(Q720, $M$14), ROUND($M$14/ (last_rou_date - $B$2) * (DATE(P721,12,31) - MAX($B$2, DATE(P721-1, 12, 31))), 2) )
)</f>
        <v/>
      </c>
      <c r="T721" s="7" t="str" cm="1">
        <f t="array" aca="1" ref="T721" ca="1">_xlfn.IFS(P721="", "",
ISTEXT(R720), R721- (H721 - SUMIFS( lease_table_payments, lease_table_years, P721) -$AG$14 ),
AND(ISNUMBER(R720), R721&lt;&gt;""),   R721- (R720 - SUMIFS( lease_table_payments, lease_table_years, P721) )
)</f>
        <v/>
      </c>
      <c r="V721" s="64">
        <f t="shared" si="35"/>
        <v>708</v>
      </c>
      <c r="W721" s="51" t="str" cm="1">
        <f t="array" ref="W721">_xlfn.IFS(
OR(W720=$B$4, W720=""),"",
TRUE,W720+1
)</f>
        <v/>
      </c>
      <c r="X721" s="51" t="str" cm="1">
        <f t="array" ref="X721">_xlfn.IFS(X720="","",
W721="", "",
AND($B$3="İllik"),DATE(YEAR(X720)+1,MONTH(X720),DAY(X720) ),
AND($B$3="Aylıq", $AH$14="Not end"), EDATE(X720,1),
AND($B$3="Aylıq", $AH$14="End"), EOMONTH(X720,1)
)</f>
        <v/>
      </c>
      <c r="Y721" s="51" t="str" cm="1">
        <f t="array" aca="1" ref="Y721" ca="1">_xlfn.IFS(
AND($B$7="Dövrün əvvəlində", Y720&lt;=last_rou_date), DATE(YEAR(Y720)+1, 12, 31),
AND($B$7="Dövrün sonunda", Y720&lt;=last_payment_date), DATE(YEAR(Y720)+1, 12, 31),
TRUE, ""
)</f>
        <v/>
      </c>
      <c r="Z721" s="75" t="str" cm="1">
        <f t="array" aca="1" ref="Z721" ca="1">_xlfn.IFS(
AND($AN$14="Not year_end", Z720&gt;last_payment_date), "",
AND($AN$14="Year_end", Z720&gt;=last_payment_date), "",
AND($AN$14="Year_end"), DATE(YEAR(Z720+1), 12, 31),
AND($AN$14="Not year_end", MONTH(Z720)=12, DAY(Z720)=31), DATE(YEAR(Z719)+1, MONTH(Z719), DAY(Z719)),
AND($AN$14="Not year_end", OR(MONTH(Z720)&lt;&gt;12, DAY(Z720)&lt;&gt;31) ), DATE(YEAR(Z720), 12, 31)
)</f>
        <v/>
      </c>
      <c r="AA721" s="75" t="str" cm="1">
        <f t="array" aca="1" ref="AA721" ca="1">_xlfn.IFS(AA720="", "",
AND(AA720=last_payment_date, OR(MONTH(AA720)&lt;&gt;12, DAY(AA720)&lt;&gt;31) ), DATE(YEAR(AA720), 12, 31),
AND(MONTH(AA720)=12, DAY(AA720)=31, AA720&gt;=last_payment_date), "",
AND(MONTH(AA720)=12, DAY(AA720)&lt;&gt;31),  EOMONTH(AA720,0),
AND(MONTH(AA720)=12, DAY(AA720)=31, $AH$14="Not end"),  EDATE(AA719,1),
AND($AH$14="Not end"), EDATE(AA720, 1),
AND($AH$14="End"), EOMONTH(AA720, 1)
)</f>
        <v/>
      </c>
      <c r="AB721" s="75" t="str" cm="1">
        <f t="array" aca="1" ref="AB721" ca="1">_xlfn.IFS(AB720="","",
AND(AB720=last_rou_date), "",
AND($B$3="İllik"),DATE(YEAR(AB720)+1,MONTH(AB720),DAY(AB720) ),
AND($B$3="Aylıq", $AH$14="Not end"), EDATE(AB720,1),
AND($B$3="Aylıq", $AH$14="End"), EOMONTH(AB720,1)
)</f>
        <v/>
      </c>
      <c r="AC721" s="75" t="str" cm="1">
        <f t="array" aca="1" ref="AC721" ca="1">_xlfn.IFS(
AND($AN$14="Not year_end", AC720&gt;last_rou_date), "",
AND($AN$14="Year_end", AC720&gt;=last_rou_date), "",
AND($AN$14="Year_end"), DATE(YEAR(AC720+1), 12, 31),
AND($AN$14="Not year_end", MONTH(AC720)=12, DAY(AC720)=31), DATE(YEAR(AC719)+1, MONTH(AC719), DAY(AC719)),
AND($AN$14="Not year_end", OR(MONTH(AC720)&lt;&gt;12, DAY(AC720)&lt;&gt;31) ), DATE(YEAR(AC720), 12, 31)
)</f>
        <v/>
      </c>
      <c r="AD721" s="75" t="str" cm="1">
        <f t="array" aca="1" ref="AD721" ca="1">_xlfn.IFS(AD720="", "",
AND(AD720=last_rou_date, OR(MONTH(AD720)&lt;&gt;12, DAY(AD720)&lt;&gt;31) ), DATE(YEAR(AD720), 12, 31),
AND(MONTH(AD720)=12, DAY(AD720)=31, AD720&gt;=last_rou_date), "",
AND(MONTH(AD720)=12, DAY(AD720)&lt;&gt;31),  EOMONTH(AD720,0),
AND(MONTH(AD720)=12, DAY(AD720)=31, $AH$14="Not end"),  EDATE(AD719,1),
AND($AH$14="Not end"), EDATE(AD720, 1),
AND($AH$14="End"), EOMONTH(AD720, 1)
)</f>
        <v/>
      </c>
      <c r="AE721" s="51" t="str" cm="1">
        <f t="array" ref="AE721">_xlfn.IFS(W721="", "",
AND(W721&gt;0, W721&lt;=$B$4, $C$2="İllik artım, faiz olaraq", $D$2&gt;0, $B$3="İllik"), $B$5*((1+$D$2)^(W721-1)),
AND(W721&gt;0, W721&lt;=$B$4, $C$2="İllik artım, faiz olaraq", $D$2&gt;0, $B$3="Aylıq"), $B$5*((1+$D$2)^ROUNDDOWN((W721-1)/12,0)),
AND(W721=1, $C$2="Aşağıdakı kimi dəyişir", ), $B$5,
AND(W721&gt;1, W721&lt;=$B$4, $C$2="Aşağıdakı kimi dəyişir"), IFERROR(VLOOKUP(W721, $C$4:$D$7, 2, FALSE), AE720),
AND(W721&gt;0, W721&lt;=$B$4), $B$5,
TRUE,0 )</f>
        <v/>
      </c>
      <c r="AF721" s="51" t="str">
        <f t="shared" ca="1" si="34"/>
        <v/>
      </c>
    </row>
    <row r="722" spans="1:32" x14ac:dyDescent="0.4">
      <c r="A722" s="13" t="str" cm="1">
        <f t="array" aca="1" ref="A722" ca="1">_xlfn.IFS(
AND(SUMIFS(lease_table_interest_accruals, lease_table_dates, A721)&gt;0, COUNTIFS($E$14:E721, "Interest accrual", $A$14:A721, A721)=0),  A721,
AND(SUMIFS(lease_table_payments, lease_table_dates, A721)&gt;0, COUNTIFS($E$14:E721, "Payment", $A$14:A721, A721)=0),  A721,
AND(SUMIFS(rou_table_deprs, rou_table_dates, A721)&gt;0, COUNTIFS($E$14:E721, "Depreciation", $A$14:A721, A721)=0),  A721,
TRUE,  IFERROR(INDEX(rou_table_dates,  MATCH(A721, rou_table_dates)+1, ), "")
)</f>
        <v/>
      </c>
      <c r="B722" s="1" t="str" cm="1">
        <f t="array" aca="1" ref="B722" ca="1">_xlfn.IFS(
AND(E722="Payment", A722=$B$2), $AM$14,
E722="Payment", $AM$15,
E722="Interest accrual", $AM$18,
E722="Depreciation", $AM$17,
TRUE, "")</f>
        <v/>
      </c>
      <c r="C722" s="1" t="str" cm="1">
        <f t="array" aca="1" ref="C722" ca="1">_xlfn.IFS(
E722="Payment", $AM$19,
E722="Interest accrual", $AM$15,
E722="Depreciation", $AM$16,
TRUE, "")</f>
        <v/>
      </c>
      <c r="D722" s="1" t="str" cm="1">
        <f t="array" aca="1" ref="D722" ca="1">_xlfn.IFS(
E722="Payment", _xlfn.XLOOKUP(A722, lease_table_dates, lease_table_payments, 0, 0),
E722="Interest accrual", _xlfn.XLOOKUP(A722, lease_table_dates, lease_table_interest_accruals, 0, 0),
E722="Depreciation", _xlfn.XLOOKUP(A722, rou_table_dates, rou_table_deprs, 0, 0),
TRUE, ""
)</f>
        <v/>
      </c>
      <c r="E722" s="7" t="str" cm="1">
        <f t="array" aca="1" ref="E722" ca="1">_xlfn.IFS(
AND(SUMIFS(lease_table_interest_accruals, lease_table_dates, A722)&gt;0, COUNTIFS($E$14:E721, "Interest accrual", $A$14:A721, A722)=0), "Interest accrual",
AND(SUMIFS(lease_table_payments, lease_table_dates, A722)&gt;0, COUNTIFS($E$14:E721, "Payment", $A$14:A721, A722)=0), "Payment",
AND(SUMIFS(rou_table_deprs, rou_table_dates, A722)&gt;0, COUNTIFS($E$14:E721, "Depreciation", $A$14:A721, A722)=0), "Depreciation",
TRUE,  ""
)</f>
        <v/>
      </c>
      <c r="G722" s="13" t="str" cm="1">
        <f t="array" aca="1" ref="G722" ca="1">_xlfn.IFS(
AND($B$11="Hə", $B$3="İllik"), Z722,
AND($B$11="Hə", $B$3="Aylıq"), AA722,
$B$11="Yox", X722)</f>
        <v/>
      </c>
      <c r="H722" s="1" t="str" cm="1">
        <f t="array" aca="1" ref="H722" ca="1">_xlfn.IFS( G722="", "",
TRUE, ROUND( H721+I722-J722, 2) )</f>
        <v/>
      </c>
      <c r="I722" s="1" t="str" cm="1">
        <f t="array" aca="1" ref="I722" ca="1">_xlfn.IFS(G722="", "",
G722=last_payment_date, (J722-H721),
 TRUE,  -  (H721- H721* (1+$B$6)^ (_xlfn.DAYS(G722,G721)/365) )
)</f>
        <v/>
      </c>
      <c r="J722" s="1" t="str" cm="1">
        <f t="array" aca="1" ref="J722" ca="1">_xlfn.IFS(G722="", "",
TRUE, _xlfn.XLOOKUP(G722,  payment_dates, payments,0,0)
)</f>
        <v/>
      </c>
      <c r="L722" s="8" t="str" cm="1">
        <f t="array" aca="1" ref="L722" ca="1">_xlfn.IFS(
AND($B$11="Hə", $B$3="İllik"), AC722,
AND($B$11="Hə", $B$3="Aylıq"), AD722,
$B$11="Yox", AB722)</f>
        <v/>
      </c>
      <c r="M722" s="1" t="str" cm="1">
        <f t="array" aca="1" ref="M722" ca="1">_xlfn.IFS( L722="", "",
(M721-N722)&lt;=0.5, 0,
TRUE,  M721-N722)</f>
        <v/>
      </c>
      <c r="N722" s="7" t="str" cm="1">
        <f t="array" aca="1" ref="N722" ca="1">_xlfn.IFS(
L722="", "",
TRUE, MIN(M721, ROUND($M$14/ (last_rou_date - $B$2) * (L722-L721), 2) )
)</f>
        <v/>
      </c>
      <c r="P722" s="59" t="str">
        <f t="shared" ca="1" si="33"/>
        <v/>
      </c>
      <c r="Q722" s="1" t="str" cm="1">
        <f t="array" aca="1" ref="Q722" ca="1">_xlfn.IFS(P722="","",
$B$11="Hə", _xlfn.XLOOKUP(DATE(P722, 12, 31), rou_table_dates, rou_table_nbvs,0, 0),
TRUE,  MAX(0, ROUND($M$14 - $M$14/ (last_rou_date - $B$2) * (DATE(P722,12,31) - $B$2), 2) )
)</f>
        <v/>
      </c>
      <c r="R722" s="1" t="str" cm="1">
        <f t="array" aca="1" ref="R722" ca="1">_xlfn.IFS(P722="","",
$B$11="Hə", _xlfn.XLOOKUP(DATE(P722, 12, 31), lease_table_dates, lease_table_balances,0, 0),
TRUE, IFERROR( XNPV($B$6, IF(payment_dates &gt;DATE(P722, 12, 31), payments,  0),  IF(payment_dates &gt;DATE(P722, 12, 31), payment_dates,  DATE(P722, 12, 31))    ),0)
)</f>
        <v/>
      </c>
      <c r="S722" s="1" t="str" cm="1">
        <f t="array" aca="1" ref="S722" ca="1">_xlfn.IFS(P722="","",
TRUE,  MIN( MIN(Q721, $M$14), ROUND($M$14/ (last_rou_date - $B$2) * (DATE(P722,12,31) - MAX($B$2, DATE(P722-1, 12, 31))), 2) )
)</f>
        <v/>
      </c>
      <c r="T722" s="7" t="str" cm="1">
        <f t="array" aca="1" ref="T722" ca="1">_xlfn.IFS(P722="", "",
ISTEXT(R721), R722- (H722 - SUMIFS( lease_table_payments, lease_table_years, P722) -$AG$14 ),
AND(ISNUMBER(R721), R722&lt;&gt;""),   R722- (R721 - SUMIFS( lease_table_payments, lease_table_years, P722) )
)</f>
        <v/>
      </c>
      <c r="V722" s="64">
        <f t="shared" si="35"/>
        <v>709</v>
      </c>
      <c r="W722" s="51" t="str" cm="1">
        <f t="array" ref="W722">_xlfn.IFS(
OR(W721=$B$4, W721=""),"",
TRUE,W721+1
)</f>
        <v/>
      </c>
      <c r="X722" s="51" t="str" cm="1">
        <f t="array" ref="X722">_xlfn.IFS(X721="","",
W722="", "",
AND($B$3="İllik"),DATE(YEAR(X721)+1,MONTH(X721),DAY(X721) ),
AND($B$3="Aylıq", $AH$14="Not end"), EDATE(X721,1),
AND($B$3="Aylıq", $AH$14="End"), EOMONTH(X721,1)
)</f>
        <v/>
      </c>
      <c r="Y722" s="51" t="str" cm="1">
        <f t="array" aca="1" ref="Y722" ca="1">_xlfn.IFS(
AND($B$7="Dövrün əvvəlində", Y721&lt;=last_rou_date), DATE(YEAR(Y721)+1, 12, 31),
AND($B$7="Dövrün sonunda", Y721&lt;=last_payment_date), DATE(YEAR(Y721)+1, 12, 31),
TRUE, ""
)</f>
        <v/>
      </c>
      <c r="Z722" s="75" t="str" cm="1">
        <f t="array" aca="1" ref="Z722" ca="1">_xlfn.IFS(
AND($AN$14="Not year_end", Z721&gt;last_payment_date), "",
AND($AN$14="Year_end", Z721&gt;=last_payment_date), "",
AND($AN$14="Year_end"), DATE(YEAR(Z721+1), 12, 31),
AND($AN$14="Not year_end", MONTH(Z721)=12, DAY(Z721)=31), DATE(YEAR(Z720)+1, MONTH(Z720), DAY(Z720)),
AND($AN$14="Not year_end", OR(MONTH(Z721)&lt;&gt;12, DAY(Z721)&lt;&gt;31) ), DATE(YEAR(Z721), 12, 31)
)</f>
        <v/>
      </c>
      <c r="AA722" s="75" t="str" cm="1">
        <f t="array" aca="1" ref="AA722" ca="1">_xlfn.IFS(AA721="", "",
AND(AA721=last_payment_date, OR(MONTH(AA721)&lt;&gt;12, DAY(AA721)&lt;&gt;31) ), DATE(YEAR(AA721), 12, 31),
AND(MONTH(AA721)=12, DAY(AA721)=31, AA721&gt;=last_payment_date), "",
AND(MONTH(AA721)=12, DAY(AA721)&lt;&gt;31),  EOMONTH(AA721,0),
AND(MONTH(AA721)=12, DAY(AA721)=31, $AH$14="Not end"),  EDATE(AA720,1),
AND($AH$14="Not end"), EDATE(AA721, 1),
AND($AH$14="End"), EOMONTH(AA721, 1)
)</f>
        <v/>
      </c>
      <c r="AB722" s="75" t="str" cm="1">
        <f t="array" aca="1" ref="AB722" ca="1">_xlfn.IFS(AB721="","",
AND(AB721=last_rou_date), "",
AND($B$3="İllik"),DATE(YEAR(AB721)+1,MONTH(AB721),DAY(AB721) ),
AND($B$3="Aylıq", $AH$14="Not end"), EDATE(AB721,1),
AND($B$3="Aylıq", $AH$14="End"), EOMONTH(AB721,1)
)</f>
        <v/>
      </c>
      <c r="AC722" s="75" t="str" cm="1">
        <f t="array" aca="1" ref="AC722" ca="1">_xlfn.IFS(
AND($AN$14="Not year_end", AC721&gt;last_rou_date), "",
AND($AN$14="Year_end", AC721&gt;=last_rou_date), "",
AND($AN$14="Year_end"), DATE(YEAR(AC721+1), 12, 31),
AND($AN$14="Not year_end", MONTH(AC721)=12, DAY(AC721)=31), DATE(YEAR(AC720)+1, MONTH(AC720), DAY(AC720)),
AND($AN$14="Not year_end", OR(MONTH(AC721)&lt;&gt;12, DAY(AC721)&lt;&gt;31) ), DATE(YEAR(AC721), 12, 31)
)</f>
        <v/>
      </c>
      <c r="AD722" s="75" t="str" cm="1">
        <f t="array" aca="1" ref="AD722" ca="1">_xlfn.IFS(AD721="", "",
AND(AD721=last_rou_date, OR(MONTH(AD721)&lt;&gt;12, DAY(AD721)&lt;&gt;31) ), DATE(YEAR(AD721), 12, 31),
AND(MONTH(AD721)=12, DAY(AD721)=31, AD721&gt;=last_rou_date), "",
AND(MONTH(AD721)=12, DAY(AD721)&lt;&gt;31),  EOMONTH(AD721,0),
AND(MONTH(AD721)=12, DAY(AD721)=31, $AH$14="Not end"),  EDATE(AD720,1),
AND($AH$14="Not end"), EDATE(AD721, 1),
AND($AH$14="End"), EOMONTH(AD721, 1)
)</f>
        <v/>
      </c>
      <c r="AE722" s="51" t="str" cm="1">
        <f t="array" ref="AE722">_xlfn.IFS(W722="", "",
AND(W722&gt;0, W722&lt;=$B$4, $C$2="İllik artım, faiz olaraq", $D$2&gt;0, $B$3="İllik"), $B$5*((1+$D$2)^(W722-1)),
AND(W722&gt;0, W722&lt;=$B$4, $C$2="İllik artım, faiz olaraq", $D$2&gt;0, $B$3="Aylıq"), $B$5*((1+$D$2)^ROUNDDOWN((W722-1)/12,0)),
AND(W722=1, $C$2="Aşağıdakı kimi dəyişir", ), $B$5,
AND(W722&gt;1, W722&lt;=$B$4, $C$2="Aşağıdakı kimi dəyişir"), IFERROR(VLOOKUP(W722, $C$4:$D$7, 2, FALSE), AE721),
AND(W722&gt;0, W722&lt;=$B$4), $B$5,
TRUE,0 )</f>
        <v/>
      </c>
      <c r="AF722" s="51" t="str">
        <f t="shared" ca="1" si="34"/>
        <v/>
      </c>
    </row>
    <row r="723" spans="1:32" x14ac:dyDescent="0.4">
      <c r="A723" s="13" t="str" cm="1">
        <f t="array" aca="1" ref="A723" ca="1">_xlfn.IFS(
AND(SUMIFS(lease_table_interest_accruals, lease_table_dates, A722)&gt;0, COUNTIFS($E$14:E722, "Interest accrual", $A$14:A722, A722)=0),  A722,
AND(SUMIFS(lease_table_payments, lease_table_dates, A722)&gt;0, COUNTIFS($E$14:E722, "Payment", $A$14:A722, A722)=0),  A722,
AND(SUMIFS(rou_table_deprs, rou_table_dates, A722)&gt;0, COUNTIFS($E$14:E722, "Depreciation", $A$14:A722, A722)=0),  A722,
TRUE,  IFERROR(INDEX(rou_table_dates,  MATCH(A722, rou_table_dates)+1, ), "")
)</f>
        <v/>
      </c>
      <c r="B723" s="1" t="str" cm="1">
        <f t="array" aca="1" ref="B723" ca="1">_xlfn.IFS(
AND(E723="Payment", A723=$B$2), $AM$14,
E723="Payment", $AM$15,
E723="Interest accrual", $AM$18,
E723="Depreciation", $AM$17,
TRUE, "")</f>
        <v/>
      </c>
      <c r="C723" s="1" t="str" cm="1">
        <f t="array" aca="1" ref="C723" ca="1">_xlfn.IFS(
E723="Payment", $AM$19,
E723="Interest accrual", $AM$15,
E723="Depreciation", $AM$16,
TRUE, "")</f>
        <v/>
      </c>
      <c r="D723" s="1" t="str" cm="1">
        <f t="array" aca="1" ref="D723" ca="1">_xlfn.IFS(
E723="Payment", _xlfn.XLOOKUP(A723, lease_table_dates, lease_table_payments, 0, 0),
E723="Interest accrual", _xlfn.XLOOKUP(A723, lease_table_dates, lease_table_interest_accruals, 0, 0),
E723="Depreciation", _xlfn.XLOOKUP(A723, rou_table_dates, rou_table_deprs, 0, 0),
TRUE, ""
)</f>
        <v/>
      </c>
      <c r="E723" s="7" t="str" cm="1">
        <f t="array" aca="1" ref="E723" ca="1">_xlfn.IFS(
AND(SUMIFS(lease_table_interest_accruals, lease_table_dates, A723)&gt;0, COUNTIFS($E$14:E722, "Interest accrual", $A$14:A722, A723)=0), "Interest accrual",
AND(SUMIFS(lease_table_payments, lease_table_dates, A723)&gt;0, COUNTIFS($E$14:E722, "Payment", $A$14:A722, A723)=0), "Payment",
AND(SUMIFS(rou_table_deprs, rou_table_dates, A723)&gt;0, COUNTIFS($E$14:E722, "Depreciation", $A$14:A722, A723)=0), "Depreciation",
TRUE,  ""
)</f>
        <v/>
      </c>
      <c r="G723" s="13" t="str" cm="1">
        <f t="array" aca="1" ref="G723" ca="1">_xlfn.IFS(
AND($B$11="Hə", $B$3="İllik"), Z723,
AND($B$11="Hə", $B$3="Aylıq"), AA723,
$B$11="Yox", X723)</f>
        <v/>
      </c>
      <c r="H723" s="1" t="str" cm="1">
        <f t="array" aca="1" ref="H723" ca="1">_xlfn.IFS( G723="", "",
TRUE, ROUND( H722+I723-J723, 2) )</f>
        <v/>
      </c>
      <c r="I723" s="1" t="str" cm="1">
        <f t="array" aca="1" ref="I723" ca="1">_xlfn.IFS(G723="", "",
G723=last_payment_date, (J723-H722),
 TRUE,  -  (H722- H722* (1+$B$6)^ (_xlfn.DAYS(G723,G722)/365) )
)</f>
        <v/>
      </c>
      <c r="J723" s="1" t="str" cm="1">
        <f t="array" aca="1" ref="J723" ca="1">_xlfn.IFS(G723="", "",
TRUE, _xlfn.XLOOKUP(G723,  payment_dates, payments,0,0)
)</f>
        <v/>
      </c>
      <c r="L723" s="8" t="str" cm="1">
        <f t="array" aca="1" ref="L723" ca="1">_xlfn.IFS(
AND($B$11="Hə", $B$3="İllik"), AC723,
AND($B$11="Hə", $B$3="Aylıq"), AD723,
$B$11="Yox", AB723)</f>
        <v/>
      </c>
      <c r="M723" s="1" t="str" cm="1">
        <f t="array" aca="1" ref="M723" ca="1">_xlfn.IFS( L723="", "",
(M722-N723)&lt;=0.5, 0,
TRUE,  M722-N723)</f>
        <v/>
      </c>
      <c r="N723" s="7" t="str" cm="1">
        <f t="array" aca="1" ref="N723" ca="1">_xlfn.IFS(
L723="", "",
TRUE, MIN(M722, ROUND($M$14/ (last_rou_date - $B$2) * (L723-L722), 2) )
)</f>
        <v/>
      </c>
      <c r="P723" s="59" t="str">
        <f t="shared" ca="1" si="33"/>
        <v/>
      </c>
      <c r="Q723" s="1" t="str" cm="1">
        <f t="array" aca="1" ref="Q723" ca="1">_xlfn.IFS(P723="","",
$B$11="Hə", _xlfn.XLOOKUP(DATE(P723, 12, 31), rou_table_dates, rou_table_nbvs,0, 0),
TRUE,  MAX(0, ROUND($M$14 - $M$14/ (last_rou_date - $B$2) * (DATE(P723,12,31) - $B$2), 2) )
)</f>
        <v/>
      </c>
      <c r="R723" s="1" t="str" cm="1">
        <f t="array" aca="1" ref="R723" ca="1">_xlfn.IFS(P723="","",
$B$11="Hə", _xlfn.XLOOKUP(DATE(P723, 12, 31), lease_table_dates, lease_table_balances,0, 0),
TRUE, IFERROR( XNPV($B$6, IF(payment_dates &gt;DATE(P723, 12, 31), payments,  0),  IF(payment_dates &gt;DATE(P723, 12, 31), payment_dates,  DATE(P723, 12, 31))    ),0)
)</f>
        <v/>
      </c>
      <c r="S723" s="1" t="str" cm="1">
        <f t="array" aca="1" ref="S723" ca="1">_xlfn.IFS(P723="","",
TRUE,  MIN( MIN(Q722, $M$14), ROUND($M$14/ (last_rou_date - $B$2) * (DATE(P723,12,31) - MAX($B$2, DATE(P723-1, 12, 31))), 2) )
)</f>
        <v/>
      </c>
      <c r="T723" s="7" t="str" cm="1">
        <f t="array" aca="1" ref="T723" ca="1">_xlfn.IFS(P723="", "",
ISTEXT(R722), R723- (H723 - SUMIFS( lease_table_payments, lease_table_years, P723) -$AG$14 ),
AND(ISNUMBER(R722), R723&lt;&gt;""),   R723- (R722 - SUMIFS( lease_table_payments, lease_table_years, P723) )
)</f>
        <v/>
      </c>
      <c r="V723" s="64">
        <f t="shared" si="35"/>
        <v>710</v>
      </c>
      <c r="W723" s="51" t="str" cm="1">
        <f t="array" ref="W723">_xlfn.IFS(
OR(W722=$B$4, W722=""),"",
TRUE,W722+1
)</f>
        <v/>
      </c>
      <c r="X723" s="51" t="str" cm="1">
        <f t="array" ref="X723">_xlfn.IFS(X722="","",
W723="", "",
AND($B$3="İllik"),DATE(YEAR(X722)+1,MONTH(X722),DAY(X722) ),
AND($B$3="Aylıq", $AH$14="Not end"), EDATE(X722,1),
AND($B$3="Aylıq", $AH$14="End"), EOMONTH(X722,1)
)</f>
        <v/>
      </c>
      <c r="Y723" s="51" t="str" cm="1">
        <f t="array" aca="1" ref="Y723" ca="1">_xlfn.IFS(
AND($B$7="Dövrün əvvəlində", Y722&lt;=last_rou_date), DATE(YEAR(Y722)+1, 12, 31),
AND($B$7="Dövrün sonunda", Y722&lt;=last_payment_date), DATE(YEAR(Y722)+1, 12, 31),
TRUE, ""
)</f>
        <v/>
      </c>
      <c r="Z723" s="75" t="str" cm="1">
        <f t="array" aca="1" ref="Z723" ca="1">_xlfn.IFS(
AND($AN$14="Not year_end", Z722&gt;last_payment_date), "",
AND($AN$14="Year_end", Z722&gt;=last_payment_date), "",
AND($AN$14="Year_end"), DATE(YEAR(Z722+1), 12, 31),
AND($AN$14="Not year_end", MONTH(Z722)=12, DAY(Z722)=31), DATE(YEAR(Z721)+1, MONTH(Z721), DAY(Z721)),
AND($AN$14="Not year_end", OR(MONTH(Z722)&lt;&gt;12, DAY(Z722)&lt;&gt;31) ), DATE(YEAR(Z722), 12, 31)
)</f>
        <v/>
      </c>
      <c r="AA723" s="75" t="str" cm="1">
        <f t="array" aca="1" ref="AA723" ca="1">_xlfn.IFS(AA722="", "",
AND(AA722=last_payment_date, OR(MONTH(AA722)&lt;&gt;12, DAY(AA722)&lt;&gt;31) ), DATE(YEAR(AA722), 12, 31),
AND(MONTH(AA722)=12, DAY(AA722)=31, AA722&gt;=last_payment_date), "",
AND(MONTH(AA722)=12, DAY(AA722)&lt;&gt;31),  EOMONTH(AA722,0),
AND(MONTH(AA722)=12, DAY(AA722)=31, $AH$14="Not end"),  EDATE(AA721,1),
AND($AH$14="Not end"), EDATE(AA722, 1),
AND($AH$14="End"), EOMONTH(AA722, 1)
)</f>
        <v/>
      </c>
      <c r="AB723" s="75" t="str" cm="1">
        <f t="array" aca="1" ref="AB723" ca="1">_xlfn.IFS(AB722="","",
AND(AB722=last_rou_date), "",
AND($B$3="İllik"),DATE(YEAR(AB722)+1,MONTH(AB722),DAY(AB722) ),
AND($B$3="Aylıq", $AH$14="Not end"), EDATE(AB722,1),
AND($B$3="Aylıq", $AH$14="End"), EOMONTH(AB722,1)
)</f>
        <v/>
      </c>
      <c r="AC723" s="75" t="str" cm="1">
        <f t="array" aca="1" ref="AC723" ca="1">_xlfn.IFS(
AND($AN$14="Not year_end", AC722&gt;last_rou_date), "",
AND($AN$14="Year_end", AC722&gt;=last_rou_date), "",
AND($AN$14="Year_end"), DATE(YEAR(AC722+1), 12, 31),
AND($AN$14="Not year_end", MONTH(AC722)=12, DAY(AC722)=31), DATE(YEAR(AC721)+1, MONTH(AC721), DAY(AC721)),
AND($AN$14="Not year_end", OR(MONTH(AC722)&lt;&gt;12, DAY(AC722)&lt;&gt;31) ), DATE(YEAR(AC722), 12, 31)
)</f>
        <v/>
      </c>
      <c r="AD723" s="75" t="str" cm="1">
        <f t="array" aca="1" ref="AD723" ca="1">_xlfn.IFS(AD722="", "",
AND(AD722=last_rou_date, OR(MONTH(AD722)&lt;&gt;12, DAY(AD722)&lt;&gt;31) ), DATE(YEAR(AD722), 12, 31),
AND(MONTH(AD722)=12, DAY(AD722)=31, AD722&gt;=last_rou_date), "",
AND(MONTH(AD722)=12, DAY(AD722)&lt;&gt;31),  EOMONTH(AD722,0),
AND(MONTH(AD722)=12, DAY(AD722)=31, $AH$14="Not end"),  EDATE(AD721,1),
AND($AH$14="Not end"), EDATE(AD722, 1),
AND($AH$14="End"), EOMONTH(AD722, 1)
)</f>
        <v/>
      </c>
      <c r="AE723" s="51" t="str" cm="1">
        <f t="array" ref="AE723">_xlfn.IFS(W723="", "",
AND(W723&gt;0, W723&lt;=$B$4, $C$2="İllik artım, faiz olaraq", $D$2&gt;0, $B$3="İllik"), $B$5*((1+$D$2)^(W723-1)),
AND(W723&gt;0, W723&lt;=$B$4, $C$2="İllik artım, faiz olaraq", $D$2&gt;0, $B$3="Aylıq"), $B$5*((1+$D$2)^ROUNDDOWN((W723-1)/12,0)),
AND(W723=1, $C$2="Aşağıdakı kimi dəyişir", ), $B$5,
AND(W723&gt;1, W723&lt;=$B$4, $C$2="Aşağıdakı kimi dəyişir"), IFERROR(VLOOKUP(W723, $C$4:$D$7, 2, FALSE), AE722),
AND(W723&gt;0, W723&lt;=$B$4), $B$5,
TRUE,0 )</f>
        <v/>
      </c>
      <c r="AF723" s="51" t="str">
        <f t="shared" ca="1" si="34"/>
        <v/>
      </c>
    </row>
    <row r="724" spans="1:32" x14ac:dyDescent="0.4">
      <c r="A724" s="13" t="str" cm="1">
        <f t="array" aca="1" ref="A724" ca="1">_xlfn.IFS(
AND(SUMIFS(lease_table_interest_accruals, lease_table_dates, A723)&gt;0, COUNTIFS($E$14:E723, "Interest accrual", $A$14:A723, A723)=0),  A723,
AND(SUMIFS(lease_table_payments, lease_table_dates, A723)&gt;0, COUNTIFS($E$14:E723, "Payment", $A$14:A723, A723)=0),  A723,
AND(SUMIFS(rou_table_deprs, rou_table_dates, A723)&gt;0, COUNTIFS($E$14:E723, "Depreciation", $A$14:A723, A723)=0),  A723,
TRUE,  IFERROR(INDEX(rou_table_dates,  MATCH(A723, rou_table_dates)+1, ), "")
)</f>
        <v/>
      </c>
      <c r="B724" s="1" t="str" cm="1">
        <f t="array" aca="1" ref="B724" ca="1">_xlfn.IFS(
AND(E724="Payment", A724=$B$2), $AM$14,
E724="Payment", $AM$15,
E724="Interest accrual", $AM$18,
E724="Depreciation", $AM$17,
TRUE, "")</f>
        <v/>
      </c>
      <c r="C724" s="1" t="str" cm="1">
        <f t="array" aca="1" ref="C724" ca="1">_xlfn.IFS(
E724="Payment", $AM$19,
E724="Interest accrual", $AM$15,
E724="Depreciation", $AM$16,
TRUE, "")</f>
        <v/>
      </c>
      <c r="D724" s="1" t="str" cm="1">
        <f t="array" aca="1" ref="D724" ca="1">_xlfn.IFS(
E724="Payment", _xlfn.XLOOKUP(A724, lease_table_dates, lease_table_payments, 0, 0),
E724="Interest accrual", _xlfn.XLOOKUP(A724, lease_table_dates, lease_table_interest_accruals, 0, 0),
E724="Depreciation", _xlfn.XLOOKUP(A724, rou_table_dates, rou_table_deprs, 0, 0),
TRUE, ""
)</f>
        <v/>
      </c>
      <c r="E724" s="7" t="str" cm="1">
        <f t="array" aca="1" ref="E724" ca="1">_xlfn.IFS(
AND(SUMIFS(lease_table_interest_accruals, lease_table_dates, A724)&gt;0, COUNTIFS($E$14:E723, "Interest accrual", $A$14:A723, A724)=0), "Interest accrual",
AND(SUMIFS(lease_table_payments, lease_table_dates, A724)&gt;0, COUNTIFS($E$14:E723, "Payment", $A$14:A723, A724)=0), "Payment",
AND(SUMIFS(rou_table_deprs, rou_table_dates, A724)&gt;0, COUNTIFS($E$14:E723, "Depreciation", $A$14:A723, A724)=0), "Depreciation",
TRUE,  ""
)</f>
        <v/>
      </c>
      <c r="G724" s="13" t="str" cm="1">
        <f t="array" aca="1" ref="G724" ca="1">_xlfn.IFS(
AND($B$11="Hə", $B$3="İllik"), Z724,
AND($B$11="Hə", $B$3="Aylıq"), AA724,
$B$11="Yox", X724)</f>
        <v/>
      </c>
      <c r="H724" s="1" t="str" cm="1">
        <f t="array" aca="1" ref="H724" ca="1">_xlfn.IFS( G724="", "",
TRUE, ROUND( H723+I724-J724, 2) )</f>
        <v/>
      </c>
      <c r="I724" s="1" t="str" cm="1">
        <f t="array" aca="1" ref="I724" ca="1">_xlfn.IFS(G724="", "",
G724=last_payment_date, (J724-H723),
 TRUE,  -  (H723- H723* (1+$B$6)^ (_xlfn.DAYS(G724,G723)/365) )
)</f>
        <v/>
      </c>
      <c r="J724" s="1" t="str" cm="1">
        <f t="array" aca="1" ref="J724" ca="1">_xlfn.IFS(G724="", "",
TRUE, _xlfn.XLOOKUP(G724,  payment_dates, payments,0,0)
)</f>
        <v/>
      </c>
      <c r="L724" s="8" t="str" cm="1">
        <f t="array" aca="1" ref="L724" ca="1">_xlfn.IFS(
AND($B$11="Hə", $B$3="İllik"), AC724,
AND($B$11="Hə", $B$3="Aylıq"), AD724,
$B$11="Yox", AB724)</f>
        <v/>
      </c>
      <c r="M724" s="1" t="str" cm="1">
        <f t="array" aca="1" ref="M724" ca="1">_xlfn.IFS( L724="", "",
(M723-N724)&lt;=0.5, 0,
TRUE,  M723-N724)</f>
        <v/>
      </c>
      <c r="N724" s="7" t="str" cm="1">
        <f t="array" aca="1" ref="N724" ca="1">_xlfn.IFS(
L724="", "",
TRUE, MIN(M723, ROUND($M$14/ (last_rou_date - $B$2) * (L724-L723), 2) )
)</f>
        <v/>
      </c>
      <c r="P724" s="59" t="str">
        <f t="shared" ca="1" si="33"/>
        <v/>
      </c>
      <c r="Q724" s="1" t="str" cm="1">
        <f t="array" aca="1" ref="Q724" ca="1">_xlfn.IFS(P724="","",
$B$11="Hə", _xlfn.XLOOKUP(DATE(P724, 12, 31), rou_table_dates, rou_table_nbvs,0, 0),
TRUE,  MAX(0, ROUND($M$14 - $M$14/ (last_rou_date - $B$2) * (DATE(P724,12,31) - $B$2), 2) )
)</f>
        <v/>
      </c>
      <c r="R724" s="1" t="str" cm="1">
        <f t="array" aca="1" ref="R724" ca="1">_xlfn.IFS(P724="","",
$B$11="Hə", _xlfn.XLOOKUP(DATE(P724, 12, 31), lease_table_dates, lease_table_balances,0, 0),
TRUE, IFERROR( XNPV($B$6, IF(payment_dates &gt;DATE(P724, 12, 31), payments,  0),  IF(payment_dates &gt;DATE(P724, 12, 31), payment_dates,  DATE(P724, 12, 31))    ),0)
)</f>
        <v/>
      </c>
      <c r="S724" s="1" t="str" cm="1">
        <f t="array" aca="1" ref="S724" ca="1">_xlfn.IFS(P724="","",
TRUE,  MIN( MIN(Q723, $M$14), ROUND($M$14/ (last_rou_date - $B$2) * (DATE(P724,12,31) - MAX($B$2, DATE(P724-1, 12, 31))), 2) )
)</f>
        <v/>
      </c>
      <c r="T724" s="7" t="str" cm="1">
        <f t="array" aca="1" ref="T724" ca="1">_xlfn.IFS(P724="", "",
ISTEXT(R723), R724- (H724 - SUMIFS( lease_table_payments, lease_table_years, P724) -$AG$14 ),
AND(ISNUMBER(R723), R724&lt;&gt;""),   R724- (R723 - SUMIFS( lease_table_payments, lease_table_years, P724) )
)</f>
        <v/>
      </c>
      <c r="V724" s="64">
        <f t="shared" si="35"/>
        <v>711</v>
      </c>
      <c r="W724" s="51" t="str" cm="1">
        <f t="array" ref="W724">_xlfn.IFS(
OR(W723=$B$4, W723=""),"",
TRUE,W723+1
)</f>
        <v/>
      </c>
      <c r="X724" s="51" t="str" cm="1">
        <f t="array" ref="X724">_xlfn.IFS(X723="","",
W724="", "",
AND($B$3="İllik"),DATE(YEAR(X723)+1,MONTH(X723),DAY(X723) ),
AND($B$3="Aylıq", $AH$14="Not end"), EDATE(X723,1),
AND($B$3="Aylıq", $AH$14="End"), EOMONTH(X723,1)
)</f>
        <v/>
      </c>
      <c r="Y724" s="51" t="str" cm="1">
        <f t="array" aca="1" ref="Y724" ca="1">_xlfn.IFS(
AND($B$7="Dövrün əvvəlində", Y723&lt;=last_rou_date), DATE(YEAR(Y723)+1, 12, 31),
AND($B$7="Dövrün sonunda", Y723&lt;=last_payment_date), DATE(YEAR(Y723)+1, 12, 31),
TRUE, ""
)</f>
        <v/>
      </c>
      <c r="Z724" s="75" t="str" cm="1">
        <f t="array" aca="1" ref="Z724" ca="1">_xlfn.IFS(
AND($AN$14="Not year_end", Z723&gt;last_payment_date), "",
AND($AN$14="Year_end", Z723&gt;=last_payment_date), "",
AND($AN$14="Year_end"), DATE(YEAR(Z723+1), 12, 31),
AND($AN$14="Not year_end", MONTH(Z723)=12, DAY(Z723)=31), DATE(YEAR(Z722)+1, MONTH(Z722), DAY(Z722)),
AND($AN$14="Not year_end", OR(MONTH(Z723)&lt;&gt;12, DAY(Z723)&lt;&gt;31) ), DATE(YEAR(Z723), 12, 31)
)</f>
        <v/>
      </c>
      <c r="AA724" s="75" t="str" cm="1">
        <f t="array" aca="1" ref="AA724" ca="1">_xlfn.IFS(AA723="", "",
AND(AA723=last_payment_date, OR(MONTH(AA723)&lt;&gt;12, DAY(AA723)&lt;&gt;31) ), DATE(YEAR(AA723), 12, 31),
AND(MONTH(AA723)=12, DAY(AA723)=31, AA723&gt;=last_payment_date), "",
AND(MONTH(AA723)=12, DAY(AA723)&lt;&gt;31),  EOMONTH(AA723,0),
AND(MONTH(AA723)=12, DAY(AA723)=31, $AH$14="Not end"),  EDATE(AA722,1),
AND($AH$14="Not end"), EDATE(AA723, 1),
AND($AH$14="End"), EOMONTH(AA723, 1)
)</f>
        <v/>
      </c>
      <c r="AB724" s="75" t="str" cm="1">
        <f t="array" aca="1" ref="AB724" ca="1">_xlfn.IFS(AB723="","",
AND(AB723=last_rou_date), "",
AND($B$3="İllik"),DATE(YEAR(AB723)+1,MONTH(AB723),DAY(AB723) ),
AND($B$3="Aylıq", $AH$14="Not end"), EDATE(AB723,1),
AND($B$3="Aylıq", $AH$14="End"), EOMONTH(AB723,1)
)</f>
        <v/>
      </c>
      <c r="AC724" s="75" t="str" cm="1">
        <f t="array" aca="1" ref="AC724" ca="1">_xlfn.IFS(
AND($AN$14="Not year_end", AC723&gt;last_rou_date), "",
AND($AN$14="Year_end", AC723&gt;=last_rou_date), "",
AND($AN$14="Year_end"), DATE(YEAR(AC723+1), 12, 31),
AND($AN$14="Not year_end", MONTH(AC723)=12, DAY(AC723)=31), DATE(YEAR(AC722)+1, MONTH(AC722), DAY(AC722)),
AND($AN$14="Not year_end", OR(MONTH(AC723)&lt;&gt;12, DAY(AC723)&lt;&gt;31) ), DATE(YEAR(AC723), 12, 31)
)</f>
        <v/>
      </c>
      <c r="AD724" s="75" t="str" cm="1">
        <f t="array" aca="1" ref="AD724" ca="1">_xlfn.IFS(AD723="", "",
AND(AD723=last_rou_date, OR(MONTH(AD723)&lt;&gt;12, DAY(AD723)&lt;&gt;31) ), DATE(YEAR(AD723), 12, 31),
AND(MONTH(AD723)=12, DAY(AD723)=31, AD723&gt;=last_rou_date), "",
AND(MONTH(AD723)=12, DAY(AD723)&lt;&gt;31),  EOMONTH(AD723,0),
AND(MONTH(AD723)=12, DAY(AD723)=31, $AH$14="Not end"),  EDATE(AD722,1),
AND($AH$14="Not end"), EDATE(AD723, 1),
AND($AH$14="End"), EOMONTH(AD723, 1)
)</f>
        <v/>
      </c>
      <c r="AE724" s="51" t="str" cm="1">
        <f t="array" ref="AE724">_xlfn.IFS(W724="", "",
AND(W724&gt;0, W724&lt;=$B$4, $C$2="İllik artım, faiz olaraq", $D$2&gt;0, $B$3="İllik"), $B$5*((1+$D$2)^(W724-1)),
AND(W724&gt;0, W724&lt;=$B$4, $C$2="İllik artım, faiz olaraq", $D$2&gt;0, $B$3="Aylıq"), $B$5*((1+$D$2)^ROUNDDOWN((W724-1)/12,0)),
AND(W724=1, $C$2="Aşağıdakı kimi dəyişir", ), $B$5,
AND(W724&gt;1, W724&lt;=$B$4, $C$2="Aşağıdakı kimi dəyişir"), IFERROR(VLOOKUP(W724, $C$4:$D$7, 2, FALSE), AE723),
AND(W724&gt;0, W724&lt;=$B$4), $B$5,
TRUE,0 )</f>
        <v/>
      </c>
      <c r="AF724" s="51" t="str">
        <f t="shared" ca="1" si="34"/>
        <v/>
      </c>
    </row>
    <row r="725" spans="1:32" x14ac:dyDescent="0.4">
      <c r="A725" s="13" t="str" cm="1">
        <f t="array" aca="1" ref="A725" ca="1">_xlfn.IFS(
AND(SUMIFS(lease_table_interest_accruals, lease_table_dates, A724)&gt;0, COUNTIFS($E$14:E724, "Interest accrual", $A$14:A724, A724)=0),  A724,
AND(SUMIFS(lease_table_payments, lease_table_dates, A724)&gt;0, COUNTIFS($E$14:E724, "Payment", $A$14:A724, A724)=0),  A724,
AND(SUMIFS(rou_table_deprs, rou_table_dates, A724)&gt;0, COUNTIFS($E$14:E724, "Depreciation", $A$14:A724, A724)=0),  A724,
TRUE,  IFERROR(INDEX(rou_table_dates,  MATCH(A724, rou_table_dates)+1, ), "")
)</f>
        <v/>
      </c>
      <c r="B725" s="1" t="str" cm="1">
        <f t="array" aca="1" ref="B725" ca="1">_xlfn.IFS(
AND(E725="Payment", A725=$B$2), $AM$14,
E725="Payment", $AM$15,
E725="Interest accrual", $AM$18,
E725="Depreciation", $AM$17,
TRUE, "")</f>
        <v/>
      </c>
      <c r="C725" s="1" t="str" cm="1">
        <f t="array" aca="1" ref="C725" ca="1">_xlfn.IFS(
E725="Payment", $AM$19,
E725="Interest accrual", $AM$15,
E725="Depreciation", $AM$16,
TRUE, "")</f>
        <v/>
      </c>
      <c r="D725" s="1" t="str" cm="1">
        <f t="array" aca="1" ref="D725" ca="1">_xlfn.IFS(
E725="Payment", _xlfn.XLOOKUP(A725, lease_table_dates, lease_table_payments, 0, 0),
E725="Interest accrual", _xlfn.XLOOKUP(A725, lease_table_dates, lease_table_interest_accruals, 0, 0),
E725="Depreciation", _xlfn.XLOOKUP(A725, rou_table_dates, rou_table_deprs, 0, 0),
TRUE, ""
)</f>
        <v/>
      </c>
      <c r="E725" s="7" t="str" cm="1">
        <f t="array" aca="1" ref="E725" ca="1">_xlfn.IFS(
AND(SUMIFS(lease_table_interest_accruals, lease_table_dates, A725)&gt;0, COUNTIFS($E$14:E724, "Interest accrual", $A$14:A724, A725)=0), "Interest accrual",
AND(SUMIFS(lease_table_payments, lease_table_dates, A725)&gt;0, COUNTIFS($E$14:E724, "Payment", $A$14:A724, A725)=0), "Payment",
AND(SUMIFS(rou_table_deprs, rou_table_dates, A725)&gt;0, COUNTIFS($E$14:E724, "Depreciation", $A$14:A724, A725)=0), "Depreciation",
TRUE,  ""
)</f>
        <v/>
      </c>
      <c r="G725" s="13" t="str" cm="1">
        <f t="array" aca="1" ref="G725" ca="1">_xlfn.IFS(
AND($B$11="Hə", $B$3="İllik"), Z725,
AND($B$11="Hə", $B$3="Aylıq"), AA725,
$B$11="Yox", X725)</f>
        <v/>
      </c>
      <c r="H725" s="1" t="str" cm="1">
        <f t="array" aca="1" ref="H725" ca="1">_xlfn.IFS( G725="", "",
TRUE, ROUND( H724+I725-J725, 2) )</f>
        <v/>
      </c>
      <c r="I725" s="1" t="str" cm="1">
        <f t="array" aca="1" ref="I725" ca="1">_xlfn.IFS(G725="", "",
G725=last_payment_date, (J725-H724),
 TRUE,  -  (H724- H724* (1+$B$6)^ (_xlfn.DAYS(G725,G724)/365) )
)</f>
        <v/>
      </c>
      <c r="J725" s="1" t="str" cm="1">
        <f t="array" aca="1" ref="J725" ca="1">_xlfn.IFS(G725="", "",
TRUE, _xlfn.XLOOKUP(G725,  payment_dates, payments,0,0)
)</f>
        <v/>
      </c>
      <c r="L725" s="8" t="str" cm="1">
        <f t="array" aca="1" ref="L725" ca="1">_xlfn.IFS(
AND($B$11="Hə", $B$3="İllik"), AC725,
AND($B$11="Hə", $B$3="Aylıq"), AD725,
$B$11="Yox", AB725)</f>
        <v/>
      </c>
      <c r="M725" s="1" t="str" cm="1">
        <f t="array" aca="1" ref="M725" ca="1">_xlfn.IFS( L725="", "",
(M724-N725)&lt;=0.5, 0,
TRUE,  M724-N725)</f>
        <v/>
      </c>
      <c r="N725" s="7" t="str" cm="1">
        <f t="array" aca="1" ref="N725" ca="1">_xlfn.IFS(
L725="", "",
TRUE, MIN(M724, ROUND($M$14/ (last_rou_date - $B$2) * (L725-L724), 2) )
)</f>
        <v/>
      </c>
      <c r="P725" s="59" t="str">
        <f t="shared" ca="1" si="33"/>
        <v/>
      </c>
      <c r="Q725" s="1" t="str" cm="1">
        <f t="array" aca="1" ref="Q725" ca="1">_xlfn.IFS(P725="","",
$B$11="Hə", _xlfn.XLOOKUP(DATE(P725, 12, 31), rou_table_dates, rou_table_nbvs,0, 0),
TRUE,  MAX(0, ROUND($M$14 - $M$14/ (last_rou_date - $B$2) * (DATE(P725,12,31) - $B$2), 2) )
)</f>
        <v/>
      </c>
      <c r="R725" s="1" t="str" cm="1">
        <f t="array" aca="1" ref="R725" ca="1">_xlfn.IFS(P725="","",
$B$11="Hə", _xlfn.XLOOKUP(DATE(P725, 12, 31), lease_table_dates, lease_table_balances,0, 0),
TRUE, IFERROR( XNPV($B$6, IF(payment_dates &gt;DATE(P725, 12, 31), payments,  0),  IF(payment_dates &gt;DATE(P725, 12, 31), payment_dates,  DATE(P725, 12, 31))    ),0)
)</f>
        <v/>
      </c>
      <c r="S725" s="1" t="str" cm="1">
        <f t="array" aca="1" ref="S725" ca="1">_xlfn.IFS(P725="","",
TRUE,  MIN( MIN(Q724, $M$14), ROUND($M$14/ (last_rou_date - $B$2) * (DATE(P725,12,31) - MAX($B$2, DATE(P725-1, 12, 31))), 2) )
)</f>
        <v/>
      </c>
      <c r="T725" s="7" t="str" cm="1">
        <f t="array" aca="1" ref="T725" ca="1">_xlfn.IFS(P725="", "",
ISTEXT(R724), R725- (H725 - SUMIFS( lease_table_payments, lease_table_years, P725) -$AG$14 ),
AND(ISNUMBER(R724), R725&lt;&gt;""),   R725- (R724 - SUMIFS( lease_table_payments, lease_table_years, P725) )
)</f>
        <v/>
      </c>
      <c r="V725" s="64">
        <f t="shared" si="35"/>
        <v>712</v>
      </c>
      <c r="W725" s="51" t="str" cm="1">
        <f t="array" ref="W725">_xlfn.IFS(
OR(W724=$B$4, W724=""),"",
TRUE,W724+1
)</f>
        <v/>
      </c>
      <c r="X725" s="51" t="str" cm="1">
        <f t="array" ref="X725">_xlfn.IFS(X724="","",
W725="", "",
AND($B$3="İllik"),DATE(YEAR(X724)+1,MONTH(X724),DAY(X724) ),
AND($B$3="Aylıq", $AH$14="Not end"), EDATE(X724,1),
AND($B$3="Aylıq", $AH$14="End"), EOMONTH(X724,1)
)</f>
        <v/>
      </c>
      <c r="Y725" s="51" t="str" cm="1">
        <f t="array" aca="1" ref="Y725" ca="1">_xlfn.IFS(
AND($B$7="Dövrün əvvəlində", Y724&lt;=last_rou_date), DATE(YEAR(Y724)+1, 12, 31),
AND($B$7="Dövrün sonunda", Y724&lt;=last_payment_date), DATE(YEAR(Y724)+1, 12, 31),
TRUE, ""
)</f>
        <v/>
      </c>
      <c r="Z725" s="75" t="str" cm="1">
        <f t="array" aca="1" ref="Z725" ca="1">_xlfn.IFS(
AND($AN$14="Not year_end", Z724&gt;last_payment_date), "",
AND($AN$14="Year_end", Z724&gt;=last_payment_date), "",
AND($AN$14="Year_end"), DATE(YEAR(Z724+1), 12, 31),
AND($AN$14="Not year_end", MONTH(Z724)=12, DAY(Z724)=31), DATE(YEAR(Z723)+1, MONTH(Z723), DAY(Z723)),
AND($AN$14="Not year_end", OR(MONTH(Z724)&lt;&gt;12, DAY(Z724)&lt;&gt;31) ), DATE(YEAR(Z724), 12, 31)
)</f>
        <v/>
      </c>
      <c r="AA725" s="75" t="str" cm="1">
        <f t="array" aca="1" ref="AA725" ca="1">_xlfn.IFS(AA724="", "",
AND(AA724=last_payment_date, OR(MONTH(AA724)&lt;&gt;12, DAY(AA724)&lt;&gt;31) ), DATE(YEAR(AA724), 12, 31),
AND(MONTH(AA724)=12, DAY(AA724)=31, AA724&gt;=last_payment_date), "",
AND(MONTH(AA724)=12, DAY(AA724)&lt;&gt;31),  EOMONTH(AA724,0),
AND(MONTH(AA724)=12, DAY(AA724)=31, $AH$14="Not end"),  EDATE(AA723,1),
AND($AH$14="Not end"), EDATE(AA724, 1),
AND($AH$14="End"), EOMONTH(AA724, 1)
)</f>
        <v/>
      </c>
      <c r="AB725" s="75" t="str" cm="1">
        <f t="array" aca="1" ref="AB725" ca="1">_xlfn.IFS(AB724="","",
AND(AB724=last_rou_date), "",
AND($B$3="İllik"),DATE(YEAR(AB724)+1,MONTH(AB724),DAY(AB724) ),
AND($B$3="Aylıq", $AH$14="Not end"), EDATE(AB724,1),
AND($B$3="Aylıq", $AH$14="End"), EOMONTH(AB724,1)
)</f>
        <v/>
      </c>
      <c r="AC725" s="75" t="str" cm="1">
        <f t="array" aca="1" ref="AC725" ca="1">_xlfn.IFS(
AND($AN$14="Not year_end", AC724&gt;last_rou_date), "",
AND($AN$14="Year_end", AC724&gt;=last_rou_date), "",
AND($AN$14="Year_end"), DATE(YEAR(AC724+1), 12, 31),
AND($AN$14="Not year_end", MONTH(AC724)=12, DAY(AC724)=31), DATE(YEAR(AC723)+1, MONTH(AC723), DAY(AC723)),
AND($AN$14="Not year_end", OR(MONTH(AC724)&lt;&gt;12, DAY(AC724)&lt;&gt;31) ), DATE(YEAR(AC724), 12, 31)
)</f>
        <v/>
      </c>
      <c r="AD725" s="75" t="str" cm="1">
        <f t="array" aca="1" ref="AD725" ca="1">_xlfn.IFS(AD724="", "",
AND(AD724=last_rou_date, OR(MONTH(AD724)&lt;&gt;12, DAY(AD724)&lt;&gt;31) ), DATE(YEAR(AD724), 12, 31),
AND(MONTH(AD724)=12, DAY(AD724)=31, AD724&gt;=last_rou_date), "",
AND(MONTH(AD724)=12, DAY(AD724)&lt;&gt;31),  EOMONTH(AD724,0),
AND(MONTH(AD724)=12, DAY(AD724)=31, $AH$14="Not end"),  EDATE(AD723,1),
AND($AH$14="Not end"), EDATE(AD724, 1),
AND($AH$14="End"), EOMONTH(AD724, 1)
)</f>
        <v/>
      </c>
      <c r="AE725" s="51" t="str" cm="1">
        <f t="array" ref="AE725">_xlfn.IFS(W725="", "",
AND(W725&gt;0, W725&lt;=$B$4, $C$2="İllik artım, faiz olaraq", $D$2&gt;0, $B$3="İllik"), $B$5*((1+$D$2)^(W725-1)),
AND(W725&gt;0, W725&lt;=$B$4, $C$2="İllik artım, faiz olaraq", $D$2&gt;0, $B$3="Aylıq"), $B$5*((1+$D$2)^ROUNDDOWN((W725-1)/12,0)),
AND(W725=1, $C$2="Aşağıdakı kimi dəyişir", ), $B$5,
AND(W725&gt;1, W725&lt;=$B$4, $C$2="Aşağıdakı kimi dəyişir"), IFERROR(VLOOKUP(W725, $C$4:$D$7, 2, FALSE), AE724),
AND(W725&gt;0, W725&lt;=$B$4), $B$5,
TRUE,0 )</f>
        <v/>
      </c>
      <c r="AF725" s="51" t="str">
        <f t="shared" ca="1" si="34"/>
        <v/>
      </c>
    </row>
    <row r="726" spans="1:32" x14ac:dyDescent="0.4">
      <c r="A726" s="13" t="str" cm="1">
        <f t="array" aca="1" ref="A726" ca="1">_xlfn.IFS(
AND(SUMIFS(lease_table_interest_accruals, lease_table_dates, A725)&gt;0, COUNTIFS($E$14:E725, "Interest accrual", $A$14:A725, A725)=0),  A725,
AND(SUMIFS(lease_table_payments, lease_table_dates, A725)&gt;0, COUNTIFS($E$14:E725, "Payment", $A$14:A725, A725)=0),  A725,
AND(SUMIFS(rou_table_deprs, rou_table_dates, A725)&gt;0, COUNTIFS($E$14:E725, "Depreciation", $A$14:A725, A725)=0),  A725,
TRUE,  IFERROR(INDEX(rou_table_dates,  MATCH(A725, rou_table_dates)+1, ), "")
)</f>
        <v/>
      </c>
      <c r="B726" s="1" t="str" cm="1">
        <f t="array" aca="1" ref="B726" ca="1">_xlfn.IFS(
AND(E726="Payment", A726=$B$2), $AM$14,
E726="Payment", $AM$15,
E726="Interest accrual", $AM$18,
E726="Depreciation", $AM$17,
TRUE, "")</f>
        <v/>
      </c>
      <c r="C726" s="1" t="str" cm="1">
        <f t="array" aca="1" ref="C726" ca="1">_xlfn.IFS(
E726="Payment", $AM$19,
E726="Interest accrual", $AM$15,
E726="Depreciation", $AM$16,
TRUE, "")</f>
        <v/>
      </c>
      <c r="D726" s="1" t="str" cm="1">
        <f t="array" aca="1" ref="D726" ca="1">_xlfn.IFS(
E726="Payment", _xlfn.XLOOKUP(A726, lease_table_dates, lease_table_payments, 0, 0),
E726="Interest accrual", _xlfn.XLOOKUP(A726, lease_table_dates, lease_table_interest_accruals, 0, 0),
E726="Depreciation", _xlfn.XLOOKUP(A726, rou_table_dates, rou_table_deprs, 0, 0),
TRUE, ""
)</f>
        <v/>
      </c>
      <c r="E726" s="7" t="str" cm="1">
        <f t="array" aca="1" ref="E726" ca="1">_xlfn.IFS(
AND(SUMIFS(lease_table_interest_accruals, lease_table_dates, A726)&gt;0, COUNTIFS($E$14:E725, "Interest accrual", $A$14:A725, A726)=0), "Interest accrual",
AND(SUMIFS(lease_table_payments, lease_table_dates, A726)&gt;0, COUNTIFS($E$14:E725, "Payment", $A$14:A725, A726)=0), "Payment",
AND(SUMIFS(rou_table_deprs, rou_table_dates, A726)&gt;0, COUNTIFS($E$14:E725, "Depreciation", $A$14:A725, A726)=0), "Depreciation",
TRUE,  ""
)</f>
        <v/>
      </c>
      <c r="G726" s="13" t="str" cm="1">
        <f t="array" aca="1" ref="G726" ca="1">_xlfn.IFS(
AND($B$11="Hə", $B$3="İllik"), Z726,
AND($B$11="Hə", $B$3="Aylıq"), AA726,
$B$11="Yox", X726)</f>
        <v/>
      </c>
      <c r="H726" s="1" t="str" cm="1">
        <f t="array" aca="1" ref="H726" ca="1">_xlfn.IFS( G726="", "",
TRUE, ROUND( H725+I726-J726, 2) )</f>
        <v/>
      </c>
      <c r="I726" s="1" t="str" cm="1">
        <f t="array" aca="1" ref="I726" ca="1">_xlfn.IFS(G726="", "",
G726=last_payment_date, (J726-H725),
 TRUE,  -  (H725- H725* (1+$B$6)^ (_xlfn.DAYS(G726,G725)/365) )
)</f>
        <v/>
      </c>
      <c r="J726" s="1" t="str" cm="1">
        <f t="array" aca="1" ref="J726" ca="1">_xlfn.IFS(G726="", "",
TRUE, _xlfn.XLOOKUP(G726,  payment_dates, payments,0,0)
)</f>
        <v/>
      </c>
      <c r="L726" s="8" t="str" cm="1">
        <f t="array" aca="1" ref="L726" ca="1">_xlfn.IFS(
AND($B$11="Hə", $B$3="İllik"), AC726,
AND($B$11="Hə", $B$3="Aylıq"), AD726,
$B$11="Yox", AB726)</f>
        <v/>
      </c>
      <c r="M726" s="1" t="str" cm="1">
        <f t="array" aca="1" ref="M726" ca="1">_xlfn.IFS( L726="", "",
(M725-N726)&lt;=0.5, 0,
TRUE,  M725-N726)</f>
        <v/>
      </c>
      <c r="N726" s="7" t="str" cm="1">
        <f t="array" aca="1" ref="N726" ca="1">_xlfn.IFS(
L726="", "",
TRUE, MIN(M725, ROUND($M$14/ (last_rou_date - $B$2) * (L726-L725), 2) )
)</f>
        <v/>
      </c>
      <c r="P726" s="59" t="str">
        <f t="shared" ca="1" si="33"/>
        <v/>
      </c>
      <c r="Q726" s="1" t="str" cm="1">
        <f t="array" aca="1" ref="Q726" ca="1">_xlfn.IFS(P726="","",
$B$11="Hə", _xlfn.XLOOKUP(DATE(P726, 12, 31), rou_table_dates, rou_table_nbvs,0, 0),
TRUE,  MAX(0, ROUND($M$14 - $M$14/ (last_rou_date - $B$2) * (DATE(P726,12,31) - $B$2), 2) )
)</f>
        <v/>
      </c>
      <c r="R726" s="1" t="str" cm="1">
        <f t="array" aca="1" ref="R726" ca="1">_xlfn.IFS(P726="","",
$B$11="Hə", _xlfn.XLOOKUP(DATE(P726, 12, 31), lease_table_dates, lease_table_balances,0, 0),
TRUE, IFERROR( XNPV($B$6, IF(payment_dates &gt;DATE(P726, 12, 31), payments,  0),  IF(payment_dates &gt;DATE(P726, 12, 31), payment_dates,  DATE(P726, 12, 31))    ),0)
)</f>
        <v/>
      </c>
      <c r="S726" s="1" t="str" cm="1">
        <f t="array" aca="1" ref="S726" ca="1">_xlfn.IFS(P726="","",
TRUE,  MIN( MIN(Q725, $M$14), ROUND($M$14/ (last_rou_date - $B$2) * (DATE(P726,12,31) - MAX($B$2, DATE(P726-1, 12, 31))), 2) )
)</f>
        <v/>
      </c>
      <c r="T726" s="7" t="str" cm="1">
        <f t="array" aca="1" ref="T726" ca="1">_xlfn.IFS(P726="", "",
ISTEXT(R725), R726- (H726 - SUMIFS( lease_table_payments, lease_table_years, P726) -$AG$14 ),
AND(ISNUMBER(R725), R726&lt;&gt;""),   R726- (R725 - SUMIFS( lease_table_payments, lease_table_years, P726) )
)</f>
        <v/>
      </c>
      <c r="V726" s="64">
        <f t="shared" si="35"/>
        <v>713</v>
      </c>
      <c r="W726" s="51" t="str" cm="1">
        <f t="array" ref="W726">_xlfn.IFS(
OR(W725=$B$4, W725=""),"",
TRUE,W725+1
)</f>
        <v/>
      </c>
      <c r="X726" s="51" t="str" cm="1">
        <f t="array" ref="X726">_xlfn.IFS(X725="","",
W726="", "",
AND($B$3="İllik"),DATE(YEAR(X725)+1,MONTH(X725),DAY(X725) ),
AND($B$3="Aylıq", $AH$14="Not end"), EDATE(X725,1),
AND($B$3="Aylıq", $AH$14="End"), EOMONTH(X725,1)
)</f>
        <v/>
      </c>
      <c r="Y726" s="51" t="str" cm="1">
        <f t="array" aca="1" ref="Y726" ca="1">_xlfn.IFS(
AND($B$7="Dövrün əvvəlində", Y725&lt;=last_rou_date), DATE(YEAR(Y725)+1, 12, 31),
AND($B$7="Dövrün sonunda", Y725&lt;=last_payment_date), DATE(YEAR(Y725)+1, 12, 31),
TRUE, ""
)</f>
        <v/>
      </c>
      <c r="Z726" s="75" t="str" cm="1">
        <f t="array" aca="1" ref="Z726" ca="1">_xlfn.IFS(
AND($AN$14="Not year_end", Z725&gt;last_payment_date), "",
AND($AN$14="Year_end", Z725&gt;=last_payment_date), "",
AND($AN$14="Year_end"), DATE(YEAR(Z725+1), 12, 31),
AND($AN$14="Not year_end", MONTH(Z725)=12, DAY(Z725)=31), DATE(YEAR(Z724)+1, MONTH(Z724), DAY(Z724)),
AND($AN$14="Not year_end", OR(MONTH(Z725)&lt;&gt;12, DAY(Z725)&lt;&gt;31) ), DATE(YEAR(Z725), 12, 31)
)</f>
        <v/>
      </c>
      <c r="AA726" s="75" t="str" cm="1">
        <f t="array" aca="1" ref="AA726" ca="1">_xlfn.IFS(AA725="", "",
AND(AA725=last_payment_date, OR(MONTH(AA725)&lt;&gt;12, DAY(AA725)&lt;&gt;31) ), DATE(YEAR(AA725), 12, 31),
AND(MONTH(AA725)=12, DAY(AA725)=31, AA725&gt;=last_payment_date), "",
AND(MONTH(AA725)=12, DAY(AA725)&lt;&gt;31),  EOMONTH(AA725,0),
AND(MONTH(AA725)=12, DAY(AA725)=31, $AH$14="Not end"),  EDATE(AA724,1),
AND($AH$14="Not end"), EDATE(AA725, 1),
AND($AH$14="End"), EOMONTH(AA725, 1)
)</f>
        <v/>
      </c>
      <c r="AB726" s="75" t="str" cm="1">
        <f t="array" aca="1" ref="AB726" ca="1">_xlfn.IFS(AB725="","",
AND(AB725=last_rou_date), "",
AND($B$3="İllik"),DATE(YEAR(AB725)+1,MONTH(AB725),DAY(AB725) ),
AND($B$3="Aylıq", $AH$14="Not end"), EDATE(AB725,1),
AND($B$3="Aylıq", $AH$14="End"), EOMONTH(AB725,1)
)</f>
        <v/>
      </c>
      <c r="AC726" s="75" t="str" cm="1">
        <f t="array" aca="1" ref="AC726" ca="1">_xlfn.IFS(
AND($AN$14="Not year_end", AC725&gt;last_rou_date), "",
AND($AN$14="Year_end", AC725&gt;=last_rou_date), "",
AND($AN$14="Year_end"), DATE(YEAR(AC725+1), 12, 31),
AND($AN$14="Not year_end", MONTH(AC725)=12, DAY(AC725)=31), DATE(YEAR(AC724)+1, MONTH(AC724), DAY(AC724)),
AND($AN$14="Not year_end", OR(MONTH(AC725)&lt;&gt;12, DAY(AC725)&lt;&gt;31) ), DATE(YEAR(AC725), 12, 31)
)</f>
        <v/>
      </c>
      <c r="AD726" s="75" t="str" cm="1">
        <f t="array" aca="1" ref="AD726" ca="1">_xlfn.IFS(AD725="", "",
AND(AD725=last_rou_date, OR(MONTH(AD725)&lt;&gt;12, DAY(AD725)&lt;&gt;31) ), DATE(YEAR(AD725), 12, 31),
AND(MONTH(AD725)=12, DAY(AD725)=31, AD725&gt;=last_rou_date), "",
AND(MONTH(AD725)=12, DAY(AD725)&lt;&gt;31),  EOMONTH(AD725,0),
AND(MONTH(AD725)=12, DAY(AD725)=31, $AH$14="Not end"),  EDATE(AD724,1),
AND($AH$14="Not end"), EDATE(AD725, 1),
AND($AH$14="End"), EOMONTH(AD725, 1)
)</f>
        <v/>
      </c>
      <c r="AE726" s="51" t="str" cm="1">
        <f t="array" ref="AE726">_xlfn.IFS(W726="", "",
AND(W726&gt;0, W726&lt;=$B$4, $C$2="İllik artım, faiz olaraq", $D$2&gt;0, $B$3="İllik"), $B$5*((1+$D$2)^(W726-1)),
AND(W726&gt;0, W726&lt;=$B$4, $C$2="İllik artım, faiz olaraq", $D$2&gt;0, $B$3="Aylıq"), $B$5*((1+$D$2)^ROUNDDOWN((W726-1)/12,0)),
AND(W726=1, $C$2="Aşağıdakı kimi dəyişir", ), $B$5,
AND(W726&gt;1, W726&lt;=$B$4, $C$2="Aşağıdakı kimi dəyişir"), IFERROR(VLOOKUP(W726, $C$4:$D$7, 2, FALSE), AE725),
AND(W726&gt;0, W726&lt;=$B$4), $B$5,
TRUE,0 )</f>
        <v/>
      </c>
      <c r="AF726" s="51" t="str">
        <f t="shared" ca="1" si="34"/>
        <v/>
      </c>
    </row>
    <row r="727" spans="1:32" x14ac:dyDescent="0.4">
      <c r="A727" s="13" t="str" cm="1">
        <f t="array" aca="1" ref="A727" ca="1">_xlfn.IFS(
AND(SUMIFS(lease_table_interest_accruals, lease_table_dates, A726)&gt;0, COUNTIFS($E$14:E726, "Interest accrual", $A$14:A726, A726)=0),  A726,
AND(SUMIFS(lease_table_payments, lease_table_dates, A726)&gt;0, COUNTIFS($E$14:E726, "Payment", $A$14:A726, A726)=0),  A726,
AND(SUMIFS(rou_table_deprs, rou_table_dates, A726)&gt;0, COUNTIFS($E$14:E726, "Depreciation", $A$14:A726, A726)=0),  A726,
TRUE,  IFERROR(INDEX(rou_table_dates,  MATCH(A726, rou_table_dates)+1, ), "")
)</f>
        <v/>
      </c>
      <c r="B727" s="1" t="str" cm="1">
        <f t="array" aca="1" ref="B727" ca="1">_xlfn.IFS(
AND(E727="Payment", A727=$B$2), $AM$14,
E727="Payment", $AM$15,
E727="Interest accrual", $AM$18,
E727="Depreciation", $AM$17,
TRUE, "")</f>
        <v/>
      </c>
      <c r="C727" s="1" t="str" cm="1">
        <f t="array" aca="1" ref="C727" ca="1">_xlfn.IFS(
E727="Payment", $AM$19,
E727="Interest accrual", $AM$15,
E727="Depreciation", $AM$16,
TRUE, "")</f>
        <v/>
      </c>
      <c r="D727" s="1" t="str" cm="1">
        <f t="array" aca="1" ref="D727" ca="1">_xlfn.IFS(
E727="Payment", _xlfn.XLOOKUP(A727, lease_table_dates, lease_table_payments, 0, 0),
E727="Interest accrual", _xlfn.XLOOKUP(A727, lease_table_dates, lease_table_interest_accruals, 0, 0),
E727="Depreciation", _xlfn.XLOOKUP(A727, rou_table_dates, rou_table_deprs, 0, 0),
TRUE, ""
)</f>
        <v/>
      </c>
      <c r="E727" s="7" t="str" cm="1">
        <f t="array" aca="1" ref="E727" ca="1">_xlfn.IFS(
AND(SUMIFS(lease_table_interest_accruals, lease_table_dates, A727)&gt;0, COUNTIFS($E$14:E726, "Interest accrual", $A$14:A726, A727)=0), "Interest accrual",
AND(SUMIFS(lease_table_payments, lease_table_dates, A727)&gt;0, COUNTIFS($E$14:E726, "Payment", $A$14:A726, A727)=0), "Payment",
AND(SUMIFS(rou_table_deprs, rou_table_dates, A727)&gt;0, COUNTIFS($E$14:E726, "Depreciation", $A$14:A726, A727)=0), "Depreciation",
TRUE,  ""
)</f>
        <v/>
      </c>
      <c r="G727" s="13" t="str" cm="1">
        <f t="array" aca="1" ref="G727" ca="1">_xlfn.IFS(
AND($B$11="Hə", $B$3="İllik"), Z727,
AND($B$11="Hə", $B$3="Aylıq"), AA727,
$B$11="Yox", X727)</f>
        <v/>
      </c>
      <c r="H727" s="1" t="str" cm="1">
        <f t="array" aca="1" ref="H727" ca="1">_xlfn.IFS( G727="", "",
TRUE, ROUND( H726+I727-J727, 2) )</f>
        <v/>
      </c>
      <c r="I727" s="1" t="str" cm="1">
        <f t="array" aca="1" ref="I727" ca="1">_xlfn.IFS(G727="", "",
G727=last_payment_date, (J727-H726),
 TRUE,  -  (H726- H726* (1+$B$6)^ (_xlfn.DAYS(G727,G726)/365) )
)</f>
        <v/>
      </c>
      <c r="J727" s="1" t="str" cm="1">
        <f t="array" aca="1" ref="J727" ca="1">_xlfn.IFS(G727="", "",
TRUE, _xlfn.XLOOKUP(G727,  payment_dates, payments,0,0)
)</f>
        <v/>
      </c>
      <c r="L727" s="8" t="str" cm="1">
        <f t="array" aca="1" ref="L727" ca="1">_xlfn.IFS(
AND($B$11="Hə", $B$3="İllik"), AC727,
AND($B$11="Hə", $B$3="Aylıq"), AD727,
$B$11="Yox", AB727)</f>
        <v/>
      </c>
      <c r="M727" s="1" t="str" cm="1">
        <f t="array" aca="1" ref="M727" ca="1">_xlfn.IFS( L727="", "",
(M726-N727)&lt;=0.5, 0,
TRUE,  M726-N727)</f>
        <v/>
      </c>
      <c r="N727" s="7" t="str" cm="1">
        <f t="array" aca="1" ref="N727" ca="1">_xlfn.IFS(
L727="", "",
TRUE, MIN(M726, ROUND($M$14/ (last_rou_date - $B$2) * (L727-L726), 2) )
)</f>
        <v/>
      </c>
      <c r="P727" s="59" t="str">
        <f t="shared" ca="1" si="33"/>
        <v/>
      </c>
      <c r="Q727" s="1" t="str" cm="1">
        <f t="array" aca="1" ref="Q727" ca="1">_xlfn.IFS(P727="","",
$B$11="Hə", _xlfn.XLOOKUP(DATE(P727, 12, 31), rou_table_dates, rou_table_nbvs,0, 0),
TRUE,  MAX(0, ROUND($M$14 - $M$14/ (last_rou_date - $B$2) * (DATE(P727,12,31) - $B$2), 2) )
)</f>
        <v/>
      </c>
      <c r="R727" s="1" t="str" cm="1">
        <f t="array" aca="1" ref="R727" ca="1">_xlfn.IFS(P727="","",
$B$11="Hə", _xlfn.XLOOKUP(DATE(P727, 12, 31), lease_table_dates, lease_table_balances,0, 0),
TRUE, IFERROR( XNPV($B$6, IF(payment_dates &gt;DATE(P727, 12, 31), payments,  0),  IF(payment_dates &gt;DATE(P727, 12, 31), payment_dates,  DATE(P727, 12, 31))    ),0)
)</f>
        <v/>
      </c>
      <c r="S727" s="1" t="str" cm="1">
        <f t="array" aca="1" ref="S727" ca="1">_xlfn.IFS(P727="","",
TRUE,  MIN( MIN(Q726, $M$14), ROUND($M$14/ (last_rou_date - $B$2) * (DATE(P727,12,31) - MAX($B$2, DATE(P727-1, 12, 31))), 2) )
)</f>
        <v/>
      </c>
      <c r="T727" s="7" t="str" cm="1">
        <f t="array" aca="1" ref="T727" ca="1">_xlfn.IFS(P727="", "",
ISTEXT(R726), R727- (H727 - SUMIFS( lease_table_payments, lease_table_years, P727) -$AG$14 ),
AND(ISNUMBER(R726), R727&lt;&gt;""),   R727- (R726 - SUMIFS( lease_table_payments, lease_table_years, P727) )
)</f>
        <v/>
      </c>
      <c r="V727" s="64">
        <f t="shared" si="35"/>
        <v>714</v>
      </c>
      <c r="W727" s="51" t="str" cm="1">
        <f t="array" ref="W727">_xlfn.IFS(
OR(W726=$B$4, W726=""),"",
TRUE,W726+1
)</f>
        <v/>
      </c>
      <c r="X727" s="51" t="str" cm="1">
        <f t="array" ref="X727">_xlfn.IFS(X726="","",
W727="", "",
AND($B$3="İllik"),DATE(YEAR(X726)+1,MONTH(X726),DAY(X726) ),
AND($B$3="Aylıq", $AH$14="Not end"), EDATE(X726,1),
AND($B$3="Aylıq", $AH$14="End"), EOMONTH(X726,1)
)</f>
        <v/>
      </c>
      <c r="Y727" s="51" t="str" cm="1">
        <f t="array" aca="1" ref="Y727" ca="1">_xlfn.IFS(
AND($B$7="Dövrün əvvəlində", Y726&lt;=last_rou_date), DATE(YEAR(Y726)+1, 12, 31),
AND($B$7="Dövrün sonunda", Y726&lt;=last_payment_date), DATE(YEAR(Y726)+1, 12, 31),
TRUE, ""
)</f>
        <v/>
      </c>
      <c r="Z727" s="75" t="str" cm="1">
        <f t="array" aca="1" ref="Z727" ca="1">_xlfn.IFS(
AND($AN$14="Not year_end", Z726&gt;last_payment_date), "",
AND($AN$14="Year_end", Z726&gt;=last_payment_date), "",
AND($AN$14="Year_end"), DATE(YEAR(Z726+1), 12, 31),
AND($AN$14="Not year_end", MONTH(Z726)=12, DAY(Z726)=31), DATE(YEAR(Z725)+1, MONTH(Z725), DAY(Z725)),
AND($AN$14="Not year_end", OR(MONTH(Z726)&lt;&gt;12, DAY(Z726)&lt;&gt;31) ), DATE(YEAR(Z726), 12, 31)
)</f>
        <v/>
      </c>
      <c r="AA727" s="75" t="str" cm="1">
        <f t="array" aca="1" ref="AA727" ca="1">_xlfn.IFS(AA726="", "",
AND(AA726=last_payment_date, OR(MONTH(AA726)&lt;&gt;12, DAY(AA726)&lt;&gt;31) ), DATE(YEAR(AA726), 12, 31),
AND(MONTH(AA726)=12, DAY(AA726)=31, AA726&gt;=last_payment_date), "",
AND(MONTH(AA726)=12, DAY(AA726)&lt;&gt;31),  EOMONTH(AA726,0),
AND(MONTH(AA726)=12, DAY(AA726)=31, $AH$14="Not end"),  EDATE(AA725,1),
AND($AH$14="Not end"), EDATE(AA726, 1),
AND($AH$14="End"), EOMONTH(AA726, 1)
)</f>
        <v/>
      </c>
      <c r="AB727" s="75" t="str" cm="1">
        <f t="array" aca="1" ref="AB727" ca="1">_xlfn.IFS(AB726="","",
AND(AB726=last_rou_date), "",
AND($B$3="İllik"),DATE(YEAR(AB726)+1,MONTH(AB726),DAY(AB726) ),
AND($B$3="Aylıq", $AH$14="Not end"), EDATE(AB726,1),
AND($B$3="Aylıq", $AH$14="End"), EOMONTH(AB726,1)
)</f>
        <v/>
      </c>
      <c r="AC727" s="75" t="str" cm="1">
        <f t="array" aca="1" ref="AC727" ca="1">_xlfn.IFS(
AND($AN$14="Not year_end", AC726&gt;last_rou_date), "",
AND($AN$14="Year_end", AC726&gt;=last_rou_date), "",
AND($AN$14="Year_end"), DATE(YEAR(AC726+1), 12, 31),
AND($AN$14="Not year_end", MONTH(AC726)=12, DAY(AC726)=31), DATE(YEAR(AC725)+1, MONTH(AC725), DAY(AC725)),
AND($AN$14="Not year_end", OR(MONTH(AC726)&lt;&gt;12, DAY(AC726)&lt;&gt;31) ), DATE(YEAR(AC726), 12, 31)
)</f>
        <v/>
      </c>
      <c r="AD727" s="75" t="str" cm="1">
        <f t="array" aca="1" ref="AD727" ca="1">_xlfn.IFS(AD726="", "",
AND(AD726=last_rou_date, OR(MONTH(AD726)&lt;&gt;12, DAY(AD726)&lt;&gt;31) ), DATE(YEAR(AD726), 12, 31),
AND(MONTH(AD726)=12, DAY(AD726)=31, AD726&gt;=last_rou_date), "",
AND(MONTH(AD726)=12, DAY(AD726)&lt;&gt;31),  EOMONTH(AD726,0),
AND(MONTH(AD726)=12, DAY(AD726)=31, $AH$14="Not end"),  EDATE(AD725,1),
AND($AH$14="Not end"), EDATE(AD726, 1),
AND($AH$14="End"), EOMONTH(AD726, 1)
)</f>
        <v/>
      </c>
      <c r="AE727" s="51" t="str" cm="1">
        <f t="array" ref="AE727">_xlfn.IFS(W727="", "",
AND(W727&gt;0, W727&lt;=$B$4, $C$2="İllik artım, faiz olaraq", $D$2&gt;0, $B$3="İllik"), $B$5*((1+$D$2)^(W727-1)),
AND(W727&gt;0, W727&lt;=$B$4, $C$2="İllik artım, faiz olaraq", $D$2&gt;0, $B$3="Aylıq"), $B$5*((1+$D$2)^ROUNDDOWN((W727-1)/12,0)),
AND(W727=1, $C$2="Aşağıdakı kimi dəyişir", ), $B$5,
AND(W727&gt;1, W727&lt;=$B$4, $C$2="Aşağıdakı kimi dəyişir"), IFERROR(VLOOKUP(W727, $C$4:$D$7, 2, FALSE), AE726),
AND(W727&gt;0, W727&lt;=$B$4), $B$5,
TRUE,0 )</f>
        <v/>
      </c>
      <c r="AF727" s="51" t="str">
        <f t="shared" ca="1" si="34"/>
        <v/>
      </c>
    </row>
    <row r="728" spans="1:32" x14ac:dyDescent="0.4">
      <c r="A728" s="13" t="str" cm="1">
        <f t="array" aca="1" ref="A728" ca="1">_xlfn.IFS(
AND(SUMIFS(lease_table_interest_accruals, lease_table_dates, A727)&gt;0, COUNTIFS($E$14:E727, "Interest accrual", $A$14:A727, A727)=0),  A727,
AND(SUMIFS(lease_table_payments, lease_table_dates, A727)&gt;0, COUNTIFS($E$14:E727, "Payment", $A$14:A727, A727)=0),  A727,
AND(SUMIFS(rou_table_deprs, rou_table_dates, A727)&gt;0, COUNTIFS($E$14:E727, "Depreciation", $A$14:A727, A727)=0),  A727,
TRUE,  IFERROR(INDEX(rou_table_dates,  MATCH(A727, rou_table_dates)+1, ), "")
)</f>
        <v/>
      </c>
      <c r="B728" s="1" t="str" cm="1">
        <f t="array" aca="1" ref="B728" ca="1">_xlfn.IFS(
AND(E728="Payment", A728=$B$2), $AM$14,
E728="Payment", $AM$15,
E728="Interest accrual", $AM$18,
E728="Depreciation", $AM$17,
TRUE, "")</f>
        <v/>
      </c>
      <c r="C728" s="1" t="str" cm="1">
        <f t="array" aca="1" ref="C728" ca="1">_xlfn.IFS(
E728="Payment", $AM$19,
E728="Interest accrual", $AM$15,
E728="Depreciation", $AM$16,
TRUE, "")</f>
        <v/>
      </c>
      <c r="D728" s="1" t="str" cm="1">
        <f t="array" aca="1" ref="D728" ca="1">_xlfn.IFS(
E728="Payment", _xlfn.XLOOKUP(A728, lease_table_dates, lease_table_payments, 0, 0),
E728="Interest accrual", _xlfn.XLOOKUP(A728, lease_table_dates, lease_table_interest_accruals, 0, 0),
E728="Depreciation", _xlfn.XLOOKUP(A728, rou_table_dates, rou_table_deprs, 0, 0),
TRUE, ""
)</f>
        <v/>
      </c>
      <c r="E728" s="7" t="str" cm="1">
        <f t="array" aca="1" ref="E728" ca="1">_xlfn.IFS(
AND(SUMIFS(lease_table_interest_accruals, lease_table_dates, A728)&gt;0, COUNTIFS($E$14:E727, "Interest accrual", $A$14:A727, A728)=0), "Interest accrual",
AND(SUMIFS(lease_table_payments, lease_table_dates, A728)&gt;0, COUNTIFS($E$14:E727, "Payment", $A$14:A727, A728)=0), "Payment",
AND(SUMIFS(rou_table_deprs, rou_table_dates, A728)&gt;0, COUNTIFS($E$14:E727, "Depreciation", $A$14:A727, A728)=0), "Depreciation",
TRUE,  ""
)</f>
        <v/>
      </c>
      <c r="G728" s="13" t="str" cm="1">
        <f t="array" aca="1" ref="G728" ca="1">_xlfn.IFS(
AND($B$11="Hə", $B$3="İllik"), Z728,
AND($B$11="Hə", $B$3="Aylıq"), AA728,
$B$11="Yox", X728)</f>
        <v/>
      </c>
      <c r="H728" s="1" t="str" cm="1">
        <f t="array" aca="1" ref="H728" ca="1">_xlfn.IFS( G728="", "",
TRUE, ROUND( H727+I728-J728, 2) )</f>
        <v/>
      </c>
      <c r="I728" s="1" t="str" cm="1">
        <f t="array" aca="1" ref="I728" ca="1">_xlfn.IFS(G728="", "",
G728=last_payment_date, (J728-H727),
 TRUE,  -  (H727- H727* (1+$B$6)^ (_xlfn.DAYS(G728,G727)/365) )
)</f>
        <v/>
      </c>
      <c r="J728" s="1" t="str" cm="1">
        <f t="array" aca="1" ref="J728" ca="1">_xlfn.IFS(G728="", "",
TRUE, _xlfn.XLOOKUP(G728,  payment_dates, payments,0,0)
)</f>
        <v/>
      </c>
      <c r="L728" s="8" t="str" cm="1">
        <f t="array" aca="1" ref="L728" ca="1">_xlfn.IFS(
AND($B$11="Hə", $B$3="İllik"), AC728,
AND($B$11="Hə", $B$3="Aylıq"), AD728,
$B$11="Yox", AB728)</f>
        <v/>
      </c>
      <c r="M728" s="1" t="str" cm="1">
        <f t="array" aca="1" ref="M728" ca="1">_xlfn.IFS( L728="", "",
(M727-N728)&lt;=0.5, 0,
TRUE,  M727-N728)</f>
        <v/>
      </c>
      <c r="N728" s="7" t="str" cm="1">
        <f t="array" aca="1" ref="N728" ca="1">_xlfn.IFS(
L728="", "",
TRUE, MIN(M727, ROUND($M$14/ (last_rou_date - $B$2) * (L728-L727), 2) )
)</f>
        <v/>
      </c>
      <c r="P728" s="59" t="str">
        <f t="shared" ca="1" si="33"/>
        <v/>
      </c>
      <c r="Q728" s="1" t="str" cm="1">
        <f t="array" aca="1" ref="Q728" ca="1">_xlfn.IFS(P728="","",
$B$11="Hə", _xlfn.XLOOKUP(DATE(P728, 12, 31), rou_table_dates, rou_table_nbvs,0, 0),
TRUE,  MAX(0, ROUND($M$14 - $M$14/ (last_rou_date - $B$2) * (DATE(P728,12,31) - $B$2), 2) )
)</f>
        <v/>
      </c>
      <c r="R728" s="1" t="str" cm="1">
        <f t="array" aca="1" ref="R728" ca="1">_xlfn.IFS(P728="","",
$B$11="Hə", _xlfn.XLOOKUP(DATE(P728, 12, 31), lease_table_dates, lease_table_balances,0, 0),
TRUE, IFERROR( XNPV($B$6, IF(payment_dates &gt;DATE(P728, 12, 31), payments,  0),  IF(payment_dates &gt;DATE(P728, 12, 31), payment_dates,  DATE(P728, 12, 31))    ),0)
)</f>
        <v/>
      </c>
      <c r="S728" s="1" t="str" cm="1">
        <f t="array" aca="1" ref="S728" ca="1">_xlfn.IFS(P728="","",
TRUE,  MIN( MIN(Q727, $M$14), ROUND($M$14/ (last_rou_date - $B$2) * (DATE(P728,12,31) - MAX($B$2, DATE(P728-1, 12, 31))), 2) )
)</f>
        <v/>
      </c>
      <c r="T728" s="7" t="str" cm="1">
        <f t="array" aca="1" ref="T728" ca="1">_xlfn.IFS(P728="", "",
ISTEXT(R727), R728- (H728 - SUMIFS( lease_table_payments, lease_table_years, P728) -$AG$14 ),
AND(ISNUMBER(R727), R728&lt;&gt;""),   R728- (R727 - SUMIFS( lease_table_payments, lease_table_years, P728) )
)</f>
        <v/>
      </c>
      <c r="V728" s="64">
        <f t="shared" si="35"/>
        <v>715</v>
      </c>
      <c r="W728" s="51" t="str" cm="1">
        <f t="array" ref="W728">_xlfn.IFS(
OR(W727=$B$4, W727=""),"",
TRUE,W727+1
)</f>
        <v/>
      </c>
      <c r="X728" s="51" t="str" cm="1">
        <f t="array" ref="X728">_xlfn.IFS(X727="","",
W728="", "",
AND($B$3="İllik"),DATE(YEAR(X727)+1,MONTH(X727),DAY(X727) ),
AND($B$3="Aylıq", $AH$14="Not end"), EDATE(X727,1),
AND($B$3="Aylıq", $AH$14="End"), EOMONTH(X727,1)
)</f>
        <v/>
      </c>
      <c r="Y728" s="51" t="str" cm="1">
        <f t="array" aca="1" ref="Y728" ca="1">_xlfn.IFS(
AND($B$7="Dövrün əvvəlində", Y727&lt;=last_rou_date), DATE(YEAR(Y727)+1, 12, 31),
AND($B$7="Dövrün sonunda", Y727&lt;=last_payment_date), DATE(YEAR(Y727)+1, 12, 31),
TRUE, ""
)</f>
        <v/>
      </c>
      <c r="Z728" s="75" t="str" cm="1">
        <f t="array" aca="1" ref="Z728" ca="1">_xlfn.IFS(
AND($AN$14="Not year_end", Z727&gt;last_payment_date), "",
AND($AN$14="Year_end", Z727&gt;=last_payment_date), "",
AND($AN$14="Year_end"), DATE(YEAR(Z727+1), 12, 31),
AND($AN$14="Not year_end", MONTH(Z727)=12, DAY(Z727)=31), DATE(YEAR(Z726)+1, MONTH(Z726), DAY(Z726)),
AND($AN$14="Not year_end", OR(MONTH(Z727)&lt;&gt;12, DAY(Z727)&lt;&gt;31) ), DATE(YEAR(Z727), 12, 31)
)</f>
        <v/>
      </c>
      <c r="AA728" s="75" t="str" cm="1">
        <f t="array" aca="1" ref="AA728" ca="1">_xlfn.IFS(AA727="", "",
AND(AA727=last_payment_date, OR(MONTH(AA727)&lt;&gt;12, DAY(AA727)&lt;&gt;31) ), DATE(YEAR(AA727), 12, 31),
AND(MONTH(AA727)=12, DAY(AA727)=31, AA727&gt;=last_payment_date), "",
AND(MONTH(AA727)=12, DAY(AA727)&lt;&gt;31),  EOMONTH(AA727,0),
AND(MONTH(AA727)=12, DAY(AA727)=31, $AH$14="Not end"),  EDATE(AA726,1),
AND($AH$14="Not end"), EDATE(AA727, 1),
AND($AH$14="End"), EOMONTH(AA727, 1)
)</f>
        <v/>
      </c>
      <c r="AB728" s="75" t="str" cm="1">
        <f t="array" aca="1" ref="AB728" ca="1">_xlfn.IFS(AB727="","",
AND(AB727=last_rou_date), "",
AND($B$3="İllik"),DATE(YEAR(AB727)+1,MONTH(AB727),DAY(AB727) ),
AND($B$3="Aylıq", $AH$14="Not end"), EDATE(AB727,1),
AND($B$3="Aylıq", $AH$14="End"), EOMONTH(AB727,1)
)</f>
        <v/>
      </c>
      <c r="AC728" s="75" t="str" cm="1">
        <f t="array" aca="1" ref="AC728" ca="1">_xlfn.IFS(
AND($AN$14="Not year_end", AC727&gt;last_rou_date), "",
AND($AN$14="Year_end", AC727&gt;=last_rou_date), "",
AND($AN$14="Year_end"), DATE(YEAR(AC727+1), 12, 31),
AND($AN$14="Not year_end", MONTH(AC727)=12, DAY(AC727)=31), DATE(YEAR(AC726)+1, MONTH(AC726), DAY(AC726)),
AND($AN$14="Not year_end", OR(MONTH(AC727)&lt;&gt;12, DAY(AC727)&lt;&gt;31) ), DATE(YEAR(AC727), 12, 31)
)</f>
        <v/>
      </c>
      <c r="AD728" s="75" t="str" cm="1">
        <f t="array" aca="1" ref="AD728" ca="1">_xlfn.IFS(AD727="", "",
AND(AD727=last_rou_date, OR(MONTH(AD727)&lt;&gt;12, DAY(AD727)&lt;&gt;31) ), DATE(YEAR(AD727), 12, 31),
AND(MONTH(AD727)=12, DAY(AD727)=31, AD727&gt;=last_rou_date), "",
AND(MONTH(AD727)=12, DAY(AD727)&lt;&gt;31),  EOMONTH(AD727,0),
AND(MONTH(AD727)=12, DAY(AD727)=31, $AH$14="Not end"),  EDATE(AD726,1),
AND($AH$14="Not end"), EDATE(AD727, 1),
AND($AH$14="End"), EOMONTH(AD727, 1)
)</f>
        <v/>
      </c>
      <c r="AE728" s="51" t="str" cm="1">
        <f t="array" ref="AE728">_xlfn.IFS(W728="", "",
AND(W728&gt;0, W728&lt;=$B$4, $C$2="İllik artım, faiz olaraq", $D$2&gt;0, $B$3="İllik"), $B$5*((1+$D$2)^(W728-1)),
AND(W728&gt;0, W728&lt;=$B$4, $C$2="İllik artım, faiz olaraq", $D$2&gt;0, $B$3="Aylıq"), $B$5*((1+$D$2)^ROUNDDOWN((W728-1)/12,0)),
AND(W728=1, $C$2="Aşağıdakı kimi dəyişir", ), $B$5,
AND(W728&gt;1, W728&lt;=$B$4, $C$2="Aşağıdakı kimi dəyişir"), IFERROR(VLOOKUP(W728, $C$4:$D$7, 2, FALSE), AE727),
AND(W728&gt;0, W728&lt;=$B$4), $B$5,
TRUE,0 )</f>
        <v/>
      </c>
      <c r="AF728" s="51" t="str">
        <f t="shared" ca="1" si="34"/>
        <v/>
      </c>
    </row>
    <row r="729" spans="1:32" x14ac:dyDescent="0.4">
      <c r="A729" s="13" t="str" cm="1">
        <f t="array" aca="1" ref="A729" ca="1">_xlfn.IFS(
AND(SUMIFS(lease_table_interest_accruals, lease_table_dates, A728)&gt;0, COUNTIFS($E$14:E728, "Interest accrual", $A$14:A728, A728)=0),  A728,
AND(SUMIFS(lease_table_payments, lease_table_dates, A728)&gt;0, COUNTIFS($E$14:E728, "Payment", $A$14:A728, A728)=0),  A728,
AND(SUMIFS(rou_table_deprs, rou_table_dates, A728)&gt;0, COUNTIFS($E$14:E728, "Depreciation", $A$14:A728, A728)=0),  A728,
TRUE,  IFERROR(INDEX(rou_table_dates,  MATCH(A728, rou_table_dates)+1, ), "")
)</f>
        <v/>
      </c>
      <c r="B729" s="1" t="str" cm="1">
        <f t="array" aca="1" ref="B729" ca="1">_xlfn.IFS(
AND(E729="Payment", A729=$B$2), $AM$14,
E729="Payment", $AM$15,
E729="Interest accrual", $AM$18,
E729="Depreciation", $AM$17,
TRUE, "")</f>
        <v/>
      </c>
      <c r="C729" s="1" t="str" cm="1">
        <f t="array" aca="1" ref="C729" ca="1">_xlfn.IFS(
E729="Payment", $AM$19,
E729="Interest accrual", $AM$15,
E729="Depreciation", $AM$16,
TRUE, "")</f>
        <v/>
      </c>
      <c r="D729" s="1" t="str" cm="1">
        <f t="array" aca="1" ref="D729" ca="1">_xlfn.IFS(
E729="Payment", _xlfn.XLOOKUP(A729, lease_table_dates, lease_table_payments, 0, 0),
E729="Interest accrual", _xlfn.XLOOKUP(A729, lease_table_dates, lease_table_interest_accruals, 0, 0),
E729="Depreciation", _xlfn.XLOOKUP(A729, rou_table_dates, rou_table_deprs, 0, 0),
TRUE, ""
)</f>
        <v/>
      </c>
      <c r="E729" s="7" t="str" cm="1">
        <f t="array" aca="1" ref="E729" ca="1">_xlfn.IFS(
AND(SUMIFS(lease_table_interest_accruals, lease_table_dates, A729)&gt;0, COUNTIFS($E$14:E728, "Interest accrual", $A$14:A728, A729)=0), "Interest accrual",
AND(SUMIFS(lease_table_payments, lease_table_dates, A729)&gt;0, COUNTIFS($E$14:E728, "Payment", $A$14:A728, A729)=0), "Payment",
AND(SUMIFS(rou_table_deprs, rou_table_dates, A729)&gt;0, COUNTIFS($E$14:E728, "Depreciation", $A$14:A728, A729)=0), "Depreciation",
TRUE,  ""
)</f>
        <v/>
      </c>
      <c r="G729" s="13" t="str" cm="1">
        <f t="array" aca="1" ref="G729" ca="1">_xlfn.IFS(
AND($B$11="Hə", $B$3="İllik"), Z729,
AND($B$11="Hə", $B$3="Aylıq"), AA729,
$B$11="Yox", X729)</f>
        <v/>
      </c>
      <c r="H729" s="1" t="str" cm="1">
        <f t="array" aca="1" ref="H729" ca="1">_xlfn.IFS( G729="", "",
TRUE, ROUND( H728+I729-J729, 2) )</f>
        <v/>
      </c>
      <c r="I729" s="1" t="str" cm="1">
        <f t="array" aca="1" ref="I729" ca="1">_xlfn.IFS(G729="", "",
G729=last_payment_date, (J729-H728),
 TRUE,  -  (H728- H728* (1+$B$6)^ (_xlfn.DAYS(G729,G728)/365) )
)</f>
        <v/>
      </c>
      <c r="J729" s="1" t="str" cm="1">
        <f t="array" aca="1" ref="J729" ca="1">_xlfn.IFS(G729="", "",
TRUE, _xlfn.XLOOKUP(G729,  payment_dates, payments,0,0)
)</f>
        <v/>
      </c>
      <c r="L729" s="8" t="str" cm="1">
        <f t="array" aca="1" ref="L729" ca="1">_xlfn.IFS(
AND($B$11="Hə", $B$3="İllik"), AC729,
AND($B$11="Hə", $B$3="Aylıq"), AD729,
$B$11="Yox", AB729)</f>
        <v/>
      </c>
      <c r="M729" s="1" t="str" cm="1">
        <f t="array" aca="1" ref="M729" ca="1">_xlfn.IFS( L729="", "",
(M728-N729)&lt;=0.5, 0,
TRUE,  M728-N729)</f>
        <v/>
      </c>
      <c r="N729" s="7" t="str" cm="1">
        <f t="array" aca="1" ref="N729" ca="1">_xlfn.IFS(
L729="", "",
TRUE, MIN(M728, ROUND($M$14/ (last_rou_date - $B$2) * (L729-L728), 2) )
)</f>
        <v/>
      </c>
      <c r="P729" s="59" t="str">
        <f t="shared" ca="1" si="33"/>
        <v/>
      </c>
      <c r="Q729" s="1" t="str" cm="1">
        <f t="array" aca="1" ref="Q729" ca="1">_xlfn.IFS(P729="","",
$B$11="Hə", _xlfn.XLOOKUP(DATE(P729, 12, 31), rou_table_dates, rou_table_nbvs,0, 0),
TRUE,  MAX(0, ROUND($M$14 - $M$14/ (last_rou_date - $B$2) * (DATE(P729,12,31) - $B$2), 2) )
)</f>
        <v/>
      </c>
      <c r="R729" s="1" t="str" cm="1">
        <f t="array" aca="1" ref="R729" ca="1">_xlfn.IFS(P729="","",
$B$11="Hə", _xlfn.XLOOKUP(DATE(P729, 12, 31), lease_table_dates, lease_table_balances,0, 0),
TRUE, IFERROR( XNPV($B$6, IF(payment_dates &gt;DATE(P729, 12, 31), payments,  0),  IF(payment_dates &gt;DATE(P729, 12, 31), payment_dates,  DATE(P729, 12, 31))    ),0)
)</f>
        <v/>
      </c>
      <c r="S729" s="1" t="str" cm="1">
        <f t="array" aca="1" ref="S729" ca="1">_xlfn.IFS(P729="","",
TRUE,  MIN( MIN(Q728, $M$14), ROUND($M$14/ (last_rou_date - $B$2) * (DATE(P729,12,31) - MAX($B$2, DATE(P729-1, 12, 31))), 2) )
)</f>
        <v/>
      </c>
      <c r="T729" s="7" t="str" cm="1">
        <f t="array" aca="1" ref="T729" ca="1">_xlfn.IFS(P729="", "",
ISTEXT(R728), R729- (H729 - SUMIFS( lease_table_payments, lease_table_years, P729) -$AG$14 ),
AND(ISNUMBER(R728), R729&lt;&gt;""),   R729- (R728 - SUMIFS( lease_table_payments, lease_table_years, P729) )
)</f>
        <v/>
      </c>
      <c r="V729" s="64">
        <f t="shared" si="35"/>
        <v>716</v>
      </c>
      <c r="W729" s="51" t="str" cm="1">
        <f t="array" ref="W729">_xlfn.IFS(
OR(W728=$B$4, W728=""),"",
TRUE,W728+1
)</f>
        <v/>
      </c>
      <c r="X729" s="51" t="str" cm="1">
        <f t="array" ref="X729">_xlfn.IFS(X728="","",
W729="", "",
AND($B$3="İllik"),DATE(YEAR(X728)+1,MONTH(X728),DAY(X728) ),
AND($B$3="Aylıq", $AH$14="Not end"), EDATE(X728,1),
AND($B$3="Aylıq", $AH$14="End"), EOMONTH(X728,1)
)</f>
        <v/>
      </c>
      <c r="Y729" s="51" t="str" cm="1">
        <f t="array" aca="1" ref="Y729" ca="1">_xlfn.IFS(
AND($B$7="Dövrün əvvəlində", Y728&lt;=last_rou_date), DATE(YEAR(Y728)+1, 12, 31),
AND($B$7="Dövrün sonunda", Y728&lt;=last_payment_date), DATE(YEAR(Y728)+1, 12, 31),
TRUE, ""
)</f>
        <v/>
      </c>
      <c r="Z729" s="75" t="str" cm="1">
        <f t="array" aca="1" ref="Z729" ca="1">_xlfn.IFS(
AND($AN$14="Not year_end", Z728&gt;last_payment_date), "",
AND($AN$14="Year_end", Z728&gt;=last_payment_date), "",
AND($AN$14="Year_end"), DATE(YEAR(Z728+1), 12, 31),
AND($AN$14="Not year_end", MONTH(Z728)=12, DAY(Z728)=31), DATE(YEAR(Z727)+1, MONTH(Z727), DAY(Z727)),
AND($AN$14="Not year_end", OR(MONTH(Z728)&lt;&gt;12, DAY(Z728)&lt;&gt;31) ), DATE(YEAR(Z728), 12, 31)
)</f>
        <v/>
      </c>
      <c r="AA729" s="75" t="str" cm="1">
        <f t="array" aca="1" ref="AA729" ca="1">_xlfn.IFS(AA728="", "",
AND(AA728=last_payment_date, OR(MONTH(AA728)&lt;&gt;12, DAY(AA728)&lt;&gt;31) ), DATE(YEAR(AA728), 12, 31),
AND(MONTH(AA728)=12, DAY(AA728)=31, AA728&gt;=last_payment_date), "",
AND(MONTH(AA728)=12, DAY(AA728)&lt;&gt;31),  EOMONTH(AA728,0),
AND(MONTH(AA728)=12, DAY(AA728)=31, $AH$14="Not end"),  EDATE(AA727,1),
AND($AH$14="Not end"), EDATE(AA728, 1),
AND($AH$14="End"), EOMONTH(AA728, 1)
)</f>
        <v/>
      </c>
      <c r="AB729" s="75" t="str" cm="1">
        <f t="array" aca="1" ref="AB729" ca="1">_xlfn.IFS(AB728="","",
AND(AB728=last_rou_date), "",
AND($B$3="İllik"),DATE(YEAR(AB728)+1,MONTH(AB728),DAY(AB728) ),
AND($B$3="Aylıq", $AH$14="Not end"), EDATE(AB728,1),
AND($B$3="Aylıq", $AH$14="End"), EOMONTH(AB728,1)
)</f>
        <v/>
      </c>
      <c r="AC729" s="75" t="str" cm="1">
        <f t="array" aca="1" ref="AC729" ca="1">_xlfn.IFS(
AND($AN$14="Not year_end", AC728&gt;last_rou_date), "",
AND($AN$14="Year_end", AC728&gt;=last_rou_date), "",
AND($AN$14="Year_end"), DATE(YEAR(AC728+1), 12, 31),
AND($AN$14="Not year_end", MONTH(AC728)=12, DAY(AC728)=31), DATE(YEAR(AC727)+1, MONTH(AC727), DAY(AC727)),
AND($AN$14="Not year_end", OR(MONTH(AC728)&lt;&gt;12, DAY(AC728)&lt;&gt;31) ), DATE(YEAR(AC728), 12, 31)
)</f>
        <v/>
      </c>
      <c r="AD729" s="75" t="str" cm="1">
        <f t="array" aca="1" ref="AD729" ca="1">_xlfn.IFS(AD728="", "",
AND(AD728=last_rou_date, OR(MONTH(AD728)&lt;&gt;12, DAY(AD728)&lt;&gt;31) ), DATE(YEAR(AD728), 12, 31),
AND(MONTH(AD728)=12, DAY(AD728)=31, AD728&gt;=last_rou_date), "",
AND(MONTH(AD728)=12, DAY(AD728)&lt;&gt;31),  EOMONTH(AD728,0),
AND(MONTH(AD728)=12, DAY(AD728)=31, $AH$14="Not end"),  EDATE(AD727,1),
AND($AH$14="Not end"), EDATE(AD728, 1),
AND($AH$14="End"), EOMONTH(AD728, 1)
)</f>
        <v/>
      </c>
      <c r="AE729" s="51" t="str" cm="1">
        <f t="array" ref="AE729">_xlfn.IFS(W729="", "",
AND(W729&gt;0, W729&lt;=$B$4, $C$2="İllik artım, faiz olaraq", $D$2&gt;0, $B$3="İllik"), $B$5*((1+$D$2)^(W729-1)),
AND(W729&gt;0, W729&lt;=$B$4, $C$2="İllik artım, faiz olaraq", $D$2&gt;0, $B$3="Aylıq"), $B$5*((1+$D$2)^ROUNDDOWN((W729-1)/12,0)),
AND(W729=1, $C$2="Aşağıdakı kimi dəyişir", ), $B$5,
AND(W729&gt;1, W729&lt;=$B$4, $C$2="Aşağıdakı kimi dəyişir"), IFERROR(VLOOKUP(W729, $C$4:$D$7, 2, FALSE), AE728),
AND(W729&gt;0, W729&lt;=$B$4), $B$5,
TRUE,0 )</f>
        <v/>
      </c>
      <c r="AF729" s="51" t="str">
        <f t="shared" ca="1" si="34"/>
        <v/>
      </c>
    </row>
    <row r="730" spans="1:32" x14ac:dyDescent="0.4">
      <c r="A730" s="13" t="str" cm="1">
        <f t="array" aca="1" ref="A730" ca="1">_xlfn.IFS(
AND(SUMIFS(lease_table_interest_accruals, lease_table_dates, A729)&gt;0, COUNTIFS($E$14:E729, "Interest accrual", $A$14:A729, A729)=0),  A729,
AND(SUMIFS(lease_table_payments, lease_table_dates, A729)&gt;0, COUNTIFS($E$14:E729, "Payment", $A$14:A729, A729)=0),  A729,
AND(SUMIFS(rou_table_deprs, rou_table_dates, A729)&gt;0, COUNTIFS($E$14:E729, "Depreciation", $A$14:A729, A729)=0),  A729,
TRUE,  IFERROR(INDEX(rou_table_dates,  MATCH(A729, rou_table_dates)+1, ), "")
)</f>
        <v/>
      </c>
      <c r="B730" s="1" t="str" cm="1">
        <f t="array" aca="1" ref="B730" ca="1">_xlfn.IFS(
AND(E730="Payment", A730=$B$2), $AM$14,
E730="Payment", $AM$15,
E730="Interest accrual", $AM$18,
E730="Depreciation", $AM$17,
TRUE, "")</f>
        <v/>
      </c>
      <c r="C730" s="1" t="str" cm="1">
        <f t="array" aca="1" ref="C730" ca="1">_xlfn.IFS(
E730="Payment", $AM$19,
E730="Interest accrual", $AM$15,
E730="Depreciation", $AM$16,
TRUE, "")</f>
        <v/>
      </c>
      <c r="D730" s="1" t="str" cm="1">
        <f t="array" aca="1" ref="D730" ca="1">_xlfn.IFS(
E730="Payment", _xlfn.XLOOKUP(A730, lease_table_dates, lease_table_payments, 0, 0),
E730="Interest accrual", _xlfn.XLOOKUP(A730, lease_table_dates, lease_table_interest_accruals, 0, 0),
E730="Depreciation", _xlfn.XLOOKUP(A730, rou_table_dates, rou_table_deprs, 0, 0),
TRUE, ""
)</f>
        <v/>
      </c>
      <c r="E730" s="7" t="str" cm="1">
        <f t="array" aca="1" ref="E730" ca="1">_xlfn.IFS(
AND(SUMIFS(lease_table_interest_accruals, lease_table_dates, A730)&gt;0, COUNTIFS($E$14:E729, "Interest accrual", $A$14:A729, A730)=0), "Interest accrual",
AND(SUMIFS(lease_table_payments, lease_table_dates, A730)&gt;0, COUNTIFS($E$14:E729, "Payment", $A$14:A729, A730)=0), "Payment",
AND(SUMIFS(rou_table_deprs, rou_table_dates, A730)&gt;0, COUNTIFS($E$14:E729, "Depreciation", $A$14:A729, A730)=0), "Depreciation",
TRUE,  ""
)</f>
        <v/>
      </c>
      <c r="G730" s="13" t="str" cm="1">
        <f t="array" aca="1" ref="G730" ca="1">_xlfn.IFS(
AND($B$11="Hə", $B$3="İllik"), Z730,
AND($B$11="Hə", $B$3="Aylıq"), AA730,
$B$11="Yox", X730)</f>
        <v/>
      </c>
      <c r="H730" s="1" t="str" cm="1">
        <f t="array" aca="1" ref="H730" ca="1">_xlfn.IFS( G730="", "",
TRUE, ROUND( H729+I730-J730, 2) )</f>
        <v/>
      </c>
      <c r="I730" s="1" t="str" cm="1">
        <f t="array" aca="1" ref="I730" ca="1">_xlfn.IFS(G730="", "",
G730=last_payment_date, (J730-H729),
 TRUE,  -  (H729- H729* (1+$B$6)^ (_xlfn.DAYS(G730,G729)/365) )
)</f>
        <v/>
      </c>
      <c r="J730" s="1" t="str" cm="1">
        <f t="array" aca="1" ref="J730" ca="1">_xlfn.IFS(G730="", "",
TRUE, _xlfn.XLOOKUP(G730,  payment_dates, payments,0,0)
)</f>
        <v/>
      </c>
      <c r="L730" s="8" t="str" cm="1">
        <f t="array" aca="1" ref="L730" ca="1">_xlfn.IFS(
AND($B$11="Hə", $B$3="İllik"), AC730,
AND($B$11="Hə", $B$3="Aylıq"), AD730,
$B$11="Yox", AB730)</f>
        <v/>
      </c>
      <c r="M730" s="1" t="str" cm="1">
        <f t="array" aca="1" ref="M730" ca="1">_xlfn.IFS( L730="", "",
(M729-N730)&lt;=0.5, 0,
TRUE,  M729-N730)</f>
        <v/>
      </c>
      <c r="N730" s="7" t="str" cm="1">
        <f t="array" aca="1" ref="N730" ca="1">_xlfn.IFS(
L730="", "",
TRUE, MIN(M729, ROUND($M$14/ (last_rou_date - $B$2) * (L730-L729), 2) )
)</f>
        <v/>
      </c>
      <c r="P730" s="59" t="str">
        <f t="shared" ca="1" si="33"/>
        <v/>
      </c>
      <c r="Q730" s="1" t="str" cm="1">
        <f t="array" aca="1" ref="Q730" ca="1">_xlfn.IFS(P730="","",
$B$11="Hə", _xlfn.XLOOKUP(DATE(P730, 12, 31), rou_table_dates, rou_table_nbvs,0, 0),
TRUE,  MAX(0, ROUND($M$14 - $M$14/ (last_rou_date - $B$2) * (DATE(P730,12,31) - $B$2), 2) )
)</f>
        <v/>
      </c>
      <c r="R730" s="1" t="str" cm="1">
        <f t="array" aca="1" ref="R730" ca="1">_xlfn.IFS(P730="","",
$B$11="Hə", _xlfn.XLOOKUP(DATE(P730, 12, 31), lease_table_dates, lease_table_balances,0, 0),
TRUE, IFERROR( XNPV($B$6, IF(payment_dates &gt;DATE(P730, 12, 31), payments,  0),  IF(payment_dates &gt;DATE(P730, 12, 31), payment_dates,  DATE(P730, 12, 31))    ),0)
)</f>
        <v/>
      </c>
      <c r="S730" s="1" t="str" cm="1">
        <f t="array" aca="1" ref="S730" ca="1">_xlfn.IFS(P730="","",
TRUE,  MIN( MIN(Q729, $M$14), ROUND($M$14/ (last_rou_date - $B$2) * (DATE(P730,12,31) - MAX($B$2, DATE(P730-1, 12, 31))), 2) )
)</f>
        <v/>
      </c>
      <c r="T730" s="7" t="str" cm="1">
        <f t="array" aca="1" ref="T730" ca="1">_xlfn.IFS(P730="", "",
ISTEXT(R729), R730- (H730 - SUMIFS( lease_table_payments, lease_table_years, P730) -$AG$14 ),
AND(ISNUMBER(R729), R730&lt;&gt;""),   R730- (R729 - SUMIFS( lease_table_payments, lease_table_years, P730) )
)</f>
        <v/>
      </c>
      <c r="V730" s="64">
        <f t="shared" si="35"/>
        <v>717</v>
      </c>
      <c r="W730" s="51" t="str" cm="1">
        <f t="array" ref="W730">_xlfn.IFS(
OR(W729=$B$4, W729=""),"",
TRUE,W729+1
)</f>
        <v/>
      </c>
      <c r="X730" s="51" t="str" cm="1">
        <f t="array" ref="X730">_xlfn.IFS(X729="","",
W730="", "",
AND($B$3="İllik"),DATE(YEAR(X729)+1,MONTH(X729),DAY(X729) ),
AND($B$3="Aylıq", $AH$14="Not end"), EDATE(X729,1),
AND($B$3="Aylıq", $AH$14="End"), EOMONTH(X729,1)
)</f>
        <v/>
      </c>
      <c r="Y730" s="51" t="str" cm="1">
        <f t="array" aca="1" ref="Y730" ca="1">_xlfn.IFS(
AND($B$7="Dövrün əvvəlində", Y729&lt;=last_rou_date), DATE(YEAR(Y729)+1, 12, 31),
AND($B$7="Dövrün sonunda", Y729&lt;=last_payment_date), DATE(YEAR(Y729)+1, 12, 31),
TRUE, ""
)</f>
        <v/>
      </c>
      <c r="Z730" s="75" t="str" cm="1">
        <f t="array" aca="1" ref="Z730" ca="1">_xlfn.IFS(
AND($AN$14="Not year_end", Z729&gt;last_payment_date), "",
AND($AN$14="Year_end", Z729&gt;=last_payment_date), "",
AND($AN$14="Year_end"), DATE(YEAR(Z729+1), 12, 31),
AND($AN$14="Not year_end", MONTH(Z729)=12, DAY(Z729)=31), DATE(YEAR(Z728)+1, MONTH(Z728), DAY(Z728)),
AND($AN$14="Not year_end", OR(MONTH(Z729)&lt;&gt;12, DAY(Z729)&lt;&gt;31) ), DATE(YEAR(Z729), 12, 31)
)</f>
        <v/>
      </c>
      <c r="AA730" s="75" t="str" cm="1">
        <f t="array" aca="1" ref="AA730" ca="1">_xlfn.IFS(AA729="", "",
AND(AA729=last_payment_date, OR(MONTH(AA729)&lt;&gt;12, DAY(AA729)&lt;&gt;31) ), DATE(YEAR(AA729), 12, 31),
AND(MONTH(AA729)=12, DAY(AA729)=31, AA729&gt;=last_payment_date), "",
AND(MONTH(AA729)=12, DAY(AA729)&lt;&gt;31),  EOMONTH(AA729,0),
AND(MONTH(AA729)=12, DAY(AA729)=31, $AH$14="Not end"),  EDATE(AA728,1),
AND($AH$14="Not end"), EDATE(AA729, 1),
AND($AH$14="End"), EOMONTH(AA729, 1)
)</f>
        <v/>
      </c>
      <c r="AB730" s="75" t="str" cm="1">
        <f t="array" aca="1" ref="AB730" ca="1">_xlfn.IFS(AB729="","",
AND(AB729=last_rou_date), "",
AND($B$3="İllik"),DATE(YEAR(AB729)+1,MONTH(AB729),DAY(AB729) ),
AND($B$3="Aylıq", $AH$14="Not end"), EDATE(AB729,1),
AND($B$3="Aylıq", $AH$14="End"), EOMONTH(AB729,1)
)</f>
        <v/>
      </c>
      <c r="AC730" s="75" t="str" cm="1">
        <f t="array" aca="1" ref="AC730" ca="1">_xlfn.IFS(
AND($AN$14="Not year_end", AC729&gt;last_rou_date), "",
AND($AN$14="Year_end", AC729&gt;=last_rou_date), "",
AND($AN$14="Year_end"), DATE(YEAR(AC729+1), 12, 31),
AND($AN$14="Not year_end", MONTH(AC729)=12, DAY(AC729)=31), DATE(YEAR(AC728)+1, MONTH(AC728), DAY(AC728)),
AND($AN$14="Not year_end", OR(MONTH(AC729)&lt;&gt;12, DAY(AC729)&lt;&gt;31) ), DATE(YEAR(AC729), 12, 31)
)</f>
        <v/>
      </c>
      <c r="AD730" s="75" t="str" cm="1">
        <f t="array" aca="1" ref="AD730" ca="1">_xlfn.IFS(AD729="", "",
AND(AD729=last_rou_date, OR(MONTH(AD729)&lt;&gt;12, DAY(AD729)&lt;&gt;31) ), DATE(YEAR(AD729), 12, 31),
AND(MONTH(AD729)=12, DAY(AD729)=31, AD729&gt;=last_rou_date), "",
AND(MONTH(AD729)=12, DAY(AD729)&lt;&gt;31),  EOMONTH(AD729,0),
AND(MONTH(AD729)=12, DAY(AD729)=31, $AH$14="Not end"),  EDATE(AD728,1),
AND($AH$14="Not end"), EDATE(AD729, 1),
AND($AH$14="End"), EOMONTH(AD729, 1)
)</f>
        <v/>
      </c>
      <c r="AE730" s="51" t="str" cm="1">
        <f t="array" ref="AE730">_xlfn.IFS(W730="", "",
AND(W730&gt;0, W730&lt;=$B$4, $C$2="İllik artım, faiz olaraq", $D$2&gt;0, $B$3="İllik"), $B$5*((1+$D$2)^(W730-1)),
AND(W730&gt;0, W730&lt;=$B$4, $C$2="İllik artım, faiz olaraq", $D$2&gt;0, $B$3="Aylıq"), $B$5*((1+$D$2)^ROUNDDOWN((W730-1)/12,0)),
AND(W730=1, $C$2="Aşağıdakı kimi dəyişir", ), $B$5,
AND(W730&gt;1, W730&lt;=$B$4, $C$2="Aşağıdakı kimi dəyişir"), IFERROR(VLOOKUP(W730, $C$4:$D$7, 2, FALSE), AE729),
AND(W730&gt;0, W730&lt;=$B$4), $B$5,
TRUE,0 )</f>
        <v/>
      </c>
      <c r="AF730" s="51" t="str">
        <f t="shared" ca="1" si="34"/>
        <v/>
      </c>
    </row>
    <row r="731" spans="1:32" x14ac:dyDescent="0.4">
      <c r="A731" s="13" t="str" cm="1">
        <f t="array" aca="1" ref="A731" ca="1">_xlfn.IFS(
AND(SUMIFS(lease_table_interest_accruals, lease_table_dates, A730)&gt;0, COUNTIFS($E$14:E730, "Interest accrual", $A$14:A730, A730)=0),  A730,
AND(SUMIFS(lease_table_payments, lease_table_dates, A730)&gt;0, COUNTIFS($E$14:E730, "Payment", $A$14:A730, A730)=0),  A730,
AND(SUMIFS(rou_table_deprs, rou_table_dates, A730)&gt;0, COUNTIFS($E$14:E730, "Depreciation", $A$14:A730, A730)=0),  A730,
TRUE,  IFERROR(INDEX(rou_table_dates,  MATCH(A730, rou_table_dates)+1, ), "")
)</f>
        <v/>
      </c>
      <c r="B731" s="1" t="str" cm="1">
        <f t="array" aca="1" ref="B731" ca="1">_xlfn.IFS(
AND(E731="Payment", A731=$B$2), $AM$14,
E731="Payment", $AM$15,
E731="Interest accrual", $AM$18,
E731="Depreciation", $AM$17,
TRUE, "")</f>
        <v/>
      </c>
      <c r="C731" s="1" t="str" cm="1">
        <f t="array" aca="1" ref="C731" ca="1">_xlfn.IFS(
E731="Payment", $AM$19,
E731="Interest accrual", $AM$15,
E731="Depreciation", $AM$16,
TRUE, "")</f>
        <v/>
      </c>
      <c r="D731" s="1" t="str" cm="1">
        <f t="array" aca="1" ref="D731" ca="1">_xlfn.IFS(
E731="Payment", _xlfn.XLOOKUP(A731, lease_table_dates, lease_table_payments, 0, 0),
E731="Interest accrual", _xlfn.XLOOKUP(A731, lease_table_dates, lease_table_interest_accruals, 0, 0),
E731="Depreciation", _xlfn.XLOOKUP(A731, rou_table_dates, rou_table_deprs, 0, 0),
TRUE, ""
)</f>
        <v/>
      </c>
      <c r="E731" s="7" t="str" cm="1">
        <f t="array" aca="1" ref="E731" ca="1">_xlfn.IFS(
AND(SUMIFS(lease_table_interest_accruals, lease_table_dates, A731)&gt;0, COUNTIFS($E$14:E730, "Interest accrual", $A$14:A730, A731)=0), "Interest accrual",
AND(SUMIFS(lease_table_payments, lease_table_dates, A731)&gt;0, COUNTIFS($E$14:E730, "Payment", $A$14:A730, A731)=0), "Payment",
AND(SUMIFS(rou_table_deprs, rou_table_dates, A731)&gt;0, COUNTIFS($E$14:E730, "Depreciation", $A$14:A730, A731)=0), "Depreciation",
TRUE,  ""
)</f>
        <v/>
      </c>
      <c r="G731" s="13" t="str" cm="1">
        <f t="array" aca="1" ref="G731" ca="1">_xlfn.IFS(
AND($B$11="Hə", $B$3="İllik"), Z731,
AND($B$11="Hə", $B$3="Aylıq"), AA731,
$B$11="Yox", X731)</f>
        <v/>
      </c>
      <c r="H731" s="1" t="str" cm="1">
        <f t="array" aca="1" ref="H731" ca="1">_xlfn.IFS( G731="", "",
TRUE, ROUND( H730+I731-J731, 2) )</f>
        <v/>
      </c>
      <c r="I731" s="1" t="str" cm="1">
        <f t="array" aca="1" ref="I731" ca="1">_xlfn.IFS(G731="", "",
G731=last_payment_date, (J731-H730),
 TRUE,  -  (H730- H730* (1+$B$6)^ (_xlfn.DAYS(G731,G730)/365) )
)</f>
        <v/>
      </c>
      <c r="J731" s="1" t="str" cm="1">
        <f t="array" aca="1" ref="J731" ca="1">_xlfn.IFS(G731="", "",
TRUE, _xlfn.XLOOKUP(G731,  payment_dates, payments,0,0)
)</f>
        <v/>
      </c>
      <c r="L731" s="8" t="str" cm="1">
        <f t="array" aca="1" ref="L731" ca="1">_xlfn.IFS(
AND($B$11="Hə", $B$3="İllik"), AC731,
AND($B$11="Hə", $B$3="Aylıq"), AD731,
$B$11="Yox", AB731)</f>
        <v/>
      </c>
      <c r="M731" s="1" t="str" cm="1">
        <f t="array" aca="1" ref="M731" ca="1">_xlfn.IFS( L731="", "",
(M730-N731)&lt;=0.5, 0,
TRUE,  M730-N731)</f>
        <v/>
      </c>
      <c r="N731" s="7" t="str" cm="1">
        <f t="array" aca="1" ref="N731" ca="1">_xlfn.IFS(
L731="", "",
TRUE, MIN(M730, ROUND($M$14/ (last_rou_date - $B$2) * (L731-L730), 2) )
)</f>
        <v/>
      </c>
      <c r="P731" s="59" t="str">
        <f t="shared" ca="1" si="33"/>
        <v/>
      </c>
      <c r="Q731" s="1" t="str" cm="1">
        <f t="array" aca="1" ref="Q731" ca="1">_xlfn.IFS(P731="","",
$B$11="Hə", _xlfn.XLOOKUP(DATE(P731, 12, 31), rou_table_dates, rou_table_nbvs,0, 0),
TRUE,  MAX(0, ROUND($M$14 - $M$14/ (last_rou_date - $B$2) * (DATE(P731,12,31) - $B$2), 2) )
)</f>
        <v/>
      </c>
      <c r="R731" s="1" t="str" cm="1">
        <f t="array" aca="1" ref="R731" ca="1">_xlfn.IFS(P731="","",
$B$11="Hə", _xlfn.XLOOKUP(DATE(P731, 12, 31), lease_table_dates, lease_table_balances,0, 0),
TRUE, IFERROR( XNPV($B$6, IF(payment_dates &gt;DATE(P731, 12, 31), payments,  0),  IF(payment_dates &gt;DATE(P731, 12, 31), payment_dates,  DATE(P731, 12, 31))    ),0)
)</f>
        <v/>
      </c>
      <c r="S731" s="1" t="str" cm="1">
        <f t="array" aca="1" ref="S731" ca="1">_xlfn.IFS(P731="","",
TRUE,  MIN( MIN(Q730, $M$14), ROUND($M$14/ (last_rou_date - $B$2) * (DATE(P731,12,31) - MAX($B$2, DATE(P731-1, 12, 31))), 2) )
)</f>
        <v/>
      </c>
      <c r="T731" s="7" t="str" cm="1">
        <f t="array" aca="1" ref="T731" ca="1">_xlfn.IFS(P731="", "",
ISTEXT(R730), R731- (H731 - SUMIFS( lease_table_payments, lease_table_years, P731) -$AG$14 ),
AND(ISNUMBER(R730), R731&lt;&gt;""),   R731- (R730 - SUMIFS( lease_table_payments, lease_table_years, P731) )
)</f>
        <v/>
      </c>
      <c r="V731" s="64">
        <f t="shared" si="35"/>
        <v>718</v>
      </c>
      <c r="W731" s="51" t="str" cm="1">
        <f t="array" ref="W731">_xlfn.IFS(
OR(W730=$B$4, W730=""),"",
TRUE,W730+1
)</f>
        <v/>
      </c>
      <c r="X731" s="51" t="str" cm="1">
        <f t="array" ref="X731">_xlfn.IFS(X730="","",
W731="", "",
AND($B$3="İllik"),DATE(YEAR(X730)+1,MONTH(X730),DAY(X730) ),
AND($B$3="Aylıq", $AH$14="Not end"), EDATE(X730,1),
AND($B$3="Aylıq", $AH$14="End"), EOMONTH(X730,1)
)</f>
        <v/>
      </c>
      <c r="Y731" s="51" t="str" cm="1">
        <f t="array" aca="1" ref="Y731" ca="1">_xlfn.IFS(
AND($B$7="Dövrün əvvəlində", Y730&lt;=last_rou_date), DATE(YEAR(Y730)+1, 12, 31),
AND($B$7="Dövrün sonunda", Y730&lt;=last_payment_date), DATE(YEAR(Y730)+1, 12, 31),
TRUE, ""
)</f>
        <v/>
      </c>
      <c r="Z731" s="75" t="str" cm="1">
        <f t="array" aca="1" ref="Z731" ca="1">_xlfn.IFS(
AND($AN$14="Not year_end", Z730&gt;last_payment_date), "",
AND($AN$14="Year_end", Z730&gt;=last_payment_date), "",
AND($AN$14="Year_end"), DATE(YEAR(Z730+1), 12, 31),
AND($AN$14="Not year_end", MONTH(Z730)=12, DAY(Z730)=31), DATE(YEAR(Z729)+1, MONTH(Z729), DAY(Z729)),
AND($AN$14="Not year_end", OR(MONTH(Z730)&lt;&gt;12, DAY(Z730)&lt;&gt;31) ), DATE(YEAR(Z730), 12, 31)
)</f>
        <v/>
      </c>
      <c r="AA731" s="75" t="str" cm="1">
        <f t="array" aca="1" ref="AA731" ca="1">_xlfn.IFS(AA730="", "",
AND(AA730=last_payment_date, OR(MONTH(AA730)&lt;&gt;12, DAY(AA730)&lt;&gt;31) ), DATE(YEAR(AA730), 12, 31),
AND(MONTH(AA730)=12, DAY(AA730)=31, AA730&gt;=last_payment_date), "",
AND(MONTH(AA730)=12, DAY(AA730)&lt;&gt;31),  EOMONTH(AA730,0),
AND(MONTH(AA730)=12, DAY(AA730)=31, $AH$14="Not end"),  EDATE(AA729,1),
AND($AH$14="Not end"), EDATE(AA730, 1),
AND($AH$14="End"), EOMONTH(AA730, 1)
)</f>
        <v/>
      </c>
      <c r="AB731" s="75" t="str" cm="1">
        <f t="array" aca="1" ref="AB731" ca="1">_xlfn.IFS(AB730="","",
AND(AB730=last_rou_date), "",
AND($B$3="İllik"),DATE(YEAR(AB730)+1,MONTH(AB730),DAY(AB730) ),
AND($B$3="Aylıq", $AH$14="Not end"), EDATE(AB730,1),
AND($B$3="Aylıq", $AH$14="End"), EOMONTH(AB730,1)
)</f>
        <v/>
      </c>
      <c r="AC731" s="75" t="str" cm="1">
        <f t="array" aca="1" ref="AC731" ca="1">_xlfn.IFS(
AND($AN$14="Not year_end", AC730&gt;last_rou_date), "",
AND($AN$14="Year_end", AC730&gt;=last_rou_date), "",
AND($AN$14="Year_end"), DATE(YEAR(AC730+1), 12, 31),
AND($AN$14="Not year_end", MONTH(AC730)=12, DAY(AC730)=31), DATE(YEAR(AC729)+1, MONTH(AC729), DAY(AC729)),
AND($AN$14="Not year_end", OR(MONTH(AC730)&lt;&gt;12, DAY(AC730)&lt;&gt;31) ), DATE(YEAR(AC730), 12, 31)
)</f>
        <v/>
      </c>
      <c r="AD731" s="75" t="str" cm="1">
        <f t="array" aca="1" ref="AD731" ca="1">_xlfn.IFS(AD730="", "",
AND(AD730=last_rou_date, OR(MONTH(AD730)&lt;&gt;12, DAY(AD730)&lt;&gt;31) ), DATE(YEAR(AD730), 12, 31),
AND(MONTH(AD730)=12, DAY(AD730)=31, AD730&gt;=last_rou_date), "",
AND(MONTH(AD730)=12, DAY(AD730)&lt;&gt;31),  EOMONTH(AD730,0),
AND(MONTH(AD730)=12, DAY(AD730)=31, $AH$14="Not end"),  EDATE(AD729,1),
AND($AH$14="Not end"), EDATE(AD730, 1),
AND($AH$14="End"), EOMONTH(AD730, 1)
)</f>
        <v/>
      </c>
      <c r="AE731" s="51" t="str" cm="1">
        <f t="array" ref="AE731">_xlfn.IFS(W731="", "",
AND(W731&gt;0, W731&lt;=$B$4, $C$2="İllik artım, faiz olaraq", $D$2&gt;0, $B$3="İllik"), $B$5*((1+$D$2)^(W731-1)),
AND(W731&gt;0, W731&lt;=$B$4, $C$2="İllik artım, faiz olaraq", $D$2&gt;0, $B$3="Aylıq"), $B$5*((1+$D$2)^ROUNDDOWN((W731-1)/12,0)),
AND(W731=1, $C$2="Aşağıdakı kimi dəyişir", ), $B$5,
AND(W731&gt;1, W731&lt;=$B$4, $C$2="Aşağıdakı kimi dəyişir"), IFERROR(VLOOKUP(W731, $C$4:$D$7, 2, FALSE), AE730),
AND(W731&gt;0, W731&lt;=$B$4), $B$5,
TRUE,0 )</f>
        <v/>
      </c>
      <c r="AF731" s="51" t="str">
        <f t="shared" ca="1" si="34"/>
        <v/>
      </c>
    </row>
    <row r="732" spans="1:32" x14ac:dyDescent="0.4">
      <c r="A732" s="13" t="str" cm="1">
        <f t="array" aca="1" ref="A732" ca="1">_xlfn.IFS(
AND(SUMIFS(lease_table_interest_accruals, lease_table_dates, A731)&gt;0, COUNTIFS($E$14:E731, "Interest accrual", $A$14:A731, A731)=0),  A731,
AND(SUMIFS(lease_table_payments, lease_table_dates, A731)&gt;0, COUNTIFS($E$14:E731, "Payment", $A$14:A731, A731)=0),  A731,
AND(SUMIFS(rou_table_deprs, rou_table_dates, A731)&gt;0, COUNTIFS($E$14:E731, "Depreciation", $A$14:A731, A731)=0),  A731,
TRUE,  IFERROR(INDEX(rou_table_dates,  MATCH(A731, rou_table_dates)+1, ), "")
)</f>
        <v/>
      </c>
      <c r="B732" s="1" t="str" cm="1">
        <f t="array" aca="1" ref="B732" ca="1">_xlfn.IFS(
AND(E732="Payment", A732=$B$2), $AM$14,
E732="Payment", $AM$15,
E732="Interest accrual", $AM$18,
E732="Depreciation", $AM$17,
TRUE, "")</f>
        <v/>
      </c>
      <c r="C732" s="1" t="str" cm="1">
        <f t="array" aca="1" ref="C732" ca="1">_xlfn.IFS(
E732="Payment", $AM$19,
E732="Interest accrual", $AM$15,
E732="Depreciation", $AM$16,
TRUE, "")</f>
        <v/>
      </c>
      <c r="D732" s="1" t="str" cm="1">
        <f t="array" aca="1" ref="D732" ca="1">_xlfn.IFS(
E732="Payment", _xlfn.XLOOKUP(A732, lease_table_dates, lease_table_payments, 0, 0),
E732="Interest accrual", _xlfn.XLOOKUP(A732, lease_table_dates, lease_table_interest_accruals, 0, 0),
E732="Depreciation", _xlfn.XLOOKUP(A732, rou_table_dates, rou_table_deprs, 0, 0),
TRUE, ""
)</f>
        <v/>
      </c>
      <c r="E732" s="7" t="str" cm="1">
        <f t="array" aca="1" ref="E732" ca="1">_xlfn.IFS(
AND(SUMIFS(lease_table_interest_accruals, lease_table_dates, A732)&gt;0, COUNTIFS($E$14:E731, "Interest accrual", $A$14:A731, A732)=0), "Interest accrual",
AND(SUMIFS(lease_table_payments, lease_table_dates, A732)&gt;0, COUNTIFS($E$14:E731, "Payment", $A$14:A731, A732)=0), "Payment",
AND(SUMIFS(rou_table_deprs, rou_table_dates, A732)&gt;0, COUNTIFS($E$14:E731, "Depreciation", $A$14:A731, A732)=0), "Depreciation",
TRUE,  ""
)</f>
        <v/>
      </c>
      <c r="G732" s="13" t="str" cm="1">
        <f t="array" aca="1" ref="G732" ca="1">_xlfn.IFS(
AND($B$11="Hə", $B$3="İllik"), Z732,
AND($B$11="Hə", $B$3="Aylıq"), AA732,
$B$11="Yox", X732)</f>
        <v/>
      </c>
      <c r="H732" s="1" t="str" cm="1">
        <f t="array" aca="1" ref="H732" ca="1">_xlfn.IFS( G732="", "",
TRUE, ROUND( H731+I732-J732, 2) )</f>
        <v/>
      </c>
      <c r="I732" s="1" t="str" cm="1">
        <f t="array" aca="1" ref="I732" ca="1">_xlfn.IFS(G732="", "",
G732=last_payment_date, (J732-H731),
 TRUE,  -  (H731- H731* (1+$B$6)^ (_xlfn.DAYS(G732,G731)/365) )
)</f>
        <v/>
      </c>
      <c r="J732" s="1" t="str" cm="1">
        <f t="array" aca="1" ref="J732" ca="1">_xlfn.IFS(G732="", "",
TRUE, _xlfn.XLOOKUP(G732,  payment_dates, payments,0,0)
)</f>
        <v/>
      </c>
      <c r="L732" s="8" t="str" cm="1">
        <f t="array" aca="1" ref="L732" ca="1">_xlfn.IFS(
AND($B$11="Hə", $B$3="İllik"), AC732,
AND($B$11="Hə", $B$3="Aylıq"), AD732,
$B$11="Yox", AB732)</f>
        <v/>
      </c>
      <c r="M732" s="1" t="str" cm="1">
        <f t="array" aca="1" ref="M732" ca="1">_xlfn.IFS( L732="", "",
(M731-N732)&lt;=0.5, 0,
TRUE,  M731-N732)</f>
        <v/>
      </c>
      <c r="N732" s="7" t="str" cm="1">
        <f t="array" aca="1" ref="N732" ca="1">_xlfn.IFS(
L732="", "",
TRUE, MIN(M731, ROUND($M$14/ (last_rou_date - $B$2) * (L732-L731), 2) )
)</f>
        <v/>
      </c>
      <c r="P732" s="59" t="str">
        <f t="shared" ca="1" si="33"/>
        <v/>
      </c>
      <c r="Q732" s="1" t="str" cm="1">
        <f t="array" aca="1" ref="Q732" ca="1">_xlfn.IFS(P732="","",
$B$11="Hə", _xlfn.XLOOKUP(DATE(P732, 12, 31), rou_table_dates, rou_table_nbvs,0, 0),
TRUE,  MAX(0, ROUND($M$14 - $M$14/ (last_rou_date - $B$2) * (DATE(P732,12,31) - $B$2), 2) )
)</f>
        <v/>
      </c>
      <c r="R732" s="1" t="str" cm="1">
        <f t="array" aca="1" ref="R732" ca="1">_xlfn.IFS(P732="","",
$B$11="Hə", _xlfn.XLOOKUP(DATE(P732, 12, 31), lease_table_dates, lease_table_balances,0, 0),
TRUE, IFERROR( XNPV($B$6, IF(payment_dates &gt;DATE(P732, 12, 31), payments,  0),  IF(payment_dates &gt;DATE(P732, 12, 31), payment_dates,  DATE(P732, 12, 31))    ),0)
)</f>
        <v/>
      </c>
      <c r="S732" s="1" t="str" cm="1">
        <f t="array" aca="1" ref="S732" ca="1">_xlfn.IFS(P732="","",
TRUE,  MIN( MIN(Q731, $M$14), ROUND($M$14/ (last_rou_date - $B$2) * (DATE(P732,12,31) - MAX($B$2, DATE(P732-1, 12, 31))), 2) )
)</f>
        <v/>
      </c>
      <c r="T732" s="7" t="str" cm="1">
        <f t="array" aca="1" ref="T732" ca="1">_xlfn.IFS(P732="", "",
ISTEXT(R731), R732- (H732 - SUMIFS( lease_table_payments, lease_table_years, P732) -$AG$14 ),
AND(ISNUMBER(R731), R732&lt;&gt;""),   R732- (R731 - SUMIFS( lease_table_payments, lease_table_years, P732) )
)</f>
        <v/>
      </c>
      <c r="V732" s="64">
        <f t="shared" si="35"/>
        <v>719</v>
      </c>
      <c r="W732" s="51" t="str" cm="1">
        <f t="array" ref="W732">_xlfn.IFS(
OR(W731=$B$4, W731=""),"",
TRUE,W731+1
)</f>
        <v/>
      </c>
      <c r="X732" s="51" t="str" cm="1">
        <f t="array" ref="X732">_xlfn.IFS(X731="","",
W732="", "",
AND($B$3="İllik"),DATE(YEAR(X731)+1,MONTH(X731),DAY(X731) ),
AND($B$3="Aylıq", $AH$14="Not end"), EDATE(X731,1),
AND($B$3="Aylıq", $AH$14="End"), EOMONTH(X731,1)
)</f>
        <v/>
      </c>
      <c r="Y732" s="51" t="str" cm="1">
        <f t="array" aca="1" ref="Y732" ca="1">_xlfn.IFS(
AND($B$7="Dövrün əvvəlində", Y731&lt;=last_rou_date), DATE(YEAR(Y731)+1, 12, 31),
AND($B$7="Dövrün sonunda", Y731&lt;=last_payment_date), DATE(YEAR(Y731)+1, 12, 31),
TRUE, ""
)</f>
        <v/>
      </c>
      <c r="Z732" s="75" t="str" cm="1">
        <f t="array" aca="1" ref="Z732" ca="1">_xlfn.IFS(
AND($AN$14="Not year_end", Z731&gt;last_payment_date), "",
AND($AN$14="Year_end", Z731&gt;=last_payment_date), "",
AND($AN$14="Year_end"), DATE(YEAR(Z731+1), 12, 31),
AND($AN$14="Not year_end", MONTH(Z731)=12, DAY(Z731)=31), DATE(YEAR(Z730)+1, MONTH(Z730), DAY(Z730)),
AND($AN$14="Not year_end", OR(MONTH(Z731)&lt;&gt;12, DAY(Z731)&lt;&gt;31) ), DATE(YEAR(Z731), 12, 31)
)</f>
        <v/>
      </c>
      <c r="AA732" s="75" t="str" cm="1">
        <f t="array" aca="1" ref="AA732" ca="1">_xlfn.IFS(AA731="", "",
AND(AA731=last_payment_date, OR(MONTH(AA731)&lt;&gt;12, DAY(AA731)&lt;&gt;31) ), DATE(YEAR(AA731), 12, 31),
AND(MONTH(AA731)=12, DAY(AA731)=31, AA731&gt;=last_payment_date), "",
AND(MONTH(AA731)=12, DAY(AA731)&lt;&gt;31),  EOMONTH(AA731,0),
AND(MONTH(AA731)=12, DAY(AA731)=31, $AH$14="Not end"),  EDATE(AA730,1),
AND($AH$14="Not end"), EDATE(AA731, 1),
AND($AH$14="End"), EOMONTH(AA731, 1)
)</f>
        <v/>
      </c>
      <c r="AB732" s="75" t="str" cm="1">
        <f t="array" aca="1" ref="AB732" ca="1">_xlfn.IFS(AB731="","",
AND(AB731=last_rou_date), "",
AND($B$3="İllik"),DATE(YEAR(AB731)+1,MONTH(AB731),DAY(AB731) ),
AND($B$3="Aylıq", $AH$14="Not end"), EDATE(AB731,1),
AND($B$3="Aylıq", $AH$14="End"), EOMONTH(AB731,1)
)</f>
        <v/>
      </c>
      <c r="AC732" s="75" t="str" cm="1">
        <f t="array" aca="1" ref="AC732" ca="1">_xlfn.IFS(
AND($AN$14="Not year_end", AC731&gt;last_rou_date), "",
AND($AN$14="Year_end", AC731&gt;=last_rou_date), "",
AND($AN$14="Year_end"), DATE(YEAR(AC731+1), 12, 31),
AND($AN$14="Not year_end", MONTH(AC731)=12, DAY(AC731)=31), DATE(YEAR(AC730)+1, MONTH(AC730), DAY(AC730)),
AND($AN$14="Not year_end", OR(MONTH(AC731)&lt;&gt;12, DAY(AC731)&lt;&gt;31) ), DATE(YEAR(AC731), 12, 31)
)</f>
        <v/>
      </c>
      <c r="AD732" s="75" t="str" cm="1">
        <f t="array" aca="1" ref="AD732" ca="1">_xlfn.IFS(AD731="", "",
AND(AD731=last_rou_date, OR(MONTH(AD731)&lt;&gt;12, DAY(AD731)&lt;&gt;31) ), DATE(YEAR(AD731), 12, 31),
AND(MONTH(AD731)=12, DAY(AD731)=31, AD731&gt;=last_rou_date), "",
AND(MONTH(AD731)=12, DAY(AD731)&lt;&gt;31),  EOMONTH(AD731,0),
AND(MONTH(AD731)=12, DAY(AD731)=31, $AH$14="Not end"),  EDATE(AD730,1),
AND($AH$14="Not end"), EDATE(AD731, 1),
AND($AH$14="End"), EOMONTH(AD731, 1)
)</f>
        <v/>
      </c>
      <c r="AE732" s="51" t="str" cm="1">
        <f t="array" ref="AE732">_xlfn.IFS(W732="", "",
AND(W732&gt;0, W732&lt;=$B$4, $C$2="İllik artım, faiz olaraq", $D$2&gt;0, $B$3="İllik"), $B$5*((1+$D$2)^(W732-1)),
AND(W732&gt;0, W732&lt;=$B$4, $C$2="İllik artım, faiz olaraq", $D$2&gt;0, $B$3="Aylıq"), $B$5*((1+$D$2)^ROUNDDOWN((W732-1)/12,0)),
AND(W732=1, $C$2="Aşağıdakı kimi dəyişir", ), $B$5,
AND(W732&gt;1, W732&lt;=$B$4, $C$2="Aşağıdakı kimi dəyişir"), IFERROR(VLOOKUP(W732, $C$4:$D$7, 2, FALSE), AE731),
AND(W732&gt;0, W732&lt;=$B$4), $B$5,
TRUE,0 )</f>
        <v/>
      </c>
      <c r="AF732" s="51" t="str">
        <f t="shared" ca="1" si="34"/>
        <v/>
      </c>
    </row>
    <row r="733" spans="1:32" x14ac:dyDescent="0.4">
      <c r="A733" s="13" t="str" cm="1">
        <f t="array" aca="1" ref="A733" ca="1">_xlfn.IFS(
AND(SUMIFS(lease_table_interest_accruals, lease_table_dates, A732)&gt;0, COUNTIFS($E$14:E732, "Interest accrual", $A$14:A732, A732)=0),  A732,
AND(SUMIFS(lease_table_payments, lease_table_dates, A732)&gt;0, COUNTIFS($E$14:E732, "Payment", $A$14:A732, A732)=0),  A732,
AND(SUMIFS(rou_table_deprs, rou_table_dates, A732)&gt;0, COUNTIFS($E$14:E732, "Depreciation", $A$14:A732, A732)=0),  A732,
TRUE,  IFERROR(INDEX(rou_table_dates,  MATCH(A732, rou_table_dates)+1, ), "")
)</f>
        <v/>
      </c>
      <c r="B733" s="1" t="str" cm="1">
        <f t="array" aca="1" ref="B733" ca="1">_xlfn.IFS(
AND(E733="Payment", A733=$B$2), $AM$14,
E733="Payment", $AM$15,
E733="Interest accrual", $AM$18,
E733="Depreciation", $AM$17,
TRUE, "")</f>
        <v/>
      </c>
      <c r="C733" s="1" t="str" cm="1">
        <f t="array" aca="1" ref="C733" ca="1">_xlfn.IFS(
E733="Payment", $AM$19,
E733="Interest accrual", $AM$15,
E733="Depreciation", $AM$16,
TRUE, "")</f>
        <v/>
      </c>
      <c r="D733" s="1" t="str" cm="1">
        <f t="array" aca="1" ref="D733" ca="1">_xlfn.IFS(
E733="Payment", _xlfn.XLOOKUP(A733, lease_table_dates, lease_table_payments, 0, 0),
E733="Interest accrual", _xlfn.XLOOKUP(A733, lease_table_dates, lease_table_interest_accruals, 0, 0),
E733="Depreciation", _xlfn.XLOOKUP(A733, rou_table_dates, rou_table_deprs, 0, 0),
TRUE, ""
)</f>
        <v/>
      </c>
      <c r="E733" s="7" t="str" cm="1">
        <f t="array" aca="1" ref="E733" ca="1">_xlfn.IFS(
AND(SUMIFS(lease_table_interest_accruals, lease_table_dates, A733)&gt;0, COUNTIFS($E$14:E732, "Interest accrual", $A$14:A732, A733)=0), "Interest accrual",
AND(SUMIFS(lease_table_payments, lease_table_dates, A733)&gt;0, COUNTIFS($E$14:E732, "Payment", $A$14:A732, A733)=0), "Payment",
AND(SUMIFS(rou_table_deprs, rou_table_dates, A733)&gt;0, COUNTIFS($E$14:E732, "Depreciation", $A$14:A732, A733)=0), "Depreciation",
TRUE,  ""
)</f>
        <v/>
      </c>
      <c r="G733" s="13" t="str" cm="1">
        <f t="array" aca="1" ref="G733" ca="1">_xlfn.IFS(
AND($B$11="Hə", $B$3="İllik"), Z733,
AND($B$11="Hə", $B$3="Aylıq"), AA733,
$B$11="Yox", X733)</f>
        <v/>
      </c>
      <c r="H733" s="1" t="str" cm="1">
        <f t="array" aca="1" ref="H733" ca="1">_xlfn.IFS( G733="", "",
TRUE, ROUND( H732+I733-J733, 2) )</f>
        <v/>
      </c>
      <c r="I733" s="1" t="str" cm="1">
        <f t="array" aca="1" ref="I733" ca="1">_xlfn.IFS(G733="", "",
G733=last_payment_date, (J733-H732),
 TRUE,  -  (H732- H732* (1+$B$6)^ (_xlfn.DAYS(G733,G732)/365) )
)</f>
        <v/>
      </c>
      <c r="J733" s="1" t="str" cm="1">
        <f t="array" aca="1" ref="J733" ca="1">_xlfn.IFS(G733="", "",
TRUE, _xlfn.XLOOKUP(G733,  payment_dates, payments,0,0)
)</f>
        <v/>
      </c>
      <c r="L733" s="8" t="str" cm="1">
        <f t="array" aca="1" ref="L733" ca="1">_xlfn.IFS(
AND($B$11="Hə", $B$3="İllik"), AC733,
AND($B$11="Hə", $B$3="Aylıq"), AD733,
$B$11="Yox", AB733)</f>
        <v/>
      </c>
      <c r="M733" s="1" t="str" cm="1">
        <f t="array" aca="1" ref="M733" ca="1">_xlfn.IFS( L733="", "",
(M732-N733)&lt;=0.5, 0,
TRUE,  M732-N733)</f>
        <v/>
      </c>
      <c r="N733" s="7" t="str" cm="1">
        <f t="array" aca="1" ref="N733" ca="1">_xlfn.IFS(
L733="", "",
TRUE, MIN(M732, ROUND($M$14/ (last_rou_date - $B$2) * (L733-L732), 2) )
)</f>
        <v/>
      </c>
      <c r="P733" s="59" t="str">
        <f t="shared" ca="1" si="33"/>
        <v/>
      </c>
      <c r="Q733" s="1" t="str" cm="1">
        <f t="array" aca="1" ref="Q733" ca="1">_xlfn.IFS(P733="","",
$B$11="Hə", _xlfn.XLOOKUP(DATE(P733, 12, 31), rou_table_dates, rou_table_nbvs,0, 0),
TRUE,  MAX(0, ROUND($M$14 - $M$14/ (last_rou_date - $B$2) * (DATE(P733,12,31) - $B$2), 2) )
)</f>
        <v/>
      </c>
      <c r="R733" s="1" t="str" cm="1">
        <f t="array" aca="1" ref="R733" ca="1">_xlfn.IFS(P733="","",
$B$11="Hə", _xlfn.XLOOKUP(DATE(P733, 12, 31), lease_table_dates, lease_table_balances,0, 0),
TRUE, IFERROR( XNPV($B$6, IF(payment_dates &gt;DATE(P733, 12, 31), payments,  0),  IF(payment_dates &gt;DATE(P733, 12, 31), payment_dates,  DATE(P733, 12, 31))    ),0)
)</f>
        <v/>
      </c>
      <c r="S733" s="1" t="str" cm="1">
        <f t="array" aca="1" ref="S733" ca="1">_xlfn.IFS(P733="","",
TRUE,  MIN( MIN(Q732, $M$14), ROUND($M$14/ (last_rou_date - $B$2) * (DATE(P733,12,31) - MAX($B$2, DATE(P733-1, 12, 31))), 2) )
)</f>
        <v/>
      </c>
      <c r="T733" s="7" t="str" cm="1">
        <f t="array" aca="1" ref="T733" ca="1">_xlfn.IFS(P733="", "",
ISTEXT(R732), R733- (H733 - SUMIFS( lease_table_payments, lease_table_years, P733) -$AG$14 ),
AND(ISNUMBER(R732), R733&lt;&gt;""),   R733- (R732 - SUMIFS( lease_table_payments, lease_table_years, P733) )
)</f>
        <v/>
      </c>
      <c r="V733" s="64">
        <f t="shared" si="35"/>
        <v>720</v>
      </c>
      <c r="W733" s="51" t="str" cm="1">
        <f t="array" ref="W733">_xlfn.IFS(
OR(W732=$B$4, W732=""),"",
TRUE,W732+1
)</f>
        <v/>
      </c>
      <c r="X733" s="51" t="str" cm="1">
        <f t="array" ref="X733">_xlfn.IFS(X732="","",
W733="", "",
AND($B$3="İllik"),DATE(YEAR(X732)+1,MONTH(X732),DAY(X732) ),
AND($B$3="Aylıq", $AH$14="Not end"), EDATE(X732,1),
AND($B$3="Aylıq", $AH$14="End"), EOMONTH(X732,1)
)</f>
        <v/>
      </c>
      <c r="Y733" s="51" t="str" cm="1">
        <f t="array" aca="1" ref="Y733" ca="1">_xlfn.IFS(
AND($B$7="Dövrün əvvəlində", Y732&lt;=last_rou_date), DATE(YEAR(Y732)+1, 12, 31),
AND($B$7="Dövrün sonunda", Y732&lt;=last_payment_date), DATE(YEAR(Y732)+1, 12, 31),
TRUE, ""
)</f>
        <v/>
      </c>
      <c r="Z733" s="75" t="str" cm="1">
        <f t="array" aca="1" ref="Z733" ca="1">_xlfn.IFS(
AND($AN$14="Not year_end", Z732&gt;last_payment_date), "",
AND($AN$14="Year_end", Z732&gt;=last_payment_date), "",
AND($AN$14="Year_end"), DATE(YEAR(Z732+1), 12, 31),
AND($AN$14="Not year_end", MONTH(Z732)=12, DAY(Z732)=31), DATE(YEAR(Z731)+1, MONTH(Z731), DAY(Z731)),
AND($AN$14="Not year_end", OR(MONTH(Z732)&lt;&gt;12, DAY(Z732)&lt;&gt;31) ), DATE(YEAR(Z732), 12, 31)
)</f>
        <v/>
      </c>
      <c r="AA733" s="75" t="str" cm="1">
        <f t="array" aca="1" ref="AA733" ca="1">_xlfn.IFS(AA732="", "",
AND(AA732=last_payment_date, OR(MONTH(AA732)&lt;&gt;12, DAY(AA732)&lt;&gt;31) ), DATE(YEAR(AA732), 12, 31),
AND(MONTH(AA732)=12, DAY(AA732)=31, AA732&gt;=last_payment_date), "",
AND(MONTH(AA732)=12, DAY(AA732)&lt;&gt;31),  EOMONTH(AA732,0),
AND(MONTH(AA732)=12, DAY(AA732)=31, $AH$14="Not end"),  EDATE(AA731,1),
AND($AH$14="Not end"), EDATE(AA732, 1),
AND($AH$14="End"), EOMONTH(AA732, 1)
)</f>
        <v/>
      </c>
      <c r="AB733" s="75" t="str" cm="1">
        <f t="array" aca="1" ref="AB733" ca="1">_xlfn.IFS(AB732="","",
AND(AB732=last_rou_date), "",
AND($B$3="İllik"),DATE(YEAR(AB732)+1,MONTH(AB732),DAY(AB732) ),
AND($B$3="Aylıq", $AH$14="Not end"), EDATE(AB732,1),
AND($B$3="Aylıq", $AH$14="End"), EOMONTH(AB732,1)
)</f>
        <v/>
      </c>
      <c r="AC733" s="75" t="str" cm="1">
        <f t="array" aca="1" ref="AC733" ca="1">_xlfn.IFS(
AND($AN$14="Not year_end", AC732&gt;last_rou_date), "",
AND($AN$14="Year_end", AC732&gt;=last_rou_date), "",
AND($AN$14="Year_end"), DATE(YEAR(AC732+1), 12, 31),
AND($AN$14="Not year_end", MONTH(AC732)=12, DAY(AC732)=31), DATE(YEAR(AC731)+1, MONTH(AC731), DAY(AC731)),
AND($AN$14="Not year_end", OR(MONTH(AC732)&lt;&gt;12, DAY(AC732)&lt;&gt;31) ), DATE(YEAR(AC732), 12, 31)
)</f>
        <v/>
      </c>
      <c r="AD733" s="75" t="str" cm="1">
        <f t="array" aca="1" ref="AD733" ca="1">_xlfn.IFS(AD732="", "",
AND(AD732=last_rou_date, OR(MONTH(AD732)&lt;&gt;12, DAY(AD732)&lt;&gt;31) ), DATE(YEAR(AD732), 12, 31),
AND(MONTH(AD732)=12, DAY(AD732)=31, AD732&gt;=last_rou_date), "",
AND(MONTH(AD732)=12, DAY(AD732)&lt;&gt;31),  EOMONTH(AD732,0),
AND(MONTH(AD732)=12, DAY(AD732)=31, $AH$14="Not end"),  EDATE(AD731,1),
AND($AH$14="Not end"), EDATE(AD732, 1),
AND($AH$14="End"), EOMONTH(AD732, 1)
)</f>
        <v/>
      </c>
      <c r="AE733" s="51" t="str" cm="1">
        <f t="array" ref="AE733">_xlfn.IFS(W733="", "",
AND(W733&gt;0, W733&lt;=$B$4, $C$2="İllik artım, faiz olaraq", $D$2&gt;0, $B$3="İllik"), $B$5*((1+$D$2)^(W733-1)),
AND(W733&gt;0, W733&lt;=$B$4, $C$2="İllik artım, faiz olaraq", $D$2&gt;0, $B$3="Aylıq"), $B$5*((1+$D$2)^ROUNDDOWN((W733-1)/12,0)),
AND(W733=1, $C$2="Aşağıdakı kimi dəyişir", ), $B$5,
AND(W733&gt;1, W733&lt;=$B$4, $C$2="Aşağıdakı kimi dəyişir"), IFERROR(VLOOKUP(W733, $C$4:$D$7, 2, FALSE), AE732),
AND(W733&gt;0, W733&lt;=$B$4), $B$5,
TRUE,0 )</f>
        <v/>
      </c>
      <c r="AF733" s="51" t="str">
        <f t="shared" ca="1" si="34"/>
        <v/>
      </c>
    </row>
    <row r="734" spans="1:32" x14ac:dyDescent="0.4">
      <c r="A734" s="13" t="str" cm="1">
        <f t="array" aca="1" ref="A734" ca="1">_xlfn.IFS(
AND(SUMIFS(lease_table_interest_accruals, lease_table_dates, A733)&gt;0, COUNTIFS($E$14:E733, "Interest accrual", $A$14:A733, A733)=0),  A733,
AND(SUMIFS(lease_table_payments, lease_table_dates, A733)&gt;0, COUNTIFS($E$14:E733, "Payment", $A$14:A733, A733)=0),  A733,
AND(SUMIFS(rou_table_deprs, rou_table_dates, A733)&gt;0, COUNTIFS($E$14:E733, "Depreciation", $A$14:A733, A733)=0),  A733,
TRUE,  IFERROR(INDEX(rou_table_dates,  MATCH(A733, rou_table_dates)+1, ), "")
)</f>
        <v/>
      </c>
      <c r="B734" s="1" t="str" cm="1">
        <f t="array" aca="1" ref="B734" ca="1">_xlfn.IFS(
AND(E734="Payment", A734=$B$2), $AM$14,
E734="Payment", $AM$15,
E734="Interest accrual", $AM$18,
E734="Depreciation", $AM$17,
TRUE, "")</f>
        <v/>
      </c>
      <c r="C734" s="1" t="str" cm="1">
        <f t="array" aca="1" ref="C734" ca="1">_xlfn.IFS(
E734="Payment", $AM$19,
E734="Interest accrual", $AM$15,
E734="Depreciation", $AM$16,
TRUE, "")</f>
        <v/>
      </c>
      <c r="D734" s="1" t="str" cm="1">
        <f t="array" aca="1" ref="D734" ca="1">_xlfn.IFS(
E734="Payment", _xlfn.XLOOKUP(A734, lease_table_dates, lease_table_payments, 0, 0),
E734="Interest accrual", _xlfn.XLOOKUP(A734, lease_table_dates, lease_table_interest_accruals, 0, 0),
E734="Depreciation", _xlfn.XLOOKUP(A734, rou_table_dates, rou_table_deprs, 0, 0),
TRUE, ""
)</f>
        <v/>
      </c>
      <c r="E734" s="7" t="str" cm="1">
        <f t="array" aca="1" ref="E734" ca="1">_xlfn.IFS(
AND(SUMIFS(lease_table_interest_accruals, lease_table_dates, A734)&gt;0, COUNTIFS($E$14:E733, "Interest accrual", $A$14:A733, A734)=0), "Interest accrual",
AND(SUMIFS(lease_table_payments, lease_table_dates, A734)&gt;0, COUNTIFS($E$14:E733, "Payment", $A$14:A733, A734)=0), "Payment",
AND(SUMIFS(rou_table_deprs, rou_table_dates, A734)&gt;0, COUNTIFS($E$14:E733, "Depreciation", $A$14:A733, A734)=0), "Depreciation",
TRUE,  ""
)</f>
        <v/>
      </c>
      <c r="G734" s="13" t="str" cm="1">
        <f t="array" aca="1" ref="G734" ca="1">_xlfn.IFS(
AND($B$11="Hə", $B$3="İllik"), Z734,
AND($B$11="Hə", $B$3="Aylıq"), AA734,
$B$11="Yox", X734)</f>
        <v/>
      </c>
      <c r="H734" s="1" t="str" cm="1">
        <f t="array" aca="1" ref="H734" ca="1">_xlfn.IFS( G734="", "",
TRUE, ROUND( H733+I734-J734, 2) )</f>
        <v/>
      </c>
      <c r="I734" s="1" t="str" cm="1">
        <f t="array" aca="1" ref="I734" ca="1">_xlfn.IFS(G734="", "",
G734=last_payment_date, (J734-H733),
 TRUE,  -  (H733- H733* (1+$B$6)^ (_xlfn.DAYS(G734,G733)/365) )
)</f>
        <v/>
      </c>
      <c r="J734" s="1" t="str" cm="1">
        <f t="array" aca="1" ref="J734" ca="1">_xlfn.IFS(G734="", "",
TRUE, _xlfn.XLOOKUP(G734,  payment_dates, payments,0,0)
)</f>
        <v/>
      </c>
      <c r="L734" s="8" t="str" cm="1">
        <f t="array" aca="1" ref="L734" ca="1">_xlfn.IFS(
AND($B$11="Hə", $B$3="İllik"), AC734,
AND($B$11="Hə", $B$3="Aylıq"), AD734,
$B$11="Yox", AB734)</f>
        <v/>
      </c>
      <c r="M734" s="1" t="str" cm="1">
        <f t="array" aca="1" ref="M734" ca="1">_xlfn.IFS( L734="", "",
(M733-N734)&lt;=0.5, 0,
TRUE,  M733-N734)</f>
        <v/>
      </c>
      <c r="N734" s="7" t="str" cm="1">
        <f t="array" aca="1" ref="N734" ca="1">_xlfn.IFS(
L734="", "",
TRUE, MIN(M733, ROUND($M$14/ (last_rou_date - $B$2) * (L734-L733), 2) )
)</f>
        <v/>
      </c>
      <c r="P734" s="59" t="str">
        <f t="shared" ca="1" si="33"/>
        <v/>
      </c>
      <c r="Q734" s="1" t="str" cm="1">
        <f t="array" aca="1" ref="Q734" ca="1">_xlfn.IFS(P734="","",
$B$11="Hə", _xlfn.XLOOKUP(DATE(P734, 12, 31), rou_table_dates, rou_table_nbvs,0, 0),
TRUE,  MAX(0, ROUND($M$14 - $M$14/ (last_rou_date - $B$2) * (DATE(P734,12,31) - $B$2), 2) )
)</f>
        <v/>
      </c>
      <c r="R734" s="1" t="str" cm="1">
        <f t="array" aca="1" ref="R734" ca="1">_xlfn.IFS(P734="","",
$B$11="Hə", _xlfn.XLOOKUP(DATE(P734, 12, 31), lease_table_dates, lease_table_balances,0, 0),
TRUE, IFERROR( XNPV($B$6, IF(payment_dates &gt;DATE(P734, 12, 31), payments,  0),  IF(payment_dates &gt;DATE(P734, 12, 31), payment_dates,  DATE(P734, 12, 31))    ),0)
)</f>
        <v/>
      </c>
      <c r="S734" s="1" t="str" cm="1">
        <f t="array" aca="1" ref="S734" ca="1">_xlfn.IFS(P734="","",
TRUE,  MIN( MIN(Q733, $M$14), ROUND($M$14/ (last_rou_date - $B$2) * (DATE(P734,12,31) - MAX($B$2, DATE(P734-1, 12, 31))), 2) )
)</f>
        <v/>
      </c>
      <c r="T734" s="7" t="str" cm="1">
        <f t="array" aca="1" ref="T734" ca="1">_xlfn.IFS(P734="", "",
ISTEXT(R733), R734- (H734 - SUMIFS( lease_table_payments, lease_table_years, P734) -$AG$14 ),
AND(ISNUMBER(R733), R734&lt;&gt;""),   R734- (R733 - SUMIFS( lease_table_payments, lease_table_years, P734) )
)</f>
        <v/>
      </c>
      <c r="V734" s="64">
        <f t="shared" si="35"/>
        <v>721</v>
      </c>
      <c r="W734" s="51" t="str" cm="1">
        <f t="array" ref="W734">_xlfn.IFS(
OR(W733=$B$4, W733=""),"",
TRUE,W733+1
)</f>
        <v/>
      </c>
      <c r="X734" s="51" t="str" cm="1">
        <f t="array" ref="X734">_xlfn.IFS(X733="","",
W734="", "",
AND($B$3="İllik"),DATE(YEAR(X733)+1,MONTH(X733),DAY(X733) ),
AND($B$3="Aylıq", $AH$14="Not end"), EDATE(X733,1),
AND($B$3="Aylıq", $AH$14="End"), EOMONTH(X733,1)
)</f>
        <v/>
      </c>
      <c r="Y734" s="51" t="str" cm="1">
        <f t="array" aca="1" ref="Y734" ca="1">_xlfn.IFS(
AND($B$7="Dövrün əvvəlində", Y733&lt;=last_rou_date), DATE(YEAR(Y733)+1, 12, 31),
AND($B$7="Dövrün sonunda", Y733&lt;=last_payment_date), DATE(YEAR(Y733)+1, 12, 31),
TRUE, ""
)</f>
        <v/>
      </c>
      <c r="Z734" s="75" t="str" cm="1">
        <f t="array" aca="1" ref="Z734" ca="1">_xlfn.IFS(
AND($AN$14="Not year_end", Z733&gt;last_payment_date), "",
AND($AN$14="Year_end", Z733&gt;=last_payment_date), "",
AND($AN$14="Year_end"), DATE(YEAR(Z733+1), 12, 31),
AND($AN$14="Not year_end", MONTH(Z733)=12, DAY(Z733)=31), DATE(YEAR(Z732)+1, MONTH(Z732), DAY(Z732)),
AND($AN$14="Not year_end", OR(MONTH(Z733)&lt;&gt;12, DAY(Z733)&lt;&gt;31) ), DATE(YEAR(Z733), 12, 31)
)</f>
        <v/>
      </c>
      <c r="AA734" s="75" t="str" cm="1">
        <f t="array" aca="1" ref="AA734" ca="1">_xlfn.IFS(AA733="", "",
AND(AA733=last_payment_date, OR(MONTH(AA733)&lt;&gt;12, DAY(AA733)&lt;&gt;31) ), DATE(YEAR(AA733), 12, 31),
AND(MONTH(AA733)=12, DAY(AA733)=31, AA733&gt;=last_payment_date), "",
AND(MONTH(AA733)=12, DAY(AA733)&lt;&gt;31),  EOMONTH(AA733,0),
AND(MONTH(AA733)=12, DAY(AA733)=31, $AH$14="Not end"),  EDATE(AA732,1),
AND($AH$14="Not end"), EDATE(AA733, 1),
AND($AH$14="End"), EOMONTH(AA733, 1)
)</f>
        <v/>
      </c>
      <c r="AB734" s="75" t="str" cm="1">
        <f t="array" aca="1" ref="AB734" ca="1">_xlfn.IFS(AB733="","",
AND(AB733=last_rou_date), "",
AND($B$3="İllik"),DATE(YEAR(AB733)+1,MONTH(AB733),DAY(AB733) ),
AND($B$3="Aylıq", $AH$14="Not end"), EDATE(AB733,1),
AND($B$3="Aylıq", $AH$14="End"), EOMONTH(AB733,1)
)</f>
        <v/>
      </c>
      <c r="AC734" s="75" t="str" cm="1">
        <f t="array" aca="1" ref="AC734" ca="1">_xlfn.IFS(
AND($AN$14="Not year_end", AC733&gt;last_rou_date), "",
AND($AN$14="Year_end", AC733&gt;=last_rou_date), "",
AND($AN$14="Year_end"), DATE(YEAR(AC733+1), 12, 31),
AND($AN$14="Not year_end", MONTH(AC733)=12, DAY(AC733)=31), DATE(YEAR(AC732)+1, MONTH(AC732), DAY(AC732)),
AND($AN$14="Not year_end", OR(MONTH(AC733)&lt;&gt;12, DAY(AC733)&lt;&gt;31) ), DATE(YEAR(AC733), 12, 31)
)</f>
        <v/>
      </c>
      <c r="AD734" s="75" t="str" cm="1">
        <f t="array" aca="1" ref="AD734" ca="1">_xlfn.IFS(AD733="", "",
AND(AD733=last_rou_date, OR(MONTH(AD733)&lt;&gt;12, DAY(AD733)&lt;&gt;31) ), DATE(YEAR(AD733), 12, 31),
AND(MONTH(AD733)=12, DAY(AD733)=31, AD733&gt;=last_rou_date), "",
AND(MONTH(AD733)=12, DAY(AD733)&lt;&gt;31),  EOMONTH(AD733,0),
AND(MONTH(AD733)=12, DAY(AD733)=31, $AH$14="Not end"),  EDATE(AD732,1),
AND($AH$14="Not end"), EDATE(AD733, 1),
AND($AH$14="End"), EOMONTH(AD733, 1)
)</f>
        <v/>
      </c>
      <c r="AE734" s="51" t="str" cm="1">
        <f t="array" ref="AE734">_xlfn.IFS(W734="", "",
AND(W734&gt;0, W734&lt;=$B$4, $C$2="İllik artım, faiz olaraq", $D$2&gt;0, $B$3="İllik"), $B$5*((1+$D$2)^(W734-1)),
AND(W734&gt;0, W734&lt;=$B$4, $C$2="İllik artım, faiz olaraq", $D$2&gt;0, $B$3="Aylıq"), $B$5*((1+$D$2)^ROUNDDOWN((W734-1)/12,0)),
AND(W734=1, $C$2="Aşağıdakı kimi dəyişir", ), $B$5,
AND(W734&gt;1, W734&lt;=$B$4, $C$2="Aşağıdakı kimi dəyişir"), IFERROR(VLOOKUP(W734, $C$4:$D$7, 2, FALSE), AE733),
AND(W734&gt;0, W734&lt;=$B$4), $B$5,
TRUE,0 )</f>
        <v/>
      </c>
      <c r="AF734" s="51" t="str">
        <f t="shared" ca="1" si="34"/>
        <v/>
      </c>
    </row>
    <row r="735" spans="1:32" x14ac:dyDescent="0.4">
      <c r="A735" s="13" t="str" cm="1">
        <f t="array" aca="1" ref="A735" ca="1">_xlfn.IFS(
AND(SUMIFS(lease_table_interest_accruals, lease_table_dates, A734)&gt;0, COUNTIFS($E$14:E734, "Interest accrual", $A$14:A734, A734)=0),  A734,
AND(SUMIFS(lease_table_payments, lease_table_dates, A734)&gt;0, COUNTIFS($E$14:E734, "Payment", $A$14:A734, A734)=0),  A734,
AND(SUMIFS(rou_table_deprs, rou_table_dates, A734)&gt;0, COUNTIFS($E$14:E734, "Depreciation", $A$14:A734, A734)=0),  A734,
TRUE,  IFERROR(INDEX(rou_table_dates,  MATCH(A734, rou_table_dates)+1, ), "")
)</f>
        <v/>
      </c>
      <c r="B735" s="1" t="str" cm="1">
        <f t="array" aca="1" ref="B735" ca="1">_xlfn.IFS(
AND(E735="Payment", A735=$B$2), $AM$14,
E735="Payment", $AM$15,
E735="Interest accrual", $AM$18,
E735="Depreciation", $AM$17,
TRUE, "")</f>
        <v/>
      </c>
      <c r="C735" s="1" t="str" cm="1">
        <f t="array" aca="1" ref="C735" ca="1">_xlfn.IFS(
E735="Payment", $AM$19,
E735="Interest accrual", $AM$15,
E735="Depreciation", $AM$16,
TRUE, "")</f>
        <v/>
      </c>
      <c r="D735" s="1" t="str" cm="1">
        <f t="array" aca="1" ref="D735" ca="1">_xlfn.IFS(
E735="Payment", _xlfn.XLOOKUP(A735, lease_table_dates, lease_table_payments, 0, 0),
E735="Interest accrual", _xlfn.XLOOKUP(A735, lease_table_dates, lease_table_interest_accruals, 0, 0),
E735="Depreciation", _xlfn.XLOOKUP(A735, rou_table_dates, rou_table_deprs, 0, 0),
TRUE, ""
)</f>
        <v/>
      </c>
      <c r="E735" s="7" t="str" cm="1">
        <f t="array" aca="1" ref="E735" ca="1">_xlfn.IFS(
AND(SUMIFS(lease_table_interest_accruals, lease_table_dates, A735)&gt;0, COUNTIFS($E$14:E734, "Interest accrual", $A$14:A734, A735)=0), "Interest accrual",
AND(SUMIFS(lease_table_payments, lease_table_dates, A735)&gt;0, COUNTIFS($E$14:E734, "Payment", $A$14:A734, A735)=0), "Payment",
AND(SUMIFS(rou_table_deprs, rou_table_dates, A735)&gt;0, COUNTIFS($E$14:E734, "Depreciation", $A$14:A734, A735)=0), "Depreciation",
TRUE,  ""
)</f>
        <v/>
      </c>
      <c r="G735" s="13" t="str" cm="1">
        <f t="array" aca="1" ref="G735" ca="1">_xlfn.IFS(
AND($B$11="Hə", $B$3="İllik"), Z735,
AND($B$11="Hə", $B$3="Aylıq"), AA735,
$B$11="Yox", X735)</f>
        <v/>
      </c>
      <c r="H735" s="1" t="str" cm="1">
        <f t="array" aca="1" ref="H735" ca="1">_xlfn.IFS( G735="", "",
TRUE, ROUND( H734+I735-J735, 2) )</f>
        <v/>
      </c>
      <c r="I735" s="1" t="str" cm="1">
        <f t="array" aca="1" ref="I735" ca="1">_xlfn.IFS(G735="", "",
G735=last_payment_date, (J735-H734),
 TRUE,  -  (H734- H734* (1+$B$6)^ (_xlfn.DAYS(G735,G734)/365) )
)</f>
        <v/>
      </c>
      <c r="J735" s="1" t="str" cm="1">
        <f t="array" aca="1" ref="J735" ca="1">_xlfn.IFS(G735="", "",
TRUE, _xlfn.XLOOKUP(G735,  payment_dates, payments,0,0)
)</f>
        <v/>
      </c>
      <c r="L735" s="8" t="str" cm="1">
        <f t="array" aca="1" ref="L735" ca="1">_xlfn.IFS(
AND($B$11="Hə", $B$3="İllik"), AC735,
AND($B$11="Hə", $B$3="Aylıq"), AD735,
$B$11="Yox", AB735)</f>
        <v/>
      </c>
      <c r="M735" s="1" t="str" cm="1">
        <f t="array" aca="1" ref="M735" ca="1">_xlfn.IFS( L735="", "",
(M734-N735)&lt;=0.5, 0,
TRUE,  M734-N735)</f>
        <v/>
      </c>
      <c r="N735" s="7" t="str" cm="1">
        <f t="array" aca="1" ref="N735" ca="1">_xlfn.IFS(
L735="", "",
TRUE, MIN(M734, ROUND($M$14/ (last_rou_date - $B$2) * (L735-L734), 2) )
)</f>
        <v/>
      </c>
      <c r="P735" s="59" t="str">
        <f t="shared" ca="1" si="33"/>
        <v/>
      </c>
      <c r="Q735" s="1" t="str" cm="1">
        <f t="array" aca="1" ref="Q735" ca="1">_xlfn.IFS(P735="","",
$B$11="Hə", _xlfn.XLOOKUP(DATE(P735, 12, 31), rou_table_dates, rou_table_nbvs,0, 0),
TRUE,  MAX(0, ROUND($M$14 - $M$14/ (last_rou_date - $B$2) * (DATE(P735,12,31) - $B$2), 2) )
)</f>
        <v/>
      </c>
      <c r="R735" s="1" t="str" cm="1">
        <f t="array" aca="1" ref="R735" ca="1">_xlfn.IFS(P735="","",
$B$11="Hə", _xlfn.XLOOKUP(DATE(P735, 12, 31), lease_table_dates, lease_table_balances,0, 0),
TRUE, IFERROR( XNPV($B$6, IF(payment_dates &gt;DATE(P735, 12, 31), payments,  0),  IF(payment_dates &gt;DATE(P735, 12, 31), payment_dates,  DATE(P735, 12, 31))    ),0)
)</f>
        <v/>
      </c>
      <c r="S735" s="1" t="str" cm="1">
        <f t="array" aca="1" ref="S735" ca="1">_xlfn.IFS(P735="","",
TRUE,  MIN( MIN(Q734, $M$14), ROUND($M$14/ (last_rou_date - $B$2) * (DATE(P735,12,31) - MAX($B$2, DATE(P735-1, 12, 31))), 2) )
)</f>
        <v/>
      </c>
      <c r="T735" s="7" t="str" cm="1">
        <f t="array" aca="1" ref="T735" ca="1">_xlfn.IFS(P735="", "",
ISTEXT(R734), R735- (H735 - SUMIFS( lease_table_payments, lease_table_years, P735) -$AG$14 ),
AND(ISNUMBER(R734), R735&lt;&gt;""),   R735- (R734 - SUMIFS( lease_table_payments, lease_table_years, P735) )
)</f>
        <v/>
      </c>
      <c r="V735" s="64">
        <f t="shared" si="35"/>
        <v>722</v>
      </c>
      <c r="W735" s="51" t="str" cm="1">
        <f t="array" ref="W735">_xlfn.IFS(
OR(W734=$B$4, W734=""),"",
TRUE,W734+1
)</f>
        <v/>
      </c>
      <c r="X735" s="51" t="str" cm="1">
        <f t="array" ref="X735">_xlfn.IFS(X734="","",
W735="", "",
AND($B$3="İllik"),DATE(YEAR(X734)+1,MONTH(X734),DAY(X734) ),
AND($B$3="Aylıq", $AH$14="Not end"), EDATE(X734,1),
AND($B$3="Aylıq", $AH$14="End"), EOMONTH(X734,1)
)</f>
        <v/>
      </c>
      <c r="Y735" s="51" t="str" cm="1">
        <f t="array" aca="1" ref="Y735" ca="1">_xlfn.IFS(
AND($B$7="Dövrün əvvəlində", Y734&lt;=last_rou_date), DATE(YEAR(Y734)+1, 12, 31),
AND($B$7="Dövrün sonunda", Y734&lt;=last_payment_date), DATE(YEAR(Y734)+1, 12, 31),
TRUE, ""
)</f>
        <v/>
      </c>
      <c r="Z735" s="75" t="str" cm="1">
        <f t="array" aca="1" ref="Z735" ca="1">_xlfn.IFS(
AND($AN$14="Not year_end", Z734&gt;last_payment_date), "",
AND($AN$14="Year_end", Z734&gt;=last_payment_date), "",
AND($AN$14="Year_end"), DATE(YEAR(Z734+1), 12, 31),
AND($AN$14="Not year_end", MONTH(Z734)=12, DAY(Z734)=31), DATE(YEAR(Z733)+1, MONTH(Z733), DAY(Z733)),
AND($AN$14="Not year_end", OR(MONTH(Z734)&lt;&gt;12, DAY(Z734)&lt;&gt;31) ), DATE(YEAR(Z734), 12, 31)
)</f>
        <v/>
      </c>
      <c r="AA735" s="75" t="str" cm="1">
        <f t="array" aca="1" ref="AA735" ca="1">_xlfn.IFS(AA734="", "",
AND(AA734=last_payment_date, OR(MONTH(AA734)&lt;&gt;12, DAY(AA734)&lt;&gt;31) ), DATE(YEAR(AA734), 12, 31),
AND(MONTH(AA734)=12, DAY(AA734)=31, AA734&gt;=last_payment_date), "",
AND(MONTH(AA734)=12, DAY(AA734)&lt;&gt;31),  EOMONTH(AA734,0),
AND(MONTH(AA734)=12, DAY(AA734)=31, $AH$14="Not end"),  EDATE(AA733,1),
AND($AH$14="Not end"), EDATE(AA734, 1),
AND($AH$14="End"), EOMONTH(AA734, 1)
)</f>
        <v/>
      </c>
      <c r="AB735" s="75" t="str" cm="1">
        <f t="array" aca="1" ref="AB735" ca="1">_xlfn.IFS(AB734="","",
AND(AB734=last_rou_date), "",
AND($B$3="İllik"),DATE(YEAR(AB734)+1,MONTH(AB734),DAY(AB734) ),
AND($B$3="Aylıq", $AH$14="Not end"), EDATE(AB734,1),
AND($B$3="Aylıq", $AH$14="End"), EOMONTH(AB734,1)
)</f>
        <v/>
      </c>
      <c r="AC735" s="75" t="str" cm="1">
        <f t="array" aca="1" ref="AC735" ca="1">_xlfn.IFS(
AND($AN$14="Not year_end", AC734&gt;last_rou_date), "",
AND($AN$14="Year_end", AC734&gt;=last_rou_date), "",
AND($AN$14="Year_end"), DATE(YEAR(AC734+1), 12, 31),
AND($AN$14="Not year_end", MONTH(AC734)=12, DAY(AC734)=31), DATE(YEAR(AC733)+1, MONTH(AC733), DAY(AC733)),
AND($AN$14="Not year_end", OR(MONTH(AC734)&lt;&gt;12, DAY(AC734)&lt;&gt;31) ), DATE(YEAR(AC734), 12, 31)
)</f>
        <v/>
      </c>
      <c r="AD735" s="75" t="str" cm="1">
        <f t="array" aca="1" ref="AD735" ca="1">_xlfn.IFS(AD734="", "",
AND(AD734=last_rou_date, OR(MONTH(AD734)&lt;&gt;12, DAY(AD734)&lt;&gt;31) ), DATE(YEAR(AD734), 12, 31),
AND(MONTH(AD734)=12, DAY(AD734)=31, AD734&gt;=last_rou_date), "",
AND(MONTH(AD734)=12, DAY(AD734)&lt;&gt;31),  EOMONTH(AD734,0),
AND(MONTH(AD734)=12, DAY(AD734)=31, $AH$14="Not end"),  EDATE(AD733,1),
AND($AH$14="Not end"), EDATE(AD734, 1),
AND($AH$14="End"), EOMONTH(AD734, 1)
)</f>
        <v/>
      </c>
      <c r="AE735" s="51" t="str" cm="1">
        <f t="array" ref="AE735">_xlfn.IFS(W735="", "",
AND(W735&gt;0, W735&lt;=$B$4, $C$2="İllik artım, faiz olaraq", $D$2&gt;0, $B$3="İllik"), $B$5*((1+$D$2)^(W735-1)),
AND(W735&gt;0, W735&lt;=$B$4, $C$2="İllik artım, faiz olaraq", $D$2&gt;0, $B$3="Aylıq"), $B$5*((1+$D$2)^ROUNDDOWN((W735-1)/12,0)),
AND(W735=1, $C$2="Aşağıdakı kimi dəyişir", ), $B$5,
AND(W735&gt;1, W735&lt;=$B$4, $C$2="Aşağıdakı kimi dəyişir"), IFERROR(VLOOKUP(W735, $C$4:$D$7, 2, FALSE), AE734),
AND(W735&gt;0, W735&lt;=$B$4), $B$5,
TRUE,0 )</f>
        <v/>
      </c>
      <c r="AF735" s="51" t="str">
        <f t="shared" ca="1" si="34"/>
        <v/>
      </c>
    </row>
    <row r="736" spans="1:32" x14ac:dyDescent="0.4">
      <c r="A736" s="13" t="str" cm="1">
        <f t="array" aca="1" ref="A736" ca="1">_xlfn.IFS(
AND(SUMIFS(lease_table_interest_accruals, lease_table_dates, A735)&gt;0, COUNTIFS($E$14:E735, "Interest accrual", $A$14:A735, A735)=0),  A735,
AND(SUMIFS(lease_table_payments, lease_table_dates, A735)&gt;0, COUNTIFS($E$14:E735, "Payment", $A$14:A735, A735)=0),  A735,
AND(SUMIFS(rou_table_deprs, rou_table_dates, A735)&gt;0, COUNTIFS($E$14:E735, "Depreciation", $A$14:A735, A735)=0),  A735,
TRUE,  IFERROR(INDEX(rou_table_dates,  MATCH(A735, rou_table_dates)+1, ), "")
)</f>
        <v/>
      </c>
      <c r="B736" s="1" t="str" cm="1">
        <f t="array" aca="1" ref="B736" ca="1">_xlfn.IFS(
AND(E736="Payment", A736=$B$2), $AM$14,
E736="Payment", $AM$15,
E736="Interest accrual", $AM$18,
E736="Depreciation", $AM$17,
TRUE, "")</f>
        <v/>
      </c>
      <c r="C736" s="1" t="str" cm="1">
        <f t="array" aca="1" ref="C736" ca="1">_xlfn.IFS(
E736="Payment", $AM$19,
E736="Interest accrual", $AM$15,
E736="Depreciation", $AM$16,
TRUE, "")</f>
        <v/>
      </c>
      <c r="D736" s="1" t="str" cm="1">
        <f t="array" aca="1" ref="D736" ca="1">_xlfn.IFS(
E736="Payment", _xlfn.XLOOKUP(A736, lease_table_dates, lease_table_payments, 0, 0),
E736="Interest accrual", _xlfn.XLOOKUP(A736, lease_table_dates, lease_table_interest_accruals, 0, 0),
E736="Depreciation", _xlfn.XLOOKUP(A736, rou_table_dates, rou_table_deprs, 0, 0),
TRUE, ""
)</f>
        <v/>
      </c>
      <c r="E736" s="7" t="str" cm="1">
        <f t="array" aca="1" ref="E736" ca="1">_xlfn.IFS(
AND(SUMIFS(lease_table_interest_accruals, lease_table_dates, A736)&gt;0, COUNTIFS($E$14:E735, "Interest accrual", $A$14:A735, A736)=0), "Interest accrual",
AND(SUMIFS(lease_table_payments, lease_table_dates, A736)&gt;0, COUNTIFS($E$14:E735, "Payment", $A$14:A735, A736)=0), "Payment",
AND(SUMIFS(rou_table_deprs, rou_table_dates, A736)&gt;0, COUNTIFS($E$14:E735, "Depreciation", $A$14:A735, A736)=0), "Depreciation",
TRUE,  ""
)</f>
        <v/>
      </c>
      <c r="G736" s="13" t="str" cm="1">
        <f t="array" aca="1" ref="G736" ca="1">_xlfn.IFS(
AND($B$11="Hə", $B$3="İllik"), Z736,
AND($B$11="Hə", $B$3="Aylıq"), AA736,
$B$11="Yox", X736)</f>
        <v/>
      </c>
      <c r="H736" s="1" t="str" cm="1">
        <f t="array" aca="1" ref="H736" ca="1">_xlfn.IFS( G736="", "",
TRUE, ROUND( H735+I736-J736, 2) )</f>
        <v/>
      </c>
      <c r="I736" s="1" t="str" cm="1">
        <f t="array" aca="1" ref="I736" ca="1">_xlfn.IFS(G736="", "",
G736=last_payment_date, (J736-H735),
 TRUE,  -  (H735- H735* (1+$B$6)^ (_xlfn.DAYS(G736,G735)/365) )
)</f>
        <v/>
      </c>
      <c r="J736" s="1" t="str" cm="1">
        <f t="array" aca="1" ref="J736" ca="1">_xlfn.IFS(G736="", "",
TRUE, _xlfn.XLOOKUP(G736,  payment_dates, payments,0,0)
)</f>
        <v/>
      </c>
      <c r="L736" s="8" t="str" cm="1">
        <f t="array" aca="1" ref="L736" ca="1">_xlfn.IFS(
AND($B$11="Hə", $B$3="İllik"), AC736,
AND($B$11="Hə", $B$3="Aylıq"), AD736,
$B$11="Yox", AB736)</f>
        <v/>
      </c>
      <c r="M736" s="1" t="str" cm="1">
        <f t="array" aca="1" ref="M736" ca="1">_xlfn.IFS( L736="", "",
(M735-N736)&lt;=0.5, 0,
TRUE,  M735-N736)</f>
        <v/>
      </c>
      <c r="N736" s="7" t="str" cm="1">
        <f t="array" aca="1" ref="N736" ca="1">_xlfn.IFS(
L736="", "",
TRUE, MIN(M735, ROUND($M$14/ (last_rou_date - $B$2) * (L736-L735), 2) )
)</f>
        <v/>
      </c>
      <c r="P736" s="59" t="str">
        <f t="shared" ca="1" si="33"/>
        <v/>
      </c>
      <c r="Q736" s="1" t="str" cm="1">
        <f t="array" aca="1" ref="Q736" ca="1">_xlfn.IFS(P736="","",
$B$11="Hə", _xlfn.XLOOKUP(DATE(P736, 12, 31), rou_table_dates, rou_table_nbvs,0, 0),
TRUE,  MAX(0, ROUND($M$14 - $M$14/ (last_rou_date - $B$2) * (DATE(P736,12,31) - $B$2), 2) )
)</f>
        <v/>
      </c>
      <c r="R736" s="1" t="str" cm="1">
        <f t="array" aca="1" ref="R736" ca="1">_xlfn.IFS(P736="","",
$B$11="Hə", _xlfn.XLOOKUP(DATE(P736, 12, 31), lease_table_dates, lease_table_balances,0, 0),
TRUE, IFERROR( XNPV($B$6, IF(payment_dates &gt;DATE(P736, 12, 31), payments,  0),  IF(payment_dates &gt;DATE(P736, 12, 31), payment_dates,  DATE(P736, 12, 31))    ),0)
)</f>
        <v/>
      </c>
      <c r="S736" s="1" t="str" cm="1">
        <f t="array" aca="1" ref="S736" ca="1">_xlfn.IFS(P736="","",
TRUE,  MIN( MIN(Q735, $M$14), ROUND($M$14/ (last_rou_date - $B$2) * (DATE(P736,12,31) - MAX($B$2, DATE(P736-1, 12, 31))), 2) )
)</f>
        <v/>
      </c>
      <c r="T736" s="7" t="str" cm="1">
        <f t="array" aca="1" ref="T736" ca="1">_xlfn.IFS(P736="", "",
ISTEXT(R735), R736- (H736 - SUMIFS( lease_table_payments, lease_table_years, P736) -$AG$14 ),
AND(ISNUMBER(R735), R736&lt;&gt;""),   R736- (R735 - SUMIFS( lease_table_payments, lease_table_years, P736) )
)</f>
        <v/>
      </c>
      <c r="V736" s="64">
        <f t="shared" si="35"/>
        <v>723</v>
      </c>
      <c r="W736" s="51" t="str" cm="1">
        <f t="array" ref="W736">_xlfn.IFS(
OR(W735=$B$4, W735=""),"",
TRUE,W735+1
)</f>
        <v/>
      </c>
      <c r="X736" s="51" t="str" cm="1">
        <f t="array" ref="X736">_xlfn.IFS(X735="","",
W736="", "",
AND($B$3="İllik"),DATE(YEAR(X735)+1,MONTH(X735),DAY(X735) ),
AND($B$3="Aylıq", $AH$14="Not end"), EDATE(X735,1),
AND($B$3="Aylıq", $AH$14="End"), EOMONTH(X735,1)
)</f>
        <v/>
      </c>
      <c r="Y736" s="51" t="str" cm="1">
        <f t="array" aca="1" ref="Y736" ca="1">_xlfn.IFS(
AND($B$7="Dövrün əvvəlində", Y735&lt;=last_rou_date), DATE(YEAR(Y735)+1, 12, 31),
AND($B$7="Dövrün sonunda", Y735&lt;=last_payment_date), DATE(YEAR(Y735)+1, 12, 31),
TRUE, ""
)</f>
        <v/>
      </c>
      <c r="Z736" s="75" t="str" cm="1">
        <f t="array" aca="1" ref="Z736" ca="1">_xlfn.IFS(
AND($AN$14="Not year_end", Z735&gt;last_payment_date), "",
AND($AN$14="Year_end", Z735&gt;=last_payment_date), "",
AND($AN$14="Year_end"), DATE(YEAR(Z735+1), 12, 31),
AND($AN$14="Not year_end", MONTH(Z735)=12, DAY(Z735)=31), DATE(YEAR(Z734)+1, MONTH(Z734), DAY(Z734)),
AND($AN$14="Not year_end", OR(MONTH(Z735)&lt;&gt;12, DAY(Z735)&lt;&gt;31) ), DATE(YEAR(Z735), 12, 31)
)</f>
        <v/>
      </c>
      <c r="AA736" s="75" t="str" cm="1">
        <f t="array" aca="1" ref="AA736" ca="1">_xlfn.IFS(AA735="", "",
AND(AA735=last_payment_date, OR(MONTH(AA735)&lt;&gt;12, DAY(AA735)&lt;&gt;31) ), DATE(YEAR(AA735), 12, 31),
AND(MONTH(AA735)=12, DAY(AA735)=31, AA735&gt;=last_payment_date), "",
AND(MONTH(AA735)=12, DAY(AA735)&lt;&gt;31),  EOMONTH(AA735,0),
AND(MONTH(AA735)=12, DAY(AA735)=31, $AH$14="Not end"),  EDATE(AA734,1),
AND($AH$14="Not end"), EDATE(AA735, 1),
AND($AH$14="End"), EOMONTH(AA735, 1)
)</f>
        <v/>
      </c>
      <c r="AB736" s="75" t="str" cm="1">
        <f t="array" aca="1" ref="AB736" ca="1">_xlfn.IFS(AB735="","",
AND(AB735=last_rou_date), "",
AND($B$3="İllik"),DATE(YEAR(AB735)+1,MONTH(AB735),DAY(AB735) ),
AND($B$3="Aylıq", $AH$14="Not end"), EDATE(AB735,1),
AND($B$3="Aylıq", $AH$14="End"), EOMONTH(AB735,1)
)</f>
        <v/>
      </c>
      <c r="AC736" s="75" t="str" cm="1">
        <f t="array" aca="1" ref="AC736" ca="1">_xlfn.IFS(
AND($AN$14="Not year_end", AC735&gt;last_rou_date), "",
AND($AN$14="Year_end", AC735&gt;=last_rou_date), "",
AND($AN$14="Year_end"), DATE(YEAR(AC735+1), 12, 31),
AND($AN$14="Not year_end", MONTH(AC735)=12, DAY(AC735)=31), DATE(YEAR(AC734)+1, MONTH(AC734), DAY(AC734)),
AND($AN$14="Not year_end", OR(MONTH(AC735)&lt;&gt;12, DAY(AC735)&lt;&gt;31) ), DATE(YEAR(AC735), 12, 31)
)</f>
        <v/>
      </c>
      <c r="AD736" s="75" t="str" cm="1">
        <f t="array" aca="1" ref="AD736" ca="1">_xlfn.IFS(AD735="", "",
AND(AD735=last_rou_date, OR(MONTH(AD735)&lt;&gt;12, DAY(AD735)&lt;&gt;31) ), DATE(YEAR(AD735), 12, 31),
AND(MONTH(AD735)=12, DAY(AD735)=31, AD735&gt;=last_rou_date), "",
AND(MONTH(AD735)=12, DAY(AD735)&lt;&gt;31),  EOMONTH(AD735,0),
AND(MONTH(AD735)=12, DAY(AD735)=31, $AH$14="Not end"),  EDATE(AD734,1),
AND($AH$14="Not end"), EDATE(AD735, 1),
AND($AH$14="End"), EOMONTH(AD735, 1)
)</f>
        <v/>
      </c>
      <c r="AE736" s="51" t="str" cm="1">
        <f t="array" ref="AE736">_xlfn.IFS(W736="", "",
AND(W736&gt;0, W736&lt;=$B$4, $C$2="İllik artım, faiz olaraq", $D$2&gt;0, $B$3="İllik"), $B$5*((1+$D$2)^(W736-1)),
AND(W736&gt;0, W736&lt;=$B$4, $C$2="İllik artım, faiz olaraq", $D$2&gt;0, $B$3="Aylıq"), $B$5*((1+$D$2)^ROUNDDOWN((W736-1)/12,0)),
AND(W736=1, $C$2="Aşağıdakı kimi dəyişir", ), $B$5,
AND(W736&gt;1, W736&lt;=$B$4, $C$2="Aşağıdakı kimi dəyişir"), IFERROR(VLOOKUP(W736, $C$4:$D$7, 2, FALSE), AE735),
AND(W736&gt;0, W736&lt;=$B$4), $B$5,
TRUE,0 )</f>
        <v/>
      </c>
      <c r="AF736" s="51" t="str">
        <f t="shared" ca="1" si="34"/>
        <v/>
      </c>
    </row>
    <row r="737" spans="1:32" x14ac:dyDescent="0.4">
      <c r="A737" s="13" t="str" cm="1">
        <f t="array" aca="1" ref="A737" ca="1">_xlfn.IFS(
AND(SUMIFS(lease_table_interest_accruals, lease_table_dates, A736)&gt;0, COUNTIFS($E$14:E736, "Interest accrual", $A$14:A736, A736)=0),  A736,
AND(SUMIFS(lease_table_payments, lease_table_dates, A736)&gt;0, COUNTIFS($E$14:E736, "Payment", $A$14:A736, A736)=0),  A736,
AND(SUMIFS(rou_table_deprs, rou_table_dates, A736)&gt;0, COUNTIFS($E$14:E736, "Depreciation", $A$14:A736, A736)=0),  A736,
TRUE,  IFERROR(INDEX(rou_table_dates,  MATCH(A736, rou_table_dates)+1, ), "")
)</f>
        <v/>
      </c>
      <c r="B737" s="1" t="str" cm="1">
        <f t="array" aca="1" ref="B737" ca="1">_xlfn.IFS(
AND(E737="Payment", A737=$B$2), $AM$14,
E737="Payment", $AM$15,
E737="Interest accrual", $AM$18,
E737="Depreciation", $AM$17,
TRUE, "")</f>
        <v/>
      </c>
      <c r="C737" s="1" t="str" cm="1">
        <f t="array" aca="1" ref="C737" ca="1">_xlfn.IFS(
E737="Payment", $AM$19,
E737="Interest accrual", $AM$15,
E737="Depreciation", $AM$16,
TRUE, "")</f>
        <v/>
      </c>
      <c r="D737" s="1" t="str" cm="1">
        <f t="array" aca="1" ref="D737" ca="1">_xlfn.IFS(
E737="Payment", _xlfn.XLOOKUP(A737, lease_table_dates, lease_table_payments, 0, 0),
E737="Interest accrual", _xlfn.XLOOKUP(A737, lease_table_dates, lease_table_interest_accruals, 0, 0),
E737="Depreciation", _xlfn.XLOOKUP(A737, rou_table_dates, rou_table_deprs, 0, 0),
TRUE, ""
)</f>
        <v/>
      </c>
      <c r="E737" s="7" t="str" cm="1">
        <f t="array" aca="1" ref="E737" ca="1">_xlfn.IFS(
AND(SUMIFS(lease_table_interest_accruals, lease_table_dates, A737)&gt;0, COUNTIFS($E$14:E736, "Interest accrual", $A$14:A736, A737)=0), "Interest accrual",
AND(SUMIFS(lease_table_payments, lease_table_dates, A737)&gt;0, COUNTIFS($E$14:E736, "Payment", $A$14:A736, A737)=0), "Payment",
AND(SUMIFS(rou_table_deprs, rou_table_dates, A737)&gt;0, COUNTIFS($E$14:E736, "Depreciation", $A$14:A736, A737)=0), "Depreciation",
TRUE,  ""
)</f>
        <v/>
      </c>
      <c r="G737" s="13" t="str" cm="1">
        <f t="array" aca="1" ref="G737" ca="1">_xlfn.IFS(
AND($B$11="Hə", $B$3="İllik"), Z737,
AND($B$11="Hə", $B$3="Aylıq"), AA737,
$B$11="Yox", X737)</f>
        <v/>
      </c>
      <c r="H737" s="1" t="str" cm="1">
        <f t="array" aca="1" ref="H737" ca="1">_xlfn.IFS( G737="", "",
TRUE, ROUND( H736+I737-J737, 2) )</f>
        <v/>
      </c>
      <c r="I737" s="1" t="str" cm="1">
        <f t="array" aca="1" ref="I737" ca="1">_xlfn.IFS(G737="", "",
G737=last_payment_date, (J737-H736),
 TRUE,  -  (H736- H736* (1+$B$6)^ (_xlfn.DAYS(G737,G736)/365) )
)</f>
        <v/>
      </c>
      <c r="J737" s="1" t="str" cm="1">
        <f t="array" aca="1" ref="J737" ca="1">_xlfn.IFS(G737="", "",
TRUE, _xlfn.XLOOKUP(G737,  payment_dates, payments,0,0)
)</f>
        <v/>
      </c>
      <c r="L737" s="8" t="str" cm="1">
        <f t="array" aca="1" ref="L737" ca="1">_xlfn.IFS(
AND($B$11="Hə", $B$3="İllik"), AC737,
AND($B$11="Hə", $B$3="Aylıq"), AD737,
$B$11="Yox", AB737)</f>
        <v/>
      </c>
      <c r="M737" s="1" t="str" cm="1">
        <f t="array" aca="1" ref="M737" ca="1">_xlfn.IFS( L737="", "",
(M736-N737)&lt;=0.5, 0,
TRUE,  M736-N737)</f>
        <v/>
      </c>
      <c r="N737" s="7" t="str" cm="1">
        <f t="array" aca="1" ref="N737" ca="1">_xlfn.IFS(
L737="", "",
TRUE, MIN(M736, ROUND($M$14/ (last_rou_date - $B$2) * (L737-L736), 2) )
)</f>
        <v/>
      </c>
      <c r="P737" s="59" t="str">
        <f t="shared" ca="1" si="33"/>
        <v/>
      </c>
      <c r="Q737" s="1" t="str" cm="1">
        <f t="array" aca="1" ref="Q737" ca="1">_xlfn.IFS(P737="","",
$B$11="Hə", _xlfn.XLOOKUP(DATE(P737, 12, 31), rou_table_dates, rou_table_nbvs,0, 0),
TRUE,  MAX(0, ROUND($M$14 - $M$14/ (last_rou_date - $B$2) * (DATE(P737,12,31) - $B$2), 2) )
)</f>
        <v/>
      </c>
      <c r="R737" s="1" t="str" cm="1">
        <f t="array" aca="1" ref="R737" ca="1">_xlfn.IFS(P737="","",
$B$11="Hə", _xlfn.XLOOKUP(DATE(P737, 12, 31), lease_table_dates, lease_table_balances,0, 0),
TRUE, IFERROR( XNPV($B$6, IF(payment_dates &gt;DATE(P737, 12, 31), payments,  0),  IF(payment_dates &gt;DATE(P737, 12, 31), payment_dates,  DATE(P737, 12, 31))    ),0)
)</f>
        <v/>
      </c>
      <c r="S737" s="1" t="str" cm="1">
        <f t="array" aca="1" ref="S737" ca="1">_xlfn.IFS(P737="","",
TRUE,  MIN( MIN(Q736, $M$14), ROUND($M$14/ (last_rou_date - $B$2) * (DATE(P737,12,31) - MAX($B$2, DATE(P737-1, 12, 31))), 2) )
)</f>
        <v/>
      </c>
      <c r="T737" s="7" t="str" cm="1">
        <f t="array" aca="1" ref="T737" ca="1">_xlfn.IFS(P737="", "",
ISTEXT(R736), R737- (H737 - SUMIFS( lease_table_payments, lease_table_years, P737) -$AG$14 ),
AND(ISNUMBER(R736), R737&lt;&gt;""),   R737- (R736 - SUMIFS( lease_table_payments, lease_table_years, P737) )
)</f>
        <v/>
      </c>
      <c r="V737" s="64">
        <f t="shared" si="35"/>
        <v>724</v>
      </c>
      <c r="W737" s="51" t="str" cm="1">
        <f t="array" ref="W737">_xlfn.IFS(
OR(W736=$B$4, W736=""),"",
TRUE,W736+1
)</f>
        <v/>
      </c>
      <c r="X737" s="51" t="str" cm="1">
        <f t="array" ref="X737">_xlfn.IFS(X736="","",
W737="", "",
AND($B$3="İllik"),DATE(YEAR(X736)+1,MONTH(X736),DAY(X736) ),
AND($B$3="Aylıq", $AH$14="Not end"), EDATE(X736,1),
AND($B$3="Aylıq", $AH$14="End"), EOMONTH(X736,1)
)</f>
        <v/>
      </c>
      <c r="Y737" s="51" t="str" cm="1">
        <f t="array" aca="1" ref="Y737" ca="1">_xlfn.IFS(
AND($B$7="Dövrün əvvəlində", Y736&lt;=last_rou_date), DATE(YEAR(Y736)+1, 12, 31),
AND($B$7="Dövrün sonunda", Y736&lt;=last_payment_date), DATE(YEAR(Y736)+1, 12, 31),
TRUE, ""
)</f>
        <v/>
      </c>
      <c r="Z737" s="75" t="str" cm="1">
        <f t="array" aca="1" ref="Z737" ca="1">_xlfn.IFS(
AND($AN$14="Not year_end", Z736&gt;last_payment_date), "",
AND($AN$14="Year_end", Z736&gt;=last_payment_date), "",
AND($AN$14="Year_end"), DATE(YEAR(Z736+1), 12, 31),
AND($AN$14="Not year_end", MONTH(Z736)=12, DAY(Z736)=31), DATE(YEAR(Z735)+1, MONTH(Z735), DAY(Z735)),
AND($AN$14="Not year_end", OR(MONTH(Z736)&lt;&gt;12, DAY(Z736)&lt;&gt;31) ), DATE(YEAR(Z736), 12, 31)
)</f>
        <v/>
      </c>
      <c r="AA737" s="75" t="str" cm="1">
        <f t="array" aca="1" ref="AA737" ca="1">_xlfn.IFS(AA736="", "",
AND(AA736=last_payment_date, OR(MONTH(AA736)&lt;&gt;12, DAY(AA736)&lt;&gt;31) ), DATE(YEAR(AA736), 12, 31),
AND(MONTH(AA736)=12, DAY(AA736)=31, AA736&gt;=last_payment_date), "",
AND(MONTH(AA736)=12, DAY(AA736)&lt;&gt;31),  EOMONTH(AA736,0),
AND(MONTH(AA736)=12, DAY(AA736)=31, $AH$14="Not end"),  EDATE(AA735,1),
AND($AH$14="Not end"), EDATE(AA736, 1),
AND($AH$14="End"), EOMONTH(AA736, 1)
)</f>
        <v/>
      </c>
      <c r="AB737" s="75" t="str" cm="1">
        <f t="array" aca="1" ref="AB737" ca="1">_xlfn.IFS(AB736="","",
AND(AB736=last_rou_date), "",
AND($B$3="İllik"),DATE(YEAR(AB736)+1,MONTH(AB736),DAY(AB736) ),
AND($B$3="Aylıq", $AH$14="Not end"), EDATE(AB736,1),
AND($B$3="Aylıq", $AH$14="End"), EOMONTH(AB736,1)
)</f>
        <v/>
      </c>
      <c r="AC737" s="75" t="str" cm="1">
        <f t="array" aca="1" ref="AC737" ca="1">_xlfn.IFS(
AND($AN$14="Not year_end", AC736&gt;last_rou_date), "",
AND($AN$14="Year_end", AC736&gt;=last_rou_date), "",
AND($AN$14="Year_end"), DATE(YEAR(AC736+1), 12, 31),
AND($AN$14="Not year_end", MONTH(AC736)=12, DAY(AC736)=31), DATE(YEAR(AC735)+1, MONTH(AC735), DAY(AC735)),
AND($AN$14="Not year_end", OR(MONTH(AC736)&lt;&gt;12, DAY(AC736)&lt;&gt;31) ), DATE(YEAR(AC736), 12, 31)
)</f>
        <v/>
      </c>
      <c r="AD737" s="75" t="str" cm="1">
        <f t="array" aca="1" ref="AD737" ca="1">_xlfn.IFS(AD736="", "",
AND(AD736=last_rou_date, OR(MONTH(AD736)&lt;&gt;12, DAY(AD736)&lt;&gt;31) ), DATE(YEAR(AD736), 12, 31),
AND(MONTH(AD736)=12, DAY(AD736)=31, AD736&gt;=last_rou_date), "",
AND(MONTH(AD736)=12, DAY(AD736)&lt;&gt;31),  EOMONTH(AD736,0),
AND(MONTH(AD736)=12, DAY(AD736)=31, $AH$14="Not end"),  EDATE(AD735,1),
AND($AH$14="Not end"), EDATE(AD736, 1),
AND($AH$14="End"), EOMONTH(AD736, 1)
)</f>
        <v/>
      </c>
      <c r="AE737" s="51" t="str" cm="1">
        <f t="array" ref="AE737">_xlfn.IFS(W737="", "",
AND(W737&gt;0, W737&lt;=$B$4, $C$2="İllik artım, faiz olaraq", $D$2&gt;0, $B$3="İllik"), $B$5*((1+$D$2)^(W737-1)),
AND(W737&gt;0, W737&lt;=$B$4, $C$2="İllik artım, faiz olaraq", $D$2&gt;0, $B$3="Aylıq"), $B$5*((1+$D$2)^ROUNDDOWN((W737-1)/12,0)),
AND(W737=1, $C$2="Aşağıdakı kimi dəyişir", ), $B$5,
AND(W737&gt;1, W737&lt;=$B$4, $C$2="Aşağıdakı kimi dəyişir"), IFERROR(VLOOKUP(W737, $C$4:$D$7, 2, FALSE), AE736),
AND(W737&gt;0, W737&lt;=$B$4), $B$5,
TRUE,0 )</f>
        <v/>
      </c>
      <c r="AF737" s="51" t="str">
        <f t="shared" ca="1" si="34"/>
        <v/>
      </c>
    </row>
    <row r="738" spans="1:32" x14ac:dyDescent="0.4">
      <c r="A738" s="13" t="str" cm="1">
        <f t="array" aca="1" ref="A738" ca="1">_xlfn.IFS(
AND(SUMIFS(lease_table_interest_accruals, lease_table_dates, A737)&gt;0, COUNTIFS($E$14:E737, "Interest accrual", $A$14:A737, A737)=0),  A737,
AND(SUMIFS(lease_table_payments, lease_table_dates, A737)&gt;0, COUNTIFS($E$14:E737, "Payment", $A$14:A737, A737)=0),  A737,
AND(SUMIFS(rou_table_deprs, rou_table_dates, A737)&gt;0, COUNTIFS($E$14:E737, "Depreciation", $A$14:A737, A737)=0),  A737,
TRUE,  IFERROR(INDEX(rou_table_dates,  MATCH(A737, rou_table_dates)+1, ), "")
)</f>
        <v/>
      </c>
      <c r="B738" s="1" t="str" cm="1">
        <f t="array" aca="1" ref="B738" ca="1">_xlfn.IFS(
AND(E738="Payment", A738=$B$2), $AM$14,
E738="Payment", $AM$15,
E738="Interest accrual", $AM$18,
E738="Depreciation", $AM$17,
TRUE, "")</f>
        <v/>
      </c>
      <c r="C738" s="1" t="str" cm="1">
        <f t="array" aca="1" ref="C738" ca="1">_xlfn.IFS(
E738="Payment", $AM$19,
E738="Interest accrual", $AM$15,
E738="Depreciation", $AM$16,
TRUE, "")</f>
        <v/>
      </c>
      <c r="D738" s="1" t="str" cm="1">
        <f t="array" aca="1" ref="D738" ca="1">_xlfn.IFS(
E738="Payment", _xlfn.XLOOKUP(A738, lease_table_dates, lease_table_payments, 0, 0),
E738="Interest accrual", _xlfn.XLOOKUP(A738, lease_table_dates, lease_table_interest_accruals, 0, 0),
E738="Depreciation", _xlfn.XLOOKUP(A738, rou_table_dates, rou_table_deprs, 0, 0),
TRUE, ""
)</f>
        <v/>
      </c>
      <c r="E738" s="7" t="str" cm="1">
        <f t="array" aca="1" ref="E738" ca="1">_xlfn.IFS(
AND(SUMIFS(lease_table_interest_accruals, lease_table_dates, A738)&gt;0, COUNTIFS($E$14:E737, "Interest accrual", $A$14:A737, A738)=0), "Interest accrual",
AND(SUMIFS(lease_table_payments, lease_table_dates, A738)&gt;0, COUNTIFS($E$14:E737, "Payment", $A$14:A737, A738)=0), "Payment",
AND(SUMIFS(rou_table_deprs, rou_table_dates, A738)&gt;0, COUNTIFS($E$14:E737, "Depreciation", $A$14:A737, A738)=0), "Depreciation",
TRUE,  ""
)</f>
        <v/>
      </c>
      <c r="G738" s="13" t="str" cm="1">
        <f t="array" aca="1" ref="G738" ca="1">_xlfn.IFS(
AND($B$11="Hə", $B$3="İllik"), Z738,
AND($B$11="Hə", $B$3="Aylıq"), AA738,
$B$11="Yox", X738)</f>
        <v/>
      </c>
      <c r="H738" s="1" t="str" cm="1">
        <f t="array" aca="1" ref="H738" ca="1">_xlfn.IFS( G738="", "",
TRUE, ROUND( H737+I738-J738, 2) )</f>
        <v/>
      </c>
      <c r="I738" s="1" t="str" cm="1">
        <f t="array" aca="1" ref="I738" ca="1">_xlfn.IFS(G738="", "",
G738=last_payment_date, (J738-H737),
 TRUE,  -  (H737- H737* (1+$B$6)^ (_xlfn.DAYS(G738,G737)/365) )
)</f>
        <v/>
      </c>
      <c r="J738" s="1" t="str" cm="1">
        <f t="array" aca="1" ref="J738" ca="1">_xlfn.IFS(G738="", "",
TRUE, _xlfn.XLOOKUP(G738,  payment_dates, payments,0,0)
)</f>
        <v/>
      </c>
      <c r="L738" s="8" t="str" cm="1">
        <f t="array" aca="1" ref="L738" ca="1">_xlfn.IFS(
AND($B$11="Hə", $B$3="İllik"), AC738,
AND($B$11="Hə", $B$3="Aylıq"), AD738,
$B$11="Yox", AB738)</f>
        <v/>
      </c>
      <c r="M738" s="1" t="str" cm="1">
        <f t="array" aca="1" ref="M738" ca="1">_xlfn.IFS( L738="", "",
(M737-N738)&lt;=0.5, 0,
TRUE,  M737-N738)</f>
        <v/>
      </c>
      <c r="N738" s="7" t="str" cm="1">
        <f t="array" aca="1" ref="N738" ca="1">_xlfn.IFS(
L738="", "",
TRUE, MIN(M737, ROUND($M$14/ (last_rou_date - $B$2) * (L738-L737), 2) )
)</f>
        <v/>
      </c>
      <c r="P738" s="59" t="str">
        <f t="shared" ca="1" si="33"/>
        <v/>
      </c>
      <c r="Q738" s="1" t="str" cm="1">
        <f t="array" aca="1" ref="Q738" ca="1">_xlfn.IFS(P738="","",
$B$11="Hə", _xlfn.XLOOKUP(DATE(P738, 12, 31), rou_table_dates, rou_table_nbvs,0, 0),
TRUE,  MAX(0, ROUND($M$14 - $M$14/ (last_rou_date - $B$2) * (DATE(P738,12,31) - $B$2), 2) )
)</f>
        <v/>
      </c>
      <c r="R738" s="1" t="str" cm="1">
        <f t="array" aca="1" ref="R738" ca="1">_xlfn.IFS(P738="","",
$B$11="Hə", _xlfn.XLOOKUP(DATE(P738, 12, 31), lease_table_dates, lease_table_balances,0, 0),
TRUE, IFERROR( XNPV($B$6, IF(payment_dates &gt;DATE(P738, 12, 31), payments,  0),  IF(payment_dates &gt;DATE(P738, 12, 31), payment_dates,  DATE(P738, 12, 31))    ),0)
)</f>
        <v/>
      </c>
      <c r="S738" s="1" t="str" cm="1">
        <f t="array" aca="1" ref="S738" ca="1">_xlfn.IFS(P738="","",
TRUE,  MIN( MIN(Q737, $M$14), ROUND($M$14/ (last_rou_date - $B$2) * (DATE(P738,12,31) - MAX($B$2, DATE(P738-1, 12, 31))), 2) )
)</f>
        <v/>
      </c>
      <c r="T738" s="7" t="str" cm="1">
        <f t="array" aca="1" ref="T738" ca="1">_xlfn.IFS(P738="", "",
ISTEXT(R737), R738- (H738 - SUMIFS( lease_table_payments, lease_table_years, P738) -$AG$14 ),
AND(ISNUMBER(R737), R738&lt;&gt;""),   R738- (R737 - SUMIFS( lease_table_payments, lease_table_years, P738) )
)</f>
        <v/>
      </c>
      <c r="V738" s="64">
        <f t="shared" si="35"/>
        <v>725</v>
      </c>
      <c r="W738" s="51" t="str" cm="1">
        <f t="array" ref="W738">_xlfn.IFS(
OR(W737=$B$4, W737=""),"",
TRUE,W737+1
)</f>
        <v/>
      </c>
      <c r="X738" s="51" t="str" cm="1">
        <f t="array" ref="X738">_xlfn.IFS(X737="","",
W738="", "",
AND($B$3="İllik"),DATE(YEAR(X737)+1,MONTH(X737),DAY(X737) ),
AND($B$3="Aylıq", $AH$14="Not end"), EDATE(X737,1),
AND($B$3="Aylıq", $AH$14="End"), EOMONTH(X737,1)
)</f>
        <v/>
      </c>
      <c r="Y738" s="51" t="str" cm="1">
        <f t="array" aca="1" ref="Y738" ca="1">_xlfn.IFS(
AND($B$7="Dövrün əvvəlində", Y737&lt;=last_rou_date), DATE(YEAR(Y737)+1, 12, 31),
AND($B$7="Dövrün sonunda", Y737&lt;=last_payment_date), DATE(YEAR(Y737)+1, 12, 31),
TRUE, ""
)</f>
        <v/>
      </c>
      <c r="Z738" s="75" t="str" cm="1">
        <f t="array" aca="1" ref="Z738" ca="1">_xlfn.IFS(
AND($AN$14="Not year_end", Z737&gt;last_payment_date), "",
AND($AN$14="Year_end", Z737&gt;=last_payment_date), "",
AND($AN$14="Year_end"), DATE(YEAR(Z737+1), 12, 31),
AND($AN$14="Not year_end", MONTH(Z737)=12, DAY(Z737)=31), DATE(YEAR(Z736)+1, MONTH(Z736), DAY(Z736)),
AND($AN$14="Not year_end", OR(MONTH(Z737)&lt;&gt;12, DAY(Z737)&lt;&gt;31) ), DATE(YEAR(Z737), 12, 31)
)</f>
        <v/>
      </c>
      <c r="AA738" s="75" t="str" cm="1">
        <f t="array" aca="1" ref="AA738" ca="1">_xlfn.IFS(AA737="", "",
AND(AA737=last_payment_date, OR(MONTH(AA737)&lt;&gt;12, DAY(AA737)&lt;&gt;31) ), DATE(YEAR(AA737), 12, 31),
AND(MONTH(AA737)=12, DAY(AA737)=31, AA737&gt;=last_payment_date), "",
AND(MONTH(AA737)=12, DAY(AA737)&lt;&gt;31),  EOMONTH(AA737,0),
AND(MONTH(AA737)=12, DAY(AA737)=31, $AH$14="Not end"),  EDATE(AA736,1),
AND($AH$14="Not end"), EDATE(AA737, 1),
AND($AH$14="End"), EOMONTH(AA737, 1)
)</f>
        <v/>
      </c>
      <c r="AB738" s="75" t="str" cm="1">
        <f t="array" aca="1" ref="AB738" ca="1">_xlfn.IFS(AB737="","",
AND(AB737=last_rou_date), "",
AND($B$3="İllik"),DATE(YEAR(AB737)+1,MONTH(AB737),DAY(AB737) ),
AND($B$3="Aylıq", $AH$14="Not end"), EDATE(AB737,1),
AND($B$3="Aylıq", $AH$14="End"), EOMONTH(AB737,1)
)</f>
        <v/>
      </c>
      <c r="AC738" s="75" t="str" cm="1">
        <f t="array" aca="1" ref="AC738" ca="1">_xlfn.IFS(
AND($AN$14="Not year_end", AC737&gt;last_rou_date), "",
AND($AN$14="Year_end", AC737&gt;=last_rou_date), "",
AND($AN$14="Year_end"), DATE(YEAR(AC737+1), 12, 31),
AND($AN$14="Not year_end", MONTH(AC737)=12, DAY(AC737)=31), DATE(YEAR(AC736)+1, MONTH(AC736), DAY(AC736)),
AND($AN$14="Not year_end", OR(MONTH(AC737)&lt;&gt;12, DAY(AC737)&lt;&gt;31) ), DATE(YEAR(AC737), 12, 31)
)</f>
        <v/>
      </c>
      <c r="AD738" s="75" t="str" cm="1">
        <f t="array" aca="1" ref="AD738" ca="1">_xlfn.IFS(AD737="", "",
AND(AD737=last_rou_date, OR(MONTH(AD737)&lt;&gt;12, DAY(AD737)&lt;&gt;31) ), DATE(YEAR(AD737), 12, 31),
AND(MONTH(AD737)=12, DAY(AD737)=31, AD737&gt;=last_rou_date), "",
AND(MONTH(AD737)=12, DAY(AD737)&lt;&gt;31),  EOMONTH(AD737,0),
AND(MONTH(AD737)=12, DAY(AD737)=31, $AH$14="Not end"),  EDATE(AD736,1),
AND($AH$14="Not end"), EDATE(AD737, 1),
AND($AH$14="End"), EOMONTH(AD737, 1)
)</f>
        <v/>
      </c>
      <c r="AE738" s="51" t="str" cm="1">
        <f t="array" ref="AE738">_xlfn.IFS(W738="", "",
AND(W738&gt;0, W738&lt;=$B$4, $C$2="İllik artım, faiz olaraq", $D$2&gt;0, $B$3="İllik"), $B$5*((1+$D$2)^(W738-1)),
AND(W738&gt;0, W738&lt;=$B$4, $C$2="İllik artım, faiz olaraq", $D$2&gt;0, $B$3="Aylıq"), $B$5*((1+$D$2)^ROUNDDOWN((W738-1)/12,0)),
AND(W738=1, $C$2="Aşağıdakı kimi dəyişir", ), $B$5,
AND(W738&gt;1, W738&lt;=$B$4, $C$2="Aşağıdakı kimi dəyişir"), IFERROR(VLOOKUP(W738, $C$4:$D$7, 2, FALSE), AE737),
AND(W738&gt;0, W738&lt;=$B$4), $B$5,
TRUE,0 )</f>
        <v/>
      </c>
      <c r="AF738" s="51" t="str">
        <f t="shared" ca="1" si="34"/>
        <v/>
      </c>
    </row>
    <row r="739" spans="1:32" x14ac:dyDescent="0.4">
      <c r="A739" s="13" t="str" cm="1">
        <f t="array" aca="1" ref="A739" ca="1">_xlfn.IFS(
AND(SUMIFS(lease_table_interest_accruals, lease_table_dates, A738)&gt;0, COUNTIFS($E$14:E738, "Interest accrual", $A$14:A738, A738)=0),  A738,
AND(SUMIFS(lease_table_payments, lease_table_dates, A738)&gt;0, COUNTIFS($E$14:E738, "Payment", $A$14:A738, A738)=0),  A738,
AND(SUMIFS(rou_table_deprs, rou_table_dates, A738)&gt;0, COUNTIFS($E$14:E738, "Depreciation", $A$14:A738, A738)=0),  A738,
TRUE,  IFERROR(INDEX(rou_table_dates,  MATCH(A738, rou_table_dates)+1, ), "")
)</f>
        <v/>
      </c>
      <c r="B739" s="1" t="str" cm="1">
        <f t="array" aca="1" ref="B739" ca="1">_xlfn.IFS(
AND(E739="Payment", A739=$B$2), $AM$14,
E739="Payment", $AM$15,
E739="Interest accrual", $AM$18,
E739="Depreciation", $AM$17,
TRUE, "")</f>
        <v/>
      </c>
      <c r="C739" s="1" t="str" cm="1">
        <f t="array" aca="1" ref="C739" ca="1">_xlfn.IFS(
E739="Payment", $AM$19,
E739="Interest accrual", $AM$15,
E739="Depreciation", $AM$16,
TRUE, "")</f>
        <v/>
      </c>
      <c r="D739" s="1" t="str" cm="1">
        <f t="array" aca="1" ref="D739" ca="1">_xlfn.IFS(
E739="Payment", _xlfn.XLOOKUP(A739, lease_table_dates, lease_table_payments, 0, 0),
E739="Interest accrual", _xlfn.XLOOKUP(A739, lease_table_dates, lease_table_interest_accruals, 0, 0),
E739="Depreciation", _xlfn.XLOOKUP(A739, rou_table_dates, rou_table_deprs, 0, 0),
TRUE, ""
)</f>
        <v/>
      </c>
      <c r="E739" s="7" t="str" cm="1">
        <f t="array" aca="1" ref="E739" ca="1">_xlfn.IFS(
AND(SUMIFS(lease_table_interest_accruals, lease_table_dates, A739)&gt;0, COUNTIFS($E$14:E738, "Interest accrual", $A$14:A738, A739)=0), "Interest accrual",
AND(SUMIFS(lease_table_payments, lease_table_dates, A739)&gt;0, COUNTIFS($E$14:E738, "Payment", $A$14:A738, A739)=0), "Payment",
AND(SUMIFS(rou_table_deprs, rou_table_dates, A739)&gt;0, COUNTIFS($E$14:E738, "Depreciation", $A$14:A738, A739)=0), "Depreciation",
TRUE,  ""
)</f>
        <v/>
      </c>
      <c r="G739" s="13" t="str" cm="1">
        <f t="array" aca="1" ref="G739" ca="1">_xlfn.IFS(
AND($B$11="Hə", $B$3="İllik"), Z739,
AND($B$11="Hə", $B$3="Aylıq"), AA739,
$B$11="Yox", X739)</f>
        <v/>
      </c>
      <c r="H739" s="1" t="str" cm="1">
        <f t="array" aca="1" ref="H739" ca="1">_xlfn.IFS( G739="", "",
TRUE, ROUND( H738+I739-J739, 2) )</f>
        <v/>
      </c>
      <c r="I739" s="1" t="str" cm="1">
        <f t="array" aca="1" ref="I739" ca="1">_xlfn.IFS(G739="", "",
G739=last_payment_date, (J739-H738),
 TRUE,  -  (H738- H738* (1+$B$6)^ (_xlfn.DAYS(G739,G738)/365) )
)</f>
        <v/>
      </c>
      <c r="J739" s="1" t="str" cm="1">
        <f t="array" aca="1" ref="J739" ca="1">_xlfn.IFS(G739="", "",
TRUE, _xlfn.XLOOKUP(G739,  payment_dates, payments,0,0)
)</f>
        <v/>
      </c>
      <c r="L739" s="8" t="str" cm="1">
        <f t="array" aca="1" ref="L739" ca="1">_xlfn.IFS(
AND($B$11="Hə", $B$3="İllik"), AC739,
AND($B$11="Hə", $B$3="Aylıq"), AD739,
$B$11="Yox", AB739)</f>
        <v/>
      </c>
      <c r="M739" s="1" t="str" cm="1">
        <f t="array" aca="1" ref="M739" ca="1">_xlfn.IFS( L739="", "",
(M738-N739)&lt;=0.5, 0,
TRUE,  M738-N739)</f>
        <v/>
      </c>
      <c r="N739" s="7" t="str" cm="1">
        <f t="array" aca="1" ref="N739" ca="1">_xlfn.IFS(
L739="", "",
TRUE, MIN(M738, ROUND($M$14/ (last_rou_date - $B$2) * (L739-L738), 2) )
)</f>
        <v/>
      </c>
      <c r="P739" s="59" t="str">
        <f t="shared" ca="1" si="33"/>
        <v/>
      </c>
      <c r="Q739" s="1" t="str" cm="1">
        <f t="array" aca="1" ref="Q739" ca="1">_xlfn.IFS(P739="","",
$B$11="Hə", _xlfn.XLOOKUP(DATE(P739, 12, 31), rou_table_dates, rou_table_nbvs,0, 0),
TRUE,  MAX(0, ROUND($M$14 - $M$14/ (last_rou_date - $B$2) * (DATE(P739,12,31) - $B$2), 2) )
)</f>
        <v/>
      </c>
      <c r="R739" s="1" t="str" cm="1">
        <f t="array" aca="1" ref="R739" ca="1">_xlfn.IFS(P739="","",
$B$11="Hə", _xlfn.XLOOKUP(DATE(P739, 12, 31), lease_table_dates, lease_table_balances,0, 0),
TRUE, IFERROR( XNPV($B$6, IF(payment_dates &gt;DATE(P739, 12, 31), payments,  0),  IF(payment_dates &gt;DATE(P739, 12, 31), payment_dates,  DATE(P739, 12, 31))    ),0)
)</f>
        <v/>
      </c>
      <c r="S739" s="1" t="str" cm="1">
        <f t="array" aca="1" ref="S739" ca="1">_xlfn.IFS(P739="","",
TRUE,  MIN( MIN(Q738, $M$14), ROUND($M$14/ (last_rou_date - $B$2) * (DATE(P739,12,31) - MAX($B$2, DATE(P739-1, 12, 31))), 2) )
)</f>
        <v/>
      </c>
      <c r="T739" s="7" t="str" cm="1">
        <f t="array" aca="1" ref="T739" ca="1">_xlfn.IFS(P739="", "",
ISTEXT(R738), R739- (H739 - SUMIFS( lease_table_payments, lease_table_years, P739) -$AG$14 ),
AND(ISNUMBER(R738), R739&lt;&gt;""),   R739- (R738 - SUMIFS( lease_table_payments, lease_table_years, P739) )
)</f>
        <v/>
      </c>
      <c r="V739" s="64">
        <f t="shared" si="35"/>
        <v>726</v>
      </c>
      <c r="W739" s="51" t="str" cm="1">
        <f t="array" ref="W739">_xlfn.IFS(
OR(W738=$B$4, W738=""),"",
TRUE,W738+1
)</f>
        <v/>
      </c>
      <c r="X739" s="51" t="str" cm="1">
        <f t="array" ref="X739">_xlfn.IFS(X738="","",
W739="", "",
AND($B$3="İllik"),DATE(YEAR(X738)+1,MONTH(X738),DAY(X738) ),
AND($B$3="Aylıq", $AH$14="Not end"), EDATE(X738,1),
AND($B$3="Aylıq", $AH$14="End"), EOMONTH(X738,1)
)</f>
        <v/>
      </c>
      <c r="Y739" s="51" t="str" cm="1">
        <f t="array" aca="1" ref="Y739" ca="1">_xlfn.IFS(
AND($B$7="Dövrün əvvəlində", Y738&lt;=last_rou_date), DATE(YEAR(Y738)+1, 12, 31),
AND($B$7="Dövrün sonunda", Y738&lt;=last_payment_date), DATE(YEAR(Y738)+1, 12, 31),
TRUE, ""
)</f>
        <v/>
      </c>
      <c r="Z739" s="75" t="str" cm="1">
        <f t="array" aca="1" ref="Z739" ca="1">_xlfn.IFS(
AND($AN$14="Not year_end", Z738&gt;last_payment_date), "",
AND($AN$14="Year_end", Z738&gt;=last_payment_date), "",
AND($AN$14="Year_end"), DATE(YEAR(Z738+1), 12, 31),
AND($AN$14="Not year_end", MONTH(Z738)=12, DAY(Z738)=31), DATE(YEAR(Z737)+1, MONTH(Z737), DAY(Z737)),
AND($AN$14="Not year_end", OR(MONTH(Z738)&lt;&gt;12, DAY(Z738)&lt;&gt;31) ), DATE(YEAR(Z738), 12, 31)
)</f>
        <v/>
      </c>
      <c r="AA739" s="75" t="str" cm="1">
        <f t="array" aca="1" ref="AA739" ca="1">_xlfn.IFS(AA738="", "",
AND(AA738=last_payment_date, OR(MONTH(AA738)&lt;&gt;12, DAY(AA738)&lt;&gt;31) ), DATE(YEAR(AA738), 12, 31),
AND(MONTH(AA738)=12, DAY(AA738)=31, AA738&gt;=last_payment_date), "",
AND(MONTH(AA738)=12, DAY(AA738)&lt;&gt;31),  EOMONTH(AA738,0),
AND(MONTH(AA738)=12, DAY(AA738)=31, $AH$14="Not end"),  EDATE(AA737,1),
AND($AH$14="Not end"), EDATE(AA738, 1),
AND($AH$14="End"), EOMONTH(AA738, 1)
)</f>
        <v/>
      </c>
      <c r="AB739" s="75" t="str" cm="1">
        <f t="array" aca="1" ref="AB739" ca="1">_xlfn.IFS(AB738="","",
AND(AB738=last_rou_date), "",
AND($B$3="İllik"),DATE(YEAR(AB738)+1,MONTH(AB738),DAY(AB738) ),
AND($B$3="Aylıq", $AH$14="Not end"), EDATE(AB738,1),
AND($B$3="Aylıq", $AH$14="End"), EOMONTH(AB738,1)
)</f>
        <v/>
      </c>
      <c r="AC739" s="75" t="str" cm="1">
        <f t="array" aca="1" ref="AC739" ca="1">_xlfn.IFS(
AND($AN$14="Not year_end", AC738&gt;last_rou_date), "",
AND($AN$14="Year_end", AC738&gt;=last_rou_date), "",
AND($AN$14="Year_end"), DATE(YEAR(AC738+1), 12, 31),
AND($AN$14="Not year_end", MONTH(AC738)=12, DAY(AC738)=31), DATE(YEAR(AC737)+1, MONTH(AC737), DAY(AC737)),
AND($AN$14="Not year_end", OR(MONTH(AC738)&lt;&gt;12, DAY(AC738)&lt;&gt;31) ), DATE(YEAR(AC738), 12, 31)
)</f>
        <v/>
      </c>
      <c r="AD739" s="75" t="str" cm="1">
        <f t="array" aca="1" ref="AD739" ca="1">_xlfn.IFS(AD738="", "",
AND(AD738=last_rou_date, OR(MONTH(AD738)&lt;&gt;12, DAY(AD738)&lt;&gt;31) ), DATE(YEAR(AD738), 12, 31),
AND(MONTH(AD738)=12, DAY(AD738)=31, AD738&gt;=last_rou_date), "",
AND(MONTH(AD738)=12, DAY(AD738)&lt;&gt;31),  EOMONTH(AD738,0),
AND(MONTH(AD738)=12, DAY(AD738)=31, $AH$14="Not end"),  EDATE(AD737,1),
AND($AH$14="Not end"), EDATE(AD738, 1),
AND($AH$14="End"), EOMONTH(AD738, 1)
)</f>
        <v/>
      </c>
      <c r="AE739" s="51" t="str" cm="1">
        <f t="array" ref="AE739">_xlfn.IFS(W739="", "",
AND(W739&gt;0, W739&lt;=$B$4, $C$2="İllik artım, faiz olaraq", $D$2&gt;0, $B$3="İllik"), $B$5*((1+$D$2)^(W739-1)),
AND(W739&gt;0, W739&lt;=$B$4, $C$2="İllik artım, faiz olaraq", $D$2&gt;0, $B$3="Aylıq"), $B$5*((1+$D$2)^ROUNDDOWN((W739-1)/12,0)),
AND(W739=1, $C$2="Aşağıdakı kimi dəyişir", ), $B$5,
AND(W739&gt;1, W739&lt;=$B$4, $C$2="Aşağıdakı kimi dəyişir"), IFERROR(VLOOKUP(W739, $C$4:$D$7, 2, FALSE), AE738),
AND(W739&gt;0, W739&lt;=$B$4), $B$5,
TRUE,0 )</f>
        <v/>
      </c>
      <c r="AF739" s="51" t="str">
        <f t="shared" ca="1" si="34"/>
        <v/>
      </c>
    </row>
    <row r="740" spans="1:32" x14ac:dyDescent="0.4">
      <c r="A740" s="13" t="str" cm="1">
        <f t="array" aca="1" ref="A740" ca="1">_xlfn.IFS(
AND(SUMIFS(lease_table_interest_accruals, lease_table_dates, A739)&gt;0, COUNTIFS($E$14:E739, "Interest accrual", $A$14:A739, A739)=0),  A739,
AND(SUMIFS(lease_table_payments, lease_table_dates, A739)&gt;0, COUNTIFS($E$14:E739, "Payment", $A$14:A739, A739)=0),  A739,
AND(SUMIFS(rou_table_deprs, rou_table_dates, A739)&gt;0, COUNTIFS($E$14:E739, "Depreciation", $A$14:A739, A739)=0),  A739,
TRUE,  IFERROR(INDEX(rou_table_dates,  MATCH(A739, rou_table_dates)+1, ), "")
)</f>
        <v/>
      </c>
      <c r="B740" s="1" t="str" cm="1">
        <f t="array" aca="1" ref="B740" ca="1">_xlfn.IFS(
AND(E740="Payment", A740=$B$2), $AM$14,
E740="Payment", $AM$15,
E740="Interest accrual", $AM$18,
E740="Depreciation", $AM$17,
TRUE, "")</f>
        <v/>
      </c>
      <c r="C740" s="1" t="str" cm="1">
        <f t="array" aca="1" ref="C740" ca="1">_xlfn.IFS(
E740="Payment", $AM$19,
E740="Interest accrual", $AM$15,
E740="Depreciation", $AM$16,
TRUE, "")</f>
        <v/>
      </c>
      <c r="D740" s="1" t="str" cm="1">
        <f t="array" aca="1" ref="D740" ca="1">_xlfn.IFS(
E740="Payment", _xlfn.XLOOKUP(A740, lease_table_dates, lease_table_payments, 0, 0),
E740="Interest accrual", _xlfn.XLOOKUP(A740, lease_table_dates, lease_table_interest_accruals, 0, 0),
E740="Depreciation", _xlfn.XLOOKUP(A740, rou_table_dates, rou_table_deprs, 0, 0),
TRUE, ""
)</f>
        <v/>
      </c>
      <c r="E740" s="7" t="str" cm="1">
        <f t="array" aca="1" ref="E740" ca="1">_xlfn.IFS(
AND(SUMIFS(lease_table_interest_accruals, lease_table_dates, A740)&gt;0, COUNTIFS($E$14:E739, "Interest accrual", $A$14:A739, A740)=0), "Interest accrual",
AND(SUMIFS(lease_table_payments, lease_table_dates, A740)&gt;0, COUNTIFS($E$14:E739, "Payment", $A$14:A739, A740)=0), "Payment",
AND(SUMIFS(rou_table_deprs, rou_table_dates, A740)&gt;0, COUNTIFS($E$14:E739, "Depreciation", $A$14:A739, A740)=0), "Depreciation",
TRUE,  ""
)</f>
        <v/>
      </c>
      <c r="G740" s="13" t="str" cm="1">
        <f t="array" aca="1" ref="G740" ca="1">_xlfn.IFS(
AND($B$11="Hə", $B$3="İllik"), Z740,
AND($B$11="Hə", $B$3="Aylıq"), AA740,
$B$11="Yox", X740)</f>
        <v/>
      </c>
      <c r="H740" s="1" t="str" cm="1">
        <f t="array" aca="1" ref="H740" ca="1">_xlfn.IFS( G740="", "",
TRUE, ROUND( H739+I740-J740, 2) )</f>
        <v/>
      </c>
      <c r="I740" s="1" t="str" cm="1">
        <f t="array" aca="1" ref="I740" ca="1">_xlfn.IFS(G740="", "",
G740=last_payment_date, (J740-H739),
 TRUE,  -  (H739- H739* (1+$B$6)^ (_xlfn.DAYS(G740,G739)/365) )
)</f>
        <v/>
      </c>
      <c r="J740" s="1" t="str" cm="1">
        <f t="array" aca="1" ref="J740" ca="1">_xlfn.IFS(G740="", "",
TRUE, _xlfn.XLOOKUP(G740,  payment_dates, payments,0,0)
)</f>
        <v/>
      </c>
      <c r="L740" s="8" t="str" cm="1">
        <f t="array" aca="1" ref="L740" ca="1">_xlfn.IFS(
AND($B$11="Hə", $B$3="İllik"), AC740,
AND($B$11="Hə", $B$3="Aylıq"), AD740,
$B$11="Yox", AB740)</f>
        <v/>
      </c>
      <c r="M740" s="1" t="str" cm="1">
        <f t="array" aca="1" ref="M740" ca="1">_xlfn.IFS( L740="", "",
(M739-N740)&lt;=0.5, 0,
TRUE,  M739-N740)</f>
        <v/>
      </c>
      <c r="N740" s="7" t="str" cm="1">
        <f t="array" aca="1" ref="N740" ca="1">_xlfn.IFS(
L740="", "",
TRUE, MIN(M739, ROUND($M$14/ (last_rou_date - $B$2) * (L740-L739), 2) )
)</f>
        <v/>
      </c>
      <c r="P740" s="59" t="str">
        <f t="shared" ca="1" si="33"/>
        <v/>
      </c>
      <c r="Q740" s="1" t="str" cm="1">
        <f t="array" aca="1" ref="Q740" ca="1">_xlfn.IFS(P740="","",
$B$11="Hə", _xlfn.XLOOKUP(DATE(P740, 12, 31), rou_table_dates, rou_table_nbvs,0, 0),
TRUE,  MAX(0, ROUND($M$14 - $M$14/ (last_rou_date - $B$2) * (DATE(P740,12,31) - $B$2), 2) )
)</f>
        <v/>
      </c>
      <c r="R740" s="1" t="str" cm="1">
        <f t="array" aca="1" ref="R740" ca="1">_xlfn.IFS(P740="","",
$B$11="Hə", _xlfn.XLOOKUP(DATE(P740, 12, 31), lease_table_dates, lease_table_balances,0, 0),
TRUE, IFERROR( XNPV($B$6, IF(payment_dates &gt;DATE(P740, 12, 31), payments,  0),  IF(payment_dates &gt;DATE(P740, 12, 31), payment_dates,  DATE(P740, 12, 31))    ),0)
)</f>
        <v/>
      </c>
      <c r="S740" s="1" t="str" cm="1">
        <f t="array" aca="1" ref="S740" ca="1">_xlfn.IFS(P740="","",
TRUE,  MIN( MIN(Q739, $M$14), ROUND($M$14/ (last_rou_date - $B$2) * (DATE(P740,12,31) - MAX($B$2, DATE(P740-1, 12, 31))), 2) )
)</f>
        <v/>
      </c>
      <c r="T740" s="7" t="str" cm="1">
        <f t="array" aca="1" ref="T740" ca="1">_xlfn.IFS(P740="", "",
ISTEXT(R739), R740- (H740 - SUMIFS( lease_table_payments, lease_table_years, P740) -$AG$14 ),
AND(ISNUMBER(R739), R740&lt;&gt;""),   R740- (R739 - SUMIFS( lease_table_payments, lease_table_years, P740) )
)</f>
        <v/>
      </c>
      <c r="V740" s="64">
        <f t="shared" si="35"/>
        <v>727</v>
      </c>
      <c r="W740" s="51" t="str" cm="1">
        <f t="array" ref="W740">_xlfn.IFS(
OR(W739=$B$4, W739=""),"",
TRUE,W739+1
)</f>
        <v/>
      </c>
      <c r="X740" s="51" t="str" cm="1">
        <f t="array" ref="X740">_xlfn.IFS(X739="","",
W740="", "",
AND($B$3="İllik"),DATE(YEAR(X739)+1,MONTH(X739),DAY(X739) ),
AND($B$3="Aylıq", $AH$14="Not end"), EDATE(X739,1),
AND($B$3="Aylıq", $AH$14="End"), EOMONTH(X739,1)
)</f>
        <v/>
      </c>
      <c r="Y740" s="51" t="str" cm="1">
        <f t="array" aca="1" ref="Y740" ca="1">_xlfn.IFS(
AND($B$7="Dövrün əvvəlində", Y739&lt;=last_rou_date), DATE(YEAR(Y739)+1, 12, 31),
AND($B$7="Dövrün sonunda", Y739&lt;=last_payment_date), DATE(YEAR(Y739)+1, 12, 31),
TRUE, ""
)</f>
        <v/>
      </c>
      <c r="Z740" s="75" t="str" cm="1">
        <f t="array" aca="1" ref="Z740" ca="1">_xlfn.IFS(
AND($AN$14="Not year_end", Z739&gt;last_payment_date), "",
AND($AN$14="Year_end", Z739&gt;=last_payment_date), "",
AND($AN$14="Year_end"), DATE(YEAR(Z739+1), 12, 31),
AND($AN$14="Not year_end", MONTH(Z739)=12, DAY(Z739)=31), DATE(YEAR(Z738)+1, MONTH(Z738), DAY(Z738)),
AND($AN$14="Not year_end", OR(MONTH(Z739)&lt;&gt;12, DAY(Z739)&lt;&gt;31) ), DATE(YEAR(Z739), 12, 31)
)</f>
        <v/>
      </c>
      <c r="AA740" s="75" t="str" cm="1">
        <f t="array" aca="1" ref="AA740" ca="1">_xlfn.IFS(AA739="", "",
AND(AA739=last_payment_date, OR(MONTH(AA739)&lt;&gt;12, DAY(AA739)&lt;&gt;31) ), DATE(YEAR(AA739), 12, 31),
AND(MONTH(AA739)=12, DAY(AA739)=31, AA739&gt;=last_payment_date), "",
AND(MONTH(AA739)=12, DAY(AA739)&lt;&gt;31),  EOMONTH(AA739,0),
AND(MONTH(AA739)=12, DAY(AA739)=31, $AH$14="Not end"),  EDATE(AA738,1),
AND($AH$14="Not end"), EDATE(AA739, 1),
AND($AH$14="End"), EOMONTH(AA739, 1)
)</f>
        <v/>
      </c>
      <c r="AB740" s="75" t="str" cm="1">
        <f t="array" aca="1" ref="AB740" ca="1">_xlfn.IFS(AB739="","",
AND(AB739=last_rou_date), "",
AND($B$3="İllik"),DATE(YEAR(AB739)+1,MONTH(AB739),DAY(AB739) ),
AND($B$3="Aylıq", $AH$14="Not end"), EDATE(AB739,1),
AND($B$3="Aylıq", $AH$14="End"), EOMONTH(AB739,1)
)</f>
        <v/>
      </c>
      <c r="AC740" s="75" t="str" cm="1">
        <f t="array" aca="1" ref="AC740" ca="1">_xlfn.IFS(
AND($AN$14="Not year_end", AC739&gt;last_rou_date), "",
AND($AN$14="Year_end", AC739&gt;=last_rou_date), "",
AND($AN$14="Year_end"), DATE(YEAR(AC739+1), 12, 31),
AND($AN$14="Not year_end", MONTH(AC739)=12, DAY(AC739)=31), DATE(YEAR(AC738)+1, MONTH(AC738), DAY(AC738)),
AND($AN$14="Not year_end", OR(MONTH(AC739)&lt;&gt;12, DAY(AC739)&lt;&gt;31) ), DATE(YEAR(AC739), 12, 31)
)</f>
        <v/>
      </c>
      <c r="AD740" s="75" t="str" cm="1">
        <f t="array" aca="1" ref="AD740" ca="1">_xlfn.IFS(AD739="", "",
AND(AD739=last_rou_date, OR(MONTH(AD739)&lt;&gt;12, DAY(AD739)&lt;&gt;31) ), DATE(YEAR(AD739), 12, 31),
AND(MONTH(AD739)=12, DAY(AD739)=31, AD739&gt;=last_rou_date), "",
AND(MONTH(AD739)=12, DAY(AD739)&lt;&gt;31),  EOMONTH(AD739,0),
AND(MONTH(AD739)=12, DAY(AD739)=31, $AH$14="Not end"),  EDATE(AD738,1),
AND($AH$14="Not end"), EDATE(AD739, 1),
AND($AH$14="End"), EOMONTH(AD739, 1)
)</f>
        <v/>
      </c>
      <c r="AE740" s="51" t="str" cm="1">
        <f t="array" ref="AE740">_xlfn.IFS(W740="", "",
AND(W740&gt;0, W740&lt;=$B$4, $C$2="İllik artım, faiz olaraq", $D$2&gt;0, $B$3="İllik"), $B$5*((1+$D$2)^(W740-1)),
AND(W740&gt;0, W740&lt;=$B$4, $C$2="İllik artım, faiz olaraq", $D$2&gt;0, $B$3="Aylıq"), $B$5*((1+$D$2)^ROUNDDOWN((W740-1)/12,0)),
AND(W740=1, $C$2="Aşağıdakı kimi dəyişir", ), $B$5,
AND(W740&gt;1, W740&lt;=$B$4, $C$2="Aşağıdakı kimi dəyişir"), IFERROR(VLOOKUP(W740, $C$4:$D$7, 2, FALSE), AE739),
AND(W740&gt;0, W740&lt;=$B$4), $B$5,
TRUE,0 )</f>
        <v/>
      </c>
      <c r="AF740" s="51" t="str">
        <f t="shared" ca="1" si="34"/>
        <v/>
      </c>
    </row>
    <row r="741" spans="1:32" x14ac:dyDescent="0.4">
      <c r="A741" s="13" t="str" cm="1">
        <f t="array" aca="1" ref="A741" ca="1">_xlfn.IFS(
AND(SUMIFS(lease_table_interest_accruals, lease_table_dates, A740)&gt;0, COUNTIFS($E$14:E740, "Interest accrual", $A$14:A740, A740)=0),  A740,
AND(SUMIFS(lease_table_payments, lease_table_dates, A740)&gt;0, COUNTIFS($E$14:E740, "Payment", $A$14:A740, A740)=0),  A740,
AND(SUMIFS(rou_table_deprs, rou_table_dates, A740)&gt;0, COUNTIFS($E$14:E740, "Depreciation", $A$14:A740, A740)=0),  A740,
TRUE,  IFERROR(INDEX(rou_table_dates,  MATCH(A740, rou_table_dates)+1, ), "")
)</f>
        <v/>
      </c>
      <c r="B741" s="1" t="str" cm="1">
        <f t="array" aca="1" ref="B741" ca="1">_xlfn.IFS(
AND(E741="Payment", A741=$B$2), $AM$14,
E741="Payment", $AM$15,
E741="Interest accrual", $AM$18,
E741="Depreciation", $AM$17,
TRUE, "")</f>
        <v/>
      </c>
      <c r="C741" s="1" t="str" cm="1">
        <f t="array" aca="1" ref="C741" ca="1">_xlfn.IFS(
E741="Payment", $AM$19,
E741="Interest accrual", $AM$15,
E741="Depreciation", $AM$16,
TRUE, "")</f>
        <v/>
      </c>
      <c r="D741" s="1" t="str" cm="1">
        <f t="array" aca="1" ref="D741" ca="1">_xlfn.IFS(
E741="Payment", _xlfn.XLOOKUP(A741, lease_table_dates, lease_table_payments, 0, 0),
E741="Interest accrual", _xlfn.XLOOKUP(A741, lease_table_dates, lease_table_interest_accruals, 0, 0),
E741="Depreciation", _xlfn.XLOOKUP(A741, rou_table_dates, rou_table_deprs, 0, 0),
TRUE, ""
)</f>
        <v/>
      </c>
      <c r="E741" s="7" t="str" cm="1">
        <f t="array" aca="1" ref="E741" ca="1">_xlfn.IFS(
AND(SUMIFS(lease_table_interest_accruals, lease_table_dates, A741)&gt;0, COUNTIFS($E$14:E740, "Interest accrual", $A$14:A740, A741)=0), "Interest accrual",
AND(SUMIFS(lease_table_payments, lease_table_dates, A741)&gt;0, COUNTIFS($E$14:E740, "Payment", $A$14:A740, A741)=0), "Payment",
AND(SUMIFS(rou_table_deprs, rou_table_dates, A741)&gt;0, COUNTIFS($E$14:E740, "Depreciation", $A$14:A740, A741)=0), "Depreciation",
TRUE,  ""
)</f>
        <v/>
      </c>
      <c r="G741" s="13" t="str" cm="1">
        <f t="array" aca="1" ref="G741" ca="1">_xlfn.IFS(
AND($B$11="Hə", $B$3="İllik"), Z741,
AND($B$11="Hə", $B$3="Aylıq"), AA741,
$B$11="Yox", X741)</f>
        <v/>
      </c>
      <c r="H741" s="1" t="str" cm="1">
        <f t="array" aca="1" ref="H741" ca="1">_xlfn.IFS( G741="", "",
TRUE, ROUND( H740+I741-J741, 2) )</f>
        <v/>
      </c>
      <c r="I741" s="1" t="str" cm="1">
        <f t="array" aca="1" ref="I741" ca="1">_xlfn.IFS(G741="", "",
G741=last_payment_date, (J741-H740),
 TRUE,  -  (H740- H740* (1+$B$6)^ (_xlfn.DAYS(G741,G740)/365) )
)</f>
        <v/>
      </c>
      <c r="J741" s="1" t="str" cm="1">
        <f t="array" aca="1" ref="J741" ca="1">_xlfn.IFS(G741="", "",
TRUE, _xlfn.XLOOKUP(G741,  payment_dates, payments,0,0)
)</f>
        <v/>
      </c>
      <c r="L741" s="8" t="str" cm="1">
        <f t="array" aca="1" ref="L741" ca="1">_xlfn.IFS(
AND($B$11="Hə", $B$3="İllik"), AC741,
AND($B$11="Hə", $B$3="Aylıq"), AD741,
$B$11="Yox", AB741)</f>
        <v/>
      </c>
      <c r="M741" s="1" t="str" cm="1">
        <f t="array" aca="1" ref="M741" ca="1">_xlfn.IFS( L741="", "",
(M740-N741)&lt;=0.5, 0,
TRUE,  M740-N741)</f>
        <v/>
      </c>
      <c r="N741" s="7" t="str" cm="1">
        <f t="array" aca="1" ref="N741" ca="1">_xlfn.IFS(
L741="", "",
TRUE, MIN(M740, ROUND($M$14/ (last_rou_date - $B$2) * (L741-L740), 2) )
)</f>
        <v/>
      </c>
      <c r="P741" s="59" t="str">
        <f t="shared" ca="1" si="33"/>
        <v/>
      </c>
      <c r="Q741" s="1" t="str" cm="1">
        <f t="array" aca="1" ref="Q741" ca="1">_xlfn.IFS(P741="","",
$B$11="Hə", _xlfn.XLOOKUP(DATE(P741, 12, 31), rou_table_dates, rou_table_nbvs,0, 0),
TRUE,  MAX(0, ROUND($M$14 - $M$14/ (last_rou_date - $B$2) * (DATE(P741,12,31) - $B$2), 2) )
)</f>
        <v/>
      </c>
      <c r="R741" s="1" t="str" cm="1">
        <f t="array" aca="1" ref="R741" ca="1">_xlfn.IFS(P741="","",
$B$11="Hə", _xlfn.XLOOKUP(DATE(P741, 12, 31), lease_table_dates, lease_table_balances,0, 0),
TRUE, IFERROR( XNPV($B$6, IF(payment_dates &gt;DATE(P741, 12, 31), payments,  0),  IF(payment_dates &gt;DATE(P741, 12, 31), payment_dates,  DATE(P741, 12, 31))    ),0)
)</f>
        <v/>
      </c>
      <c r="S741" s="1" t="str" cm="1">
        <f t="array" aca="1" ref="S741" ca="1">_xlfn.IFS(P741="","",
TRUE,  MIN( MIN(Q740, $M$14), ROUND($M$14/ (last_rou_date - $B$2) * (DATE(P741,12,31) - MAX($B$2, DATE(P741-1, 12, 31))), 2) )
)</f>
        <v/>
      </c>
      <c r="T741" s="7" t="str" cm="1">
        <f t="array" aca="1" ref="T741" ca="1">_xlfn.IFS(P741="", "",
ISTEXT(R740), R741- (H741 - SUMIFS( lease_table_payments, lease_table_years, P741) -$AG$14 ),
AND(ISNUMBER(R740), R741&lt;&gt;""),   R741- (R740 - SUMIFS( lease_table_payments, lease_table_years, P741) )
)</f>
        <v/>
      </c>
      <c r="V741" s="64">
        <f t="shared" si="35"/>
        <v>728</v>
      </c>
      <c r="W741" s="51" t="str" cm="1">
        <f t="array" ref="W741">_xlfn.IFS(
OR(W740=$B$4, W740=""),"",
TRUE,W740+1
)</f>
        <v/>
      </c>
      <c r="X741" s="51" t="str" cm="1">
        <f t="array" ref="X741">_xlfn.IFS(X740="","",
W741="", "",
AND($B$3="İllik"),DATE(YEAR(X740)+1,MONTH(X740),DAY(X740) ),
AND($B$3="Aylıq", $AH$14="Not end"), EDATE(X740,1),
AND($B$3="Aylıq", $AH$14="End"), EOMONTH(X740,1)
)</f>
        <v/>
      </c>
      <c r="Y741" s="51" t="str" cm="1">
        <f t="array" aca="1" ref="Y741" ca="1">_xlfn.IFS(
AND($B$7="Dövrün əvvəlində", Y740&lt;=last_rou_date), DATE(YEAR(Y740)+1, 12, 31),
AND($B$7="Dövrün sonunda", Y740&lt;=last_payment_date), DATE(YEAR(Y740)+1, 12, 31),
TRUE, ""
)</f>
        <v/>
      </c>
      <c r="Z741" s="75" t="str" cm="1">
        <f t="array" aca="1" ref="Z741" ca="1">_xlfn.IFS(
AND($AN$14="Not year_end", Z740&gt;last_payment_date), "",
AND($AN$14="Year_end", Z740&gt;=last_payment_date), "",
AND($AN$14="Year_end"), DATE(YEAR(Z740+1), 12, 31),
AND($AN$14="Not year_end", MONTH(Z740)=12, DAY(Z740)=31), DATE(YEAR(Z739)+1, MONTH(Z739), DAY(Z739)),
AND($AN$14="Not year_end", OR(MONTH(Z740)&lt;&gt;12, DAY(Z740)&lt;&gt;31) ), DATE(YEAR(Z740), 12, 31)
)</f>
        <v/>
      </c>
      <c r="AA741" s="75" t="str" cm="1">
        <f t="array" aca="1" ref="AA741" ca="1">_xlfn.IFS(AA740="", "",
AND(AA740=last_payment_date, OR(MONTH(AA740)&lt;&gt;12, DAY(AA740)&lt;&gt;31) ), DATE(YEAR(AA740), 12, 31),
AND(MONTH(AA740)=12, DAY(AA740)=31, AA740&gt;=last_payment_date), "",
AND(MONTH(AA740)=12, DAY(AA740)&lt;&gt;31),  EOMONTH(AA740,0),
AND(MONTH(AA740)=12, DAY(AA740)=31, $AH$14="Not end"),  EDATE(AA739,1),
AND($AH$14="Not end"), EDATE(AA740, 1),
AND($AH$14="End"), EOMONTH(AA740, 1)
)</f>
        <v/>
      </c>
      <c r="AB741" s="75" t="str" cm="1">
        <f t="array" aca="1" ref="AB741" ca="1">_xlfn.IFS(AB740="","",
AND(AB740=last_rou_date), "",
AND($B$3="İllik"),DATE(YEAR(AB740)+1,MONTH(AB740),DAY(AB740) ),
AND($B$3="Aylıq", $AH$14="Not end"), EDATE(AB740,1),
AND($B$3="Aylıq", $AH$14="End"), EOMONTH(AB740,1)
)</f>
        <v/>
      </c>
      <c r="AC741" s="75" t="str" cm="1">
        <f t="array" aca="1" ref="AC741" ca="1">_xlfn.IFS(
AND($AN$14="Not year_end", AC740&gt;last_rou_date), "",
AND($AN$14="Year_end", AC740&gt;=last_rou_date), "",
AND($AN$14="Year_end"), DATE(YEAR(AC740+1), 12, 31),
AND($AN$14="Not year_end", MONTH(AC740)=12, DAY(AC740)=31), DATE(YEAR(AC739)+1, MONTH(AC739), DAY(AC739)),
AND($AN$14="Not year_end", OR(MONTH(AC740)&lt;&gt;12, DAY(AC740)&lt;&gt;31) ), DATE(YEAR(AC740), 12, 31)
)</f>
        <v/>
      </c>
      <c r="AD741" s="75" t="str" cm="1">
        <f t="array" aca="1" ref="AD741" ca="1">_xlfn.IFS(AD740="", "",
AND(AD740=last_rou_date, OR(MONTH(AD740)&lt;&gt;12, DAY(AD740)&lt;&gt;31) ), DATE(YEAR(AD740), 12, 31),
AND(MONTH(AD740)=12, DAY(AD740)=31, AD740&gt;=last_rou_date), "",
AND(MONTH(AD740)=12, DAY(AD740)&lt;&gt;31),  EOMONTH(AD740,0),
AND(MONTH(AD740)=12, DAY(AD740)=31, $AH$14="Not end"),  EDATE(AD739,1),
AND($AH$14="Not end"), EDATE(AD740, 1),
AND($AH$14="End"), EOMONTH(AD740, 1)
)</f>
        <v/>
      </c>
      <c r="AE741" s="51" t="str" cm="1">
        <f t="array" ref="AE741">_xlfn.IFS(W741="", "",
AND(W741&gt;0, W741&lt;=$B$4, $C$2="İllik artım, faiz olaraq", $D$2&gt;0, $B$3="İllik"), $B$5*((1+$D$2)^(W741-1)),
AND(W741&gt;0, W741&lt;=$B$4, $C$2="İllik artım, faiz olaraq", $D$2&gt;0, $B$3="Aylıq"), $B$5*((1+$D$2)^ROUNDDOWN((W741-1)/12,0)),
AND(W741=1, $C$2="Aşağıdakı kimi dəyişir", ), $B$5,
AND(W741&gt;1, W741&lt;=$B$4, $C$2="Aşağıdakı kimi dəyişir"), IFERROR(VLOOKUP(W741, $C$4:$D$7, 2, FALSE), AE740),
AND(W741&gt;0, W741&lt;=$B$4), $B$5,
TRUE,0 )</f>
        <v/>
      </c>
      <c r="AF741" s="51" t="str">
        <f t="shared" ca="1" si="34"/>
        <v/>
      </c>
    </row>
    <row r="742" spans="1:32" x14ac:dyDescent="0.4">
      <c r="A742" s="13" t="str" cm="1">
        <f t="array" aca="1" ref="A742" ca="1">_xlfn.IFS(
AND(SUMIFS(lease_table_interest_accruals, lease_table_dates, A741)&gt;0, COUNTIFS($E$14:E741, "Interest accrual", $A$14:A741, A741)=0),  A741,
AND(SUMIFS(lease_table_payments, lease_table_dates, A741)&gt;0, COUNTIFS($E$14:E741, "Payment", $A$14:A741, A741)=0),  A741,
AND(SUMIFS(rou_table_deprs, rou_table_dates, A741)&gt;0, COUNTIFS($E$14:E741, "Depreciation", $A$14:A741, A741)=0),  A741,
TRUE,  IFERROR(INDEX(rou_table_dates,  MATCH(A741, rou_table_dates)+1, ), "")
)</f>
        <v/>
      </c>
      <c r="B742" s="1" t="str" cm="1">
        <f t="array" aca="1" ref="B742" ca="1">_xlfn.IFS(
AND(E742="Payment", A742=$B$2), $AM$14,
E742="Payment", $AM$15,
E742="Interest accrual", $AM$18,
E742="Depreciation", $AM$17,
TRUE, "")</f>
        <v/>
      </c>
      <c r="C742" s="1" t="str" cm="1">
        <f t="array" aca="1" ref="C742" ca="1">_xlfn.IFS(
E742="Payment", $AM$19,
E742="Interest accrual", $AM$15,
E742="Depreciation", $AM$16,
TRUE, "")</f>
        <v/>
      </c>
      <c r="D742" s="1" t="str" cm="1">
        <f t="array" aca="1" ref="D742" ca="1">_xlfn.IFS(
E742="Payment", _xlfn.XLOOKUP(A742, lease_table_dates, lease_table_payments, 0, 0),
E742="Interest accrual", _xlfn.XLOOKUP(A742, lease_table_dates, lease_table_interest_accruals, 0, 0),
E742="Depreciation", _xlfn.XLOOKUP(A742, rou_table_dates, rou_table_deprs, 0, 0),
TRUE, ""
)</f>
        <v/>
      </c>
      <c r="E742" s="7" t="str" cm="1">
        <f t="array" aca="1" ref="E742" ca="1">_xlfn.IFS(
AND(SUMIFS(lease_table_interest_accruals, lease_table_dates, A742)&gt;0, COUNTIFS($E$14:E741, "Interest accrual", $A$14:A741, A742)=0), "Interest accrual",
AND(SUMIFS(lease_table_payments, lease_table_dates, A742)&gt;0, COUNTIFS($E$14:E741, "Payment", $A$14:A741, A742)=0), "Payment",
AND(SUMIFS(rou_table_deprs, rou_table_dates, A742)&gt;0, COUNTIFS($E$14:E741, "Depreciation", $A$14:A741, A742)=0), "Depreciation",
TRUE,  ""
)</f>
        <v/>
      </c>
      <c r="G742" s="13" t="str" cm="1">
        <f t="array" aca="1" ref="G742" ca="1">_xlfn.IFS(
AND($B$11="Hə", $B$3="İllik"), Z742,
AND($B$11="Hə", $B$3="Aylıq"), AA742,
$B$11="Yox", X742)</f>
        <v/>
      </c>
      <c r="H742" s="1" t="str" cm="1">
        <f t="array" aca="1" ref="H742" ca="1">_xlfn.IFS( G742="", "",
TRUE, ROUND( H741+I742-J742, 2) )</f>
        <v/>
      </c>
      <c r="I742" s="1" t="str" cm="1">
        <f t="array" aca="1" ref="I742" ca="1">_xlfn.IFS(G742="", "",
G742=last_payment_date, (J742-H741),
 TRUE,  -  (H741- H741* (1+$B$6)^ (_xlfn.DAYS(G742,G741)/365) )
)</f>
        <v/>
      </c>
      <c r="J742" s="1" t="str" cm="1">
        <f t="array" aca="1" ref="J742" ca="1">_xlfn.IFS(G742="", "",
TRUE, _xlfn.XLOOKUP(G742,  payment_dates, payments,0,0)
)</f>
        <v/>
      </c>
      <c r="L742" s="8" t="str" cm="1">
        <f t="array" aca="1" ref="L742" ca="1">_xlfn.IFS(
AND($B$11="Hə", $B$3="İllik"), AC742,
AND($B$11="Hə", $B$3="Aylıq"), AD742,
$B$11="Yox", AB742)</f>
        <v/>
      </c>
      <c r="M742" s="1" t="str" cm="1">
        <f t="array" aca="1" ref="M742" ca="1">_xlfn.IFS( L742="", "",
(M741-N742)&lt;=0.5, 0,
TRUE,  M741-N742)</f>
        <v/>
      </c>
      <c r="N742" s="7" t="str" cm="1">
        <f t="array" aca="1" ref="N742" ca="1">_xlfn.IFS(
L742="", "",
TRUE, MIN(M741, ROUND($M$14/ (last_rou_date - $B$2) * (L742-L741), 2) )
)</f>
        <v/>
      </c>
      <c r="P742" s="59" t="str">
        <f t="shared" ca="1" si="33"/>
        <v/>
      </c>
      <c r="Q742" s="1" t="str" cm="1">
        <f t="array" aca="1" ref="Q742" ca="1">_xlfn.IFS(P742="","",
$B$11="Hə", _xlfn.XLOOKUP(DATE(P742, 12, 31), rou_table_dates, rou_table_nbvs,0, 0),
TRUE,  MAX(0, ROUND($M$14 - $M$14/ (last_rou_date - $B$2) * (DATE(P742,12,31) - $B$2), 2) )
)</f>
        <v/>
      </c>
      <c r="R742" s="1" t="str" cm="1">
        <f t="array" aca="1" ref="R742" ca="1">_xlfn.IFS(P742="","",
$B$11="Hə", _xlfn.XLOOKUP(DATE(P742, 12, 31), lease_table_dates, lease_table_balances,0, 0),
TRUE, IFERROR( XNPV($B$6, IF(payment_dates &gt;DATE(P742, 12, 31), payments,  0),  IF(payment_dates &gt;DATE(P742, 12, 31), payment_dates,  DATE(P742, 12, 31))    ),0)
)</f>
        <v/>
      </c>
      <c r="S742" s="1" t="str" cm="1">
        <f t="array" aca="1" ref="S742" ca="1">_xlfn.IFS(P742="","",
TRUE,  MIN( MIN(Q741, $M$14), ROUND($M$14/ (last_rou_date - $B$2) * (DATE(P742,12,31) - MAX($B$2, DATE(P742-1, 12, 31))), 2) )
)</f>
        <v/>
      </c>
      <c r="T742" s="7" t="str" cm="1">
        <f t="array" aca="1" ref="T742" ca="1">_xlfn.IFS(P742="", "",
ISTEXT(R741), R742- (H742 - SUMIFS( lease_table_payments, lease_table_years, P742) -$AG$14 ),
AND(ISNUMBER(R741), R742&lt;&gt;""),   R742- (R741 - SUMIFS( lease_table_payments, lease_table_years, P742) )
)</f>
        <v/>
      </c>
      <c r="V742" s="64">
        <f t="shared" si="35"/>
        <v>729</v>
      </c>
      <c r="W742" s="51" t="str" cm="1">
        <f t="array" ref="W742">_xlfn.IFS(
OR(W741=$B$4, W741=""),"",
TRUE,W741+1
)</f>
        <v/>
      </c>
      <c r="X742" s="51" t="str" cm="1">
        <f t="array" ref="X742">_xlfn.IFS(X741="","",
W742="", "",
AND($B$3="İllik"),DATE(YEAR(X741)+1,MONTH(X741),DAY(X741) ),
AND($B$3="Aylıq", $AH$14="Not end"), EDATE(X741,1),
AND($B$3="Aylıq", $AH$14="End"), EOMONTH(X741,1)
)</f>
        <v/>
      </c>
      <c r="Y742" s="51" t="str" cm="1">
        <f t="array" aca="1" ref="Y742" ca="1">_xlfn.IFS(
AND($B$7="Dövrün əvvəlində", Y741&lt;=last_rou_date), DATE(YEAR(Y741)+1, 12, 31),
AND($B$7="Dövrün sonunda", Y741&lt;=last_payment_date), DATE(YEAR(Y741)+1, 12, 31),
TRUE, ""
)</f>
        <v/>
      </c>
      <c r="Z742" s="75" t="str" cm="1">
        <f t="array" aca="1" ref="Z742" ca="1">_xlfn.IFS(
AND($AN$14="Not year_end", Z741&gt;last_payment_date), "",
AND($AN$14="Year_end", Z741&gt;=last_payment_date), "",
AND($AN$14="Year_end"), DATE(YEAR(Z741+1), 12, 31),
AND($AN$14="Not year_end", MONTH(Z741)=12, DAY(Z741)=31), DATE(YEAR(Z740)+1, MONTH(Z740), DAY(Z740)),
AND($AN$14="Not year_end", OR(MONTH(Z741)&lt;&gt;12, DAY(Z741)&lt;&gt;31) ), DATE(YEAR(Z741), 12, 31)
)</f>
        <v/>
      </c>
      <c r="AA742" s="75" t="str" cm="1">
        <f t="array" aca="1" ref="AA742" ca="1">_xlfn.IFS(AA741="", "",
AND(AA741=last_payment_date, OR(MONTH(AA741)&lt;&gt;12, DAY(AA741)&lt;&gt;31) ), DATE(YEAR(AA741), 12, 31),
AND(MONTH(AA741)=12, DAY(AA741)=31, AA741&gt;=last_payment_date), "",
AND(MONTH(AA741)=12, DAY(AA741)&lt;&gt;31),  EOMONTH(AA741,0),
AND(MONTH(AA741)=12, DAY(AA741)=31, $AH$14="Not end"),  EDATE(AA740,1),
AND($AH$14="Not end"), EDATE(AA741, 1),
AND($AH$14="End"), EOMONTH(AA741, 1)
)</f>
        <v/>
      </c>
      <c r="AB742" s="75" t="str" cm="1">
        <f t="array" aca="1" ref="AB742" ca="1">_xlfn.IFS(AB741="","",
AND(AB741=last_rou_date), "",
AND($B$3="İllik"),DATE(YEAR(AB741)+1,MONTH(AB741),DAY(AB741) ),
AND($B$3="Aylıq", $AH$14="Not end"), EDATE(AB741,1),
AND($B$3="Aylıq", $AH$14="End"), EOMONTH(AB741,1)
)</f>
        <v/>
      </c>
      <c r="AC742" s="75" t="str" cm="1">
        <f t="array" aca="1" ref="AC742" ca="1">_xlfn.IFS(
AND($AN$14="Not year_end", AC741&gt;last_rou_date), "",
AND($AN$14="Year_end", AC741&gt;=last_rou_date), "",
AND($AN$14="Year_end"), DATE(YEAR(AC741+1), 12, 31),
AND($AN$14="Not year_end", MONTH(AC741)=12, DAY(AC741)=31), DATE(YEAR(AC740)+1, MONTH(AC740), DAY(AC740)),
AND($AN$14="Not year_end", OR(MONTH(AC741)&lt;&gt;12, DAY(AC741)&lt;&gt;31) ), DATE(YEAR(AC741), 12, 31)
)</f>
        <v/>
      </c>
      <c r="AD742" s="75" t="str" cm="1">
        <f t="array" aca="1" ref="AD742" ca="1">_xlfn.IFS(AD741="", "",
AND(AD741=last_rou_date, OR(MONTH(AD741)&lt;&gt;12, DAY(AD741)&lt;&gt;31) ), DATE(YEAR(AD741), 12, 31),
AND(MONTH(AD741)=12, DAY(AD741)=31, AD741&gt;=last_rou_date), "",
AND(MONTH(AD741)=12, DAY(AD741)&lt;&gt;31),  EOMONTH(AD741,0),
AND(MONTH(AD741)=12, DAY(AD741)=31, $AH$14="Not end"),  EDATE(AD740,1),
AND($AH$14="Not end"), EDATE(AD741, 1),
AND($AH$14="End"), EOMONTH(AD741, 1)
)</f>
        <v/>
      </c>
      <c r="AE742" s="51" t="str" cm="1">
        <f t="array" ref="AE742">_xlfn.IFS(W742="", "",
AND(W742&gt;0, W742&lt;=$B$4, $C$2="İllik artım, faiz olaraq", $D$2&gt;0, $B$3="İllik"), $B$5*((1+$D$2)^(W742-1)),
AND(W742&gt;0, W742&lt;=$B$4, $C$2="İllik artım, faiz olaraq", $D$2&gt;0, $B$3="Aylıq"), $B$5*((1+$D$2)^ROUNDDOWN((W742-1)/12,0)),
AND(W742=1, $C$2="Aşağıdakı kimi dəyişir", ), $B$5,
AND(W742&gt;1, W742&lt;=$B$4, $C$2="Aşağıdakı kimi dəyişir"), IFERROR(VLOOKUP(W742, $C$4:$D$7, 2, FALSE), AE741),
AND(W742&gt;0, W742&lt;=$B$4), $B$5,
TRUE,0 )</f>
        <v/>
      </c>
      <c r="AF742" s="51" t="str">
        <f t="shared" ca="1" si="34"/>
        <v/>
      </c>
    </row>
    <row r="743" spans="1:32" x14ac:dyDescent="0.4">
      <c r="A743" s="13" t="str" cm="1">
        <f t="array" aca="1" ref="A743" ca="1">_xlfn.IFS(
AND(SUMIFS(lease_table_interest_accruals, lease_table_dates, A742)&gt;0, COUNTIFS($E$14:E742, "Interest accrual", $A$14:A742, A742)=0),  A742,
AND(SUMIFS(lease_table_payments, lease_table_dates, A742)&gt;0, COUNTIFS($E$14:E742, "Payment", $A$14:A742, A742)=0),  A742,
AND(SUMIFS(rou_table_deprs, rou_table_dates, A742)&gt;0, COUNTIFS($E$14:E742, "Depreciation", $A$14:A742, A742)=0),  A742,
TRUE,  IFERROR(INDEX(rou_table_dates,  MATCH(A742, rou_table_dates)+1, ), "")
)</f>
        <v/>
      </c>
      <c r="B743" s="1" t="str" cm="1">
        <f t="array" aca="1" ref="B743" ca="1">_xlfn.IFS(
AND(E743="Payment", A743=$B$2), $AM$14,
E743="Payment", $AM$15,
E743="Interest accrual", $AM$18,
E743="Depreciation", $AM$17,
TRUE, "")</f>
        <v/>
      </c>
      <c r="C743" s="1" t="str" cm="1">
        <f t="array" aca="1" ref="C743" ca="1">_xlfn.IFS(
E743="Payment", $AM$19,
E743="Interest accrual", $AM$15,
E743="Depreciation", $AM$16,
TRUE, "")</f>
        <v/>
      </c>
      <c r="D743" s="1" t="str" cm="1">
        <f t="array" aca="1" ref="D743" ca="1">_xlfn.IFS(
E743="Payment", _xlfn.XLOOKUP(A743, lease_table_dates, lease_table_payments, 0, 0),
E743="Interest accrual", _xlfn.XLOOKUP(A743, lease_table_dates, lease_table_interest_accruals, 0, 0),
E743="Depreciation", _xlfn.XLOOKUP(A743, rou_table_dates, rou_table_deprs, 0, 0),
TRUE, ""
)</f>
        <v/>
      </c>
      <c r="E743" s="7" t="str" cm="1">
        <f t="array" aca="1" ref="E743" ca="1">_xlfn.IFS(
AND(SUMIFS(lease_table_interest_accruals, lease_table_dates, A743)&gt;0, COUNTIFS($E$14:E742, "Interest accrual", $A$14:A742, A743)=0), "Interest accrual",
AND(SUMIFS(lease_table_payments, lease_table_dates, A743)&gt;0, COUNTIFS($E$14:E742, "Payment", $A$14:A742, A743)=0), "Payment",
AND(SUMIFS(rou_table_deprs, rou_table_dates, A743)&gt;0, COUNTIFS($E$14:E742, "Depreciation", $A$14:A742, A743)=0), "Depreciation",
TRUE,  ""
)</f>
        <v/>
      </c>
      <c r="G743" s="13" t="str" cm="1">
        <f t="array" aca="1" ref="G743" ca="1">_xlfn.IFS(
AND($B$11="Hə", $B$3="İllik"), Z743,
AND($B$11="Hə", $B$3="Aylıq"), AA743,
$B$11="Yox", X743)</f>
        <v/>
      </c>
      <c r="H743" s="1" t="str" cm="1">
        <f t="array" aca="1" ref="H743" ca="1">_xlfn.IFS( G743="", "",
TRUE, ROUND( H742+I743-J743, 2) )</f>
        <v/>
      </c>
      <c r="I743" s="1" t="str" cm="1">
        <f t="array" aca="1" ref="I743" ca="1">_xlfn.IFS(G743="", "",
G743=last_payment_date, (J743-H742),
 TRUE,  -  (H742- H742* (1+$B$6)^ (_xlfn.DAYS(G743,G742)/365) )
)</f>
        <v/>
      </c>
      <c r="J743" s="1" t="str" cm="1">
        <f t="array" aca="1" ref="J743" ca="1">_xlfn.IFS(G743="", "",
TRUE, _xlfn.XLOOKUP(G743,  payment_dates, payments,0,0)
)</f>
        <v/>
      </c>
      <c r="L743" s="8" t="str" cm="1">
        <f t="array" aca="1" ref="L743" ca="1">_xlfn.IFS(
AND($B$11="Hə", $B$3="İllik"), AC743,
AND($B$11="Hə", $B$3="Aylıq"), AD743,
$B$11="Yox", AB743)</f>
        <v/>
      </c>
      <c r="M743" s="1" t="str" cm="1">
        <f t="array" aca="1" ref="M743" ca="1">_xlfn.IFS( L743="", "",
(M742-N743)&lt;=0.5, 0,
TRUE,  M742-N743)</f>
        <v/>
      </c>
      <c r="N743" s="7" t="str" cm="1">
        <f t="array" aca="1" ref="N743" ca="1">_xlfn.IFS(
L743="", "",
TRUE, MIN(M742, ROUND($M$14/ (last_rou_date - $B$2) * (L743-L742), 2) )
)</f>
        <v/>
      </c>
      <c r="P743" s="59" t="str">
        <f t="shared" ca="1" si="33"/>
        <v/>
      </c>
      <c r="Q743" s="1" t="str" cm="1">
        <f t="array" aca="1" ref="Q743" ca="1">_xlfn.IFS(P743="","",
$B$11="Hə", _xlfn.XLOOKUP(DATE(P743, 12, 31), rou_table_dates, rou_table_nbvs,0, 0),
TRUE,  MAX(0, ROUND($M$14 - $M$14/ (last_rou_date - $B$2) * (DATE(P743,12,31) - $B$2), 2) )
)</f>
        <v/>
      </c>
      <c r="R743" s="1" t="str" cm="1">
        <f t="array" aca="1" ref="R743" ca="1">_xlfn.IFS(P743="","",
$B$11="Hə", _xlfn.XLOOKUP(DATE(P743, 12, 31), lease_table_dates, lease_table_balances,0, 0),
TRUE, IFERROR( XNPV($B$6, IF(payment_dates &gt;DATE(P743, 12, 31), payments,  0),  IF(payment_dates &gt;DATE(P743, 12, 31), payment_dates,  DATE(P743, 12, 31))    ),0)
)</f>
        <v/>
      </c>
      <c r="S743" s="1" t="str" cm="1">
        <f t="array" aca="1" ref="S743" ca="1">_xlfn.IFS(P743="","",
TRUE,  MIN( MIN(Q742, $M$14), ROUND($M$14/ (last_rou_date - $B$2) * (DATE(P743,12,31) - MAX($B$2, DATE(P743-1, 12, 31))), 2) )
)</f>
        <v/>
      </c>
      <c r="T743" s="7" t="str" cm="1">
        <f t="array" aca="1" ref="T743" ca="1">_xlfn.IFS(P743="", "",
ISTEXT(R742), R743- (H743 - SUMIFS( lease_table_payments, lease_table_years, P743) -$AG$14 ),
AND(ISNUMBER(R742), R743&lt;&gt;""),   R743- (R742 - SUMIFS( lease_table_payments, lease_table_years, P743) )
)</f>
        <v/>
      </c>
      <c r="V743" s="64">
        <f t="shared" si="35"/>
        <v>730</v>
      </c>
      <c r="W743" s="51" t="str" cm="1">
        <f t="array" ref="W743">_xlfn.IFS(
OR(W742=$B$4, W742=""),"",
TRUE,W742+1
)</f>
        <v/>
      </c>
      <c r="X743" s="51" t="str" cm="1">
        <f t="array" ref="X743">_xlfn.IFS(X742="","",
W743="", "",
AND($B$3="İllik"),DATE(YEAR(X742)+1,MONTH(X742),DAY(X742) ),
AND($B$3="Aylıq", $AH$14="Not end"), EDATE(X742,1),
AND($B$3="Aylıq", $AH$14="End"), EOMONTH(X742,1)
)</f>
        <v/>
      </c>
      <c r="Y743" s="51" t="str" cm="1">
        <f t="array" aca="1" ref="Y743" ca="1">_xlfn.IFS(
AND($B$7="Dövrün əvvəlində", Y742&lt;=last_rou_date), DATE(YEAR(Y742)+1, 12, 31),
AND($B$7="Dövrün sonunda", Y742&lt;=last_payment_date), DATE(YEAR(Y742)+1, 12, 31),
TRUE, ""
)</f>
        <v/>
      </c>
      <c r="Z743" s="75" t="str" cm="1">
        <f t="array" aca="1" ref="Z743" ca="1">_xlfn.IFS(
AND($AN$14="Not year_end", Z742&gt;last_payment_date), "",
AND($AN$14="Year_end", Z742&gt;=last_payment_date), "",
AND($AN$14="Year_end"), DATE(YEAR(Z742+1), 12, 31),
AND($AN$14="Not year_end", MONTH(Z742)=12, DAY(Z742)=31), DATE(YEAR(Z741)+1, MONTH(Z741), DAY(Z741)),
AND($AN$14="Not year_end", OR(MONTH(Z742)&lt;&gt;12, DAY(Z742)&lt;&gt;31) ), DATE(YEAR(Z742), 12, 31)
)</f>
        <v/>
      </c>
      <c r="AA743" s="75" t="str" cm="1">
        <f t="array" aca="1" ref="AA743" ca="1">_xlfn.IFS(AA742="", "",
AND(AA742=last_payment_date, OR(MONTH(AA742)&lt;&gt;12, DAY(AA742)&lt;&gt;31) ), DATE(YEAR(AA742), 12, 31),
AND(MONTH(AA742)=12, DAY(AA742)=31, AA742&gt;=last_payment_date), "",
AND(MONTH(AA742)=12, DAY(AA742)&lt;&gt;31),  EOMONTH(AA742,0),
AND(MONTH(AA742)=12, DAY(AA742)=31, $AH$14="Not end"),  EDATE(AA741,1),
AND($AH$14="Not end"), EDATE(AA742, 1),
AND($AH$14="End"), EOMONTH(AA742, 1)
)</f>
        <v/>
      </c>
      <c r="AB743" s="75" t="str" cm="1">
        <f t="array" aca="1" ref="AB743" ca="1">_xlfn.IFS(AB742="","",
AND(AB742=last_rou_date), "",
AND($B$3="İllik"),DATE(YEAR(AB742)+1,MONTH(AB742),DAY(AB742) ),
AND($B$3="Aylıq", $AH$14="Not end"), EDATE(AB742,1),
AND($B$3="Aylıq", $AH$14="End"), EOMONTH(AB742,1)
)</f>
        <v/>
      </c>
      <c r="AC743" s="75" t="str" cm="1">
        <f t="array" aca="1" ref="AC743" ca="1">_xlfn.IFS(
AND($AN$14="Not year_end", AC742&gt;last_rou_date), "",
AND($AN$14="Year_end", AC742&gt;=last_rou_date), "",
AND($AN$14="Year_end"), DATE(YEAR(AC742+1), 12, 31),
AND($AN$14="Not year_end", MONTH(AC742)=12, DAY(AC742)=31), DATE(YEAR(AC741)+1, MONTH(AC741), DAY(AC741)),
AND($AN$14="Not year_end", OR(MONTH(AC742)&lt;&gt;12, DAY(AC742)&lt;&gt;31) ), DATE(YEAR(AC742), 12, 31)
)</f>
        <v/>
      </c>
      <c r="AD743" s="75" t="str" cm="1">
        <f t="array" aca="1" ref="AD743" ca="1">_xlfn.IFS(AD742="", "",
AND(AD742=last_rou_date, OR(MONTH(AD742)&lt;&gt;12, DAY(AD742)&lt;&gt;31) ), DATE(YEAR(AD742), 12, 31),
AND(MONTH(AD742)=12, DAY(AD742)=31, AD742&gt;=last_rou_date), "",
AND(MONTH(AD742)=12, DAY(AD742)&lt;&gt;31),  EOMONTH(AD742,0),
AND(MONTH(AD742)=12, DAY(AD742)=31, $AH$14="Not end"),  EDATE(AD741,1),
AND($AH$14="Not end"), EDATE(AD742, 1),
AND($AH$14="End"), EOMONTH(AD742, 1)
)</f>
        <v/>
      </c>
      <c r="AE743" s="51" t="str" cm="1">
        <f t="array" ref="AE743">_xlfn.IFS(W743="", "",
AND(W743&gt;0, W743&lt;=$B$4, $C$2="İllik artım, faiz olaraq", $D$2&gt;0, $B$3="İllik"), $B$5*((1+$D$2)^(W743-1)),
AND(W743&gt;0, W743&lt;=$B$4, $C$2="İllik artım, faiz olaraq", $D$2&gt;0, $B$3="Aylıq"), $B$5*((1+$D$2)^ROUNDDOWN((W743-1)/12,0)),
AND(W743=1, $C$2="Aşağıdakı kimi dəyişir", ), $B$5,
AND(W743&gt;1, W743&lt;=$B$4, $C$2="Aşağıdakı kimi dəyişir"), IFERROR(VLOOKUP(W743, $C$4:$D$7, 2, FALSE), AE742),
AND(W743&gt;0, W743&lt;=$B$4), $B$5,
TRUE,0 )</f>
        <v/>
      </c>
      <c r="AF743" s="51" t="str">
        <f t="shared" ca="1" si="34"/>
        <v/>
      </c>
    </row>
    <row r="744" spans="1:32" x14ac:dyDescent="0.4">
      <c r="A744" s="13" t="str" cm="1">
        <f t="array" aca="1" ref="A744" ca="1">_xlfn.IFS(
AND(SUMIFS(lease_table_interest_accruals, lease_table_dates, A743)&gt;0, COUNTIFS($E$14:E743, "Interest accrual", $A$14:A743, A743)=0),  A743,
AND(SUMIFS(lease_table_payments, lease_table_dates, A743)&gt;0, COUNTIFS($E$14:E743, "Payment", $A$14:A743, A743)=0),  A743,
AND(SUMIFS(rou_table_deprs, rou_table_dates, A743)&gt;0, COUNTIFS($E$14:E743, "Depreciation", $A$14:A743, A743)=0),  A743,
TRUE,  IFERROR(INDEX(rou_table_dates,  MATCH(A743, rou_table_dates)+1, ), "")
)</f>
        <v/>
      </c>
      <c r="B744" s="1" t="str" cm="1">
        <f t="array" aca="1" ref="B744" ca="1">_xlfn.IFS(
AND(E744="Payment", A744=$B$2), $AM$14,
E744="Payment", $AM$15,
E744="Interest accrual", $AM$18,
E744="Depreciation", $AM$17,
TRUE, "")</f>
        <v/>
      </c>
      <c r="C744" s="1" t="str" cm="1">
        <f t="array" aca="1" ref="C744" ca="1">_xlfn.IFS(
E744="Payment", $AM$19,
E744="Interest accrual", $AM$15,
E744="Depreciation", $AM$16,
TRUE, "")</f>
        <v/>
      </c>
      <c r="D744" s="1" t="str" cm="1">
        <f t="array" aca="1" ref="D744" ca="1">_xlfn.IFS(
E744="Payment", _xlfn.XLOOKUP(A744, lease_table_dates, lease_table_payments, 0, 0),
E744="Interest accrual", _xlfn.XLOOKUP(A744, lease_table_dates, lease_table_interest_accruals, 0, 0),
E744="Depreciation", _xlfn.XLOOKUP(A744, rou_table_dates, rou_table_deprs, 0, 0),
TRUE, ""
)</f>
        <v/>
      </c>
      <c r="E744" s="7" t="str" cm="1">
        <f t="array" aca="1" ref="E744" ca="1">_xlfn.IFS(
AND(SUMIFS(lease_table_interest_accruals, lease_table_dates, A744)&gt;0, COUNTIFS($E$14:E743, "Interest accrual", $A$14:A743, A744)=0), "Interest accrual",
AND(SUMIFS(lease_table_payments, lease_table_dates, A744)&gt;0, COUNTIFS($E$14:E743, "Payment", $A$14:A743, A744)=0), "Payment",
AND(SUMIFS(rou_table_deprs, rou_table_dates, A744)&gt;0, COUNTIFS($E$14:E743, "Depreciation", $A$14:A743, A744)=0), "Depreciation",
TRUE,  ""
)</f>
        <v/>
      </c>
      <c r="G744" s="13" t="str" cm="1">
        <f t="array" aca="1" ref="G744" ca="1">_xlfn.IFS(
AND($B$11="Hə", $B$3="İllik"), Z744,
AND($B$11="Hə", $B$3="Aylıq"), AA744,
$B$11="Yox", X744)</f>
        <v/>
      </c>
      <c r="H744" s="1" t="str" cm="1">
        <f t="array" aca="1" ref="H744" ca="1">_xlfn.IFS( G744="", "",
TRUE, ROUND( H743+I744-J744, 2) )</f>
        <v/>
      </c>
      <c r="I744" s="1" t="str" cm="1">
        <f t="array" aca="1" ref="I744" ca="1">_xlfn.IFS(G744="", "",
G744=last_payment_date, (J744-H743),
 TRUE,  -  (H743- H743* (1+$B$6)^ (_xlfn.DAYS(G744,G743)/365) )
)</f>
        <v/>
      </c>
      <c r="J744" s="1" t="str" cm="1">
        <f t="array" aca="1" ref="J744" ca="1">_xlfn.IFS(G744="", "",
TRUE, _xlfn.XLOOKUP(G744,  payment_dates, payments,0,0)
)</f>
        <v/>
      </c>
      <c r="L744" s="8" t="str" cm="1">
        <f t="array" aca="1" ref="L744" ca="1">_xlfn.IFS(
AND($B$11="Hə", $B$3="İllik"), AC744,
AND($B$11="Hə", $B$3="Aylıq"), AD744,
$B$11="Yox", AB744)</f>
        <v/>
      </c>
      <c r="M744" s="1" t="str" cm="1">
        <f t="array" aca="1" ref="M744" ca="1">_xlfn.IFS( L744="", "",
(M743-N744)&lt;=0.5, 0,
TRUE,  M743-N744)</f>
        <v/>
      </c>
      <c r="N744" s="7" t="str" cm="1">
        <f t="array" aca="1" ref="N744" ca="1">_xlfn.IFS(
L744="", "",
TRUE, MIN(M743, ROUND($M$14/ (last_rou_date - $B$2) * (L744-L743), 2) )
)</f>
        <v/>
      </c>
      <c r="P744" s="59" t="str">
        <f t="shared" ca="1" si="33"/>
        <v/>
      </c>
      <c r="Q744" s="1" t="str" cm="1">
        <f t="array" aca="1" ref="Q744" ca="1">_xlfn.IFS(P744="","",
$B$11="Hə", _xlfn.XLOOKUP(DATE(P744, 12, 31), rou_table_dates, rou_table_nbvs,0, 0),
TRUE,  MAX(0, ROUND($M$14 - $M$14/ (last_rou_date - $B$2) * (DATE(P744,12,31) - $B$2), 2) )
)</f>
        <v/>
      </c>
      <c r="R744" s="1" t="str" cm="1">
        <f t="array" aca="1" ref="R744" ca="1">_xlfn.IFS(P744="","",
$B$11="Hə", _xlfn.XLOOKUP(DATE(P744, 12, 31), lease_table_dates, lease_table_balances,0, 0),
TRUE, IFERROR( XNPV($B$6, IF(payment_dates &gt;DATE(P744, 12, 31), payments,  0),  IF(payment_dates &gt;DATE(P744, 12, 31), payment_dates,  DATE(P744, 12, 31))    ),0)
)</f>
        <v/>
      </c>
      <c r="S744" s="1" t="str" cm="1">
        <f t="array" aca="1" ref="S744" ca="1">_xlfn.IFS(P744="","",
TRUE,  MIN( MIN(Q743, $M$14), ROUND($M$14/ (last_rou_date - $B$2) * (DATE(P744,12,31) - MAX($B$2, DATE(P744-1, 12, 31))), 2) )
)</f>
        <v/>
      </c>
      <c r="T744" s="7" t="str" cm="1">
        <f t="array" aca="1" ref="T744" ca="1">_xlfn.IFS(P744="", "",
ISTEXT(R743), R744- (H744 - SUMIFS( lease_table_payments, lease_table_years, P744) -$AG$14 ),
AND(ISNUMBER(R743), R744&lt;&gt;""),   R744- (R743 - SUMIFS( lease_table_payments, lease_table_years, P744) )
)</f>
        <v/>
      </c>
      <c r="V744" s="64">
        <f t="shared" si="35"/>
        <v>731</v>
      </c>
      <c r="W744" s="51" t="str" cm="1">
        <f t="array" ref="W744">_xlfn.IFS(
OR(W743=$B$4, W743=""),"",
TRUE,W743+1
)</f>
        <v/>
      </c>
      <c r="X744" s="51" t="str" cm="1">
        <f t="array" ref="X744">_xlfn.IFS(X743="","",
W744="", "",
AND($B$3="İllik"),DATE(YEAR(X743)+1,MONTH(X743),DAY(X743) ),
AND($B$3="Aylıq", $AH$14="Not end"), EDATE(X743,1),
AND($B$3="Aylıq", $AH$14="End"), EOMONTH(X743,1)
)</f>
        <v/>
      </c>
      <c r="Y744" s="51" t="str" cm="1">
        <f t="array" aca="1" ref="Y744" ca="1">_xlfn.IFS(
AND($B$7="Dövrün əvvəlində", Y743&lt;=last_rou_date), DATE(YEAR(Y743)+1, 12, 31),
AND($B$7="Dövrün sonunda", Y743&lt;=last_payment_date), DATE(YEAR(Y743)+1, 12, 31),
TRUE, ""
)</f>
        <v/>
      </c>
      <c r="Z744" s="75" t="str" cm="1">
        <f t="array" aca="1" ref="Z744" ca="1">_xlfn.IFS(
AND($AN$14="Not year_end", Z743&gt;last_payment_date), "",
AND($AN$14="Year_end", Z743&gt;=last_payment_date), "",
AND($AN$14="Year_end"), DATE(YEAR(Z743+1), 12, 31),
AND($AN$14="Not year_end", MONTH(Z743)=12, DAY(Z743)=31), DATE(YEAR(Z742)+1, MONTH(Z742), DAY(Z742)),
AND($AN$14="Not year_end", OR(MONTH(Z743)&lt;&gt;12, DAY(Z743)&lt;&gt;31) ), DATE(YEAR(Z743), 12, 31)
)</f>
        <v/>
      </c>
      <c r="AA744" s="75" t="str" cm="1">
        <f t="array" aca="1" ref="AA744" ca="1">_xlfn.IFS(AA743="", "",
AND(AA743=last_payment_date, OR(MONTH(AA743)&lt;&gt;12, DAY(AA743)&lt;&gt;31) ), DATE(YEAR(AA743), 12, 31),
AND(MONTH(AA743)=12, DAY(AA743)=31, AA743&gt;=last_payment_date), "",
AND(MONTH(AA743)=12, DAY(AA743)&lt;&gt;31),  EOMONTH(AA743,0),
AND(MONTH(AA743)=12, DAY(AA743)=31, $AH$14="Not end"),  EDATE(AA742,1),
AND($AH$14="Not end"), EDATE(AA743, 1),
AND($AH$14="End"), EOMONTH(AA743, 1)
)</f>
        <v/>
      </c>
      <c r="AB744" s="75" t="str" cm="1">
        <f t="array" aca="1" ref="AB744" ca="1">_xlfn.IFS(AB743="","",
AND(AB743=last_rou_date), "",
AND($B$3="İllik"),DATE(YEAR(AB743)+1,MONTH(AB743),DAY(AB743) ),
AND($B$3="Aylıq", $AH$14="Not end"), EDATE(AB743,1),
AND($B$3="Aylıq", $AH$14="End"), EOMONTH(AB743,1)
)</f>
        <v/>
      </c>
      <c r="AC744" s="75" t="str" cm="1">
        <f t="array" aca="1" ref="AC744" ca="1">_xlfn.IFS(
AND($AN$14="Not year_end", AC743&gt;last_rou_date), "",
AND($AN$14="Year_end", AC743&gt;=last_rou_date), "",
AND($AN$14="Year_end"), DATE(YEAR(AC743+1), 12, 31),
AND($AN$14="Not year_end", MONTH(AC743)=12, DAY(AC743)=31), DATE(YEAR(AC742)+1, MONTH(AC742), DAY(AC742)),
AND($AN$14="Not year_end", OR(MONTH(AC743)&lt;&gt;12, DAY(AC743)&lt;&gt;31) ), DATE(YEAR(AC743), 12, 31)
)</f>
        <v/>
      </c>
      <c r="AD744" s="75" t="str" cm="1">
        <f t="array" aca="1" ref="AD744" ca="1">_xlfn.IFS(AD743="", "",
AND(AD743=last_rou_date, OR(MONTH(AD743)&lt;&gt;12, DAY(AD743)&lt;&gt;31) ), DATE(YEAR(AD743), 12, 31),
AND(MONTH(AD743)=12, DAY(AD743)=31, AD743&gt;=last_rou_date), "",
AND(MONTH(AD743)=12, DAY(AD743)&lt;&gt;31),  EOMONTH(AD743,0),
AND(MONTH(AD743)=12, DAY(AD743)=31, $AH$14="Not end"),  EDATE(AD742,1),
AND($AH$14="Not end"), EDATE(AD743, 1),
AND($AH$14="End"), EOMONTH(AD743, 1)
)</f>
        <v/>
      </c>
      <c r="AE744" s="51" t="str" cm="1">
        <f t="array" ref="AE744">_xlfn.IFS(W744="", "",
AND(W744&gt;0, W744&lt;=$B$4, $C$2="İllik artım, faiz olaraq", $D$2&gt;0, $B$3="İllik"), $B$5*((1+$D$2)^(W744-1)),
AND(W744&gt;0, W744&lt;=$B$4, $C$2="İllik artım, faiz olaraq", $D$2&gt;0, $B$3="Aylıq"), $B$5*((1+$D$2)^ROUNDDOWN((W744-1)/12,0)),
AND(W744=1, $C$2="Aşağıdakı kimi dəyişir", ), $B$5,
AND(W744&gt;1, W744&lt;=$B$4, $C$2="Aşağıdakı kimi dəyişir"), IFERROR(VLOOKUP(W744, $C$4:$D$7, 2, FALSE), AE743),
AND(W744&gt;0, W744&lt;=$B$4), $B$5,
TRUE,0 )</f>
        <v/>
      </c>
      <c r="AF744" s="51" t="str">
        <f t="shared" ca="1" si="34"/>
        <v/>
      </c>
    </row>
    <row r="745" spans="1:32" x14ac:dyDescent="0.4">
      <c r="A745" s="13" t="str" cm="1">
        <f t="array" aca="1" ref="A745" ca="1">_xlfn.IFS(
AND(SUMIFS(lease_table_interest_accruals, lease_table_dates, A744)&gt;0, COUNTIFS($E$14:E744, "Interest accrual", $A$14:A744, A744)=0),  A744,
AND(SUMIFS(lease_table_payments, lease_table_dates, A744)&gt;0, COUNTIFS($E$14:E744, "Payment", $A$14:A744, A744)=0),  A744,
AND(SUMIFS(rou_table_deprs, rou_table_dates, A744)&gt;0, COUNTIFS($E$14:E744, "Depreciation", $A$14:A744, A744)=0),  A744,
TRUE,  IFERROR(INDEX(rou_table_dates,  MATCH(A744, rou_table_dates)+1, ), "")
)</f>
        <v/>
      </c>
      <c r="B745" s="1" t="str" cm="1">
        <f t="array" aca="1" ref="B745" ca="1">_xlfn.IFS(
AND(E745="Payment", A745=$B$2), $AM$14,
E745="Payment", $AM$15,
E745="Interest accrual", $AM$18,
E745="Depreciation", $AM$17,
TRUE, "")</f>
        <v/>
      </c>
      <c r="C745" s="1" t="str" cm="1">
        <f t="array" aca="1" ref="C745" ca="1">_xlfn.IFS(
E745="Payment", $AM$19,
E745="Interest accrual", $AM$15,
E745="Depreciation", $AM$16,
TRUE, "")</f>
        <v/>
      </c>
      <c r="D745" s="1" t="str" cm="1">
        <f t="array" aca="1" ref="D745" ca="1">_xlfn.IFS(
E745="Payment", _xlfn.XLOOKUP(A745, lease_table_dates, lease_table_payments, 0, 0),
E745="Interest accrual", _xlfn.XLOOKUP(A745, lease_table_dates, lease_table_interest_accruals, 0, 0),
E745="Depreciation", _xlfn.XLOOKUP(A745, rou_table_dates, rou_table_deprs, 0, 0),
TRUE, ""
)</f>
        <v/>
      </c>
      <c r="E745" s="7" t="str" cm="1">
        <f t="array" aca="1" ref="E745" ca="1">_xlfn.IFS(
AND(SUMIFS(lease_table_interest_accruals, lease_table_dates, A745)&gt;0, COUNTIFS($E$14:E744, "Interest accrual", $A$14:A744, A745)=0), "Interest accrual",
AND(SUMIFS(lease_table_payments, lease_table_dates, A745)&gt;0, COUNTIFS($E$14:E744, "Payment", $A$14:A744, A745)=0), "Payment",
AND(SUMIFS(rou_table_deprs, rou_table_dates, A745)&gt;0, COUNTIFS($E$14:E744, "Depreciation", $A$14:A744, A745)=0), "Depreciation",
TRUE,  ""
)</f>
        <v/>
      </c>
      <c r="G745" s="13" t="str" cm="1">
        <f t="array" aca="1" ref="G745" ca="1">_xlfn.IFS(
AND($B$11="Hə", $B$3="İllik"), Z745,
AND($B$11="Hə", $B$3="Aylıq"), AA745,
$B$11="Yox", X745)</f>
        <v/>
      </c>
      <c r="H745" s="1" t="str" cm="1">
        <f t="array" aca="1" ref="H745" ca="1">_xlfn.IFS( G745="", "",
TRUE, ROUND( H744+I745-J745, 2) )</f>
        <v/>
      </c>
      <c r="I745" s="1" t="str" cm="1">
        <f t="array" aca="1" ref="I745" ca="1">_xlfn.IFS(G745="", "",
G745=last_payment_date, (J745-H744),
 TRUE,  -  (H744- H744* (1+$B$6)^ (_xlfn.DAYS(G745,G744)/365) )
)</f>
        <v/>
      </c>
      <c r="J745" s="1" t="str" cm="1">
        <f t="array" aca="1" ref="J745" ca="1">_xlfn.IFS(G745="", "",
TRUE, _xlfn.XLOOKUP(G745,  payment_dates, payments,0,0)
)</f>
        <v/>
      </c>
      <c r="L745" s="8" t="str" cm="1">
        <f t="array" aca="1" ref="L745" ca="1">_xlfn.IFS(
AND($B$11="Hə", $B$3="İllik"), AC745,
AND($B$11="Hə", $B$3="Aylıq"), AD745,
$B$11="Yox", AB745)</f>
        <v/>
      </c>
      <c r="M745" s="1" t="str" cm="1">
        <f t="array" aca="1" ref="M745" ca="1">_xlfn.IFS( L745="", "",
(M744-N745)&lt;=0.5, 0,
TRUE,  M744-N745)</f>
        <v/>
      </c>
      <c r="N745" s="7" t="str" cm="1">
        <f t="array" aca="1" ref="N745" ca="1">_xlfn.IFS(
L745="", "",
TRUE, MIN(M744, ROUND($M$14/ (last_rou_date - $B$2) * (L745-L744), 2) )
)</f>
        <v/>
      </c>
      <c r="P745" s="59" t="str">
        <f t="shared" ca="1" si="33"/>
        <v/>
      </c>
      <c r="Q745" s="1" t="str" cm="1">
        <f t="array" aca="1" ref="Q745" ca="1">_xlfn.IFS(P745="","",
$B$11="Hə", _xlfn.XLOOKUP(DATE(P745, 12, 31), rou_table_dates, rou_table_nbvs,0, 0),
TRUE,  MAX(0, ROUND($M$14 - $M$14/ (last_rou_date - $B$2) * (DATE(P745,12,31) - $B$2), 2) )
)</f>
        <v/>
      </c>
      <c r="R745" s="1" t="str" cm="1">
        <f t="array" aca="1" ref="R745" ca="1">_xlfn.IFS(P745="","",
$B$11="Hə", _xlfn.XLOOKUP(DATE(P745, 12, 31), lease_table_dates, lease_table_balances,0, 0),
TRUE, IFERROR( XNPV($B$6, IF(payment_dates &gt;DATE(P745, 12, 31), payments,  0),  IF(payment_dates &gt;DATE(P745, 12, 31), payment_dates,  DATE(P745, 12, 31))    ),0)
)</f>
        <v/>
      </c>
      <c r="S745" s="1" t="str" cm="1">
        <f t="array" aca="1" ref="S745" ca="1">_xlfn.IFS(P745="","",
TRUE,  MIN( MIN(Q744, $M$14), ROUND($M$14/ (last_rou_date - $B$2) * (DATE(P745,12,31) - MAX($B$2, DATE(P745-1, 12, 31))), 2) )
)</f>
        <v/>
      </c>
      <c r="T745" s="7" t="str" cm="1">
        <f t="array" aca="1" ref="T745" ca="1">_xlfn.IFS(P745="", "",
ISTEXT(R744), R745- (H745 - SUMIFS( lease_table_payments, lease_table_years, P745) -$AG$14 ),
AND(ISNUMBER(R744), R745&lt;&gt;""),   R745- (R744 - SUMIFS( lease_table_payments, lease_table_years, P745) )
)</f>
        <v/>
      </c>
      <c r="V745" s="64">
        <f t="shared" si="35"/>
        <v>732</v>
      </c>
      <c r="W745" s="51" t="str" cm="1">
        <f t="array" ref="W745">_xlfn.IFS(
OR(W744=$B$4, W744=""),"",
TRUE,W744+1
)</f>
        <v/>
      </c>
      <c r="X745" s="51" t="str" cm="1">
        <f t="array" ref="X745">_xlfn.IFS(X744="","",
W745="", "",
AND($B$3="İllik"),DATE(YEAR(X744)+1,MONTH(X744),DAY(X744) ),
AND($B$3="Aylıq", $AH$14="Not end"), EDATE(X744,1),
AND($B$3="Aylıq", $AH$14="End"), EOMONTH(X744,1)
)</f>
        <v/>
      </c>
      <c r="Y745" s="51" t="str" cm="1">
        <f t="array" aca="1" ref="Y745" ca="1">_xlfn.IFS(
AND($B$7="Dövrün əvvəlində", Y744&lt;=last_rou_date), DATE(YEAR(Y744)+1, 12, 31),
AND($B$7="Dövrün sonunda", Y744&lt;=last_payment_date), DATE(YEAR(Y744)+1, 12, 31),
TRUE, ""
)</f>
        <v/>
      </c>
      <c r="Z745" s="75" t="str" cm="1">
        <f t="array" aca="1" ref="Z745" ca="1">_xlfn.IFS(
AND($AN$14="Not year_end", Z744&gt;last_payment_date), "",
AND($AN$14="Year_end", Z744&gt;=last_payment_date), "",
AND($AN$14="Year_end"), DATE(YEAR(Z744+1), 12, 31),
AND($AN$14="Not year_end", MONTH(Z744)=12, DAY(Z744)=31), DATE(YEAR(Z743)+1, MONTH(Z743), DAY(Z743)),
AND($AN$14="Not year_end", OR(MONTH(Z744)&lt;&gt;12, DAY(Z744)&lt;&gt;31) ), DATE(YEAR(Z744), 12, 31)
)</f>
        <v/>
      </c>
      <c r="AA745" s="75" t="str" cm="1">
        <f t="array" aca="1" ref="AA745" ca="1">_xlfn.IFS(AA744="", "",
AND(AA744=last_payment_date, OR(MONTH(AA744)&lt;&gt;12, DAY(AA744)&lt;&gt;31) ), DATE(YEAR(AA744), 12, 31),
AND(MONTH(AA744)=12, DAY(AA744)=31, AA744&gt;=last_payment_date), "",
AND(MONTH(AA744)=12, DAY(AA744)&lt;&gt;31),  EOMONTH(AA744,0),
AND(MONTH(AA744)=12, DAY(AA744)=31, $AH$14="Not end"),  EDATE(AA743,1),
AND($AH$14="Not end"), EDATE(AA744, 1),
AND($AH$14="End"), EOMONTH(AA744, 1)
)</f>
        <v/>
      </c>
      <c r="AB745" s="75" t="str" cm="1">
        <f t="array" aca="1" ref="AB745" ca="1">_xlfn.IFS(AB744="","",
AND(AB744=last_rou_date), "",
AND($B$3="İllik"),DATE(YEAR(AB744)+1,MONTH(AB744),DAY(AB744) ),
AND($B$3="Aylıq", $AH$14="Not end"), EDATE(AB744,1),
AND($B$3="Aylıq", $AH$14="End"), EOMONTH(AB744,1)
)</f>
        <v/>
      </c>
      <c r="AC745" s="75" t="str" cm="1">
        <f t="array" aca="1" ref="AC745" ca="1">_xlfn.IFS(
AND($AN$14="Not year_end", AC744&gt;last_rou_date), "",
AND($AN$14="Year_end", AC744&gt;=last_rou_date), "",
AND($AN$14="Year_end"), DATE(YEAR(AC744+1), 12, 31),
AND($AN$14="Not year_end", MONTH(AC744)=12, DAY(AC744)=31), DATE(YEAR(AC743)+1, MONTH(AC743), DAY(AC743)),
AND($AN$14="Not year_end", OR(MONTH(AC744)&lt;&gt;12, DAY(AC744)&lt;&gt;31) ), DATE(YEAR(AC744), 12, 31)
)</f>
        <v/>
      </c>
      <c r="AD745" s="75" t="str" cm="1">
        <f t="array" aca="1" ref="AD745" ca="1">_xlfn.IFS(AD744="", "",
AND(AD744=last_rou_date, OR(MONTH(AD744)&lt;&gt;12, DAY(AD744)&lt;&gt;31) ), DATE(YEAR(AD744), 12, 31),
AND(MONTH(AD744)=12, DAY(AD744)=31, AD744&gt;=last_rou_date), "",
AND(MONTH(AD744)=12, DAY(AD744)&lt;&gt;31),  EOMONTH(AD744,0),
AND(MONTH(AD744)=12, DAY(AD744)=31, $AH$14="Not end"),  EDATE(AD743,1),
AND($AH$14="Not end"), EDATE(AD744, 1),
AND($AH$14="End"), EOMONTH(AD744, 1)
)</f>
        <v/>
      </c>
      <c r="AE745" s="51" t="str" cm="1">
        <f t="array" ref="AE745">_xlfn.IFS(W745="", "",
AND(W745&gt;0, W745&lt;=$B$4, $C$2="İllik artım, faiz olaraq", $D$2&gt;0, $B$3="İllik"), $B$5*((1+$D$2)^(W745-1)),
AND(W745&gt;0, W745&lt;=$B$4, $C$2="İllik artım, faiz olaraq", $D$2&gt;0, $B$3="Aylıq"), $B$5*((1+$D$2)^ROUNDDOWN((W745-1)/12,0)),
AND(W745=1, $C$2="Aşağıdakı kimi dəyişir", ), $B$5,
AND(W745&gt;1, W745&lt;=$B$4, $C$2="Aşağıdakı kimi dəyişir"), IFERROR(VLOOKUP(W745, $C$4:$D$7, 2, FALSE), AE744),
AND(W745&gt;0, W745&lt;=$B$4), $B$5,
TRUE,0 )</f>
        <v/>
      </c>
      <c r="AF745" s="51" t="str">
        <f t="shared" ca="1" si="34"/>
        <v/>
      </c>
    </row>
    <row r="746" spans="1:32" x14ac:dyDescent="0.4">
      <c r="A746" s="13" t="str" cm="1">
        <f t="array" aca="1" ref="A746" ca="1">_xlfn.IFS(
AND(SUMIFS(lease_table_interest_accruals, lease_table_dates, A745)&gt;0, COUNTIFS($E$14:E745, "Interest accrual", $A$14:A745, A745)=0),  A745,
AND(SUMIFS(lease_table_payments, lease_table_dates, A745)&gt;0, COUNTIFS($E$14:E745, "Payment", $A$14:A745, A745)=0),  A745,
AND(SUMIFS(rou_table_deprs, rou_table_dates, A745)&gt;0, COUNTIFS($E$14:E745, "Depreciation", $A$14:A745, A745)=0),  A745,
TRUE,  IFERROR(INDEX(rou_table_dates,  MATCH(A745, rou_table_dates)+1, ), "")
)</f>
        <v/>
      </c>
      <c r="B746" s="1" t="str" cm="1">
        <f t="array" aca="1" ref="B746" ca="1">_xlfn.IFS(
AND(E746="Payment", A746=$B$2), $AM$14,
E746="Payment", $AM$15,
E746="Interest accrual", $AM$18,
E746="Depreciation", $AM$17,
TRUE, "")</f>
        <v/>
      </c>
      <c r="C746" s="1" t="str" cm="1">
        <f t="array" aca="1" ref="C746" ca="1">_xlfn.IFS(
E746="Payment", $AM$19,
E746="Interest accrual", $AM$15,
E746="Depreciation", $AM$16,
TRUE, "")</f>
        <v/>
      </c>
      <c r="D746" s="1" t="str" cm="1">
        <f t="array" aca="1" ref="D746" ca="1">_xlfn.IFS(
E746="Payment", _xlfn.XLOOKUP(A746, lease_table_dates, lease_table_payments, 0, 0),
E746="Interest accrual", _xlfn.XLOOKUP(A746, lease_table_dates, lease_table_interest_accruals, 0, 0),
E746="Depreciation", _xlfn.XLOOKUP(A746, rou_table_dates, rou_table_deprs, 0, 0),
TRUE, ""
)</f>
        <v/>
      </c>
      <c r="E746" s="7" t="str" cm="1">
        <f t="array" aca="1" ref="E746" ca="1">_xlfn.IFS(
AND(SUMIFS(lease_table_interest_accruals, lease_table_dates, A746)&gt;0, COUNTIFS($E$14:E745, "Interest accrual", $A$14:A745, A746)=0), "Interest accrual",
AND(SUMIFS(lease_table_payments, lease_table_dates, A746)&gt;0, COUNTIFS($E$14:E745, "Payment", $A$14:A745, A746)=0), "Payment",
AND(SUMIFS(rou_table_deprs, rou_table_dates, A746)&gt;0, COUNTIFS($E$14:E745, "Depreciation", $A$14:A745, A746)=0), "Depreciation",
TRUE,  ""
)</f>
        <v/>
      </c>
      <c r="G746" s="13" t="str" cm="1">
        <f t="array" aca="1" ref="G746" ca="1">_xlfn.IFS(
AND($B$11="Hə", $B$3="İllik"), Z746,
AND($B$11="Hə", $B$3="Aylıq"), AA746,
$B$11="Yox", X746)</f>
        <v/>
      </c>
      <c r="H746" s="1" t="str" cm="1">
        <f t="array" aca="1" ref="H746" ca="1">_xlfn.IFS( G746="", "",
TRUE, ROUND( H745+I746-J746, 2) )</f>
        <v/>
      </c>
      <c r="I746" s="1" t="str" cm="1">
        <f t="array" aca="1" ref="I746" ca="1">_xlfn.IFS(G746="", "",
G746=last_payment_date, (J746-H745),
 TRUE,  -  (H745- H745* (1+$B$6)^ (_xlfn.DAYS(G746,G745)/365) )
)</f>
        <v/>
      </c>
      <c r="J746" s="1" t="str" cm="1">
        <f t="array" aca="1" ref="J746" ca="1">_xlfn.IFS(G746="", "",
TRUE, _xlfn.XLOOKUP(G746,  payment_dates, payments,0,0)
)</f>
        <v/>
      </c>
      <c r="L746" s="8" t="str" cm="1">
        <f t="array" aca="1" ref="L746" ca="1">_xlfn.IFS(
AND($B$11="Hə", $B$3="İllik"), AC746,
AND($B$11="Hə", $B$3="Aylıq"), AD746,
$B$11="Yox", AB746)</f>
        <v/>
      </c>
      <c r="M746" s="1" t="str" cm="1">
        <f t="array" aca="1" ref="M746" ca="1">_xlfn.IFS( L746="", "",
(M745-N746)&lt;=0.5, 0,
TRUE,  M745-N746)</f>
        <v/>
      </c>
      <c r="N746" s="7" t="str" cm="1">
        <f t="array" aca="1" ref="N746" ca="1">_xlfn.IFS(
L746="", "",
TRUE, MIN(M745, ROUND($M$14/ (last_rou_date - $B$2) * (L746-L745), 2) )
)</f>
        <v/>
      </c>
      <c r="P746" s="59" t="str">
        <f t="shared" ca="1" si="33"/>
        <v/>
      </c>
      <c r="Q746" s="1" t="str" cm="1">
        <f t="array" aca="1" ref="Q746" ca="1">_xlfn.IFS(P746="","",
$B$11="Hə", _xlfn.XLOOKUP(DATE(P746, 12, 31), rou_table_dates, rou_table_nbvs,0, 0),
TRUE,  MAX(0, ROUND($M$14 - $M$14/ (last_rou_date - $B$2) * (DATE(P746,12,31) - $B$2), 2) )
)</f>
        <v/>
      </c>
      <c r="R746" s="1" t="str" cm="1">
        <f t="array" aca="1" ref="R746" ca="1">_xlfn.IFS(P746="","",
$B$11="Hə", _xlfn.XLOOKUP(DATE(P746, 12, 31), lease_table_dates, lease_table_balances,0, 0),
TRUE, IFERROR( XNPV($B$6, IF(payment_dates &gt;DATE(P746, 12, 31), payments,  0),  IF(payment_dates &gt;DATE(P746, 12, 31), payment_dates,  DATE(P746, 12, 31))    ),0)
)</f>
        <v/>
      </c>
      <c r="S746" s="1" t="str" cm="1">
        <f t="array" aca="1" ref="S746" ca="1">_xlfn.IFS(P746="","",
TRUE,  MIN( MIN(Q745, $M$14), ROUND($M$14/ (last_rou_date - $B$2) * (DATE(P746,12,31) - MAX($B$2, DATE(P746-1, 12, 31))), 2) )
)</f>
        <v/>
      </c>
      <c r="T746" s="7" t="str" cm="1">
        <f t="array" aca="1" ref="T746" ca="1">_xlfn.IFS(P746="", "",
ISTEXT(R745), R746- (H746 - SUMIFS( lease_table_payments, lease_table_years, P746) -$AG$14 ),
AND(ISNUMBER(R745), R746&lt;&gt;""),   R746- (R745 - SUMIFS( lease_table_payments, lease_table_years, P746) )
)</f>
        <v/>
      </c>
      <c r="V746" s="64">
        <f t="shared" si="35"/>
        <v>733</v>
      </c>
      <c r="W746" s="51" t="str" cm="1">
        <f t="array" ref="W746">_xlfn.IFS(
OR(W745=$B$4, W745=""),"",
TRUE,W745+1
)</f>
        <v/>
      </c>
      <c r="X746" s="51" t="str" cm="1">
        <f t="array" ref="X746">_xlfn.IFS(X745="","",
W746="", "",
AND($B$3="İllik"),DATE(YEAR(X745)+1,MONTH(X745),DAY(X745) ),
AND($B$3="Aylıq", $AH$14="Not end"), EDATE(X745,1),
AND($B$3="Aylıq", $AH$14="End"), EOMONTH(X745,1)
)</f>
        <v/>
      </c>
      <c r="Y746" s="51" t="str" cm="1">
        <f t="array" aca="1" ref="Y746" ca="1">_xlfn.IFS(
AND($B$7="Dövrün əvvəlində", Y745&lt;=last_rou_date), DATE(YEAR(Y745)+1, 12, 31),
AND($B$7="Dövrün sonunda", Y745&lt;=last_payment_date), DATE(YEAR(Y745)+1, 12, 31),
TRUE, ""
)</f>
        <v/>
      </c>
      <c r="Z746" s="75" t="str" cm="1">
        <f t="array" aca="1" ref="Z746" ca="1">_xlfn.IFS(
AND($AN$14="Not year_end", Z745&gt;last_payment_date), "",
AND($AN$14="Year_end", Z745&gt;=last_payment_date), "",
AND($AN$14="Year_end"), DATE(YEAR(Z745+1), 12, 31),
AND($AN$14="Not year_end", MONTH(Z745)=12, DAY(Z745)=31), DATE(YEAR(Z744)+1, MONTH(Z744), DAY(Z744)),
AND($AN$14="Not year_end", OR(MONTH(Z745)&lt;&gt;12, DAY(Z745)&lt;&gt;31) ), DATE(YEAR(Z745), 12, 31)
)</f>
        <v/>
      </c>
      <c r="AA746" s="75" t="str" cm="1">
        <f t="array" aca="1" ref="AA746" ca="1">_xlfn.IFS(AA745="", "",
AND(AA745=last_payment_date, OR(MONTH(AA745)&lt;&gt;12, DAY(AA745)&lt;&gt;31) ), DATE(YEAR(AA745), 12, 31),
AND(MONTH(AA745)=12, DAY(AA745)=31, AA745&gt;=last_payment_date), "",
AND(MONTH(AA745)=12, DAY(AA745)&lt;&gt;31),  EOMONTH(AA745,0),
AND(MONTH(AA745)=12, DAY(AA745)=31, $AH$14="Not end"),  EDATE(AA744,1),
AND($AH$14="Not end"), EDATE(AA745, 1),
AND($AH$14="End"), EOMONTH(AA745, 1)
)</f>
        <v/>
      </c>
      <c r="AB746" s="75" t="str" cm="1">
        <f t="array" aca="1" ref="AB746" ca="1">_xlfn.IFS(AB745="","",
AND(AB745=last_rou_date), "",
AND($B$3="İllik"),DATE(YEAR(AB745)+1,MONTH(AB745),DAY(AB745) ),
AND($B$3="Aylıq", $AH$14="Not end"), EDATE(AB745,1),
AND($B$3="Aylıq", $AH$14="End"), EOMONTH(AB745,1)
)</f>
        <v/>
      </c>
      <c r="AC746" s="75" t="str" cm="1">
        <f t="array" aca="1" ref="AC746" ca="1">_xlfn.IFS(
AND($AN$14="Not year_end", AC745&gt;last_rou_date), "",
AND($AN$14="Year_end", AC745&gt;=last_rou_date), "",
AND($AN$14="Year_end"), DATE(YEAR(AC745+1), 12, 31),
AND($AN$14="Not year_end", MONTH(AC745)=12, DAY(AC745)=31), DATE(YEAR(AC744)+1, MONTH(AC744), DAY(AC744)),
AND($AN$14="Not year_end", OR(MONTH(AC745)&lt;&gt;12, DAY(AC745)&lt;&gt;31) ), DATE(YEAR(AC745), 12, 31)
)</f>
        <v/>
      </c>
      <c r="AD746" s="75" t="str" cm="1">
        <f t="array" aca="1" ref="AD746" ca="1">_xlfn.IFS(AD745="", "",
AND(AD745=last_rou_date, OR(MONTH(AD745)&lt;&gt;12, DAY(AD745)&lt;&gt;31) ), DATE(YEAR(AD745), 12, 31),
AND(MONTH(AD745)=12, DAY(AD745)=31, AD745&gt;=last_rou_date), "",
AND(MONTH(AD745)=12, DAY(AD745)&lt;&gt;31),  EOMONTH(AD745,0),
AND(MONTH(AD745)=12, DAY(AD745)=31, $AH$14="Not end"),  EDATE(AD744,1),
AND($AH$14="Not end"), EDATE(AD745, 1),
AND($AH$14="End"), EOMONTH(AD745, 1)
)</f>
        <v/>
      </c>
      <c r="AE746" s="51" t="str" cm="1">
        <f t="array" ref="AE746">_xlfn.IFS(W746="", "",
AND(W746&gt;0, W746&lt;=$B$4, $C$2="İllik artım, faiz olaraq", $D$2&gt;0, $B$3="İllik"), $B$5*((1+$D$2)^(W746-1)),
AND(W746&gt;0, W746&lt;=$B$4, $C$2="İllik artım, faiz olaraq", $D$2&gt;0, $B$3="Aylıq"), $B$5*((1+$D$2)^ROUNDDOWN((W746-1)/12,0)),
AND(W746=1, $C$2="Aşağıdakı kimi dəyişir", ), $B$5,
AND(W746&gt;1, W746&lt;=$B$4, $C$2="Aşağıdakı kimi dəyişir"), IFERROR(VLOOKUP(W746, $C$4:$D$7, 2, FALSE), AE745),
AND(W746&gt;0, W746&lt;=$B$4), $B$5,
TRUE,0 )</f>
        <v/>
      </c>
      <c r="AF746" s="51" t="str">
        <f t="shared" ca="1" si="34"/>
        <v/>
      </c>
    </row>
    <row r="747" spans="1:32" x14ac:dyDescent="0.4">
      <c r="A747" s="13" t="str" cm="1">
        <f t="array" aca="1" ref="A747" ca="1">_xlfn.IFS(
AND(SUMIFS(lease_table_interest_accruals, lease_table_dates, A746)&gt;0, COUNTIFS($E$14:E746, "Interest accrual", $A$14:A746, A746)=0),  A746,
AND(SUMIFS(lease_table_payments, lease_table_dates, A746)&gt;0, COUNTIFS($E$14:E746, "Payment", $A$14:A746, A746)=0),  A746,
AND(SUMIFS(rou_table_deprs, rou_table_dates, A746)&gt;0, COUNTIFS($E$14:E746, "Depreciation", $A$14:A746, A746)=0),  A746,
TRUE,  IFERROR(INDEX(rou_table_dates,  MATCH(A746, rou_table_dates)+1, ), "")
)</f>
        <v/>
      </c>
      <c r="B747" s="1" t="str" cm="1">
        <f t="array" aca="1" ref="B747" ca="1">_xlfn.IFS(
AND(E747="Payment", A747=$B$2), $AM$14,
E747="Payment", $AM$15,
E747="Interest accrual", $AM$18,
E747="Depreciation", $AM$17,
TRUE, "")</f>
        <v/>
      </c>
      <c r="C747" s="1" t="str" cm="1">
        <f t="array" aca="1" ref="C747" ca="1">_xlfn.IFS(
E747="Payment", $AM$19,
E747="Interest accrual", $AM$15,
E747="Depreciation", $AM$16,
TRUE, "")</f>
        <v/>
      </c>
      <c r="D747" s="1" t="str" cm="1">
        <f t="array" aca="1" ref="D747" ca="1">_xlfn.IFS(
E747="Payment", _xlfn.XLOOKUP(A747, lease_table_dates, lease_table_payments, 0, 0),
E747="Interest accrual", _xlfn.XLOOKUP(A747, lease_table_dates, lease_table_interest_accruals, 0, 0),
E747="Depreciation", _xlfn.XLOOKUP(A747, rou_table_dates, rou_table_deprs, 0, 0),
TRUE, ""
)</f>
        <v/>
      </c>
      <c r="E747" s="7" t="str" cm="1">
        <f t="array" aca="1" ref="E747" ca="1">_xlfn.IFS(
AND(SUMIFS(lease_table_interest_accruals, lease_table_dates, A747)&gt;0, COUNTIFS($E$14:E746, "Interest accrual", $A$14:A746, A747)=0), "Interest accrual",
AND(SUMIFS(lease_table_payments, lease_table_dates, A747)&gt;0, COUNTIFS($E$14:E746, "Payment", $A$14:A746, A747)=0), "Payment",
AND(SUMIFS(rou_table_deprs, rou_table_dates, A747)&gt;0, COUNTIFS($E$14:E746, "Depreciation", $A$14:A746, A747)=0), "Depreciation",
TRUE,  ""
)</f>
        <v/>
      </c>
      <c r="G747" s="13" t="str" cm="1">
        <f t="array" aca="1" ref="G747" ca="1">_xlfn.IFS(
AND($B$11="Hə", $B$3="İllik"), Z747,
AND($B$11="Hə", $B$3="Aylıq"), AA747,
$B$11="Yox", X747)</f>
        <v/>
      </c>
      <c r="H747" s="1" t="str" cm="1">
        <f t="array" aca="1" ref="H747" ca="1">_xlfn.IFS( G747="", "",
TRUE, ROUND( H746+I747-J747, 2) )</f>
        <v/>
      </c>
      <c r="I747" s="1" t="str" cm="1">
        <f t="array" aca="1" ref="I747" ca="1">_xlfn.IFS(G747="", "",
G747=last_payment_date, (J747-H746),
 TRUE,  -  (H746- H746* (1+$B$6)^ (_xlfn.DAYS(G747,G746)/365) )
)</f>
        <v/>
      </c>
      <c r="J747" s="1" t="str" cm="1">
        <f t="array" aca="1" ref="J747" ca="1">_xlfn.IFS(G747="", "",
TRUE, _xlfn.XLOOKUP(G747,  payment_dates, payments,0,0)
)</f>
        <v/>
      </c>
      <c r="L747" s="8" t="str" cm="1">
        <f t="array" aca="1" ref="L747" ca="1">_xlfn.IFS(
AND($B$11="Hə", $B$3="İllik"), AC747,
AND($B$11="Hə", $B$3="Aylıq"), AD747,
$B$11="Yox", AB747)</f>
        <v/>
      </c>
      <c r="M747" s="1" t="str" cm="1">
        <f t="array" aca="1" ref="M747" ca="1">_xlfn.IFS( L747="", "",
(M746-N747)&lt;=0.5, 0,
TRUE,  M746-N747)</f>
        <v/>
      </c>
      <c r="N747" s="7" t="str" cm="1">
        <f t="array" aca="1" ref="N747" ca="1">_xlfn.IFS(
L747="", "",
TRUE, MIN(M746, ROUND($M$14/ (last_rou_date - $B$2) * (L747-L746), 2) )
)</f>
        <v/>
      </c>
      <c r="P747" s="59" t="str">
        <f t="shared" ca="1" si="33"/>
        <v/>
      </c>
      <c r="Q747" s="1" t="str" cm="1">
        <f t="array" aca="1" ref="Q747" ca="1">_xlfn.IFS(P747="","",
$B$11="Hə", _xlfn.XLOOKUP(DATE(P747, 12, 31), rou_table_dates, rou_table_nbvs,0, 0),
TRUE,  MAX(0, ROUND($M$14 - $M$14/ (last_rou_date - $B$2) * (DATE(P747,12,31) - $B$2), 2) )
)</f>
        <v/>
      </c>
      <c r="R747" s="1" t="str" cm="1">
        <f t="array" aca="1" ref="R747" ca="1">_xlfn.IFS(P747="","",
$B$11="Hə", _xlfn.XLOOKUP(DATE(P747, 12, 31), lease_table_dates, lease_table_balances,0, 0),
TRUE, IFERROR( XNPV($B$6, IF(payment_dates &gt;DATE(P747, 12, 31), payments,  0),  IF(payment_dates &gt;DATE(P747, 12, 31), payment_dates,  DATE(P747, 12, 31))    ),0)
)</f>
        <v/>
      </c>
      <c r="S747" s="1" t="str" cm="1">
        <f t="array" aca="1" ref="S747" ca="1">_xlfn.IFS(P747="","",
TRUE,  MIN( MIN(Q746, $M$14), ROUND($M$14/ (last_rou_date - $B$2) * (DATE(P747,12,31) - MAX($B$2, DATE(P747-1, 12, 31))), 2) )
)</f>
        <v/>
      </c>
      <c r="T747" s="7" t="str" cm="1">
        <f t="array" aca="1" ref="T747" ca="1">_xlfn.IFS(P747="", "",
ISTEXT(R746), R747- (H747 - SUMIFS( lease_table_payments, lease_table_years, P747) -$AG$14 ),
AND(ISNUMBER(R746), R747&lt;&gt;""),   R747- (R746 - SUMIFS( lease_table_payments, lease_table_years, P747) )
)</f>
        <v/>
      </c>
      <c r="V747" s="64">
        <f t="shared" si="35"/>
        <v>734</v>
      </c>
      <c r="W747" s="51" t="str" cm="1">
        <f t="array" ref="W747">_xlfn.IFS(
OR(W746=$B$4, W746=""),"",
TRUE,W746+1
)</f>
        <v/>
      </c>
      <c r="X747" s="51" t="str" cm="1">
        <f t="array" ref="X747">_xlfn.IFS(X746="","",
W747="", "",
AND($B$3="İllik"),DATE(YEAR(X746)+1,MONTH(X746),DAY(X746) ),
AND($B$3="Aylıq", $AH$14="Not end"), EDATE(X746,1),
AND($B$3="Aylıq", $AH$14="End"), EOMONTH(X746,1)
)</f>
        <v/>
      </c>
      <c r="Y747" s="51" t="str" cm="1">
        <f t="array" aca="1" ref="Y747" ca="1">_xlfn.IFS(
AND($B$7="Dövrün əvvəlində", Y746&lt;=last_rou_date), DATE(YEAR(Y746)+1, 12, 31),
AND($B$7="Dövrün sonunda", Y746&lt;=last_payment_date), DATE(YEAR(Y746)+1, 12, 31),
TRUE, ""
)</f>
        <v/>
      </c>
      <c r="Z747" s="75" t="str" cm="1">
        <f t="array" aca="1" ref="Z747" ca="1">_xlfn.IFS(
AND($AN$14="Not year_end", Z746&gt;last_payment_date), "",
AND($AN$14="Year_end", Z746&gt;=last_payment_date), "",
AND($AN$14="Year_end"), DATE(YEAR(Z746+1), 12, 31),
AND($AN$14="Not year_end", MONTH(Z746)=12, DAY(Z746)=31), DATE(YEAR(Z745)+1, MONTH(Z745), DAY(Z745)),
AND($AN$14="Not year_end", OR(MONTH(Z746)&lt;&gt;12, DAY(Z746)&lt;&gt;31) ), DATE(YEAR(Z746), 12, 31)
)</f>
        <v/>
      </c>
      <c r="AA747" s="75" t="str" cm="1">
        <f t="array" aca="1" ref="AA747" ca="1">_xlfn.IFS(AA746="", "",
AND(AA746=last_payment_date, OR(MONTH(AA746)&lt;&gt;12, DAY(AA746)&lt;&gt;31) ), DATE(YEAR(AA746), 12, 31),
AND(MONTH(AA746)=12, DAY(AA746)=31, AA746&gt;=last_payment_date), "",
AND(MONTH(AA746)=12, DAY(AA746)&lt;&gt;31),  EOMONTH(AA746,0),
AND(MONTH(AA746)=12, DAY(AA746)=31, $AH$14="Not end"),  EDATE(AA745,1),
AND($AH$14="Not end"), EDATE(AA746, 1),
AND($AH$14="End"), EOMONTH(AA746, 1)
)</f>
        <v/>
      </c>
      <c r="AB747" s="75" t="str" cm="1">
        <f t="array" aca="1" ref="AB747" ca="1">_xlfn.IFS(AB746="","",
AND(AB746=last_rou_date), "",
AND($B$3="İllik"),DATE(YEAR(AB746)+1,MONTH(AB746),DAY(AB746) ),
AND($B$3="Aylıq", $AH$14="Not end"), EDATE(AB746,1),
AND($B$3="Aylıq", $AH$14="End"), EOMONTH(AB746,1)
)</f>
        <v/>
      </c>
      <c r="AC747" s="75" t="str" cm="1">
        <f t="array" aca="1" ref="AC747" ca="1">_xlfn.IFS(
AND($AN$14="Not year_end", AC746&gt;last_rou_date), "",
AND($AN$14="Year_end", AC746&gt;=last_rou_date), "",
AND($AN$14="Year_end"), DATE(YEAR(AC746+1), 12, 31),
AND($AN$14="Not year_end", MONTH(AC746)=12, DAY(AC746)=31), DATE(YEAR(AC745)+1, MONTH(AC745), DAY(AC745)),
AND($AN$14="Not year_end", OR(MONTH(AC746)&lt;&gt;12, DAY(AC746)&lt;&gt;31) ), DATE(YEAR(AC746), 12, 31)
)</f>
        <v/>
      </c>
      <c r="AD747" s="75" t="str" cm="1">
        <f t="array" aca="1" ref="AD747" ca="1">_xlfn.IFS(AD746="", "",
AND(AD746=last_rou_date, OR(MONTH(AD746)&lt;&gt;12, DAY(AD746)&lt;&gt;31) ), DATE(YEAR(AD746), 12, 31),
AND(MONTH(AD746)=12, DAY(AD746)=31, AD746&gt;=last_rou_date), "",
AND(MONTH(AD746)=12, DAY(AD746)&lt;&gt;31),  EOMONTH(AD746,0),
AND(MONTH(AD746)=12, DAY(AD746)=31, $AH$14="Not end"),  EDATE(AD745,1),
AND($AH$14="Not end"), EDATE(AD746, 1),
AND($AH$14="End"), EOMONTH(AD746, 1)
)</f>
        <v/>
      </c>
      <c r="AE747" s="51" t="str" cm="1">
        <f t="array" ref="AE747">_xlfn.IFS(W747="", "",
AND(W747&gt;0, W747&lt;=$B$4, $C$2="İllik artım, faiz olaraq", $D$2&gt;0, $B$3="İllik"), $B$5*((1+$D$2)^(W747-1)),
AND(W747&gt;0, W747&lt;=$B$4, $C$2="İllik artım, faiz olaraq", $D$2&gt;0, $B$3="Aylıq"), $B$5*((1+$D$2)^ROUNDDOWN((W747-1)/12,0)),
AND(W747=1, $C$2="Aşağıdakı kimi dəyişir", ), $B$5,
AND(W747&gt;1, W747&lt;=$B$4, $C$2="Aşağıdakı kimi dəyişir"), IFERROR(VLOOKUP(W747, $C$4:$D$7, 2, FALSE), AE746),
AND(W747&gt;0, W747&lt;=$B$4), $B$5,
TRUE,0 )</f>
        <v/>
      </c>
      <c r="AF747" s="51" t="str">
        <f t="shared" ca="1" si="34"/>
        <v/>
      </c>
    </row>
    <row r="748" spans="1:32" x14ac:dyDescent="0.4">
      <c r="A748" s="13" t="str" cm="1">
        <f t="array" aca="1" ref="A748" ca="1">_xlfn.IFS(
AND(SUMIFS(lease_table_interest_accruals, lease_table_dates, A747)&gt;0, COUNTIFS($E$14:E747, "Interest accrual", $A$14:A747, A747)=0),  A747,
AND(SUMIFS(lease_table_payments, lease_table_dates, A747)&gt;0, COUNTIFS($E$14:E747, "Payment", $A$14:A747, A747)=0),  A747,
AND(SUMIFS(rou_table_deprs, rou_table_dates, A747)&gt;0, COUNTIFS($E$14:E747, "Depreciation", $A$14:A747, A747)=0),  A747,
TRUE,  IFERROR(INDEX(rou_table_dates,  MATCH(A747, rou_table_dates)+1, ), "")
)</f>
        <v/>
      </c>
      <c r="B748" s="1" t="str" cm="1">
        <f t="array" aca="1" ref="B748" ca="1">_xlfn.IFS(
AND(E748="Payment", A748=$B$2), $AM$14,
E748="Payment", $AM$15,
E748="Interest accrual", $AM$18,
E748="Depreciation", $AM$17,
TRUE, "")</f>
        <v/>
      </c>
      <c r="C748" s="1" t="str" cm="1">
        <f t="array" aca="1" ref="C748" ca="1">_xlfn.IFS(
E748="Payment", $AM$19,
E748="Interest accrual", $AM$15,
E748="Depreciation", $AM$16,
TRUE, "")</f>
        <v/>
      </c>
      <c r="D748" s="1" t="str" cm="1">
        <f t="array" aca="1" ref="D748" ca="1">_xlfn.IFS(
E748="Payment", _xlfn.XLOOKUP(A748, lease_table_dates, lease_table_payments, 0, 0),
E748="Interest accrual", _xlfn.XLOOKUP(A748, lease_table_dates, lease_table_interest_accruals, 0, 0),
E748="Depreciation", _xlfn.XLOOKUP(A748, rou_table_dates, rou_table_deprs, 0, 0),
TRUE, ""
)</f>
        <v/>
      </c>
      <c r="E748" s="7" t="str" cm="1">
        <f t="array" aca="1" ref="E748" ca="1">_xlfn.IFS(
AND(SUMIFS(lease_table_interest_accruals, lease_table_dates, A748)&gt;0, COUNTIFS($E$14:E747, "Interest accrual", $A$14:A747, A748)=0), "Interest accrual",
AND(SUMIFS(lease_table_payments, lease_table_dates, A748)&gt;0, COUNTIFS($E$14:E747, "Payment", $A$14:A747, A748)=0), "Payment",
AND(SUMIFS(rou_table_deprs, rou_table_dates, A748)&gt;0, COUNTIFS($E$14:E747, "Depreciation", $A$14:A747, A748)=0), "Depreciation",
TRUE,  ""
)</f>
        <v/>
      </c>
      <c r="G748" s="13" t="str" cm="1">
        <f t="array" aca="1" ref="G748" ca="1">_xlfn.IFS(
AND($B$11="Hə", $B$3="İllik"), Z748,
AND($B$11="Hə", $B$3="Aylıq"), AA748,
$B$11="Yox", X748)</f>
        <v/>
      </c>
      <c r="H748" s="1" t="str" cm="1">
        <f t="array" aca="1" ref="H748" ca="1">_xlfn.IFS( G748="", "",
TRUE, ROUND( H747+I748-J748, 2) )</f>
        <v/>
      </c>
      <c r="I748" s="1" t="str" cm="1">
        <f t="array" aca="1" ref="I748" ca="1">_xlfn.IFS(G748="", "",
G748=last_payment_date, (J748-H747),
 TRUE,  -  (H747- H747* (1+$B$6)^ (_xlfn.DAYS(G748,G747)/365) )
)</f>
        <v/>
      </c>
      <c r="J748" s="1" t="str" cm="1">
        <f t="array" aca="1" ref="J748" ca="1">_xlfn.IFS(G748="", "",
TRUE, _xlfn.XLOOKUP(G748,  payment_dates, payments,0,0)
)</f>
        <v/>
      </c>
      <c r="L748" s="8" t="str" cm="1">
        <f t="array" aca="1" ref="L748" ca="1">_xlfn.IFS(
AND($B$11="Hə", $B$3="İllik"), AC748,
AND($B$11="Hə", $B$3="Aylıq"), AD748,
$B$11="Yox", AB748)</f>
        <v/>
      </c>
      <c r="M748" s="1" t="str" cm="1">
        <f t="array" aca="1" ref="M748" ca="1">_xlfn.IFS( L748="", "",
(M747-N748)&lt;=0.5, 0,
TRUE,  M747-N748)</f>
        <v/>
      </c>
      <c r="N748" s="7" t="str" cm="1">
        <f t="array" aca="1" ref="N748" ca="1">_xlfn.IFS(
L748="", "",
TRUE, MIN(M747, ROUND($M$14/ (last_rou_date - $B$2) * (L748-L747), 2) )
)</f>
        <v/>
      </c>
      <c r="P748" s="59" t="str">
        <f t="shared" ca="1" si="33"/>
        <v/>
      </c>
      <c r="Q748" s="1" t="str" cm="1">
        <f t="array" aca="1" ref="Q748" ca="1">_xlfn.IFS(P748="","",
$B$11="Hə", _xlfn.XLOOKUP(DATE(P748, 12, 31), rou_table_dates, rou_table_nbvs,0, 0),
TRUE,  MAX(0, ROUND($M$14 - $M$14/ (last_rou_date - $B$2) * (DATE(P748,12,31) - $B$2), 2) )
)</f>
        <v/>
      </c>
      <c r="R748" s="1" t="str" cm="1">
        <f t="array" aca="1" ref="R748" ca="1">_xlfn.IFS(P748="","",
$B$11="Hə", _xlfn.XLOOKUP(DATE(P748, 12, 31), lease_table_dates, lease_table_balances,0, 0),
TRUE, IFERROR( XNPV($B$6, IF(payment_dates &gt;DATE(P748, 12, 31), payments,  0),  IF(payment_dates &gt;DATE(P748, 12, 31), payment_dates,  DATE(P748, 12, 31))    ),0)
)</f>
        <v/>
      </c>
      <c r="S748" s="1" t="str" cm="1">
        <f t="array" aca="1" ref="S748" ca="1">_xlfn.IFS(P748="","",
TRUE,  MIN( MIN(Q747, $M$14), ROUND($M$14/ (last_rou_date - $B$2) * (DATE(P748,12,31) - MAX($B$2, DATE(P748-1, 12, 31))), 2) )
)</f>
        <v/>
      </c>
      <c r="T748" s="7" t="str" cm="1">
        <f t="array" aca="1" ref="T748" ca="1">_xlfn.IFS(P748="", "",
ISTEXT(R747), R748- (H748 - SUMIFS( lease_table_payments, lease_table_years, P748) -$AG$14 ),
AND(ISNUMBER(R747), R748&lt;&gt;""),   R748- (R747 - SUMIFS( lease_table_payments, lease_table_years, P748) )
)</f>
        <v/>
      </c>
      <c r="V748" s="64">
        <f t="shared" si="35"/>
        <v>735</v>
      </c>
      <c r="W748" s="51" t="str" cm="1">
        <f t="array" ref="W748">_xlfn.IFS(
OR(W747=$B$4, W747=""),"",
TRUE,W747+1
)</f>
        <v/>
      </c>
      <c r="X748" s="51" t="str" cm="1">
        <f t="array" ref="X748">_xlfn.IFS(X747="","",
W748="", "",
AND($B$3="İllik"),DATE(YEAR(X747)+1,MONTH(X747),DAY(X747) ),
AND($B$3="Aylıq", $AH$14="Not end"), EDATE(X747,1),
AND($B$3="Aylıq", $AH$14="End"), EOMONTH(X747,1)
)</f>
        <v/>
      </c>
      <c r="Y748" s="51" t="str" cm="1">
        <f t="array" aca="1" ref="Y748" ca="1">_xlfn.IFS(
AND($B$7="Dövrün əvvəlində", Y747&lt;=last_rou_date), DATE(YEAR(Y747)+1, 12, 31),
AND($B$7="Dövrün sonunda", Y747&lt;=last_payment_date), DATE(YEAR(Y747)+1, 12, 31),
TRUE, ""
)</f>
        <v/>
      </c>
      <c r="Z748" s="75" t="str" cm="1">
        <f t="array" aca="1" ref="Z748" ca="1">_xlfn.IFS(
AND($AN$14="Not year_end", Z747&gt;last_payment_date), "",
AND($AN$14="Year_end", Z747&gt;=last_payment_date), "",
AND($AN$14="Year_end"), DATE(YEAR(Z747+1), 12, 31),
AND($AN$14="Not year_end", MONTH(Z747)=12, DAY(Z747)=31), DATE(YEAR(Z746)+1, MONTH(Z746), DAY(Z746)),
AND($AN$14="Not year_end", OR(MONTH(Z747)&lt;&gt;12, DAY(Z747)&lt;&gt;31) ), DATE(YEAR(Z747), 12, 31)
)</f>
        <v/>
      </c>
      <c r="AA748" s="75" t="str" cm="1">
        <f t="array" aca="1" ref="AA748" ca="1">_xlfn.IFS(AA747="", "",
AND(AA747=last_payment_date, OR(MONTH(AA747)&lt;&gt;12, DAY(AA747)&lt;&gt;31) ), DATE(YEAR(AA747), 12, 31),
AND(MONTH(AA747)=12, DAY(AA747)=31, AA747&gt;=last_payment_date), "",
AND(MONTH(AA747)=12, DAY(AA747)&lt;&gt;31),  EOMONTH(AA747,0),
AND(MONTH(AA747)=12, DAY(AA747)=31, $AH$14="Not end"),  EDATE(AA746,1),
AND($AH$14="Not end"), EDATE(AA747, 1),
AND($AH$14="End"), EOMONTH(AA747, 1)
)</f>
        <v/>
      </c>
      <c r="AB748" s="75" t="str" cm="1">
        <f t="array" aca="1" ref="AB748" ca="1">_xlfn.IFS(AB747="","",
AND(AB747=last_rou_date), "",
AND($B$3="İllik"),DATE(YEAR(AB747)+1,MONTH(AB747),DAY(AB747) ),
AND($B$3="Aylıq", $AH$14="Not end"), EDATE(AB747,1),
AND($B$3="Aylıq", $AH$14="End"), EOMONTH(AB747,1)
)</f>
        <v/>
      </c>
      <c r="AC748" s="75" t="str" cm="1">
        <f t="array" aca="1" ref="AC748" ca="1">_xlfn.IFS(
AND($AN$14="Not year_end", AC747&gt;last_rou_date), "",
AND($AN$14="Year_end", AC747&gt;=last_rou_date), "",
AND($AN$14="Year_end"), DATE(YEAR(AC747+1), 12, 31),
AND($AN$14="Not year_end", MONTH(AC747)=12, DAY(AC747)=31), DATE(YEAR(AC746)+1, MONTH(AC746), DAY(AC746)),
AND($AN$14="Not year_end", OR(MONTH(AC747)&lt;&gt;12, DAY(AC747)&lt;&gt;31) ), DATE(YEAR(AC747), 12, 31)
)</f>
        <v/>
      </c>
      <c r="AD748" s="75" t="str" cm="1">
        <f t="array" aca="1" ref="AD748" ca="1">_xlfn.IFS(AD747="", "",
AND(AD747=last_rou_date, OR(MONTH(AD747)&lt;&gt;12, DAY(AD747)&lt;&gt;31) ), DATE(YEAR(AD747), 12, 31),
AND(MONTH(AD747)=12, DAY(AD747)=31, AD747&gt;=last_rou_date), "",
AND(MONTH(AD747)=12, DAY(AD747)&lt;&gt;31),  EOMONTH(AD747,0),
AND(MONTH(AD747)=12, DAY(AD747)=31, $AH$14="Not end"),  EDATE(AD746,1),
AND($AH$14="Not end"), EDATE(AD747, 1),
AND($AH$14="End"), EOMONTH(AD747, 1)
)</f>
        <v/>
      </c>
      <c r="AE748" s="51" t="str" cm="1">
        <f t="array" ref="AE748">_xlfn.IFS(W748="", "",
AND(W748&gt;0, W748&lt;=$B$4, $C$2="İllik artım, faiz olaraq", $D$2&gt;0, $B$3="İllik"), $B$5*((1+$D$2)^(W748-1)),
AND(W748&gt;0, W748&lt;=$B$4, $C$2="İllik artım, faiz olaraq", $D$2&gt;0, $B$3="Aylıq"), $B$5*((1+$D$2)^ROUNDDOWN((W748-1)/12,0)),
AND(W748=1, $C$2="Aşağıdakı kimi dəyişir", ), $B$5,
AND(W748&gt;1, W748&lt;=$B$4, $C$2="Aşağıdakı kimi dəyişir"), IFERROR(VLOOKUP(W748, $C$4:$D$7, 2, FALSE), AE747),
AND(W748&gt;0, W748&lt;=$B$4), $B$5,
TRUE,0 )</f>
        <v/>
      </c>
      <c r="AF748" s="51" t="str">
        <f t="shared" ca="1" si="34"/>
        <v/>
      </c>
    </row>
    <row r="749" spans="1:32" x14ac:dyDescent="0.4">
      <c r="A749" s="13" t="str" cm="1">
        <f t="array" aca="1" ref="A749" ca="1">_xlfn.IFS(
AND(SUMIFS(lease_table_interest_accruals, lease_table_dates, A748)&gt;0, COUNTIFS($E$14:E748, "Interest accrual", $A$14:A748, A748)=0),  A748,
AND(SUMIFS(lease_table_payments, lease_table_dates, A748)&gt;0, COUNTIFS($E$14:E748, "Payment", $A$14:A748, A748)=0),  A748,
AND(SUMIFS(rou_table_deprs, rou_table_dates, A748)&gt;0, COUNTIFS($E$14:E748, "Depreciation", $A$14:A748, A748)=0),  A748,
TRUE,  IFERROR(INDEX(rou_table_dates,  MATCH(A748, rou_table_dates)+1, ), "")
)</f>
        <v/>
      </c>
      <c r="B749" s="1" t="str" cm="1">
        <f t="array" aca="1" ref="B749" ca="1">_xlfn.IFS(
AND(E749="Payment", A749=$B$2), $AM$14,
E749="Payment", $AM$15,
E749="Interest accrual", $AM$18,
E749="Depreciation", $AM$17,
TRUE, "")</f>
        <v/>
      </c>
      <c r="C749" s="1" t="str" cm="1">
        <f t="array" aca="1" ref="C749" ca="1">_xlfn.IFS(
E749="Payment", $AM$19,
E749="Interest accrual", $AM$15,
E749="Depreciation", $AM$16,
TRUE, "")</f>
        <v/>
      </c>
      <c r="D749" s="1" t="str" cm="1">
        <f t="array" aca="1" ref="D749" ca="1">_xlfn.IFS(
E749="Payment", _xlfn.XLOOKUP(A749, lease_table_dates, lease_table_payments, 0, 0),
E749="Interest accrual", _xlfn.XLOOKUP(A749, lease_table_dates, lease_table_interest_accruals, 0, 0),
E749="Depreciation", _xlfn.XLOOKUP(A749, rou_table_dates, rou_table_deprs, 0, 0),
TRUE, ""
)</f>
        <v/>
      </c>
      <c r="E749" s="7" t="str" cm="1">
        <f t="array" aca="1" ref="E749" ca="1">_xlfn.IFS(
AND(SUMIFS(lease_table_interest_accruals, lease_table_dates, A749)&gt;0, COUNTIFS($E$14:E748, "Interest accrual", $A$14:A748, A749)=0), "Interest accrual",
AND(SUMIFS(lease_table_payments, lease_table_dates, A749)&gt;0, COUNTIFS($E$14:E748, "Payment", $A$14:A748, A749)=0), "Payment",
AND(SUMIFS(rou_table_deprs, rou_table_dates, A749)&gt;0, COUNTIFS($E$14:E748, "Depreciation", $A$14:A748, A749)=0), "Depreciation",
TRUE,  ""
)</f>
        <v/>
      </c>
      <c r="G749" s="13" t="str" cm="1">
        <f t="array" aca="1" ref="G749" ca="1">_xlfn.IFS(
AND($B$11="Hə", $B$3="İllik"), Z749,
AND($B$11="Hə", $B$3="Aylıq"), AA749,
$B$11="Yox", X749)</f>
        <v/>
      </c>
      <c r="H749" s="1" t="str" cm="1">
        <f t="array" aca="1" ref="H749" ca="1">_xlfn.IFS( G749="", "",
TRUE, ROUND( H748+I749-J749, 2) )</f>
        <v/>
      </c>
      <c r="I749" s="1" t="str" cm="1">
        <f t="array" aca="1" ref="I749" ca="1">_xlfn.IFS(G749="", "",
G749=last_payment_date, (J749-H748),
 TRUE,  -  (H748- H748* (1+$B$6)^ (_xlfn.DAYS(G749,G748)/365) )
)</f>
        <v/>
      </c>
      <c r="J749" s="1" t="str" cm="1">
        <f t="array" aca="1" ref="J749" ca="1">_xlfn.IFS(G749="", "",
TRUE, _xlfn.XLOOKUP(G749,  payment_dates, payments,0,0)
)</f>
        <v/>
      </c>
      <c r="L749" s="8" t="str" cm="1">
        <f t="array" aca="1" ref="L749" ca="1">_xlfn.IFS(
AND($B$11="Hə", $B$3="İllik"), AC749,
AND($B$11="Hə", $B$3="Aylıq"), AD749,
$B$11="Yox", AB749)</f>
        <v/>
      </c>
      <c r="M749" s="1" t="str" cm="1">
        <f t="array" aca="1" ref="M749" ca="1">_xlfn.IFS( L749="", "",
(M748-N749)&lt;=0.5, 0,
TRUE,  M748-N749)</f>
        <v/>
      </c>
      <c r="N749" s="7" t="str" cm="1">
        <f t="array" aca="1" ref="N749" ca="1">_xlfn.IFS(
L749="", "",
TRUE, MIN(M748, ROUND($M$14/ (last_rou_date - $B$2) * (L749-L748), 2) )
)</f>
        <v/>
      </c>
      <c r="P749" s="59" t="str">
        <f t="shared" ca="1" si="33"/>
        <v/>
      </c>
      <c r="Q749" s="1" t="str" cm="1">
        <f t="array" aca="1" ref="Q749" ca="1">_xlfn.IFS(P749="","",
$B$11="Hə", _xlfn.XLOOKUP(DATE(P749, 12, 31), rou_table_dates, rou_table_nbvs,0, 0),
TRUE,  MAX(0, ROUND($M$14 - $M$14/ (last_rou_date - $B$2) * (DATE(P749,12,31) - $B$2), 2) )
)</f>
        <v/>
      </c>
      <c r="R749" s="1" t="str" cm="1">
        <f t="array" aca="1" ref="R749" ca="1">_xlfn.IFS(P749="","",
$B$11="Hə", _xlfn.XLOOKUP(DATE(P749, 12, 31), lease_table_dates, lease_table_balances,0, 0),
TRUE, IFERROR( XNPV($B$6, IF(payment_dates &gt;DATE(P749, 12, 31), payments,  0),  IF(payment_dates &gt;DATE(P749, 12, 31), payment_dates,  DATE(P749, 12, 31))    ),0)
)</f>
        <v/>
      </c>
      <c r="S749" s="1" t="str" cm="1">
        <f t="array" aca="1" ref="S749" ca="1">_xlfn.IFS(P749="","",
TRUE,  MIN( MIN(Q748, $M$14), ROUND($M$14/ (last_rou_date - $B$2) * (DATE(P749,12,31) - MAX($B$2, DATE(P749-1, 12, 31))), 2) )
)</f>
        <v/>
      </c>
      <c r="T749" s="7" t="str" cm="1">
        <f t="array" aca="1" ref="T749" ca="1">_xlfn.IFS(P749="", "",
ISTEXT(R748), R749- (H749 - SUMIFS( lease_table_payments, lease_table_years, P749) -$AG$14 ),
AND(ISNUMBER(R748), R749&lt;&gt;""),   R749- (R748 - SUMIFS( lease_table_payments, lease_table_years, P749) )
)</f>
        <v/>
      </c>
      <c r="V749" s="64">
        <f t="shared" si="35"/>
        <v>736</v>
      </c>
      <c r="W749" s="51" t="str" cm="1">
        <f t="array" ref="W749">_xlfn.IFS(
OR(W748=$B$4, W748=""),"",
TRUE,W748+1
)</f>
        <v/>
      </c>
      <c r="X749" s="51" t="str" cm="1">
        <f t="array" ref="X749">_xlfn.IFS(X748="","",
W749="", "",
AND($B$3="İllik"),DATE(YEAR(X748)+1,MONTH(X748),DAY(X748) ),
AND($B$3="Aylıq", $AH$14="Not end"), EDATE(X748,1),
AND($B$3="Aylıq", $AH$14="End"), EOMONTH(X748,1)
)</f>
        <v/>
      </c>
      <c r="Y749" s="51" t="str" cm="1">
        <f t="array" aca="1" ref="Y749" ca="1">_xlfn.IFS(
AND($B$7="Dövrün əvvəlində", Y748&lt;=last_rou_date), DATE(YEAR(Y748)+1, 12, 31),
AND($B$7="Dövrün sonunda", Y748&lt;=last_payment_date), DATE(YEAR(Y748)+1, 12, 31),
TRUE, ""
)</f>
        <v/>
      </c>
      <c r="Z749" s="75" t="str" cm="1">
        <f t="array" aca="1" ref="Z749" ca="1">_xlfn.IFS(
AND($AN$14="Not year_end", Z748&gt;last_payment_date), "",
AND($AN$14="Year_end", Z748&gt;=last_payment_date), "",
AND($AN$14="Year_end"), DATE(YEAR(Z748+1), 12, 31),
AND($AN$14="Not year_end", MONTH(Z748)=12, DAY(Z748)=31), DATE(YEAR(Z747)+1, MONTH(Z747), DAY(Z747)),
AND($AN$14="Not year_end", OR(MONTH(Z748)&lt;&gt;12, DAY(Z748)&lt;&gt;31) ), DATE(YEAR(Z748), 12, 31)
)</f>
        <v/>
      </c>
      <c r="AA749" s="75" t="str" cm="1">
        <f t="array" aca="1" ref="AA749" ca="1">_xlfn.IFS(AA748="", "",
AND(AA748=last_payment_date, OR(MONTH(AA748)&lt;&gt;12, DAY(AA748)&lt;&gt;31) ), DATE(YEAR(AA748), 12, 31),
AND(MONTH(AA748)=12, DAY(AA748)=31, AA748&gt;=last_payment_date), "",
AND(MONTH(AA748)=12, DAY(AA748)&lt;&gt;31),  EOMONTH(AA748,0),
AND(MONTH(AA748)=12, DAY(AA748)=31, $AH$14="Not end"),  EDATE(AA747,1),
AND($AH$14="Not end"), EDATE(AA748, 1),
AND($AH$14="End"), EOMONTH(AA748, 1)
)</f>
        <v/>
      </c>
      <c r="AB749" s="75" t="str" cm="1">
        <f t="array" aca="1" ref="AB749" ca="1">_xlfn.IFS(AB748="","",
AND(AB748=last_rou_date), "",
AND($B$3="İllik"),DATE(YEAR(AB748)+1,MONTH(AB748),DAY(AB748) ),
AND($B$3="Aylıq", $AH$14="Not end"), EDATE(AB748,1),
AND($B$3="Aylıq", $AH$14="End"), EOMONTH(AB748,1)
)</f>
        <v/>
      </c>
      <c r="AC749" s="75" t="str" cm="1">
        <f t="array" aca="1" ref="AC749" ca="1">_xlfn.IFS(
AND($AN$14="Not year_end", AC748&gt;last_rou_date), "",
AND($AN$14="Year_end", AC748&gt;=last_rou_date), "",
AND($AN$14="Year_end"), DATE(YEAR(AC748+1), 12, 31),
AND($AN$14="Not year_end", MONTH(AC748)=12, DAY(AC748)=31), DATE(YEAR(AC747)+1, MONTH(AC747), DAY(AC747)),
AND($AN$14="Not year_end", OR(MONTH(AC748)&lt;&gt;12, DAY(AC748)&lt;&gt;31) ), DATE(YEAR(AC748), 12, 31)
)</f>
        <v/>
      </c>
      <c r="AD749" s="75" t="str" cm="1">
        <f t="array" aca="1" ref="AD749" ca="1">_xlfn.IFS(AD748="", "",
AND(AD748=last_rou_date, OR(MONTH(AD748)&lt;&gt;12, DAY(AD748)&lt;&gt;31) ), DATE(YEAR(AD748), 12, 31),
AND(MONTH(AD748)=12, DAY(AD748)=31, AD748&gt;=last_rou_date), "",
AND(MONTH(AD748)=12, DAY(AD748)&lt;&gt;31),  EOMONTH(AD748,0),
AND(MONTH(AD748)=12, DAY(AD748)=31, $AH$14="Not end"),  EDATE(AD747,1),
AND($AH$14="Not end"), EDATE(AD748, 1),
AND($AH$14="End"), EOMONTH(AD748, 1)
)</f>
        <v/>
      </c>
      <c r="AE749" s="51" t="str" cm="1">
        <f t="array" ref="AE749">_xlfn.IFS(W749="", "",
AND(W749&gt;0, W749&lt;=$B$4, $C$2="İllik artım, faiz olaraq", $D$2&gt;0, $B$3="İllik"), $B$5*((1+$D$2)^(W749-1)),
AND(W749&gt;0, W749&lt;=$B$4, $C$2="İllik artım, faiz olaraq", $D$2&gt;0, $B$3="Aylıq"), $B$5*((1+$D$2)^ROUNDDOWN((W749-1)/12,0)),
AND(W749=1, $C$2="Aşağıdakı kimi dəyişir", ), $B$5,
AND(W749&gt;1, W749&lt;=$B$4, $C$2="Aşağıdakı kimi dəyişir"), IFERROR(VLOOKUP(W749, $C$4:$D$7, 2, FALSE), AE748),
AND(W749&gt;0, W749&lt;=$B$4), $B$5,
TRUE,0 )</f>
        <v/>
      </c>
      <c r="AF749" s="51" t="str">
        <f t="shared" ca="1" si="34"/>
        <v/>
      </c>
    </row>
    <row r="750" spans="1:32" x14ac:dyDescent="0.4">
      <c r="A750" s="13" t="str" cm="1">
        <f t="array" aca="1" ref="A750" ca="1">_xlfn.IFS(
AND(SUMIFS(lease_table_interest_accruals, lease_table_dates, A749)&gt;0, COUNTIFS($E$14:E749, "Interest accrual", $A$14:A749, A749)=0),  A749,
AND(SUMIFS(lease_table_payments, lease_table_dates, A749)&gt;0, COUNTIFS($E$14:E749, "Payment", $A$14:A749, A749)=0),  A749,
AND(SUMIFS(rou_table_deprs, rou_table_dates, A749)&gt;0, COUNTIFS($E$14:E749, "Depreciation", $A$14:A749, A749)=0),  A749,
TRUE,  IFERROR(INDEX(rou_table_dates,  MATCH(A749, rou_table_dates)+1, ), "")
)</f>
        <v/>
      </c>
      <c r="B750" s="1" t="str" cm="1">
        <f t="array" aca="1" ref="B750" ca="1">_xlfn.IFS(
AND(E750="Payment", A750=$B$2), $AM$14,
E750="Payment", $AM$15,
E750="Interest accrual", $AM$18,
E750="Depreciation", $AM$17,
TRUE, "")</f>
        <v/>
      </c>
      <c r="C750" s="1" t="str" cm="1">
        <f t="array" aca="1" ref="C750" ca="1">_xlfn.IFS(
E750="Payment", $AM$19,
E750="Interest accrual", $AM$15,
E750="Depreciation", $AM$16,
TRUE, "")</f>
        <v/>
      </c>
      <c r="D750" s="1" t="str" cm="1">
        <f t="array" aca="1" ref="D750" ca="1">_xlfn.IFS(
E750="Payment", _xlfn.XLOOKUP(A750, lease_table_dates, lease_table_payments, 0, 0),
E750="Interest accrual", _xlfn.XLOOKUP(A750, lease_table_dates, lease_table_interest_accruals, 0, 0),
E750="Depreciation", _xlfn.XLOOKUP(A750, rou_table_dates, rou_table_deprs, 0, 0),
TRUE, ""
)</f>
        <v/>
      </c>
      <c r="E750" s="7" t="str" cm="1">
        <f t="array" aca="1" ref="E750" ca="1">_xlfn.IFS(
AND(SUMIFS(lease_table_interest_accruals, lease_table_dates, A750)&gt;0, COUNTIFS($E$14:E749, "Interest accrual", $A$14:A749, A750)=0), "Interest accrual",
AND(SUMIFS(lease_table_payments, lease_table_dates, A750)&gt;0, COUNTIFS($E$14:E749, "Payment", $A$14:A749, A750)=0), "Payment",
AND(SUMIFS(rou_table_deprs, rou_table_dates, A750)&gt;0, COUNTIFS($E$14:E749, "Depreciation", $A$14:A749, A750)=0), "Depreciation",
TRUE,  ""
)</f>
        <v/>
      </c>
      <c r="G750" s="13" t="str" cm="1">
        <f t="array" aca="1" ref="G750" ca="1">_xlfn.IFS(
AND($B$11="Hə", $B$3="İllik"), Z750,
AND($B$11="Hə", $B$3="Aylıq"), AA750,
$B$11="Yox", X750)</f>
        <v/>
      </c>
      <c r="H750" s="1" t="str" cm="1">
        <f t="array" aca="1" ref="H750" ca="1">_xlfn.IFS( G750="", "",
TRUE, ROUND( H749+I750-J750, 2) )</f>
        <v/>
      </c>
      <c r="I750" s="1" t="str" cm="1">
        <f t="array" aca="1" ref="I750" ca="1">_xlfn.IFS(G750="", "",
G750=last_payment_date, (J750-H749),
 TRUE,  -  (H749- H749* (1+$B$6)^ (_xlfn.DAYS(G750,G749)/365) )
)</f>
        <v/>
      </c>
      <c r="J750" s="1" t="str" cm="1">
        <f t="array" aca="1" ref="J750" ca="1">_xlfn.IFS(G750="", "",
TRUE, _xlfn.XLOOKUP(G750,  payment_dates, payments,0,0)
)</f>
        <v/>
      </c>
      <c r="L750" s="8" t="str" cm="1">
        <f t="array" aca="1" ref="L750" ca="1">_xlfn.IFS(
AND($B$11="Hə", $B$3="İllik"), AC750,
AND($B$11="Hə", $B$3="Aylıq"), AD750,
$B$11="Yox", AB750)</f>
        <v/>
      </c>
      <c r="M750" s="1" t="str" cm="1">
        <f t="array" aca="1" ref="M750" ca="1">_xlfn.IFS( L750="", "",
(M749-N750)&lt;=0.5, 0,
TRUE,  M749-N750)</f>
        <v/>
      </c>
      <c r="N750" s="7" t="str" cm="1">
        <f t="array" aca="1" ref="N750" ca="1">_xlfn.IFS(
L750="", "",
TRUE, MIN(M749, ROUND($M$14/ (last_rou_date - $B$2) * (L750-L749), 2) )
)</f>
        <v/>
      </c>
      <c r="P750" s="59" t="str">
        <f t="shared" ca="1" si="33"/>
        <v/>
      </c>
      <c r="Q750" s="1" t="str" cm="1">
        <f t="array" aca="1" ref="Q750" ca="1">_xlfn.IFS(P750="","",
$B$11="Hə", _xlfn.XLOOKUP(DATE(P750, 12, 31), rou_table_dates, rou_table_nbvs,0, 0),
TRUE,  MAX(0, ROUND($M$14 - $M$14/ (last_rou_date - $B$2) * (DATE(P750,12,31) - $B$2), 2) )
)</f>
        <v/>
      </c>
      <c r="R750" s="1" t="str" cm="1">
        <f t="array" aca="1" ref="R750" ca="1">_xlfn.IFS(P750="","",
$B$11="Hə", _xlfn.XLOOKUP(DATE(P750, 12, 31), lease_table_dates, lease_table_balances,0, 0),
TRUE, IFERROR( XNPV($B$6, IF(payment_dates &gt;DATE(P750, 12, 31), payments,  0),  IF(payment_dates &gt;DATE(P750, 12, 31), payment_dates,  DATE(P750, 12, 31))    ),0)
)</f>
        <v/>
      </c>
      <c r="S750" s="1" t="str" cm="1">
        <f t="array" aca="1" ref="S750" ca="1">_xlfn.IFS(P750="","",
TRUE,  MIN( MIN(Q749, $M$14), ROUND($M$14/ (last_rou_date - $B$2) * (DATE(P750,12,31) - MAX($B$2, DATE(P750-1, 12, 31))), 2) )
)</f>
        <v/>
      </c>
      <c r="T750" s="7" t="str" cm="1">
        <f t="array" aca="1" ref="T750" ca="1">_xlfn.IFS(P750="", "",
ISTEXT(R749), R750- (H750 - SUMIFS( lease_table_payments, lease_table_years, P750) -$AG$14 ),
AND(ISNUMBER(R749), R750&lt;&gt;""),   R750- (R749 - SUMIFS( lease_table_payments, lease_table_years, P750) )
)</f>
        <v/>
      </c>
      <c r="V750" s="64">
        <f t="shared" si="35"/>
        <v>737</v>
      </c>
      <c r="W750" s="51" t="str" cm="1">
        <f t="array" ref="W750">_xlfn.IFS(
OR(W749=$B$4, W749=""),"",
TRUE,W749+1
)</f>
        <v/>
      </c>
      <c r="X750" s="51" t="str" cm="1">
        <f t="array" ref="X750">_xlfn.IFS(X749="","",
W750="", "",
AND($B$3="İllik"),DATE(YEAR(X749)+1,MONTH(X749),DAY(X749) ),
AND($B$3="Aylıq", $AH$14="Not end"), EDATE(X749,1),
AND($B$3="Aylıq", $AH$14="End"), EOMONTH(X749,1)
)</f>
        <v/>
      </c>
      <c r="Y750" s="51" t="str" cm="1">
        <f t="array" aca="1" ref="Y750" ca="1">_xlfn.IFS(
AND($B$7="Dövrün əvvəlində", Y749&lt;=last_rou_date), DATE(YEAR(Y749)+1, 12, 31),
AND($B$7="Dövrün sonunda", Y749&lt;=last_payment_date), DATE(YEAR(Y749)+1, 12, 31),
TRUE, ""
)</f>
        <v/>
      </c>
      <c r="Z750" s="75" t="str" cm="1">
        <f t="array" aca="1" ref="Z750" ca="1">_xlfn.IFS(
AND($AN$14="Not year_end", Z749&gt;last_payment_date), "",
AND($AN$14="Year_end", Z749&gt;=last_payment_date), "",
AND($AN$14="Year_end"), DATE(YEAR(Z749+1), 12, 31),
AND($AN$14="Not year_end", MONTH(Z749)=12, DAY(Z749)=31), DATE(YEAR(Z748)+1, MONTH(Z748), DAY(Z748)),
AND($AN$14="Not year_end", OR(MONTH(Z749)&lt;&gt;12, DAY(Z749)&lt;&gt;31) ), DATE(YEAR(Z749), 12, 31)
)</f>
        <v/>
      </c>
      <c r="AA750" s="75" t="str" cm="1">
        <f t="array" aca="1" ref="AA750" ca="1">_xlfn.IFS(AA749="", "",
AND(AA749=last_payment_date, OR(MONTH(AA749)&lt;&gt;12, DAY(AA749)&lt;&gt;31) ), DATE(YEAR(AA749), 12, 31),
AND(MONTH(AA749)=12, DAY(AA749)=31, AA749&gt;=last_payment_date), "",
AND(MONTH(AA749)=12, DAY(AA749)&lt;&gt;31),  EOMONTH(AA749,0),
AND(MONTH(AA749)=12, DAY(AA749)=31, $AH$14="Not end"),  EDATE(AA748,1),
AND($AH$14="Not end"), EDATE(AA749, 1),
AND($AH$14="End"), EOMONTH(AA749, 1)
)</f>
        <v/>
      </c>
      <c r="AB750" s="75" t="str" cm="1">
        <f t="array" aca="1" ref="AB750" ca="1">_xlfn.IFS(AB749="","",
AND(AB749=last_rou_date), "",
AND($B$3="İllik"),DATE(YEAR(AB749)+1,MONTH(AB749),DAY(AB749) ),
AND($B$3="Aylıq", $AH$14="Not end"), EDATE(AB749,1),
AND($B$3="Aylıq", $AH$14="End"), EOMONTH(AB749,1)
)</f>
        <v/>
      </c>
      <c r="AC750" s="75" t="str" cm="1">
        <f t="array" aca="1" ref="AC750" ca="1">_xlfn.IFS(
AND($AN$14="Not year_end", AC749&gt;last_rou_date), "",
AND($AN$14="Year_end", AC749&gt;=last_rou_date), "",
AND($AN$14="Year_end"), DATE(YEAR(AC749+1), 12, 31),
AND($AN$14="Not year_end", MONTH(AC749)=12, DAY(AC749)=31), DATE(YEAR(AC748)+1, MONTH(AC748), DAY(AC748)),
AND($AN$14="Not year_end", OR(MONTH(AC749)&lt;&gt;12, DAY(AC749)&lt;&gt;31) ), DATE(YEAR(AC749), 12, 31)
)</f>
        <v/>
      </c>
      <c r="AD750" s="75" t="str" cm="1">
        <f t="array" aca="1" ref="AD750" ca="1">_xlfn.IFS(AD749="", "",
AND(AD749=last_rou_date, OR(MONTH(AD749)&lt;&gt;12, DAY(AD749)&lt;&gt;31) ), DATE(YEAR(AD749), 12, 31),
AND(MONTH(AD749)=12, DAY(AD749)=31, AD749&gt;=last_rou_date), "",
AND(MONTH(AD749)=12, DAY(AD749)&lt;&gt;31),  EOMONTH(AD749,0),
AND(MONTH(AD749)=12, DAY(AD749)=31, $AH$14="Not end"),  EDATE(AD748,1),
AND($AH$14="Not end"), EDATE(AD749, 1),
AND($AH$14="End"), EOMONTH(AD749, 1)
)</f>
        <v/>
      </c>
      <c r="AE750" s="51" t="str" cm="1">
        <f t="array" ref="AE750">_xlfn.IFS(W750="", "",
AND(W750&gt;0, W750&lt;=$B$4, $C$2="İllik artım, faiz olaraq", $D$2&gt;0, $B$3="İllik"), $B$5*((1+$D$2)^(W750-1)),
AND(W750&gt;0, W750&lt;=$B$4, $C$2="İllik artım, faiz olaraq", $D$2&gt;0, $B$3="Aylıq"), $B$5*((1+$D$2)^ROUNDDOWN((W750-1)/12,0)),
AND(W750=1, $C$2="Aşağıdakı kimi dəyişir", ), $B$5,
AND(W750&gt;1, W750&lt;=$B$4, $C$2="Aşağıdakı kimi dəyişir"), IFERROR(VLOOKUP(W750, $C$4:$D$7, 2, FALSE), AE749),
AND(W750&gt;0, W750&lt;=$B$4), $B$5,
TRUE,0 )</f>
        <v/>
      </c>
      <c r="AF750" s="51" t="str">
        <f t="shared" ca="1" si="34"/>
        <v/>
      </c>
    </row>
    <row r="751" spans="1:32" x14ac:dyDescent="0.4">
      <c r="A751" s="13" t="str" cm="1">
        <f t="array" aca="1" ref="A751" ca="1">_xlfn.IFS(
AND(SUMIFS(lease_table_interest_accruals, lease_table_dates, A750)&gt;0, COUNTIFS($E$14:E750, "Interest accrual", $A$14:A750, A750)=0),  A750,
AND(SUMIFS(lease_table_payments, lease_table_dates, A750)&gt;0, COUNTIFS($E$14:E750, "Payment", $A$14:A750, A750)=0),  A750,
AND(SUMIFS(rou_table_deprs, rou_table_dates, A750)&gt;0, COUNTIFS($E$14:E750, "Depreciation", $A$14:A750, A750)=0),  A750,
TRUE,  IFERROR(INDEX(rou_table_dates,  MATCH(A750, rou_table_dates)+1, ), "")
)</f>
        <v/>
      </c>
      <c r="B751" s="1" t="str" cm="1">
        <f t="array" aca="1" ref="B751" ca="1">_xlfn.IFS(
AND(E751="Payment", A751=$B$2), $AM$14,
E751="Payment", $AM$15,
E751="Interest accrual", $AM$18,
E751="Depreciation", $AM$17,
TRUE, "")</f>
        <v/>
      </c>
      <c r="C751" s="1" t="str" cm="1">
        <f t="array" aca="1" ref="C751" ca="1">_xlfn.IFS(
E751="Payment", $AM$19,
E751="Interest accrual", $AM$15,
E751="Depreciation", $AM$16,
TRUE, "")</f>
        <v/>
      </c>
      <c r="D751" s="1" t="str" cm="1">
        <f t="array" aca="1" ref="D751" ca="1">_xlfn.IFS(
E751="Payment", _xlfn.XLOOKUP(A751, lease_table_dates, lease_table_payments, 0, 0),
E751="Interest accrual", _xlfn.XLOOKUP(A751, lease_table_dates, lease_table_interest_accruals, 0, 0),
E751="Depreciation", _xlfn.XLOOKUP(A751, rou_table_dates, rou_table_deprs, 0, 0),
TRUE, ""
)</f>
        <v/>
      </c>
      <c r="E751" s="7" t="str" cm="1">
        <f t="array" aca="1" ref="E751" ca="1">_xlfn.IFS(
AND(SUMIFS(lease_table_interest_accruals, lease_table_dates, A751)&gt;0, COUNTIFS($E$14:E750, "Interest accrual", $A$14:A750, A751)=0), "Interest accrual",
AND(SUMIFS(lease_table_payments, lease_table_dates, A751)&gt;0, COUNTIFS($E$14:E750, "Payment", $A$14:A750, A751)=0), "Payment",
AND(SUMIFS(rou_table_deprs, rou_table_dates, A751)&gt;0, COUNTIFS($E$14:E750, "Depreciation", $A$14:A750, A751)=0), "Depreciation",
TRUE,  ""
)</f>
        <v/>
      </c>
      <c r="G751" s="13" t="str" cm="1">
        <f t="array" aca="1" ref="G751" ca="1">_xlfn.IFS(
AND($B$11="Hə", $B$3="İllik"), Z751,
AND($B$11="Hə", $B$3="Aylıq"), AA751,
$B$11="Yox", X751)</f>
        <v/>
      </c>
      <c r="H751" s="1" t="str" cm="1">
        <f t="array" aca="1" ref="H751" ca="1">_xlfn.IFS( G751="", "",
TRUE, ROUND( H750+I751-J751, 2) )</f>
        <v/>
      </c>
      <c r="I751" s="1" t="str" cm="1">
        <f t="array" aca="1" ref="I751" ca="1">_xlfn.IFS(G751="", "",
G751=last_payment_date, (J751-H750),
 TRUE,  -  (H750- H750* (1+$B$6)^ (_xlfn.DAYS(G751,G750)/365) )
)</f>
        <v/>
      </c>
      <c r="J751" s="1" t="str" cm="1">
        <f t="array" aca="1" ref="J751" ca="1">_xlfn.IFS(G751="", "",
TRUE, _xlfn.XLOOKUP(G751,  payment_dates, payments,0,0)
)</f>
        <v/>
      </c>
      <c r="L751" s="8" t="str" cm="1">
        <f t="array" aca="1" ref="L751" ca="1">_xlfn.IFS(
AND($B$11="Hə", $B$3="İllik"), AC751,
AND($B$11="Hə", $B$3="Aylıq"), AD751,
$B$11="Yox", AB751)</f>
        <v/>
      </c>
      <c r="M751" s="1" t="str" cm="1">
        <f t="array" aca="1" ref="M751" ca="1">_xlfn.IFS( L751="", "",
(M750-N751)&lt;=0.5, 0,
TRUE,  M750-N751)</f>
        <v/>
      </c>
      <c r="N751" s="7" t="str" cm="1">
        <f t="array" aca="1" ref="N751" ca="1">_xlfn.IFS(
L751="", "",
TRUE, MIN(M750, ROUND($M$14/ (last_rou_date - $B$2) * (L751-L750), 2) )
)</f>
        <v/>
      </c>
      <c r="P751" s="59" t="str">
        <f t="shared" ca="1" si="33"/>
        <v/>
      </c>
      <c r="Q751" s="1" t="str" cm="1">
        <f t="array" aca="1" ref="Q751" ca="1">_xlfn.IFS(P751="","",
$B$11="Hə", _xlfn.XLOOKUP(DATE(P751, 12, 31), rou_table_dates, rou_table_nbvs,0, 0),
TRUE,  MAX(0, ROUND($M$14 - $M$14/ (last_rou_date - $B$2) * (DATE(P751,12,31) - $B$2), 2) )
)</f>
        <v/>
      </c>
      <c r="R751" s="1" t="str" cm="1">
        <f t="array" aca="1" ref="R751" ca="1">_xlfn.IFS(P751="","",
$B$11="Hə", _xlfn.XLOOKUP(DATE(P751, 12, 31), lease_table_dates, lease_table_balances,0, 0),
TRUE, IFERROR( XNPV($B$6, IF(payment_dates &gt;DATE(P751, 12, 31), payments,  0),  IF(payment_dates &gt;DATE(P751, 12, 31), payment_dates,  DATE(P751, 12, 31))    ),0)
)</f>
        <v/>
      </c>
      <c r="S751" s="1" t="str" cm="1">
        <f t="array" aca="1" ref="S751" ca="1">_xlfn.IFS(P751="","",
TRUE,  MIN( MIN(Q750, $M$14), ROUND($M$14/ (last_rou_date - $B$2) * (DATE(P751,12,31) - MAX($B$2, DATE(P751-1, 12, 31))), 2) )
)</f>
        <v/>
      </c>
      <c r="T751" s="7" t="str" cm="1">
        <f t="array" aca="1" ref="T751" ca="1">_xlfn.IFS(P751="", "",
ISTEXT(R750), R751- (H751 - SUMIFS( lease_table_payments, lease_table_years, P751) -$AG$14 ),
AND(ISNUMBER(R750), R751&lt;&gt;""),   R751- (R750 - SUMIFS( lease_table_payments, lease_table_years, P751) )
)</f>
        <v/>
      </c>
      <c r="V751" s="64">
        <f t="shared" si="35"/>
        <v>738</v>
      </c>
      <c r="W751" s="51" t="str" cm="1">
        <f t="array" ref="W751">_xlfn.IFS(
OR(W750=$B$4, W750=""),"",
TRUE,W750+1
)</f>
        <v/>
      </c>
      <c r="X751" s="51" t="str" cm="1">
        <f t="array" ref="X751">_xlfn.IFS(X750="","",
W751="", "",
AND($B$3="İllik"),DATE(YEAR(X750)+1,MONTH(X750),DAY(X750) ),
AND($B$3="Aylıq", $AH$14="Not end"), EDATE(X750,1),
AND($B$3="Aylıq", $AH$14="End"), EOMONTH(X750,1)
)</f>
        <v/>
      </c>
      <c r="Y751" s="51" t="str" cm="1">
        <f t="array" aca="1" ref="Y751" ca="1">_xlfn.IFS(
AND($B$7="Dövrün əvvəlində", Y750&lt;=last_rou_date), DATE(YEAR(Y750)+1, 12, 31),
AND($B$7="Dövrün sonunda", Y750&lt;=last_payment_date), DATE(YEAR(Y750)+1, 12, 31),
TRUE, ""
)</f>
        <v/>
      </c>
      <c r="Z751" s="75" t="str" cm="1">
        <f t="array" aca="1" ref="Z751" ca="1">_xlfn.IFS(
AND($AN$14="Not year_end", Z750&gt;last_payment_date), "",
AND($AN$14="Year_end", Z750&gt;=last_payment_date), "",
AND($AN$14="Year_end"), DATE(YEAR(Z750+1), 12, 31),
AND($AN$14="Not year_end", MONTH(Z750)=12, DAY(Z750)=31), DATE(YEAR(Z749)+1, MONTH(Z749), DAY(Z749)),
AND($AN$14="Not year_end", OR(MONTH(Z750)&lt;&gt;12, DAY(Z750)&lt;&gt;31) ), DATE(YEAR(Z750), 12, 31)
)</f>
        <v/>
      </c>
      <c r="AA751" s="75" t="str" cm="1">
        <f t="array" aca="1" ref="AA751" ca="1">_xlfn.IFS(AA750="", "",
AND(AA750=last_payment_date, OR(MONTH(AA750)&lt;&gt;12, DAY(AA750)&lt;&gt;31) ), DATE(YEAR(AA750), 12, 31),
AND(MONTH(AA750)=12, DAY(AA750)=31, AA750&gt;=last_payment_date), "",
AND(MONTH(AA750)=12, DAY(AA750)&lt;&gt;31),  EOMONTH(AA750,0),
AND(MONTH(AA750)=12, DAY(AA750)=31, $AH$14="Not end"),  EDATE(AA749,1),
AND($AH$14="Not end"), EDATE(AA750, 1),
AND($AH$14="End"), EOMONTH(AA750, 1)
)</f>
        <v/>
      </c>
      <c r="AB751" s="75" t="str" cm="1">
        <f t="array" aca="1" ref="AB751" ca="1">_xlfn.IFS(AB750="","",
AND(AB750=last_rou_date), "",
AND($B$3="İllik"),DATE(YEAR(AB750)+1,MONTH(AB750),DAY(AB750) ),
AND($B$3="Aylıq", $AH$14="Not end"), EDATE(AB750,1),
AND($B$3="Aylıq", $AH$14="End"), EOMONTH(AB750,1)
)</f>
        <v/>
      </c>
      <c r="AC751" s="75" t="str" cm="1">
        <f t="array" aca="1" ref="AC751" ca="1">_xlfn.IFS(
AND($AN$14="Not year_end", AC750&gt;last_rou_date), "",
AND($AN$14="Year_end", AC750&gt;=last_rou_date), "",
AND($AN$14="Year_end"), DATE(YEAR(AC750+1), 12, 31),
AND($AN$14="Not year_end", MONTH(AC750)=12, DAY(AC750)=31), DATE(YEAR(AC749)+1, MONTH(AC749), DAY(AC749)),
AND($AN$14="Not year_end", OR(MONTH(AC750)&lt;&gt;12, DAY(AC750)&lt;&gt;31) ), DATE(YEAR(AC750), 12, 31)
)</f>
        <v/>
      </c>
      <c r="AD751" s="75" t="str" cm="1">
        <f t="array" aca="1" ref="AD751" ca="1">_xlfn.IFS(AD750="", "",
AND(AD750=last_rou_date, OR(MONTH(AD750)&lt;&gt;12, DAY(AD750)&lt;&gt;31) ), DATE(YEAR(AD750), 12, 31),
AND(MONTH(AD750)=12, DAY(AD750)=31, AD750&gt;=last_rou_date), "",
AND(MONTH(AD750)=12, DAY(AD750)&lt;&gt;31),  EOMONTH(AD750,0),
AND(MONTH(AD750)=12, DAY(AD750)=31, $AH$14="Not end"),  EDATE(AD749,1),
AND($AH$14="Not end"), EDATE(AD750, 1),
AND($AH$14="End"), EOMONTH(AD750, 1)
)</f>
        <v/>
      </c>
      <c r="AE751" s="51" t="str" cm="1">
        <f t="array" ref="AE751">_xlfn.IFS(W751="", "",
AND(W751&gt;0, W751&lt;=$B$4, $C$2="İllik artım, faiz olaraq", $D$2&gt;0, $B$3="İllik"), $B$5*((1+$D$2)^(W751-1)),
AND(W751&gt;0, W751&lt;=$B$4, $C$2="İllik artım, faiz olaraq", $D$2&gt;0, $B$3="Aylıq"), $B$5*((1+$D$2)^ROUNDDOWN((W751-1)/12,0)),
AND(W751=1, $C$2="Aşağıdakı kimi dəyişir", ), $B$5,
AND(W751&gt;1, W751&lt;=$B$4, $C$2="Aşağıdakı kimi dəyişir"), IFERROR(VLOOKUP(W751, $C$4:$D$7, 2, FALSE), AE750),
AND(W751&gt;0, W751&lt;=$B$4), $B$5,
TRUE,0 )</f>
        <v/>
      </c>
      <c r="AF751" s="51" t="str">
        <f t="shared" ca="1" si="34"/>
        <v/>
      </c>
    </row>
    <row r="752" spans="1:32" x14ac:dyDescent="0.4">
      <c r="A752" s="13" t="str" cm="1">
        <f t="array" aca="1" ref="A752" ca="1">_xlfn.IFS(
AND(SUMIFS(lease_table_interest_accruals, lease_table_dates, A751)&gt;0, COUNTIFS($E$14:E751, "Interest accrual", $A$14:A751, A751)=0),  A751,
AND(SUMIFS(lease_table_payments, lease_table_dates, A751)&gt;0, COUNTIFS($E$14:E751, "Payment", $A$14:A751, A751)=0),  A751,
AND(SUMIFS(rou_table_deprs, rou_table_dates, A751)&gt;0, COUNTIFS($E$14:E751, "Depreciation", $A$14:A751, A751)=0),  A751,
TRUE,  IFERROR(INDEX(rou_table_dates,  MATCH(A751, rou_table_dates)+1, ), "")
)</f>
        <v/>
      </c>
      <c r="B752" s="1" t="str" cm="1">
        <f t="array" aca="1" ref="B752" ca="1">_xlfn.IFS(
AND(E752="Payment", A752=$B$2), $AM$14,
E752="Payment", $AM$15,
E752="Interest accrual", $AM$18,
E752="Depreciation", $AM$17,
TRUE, "")</f>
        <v/>
      </c>
      <c r="C752" s="1" t="str" cm="1">
        <f t="array" aca="1" ref="C752" ca="1">_xlfn.IFS(
E752="Payment", $AM$19,
E752="Interest accrual", $AM$15,
E752="Depreciation", $AM$16,
TRUE, "")</f>
        <v/>
      </c>
      <c r="D752" s="1" t="str" cm="1">
        <f t="array" aca="1" ref="D752" ca="1">_xlfn.IFS(
E752="Payment", _xlfn.XLOOKUP(A752, lease_table_dates, lease_table_payments, 0, 0),
E752="Interest accrual", _xlfn.XLOOKUP(A752, lease_table_dates, lease_table_interest_accruals, 0, 0),
E752="Depreciation", _xlfn.XLOOKUP(A752, rou_table_dates, rou_table_deprs, 0, 0),
TRUE, ""
)</f>
        <v/>
      </c>
      <c r="E752" s="7" t="str" cm="1">
        <f t="array" aca="1" ref="E752" ca="1">_xlfn.IFS(
AND(SUMIFS(lease_table_interest_accruals, lease_table_dates, A752)&gt;0, COUNTIFS($E$14:E751, "Interest accrual", $A$14:A751, A752)=0), "Interest accrual",
AND(SUMIFS(lease_table_payments, lease_table_dates, A752)&gt;0, COUNTIFS($E$14:E751, "Payment", $A$14:A751, A752)=0), "Payment",
AND(SUMIFS(rou_table_deprs, rou_table_dates, A752)&gt;0, COUNTIFS($E$14:E751, "Depreciation", $A$14:A751, A752)=0), "Depreciation",
TRUE,  ""
)</f>
        <v/>
      </c>
      <c r="G752" s="13" t="str" cm="1">
        <f t="array" aca="1" ref="G752" ca="1">_xlfn.IFS(
AND($B$11="Hə", $B$3="İllik"), Z752,
AND($B$11="Hə", $B$3="Aylıq"), AA752,
$B$11="Yox", X752)</f>
        <v/>
      </c>
      <c r="H752" s="1" t="str" cm="1">
        <f t="array" aca="1" ref="H752" ca="1">_xlfn.IFS( G752="", "",
TRUE, ROUND( H751+I752-J752, 2) )</f>
        <v/>
      </c>
      <c r="I752" s="1" t="str" cm="1">
        <f t="array" aca="1" ref="I752" ca="1">_xlfn.IFS(G752="", "",
G752=last_payment_date, (J752-H751),
 TRUE,  -  (H751- H751* (1+$B$6)^ (_xlfn.DAYS(G752,G751)/365) )
)</f>
        <v/>
      </c>
      <c r="J752" s="1" t="str" cm="1">
        <f t="array" aca="1" ref="J752" ca="1">_xlfn.IFS(G752="", "",
TRUE, _xlfn.XLOOKUP(G752,  payment_dates, payments,0,0)
)</f>
        <v/>
      </c>
      <c r="L752" s="8" t="str" cm="1">
        <f t="array" aca="1" ref="L752" ca="1">_xlfn.IFS(
AND($B$11="Hə", $B$3="İllik"), AC752,
AND($B$11="Hə", $B$3="Aylıq"), AD752,
$B$11="Yox", AB752)</f>
        <v/>
      </c>
      <c r="M752" s="1" t="str" cm="1">
        <f t="array" aca="1" ref="M752" ca="1">_xlfn.IFS( L752="", "",
(M751-N752)&lt;=0.5, 0,
TRUE,  M751-N752)</f>
        <v/>
      </c>
      <c r="N752" s="7" t="str" cm="1">
        <f t="array" aca="1" ref="N752" ca="1">_xlfn.IFS(
L752="", "",
TRUE, MIN(M751, ROUND($M$14/ (last_rou_date - $B$2) * (L752-L751), 2) )
)</f>
        <v/>
      </c>
      <c r="P752" s="59" t="str">
        <f t="shared" ca="1" si="33"/>
        <v/>
      </c>
      <c r="Q752" s="1" t="str" cm="1">
        <f t="array" aca="1" ref="Q752" ca="1">_xlfn.IFS(P752="","",
$B$11="Hə", _xlfn.XLOOKUP(DATE(P752, 12, 31), rou_table_dates, rou_table_nbvs,0, 0),
TRUE,  MAX(0, ROUND($M$14 - $M$14/ (last_rou_date - $B$2) * (DATE(P752,12,31) - $B$2), 2) )
)</f>
        <v/>
      </c>
      <c r="R752" s="1" t="str" cm="1">
        <f t="array" aca="1" ref="R752" ca="1">_xlfn.IFS(P752="","",
$B$11="Hə", _xlfn.XLOOKUP(DATE(P752, 12, 31), lease_table_dates, lease_table_balances,0, 0),
TRUE, IFERROR( XNPV($B$6, IF(payment_dates &gt;DATE(P752, 12, 31), payments,  0),  IF(payment_dates &gt;DATE(P752, 12, 31), payment_dates,  DATE(P752, 12, 31))    ),0)
)</f>
        <v/>
      </c>
      <c r="S752" s="1" t="str" cm="1">
        <f t="array" aca="1" ref="S752" ca="1">_xlfn.IFS(P752="","",
TRUE,  MIN( MIN(Q751, $M$14), ROUND($M$14/ (last_rou_date - $B$2) * (DATE(P752,12,31) - MAX($B$2, DATE(P752-1, 12, 31))), 2) )
)</f>
        <v/>
      </c>
      <c r="T752" s="7" t="str" cm="1">
        <f t="array" aca="1" ref="T752" ca="1">_xlfn.IFS(P752="", "",
ISTEXT(R751), R752- (H752 - SUMIFS( lease_table_payments, lease_table_years, P752) -$AG$14 ),
AND(ISNUMBER(R751), R752&lt;&gt;""),   R752- (R751 - SUMIFS( lease_table_payments, lease_table_years, P752) )
)</f>
        <v/>
      </c>
      <c r="V752" s="64">
        <f t="shared" si="35"/>
        <v>739</v>
      </c>
      <c r="W752" s="51" t="str" cm="1">
        <f t="array" ref="W752">_xlfn.IFS(
OR(W751=$B$4, W751=""),"",
TRUE,W751+1
)</f>
        <v/>
      </c>
      <c r="X752" s="51" t="str" cm="1">
        <f t="array" ref="X752">_xlfn.IFS(X751="","",
W752="", "",
AND($B$3="İllik"),DATE(YEAR(X751)+1,MONTH(X751),DAY(X751) ),
AND($B$3="Aylıq", $AH$14="Not end"), EDATE(X751,1),
AND($B$3="Aylıq", $AH$14="End"), EOMONTH(X751,1)
)</f>
        <v/>
      </c>
      <c r="Y752" s="51" t="str" cm="1">
        <f t="array" aca="1" ref="Y752" ca="1">_xlfn.IFS(
AND($B$7="Dövrün əvvəlində", Y751&lt;=last_rou_date), DATE(YEAR(Y751)+1, 12, 31),
AND($B$7="Dövrün sonunda", Y751&lt;=last_payment_date), DATE(YEAR(Y751)+1, 12, 31),
TRUE, ""
)</f>
        <v/>
      </c>
      <c r="Z752" s="75" t="str" cm="1">
        <f t="array" aca="1" ref="Z752" ca="1">_xlfn.IFS(
AND($AN$14="Not year_end", Z751&gt;last_payment_date), "",
AND($AN$14="Year_end", Z751&gt;=last_payment_date), "",
AND($AN$14="Year_end"), DATE(YEAR(Z751+1), 12, 31),
AND($AN$14="Not year_end", MONTH(Z751)=12, DAY(Z751)=31), DATE(YEAR(Z750)+1, MONTH(Z750), DAY(Z750)),
AND($AN$14="Not year_end", OR(MONTH(Z751)&lt;&gt;12, DAY(Z751)&lt;&gt;31) ), DATE(YEAR(Z751), 12, 31)
)</f>
        <v/>
      </c>
      <c r="AA752" s="75" t="str" cm="1">
        <f t="array" aca="1" ref="AA752" ca="1">_xlfn.IFS(AA751="", "",
AND(AA751=last_payment_date, OR(MONTH(AA751)&lt;&gt;12, DAY(AA751)&lt;&gt;31) ), DATE(YEAR(AA751), 12, 31),
AND(MONTH(AA751)=12, DAY(AA751)=31, AA751&gt;=last_payment_date), "",
AND(MONTH(AA751)=12, DAY(AA751)&lt;&gt;31),  EOMONTH(AA751,0),
AND(MONTH(AA751)=12, DAY(AA751)=31, $AH$14="Not end"),  EDATE(AA750,1),
AND($AH$14="Not end"), EDATE(AA751, 1),
AND($AH$14="End"), EOMONTH(AA751, 1)
)</f>
        <v/>
      </c>
      <c r="AB752" s="75" t="str" cm="1">
        <f t="array" aca="1" ref="AB752" ca="1">_xlfn.IFS(AB751="","",
AND(AB751=last_rou_date), "",
AND($B$3="İllik"),DATE(YEAR(AB751)+1,MONTH(AB751),DAY(AB751) ),
AND($B$3="Aylıq", $AH$14="Not end"), EDATE(AB751,1),
AND($B$3="Aylıq", $AH$14="End"), EOMONTH(AB751,1)
)</f>
        <v/>
      </c>
      <c r="AC752" s="75" t="str" cm="1">
        <f t="array" aca="1" ref="AC752" ca="1">_xlfn.IFS(
AND($AN$14="Not year_end", AC751&gt;last_rou_date), "",
AND($AN$14="Year_end", AC751&gt;=last_rou_date), "",
AND($AN$14="Year_end"), DATE(YEAR(AC751+1), 12, 31),
AND($AN$14="Not year_end", MONTH(AC751)=12, DAY(AC751)=31), DATE(YEAR(AC750)+1, MONTH(AC750), DAY(AC750)),
AND($AN$14="Not year_end", OR(MONTH(AC751)&lt;&gt;12, DAY(AC751)&lt;&gt;31) ), DATE(YEAR(AC751), 12, 31)
)</f>
        <v/>
      </c>
      <c r="AD752" s="75" t="str" cm="1">
        <f t="array" aca="1" ref="AD752" ca="1">_xlfn.IFS(AD751="", "",
AND(AD751=last_rou_date, OR(MONTH(AD751)&lt;&gt;12, DAY(AD751)&lt;&gt;31) ), DATE(YEAR(AD751), 12, 31),
AND(MONTH(AD751)=12, DAY(AD751)=31, AD751&gt;=last_rou_date), "",
AND(MONTH(AD751)=12, DAY(AD751)&lt;&gt;31),  EOMONTH(AD751,0),
AND(MONTH(AD751)=12, DAY(AD751)=31, $AH$14="Not end"),  EDATE(AD750,1),
AND($AH$14="Not end"), EDATE(AD751, 1),
AND($AH$14="End"), EOMONTH(AD751, 1)
)</f>
        <v/>
      </c>
      <c r="AE752" s="51" t="str" cm="1">
        <f t="array" ref="AE752">_xlfn.IFS(W752="", "",
AND(W752&gt;0, W752&lt;=$B$4, $C$2="İllik artım, faiz olaraq", $D$2&gt;0, $B$3="İllik"), $B$5*((1+$D$2)^(W752-1)),
AND(W752&gt;0, W752&lt;=$B$4, $C$2="İllik artım, faiz olaraq", $D$2&gt;0, $B$3="Aylıq"), $B$5*((1+$D$2)^ROUNDDOWN((W752-1)/12,0)),
AND(W752=1, $C$2="Aşağıdakı kimi dəyişir", ), $B$5,
AND(W752&gt;1, W752&lt;=$B$4, $C$2="Aşağıdakı kimi dəyişir"), IFERROR(VLOOKUP(W752, $C$4:$D$7, 2, FALSE), AE751),
AND(W752&gt;0, W752&lt;=$B$4), $B$5,
TRUE,0 )</f>
        <v/>
      </c>
      <c r="AF752" s="51" t="str">
        <f t="shared" ca="1" si="34"/>
        <v/>
      </c>
    </row>
    <row r="753" spans="1:32" x14ac:dyDescent="0.4">
      <c r="A753" s="13" t="str" cm="1">
        <f t="array" aca="1" ref="A753" ca="1">_xlfn.IFS(
AND(SUMIFS(lease_table_interest_accruals, lease_table_dates, A752)&gt;0, COUNTIFS($E$14:E752, "Interest accrual", $A$14:A752, A752)=0),  A752,
AND(SUMIFS(lease_table_payments, lease_table_dates, A752)&gt;0, COUNTIFS($E$14:E752, "Payment", $A$14:A752, A752)=0),  A752,
AND(SUMIFS(rou_table_deprs, rou_table_dates, A752)&gt;0, COUNTIFS($E$14:E752, "Depreciation", $A$14:A752, A752)=0),  A752,
TRUE,  IFERROR(INDEX(rou_table_dates,  MATCH(A752, rou_table_dates)+1, ), "")
)</f>
        <v/>
      </c>
      <c r="B753" s="1" t="str" cm="1">
        <f t="array" aca="1" ref="B753" ca="1">_xlfn.IFS(
AND(E753="Payment", A753=$B$2), $AM$14,
E753="Payment", $AM$15,
E753="Interest accrual", $AM$18,
E753="Depreciation", $AM$17,
TRUE, "")</f>
        <v/>
      </c>
      <c r="C753" s="1" t="str" cm="1">
        <f t="array" aca="1" ref="C753" ca="1">_xlfn.IFS(
E753="Payment", $AM$19,
E753="Interest accrual", $AM$15,
E753="Depreciation", $AM$16,
TRUE, "")</f>
        <v/>
      </c>
      <c r="D753" s="1" t="str" cm="1">
        <f t="array" aca="1" ref="D753" ca="1">_xlfn.IFS(
E753="Payment", _xlfn.XLOOKUP(A753, lease_table_dates, lease_table_payments, 0, 0),
E753="Interest accrual", _xlfn.XLOOKUP(A753, lease_table_dates, lease_table_interest_accruals, 0, 0),
E753="Depreciation", _xlfn.XLOOKUP(A753, rou_table_dates, rou_table_deprs, 0, 0),
TRUE, ""
)</f>
        <v/>
      </c>
      <c r="E753" s="7" t="str" cm="1">
        <f t="array" aca="1" ref="E753" ca="1">_xlfn.IFS(
AND(SUMIFS(lease_table_interest_accruals, lease_table_dates, A753)&gt;0, COUNTIFS($E$14:E752, "Interest accrual", $A$14:A752, A753)=0), "Interest accrual",
AND(SUMIFS(lease_table_payments, lease_table_dates, A753)&gt;0, COUNTIFS($E$14:E752, "Payment", $A$14:A752, A753)=0), "Payment",
AND(SUMIFS(rou_table_deprs, rou_table_dates, A753)&gt;0, COUNTIFS($E$14:E752, "Depreciation", $A$14:A752, A753)=0), "Depreciation",
TRUE,  ""
)</f>
        <v/>
      </c>
      <c r="G753" s="13" t="str" cm="1">
        <f t="array" aca="1" ref="G753" ca="1">_xlfn.IFS(
AND($B$11="Hə", $B$3="İllik"), Z753,
AND($B$11="Hə", $B$3="Aylıq"), AA753,
$B$11="Yox", X753)</f>
        <v/>
      </c>
      <c r="H753" s="1" t="str" cm="1">
        <f t="array" aca="1" ref="H753" ca="1">_xlfn.IFS( G753="", "",
TRUE, ROUND( H752+I753-J753, 2) )</f>
        <v/>
      </c>
      <c r="I753" s="1" t="str" cm="1">
        <f t="array" aca="1" ref="I753" ca="1">_xlfn.IFS(G753="", "",
G753=last_payment_date, (J753-H752),
 TRUE,  -  (H752- H752* (1+$B$6)^ (_xlfn.DAYS(G753,G752)/365) )
)</f>
        <v/>
      </c>
      <c r="J753" s="1" t="str" cm="1">
        <f t="array" aca="1" ref="J753" ca="1">_xlfn.IFS(G753="", "",
TRUE, _xlfn.XLOOKUP(G753,  payment_dates, payments,0,0)
)</f>
        <v/>
      </c>
      <c r="L753" s="8" t="str" cm="1">
        <f t="array" aca="1" ref="L753" ca="1">_xlfn.IFS(
AND($B$11="Hə", $B$3="İllik"), AC753,
AND($B$11="Hə", $B$3="Aylıq"), AD753,
$B$11="Yox", AB753)</f>
        <v/>
      </c>
      <c r="M753" s="1" t="str" cm="1">
        <f t="array" aca="1" ref="M753" ca="1">_xlfn.IFS( L753="", "",
(M752-N753)&lt;=0.5, 0,
TRUE,  M752-N753)</f>
        <v/>
      </c>
      <c r="N753" s="7" t="str" cm="1">
        <f t="array" aca="1" ref="N753" ca="1">_xlfn.IFS(
L753="", "",
TRUE, MIN(M752, ROUND($M$14/ (last_rou_date - $B$2) * (L753-L752), 2) )
)</f>
        <v/>
      </c>
      <c r="P753" s="59" t="str">
        <f t="shared" ca="1" si="33"/>
        <v/>
      </c>
      <c r="Q753" s="1" t="str" cm="1">
        <f t="array" aca="1" ref="Q753" ca="1">_xlfn.IFS(P753="","",
$B$11="Hə", _xlfn.XLOOKUP(DATE(P753, 12, 31), rou_table_dates, rou_table_nbvs,0, 0),
TRUE,  MAX(0, ROUND($M$14 - $M$14/ (last_rou_date - $B$2) * (DATE(P753,12,31) - $B$2), 2) )
)</f>
        <v/>
      </c>
      <c r="R753" s="1" t="str" cm="1">
        <f t="array" aca="1" ref="R753" ca="1">_xlfn.IFS(P753="","",
$B$11="Hə", _xlfn.XLOOKUP(DATE(P753, 12, 31), lease_table_dates, lease_table_balances,0, 0),
TRUE, IFERROR( XNPV($B$6, IF(payment_dates &gt;DATE(P753, 12, 31), payments,  0),  IF(payment_dates &gt;DATE(P753, 12, 31), payment_dates,  DATE(P753, 12, 31))    ),0)
)</f>
        <v/>
      </c>
      <c r="S753" s="1" t="str" cm="1">
        <f t="array" aca="1" ref="S753" ca="1">_xlfn.IFS(P753="","",
TRUE,  MIN( MIN(Q752, $M$14), ROUND($M$14/ (last_rou_date - $B$2) * (DATE(P753,12,31) - MAX($B$2, DATE(P753-1, 12, 31))), 2) )
)</f>
        <v/>
      </c>
      <c r="T753" s="7" t="str" cm="1">
        <f t="array" aca="1" ref="T753" ca="1">_xlfn.IFS(P753="", "",
ISTEXT(R752), R753- (H753 - SUMIFS( lease_table_payments, lease_table_years, P753) -$AG$14 ),
AND(ISNUMBER(R752), R753&lt;&gt;""),   R753- (R752 - SUMIFS( lease_table_payments, lease_table_years, P753) )
)</f>
        <v/>
      </c>
      <c r="V753" s="64">
        <f t="shared" si="35"/>
        <v>740</v>
      </c>
      <c r="W753" s="51" t="str" cm="1">
        <f t="array" ref="W753">_xlfn.IFS(
OR(W752=$B$4, W752=""),"",
TRUE,W752+1
)</f>
        <v/>
      </c>
      <c r="X753" s="51" t="str" cm="1">
        <f t="array" ref="X753">_xlfn.IFS(X752="","",
W753="", "",
AND($B$3="İllik"),DATE(YEAR(X752)+1,MONTH(X752),DAY(X752) ),
AND($B$3="Aylıq", $AH$14="Not end"), EDATE(X752,1),
AND($B$3="Aylıq", $AH$14="End"), EOMONTH(X752,1)
)</f>
        <v/>
      </c>
      <c r="Y753" s="51" t="str" cm="1">
        <f t="array" aca="1" ref="Y753" ca="1">_xlfn.IFS(
AND($B$7="Dövrün əvvəlində", Y752&lt;=last_rou_date), DATE(YEAR(Y752)+1, 12, 31),
AND($B$7="Dövrün sonunda", Y752&lt;=last_payment_date), DATE(YEAR(Y752)+1, 12, 31),
TRUE, ""
)</f>
        <v/>
      </c>
      <c r="Z753" s="75" t="str" cm="1">
        <f t="array" aca="1" ref="Z753" ca="1">_xlfn.IFS(
AND($AN$14="Not year_end", Z752&gt;last_payment_date), "",
AND($AN$14="Year_end", Z752&gt;=last_payment_date), "",
AND($AN$14="Year_end"), DATE(YEAR(Z752+1), 12, 31),
AND($AN$14="Not year_end", MONTH(Z752)=12, DAY(Z752)=31), DATE(YEAR(Z751)+1, MONTH(Z751), DAY(Z751)),
AND($AN$14="Not year_end", OR(MONTH(Z752)&lt;&gt;12, DAY(Z752)&lt;&gt;31) ), DATE(YEAR(Z752), 12, 31)
)</f>
        <v/>
      </c>
      <c r="AA753" s="75" t="str" cm="1">
        <f t="array" aca="1" ref="AA753" ca="1">_xlfn.IFS(AA752="", "",
AND(AA752=last_payment_date, OR(MONTH(AA752)&lt;&gt;12, DAY(AA752)&lt;&gt;31) ), DATE(YEAR(AA752), 12, 31),
AND(MONTH(AA752)=12, DAY(AA752)=31, AA752&gt;=last_payment_date), "",
AND(MONTH(AA752)=12, DAY(AA752)&lt;&gt;31),  EOMONTH(AA752,0),
AND(MONTH(AA752)=12, DAY(AA752)=31, $AH$14="Not end"),  EDATE(AA751,1),
AND($AH$14="Not end"), EDATE(AA752, 1),
AND($AH$14="End"), EOMONTH(AA752, 1)
)</f>
        <v/>
      </c>
      <c r="AB753" s="75" t="str" cm="1">
        <f t="array" aca="1" ref="AB753" ca="1">_xlfn.IFS(AB752="","",
AND(AB752=last_rou_date), "",
AND($B$3="İllik"),DATE(YEAR(AB752)+1,MONTH(AB752),DAY(AB752) ),
AND($B$3="Aylıq", $AH$14="Not end"), EDATE(AB752,1),
AND($B$3="Aylıq", $AH$14="End"), EOMONTH(AB752,1)
)</f>
        <v/>
      </c>
      <c r="AC753" s="75" t="str" cm="1">
        <f t="array" aca="1" ref="AC753" ca="1">_xlfn.IFS(
AND($AN$14="Not year_end", AC752&gt;last_rou_date), "",
AND($AN$14="Year_end", AC752&gt;=last_rou_date), "",
AND($AN$14="Year_end"), DATE(YEAR(AC752+1), 12, 31),
AND($AN$14="Not year_end", MONTH(AC752)=12, DAY(AC752)=31), DATE(YEAR(AC751)+1, MONTH(AC751), DAY(AC751)),
AND($AN$14="Not year_end", OR(MONTH(AC752)&lt;&gt;12, DAY(AC752)&lt;&gt;31) ), DATE(YEAR(AC752), 12, 31)
)</f>
        <v/>
      </c>
      <c r="AD753" s="75" t="str" cm="1">
        <f t="array" aca="1" ref="AD753" ca="1">_xlfn.IFS(AD752="", "",
AND(AD752=last_rou_date, OR(MONTH(AD752)&lt;&gt;12, DAY(AD752)&lt;&gt;31) ), DATE(YEAR(AD752), 12, 31),
AND(MONTH(AD752)=12, DAY(AD752)=31, AD752&gt;=last_rou_date), "",
AND(MONTH(AD752)=12, DAY(AD752)&lt;&gt;31),  EOMONTH(AD752,0),
AND(MONTH(AD752)=12, DAY(AD752)=31, $AH$14="Not end"),  EDATE(AD751,1),
AND($AH$14="Not end"), EDATE(AD752, 1),
AND($AH$14="End"), EOMONTH(AD752, 1)
)</f>
        <v/>
      </c>
      <c r="AE753" s="51" t="str" cm="1">
        <f t="array" ref="AE753">_xlfn.IFS(W753="", "",
AND(W753&gt;0, W753&lt;=$B$4, $C$2="İllik artım, faiz olaraq", $D$2&gt;0, $B$3="İllik"), $B$5*((1+$D$2)^(W753-1)),
AND(W753&gt;0, W753&lt;=$B$4, $C$2="İllik artım, faiz olaraq", $D$2&gt;0, $B$3="Aylıq"), $B$5*((1+$D$2)^ROUNDDOWN((W753-1)/12,0)),
AND(W753=1, $C$2="Aşağıdakı kimi dəyişir", ), $B$5,
AND(W753&gt;1, W753&lt;=$B$4, $C$2="Aşağıdakı kimi dəyişir"), IFERROR(VLOOKUP(W753, $C$4:$D$7, 2, FALSE), AE752),
AND(W753&gt;0, W753&lt;=$B$4), $B$5,
TRUE,0 )</f>
        <v/>
      </c>
      <c r="AF753" s="51" t="str">
        <f t="shared" ca="1" si="34"/>
        <v/>
      </c>
    </row>
    <row r="754" spans="1:32" x14ac:dyDescent="0.4">
      <c r="A754" s="13" t="str" cm="1">
        <f t="array" aca="1" ref="A754" ca="1">_xlfn.IFS(
AND(SUMIFS(lease_table_interest_accruals, lease_table_dates, A753)&gt;0, COUNTIFS($E$14:E753, "Interest accrual", $A$14:A753, A753)=0),  A753,
AND(SUMIFS(lease_table_payments, lease_table_dates, A753)&gt;0, COUNTIFS($E$14:E753, "Payment", $A$14:A753, A753)=0),  A753,
AND(SUMIFS(rou_table_deprs, rou_table_dates, A753)&gt;0, COUNTIFS($E$14:E753, "Depreciation", $A$14:A753, A753)=0),  A753,
TRUE,  IFERROR(INDEX(rou_table_dates,  MATCH(A753, rou_table_dates)+1, ), "")
)</f>
        <v/>
      </c>
      <c r="B754" s="1" t="str" cm="1">
        <f t="array" aca="1" ref="B754" ca="1">_xlfn.IFS(
AND(E754="Payment", A754=$B$2), $AM$14,
E754="Payment", $AM$15,
E754="Interest accrual", $AM$18,
E754="Depreciation", $AM$17,
TRUE, "")</f>
        <v/>
      </c>
      <c r="C754" s="1" t="str" cm="1">
        <f t="array" aca="1" ref="C754" ca="1">_xlfn.IFS(
E754="Payment", $AM$19,
E754="Interest accrual", $AM$15,
E754="Depreciation", $AM$16,
TRUE, "")</f>
        <v/>
      </c>
      <c r="D754" s="1" t="str" cm="1">
        <f t="array" aca="1" ref="D754" ca="1">_xlfn.IFS(
E754="Payment", _xlfn.XLOOKUP(A754, lease_table_dates, lease_table_payments, 0, 0),
E754="Interest accrual", _xlfn.XLOOKUP(A754, lease_table_dates, lease_table_interest_accruals, 0, 0),
E754="Depreciation", _xlfn.XLOOKUP(A754, rou_table_dates, rou_table_deprs, 0, 0),
TRUE, ""
)</f>
        <v/>
      </c>
      <c r="E754" s="7" t="str" cm="1">
        <f t="array" aca="1" ref="E754" ca="1">_xlfn.IFS(
AND(SUMIFS(lease_table_interest_accruals, lease_table_dates, A754)&gt;0, COUNTIFS($E$14:E753, "Interest accrual", $A$14:A753, A754)=0), "Interest accrual",
AND(SUMIFS(lease_table_payments, lease_table_dates, A754)&gt;0, COUNTIFS($E$14:E753, "Payment", $A$14:A753, A754)=0), "Payment",
AND(SUMIFS(rou_table_deprs, rou_table_dates, A754)&gt;0, COUNTIFS($E$14:E753, "Depreciation", $A$14:A753, A754)=0), "Depreciation",
TRUE,  ""
)</f>
        <v/>
      </c>
      <c r="G754" s="13" t="str" cm="1">
        <f t="array" aca="1" ref="G754" ca="1">_xlfn.IFS(
AND($B$11="Hə", $B$3="İllik"), Z754,
AND($B$11="Hə", $B$3="Aylıq"), AA754,
$B$11="Yox", X754)</f>
        <v/>
      </c>
      <c r="H754" s="1" t="str" cm="1">
        <f t="array" aca="1" ref="H754" ca="1">_xlfn.IFS( G754="", "",
TRUE, ROUND( H753+I754-J754, 2) )</f>
        <v/>
      </c>
      <c r="I754" s="1" t="str" cm="1">
        <f t="array" aca="1" ref="I754" ca="1">_xlfn.IFS(G754="", "",
G754=last_payment_date, (J754-H753),
 TRUE,  -  (H753- H753* (1+$B$6)^ (_xlfn.DAYS(G754,G753)/365) )
)</f>
        <v/>
      </c>
      <c r="J754" s="1" t="str" cm="1">
        <f t="array" aca="1" ref="J754" ca="1">_xlfn.IFS(G754="", "",
TRUE, _xlfn.XLOOKUP(G754,  payment_dates, payments,0,0)
)</f>
        <v/>
      </c>
      <c r="L754" s="8" t="str" cm="1">
        <f t="array" aca="1" ref="L754" ca="1">_xlfn.IFS(
AND($B$11="Hə", $B$3="İllik"), AC754,
AND($B$11="Hə", $B$3="Aylıq"), AD754,
$B$11="Yox", AB754)</f>
        <v/>
      </c>
      <c r="M754" s="1" t="str" cm="1">
        <f t="array" aca="1" ref="M754" ca="1">_xlfn.IFS( L754="", "",
(M753-N754)&lt;=0.5, 0,
TRUE,  M753-N754)</f>
        <v/>
      </c>
      <c r="N754" s="7" t="str" cm="1">
        <f t="array" aca="1" ref="N754" ca="1">_xlfn.IFS(
L754="", "",
TRUE, MIN(M753, ROUND($M$14/ (last_rou_date - $B$2) * (L754-L753), 2) )
)</f>
        <v/>
      </c>
      <c r="P754" s="59" t="str">
        <f t="shared" ca="1" si="33"/>
        <v/>
      </c>
      <c r="Q754" s="1" t="str" cm="1">
        <f t="array" aca="1" ref="Q754" ca="1">_xlfn.IFS(P754="","",
$B$11="Hə", _xlfn.XLOOKUP(DATE(P754, 12, 31), rou_table_dates, rou_table_nbvs,0, 0),
TRUE,  MAX(0, ROUND($M$14 - $M$14/ (last_rou_date - $B$2) * (DATE(P754,12,31) - $B$2), 2) )
)</f>
        <v/>
      </c>
      <c r="R754" s="1" t="str" cm="1">
        <f t="array" aca="1" ref="R754" ca="1">_xlfn.IFS(P754="","",
$B$11="Hə", _xlfn.XLOOKUP(DATE(P754, 12, 31), lease_table_dates, lease_table_balances,0, 0),
TRUE, IFERROR( XNPV($B$6, IF(payment_dates &gt;DATE(P754, 12, 31), payments,  0),  IF(payment_dates &gt;DATE(P754, 12, 31), payment_dates,  DATE(P754, 12, 31))    ),0)
)</f>
        <v/>
      </c>
      <c r="S754" s="1" t="str" cm="1">
        <f t="array" aca="1" ref="S754" ca="1">_xlfn.IFS(P754="","",
TRUE,  MIN( MIN(Q753, $M$14), ROUND($M$14/ (last_rou_date - $B$2) * (DATE(P754,12,31) - MAX($B$2, DATE(P754-1, 12, 31))), 2) )
)</f>
        <v/>
      </c>
      <c r="T754" s="7" t="str" cm="1">
        <f t="array" aca="1" ref="T754" ca="1">_xlfn.IFS(P754="", "",
ISTEXT(R753), R754- (H754 - SUMIFS( lease_table_payments, lease_table_years, P754) -$AG$14 ),
AND(ISNUMBER(R753), R754&lt;&gt;""),   R754- (R753 - SUMIFS( lease_table_payments, lease_table_years, P754) )
)</f>
        <v/>
      </c>
      <c r="V754" s="64">
        <f t="shared" si="35"/>
        <v>741</v>
      </c>
      <c r="W754" s="51" t="str" cm="1">
        <f t="array" ref="W754">_xlfn.IFS(
OR(W753=$B$4, W753=""),"",
TRUE,W753+1
)</f>
        <v/>
      </c>
      <c r="X754" s="51" t="str" cm="1">
        <f t="array" ref="X754">_xlfn.IFS(X753="","",
W754="", "",
AND($B$3="İllik"),DATE(YEAR(X753)+1,MONTH(X753),DAY(X753) ),
AND($B$3="Aylıq", $AH$14="Not end"), EDATE(X753,1),
AND($B$3="Aylıq", $AH$14="End"), EOMONTH(X753,1)
)</f>
        <v/>
      </c>
      <c r="Y754" s="51" t="str" cm="1">
        <f t="array" aca="1" ref="Y754" ca="1">_xlfn.IFS(
AND($B$7="Dövrün əvvəlində", Y753&lt;=last_rou_date), DATE(YEAR(Y753)+1, 12, 31),
AND($B$7="Dövrün sonunda", Y753&lt;=last_payment_date), DATE(YEAR(Y753)+1, 12, 31),
TRUE, ""
)</f>
        <v/>
      </c>
      <c r="Z754" s="75" t="str" cm="1">
        <f t="array" aca="1" ref="Z754" ca="1">_xlfn.IFS(
AND($AN$14="Not year_end", Z753&gt;last_payment_date), "",
AND($AN$14="Year_end", Z753&gt;=last_payment_date), "",
AND($AN$14="Year_end"), DATE(YEAR(Z753+1), 12, 31),
AND($AN$14="Not year_end", MONTH(Z753)=12, DAY(Z753)=31), DATE(YEAR(Z752)+1, MONTH(Z752), DAY(Z752)),
AND($AN$14="Not year_end", OR(MONTH(Z753)&lt;&gt;12, DAY(Z753)&lt;&gt;31) ), DATE(YEAR(Z753), 12, 31)
)</f>
        <v/>
      </c>
      <c r="AA754" s="75" t="str" cm="1">
        <f t="array" aca="1" ref="AA754" ca="1">_xlfn.IFS(AA753="", "",
AND(AA753=last_payment_date, OR(MONTH(AA753)&lt;&gt;12, DAY(AA753)&lt;&gt;31) ), DATE(YEAR(AA753), 12, 31),
AND(MONTH(AA753)=12, DAY(AA753)=31, AA753&gt;=last_payment_date), "",
AND(MONTH(AA753)=12, DAY(AA753)&lt;&gt;31),  EOMONTH(AA753,0),
AND(MONTH(AA753)=12, DAY(AA753)=31, $AH$14="Not end"),  EDATE(AA752,1),
AND($AH$14="Not end"), EDATE(AA753, 1),
AND($AH$14="End"), EOMONTH(AA753, 1)
)</f>
        <v/>
      </c>
      <c r="AB754" s="75" t="str" cm="1">
        <f t="array" aca="1" ref="AB754" ca="1">_xlfn.IFS(AB753="","",
AND(AB753=last_rou_date), "",
AND($B$3="İllik"),DATE(YEAR(AB753)+1,MONTH(AB753),DAY(AB753) ),
AND($B$3="Aylıq", $AH$14="Not end"), EDATE(AB753,1),
AND($B$3="Aylıq", $AH$14="End"), EOMONTH(AB753,1)
)</f>
        <v/>
      </c>
      <c r="AC754" s="75" t="str" cm="1">
        <f t="array" aca="1" ref="AC754" ca="1">_xlfn.IFS(
AND($AN$14="Not year_end", AC753&gt;last_rou_date), "",
AND($AN$14="Year_end", AC753&gt;=last_rou_date), "",
AND($AN$14="Year_end"), DATE(YEAR(AC753+1), 12, 31),
AND($AN$14="Not year_end", MONTH(AC753)=12, DAY(AC753)=31), DATE(YEAR(AC752)+1, MONTH(AC752), DAY(AC752)),
AND($AN$14="Not year_end", OR(MONTH(AC753)&lt;&gt;12, DAY(AC753)&lt;&gt;31) ), DATE(YEAR(AC753), 12, 31)
)</f>
        <v/>
      </c>
      <c r="AD754" s="75" t="str" cm="1">
        <f t="array" aca="1" ref="AD754" ca="1">_xlfn.IFS(AD753="", "",
AND(AD753=last_rou_date, OR(MONTH(AD753)&lt;&gt;12, DAY(AD753)&lt;&gt;31) ), DATE(YEAR(AD753), 12, 31),
AND(MONTH(AD753)=12, DAY(AD753)=31, AD753&gt;=last_rou_date), "",
AND(MONTH(AD753)=12, DAY(AD753)&lt;&gt;31),  EOMONTH(AD753,0),
AND(MONTH(AD753)=12, DAY(AD753)=31, $AH$14="Not end"),  EDATE(AD752,1),
AND($AH$14="Not end"), EDATE(AD753, 1),
AND($AH$14="End"), EOMONTH(AD753, 1)
)</f>
        <v/>
      </c>
      <c r="AE754" s="51" t="str" cm="1">
        <f t="array" ref="AE754">_xlfn.IFS(W754="", "",
AND(W754&gt;0, W754&lt;=$B$4, $C$2="İllik artım, faiz olaraq", $D$2&gt;0, $B$3="İllik"), $B$5*((1+$D$2)^(W754-1)),
AND(W754&gt;0, W754&lt;=$B$4, $C$2="İllik artım, faiz olaraq", $D$2&gt;0, $B$3="Aylıq"), $B$5*((1+$D$2)^ROUNDDOWN((W754-1)/12,0)),
AND(W754=1, $C$2="Aşağıdakı kimi dəyişir", ), $B$5,
AND(W754&gt;1, W754&lt;=$B$4, $C$2="Aşağıdakı kimi dəyişir"), IFERROR(VLOOKUP(W754, $C$4:$D$7, 2, FALSE), AE753),
AND(W754&gt;0, W754&lt;=$B$4), $B$5,
TRUE,0 )</f>
        <v/>
      </c>
      <c r="AF754" s="51" t="str">
        <f t="shared" ca="1" si="34"/>
        <v/>
      </c>
    </row>
    <row r="755" spans="1:32" x14ac:dyDescent="0.4">
      <c r="A755" s="13" t="str" cm="1">
        <f t="array" aca="1" ref="A755" ca="1">_xlfn.IFS(
AND(SUMIFS(lease_table_interest_accruals, lease_table_dates, A754)&gt;0, COUNTIFS($E$14:E754, "Interest accrual", $A$14:A754, A754)=0),  A754,
AND(SUMIFS(lease_table_payments, lease_table_dates, A754)&gt;0, COUNTIFS($E$14:E754, "Payment", $A$14:A754, A754)=0),  A754,
AND(SUMIFS(rou_table_deprs, rou_table_dates, A754)&gt;0, COUNTIFS($E$14:E754, "Depreciation", $A$14:A754, A754)=0),  A754,
TRUE,  IFERROR(INDEX(rou_table_dates,  MATCH(A754, rou_table_dates)+1, ), "")
)</f>
        <v/>
      </c>
      <c r="B755" s="1" t="str" cm="1">
        <f t="array" aca="1" ref="B755" ca="1">_xlfn.IFS(
AND(E755="Payment", A755=$B$2), $AM$14,
E755="Payment", $AM$15,
E755="Interest accrual", $AM$18,
E755="Depreciation", $AM$17,
TRUE, "")</f>
        <v/>
      </c>
      <c r="C755" s="1" t="str" cm="1">
        <f t="array" aca="1" ref="C755" ca="1">_xlfn.IFS(
E755="Payment", $AM$19,
E755="Interest accrual", $AM$15,
E755="Depreciation", $AM$16,
TRUE, "")</f>
        <v/>
      </c>
      <c r="D755" s="1" t="str" cm="1">
        <f t="array" aca="1" ref="D755" ca="1">_xlfn.IFS(
E755="Payment", _xlfn.XLOOKUP(A755, lease_table_dates, lease_table_payments, 0, 0),
E755="Interest accrual", _xlfn.XLOOKUP(A755, lease_table_dates, lease_table_interest_accruals, 0, 0),
E755="Depreciation", _xlfn.XLOOKUP(A755, rou_table_dates, rou_table_deprs, 0, 0),
TRUE, ""
)</f>
        <v/>
      </c>
      <c r="E755" s="7" t="str" cm="1">
        <f t="array" aca="1" ref="E755" ca="1">_xlfn.IFS(
AND(SUMIFS(lease_table_interest_accruals, lease_table_dates, A755)&gt;0, COUNTIFS($E$14:E754, "Interest accrual", $A$14:A754, A755)=0), "Interest accrual",
AND(SUMIFS(lease_table_payments, lease_table_dates, A755)&gt;0, COUNTIFS($E$14:E754, "Payment", $A$14:A754, A755)=0), "Payment",
AND(SUMIFS(rou_table_deprs, rou_table_dates, A755)&gt;0, COUNTIFS($E$14:E754, "Depreciation", $A$14:A754, A755)=0), "Depreciation",
TRUE,  ""
)</f>
        <v/>
      </c>
      <c r="G755" s="13" t="str" cm="1">
        <f t="array" aca="1" ref="G755" ca="1">_xlfn.IFS(
AND($B$11="Hə", $B$3="İllik"), Z755,
AND($B$11="Hə", $B$3="Aylıq"), AA755,
$B$11="Yox", X755)</f>
        <v/>
      </c>
      <c r="H755" s="1" t="str" cm="1">
        <f t="array" aca="1" ref="H755" ca="1">_xlfn.IFS( G755="", "",
TRUE, ROUND( H754+I755-J755, 2) )</f>
        <v/>
      </c>
      <c r="I755" s="1" t="str" cm="1">
        <f t="array" aca="1" ref="I755" ca="1">_xlfn.IFS(G755="", "",
G755=last_payment_date, (J755-H754),
 TRUE,  -  (H754- H754* (1+$B$6)^ (_xlfn.DAYS(G755,G754)/365) )
)</f>
        <v/>
      </c>
      <c r="J755" s="1" t="str" cm="1">
        <f t="array" aca="1" ref="J755" ca="1">_xlfn.IFS(G755="", "",
TRUE, _xlfn.XLOOKUP(G755,  payment_dates, payments,0,0)
)</f>
        <v/>
      </c>
      <c r="L755" s="8" t="str" cm="1">
        <f t="array" aca="1" ref="L755" ca="1">_xlfn.IFS(
AND($B$11="Hə", $B$3="İllik"), AC755,
AND($B$11="Hə", $B$3="Aylıq"), AD755,
$B$11="Yox", AB755)</f>
        <v/>
      </c>
      <c r="M755" s="1" t="str" cm="1">
        <f t="array" aca="1" ref="M755" ca="1">_xlfn.IFS( L755="", "",
(M754-N755)&lt;=0.5, 0,
TRUE,  M754-N755)</f>
        <v/>
      </c>
      <c r="N755" s="7" t="str" cm="1">
        <f t="array" aca="1" ref="N755" ca="1">_xlfn.IFS(
L755="", "",
TRUE, MIN(M754, ROUND($M$14/ (last_rou_date - $B$2) * (L755-L754), 2) )
)</f>
        <v/>
      </c>
      <c r="P755" s="59" t="str">
        <f t="shared" ca="1" si="33"/>
        <v/>
      </c>
      <c r="Q755" s="1" t="str" cm="1">
        <f t="array" aca="1" ref="Q755" ca="1">_xlfn.IFS(P755="","",
$B$11="Hə", _xlfn.XLOOKUP(DATE(P755, 12, 31), rou_table_dates, rou_table_nbvs,0, 0),
TRUE,  MAX(0, ROUND($M$14 - $M$14/ (last_rou_date - $B$2) * (DATE(P755,12,31) - $B$2), 2) )
)</f>
        <v/>
      </c>
      <c r="R755" s="1" t="str" cm="1">
        <f t="array" aca="1" ref="R755" ca="1">_xlfn.IFS(P755="","",
$B$11="Hə", _xlfn.XLOOKUP(DATE(P755, 12, 31), lease_table_dates, lease_table_balances,0, 0),
TRUE, IFERROR( XNPV($B$6, IF(payment_dates &gt;DATE(P755, 12, 31), payments,  0),  IF(payment_dates &gt;DATE(P755, 12, 31), payment_dates,  DATE(P755, 12, 31))    ),0)
)</f>
        <v/>
      </c>
      <c r="S755" s="1" t="str" cm="1">
        <f t="array" aca="1" ref="S755" ca="1">_xlfn.IFS(P755="","",
TRUE,  MIN( MIN(Q754, $M$14), ROUND($M$14/ (last_rou_date - $B$2) * (DATE(P755,12,31) - MAX($B$2, DATE(P755-1, 12, 31))), 2) )
)</f>
        <v/>
      </c>
      <c r="T755" s="7" t="str" cm="1">
        <f t="array" aca="1" ref="T755" ca="1">_xlfn.IFS(P755="", "",
ISTEXT(R754), R755- (H755 - SUMIFS( lease_table_payments, lease_table_years, P755) -$AG$14 ),
AND(ISNUMBER(R754), R755&lt;&gt;""),   R755- (R754 - SUMIFS( lease_table_payments, lease_table_years, P755) )
)</f>
        <v/>
      </c>
      <c r="V755" s="64">
        <f t="shared" si="35"/>
        <v>742</v>
      </c>
      <c r="W755" s="51" t="str" cm="1">
        <f t="array" ref="W755">_xlfn.IFS(
OR(W754=$B$4, W754=""),"",
TRUE,W754+1
)</f>
        <v/>
      </c>
      <c r="X755" s="51" t="str" cm="1">
        <f t="array" ref="X755">_xlfn.IFS(X754="","",
W755="", "",
AND($B$3="İllik"),DATE(YEAR(X754)+1,MONTH(X754),DAY(X754) ),
AND($B$3="Aylıq", $AH$14="Not end"), EDATE(X754,1),
AND($B$3="Aylıq", $AH$14="End"), EOMONTH(X754,1)
)</f>
        <v/>
      </c>
      <c r="Y755" s="51" t="str" cm="1">
        <f t="array" aca="1" ref="Y755" ca="1">_xlfn.IFS(
AND($B$7="Dövrün əvvəlində", Y754&lt;=last_rou_date), DATE(YEAR(Y754)+1, 12, 31),
AND($B$7="Dövrün sonunda", Y754&lt;=last_payment_date), DATE(YEAR(Y754)+1, 12, 31),
TRUE, ""
)</f>
        <v/>
      </c>
      <c r="Z755" s="75" t="str" cm="1">
        <f t="array" aca="1" ref="Z755" ca="1">_xlfn.IFS(
AND($AN$14="Not year_end", Z754&gt;last_payment_date), "",
AND($AN$14="Year_end", Z754&gt;=last_payment_date), "",
AND($AN$14="Year_end"), DATE(YEAR(Z754+1), 12, 31),
AND($AN$14="Not year_end", MONTH(Z754)=12, DAY(Z754)=31), DATE(YEAR(Z753)+1, MONTH(Z753), DAY(Z753)),
AND($AN$14="Not year_end", OR(MONTH(Z754)&lt;&gt;12, DAY(Z754)&lt;&gt;31) ), DATE(YEAR(Z754), 12, 31)
)</f>
        <v/>
      </c>
      <c r="AA755" s="75" t="str" cm="1">
        <f t="array" aca="1" ref="AA755" ca="1">_xlfn.IFS(AA754="", "",
AND(AA754=last_payment_date, OR(MONTH(AA754)&lt;&gt;12, DAY(AA754)&lt;&gt;31) ), DATE(YEAR(AA754), 12, 31),
AND(MONTH(AA754)=12, DAY(AA754)=31, AA754&gt;=last_payment_date), "",
AND(MONTH(AA754)=12, DAY(AA754)&lt;&gt;31),  EOMONTH(AA754,0),
AND(MONTH(AA754)=12, DAY(AA754)=31, $AH$14="Not end"),  EDATE(AA753,1),
AND($AH$14="Not end"), EDATE(AA754, 1),
AND($AH$14="End"), EOMONTH(AA754, 1)
)</f>
        <v/>
      </c>
      <c r="AB755" s="75" t="str" cm="1">
        <f t="array" aca="1" ref="AB755" ca="1">_xlfn.IFS(AB754="","",
AND(AB754=last_rou_date), "",
AND($B$3="İllik"),DATE(YEAR(AB754)+1,MONTH(AB754),DAY(AB754) ),
AND($B$3="Aylıq", $AH$14="Not end"), EDATE(AB754,1),
AND($B$3="Aylıq", $AH$14="End"), EOMONTH(AB754,1)
)</f>
        <v/>
      </c>
      <c r="AC755" s="75" t="str" cm="1">
        <f t="array" aca="1" ref="AC755" ca="1">_xlfn.IFS(
AND($AN$14="Not year_end", AC754&gt;last_rou_date), "",
AND($AN$14="Year_end", AC754&gt;=last_rou_date), "",
AND($AN$14="Year_end"), DATE(YEAR(AC754+1), 12, 31),
AND($AN$14="Not year_end", MONTH(AC754)=12, DAY(AC754)=31), DATE(YEAR(AC753)+1, MONTH(AC753), DAY(AC753)),
AND($AN$14="Not year_end", OR(MONTH(AC754)&lt;&gt;12, DAY(AC754)&lt;&gt;31) ), DATE(YEAR(AC754), 12, 31)
)</f>
        <v/>
      </c>
      <c r="AD755" s="75" t="str" cm="1">
        <f t="array" aca="1" ref="AD755" ca="1">_xlfn.IFS(AD754="", "",
AND(AD754=last_rou_date, OR(MONTH(AD754)&lt;&gt;12, DAY(AD754)&lt;&gt;31) ), DATE(YEAR(AD754), 12, 31),
AND(MONTH(AD754)=12, DAY(AD754)=31, AD754&gt;=last_rou_date), "",
AND(MONTH(AD754)=12, DAY(AD754)&lt;&gt;31),  EOMONTH(AD754,0),
AND(MONTH(AD754)=12, DAY(AD754)=31, $AH$14="Not end"),  EDATE(AD753,1),
AND($AH$14="Not end"), EDATE(AD754, 1),
AND($AH$14="End"), EOMONTH(AD754, 1)
)</f>
        <v/>
      </c>
      <c r="AE755" s="51" t="str" cm="1">
        <f t="array" ref="AE755">_xlfn.IFS(W755="", "",
AND(W755&gt;0, W755&lt;=$B$4, $C$2="İllik artım, faiz olaraq", $D$2&gt;0, $B$3="İllik"), $B$5*((1+$D$2)^(W755-1)),
AND(W755&gt;0, W755&lt;=$B$4, $C$2="İllik artım, faiz olaraq", $D$2&gt;0, $B$3="Aylıq"), $B$5*((1+$D$2)^ROUNDDOWN((W755-1)/12,0)),
AND(W755=1, $C$2="Aşağıdakı kimi dəyişir", ), $B$5,
AND(W755&gt;1, W755&lt;=$B$4, $C$2="Aşağıdakı kimi dəyişir"), IFERROR(VLOOKUP(W755, $C$4:$D$7, 2, FALSE), AE754),
AND(W755&gt;0, W755&lt;=$B$4), $B$5,
TRUE,0 )</f>
        <v/>
      </c>
      <c r="AF755" s="51" t="str">
        <f t="shared" ca="1" si="34"/>
        <v/>
      </c>
    </row>
    <row r="756" spans="1:32" x14ac:dyDescent="0.4">
      <c r="A756" s="13" t="str" cm="1">
        <f t="array" aca="1" ref="A756" ca="1">_xlfn.IFS(
AND(SUMIFS(lease_table_interest_accruals, lease_table_dates, A755)&gt;0, COUNTIFS($E$14:E755, "Interest accrual", $A$14:A755, A755)=0),  A755,
AND(SUMIFS(lease_table_payments, lease_table_dates, A755)&gt;0, COUNTIFS($E$14:E755, "Payment", $A$14:A755, A755)=0),  A755,
AND(SUMIFS(rou_table_deprs, rou_table_dates, A755)&gt;0, COUNTIFS($E$14:E755, "Depreciation", $A$14:A755, A755)=0),  A755,
TRUE,  IFERROR(INDEX(rou_table_dates,  MATCH(A755, rou_table_dates)+1, ), "")
)</f>
        <v/>
      </c>
      <c r="B756" s="1" t="str" cm="1">
        <f t="array" aca="1" ref="B756" ca="1">_xlfn.IFS(
AND(E756="Payment", A756=$B$2), $AM$14,
E756="Payment", $AM$15,
E756="Interest accrual", $AM$18,
E756="Depreciation", $AM$17,
TRUE, "")</f>
        <v/>
      </c>
      <c r="C756" s="1" t="str" cm="1">
        <f t="array" aca="1" ref="C756" ca="1">_xlfn.IFS(
E756="Payment", $AM$19,
E756="Interest accrual", $AM$15,
E756="Depreciation", $AM$16,
TRUE, "")</f>
        <v/>
      </c>
      <c r="D756" s="1" t="str" cm="1">
        <f t="array" aca="1" ref="D756" ca="1">_xlfn.IFS(
E756="Payment", _xlfn.XLOOKUP(A756, lease_table_dates, lease_table_payments, 0, 0),
E756="Interest accrual", _xlfn.XLOOKUP(A756, lease_table_dates, lease_table_interest_accruals, 0, 0),
E756="Depreciation", _xlfn.XLOOKUP(A756, rou_table_dates, rou_table_deprs, 0, 0),
TRUE, ""
)</f>
        <v/>
      </c>
      <c r="E756" s="7" t="str" cm="1">
        <f t="array" aca="1" ref="E756" ca="1">_xlfn.IFS(
AND(SUMIFS(lease_table_interest_accruals, lease_table_dates, A756)&gt;0, COUNTIFS($E$14:E755, "Interest accrual", $A$14:A755, A756)=0), "Interest accrual",
AND(SUMIFS(lease_table_payments, lease_table_dates, A756)&gt;0, COUNTIFS($E$14:E755, "Payment", $A$14:A755, A756)=0), "Payment",
AND(SUMIFS(rou_table_deprs, rou_table_dates, A756)&gt;0, COUNTIFS($E$14:E755, "Depreciation", $A$14:A755, A756)=0), "Depreciation",
TRUE,  ""
)</f>
        <v/>
      </c>
      <c r="G756" s="13" t="str" cm="1">
        <f t="array" aca="1" ref="G756" ca="1">_xlfn.IFS(
AND($B$11="Hə", $B$3="İllik"), Z756,
AND($B$11="Hə", $B$3="Aylıq"), AA756,
$B$11="Yox", X756)</f>
        <v/>
      </c>
      <c r="H756" s="1" t="str" cm="1">
        <f t="array" aca="1" ref="H756" ca="1">_xlfn.IFS( G756="", "",
TRUE, ROUND( H755+I756-J756, 2) )</f>
        <v/>
      </c>
      <c r="I756" s="1" t="str" cm="1">
        <f t="array" aca="1" ref="I756" ca="1">_xlfn.IFS(G756="", "",
G756=last_payment_date, (J756-H755),
 TRUE,  -  (H755- H755* (1+$B$6)^ (_xlfn.DAYS(G756,G755)/365) )
)</f>
        <v/>
      </c>
      <c r="J756" s="1" t="str" cm="1">
        <f t="array" aca="1" ref="J756" ca="1">_xlfn.IFS(G756="", "",
TRUE, _xlfn.XLOOKUP(G756,  payment_dates, payments,0,0)
)</f>
        <v/>
      </c>
      <c r="L756" s="8" t="str" cm="1">
        <f t="array" aca="1" ref="L756" ca="1">_xlfn.IFS(
AND($B$11="Hə", $B$3="İllik"), AC756,
AND($B$11="Hə", $B$3="Aylıq"), AD756,
$B$11="Yox", AB756)</f>
        <v/>
      </c>
      <c r="M756" s="1" t="str" cm="1">
        <f t="array" aca="1" ref="M756" ca="1">_xlfn.IFS( L756="", "",
(M755-N756)&lt;=0.5, 0,
TRUE,  M755-N756)</f>
        <v/>
      </c>
      <c r="N756" s="7" t="str" cm="1">
        <f t="array" aca="1" ref="N756" ca="1">_xlfn.IFS(
L756="", "",
TRUE, MIN(M755, ROUND($M$14/ (last_rou_date - $B$2) * (L756-L755), 2) )
)</f>
        <v/>
      </c>
      <c r="P756" s="59" t="str">
        <f t="shared" ref="P756:P819" ca="1" si="36">IF(Y756="", "", YEAR(Y756) )</f>
        <v/>
      </c>
      <c r="Q756" s="1" t="str" cm="1">
        <f t="array" aca="1" ref="Q756" ca="1">_xlfn.IFS(P756="","",
$B$11="Hə", _xlfn.XLOOKUP(DATE(P756, 12, 31), rou_table_dates, rou_table_nbvs,0, 0),
TRUE,  MAX(0, ROUND($M$14 - $M$14/ (last_rou_date - $B$2) * (DATE(P756,12,31) - $B$2), 2) )
)</f>
        <v/>
      </c>
      <c r="R756" s="1" t="str" cm="1">
        <f t="array" aca="1" ref="R756" ca="1">_xlfn.IFS(P756="","",
$B$11="Hə", _xlfn.XLOOKUP(DATE(P756, 12, 31), lease_table_dates, lease_table_balances,0, 0),
TRUE, IFERROR( XNPV($B$6, IF(payment_dates &gt;DATE(P756, 12, 31), payments,  0),  IF(payment_dates &gt;DATE(P756, 12, 31), payment_dates,  DATE(P756, 12, 31))    ),0)
)</f>
        <v/>
      </c>
      <c r="S756" s="1" t="str" cm="1">
        <f t="array" aca="1" ref="S756" ca="1">_xlfn.IFS(P756="","",
TRUE,  MIN( MIN(Q755, $M$14), ROUND($M$14/ (last_rou_date - $B$2) * (DATE(P756,12,31) - MAX($B$2, DATE(P756-1, 12, 31))), 2) )
)</f>
        <v/>
      </c>
      <c r="T756" s="7" t="str" cm="1">
        <f t="array" aca="1" ref="T756" ca="1">_xlfn.IFS(P756="", "",
ISTEXT(R755), R756- (H756 - SUMIFS( lease_table_payments, lease_table_years, P756) -$AG$14 ),
AND(ISNUMBER(R755), R756&lt;&gt;""),   R756- (R755 - SUMIFS( lease_table_payments, lease_table_years, P756) )
)</f>
        <v/>
      </c>
      <c r="V756" s="64">
        <f t="shared" si="35"/>
        <v>743</v>
      </c>
      <c r="W756" s="51" t="str" cm="1">
        <f t="array" ref="W756">_xlfn.IFS(
OR(W755=$B$4, W755=""),"",
TRUE,W755+1
)</f>
        <v/>
      </c>
      <c r="X756" s="51" t="str" cm="1">
        <f t="array" ref="X756">_xlfn.IFS(X755="","",
W756="", "",
AND($B$3="İllik"),DATE(YEAR(X755)+1,MONTH(X755),DAY(X755) ),
AND($B$3="Aylıq", $AH$14="Not end"), EDATE(X755,1),
AND($B$3="Aylıq", $AH$14="End"), EOMONTH(X755,1)
)</f>
        <v/>
      </c>
      <c r="Y756" s="51" t="str" cm="1">
        <f t="array" aca="1" ref="Y756" ca="1">_xlfn.IFS(
AND($B$7="Dövrün əvvəlində", Y755&lt;=last_rou_date), DATE(YEAR(Y755)+1, 12, 31),
AND($B$7="Dövrün sonunda", Y755&lt;=last_payment_date), DATE(YEAR(Y755)+1, 12, 31),
TRUE, ""
)</f>
        <v/>
      </c>
      <c r="Z756" s="75" t="str" cm="1">
        <f t="array" aca="1" ref="Z756" ca="1">_xlfn.IFS(
AND($AN$14="Not year_end", Z755&gt;last_payment_date), "",
AND($AN$14="Year_end", Z755&gt;=last_payment_date), "",
AND($AN$14="Year_end"), DATE(YEAR(Z755+1), 12, 31),
AND($AN$14="Not year_end", MONTH(Z755)=12, DAY(Z755)=31), DATE(YEAR(Z754)+1, MONTH(Z754), DAY(Z754)),
AND($AN$14="Not year_end", OR(MONTH(Z755)&lt;&gt;12, DAY(Z755)&lt;&gt;31) ), DATE(YEAR(Z755), 12, 31)
)</f>
        <v/>
      </c>
      <c r="AA756" s="75" t="str" cm="1">
        <f t="array" aca="1" ref="AA756" ca="1">_xlfn.IFS(AA755="", "",
AND(AA755=last_payment_date, OR(MONTH(AA755)&lt;&gt;12, DAY(AA755)&lt;&gt;31) ), DATE(YEAR(AA755), 12, 31),
AND(MONTH(AA755)=12, DAY(AA755)=31, AA755&gt;=last_payment_date), "",
AND(MONTH(AA755)=12, DAY(AA755)&lt;&gt;31),  EOMONTH(AA755,0),
AND(MONTH(AA755)=12, DAY(AA755)=31, $AH$14="Not end"),  EDATE(AA754,1),
AND($AH$14="Not end"), EDATE(AA755, 1),
AND($AH$14="End"), EOMONTH(AA755, 1)
)</f>
        <v/>
      </c>
      <c r="AB756" s="75" t="str" cm="1">
        <f t="array" aca="1" ref="AB756" ca="1">_xlfn.IFS(AB755="","",
AND(AB755=last_rou_date), "",
AND($B$3="İllik"),DATE(YEAR(AB755)+1,MONTH(AB755),DAY(AB755) ),
AND($B$3="Aylıq", $AH$14="Not end"), EDATE(AB755,1),
AND($B$3="Aylıq", $AH$14="End"), EOMONTH(AB755,1)
)</f>
        <v/>
      </c>
      <c r="AC756" s="75" t="str" cm="1">
        <f t="array" aca="1" ref="AC756" ca="1">_xlfn.IFS(
AND($AN$14="Not year_end", AC755&gt;last_rou_date), "",
AND($AN$14="Year_end", AC755&gt;=last_rou_date), "",
AND($AN$14="Year_end"), DATE(YEAR(AC755+1), 12, 31),
AND($AN$14="Not year_end", MONTH(AC755)=12, DAY(AC755)=31), DATE(YEAR(AC754)+1, MONTH(AC754), DAY(AC754)),
AND($AN$14="Not year_end", OR(MONTH(AC755)&lt;&gt;12, DAY(AC755)&lt;&gt;31) ), DATE(YEAR(AC755), 12, 31)
)</f>
        <v/>
      </c>
      <c r="AD756" s="75" t="str" cm="1">
        <f t="array" aca="1" ref="AD756" ca="1">_xlfn.IFS(AD755="", "",
AND(AD755=last_rou_date, OR(MONTH(AD755)&lt;&gt;12, DAY(AD755)&lt;&gt;31) ), DATE(YEAR(AD755), 12, 31),
AND(MONTH(AD755)=12, DAY(AD755)=31, AD755&gt;=last_rou_date), "",
AND(MONTH(AD755)=12, DAY(AD755)&lt;&gt;31),  EOMONTH(AD755,0),
AND(MONTH(AD755)=12, DAY(AD755)=31, $AH$14="Not end"),  EDATE(AD754,1),
AND($AH$14="Not end"), EDATE(AD755, 1),
AND($AH$14="End"), EOMONTH(AD755, 1)
)</f>
        <v/>
      </c>
      <c r="AE756" s="51" t="str" cm="1">
        <f t="array" ref="AE756">_xlfn.IFS(W756="", "",
AND(W756&gt;0, W756&lt;=$B$4, $C$2="İllik artım, faiz olaraq", $D$2&gt;0, $B$3="İllik"), $B$5*((1+$D$2)^(W756-1)),
AND(W756&gt;0, W756&lt;=$B$4, $C$2="İllik artım, faiz olaraq", $D$2&gt;0, $B$3="Aylıq"), $B$5*((1+$D$2)^ROUNDDOWN((W756-1)/12,0)),
AND(W756=1, $C$2="Aşağıdakı kimi dəyişir", ), $B$5,
AND(W756&gt;1, W756&lt;=$B$4, $C$2="Aşağıdakı kimi dəyişir"), IFERROR(VLOOKUP(W756, $C$4:$D$7, 2, FALSE), AE755),
AND(W756&gt;0, W756&lt;=$B$4), $B$5,
TRUE,0 )</f>
        <v/>
      </c>
      <c r="AF756" s="51" t="str">
        <f t="shared" ca="1" si="34"/>
        <v/>
      </c>
    </row>
    <row r="757" spans="1:32" x14ac:dyDescent="0.4">
      <c r="A757" s="13" t="str" cm="1">
        <f t="array" aca="1" ref="A757" ca="1">_xlfn.IFS(
AND(SUMIFS(lease_table_interest_accruals, lease_table_dates, A756)&gt;0, COUNTIFS($E$14:E756, "Interest accrual", $A$14:A756, A756)=0),  A756,
AND(SUMIFS(lease_table_payments, lease_table_dates, A756)&gt;0, COUNTIFS($E$14:E756, "Payment", $A$14:A756, A756)=0),  A756,
AND(SUMIFS(rou_table_deprs, rou_table_dates, A756)&gt;0, COUNTIFS($E$14:E756, "Depreciation", $A$14:A756, A756)=0),  A756,
TRUE,  IFERROR(INDEX(rou_table_dates,  MATCH(A756, rou_table_dates)+1, ), "")
)</f>
        <v/>
      </c>
      <c r="B757" s="1" t="str" cm="1">
        <f t="array" aca="1" ref="B757" ca="1">_xlfn.IFS(
AND(E757="Payment", A757=$B$2), $AM$14,
E757="Payment", $AM$15,
E757="Interest accrual", $AM$18,
E757="Depreciation", $AM$17,
TRUE, "")</f>
        <v/>
      </c>
      <c r="C757" s="1" t="str" cm="1">
        <f t="array" aca="1" ref="C757" ca="1">_xlfn.IFS(
E757="Payment", $AM$19,
E757="Interest accrual", $AM$15,
E757="Depreciation", $AM$16,
TRUE, "")</f>
        <v/>
      </c>
      <c r="D757" s="1" t="str" cm="1">
        <f t="array" aca="1" ref="D757" ca="1">_xlfn.IFS(
E757="Payment", _xlfn.XLOOKUP(A757, lease_table_dates, lease_table_payments, 0, 0),
E757="Interest accrual", _xlfn.XLOOKUP(A757, lease_table_dates, lease_table_interest_accruals, 0, 0),
E757="Depreciation", _xlfn.XLOOKUP(A757, rou_table_dates, rou_table_deprs, 0, 0),
TRUE, ""
)</f>
        <v/>
      </c>
      <c r="E757" s="7" t="str" cm="1">
        <f t="array" aca="1" ref="E757" ca="1">_xlfn.IFS(
AND(SUMIFS(lease_table_interest_accruals, lease_table_dates, A757)&gt;0, COUNTIFS($E$14:E756, "Interest accrual", $A$14:A756, A757)=0), "Interest accrual",
AND(SUMIFS(lease_table_payments, lease_table_dates, A757)&gt;0, COUNTIFS($E$14:E756, "Payment", $A$14:A756, A757)=0), "Payment",
AND(SUMIFS(rou_table_deprs, rou_table_dates, A757)&gt;0, COUNTIFS($E$14:E756, "Depreciation", $A$14:A756, A757)=0), "Depreciation",
TRUE,  ""
)</f>
        <v/>
      </c>
      <c r="G757" s="13" t="str" cm="1">
        <f t="array" aca="1" ref="G757" ca="1">_xlfn.IFS(
AND($B$11="Hə", $B$3="İllik"), Z757,
AND($B$11="Hə", $B$3="Aylıq"), AA757,
$B$11="Yox", X757)</f>
        <v/>
      </c>
      <c r="H757" s="1" t="str" cm="1">
        <f t="array" aca="1" ref="H757" ca="1">_xlfn.IFS( G757="", "",
TRUE, ROUND( H756+I757-J757, 2) )</f>
        <v/>
      </c>
      <c r="I757" s="1" t="str" cm="1">
        <f t="array" aca="1" ref="I757" ca="1">_xlfn.IFS(G757="", "",
G757=last_payment_date, (J757-H756),
 TRUE,  -  (H756- H756* (1+$B$6)^ (_xlfn.DAYS(G757,G756)/365) )
)</f>
        <v/>
      </c>
      <c r="J757" s="1" t="str" cm="1">
        <f t="array" aca="1" ref="J757" ca="1">_xlfn.IFS(G757="", "",
TRUE, _xlfn.XLOOKUP(G757,  payment_dates, payments,0,0)
)</f>
        <v/>
      </c>
      <c r="L757" s="8" t="str" cm="1">
        <f t="array" aca="1" ref="L757" ca="1">_xlfn.IFS(
AND($B$11="Hə", $B$3="İllik"), AC757,
AND($B$11="Hə", $B$3="Aylıq"), AD757,
$B$11="Yox", AB757)</f>
        <v/>
      </c>
      <c r="M757" s="1" t="str" cm="1">
        <f t="array" aca="1" ref="M757" ca="1">_xlfn.IFS( L757="", "",
(M756-N757)&lt;=0.5, 0,
TRUE,  M756-N757)</f>
        <v/>
      </c>
      <c r="N757" s="7" t="str" cm="1">
        <f t="array" aca="1" ref="N757" ca="1">_xlfn.IFS(
L757="", "",
TRUE, MIN(M756, ROUND($M$14/ (last_rou_date - $B$2) * (L757-L756), 2) )
)</f>
        <v/>
      </c>
      <c r="P757" s="59" t="str">
        <f t="shared" ca="1" si="36"/>
        <v/>
      </c>
      <c r="Q757" s="1" t="str" cm="1">
        <f t="array" aca="1" ref="Q757" ca="1">_xlfn.IFS(P757="","",
$B$11="Hə", _xlfn.XLOOKUP(DATE(P757, 12, 31), rou_table_dates, rou_table_nbvs,0, 0),
TRUE,  MAX(0, ROUND($M$14 - $M$14/ (last_rou_date - $B$2) * (DATE(P757,12,31) - $B$2), 2) )
)</f>
        <v/>
      </c>
      <c r="R757" s="1" t="str" cm="1">
        <f t="array" aca="1" ref="R757" ca="1">_xlfn.IFS(P757="","",
$B$11="Hə", _xlfn.XLOOKUP(DATE(P757, 12, 31), lease_table_dates, lease_table_balances,0, 0),
TRUE, IFERROR( XNPV($B$6, IF(payment_dates &gt;DATE(P757, 12, 31), payments,  0),  IF(payment_dates &gt;DATE(P757, 12, 31), payment_dates,  DATE(P757, 12, 31))    ),0)
)</f>
        <v/>
      </c>
      <c r="S757" s="1" t="str" cm="1">
        <f t="array" aca="1" ref="S757" ca="1">_xlfn.IFS(P757="","",
TRUE,  MIN( MIN(Q756, $M$14), ROUND($M$14/ (last_rou_date - $B$2) * (DATE(P757,12,31) - MAX($B$2, DATE(P757-1, 12, 31))), 2) )
)</f>
        <v/>
      </c>
      <c r="T757" s="7" t="str" cm="1">
        <f t="array" aca="1" ref="T757" ca="1">_xlfn.IFS(P757="", "",
ISTEXT(R756), R757- (H757 - SUMIFS( lease_table_payments, lease_table_years, P757) -$AG$14 ),
AND(ISNUMBER(R756), R757&lt;&gt;""),   R757- (R756 - SUMIFS( lease_table_payments, lease_table_years, P757) )
)</f>
        <v/>
      </c>
      <c r="V757" s="64">
        <f t="shared" si="35"/>
        <v>744</v>
      </c>
      <c r="W757" s="51" t="str" cm="1">
        <f t="array" ref="W757">_xlfn.IFS(
OR(W756=$B$4, W756=""),"",
TRUE,W756+1
)</f>
        <v/>
      </c>
      <c r="X757" s="51" t="str" cm="1">
        <f t="array" ref="X757">_xlfn.IFS(X756="","",
W757="", "",
AND($B$3="İllik"),DATE(YEAR(X756)+1,MONTH(X756),DAY(X756) ),
AND($B$3="Aylıq", $AH$14="Not end"), EDATE(X756,1),
AND($B$3="Aylıq", $AH$14="End"), EOMONTH(X756,1)
)</f>
        <v/>
      </c>
      <c r="Y757" s="51" t="str" cm="1">
        <f t="array" aca="1" ref="Y757" ca="1">_xlfn.IFS(
AND($B$7="Dövrün əvvəlində", Y756&lt;=last_rou_date), DATE(YEAR(Y756)+1, 12, 31),
AND($B$7="Dövrün sonunda", Y756&lt;=last_payment_date), DATE(YEAR(Y756)+1, 12, 31),
TRUE, ""
)</f>
        <v/>
      </c>
      <c r="Z757" s="75" t="str" cm="1">
        <f t="array" aca="1" ref="Z757" ca="1">_xlfn.IFS(
AND($AN$14="Not year_end", Z756&gt;last_payment_date), "",
AND($AN$14="Year_end", Z756&gt;=last_payment_date), "",
AND($AN$14="Year_end"), DATE(YEAR(Z756+1), 12, 31),
AND($AN$14="Not year_end", MONTH(Z756)=12, DAY(Z756)=31), DATE(YEAR(Z755)+1, MONTH(Z755), DAY(Z755)),
AND($AN$14="Not year_end", OR(MONTH(Z756)&lt;&gt;12, DAY(Z756)&lt;&gt;31) ), DATE(YEAR(Z756), 12, 31)
)</f>
        <v/>
      </c>
      <c r="AA757" s="75" t="str" cm="1">
        <f t="array" aca="1" ref="AA757" ca="1">_xlfn.IFS(AA756="", "",
AND(AA756=last_payment_date, OR(MONTH(AA756)&lt;&gt;12, DAY(AA756)&lt;&gt;31) ), DATE(YEAR(AA756), 12, 31),
AND(MONTH(AA756)=12, DAY(AA756)=31, AA756&gt;=last_payment_date), "",
AND(MONTH(AA756)=12, DAY(AA756)&lt;&gt;31),  EOMONTH(AA756,0),
AND(MONTH(AA756)=12, DAY(AA756)=31, $AH$14="Not end"),  EDATE(AA755,1),
AND($AH$14="Not end"), EDATE(AA756, 1),
AND($AH$14="End"), EOMONTH(AA756, 1)
)</f>
        <v/>
      </c>
      <c r="AB757" s="75" t="str" cm="1">
        <f t="array" aca="1" ref="AB757" ca="1">_xlfn.IFS(AB756="","",
AND(AB756=last_rou_date), "",
AND($B$3="İllik"),DATE(YEAR(AB756)+1,MONTH(AB756),DAY(AB756) ),
AND($B$3="Aylıq", $AH$14="Not end"), EDATE(AB756,1),
AND($B$3="Aylıq", $AH$14="End"), EOMONTH(AB756,1)
)</f>
        <v/>
      </c>
      <c r="AC757" s="75" t="str" cm="1">
        <f t="array" aca="1" ref="AC757" ca="1">_xlfn.IFS(
AND($AN$14="Not year_end", AC756&gt;last_rou_date), "",
AND($AN$14="Year_end", AC756&gt;=last_rou_date), "",
AND($AN$14="Year_end"), DATE(YEAR(AC756+1), 12, 31),
AND($AN$14="Not year_end", MONTH(AC756)=12, DAY(AC756)=31), DATE(YEAR(AC755)+1, MONTH(AC755), DAY(AC755)),
AND($AN$14="Not year_end", OR(MONTH(AC756)&lt;&gt;12, DAY(AC756)&lt;&gt;31) ), DATE(YEAR(AC756), 12, 31)
)</f>
        <v/>
      </c>
      <c r="AD757" s="75" t="str" cm="1">
        <f t="array" aca="1" ref="AD757" ca="1">_xlfn.IFS(AD756="", "",
AND(AD756=last_rou_date, OR(MONTH(AD756)&lt;&gt;12, DAY(AD756)&lt;&gt;31) ), DATE(YEAR(AD756), 12, 31),
AND(MONTH(AD756)=12, DAY(AD756)=31, AD756&gt;=last_rou_date), "",
AND(MONTH(AD756)=12, DAY(AD756)&lt;&gt;31),  EOMONTH(AD756,0),
AND(MONTH(AD756)=12, DAY(AD756)=31, $AH$14="Not end"),  EDATE(AD755,1),
AND($AH$14="Not end"), EDATE(AD756, 1),
AND($AH$14="End"), EOMONTH(AD756, 1)
)</f>
        <v/>
      </c>
      <c r="AE757" s="51" t="str" cm="1">
        <f t="array" ref="AE757">_xlfn.IFS(W757="", "",
AND(W757&gt;0, W757&lt;=$B$4, $C$2="İllik artım, faiz olaraq", $D$2&gt;0, $B$3="İllik"), $B$5*((1+$D$2)^(W757-1)),
AND(W757&gt;0, W757&lt;=$B$4, $C$2="İllik artım, faiz olaraq", $D$2&gt;0, $B$3="Aylıq"), $B$5*((1+$D$2)^ROUNDDOWN((W757-1)/12,0)),
AND(W757=1, $C$2="Aşağıdakı kimi dəyişir", ), $B$5,
AND(W757&gt;1, W757&lt;=$B$4, $C$2="Aşağıdakı kimi dəyişir"), IFERROR(VLOOKUP(W757, $C$4:$D$7, 2, FALSE), AE756),
AND(W757&gt;0, W757&lt;=$B$4), $B$5,
TRUE,0 )</f>
        <v/>
      </c>
      <c r="AF757" s="51" t="str">
        <f t="shared" ca="1" si="34"/>
        <v/>
      </c>
    </row>
    <row r="758" spans="1:32" x14ac:dyDescent="0.4">
      <c r="A758" s="13" t="str" cm="1">
        <f t="array" aca="1" ref="A758" ca="1">_xlfn.IFS(
AND(SUMIFS(lease_table_interest_accruals, lease_table_dates, A757)&gt;0, COUNTIFS($E$14:E757, "Interest accrual", $A$14:A757, A757)=0),  A757,
AND(SUMIFS(lease_table_payments, lease_table_dates, A757)&gt;0, COUNTIFS($E$14:E757, "Payment", $A$14:A757, A757)=0),  A757,
AND(SUMIFS(rou_table_deprs, rou_table_dates, A757)&gt;0, COUNTIFS($E$14:E757, "Depreciation", $A$14:A757, A757)=0),  A757,
TRUE,  IFERROR(INDEX(rou_table_dates,  MATCH(A757, rou_table_dates)+1, ), "")
)</f>
        <v/>
      </c>
      <c r="B758" s="1" t="str" cm="1">
        <f t="array" aca="1" ref="B758" ca="1">_xlfn.IFS(
AND(E758="Payment", A758=$B$2), $AM$14,
E758="Payment", $AM$15,
E758="Interest accrual", $AM$18,
E758="Depreciation", $AM$17,
TRUE, "")</f>
        <v/>
      </c>
      <c r="C758" s="1" t="str" cm="1">
        <f t="array" aca="1" ref="C758" ca="1">_xlfn.IFS(
E758="Payment", $AM$19,
E758="Interest accrual", $AM$15,
E758="Depreciation", $AM$16,
TRUE, "")</f>
        <v/>
      </c>
      <c r="D758" s="1" t="str" cm="1">
        <f t="array" aca="1" ref="D758" ca="1">_xlfn.IFS(
E758="Payment", _xlfn.XLOOKUP(A758, lease_table_dates, lease_table_payments, 0, 0),
E758="Interest accrual", _xlfn.XLOOKUP(A758, lease_table_dates, lease_table_interest_accruals, 0, 0),
E758="Depreciation", _xlfn.XLOOKUP(A758, rou_table_dates, rou_table_deprs, 0, 0),
TRUE, ""
)</f>
        <v/>
      </c>
      <c r="E758" s="7" t="str" cm="1">
        <f t="array" aca="1" ref="E758" ca="1">_xlfn.IFS(
AND(SUMIFS(lease_table_interest_accruals, lease_table_dates, A758)&gt;0, COUNTIFS($E$14:E757, "Interest accrual", $A$14:A757, A758)=0), "Interest accrual",
AND(SUMIFS(lease_table_payments, lease_table_dates, A758)&gt;0, COUNTIFS($E$14:E757, "Payment", $A$14:A757, A758)=0), "Payment",
AND(SUMIFS(rou_table_deprs, rou_table_dates, A758)&gt;0, COUNTIFS($E$14:E757, "Depreciation", $A$14:A757, A758)=0), "Depreciation",
TRUE,  ""
)</f>
        <v/>
      </c>
      <c r="G758" s="13" t="str" cm="1">
        <f t="array" aca="1" ref="G758" ca="1">_xlfn.IFS(
AND($B$11="Hə", $B$3="İllik"), Z758,
AND($B$11="Hə", $B$3="Aylıq"), AA758,
$B$11="Yox", X758)</f>
        <v/>
      </c>
      <c r="H758" s="1" t="str" cm="1">
        <f t="array" aca="1" ref="H758" ca="1">_xlfn.IFS( G758="", "",
TRUE, ROUND( H757+I758-J758, 2) )</f>
        <v/>
      </c>
      <c r="I758" s="1" t="str" cm="1">
        <f t="array" aca="1" ref="I758" ca="1">_xlfn.IFS(G758="", "",
G758=last_payment_date, (J758-H757),
 TRUE,  -  (H757- H757* (1+$B$6)^ (_xlfn.DAYS(G758,G757)/365) )
)</f>
        <v/>
      </c>
      <c r="J758" s="1" t="str" cm="1">
        <f t="array" aca="1" ref="J758" ca="1">_xlfn.IFS(G758="", "",
TRUE, _xlfn.XLOOKUP(G758,  payment_dates, payments,0,0)
)</f>
        <v/>
      </c>
      <c r="L758" s="8" t="str" cm="1">
        <f t="array" aca="1" ref="L758" ca="1">_xlfn.IFS(
AND($B$11="Hə", $B$3="İllik"), AC758,
AND($B$11="Hə", $B$3="Aylıq"), AD758,
$B$11="Yox", AB758)</f>
        <v/>
      </c>
      <c r="M758" s="1" t="str" cm="1">
        <f t="array" aca="1" ref="M758" ca="1">_xlfn.IFS( L758="", "",
(M757-N758)&lt;=0.5, 0,
TRUE,  M757-N758)</f>
        <v/>
      </c>
      <c r="N758" s="7" t="str" cm="1">
        <f t="array" aca="1" ref="N758" ca="1">_xlfn.IFS(
L758="", "",
TRUE, MIN(M757, ROUND($M$14/ (last_rou_date - $B$2) * (L758-L757), 2) )
)</f>
        <v/>
      </c>
      <c r="P758" s="59" t="str">
        <f t="shared" ca="1" si="36"/>
        <v/>
      </c>
      <c r="Q758" s="1" t="str" cm="1">
        <f t="array" aca="1" ref="Q758" ca="1">_xlfn.IFS(P758="","",
$B$11="Hə", _xlfn.XLOOKUP(DATE(P758, 12, 31), rou_table_dates, rou_table_nbvs,0, 0),
TRUE,  MAX(0, ROUND($M$14 - $M$14/ (last_rou_date - $B$2) * (DATE(P758,12,31) - $B$2), 2) )
)</f>
        <v/>
      </c>
      <c r="R758" s="1" t="str" cm="1">
        <f t="array" aca="1" ref="R758" ca="1">_xlfn.IFS(P758="","",
$B$11="Hə", _xlfn.XLOOKUP(DATE(P758, 12, 31), lease_table_dates, lease_table_balances,0, 0),
TRUE, IFERROR( XNPV($B$6, IF(payment_dates &gt;DATE(P758, 12, 31), payments,  0),  IF(payment_dates &gt;DATE(P758, 12, 31), payment_dates,  DATE(P758, 12, 31))    ),0)
)</f>
        <v/>
      </c>
      <c r="S758" s="1" t="str" cm="1">
        <f t="array" aca="1" ref="S758" ca="1">_xlfn.IFS(P758="","",
TRUE,  MIN( MIN(Q757, $M$14), ROUND($M$14/ (last_rou_date - $B$2) * (DATE(P758,12,31) - MAX($B$2, DATE(P758-1, 12, 31))), 2) )
)</f>
        <v/>
      </c>
      <c r="T758" s="7" t="str" cm="1">
        <f t="array" aca="1" ref="T758" ca="1">_xlfn.IFS(P758="", "",
ISTEXT(R757), R758- (H758 - SUMIFS( lease_table_payments, lease_table_years, P758) -$AG$14 ),
AND(ISNUMBER(R757), R758&lt;&gt;""),   R758- (R757 - SUMIFS( lease_table_payments, lease_table_years, P758) )
)</f>
        <v/>
      </c>
      <c r="V758" s="64">
        <f t="shared" si="35"/>
        <v>745</v>
      </c>
      <c r="W758" s="51" t="str" cm="1">
        <f t="array" ref="W758">_xlfn.IFS(
OR(W757=$B$4, W757=""),"",
TRUE,W757+1
)</f>
        <v/>
      </c>
      <c r="X758" s="51" t="str" cm="1">
        <f t="array" ref="X758">_xlfn.IFS(X757="","",
W758="", "",
AND($B$3="İllik"),DATE(YEAR(X757)+1,MONTH(X757),DAY(X757) ),
AND($B$3="Aylıq", $AH$14="Not end"), EDATE(X757,1),
AND($B$3="Aylıq", $AH$14="End"), EOMONTH(X757,1)
)</f>
        <v/>
      </c>
      <c r="Y758" s="51" t="str" cm="1">
        <f t="array" aca="1" ref="Y758" ca="1">_xlfn.IFS(
AND($B$7="Dövrün əvvəlində", Y757&lt;=last_rou_date), DATE(YEAR(Y757)+1, 12, 31),
AND($B$7="Dövrün sonunda", Y757&lt;=last_payment_date), DATE(YEAR(Y757)+1, 12, 31),
TRUE, ""
)</f>
        <v/>
      </c>
      <c r="Z758" s="75" t="str" cm="1">
        <f t="array" aca="1" ref="Z758" ca="1">_xlfn.IFS(
AND($AN$14="Not year_end", Z757&gt;last_payment_date), "",
AND($AN$14="Year_end", Z757&gt;=last_payment_date), "",
AND($AN$14="Year_end"), DATE(YEAR(Z757+1), 12, 31),
AND($AN$14="Not year_end", MONTH(Z757)=12, DAY(Z757)=31), DATE(YEAR(Z756)+1, MONTH(Z756), DAY(Z756)),
AND($AN$14="Not year_end", OR(MONTH(Z757)&lt;&gt;12, DAY(Z757)&lt;&gt;31) ), DATE(YEAR(Z757), 12, 31)
)</f>
        <v/>
      </c>
      <c r="AA758" s="75" t="str" cm="1">
        <f t="array" aca="1" ref="AA758" ca="1">_xlfn.IFS(AA757="", "",
AND(AA757=last_payment_date, OR(MONTH(AA757)&lt;&gt;12, DAY(AA757)&lt;&gt;31) ), DATE(YEAR(AA757), 12, 31),
AND(MONTH(AA757)=12, DAY(AA757)=31, AA757&gt;=last_payment_date), "",
AND(MONTH(AA757)=12, DAY(AA757)&lt;&gt;31),  EOMONTH(AA757,0),
AND(MONTH(AA757)=12, DAY(AA757)=31, $AH$14="Not end"),  EDATE(AA756,1),
AND($AH$14="Not end"), EDATE(AA757, 1),
AND($AH$14="End"), EOMONTH(AA757, 1)
)</f>
        <v/>
      </c>
      <c r="AB758" s="75" t="str" cm="1">
        <f t="array" aca="1" ref="AB758" ca="1">_xlfn.IFS(AB757="","",
AND(AB757=last_rou_date), "",
AND($B$3="İllik"),DATE(YEAR(AB757)+1,MONTH(AB757),DAY(AB757) ),
AND($B$3="Aylıq", $AH$14="Not end"), EDATE(AB757,1),
AND($B$3="Aylıq", $AH$14="End"), EOMONTH(AB757,1)
)</f>
        <v/>
      </c>
      <c r="AC758" s="75" t="str" cm="1">
        <f t="array" aca="1" ref="AC758" ca="1">_xlfn.IFS(
AND($AN$14="Not year_end", AC757&gt;last_rou_date), "",
AND($AN$14="Year_end", AC757&gt;=last_rou_date), "",
AND($AN$14="Year_end"), DATE(YEAR(AC757+1), 12, 31),
AND($AN$14="Not year_end", MONTH(AC757)=12, DAY(AC757)=31), DATE(YEAR(AC756)+1, MONTH(AC756), DAY(AC756)),
AND($AN$14="Not year_end", OR(MONTH(AC757)&lt;&gt;12, DAY(AC757)&lt;&gt;31) ), DATE(YEAR(AC757), 12, 31)
)</f>
        <v/>
      </c>
      <c r="AD758" s="75" t="str" cm="1">
        <f t="array" aca="1" ref="AD758" ca="1">_xlfn.IFS(AD757="", "",
AND(AD757=last_rou_date, OR(MONTH(AD757)&lt;&gt;12, DAY(AD757)&lt;&gt;31) ), DATE(YEAR(AD757), 12, 31),
AND(MONTH(AD757)=12, DAY(AD757)=31, AD757&gt;=last_rou_date), "",
AND(MONTH(AD757)=12, DAY(AD757)&lt;&gt;31),  EOMONTH(AD757,0),
AND(MONTH(AD757)=12, DAY(AD757)=31, $AH$14="Not end"),  EDATE(AD756,1),
AND($AH$14="Not end"), EDATE(AD757, 1),
AND($AH$14="End"), EOMONTH(AD757, 1)
)</f>
        <v/>
      </c>
      <c r="AE758" s="51" t="str" cm="1">
        <f t="array" ref="AE758">_xlfn.IFS(W758="", "",
AND(W758&gt;0, W758&lt;=$B$4, $C$2="İllik artım, faiz olaraq", $D$2&gt;0, $B$3="İllik"), $B$5*((1+$D$2)^(W758-1)),
AND(W758&gt;0, W758&lt;=$B$4, $C$2="İllik artım, faiz olaraq", $D$2&gt;0, $B$3="Aylıq"), $B$5*((1+$D$2)^ROUNDDOWN((W758-1)/12,0)),
AND(W758=1, $C$2="Aşağıdakı kimi dəyişir", ), $B$5,
AND(W758&gt;1, W758&lt;=$B$4, $C$2="Aşağıdakı kimi dəyişir"), IFERROR(VLOOKUP(W758, $C$4:$D$7, 2, FALSE), AE757),
AND(W758&gt;0, W758&lt;=$B$4), $B$5,
TRUE,0 )</f>
        <v/>
      </c>
      <c r="AF758" s="51" t="str">
        <f t="shared" ca="1" si="34"/>
        <v/>
      </c>
    </row>
    <row r="759" spans="1:32" x14ac:dyDescent="0.4">
      <c r="A759" s="13" t="str" cm="1">
        <f t="array" aca="1" ref="A759" ca="1">_xlfn.IFS(
AND(SUMIFS(lease_table_interest_accruals, lease_table_dates, A758)&gt;0, COUNTIFS($E$14:E758, "Interest accrual", $A$14:A758, A758)=0),  A758,
AND(SUMIFS(lease_table_payments, lease_table_dates, A758)&gt;0, COUNTIFS($E$14:E758, "Payment", $A$14:A758, A758)=0),  A758,
AND(SUMIFS(rou_table_deprs, rou_table_dates, A758)&gt;0, COUNTIFS($E$14:E758, "Depreciation", $A$14:A758, A758)=0),  A758,
TRUE,  IFERROR(INDEX(rou_table_dates,  MATCH(A758, rou_table_dates)+1, ), "")
)</f>
        <v/>
      </c>
      <c r="B759" s="1" t="str" cm="1">
        <f t="array" aca="1" ref="B759" ca="1">_xlfn.IFS(
AND(E759="Payment", A759=$B$2), $AM$14,
E759="Payment", $AM$15,
E759="Interest accrual", $AM$18,
E759="Depreciation", $AM$17,
TRUE, "")</f>
        <v/>
      </c>
      <c r="C759" s="1" t="str" cm="1">
        <f t="array" aca="1" ref="C759" ca="1">_xlfn.IFS(
E759="Payment", $AM$19,
E759="Interest accrual", $AM$15,
E759="Depreciation", $AM$16,
TRUE, "")</f>
        <v/>
      </c>
      <c r="D759" s="1" t="str" cm="1">
        <f t="array" aca="1" ref="D759" ca="1">_xlfn.IFS(
E759="Payment", _xlfn.XLOOKUP(A759, lease_table_dates, lease_table_payments, 0, 0),
E759="Interest accrual", _xlfn.XLOOKUP(A759, lease_table_dates, lease_table_interest_accruals, 0, 0),
E759="Depreciation", _xlfn.XLOOKUP(A759, rou_table_dates, rou_table_deprs, 0, 0),
TRUE, ""
)</f>
        <v/>
      </c>
      <c r="E759" s="7" t="str" cm="1">
        <f t="array" aca="1" ref="E759" ca="1">_xlfn.IFS(
AND(SUMIFS(lease_table_interest_accruals, lease_table_dates, A759)&gt;0, COUNTIFS($E$14:E758, "Interest accrual", $A$14:A758, A759)=0), "Interest accrual",
AND(SUMIFS(lease_table_payments, lease_table_dates, A759)&gt;0, COUNTIFS($E$14:E758, "Payment", $A$14:A758, A759)=0), "Payment",
AND(SUMIFS(rou_table_deprs, rou_table_dates, A759)&gt;0, COUNTIFS($E$14:E758, "Depreciation", $A$14:A758, A759)=0), "Depreciation",
TRUE,  ""
)</f>
        <v/>
      </c>
      <c r="G759" s="13" t="str" cm="1">
        <f t="array" aca="1" ref="G759" ca="1">_xlfn.IFS(
AND($B$11="Hə", $B$3="İllik"), Z759,
AND($B$11="Hə", $B$3="Aylıq"), AA759,
$B$11="Yox", X759)</f>
        <v/>
      </c>
      <c r="H759" s="1" t="str" cm="1">
        <f t="array" aca="1" ref="H759" ca="1">_xlfn.IFS( G759="", "",
TRUE, ROUND( H758+I759-J759, 2) )</f>
        <v/>
      </c>
      <c r="I759" s="1" t="str" cm="1">
        <f t="array" aca="1" ref="I759" ca="1">_xlfn.IFS(G759="", "",
G759=last_payment_date, (J759-H758),
 TRUE,  -  (H758- H758* (1+$B$6)^ (_xlfn.DAYS(G759,G758)/365) )
)</f>
        <v/>
      </c>
      <c r="J759" s="1" t="str" cm="1">
        <f t="array" aca="1" ref="J759" ca="1">_xlfn.IFS(G759="", "",
TRUE, _xlfn.XLOOKUP(G759,  payment_dates, payments,0,0)
)</f>
        <v/>
      </c>
      <c r="L759" s="8" t="str" cm="1">
        <f t="array" aca="1" ref="L759" ca="1">_xlfn.IFS(
AND($B$11="Hə", $B$3="İllik"), AC759,
AND($B$11="Hə", $B$3="Aylıq"), AD759,
$B$11="Yox", AB759)</f>
        <v/>
      </c>
      <c r="M759" s="1" t="str" cm="1">
        <f t="array" aca="1" ref="M759" ca="1">_xlfn.IFS( L759="", "",
(M758-N759)&lt;=0.5, 0,
TRUE,  M758-N759)</f>
        <v/>
      </c>
      <c r="N759" s="7" t="str" cm="1">
        <f t="array" aca="1" ref="N759" ca="1">_xlfn.IFS(
L759="", "",
TRUE, MIN(M758, ROUND($M$14/ (last_rou_date - $B$2) * (L759-L758), 2) )
)</f>
        <v/>
      </c>
      <c r="P759" s="59" t="str">
        <f t="shared" ca="1" si="36"/>
        <v/>
      </c>
      <c r="Q759" s="1" t="str" cm="1">
        <f t="array" aca="1" ref="Q759" ca="1">_xlfn.IFS(P759="","",
$B$11="Hə", _xlfn.XLOOKUP(DATE(P759, 12, 31), rou_table_dates, rou_table_nbvs,0, 0),
TRUE,  MAX(0, ROUND($M$14 - $M$14/ (last_rou_date - $B$2) * (DATE(P759,12,31) - $B$2), 2) )
)</f>
        <v/>
      </c>
      <c r="R759" s="1" t="str" cm="1">
        <f t="array" aca="1" ref="R759" ca="1">_xlfn.IFS(P759="","",
$B$11="Hə", _xlfn.XLOOKUP(DATE(P759, 12, 31), lease_table_dates, lease_table_balances,0, 0),
TRUE, IFERROR( XNPV($B$6, IF(payment_dates &gt;DATE(P759, 12, 31), payments,  0),  IF(payment_dates &gt;DATE(P759, 12, 31), payment_dates,  DATE(P759, 12, 31))    ),0)
)</f>
        <v/>
      </c>
      <c r="S759" s="1" t="str" cm="1">
        <f t="array" aca="1" ref="S759" ca="1">_xlfn.IFS(P759="","",
TRUE,  MIN( MIN(Q758, $M$14), ROUND($M$14/ (last_rou_date - $B$2) * (DATE(P759,12,31) - MAX($B$2, DATE(P759-1, 12, 31))), 2) )
)</f>
        <v/>
      </c>
      <c r="T759" s="7" t="str" cm="1">
        <f t="array" aca="1" ref="T759" ca="1">_xlfn.IFS(P759="", "",
ISTEXT(R758), R759- (H759 - SUMIFS( lease_table_payments, lease_table_years, P759) -$AG$14 ),
AND(ISNUMBER(R758), R759&lt;&gt;""),   R759- (R758 - SUMIFS( lease_table_payments, lease_table_years, P759) )
)</f>
        <v/>
      </c>
      <c r="V759" s="64">
        <f t="shared" si="35"/>
        <v>746</v>
      </c>
      <c r="W759" s="51" t="str" cm="1">
        <f t="array" ref="W759">_xlfn.IFS(
OR(W758=$B$4, W758=""),"",
TRUE,W758+1
)</f>
        <v/>
      </c>
      <c r="X759" s="51" t="str" cm="1">
        <f t="array" ref="X759">_xlfn.IFS(X758="","",
W759="", "",
AND($B$3="İllik"),DATE(YEAR(X758)+1,MONTH(X758),DAY(X758) ),
AND($B$3="Aylıq", $AH$14="Not end"), EDATE(X758,1),
AND($B$3="Aylıq", $AH$14="End"), EOMONTH(X758,1)
)</f>
        <v/>
      </c>
      <c r="Y759" s="51" t="str" cm="1">
        <f t="array" aca="1" ref="Y759" ca="1">_xlfn.IFS(
AND($B$7="Dövrün əvvəlində", Y758&lt;=last_rou_date), DATE(YEAR(Y758)+1, 12, 31),
AND($B$7="Dövrün sonunda", Y758&lt;=last_payment_date), DATE(YEAR(Y758)+1, 12, 31),
TRUE, ""
)</f>
        <v/>
      </c>
      <c r="Z759" s="75" t="str" cm="1">
        <f t="array" aca="1" ref="Z759" ca="1">_xlfn.IFS(
AND($AN$14="Not year_end", Z758&gt;last_payment_date), "",
AND($AN$14="Year_end", Z758&gt;=last_payment_date), "",
AND($AN$14="Year_end"), DATE(YEAR(Z758+1), 12, 31),
AND($AN$14="Not year_end", MONTH(Z758)=12, DAY(Z758)=31), DATE(YEAR(Z757)+1, MONTH(Z757), DAY(Z757)),
AND($AN$14="Not year_end", OR(MONTH(Z758)&lt;&gt;12, DAY(Z758)&lt;&gt;31) ), DATE(YEAR(Z758), 12, 31)
)</f>
        <v/>
      </c>
      <c r="AA759" s="75" t="str" cm="1">
        <f t="array" aca="1" ref="AA759" ca="1">_xlfn.IFS(AA758="", "",
AND(AA758=last_payment_date, OR(MONTH(AA758)&lt;&gt;12, DAY(AA758)&lt;&gt;31) ), DATE(YEAR(AA758), 12, 31),
AND(MONTH(AA758)=12, DAY(AA758)=31, AA758&gt;=last_payment_date), "",
AND(MONTH(AA758)=12, DAY(AA758)&lt;&gt;31),  EOMONTH(AA758,0),
AND(MONTH(AA758)=12, DAY(AA758)=31, $AH$14="Not end"),  EDATE(AA757,1),
AND($AH$14="Not end"), EDATE(AA758, 1),
AND($AH$14="End"), EOMONTH(AA758, 1)
)</f>
        <v/>
      </c>
      <c r="AB759" s="75" t="str" cm="1">
        <f t="array" aca="1" ref="AB759" ca="1">_xlfn.IFS(AB758="","",
AND(AB758=last_rou_date), "",
AND($B$3="İllik"),DATE(YEAR(AB758)+1,MONTH(AB758),DAY(AB758) ),
AND($B$3="Aylıq", $AH$14="Not end"), EDATE(AB758,1),
AND($B$3="Aylıq", $AH$14="End"), EOMONTH(AB758,1)
)</f>
        <v/>
      </c>
      <c r="AC759" s="75" t="str" cm="1">
        <f t="array" aca="1" ref="AC759" ca="1">_xlfn.IFS(
AND($AN$14="Not year_end", AC758&gt;last_rou_date), "",
AND($AN$14="Year_end", AC758&gt;=last_rou_date), "",
AND($AN$14="Year_end"), DATE(YEAR(AC758+1), 12, 31),
AND($AN$14="Not year_end", MONTH(AC758)=12, DAY(AC758)=31), DATE(YEAR(AC757)+1, MONTH(AC757), DAY(AC757)),
AND($AN$14="Not year_end", OR(MONTH(AC758)&lt;&gt;12, DAY(AC758)&lt;&gt;31) ), DATE(YEAR(AC758), 12, 31)
)</f>
        <v/>
      </c>
      <c r="AD759" s="75" t="str" cm="1">
        <f t="array" aca="1" ref="AD759" ca="1">_xlfn.IFS(AD758="", "",
AND(AD758=last_rou_date, OR(MONTH(AD758)&lt;&gt;12, DAY(AD758)&lt;&gt;31) ), DATE(YEAR(AD758), 12, 31),
AND(MONTH(AD758)=12, DAY(AD758)=31, AD758&gt;=last_rou_date), "",
AND(MONTH(AD758)=12, DAY(AD758)&lt;&gt;31),  EOMONTH(AD758,0),
AND(MONTH(AD758)=12, DAY(AD758)=31, $AH$14="Not end"),  EDATE(AD757,1),
AND($AH$14="Not end"), EDATE(AD758, 1),
AND($AH$14="End"), EOMONTH(AD758, 1)
)</f>
        <v/>
      </c>
      <c r="AE759" s="51" t="str" cm="1">
        <f t="array" ref="AE759">_xlfn.IFS(W759="", "",
AND(W759&gt;0, W759&lt;=$B$4, $C$2="İllik artım, faiz olaraq", $D$2&gt;0, $B$3="İllik"), $B$5*((1+$D$2)^(W759-1)),
AND(W759&gt;0, W759&lt;=$B$4, $C$2="İllik artım, faiz olaraq", $D$2&gt;0, $B$3="Aylıq"), $B$5*((1+$D$2)^ROUNDDOWN((W759-1)/12,0)),
AND(W759=1, $C$2="Aşağıdakı kimi dəyişir", ), $B$5,
AND(W759&gt;1, W759&lt;=$B$4, $C$2="Aşağıdakı kimi dəyişir"), IFERROR(VLOOKUP(W759, $C$4:$D$7, 2, FALSE), AE758),
AND(W759&gt;0, W759&lt;=$B$4), $B$5,
TRUE,0 )</f>
        <v/>
      </c>
      <c r="AF759" s="51" t="str">
        <f t="shared" ca="1" si="34"/>
        <v/>
      </c>
    </row>
    <row r="760" spans="1:32" x14ac:dyDescent="0.4">
      <c r="A760" s="13" t="str" cm="1">
        <f t="array" aca="1" ref="A760" ca="1">_xlfn.IFS(
AND(SUMIFS(lease_table_interest_accruals, lease_table_dates, A759)&gt;0, COUNTIFS($E$14:E759, "Interest accrual", $A$14:A759, A759)=0),  A759,
AND(SUMIFS(lease_table_payments, lease_table_dates, A759)&gt;0, COUNTIFS($E$14:E759, "Payment", $A$14:A759, A759)=0),  A759,
AND(SUMIFS(rou_table_deprs, rou_table_dates, A759)&gt;0, COUNTIFS($E$14:E759, "Depreciation", $A$14:A759, A759)=0),  A759,
TRUE,  IFERROR(INDEX(rou_table_dates,  MATCH(A759, rou_table_dates)+1, ), "")
)</f>
        <v/>
      </c>
      <c r="B760" s="1" t="str" cm="1">
        <f t="array" aca="1" ref="B760" ca="1">_xlfn.IFS(
AND(E760="Payment", A760=$B$2), $AM$14,
E760="Payment", $AM$15,
E760="Interest accrual", $AM$18,
E760="Depreciation", $AM$17,
TRUE, "")</f>
        <v/>
      </c>
      <c r="C760" s="1" t="str" cm="1">
        <f t="array" aca="1" ref="C760" ca="1">_xlfn.IFS(
E760="Payment", $AM$19,
E760="Interest accrual", $AM$15,
E760="Depreciation", $AM$16,
TRUE, "")</f>
        <v/>
      </c>
      <c r="D760" s="1" t="str" cm="1">
        <f t="array" aca="1" ref="D760" ca="1">_xlfn.IFS(
E760="Payment", _xlfn.XLOOKUP(A760, lease_table_dates, lease_table_payments, 0, 0),
E760="Interest accrual", _xlfn.XLOOKUP(A760, lease_table_dates, lease_table_interest_accruals, 0, 0),
E760="Depreciation", _xlfn.XLOOKUP(A760, rou_table_dates, rou_table_deprs, 0, 0),
TRUE, ""
)</f>
        <v/>
      </c>
      <c r="E760" s="7" t="str" cm="1">
        <f t="array" aca="1" ref="E760" ca="1">_xlfn.IFS(
AND(SUMIFS(lease_table_interest_accruals, lease_table_dates, A760)&gt;0, COUNTIFS($E$14:E759, "Interest accrual", $A$14:A759, A760)=0), "Interest accrual",
AND(SUMIFS(lease_table_payments, lease_table_dates, A760)&gt;0, COUNTIFS($E$14:E759, "Payment", $A$14:A759, A760)=0), "Payment",
AND(SUMIFS(rou_table_deprs, rou_table_dates, A760)&gt;0, COUNTIFS($E$14:E759, "Depreciation", $A$14:A759, A760)=0), "Depreciation",
TRUE,  ""
)</f>
        <v/>
      </c>
      <c r="G760" s="13" t="str" cm="1">
        <f t="array" aca="1" ref="G760" ca="1">_xlfn.IFS(
AND($B$11="Hə", $B$3="İllik"), Z760,
AND($B$11="Hə", $B$3="Aylıq"), AA760,
$B$11="Yox", X760)</f>
        <v/>
      </c>
      <c r="H760" s="1" t="str" cm="1">
        <f t="array" aca="1" ref="H760" ca="1">_xlfn.IFS( G760="", "",
TRUE, ROUND( H759+I760-J760, 2) )</f>
        <v/>
      </c>
      <c r="I760" s="1" t="str" cm="1">
        <f t="array" aca="1" ref="I760" ca="1">_xlfn.IFS(G760="", "",
G760=last_payment_date, (J760-H759),
 TRUE,  -  (H759- H759* (1+$B$6)^ (_xlfn.DAYS(G760,G759)/365) )
)</f>
        <v/>
      </c>
      <c r="J760" s="1" t="str" cm="1">
        <f t="array" aca="1" ref="J760" ca="1">_xlfn.IFS(G760="", "",
TRUE, _xlfn.XLOOKUP(G760,  payment_dates, payments,0,0)
)</f>
        <v/>
      </c>
      <c r="L760" s="8" t="str" cm="1">
        <f t="array" aca="1" ref="L760" ca="1">_xlfn.IFS(
AND($B$11="Hə", $B$3="İllik"), AC760,
AND($B$11="Hə", $B$3="Aylıq"), AD760,
$B$11="Yox", AB760)</f>
        <v/>
      </c>
      <c r="M760" s="1" t="str" cm="1">
        <f t="array" aca="1" ref="M760" ca="1">_xlfn.IFS( L760="", "",
(M759-N760)&lt;=0.5, 0,
TRUE,  M759-N760)</f>
        <v/>
      </c>
      <c r="N760" s="7" t="str" cm="1">
        <f t="array" aca="1" ref="N760" ca="1">_xlfn.IFS(
L760="", "",
TRUE, MIN(M759, ROUND($M$14/ (last_rou_date - $B$2) * (L760-L759), 2) )
)</f>
        <v/>
      </c>
      <c r="P760" s="59" t="str">
        <f t="shared" ca="1" si="36"/>
        <v/>
      </c>
      <c r="Q760" s="1" t="str" cm="1">
        <f t="array" aca="1" ref="Q760" ca="1">_xlfn.IFS(P760="","",
$B$11="Hə", _xlfn.XLOOKUP(DATE(P760, 12, 31), rou_table_dates, rou_table_nbvs,0, 0),
TRUE,  MAX(0, ROUND($M$14 - $M$14/ (last_rou_date - $B$2) * (DATE(P760,12,31) - $B$2), 2) )
)</f>
        <v/>
      </c>
      <c r="R760" s="1" t="str" cm="1">
        <f t="array" aca="1" ref="R760" ca="1">_xlfn.IFS(P760="","",
$B$11="Hə", _xlfn.XLOOKUP(DATE(P760, 12, 31), lease_table_dates, lease_table_balances,0, 0),
TRUE, IFERROR( XNPV($B$6, IF(payment_dates &gt;DATE(P760, 12, 31), payments,  0),  IF(payment_dates &gt;DATE(P760, 12, 31), payment_dates,  DATE(P760, 12, 31))    ),0)
)</f>
        <v/>
      </c>
      <c r="S760" s="1" t="str" cm="1">
        <f t="array" aca="1" ref="S760" ca="1">_xlfn.IFS(P760="","",
TRUE,  MIN( MIN(Q759, $M$14), ROUND($M$14/ (last_rou_date - $B$2) * (DATE(P760,12,31) - MAX($B$2, DATE(P760-1, 12, 31))), 2) )
)</f>
        <v/>
      </c>
      <c r="T760" s="7" t="str" cm="1">
        <f t="array" aca="1" ref="T760" ca="1">_xlfn.IFS(P760="", "",
ISTEXT(R759), R760- (H760 - SUMIFS( lease_table_payments, lease_table_years, P760) -$AG$14 ),
AND(ISNUMBER(R759), R760&lt;&gt;""),   R760- (R759 - SUMIFS( lease_table_payments, lease_table_years, P760) )
)</f>
        <v/>
      </c>
      <c r="V760" s="64">
        <f t="shared" si="35"/>
        <v>747</v>
      </c>
      <c r="W760" s="51" t="str" cm="1">
        <f t="array" ref="W760">_xlfn.IFS(
OR(W759=$B$4, W759=""),"",
TRUE,W759+1
)</f>
        <v/>
      </c>
      <c r="X760" s="51" t="str" cm="1">
        <f t="array" ref="X760">_xlfn.IFS(X759="","",
W760="", "",
AND($B$3="İllik"),DATE(YEAR(X759)+1,MONTH(X759),DAY(X759) ),
AND($B$3="Aylıq", $AH$14="Not end"), EDATE(X759,1),
AND($B$3="Aylıq", $AH$14="End"), EOMONTH(X759,1)
)</f>
        <v/>
      </c>
      <c r="Y760" s="51" t="str" cm="1">
        <f t="array" aca="1" ref="Y760" ca="1">_xlfn.IFS(
AND($B$7="Dövrün əvvəlində", Y759&lt;=last_rou_date), DATE(YEAR(Y759)+1, 12, 31),
AND($B$7="Dövrün sonunda", Y759&lt;=last_payment_date), DATE(YEAR(Y759)+1, 12, 31),
TRUE, ""
)</f>
        <v/>
      </c>
      <c r="Z760" s="75" t="str" cm="1">
        <f t="array" aca="1" ref="Z760" ca="1">_xlfn.IFS(
AND($AN$14="Not year_end", Z759&gt;last_payment_date), "",
AND($AN$14="Year_end", Z759&gt;=last_payment_date), "",
AND($AN$14="Year_end"), DATE(YEAR(Z759+1), 12, 31),
AND($AN$14="Not year_end", MONTH(Z759)=12, DAY(Z759)=31), DATE(YEAR(Z758)+1, MONTH(Z758), DAY(Z758)),
AND($AN$14="Not year_end", OR(MONTH(Z759)&lt;&gt;12, DAY(Z759)&lt;&gt;31) ), DATE(YEAR(Z759), 12, 31)
)</f>
        <v/>
      </c>
      <c r="AA760" s="75" t="str" cm="1">
        <f t="array" aca="1" ref="AA760" ca="1">_xlfn.IFS(AA759="", "",
AND(AA759=last_payment_date, OR(MONTH(AA759)&lt;&gt;12, DAY(AA759)&lt;&gt;31) ), DATE(YEAR(AA759), 12, 31),
AND(MONTH(AA759)=12, DAY(AA759)=31, AA759&gt;=last_payment_date), "",
AND(MONTH(AA759)=12, DAY(AA759)&lt;&gt;31),  EOMONTH(AA759,0),
AND(MONTH(AA759)=12, DAY(AA759)=31, $AH$14="Not end"),  EDATE(AA758,1),
AND($AH$14="Not end"), EDATE(AA759, 1),
AND($AH$14="End"), EOMONTH(AA759, 1)
)</f>
        <v/>
      </c>
      <c r="AB760" s="75" t="str" cm="1">
        <f t="array" aca="1" ref="AB760" ca="1">_xlfn.IFS(AB759="","",
AND(AB759=last_rou_date), "",
AND($B$3="İllik"),DATE(YEAR(AB759)+1,MONTH(AB759),DAY(AB759) ),
AND($B$3="Aylıq", $AH$14="Not end"), EDATE(AB759,1),
AND($B$3="Aylıq", $AH$14="End"), EOMONTH(AB759,1)
)</f>
        <v/>
      </c>
      <c r="AC760" s="75" t="str" cm="1">
        <f t="array" aca="1" ref="AC760" ca="1">_xlfn.IFS(
AND($AN$14="Not year_end", AC759&gt;last_rou_date), "",
AND($AN$14="Year_end", AC759&gt;=last_rou_date), "",
AND($AN$14="Year_end"), DATE(YEAR(AC759+1), 12, 31),
AND($AN$14="Not year_end", MONTH(AC759)=12, DAY(AC759)=31), DATE(YEAR(AC758)+1, MONTH(AC758), DAY(AC758)),
AND($AN$14="Not year_end", OR(MONTH(AC759)&lt;&gt;12, DAY(AC759)&lt;&gt;31) ), DATE(YEAR(AC759), 12, 31)
)</f>
        <v/>
      </c>
      <c r="AD760" s="75" t="str" cm="1">
        <f t="array" aca="1" ref="AD760" ca="1">_xlfn.IFS(AD759="", "",
AND(AD759=last_rou_date, OR(MONTH(AD759)&lt;&gt;12, DAY(AD759)&lt;&gt;31) ), DATE(YEAR(AD759), 12, 31),
AND(MONTH(AD759)=12, DAY(AD759)=31, AD759&gt;=last_rou_date), "",
AND(MONTH(AD759)=12, DAY(AD759)&lt;&gt;31),  EOMONTH(AD759,0),
AND(MONTH(AD759)=12, DAY(AD759)=31, $AH$14="Not end"),  EDATE(AD758,1),
AND($AH$14="Not end"), EDATE(AD759, 1),
AND($AH$14="End"), EOMONTH(AD759, 1)
)</f>
        <v/>
      </c>
      <c r="AE760" s="51" t="str" cm="1">
        <f t="array" ref="AE760">_xlfn.IFS(W760="", "",
AND(W760&gt;0, W760&lt;=$B$4, $C$2="İllik artım, faiz olaraq", $D$2&gt;0, $B$3="İllik"), $B$5*((1+$D$2)^(W760-1)),
AND(W760&gt;0, W760&lt;=$B$4, $C$2="İllik artım, faiz olaraq", $D$2&gt;0, $B$3="Aylıq"), $B$5*((1+$D$2)^ROUNDDOWN((W760-1)/12,0)),
AND(W760=1, $C$2="Aşağıdakı kimi dəyişir", ), $B$5,
AND(W760&gt;1, W760&lt;=$B$4, $C$2="Aşağıdakı kimi dəyişir"), IFERROR(VLOOKUP(W760, $C$4:$D$7, 2, FALSE), AE759),
AND(W760&gt;0, W760&lt;=$B$4), $B$5,
TRUE,0 )</f>
        <v/>
      </c>
      <c r="AF760" s="51" t="str">
        <f t="shared" ca="1" si="34"/>
        <v/>
      </c>
    </row>
    <row r="761" spans="1:32" x14ac:dyDescent="0.4">
      <c r="A761" s="13" t="str" cm="1">
        <f t="array" aca="1" ref="A761" ca="1">_xlfn.IFS(
AND(SUMIFS(lease_table_interest_accruals, lease_table_dates, A760)&gt;0, COUNTIFS($E$14:E760, "Interest accrual", $A$14:A760, A760)=0),  A760,
AND(SUMIFS(lease_table_payments, lease_table_dates, A760)&gt;0, COUNTIFS($E$14:E760, "Payment", $A$14:A760, A760)=0),  A760,
AND(SUMIFS(rou_table_deprs, rou_table_dates, A760)&gt;0, COUNTIFS($E$14:E760, "Depreciation", $A$14:A760, A760)=0),  A760,
TRUE,  IFERROR(INDEX(rou_table_dates,  MATCH(A760, rou_table_dates)+1, ), "")
)</f>
        <v/>
      </c>
      <c r="B761" s="1" t="str" cm="1">
        <f t="array" aca="1" ref="B761" ca="1">_xlfn.IFS(
AND(E761="Payment", A761=$B$2), $AM$14,
E761="Payment", $AM$15,
E761="Interest accrual", $AM$18,
E761="Depreciation", $AM$17,
TRUE, "")</f>
        <v/>
      </c>
      <c r="C761" s="1" t="str" cm="1">
        <f t="array" aca="1" ref="C761" ca="1">_xlfn.IFS(
E761="Payment", $AM$19,
E761="Interest accrual", $AM$15,
E761="Depreciation", $AM$16,
TRUE, "")</f>
        <v/>
      </c>
      <c r="D761" s="1" t="str" cm="1">
        <f t="array" aca="1" ref="D761" ca="1">_xlfn.IFS(
E761="Payment", _xlfn.XLOOKUP(A761, lease_table_dates, lease_table_payments, 0, 0),
E761="Interest accrual", _xlfn.XLOOKUP(A761, lease_table_dates, lease_table_interest_accruals, 0, 0),
E761="Depreciation", _xlfn.XLOOKUP(A761, rou_table_dates, rou_table_deprs, 0, 0),
TRUE, ""
)</f>
        <v/>
      </c>
      <c r="E761" s="7" t="str" cm="1">
        <f t="array" aca="1" ref="E761" ca="1">_xlfn.IFS(
AND(SUMIFS(lease_table_interest_accruals, lease_table_dates, A761)&gt;0, COUNTIFS($E$14:E760, "Interest accrual", $A$14:A760, A761)=0), "Interest accrual",
AND(SUMIFS(lease_table_payments, lease_table_dates, A761)&gt;0, COUNTIFS($E$14:E760, "Payment", $A$14:A760, A761)=0), "Payment",
AND(SUMIFS(rou_table_deprs, rou_table_dates, A761)&gt;0, COUNTIFS($E$14:E760, "Depreciation", $A$14:A760, A761)=0), "Depreciation",
TRUE,  ""
)</f>
        <v/>
      </c>
      <c r="G761" s="13" t="str" cm="1">
        <f t="array" aca="1" ref="G761" ca="1">_xlfn.IFS(
AND($B$11="Hə", $B$3="İllik"), Z761,
AND($B$11="Hə", $B$3="Aylıq"), AA761,
$B$11="Yox", X761)</f>
        <v/>
      </c>
      <c r="H761" s="1" t="str" cm="1">
        <f t="array" aca="1" ref="H761" ca="1">_xlfn.IFS( G761="", "",
TRUE, ROUND( H760+I761-J761, 2) )</f>
        <v/>
      </c>
      <c r="I761" s="1" t="str" cm="1">
        <f t="array" aca="1" ref="I761" ca="1">_xlfn.IFS(G761="", "",
G761=last_payment_date, (J761-H760),
 TRUE,  -  (H760- H760* (1+$B$6)^ (_xlfn.DAYS(G761,G760)/365) )
)</f>
        <v/>
      </c>
      <c r="J761" s="1" t="str" cm="1">
        <f t="array" aca="1" ref="J761" ca="1">_xlfn.IFS(G761="", "",
TRUE, _xlfn.XLOOKUP(G761,  payment_dates, payments,0,0)
)</f>
        <v/>
      </c>
      <c r="L761" s="8" t="str" cm="1">
        <f t="array" aca="1" ref="L761" ca="1">_xlfn.IFS(
AND($B$11="Hə", $B$3="İllik"), AC761,
AND($B$11="Hə", $B$3="Aylıq"), AD761,
$B$11="Yox", AB761)</f>
        <v/>
      </c>
      <c r="M761" s="1" t="str" cm="1">
        <f t="array" aca="1" ref="M761" ca="1">_xlfn.IFS( L761="", "",
(M760-N761)&lt;=0.5, 0,
TRUE,  M760-N761)</f>
        <v/>
      </c>
      <c r="N761" s="7" t="str" cm="1">
        <f t="array" aca="1" ref="N761" ca="1">_xlfn.IFS(
L761="", "",
TRUE, MIN(M760, ROUND($M$14/ (last_rou_date - $B$2) * (L761-L760), 2) )
)</f>
        <v/>
      </c>
      <c r="P761" s="59" t="str">
        <f t="shared" ca="1" si="36"/>
        <v/>
      </c>
      <c r="Q761" s="1" t="str" cm="1">
        <f t="array" aca="1" ref="Q761" ca="1">_xlfn.IFS(P761="","",
$B$11="Hə", _xlfn.XLOOKUP(DATE(P761, 12, 31), rou_table_dates, rou_table_nbvs,0, 0),
TRUE,  MAX(0, ROUND($M$14 - $M$14/ (last_rou_date - $B$2) * (DATE(P761,12,31) - $B$2), 2) )
)</f>
        <v/>
      </c>
      <c r="R761" s="1" t="str" cm="1">
        <f t="array" aca="1" ref="R761" ca="1">_xlfn.IFS(P761="","",
$B$11="Hə", _xlfn.XLOOKUP(DATE(P761, 12, 31), lease_table_dates, lease_table_balances,0, 0),
TRUE, IFERROR( XNPV($B$6, IF(payment_dates &gt;DATE(P761, 12, 31), payments,  0),  IF(payment_dates &gt;DATE(P761, 12, 31), payment_dates,  DATE(P761, 12, 31))    ),0)
)</f>
        <v/>
      </c>
      <c r="S761" s="1" t="str" cm="1">
        <f t="array" aca="1" ref="S761" ca="1">_xlfn.IFS(P761="","",
TRUE,  MIN( MIN(Q760, $M$14), ROUND($M$14/ (last_rou_date - $B$2) * (DATE(P761,12,31) - MAX($B$2, DATE(P761-1, 12, 31))), 2) )
)</f>
        <v/>
      </c>
      <c r="T761" s="7" t="str" cm="1">
        <f t="array" aca="1" ref="T761" ca="1">_xlfn.IFS(P761="", "",
ISTEXT(R760), R761- (H761 - SUMIFS( lease_table_payments, lease_table_years, P761) -$AG$14 ),
AND(ISNUMBER(R760), R761&lt;&gt;""),   R761- (R760 - SUMIFS( lease_table_payments, lease_table_years, P761) )
)</f>
        <v/>
      </c>
      <c r="V761" s="64">
        <f t="shared" si="35"/>
        <v>748</v>
      </c>
      <c r="W761" s="51" t="str" cm="1">
        <f t="array" ref="W761">_xlfn.IFS(
OR(W760=$B$4, W760=""),"",
TRUE,W760+1
)</f>
        <v/>
      </c>
      <c r="X761" s="51" t="str" cm="1">
        <f t="array" ref="X761">_xlfn.IFS(X760="","",
W761="", "",
AND($B$3="İllik"),DATE(YEAR(X760)+1,MONTH(X760),DAY(X760) ),
AND($B$3="Aylıq", $AH$14="Not end"), EDATE(X760,1),
AND($B$3="Aylıq", $AH$14="End"), EOMONTH(X760,1)
)</f>
        <v/>
      </c>
      <c r="Y761" s="51" t="str" cm="1">
        <f t="array" aca="1" ref="Y761" ca="1">_xlfn.IFS(
AND($B$7="Dövrün əvvəlində", Y760&lt;=last_rou_date), DATE(YEAR(Y760)+1, 12, 31),
AND($B$7="Dövrün sonunda", Y760&lt;=last_payment_date), DATE(YEAR(Y760)+1, 12, 31),
TRUE, ""
)</f>
        <v/>
      </c>
      <c r="Z761" s="75" t="str" cm="1">
        <f t="array" aca="1" ref="Z761" ca="1">_xlfn.IFS(
AND($AN$14="Not year_end", Z760&gt;last_payment_date), "",
AND($AN$14="Year_end", Z760&gt;=last_payment_date), "",
AND($AN$14="Year_end"), DATE(YEAR(Z760+1), 12, 31),
AND($AN$14="Not year_end", MONTH(Z760)=12, DAY(Z760)=31), DATE(YEAR(Z759)+1, MONTH(Z759), DAY(Z759)),
AND($AN$14="Not year_end", OR(MONTH(Z760)&lt;&gt;12, DAY(Z760)&lt;&gt;31) ), DATE(YEAR(Z760), 12, 31)
)</f>
        <v/>
      </c>
      <c r="AA761" s="75" t="str" cm="1">
        <f t="array" aca="1" ref="AA761" ca="1">_xlfn.IFS(AA760="", "",
AND(AA760=last_payment_date, OR(MONTH(AA760)&lt;&gt;12, DAY(AA760)&lt;&gt;31) ), DATE(YEAR(AA760), 12, 31),
AND(MONTH(AA760)=12, DAY(AA760)=31, AA760&gt;=last_payment_date), "",
AND(MONTH(AA760)=12, DAY(AA760)&lt;&gt;31),  EOMONTH(AA760,0),
AND(MONTH(AA760)=12, DAY(AA760)=31, $AH$14="Not end"),  EDATE(AA759,1),
AND($AH$14="Not end"), EDATE(AA760, 1),
AND($AH$14="End"), EOMONTH(AA760, 1)
)</f>
        <v/>
      </c>
      <c r="AB761" s="75" t="str" cm="1">
        <f t="array" aca="1" ref="AB761" ca="1">_xlfn.IFS(AB760="","",
AND(AB760=last_rou_date), "",
AND($B$3="İllik"),DATE(YEAR(AB760)+1,MONTH(AB760),DAY(AB760) ),
AND($B$3="Aylıq", $AH$14="Not end"), EDATE(AB760,1),
AND($B$3="Aylıq", $AH$14="End"), EOMONTH(AB760,1)
)</f>
        <v/>
      </c>
      <c r="AC761" s="75" t="str" cm="1">
        <f t="array" aca="1" ref="AC761" ca="1">_xlfn.IFS(
AND($AN$14="Not year_end", AC760&gt;last_rou_date), "",
AND($AN$14="Year_end", AC760&gt;=last_rou_date), "",
AND($AN$14="Year_end"), DATE(YEAR(AC760+1), 12, 31),
AND($AN$14="Not year_end", MONTH(AC760)=12, DAY(AC760)=31), DATE(YEAR(AC759)+1, MONTH(AC759), DAY(AC759)),
AND($AN$14="Not year_end", OR(MONTH(AC760)&lt;&gt;12, DAY(AC760)&lt;&gt;31) ), DATE(YEAR(AC760), 12, 31)
)</f>
        <v/>
      </c>
      <c r="AD761" s="75" t="str" cm="1">
        <f t="array" aca="1" ref="AD761" ca="1">_xlfn.IFS(AD760="", "",
AND(AD760=last_rou_date, OR(MONTH(AD760)&lt;&gt;12, DAY(AD760)&lt;&gt;31) ), DATE(YEAR(AD760), 12, 31),
AND(MONTH(AD760)=12, DAY(AD760)=31, AD760&gt;=last_rou_date), "",
AND(MONTH(AD760)=12, DAY(AD760)&lt;&gt;31),  EOMONTH(AD760,0),
AND(MONTH(AD760)=12, DAY(AD760)=31, $AH$14="Not end"),  EDATE(AD759,1),
AND($AH$14="Not end"), EDATE(AD760, 1),
AND($AH$14="End"), EOMONTH(AD760, 1)
)</f>
        <v/>
      </c>
      <c r="AE761" s="51" t="str" cm="1">
        <f t="array" ref="AE761">_xlfn.IFS(W761="", "",
AND(W761&gt;0, W761&lt;=$B$4, $C$2="İllik artım, faiz olaraq", $D$2&gt;0, $B$3="İllik"), $B$5*((1+$D$2)^(W761-1)),
AND(W761&gt;0, W761&lt;=$B$4, $C$2="İllik artım, faiz olaraq", $D$2&gt;0, $B$3="Aylıq"), $B$5*((1+$D$2)^ROUNDDOWN((W761-1)/12,0)),
AND(W761=1, $C$2="Aşağıdakı kimi dəyişir", ), $B$5,
AND(W761&gt;1, W761&lt;=$B$4, $C$2="Aşağıdakı kimi dəyişir"), IFERROR(VLOOKUP(W761, $C$4:$D$7, 2, FALSE), AE760),
AND(W761&gt;0, W761&lt;=$B$4), $B$5,
TRUE,0 )</f>
        <v/>
      </c>
      <c r="AF761" s="51" t="str">
        <f t="shared" ca="1" si="34"/>
        <v/>
      </c>
    </row>
    <row r="762" spans="1:32" x14ac:dyDescent="0.4">
      <c r="A762" s="13" t="str" cm="1">
        <f t="array" aca="1" ref="A762" ca="1">_xlfn.IFS(
AND(SUMIFS(lease_table_interest_accruals, lease_table_dates, A761)&gt;0, COUNTIFS($E$14:E761, "Interest accrual", $A$14:A761, A761)=0),  A761,
AND(SUMIFS(lease_table_payments, lease_table_dates, A761)&gt;0, COUNTIFS($E$14:E761, "Payment", $A$14:A761, A761)=0),  A761,
AND(SUMIFS(rou_table_deprs, rou_table_dates, A761)&gt;0, COUNTIFS($E$14:E761, "Depreciation", $A$14:A761, A761)=0),  A761,
TRUE,  IFERROR(INDEX(rou_table_dates,  MATCH(A761, rou_table_dates)+1, ), "")
)</f>
        <v/>
      </c>
      <c r="B762" s="1" t="str" cm="1">
        <f t="array" aca="1" ref="B762" ca="1">_xlfn.IFS(
AND(E762="Payment", A762=$B$2), $AM$14,
E762="Payment", $AM$15,
E762="Interest accrual", $AM$18,
E762="Depreciation", $AM$17,
TRUE, "")</f>
        <v/>
      </c>
      <c r="C762" s="1" t="str" cm="1">
        <f t="array" aca="1" ref="C762" ca="1">_xlfn.IFS(
E762="Payment", $AM$19,
E762="Interest accrual", $AM$15,
E762="Depreciation", $AM$16,
TRUE, "")</f>
        <v/>
      </c>
      <c r="D762" s="1" t="str" cm="1">
        <f t="array" aca="1" ref="D762" ca="1">_xlfn.IFS(
E762="Payment", _xlfn.XLOOKUP(A762, lease_table_dates, lease_table_payments, 0, 0),
E762="Interest accrual", _xlfn.XLOOKUP(A762, lease_table_dates, lease_table_interest_accruals, 0, 0),
E762="Depreciation", _xlfn.XLOOKUP(A762, rou_table_dates, rou_table_deprs, 0, 0),
TRUE, ""
)</f>
        <v/>
      </c>
      <c r="E762" s="7" t="str" cm="1">
        <f t="array" aca="1" ref="E762" ca="1">_xlfn.IFS(
AND(SUMIFS(lease_table_interest_accruals, lease_table_dates, A762)&gt;0, COUNTIFS($E$14:E761, "Interest accrual", $A$14:A761, A762)=0), "Interest accrual",
AND(SUMIFS(lease_table_payments, lease_table_dates, A762)&gt;0, COUNTIFS($E$14:E761, "Payment", $A$14:A761, A762)=0), "Payment",
AND(SUMIFS(rou_table_deprs, rou_table_dates, A762)&gt;0, COUNTIFS($E$14:E761, "Depreciation", $A$14:A761, A762)=0), "Depreciation",
TRUE,  ""
)</f>
        <v/>
      </c>
      <c r="G762" s="13" t="str" cm="1">
        <f t="array" aca="1" ref="G762" ca="1">_xlfn.IFS(
AND($B$11="Hə", $B$3="İllik"), Z762,
AND($B$11="Hə", $B$3="Aylıq"), AA762,
$B$11="Yox", X762)</f>
        <v/>
      </c>
      <c r="H762" s="1" t="str" cm="1">
        <f t="array" aca="1" ref="H762" ca="1">_xlfn.IFS( G762="", "",
TRUE, ROUND( H761+I762-J762, 2) )</f>
        <v/>
      </c>
      <c r="I762" s="1" t="str" cm="1">
        <f t="array" aca="1" ref="I762" ca="1">_xlfn.IFS(G762="", "",
G762=last_payment_date, (J762-H761),
 TRUE,  -  (H761- H761* (1+$B$6)^ (_xlfn.DAYS(G762,G761)/365) )
)</f>
        <v/>
      </c>
      <c r="J762" s="1" t="str" cm="1">
        <f t="array" aca="1" ref="J762" ca="1">_xlfn.IFS(G762="", "",
TRUE, _xlfn.XLOOKUP(G762,  payment_dates, payments,0,0)
)</f>
        <v/>
      </c>
      <c r="L762" s="8" t="str" cm="1">
        <f t="array" aca="1" ref="L762" ca="1">_xlfn.IFS(
AND($B$11="Hə", $B$3="İllik"), AC762,
AND($B$11="Hə", $B$3="Aylıq"), AD762,
$B$11="Yox", AB762)</f>
        <v/>
      </c>
      <c r="M762" s="1" t="str" cm="1">
        <f t="array" aca="1" ref="M762" ca="1">_xlfn.IFS( L762="", "",
(M761-N762)&lt;=0.5, 0,
TRUE,  M761-N762)</f>
        <v/>
      </c>
      <c r="N762" s="7" t="str" cm="1">
        <f t="array" aca="1" ref="N762" ca="1">_xlfn.IFS(
L762="", "",
TRUE, MIN(M761, ROUND($M$14/ (last_rou_date - $B$2) * (L762-L761), 2) )
)</f>
        <v/>
      </c>
      <c r="P762" s="59" t="str">
        <f t="shared" ca="1" si="36"/>
        <v/>
      </c>
      <c r="Q762" s="1" t="str" cm="1">
        <f t="array" aca="1" ref="Q762" ca="1">_xlfn.IFS(P762="","",
$B$11="Hə", _xlfn.XLOOKUP(DATE(P762, 12, 31), rou_table_dates, rou_table_nbvs,0, 0),
TRUE,  MAX(0, ROUND($M$14 - $M$14/ (last_rou_date - $B$2) * (DATE(P762,12,31) - $B$2), 2) )
)</f>
        <v/>
      </c>
      <c r="R762" s="1" t="str" cm="1">
        <f t="array" aca="1" ref="R762" ca="1">_xlfn.IFS(P762="","",
$B$11="Hə", _xlfn.XLOOKUP(DATE(P762, 12, 31), lease_table_dates, lease_table_balances,0, 0),
TRUE, IFERROR( XNPV($B$6, IF(payment_dates &gt;DATE(P762, 12, 31), payments,  0),  IF(payment_dates &gt;DATE(P762, 12, 31), payment_dates,  DATE(P762, 12, 31))    ),0)
)</f>
        <v/>
      </c>
      <c r="S762" s="1" t="str" cm="1">
        <f t="array" aca="1" ref="S762" ca="1">_xlfn.IFS(P762="","",
TRUE,  MIN( MIN(Q761, $M$14), ROUND($M$14/ (last_rou_date - $B$2) * (DATE(P762,12,31) - MAX($B$2, DATE(P762-1, 12, 31))), 2) )
)</f>
        <v/>
      </c>
      <c r="T762" s="7" t="str" cm="1">
        <f t="array" aca="1" ref="T762" ca="1">_xlfn.IFS(P762="", "",
ISTEXT(R761), R762- (H762 - SUMIFS( lease_table_payments, lease_table_years, P762) -$AG$14 ),
AND(ISNUMBER(R761), R762&lt;&gt;""),   R762- (R761 - SUMIFS( lease_table_payments, lease_table_years, P762) )
)</f>
        <v/>
      </c>
      <c r="V762" s="64">
        <f t="shared" si="35"/>
        <v>749</v>
      </c>
      <c r="W762" s="51" t="str" cm="1">
        <f t="array" ref="W762">_xlfn.IFS(
OR(W761=$B$4, W761=""),"",
TRUE,W761+1
)</f>
        <v/>
      </c>
      <c r="X762" s="51" t="str" cm="1">
        <f t="array" ref="X762">_xlfn.IFS(X761="","",
W762="", "",
AND($B$3="İllik"),DATE(YEAR(X761)+1,MONTH(X761),DAY(X761) ),
AND($B$3="Aylıq", $AH$14="Not end"), EDATE(X761,1),
AND($B$3="Aylıq", $AH$14="End"), EOMONTH(X761,1)
)</f>
        <v/>
      </c>
      <c r="Y762" s="51" t="str" cm="1">
        <f t="array" aca="1" ref="Y762" ca="1">_xlfn.IFS(
AND($B$7="Dövrün əvvəlində", Y761&lt;=last_rou_date), DATE(YEAR(Y761)+1, 12, 31),
AND($B$7="Dövrün sonunda", Y761&lt;=last_payment_date), DATE(YEAR(Y761)+1, 12, 31),
TRUE, ""
)</f>
        <v/>
      </c>
      <c r="Z762" s="75" t="str" cm="1">
        <f t="array" aca="1" ref="Z762" ca="1">_xlfn.IFS(
AND($AN$14="Not year_end", Z761&gt;last_payment_date), "",
AND($AN$14="Year_end", Z761&gt;=last_payment_date), "",
AND($AN$14="Year_end"), DATE(YEAR(Z761+1), 12, 31),
AND($AN$14="Not year_end", MONTH(Z761)=12, DAY(Z761)=31), DATE(YEAR(Z760)+1, MONTH(Z760), DAY(Z760)),
AND($AN$14="Not year_end", OR(MONTH(Z761)&lt;&gt;12, DAY(Z761)&lt;&gt;31) ), DATE(YEAR(Z761), 12, 31)
)</f>
        <v/>
      </c>
      <c r="AA762" s="75" t="str" cm="1">
        <f t="array" aca="1" ref="AA762" ca="1">_xlfn.IFS(AA761="", "",
AND(AA761=last_payment_date, OR(MONTH(AA761)&lt;&gt;12, DAY(AA761)&lt;&gt;31) ), DATE(YEAR(AA761), 12, 31),
AND(MONTH(AA761)=12, DAY(AA761)=31, AA761&gt;=last_payment_date), "",
AND(MONTH(AA761)=12, DAY(AA761)&lt;&gt;31),  EOMONTH(AA761,0),
AND(MONTH(AA761)=12, DAY(AA761)=31, $AH$14="Not end"),  EDATE(AA760,1),
AND($AH$14="Not end"), EDATE(AA761, 1),
AND($AH$14="End"), EOMONTH(AA761, 1)
)</f>
        <v/>
      </c>
      <c r="AB762" s="75" t="str" cm="1">
        <f t="array" aca="1" ref="AB762" ca="1">_xlfn.IFS(AB761="","",
AND(AB761=last_rou_date), "",
AND($B$3="İllik"),DATE(YEAR(AB761)+1,MONTH(AB761),DAY(AB761) ),
AND($B$3="Aylıq", $AH$14="Not end"), EDATE(AB761,1),
AND($B$3="Aylıq", $AH$14="End"), EOMONTH(AB761,1)
)</f>
        <v/>
      </c>
      <c r="AC762" s="75" t="str" cm="1">
        <f t="array" aca="1" ref="AC762" ca="1">_xlfn.IFS(
AND($AN$14="Not year_end", AC761&gt;last_rou_date), "",
AND($AN$14="Year_end", AC761&gt;=last_rou_date), "",
AND($AN$14="Year_end"), DATE(YEAR(AC761+1), 12, 31),
AND($AN$14="Not year_end", MONTH(AC761)=12, DAY(AC761)=31), DATE(YEAR(AC760)+1, MONTH(AC760), DAY(AC760)),
AND($AN$14="Not year_end", OR(MONTH(AC761)&lt;&gt;12, DAY(AC761)&lt;&gt;31) ), DATE(YEAR(AC761), 12, 31)
)</f>
        <v/>
      </c>
      <c r="AD762" s="75" t="str" cm="1">
        <f t="array" aca="1" ref="AD762" ca="1">_xlfn.IFS(AD761="", "",
AND(AD761=last_rou_date, OR(MONTH(AD761)&lt;&gt;12, DAY(AD761)&lt;&gt;31) ), DATE(YEAR(AD761), 12, 31),
AND(MONTH(AD761)=12, DAY(AD761)=31, AD761&gt;=last_rou_date), "",
AND(MONTH(AD761)=12, DAY(AD761)&lt;&gt;31),  EOMONTH(AD761,0),
AND(MONTH(AD761)=12, DAY(AD761)=31, $AH$14="Not end"),  EDATE(AD760,1),
AND($AH$14="Not end"), EDATE(AD761, 1),
AND($AH$14="End"), EOMONTH(AD761, 1)
)</f>
        <v/>
      </c>
      <c r="AE762" s="51" t="str" cm="1">
        <f t="array" ref="AE762">_xlfn.IFS(W762="", "",
AND(W762&gt;0, W762&lt;=$B$4, $C$2="İllik artım, faiz olaraq", $D$2&gt;0, $B$3="İllik"), $B$5*((1+$D$2)^(W762-1)),
AND(W762&gt;0, W762&lt;=$B$4, $C$2="İllik artım, faiz olaraq", $D$2&gt;0, $B$3="Aylıq"), $B$5*((1+$D$2)^ROUNDDOWN((W762-1)/12,0)),
AND(W762=1, $C$2="Aşağıdakı kimi dəyişir", ), $B$5,
AND(W762&gt;1, W762&lt;=$B$4, $C$2="Aşağıdakı kimi dəyişir"), IFERROR(VLOOKUP(W762, $C$4:$D$7, 2, FALSE), AE761),
AND(W762&gt;0, W762&lt;=$B$4), $B$5,
TRUE,0 )</f>
        <v/>
      </c>
      <c r="AF762" s="51" t="str">
        <f t="shared" ca="1" si="34"/>
        <v/>
      </c>
    </row>
    <row r="763" spans="1:32" x14ac:dyDescent="0.4">
      <c r="A763" s="13" t="str" cm="1">
        <f t="array" aca="1" ref="A763" ca="1">_xlfn.IFS(
AND(SUMIFS(lease_table_interest_accruals, lease_table_dates, A762)&gt;0, COUNTIFS($E$14:E762, "Interest accrual", $A$14:A762, A762)=0),  A762,
AND(SUMIFS(lease_table_payments, lease_table_dates, A762)&gt;0, COUNTIFS($E$14:E762, "Payment", $A$14:A762, A762)=0),  A762,
AND(SUMIFS(rou_table_deprs, rou_table_dates, A762)&gt;0, COUNTIFS($E$14:E762, "Depreciation", $A$14:A762, A762)=0),  A762,
TRUE,  IFERROR(INDEX(rou_table_dates,  MATCH(A762, rou_table_dates)+1, ), "")
)</f>
        <v/>
      </c>
      <c r="B763" s="1" t="str" cm="1">
        <f t="array" aca="1" ref="B763" ca="1">_xlfn.IFS(
AND(E763="Payment", A763=$B$2), $AM$14,
E763="Payment", $AM$15,
E763="Interest accrual", $AM$18,
E763="Depreciation", $AM$17,
TRUE, "")</f>
        <v/>
      </c>
      <c r="C763" s="1" t="str" cm="1">
        <f t="array" aca="1" ref="C763" ca="1">_xlfn.IFS(
E763="Payment", $AM$19,
E763="Interest accrual", $AM$15,
E763="Depreciation", $AM$16,
TRUE, "")</f>
        <v/>
      </c>
      <c r="D763" s="1" t="str" cm="1">
        <f t="array" aca="1" ref="D763" ca="1">_xlfn.IFS(
E763="Payment", _xlfn.XLOOKUP(A763, lease_table_dates, lease_table_payments, 0, 0),
E763="Interest accrual", _xlfn.XLOOKUP(A763, lease_table_dates, lease_table_interest_accruals, 0, 0),
E763="Depreciation", _xlfn.XLOOKUP(A763, rou_table_dates, rou_table_deprs, 0, 0),
TRUE, ""
)</f>
        <v/>
      </c>
      <c r="E763" s="7" t="str" cm="1">
        <f t="array" aca="1" ref="E763" ca="1">_xlfn.IFS(
AND(SUMIFS(lease_table_interest_accruals, lease_table_dates, A763)&gt;0, COUNTIFS($E$14:E762, "Interest accrual", $A$14:A762, A763)=0), "Interest accrual",
AND(SUMIFS(lease_table_payments, lease_table_dates, A763)&gt;0, COUNTIFS($E$14:E762, "Payment", $A$14:A762, A763)=0), "Payment",
AND(SUMIFS(rou_table_deprs, rou_table_dates, A763)&gt;0, COUNTIFS($E$14:E762, "Depreciation", $A$14:A762, A763)=0), "Depreciation",
TRUE,  ""
)</f>
        <v/>
      </c>
      <c r="G763" s="13" t="str" cm="1">
        <f t="array" aca="1" ref="G763" ca="1">_xlfn.IFS(
AND($B$11="Hə", $B$3="İllik"), Z763,
AND($B$11="Hə", $B$3="Aylıq"), AA763,
$B$11="Yox", X763)</f>
        <v/>
      </c>
      <c r="H763" s="1" t="str" cm="1">
        <f t="array" aca="1" ref="H763" ca="1">_xlfn.IFS( G763="", "",
TRUE, ROUND( H762+I763-J763, 2) )</f>
        <v/>
      </c>
      <c r="I763" s="1" t="str" cm="1">
        <f t="array" aca="1" ref="I763" ca="1">_xlfn.IFS(G763="", "",
G763=last_payment_date, (J763-H762),
 TRUE,  -  (H762- H762* (1+$B$6)^ (_xlfn.DAYS(G763,G762)/365) )
)</f>
        <v/>
      </c>
      <c r="J763" s="1" t="str" cm="1">
        <f t="array" aca="1" ref="J763" ca="1">_xlfn.IFS(G763="", "",
TRUE, _xlfn.XLOOKUP(G763,  payment_dates, payments,0,0)
)</f>
        <v/>
      </c>
      <c r="L763" s="8" t="str" cm="1">
        <f t="array" aca="1" ref="L763" ca="1">_xlfn.IFS(
AND($B$11="Hə", $B$3="İllik"), AC763,
AND($B$11="Hə", $B$3="Aylıq"), AD763,
$B$11="Yox", AB763)</f>
        <v/>
      </c>
      <c r="M763" s="1" t="str" cm="1">
        <f t="array" aca="1" ref="M763" ca="1">_xlfn.IFS( L763="", "",
(M762-N763)&lt;=0.5, 0,
TRUE,  M762-N763)</f>
        <v/>
      </c>
      <c r="N763" s="7" t="str" cm="1">
        <f t="array" aca="1" ref="N763" ca="1">_xlfn.IFS(
L763="", "",
TRUE, MIN(M762, ROUND($M$14/ (last_rou_date - $B$2) * (L763-L762), 2) )
)</f>
        <v/>
      </c>
      <c r="P763" s="59" t="str">
        <f t="shared" ca="1" si="36"/>
        <v/>
      </c>
      <c r="Q763" s="1" t="str" cm="1">
        <f t="array" aca="1" ref="Q763" ca="1">_xlfn.IFS(P763="","",
$B$11="Hə", _xlfn.XLOOKUP(DATE(P763, 12, 31), rou_table_dates, rou_table_nbvs,0, 0),
TRUE,  MAX(0, ROUND($M$14 - $M$14/ (last_rou_date - $B$2) * (DATE(P763,12,31) - $B$2), 2) )
)</f>
        <v/>
      </c>
      <c r="R763" s="1" t="str" cm="1">
        <f t="array" aca="1" ref="R763" ca="1">_xlfn.IFS(P763="","",
$B$11="Hə", _xlfn.XLOOKUP(DATE(P763, 12, 31), lease_table_dates, lease_table_balances,0, 0),
TRUE, IFERROR( XNPV($B$6, IF(payment_dates &gt;DATE(P763, 12, 31), payments,  0),  IF(payment_dates &gt;DATE(P763, 12, 31), payment_dates,  DATE(P763, 12, 31))    ),0)
)</f>
        <v/>
      </c>
      <c r="S763" s="1" t="str" cm="1">
        <f t="array" aca="1" ref="S763" ca="1">_xlfn.IFS(P763="","",
TRUE,  MIN( MIN(Q762, $M$14), ROUND($M$14/ (last_rou_date - $B$2) * (DATE(P763,12,31) - MAX($B$2, DATE(P763-1, 12, 31))), 2) )
)</f>
        <v/>
      </c>
      <c r="T763" s="7" t="str" cm="1">
        <f t="array" aca="1" ref="T763" ca="1">_xlfn.IFS(P763="", "",
ISTEXT(R762), R763- (H763 - SUMIFS( lease_table_payments, lease_table_years, P763) -$AG$14 ),
AND(ISNUMBER(R762), R763&lt;&gt;""),   R763- (R762 - SUMIFS( lease_table_payments, lease_table_years, P763) )
)</f>
        <v/>
      </c>
      <c r="V763" s="64">
        <f t="shared" si="35"/>
        <v>750</v>
      </c>
      <c r="W763" s="51" t="str" cm="1">
        <f t="array" ref="W763">_xlfn.IFS(
OR(W762=$B$4, W762=""),"",
TRUE,W762+1
)</f>
        <v/>
      </c>
      <c r="X763" s="51" t="str" cm="1">
        <f t="array" ref="X763">_xlfn.IFS(X762="","",
W763="", "",
AND($B$3="İllik"),DATE(YEAR(X762)+1,MONTH(X762),DAY(X762) ),
AND($B$3="Aylıq", $AH$14="Not end"), EDATE(X762,1),
AND($B$3="Aylıq", $AH$14="End"), EOMONTH(X762,1)
)</f>
        <v/>
      </c>
      <c r="Y763" s="51" t="str" cm="1">
        <f t="array" aca="1" ref="Y763" ca="1">_xlfn.IFS(
AND($B$7="Dövrün əvvəlində", Y762&lt;=last_rou_date), DATE(YEAR(Y762)+1, 12, 31),
AND($B$7="Dövrün sonunda", Y762&lt;=last_payment_date), DATE(YEAR(Y762)+1, 12, 31),
TRUE, ""
)</f>
        <v/>
      </c>
      <c r="Z763" s="75" t="str" cm="1">
        <f t="array" aca="1" ref="Z763" ca="1">_xlfn.IFS(
AND($AN$14="Not year_end", Z762&gt;last_payment_date), "",
AND($AN$14="Year_end", Z762&gt;=last_payment_date), "",
AND($AN$14="Year_end"), DATE(YEAR(Z762+1), 12, 31),
AND($AN$14="Not year_end", MONTH(Z762)=12, DAY(Z762)=31), DATE(YEAR(Z761)+1, MONTH(Z761), DAY(Z761)),
AND($AN$14="Not year_end", OR(MONTH(Z762)&lt;&gt;12, DAY(Z762)&lt;&gt;31) ), DATE(YEAR(Z762), 12, 31)
)</f>
        <v/>
      </c>
      <c r="AA763" s="75" t="str" cm="1">
        <f t="array" aca="1" ref="AA763" ca="1">_xlfn.IFS(AA762="", "",
AND(AA762=last_payment_date, OR(MONTH(AA762)&lt;&gt;12, DAY(AA762)&lt;&gt;31) ), DATE(YEAR(AA762), 12, 31),
AND(MONTH(AA762)=12, DAY(AA762)=31, AA762&gt;=last_payment_date), "",
AND(MONTH(AA762)=12, DAY(AA762)&lt;&gt;31),  EOMONTH(AA762,0),
AND(MONTH(AA762)=12, DAY(AA762)=31, $AH$14="Not end"),  EDATE(AA761,1),
AND($AH$14="Not end"), EDATE(AA762, 1),
AND($AH$14="End"), EOMONTH(AA762, 1)
)</f>
        <v/>
      </c>
      <c r="AB763" s="75" t="str" cm="1">
        <f t="array" aca="1" ref="AB763" ca="1">_xlfn.IFS(AB762="","",
AND(AB762=last_rou_date), "",
AND($B$3="İllik"),DATE(YEAR(AB762)+1,MONTH(AB762),DAY(AB762) ),
AND($B$3="Aylıq", $AH$14="Not end"), EDATE(AB762,1),
AND($B$3="Aylıq", $AH$14="End"), EOMONTH(AB762,1)
)</f>
        <v/>
      </c>
      <c r="AC763" s="75" t="str" cm="1">
        <f t="array" aca="1" ref="AC763" ca="1">_xlfn.IFS(
AND($AN$14="Not year_end", AC762&gt;last_rou_date), "",
AND($AN$14="Year_end", AC762&gt;=last_rou_date), "",
AND($AN$14="Year_end"), DATE(YEAR(AC762+1), 12, 31),
AND($AN$14="Not year_end", MONTH(AC762)=12, DAY(AC762)=31), DATE(YEAR(AC761)+1, MONTH(AC761), DAY(AC761)),
AND($AN$14="Not year_end", OR(MONTH(AC762)&lt;&gt;12, DAY(AC762)&lt;&gt;31) ), DATE(YEAR(AC762), 12, 31)
)</f>
        <v/>
      </c>
      <c r="AD763" s="75" t="str" cm="1">
        <f t="array" aca="1" ref="AD763" ca="1">_xlfn.IFS(AD762="", "",
AND(AD762=last_rou_date, OR(MONTH(AD762)&lt;&gt;12, DAY(AD762)&lt;&gt;31) ), DATE(YEAR(AD762), 12, 31),
AND(MONTH(AD762)=12, DAY(AD762)=31, AD762&gt;=last_rou_date), "",
AND(MONTH(AD762)=12, DAY(AD762)&lt;&gt;31),  EOMONTH(AD762,0),
AND(MONTH(AD762)=12, DAY(AD762)=31, $AH$14="Not end"),  EDATE(AD761,1),
AND($AH$14="Not end"), EDATE(AD762, 1),
AND($AH$14="End"), EOMONTH(AD762, 1)
)</f>
        <v/>
      </c>
      <c r="AE763" s="51" t="str" cm="1">
        <f t="array" ref="AE763">_xlfn.IFS(W763="", "",
AND(W763&gt;0, W763&lt;=$B$4, $C$2="İllik artım, faiz olaraq", $D$2&gt;0, $B$3="İllik"), $B$5*((1+$D$2)^(W763-1)),
AND(W763&gt;0, W763&lt;=$B$4, $C$2="İllik artım, faiz olaraq", $D$2&gt;0, $B$3="Aylıq"), $B$5*((1+$D$2)^ROUNDDOWN((W763-1)/12,0)),
AND(W763=1, $C$2="Aşağıdakı kimi dəyişir", ), $B$5,
AND(W763&gt;1, W763&lt;=$B$4, $C$2="Aşağıdakı kimi dəyişir"), IFERROR(VLOOKUP(W763, $C$4:$D$7, 2, FALSE), AE762),
AND(W763&gt;0, W763&lt;=$B$4), $B$5,
TRUE,0 )</f>
        <v/>
      </c>
      <c r="AF763" s="51" t="str">
        <f t="shared" ca="1" si="34"/>
        <v/>
      </c>
    </row>
    <row r="764" spans="1:32" x14ac:dyDescent="0.4">
      <c r="A764" s="13" t="str" cm="1">
        <f t="array" aca="1" ref="A764" ca="1">_xlfn.IFS(
AND(SUMIFS(lease_table_interest_accruals, lease_table_dates, A763)&gt;0, COUNTIFS($E$14:E763, "Interest accrual", $A$14:A763, A763)=0),  A763,
AND(SUMIFS(lease_table_payments, lease_table_dates, A763)&gt;0, COUNTIFS($E$14:E763, "Payment", $A$14:A763, A763)=0),  A763,
AND(SUMIFS(rou_table_deprs, rou_table_dates, A763)&gt;0, COUNTIFS($E$14:E763, "Depreciation", $A$14:A763, A763)=0),  A763,
TRUE,  IFERROR(INDEX(rou_table_dates,  MATCH(A763, rou_table_dates)+1, ), "")
)</f>
        <v/>
      </c>
      <c r="B764" s="1" t="str" cm="1">
        <f t="array" aca="1" ref="B764" ca="1">_xlfn.IFS(
AND(E764="Payment", A764=$B$2), $AM$14,
E764="Payment", $AM$15,
E764="Interest accrual", $AM$18,
E764="Depreciation", $AM$17,
TRUE, "")</f>
        <v/>
      </c>
      <c r="C764" s="1" t="str" cm="1">
        <f t="array" aca="1" ref="C764" ca="1">_xlfn.IFS(
E764="Payment", $AM$19,
E764="Interest accrual", $AM$15,
E764="Depreciation", $AM$16,
TRUE, "")</f>
        <v/>
      </c>
      <c r="D764" s="1" t="str" cm="1">
        <f t="array" aca="1" ref="D764" ca="1">_xlfn.IFS(
E764="Payment", _xlfn.XLOOKUP(A764, lease_table_dates, lease_table_payments, 0, 0),
E764="Interest accrual", _xlfn.XLOOKUP(A764, lease_table_dates, lease_table_interest_accruals, 0, 0),
E764="Depreciation", _xlfn.XLOOKUP(A764, rou_table_dates, rou_table_deprs, 0, 0),
TRUE, ""
)</f>
        <v/>
      </c>
      <c r="E764" s="7" t="str" cm="1">
        <f t="array" aca="1" ref="E764" ca="1">_xlfn.IFS(
AND(SUMIFS(lease_table_interest_accruals, lease_table_dates, A764)&gt;0, COUNTIFS($E$14:E763, "Interest accrual", $A$14:A763, A764)=0), "Interest accrual",
AND(SUMIFS(lease_table_payments, lease_table_dates, A764)&gt;0, COUNTIFS($E$14:E763, "Payment", $A$14:A763, A764)=0), "Payment",
AND(SUMIFS(rou_table_deprs, rou_table_dates, A764)&gt;0, COUNTIFS($E$14:E763, "Depreciation", $A$14:A763, A764)=0), "Depreciation",
TRUE,  ""
)</f>
        <v/>
      </c>
      <c r="G764" s="13" t="str" cm="1">
        <f t="array" aca="1" ref="G764" ca="1">_xlfn.IFS(
AND($B$11="Hə", $B$3="İllik"), Z764,
AND($B$11="Hə", $B$3="Aylıq"), AA764,
$B$11="Yox", X764)</f>
        <v/>
      </c>
      <c r="H764" s="1" t="str" cm="1">
        <f t="array" aca="1" ref="H764" ca="1">_xlfn.IFS( G764="", "",
TRUE, ROUND( H763+I764-J764, 2) )</f>
        <v/>
      </c>
      <c r="I764" s="1" t="str" cm="1">
        <f t="array" aca="1" ref="I764" ca="1">_xlfn.IFS(G764="", "",
G764=last_payment_date, (J764-H763),
 TRUE,  -  (H763- H763* (1+$B$6)^ (_xlfn.DAYS(G764,G763)/365) )
)</f>
        <v/>
      </c>
      <c r="J764" s="1" t="str" cm="1">
        <f t="array" aca="1" ref="J764" ca="1">_xlfn.IFS(G764="", "",
TRUE, _xlfn.XLOOKUP(G764,  payment_dates, payments,0,0)
)</f>
        <v/>
      </c>
      <c r="L764" s="8" t="str" cm="1">
        <f t="array" aca="1" ref="L764" ca="1">_xlfn.IFS(
AND($B$11="Hə", $B$3="İllik"), AC764,
AND($B$11="Hə", $B$3="Aylıq"), AD764,
$B$11="Yox", AB764)</f>
        <v/>
      </c>
      <c r="M764" s="1" t="str" cm="1">
        <f t="array" aca="1" ref="M764" ca="1">_xlfn.IFS( L764="", "",
(M763-N764)&lt;=0.5, 0,
TRUE,  M763-N764)</f>
        <v/>
      </c>
      <c r="N764" s="7" t="str" cm="1">
        <f t="array" aca="1" ref="N764" ca="1">_xlfn.IFS(
L764="", "",
TRUE, MIN(M763, ROUND($M$14/ (last_rou_date - $B$2) * (L764-L763), 2) )
)</f>
        <v/>
      </c>
      <c r="P764" s="59" t="str">
        <f t="shared" ca="1" si="36"/>
        <v/>
      </c>
      <c r="Q764" s="1" t="str" cm="1">
        <f t="array" aca="1" ref="Q764" ca="1">_xlfn.IFS(P764="","",
$B$11="Hə", _xlfn.XLOOKUP(DATE(P764, 12, 31), rou_table_dates, rou_table_nbvs,0, 0),
TRUE,  MAX(0, ROUND($M$14 - $M$14/ (last_rou_date - $B$2) * (DATE(P764,12,31) - $B$2), 2) )
)</f>
        <v/>
      </c>
      <c r="R764" s="1" t="str" cm="1">
        <f t="array" aca="1" ref="R764" ca="1">_xlfn.IFS(P764="","",
$B$11="Hə", _xlfn.XLOOKUP(DATE(P764, 12, 31), lease_table_dates, lease_table_balances,0, 0),
TRUE, IFERROR( XNPV($B$6, IF(payment_dates &gt;DATE(P764, 12, 31), payments,  0),  IF(payment_dates &gt;DATE(P764, 12, 31), payment_dates,  DATE(P764, 12, 31))    ),0)
)</f>
        <v/>
      </c>
      <c r="S764" s="1" t="str" cm="1">
        <f t="array" aca="1" ref="S764" ca="1">_xlfn.IFS(P764="","",
TRUE,  MIN( MIN(Q763, $M$14), ROUND($M$14/ (last_rou_date - $B$2) * (DATE(P764,12,31) - MAX($B$2, DATE(P764-1, 12, 31))), 2) )
)</f>
        <v/>
      </c>
      <c r="T764" s="7" t="str" cm="1">
        <f t="array" aca="1" ref="T764" ca="1">_xlfn.IFS(P764="", "",
ISTEXT(R763), R764- (H764 - SUMIFS( lease_table_payments, lease_table_years, P764) -$AG$14 ),
AND(ISNUMBER(R763), R764&lt;&gt;""),   R764- (R763 - SUMIFS( lease_table_payments, lease_table_years, P764) )
)</f>
        <v/>
      </c>
      <c r="V764" s="64">
        <f t="shared" si="35"/>
        <v>751</v>
      </c>
      <c r="W764" s="51" t="str" cm="1">
        <f t="array" ref="W764">_xlfn.IFS(
OR(W763=$B$4, W763=""),"",
TRUE,W763+1
)</f>
        <v/>
      </c>
      <c r="X764" s="51" t="str" cm="1">
        <f t="array" ref="X764">_xlfn.IFS(X763="","",
W764="", "",
AND($B$3="İllik"),DATE(YEAR(X763)+1,MONTH(X763),DAY(X763) ),
AND($B$3="Aylıq", $AH$14="Not end"), EDATE(X763,1),
AND($B$3="Aylıq", $AH$14="End"), EOMONTH(X763,1)
)</f>
        <v/>
      </c>
      <c r="Y764" s="51" t="str" cm="1">
        <f t="array" aca="1" ref="Y764" ca="1">_xlfn.IFS(
AND($B$7="Dövrün əvvəlində", Y763&lt;=last_rou_date), DATE(YEAR(Y763)+1, 12, 31),
AND($B$7="Dövrün sonunda", Y763&lt;=last_payment_date), DATE(YEAR(Y763)+1, 12, 31),
TRUE, ""
)</f>
        <v/>
      </c>
      <c r="Z764" s="75" t="str" cm="1">
        <f t="array" aca="1" ref="Z764" ca="1">_xlfn.IFS(
AND($AN$14="Not year_end", Z763&gt;last_payment_date), "",
AND($AN$14="Year_end", Z763&gt;=last_payment_date), "",
AND($AN$14="Year_end"), DATE(YEAR(Z763+1), 12, 31),
AND($AN$14="Not year_end", MONTH(Z763)=12, DAY(Z763)=31), DATE(YEAR(Z762)+1, MONTH(Z762), DAY(Z762)),
AND($AN$14="Not year_end", OR(MONTH(Z763)&lt;&gt;12, DAY(Z763)&lt;&gt;31) ), DATE(YEAR(Z763), 12, 31)
)</f>
        <v/>
      </c>
      <c r="AA764" s="75" t="str" cm="1">
        <f t="array" aca="1" ref="AA764" ca="1">_xlfn.IFS(AA763="", "",
AND(AA763=last_payment_date, OR(MONTH(AA763)&lt;&gt;12, DAY(AA763)&lt;&gt;31) ), DATE(YEAR(AA763), 12, 31),
AND(MONTH(AA763)=12, DAY(AA763)=31, AA763&gt;=last_payment_date), "",
AND(MONTH(AA763)=12, DAY(AA763)&lt;&gt;31),  EOMONTH(AA763,0),
AND(MONTH(AA763)=12, DAY(AA763)=31, $AH$14="Not end"),  EDATE(AA762,1),
AND($AH$14="Not end"), EDATE(AA763, 1),
AND($AH$14="End"), EOMONTH(AA763, 1)
)</f>
        <v/>
      </c>
      <c r="AB764" s="75" t="str" cm="1">
        <f t="array" aca="1" ref="AB764" ca="1">_xlfn.IFS(AB763="","",
AND(AB763=last_rou_date), "",
AND($B$3="İllik"),DATE(YEAR(AB763)+1,MONTH(AB763),DAY(AB763) ),
AND($B$3="Aylıq", $AH$14="Not end"), EDATE(AB763,1),
AND($B$3="Aylıq", $AH$14="End"), EOMONTH(AB763,1)
)</f>
        <v/>
      </c>
      <c r="AC764" s="75" t="str" cm="1">
        <f t="array" aca="1" ref="AC764" ca="1">_xlfn.IFS(
AND($AN$14="Not year_end", AC763&gt;last_rou_date), "",
AND($AN$14="Year_end", AC763&gt;=last_rou_date), "",
AND($AN$14="Year_end"), DATE(YEAR(AC763+1), 12, 31),
AND($AN$14="Not year_end", MONTH(AC763)=12, DAY(AC763)=31), DATE(YEAR(AC762)+1, MONTH(AC762), DAY(AC762)),
AND($AN$14="Not year_end", OR(MONTH(AC763)&lt;&gt;12, DAY(AC763)&lt;&gt;31) ), DATE(YEAR(AC763), 12, 31)
)</f>
        <v/>
      </c>
      <c r="AD764" s="75" t="str" cm="1">
        <f t="array" aca="1" ref="AD764" ca="1">_xlfn.IFS(AD763="", "",
AND(AD763=last_rou_date, OR(MONTH(AD763)&lt;&gt;12, DAY(AD763)&lt;&gt;31) ), DATE(YEAR(AD763), 12, 31),
AND(MONTH(AD763)=12, DAY(AD763)=31, AD763&gt;=last_rou_date), "",
AND(MONTH(AD763)=12, DAY(AD763)&lt;&gt;31),  EOMONTH(AD763,0),
AND(MONTH(AD763)=12, DAY(AD763)=31, $AH$14="Not end"),  EDATE(AD762,1),
AND($AH$14="Not end"), EDATE(AD763, 1),
AND($AH$14="End"), EOMONTH(AD763, 1)
)</f>
        <v/>
      </c>
      <c r="AE764" s="51" t="str" cm="1">
        <f t="array" ref="AE764">_xlfn.IFS(W764="", "",
AND(W764&gt;0, W764&lt;=$B$4, $C$2="İllik artım, faiz olaraq", $D$2&gt;0, $B$3="İllik"), $B$5*((1+$D$2)^(W764-1)),
AND(W764&gt;0, W764&lt;=$B$4, $C$2="İllik artım, faiz olaraq", $D$2&gt;0, $B$3="Aylıq"), $B$5*((1+$D$2)^ROUNDDOWN((W764-1)/12,0)),
AND(W764=1, $C$2="Aşağıdakı kimi dəyişir", ), $B$5,
AND(W764&gt;1, W764&lt;=$B$4, $C$2="Aşağıdakı kimi dəyişir"), IFERROR(VLOOKUP(W764, $C$4:$D$7, 2, FALSE), AE763),
AND(W764&gt;0, W764&lt;=$B$4), $B$5,
TRUE,0 )</f>
        <v/>
      </c>
      <c r="AF764" s="51" t="str">
        <f t="shared" ca="1" si="34"/>
        <v/>
      </c>
    </row>
    <row r="765" spans="1:32" x14ac:dyDescent="0.4">
      <c r="A765" s="13" t="str" cm="1">
        <f t="array" aca="1" ref="A765" ca="1">_xlfn.IFS(
AND(SUMIFS(lease_table_interest_accruals, lease_table_dates, A764)&gt;0, COUNTIFS($E$14:E764, "Interest accrual", $A$14:A764, A764)=0),  A764,
AND(SUMIFS(lease_table_payments, lease_table_dates, A764)&gt;0, COUNTIFS($E$14:E764, "Payment", $A$14:A764, A764)=0),  A764,
AND(SUMIFS(rou_table_deprs, rou_table_dates, A764)&gt;0, COUNTIFS($E$14:E764, "Depreciation", $A$14:A764, A764)=0),  A764,
TRUE,  IFERROR(INDEX(rou_table_dates,  MATCH(A764, rou_table_dates)+1, ), "")
)</f>
        <v/>
      </c>
      <c r="B765" s="1" t="str" cm="1">
        <f t="array" aca="1" ref="B765" ca="1">_xlfn.IFS(
AND(E765="Payment", A765=$B$2), $AM$14,
E765="Payment", $AM$15,
E765="Interest accrual", $AM$18,
E765="Depreciation", $AM$17,
TRUE, "")</f>
        <v/>
      </c>
      <c r="C765" s="1" t="str" cm="1">
        <f t="array" aca="1" ref="C765" ca="1">_xlfn.IFS(
E765="Payment", $AM$19,
E765="Interest accrual", $AM$15,
E765="Depreciation", $AM$16,
TRUE, "")</f>
        <v/>
      </c>
      <c r="D765" s="1" t="str" cm="1">
        <f t="array" aca="1" ref="D765" ca="1">_xlfn.IFS(
E765="Payment", _xlfn.XLOOKUP(A765, lease_table_dates, lease_table_payments, 0, 0),
E765="Interest accrual", _xlfn.XLOOKUP(A765, lease_table_dates, lease_table_interest_accruals, 0, 0),
E765="Depreciation", _xlfn.XLOOKUP(A765, rou_table_dates, rou_table_deprs, 0, 0),
TRUE, ""
)</f>
        <v/>
      </c>
      <c r="E765" s="7" t="str" cm="1">
        <f t="array" aca="1" ref="E765" ca="1">_xlfn.IFS(
AND(SUMIFS(lease_table_interest_accruals, lease_table_dates, A765)&gt;0, COUNTIFS($E$14:E764, "Interest accrual", $A$14:A764, A765)=0), "Interest accrual",
AND(SUMIFS(lease_table_payments, lease_table_dates, A765)&gt;0, COUNTIFS($E$14:E764, "Payment", $A$14:A764, A765)=0), "Payment",
AND(SUMIFS(rou_table_deprs, rou_table_dates, A765)&gt;0, COUNTIFS($E$14:E764, "Depreciation", $A$14:A764, A765)=0), "Depreciation",
TRUE,  ""
)</f>
        <v/>
      </c>
      <c r="G765" s="13" t="str" cm="1">
        <f t="array" aca="1" ref="G765" ca="1">_xlfn.IFS(
AND($B$11="Hə", $B$3="İllik"), Z765,
AND($B$11="Hə", $B$3="Aylıq"), AA765,
$B$11="Yox", X765)</f>
        <v/>
      </c>
      <c r="H765" s="1" t="str" cm="1">
        <f t="array" aca="1" ref="H765" ca="1">_xlfn.IFS( G765="", "",
TRUE, ROUND( H764+I765-J765, 2) )</f>
        <v/>
      </c>
      <c r="I765" s="1" t="str" cm="1">
        <f t="array" aca="1" ref="I765" ca="1">_xlfn.IFS(G765="", "",
G765=last_payment_date, (J765-H764),
 TRUE,  -  (H764- H764* (1+$B$6)^ (_xlfn.DAYS(G765,G764)/365) )
)</f>
        <v/>
      </c>
      <c r="J765" s="1" t="str" cm="1">
        <f t="array" aca="1" ref="J765" ca="1">_xlfn.IFS(G765="", "",
TRUE, _xlfn.XLOOKUP(G765,  payment_dates, payments,0,0)
)</f>
        <v/>
      </c>
      <c r="L765" s="8" t="str" cm="1">
        <f t="array" aca="1" ref="L765" ca="1">_xlfn.IFS(
AND($B$11="Hə", $B$3="İllik"), AC765,
AND($B$11="Hə", $B$3="Aylıq"), AD765,
$B$11="Yox", AB765)</f>
        <v/>
      </c>
      <c r="M765" s="1" t="str" cm="1">
        <f t="array" aca="1" ref="M765" ca="1">_xlfn.IFS( L765="", "",
(M764-N765)&lt;=0.5, 0,
TRUE,  M764-N765)</f>
        <v/>
      </c>
      <c r="N765" s="7" t="str" cm="1">
        <f t="array" aca="1" ref="N765" ca="1">_xlfn.IFS(
L765="", "",
TRUE, MIN(M764, ROUND($M$14/ (last_rou_date - $B$2) * (L765-L764), 2) )
)</f>
        <v/>
      </c>
      <c r="P765" s="59" t="str">
        <f t="shared" ca="1" si="36"/>
        <v/>
      </c>
      <c r="Q765" s="1" t="str" cm="1">
        <f t="array" aca="1" ref="Q765" ca="1">_xlfn.IFS(P765="","",
$B$11="Hə", _xlfn.XLOOKUP(DATE(P765, 12, 31), rou_table_dates, rou_table_nbvs,0, 0),
TRUE,  MAX(0, ROUND($M$14 - $M$14/ (last_rou_date - $B$2) * (DATE(P765,12,31) - $B$2), 2) )
)</f>
        <v/>
      </c>
      <c r="R765" s="1" t="str" cm="1">
        <f t="array" aca="1" ref="R765" ca="1">_xlfn.IFS(P765="","",
$B$11="Hə", _xlfn.XLOOKUP(DATE(P765, 12, 31), lease_table_dates, lease_table_balances,0, 0),
TRUE, IFERROR( XNPV($B$6, IF(payment_dates &gt;DATE(P765, 12, 31), payments,  0),  IF(payment_dates &gt;DATE(P765, 12, 31), payment_dates,  DATE(P765, 12, 31))    ),0)
)</f>
        <v/>
      </c>
      <c r="S765" s="1" t="str" cm="1">
        <f t="array" aca="1" ref="S765" ca="1">_xlfn.IFS(P765="","",
TRUE,  MIN( MIN(Q764, $M$14), ROUND($M$14/ (last_rou_date - $B$2) * (DATE(P765,12,31) - MAX($B$2, DATE(P765-1, 12, 31))), 2) )
)</f>
        <v/>
      </c>
      <c r="T765" s="7" t="str" cm="1">
        <f t="array" aca="1" ref="T765" ca="1">_xlfn.IFS(P765="", "",
ISTEXT(R764), R765- (H765 - SUMIFS( lease_table_payments, lease_table_years, P765) -$AG$14 ),
AND(ISNUMBER(R764), R765&lt;&gt;""),   R765- (R764 - SUMIFS( lease_table_payments, lease_table_years, P765) )
)</f>
        <v/>
      </c>
      <c r="V765" s="64">
        <f t="shared" si="35"/>
        <v>752</v>
      </c>
      <c r="W765" s="51" t="str" cm="1">
        <f t="array" ref="W765">_xlfn.IFS(
OR(W764=$B$4, W764=""),"",
TRUE,W764+1
)</f>
        <v/>
      </c>
      <c r="X765" s="51" t="str" cm="1">
        <f t="array" ref="X765">_xlfn.IFS(X764="","",
W765="", "",
AND($B$3="İllik"),DATE(YEAR(X764)+1,MONTH(X764),DAY(X764) ),
AND($B$3="Aylıq", $AH$14="Not end"), EDATE(X764,1),
AND($B$3="Aylıq", $AH$14="End"), EOMONTH(X764,1)
)</f>
        <v/>
      </c>
      <c r="Y765" s="51" t="str" cm="1">
        <f t="array" aca="1" ref="Y765" ca="1">_xlfn.IFS(
AND($B$7="Dövrün əvvəlində", Y764&lt;=last_rou_date), DATE(YEAR(Y764)+1, 12, 31),
AND($B$7="Dövrün sonunda", Y764&lt;=last_payment_date), DATE(YEAR(Y764)+1, 12, 31),
TRUE, ""
)</f>
        <v/>
      </c>
      <c r="Z765" s="75" t="str" cm="1">
        <f t="array" aca="1" ref="Z765" ca="1">_xlfn.IFS(
AND($AN$14="Not year_end", Z764&gt;last_payment_date), "",
AND($AN$14="Year_end", Z764&gt;=last_payment_date), "",
AND($AN$14="Year_end"), DATE(YEAR(Z764+1), 12, 31),
AND($AN$14="Not year_end", MONTH(Z764)=12, DAY(Z764)=31), DATE(YEAR(Z763)+1, MONTH(Z763), DAY(Z763)),
AND($AN$14="Not year_end", OR(MONTH(Z764)&lt;&gt;12, DAY(Z764)&lt;&gt;31) ), DATE(YEAR(Z764), 12, 31)
)</f>
        <v/>
      </c>
      <c r="AA765" s="75" t="str" cm="1">
        <f t="array" aca="1" ref="AA765" ca="1">_xlfn.IFS(AA764="", "",
AND(AA764=last_payment_date, OR(MONTH(AA764)&lt;&gt;12, DAY(AA764)&lt;&gt;31) ), DATE(YEAR(AA764), 12, 31),
AND(MONTH(AA764)=12, DAY(AA764)=31, AA764&gt;=last_payment_date), "",
AND(MONTH(AA764)=12, DAY(AA764)&lt;&gt;31),  EOMONTH(AA764,0),
AND(MONTH(AA764)=12, DAY(AA764)=31, $AH$14="Not end"),  EDATE(AA763,1),
AND($AH$14="Not end"), EDATE(AA764, 1),
AND($AH$14="End"), EOMONTH(AA764, 1)
)</f>
        <v/>
      </c>
      <c r="AB765" s="75" t="str" cm="1">
        <f t="array" aca="1" ref="AB765" ca="1">_xlfn.IFS(AB764="","",
AND(AB764=last_rou_date), "",
AND($B$3="İllik"),DATE(YEAR(AB764)+1,MONTH(AB764),DAY(AB764) ),
AND($B$3="Aylıq", $AH$14="Not end"), EDATE(AB764,1),
AND($B$3="Aylıq", $AH$14="End"), EOMONTH(AB764,1)
)</f>
        <v/>
      </c>
      <c r="AC765" s="75" t="str" cm="1">
        <f t="array" aca="1" ref="AC765" ca="1">_xlfn.IFS(
AND($AN$14="Not year_end", AC764&gt;last_rou_date), "",
AND($AN$14="Year_end", AC764&gt;=last_rou_date), "",
AND($AN$14="Year_end"), DATE(YEAR(AC764+1), 12, 31),
AND($AN$14="Not year_end", MONTH(AC764)=12, DAY(AC764)=31), DATE(YEAR(AC763)+1, MONTH(AC763), DAY(AC763)),
AND($AN$14="Not year_end", OR(MONTH(AC764)&lt;&gt;12, DAY(AC764)&lt;&gt;31) ), DATE(YEAR(AC764), 12, 31)
)</f>
        <v/>
      </c>
      <c r="AD765" s="75" t="str" cm="1">
        <f t="array" aca="1" ref="AD765" ca="1">_xlfn.IFS(AD764="", "",
AND(AD764=last_rou_date, OR(MONTH(AD764)&lt;&gt;12, DAY(AD764)&lt;&gt;31) ), DATE(YEAR(AD764), 12, 31),
AND(MONTH(AD764)=12, DAY(AD764)=31, AD764&gt;=last_rou_date), "",
AND(MONTH(AD764)=12, DAY(AD764)&lt;&gt;31),  EOMONTH(AD764,0),
AND(MONTH(AD764)=12, DAY(AD764)=31, $AH$14="Not end"),  EDATE(AD763,1),
AND($AH$14="Not end"), EDATE(AD764, 1),
AND($AH$14="End"), EOMONTH(AD764, 1)
)</f>
        <v/>
      </c>
      <c r="AE765" s="51" t="str" cm="1">
        <f t="array" ref="AE765">_xlfn.IFS(W765="", "",
AND(W765&gt;0, W765&lt;=$B$4, $C$2="İllik artım, faiz olaraq", $D$2&gt;0, $B$3="İllik"), $B$5*((1+$D$2)^(W765-1)),
AND(W765&gt;0, W765&lt;=$B$4, $C$2="İllik artım, faiz olaraq", $D$2&gt;0, $B$3="Aylıq"), $B$5*((1+$D$2)^ROUNDDOWN((W765-1)/12,0)),
AND(W765=1, $C$2="Aşağıdakı kimi dəyişir", ), $B$5,
AND(W765&gt;1, W765&lt;=$B$4, $C$2="Aşağıdakı kimi dəyişir"), IFERROR(VLOOKUP(W765, $C$4:$D$7, 2, FALSE), AE764),
AND(W765&gt;0, W765&lt;=$B$4), $B$5,
TRUE,0 )</f>
        <v/>
      </c>
      <c r="AF765" s="51" t="str">
        <f t="shared" ca="1" si="34"/>
        <v/>
      </c>
    </row>
    <row r="766" spans="1:32" x14ac:dyDescent="0.4">
      <c r="A766" s="13" t="str" cm="1">
        <f t="array" aca="1" ref="A766" ca="1">_xlfn.IFS(
AND(SUMIFS(lease_table_interest_accruals, lease_table_dates, A765)&gt;0, COUNTIFS($E$14:E765, "Interest accrual", $A$14:A765, A765)=0),  A765,
AND(SUMIFS(lease_table_payments, lease_table_dates, A765)&gt;0, COUNTIFS($E$14:E765, "Payment", $A$14:A765, A765)=0),  A765,
AND(SUMIFS(rou_table_deprs, rou_table_dates, A765)&gt;0, COUNTIFS($E$14:E765, "Depreciation", $A$14:A765, A765)=0),  A765,
TRUE,  IFERROR(INDEX(rou_table_dates,  MATCH(A765, rou_table_dates)+1, ), "")
)</f>
        <v/>
      </c>
      <c r="B766" s="1" t="str" cm="1">
        <f t="array" aca="1" ref="B766" ca="1">_xlfn.IFS(
AND(E766="Payment", A766=$B$2), $AM$14,
E766="Payment", $AM$15,
E766="Interest accrual", $AM$18,
E766="Depreciation", $AM$17,
TRUE, "")</f>
        <v/>
      </c>
      <c r="C766" s="1" t="str" cm="1">
        <f t="array" aca="1" ref="C766" ca="1">_xlfn.IFS(
E766="Payment", $AM$19,
E766="Interest accrual", $AM$15,
E766="Depreciation", $AM$16,
TRUE, "")</f>
        <v/>
      </c>
      <c r="D766" s="1" t="str" cm="1">
        <f t="array" aca="1" ref="D766" ca="1">_xlfn.IFS(
E766="Payment", _xlfn.XLOOKUP(A766, lease_table_dates, lease_table_payments, 0, 0),
E766="Interest accrual", _xlfn.XLOOKUP(A766, lease_table_dates, lease_table_interest_accruals, 0, 0),
E766="Depreciation", _xlfn.XLOOKUP(A766, rou_table_dates, rou_table_deprs, 0, 0),
TRUE, ""
)</f>
        <v/>
      </c>
      <c r="E766" s="7" t="str" cm="1">
        <f t="array" aca="1" ref="E766" ca="1">_xlfn.IFS(
AND(SUMIFS(lease_table_interest_accruals, lease_table_dates, A766)&gt;0, COUNTIFS($E$14:E765, "Interest accrual", $A$14:A765, A766)=0), "Interest accrual",
AND(SUMIFS(lease_table_payments, lease_table_dates, A766)&gt;0, COUNTIFS($E$14:E765, "Payment", $A$14:A765, A766)=0), "Payment",
AND(SUMIFS(rou_table_deprs, rou_table_dates, A766)&gt;0, COUNTIFS($E$14:E765, "Depreciation", $A$14:A765, A766)=0), "Depreciation",
TRUE,  ""
)</f>
        <v/>
      </c>
      <c r="G766" s="13" t="str" cm="1">
        <f t="array" aca="1" ref="G766" ca="1">_xlfn.IFS(
AND($B$11="Hə", $B$3="İllik"), Z766,
AND($B$11="Hə", $B$3="Aylıq"), AA766,
$B$11="Yox", X766)</f>
        <v/>
      </c>
      <c r="H766" s="1" t="str" cm="1">
        <f t="array" aca="1" ref="H766" ca="1">_xlfn.IFS( G766="", "",
TRUE, ROUND( H765+I766-J766, 2) )</f>
        <v/>
      </c>
      <c r="I766" s="1" t="str" cm="1">
        <f t="array" aca="1" ref="I766" ca="1">_xlfn.IFS(G766="", "",
G766=last_payment_date, (J766-H765),
 TRUE,  -  (H765- H765* (1+$B$6)^ (_xlfn.DAYS(G766,G765)/365) )
)</f>
        <v/>
      </c>
      <c r="J766" s="1" t="str" cm="1">
        <f t="array" aca="1" ref="J766" ca="1">_xlfn.IFS(G766="", "",
TRUE, _xlfn.XLOOKUP(G766,  payment_dates, payments,0,0)
)</f>
        <v/>
      </c>
      <c r="L766" s="8" t="str" cm="1">
        <f t="array" aca="1" ref="L766" ca="1">_xlfn.IFS(
AND($B$11="Hə", $B$3="İllik"), AC766,
AND($B$11="Hə", $B$3="Aylıq"), AD766,
$B$11="Yox", AB766)</f>
        <v/>
      </c>
      <c r="M766" s="1" t="str" cm="1">
        <f t="array" aca="1" ref="M766" ca="1">_xlfn.IFS( L766="", "",
(M765-N766)&lt;=0.5, 0,
TRUE,  M765-N766)</f>
        <v/>
      </c>
      <c r="N766" s="7" t="str" cm="1">
        <f t="array" aca="1" ref="N766" ca="1">_xlfn.IFS(
L766="", "",
TRUE, MIN(M765, ROUND($M$14/ (last_rou_date - $B$2) * (L766-L765), 2) )
)</f>
        <v/>
      </c>
      <c r="P766" s="59" t="str">
        <f t="shared" ca="1" si="36"/>
        <v/>
      </c>
      <c r="Q766" s="1" t="str" cm="1">
        <f t="array" aca="1" ref="Q766" ca="1">_xlfn.IFS(P766="","",
$B$11="Hə", _xlfn.XLOOKUP(DATE(P766, 12, 31), rou_table_dates, rou_table_nbvs,0, 0),
TRUE,  MAX(0, ROUND($M$14 - $M$14/ (last_rou_date - $B$2) * (DATE(P766,12,31) - $B$2), 2) )
)</f>
        <v/>
      </c>
      <c r="R766" s="1" t="str" cm="1">
        <f t="array" aca="1" ref="R766" ca="1">_xlfn.IFS(P766="","",
$B$11="Hə", _xlfn.XLOOKUP(DATE(P766, 12, 31), lease_table_dates, lease_table_balances,0, 0),
TRUE, IFERROR( XNPV($B$6, IF(payment_dates &gt;DATE(P766, 12, 31), payments,  0),  IF(payment_dates &gt;DATE(P766, 12, 31), payment_dates,  DATE(P766, 12, 31))    ),0)
)</f>
        <v/>
      </c>
      <c r="S766" s="1" t="str" cm="1">
        <f t="array" aca="1" ref="S766" ca="1">_xlfn.IFS(P766="","",
TRUE,  MIN( MIN(Q765, $M$14), ROUND($M$14/ (last_rou_date - $B$2) * (DATE(P766,12,31) - MAX($B$2, DATE(P766-1, 12, 31))), 2) )
)</f>
        <v/>
      </c>
      <c r="T766" s="7" t="str" cm="1">
        <f t="array" aca="1" ref="T766" ca="1">_xlfn.IFS(P766="", "",
ISTEXT(R765), R766- (H766 - SUMIFS( lease_table_payments, lease_table_years, P766) -$AG$14 ),
AND(ISNUMBER(R765), R766&lt;&gt;""),   R766- (R765 - SUMIFS( lease_table_payments, lease_table_years, P766) )
)</f>
        <v/>
      </c>
      <c r="V766" s="64">
        <f t="shared" si="35"/>
        <v>753</v>
      </c>
      <c r="W766" s="51" t="str" cm="1">
        <f t="array" ref="W766">_xlfn.IFS(
OR(W765=$B$4, W765=""),"",
TRUE,W765+1
)</f>
        <v/>
      </c>
      <c r="X766" s="51" t="str" cm="1">
        <f t="array" ref="X766">_xlfn.IFS(X765="","",
W766="", "",
AND($B$3="İllik"),DATE(YEAR(X765)+1,MONTH(X765),DAY(X765) ),
AND($B$3="Aylıq", $AH$14="Not end"), EDATE(X765,1),
AND($B$3="Aylıq", $AH$14="End"), EOMONTH(X765,1)
)</f>
        <v/>
      </c>
      <c r="Y766" s="51" t="str" cm="1">
        <f t="array" aca="1" ref="Y766" ca="1">_xlfn.IFS(
AND($B$7="Dövrün əvvəlində", Y765&lt;=last_rou_date), DATE(YEAR(Y765)+1, 12, 31),
AND($B$7="Dövrün sonunda", Y765&lt;=last_payment_date), DATE(YEAR(Y765)+1, 12, 31),
TRUE, ""
)</f>
        <v/>
      </c>
      <c r="Z766" s="75" t="str" cm="1">
        <f t="array" aca="1" ref="Z766" ca="1">_xlfn.IFS(
AND($AN$14="Not year_end", Z765&gt;last_payment_date), "",
AND($AN$14="Year_end", Z765&gt;=last_payment_date), "",
AND($AN$14="Year_end"), DATE(YEAR(Z765+1), 12, 31),
AND($AN$14="Not year_end", MONTH(Z765)=12, DAY(Z765)=31), DATE(YEAR(Z764)+1, MONTH(Z764), DAY(Z764)),
AND($AN$14="Not year_end", OR(MONTH(Z765)&lt;&gt;12, DAY(Z765)&lt;&gt;31) ), DATE(YEAR(Z765), 12, 31)
)</f>
        <v/>
      </c>
      <c r="AA766" s="75" t="str" cm="1">
        <f t="array" aca="1" ref="AA766" ca="1">_xlfn.IFS(AA765="", "",
AND(AA765=last_payment_date, OR(MONTH(AA765)&lt;&gt;12, DAY(AA765)&lt;&gt;31) ), DATE(YEAR(AA765), 12, 31),
AND(MONTH(AA765)=12, DAY(AA765)=31, AA765&gt;=last_payment_date), "",
AND(MONTH(AA765)=12, DAY(AA765)&lt;&gt;31),  EOMONTH(AA765,0),
AND(MONTH(AA765)=12, DAY(AA765)=31, $AH$14="Not end"),  EDATE(AA764,1),
AND($AH$14="Not end"), EDATE(AA765, 1),
AND($AH$14="End"), EOMONTH(AA765, 1)
)</f>
        <v/>
      </c>
      <c r="AB766" s="75" t="str" cm="1">
        <f t="array" aca="1" ref="AB766" ca="1">_xlfn.IFS(AB765="","",
AND(AB765=last_rou_date), "",
AND($B$3="İllik"),DATE(YEAR(AB765)+1,MONTH(AB765),DAY(AB765) ),
AND($B$3="Aylıq", $AH$14="Not end"), EDATE(AB765,1),
AND($B$3="Aylıq", $AH$14="End"), EOMONTH(AB765,1)
)</f>
        <v/>
      </c>
      <c r="AC766" s="75" t="str" cm="1">
        <f t="array" aca="1" ref="AC766" ca="1">_xlfn.IFS(
AND($AN$14="Not year_end", AC765&gt;last_rou_date), "",
AND($AN$14="Year_end", AC765&gt;=last_rou_date), "",
AND($AN$14="Year_end"), DATE(YEAR(AC765+1), 12, 31),
AND($AN$14="Not year_end", MONTH(AC765)=12, DAY(AC765)=31), DATE(YEAR(AC764)+1, MONTH(AC764), DAY(AC764)),
AND($AN$14="Not year_end", OR(MONTH(AC765)&lt;&gt;12, DAY(AC765)&lt;&gt;31) ), DATE(YEAR(AC765), 12, 31)
)</f>
        <v/>
      </c>
      <c r="AD766" s="75" t="str" cm="1">
        <f t="array" aca="1" ref="AD766" ca="1">_xlfn.IFS(AD765="", "",
AND(AD765=last_rou_date, OR(MONTH(AD765)&lt;&gt;12, DAY(AD765)&lt;&gt;31) ), DATE(YEAR(AD765), 12, 31),
AND(MONTH(AD765)=12, DAY(AD765)=31, AD765&gt;=last_rou_date), "",
AND(MONTH(AD765)=12, DAY(AD765)&lt;&gt;31),  EOMONTH(AD765,0),
AND(MONTH(AD765)=12, DAY(AD765)=31, $AH$14="Not end"),  EDATE(AD764,1),
AND($AH$14="Not end"), EDATE(AD765, 1),
AND($AH$14="End"), EOMONTH(AD765, 1)
)</f>
        <v/>
      </c>
      <c r="AE766" s="51" t="str" cm="1">
        <f t="array" ref="AE766">_xlfn.IFS(W766="", "",
AND(W766&gt;0, W766&lt;=$B$4, $C$2="İllik artım, faiz olaraq", $D$2&gt;0, $B$3="İllik"), $B$5*((1+$D$2)^(W766-1)),
AND(W766&gt;0, W766&lt;=$B$4, $C$2="İllik artım, faiz olaraq", $D$2&gt;0, $B$3="Aylıq"), $B$5*((1+$D$2)^ROUNDDOWN((W766-1)/12,0)),
AND(W766=1, $C$2="Aşağıdakı kimi dəyişir", ), $B$5,
AND(W766&gt;1, W766&lt;=$B$4, $C$2="Aşağıdakı kimi dəyişir"), IFERROR(VLOOKUP(W766, $C$4:$D$7, 2, FALSE), AE765),
AND(W766&gt;0, W766&lt;=$B$4), $B$5,
TRUE,0 )</f>
        <v/>
      </c>
      <c r="AF766" s="51" t="str">
        <f t="shared" ca="1" si="34"/>
        <v/>
      </c>
    </row>
    <row r="767" spans="1:32" x14ac:dyDescent="0.4">
      <c r="A767" s="13" t="str" cm="1">
        <f t="array" aca="1" ref="A767" ca="1">_xlfn.IFS(
AND(SUMIFS(lease_table_interest_accruals, lease_table_dates, A766)&gt;0, COUNTIFS($E$14:E766, "Interest accrual", $A$14:A766, A766)=0),  A766,
AND(SUMIFS(lease_table_payments, lease_table_dates, A766)&gt;0, COUNTIFS($E$14:E766, "Payment", $A$14:A766, A766)=0),  A766,
AND(SUMIFS(rou_table_deprs, rou_table_dates, A766)&gt;0, COUNTIFS($E$14:E766, "Depreciation", $A$14:A766, A766)=0),  A766,
TRUE,  IFERROR(INDEX(rou_table_dates,  MATCH(A766, rou_table_dates)+1, ), "")
)</f>
        <v/>
      </c>
      <c r="B767" s="1" t="str" cm="1">
        <f t="array" aca="1" ref="B767" ca="1">_xlfn.IFS(
AND(E767="Payment", A767=$B$2), $AM$14,
E767="Payment", $AM$15,
E767="Interest accrual", $AM$18,
E767="Depreciation", $AM$17,
TRUE, "")</f>
        <v/>
      </c>
      <c r="C767" s="1" t="str" cm="1">
        <f t="array" aca="1" ref="C767" ca="1">_xlfn.IFS(
E767="Payment", $AM$19,
E767="Interest accrual", $AM$15,
E767="Depreciation", $AM$16,
TRUE, "")</f>
        <v/>
      </c>
      <c r="D767" s="1" t="str" cm="1">
        <f t="array" aca="1" ref="D767" ca="1">_xlfn.IFS(
E767="Payment", _xlfn.XLOOKUP(A767, lease_table_dates, lease_table_payments, 0, 0),
E767="Interest accrual", _xlfn.XLOOKUP(A767, lease_table_dates, lease_table_interest_accruals, 0, 0),
E767="Depreciation", _xlfn.XLOOKUP(A767, rou_table_dates, rou_table_deprs, 0, 0),
TRUE, ""
)</f>
        <v/>
      </c>
      <c r="E767" s="7" t="str" cm="1">
        <f t="array" aca="1" ref="E767" ca="1">_xlfn.IFS(
AND(SUMIFS(lease_table_interest_accruals, lease_table_dates, A767)&gt;0, COUNTIFS($E$14:E766, "Interest accrual", $A$14:A766, A767)=0), "Interest accrual",
AND(SUMIFS(lease_table_payments, lease_table_dates, A767)&gt;0, COUNTIFS($E$14:E766, "Payment", $A$14:A766, A767)=0), "Payment",
AND(SUMIFS(rou_table_deprs, rou_table_dates, A767)&gt;0, COUNTIFS($E$14:E766, "Depreciation", $A$14:A766, A767)=0), "Depreciation",
TRUE,  ""
)</f>
        <v/>
      </c>
      <c r="G767" s="13" t="str" cm="1">
        <f t="array" aca="1" ref="G767" ca="1">_xlfn.IFS(
AND($B$11="Hə", $B$3="İllik"), Z767,
AND($B$11="Hə", $B$3="Aylıq"), AA767,
$B$11="Yox", X767)</f>
        <v/>
      </c>
      <c r="H767" s="1" t="str" cm="1">
        <f t="array" aca="1" ref="H767" ca="1">_xlfn.IFS( G767="", "",
TRUE, ROUND( H766+I767-J767, 2) )</f>
        <v/>
      </c>
      <c r="I767" s="1" t="str" cm="1">
        <f t="array" aca="1" ref="I767" ca="1">_xlfn.IFS(G767="", "",
G767=last_payment_date, (J767-H766),
 TRUE,  -  (H766- H766* (1+$B$6)^ (_xlfn.DAYS(G767,G766)/365) )
)</f>
        <v/>
      </c>
      <c r="J767" s="1" t="str" cm="1">
        <f t="array" aca="1" ref="J767" ca="1">_xlfn.IFS(G767="", "",
TRUE, _xlfn.XLOOKUP(G767,  payment_dates, payments,0,0)
)</f>
        <v/>
      </c>
      <c r="L767" s="8" t="str" cm="1">
        <f t="array" aca="1" ref="L767" ca="1">_xlfn.IFS(
AND($B$11="Hə", $B$3="İllik"), AC767,
AND($B$11="Hə", $B$3="Aylıq"), AD767,
$B$11="Yox", AB767)</f>
        <v/>
      </c>
      <c r="M767" s="1" t="str" cm="1">
        <f t="array" aca="1" ref="M767" ca="1">_xlfn.IFS( L767="", "",
(M766-N767)&lt;=0.5, 0,
TRUE,  M766-N767)</f>
        <v/>
      </c>
      <c r="N767" s="7" t="str" cm="1">
        <f t="array" aca="1" ref="N767" ca="1">_xlfn.IFS(
L767="", "",
TRUE, MIN(M766, ROUND($M$14/ (last_rou_date - $B$2) * (L767-L766), 2) )
)</f>
        <v/>
      </c>
      <c r="P767" s="59" t="str">
        <f t="shared" ca="1" si="36"/>
        <v/>
      </c>
      <c r="Q767" s="1" t="str" cm="1">
        <f t="array" aca="1" ref="Q767" ca="1">_xlfn.IFS(P767="","",
$B$11="Hə", _xlfn.XLOOKUP(DATE(P767, 12, 31), rou_table_dates, rou_table_nbvs,0, 0),
TRUE,  MAX(0, ROUND($M$14 - $M$14/ (last_rou_date - $B$2) * (DATE(P767,12,31) - $B$2), 2) )
)</f>
        <v/>
      </c>
      <c r="R767" s="1" t="str" cm="1">
        <f t="array" aca="1" ref="R767" ca="1">_xlfn.IFS(P767="","",
$B$11="Hə", _xlfn.XLOOKUP(DATE(P767, 12, 31), lease_table_dates, lease_table_balances,0, 0),
TRUE, IFERROR( XNPV($B$6, IF(payment_dates &gt;DATE(P767, 12, 31), payments,  0),  IF(payment_dates &gt;DATE(P767, 12, 31), payment_dates,  DATE(P767, 12, 31))    ),0)
)</f>
        <v/>
      </c>
      <c r="S767" s="1" t="str" cm="1">
        <f t="array" aca="1" ref="S767" ca="1">_xlfn.IFS(P767="","",
TRUE,  MIN( MIN(Q766, $M$14), ROUND($M$14/ (last_rou_date - $B$2) * (DATE(P767,12,31) - MAX($B$2, DATE(P767-1, 12, 31))), 2) )
)</f>
        <v/>
      </c>
      <c r="T767" s="7" t="str" cm="1">
        <f t="array" aca="1" ref="T767" ca="1">_xlfn.IFS(P767="", "",
ISTEXT(R766), R767- (H767 - SUMIFS( lease_table_payments, lease_table_years, P767) -$AG$14 ),
AND(ISNUMBER(R766), R767&lt;&gt;""),   R767- (R766 - SUMIFS( lease_table_payments, lease_table_years, P767) )
)</f>
        <v/>
      </c>
      <c r="V767" s="64">
        <f t="shared" si="35"/>
        <v>754</v>
      </c>
      <c r="W767" s="51" t="str" cm="1">
        <f t="array" ref="W767">_xlfn.IFS(
OR(W766=$B$4, W766=""),"",
TRUE,W766+1
)</f>
        <v/>
      </c>
      <c r="X767" s="51" t="str" cm="1">
        <f t="array" ref="X767">_xlfn.IFS(X766="","",
W767="", "",
AND($B$3="İllik"),DATE(YEAR(X766)+1,MONTH(X766),DAY(X766) ),
AND($B$3="Aylıq", $AH$14="Not end"), EDATE(X766,1),
AND($B$3="Aylıq", $AH$14="End"), EOMONTH(X766,1)
)</f>
        <v/>
      </c>
      <c r="Y767" s="51" t="str" cm="1">
        <f t="array" aca="1" ref="Y767" ca="1">_xlfn.IFS(
AND($B$7="Dövrün əvvəlində", Y766&lt;=last_rou_date), DATE(YEAR(Y766)+1, 12, 31),
AND($B$7="Dövrün sonunda", Y766&lt;=last_payment_date), DATE(YEAR(Y766)+1, 12, 31),
TRUE, ""
)</f>
        <v/>
      </c>
      <c r="Z767" s="75" t="str" cm="1">
        <f t="array" aca="1" ref="Z767" ca="1">_xlfn.IFS(
AND($AN$14="Not year_end", Z766&gt;last_payment_date), "",
AND($AN$14="Year_end", Z766&gt;=last_payment_date), "",
AND($AN$14="Year_end"), DATE(YEAR(Z766+1), 12, 31),
AND($AN$14="Not year_end", MONTH(Z766)=12, DAY(Z766)=31), DATE(YEAR(Z765)+1, MONTH(Z765), DAY(Z765)),
AND($AN$14="Not year_end", OR(MONTH(Z766)&lt;&gt;12, DAY(Z766)&lt;&gt;31) ), DATE(YEAR(Z766), 12, 31)
)</f>
        <v/>
      </c>
      <c r="AA767" s="75" t="str" cm="1">
        <f t="array" aca="1" ref="AA767" ca="1">_xlfn.IFS(AA766="", "",
AND(AA766=last_payment_date, OR(MONTH(AA766)&lt;&gt;12, DAY(AA766)&lt;&gt;31) ), DATE(YEAR(AA766), 12, 31),
AND(MONTH(AA766)=12, DAY(AA766)=31, AA766&gt;=last_payment_date), "",
AND(MONTH(AA766)=12, DAY(AA766)&lt;&gt;31),  EOMONTH(AA766,0),
AND(MONTH(AA766)=12, DAY(AA766)=31, $AH$14="Not end"),  EDATE(AA765,1),
AND($AH$14="Not end"), EDATE(AA766, 1),
AND($AH$14="End"), EOMONTH(AA766, 1)
)</f>
        <v/>
      </c>
      <c r="AB767" s="75" t="str" cm="1">
        <f t="array" aca="1" ref="AB767" ca="1">_xlfn.IFS(AB766="","",
AND(AB766=last_rou_date), "",
AND($B$3="İllik"),DATE(YEAR(AB766)+1,MONTH(AB766),DAY(AB766) ),
AND($B$3="Aylıq", $AH$14="Not end"), EDATE(AB766,1),
AND($B$3="Aylıq", $AH$14="End"), EOMONTH(AB766,1)
)</f>
        <v/>
      </c>
      <c r="AC767" s="75" t="str" cm="1">
        <f t="array" aca="1" ref="AC767" ca="1">_xlfn.IFS(
AND($AN$14="Not year_end", AC766&gt;last_rou_date), "",
AND($AN$14="Year_end", AC766&gt;=last_rou_date), "",
AND($AN$14="Year_end"), DATE(YEAR(AC766+1), 12, 31),
AND($AN$14="Not year_end", MONTH(AC766)=12, DAY(AC766)=31), DATE(YEAR(AC765)+1, MONTH(AC765), DAY(AC765)),
AND($AN$14="Not year_end", OR(MONTH(AC766)&lt;&gt;12, DAY(AC766)&lt;&gt;31) ), DATE(YEAR(AC766), 12, 31)
)</f>
        <v/>
      </c>
      <c r="AD767" s="75" t="str" cm="1">
        <f t="array" aca="1" ref="AD767" ca="1">_xlfn.IFS(AD766="", "",
AND(AD766=last_rou_date, OR(MONTH(AD766)&lt;&gt;12, DAY(AD766)&lt;&gt;31) ), DATE(YEAR(AD766), 12, 31),
AND(MONTH(AD766)=12, DAY(AD766)=31, AD766&gt;=last_rou_date), "",
AND(MONTH(AD766)=12, DAY(AD766)&lt;&gt;31),  EOMONTH(AD766,0),
AND(MONTH(AD766)=12, DAY(AD766)=31, $AH$14="Not end"),  EDATE(AD765,1),
AND($AH$14="Not end"), EDATE(AD766, 1),
AND($AH$14="End"), EOMONTH(AD766, 1)
)</f>
        <v/>
      </c>
      <c r="AE767" s="51" t="str" cm="1">
        <f t="array" ref="AE767">_xlfn.IFS(W767="", "",
AND(W767&gt;0, W767&lt;=$B$4, $C$2="İllik artım, faiz olaraq", $D$2&gt;0, $B$3="İllik"), $B$5*((1+$D$2)^(W767-1)),
AND(W767&gt;0, W767&lt;=$B$4, $C$2="İllik artım, faiz olaraq", $D$2&gt;0, $B$3="Aylıq"), $B$5*((1+$D$2)^ROUNDDOWN((W767-1)/12,0)),
AND(W767=1, $C$2="Aşağıdakı kimi dəyişir", ), $B$5,
AND(W767&gt;1, W767&lt;=$B$4, $C$2="Aşağıdakı kimi dəyişir"), IFERROR(VLOOKUP(W767, $C$4:$D$7, 2, FALSE), AE766),
AND(W767&gt;0, W767&lt;=$B$4), $B$5,
TRUE,0 )</f>
        <v/>
      </c>
      <c r="AF767" s="51" t="str">
        <f t="shared" ca="1" si="34"/>
        <v/>
      </c>
    </row>
    <row r="768" spans="1:32" x14ac:dyDescent="0.4">
      <c r="A768" s="13" t="str" cm="1">
        <f t="array" aca="1" ref="A768" ca="1">_xlfn.IFS(
AND(SUMIFS(lease_table_interest_accruals, lease_table_dates, A767)&gt;0, COUNTIFS($E$14:E767, "Interest accrual", $A$14:A767, A767)=0),  A767,
AND(SUMIFS(lease_table_payments, lease_table_dates, A767)&gt;0, COUNTIFS($E$14:E767, "Payment", $A$14:A767, A767)=0),  A767,
AND(SUMIFS(rou_table_deprs, rou_table_dates, A767)&gt;0, COUNTIFS($E$14:E767, "Depreciation", $A$14:A767, A767)=0),  A767,
TRUE,  IFERROR(INDEX(rou_table_dates,  MATCH(A767, rou_table_dates)+1, ), "")
)</f>
        <v/>
      </c>
      <c r="B768" s="1" t="str" cm="1">
        <f t="array" aca="1" ref="B768" ca="1">_xlfn.IFS(
AND(E768="Payment", A768=$B$2), $AM$14,
E768="Payment", $AM$15,
E768="Interest accrual", $AM$18,
E768="Depreciation", $AM$17,
TRUE, "")</f>
        <v/>
      </c>
      <c r="C768" s="1" t="str" cm="1">
        <f t="array" aca="1" ref="C768" ca="1">_xlfn.IFS(
E768="Payment", $AM$19,
E768="Interest accrual", $AM$15,
E768="Depreciation", $AM$16,
TRUE, "")</f>
        <v/>
      </c>
      <c r="D768" s="1" t="str" cm="1">
        <f t="array" aca="1" ref="D768" ca="1">_xlfn.IFS(
E768="Payment", _xlfn.XLOOKUP(A768, lease_table_dates, lease_table_payments, 0, 0),
E768="Interest accrual", _xlfn.XLOOKUP(A768, lease_table_dates, lease_table_interest_accruals, 0, 0),
E768="Depreciation", _xlfn.XLOOKUP(A768, rou_table_dates, rou_table_deprs, 0, 0),
TRUE, ""
)</f>
        <v/>
      </c>
      <c r="E768" s="7" t="str" cm="1">
        <f t="array" aca="1" ref="E768" ca="1">_xlfn.IFS(
AND(SUMIFS(lease_table_interest_accruals, lease_table_dates, A768)&gt;0, COUNTIFS($E$14:E767, "Interest accrual", $A$14:A767, A768)=0), "Interest accrual",
AND(SUMIFS(lease_table_payments, lease_table_dates, A768)&gt;0, COUNTIFS($E$14:E767, "Payment", $A$14:A767, A768)=0), "Payment",
AND(SUMIFS(rou_table_deprs, rou_table_dates, A768)&gt;0, COUNTIFS($E$14:E767, "Depreciation", $A$14:A767, A768)=0), "Depreciation",
TRUE,  ""
)</f>
        <v/>
      </c>
      <c r="G768" s="13" t="str" cm="1">
        <f t="array" aca="1" ref="G768" ca="1">_xlfn.IFS(
AND($B$11="Hə", $B$3="İllik"), Z768,
AND($B$11="Hə", $B$3="Aylıq"), AA768,
$B$11="Yox", X768)</f>
        <v/>
      </c>
      <c r="H768" s="1" t="str" cm="1">
        <f t="array" aca="1" ref="H768" ca="1">_xlfn.IFS( G768="", "",
TRUE, ROUND( H767+I768-J768, 2) )</f>
        <v/>
      </c>
      <c r="I768" s="1" t="str" cm="1">
        <f t="array" aca="1" ref="I768" ca="1">_xlfn.IFS(G768="", "",
G768=last_payment_date, (J768-H767),
 TRUE,  -  (H767- H767* (1+$B$6)^ (_xlfn.DAYS(G768,G767)/365) )
)</f>
        <v/>
      </c>
      <c r="J768" s="1" t="str" cm="1">
        <f t="array" aca="1" ref="J768" ca="1">_xlfn.IFS(G768="", "",
TRUE, _xlfn.XLOOKUP(G768,  payment_dates, payments,0,0)
)</f>
        <v/>
      </c>
      <c r="L768" s="8" t="str" cm="1">
        <f t="array" aca="1" ref="L768" ca="1">_xlfn.IFS(
AND($B$11="Hə", $B$3="İllik"), AC768,
AND($B$11="Hə", $B$3="Aylıq"), AD768,
$B$11="Yox", AB768)</f>
        <v/>
      </c>
      <c r="M768" s="1" t="str" cm="1">
        <f t="array" aca="1" ref="M768" ca="1">_xlfn.IFS( L768="", "",
(M767-N768)&lt;=0.5, 0,
TRUE,  M767-N768)</f>
        <v/>
      </c>
      <c r="N768" s="7" t="str" cm="1">
        <f t="array" aca="1" ref="N768" ca="1">_xlfn.IFS(
L768="", "",
TRUE, MIN(M767, ROUND($M$14/ (last_rou_date - $B$2) * (L768-L767), 2) )
)</f>
        <v/>
      </c>
      <c r="P768" s="59" t="str">
        <f t="shared" ca="1" si="36"/>
        <v/>
      </c>
      <c r="Q768" s="1" t="str" cm="1">
        <f t="array" aca="1" ref="Q768" ca="1">_xlfn.IFS(P768="","",
$B$11="Hə", _xlfn.XLOOKUP(DATE(P768, 12, 31), rou_table_dates, rou_table_nbvs,0, 0),
TRUE,  MAX(0, ROUND($M$14 - $M$14/ (last_rou_date - $B$2) * (DATE(P768,12,31) - $B$2), 2) )
)</f>
        <v/>
      </c>
      <c r="R768" s="1" t="str" cm="1">
        <f t="array" aca="1" ref="R768" ca="1">_xlfn.IFS(P768="","",
$B$11="Hə", _xlfn.XLOOKUP(DATE(P768, 12, 31), lease_table_dates, lease_table_balances,0, 0),
TRUE, IFERROR( XNPV($B$6, IF(payment_dates &gt;DATE(P768, 12, 31), payments,  0),  IF(payment_dates &gt;DATE(P768, 12, 31), payment_dates,  DATE(P768, 12, 31))    ),0)
)</f>
        <v/>
      </c>
      <c r="S768" s="1" t="str" cm="1">
        <f t="array" aca="1" ref="S768" ca="1">_xlfn.IFS(P768="","",
TRUE,  MIN( MIN(Q767, $M$14), ROUND($M$14/ (last_rou_date - $B$2) * (DATE(P768,12,31) - MAX($B$2, DATE(P768-1, 12, 31))), 2) )
)</f>
        <v/>
      </c>
      <c r="T768" s="7" t="str" cm="1">
        <f t="array" aca="1" ref="T768" ca="1">_xlfn.IFS(P768="", "",
ISTEXT(R767), R768- (H768 - SUMIFS( lease_table_payments, lease_table_years, P768) -$AG$14 ),
AND(ISNUMBER(R767), R768&lt;&gt;""),   R768- (R767 - SUMIFS( lease_table_payments, lease_table_years, P768) )
)</f>
        <v/>
      </c>
      <c r="V768" s="64">
        <f t="shared" si="35"/>
        <v>755</v>
      </c>
      <c r="W768" s="51" t="str" cm="1">
        <f t="array" ref="W768">_xlfn.IFS(
OR(W767=$B$4, W767=""),"",
TRUE,W767+1
)</f>
        <v/>
      </c>
      <c r="X768" s="51" t="str" cm="1">
        <f t="array" ref="X768">_xlfn.IFS(X767="","",
W768="", "",
AND($B$3="İllik"),DATE(YEAR(X767)+1,MONTH(X767),DAY(X767) ),
AND($B$3="Aylıq", $AH$14="Not end"), EDATE(X767,1),
AND($B$3="Aylıq", $AH$14="End"), EOMONTH(X767,1)
)</f>
        <v/>
      </c>
      <c r="Y768" s="51" t="str" cm="1">
        <f t="array" aca="1" ref="Y768" ca="1">_xlfn.IFS(
AND($B$7="Dövrün əvvəlində", Y767&lt;=last_rou_date), DATE(YEAR(Y767)+1, 12, 31),
AND($B$7="Dövrün sonunda", Y767&lt;=last_payment_date), DATE(YEAR(Y767)+1, 12, 31),
TRUE, ""
)</f>
        <v/>
      </c>
      <c r="Z768" s="75" t="str" cm="1">
        <f t="array" aca="1" ref="Z768" ca="1">_xlfn.IFS(
AND($AN$14="Not year_end", Z767&gt;last_payment_date), "",
AND($AN$14="Year_end", Z767&gt;=last_payment_date), "",
AND($AN$14="Year_end"), DATE(YEAR(Z767+1), 12, 31),
AND($AN$14="Not year_end", MONTH(Z767)=12, DAY(Z767)=31), DATE(YEAR(Z766)+1, MONTH(Z766), DAY(Z766)),
AND($AN$14="Not year_end", OR(MONTH(Z767)&lt;&gt;12, DAY(Z767)&lt;&gt;31) ), DATE(YEAR(Z767), 12, 31)
)</f>
        <v/>
      </c>
      <c r="AA768" s="75" t="str" cm="1">
        <f t="array" aca="1" ref="AA768" ca="1">_xlfn.IFS(AA767="", "",
AND(AA767=last_payment_date, OR(MONTH(AA767)&lt;&gt;12, DAY(AA767)&lt;&gt;31) ), DATE(YEAR(AA767), 12, 31),
AND(MONTH(AA767)=12, DAY(AA767)=31, AA767&gt;=last_payment_date), "",
AND(MONTH(AA767)=12, DAY(AA767)&lt;&gt;31),  EOMONTH(AA767,0),
AND(MONTH(AA767)=12, DAY(AA767)=31, $AH$14="Not end"),  EDATE(AA766,1),
AND($AH$14="Not end"), EDATE(AA767, 1),
AND($AH$14="End"), EOMONTH(AA767, 1)
)</f>
        <v/>
      </c>
      <c r="AB768" s="75" t="str" cm="1">
        <f t="array" aca="1" ref="AB768" ca="1">_xlfn.IFS(AB767="","",
AND(AB767=last_rou_date), "",
AND($B$3="İllik"),DATE(YEAR(AB767)+1,MONTH(AB767),DAY(AB767) ),
AND($B$3="Aylıq", $AH$14="Not end"), EDATE(AB767,1),
AND($B$3="Aylıq", $AH$14="End"), EOMONTH(AB767,1)
)</f>
        <v/>
      </c>
      <c r="AC768" s="75" t="str" cm="1">
        <f t="array" aca="1" ref="AC768" ca="1">_xlfn.IFS(
AND($AN$14="Not year_end", AC767&gt;last_rou_date), "",
AND($AN$14="Year_end", AC767&gt;=last_rou_date), "",
AND($AN$14="Year_end"), DATE(YEAR(AC767+1), 12, 31),
AND($AN$14="Not year_end", MONTH(AC767)=12, DAY(AC767)=31), DATE(YEAR(AC766)+1, MONTH(AC766), DAY(AC766)),
AND($AN$14="Not year_end", OR(MONTH(AC767)&lt;&gt;12, DAY(AC767)&lt;&gt;31) ), DATE(YEAR(AC767), 12, 31)
)</f>
        <v/>
      </c>
      <c r="AD768" s="75" t="str" cm="1">
        <f t="array" aca="1" ref="AD768" ca="1">_xlfn.IFS(AD767="", "",
AND(AD767=last_rou_date, OR(MONTH(AD767)&lt;&gt;12, DAY(AD767)&lt;&gt;31) ), DATE(YEAR(AD767), 12, 31),
AND(MONTH(AD767)=12, DAY(AD767)=31, AD767&gt;=last_rou_date), "",
AND(MONTH(AD767)=12, DAY(AD767)&lt;&gt;31),  EOMONTH(AD767,0),
AND(MONTH(AD767)=12, DAY(AD767)=31, $AH$14="Not end"),  EDATE(AD766,1),
AND($AH$14="Not end"), EDATE(AD767, 1),
AND($AH$14="End"), EOMONTH(AD767, 1)
)</f>
        <v/>
      </c>
      <c r="AE768" s="51" t="str" cm="1">
        <f t="array" ref="AE768">_xlfn.IFS(W768="", "",
AND(W768&gt;0, W768&lt;=$B$4, $C$2="İllik artım, faiz olaraq", $D$2&gt;0, $B$3="İllik"), $B$5*((1+$D$2)^(W768-1)),
AND(W768&gt;0, W768&lt;=$B$4, $C$2="İllik artım, faiz olaraq", $D$2&gt;0, $B$3="Aylıq"), $B$5*((1+$D$2)^ROUNDDOWN((W768-1)/12,0)),
AND(W768=1, $C$2="Aşağıdakı kimi dəyişir", ), $B$5,
AND(W768&gt;1, W768&lt;=$B$4, $C$2="Aşağıdakı kimi dəyişir"), IFERROR(VLOOKUP(W768, $C$4:$D$7, 2, FALSE), AE767),
AND(W768&gt;0, W768&lt;=$B$4), $B$5,
TRUE,0 )</f>
        <v/>
      </c>
      <c r="AF768" s="51" t="str">
        <f t="shared" ca="1" si="34"/>
        <v/>
      </c>
    </row>
    <row r="769" spans="1:32" x14ac:dyDescent="0.4">
      <c r="A769" s="13" t="str" cm="1">
        <f t="array" aca="1" ref="A769" ca="1">_xlfn.IFS(
AND(SUMIFS(lease_table_interest_accruals, lease_table_dates, A768)&gt;0, COUNTIFS($E$14:E768, "Interest accrual", $A$14:A768, A768)=0),  A768,
AND(SUMIFS(lease_table_payments, lease_table_dates, A768)&gt;0, COUNTIFS($E$14:E768, "Payment", $A$14:A768, A768)=0),  A768,
AND(SUMIFS(rou_table_deprs, rou_table_dates, A768)&gt;0, COUNTIFS($E$14:E768, "Depreciation", $A$14:A768, A768)=0),  A768,
TRUE,  IFERROR(INDEX(rou_table_dates,  MATCH(A768, rou_table_dates)+1, ), "")
)</f>
        <v/>
      </c>
      <c r="B769" s="1" t="str" cm="1">
        <f t="array" aca="1" ref="B769" ca="1">_xlfn.IFS(
AND(E769="Payment", A769=$B$2), $AM$14,
E769="Payment", $AM$15,
E769="Interest accrual", $AM$18,
E769="Depreciation", $AM$17,
TRUE, "")</f>
        <v/>
      </c>
      <c r="C769" s="1" t="str" cm="1">
        <f t="array" aca="1" ref="C769" ca="1">_xlfn.IFS(
E769="Payment", $AM$19,
E769="Interest accrual", $AM$15,
E769="Depreciation", $AM$16,
TRUE, "")</f>
        <v/>
      </c>
      <c r="D769" s="1" t="str" cm="1">
        <f t="array" aca="1" ref="D769" ca="1">_xlfn.IFS(
E769="Payment", _xlfn.XLOOKUP(A769, lease_table_dates, lease_table_payments, 0, 0),
E769="Interest accrual", _xlfn.XLOOKUP(A769, lease_table_dates, lease_table_interest_accruals, 0, 0),
E769="Depreciation", _xlfn.XLOOKUP(A769, rou_table_dates, rou_table_deprs, 0, 0),
TRUE, ""
)</f>
        <v/>
      </c>
      <c r="E769" s="7" t="str" cm="1">
        <f t="array" aca="1" ref="E769" ca="1">_xlfn.IFS(
AND(SUMIFS(lease_table_interest_accruals, lease_table_dates, A769)&gt;0, COUNTIFS($E$14:E768, "Interest accrual", $A$14:A768, A769)=0), "Interest accrual",
AND(SUMIFS(lease_table_payments, lease_table_dates, A769)&gt;0, COUNTIFS($E$14:E768, "Payment", $A$14:A768, A769)=0), "Payment",
AND(SUMIFS(rou_table_deprs, rou_table_dates, A769)&gt;0, COUNTIFS($E$14:E768, "Depreciation", $A$14:A768, A769)=0), "Depreciation",
TRUE,  ""
)</f>
        <v/>
      </c>
      <c r="G769" s="13" t="str" cm="1">
        <f t="array" aca="1" ref="G769" ca="1">_xlfn.IFS(
AND($B$11="Hə", $B$3="İllik"), Z769,
AND($B$11="Hə", $B$3="Aylıq"), AA769,
$B$11="Yox", X769)</f>
        <v/>
      </c>
      <c r="H769" s="1" t="str" cm="1">
        <f t="array" aca="1" ref="H769" ca="1">_xlfn.IFS( G769="", "",
TRUE, ROUND( H768+I769-J769, 2) )</f>
        <v/>
      </c>
      <c r="I769" s="1" t="str" cm="1">
        <f t="array" aca="1" ref="I769" ca="1">_xlfn.IFS(G769="", "",
G769=last_payment_date, (J769-H768),
 TRUE,  -  (H768- H768* (1+$B$6)^ (_xlfn.DAYS(G769,G768)/365) )
)</f>
        <v/>
      </c>
      <c r="J769" s="1" t="str" cm="1">
        <f t="array" aca="1" ref="J769" ca="1">_xlfn.IFS(G769="", "",
TRUE, _xlfn.XLOOKUP(G769,  payment_dates, payments,0,0)
)</f>
        <v/>
      </c>
      <c r="L769" s="8" t="str" cm="1">
        <f t="array" aca="1" ref="L769" ca="1">_xlfn.IFS(
AND($B$11="Hə", $B$3="İllik"), AC769,
AND($B$11="Hə", $B$3="Aylıq"), AD769,
$B$11="Yox", AB769)</f>
        <v/>
      </c>
      <c r="M769" s="1" t="str" cm="1">
        <f t="array" aca="1" ref="M769" ca="1">_xlfn.IFS( L769="", "",
(M768-N769)&lt;=0.5, 0,
TRUE,  M768-N769)</f>
        <v/>
      </c>
      <c r="N769" s="7" t="str" cm="1">
        <f t="array" aca="1" ref="N769" ca="1">_xlfn.IFS(
L769="", "",
TRUE, MIN(M768, ROUND($M$14/ (last_rou_date - $B$2) * (L769-L768), 2) )
)</f>
        <v/>
      </c>
      <c r="P769" s="59" t="str">
        <f t="shared" ca="1" si="36"/>
        <v/>
      </c>
      <c r="Q769" s="1" t="str" cm="1">
        <f t="array" aca="1" ref="Q769" ca="1">_xlfn.IFS(P769="","",
$B$11="Hə", _xlfn.XLOOKUP(DATE(P769, 12, 31), rou_table_dates, rou_table_nbvs,0, 0),
TRUE,  MAX(0, ROUND($M$14 - $M$14/ (last_rou_date - $B$2) * (DATE(P769,12,31) - $B$2), 2) )
)</f>
        <v/>
      </c>
      <c r="R769" s="1" t="str" cm="1">
        <f t="array" aca="1" ref="R769" ca="1">_xlfn.IFS(P769="","",
$B$11="Hə", _xlfn.XLOOKUP(DATE(P769, 12, 31), lease_table_dates, lease_table_balances,0, 0),
TRUE, IFERROR( XNPV($B$6, IF(payment_dates &gt;DATE(P769, 12, 31), payments,  0),  IF(payment_dates &gt;DATE(P769, 12, 31), payment_dates,  DATE(P769, 12, 31))    ),0)
)</f>
        <v/>
      </c>
      <c r="S769" s="1" t="str" cm="1">
        <f t="array" aca="1" ref="S769" ca="1">_xlfn.IFS(P769="","",
TRUE,  MIN( MIN(Q768, $M$14), ROUND($M$14/ (last_rou_date - $B$2) * (DATE(P769,12,31) - MAX($B$2, DATE(P769-1, 12, 31))), 2) )
)</f>
        <v/>
      </c>
      <c r="T769" s="7" t="str" cm="1">
        <f t="array" aca="1" ref="T769" ca="1">_xlfn.IFS(P769="", "",
ISTEXT(R768), R769- (H769 - SUMIFS( lease_table_payments, lease_table_years, P769) -$AG$14 ),
AND(ISNUMBER(R768), R769&lt;&gt;""),   R769- (R768 - SUMIFS( lease_table_payments, lease_table_years, P769) )
)</f>
        <v/>
      </c>
      <c r="V769" s="64">
        <f t="shared" si="35"/>
        <v>756</v>
      </c>
      <c r="W769" s="51" t="str" cm="1">
        <f t="array" ref="W769">_xlfn.IFS(
OR(W768=$B$4, W768=""),"",
TRUE,W768+1
)</f>
        <v/>
      </c>
      <c r="X769" s="51" t="str" cm="1">
        <f t="array" ref="X769">_xlfn.IFS(X768="","",
W769="", "",
AND($B$3="İllik"),DATE(YEAR(X768)+1,MONTH(X768),DAY(X768) ),
AND($B$3="Aylıq", $AH$14="Not end"), EDATE(X768,1),
AND($B$3="Aylıq", $AH$14="End"), EOMONTH(X768,1)
)</f>
        <v/>
      </c>
      <c r="Y769" s="51" t="str" cm="1">
        <f t="array" aca="1" ref="Y769" ca="1">_xlfn.IFS(
AND($B$7="Dövrün əvvəlində", Y768&lt;=last_rou_date), DATE(YEAR(Y768)+1, 12, 31),
AND($B$7="Dövrün sonunda", Y768&lt;=last_payment_date), DATE(YEAR(Y768)+1, 12, 31),
TRUE, ""
)</f>
        <v/>
      </c>
      <c r="Z769" s="75" t="str" cm="1">
        <f t="array" aca="1" ref="Z769" ca="1">_xlfn.IFS(
AND($AN$14="Not year_end", Z768&gt;last_payment_date), "",
AND($AN$14="Year_end", Z768&gt;=last_payment_date), "",
AND($AN$14="Year_end"), DATE(YEAR(Z768+1), 12, 31),
AND($AN$14="Not year_end", MONTH(Z768)=12, DAY(Z768)=31), DATE(YEAR(Z767)+1, MONTH(Z767), DAY(Z767)),
AND($AN$14="Not year_end", OR(MONTH(Z768)&lt;&gt;12, DAY(Z768)&lt;&gt;31) ), DATE(YEAR(Z768), 12, 31)
)</f>
        <v/>
      </c>
      <c r="AA769" s="75" t="str" cm="1">
        <f t="array" aca="1" ref="AA769" ca="1">_xlfn.IFS(AA768="", "",
AND(AA768=last_payment_date, OR(MONTH(AA768)&lt;&gt;12, DAY(AA768)&lt;&gt;31) ), DATE(YEAR(AA768), 12, 31),
AND(MONTH(AA768)=12, DAY(AA768)=31, AA768&gt;=last_payment_date), "",
AND(MONTH(AA768)=12, DAY(AA768)&lt;&gt;31),  EOMONTH(AA768,0),
AND(MONTH(AA768)=12, DAY(AA768)=31, $AH$14="Not end"),  EDATE(AA767,1),
AND($AH$14="Not end"), EDATE(AA768, 1),
AND($AH$14="End"), EOMONTH(AA768, 1)
)</f>
        <v/>
      </c>
      <c r="AB769" s="75" t="str" cm="1">
        <f t="array" aca="1" ref="AB769" ca="1">_xlfn.IFS(AB768="","",
AND(AB768=last_rou_date), "",
AND($B$3="İllik"),DATE(YEAR(AB768)+1,MONTH(AB768),DAY(AB768) ),
AND($B$3="Aylıq", $AH$14="Not end"), EDATE(AB768,1),
AND($B$3="Aylıq", $AH$14="End"), EOMONTH(AB768,1)
)</f>
        <v/>
      </c>
      <c r="AC769" s="75" t="str" cm="1">
        <f t="array" aca="1" ref="AC769" ca="1">_xlfn.IFS(
AND($AN$14="Not year_end", AC768&gt;last_rou_date), "",
AND($AN$14="Year_end", AC768&gt;=last_rou_date), "",
AND($AN$14="Year_end"), DATE(YEAR(AC768+1), 12, 31),
AND($AN$14="Not year_end", MONTH(AC768)=12, DAY(AC768)=31), DATE(YEAR(AC767)+1, MONTH(AC767), DAY(AC767)),
AND($AN$14="Not year_end", OR(MONTH(AC768)&lt;&gt;12, DAY(AC768)&lt;&gt;31) ), DATE(YEAR(AC768), 12, 31)
)</f>
        <v/>
      </c>
      <c r="AD769" s="75" t="str" cm="1">
        <f t="array" aca="1" ref="AD769" ca="1">_xlfn.IFS(AD768="", "",
AND(AD768=last_rou_date, OR(MONTH(AD768)&lt;&gt;12, DAY(AD768)&lt;&gt;31) ), DATE(YEAR(AD768), 12, 31),
AND(MONTH(AD768)=12, DAY(AD768)=31, AD768&gt;=last_rou_date), "",
AND(MONTH(AD768)=12, DAY(AD768)&lt;&gt;31),  EOMONTH(AD768,0),
AND(MONTH(AD768)=12, DAY(AD768)=31, $AH$14="Not end"),  EDATE(AD767,1),
AND($AH$14="Not end"), EDATE(AD768, 1),
AND($AH$14="End"), EOMONTH(AD768, 1)
)</f>
        <v/>
      </c>
      <c r="AE769" s="51" t="str" cm="1">
        <f t="array" ref="AE769">_xlfn.IFS(W769="", "",
AND(W769&gt;0, W769&lt;=$B$4, $C$2="İllik artım, faiz olaraq", $D$2&gt;0, $B$3="İllik"), $B$5*((1+$D$2)^(W769-1)),
AND(W769&gt;0, W769&lt;=$B$4, $C$2="İllik artım, faiz olaraq", $D$2&gt;0, $B$3="Aylıq"), $B$5*((1+$D$2)^ROUNDDOWN((W769-1)/12,0)),
AND(W769=1, $C$2="Aşağıdakı kimi dəyişir", ), $B$5,
AND(W769&gt;1, W769&lt;=$B$4, $C$2="Aşağıdakı kimi dəyişir"), IFERROR(VLOOKUP(W769, $C$4:$D$7, 2, FALSE), AE768),
AND(W769&gt;0, W769&lt;=$B$4), $B$5,
TRUE,0 )</f>
        <v/>
      </c>
      <c r="AF769" s="51" t="str">
        <f t="shared" ca="1" si="34"/>
        <v/>
      </c>
    </row>
    <row r="770" spans="1:32" x14ac:dyDescent="0.4">
      <c r="A770" s="13" t="str" cm="1">
        <f t="array" aca="1" ref="A770" ca="1">_xlfn.IFS(
AND(SUMIFS(lease_table_interest_accruals, lease_table_dates, A769)&gt;0, COUNTIFS($E$14:E769, "Interest accrual", $A$14:A769, A769)=0),  A769,
AND(SUMIFS(lease_table_payments, lease_table_dates, A769)&gt;0, COUNTIFS($E$14:E769, "Payment", $A$14:A769, A769)=0),  A769,
AND(SUMIFS(rou_table_deprs, rou_table_dates, A769)&gt;0, COUNTIFS($E$14:E769, "Depreciation", $A$14:A769, A769)=0),  A769,
TRUE,  IFERROR(INDEX(rou_table_dates,  MATCH(A769, rou_table_dates)+1, ), "")
)</f>
        <v/>
      </c>
      <c r="B770" s="1" t="str" cm="1">
        <f t="array" aca="1" ref="B770" ca="1">_xlfn.IFS(
AND(E770="Payment", A770=$B$2), $AM$14,
E770="Payment", $AM$15,
E770="Interest accrual", $AM$18,
E770="Depreciation", $AM$17,
TRUE, "")</f>
        <v/>
      </c>
      <c r="C770" s="1" t="str" cm="1">
        <f t="array" aca="1" ref="C770" ca="1">_xlfn.IFS(
E770="Payment", $AM$19,
E770="Interest accrual", $AM$15,
E770="Depreciation", $AM$16,
TRUE, "")</f>
        <v/>
      </c>
      <c r="D770" s="1" t="str" cm="1">
        <f t="array" aca="1" ref="D770" ca="1">_xlfn.IFS(
E770="Payment", _xlfn.XLOOKUP(A770, lease_table_dates, lease_table_payments, 0, 0),
E770="Interest accrual", _xlfn.XLOOKUP(A770, lease_table_dates, lease_table_interest_accruals, 0, 0),
E770="Depreciation", _xlfn.XLOOKUP(A770, rou_table_dates, rou_table_deprs, 0, 0),
TRUE, ""
)</f>
        <v/>
      </c>
      <c r="E770" s="7" t="str" cm="1">
        <f t="array" aca="1" ref="E770" ca="1">_xlfn.IFS(
AND(SUMIFS(lease_table_interest_accruals, lease_table_dates, A770)&gt;0, COUNTIFS($E$14:E769, "Interest accrual", $A$14:A769, A770)=0), "Interest accrual",
AND(SUMIFS(lease_table_payments, lease_table_dates, A770)&gt;0, COUNTIFS($E$14:E769, "Payment", $A$14:A769, A770)=0), "Payment",
AND(SUMIFS(rou_table_deprs, rou_table_dates, A770)&gt;0, COUNTIFS($E$14:E769, "Depreciation", $A$14:A769, A770)=0), "Depreciation",
TRUE,  ""
)</f>
        <v/>
      </c>
      <c r="G770" s="13" t="str" cm="1">
        <f t="array" aca="1" ref="G770" ca="1">_xlfn.IFS(
AND($B$11="Hə", $B$3="İllik"), Z770,
AND($B$11="Hə", $B$3="Aylıq"), AA770,
$B$11="Yox", X770)</f>
        <v/>
      </c>
      <c r="H770" s="1" t="str" cm="1">
        <f t="array" aca="1" ref="H770" ca="1">_xlfn.IFS( G770="", "",
TRUE, ROUND( H769+I770-J770, 2) )</f>
        <v/>
      </c>
      <c r="I770" s="1" t="str" cm="1">
        <f t="array" aca="1" ref="I770" ca="1">_xlfn.IFS(G770="", "",
G770=last_payment_date, (J770-H769),
 TRUE,  -  (H769- H769* (1+$B$6)^ (_xlfn.DAYS(G770,G769)/365) )
)</f>
        <v/>
      </c>
      <c r="J770" s="1" t="str" cm="1">
        <f t="array" aca="1" ref="J770" ca="1">_xlfn.IFS(G770="", "",
TRUE, _xlfn.XLOOKUP(G770,  payment_dates, payments,0,0)
)</f>
        <v/>
      </c>
      <c r="L770" s="8" t="str" cm="1">
        <f t="array" aca="1" ref="L770" ca="1">_xlfn.IFS(
AND($B$11="Hə", $B$3="İllik"), AC770,
AND($B$11="Hə", $B$3="Aylıq"), AD770,
$B$11="Yox", AB770)</f>
        <v/>
      </c>
      <c r="M770" s="1" t="str" cm="1">
        <f t="array" aca="1" ref="M770" ca="1">_xlfn.IFS( L770="", "",
(M769-N770)&lt;=0.5, 0,
TRUE,  M769-N770)</f>
        <v/>
      </c>
      <c r="N770" s="7" t="str" cm="1">
        <f t="array" aca="1" ref="N770" ca="1">_xlfn.IFS(
L770="", "",
TRUE, MIN(M769, ROUND($M$14/ (last_rou_date - $B$2) * (L770-L769), 2) )
)</f>
        <v/>
      </c>
      <c r="P770" s="59" t="str">
        <f t="shared" ca="1" si="36"/>
        <v/>
      </c>
      <c r="Q770" s="1" t="str" cm="1">
        <f t="array" aca="1" ref="Q770" ca="1">_xlfn.IFS(P770="","",
$B$11="Hə", _xlfn.XLOOKUP(DATE(P770, 12, 31), rou_table_dates, rou_table_nbvs,0, 0),
TRUE,  MAX(0, ROUND($M$14 - $M$14/ (last_rou_date - $B$2) * (DATE(P770,12,31) - $B$2), 2) )
)</f>
        <v/>
      </c>
      <c r="R770" s="1" t="str" cm="1">
        <f t="array" aca="1" ref="R770" ca="1">_xlfn.IFS(P770="","",
$B$11="Hə", _xlfn.XLOOKUP(DATE(P770, 12, 31), lease_table_dates, lease_table_balances,0, 0),
TRUE, IFERROR( XNPV($B$6, IF(payment_dates &gt;DATE(P770, 12, 31), payments,  0),  IF(payment_dates &gt;DATE(P770, 12, 31), payment_dates,  DATE(P770, 12, 31))    ),0)
)</f>
        <v/>
      </c>
      <c r="S770" s="1" t="str" cm="1">
        <f t="array" aca="1" ref="S770" ca="1">_xlfn.IFS(P770="","",
TRUE,  MIN( MIN(Q769, $M$14), ROUND($M$14/ (last_rou_date - $B$2) * (DATE(P770,12,31) - MAX($B$2, DATE(P770-1, 12, 31))), 2) )
)</f>
        <v/>
      </c>
      <c r="T770" s="7" t="str" cm="1">
        <f t="array" aca="1" ref="T770" ca="1">_xlfn.IFS(P770="", "",
ISTEXT(R769), R770- (H770 - SUMIFS( lease_table_payments, lease_table_years, P770) -$AG$14 ),
AND(ISNUMBER(R769), R770&lt;&gt;""),   R770- (R769 - SUMIFS( lease_table_payments, lease_table_years, P770) )
)</f>
        <v/>
      </c>
      <c r="V770" s="64">
        <f t="shared" si="35"/>
        <v>757</v>
      </c>
      <c r="W770" s="51" t="str" cm="1">
        <f t="array" ref="W770">_xlfn.IFS(
OR(W769=$B$4, W769=""),"",
TRUE,W769+1
)</f>
        <v/>
      </c>
      <c r="X770" s="51" t="str" cm="1">
        <f t="array" ref="X770">_xlfn.IFS(X769="","",
W770="", "",
AND($B$3="İllik"),DATE(YEAR(X769)+1,MONTH(X769),DAY(X769) ),
AND($B$3="Aylıq", $AH$14="Not end"), EDATE(X769,1),
AND($B$3="Aylıq", $AH$14="End"), EOMONTH(X769,1)
)</f>
        <v/>
      </c>
      <c r="Y770" s="51" t="str" cm="1">
        <f t="array" aca="1" ref="Y770" ca="1">_xlfn.IFS(
AND($B$7="Dövrün əvvəlində", Y769&lt;=last_rou_date), DATE(YEAR(Y769)+1, 12, 31),
AND($B$7="Dövrün sonunda", Y769&lt;=last_payment_date), DATE(YEAR(Y769)+1, 12, 31),
TRUE, ""
)</f>
        <v/>
      </c>
      <c r="Z770" s="75" t="str" cm="1">
        <f t="array" aca="1" ref="Z770" ca="1">_xlfn.IFS(
AND($AN$14="Not year_end", Z769&gt;last_payment_date), "",
AND($AN$14="Year_end", Z769&gt;=last_payment_date), "",
AND($AN$14="Year_end"), DATE(YEAR(Z769+1), 12, 31),
AND($AN$14="Not year_end", MONTH(Z769)=12, DAY(Z769)=31), DATE(YEAR(Z768)+1, MONTH(Z768), DAY(Z768)),
AND($AN$14="Not year_end", OR(MONTH(Z769)&lt;&gt;12, DAY(Z769)&lt;&gt;31) ), DATE(YEAR(Z769), 12, 31)
)</f>
        <v/>
      </c>
      <c r="AA770" s="75" t="str" cm="1">
        <f t="array" aca="1" ref="AA770" ca="1">_xlfn.IFS(AA769="", "",
AND(AA769=last_payment_date, OR(MONTH(AA769)&lt;&gt;12, DAY(AA769)&lt;&gt;31) ), DATE(YEAR(AA769), 12, 31),
AND(MONTH(AA769)=12, DAY(AA769)=31, AA769&gt;=last_payment_date), "",
AND(MONTH(AA769)=12, DAY(AA769)&lt;&gt;31),  EOMONTH(AA769,0),
AND(MONTH(AA769)=12, DAY(AA769)=31, $AH$14="Not end"),  EDATE(AA768,1),
AND($AH$14="Not end"), EDATE(AA769, 1),
AND($AH$14="End"), EOMONTH(AA769, 1)
)</f>
        <v/>
      </c>
      <c r="AB770" s="75" t="str" cm="1">
        <f t="array" aca="1" ref="AB770" ca="1">_xlfn.IFS(AB769="","",
AND(AB769=last_rou_date), "",
AND($B$3="İllik"),DATE(YEAR(AB769)+1,MONTH(AB769),DAY(AB769) ),
AND($B$3="Aylıq", $AH$14="Not end"), EDATE(AB769,1),
AND($B$3="Aylıq", $AH$14="End"), EOMONTH(AB769,1)
)</f>
        <v/>
      </c>
      <c r="AC770" s="75" t="str" cm="1">
        <f t="array" aca="1" ref="AC770" ca="1">_xlfn.IFS(
AND($AN$14="Not year_end", AC769&gt;last_rou_date), "",
AND($AN$14="Year_end", AC769&gt;=last_rou_date), "",
AND($AN$14="Year_end"), DATE(YEAR(AC769+1), 12, 31),
AND($AN$14="Not year_end", MONTH(AC769)=12, DAY(AC769)=31), DATE(YEAR(AC768)+1, MONTH(AC768), DAY(AC768)),
AND($AN$14="Not year_end", OR(MONTH(AC769)&lt;&gt;12, DAY(AC769)&lt;&gt;31) ), DATE(YEAR(AC769), 12, 31)
)</f>
        <v/>
      </c>
      <c r="AD770" s="75" t="str" cm="1">
        <f t="array" aca="1" ref="AD770" ca="1">_xlfn.IFS(AD769="", "",
AND(AD769=last_rou_date, OR(MONTH(AD769)&lt;&gt;12, DAY(AD769)&lt;&gt;31) ), DATE(YEAR(AD769), 12, 31),
AND(MONTH(AD769)=12, DAY(AD769)=31, AD769&gt;=last_rou_date), "",
AND(MONTH(AD769)=12, DAY(AD769)&lt;&gt;31),  EOMONTH(AD769,0),
AND(MONTH(AD769)=12, DAY(AD769)=31, $AH$14="Not end"),  EDATE(AD768,1),
AND($AH$14="Not end"), EDATE(AD769, 1),
AND($AH$14="End"), EOMONTH(AD769, 1)
)</f>
        <v/>
      </c>
      <c r="AE770" s="51" t="str" cm="1">
        <f t="array" ref="AE770">_xlfn.IFS(W770="", "",
AND(W770&gt;0, W770&lt;=$B$4, $C$2="İllik artım, faiz olaraq", $D$2&gt;0, $B$3="İllik"), $B$5*((1+$D$2)^(W770-1)),
AND(W770&gt;0, W770&lt;=$B$4, $C$2="İllik artım, faiz olaraq", $D$2&gt;0, $B$3="Aylıq"), $B$5*((1+$D$2)^ROUNDDOWN((W770-1)/12,0)),
AND(W770=1, $C$2="Aşağıdakı kimi dəyişir", ), $B$5,
AND(W770&gt;1, W770&lt;=$B$4, $C$2="Aşağıdakı kimi dəyişir"), IFERROR(VLOOKUP(W770, $C$4:$D$7, 2, FALSE), AE769),
AND(W770&gt;0, W770&lt;=$B$4), $B$5,
TRUE,0 )</f>
        <v/>
      </c>
      <c r="AF770" s="51" t="str">
        <f t="shared" ca="1" si="34"/>
        <v/>
      </c>
    </row>
    <row r="771" spans="1:32" x14ac:dyDescent="0.4">
      <c r="A771" s="13" t="str" cm="1">
        <f t="array" aca="1" ref="A771" ca="1">_xlfn.IFS(
AND(SUMIFS(lease_table_interest_accruals, lease_table_dates, A770)&gt;0, COUNTIFS($E$14:E770, "Interest accrual", $A$14:A770, A770)=0),  A770,
AND(SUMIFS(lease_table_payments, lease_table_dates, A770)&gt;0, COUNTIFS($E$14:E770, "Payment", $A$14:A770, A770)=0),  A770,
AND(SUMIFS(rou_table_deprs, rou_table_dates, A770)&gt;0, COUNTIFS($E$14:E770, "Depreciation", $A$14:A770, A770)=0),  A770,
TRUE,  IFERROR(INDEX(rou_table_dates,  MATCH(A770, rou_table_dates)+1, ), "")
)</f>
        <v/>
      </c>
      <c r="B771" s="1" t="str" cm="1">
        <f t="array" aca="1" ref="B771" ca="1">_xlfn.IFS(
AND(E771="Payment", A771=$B$2), $AM$14,
E771="Payment", $AM$15,
E771="Interest accrual", $AM$18,
E771="Depreciation", $AM$17,
TRUE, "")</f>
        <v/>
      </c>
      <c r="C771" s="1" t="str" cm="1">
        <f t="array" aca="1" ref="C771" ca="1">_xlfn.IFS(
E771="Payment", $AM$19,
E771="Interest accrual", $AM$15,
E771="Depreciation", $AM$16,
TRUE, "")</f>
        <v/>
      </c>
      <c r="D771" s="1" t="str" cm="1">
        <f t="array" aca="1" ref="D771" ca="1">_xlfn.IFS(
E771="Payment", _xlfn.XLOOKUP(A771, lease_table_dates, lease_table_payments, 0, 0),
E771="Interest accrual", _xlfn.XLOOKUP(A771, lease_table_dates, lease_table_interest_accruals, 0, 0),
E771="Depreciation", _xlfn.XLOOKUP(A771, rou_table_dates, rou_table_deprs, 0, 0),
TRUE, ""
)</f>
        <v/>
      </c>
      <c r="E771" s="7" t="str" cm="1">
        <f t="array" aca="1" ref="E771" ca="1">_xlfn.IFS(
AND(SUMIFS(lease_table_interest_accruals, lease_table_dates, A771)&gt;0, COUNTIFS($E$14:E770, "Interest accrual", $A$14:A770, A771)=0), "Interest accrual",
AND(SUMIFS(lease_table_payments, lease_table_dates, A771)&gt;0, COUNTIFS($E$14:E770, "Payment", $A$14:A770, A771)=0), "Payment",
AND(SUMIFS(rou_table_deprs, rou_table_dates, A771)&gt;0, COUNTIFS($E$14:E770, "Depreciation", $A$14:A770, A771)=0), "Depreciation",
TRUE,  ""
)</f>
        <v/>
      </c>
      <c r="G771" s="13" t="str" cm="1">
        <f t="array" aca="1" ref="G771" ca="1">_xlfn.IFS(
AND($B$11="Hə", $B$3="İllik"), Z771,
AND($B$11="Hə", $B$3="Aylıq"), AA771,
$B$11="Yox", X771)</f>
        <v/>
      </c>
      <c r="H771" s="1" t="str" cm="1">
        <f t="array" aca="1" ref="H771" ca="1">_xlfn.IFS( G771="", "",
TRUE, ROUND( H770+I771-J771, 2) )</f>
        <v/>
      </c>
      <c r="I771" s="1" t="str" cm="1">
        <f t="array" aca="1" ref="I771" ca="1">_xlfn.IFS(G771="", "",
G771=last_payment_date, (J771-H770),
 TRUE,  -  (H770- H770* (1+$B$6)^ (_xlfn.DAYS(G771,G770)/365) )
)</f>
        <v/>
      </c>
      <c r="J771" s="1" t="str" cm="1">
        <f t="array" aca="1" ref="J771" ca="1">_xlfn.IFS(G771="", "",
TRUE, _xlfn.XLOOKUP(G771,  payment_dates, payments,0,0)
)</f>
        <v/>
      </c>
      <c r="L771" s="8" t="str" cm="1">
        <f t="array" aca="1" ref="L771" ca="1">_xlfn.IFS(
AND($B$11="Hə", $B$3="İllik"), AC771,
AND($B$11="Hə", $B$3="Aylıq"), AD771,
$B$11="Yox", AB771)</f>
        <v/>
      </c>
      <c r="M771" s="1" t="str" cm="1">
        <f t="array" aca="1" ref="M771" ca="1">_xlfn.IFS( L771="", "",
(M770-N771)&lt;=0.5, 0,
TRUE,  M770-N771)</f>
        <v/>
      </c>
      <c r="N771" s="7" t="str" cm="1">
        <f t="array" aca="1" ref="N771" ca="1">_xlfn.IFS(
L771="", "",
TRUE, MIN(M770, ROUND($M$14/ (last_rou_date - $B$2) * (L771-L770), 2) )
)</f>
        <v/>
      </c>
      <c r="P771" s="59" t="str">
        <f t="shared" ca="1" si="36"/>
        <v/>
      </c>
      <c r="Q771" s="1" t="str" cm="1">
        <f t="array" aca="1" ref="Q771" ca="1">_xlfn.IFS(P771="","",
$B$11="Hə", _xlfn.XLOOKUP(DATE(P771, 12, 31), rou_table_dates, rou_table_nbvs,0, 0),
TRUE,  MAX(0, ROUND($M$14 - $M$14/ (last_rou_date - $B$2) * (DATE(P771,12,31) - $B$2), 2) )
)</f>
        <v/>
      </c>
      <c r="R771" s="1" t="str" cm="1">
        <f t="array" aca="1" ref="R771" ca="1">_xlfn.IFS(P771="","",
$B$11="Hə", _xlfn.XLOOKUP(DATE(P771, 12, 31), lease_table_dates, lease_table_balances,0, 0),
TRUE, IFERROR( XNPV($B$6, IF(payment_dates &gt;DATE(P771, 12, 31), payments,  0),  IF(payment_dates &gt;DATE(P771, 12, 31), payment_dates,  DATE(P771, 12, 31))    ),0)
)</f>
        <v/>
      </c>
      <c r="S771" s="1" t="str" cm="1">
        <f t="array" aca="1" ref="S771" ca="1">_xlfn.IFS(P771="","",
TRUE,  MIN( MIN(Q770, $M$14), ROUND($M$14/ (last_rou_date - $B$2) * (DATE(P771,12,31) - MAX($B$2, DATE(P771-1, 12, 31))), 2) )
)</f>
        <v/>
      </c>
      <c r="T771" s="7" t="str" cm="1">
        <f t="array" aca="1" ref="T771" ca="1">_xlfn.IFS(P771="", "",
ISTEXT(R770), R771- (H771 - SUMIFS( lease_table_payments, lease_table_years, P771) -$AG$14 ),
AND(ISNUMBER(R770), R771&lt;&gt;""),   R771- (R770 - SUMIFS( lease_table_payments, lease_table_years, P771) )
)</f>
        <v/>
      </c>
      <c r="V771" s="64">
        <f t="shared" si="35"/>
        <v>758</v>
      </c>
      <c r="W771" s="51" t="str" cm="1">
        <f t="array" ref="W771">_xlfn.IFS(
OR(W770=$B$4, W770=""),"",
TRUE,W770+1
)</f>
        <v/>
      </c>
      <c r="X771" s="51" t="str" cm="1">
        <f t="array" ref="X771">_xlfn.IFS(X770="","",
W771="", "",
AND($B$3="İllik"),DATE(YEAR(X770)+1,MONTH(X770),DAY(X770) ),
AND($B$3="Aylıq", $AH$14="Not end"), EDATE(X770,1),
AND($B$3="Aylıq", $AH$14="End"), EOMONTH(X770,1)
)</f>
        <v/>
      </c>
      <c r="Y771" s="51" t="str" cm="1">
        <f t="array" aca="1" ref="Y771" ca="1">_xlfn.IFS(
AND($B$7="Dövrün əvvəlində", Y770&lt;=last_rou_date), DATE(YEAR(Y770)+1, 12, 31),
AND($B$7="Dövrün sonunda", Y770&lt;=last_payment_date), DATE(YEAR(Y770)+1, 12, 31),
TRUE, ""
)</f>
        <v/>
      </c>
      <c r="Z771" s="75" t="str" cm="1">
        <f t="array" aca="1" ref="Z771" ca="1">_xlfn.IFS(
AND($AN$14="Not year_end", Z770&gt;last_payment_date), "",
AND($AN$14="Year_end", Z770&gt;=last_payment_date), "",
AND($AN$14="Year_end"), DATE(YEAR(Z770+1), 12, 31),
AND($AN$14="Not year_end", MONTH(Z770)=12, DAY(Z770)=31), DATE(YEAR(Z769)+1, MONTH(Z769), DAY(Z769)),
AND($AN$14="Not year_end", OR(MONTH(Z770)&lt;&gt;12, DAY(Z770)&lt;&gt;31) ), DATE(YEAR(Z770), 12, 31)
)</f>
        <v/>
      </c>
      <c r="AA771" s="75" t="str" cm="1">
        <f t="array" aca="1" ref="AA771" ca="1">_xlfn.IFS(AA770="", "",
AND(AA770=last_payment_date, OR(MONTH(AA770)&lt;&gt;12, DAY(AA770)&lt;&gt;31) ), DATE(YEAR(AA770), 12, 31),
AND(MONTH(AA770)=12, DAY(AA770)=31, AA770&gt;=last_payment_date), "",
AND(MONTH(AA770)=12, DAY(AA770)&lt;&gt;31),  EOMONTH(AA770,0),
AND(MONTH(AA770)=12, DAY(AA770)=31, $AH$14="Not end"),  EDATE(AA769,1),
AND($AH$14="Not end"), EDATE(AA770, 1),
AND($AH$14="End"), EOMONTH(AA770, 1)
)</f>
        <v/>
      </c>
      <c r="AB771" s="75" t="str" cm="1">
        <f t="array" aca="1" ref="AB771" ca="1">_xlfn.IFS(AB770="","",
AND(AB770=last_rou_date), "",
AND($B$3="İllik"),DATE(YEAR(AB770)+1,MONTH(AB770),DAY(AB770) ),
AND($B$3="Aylıq", $AH$14="Not end"), EDATE(AB770,1),
AND($B$3="Aylıq", $AH$14="End"), EOMONTH(AB770,1)
)</f>
        <v/>
      </c>
      <c r="AC771" s="75" t="str" cm="1">
        <f t="array" aca="1" ref="AC771" ca="1">_xlfn.IFS(
AND($AN$14="Not year_end", AC770&gt;last_rou_date), "",
AND($AN$14="Year_end", AC770&gt;=last_rou_date), "",
AND($AN$14="Year_end"), DATE(YEAR(AC770+1), 12, 31),
AND($AN$14="Not year_end", MONTH(AC770)=12, DAY(AC770)=31), DATE(YEAR(AC769)+1, MONTH(AC769), DAY(AC769)),
AND($AN$14="Not year_end", OR(MONTH(AC770)&lt;&gt;12, DAY(AC770)&lt;&gt;31) ), DATE(YEAR(AC770), 12, 31)
)</f>
        <v/>
      </c>
      <c r="AD771" s="75" t="str" cm="1">
        <f t="array" aca="1" ref="AD771" ca="1">_xlfn.IFS(AD770="", "",
AND(AD770=last_rou_date, OR(MONTH(AD770)&lt;&gt;12, DAY(AD770)&lt;&gt;31) ), DATE(YEAR(AD770), 12, 31),
AND(MONTH(AD770)=12, DAY(AD770)=31, AD770&gt;=last_rou_date), "",
AND(MONTH(AD770)=12, DAY(AD770)&lt;&gt;31),  EOMONTH(AD770,0),
AND(MONTH(AD770)=12, DAY(AD770)=31, $AH$14="Not end"),  EDATE(AD769,1),
AND($AH$14="Not end"), EDATE(AD770, 1),
AND($AH$14="End"), EOMONTH(AD770, 1)
)</f>
        <v/>
      </c>
      <c r="AE771" s="51" t="str" cm="1">
        <f t="array" ref="AE771">_xlfn.IFS(W771="", "",
AND(W771&gt;0, W771&lt;=$B$4, $C$2="İllik artım, faiz olaraq", $D$2&gt;0, $B$3="İllik"), $B$5*((1+$D$2)^(W771-1)),
AND(W771&gt;0, W771&lt;=$B$4, $C$2="İllik artım, faiz olaraq", $D$2&gt;0, $B$3="Aylıq"), $B$5*((1+$D$2)^ROUNDDOWN((W771-1)/12,0)),
AND(W771=1, $C$2="Aşağıdakı kimi dəyişir", ), $B$5,
AND(W771&gt;1, W771&lt;=$B$4, $C$2="Aşağıdakı kimi dəyişir"), IFERROR(VLOOKUP(W771, $C$4:$D$7, 2, FALSE), AE770),
AND(W771&gt;0, W771&lt;=$B$4), $B$5,
TRUE,0 )</f>
        <v/>
      </c>
      <c r="AF771" s="51" t="str">
        <f t="shared" ca="1" si="34"/>
        <v/>
      </c>
    </row>
    <row r="772" spans="1:32" x14ac:dyDescent="0.4">
      <c r="A772" s="13" t="str" cm="1">
        <f t="array" aca="1" ref="A772" ca="1">_xlfn.IFS(
AND(SUMIFS(lease_table_interest_accruals, lease_table_dates, A771)&gt;0, COUNTIFS($E$14:E771, "Interest accrual", $A$14:A771, A771)=0),  A771,
AND(SUMIFS(lease_table_payments, lease_table_dates, A771)&gt;0, COUNTIFS($E$14:E771, "Payment", $A$14:A771, A771)=0),  A771,
AND(SUMIFS(rou_table_deprs, rou_table_dates, A771)&gt;0, COUNTIFS($E$14:E771, "Depreciation", $A$14:A771, A771)=0),  A771,
TRUE,  IFERROR(INDEX(rou_table_dates,  MATCH(A771, rou_table_dates)+1, ), "")
)</f>
        <v/>
      </c>
      <c r="B772" s="1" t="str" cm="1">
        <f t="array" aca="1" ref="B772" ca="1">_xlfn.IFS(
AND(E772="Payment", A772=$B$2), $AM$14,
E772="Payment", $AM$15,
E772="Interest accrual", $AM$18,
E772="Depreciation", $AM$17,
TRUE, "")</f>
        <v/>
      </c>
      <c r="C772" s="1" t="str" cm="1">
        <f t="array" aca="1" ref="C772" ca="1">_xlfn.IFS(
E772="Payment", $AM$19,
E772="Interest accrual", $AM$15,
E772="Depreciation", $AM$16,
TRUE, "")</f>
        <v/>
      </c>
      <c r="D772" s="1" t="str" cm="1">
        <f t="array" aca="1" ref="D772" ca="1">_xlfn.IFS(
E772="Payment", _xlfn.XLOOKUP(A772, lease_table_dates, lease_table_payments, 0, 0),
E772="Interest accrual", _xlfn.XLOOKUP(A772, lease_table_dates, lease_table_interest_accruals, 0, 0),
E772="Depreciation", _xlfn.XLOOKUP(A772, rou_table_dates, rou_table_deprs, 0, 0),
TRUE, ""
)</f>
        <v/>
      </c>
      <c r="E772" s="7" t="str" cm="1">
        <f t="array" aca="1" ref="E772" ca="1">_xlfn.IFS(
AND(SUMIFS(lease_table_interest_accruals, lease_table_dates, A772)&gt;0, COUNTIFS($E$14:E771, "Interest accrual", $A$14:A771, A772)=0), "Interest accrual",
AND(SUMIFS(lease_table_payments, lease_table_dates, A772)&gt;0, COUNTIFS($E$14:E771, "Payment", $A$14:A771, A772)=0), "Payment",
AND(SUMIFS(rou_table_deprs, rou_table_dates, A772)&gt;0, COUNTIFS($E$14:E771, "Depreciation", $A$14:A771, A772)=0), "Depreciation",
TRUE,  ""
)</f>
        <v/>
      </c>
      <c r="G772" s="13" t="str" cm="1">
        <f t="array" aca="1" ref="G772" ca="1">_xlfn.IFS(
AND($B$11="Hə", $B$3="İllik"), Z772,
AND($B$11="Hə", $B$3="Aylıq"), AA772,
$B$11="Yox", X772)</f>
        <v/>
      </c>
      <c r="H772" s="1" t="str" cm="1">
        <f t="array" aca="1" ref="H772" ca="1">_xlfn.IFS( G772="", "",
TRUE, ROUND( H771+I772-J772, 2) )</f>
        <v/>
      </c>
      <c r="I772" s="1" t="str" cm="1">
        <f t="array" aca="1" ref="I772" ca="1">_xlfn.IFS(G772="", "",
G772=last_payment_date, (J772-H771),
 TRUE,  -  (H771- H771* (1+$B$6)^ (_xlfn.DAYS(G772,G771)/365) )
)</f>
        <v/>
      </c>
      <c r="J772" s="1" t="str" cm="1">
        <f t="array" aca="1" ref="J772" ca="1">_xlfn.IFS(G772="", "",
TRUE, _xlfn.XLOOKUP(G772,  payment_dates, payments,0,0)
)</f>
        <v/>
      </c>
      <c r="L772" s="8" t="str" cm="1">
        <f t="array" aca="1" ref="L772" ca="1">_xlfn.IFS(
AND($B$11="Hə", $B$3="İllik"), AC772,
AND($B$11="Hə", $B$3="Aylıq"), AD772,
$B$11="Yox", AB772)</f>
        <v/>
      </c>
      <c r="M772" s="1" t="str" cm="1">
        <f t="array" aca="1" ref="M772" ca="1">_xlfn.IFS( L772="", "",
(M771-N772)&lt;=0.5, 0,
TRUE,  M771-N772)</f>
        <v/>
      </c>
      <c r="N772" s="7" t="str" cm="1">
        <f t="array" aca="1" ref="N772" ca="1">_xlfn.IFS(
L772="", "",
TRUE, MIN(M771, ROUND($M$14/ (last_rou_date - $B$2) * (L772-L771), 2) )
)</f>
        <v/>
      </c>
      <c r="P772" s="59" t="str">
        <f t="shared" ca="1" si="36"/>
        <v/>
      </c>
      <c r="Q772" s="1" t="str" cm="1">
        <f t="array" aca="1" ref="Q772" ca="1">_xlfn.IFS(P772="","",
$B$11="Hə", _xlfn.XLOOKUP(DATE(P772, 12, 31), rou_table_dates, rou_table_nbvs,0, 0),
TRUE,  MAX(0, ROUND($M$14 - $M$14/ (last_rou_date - $B$2) * (DATE(P772,12,31) - $B$2), 2) )
)</f>
        <v/>
      </c>
      <c r="R772" s="1" t="str" cm="1">
        <f t="array" aca="1" ref="R772" ca="1">_xlfn.IFS(P772="","",
$B$11="Hə", _xlfn.XLOOKUP(DATE(P772, 12, 31), lease_table_dates, lease_table_balances,0, 0),
TRUE, IFERROR( XNPV($B$6, IF(payment_dates &gt;DATE(P772, 12, 31), payments,  0),  IF(payment_dates &gt;DATE(P772, 12, 31), payment_dates,  DATE(P772, 12, 31))    ),0)
)</f>
        <v/>
      </c>
      <c r="S772" s="1" t="str" cm="1">
        <f t="array" aca="1" ref="S772" ca="1">_xlfn.IFS(P772="","",
TRUE,  MIN( MIN(Q771, $M$14), ROUND($M$14/ (last_rou_date - $B$2) * (DATE(P772,12,31) - MAX($B$2, DATE(P772-1, 12, 31))), 2) )
)</f>
        <v/>
      </c>
      <c r="T772" s="7" t="str" cm="1">
        <f t="array" aca="1" ref="T772" ca="1">_xlfn.IFS(P772="", "",
ISTEXT(R771), R772- (H772 - SUMIFS( lease_table_payments, lease_table_years, P772) -$AG$14 ),
AND(ISNUMBER(R771), R772&lt;&gt;""),   R772- (R771 - SUMIFS( lease_table_payments, lease_table_years, P772) )
)</f>
        <v/>
      </c>
      <c r="V772" s="64">
        <f t="shared" si="35"/>
        <v>759</v>
      </c>
      <c r="W772" s="51" t="str" cm="1">
        <f t="array" ref="W772">_xlfn.IFS(
OR(W771=$B$4, W771=""),"",
TRUE,W771+1
)</f>
        <v/>
      </c>
      <c r="X772" s="51" t="str" cm="1">
        <f t="array" ref="X772">_xlfn.IFS(X771="","",
W772="", "",
AND($B$3="İllik"),DATE(YEAR(X771)+1,MONTH(X771),DAY(X771) ),
AND($B$3="Aylıq", $AH$14="Not end"), EDATE(X771,1),
AND($B$3="Aylıq", $AH$14="End"), EOMONTH(X771,1)
)</f>
        <v/>
      </c>
      <c r="Y772" s="51" t="str" cm="1">
        <f t="array" aca="1" ref="Y772" ca="1">_xlfn.IFS(
AND($B$7="Dövrün əvvəlində", Y771&lt;=last_rou_date), DATE(YEAR(Y771)+1, 12, 31),
AND($B$7="Dövrün sonunda", Y771&lt;=last_payment_date), DATE(YEAR(Y771)+1, 12, 31),
TRUE, ""
)</f>
        <v/>
      </c>
      <c r="Z772" s="75" t="str" cm="1">
        <f t="array" aca="1" ref="Z772" ca="1">_xlfn.IFS(
AND($AN$14="Not year_end", Z771&gt;last_payment_date), "",
AND($AN$14="Year_end", Z771&gt;=last_payment_date), "",
AND($AN$14="Year_end"), DATE(YEAR(Z771+1), 12, 31),
AND($AN$14="Not year_end", MONTH(Z771)=12, DAY(Z771)=31), DATE(YEAR(Z770)+1, MONTH(Z770), DAY(Z770)),
AND($AN$14="Not year_end", OR(MONTH(Z771)&lt;&gt;12, DAY(Z771)&lt;&gt;31) ), DATE(YEAR(Z771), 12, 31)
)</f>
        <v/>
      </c>
      <c r="AA772" s="75" t="str" cm="1">
        <f t="array" aca="1" ref="AA772" ca="1">_xlfn.IFS(AA771="", "",
AND(AA771=last_payment_date, OR(MONTH(AA771)&lt;&gt;12, DAY(AA771)&lt;&gt;31) ), DATE(YEAR(AA771), 12, 31),
AND(MONTH(AA771)=12, DAY(AA771)=31, AA771&gt;=last_payment_date), "",
AND(MONTH(AA771)=12, DAY(AA771)&lt;&gt;31),  EOMONTH(AA771,0),
AND(MONTH(AA771)=12, DAY(AA771)=31, $AH$14="Not end"),  EDATE(AA770,1),
AND($AH$14="Not end"), EDATE(AA771, 1),
AND($AH$14="End"), EOMONTH(AA771, 1)
)</f>
        <v/>
      </c>
      <c r="AB772" s="75" t="str" cm="1">
        <f t="array" aca="1" ref="AB772" ca="1">_xlfn.IFS(AB771="","",
AND(AB771=last_rou_date), "",
AND($B$3="İllik"),DATE(YEAR(AB771)+1,MONTH(AB771),DAY(AB771) ),
AND($B$3="Aylıq", $AH$14="Not end"), EDATE(AB771,1),
AND($B$3="Aylıq", $AH$14="End"), EOMONTH(AB771,1)
)</f>
        <v/>
      </c>
      <c r="AC772" s="75" t="str" cm="1">
        <f t="array" aca="1" ref="AC772" ca="1">_xlfn.IFS(
AND($AN$14="Not year_end", AC771&gt;last_rou_date), "",
AND($AN$14="Year_end", AC771&gt;=last_rou_date), "",
AND($AN$14="Year_end"), DATE(YEAR(AC771+1), 12, 31),
AND($AN$14="Not year_end", MONTH(AC771)=12, DAY(AC771)=31), DATE(YEAR(AC770)+1, MONTH(AC770), DAY(AC770)),
AND($AN$14="Not year_end", OR(MONTH(AC771)&lt;&gt;12, DAY(AC771)&lt;&gt;31) ), DATE(YEAR(AC771), 12, 31)
)</f>
        <v/>
      </c>
      <c r="AD772" s="75" t="str" cm="1">
        <f t="array" aca="1" ref="AD772" ca="1">_xlfn.IFS(AD771="", "",
AND(AD771=last_rou_date, OR(MONTH(AD771)&lt;&gt;12, DAY(AD771)&lt;&gt;31) ), DATE(YEAR(AD771), 12, 31),
AND(MONTH(AD771)=12, DAY(AD771)=31, AD771&gt;=last_rou_date), "",
AND(MONTH(AD771)=12, DAY(AD771)&lt;&gt;31),  EOMONTH(AD771,0),
AND(MONTH(AD771)=12, DAY(AD771)=31, $AH$14="Not end"),  EDATE(AD770,1),
AND($AH$14="Not end"), EDATE(AD771, 1),
AND($AH$14="End"), EOMONTH(AD771, 1)
)</f>
        <v/>
      </c>
      <c r="AE772" s="51" t="str" cm="1">
        <f t="array" ref="AE772">_xlfn.IFS(W772="", "",
AND(W772&gt;0, W772&lt;=$B$4, $C$2="İllik artım, faiz olaraq", $D$2&gt;0, $B$3="İllik"), $B$5*((1+$D$2)^(W772-1)),
AND(W772&gt;0, W772&lt;=$B$4, $C$2="İllik artım, faiz olaraq", $D$2&gt;0, $B$3="Aylıq"), $B$5*((1+$D$2)^ROUNDDOWN((W772-1)/12,0)),
AND(W772=1, $C$2="Aşağıdakı kimi dəyişir", ), $B$5,
AND(W772&gt;1, W772&lt;=$B$4, $C$2="Aşağıdakı kimi dəyişir"), IFERROR(VLOOKUP(W772, $C$4:$D$7, 2, FALSE), AE771),
AND(W772&gt;0, W772&lt;=$B$4), $B$5,
TRUE,0 )</f>
        <v/>
      </c>
      <c r="AF772" s="51" t="str">
        <f t="shared" ca="1" si="34"/>
        <v/>
      </c>
    </row>
    <row r="773" spans="1:32" x14ac:dyDescent="0.4">
      <c r="A773" s="13" t="str" cm="1">
        <f t="array" aca="1" ref="A773" ca="1">_xlfn.IFS(
AND(SUMIFS(lease_table_interest_accruals, lease_table_dates, A772)&gt;0, COUNTIFS($E$14:E772, "Interest accrual", $A$14:A772, A772)=0),  A772,
AND(SUMIFS(lease_table_payments, lease_table_dates, A772)&gt;0, COUNTIFS($E$14:E772, "Payment", $A$14:A772, A772)=0),  A772,
AND(SUMIFS(rou_table_deprs, rou_table_dates, A772)&gt;0, COUNTIFS($E$14:E772, "Depreciation", $A$14:A772, A772)=0),  A772,
TRUE,  IFERROR(INDEX(rou_table_dates,  MATCH(A772, rou_table_dates)+1, ), "")
)</f>
        <v/>
      </c>
      <c r="B773" s="1" t="str" cm="1">
        <f t="array" aca="1" ref="B773" ca="1">_xlfn.IFS(
AND(E773="Payment", A773=$B$2), $AM$14,
E773="Payment", $AM$15,
E773="Interest accrual", $AM$18,
E773="Depreciation", $AM$17,
TRUE, "")</f>
        <v/>
      </c>
      <c r="C773" s="1" t="str" cm="1">
        <f t="array" aca="1" ref="C773" ca="1">_xlfn.IFS(
E773="Payment", $AM$19,
E773="Interest accrual", $AM$15,
E773="Depreciation", $AM$16,
TRUE, "")</f>
        <v/>
      </c>
      <c r="D773" s="1" t="str" cm="1">
        <f t="array" aca="1" ref="D773" ca="1">_xlfn.IFS(
E773="Payment", _xlfn.XLOOKUP(A773, lease_table_dates, lease_table_payments, 0, 0),
E773="Interest accrual", _xlfn.XLOOKUP(A773, lease_table_dates, lease_table_interest_accruals, 0, 0),
E773="Depreciation", _xlfn.XLOOKUP(A773, rou_table_dates, rou_table_deprs, 0, 0),
TRUE, ""
)</f>
        <v/>
      </c>
      <c r="E773" s="7" t="str" cm="1">
        <f t="array" aca="1" ref="E773" ca="1">_xlfn.IFS(
AND(SUMIFS(lease_table_interest_accruals, lease_table_dates, A773)&gt;0, COUNTIFS($E$14:E772, "Interest accrual", $A$14:A772, A773)=0), "Interest accrual",
AND(SUMIFS(lease_table_payments, lease_table_dates, A773)&gt;0, COUNTIFS($E$14:E772, "Payment", $A$14:A772, A773)=0), "Payment",
AND(SUMIFS(rou_table_deprs, rou_table_dates, A773)&gt;0, COUNTIFS($E$14:E772, "Depreciation", $A$14:A772, A773)=0), "Depreciation",
TRUE,  ""
)</f>
        <v/>
      </c>
      <c r="G773" s="13" t="str" cm="1">
        <f t="array" aca="1" ref="G773" ca="1">_xlfn.IFS(
AND($B$11="Hə", $B$3="İllik"), Z773,
AND($B$11="Hə", $B$3="Aylıq"), AA773,
$B$11="Yox", X773)</f>
        <v/>
      </c>
      <c r="H773" s="1" t="str" cm="1">
        <f t="array" aca="1" ref="H773" ca="1">_xlfn.IFS( G773="", "",
TRUE, ROUND( H772+I773-J773, 2) )</f>
        <v/>
      </c>
      <c r="I773" s="1" t="str" cm="1">
        <f t="array" aca="1" ref="I773" ca="1">_xlfn.IFS(G773="", "",
G773=last_payment_date, (J773-H772),
 TRUE,  -  (H772- H772* (1+$B$6)^ (_xlfn.DAYS(G773,G772)/365) )
)</f>
        <v/>
      </c>
      <c r="J773" s="1" t="str" cm="1">
        <f t="array" aca="1" ref="J773" ca="1">_xlfn.IFS(G773="", "",
TRUE, _xlfn.XLOOKUP(G773,  payment_dates, payments,0,0)
)</f>
        <v/>
      </c>
      <c r="L773" s="8" t="str" cm="1">
        <f t="array" aca="1" ref="L773" ca="1">_xlfn.IFS(
AND($B$11="Hə", $B$3="İllik"), AC773,
AND($B$11="Hə", $B$3="Aylıq"), AD773,
$B$11="Yox", AB773)</f>
        <v/>
      </c>
      <c r="M773" s="1" t="str" cm="1">
        <f t="array" aca="1" ref="M773" ca="1">_xlfn.IFS( L773="", "",
(M772-N773)&lt;=0.5, 0,
TRUE,  M772-N773)</f>
        <v/>
      </c>
      <c r="N773" s="7" t="str" cm="1">
        <f t="array" aca="1" ref="N773" ca="1">_xlfn.IFS(
L773="", "",
TRUE, MIN(M772, ROUND($M$14/ (last_rou_date - $B$2) * (L773-L772), 2) )
)</f>
        <v/>
      </c>
      <c r="P773" s="59" t="str">
        <f t="shared" ca="1" si="36"/>
        <v/>
      </c>
      <c r="Q773" s="1" t="str" cm="1">
        <f t="array" aca="1" ref="Q773" ca="1">_xlfn.IFS(P773="","",
$B$11="Hə", _xlfn.XLOOKUP(DATE(P773, 12, 31), rou_table_dates, rou_table_nbvs,0, 0),
TRUE,  MAX(0, ROUND($M$14 - $M$14/ (last_rou_date - $B$2) * (DATE(P773,12,31) - $B$2), 2) )
)</f>
        <v/>
      </c>
      <c r="R773" s="1" t="str" cm="1">
        <f t="array" aca="1" ref="R773" ca="1">_xlfn.IFS(P773="","",
$B$11="Hə", _xlfn.XLOOKUP(DATE(P773, 12, 31), lease_table_dates, lease_table_balances,0, 0),
TRUE, IFERROR( XNPV($B$6, IF(payment_dates &gt;DATE(P773, 12, 31), payments,  0),  IF(payment_dates &gt;DATE(P773, 12, 31), payment_dates,  DATE(P773, 12, 31))    ),0)
)</f>
        <v/>
      </c>
      <c r="S773" s="1" t="str" cm="1">
        <f t="array" aca="1" ref="S773" ca="1">_xlfn.IFS(P773="","",
TRUE,  MIN( MIN(Q772, $M$14), ROUND($M$14/ (last_rou_date - $B$2) * (DATE(P773,12,31) - MAX($B$2, DATE(P773-1, 12, 31))), 2) )
)</f>
        <v/>
      </c>
      <c r="T773" s="7" t="str" cm="1">
        <f t="array" aca="1" ref="T773" ca="1">_xlfn.IFS(P773="", "",
ISTEXT(R772), R773- (H773 - SUMIFS( lease_table_payments, lease_table_years, P773) -$AG$14 ),
AND(ISNUMBER(R772), R773&lt;&gt;""),   R773- (R772 - SUMIFS( lease_table_payments, lease_table_years, P773) )
)</f>
        <v/>
      </c>
      <c r="V773" s="64">
        <f t="shared" si="35"/>
        <v>760</v>
      </c>
      <c r="W773" s="51" t="str" cm="1">
        <f t="array" ref="W773">_xlfn.IFS(
OR(W772=$B$4, W772=""),"",
TRUE,W772+1
)</f>
        <v/>
      </c>
      <c r="X773" s="51" t="str" cm="1">
        <f t="array" ref="X773">_xlfn.IFS(X772="","",
W773="", "",
AND($B$3="İllik"),DATE(YEAR(X772)+1,MONTH(X772),DAY(X772) ),
AND($B$3="Aylıq", $AH$14="Not end"), EDATE(X772,1),
AND($B$3="Aylıq", $AH$14="End"), EOMONTH(X772,1)
)</f>
        <v/>
      </c>
      <c r="Y773" s="51" t="str" cm="1">
        <f t="array" aca="1" ref="Y773" ca="1">_xlfn.IFS(
AND($B$7="Dövrün əvvəlində", Y772&lt;=last_rou_date), DATE(YEAR(Y772)+1, 12, 31),
AND($B$7="Dövrün sonunda", Y772&lt;=last_payment_date), DATE(YEAR(Y772)+1, 12, 31),
TRUE, ""
)</f>
        <v/>
      </c>
      <c r="Z773" s="75" t="str" cm="1">
        <f t="array" aca="1" ref="Z773" ca="1">_xlfn.IFS(
AND($AN$14="Not year_end", Z772&gt;last_payment_date), "",
AND($AN$14="Year_end", Z772&gt;=last_payment_date), "",
AND($AN$14="Year_end"), DATE(YEAR(Z772+1), 12, 31),
AND($AN$14="Not year_end", MONTH(Z772)=12, DAY(Z772)=31), DATE(YEAR(Z771)+1, MONTH(Z771), DAY(Z771)),
AND($AN$14="Not year_end", OR(MONTH(Z772)&lt;&gt;12, DAY(Z772)&lt;&gt;31) ), DATE(YEAR(Z772), 12, 31)
)</f>
        <v/>
      </c>
      <c r="AA773" s="75" t="str" cm="1">
        <f t="array" aca="1" ref="AA773" ca="1">_xlfn.IFS(AA772="", "",
AND(AA772=last_payment_date, OR(MONTH(AA772)&lt;&gt;12, DAY(AA772)&lt;&gt;31) ), DATE(YEAR(AA772), 12, 31),
AND(MONTH(AA772)=12, DAY(AA772)=31, AA772&gt;=last_payment_date), "",
AND(MONTH(AA772)=12, DAY(AA772)&lt;&gt;31),  EOMONTH(AA772,0),
AND(MONTH(AA772)=12, DAY(AA772)=31, $AH$14="Not end"),  EDATE(AA771,1),
AND($AH$14="Not end"), EDATE(AA772, 1),
AND($AH$14="End"), EOMONTH(AA772, 1)
)</f>
        <v/>
      </c>
      <c r="AB773" s="75" t="str" cm="1">
        <f t="array" aca="1" ref="AB773" ca="1">_xlfn.IFS(AB772="","",
AND(AB772=last_rou_date), "",
AND($B$3="İllik"),DATE(YEAR(AB772)+1,MONTH(AB772),DAY(AB772) ),
AND($B$3="Aylıq", $AH$14="Not end"), EDATE(AB772,1),
AND($B$3="Aylıq", $AH$14="End"), EOMONTH(AB772,1)
)</f>
        <v/>
      </c>
      <c r="AC773" s="75" t="str" cm="1">
        <f t="array" aca="1" ref="AC773" ca="1">_xlfn.IFS(
AND($AN$14="Not year_end", AC772&gt;last_rou_date), "",
AND($AN$14="Year_end", AC772&gt;=last_rou_date), "",
AND($AN$14="Year_end"), DATE(YEAR(AC772+1), 12, 31),
AND($AN$14="Not year_end", MONTH(AC772)=12, DAY(AC772)=31), DATE(YEAR(AC771)+1, MONTH(AC771), DAY(AC771)),
AND($AN$14="Not year_end", OR(MONTH(AC772)&lt;&gt;12, DAY(AC772)&lt;&gt;31) ), DATE(YEAR(AC772), 12, 31)
)</f>
        <v/>
      </c>
      <c r="AD773" s="75" t="str" cm="1">
        <f t="array" aca="1" ref="AD773" ca="1">_xlfn.IFS(AD772="", "",
AND(AD772=last_rou_date, OR(MONTH(AD772)&lt;&gt;12, DAY(AD772)&lt;&gt;31) ), DATE(YEAR(AD772), 12, 31),
AND(MONTH(AD772)=12, DAY(AD772)=31, AD772&gt;=last_rou_date), "",
AND(MONTH(AD772)=12, DAY(AD772)&lt;&gt;31),  EOMONTH(AD772,0),
AND(MONTH(AD772)=12, DAY(AD772)=31, $AH$14="Not end"),  EDATE(AD771,1),
AND($AH$14="Not end"), EDATE(AD772, 1),
AND($AH$14="End"), EOMONTH(AD772, 1)
)</f>
        <v/>
      </c>
      <c r="AE773" s="51" t="str" cm="1">
        <f t="array" ref="AE773">_xlfn.IFS(W773="", "",
AND(W773&gt;0, W773&lt;=$B$4, $C$2="İllik artım, faiz olaraq", $D$2&gt;0, $B$3="İllik"), $B$5*((1+$D$2)^(W773-1)),
AND(W773&gt;0, W773&lt;=$B$4, $C$2="İllik artım, faiz olaraq", $D$2&gt;0, $B$3="Aylıq"), $B$5*((1+$D$2)^ROUNDDOWN((W773-1)/12,0)),
AND(W773=1, $C$2="Aşağıdakı kimi dəyişir", ), $B$5,
AND(W773&gt;1, W773&lt;=$B$4, $C$2="Aşağıdakı kimi dəyişir"), IFERROR(VLOOKUP(W773, $C$4:$D$7, 2, FALSE), AE772),
AND(W773&gt;0, W773&lt;=$B$4), $B$5,
TRUE,0 )</f>
        <v/>
      </c>
      <c r="AF773" s="51" t="str">
        <f t="shared" ca="1" si="34"/>
        <v/>
      </c>
    </row>
    <row r="774" spans="1:32" x14ac:dyDescent="0.4">
      <c r="A774" s="13" t="str" cm="1">
        <f t="array" aca="1" ref="A774" ca="1">_xlfn.IFS(
AND(SUMIFS(lease_table_interest_accruals, lease_table_dates, A773)&gt;0, COUNTIFS($E$14:E773, "Interest accrual", $A$14:A773, A773)=0),  A773,
AND(SUMIFS(lease_table_payments, lease_table_dates, A773)&gt;0, COUNTIFS($E$14:E773, "Payment", $A$14:A773, A773)=0),  A773,
AND(SUMIFS(rou_table_deprs, rou_table_dates, A773)&gt;0, COUNTIFS($E$14:E773, "Depreciation", $A$14:A773, A773)=0),  A773,
TRUE,  IFERROR(INDEX(rou_table_dates,  MATCH(A773, rou_table_dates)+1, ), "")
)</f>
        <v/>
      </c>
      <c r="B774" s="1" t="str" cm="1">
        <f t="array" aca="1" ref="B774" ca="1">_xlfn.IFS(
AND(E774="Payment", A774=$B$2), $AM$14,
E774="Payment", $AM$15,
E774="Interest accrual", $AM$18,
E774="Depreciation", $AM$17,
TRUE, "")</f>
        <v/>
      </c>
      <c r="C774" s="1" t="str" cm="1">
        <f t="array" aca="1" ref="C774" ca="1">_xlfn.IFS(
E774="Payment", $AM$19,
E774="Interest accrual", $AM$15,
E774="Depreciation", $AM$16,
TRUE, "")</f>
        <v/>
      </c>
      <c r="D774" s="1" t="str" cm="1">
        <f t="array" aca="1" ref="D774" ca="1">_xlfn.IFS(
E774="Payment", _xlfn.XLOOKUP(A774, lease_table_dates, lease_table_payments, 0, 0),
E774="Interest accrual", _xlfn.XLOOKUP(A774, lease_table_dates, lease_table_interest_accruals, 0, 0),
E774="Depreciation", _xlfn.XLOOKUP(A774, rou_table_dates, rou_table_deprs, 0, 0),
TRUE, ""
)</f>
        <v/>
      </c>
      <c r="E774" s="7" t="str" cm="1">
        <f t="array" aca="1" ref="E774" ca="1">_xlfn.IFS(
AND(SUMIFS(lease_table_interest_accruals, lease_table_dates, A774)&gt;0, COUNTIFS($E$14:E773, "Interest accrual", $A$14:A773, A774)=0), "Interest accrual",
AND(SUMIFS(lease_table_payments, lease_table_dates, A774)&gt;0, COUNTIFS($E$14:E773, "Payment", $A$14:A773, A774)=0), "Payment",
AND(SUMIFS(rou_table_deprs, rou_table_dates, A774)&gt;0, COUNTIFS($E$14:E773, "Depreciation", $A$14:A773, A774)=0), "Depreciation",
TRUE,  ""
)</f>
        <v/>
      </c>
      <c r="G774" s="13" t="str" cm="1">
        <f t="array" aca="1" ref="G774" ca="1">_xlfn.IFS(
AND($B$11="Hə", $B$3="İllik"), Z774,
AND($B$11="Hə", $B$3="Aylıq"), AA774,
$B$11="Yox", X774)</f>
        <v/>
      </c>
      <c r="H774" s="1" t="str" cm="1">
        <f t="array" aca="1" ref="H774" ca="1">_xlfn.IFS( G774="", "",
TRUE, ROUND( H773+I774-J774, 2) )</f>
        <v/>
      </c>
      <c r="I774" s="1" t="str" cm="1">
        <f t="array" aca="1" ref="I774" ca="1">_xlfn.IFS(G774="", "",
G774=last_payment_date, (J774-H773),
 TRUE,  -  (H773- H773* (1+$B$6)^ (_xlfn.DAYS(G774,G773)/365) )
)</f>
        <v/>
      </c>
      <c r="J774" s="1" t="str" cm="1">
        <f t="array" aca="1" ref="J774" ca="1">_xlfn.IFS(G774="", "",
TRUE, _xlfn.XLOOKUP(G774,  payment_dates, payments,0,0)
)</f>
        <v/>
      </c>
      <c r="L774" s="8" t="str" cm="1">
        <f t="array" aca="1" ref="L774" ca="1">_xlfn.IFS(
AND($B$11="Hə", $B$3="İllik"), AC774,
AND($B$11="Hə", $B$3="Aylıq"), AD774,
$B$11="Yox", AB774)</f>
        <v/>
      </c>
      <c r="M774" s="1" t="str" cm="1">
        <f t="array" aca="1" ref="M774" ca="1">_xlfn.IFS( L774="", "",
(M773-N774)&lt;=0.5, 0,
TRUE,  M773-N774)</f>
        <v/>
      </c>
      <c r="N774" s="7" t="str" cm="1">
        <f t="array" aca="1" ref="N774" ca="1">_xlfn.IFS(
L774="", "",
TRUE, MIN(M773, ROUND($M$14/ (last_rou_date - $B$2) * (L774-L773), 2) )
)</f>
        <v/>
      </c>
      <c r="P774" s="59" t="str">
        <f t="shared" ca="1" si="36"/>
        <v/>
      </c>
      <c r="Q774" s="1" t="str" cm="1">
        <f t="array" aca="1" ref="Q774" ca="1">_xlfn.IFS(P774="","",
$B$11="Hə", _xlfn.XLOOKUP(DATE(P774, 12, 31), rou_table_dates, rou_table_nbvs,0, 0),
TRUE,  MAX(0, ROUND($M$14 - $M$14/ (last_rou_date - $B$2) * (DATE(P774,12,31) - $B$2), 2) )
)</f>
        <v/>
      </c>
      <c r="R774" s="1" t="str" cm="1">
        <f t="array" aca="1" ref="R774" ca="1">_xlfn.IFS(P774="","",
$B$11="Hə", _xlfn.XLOOKUP(DATE(P774, 12, 31), lease_table_dates, lease_table_balances,0, 0),
TRUE, IFERROR( XNPV($B$6, IF(payment_dates &gt;DATE(P774, 12, 31), payments,  0),  IF(payment_dates &gt;DATE(P774, 12, 31), payment_dates,  DATE(P774, 12, 31))    ),0)
)</f>
        <v/>
      </c>
      <c r="S774" s="1" t="str" cm="1">
        <f t="array" aca="1" ref="S774" ca="1">_xlfn.IFS(P774="","",
TRUE,  MIN( MIN(Q773, $M$14), ROUND($M$14/ (last_rou_date - $B$2) * (DATE(P774,12,31) - MAX($B$2, DATE(P774-1, 12, 31))), 2) )
)</f>
        <v/>
      </c>
      <c r="T774" s="7" t="str" cm="1">
        <f t="array" aca="1" ref="T774" ca="1">_xlfn.IFS(P774="", "",
ISTEXT(R773), R774- (H774 - SUMIFS( lease_table_payments, lease_table_years, P774) -$AG$14 ),
AND(ISNUMBER(R773), R774&lt;&gt;""),   R774- (R773 - SUMIFS( lease_table_payments, lease_table_years, P774) )
)</f>
        <v/>
      </c>
      <c r="V774" s="64">
        <f t="shared" si="35"/>
        <v>761</v>
      </c>
      <c r="W774" s="51" t="str" cm="1">
        <f t="array" ref="W774">_xlfn.IFS(
OR(W773=$B$4, W773=""),"",
TRUE,W773+1
)</f>
        <v/>
      </c>
      <c r="X774" s="51" t="str" cm="1">
        <f t="array" ref="X774">_xlfn.IFS(X773="","",
W774="", "",
AND($B$3="İllik"),DATE(YEAR(X773)+1,MONTH(X773),DAY(X773) ),
AND($B$3="Aylıq", $AH$14="Not end"), EDATE(X773,1),
AND($B$3="Aylıq", $AH$14="End"), EOMONTH(X773,1)
)</f>
        <v/>
      </c>
      <c r="Y774" s="51" t="str" cm="1">
        <f t="array" aca="1" ref="Y774" ca="1">_xlfn.IFS(
AND($B$7="Dövrün əvvəlində", Y773&lt;=last_rou_date), DATE(YEAR(Y773)+1, 12, 31),
AND($B$7="Dövrün sonunda", Y773&lt;=last_payment_date), DATE(YEAR(Y773)+1, 12, 31),
TRUE, ""
)</f>
        <v/>
      </c>
      <c r="Z774" s="75" t="str" cm="1">
        <f t="array" aca="1" ref="Z774" ca="1">_xlfn.IFS(
AND($AN$14="Not year_end", Z773&gt;last_payment_date), "",
AND($AN$14="Year_end", Z773&gt;=last_payment_date), "",
AND($AN$14="Year_end"), DATE(YEAR(Z773+1), 12, 31),
AND($AN$14="Not year_end", MONTH(Z773)=12, DAY(Z773)=31), DATE(YEAR(Z772)+1, MONTH(Z772), DAY(Z772)),
AND($AN$14="Not year_end", OR(MONTH(Z773)&lt;&gt;12, DAY(Z773)&lt;&gt;31) ), DATE(YEAR(Z773), 12, 31)
)</f>
        <v/>
      </c>
      <c r="AA774" s="75" t="str" cm="1">
        <f t="array" aca="1" ref="AA774" ca="1">_xlfn.IFS(AA773="", "",
AND(AA773=last_payment_date, OR(MONTH(AA773)&lt;&gt;12, DAY(AA773)&lt;&gt;31) ), DATE(YEAR(AA773), 12, 31),
AND(MONTH(AA773)=12, DAY(AA773)=31, AA773&gt;=last_payment_date), "",
AND(MONTH(AA773)=12, DAY(AA773)&lt;&gt;31),  EOMONTH(AA773,0),
AND(MONTH(AA773)=12, DAY(AA773)=31, $AH$14="Not end"),  EDATE(AA772,1),
AND($AH$14="Not end"), EDATE(AA773, 1),
AND($AH$14="End"), EOMONTH(AA773, 1)
)</f>
        <v/>
      </c>
      <c r="AB774" s="75" t="str" cm="1">
        <f t="array" aca="1" ref="AB774" ca="1">_xlfn.IFS(AB773="","",
AND(AB773=last_rou_date), "",
AND($B$3="İllik"),DATE(YEAR(AB773)+1,MONTH(AB773),DAY(AB773) ),
AND($B$3="Aylıq", $AH$14="Not end"), EDATE(AB773,1),
AND($B$3="Aylıq", $AH$14="End"), EOMONTH(AB773,1)
)</f>
        <v/>
      </c>
      <c r="AC774" s="75" t="str" cm="1">
        <f t="array" aca="1" ref="AC774" ca="1">_xlfn.IFS(
AND($AN$14="Not year_end", AC773&gt;last_rou_date), "",
AND($AN$14="Year_end", AC773&gt;=last_rou_date), "",
AND($AN$14="Year_end"), DATE(YEAR(AC773+1), 12, 31),
AND($AN$14="Not year_end", MONTH(AC773)=12, DAY(AC773)=31), DATE(YEAR(AC772)+1, MONTH(AC772), DAY(AC772)),
AND($AN$14="Not year_end", OR(MONTH(AC773)&lt;&gt;12, DAY(AC773)&lt;&gt;31) ), DATE(YEAR(AC773), 12, 31)
)</f>
        <v/>
      </c>
      <c r="AD774" s="75" t="str" cm="1">
        <f t="array" aca="1" ref="AD774" ca="1">_xlfn.IFS(AD773="", "",
AND(AD773=last_rou_date, OR(MONTH(AD773)&lt;&gt;12, DAY(AD773)&lt;&gt;31) ), DATE(YEAR(AD773), 12, 31),
AND(MONTH(AD773)=12, DAY(AD773)=31, AD773&gt;=last_rou_date), "",
AND(MONTH(AD773)=12, DAY(AD773)&lt;&gt;31),  EOMONTH(AD773,0),
AND(MONTH(AD773)=12, DAY(AD773)=31, $AH$14="Not end"),  EDATE(AD772,1),
AND($AH$14="Not end"), EDATE(AD773, 1),
AND($AH$14="End"), EOMONTH(AD773, 1)
)</f>
        <v/>
      </c>
      <c r="AE774" s="51" t="str" cm="1">
        <f t="array" ref="AE774">_xlfn.IFS(W774="", "",
AND(W774&gt;0, W774&lt;=$B$4, $C$2="İllik artım, faiz olaraq", $D$2&gt;0, $B$3="İllik"), $B$5*((1+$D$2)^(W774-1)),
AND(W774&gt;0, W774&lt;=$B$4, $C$2="İllik artım, faiz olaraq", $D$2&gt;0, $B$3="Aylıq"), $B$5*((1+$D$2)^ROUNDDOWN((W774-1)/12,0)),
AND(W774=1, $C$2="Aşağıdakı kimi dəyişir", ), $B$5,
AND(W774&gt;1, W774&lt;=$B$4, $C$2="Aşağıdakı kimi dəyişir"), IFERROR(VLOOKUP(W774, $C$4:$D$7, 2, FALSE), AE773),
AND(W774&gt;0, W774&lt;=$B$4), $B$5,
TRUE,0 )</f>
        <v/>
      </c>
      <c r="AF774" s="51" t="str">
        <f t="shared" ca="1" si="34"/>
        <v/>
      </c>
    </row>
    <row r="775" spans="1:32" x14ac:dyDescent="0.4">
      <c r="A775" s="13" t="str" cm="1">
        <f t="array" aca="1" ref="A775" ca="1">_xlfn.IFS(
AND(SUMIFS(lease_table_interest_accruals, lease_table_dates, A774)&gt;0, COUNTIFS($E$14:E774, "Interest accrual", $A$14:A774, A774)=0),  A774,
AND(SUMIFS(lease_table_payments, lease_table_dates, A774)&gt;0, COUNTIFS($E$14:E774, "Payment", $A$14:A774, A774)=0),  A774,
AND(SUMIFS(rou_table_deprs, rou_table_dates, A774)&gt;0, COUNTIFS($E$14:E774, "Depreciation", $A$14:A774, A774)=0),  A774,
TRUE,  IFERROR(INDEX(rou_table_dates,  MATCH(A774, rou_table_dates)+1, ), "")
)</f>
        <v/>
      </c>
      <c r="B775" s="1" t="str" cm="1">
        <f t="array" aca="1" ref="B775" ca="1">_xlfn.IFS(
AND(E775="Payment", A775=$B$2), $AM$14,
E775="Payment", $AM$15,
E775="Interest accrual", $AM$18,
E775="Depreciation", $AM$17,
TRUE, "")</f>
        <v/>
      </c>
      <c r="C775" s="1" t="str" cm="1">
        <f t="array" aca="1" ref="C775" ca="1">_xlfn.IFS(
E775="Payment", $AM$19,
E775="Interest accrual", $AM$15,
E775="Depreciation", $AM$16,
TRUE, "")</f>
        <v/>
      </c>
      <c r="D775" s="1" t="str" cm="1">
        <f t="array" aca="1" ref="D775" ca="1">_xlfn.IFS(
E775="Payment", _xlfn.XLOOKUP(A775, lease_table_dates, lease_table_payments, 0, 0),
E775="Interest accrual", _xlfn.XLOOKUP(A775, lease_table_dates, lease_table_interest_accruals, 0, 0),
E775="Depreciation", _xlfn.XLOOKUP(A775, rou_table_dates, rou_table_deprs, 0, 0),
TRUE, ""
)</f>
        <v/>
      </c>
      <c r="E775" s="7" t="str" cm="1">
        <f t="array" aca="1" ref="E775" ca="1">_xlfn.IFS(
AND(SUMIFS(lease_table_interest_accruals, lease_table_dates, A775)&gt;0, COUNTIFS($E$14:E774, "Interest accrual", $A$14:A774, A775)=0), "Interest accrual",
AND(SUMIFS(lease_table_payments, lease_table_dates, A775)&gt;0, COUNTIFS($E$14:E774, "Payment", $A$14:A774, A775)=0), "Payment",
AND(SUMIFS(rou_table_deprs, rou_table_dates, A775)&gt;0, COUNTIFS($E$14:E774, "Depreciation", $A$14:A774, A775)=0), "Depreciation",
TRUE,  ""
)</f>
        <v/>
      </c>
      <c r="G775" s="13" t="str" cm="1">
        <f t="array" aca="1" ref="G775" ca="1">_xlfn.IFS(
AND($B$11="Hə", $B$3="İllik"), Z775,
AND($B$11="Hə", $B$3="Aylıq"), AA775,
$B$11="Yox", X775)</f>
        <v/>
      </c>
      <c r="H775" s="1" t="str" cm="1">
        <f t="array" aca="1" ref="H775" ca="1">_xlfn.IFS( G775="", "",
TRUE, ROUND( H774+I775-J775, 2) )</f>
        <v/>
      </c>
      <c r="I775" s="1" t="str" cm="1">
        <f t="array" aca="1" ref="I775" ca="1">_xlfn.IFS(G775="", "",
G775=last_payment_date, (J775-H774),
 TRUE,  -  (H774- H774* (1+$B$6)^ (_xlfn.DAYS(G775,G774)/365) )
)</f>
        <v/>
      </c>
      <c r="J775" s="1" t="str" cm="1">
        <f t="array" aca="1" ref="J775" ca="1">_xlfn.IFS(G775="", "",
TRUE, _xlfn.XLOOKUP(G775,  payment_dates, payments,0,0)
)</f>
        <v/>
      </c>
      <c r="L775" s="8" t="str" cm="1">
        <f t="array" aca="1" ref="L775" ca="1">_xlfn.IFS(
AND($B$11="Hə", $B$3="İllik"), AC775,
AND($B$11="Hə", $B$3="Aylıq"), AD775,
$B$11="Yox", AB775)</f>
        <v/>
      </c>
      <c r="M775" s="1" t="str" cm="1">
        <f t="array" aca="1" ref="M775" ca="1">_xlfn.IFS( L775="", "",
(M774-N775)&lt;=0.5, 0,
TRUE,  M774-N775)</f>
        <v/>
      </c>
      <c r="N775" s="7" t="str" cm="1">
        <f t="array" aca="1" ref="N775" ca="1">_xlfn.IFS(
L775="", "",
TRUE, MIN(M774, ROUND($M$14/ (last_rou_date - $B$2) * (L775-L774), 2) )
)</f>
        <v/>
      </c>
      <c r="P775" s="59" t="str">
        <f t="shared" ca="1" si="36"/>
        <v/>
      </c>
      <c r="Q775" s="1" t="str" cm="1">
        <f t="array" aca="1" ref="Q775" ca="1">_xlfn.IFS(P775="","",
$B$11="Hə", _xlfn.XLOOKUP(DATE(P775, 12, 31), rou_table_dates, rou_table_nbvs,0, 0),
TRUE,  MAX(0, ROUND($M$14 - $M$14/ (last_rou_date - $B$2) * (DATE(P775,12,31) - $B$2), 2) )
)</f>
        <v/>
      </c>
      <c r="R775" s="1" t="str" cm="1">
        <f t="array" aca="1" ref="R775" ca="1">_xlfn.IFS(P775="","",
$B$11="Hə", _xlfn.XLOOKUP(DATE(P775, 12, 31), lease_table_dates, lease_table_balances,0, 0),
TRUE, IFERROR( XNPV($B$6, IF(payment_dates &gt;DATE(P775, 12, 31), payments,  0),  IF(payment_dates &gt;DATE(P775, 12, 31), payment_dates,  DATE(P775, 12, 31))    ),0)
)</f>
        <v/>
      </c>
      <c r="S775" s="1" t="str" cm="1">
        <f t="array" aca="1" ref="S775" ca="1">_xlfn.IFS(P775="","",
TRUE,  MIN( MIN(Q774, $M$14), ROUND($M$14/ (last_rou_date - $B$2) * (DATE(P775,12,31) - MAX($B$2, DATE(P775-1, 12, 31))), 2) )
)</f>
        <v/>
      </c>
      <c r="T775" s="7" t="str" cm="1">
        <f t="array" aca="1" ref="T775" ca="1">_xlfn.IFS(P775="", "",
ISTEXT(R774), R775- (H775 - SUMIFS( lease_table_payments, lease_table_years, P775) -$AG$14 ),
AND(ISNUMBER(R774), R775&lt;&gt;""),   R775- (R774 - SUMIFS( lease_table_payments, lease_table_years, P775) )
)</f>
        <v/>
      </c>
      <c r="V775" s="64">
        <f t="shared" si="35"/>
        <v>762</v>
      </c>
      <c r="W775" s="51" t="str" cm="1">
        <f t="array" ref="W775">_xlfn.IFS(
OR(W774=$B$4, W774=""),"",
TRUE,W774+1
)</f>
        <v/>
      </c>
      <c r="X775" s="51" t="str" cm="1">
        <f t="array" ref="X775">_xlfn.IFS(X774="","",
W775="", "",
AND($B$3="İllik"),DATE(YEAR(X774)+1,MONTH(X774),DAY(X774) ),
AND($B$3="Aylıq", $AH$14="Not end"), EDATE(X774,1),
AND($B$3="Aylıq", $AH$14="End"), EOMONTH(X774,1)
)</f>
        <v/>
      </c>
      <c r="Y775" s="51" t="str" cm="1">
        <f t="array" aca="1" ref="Y775" ca="1">_xlfn.IFS(
AND($B$7="Dövrün əvvəlində", Y774&lt;=last_rou_date), DATE(YEAR(Y774)+1, 12, 31),
AND($B$7="Dövrün sonunda", Y774&lt;=last_payment_date), DATE(YEAR(Y774)+1, 12, 31),
TRUE, ""
)</f>
        <v/>
      </c>
      <c r="Z775" s="75" t="str" cm="1">
        <f t="array" aca="1" ref="Z775" ca="1">_xlfn.IFS(
AND($AN$14="Not year_end", Z774&gt;last_payment_date), "",
AND($AN$14="Year_end", Z774&gt;=last_payment_date), "",
AND($AN$14="Year_end"), DATE(YEAR(Z774+1), 12, 31),
AND($AN$14="Not year_end", MONTH(Z774)=12, DAY(Z774)=31), DATE(YEAR(Z773)+1, MONTH(Z773), DAY(Z773)),
AND($AN$14="Not year_end", OR(MONTH(Z774)&lt;&gt;12, DAY(Z774)&lt;&gt;31) ), DATE(YEAR(Z774), 12, 31)
)</f>
        <v/>
      </c>
      <c r="AA775" s="75" t="str" cm="1">
        <f t="array" aca="1" ref="AA775" ca="1">_xlfn.IFS(AA774="", "",
AND(AA774=last_payment_date, OR(MONTH(AA774)&lt;&gt;12, DAY(AA774)&lt;&gt;31) ), DATE(YEAR(AA774), 12, 31),
AND(MONTH(AA774)=12, DAY(AA774)=31, AA774&gt;=last_payment_date), "",
AND(MONTH(AA774)=12, DAY(AA774)&lt;&gt;31),  EOMONTH(AA774,0),
AND(MONTH(AA774)=12, DAY(AA774)=31, $AH$14="Not end"),  EDATE(AA773,1),
AND($AH$14="Not end"), EDATE(AA774, 1),
AND($AH$14="End"), EOMONTH(AA774, 1)
)</f>
        <v/>
      </c>
      <c r="AB775" s="75" t="str" cm="1">
        <f t="array" aca="1" ref="AB775" ca="1">_xlfn.IFS(AB774="","",
AND(AB774=last_rou_date), "",
AND($B$3="İllik"),DATE(YEAR(AB774)+1,MONTH(AB774),DAY(AB774) ),
AND($B$3="Aylıq", $AH$14="Not end"), EDATE(AB774,1),
AND($B$3="Aylıq", $AH$14="End"), EOMONTH(AB774,1)
)</f>
        <v/>
      </c>
      <c r="AC775" s="75" t="str" cm="1">
        <f t="array" aca="1" ref="AC775" ca="1">_xlfn.IFS(
AND($AN$14="Not year_end", AC774&gt;last_rou_date), "",
AND($AN$14="Year_end", AC774&gt;=last_rou_date), "",
AND($AN$14="Year_end"), DATE(YEAR(AC774+1), 12, 31),
AND($AN$14="Not year_end", MONTH(AC774)=12, DAY(AC774)=31), DATE(YEAR(AC773)+1, MONTH(AC773), DAY(AC773)),
AND($AN$14="Not year_end", OR(MONTH(AC774)&lt;&gt;12, DAY(AC774)&lt;&gt;31) ), DATE(YEAR(AC774), 12, 31)
)</f>
        <v/>
      </c>
      <c r="AD775" s="75" t="str" cm="1">
        <f t="array" aca="1" ref="AD775" ca="1">_xlfn.IFS(AD774="", "",
AND(AD774=last_rou_date, OR(MONTH(AD774)&lt;&gt;12, DAY(AD774)&lt;&gt;31) ), DATE(YEAR(AD774), 12, 31),
AND(MONTH(AD774)=12, DAY(AD774)=31, AD774&gt;=last_rou_date), "",
AND(MONTH(AD774)=12, DAY(AD774)&lt;&gt;31),  EOMONTH(AD774,0),
AND(MONTH(AD774)=12, DAY(AD774)=31, $AH$14="Not end"),  EDATE(AD773,1),
AND($AH$14="Not end"), EDATE(AD774, 1),
AND($AH$14="End"), EOMONTH(AD774, 1)
)</f>
        <v/>
      </c>
      <c r="AE775" s="51" t="str" cm="1">
        <f t="array" ref="AE775">_xlfn.IFS(W775="", "",
AND(W775&gt;0, W775&lt;=$B$4, $C$2="İllik artım, faiz olaraq", $D$2&gt;0, $B$3="İllik"), $B$5*((1+$D$2)^(W775-1)),
AND(W775&gt;0, W775&lt;=$B$4, $C$2="İllik artım, faiz olaraq", $D$2&gt;0, $B$3="Aylıq"), $B$5*((1+$D$2)^ROUNDDOWN((W775-1)/12,0)),
AND(W775=1, $C$2="Aşağıdakı kimi dəyişir", ), $B$5,
AND(W775&gt;1, W775&lt;=$B$4, $C$2="Aşağıdakı kimi dəyişir"), IFERROR(VLOOKUP(W775, $C$4:$D$7, 2, FALSE), AE774),
AND(W775&gt;0, W775&lt;=$B$4), $B$5,
TRUE,0 )</f>
        <v/>
      </c>
      <c r="AF775" s="51" t="str">
        <f t="shared" ca="1" si="34"/>
        <v/>
      </c>
    </row>
    <row r="776" spans="1:32" x14ac:dyDescent="0.4">
      <c r="A776" s="13" t="str" cm="1">
        <f t="array" aca="1" ref="A776" ca="1">_xlfn.IFS(
AND(SUMIFS(lease_table_interest_accruals, lease_table_dates, A775)&gt;0, COUNTIFS($E$14:E775, "Interest accrual", $A$14:A775, A775)=0),  A775,
AND(SUMIFS(lease_table_payments, lease_table_dates, A775)&gt;0, COUNTIFS($E$14:E775, "Payment", $A$14:A775, A775)=0),  A775,
AND(SUMIFS(rou_table_deprs, rou_table_dates, A775)&gt;0, COUNTIFS($E$14:E775, "Depreciation", $A$14:A775, A775)=0),  A775,
TRUE,  IFERROR(INDEX(rou_table_dates,  MATCH(A775, rou_table_dates)+1, ), "")
)</f>
        <v/>
      </c>
      <c r="B776" s="1" t="str" cm="1">
        <f t="array" aca="1" ref="B776" ca="1">_xlfn.IFS(
AND(E776="Payment", A776=$B$2), $AM$14,
E776="Payment", $AM$15,
E776="Interest accrual", $AM$18,
E776="Depreciation", $AM$17,
TRUE, "")</f>
        <v/>
      </c>
      <c r="C776" s="1" t="str" cm="1">
        <f t="array" aca="1" ref="C776" ca="1">_xlfn.IFS(
E776="Payment", $AM$19,
E776="Interest accrual", $AM$15,
E776="Depreciation", $AM$16,
TRUE, "")</f>
        <v/>
      </c>
      <c r="D776" s="1" t="str" cm="1">
        <f t="array" aca="1" ref="D776" ca="1">_xlfn.IFS(
E776="Payment", _xlfn.XLOOKUP(A776, lease_table_dates, lease_table_payments, 0, 0),
E776="Interest accrual", _xlfn.XLOOKUP(A776, lease_table_dates, lease_table_interest_accruals, 0, 0),
E776="Depreciation", _xlfn.XLOOKUP(A776, rou_table_dates, rou_table_deprs, 0, 0),
TRUE, ""
)</f>
        <v/>
      </c>
      <c r="E776" s="7" t="str" cm="1">
        <f t="array" aca="1" ref="E776" ca="1">_xlfn.IFS(
AND(SUMIFS(lease_table_interest_accruals, lease_table_dates, A776)&gt;0, COUNTIFS($E$14:E775, "Interest accrual", $A$14:A775, A776)=0), "Interest accrual",
AND(SUMIFS(lease_table_payments, lease_table_dates, A776)&gt;0, COUNTIFS($E$14:E775, "Payment", $A$14:A775, A776)=0), "Payment",
AND(SUMIFS(rou_table_deprs, rou_table_dates, A776)&gt;0, COUNTIFS($E$14:E775, "Depreciation", $A$14:A775, A776)=0), "Depreciation",
TRUE,  ""
)</f>
        <v/>
      </c>
      <c r="G776" s="13" t="str" cm="1">
        <f t="array" aca="1" ref="G776" ca="1">_xlfn.IFS(
AND($B$11="Hə", $B$3="İllik"), Z776,
AND($B$11="Hə", $B$3="Aylıq"), AA776,
$B$11="Yox", X776)</f>
        <v/>
      </c>
      <c r="H776" s="1" t="str" cm="1">
        <f t="array" aca="1" ref="H776" ca="1">_xlfn.IFS( G776="", "",
TRUE, ROUND( H775+I776-J776, 2) )</f>
        <v/>
      </c>
      <c r="I776" s="1" t="str" cm="1">
        <f t="array" aca="1" ref="I776" ca="1">_xlfn.IFS(G776="", "",
G776=last_payment_date, (J776-H775),
 TRUE,  -  (H775- H775* (1+$B$6)^ (_xlfn.DAYS(G776,G775)/365) )
)</f>
        <v/>
      </c>
      <c r="J776" s="1" t="str" cm="1">
        <f t="array" aca="1" ref="J776" ca="1">_xlfn.IFS(G776="", "",
TRUE, _xlfn.XLOOKUP(G776,  payment_dates, payments,0,0)
)</f>
        <v/>
      </c>
      <c r="L776" s="8" t="str" cm="1">
        <f t="array" aca="1" ref="L776" ca="1">_xlfn.IFS(
AND($B$11="Hə", $B$3="İllik"), AC776,
AND($B$11="Hə", $B$3="Aylıq"), AD776,
$B$11="Yox", AB776)</f>
        <v/>
      </c>
      <c r="M776" s="1" t="str" cm="1">
        <f t="array" aca="1" ref="M776" ca="1">_xlfn.IFS( L776="", "",
(M775-N776)&lt;=0.5, 0,
TRUE,  M775-N776)</f>
        <v/>
      </c>
      <c r="N776" s="7" t="str" cm="1">
        <f t="array" aca="1" ref="N776" ca="1">_xlfn.IFS(
L776="", "",
TRUE, MIN(M775, ROUND($M$14/ (last_rou_date - $B$2) * (L776-L775), 2) )
)</f>
        <v/>
      </c>
      <c r="P776" s="59" t="str">
        <f t="shared" ca="1" si="36"/>
        <v/>
      </c>
      <c r="Q776" s="1" t="str" cm="1">
        <f t="array" aca="1" ref="Q776" ca="1">_xlfn.IFS(P776="","",
$B$11="Hə", _xlfn.XLOOKUP(DATE(P776, 12, 31), rou_table_dates, rou_table_nbvs,0, 0),
TRUE,  MAX(0, ROUND($M$14 - $M$14/ (last_rou_date - $B$2) * (DATE(P776,12,31) - $B$2), 2) )
)</f>
        <v/>
      </c>
      <c r="R776" s="1" t="str" cm="1">
        <f t="array" aca="1" ref="R776" ca="1">_xlfn.IFS(P776="","",
$B$11="Hə", _xlfn.XLOOKUP(DATE(P776, 12, 31), lease_table_dates, lease_table_balances,0, 0),
TRUE, IFERROR( XNPV($B$6, IF(payment_dates &gt;DATE(P776, 12, 31), payments,  0),  IF(payment_dates &gt;DATE(P776, 12, 31), payment_dates,  DATE(P776, 12, 31))    ),0)
)</f>
        <v/>
      </c>
      <c r="S776" s="1" t="str" cm="1">
        <f t="array" aca="1" ref="S776" ca="1">_xlfn.IFS(P776="","",
TRUE,  MIN( MIN(Q775, $M$14), ROUND($M$14/ (last_rou_date - $B$2) * (DATE(P776,12,31) - MAX($B$2, DATE(P776-1, 12, 31))), 2) )
)</f>
        <v/>
      </c>
      <c r="T776" s="7" t="str" cm="1">
        <f t="array" aca="1" ref="T776" ca="1">_xlfn.IFS(P776="", "",
ISTEXT(R775), R776- (H776 - SUMIFS( lease_table_payments, lease_table_years, P776) -$AG$14 ),
AND(ISNUMBER(R775), R776&lt;&gt;""),   R776- (R775 - SUMIFS( lease_table_payments, lease_table_years, P776) )
)</f>
        <v/>
      </c>
      <c r="V776" s="64">
        <f t="shared" si="35"/>
        <v>763</v>
      </c>
      <c r="W776" s="51" t="str" cm="1">
        <f t="array" ref="W776">_xlfn.IFS(
OR(W775=$B$4, W775=""),"",
TRUE,W775+1
)</f>
        <v/>
      </c>
      <c r="X776" s="51" t="str" cm="1">
        <f t="array" ref="X776">_xlfn.IFS(X775="","",
W776="", "",
AND($B$3="İllik"),DATE(YEAR(X775)+1,MONTH(X775),DAY(X775) ),
AND($B$3="Aylıq", $AH$14="Not end"), EDATE(X775,1),
AND($B$3="Aylıq", $AH$14="End"), EOMONTH(X775,1)
)</f>
        <v/>
      </c>
      <c r="Y776" s="51" t="str" cm="1">
        <f t="array" aca="1" ref="Y776" ca="1">_xlfn.IFS(
AND($B$7="Dövrün əvvəlində", Y775&lt;=last_rou_date), DATE(YEAR(Y775)+1, 12, 31),
AND($B$7="Dövrün sonunda", Y775&lt;=last_payment_date), DATE(YEAR(Y775)+1, 12, 31),
TRUE, ""
)</f>
        <v/>
      </c>
      <c r="Z776" s="75" t="str" cm="1">
        <f t="array" aca="1" ref="Z776" ca="1">_xlfn.IFS(
AND($AN$14="Not year_end", Z775&gt;last_payment_date), "",
AND($AN$14="Year_end", Z775&gt;=last_payment_date), "",
AND($AN$14="Year_end"), DATE(YEAR(Z775+1), 12, 31),
AND($AN$14="Not year_end", MONTH(Z775)=12, DAY(Z775)=31), DATE(YEAR(Z774)+1, MONTH(Z774), DAY(Z774)),
AND($AN$14="Not year_end", OR(MONTH(Z775)&lt;&gt;12, DAY(Z775)&lt;&gt;31) ), DATE(YEAR(Z775), 12, 31)
)</f>
        <v/>
      </c>
      <c r="AA776" s="75" t="str" cm="1">
        <f t="array" aca="1" ref="AA776" ca="1">_xlfn.IFS(AA775="", "",
AND(AA775=last_payment_date, OR(MONTH(AA775)&lt;&gt;12, DAY(AA775)&lt;&gt;31) ), DATE(YEAR(AA775), 12, 31),
AND(MONTH(AA775)=12, DAY(AA775)=31, AA775&gt;=last_payment_date), "",
AND(MONTH(AA775)=12, DAY(AA775)&lt;&gt;31),  EOMONTH(AA775,0),
AND(MONTH(AA775)=12, DAY(AA775)=31, $AH$14="Not end"),  EDATE(AA774,1),
AND($AH$14="Not end"), EDATE(AA775, 1),
AND($AH$14="End"), EOMONTH(AA775, 1)
)</f>
        <v/>
      </c>
      <c r="AB776" s="75" t="str" cm="1">
        <f t="array" aca="1" ref="AB776" ca="1">_xlfn.IFS(AB775="","",
AND(AB775=last_rou_date), "",
AND($B$3="İllik"),DATE(YEAR(AB775)+1,MONTH(AB775),DAY(AB775) ),
AND($B$3="Aylıq", $AH$14="Not end"), EDATE(AB775,1),
AND($B$3="Aylıq", $AH$14="End"), EOMONTH(AB775,1)
)</f>
        <v/>
      </c>
      <c r="AC776" s="75" t="str" cm="1">
        <f t="array" aca="1" ref="AC776" ca="1">_xlfn.IFS(
AND($AN$14="Not year_end", AC775&gt;last_rou_date), "",
AND($AN$14="Year_end", AC775&gt;=last_rou_date), "",
AND($AN$14="Year_end"), DATE(YEAR(AC775+1), 12, 31),
AND($AN$14="Not year_end", MONTH(AC775)=12, DAY(AC775)=31), DATE(YEAR(AC774)+1, MONTH(AC774), DAY(AC774)),
AND($AN$14="Not year_end", OR(MONTH(AC775)&lt;&gt;12, DAY(AC775)&lt;&gt;31) ), DATE(YEAR(AC775), 12, 31)
)</f>
        <v/>
      </c>
      <c r="AD776" s="75" t="str" cm="1">
        <f t="array" aca="1" ref="AD776" ca="1">_xlfn.IFS(AD775="", "",
AND(AD775=last_rou_date, OR(MONTH(AD775)&lt;&gt;12, DAY(AD775)&lt;&gt;31) ), DATE(YEAR(AD775), 12, 31),
AND(MONTH(AD775)=12, DAY(AD775)=31, AD775&gt;=last_rou_date), "",
AND(MONTH(AD775)=12, DAY(AD775)&lt;&gt;31),  EOMONTH(AD775,0),
AND(MONTH(AD775)=12, DAY(AD775)=31, $AH$14="Not end"),  EDATE(AD774,1),
AND($AH$14="Not end"), EDATE(AD775, 1),
AND($AH$14="End"), EOMONTH(AD775, 1)
)</f>
        <v/>
      </c>
      <c r="AE776" s="51" t="str" cm="1">
        <f t="array" ref="AE776">_xlfn.IFS(W776="", "",
AND(W776&gt;0, W776&lt;=$B$4, $C$2="İllik artım, faiz olaraq", $D$2&gt;0, $B$3="İllik"), $B$5*((1+$D$2)^(W776-1)),
AND(W776&gt;0, W776&lt;=$B$4, $C$2="İllik artım, faiz olaraq", $D$2&gt;0, $B$3="Aylıq"), $B$5*((1+$D$2)^ROUNDDOWN((W776-1)/12,0)),
AND(W776=1, $C$2="Aşağıdakı kimi dəyişir", ), $B$5,
AND(W776&gt;1, W776&lt;=$B$4, $C$2="Aşağıdakı kimi dəyişir"), IFERROR(VLOOKUP(W776, $C$4:$D$7, 2, FALSE), AE775),
AND(W776&gt;0, W776&lt;=$B$4), $B$5,
TRUE,0 )</f>
        <v/>
      </c>
      <c r="AF776" s="51" t="str">
        <f t="shared" ca="1" si="34"/>
        <v/>
      </c>
    </row>
    <row r="777" spans="1:32" x14ac:dyDescent="0.4">
      <c r="A777" s="13" t="str" cm="1">
        <f t="array" aca="1" ref="A777" ca="1">_xlfn.IFS(
AND(SUMIFS(lease_table_interest_accruals, lease_table_dates, A776)&gt;0, COUNTIFS($E$14:E776, "Interest accrual", $A$14:A776, A776)=0),  A776,
AND(SUMIFS(lease_table_payments, lease_table_dates, A776)&gt;0, COUNTIFS($E$14:E776, "Payment", $A$14:A776, A776)=0),  A776,
AND(SUMIFS(rou_table_deprs, rou_table_dates, A776)&gt;0, COUNTIFS($E$14:E776, "Depreciation", $A$14:A776, A776)=0),  A776,
TRUE,  IFERROR(INDEX(rou_table_dates,  MATCH(A776, rou_table_dates)+1, ), "")
)</f>
        <v/>
      </c>
      <c r="B777" s="1" t="str" cm="1">
        <f t="array" aca="1" ref="B777" ca="1">_xlfn.IFS(
AND(E777="Payment", A777=$B$2), $AM$14,
E777="Payment", $AM$15,
E777="Interest accrual", $AM$18,
E777="Depreciation", $AM$17,
TRUE, "")</f>
        <v/>
      </c>
      <c r="C777" s="1" t="str" cm="1">
        <f t="array" aca="1" ref="C777" ca="1">_xlfn.IFS(
E777="Payment", $AM$19,
E777="Interest accrual", $AM$15,
E777="Depreciation", $AM$16,
TRUE, "")</f>
        <v/>
      </c>
      <c r="D777" s="1" t="str" cm="1">
        <f t="array" aca="1" ref="D777" ca="1">_xlfn.IFS(
E777="Payment", _xlfn.XLOOKUP(A777, lease_table_dates, lease_table_payments, 0, 0),
E777="Interest accrual", _xlfn.XLOOKUP(A777, lease_table_dates, lease_table_interest_accruals, 0, 0),
E777="Depreciation", _xlfn.XLOOKUP(A777, rou_table_dates, rou_table_deprs, 0, 0),
TRUE, ""
)</f>
        <v/>
      </c>
      <c r="E777" s="7" t="str" cm="1">
        <f t="array" aca="1" ref="E777" ca="1">_xlfn.IFS(
AND(SUMIFS(lease_table_interest_accruals, lease_table_dates, A777)&gt;0, COUNTIFS($E$14:E776, "Interest accrual", $A$14:A776, A777)=0), "Interest accrual",
AND(SUMIFS(lease_table_payments, lease_table_dates, A777)&gt;0, COUNTIFS($E$14:E776, "Payment", $A$14:A776, A777)=0), "Payment",
AND(SUMIFS(rou_table_deprs, rou_table_dates, A777)&gt;0, COUNTIFS($E$14:E776, "Depreciation", $A$14:A776, A777)=0), "Depreciation",
TRUE,  ""
)</f>
        <v/>
      </c>
      <c r="G777" s="13" t="str" cm="1">
        <f t="array" aca="1" ref="G777" ca="1">_xlfn.IFS(
AND($B$11="Hə", $B$3="İllik"), Z777,
AND($B$11="Hə", $B$3="Aylıq"), AA777,
$B$11="Yox", X777)</f>
        <v/>
      </c>
      <c r="H777" s="1" t="str" cm="1">
        <f t="array" aca="1" ref="H777" ca="1">_xlfn.IFS( G777="", "",
TRUE, ROUND( H776+I777-J777, 2) )</f>
        <v/>
      </c>
      <c r="I777" s="1" t="str" cm="1">
        <f t="array" aca="1" ref="I777" ca="1">_xlfn.IFS(G777="", "",
G777=last_payment_date, (J777-H776),
 TRUE,  -  (H776- H776* (1+$B$6)^ (_xlfn.DAYS(G777,G776)/365) )
)</f>
        <v/>
      </c>
      <c r="J777" s="1" t="str" cm="1">
        <f t="array" aca="1" ref="J777" ca="1">_xlfn.IFS(G777="", "",
TRUE, _xlfn.XLOOKUP(G777,  payment_dates, payments,0,0)
)</f>
        <v/>
      </c>
      <c r="L777" s="8" t="str" cm="1">
        <f t="array" aca="1" ref="L777" ca="1">_xlfn.IFS(
AND($B$11="Hə", $B$3="İllik"), AC777,
AND($B$11="Hə", $B$3="Aylıq"), AD777,
$B$11="Yox", AB777)</f>
        <v/>
      </c>
      <c r="M777" s="1" t="str" cm="1">
        <f t="array" aca="1" ref="M777" ca="1">_xlfn.IFS( L777="", "",
(M776-N777)&lt;=0.5, 0,
TRUE,  M776-N777)</f>
        <v/>
      </c>
      <c r="N777" s="7" t="str" cm="1">
        <f t="array" aca="1" ref="N777" ca="1">_xlfn.IFS(
L777="", "",
TRUE, MIN(M776, ROUND($M$14/ (last_rou_date - $B$2) * (L777-L776), 2) )
)</f>
        <v/>
      </c>
      <c r="P777" s="59" t="str">
        <f t="shared" ca="1" si="36"/>
        <v/>
      </c>
      <c r="Q777" s="1" t="str" cm="1">
        <f t="array" aca="1" ref="Q777" ca="1">_xlfn.IFS(P777="","",
$B$11="Hə", _xlfn.XLOOKUP(DATE(P777, 12, 31), rou_table_dates, rou_table_nbvs,0, 0),
TRUE,  MAX(0, ROUND($M$14 - $M$14/ (last_rou_date - $B$2) * (DATE(P777,12,31) - $B$2), 2) )
)</f>
        <v/>
      </c>
      <c r="R777" s="1" t="str" cm="1">
        <f t="array" aca="1" ref="R777" ca="1">_xlfn.IFS(P777="","",
$B$11="Hə", _xlfn.XLOOKUP(DATE(P777, 12, 31), lease_table_dates, lease_table_balances,0, 0),
TRUE, IFERROR( XNPV($B$6, IF(payment_dates &gt;DATE(P777, 12, 31), payments,  0),  IF(payment_dates &gt;DATE(P777, 12, 31), payment_dates,  DATE(P777, 12, 31))    ),0)
)</f>
        <v/>
      </c>
      <c r="S777" s="1" t="str" cm="1">
        <f t="array" aca="1" ref="S777" ca="1">_xlfn.IFS(P777="","",
TRUE,  MIN( MIN(Q776, $M$14), ROUND($M$14/ (last_rou_date - $B$2) * (DATE(P777,12,31) - MAX($B$2, DATE(P777-1, 12, 31))), 2) )
)</f>
        <v/>
      </c>
      <c r="T777" s="7" t="str" cm="1">
        <f t="array" aca="1" ref="T777" ca="1">_xlfn.IFS(P777="", "",
ISTEXT(R776), R777- (H777 - SUMIFS( lease_table_payments, lease_table_years, P777) -$AG$14 ),
AND(ISNUMBER(R776), R777&lt;&gt;""),   R777- (R776 - SUMIFS( lease_table_payments, lease_table_years, P777) )
)</f>
        <v/>
      </c>
      <c r="V777" s="64">
        <f t="shared" si="35"/>
        <v>764</v>
      </c>
      <c r="W777" s="51" t="str" cm="1">
        <f t="array" ref="W777">_xlfn.IFS(
OR(W776=$B$4, W776=""),"",
TRUE,W776+1
)</f>
        <v/>
      </c>
      <c r="X777" s="51" t="str" cm="1">
        <f t="array" ref="X777">_xlfn.IFS(X776="","",
W777="", "",
AND($B$3="İllik"),DATE(YEAR(X776)+1,MONTH(X776),DAY(X776) ),
AND($B$3="Aylıq", $AH$14="Not end"), EDATE(X776,1),
AND($B$3="Aylıq", $AH$14="End"), EOMONTH(X776,1)
)</f>
        <v/>
      </c>
      <c r="Y777" s="51" t="str" cm="1">
        <f t="array" aca="1" ref="Y777" ca="1">_xlfn.IFS(
AND($B$7="Dövrün əvvəlində", Y776&lt;=last_rou_date), DATE(YEAR(Y776)+1, 12, 31),
AND($B$7="Dövrün sonunda", Y776&lt;=last_payment_date), DATE(YEAR(Y776)+1, 12, 31),
TRUE, ""
)</f>
        <v/>
      </c>
      <c r="Z777" s="75" t="str" cm="1">
        <f t="array" aca="1" ref="Z777" ca="1">_xlfn.IFS(
AND($AN$14="Not year_end", Z776&gt;last_payment_date), "",
AND($AN$14="Year_end", Z776&gt;=last_payment_date), "",
AND($AN$14="Year_end"), DATE(YEAR(Z776+1), 12, 31),
AND($AN$14="Not year_end", MONTH(Z776)=12, DAY(Z776)=31), DATE(YEAR(Z775)+1, MONTH(Z775), DAY(Z775)),
AND($AN$14="Not year_end", OR(MONTH(Z776)&lt;&gt;12, DAY(Z776)&lt;&gt;31) ), DATE(YEAR(Z776), 12, 31)
)</f>
        <v/>
      </c>
      <c r="AA777" s="75" t="str" cm="1">
        <f t="array" aca="1" ref="AA777" ca="1">_xlfn.IFS(AA776="", "",
AND(AA776=last_payment_date, OR(MONTH(AA776)&lt;&gt;12, DAY(AA776)&lt;&gt;31) ), DATE(YEAR(AA776), 12, 31),
AND(MONTH(AA776)=12, DAY(AA776)=31, AA776&gt;=last_payment_date), "",
AND(MONTH(AA776)=12, DAY(AA776)&lt;&gt;31),  EOMONTH(AA776,0),
AND(MONTH(AA776)=12, DAY(AA776)=31, $AH$14="Not end"),  EDATE(AA775,1),
AND($AH$14="Not end"), EDATE(AA776, 1),
AND($AH$14="End"), EOMONTH(AA776, 1)
)</f>
        <v/>
      </c>
      <c r="AB777" s="75" t="str" cm="1">
        <f t="array" aca="1" ref="AB777" ca="1">_xlfn.IFS(AB776="","",
AND(AB776=last_rou_date), "",
AND($B$3="İllik"),DATE(YEAR(AB776)+1,MONTH(AB776),DAY(AB776) ),
AND($B$3="Aylıq", $AH$14="Not end"), EDATE(AB776,1),
AND($B$3="Aylıq", $AH$14="End"), EOMONTH(AB776,1)
)</f>
        <v/>
      </c>
      <c r="AC777" s="75" t="str" cm="1">
        <f t="array" aca="1" ref="AC777" ca="1">_xlfn.IFS(
AND($AN$14="Not year_end", AC776&gt;last_rou_date), "",
AND($AN$14="Year_end", AC776&gt;=last_rou_date), "",
AND($AN$14="Year_end"), DATE(YEAR(AC776+1), 12, 31),
AND($AN$14="Not year_end", MONTH(AC776)=12, DAY(AC776)=31), DATE(YEAR(AC775)+1, MONTH(AC775), DAY(AC775)),
AND($AN$14="Not year_end", OR(MONTH(AC776)&lt;&gt;12, DAY(AC776)&lt;&gt;31) ), DATE(YEAR(AC776), 12, 31)
)</f>
        <v/>
      </c>
      <c r="AD777" s="75" t="str" cm="1">
        <f t="array" aca="1" ref="AD777" ca="1">_xlfn.IFS(AD776="", "",
AND(AD776=last_rou_date, OR(MONTH(AD776)&lt;&gt;12, DAY(AD776)&lt;&gt;31) ), DATE(YEAR(AD776), 12, 31),
AND(MONTH(AD776)=12, DAY(AD776)=31, AD776&gt;=last_rou_date), "",
AND(MONTH(AD776)=12, DAY(AD776)&lt;&gt;31),  EOMONTH(AD776,0),
AND(MONTH(AD776)=12, DAY(AD776)=31, $AH$14="Not end"),  EDATE(AD775,1),
AND($AH$14="Not end"), EDATE(AD776, 1),
AND($AH$14="End"), EOMONTH(AD776, 1)
)</f>
        <v/>
      </c>
      <c r="AE777" s="51" t="str" cm="1">
        <f t="array" ref="AE777">_xlfn.IFS(W777="", "",
AND(W777&gt;0, W777&lt;=$B$4, $C$2="İllik artım, faiz olaraq", $D$2&gt;0, $B$3="İllik"), $B$5*((1+$D$2)^(W777-1)),
AND(W777&gt;0, W777&lt;=$B$4, $C$2="İllik artım, faiz olaraq", $D$2&gt;0, $B$3="Aylıq"), $B$5*((1+$D$2)^ROUNDDOWN((W777-1)/12,0)),
AND(W777=1, $C$2="Aşağıdakı kimi dəyişir", ), $B$5,
AND(W777&gt;1, W777&lt;=$B$4, $C$2="Aşağıdakı kimi dəyişir"), IFERROR(VLOOKUP(W777, $C$4:$D$7, 2, FALSE), AE776),
AND(W777&gt;0, W777&lt;=$B$4), $B$5,
TRUE,0 )</f>
        <v/>
      </c>
      <c r="AF777" s="51" t="str">
        <f t="shared" ca="1" si="34"/>
        <v/>
      </c>
    </row>
    <row r="778" spans="1:32" x14ac:dyDescent="0.4">
      <c r="A778" s="13" t="str" cm="1">
        <f t="array" aca="1" ref="A778" ca="1">_xlfn.IFS(
AND(SUMIFS(lease_table_interest_accruals, lease_table_dates, A777)&gt;0, COUNTIFS($E$14:E777, "Interest accrual", $A$14:A777, A777)=0),  A777,
AND(SUMIFS(lease_table_payments, lease_table_dates, A777)&gt;0, COUNTIFS($E$14:E777, "Payment", $A$14:A777, A777)=0),  A777,
AND(SUMIFS(rou_table_deprs, rou_table_dates, A777)&gt;0, COUNTIFS($E$14:E777, "Depreciation", $A$14:A777, A777)=0),  A777,
TRUE,  IFERROR(INDEX(rou_table_dates,  MATCH(A777, rou_table_dates)+1, ), "")
)</f>
        <v/>
      </c>
      <c r="B778" s="1" t="str" cm="1">
        <f t="array" aca="1" ref="B778" ca="1">_xlfn.IFS(
AND(E778="Payment", A778=$B$2), $AM$14,
E778="Payment", $AM$15,
E778="Interest accrual", $AM$18,
E778="Depreciation", $AM$17,
TRUE, "")</f>
        <v/>
      </c>
      <c r="C778" s="1" t="str" cm="1">
        <f t="array" aca="1" ref="C778" ca="1">_xlfn.IFS(
E778="Payment", $AM$19,
E778="Interest accrual", $AM$15,
E778="Depreciation", $AM$16,
TRUE, "")</f>
        <v/>
      </c>
      <c r="D778" s="1" t="str" cm="1">
        <f t="array" aca="1" ref="D778" ca="1">_xlfn.IFS(
E778="Payment", _xlfn.XLOOKUP(A778, lease_table_dates, lease_table_payments, 0, 0),
E778="Interest accrual", _xlfn.XLOOKUP(A778, lease_table_dates, lease_table_interest_accruals, 0, 0),
E778="Depreciation", _xlfn.XLOOKUP(A778, rou_table_dates, rou_table_deprs, 0, 0),
TRUE, ""
)</f>
        <v/>
      </c>
      <c r="E778" s="7" t="str" cm="1">
        <f t="array" aca="1" ref="E778" ca="1">_xlfn.IFS(
AND(SUMIFS(lease_table_interest_accruals, lease_table_dates, A778)&gt;0, COUNTIFS($E$14:E777, "Interest accrual", $A$14:A777, A778)=0), "Interest accrual",
AND(SUMIFS(lease_table_payments, lease_table_dates, A778)&gt;0, COUNTIFS($E$14:E777, "Payment", $A$14:A777, A778)=0), "Payment",
AND(SUMIFS(rou_table_deprs, rou_table_dates, A778)&gt;0, COUNTIFS($E$14:E777, "Depreciation", $A$14:A777, A778)=0), "Depreciation",
TRUE,  ""
)</f>
        <v/>
      </c>
      <c r="G778" s="13" t="str" cm="1">
        <f t="array" aca="1" ref="G778" ca="1">_xlfn.IFS(
AND($B$11="Hə", $B$3="İllik"), Z778,
AND($B$11="Hə", $B$3="Aylıq"), AA778,
$B$11="Yox", X778)</f>
        <v/>
      </c>
      <c r="H778" s="1" t="str" cm="1">
        <f t="array" aca="1" ref="H778" ca="1">_xlfn.IFS( G778="", "",
TRUE, ROUND( H777+I778-J778, 2) )</f>
        <v/>
      </c>
      <c r="I778" s="1" t="str" cm="1">
        <f t="array" aca="1" ref="I778" ca="1">_xlfn.IFS(G778="", "",
G778=last_payment_date, (J778-H777),
 TRUE,  -  (H777- H777* (1+$B$6)^ (_xlfn.DAYS(G778,G777)/365) )
)</f>
        <v/>
      </c>
      <c r="J778" s="1" t="str" cm="1">
        <f t="array" aca="1" ref="J778" ca="1">_xlfn.IFS(G778="", "",
TRUE, _xlfn.XLOOKUP(G778,  payment_dates, payments,0,0)
)</f>
        <v/>
      </c>
      <c r="L778" s="8" t="str" cm="1">
        <f t="array" aca="1" ref="L778" ca="1">_xlfn.IFS(
AND($B$11="Hə", $B$3="İllik"), AC778,
AND($B$11="Hə", $B$3="Aylıq"), AD778,
$B$11="Yox", AB778)</f>
        <v/>
      </c>
      <c r="M778" s="1" t="str" cm="1">
        <f t="array" aca="1" ref="M778" ca="1">_xlfn.IFS( L778="", "",
(M777-N778)&lt;=0.5, 0,
TRUE,  M777-N778)</f>
        <v/>
      </c>
      <c r="N778" s="7" t="str" cm="1">
        <f t="array" aca="1" ref="N778" ca="1">_xlfn.IFS(
L778="", "",
TRUE, MIN(M777, ROUND($M$14/ (last_rou_date - $B$2) * (L778-L777), 2) )
)</f>
        <v/>
      </c>
      <c r="P778" s="59" t="str">
        <f t="shared" ca="1" si="36"/>
        <v/>
      </c>
      <c r="Q778" s="1" t="str" cm="1">
        <f t="array" aca="1" ref="Q778" ca="1">_xlfn.IFS(P778="","",
$B$11="Hə", _xlfn.XLOOKUP(DATE(P778, 12, 31), rou_table_dates, rou_table_nbvs,0, 0),
TRUE,  MAX(0, ROUND($M$14 - $M$14/ (last_rou_date - $B$2) * (DATE(P778,12,31) - $B$2), 2) )
)</f>
        <v/>
      </c>
      <c r="R778" s="1" t="str" cm="1">
        <f t="array" aca="1" ref="R778" ca="1">_xlfn.IFS(P778="","",
$B$11="Hə", _xlfn.XLOOKUP(DATE(P778, 12, 31), lease_table_dates, lease_table_balances,0, 0),
TRUE, IFERROR( XNPV($B$6, IF(payment_dates &gt;DATE(P778, 12, 31), payments,  0),  IF(payment_dates &gt;DATE(P778, 12, 31), payment_dates,  DATE(P778, 12, 31))    ),0)
)</f>
        <v/>
      </c>
      <c r="S778" s="1" t="str" cm="1">
        <f t="array" aca="1" ref="S778" ca="1">_xlfn.IFS(P778="","",
TRUE,  MIN( MIN(Q777, $M$14), ROUND($M$14/ (last_rou_date - $B$2) * (DATE(P778,12,31) - MAX($B$2, DATE(P778-1, 12, 31))), 2) )
)</f>
        <v/>
      </c>
      <c r="T778" s="7" t="str" cm="1">
        <f t="array" aca="1" ref="T778" ca="1">_xlfn.IFS(P778="", "",
ISTEXT(R777), R778- (H778 - SUMIFS( lease_table_payments, lease_table_years, P778) -$AG$14 ),
AND(ISNUMBER(R777), R778&lt;&gt;""),   R778- (R777 - SUMIFS( lease_table_payments, lease_table_years, P778) )
)</f>
        <v/>
      </c>
      <c r="V778" s="64">
        <f t="shared" si="35"/>
        <v>765</v>
      </c>
      <c r="W778" s="51" t="str" cm="1">
        <f t="array" ref="W778">_xlfn.IFS(
OR(W777=$B$4, W777=""),"",
TRUE,W777+1
)</f>
        <v/>
      </c>
      <c r="X778" s="51" t="str" cm="1">
        <f t="array" ref="X778">_xlfn.IFS(X777="","",
W778="", "",
AND($B$3="İllik"),DATE(YEAR(X777)+1,MONTH(X777),DAY(X777) ),
AND($B$3="Aylıq", $AH$14="Not end"), EDATE(X777,1),
AND($B$3="Aylıq", $AH$14="End"), EOMONTH(X777,1)
)</f>
        <v/>
      </c>
      <c r="Y778" s="51" t="str" cm="1">
        <f t="array" aca="1" ref="Y778" ca="1">_xlfn.IFS(
AND($B$7="Dövrün əvvəlində", Y777&lt;=last_rou_date), DATE(YEAR(Y777)+1, 12, 31),
AND($B$7="Dövrün sonunda", Y777&lt;=last_payment_date), DATE(YEAR(Y777)+1, 12, 31),
TRUE, ""
)</f>
        <v/>
      </c>
      <c r="Z778" s="75" t="str" cm="1">
        <f t="array" aca="1" ref="Z778" ca="1">_xlfn.IFS(
AND($AN$14="Not year_end", Z777&gt;last_payment_date), "",
AND($AN$14="Year_end", Z777&gt;=last_payment_date), "",
AND($AN$14="Year_end"), DATE(YEAR(Z777+1), 12, 31),
AND($AN$14="Not year_end", MONTH(Z777)=12, DAY(Z777)=31), DATE(YEAR(Z776)+1, MONTH(Z776), DAY(Z776)),
AND($AN$14="Not year_end", OR(MONTH(Z777)&lt;&gt;12, DAY(Z777)&lt;&gt;31) ), DATE(YEAR(Z777), 12, 31)
)</f>
        <v/>
      </c>
      <c r="AA778" s="75" t="str" cm="1">
        <f t="array" aca="1" ref="AA778" ca="1">_xlfn.IFS(AA777="", "",
AND(AA777=last_payment_date, OR(MONTH(AA777)&lt;&gt;12, DAY(AA777)&lt;&gt;31) ), DATE(YEAR(AA777), 12, 31),
AND(MONTH(AA777)=12, DAY(AA777)=31, AA777&gt;=last_payment_date), "",
AND(MONTH(AA777)=12, DAY(AA777)&lt;&gt;31),  EOMONTH(AA777,0),
AND(MONTH(AA777)=12, DAY(AA777)=31, $AH$14="Not end"),  EDATE(AA776,1),
AND($AH$14="Not end"), EDATE(AA777, 1),
AND($AH$14="End"), EOMONTH(AA777, 1)
)</f>
        <v/>
      </c>
      <c r="AB778" s="75" t="str" cm="1">
        <f t="array" aca="1" ref="AB778" ca="1">_xlfn.IFS(AB777="","",
AND(AB777=last_rou_date), "",
AND($B$3="İllik"),DATE(YEAR(AB777)+1,MONTH(AB777),DAY(AB777) ),
AND($B$3="Aylıq", $AH$14="Not end"), EDATE(AB777,1),
AND($B$3="Aylıq", $AH$14="End"), EOMONTH(AB777,1)
)</f>
        <v/>
      </c>
      <c r="AC778" s="75" t="str" cm="1">
        <f t="array" aca="1" ref="AC778" ca="1">_xlfn.IFS(
AND($AN$14="Not year_end", AC777&gt;last_rou_date), "",
AND($AN$14="Year_end", AC777&gt;=last_rou_date), "",
AND($AN$14="Year_end"), DATE(YEAR(AC777+1), 12, 31),
AND($AN$14="Not year_end", MONTH(AC777)=12, DAY(AC777)=31), DATE(YEAR(AC776)+1, MONTH(AC776), DAY(AC776)),
AND($AN$14="Not year_end", OR(MONTH(AC777)&lt;&gt;12, DAY(AC777)&lt;&gt;31) ), DATE(YEAR(AC777), 12, 31)
)</f>
        <v/>
      </c>
      <c r="AD778" s="75" t="str" cm="1">
        <f t="array" aca="1" ref="AD778" ca="1">_xlfn.IFS(AD777="", "",
AND(AD777=last_rou_date, OR(MONTH(AD777)&lt;&gt;12, DAY(AD777)&lt;&gt;31) ), DATE(YEAR(AD777), 12, 31),
AND(MONTH(AD777)=12, DAY(AD777)=31, AD777&gt;=last_rou_date), "",
AND(MONTH(AD777)=12, DAY(AD777)&lt;&gt;31),  EOMONTH(AD777,0),
AND(MONTH(AD777)=12, DAY(AD777)=31, $AH$14="Not end"),  EDATE(AD776,1),
AND($AH$14="Not end"), EDATE(AD777, 1),
AND($AH$14="End"), EOMONTH(AD777, 1)
)</f>
        <v/>
      </c>
      <c r="AE778" s="51" t="str" cm="1">
        <f t="array" ref="AE778">_xlfn.IFS(W778="", "",
AND(W778&gt;0, W778&lt;=$B$4, $C$2="İllik artım, faiz olaraq", $D$2&gt;0, $B$3="İllik"), $B$5*((1+$D$2)^(W778-1)),
AND(W778&gt;0, W778&lt;=$B$4, $C$2="İllik artım, faiz olaraq", $D$2&gt;0, $B$3="Aylıq"), $B$5*((1+$D$2)^ROUNDDOWN((W778-1)/12,0)),
AND(W778=1, $C$2="Aşağıdakı kimi dəyişir", ), $B$5,
AND(W778&gt;1, W778&lt;=$B$4, $C$2="Aşağıdakı kimi dəyişir"), IFERROR(VLOOKUP(W778, $C$4:$D$7, 2, FALSE), AE777),
AND(W778&gt;0, W778&lt;=$B$4), $B$5,
TRUE,0 )</f>
        <v/>
      </c>
      <c r="AF778" s="51" t="str">
        <f t="shared" ca="1" si="34"/>
        <v/>
      </c>
    </row>
    <row r="779" spans="1:32" x14ac:dyDescent="0.4">
      <c r="A779" s="13" t="str" cm="1">
        <f t="array" aca="1" ref="A779" ca="1">_xlfn.IFS(
AND(SUMIFS(lease_table_interest_accruals, lease_table_dates, A778)&gt;0, COUNTIFS($E$14:E778, "Interest accrual", $A$14:A778, A778)=0),  A778,
AND(SUMIFS(lease_table_payments, lease_table_dates, A778)&gt;0, COUNTIFS($E$14:E778, "Payment", $A$14:A778, A778)=0),  A778,
AND(SUMIFS(rou_table_deprs, rou_table_dates, A778)&gt;0, COUNTIFS($E$14:E778, "Depreciation", $A$14:A778, A778)=0),  A778,
TRUE,  IFERROR(INDEX(rou_table_dates,  MATCH(A778, rou_table_dates)+1, ), "")
)</f>
        <v/>
      </c>
      <c r="B779" s="1" t="str" cm="1">
        <f t="array" aca="1" ref="B779" ca="1">_xlfn.IFS(
AND(E779="Payment", A779=$B$2), $AM$14,
E779="Payment", $AM$15,
E779="Interest accrual", $AM$18,
E779="Depreciation", $AM$17,
TRUE, "")</f>
        <v/>
      </c>
      <c r="C779" s="1" t="str" cm="1">
        <f t="array" aca="1" ref="C779" ca="1">_xlfn.IFS(
E779="Payment", $AM$19,
E779="Interest accrual", $AM$15,
E779="Depreciation", $AM$16,
TRUE, "")</f>
        <v/>
      </c>
      <c r="D779" s="1" t="str" cm="1">
        <f t="array" aca="1" ref="D779" ca="1">_xlfn.IFS(
E779="Payment", _xlfn.XLOOKUP(A779, lease_table_dates, lease_table_payments, 0, 0),
E779="Interest accrual", _xlfn.XLOOKUP(A779, lease_table_dates, lease_table_interest_accruals, 0, 0),
E779="Depreciation", _xlfn.XLOOKUP(A779, rou_table_dates, rou_table_deprs, 0, 0),
TRUE, ""
)</f>
        <v/>
      </c>
      <c r="E779" s="7" t="str" cm="1">
        <f t="array" aca="1" ref="E779" ca="1">_xlfn.IFS(
AND(SUMIFS(lease_table_interest_accruals, lease_table_dates, A779)&gt;0, COUNTIFS($E$14:E778, "Interest accrual", $A$14:A778, A779)=0), "Interest accrual",
AND(SUMIFS(lease_table_payments, lease_table_dates, A779)&gt;0, COUNTIFS($E$14:E778, "Payment", $A$14:A778, A779)=0), "Payment",
AND(SUMIFS(rou_table_deprs, rou_table_dates, A779)&gt;0, COUNTIFS($E$14:E778, "Depreciation", $A$14:A778, A779)=0), "Depreciation",
TRUE,  ""
)</f>
        <v/>
      </c>
      <c r="G779" s="13" t="str" cm="1">
        <f t="array" aca="1" ref="G779" ca="1">_xlfn.IFS(
AND($B$11="Hə", $B$3="İllik"), Z779,
AND($B$11="Hə", $B$3="Aylıq"), AA779,
$B$11="Yox", X779)</f>
        <v/>
      </c>
      <c r="H779" s="1" t="str" cm="1">
        <f t="array" aca="1" ref="H779" ca="1">_xlfn.IFS( G779="", "",
TRUE, ROUND( H778+I779-J779, 2) )</f>
        <v/>
      </c>
      <c r="I779" s="1" t="str" cm="1">
        <f t="array" aca="1" ref="I779" ca="1">_xlfn.IFS(G779="", "",
G779=last_payment_date, (J779-H778),
 TRUE,  -  (H778- H778* (1+$B$6)^ (_xlfn.DAYS(G779,G778)/365) )
)</f>
        <v/>
      </c>
      <c r="J779" s="1" t="str" cm="1">
        <f t="array" aca="1" ref="J779" ca="1">_xlfn.IFS(G779="", "",
TRUE, _xlfn.XLOOKUP(G779,  payment_dates, payments,0,0)
)</f>
        <v/>
      </c>
      <c r="L779" s="8" t="str" cm="1">
        <f t="array" aca="1" ref="L779" ca="1">_xlfn.IFS(
AND($B$11="Hə", $B$3="İllik"), AC779,
AND($B$11="Hə", $B$3="Aylıq"), AD779,
$B$11="Yox", AB779)</f>
        <v/>
      </c>
      <c r="M779" s="1" t="str" cm="1">
        <f t="array" aca="1" ref="M779" ca="1">_xlfn.IFS( L779="", "",
(M778-N779)&lt;=0.5, 0,
TRUE,  M778-N779)</f>
        <v/>
      </c>
      <c r="N779" s="7" t="str" cm="1">
        <f t="array" aca="1" ref="N779" ca="1">_xlfn.IFS(
L779="", "",
TRUE, MIN(M778, ROUND($M$14/ (last_rou_date - $B$2) * (L779-L778), 2) )
)</f>
        <v/>
      </c>
      <c r="P779" s="59" t="str">
        <f t="shared" ca="1" si="36"/>
        <v/>
      </c>
      <c r="Q779" s="1" t="str" cm="1">
        <f t="array" aca="1" ref="Q779" ca="1">_xlfn.IFS(P779="","",
$B$11="Hə", _xlfn.XLOOKUP(DATE(P779, 12, 31), rou_table_dates, rou_table_nbvs,0, 0),
TRUE,  MAX(0, ROUND($M$14 - $M$14/ (last_rou_date - $B$2) * (DATE(P779,12,31) - $B$2), 2) )
)</f>
        <v/>
      </c>
      <c r="R779" s="1" t="str" cm="1">
        <f t="array" aca="1" ref="R779" ca="1">_xlfn.IFS(P779="","",
$B$11="Hə", _xlfn.XLOOKUP(DATE(P779, 12, 31), lease_table_dates, lease_table_balances,0, 0),
TRUE, IFERROR( XNPV($B$6, IF(payment_dates &gt;DATE(P779, 12, 31), payments,  0),  IF(payment_dates &gt;DATE(P779, 12, 31), payment_dates,  DATE(P779, 12, 31))    ),0)
)</f>
        <v/>
      </c>
      <c r="S779" s="1" t="str" cm="1">
        <f t="array" aca="1" ref="S779" ca="1">_xlfn.IFS(P779="","",
TRUE,  MIN( MIN(Q778, $M$14), ROUND($M$14/ (last_rou_date - $B$2) * (DATE(P779,12,31) - MAX($B$2, DATE(P779-1, 12, 31))), 2) )
)</f>
        <v/>
      </c>
      <c r="T779" s="7" t="str" cm="1">
        <f t="array" aca="1" ref="T779" ca="1">_xlfn.IFS(P779="", "",
ISTEXT(R778), R779- (H779 - SUMIFS( lease_table_payments, lease_table_years, P779) -$AG$14 ),
AND(ISNUMBER(R778), R779&lt;&gt;""),   R779- (R778 - SUMIFS( lease_table_payments, lease_table_years, P779) )
)</f>
        <v/>
      </c>
      <c r="V779" s="64">
        <f t="shared" si="35"/>
        <v>766</v>
      </c>
      <c r="W779" s="51" t="str" cm="1">
        <f t="array" ref="W779">_xlfn.IFS(
OR(W778=$B$4, W778=""),"",
TRUE,W778+1
)</f>
        <v/>
      </c>
      <c r="X779" s="51" t="str" cm="1">
        <f t="array" ref="X779">_xlfn.IFS(X778="","",
W779="", "",
AND($B$3="İllik"),DATE(YEAR(X778)+1,MONTH(X778),DAY(X778) ),
AND($B$3="Aylıq", $AH$14="Not end"), EDATE(X778,1),
AND($B$3="Aylıq", $AH$14="End"), EOMONTH(X778,1)
)</f>
        <v/>
      </c>
      <c r="Y779" s="51" t="str" cm="1">
        <f t="array" aca="1" ref="Y779" ca="1">_xlfn.IFS(
AND($B$7="Dövrün əvvəlində", Y778&lt;=last_rou_date), DATE(YEAR(Y778)+1, 12, 31),
AND($B$7="Dövrün sonunda", Y778&lt;=last_payment_date), DATE(YEAR(Y778)+1, 12, 31),
TRUE, ""
)</f>
        <v/>
      </c>
      <c r="Z779" s="75" t="str" cm="1">
        <f t="array" aca="1" ref="Z779" ca="1">_xlfn.IFS(
AND($AN$14="Not year_end", Z778&gt;last_payment_date), "",
AND($AN$14="Year_end", Z778&gt;=last_payment_date), "",
AND($AN$14="Year_end"), DATE(YEAR(Z778+1), 12, 31),
AND($AN$14="Not year_end", MONTH(Z778)=12, DAY(Z778)=31), DATE(YEAR(Z777)+1, MONTH(Z777), DAY(Z777)),
AND($AN$14="Not year_end", OR(MONTH(Z778)&lt;&gt;12, DAY(Z778)&lt;&gt;31) ), DATE(YEAR(Z778), 12, 31)
)</f>
        <v/>
      </c>
      <c r="AA779" s="75" t="str" cm="1">
        <f t="array" aca="1" ref="AA779" ca="1">_xlfn.IFS(AA778="", "",
AND(AA778=last_payment_date, OR(MONTH(AA778)&lt;&gt;12, DAY(AA778)&lt;&gt;31) ), DATE(YEAR(AA778), 12, 31),
AND(MONTH(AA778)=12, DAY(AA778)=31, AA778&gt;=last_payment_date), "",
AND(MONTH(AA778)=12, DAY(AA778)&lt;&gt;31),  EOMONTH(AA778,0),
AND(MONTH(AA778)=12, DAY(AA778)=31, $AH$14="Not end"),  EDATE(AA777,1),
AND($AH$14="Not end"), EDATE(AA778, 1),
AND($AH$14="End"), EOMONTH(AA778, 1)
)</f>
        <v/>
      </c>
      <c r="AB779" s="75" t="str" cm="1">
        <f t="array" aca="1" ref="AB779" ca="1">_xlfn.IFS(AB778="","",
AND(AB778=last_rou_date), "",
AND($B$3="İllik"),DATE(YEAR(AB778)+1,MONTH(AB778),DAY(AB778) ),
AND($B$3="Aylıq", $AH$14="Not end"), EDATE(AB778,1),
AND($B$3="Aylıq", $AH$14="End"), EOMONTH(AB778,1)
)</f>
        <v/>
      </c>
      <c r="AC779" s="75" t="str" cm="1">
        <f t="array" aca="1" ref="AC779" ca="1">_xlfn.IFS(
AND($AN$14="Not year_end", AC778&gt;last_rou_date), "",
AND($AN$14="Year_end", AC778&gt;=last_rou_date), "",
AND($AN$14="Year_end"), DATE(YEAR(AC778+1), 12, 31),
AND($AN$14="Not year_end", MONTH(AC778)=12, DAY(AC778)=31), DATE(YEAR(AC777)+1, MONTH(AC777), DAY(AC777)),
AND($AN$14="Not year_end", OR(MONTH(AC778)&lt;&gt;12, DAY(AC778)&lt;&gt;31) ), DATE(YEAR(AC778), 12, 31)
)</f>
        <v/>
      </c>
      <c r="AD779" s="75" t="str" cm="1">
        <f t="array" aca="1" ref="AD779" ca="1">_xlfn.IFS(AD778="", "",
AND(AD778=last_rou_date, OR(MONTH(AD778)&lt;&gt;12, DAY(AD778)&lt;&gt;31) ), DATE(YEAR(AD778), 12, 31),
AND(MONTH(AD778)=12, DAY(AD778)=31, AD778&gt;=last_rou_date), "",
AND(MONTH(AD778)=12, DAY(AD778)&lt;&gt;31),  EOMONTH(AD778,0),
AND(MONTH(AD778)=12, DAY(AD778)=31, $AH$14="Not end"),  EDATE(AD777,1),
AND($AH$14="Not end"), EDATE(AD778, 1),
AND($AH$14="End"), EOMONTH(AD778, 1)
)</f>
        <v/>
      </c>
      <c r="AE779" s="51" t="str" cm="1">
        <f t="array" ref="AE779">_xlfn.IFS(W779="", "",
AND(W779&gt;0, W779&lt;=$B$4, $C$2="İllik artım, faiz olaraq", $D$2&gt;0, $B$3="İllik"), $B$5*((1+$D$2)^(W779-1)),
AND(W779&gt;0, W779&lt;=$B$4, $C$2="İllik artım, faiz olaraq", $D$2&gt;0, $B$3="Aylıq"), $B$5*((1+$D$2)^ROUNDDOWN((W779-1)/12,0)),
AND(W779=1, $C$2="Aşağıdakı kimi dəyişir", ), $B$5,
AND(W779&gt;1, W779&lt;=$B$4, $C$2="Aşağıdakı kimi dəyişir"), IFERROR(VLOOKUP(W779, $C$4:$D$7, 2, FALSE), AE778),
AND(W779&gt;0, W779&lt;=$B$4), $B$5,
TRUE,0 )</f>
        <v/>
      </c>
      <c r="AF779" s="51" t="str">
        <f t="shared" ca="1" si="34"/>
        <v/>
      </c>
    </row>
    <row r="780" spans="1:32" x14ac:dyDescent="0.4">
      <c r="A780" s="13" t="str" cm="1">
        <f t="array" aca="1" ref="A780" ca="1">_xlfn.IFS(
AND(SUMIFS(lease_table_interest_accruals, lease_table_dates, A779)&gt;0, COUNTIFS($E$14:E779, "Interest accrual", $A$14:A779, A779)=0),  A779,
AND(SUMIFS(lease_table_payments, lease_table_dates, A779)&gt;0, COUNTIFS($E$14:E779, "Payment", $A$14:A779, A779)=0),  A779,
AND(SUMIFS(rou_table_deprs, rou_table_dates, A779)&gt;0, COUNTIFS($E$14:E779, "Depreciation", $A$14:A779, A779)=0),  A779,
TRUE,  IFERROR(INDEX(rou_table_dates,  MATCH(A779, rou_table_dates)+1, ), "")
)</f>
        <v/>
      </c>
      <c r="B780" s="1" t="str" cm="1">
        <f t="array" aca="1" ref="B780" ca="1">_xlfn.IFS(
AND(E780="Payment", A780=$B$2), $AM$14,
E780="Payment", $AM$15,
E780="Interest accrual", $AM$18,
E780="Depreciation", $AM$17,
TRUE, "")</f>
        <v/>
      </c>
      <c r="C780" s="1" t="str" cm="1">
        <f t="array" aca="1" ref="C780" ca="1">_xlfn.IFS(
E780="Payment", $AM$19,
E780="Interest accrual", $AM$15,
E780="Depreciation", $AM$16,
TRUE, "")</f>
        <v/>
      </c>
      <c r="D780" s="1" t="str" cm="1">
        <f t="array" aca="1" ref="D780" ca="1">_xlfn.IFS(
E780="Payment", _xlfn.XLOOKUP(A780, lease_table_dates, lease_table_payments, 0, 0),
E780="Interest accrual", _xlfn.XLOOKUP(A780, lease_table_dates, lease_table_interest_accruals, 0, 0),
E780="Depreciation", _xlfn.XLOOKUP(A780, rou_table_dates, rou_table_deprs, 0, 0),
TRUE, ""
)</f>
        <v/>
      </c>
      <c r="E780" s="7" t="str" cm="1">
        <f t="array" aca="1" ref="E780" ca="1">_xlfn.IFS(
AND(SUMIFS(lease_table_interest_accruals, lease_table_dates, A780)&gt;0, COUNTIFS($E$14:E779, "Interest accrual", $A$14:A779, A780)=0), "Interest accrual",
AND(SUMIFS(lease_table_payments, lease_table_dates, A780)&gt;0, COUNTIFS($E$14:E779, "Payment", $A$14:A779, A780)=0), "Payment",
AND(SUMIFS(rou_table_deprs, rou_table_dates, A780)&gt;0, COUNTIFS($E$14:E779, "Depreciation", $A$14:A779, A780)=0), "Depreciation",
TRUE,  ""
)</f>
        <v/>
      </c>
      <c r="G780" s="13" t="str" cm="1">
        <f t="array" aca="1" ref="G780" ca="1">_xlfn.IFS(
AND($B$11="Hə", $B$3="İllik"), Z780,
AND($B$11="Hə", $B$3="Aylıq"), AA780,
$B$11="Yox", X780)</f>
        <v/>
      </c>
      <c r="H780" s="1" t="str" cm="1">
        <f t="array" aca="1" ref="H780" ca="1">_xlfn.IFS( G780="", "",
TRUE, ROUND( H779+I780-J780, 2) )</f>
        <v/>
      </c>
      <c r="I780" s="1" t="str" cm="1">
        <f t="array" aca="1" ref="I780" ca="1">_xlfn.IFS(G780="", "",
G780=last_payment_date, (J780-H779),
 TRUE,  -  (H779- H779* (1+$B$6)^ (_xlfn.DAYS(G780,G779)/365) )
)</f>
        <v/>
      </c>
      <c r="J780" s="1" t="str" cm="1">
        <f t="array" aca="1" ref="J780" ca="1">_xlfn.IFS(G780="", "",
TRUE, _xlfn.XLOOKUP(G780,  payment_dates, payments,0,0)
)</f>
        <v/>
      </c>
      <c r="L780" s="8" t="str" cm="1">
        <f t="array" aca="1" ref="L780" ca="1">_xlfn.IFS(
AND($B$11="Hə", $B$3="İllik"), AC780,
AND($B$11="Hə", $B$3="Aylıq"), AD780,
$B$11="Yox", AB780)</f>
        <v/>
      </c>
      <c r="M780" s="1" t="str" cm="1">
        <f t="array" aca="1" ref="M780" ca="1">_xlfn.IFS( L780="", "",
(M779-N780)&lt;=0.5, 0,
TRUE,  M779-N780)</f>
        <v/>
      </c>
      <c r="N780" s="7" t="str" cm="1">
        <f t="array" aca="1" ref="N780" ca="1">_xlfn.IFS(
L780="", "",
TRUE, MIN(M779, ROUND($M$14/ (last_rou_date - $B$2) * (L780-L779), 2) )
)</f>
        <v/>
      </c>
      <c r="P780" s="59" t="str">
        <f t="shared" ca="1" si="36"/>
        <v/>
      </c>
      <c r="Q780" s="1" t="str" cm="1">
        <f t="array" aca="1" ref="Q780" ca="1">_xlfn.IFS(P780="","",
$B$11="Hə", _xlfn.XLOOKUP(DATE(P780, 12, 31), rou_table_dates, rou_table_nbvs,0, 0),
TRUE,  MAX(0, ROUND($M$14 - $M$14/ (last_rou_date - $B$2) * (DATE(P780,12,31) - $B$2), 2) )
)</f>
        <v/>
      </c>
      <c r="R780" s="1" t="str" cm="1">
        <f t="array" aca="1" ref="R780" ca="1">_xlfn.IFS(P780="","",
$B$11="Hə", _xlfn.XLOOKUP(DATE(P780, 12, 31), lease_table_dates, lease_table_balances,0, 0),
TRUE, IFERROR( XNPV($B$6, IF(payment_dates &gt;DATE(P780, 12, 31), payments,  0),  IF(payment_dates &gt;DATE(P780, 12, 31), payment_dates,  DATE(P780, 12, 31))    ),0)
)</f>
        <v/>
      </c>
      <c r="S780" s="1" t="str" cm="1">
        <f t="array" aca="1" ref="S780" ca="1">_xlfn.IFS(P780="","",
TRUE,  MIN( MIN(Q779, $M$14), ROUND($M$14/ (last_rou_date - $B$2) * (DATE(P780,12,31) - MAX($B$2, DATE(P780-1, 12, 31))), 2) )
)</f>
        <v/>
      </c>
      <c r="T780" s="7" t="str" cm="1">
        <f t="array" aca="1" ref="T780" ca="1">_xlfn.IFS(P780="", "",
ISTEXT(R779), R780- (H780 - SUMIFS( lease_table_payments, lease_table_years, P780) -$AG$14 ),
AND(ISNUMBER(R779), R780&lt;&gt;""),   R780- (R779 - SUMIFS( lease_table_payments, lease_table_years, P780) )
)</f>
        <v/>
      </c>
      <c r="V780" s="64">
        <f t="shared" si="35"/>
        <v>767</v>
      </c>
      <c r="W780" s="51" t="str" cm="1">
        <f t="array" ref="W780">_xlfn.IFS(
OR(W779=$B$4, W779=""),"",
TRUE,W779+1
)</f>
        <v/>
      </c>
      <c r="X780" s="51" t="str" cm="1">
        <f t="array" ref="X780">_xlfn.IFS(X779="","",
W780="", "",
AND($B$3="İllik"),DATE(YEAR(X779)+1,MONTH(X779),DAY(X779) ),
AND($B$3="Aylıq", $AH$14="Not end"), EDATE(X779,1),
AND($B$3="Aylıq", $AH$14="End"), EOMONTH(X779,1)
)</f>
        <v/>
      </c>
      <c r="Y780" s="51" t="str" cm="1">
        <f t="array" aca="1" ref="Y780" ca="1">_xlfn.IFS(
AND($B$7="Dövrün əvvəlində", Y779&lt;=last_rou_date), DATE(YEAR(Y779)+1, 12, 31),
AND($B$7="Dövrün sonunda", Y779&lt;=last_payment_date), DATE(YEAR(Y779)+1, 12, 31),
TRUE, ""
)</f>
        <v/>
      </c>
      <c r="Z780" s="75" t="str" cm="1">
        <f t="array" aca="1" ref="Z780" ca="1">_xlfn.IFS(
AND($AN$14="Not year_end", Z779&gt;last_payment_date), "",
AND($AN$14="Year_end", Z779&gt;=last_payment_date), "",
AND($AN$14="Year_end"), DATE(YEAR(Z779+1), 12, 31),
AND($AN$14="Not year_end", MONTH(Z779)=12, DAY(Z779)=31), DATE(YEAR(Z778)+1, MONTH(Z778), DAY(Z778)),
AND($AN$14="Not year_end", OR(MONTH(Z779)&lt;&gt;12, DAY(Z779)&lt;&gt;31) ), DATE(YEAR(Z779), 12, 31)
)</f>
        <v/>
      </c>
      <c r="AA780" s="75" t="str" cm="1">
        <f t="array" aca="1" ref="AA780" ca="1">_xlfn.IFS(AA779="", "",
AND(AA779=last_payment_date, OR(MONTH(AA779)&lt;&gt;12, DAY(AA779)&lt;&gt;31) ), DATE(YEAR(AA779), 12, 31),
AND(MONTH(AA779)=12, DAY(AA779)=31, AA779&gt;=last_payment_date), "",
AND(MONTH(AA779)=12, DAY(AA779)&lt;&gt;31),  EOMONTH(AA779,0),
AND(MONTH(AA779)=12, DAY(AA779)=31, $AH$14="Not end"),  EDATE(AA778,1),
AND($AH$14="Not end"), EDATE(AA779, 1),
AND($AH$14="End"), EOMONTH(AA779, 1)
)</f>
        <v/>
      </c>
      <c r="AB780" s="75" t="str" cm="1">
        <f t="array" aca="1" ref="AB780" ca="1">_xlfn.IFS(AB779="","",
AND(AB779=last_rou_date), "",
AND($B$3="İllik"),DATE(YEAR(AB779)+1,MONTH(AB779),DAY(AB779) ),
AND($B$3="Aylıq", $AH$14="Not end"), EDATE(AB779,1),
AND($B$3="Aylıq", $AH$14="End"), EOMONTH(AB779,1)
)</f>
        <v/>
      </c>
      <c r="AC780" s="75" t="str" cm="1">
        <f t="array" aca="1" ref="AC780" ca="1">_xlfn.IFS(
AND($AN$14="Not year_end", AC779&gt;last_rou_date), "",
AND($AN$14="Year_end", AC779&gt;=last_rou_date), "",
AND($AN$14="Year_end"), DATE(YEAR(AC779+1), 12, 31),
AND($AN$14="Not year_end", MONTH(AC779)=12, DAY(AC779)=31), DATE(YEAR(AC778)+1, MONTH(AC778), DAY(AC778)),
AND($AN$14="Not year_end", OR(MONTH(AC779)&lt;&gt;12, DAY(AC779)&lt;&gt;31) ), DATE(YEAR(AC779), 12, 31)
)</f>
        <v/>
      </c>
      <c r="AD780" s="75" t="str" cm="1">
        <f t="array" aca="1" ref="AD780" ca="1">_xlfn.IFS(AD779="", "",
AND(AD779=last_rou_date, OR(MONTH(AD779)&lt;&gt;12, DAY(AD779)&lt;&gt;31) ), DATE(YEAR(AD779), 12, 31),
AND(MONTH(AD779)=12, DAY(AD779)=31, AD779&gt;=last_rou_date), "",
AND(MONTH(AD779)=12, DAY(AD779)&lt;&gt;31),  EOMONTH(AD779,0),
AND(MONTH(AD779)=12, DAY(AD779)=31, $AH$14="Not end"),  EDATE(AD778,1),
AND($AH$14="Not end"), EDATE(AD779, 1),
AND($AH$14="End"), EOMONTH(AD779, 1)
)</f>
        <v/>
      </c>
      <c r="AE780" s="51" t="str" cm="1">
        <f t="array" ref="AE780">_xlfn.IFS(W780="", "",
AND(W780&gt;0, W780&lt;=$B$4, $C$2="İllik artım, faiz olaraq", $D$2&gt;0, $B$3="İllik"), $B$5*((1+$D$2)^(W780-1)),
AND(W780&gt;0, W780&lt;=$B$4, $C$2="İllik artım, faiz olaraq", $D$2&gt;0, $B$3="Aylıq"), $B$5*((1+$D$2)^ROUNDDOWN((W780-1)/12,0)),
AND(W780=1, $C$2="Aşağıdakı kimi dəyişir", ), $B$5,
AND(W780&gt;1, W780&lt;=$B$4, $C$2="Aşağıdakı kimi dəyişir"), IFERROR(VLOOKUP(W780, $C$4:$D$7, 2, FALSE), AE779),
AND(W780&gt;0, W780&lt;=$B$4), $B$5,
TRUE,0 )</f>
        <v/>
      </c>
      <c r="AF780" s="51" t="str">
        <f t="shared" ca="1" si="34"/>
        <v/>
      </c>
    </row>
    <row r="781" spans="1:32" x14ac:dyDescent="0.4">
      <c r="A781" s="13" t="str" cm="1">
        <f t="array" aca="1" ref="A781" ca="1">_xlfn.IFS(
AND(SUMIFS(lease_table_interest_accruals, lease_table_dates, A780)&gt;0, COUNTIFS($E$14:E780, "Interest accrual", $A$14:A780, A780)=0),  A780,
AND(SUMIFS(lease_table_payments, lease_table_dates, A780)&gt;0, COUNTIFS($E$14:E780, "Payment", $A$14:A780, A780)=0),  A780,
AND(SUMIFS(rou_table_deprs, rou_table_dates, A780)&gt;0, COUNTIFS($E$14:E780, "Depreciation", $A$14:A780, A780)=0),  A780,
TRUE,  IFERROR(INDEX(rou_table_dates,  MATCH(A780, rou_table_dates)+1, ), "")
)</f>
        <v/>
      </c>
      <c r="B781" s="1" t="str" cm="1">
        <f t="array" aca="1" ref="B781" ca="1">_xlfn.IFS(
AND(E781="Payment", A781=$B$2), $AM$14,
E781="Payment", $AM$15,
E781="Interest accrual", $AM$18,
E781="Depreciation", $AM$17,
TRUE, "")</f>
        <v/>
      </c>
      <c r="C781" s="1" t="str" cm="1">
        <f t="array" aca="1" ref="C781" ca="1">_xlfn.IFS(
E781="Payment", $AM$19,
E781="Interest accrual", $AM$15,
E781="Depreciation", $AM$16,
TRUE, "")</f>
        <v/>
      </c>
      <c r="D781" s="1" t="str" cm="1">
        <f t="array" aca="1" ref="D781" ca="1">_xlfn.IFS(
E781="Payment", _xlfn.XLOOKUP(A781, lease_table_dates, lease_table_payments, 0, 0),
E781="Interest accrual", _xlfn.XLOOKUP(A781, lease_table_dates, lease_table_interest_accruals, 0, 0),
E781="Depreciation", _xlfn.XLOOKUP(A781, rou_table_dates, rou_table_deprs, 0, 0),
TRUE, ""
)</f>
        <v/>
      </c>
      <c r="E781" s="7" t="str" cm="1">
        <f t="array" aca="1" ref="E781" ca="1">_xlfn.IFS(
AND(SUMIFS(lease_table_interest_accruals, lease_table_dates, A781)&gt;0, COUNTIFS($E$14:E780, "Interest accrual", $A$14:A780, A781)=0), "Interest accrual",
AND(SUMIFS(lease_table_payments, lease_table_dates, A781)&gt;0, COUNTIFS($E$14:E780, "Payment", $A$14:A780, A781)=0), "Payment",
AND(SUMIFS(rou_table_deprs, rou_table_dates, A781)&gt;0, COUNTIFS($E$14:E780, "Depreciation", $A$14:A780, A781)=0), "Depreciation",
TRUE,  ""
)</f>
        <v/>
      </c>
      <c r="G781" s="13" t="str" cm="1">
        <f t="array" aca="1" ref="G781" ca="1">_xlfn.IFS(
AND($B$11="Hə", $B$3="İllik"), Z781,
AND($B$11="Hə", $B$3="Aylıq"), AA781,
$B$11="Yox", X781)</f>
        <v/>
      </c>
      <c r="H781" s="1" t="str" cm="1">
        <f t="array" aca="1" ref="H781" ca="1">_xlfn.IFS( G781="", "",
TRUE, ROUND( H780+I781-J781, 2) )</f>
        <v/>
      </c>
      <c r="I781" s="1" t="str" cm="1">
        <f t="array" aca="1" ref="I781" ca="1">_xlfn.IFS(G781="", "",
G781=last_payment_date, (J781-H780),
 TRUE,  -  (H780- H780* (1+$B$6)^ (_xlfn.DAYS(G781,G780)/365) )
)</f>
        <v/>
      </c>
      <c r="J781" s="1" t="str" cm="1">
        <f t="array" aca="1" ref="J781" ca="1">_xlfn.IFS(G781="", "",
TRUE, _xlfn.XLOOKUP(G781,  payment_dates, payments,0,0)
)</f>
        <v/>
      </c>
      <c r="L781" s="8" t="str" cm="1">
        <f t="array" aca="1" ref="L781" ca="1">_xlfn.IFS(
AND($B$11="Hə", $B$3="İllik"), AC781,
AND($B$11="Hə", $B$3="Aylıq"), AD781,
$B$11="Yox", AB781)</f>
        <v/>
      </c>
      <c r="M781" s="1" t="str" cm="1">
        <f t="array" aca="1" ref="M781" ca="1">_xlfn.IFS( L781="", "",
(M780-N781)&lt;=0.5, 0,
TRUE,  M780-N781)</f>
        <v/>
      </c>
      <c r="N781" s="7" t="str" cm="1">
        <f t="array" aca="1" ref="N781" ca="1">_xlfn.IFS(
L781="", "",
TRUE, MIN(M780, ROUND($M$14/ (last_rou_date - $B$2) * (L781-L780), 2) )
)</f>
        <v/>
      </c>
      <c r="P781" s="59" t="str">
        <f t="shared" ca="1" si="36"/>
        <v/>
      </c>
      <c r="Q781" s="1" t="str" cm="1">
        <f t="array" aca="1" ref="Q781" ca="1">_xlfn.IFS(P781="","",
$B$11="Hə", _xlfn.XLOOKUP(DATE(P781, 12, 31), rou_table_dates, rou_table_nbvs,0, 0),
TRUE,  MAX(0, ROUND($M$14 - $M$14/ (last_rou_date - $B$2) * (DATE(P781,12,31) - $B$2), 2) )
)</f>
        <v/>
      </c>
      <c r="R781" s="1" t="str" cm="1">
        <f t="array" aca="1" ref="R781" ca="1">_xlfn.IFS(P781="","",
$B$11="Hə", _xlfn.XLOOKUP(DATE(P781, 12, 31), lease_table_dates, lease_table_balances,0, 0),
TRUE, IFERROR( XNPV($B$6, IF(payment_dates &gt;DATE(P781, 12, 31), payments,  0),  IF(payment_dates &gt;DATE(P781, 12, 31), payment_dates,  DATE(P781, 12, 31))    ),0)
)</f>
        <v/>
      </c>
      <c r="S781" s="1" t="str" cm="1">
        <f t="array" aca="1" ref="S781" ca="1">_xlfn.IFS(P781="","",
TRUE,  MIN( MIN(Q780, $M$14), ROUND($M$14/ (last_rou_date - $B$2) * (DATE(P781,12,31) - MAX($B$2, DATE(P781-1, 12, 31))), 2) )
)</f>
        <v/>
      </c>
      <c r="T781" s="7" t="str" cm="1">
        <f t="array" aca="1" ref="T781" ca="1">_xlfn.IFS(P781="", "",
ISTEXT(R780), R781- (H781 - SUMIFS( lease_table_payments, lease_table_years, P781) -$AG$14 ),
AND(ISNUMBER(R780), R781&lt;&gt;""),   R781- (R780 - SUMIFS( lease_table_payments, lease_table_years, P781) )
)</f>
        <v/>
      </c>
      <c r="V781" s="64">
        <f t="shared" si="35"/>
        <v>768</v>
      </c>
      <c r="W781" s="51" t="str" cm="1">
        <f t="array" ref="W781">_xlfn.IFS(
OR(W780=$B$4, W780=""),"",
TRUE,W780+1
)</f>
        <v/>
      </c>
      <c r="X781" s="51" t="str" cm="1">
        <f t="array" ref="X781">_xlfn.IFS(X780="","",
W781="", "",
AND($B$3="İllik"),DATE(YEAR(X780)+1,MONTH(X780),DAY(X780) ),
AND($B$3="Aylıq", $AH$14="Not end"), EDATE(X780,1),
AND($B$3="Aylıq", $AH$14="End"), EOMONTH(X780,1)
)</f>
        <v/>
      </c>
      <c r="Y781" s="51" t="str" cm="1">
        <f t="array" aca="1" ref="Y781" ca="1">_xlfn.IFS(
AND($B$7="Dövrün əvvəlində", Y780&lt;=last_rou_date), DATE(YEAR(Y780)+1, 12, 31),
AND($B$7="Dövrün sonunda", Y780&lt;=last_payment_date), DATE(YEAR(Y780)+1, 12, 31),
TRUE, ""
)</f>
        <v/>
      </c>
      <c r="Z781" s="75" t="str" cm="1">
        <f t="array" aca="1" ref="Z781" ca="1">_xlfn.IFS(
AND($AN$14="Not year_end", Z780&gt;last_payment_date), "",
AND($AN$14="Year_end", Z780&gt;=last_payment_date), "",
AND($AN$14="Year_end"), DATE(YEAR(Z780+1), 12, 31),
AND($AN$14="Not year_end", MONTH(Z780)=12, DAY(Z780)=31), DATE(YEAR(Z779)+1, MONTH(Z779), DAY(Z779)),
AND($AN$14="Not year_end", OR(MONTH(Z780)&lt;&gt;12, DAY(Z780)&lt;&gt;31) ), DATE(YEAR(Z780), 12, 31)
)</f>
        <v/>
      </c>
      <c r="AA781" s="75" t="str" cm="1">
        <f t="array" aca="1" ref="AA781" ca="1">_xlfn.IFS(AA780="", "",
AND(AA780=last_payment_date, OR(MONTH(AA780)&lt;&gt;12, DAY(AA780)&lt;&gt;31) ), DATE(YEAR(AA780), 12, 31),
AND(MONTH(AA780)=12, DAY(AA780)=31, AA780&gt;=last_payment_date), "",
AND(MONTH(AA780)=12, DAY(AA780)&lt;&gt;31),  EOMONTH(AA780,0),
AND(MONTH(AA780)=12, DAY(AA780)=31, $AH$14="Not end"),  EDATE(AA779,1),
AND($AH$14="Not end"), EDATE(AA780, 1),
AND($AH$14="End"), EOMONTH(AA780, 1)
)</f>
        <v/>
      </c>
      <c r="AB781" s="75" t="str" cm="1">
        <f t="array" aca="1" ref="AB781" ca="1">_xlfn.IFS(AB780="","",
AND(AB780=last_rou_date), "",
AND($B$3="İllik"),DATE(YEAR(AB780)+1,MONTH(AB780),DAY(AB780) ),
AND($B$3="Aylıq", $AH$14="Not end"), EDATE(AB780,1),
AND($B$3="Aylıq", $AH$14="End"), EOMONTH(AB780,1)
)</f>
        <v/>
      </c>
      <c r="AC781" s="75" t="str" cm="1">
        <f t="array" aca="1" ref="AC781" ca="1">_xlfn.IFS(
AND($AN$14="Not year_end", AC780&gt;last_rou_date), "",
AND($AN$14="Year_end", AC780&gt;=last_rou_date), "",
AND($AN$14="Year_end"), DATE(YEAR(AC780+1), 12, 31),
AND($AN$14="Not year_end", MONTH(AC780)=12, DAY(AC780)=31), DATE(YEAR(AC779)+1, MONTH(AC779), DAY(AC779)),
AND($AN$14="Not year_end", OR(MONTH(AC780)&lt;&gt;12, DAY(AC780)&lt;&gt;31) ), DATE(YEAR(AC780), 12, 31)
)</f>
        <v/>
      </c>
      <c r="AD781" s="75" t="str" cm="1">
        <f t="array" aca="1" ref="AD781" ca="1">_xlfn.IFS(AD780="", "",
AND(AD780=last_rou_date, OR(MONTH(AD780)&lt;&gt;12, DAY(AD780)&lt;&gt;31) ), DATE(YEAR(AD780), 12, 31),
AND(MONTH(AD780)=12, DAY(AD780)=31, AD780&gt;=last_rou_date), "",
AND(MONTH(AD780)=12, DAY(AD780)&lt;&gt;31),  EOMONTH(AD780,0),
AND(MONTH(AD780)=12, DAY(AD780)=31, $AH$14="Not end"),  EDATE(AD779,1),
AND($AH$14="Not end"), EDATE(AD780, 1),
AND($AH$14="End"), EOMONTH(AD780, 1)
)</f>
        <v/>
      </c>
      <c r="AE781" s="51" t="str" cm="1">
        <f t="array" ref="AE781">_xlfn.IFS(W781="", "",
AND(W781&gt;0, W781&lt;=$B$4, $C$2="İllik artım, faiz olaraq", $D$2&gt;0, $B$3="İllik"), $B$5*((1+$D$2)^(W781-1)),
AND(W781&gt;0, W781&lt;=$B$4, $C$2="İllik artım, faiz olaraq", $D$2&gt;0, $B$3="Aylıq"), $B$5*((1+$D$2)^ROUNDDOWN((W781-1)/12,0)),
AND(W781=1, $C$2="Aşağıdakı kimi dəyişir", ), $B$5,
AND(W781&gt;1, W781&lt;=$B$4, $C$2="Aşağıdakı kimi dəyişir"), IFERROR(VLOOKUP(W781, $C$4:$D$7, 2, FALSE), AE780),
AND(W781&gt;0, W781&lt;=$B$4), $B$5,
TRUE,0 )</f>
        <v/>
      </c>
      <c r="AF781" s="51" t="str">
        <f t="shared" ca="1" si="34"/>
        <v/>
      </c>
    </row>
    <row r="782" spans="1:32" x14ac:dyDescent="0.4">
      <c r="A782" s="13" t="str" cm="1">
        <f t="array" aca="1" ref="A782" ca="1">_xlfn.IFS(
AND(SUMIFS(lease_table_interest_accruals, lease_table_dates, A781)&gt;0, COUNTIFS($E$14:E781, "Interest accrual", $A$14:A781, A781)=0),  A781,
AND(SUMIFS(lease_table_payments, lease_table_dates, A781)&gt;0, COUNTIFS($E$14:E781, "Payment", $A$14:A781, A781)=0),  A781,
AND(SUMIFS(rou_table_deprs, rou_table_dates, A781)&gt;0, COUNTIFS($E$14:E781, "Depreciation", $A$14:A781, A781)=0),  A781,
TRUE,  IFERROR(INDEX(rou_table_dates,  MATCH(A781, rou_table_dates)+1, ), "")
)</f>
        <v/>
      </c>
      <c r="B782" s="1" t="str" cm="1">
        <f t="array" aca="1" ref="B782" ca="1">_xlfn.IFS(
AND(E782="Payment", A782=$B$2), $AM$14,
E782="Payment", $AM$15,
E782="Interest accrual", $AM$18,
E782="Depreciation", $AM$17,
TRUE, "")</f>
        <v/>
      </c>
      <c r="C782" s="1" t="str" cm="1">
        <f t="array" aca="1" ref="C782" ca="1">_xlfn.IFS(
E782="Payment", $AM$19,
E782="Interest accrual", $AM$15,
E782="Depreciation", $AM$16,
TRUE, "")</f>
        <v/>
      </c>
      <c r="D782" s="1" t="str" cm="1">
        <f t="array" aca="1" ref="D782" ca="1">_xlfn.IFS(
E782="Payment", _xlfn.XLOOKUP(A782, lease_table_dates, lease_table_payments, 0, 0),
E782="Interest accrual", _xlfn.XLOOKUP(A782, lease_table_dates, lease_table_interest_accruals, 0, 0),
E782="Depreciation", _xlfn.XLOOKUP(A782, rou_table_dates, rou_table_deprs, 0, 0),
TRUE, ""
)</f>
        <v/>
      </c>
      <c r="E782" s="7" t="str" cm="1">
        <f t="array" aca="1" ref="E782" ca="1">_xlfn.IFS(
AND(SUMIFS(lease_table_interest_accruals, lease_table_dates, A782)&gt;0, COUNTIFS($E$14:E781, "Interest accrual", $A$14:A781, A782)=0), "Interest accrual",
AND(SUMIFS(lease_table_payments, lease_table_dates, A782)&gt;0, COUNTIFS($E$14:E781, "Payment", $A$14:A781, A782)=0), "Payment",
AND(SUMIFS(rou_table_deprs, rou_table_dates, A782)&gt;0, COUNTIFS($E$14:E781, "Depreciation", $A$14:A781, A782)=0), "Depreciation",
TRUE,  ""
)</f>
        <v/>
      </c>
      <c r="G782" s="13" t="str" cm="1">
        <f t="array" aca="1" ref="G782" ca="1">_xlfn.IFS(
AND($B$11="Hə", $B$3="İllik"), Z782,
AND($B$11="Hə", $B$3="Aylıq"), AA782,
$B$11="Yox", X782)</f>
        <v/>
      </c>
      <c r="H782" s="1" t="str" cm="1">
        <f t="array" aca="1" ref="H782" ca="1">_xlfn.IFS( G782="", "",
TRUE, ROUND( H781+I782-J782, 2) )</f>
        <v/>
      </c>
      <c r="I782" s="1" t="str" cm="1">
        <f t="array" aca="1" ref="I782" ca="1">_xlfn.IFS(G782="", "",
G782=last_payment_date, (J782-H781),
 TRUE,  -  (H781- H781* (1+$B$6)^ (_xlfn.DAYS(G782,G781)/365) )
)</f>
        <v/>
      </c>
      <c r="J782" s="1" t="str" cm="1">
        <f t="array" aca="1" ref="J782" ca="1">_xlfn.IFS(G782="", "",
TRUE, _xlfn.XLOOKUP(G782,  payment_dates, payments,0,0)
)</f>
        <v/>
      </c>
      <c r="L782" s="8" t="str" cm="1">
        <f t="array" aca="1" ref="L782" ca="1">_xlfn.IFS(
AND($B$11="Hə", $B$3="İllik"), AC782,
AND($B$11="Hə", $B$3="Aylıq"), AD782,
$B$11="Yox", AB782)</f>
        <v/>
      </c>
      <c r="M782" s="1" t="str" cm="1">
        <f t="array" aca="1" ref="M782" ca="1">_xlfn.IFS( L782="", "",
(M781-N782)&lt;=0.5, 0,
TRUE,  M781-N782)</f>
        <v/>
      </c>
      <c r="N782" s="7" t="str" cm="1">
        <f t="array" aca="1" ref="N782" ca="1">_xlfn.IFS(
L782="", "",
TRUE, MIN(M781, ROUND($M$14/ (last_rou_date - $B$2) * (L782-L781), 2) )
)</f>
        <v/>
      </c>
      <c r="P782" s="59" t="str">
        <f t="shared" ca="1" si="36"/>
        <v/>
      </c>
      <c r="Q782" s="1" t="str" cm="1">
        <f t="array" aca="1" ref="Q782" ca="1">_xlfn.IFS(P782="","",
$B$11="Hə", _xlfn.XLOOKUP(DATE(P782, 12, 31), rou_table_dates, rou_table_nbvs,0, 0),
TRUE,  MAX(0, ROUND($M$14 - $M$14/ (last_rou_date - $B$2) * (DATE(P782,12,31) - $B$2), 2) )
)</f>
        <v/>
      </c>
      <c r="R782" s="1" t="str" cm="1">
        <f t="array" aca="1" ref="R782" ca="1">_xlfn.IFS(P782="","",
$B$11="Hə", _xlfn.XLOOKUP(DATE(P782, 12, 31), lease_table_dates, lease_table_balances,0, 0),
TRUE, IFERROR( XNPV($B$6, IF(payment_dates &gt;DATE(P782, 12, 31), payments,  0),  IF(payment_dates &gt;DATE(P782, 12, 31), payment_dates,  DATE(P782, 12, 31))    ),0)
)</f>
        <v/>
      </c>
      <c r="S782" s="1" t="str" cm="1">
        <f t="array" aca="1" ref="S782" ca="1">_xlfn.IFS(P782="","",
TRUE,  MIN( MIN(Q781, $M$14), ROUND($M$14/ (last_rou_date - $B$2) * (DATE(P782,12,31) - MAX($B$2, DATE(P782-1, 12, 31))), 2) )
)</f>
        <v/>
      </c>
      <c r="T782" s="7" t="str" cm="1">
        <f t="array" aca="1" ref="T782" ca="1">_xlfn.IFS(P782="", "",
ISTEXT(R781), R782- (H782 - SUMIFS( lease_table_payments, lease_table_years, P782) -$AG$14 ),
AND(ISNUMBER(R781), R782&lt;&gt;""),   R782- (R781 - SUMIFS( lease_table_payments, lease_table_years, P782) )
)</f>
        <v/>
      </c>
      <c r="V782" s="64">
        <f t="shared" si="35"/>
        <v>769</v>
      </c>
      <c r="W782" s="51" t="str" cm="1">
        <f t="array" ref="W782">_xlfn.IFS(
OR(W781=$B$4, W781=""),"",
TRUE,W781+1
)</f>
        <v/>
      </c>
      <c r="X782" s="51" t="str" cm="1">
        <f t="array" ref="X782">_xlfn.IFS(X781="","",
W782="", "",
AND($B$3="İllik"),DATE(YEAR(X781)+1,MONTH(X781),DAY(X781) ),
AND($B$3="Aylıq", $AH$14="Not end"), EDATE(X781,1),
AND($B$3="Aylıq", $AH$14="End"), EOMONTH(X781,1)
)</f>
        <v/>
      </c>
      <c r="Y782" s="51" t="str" cm="1">
        <f t="array" aca="1" ref="Y782" ca="1">_xlfn.IFS(
AND($B$7="Dövrün əvvəlində", Y781&lt;=last_rou_date), DATE(YEAR(Y781)+1, 12, 31),
AND($B$7="Dövrün sonunda", Y781&lt;=last_payment_date), DATE(YEAR(Y781)+1, 12, 31),
TRUE, ""
)</f>
        <v/>
      </c>
      <c r="Z782" s="75" t="str" cm="1">
        <f t="array" aca="1" ref="Z782" ca="1">_xlfn.IFS(
AND($AN$14="Not year_end", Z781&gt;last_payment_date), "",
AND($AN$14="Year_end", Z781&gt;=last_payment_date), "",
AND($AN$14="Year_end"), DATE(YEAR(Z781+1), 12, 31),
AND($AN$14="Not year_end", MONTH(Z781)=12, DAY(Z781)=31), DATE(YEAR(Z780)+1, MONTH(Z780), DAY(Z780)),
AND($AN$14="Not year_end", OR(MONTH(Z781)&lt;&gt;12, DAY(Z781)&lt;&gt;31) ), DATE(YEAR(Z781), 12, 31)
)</f>
        <v/>
      </c>
      <c r="AA782" s="75" t="str" cm="1">
        <f t="array" aca="1" ref="AA782" ca="1">_xlfn.IFS(AA781="", "",
AND(AA781=last_payment_date, OR(MONTH(AA781)&lt;&gt;12, DAY(AA781)&lt;&gt;31) ), DATE(YEAR(AA781), 12, 31),
AND(MONTH(AA781)=12, DAY(AA781)=31, AA781&gt;=last_payment_date), "",
AND(MONTH(AA781)=12, DAY(AA781)&lt;&gt;31),  EOMONTH(AA781,0),
AND(MONTH(AA781)=12, DAY(AA781)=31, $AH$14="Not end"),  EDATE(AA780,1),
AND($AH$14="Not end"), EDATE(AA781, 1),
AND($AH$14="End"), EOMONTH(AA781, 1)
)</f>
        <v/>
      </c>
      <c r="AB782" s="75" t="str" cm="1">
        <f t="array" aca="1" ref="AB782" ca="1">_xlfn.IFS(AB781="","",
AND(AB781=last_rou_date), "",
AND($B$3="İllik"),DATE(YEAR(AB781)+1,MONTH(AB781),DAY(AB781) ),
AND($B$3="Aylıq", $AH$14="Not end"), EDATE(AB781,1),
AND($B$3="Aylıq", $AH$14="End"), EOMONTH(AB781,1)
)</f>
        <v/>
      </c>
      <c r="AC782" s="75" t="str" cm="1">
        <f t="array" aca="1" ref="AC782" ca="1">_xlfn.IFS(
AND($AN$14="Not year_end", AC781&gt;last_rou_date), "",
AND($AN$14="Year_end", AC781&gt;=last_rou_date), "",
AND($AN$14="Year_end"), DATE(YEAR(AC781+1), 12, 31),
AND($AN$14="Not year_end", MONTH(AC781)=12, DAY(AC781)=31), DATE(YEAR(AC780)+1, MONTH(AC780), DAY(AC780)),
AND($AN$14="Not year_end", OR(MONTH(AC781)&lt;&gt;12, DAY(AC781)&lt;&gt;31) ), DATE(YEAR(AC781), 12, 31)
)</f>
        <v/>
      </c>
      <c r="AD782" s="75" t="str" cm="1">
        <f t="array" aca="1" ref="AD782" ca="1">_xlfn.IFS(AD781="", "",
AND(AD781=last_rou_date, OR(MONTH(AD781)&lt;&gt;12, DAY(AD781)&lt;&gt;31) ), DATE(YEAR(AD781), 12, 31),
AND(MONTH(AD781)=12, DAY(AD781)=31, AD781&gt;=last_rou_date), "",
AND(MONTH(AD781)=12, DAY(AD781)&lt;&gt;31),  EOMONTH(AD781,0),
AND(MONTH(AD781)=12, DAY(AD781)=31, $AH$14="Not end"),  EDATE(AD780,1),
AND($AH$14="Not end"), EDATE(AD781, 1),
AND($AH$14="End"), EOMONTH(AD781, 1)
)</f>
        <v/>
      </c>
      <c r="AE782" s="51" t="str" cm="1">
        <f t="array" ref="AE782">_xlfn.IFS(W782="", "",
AND(W782&gt;0, W782&lt;=$B$4, $C$2="İllik artım, faiz olaraq", $D$2&gt;0, $B$3="İllik"), $B$5*((1+$D$2)^(W782-1)),
AND(W782&gt;0, W782&lt;=$B$4, $C$2="İllik artım, faiz olaraq", $D$2&gt;0, $B$3="Aylıq"), $B$5*((1+$D$2)^ROUNDDOWN((W782-1)/12,0)),
AND(W782=1, $C$2="Aşağıdakı kimi dəyişir", ), $B$5,
AND(W782&gt;1, W782&lt;=$B$4, $C$2="Aşağıdakı kimi dəyişir"), IFERROR(VLOOKUP(W782, $C$4:$D$7, 2, FALSE), AE781),
AND(W782&gt;0, W782&lt;=$B$4), $B$5,
TRUE,0 )</f>
        <v/>
      </c>
      <c r="AF782" s="51" t="str">
        <f t="shared" ca="1" si="34"/>
        <v/>
      </c>
    </row>
    <row r="783" spans="1:32" x14ac:dyDescent="0.4">
      <c r="A783" s="13" t="str" cm="1">
        <f t="array" aca="1" ref="A783" ca="1">_xlfn.IFS(
AND(SUMIFS(lease_table_interest_accruals, lease_table_dates, A782)&gt;0, COUNTIFS($E$14:E782, "Interest accrual", $A$14:A782, A782)=0),  A782,
AND(SUMIFS(lease_table_payments, lease_table_dates, A782)&gt;0, COUNTIFS($E$14:E782, "Payment", $A$14:A782, A782)=0),  A782,
AND(SUMIFS(rou_table_deprs, rou_table_dates, A782)&gt;0, COUNTIFS($E$14:E782, "Depreciation", $A$14:A782, A782)=0),  A782,
TRUE,  IFERROR(INDEX(rou_table_dates,  MATCH(A782, rou_table_dates)+1, ), "")
)</f>
        <v/>
      </c>
      <c r="B783" s="1" t="str" cm="1">
        <f t="array" aca="1" ref="B783" ca="1">_xlfn.IFS(
AND(E783="Payment", A783=$B$2), $AM$14,
E783="Payment", $AM$15,
E783="Interest accrual", $AM$18,
E783="Depreciation", $AM$17,
TRUE, "")</f>
        <v/>
      </c>
      <c r="C783" s="1" t="str" cm="1">
        <f t="array" aca="1" ref="C783" ca="1">_xlfn.IFS(
E783="Payment", $AM$19,
E783="Interest accrual", $AM$15,
E783="Depreciation", $AM$16,
TRUE, "")</f>
        <v/>
      </c>
      <c r="D783" s="1" t="str" cm="1">
        <f t="array" aca="1" ref="D783" ca="1">_xlfn.IFS(
E783="Payment", _xlfn.XLOOKUP(A783, lease_table_dates, lease_table_payments, 0, 0),
E783="Interest accrual", _xlfn.XLOOKUP(A783, lease_table_dates, lease_table_interest_accruals, 0, 0),
E783="Depreciation", _xlfn.XLOOKUP(A783, rou_table_dates, rou_table_deprs, 0, 0),
TRUE, ""
)</f>
        <v/>
      </c>
      <c r="E783" s="7" t="str" cm="1">
        <f t="array" aca="1" ref="E783" ca="1">_xlfn.IFS(
AND(SUMIFS(lease_table_interest_accruals, lease_table_dates, A783)&gt;0, COUNTIFS($E$14:E782, "Interest accrual", $A$14:A782, A783)=0), "Interest accrual",
AND(SUMIFS(lease_table_payments, lease_table_dates, A783)&gt;0, COUNTIFS($E$14:E782, "Payment", $A$14:A782, A783)=0), "Payment",
AND(SUMIFS(rou_table_deprs, rou_table_dates, A783)&gt;0, COUNTIFS($E$14:E782, "Depreciation", $A$14:A782, A783)=0), "Depreciation",
TRUE,  ""
)</f>
        <v/>
      </c>
      <c r="G783" s="13" t="str" cm="1">
        <f t="array" aca="1" ref="G783" ca="1">_xlfn.IFS(
AND($B$11="Hə", $B$3="İllik"), Z783,
AND($B$11="Hə", $B$3="Aylıq"), AA783,
$B$11="Yox", X783)</f>
        <v/>
      </c>
      <c r="H783" s="1" t="str" cm="1">
        <f t="array" aca="1" ref="H783" ca="1">_xlfn.IFS( G783="", "",
TRUE, ROUND( H782+I783-J783, 2) )</f>
        <v/>
      </c>
      <c r="I783" s="1" t="str" cm="1">
        <f t="array" aca="1" ref="I783" ca="1">_xlfn.IFS(G783="", "",
G783=last_payment_date, (J783-H782),
 TRUE,  -  (H782- H782* (1+$B$6)^ (_xlfn.DAYS(G783,G782)/365) )
)</f>
        <v/>
      </c>
      <c r="J783" s="1" t="str" cm="1">
        <f t="array" aca="1" ref="J783" ca="1">_xlfn.IFS(G783="", "",
TRUE, _xlfn.XLOOKUP(G783,  payment_dates, payments,0,0)
)</f>
        <v/>
      </c>
      <c r="L783" s="8" t="str" cm="1">
        <f t="array" aca="1" ref="L783" ca="1">_xlfn.IFS(
AND($B$11="Hə", $B$3="İllik"), AC783,
AND($B$11="Hə", $B$3="Aylıq"), AD783,
$B$11="Yox", AB783)</f>
        <v/>
      </c>
      <c r="M783" s="1" t="str" cm="1">
        <f t="array" aca="1" ref="M783" ca="1">_xlfn.IFS( L783="", "",
(M782-N783)&lt;=0.5, 0,
TRUE,  M782-N783)</f>
        <v/>
      </c>
      <c r="N783" s="7" t="str" cm="1">
        <f t="array" aca="1" ref="N783" ca="1">_xlfn.IFS(
L783="", "",
TRUE, MIN(M782, ROUND($M$14/ (last_rou_date - $B$2) * (L783-L782), 2) )
)</f>
        <v/>
      </c>
      <c r="P783" s="59" t="str">
        <f t="shared" ca="1" si="36"/>
        <v/>
      </c>
      <c r="Q783" s="1" t="str" cm="1">
        <f t="array" aca="1" ref="Q783" ca="1">_xlfn.IFS(P783="","",
$B$11="Hə", _xlfn.XLOOKUP(DATE(P783, 12, 31), rou_table_dates, rou_table_nbvs,0, 0),
TRUE,  MAX(0, ROUND($M$14 - $M$14/ (last_rou_date - $B$2) * (DATE(P783,12,31) - $B$2), 2) )
)</f>
        <v/>
      </c>
      <c r="R783" s="1" t="str" cm="1">
        <f t="array" aca="1" ref="R783" ca="1">_xlfn.IFS(P783="","",
$B$11="Hə", _xlfn.XLOOKUP(DATE(P783, 12, 31), lease_table_dates, lease_table_balances,0, 0),
TRUE, IFERROR( XNPV($B$6, IF(payment_dates &gt;DATE(P783, 12, 31), payments,  0),  IF(payment_dates &gt;DATE(P783, 12, 31), payment_dates,  DATE(P783, 12, 31))    ),0)
)</f>
        <v/>
      </c>
      <c r="S783" s="1" t="str" cm="1">
        <f t="array" aca="1" ref="S783" ca="1">_xlfn.IFS(P783="","",
TRUE,  MIN( MIN(Q782, $M$14), ROUND($M$14/ (last_rou_date - $B$2) * (DATE(P783,12,31) - MAX($B$2, DATE(P783-1, 12, 31))), 2) )
)</f>
        <v/>
      </c>
      <c r="T783" s="7" t="str" cm="1">
        <f t="array" aca="1" ref="T783" ca="1">_xlfn.IFS(P783="", "",
ISTEXT(R782), R783- (H783 - SUMIFS( lease_table_payments, lease_table_years, P783) -$AG$14 ),
AND(ISNUMBER(R782), R783&lt;&gt;""),   R783- (R782 - SUMIFS( lease_table_payments, lease_table_years, P783) )
)</f>
        <v/>
      </c>
      <c r="V783" s="64">
        <f t="shared" si="35"/>
        <v>770</v>
      </c>
      <c r="W783" s="51" t="str" cm="1">
        <f t="array" ref="W783">_xlfn.IFS(
OR(W782=$B$4, W782=""),"",
TRUE,W782+1
)</f>
        <v/>
      </c>
      <c r="X783" s="51" t="str" cm="1">
        <f t="array" ref="X783">_xlfn.IFS(X782="","",
W783="", "",
AND($B$3="İllik"),DATE(YEAR(X782)+1,MONTH(X782),DAY(X782) ),
AND($B$3="Aylıq", $AH$14="Not end"), EDATE(X782,1),
AND($B$3="Aylıq", $AH$14="End"), EOMONTH(X782,1)
)</f>
        <v/>
      </c>
      <c r="Y783" s="51" t="str" cm="1">
        <f t="array" aca="1" ref="Y783" ca="1">_xlfn.IFS(
AND($B$7="Dövrün əvvəlində", Y782&lt;=last_rou_date), DATE(YEAR(Y782)+1, 12, 31),
AND($B$7="Dövrün sonunda", Y782&lt;=last_payment_date), DATE(YEAR(Y782)+1, 12, 31),
TRUE, ""
)</f>
        <v/>
      </c>
      <c r="Z783" s="75" t="str" cm="1">
        <f t="array" aca="1" ref="Z783" ca="1">_xlfn.IFS(
AND($AN$14="Not year_end", Z782&gt;last_payment_date), "",
AND($AN$14="Year_end", Z782&gt;=last_payment_date), "",
AND($AN$14="Year_end"), DATE(YEAR(Z782+1), 12, 31),
AND($AN$14="Not year_end", MONTH(Z782)=12, DAY(Z782)=31), DATE(YEAR(Z781)+1, MONTH(Z781), DAY(Z781)),
AND($AN$14="Not year_end", OR(MONTH(Z782)&lt;&gt;12, DAY(Z782)&lt;&gt;31) ), DATE(YEAR(Z782), 12, 31)
)</f>
        <v/>
      </c>
      <c r="AA783" s="75" t="str" cm="1">
        <f t="array" aca="1" ref="AA783" ca="1">_xlfn.IFS(AA782="", "",
AND(AA782=last_payment_date, OR(MONTH(AA782)&lt;&gt;12, DAY(AA782)&lt;&gt;31) ), DATE(YEAR(AA782), 12, 31),
AND(MONTH(AA782)=12, DAY(AA782)=31, AA782&gt;=last_payment_date), "",
AND(MONTH(AA782)=12, DAY(AA782)&lt;&gt;31),  EOMONTH(AA782,0),
AND(MONTH(AA782)=12, DAY(AA782)=31, $AH$14="Not end"),  EDATE(AA781,1),
AND($AH$14="Not end"), EDATE(AA782, 1),
AND($AH$14="End"), EOMONTH(AA782, 1)
)</f>
        <v/>
      </c>
      <c r="AB783" s="75" t="str" cm="1">
        <f t="array" aca="1" ref="AB783" ca="1">_xlfn.IFS(AB782="","",
AND(AB782=last_rou_date), "",
AND($B$3="İllik"),DATE(YEAR(AB782)+1,MONTH(AB782),DAY(AB782) ),
AND($B$3="Aylıq", $AH$14="Not end"), EDATE(AB782,1),
AND($B$3="Aylıq", $AH$14="End"), EOMONTH(AB782,1)
)</f>
        <v/>
      </c>
      <c r="AC783" s="75" t="str" cm="1">
        <f t="array" aca="1" ref="AC783" ca="1">_xlfn.IFS(
AND($AN$14="Not year_end", AC782&gt;last_rou_date), "",
AND($AN$14="Year_end", AC782&gt;=last_rou_date), "",
AND($AN$14="Year_end"), DATE(YEAR(AC782+1), 12, 31),
AND($AN$14="Not year_end", MONTH(AC782)=12, DAY(AC782)=31), DATE(YEAR(AC781)+1, MONTH(AC781), DAY(AC781)),
AND($AN$14="Not year_end", OR(MONTH(AC782)&lt;&gt;12, DAY(AC782)&lt;&gt;31) ), DATE(YEAR(AC782), 12, 31)
)</f>
        <v/>
      </c>
      <c r="AD783" s="75" t="str" cm="1">
        <f t="array" aca="1" ref="AD783" ca="1">_xlfn.IFS(AD782="", "",
AND(AD782=last_rou_date, OR(MONTH(AD782)&lt;&gt;12, DAY(AD782)&lt;&gt;31) ), DATE(YEAR(AD782), 12, 31),
AND(MONTH(AD782)=12, DAY(AD782)=31, AD782&gt;=last_rou_date), "",
AND(MONTH(AD782)=12, DAY(AD782)&lt;&gt;31),  EOMONTH(AD782,0),
AND(MONTH(AD782)=12, DAY(AD782)=31, $AH$14="Not end"),  EDATE(AD781,1),
AND($AH$14="Not end"), EDATE(AD782, 1),
AND($AH$14="End"), EOMONTH(AD782, 1)
)</f>
        <v/>
      </c>
      <c r="AE783" s="51" t="str" cm="1">
        <f t="array" ref="AE783">_xlfn.IFS(W783="", "",
AND(W783&gt;0, W783&lt;=$B$4, $C$2="İllik artım, faiz olaraq", $D$2&gt;0, $B$3="İllik"), $B$5*((1+$D$2)^(W783-1)),
AND(W783&gt;0, W783&lt;=$B$4, $C$2="İllik artım, faiz olaraq", $D$2&gt;0, $B$3="Aylıq"), $B$5*((1+$D$2)^ROUNDDOWN((W783-1)/12,0)),
AND(W783=1, $C$2="Aşağıdakı kimi dəyişir", ), $B$5,
AND(W783&gt;1, W783&lt;=$B$4, $C$2="Aşağıdakı kimi dəyişir"), IFERROR(VLOOKUP(W783, $C$4:$D$7, 2, FALSE), AE782),
AND(W783&gt;0, W783&lt;=$B$4), $B$5,
TRUE,0 )</f>
        <v/>
      </c>
      <c r="AF783" s="51" t="str">
        <f t="shared" ref="AF783:AF846" ca="1" si="37">IF(G783="","",YEAR(G783))</f>
        <v/>
      </c>
    </row>
    <row r="784" spans="1:32" x14ac:dyDescent="0.4">
      <c r="A784" s="13" t="str" cm="1">
        <f t="array" aca="1" ref="A784" ca="1">_xlfn.IFS(
AND(SUMIFS(lease_table_interest_accruals, lease_table_dates, A783)&gt;0, COUNTIFS($E$14:E783, "Interest accrual", $A$14:A783, A783)=0),  A783,
AND(SUMIFS(lease_table_payments, lease_table_dates, A783)&gt;0, COUNTIFS($E$14:E783, "Payment", $A$14:A783, A783)=0),  A783,
AND(SUMIFS(rou_table_deprs, rou_table_dates, A783)&gt;0, COUNTIFS($E$14:E783, "Depreciation", $A$14:A783, A783)=0),  A783,
TRUE,  IFERROR(INDEX(rou_table_dates,  MATCH(A783, rou_table_dates)+1, ), "")
)</f>
        <v/>
      </c>
      <c r="B784" s="1" t="str" cm="1">
        <f t="array" aca="1" ref="B784" ca="1">_xlfn.IFS(
AND(E784="Payment", A784=$B$2), $AM$14,
E784="Payment", $AM$15,
E784="Interest accrual", $AM$18,
E784="Depreciation", $AM$17,
TRUE, "")</f>
        <v/>
      </c>
      <c r="C784" s="1" t="str" cm="1">
        <f t="array" aca="1" ref="C784" ca="1">_xlfn.IFS(
E784="Payment", $AM$19,
E784="Interest accrual", $AM$15,
E784="Depreciation", $AM$16,
TRUE, "")</f>
        <v/>
      </c>
      <c r="D784" s="1" t="str" cm="1">
        <f t="array" aca="1" ref="D784" ca="1">_xlfn.IFS(
E784="Payment", _xlfn.XLOOKUP(A784, lease_table_dates, lease_table_payments, 0, 0),
E784="Interest accrual", _xlfn.XLOOKUP(A784, lease_table_dates, lease_table_interest_accruals, 0, 0),
E784="Depreciation", _xlfn.XLOOKUP(A784, rou_table_dates, rou_table_deprs, 0, 0),
TRUE, ""
)</f>
        <v/>
      </c>
      <c r="E784" s="7" t="str" cm="1">
        <f t="array" aca="1" ref="E784" ca="1">_xlfn.IFS(
AND(SUMIFS(lease_table_interest_accruals, lease_table_dates, A784)&gt;0, COUNTIFS($E$14:E783, "Interest accrual", $A$14:A783, A784)=0), "Interest accrual",
AND(SUMIFS(lease_table_payments, lease_table_dates, A784)&gt;0, COUNTIFS($E$14:E783, "Payment", $A$14:A783, A784)=0), "Payment",
AND(SUMIFS(rou_table_deprs, rou_table_dates, A784)&gt;0, COUNTIFS($E$14:E783, "Depreciation", $A$14:A783, A784)=0), "Depreciation",
TRUE,  ""
)</f>
        <v/>
      </c>
      <c r="G784" s="13" t="str" cm="1">
        <f t="array" aca="1" ref="G784" ca="1">_xlfn.IFS(
AND($B$11="Hə", $B$3="İllik"), Z784,
AND($B$11="Hə", $B$3="Aylıq"), AA784,
$B$11="Yox", X784)</f>
        <v/>
      </c>
      <c r="H784" s="1" t="str" cm="1">
        <f t="array" aca="1" ref="H784" ca="1">_xlfn.IFS( G784="", "",
TRUE, ROUND( H783+I784-J784, 2) )</f>
        <v/>
      </c>
      <c r="I784" s="1" t="str" cm="1">
        <f t="array" aca="1" ref="I784" ca="1">_xlfn.IFS(G784="", "",
G784=last_payment_date, (J784-H783),
 TRUE,  -  (H783- H783* (1+$B$6)^ (_xlfn.DAYS(G784,G783)/365) )
)</f>
        <v/>
      </c>
      <c r="J784" s="1" t="str" cm="1">
        <f t="array" aca="1" ref="J784" ca="1">_xlfn.IFS(G784="", "",
TRUE, _xlfn.XLOOKUP(G784,  payment_dates, payments,0,0)
)</f>
        <v/>
      </c>
      <c r="L784" s="8" t="str" cm="1">
        <f t="array" aca="1" ref="L784" ca="1">_xlfn.IFS(
AND($B$11="Hə", $B$3="İllik"), AC784,
AND($B$11="Hə", $B$3="Aylıq"), AD784,
$B$11="Yox", AB784)</f>
        <v/>
      </c>
      <c r="M784" s="1" t="str" cm="1">
        <f t="array" aca="1" ref="M784" ca="1">_xlfn.IFS( L784="", "",
(M783-N784)&lt;=0.5, 0,
TRUE,  M783-N784)</f>
        <v/>
      </c>
      <c r="N784" s="7" t="str" cm="1">
        <f t="array" aca="1" ref="N784" ca="1">_xlfn.IFS(
L784="", "",
TRUE, MIN(M783, ROUND($M$14/ (last_rou_date - $B$2) * (L784-L783), 2) )
)</f>
        <v/>
      </c>
      <c r="P784" s="59" t="str">
        <f t="shared" ca="1" si="36"/>
        <v/>
      </c>
      <c r="Q784" s="1" t="str" cm="1">
        <f t="array" aca="1" ref="Q784" ca="1">_xlfn.IFS(P784="","",
$B$11="Hə", _xlfn.XLOOKUP(DATE(P784, 12, 31), rou_table_dates, rou_table_nbvs,0, 0),
TRUE,  MAX(0, ROUND($M$14 - $M$14/ (last_rou_date - $B$2) * (DATE(P784,12,31) - $B$2), 2) )
)</f>
        <v/>
      </c>
      <c r="R784" s="1" t="str" cm="1">
        <f t="array" aca="1" ref="R784" ca="1">_xlfn.IFS(P784="","",
$B$11="Hə", _xlfn.XLOOKUP(DATE(P784, 12, 31), lease_table_dates, lease_table_balances,0, 0),
TRUE, IFERROR( XNPV($B$6, IF(payment_dates &gt;DATE(P784, 12, 31), payments,  0),  IF(payment_dates &gt;DATE(P784, 12, 31), payment_dates,  DATE(P784, 12, 31))    ),0)
)</f>
        <v/>
      </c>
      <c r="S784" s="1" t="str" cm="1">
        <f t="array" aca="1" ref="S784" ca="1">_xlfn.IFS(P784="","",
TRUE,  MIN( MIN(Q783, $M$14), ROUND($M$14/ (last_rou_date - $B$2) * (DATE(P784,12,31) - MAX($B$2, DATE(P784-1, 12, 31))), 2) )
)</f>
        <v/>
      </c>
      <c r="T784" s="7" t="str" cm="1">
        <f t="array" aca="1" ref="T784" ca="1">_xlfn.IFS(P784="", "",
ISTEXT(R783), R784- (H784 - SUMIFS( lease_table_payments, lease_table_years, P784) -$AG$14 ),
AND(ISNUMBER(R783), R784&lt;&gt;""),   R784- (R783 - SUMIFS( lease_table_payments, lease_table_years, P784) )
)</f>
        <v/>
      </c>
      <c r="V784" s="64">
        <f t="shared" ref="V784:V847" si="38">V783+1</f>
        <v>771</v>
      </c>
      <c r="W784" s="51" t="str" cm="1">
        <f t="array" ref="W784">_xlfn.IFS(
OR(W783=$B$4, W783=""),"",
TRUE,W783+1
)</f>
        <v/>
      </c>
      <c r="X784" s="51" t="str" cm="1">
        <f t="array" ref="X784">_xlfn.IFS(X783="","",
W784="", "",
AND($B$3="İllik"),DATE(YEAR(X783)+1,MONTH(X783),DAY(X783) ),
AND($B$3="Aylıq", $AH$14="Not end"), EDATE(X783,1),
AND($B$3="Aylıq", $AH$14="End"), EOMONTH(X783,1)
)</f>
        <v/>
      </c>
      <c r="Y784" s="51" t="str" cm="1">
        <f t="array" aca="1" ref="Y784" ca="1">_xlfn.IFS(
AND($B$7="Dövrün əvvəlində", Y783&lt;=last_rou_date), DATE(YEAR(Y783)+1, 12, 31),
AND($B$7="Dövrün sonunda", Y783&lt;=last_payment_date), DATE(YEAR(Y783)+1, 12, 31),
TRUE, ""
)</f>
        <v/>
      </c>
      <c r="Z784" s="75" t="str" cm="1">
        <f t="array" aca="1" ref="Z784" ca="1">_xlfn.IFS(
AND($AN$14="Not year_end", Z783&gt;last_payment_date), "",
AND($AN$14="Year_end", Z783&gt;=last_payment_date), "",
AND($AN$14="Year_end"), DATE(YEAR(Z783+1), 12, 31),
AND($AN$14="Not year_end", MONTH(Z783)=12, DAY(Z783)=31), DATE(YEAR(Z782)+1, MONTH(Z782), DAY(Z782)),
AND($AN$14="Not year_end", OR(MONTH(Z783)&lt;&gt;12, DAY(Z783)&lt;&gt;31) ), DATE(YEAR(Z783), 12, 31)
)</f>
        <v/>
      </c>
      <c r="AA784" s="75" t="str" cm="1">
        <f t="array" aca="1" ref="AA784" ca="1">_xlfn.IFS(AA783="", "",
AND(AA783=last_payment_date, OR(MONTH(AA783)&lt;&gt;12, DAY(AA783)&lt;&gt;31) ), DATE(YEAR(AA783), 12, 31),
AND(MONTH(AA783)=12, DAY(AA783)=31, AA783&gt;=last_payment_date), "",
AND(MONTH(AA783)=12, DAY(AA783)&lt;&gt;31),  EOMONTH(AA783,0),
AND(MONTH(AA783)=12, DAY(AA783)=31, $AH$14="Not end"),  EDATE(AA782,1),
AND($AH$14="Not end"), EDATE(AA783, 1),
AND($AH$14="End"), EOMONTH(AA783, 1)
)</f>
        <v/>
      </c>
      <c r="AB784" s="75" t="str" cm="1">
        <f t="array" aca="1" ref="AB784" ca="1">_xlfn.IFS(AB783="","",
AND(AB783=last_rou_date), "",
AND($B$3="İllik"),DATE(YEAR(AB783)+1,MONTH(AB783),DAY(AB783) ),
AND($B$3="Aylıq", $AH$14="Not end"), EDATE(AB783,1),
AND($B$3="Aylıq", $AH$14="End"), EOMONTH(AB783,1)
)</f>
        <v/>
      </c>
      <c r="AC784" s="75" t="str" cm="1">
        <f t="array" aca="1" ref="AC784" ca="1">_xlfn.IFS(
AND($AN$14="Not year_end", AC783&gt;last_rou_date), "",
AND($AN$14="Year_end", AC783&gt;=last_rou_date), "",
AND($AN$14="Year_end"), DATE(YEAR(AC783+1), 12, 31),
AND($AN$14="Not year_end", MONTH(AC783)=12, DAY(AC783)=31), DATE(YEAR(AC782)+1, MONTH(AC782), DAY(AC782)),
AND($AN$14="Not year_end", OR(MONTH(AC783)&lt;&gt;12, DAY(AC783)&lt;&gt;31) ), DATE(YEAR(AC783), 12, 31)
)</f>
        <v/>
      </c>
      <c r="AD784" s="75" t="str" cm="1">
        <f t="array" aca="1" ref="AD784" ca="1">_xlfn.IFS(AD783="", "",
AND(AD783=last_rou_date, OR(MONTH(AD783)&lt;&gt;12, DAY(AD783)&lt;&gt;31) ), DATE(YEAR(AD783), 12, 31),
AND(MONTH(AD783)=12, DAY(AD783)=31, AD783&gt;=last_rou_date), "",
AND(MONTH(AD783)=12, DAY(AD783)&lt;&gt;31),  EOMONTH(AD783,0),
AND(MONTH(AD783)=12, DAY(AD783)=31, $AH$14="Not end"),  EDATE(AD782,1),
AND($AH$14="Not end"), EDATE(AD783, 1),
AND($AH$14="End"), EOMONTH(AD783, 1)
)</f>
        <v/>
      </c>
      <c r="AE784" s="51" t="str" cm="1">
        <f t="array" ref="AE784">_xlfn.IFS(W784="", "",
AND(W784&gt;0, W784&lt;=$B$4, $C$2="İllik artım, faiz olaraq", $D$2&gt;0, $B$3="İllik"), $B$5*((1+$D$2)^(W784-1)),
AND(W784&gt;0, W784&lt;=$B$4, $C$2="İllik artım, faiz olaraq", $D$2&gt;0, $B$3="Aylıq"), $B$5*((1+$D$2)^ROUNDDOWN((W784-1)/12,0)),
AND(W784=1, $C$2="Aşağıdakı kimi dəyişir", ), $B$5,
AND(W784&gt;1, W784&lt;=$B$4, $C$2="Aşağıdakı kimi dəyişir"), IFERROR(VLOOKUP(W784, $C$4:$D$7, 2, FALSE), AE783),
AND(W784&gt;0, W784&lt;=$B$4), $B$5,
TRUE,0 )</f>
        <v/>
      </c>
      <c r="AF784" s="51" t="str">
        <f t="shared" ca="1" si="37"/>
        <v/>
      </c>
    </row>
    <row r="785" spans="1:32" x14ac:dyDescent="0.4">
      <c r="A785" s="13" t="str" cm="1">
        <f t="array" aca="1" ref="A785" ca="1">_xlfn.IFS(
AND(SUMIFS(lease_table_interest_accruals, lease_table_dates, A784)&gt;0, COUNTIFS($E$14:E784, "Interest accrual", $A$14:A784, A784)=0),  A784,
AND(SUMIFS(lease_table_payments, lease_table_dates, A784)&gt;0, COUNTIFS($E$14:E784, "Payment", $A$14:A784, A784)=0),  A784,
AND(SUMIFS(rou_table_deprs, rou_table_dates, A784)&gt;0, COUNTIFS($E$14:E784, "Depreciation", $A$14:A784, A784)=0),  A784,
TRUE,  IFERROR(INDEX(rou_table_dates,  MATCH(A784, rou_table_dates)+1, ), "")
)</f>
        <v/>
      </c>
      <c r="B785" s="1" t="str" cm="1">
        <f t="array" aca="1" ref="B785" ca="1">_xlfn.IFS(
AND(E785="Payment", A785=$B$2), $AM$14,
E785="Payment", $AM$15,
E785="Interest accrual", $AM$18,
E785="Depreciation", $AM$17,
TRUE, "")</f>
        <v/>
      </c>
      <c r="C785" s="1" t="str" cm="1">
        <f t="array" aca="1" ref="C785" ca="1">_xlfn.IFS(
E785="Payment", $AM$19,
E785="Interest accrual", $AM$15,
E785="Depreciation", $AM$16,
TRUE, "")</f>
        <v/>
      </c>
      <c r="D785" s="1" t="str" cm="1">
        <f t="array" aca="1" ref="D785" ca="1">_xlfn.IFS(
E785="Payment", _xlfn.XLOOKUP(A785, lease_table_dates, lease_table_payments, 0, 0),
E785="Interest accrual", _xlfn.XLOOKUP(A785, lease_table_dates, lease_table_interest_accruals, 0, 0),
E785="Depreciation", _xlfn.XLOOKUP(A785, rou_table_dates, rou_table_deprs, 0, 0),
TRUE, ""
)</f>
        <v/>
      </c>
      <c r="E785" s="7" t="str" cm="1">
        <f t="array" aca="1" ref="E785" ca="1">_xlfn.IFS(
AND(SUMIFS(lease_table_interest_accruals, lease_table_dates, A785)&gt;0, COUNTIFS($E$14:E784, "Interest accrual", $A$14:A784, A785)=0), "Interest accrual",
AND(SUMIFS(lease_table_payments, lease_table_dates, A785)&gt;0, COUNTIFS($E$14:E784, "Payment", $A$14:A784, A785)=0), "Payment",
AND(SUMIFS(rou_table_deprs, rou_table_dates, A785)&gt;0, COUNTIFS($E$14:E784, "Depreciation", $A$14:A784, A785)=0), "Depreciation",
TRUE,  ""
)</f>
        <v/>
      </c>
      <c r="G785" s="13" t="str" cm="1">
        <f t="array" aca="1" ref="G785" ca="1">_xlfn.IFS(
AND($B$11="Hə", $B$3="İllik"), Z785,
AND($B$11="Hə", $B$3="Aylıq"), AA785,
$B$11="Yox", X785)</f>
        <v/>
      </c>
      <c r="H785" s="1" t="str" cm="1">
        <f t="array" aca="1" ref="H785" ca="1">_xlfn.IFS( G785="", "",
TRUE, ROUND( H784+I785-J785, 2) )</f>
        <v/>
      </c>
      <c r="I785" s="1" t="str" cm="1">
        <f t="array" aca="1" ref="I785" ca="1">_xlfn.IFS(G785="", "",
G785=last_payment_date, (J785-H784),
 TRUE,  -  (H784- H784* (1+$B$6)^ (_xlfn.DAYS(G785,G784)/365) )
)</f>
        <v/>
      </c>
      <c r="J785" s="1" t="str" cm="1">
        <f t="array" aca="1" ref="J785" ca="1">_xlfn.IFS(G785="", "",
TRUE, _xlfn.XLOOKUP(G785,  payment_dates, payments,0,0)
)</f>
        <v/>
      </c>
      <c r="L785" s="8" t="str" cm="1">
        <f t="array" aca="1" ref="L785" ca="1">_xlfn.IFS(
AND($B$11="Hə", $B$3="İllik"), AC785,
AND($B$11="Hə", $B$3="Aylıq"), AD785,
$B$11="Yox", AB785)</f>
        <v/>
      </c>
      <c r="M785" s="1" t="str" cm="1">
        <f t="array" aca="1" ref="M785" ca="1">_xlfn.IFS( L785="", "",
(M784-N785)&lt;=0.5, 0,
TRUE,  M784-N785)</f>
        <v/>
      </c>
      <c r="N785" s="7" t="str" cm="1">
        <f t="array" aca="1" ref="N785" ca="1">_xlfn.IFS(
L785="", "",
TRUE, MIN(M784, ROUND($M$14/ (last_rou_date - $B$2) * (L785-L784), 2) )
)</f>
        <v/>
      </c>
      <c r="P785" s="59" t="str">
        <f t="shared" ca="1" si="36"/>
        <v/>
      </c>
      <c r="Q785" s="1" t="str" cm="1">
        <f t="array" aca="1" ref="Q785" ca="1">_xlfn.IFS(P785="","",
$B$11="Hə", _xlfn.XLOOKUP(DATE(P785, 12, 31), rou_table_dates, rou_table_nbvs,0, 0),
TRUE,  MAX(0, ROUND($M$14 - $M$14/ (last_rou_date - $B$2) * (DATE(P785,12,31) - $B$2), 2) )
)</f>
        <v/>
      </c>
      <c r="R785" s="1" t="str" cm="1">
        <f t="array" aca="1" ref="R785" ca="1">_xlfn.IFS(P785="","",
$B$11="Hə", _xlfn.XLOOKUP(DATE(P785, 12, 31), lease_table_dates, lease_table_balances,0, 0),
TRUE, IFERROR( XNPV($B$6, IF(payment_dates &gt;DATE(P785, 12, 31), payments,  0),  IF(payment_dates &gt;DATE(P785, 12, 31), payment_dates,  DATE(P785, 12, 31))    ),0)
)</f>
        <v/>
      </c>
      <c r="S785" s="1" t="str" cm="1">
        <f t="array" aca="1" ref="S785" ca="1">_xlfn.IFS(P785="","",
TRUE,  MIN( MIN(Q784, $M$14), ROUND($M$14/ (last_rou_date - $B$2) * (DATE(P785,12,31) - MAX($B$2, DATE(P785-1, 12, 31))), 2) )
)</f>
        <v/>
      </c>
      <c r="T785" s="7" t="str" cm="1">
        <f t="array" aca="1" ref="T785" ca="1">_xlfn.IFS(P785="", "",
ISTEXT(R784), R785- (H785 - SUMIFS( lease_table_payments, lease_table_years, P785) -$AG$14 ),
AND(ISNUMBER(R784), R785&lt;&gt;""),   R785- (R784 - SUMIFS( lease_table_payments, lease_table_years, P785) )
)</f>
        <v/>
      </c>
      <c r="V785" s="64">
        <f t="shared" si="38"/>
        <v>772</v>
      </c>
      <c r="W785" s="51" t="str" cm="1">
        <f t="array" ref="W785">_xlfn.IFS(
OR(W784=$B$4, W784=""),"",
TRUE,W784+1
)</f>
        <v/>
      </c>
      <c r="X785" s="51" t="str" cm="1">
        <f t="array" ref="X785">_xlfn.IFS(X784="","",
W785="", "",
AND($B$3="İllik"),DATE(YEAR(X784)+1,MONTH(X784),DAY(X784) ),
AND($B$3="Aylıq", $AH$14="Not end"), EDATE(X784,1),
AND($B$3="Aylıq", $AH$14="End"), EOMONTH(X784,1)
)</f>
        <v/>
      </c>
      <c r="Y785" s="51" t="str" cm="1">
        <f t="array" aca="1" ref="Y785" ca="1">_xlfn.IFS(
AND($B$7="Dövrün əvvəlində", Y784&lt;=last_rou_date), DATE(YEAR(Y784)+1, 12, 31),
AND($B$7="Dövrün sonunda", Y784&lt;=last_payment_date), DATE(YEAR(Y784)+1, 12, 31),
TRUE, ""
)</f>
        <v/>
      </c>
      <c r="Z785" s="75" t="str" cm="1">
        <f t="array" aca="1" ref="Z785" ca="1">_xlfn.IFS(
AND($AN$14="Not year_end", Z784&gt;last_payment_date), "",
AND($AN$14="Year_end", Z784&gt;=last_payment_date), "",
AND($AN$14="Year_end"), DATE(YEAR(Z784+1), 12, 31),
AND($AN$14="Not year_end", MONTH(Z784)=12, DAY(Z784)=31), DATE(YEAR(Z783)+1, MONTH(Z783), DAY(Z783)),
AND($AN$14="Not year_end", OR(MONTH(Z784)&lt;&gt;12, DAY(Z784)&lt;&gt;31) ), DATE(YEAR(Z784), 12, 31)
)</f>
        <v/>
      </c>
      <c r="AA785" s="75" t="str" cm="1">
        <f t="array" aca="1" ref="AA785" ca="1">_xlfn.IFS(AA784="", "",
AND(AA784=last_payment_date, OR(MONTH(AA784)&lt;&gt;12, DAY(AA784)&lt;&gt;31) ), DATE(YEAR(AA784), 12, 31),
AND(MONTH(AA784)=12, DAY(AA784)=31, AA784&gt;=last_payment_date), "",
AND(MONTH(AA784)=12, DAY(AA784)&lt;&gt;31),  EOMONTH(AA784,0),
AND(MONTH(AA784)=12, DAY(AA784)=31, $AH$14="Not end"),  EDATE(AA783,1),
AND($AH$14="Not end"), EDATE(AA784, 1),
AND($AH$14="End"), EOMONTH(AA784, 1)
)</f>
        <v/>
      </c>
      <c r="AB785" s="75" t="str" cm="1">
        <f t="array" aca="1" ref="AB785" ca="1">_xlfn.IFS(AB784="","",
AND(AB784=last_rou_date), "",
AND($B$3="İllik"),DATE(YEAR(AB784)+1,MONTH(AB784),DAY(AB784) ),
AND($B$3="Aylıq", $AH$14="Not end"), EDATE(AB784,1),
AND($B$3="Aylıq", $AH$14="End"), EOMONTH(AB784,1)
)</f>
        <v/>
      </c>
      <c r="AC785" s="75" t="str" cm="1">
        <f t="array" aca="1" ref="AC785" ca="1">_xlfn.IFS(
AND($AN$14="Not year_end", AC784&gt;last_rou_date), "",
AND($AN$14="Year_end", AC784&gt;=last_rou_date), "",
AND($AN$14="Year_end"), DATE(YEAR(AC784+1), 12, 31),
AND($AN$14="Not year_end", MONTH(AC784)=12, DAY(AC784)=31), DATE(YEAR(AC783)+1, MONTH(AC783), DAY(AC783)),
AND($AN$14="Not year_end", OR(MONTH(AC784)&lt;&gt;12, DAY(AC784)&lt;&gt;31) ), DATE(YEAR(AC784), 12, 31)
)</f>
        <v/>
      </c>
      <c r="AD785" s="75" t="str" cm="1">
        <f t="array" aca="1" ref="AD785" ca="1">_xlfn.IFS(AD784="", "",
AND(AD784=last_rou_date, OR(MONTH(AD784)&lt;&gt;12, DAY(AD784)&lt;&gt;31) ), DATE(YEAR(AD784), 12, 31),
AND(MONTH(AD784)=12, DAY(AD784)=31, AD784&gt;=last_rou_date), "",
AND(MONTH(AD784)=12, DAY(AD784)&lt;&gt;31),  EOMONTH(AD784,0),
AND(MONTH(AD784)=12, DAY(AD784)=31, $AH$14="Not end"),  EDATE(AD783,1),
AND($AH$14="Not end"), EDATE(AD784, 1),
AND($AH$14="End"), EOMONTH(AD784, 1)
)</f>
        <v/>
      </c>
      <c r="AE785" s="51" t="str" cm="1">
        <f t="array" ref="AE785">_xlfn.IFS(W785="", "",
AND(W785&gt;0, W785&lt;=$B$4, $C$2="İllik artım, faiz olaraq", $D$2&gt;0, $B$3="İllik"), $B$5*((1+$D$2)^(W785-1)),
AND(W785&gt;0, W785&lt;=$B$4, $C$2="İllik artım, faiz olaraq", $D$2&gt;0, $B$3="Aylıq"), $B$5*((1+$D$2)^ROUNDDOWN((W785-1)/12,0)),
AND(W785=1, $C$2="Aşağıdakı kimi dəyişir", ), $B$5,
AND(W785&gt;1, W785&lt;=$B$4, $C$2="Aşağıdakı kimi dəyişir"), IFERROR(VLOOKUP(W785, $C$4:$D$7, 2, FALSE), AE784),
AND(W785&gt;0, W785&lt;=$B$4), $B$5,
TRUE,0 )</f>
        <v/>
      </c>
      <c r="AF785" s="51" t="str">
        <f t="shared" ca="1" si="37"/>
        <v/>
      </c>
    </row>
    <row r="786" spans="1:32" x14ac:dyDescent="0.4">
      <c r="A786" s="13" t="str" cm="1">
        <f t="array" aca="1" ref="A786" ca="1">_xlfn.IFS(
AND(SUMIFS(lease_table_interest_accruals, lease_table_dates, A785)&gt;0, COUNTIFS($E$14:E785, "Interest accrual", $A$14:A785, A785)=0),  A785,
AND(SUMIFS(lease_table_payments, lease_table_dates, A785)&gt;0, COUNTIFS($E$14:E785, "Payment", $A$14:A785, A785)=0),  A785,
AND(SUMIFS(rou_table_deprs, rou_table_dates, A785)&gt;0, COUNTIFS($E$14:E785, "Depreciation", $A$14:A785, A785)=0),  A785,
TRUE,  IFERROR(INDEX(rou_table_dates,  MATCH(A785, rou_table_dates)+1, ), "")
)</f>
        <v/>
      </c>
      <c r="B786" s="1" t="str" cm="1">
        <f t="array" aca="1" ref="B786" ca="1">_xlfn.IFS(
AND(E786="Payment", A786=$B$2), $AM$14,
E786="Payment", $AM$15,
E786="Interest accrual", $AM$18,
E786="Depreciation", $AM$17,
TRUE, "")</f>
        <v/>
      </c>
      <c r="C786" s="1" t="str" cm="1">
        <f t="array" aca="1" ref="C786" ca="1">_xlfn.IFS(
E786="Payment", $AM$19,
E786="Interest accrual", $AM$15,
E786="Depreciation", $AM$16,
TRUE, "")</f>
        <v/>
      </c>
      <c r="D786" s="1" t="str" cm="1">
        <f t="array" aca="1" ref="D786" ca="1">_xlfn.IFS(
E786="Payment", _xlfn.XLOOKUP(A786, lease_table_dates, lease_table_payments, 0, 0),
E786="Interest accrual", _xlfn.XLOOKUP(A786, lease_table_dates, lease_table_interest_accruals, 0, 0),
E786="Depreciation", _xlfn.XLOOKUP(A786, rou_table_dates, rou_table_deprs, 0, 0),
TRUE, ""
)</f>
        <v/>
      </c>
      <c r="E786" s="7" t="str" cm="1">
        <f t="array" aca="1" ref="E786" ca="1">_xlfn.IFS(
AND(SUMIFS(lease_table_interest_accruals, lease_table_dates, A786)&gt;0, COUNTIFS($E$14:E785, "Interest accrual", $A$14:A785, A786)=0), "Interest accrual",
AND(SUMIFS(lease_table_payments, lease_table_dates, A786)&gt;0, COUNTIFS($E$14:E785, "Payment", $A$14:A785, A786)=0), "Payment",
AND(SUMIFS(rou_table_deprs, rou_table_dates, A786)&gt;0, COUNTIFS($E$14:E785, "Depreciation", $A$14:A785, A786)=0), "Depreciation",
TRUE,  ""
)</f>
        <v/>
      </c>
      <c r="G786" s="13" t="str" cm="1">
        <f t="array" aca="1" ref="G786" ca="1">_xlfn.IFS(
AND($B$11="Hə", $B$3="İllik"), Z786,
AND($B$11="Hə", $B$3="Aylıq"), AA786,
$B$11="Yox", X786)</f>
        <v/>
      </c>
      <c r="H786" s="1" t="str" cm="1">
        <f t="array" aca="1" ref="H786" ca="1">_xlfn.IFS( G786="", "",
TRUE, ROUND( H785+I786-J786, 2) )</f>
        <v/>
      </c>
      <c r="I786" s="1" t="str" cm="1">
        <f t="array" aca="1" ref="I786" ca="1">_xlfn.IFS(G786="", "",
G786=last_payment_date, (J786-H785),
 TRUE,  -  (H785- H785* (1+$B$6)^ (_xlfn.DAYS(G786,G785)/365) )
)</f>
        <v/>
      </c>
      <c r="J786" s="1" t="str" cm="1">
        <f t="array" aca="1" ref="J786" ca="1">_xlfn.IFS(G786="", "",
TRUE, _xlfn.XLOOKUP(G786,  payment_dates, payments,0,0)
)</f>
        <v/>
      </c>
      <c r="L786" s="8" t="str" cm="1">
        <f t="array" aca="1" ref="L786" ca="1">_xlfn.IFS(
AND($B$11="Hə", $B$3="İllik"), AC786,
AND($B$11="Hə", $B$3="Aylıq"), AD786,
$B$11="Yox", AB786)</f>
        <v/>
      </c>
      <c r="M786" s="1" t="str" cm="1">
        <f t="array" aca="1" ref="M786" ca="1">_xlfn.IFS( L786="", "",
(M785-N786)&lt;=0.5, 0,
TRUE,  M785-N786)</f>
        <v/>
      </c>
      <c r="N786" s="7" t="str" cm="1">
        <f t="array" aca="1" ref="N786" ca="1">_xlfn.IFS(
L786="", "",
TRUE, MIN(M785, ROUND($M$14/ (last_rou_date - $B$2) * (L786-L785), 2) )
)</f>
        <v/>
      </c>
      <c r="P786" s="59" t="str">
        <f t="shared" ca="1" si="36"/>
        <v/>
      </c>
      <c r="Q786" s="1" t="str" cm="1">
        <f t="array" aca="1" ref="Q786" ca="1">_xlfn.IFS(P786="","",
$B$11="Hə", _xlfn.XLOOKUP(DATE(P786, 12, 31), rou_table_dates, rou_table_nbvs,0, 0),
TRUE,  MAX(0, ROUND($M$14 - $M$14/ (last_rou_date - $B$2) * (DATE(P786,12,31) - $B$2), 2) )
)</f>
        <v/>
      </c>
      <c r="R786" s="1" t="str" cm="1">
        <f t="array" aca="1" ref="R786" ca="1">_xlfn.IFS(P786="","",
$B$11="Hə", _xlfn.XLOOKUP(DATE(P786, 12, 31), lease_table_dates, lease_table_balances,0, 0),
TRUE, IFERROR( XNPV($B$6, IF(payment_dates &gt;DATE(P786, 12, 31), payments,  0),  IF(payment_dates &gt;DATE(P786, 12, 31), payment_dates,  DATE(P786, 12, 31))    ),0)
)</f>
        <v/>
      </c>
      <c r="S786" s="1" t="str" cm="1">
        <f t="array" aca="1" ref="S786" ca="1">_xlfn.IFS(P786="","",
TRUE,  MIN( MIN(Q785, $M$14), ROUND($M$14/ (last_rou_date - $B$2) * (DATE(P786,12,31) - MAX($B$2, DATE(P786-1, 12, 31))), 2) )
)</f>
        <v/>
      </c>
      <c r="T786" s="7" t="str" cm="1">
        <f t="array" aca="1" ref="T786" ca="1">_xlfn.IFS(P786="", "",
ISTEXT(R785), R786- (H786 - SUMIFS( lease_table_payments, lease_table_years, P786) -$AG$14 ),
AND(ISNUMBER(R785), R786&lt;&gt;""),   R786- (R785 - SUMIFS( lease_table_payments, lease_table_years, P786) )
)</f>
        <v/>
      </c>
      <c r="V786" s="64">
        <f t="shared" si="38"/>
        <v>773</v>
      </c>
      <c r="W786" s="51" t="str" cm="1">
        <f t="array" ref="W786">_xlfn.IFS(
OR(W785=$B$4, W785=""),"",
TRUE,W785+1
)</f>
        <v/>
      </c>
      <c r="X786" s="51" t="str" cm="1">
        <f t="array" ref="X786">_xlfn.IFS(X785="","",
W786="", "",
AND($B$3="İllik"),DATE(YEAR(X785)+1,MONTH(X785),DAY(X785) ),
AND($B$3="Aylıq", $AH$14="Not end"), EDATE(X785,1),
AND($B$3="Aylıq", $AH$14="End"), EOMONTH(X785,1)
)</f>
        <v/>
      </c>
      <c r="Y786" s="51" t="str" cm="1">
        <f t="array" aca="1" ref="Y786" ca="1">_xlfn.IFS(
AND($B$7="Dövrün əvvəlində", Y785&lt;=last_rou_date), DATE(YEAR(Y785)+1, 12, 31),
AND($B$7="Dövrün sonunda", Y785&lt;=last_payment_date), DATE(YEAR(Y785)+1, 12, 31),
TRUE, ""
)</f>
        <v/>
      </c>
      <c r="Z786" s="75" t="str" cm="1">
        <f t="array" aca="1" ref="Z786" ca="1">_xlfn.IFS(
AND($AN$14="Not year_end", Z785&gt;last_payment_date), "",
AND($AN$14="Year_end", Z785&gt;=last_payment_date), "",
AND($AN$14="Year_end"), DATE(YEAR(Z785+1), 12, 31),
AND($AN$14="Not year_end", MONTH(Z785)=12, DAY(Z785)=31), DATE(YEAR(Z784)+1, MONTH(Z784), DAY(Z784)),
AND($AN$14="Not year_end", OR(MONTH(Z785)&lt;&gt;12, DAY(Z785)&lt;&gt;31) ), DATE(YEAR(Z785), 12, 31)
)</f>
        <v/>
      </c>
      <c r="AA786" s="75" t="str" cm="1">
        <f t="array" aca="1" ref="AA786" ca="1">_xlfn.IFS(AA785="", "",
AND(AA785=last_payment_date, OR(MONTH(AA785)&lt;&gt;12, DAY(AA785)&lt;&gt;31) ), DATE(YEAR(AA785), 12, 31),
AND(MONTH(AA785)=12, DAY(AA785)=31, AA785&gt;=last_payment_date), "",
AND(MONTH(AA785)=12, DAY(AA785)&lt;&gt;31),  EOMONTH(AA785,0),
AND(MONTH(AA785)=12, DAY(AA785)=31, $AH$14="Not end"),  EDATE(AA784,1),
AND($AH$14="Not end"), EDATE(AA785, 1),
AND($AH$14="End"), EOMONTH(AA785, 1)
)</f>
        <v/>
      </c>
      <c r="AB786" s="75" t="str" cm="1">
        <f t="array" aca="1" ref="AB786" ca="1">_xlfn.IFS(AB785="","",
AND(AB785=last_rou_date), "",
AND($B$3="İllik"),DATE(YEAR(AB785)+1,MONTH(AB785),DAY(AB785) ),
AND($B$3="Aylıq", $AH$14="Not end"), EDATE(AB785,1),
AND($B$3="Aylıq", $AH$14="End"), EOMONTH(AB785,1)
)</f>
        <v/>
      </c>
      <c r="AC786" s="75" t="str" cm="1">
        <f t="array" aca="1" ref="AC786" ca="1">_xlfn.IFS(
AND($AN$14="Not year_end", AC785&gt;last_rou_date), "",
AND($AN$14="Year_end", AC785&gt;=last_rou_date), "",
AND($AN$14="Year_end"), DATE(YEAR(AC785+1), 12, 31),
AND($AN$14="Not year_end", MONTH(AC785)=12, DAY(AC785)=31), DATE(YEAR(AC784)+1, MONTH(AC784), DAY(AC784)),
AND($AN$14="Not year_end", OR(MONTH(AC785)&lt;&gt;12, DAY(AC785)&lt;&gt;31) ), DATE(YEAR(AC785), 12, 31)
)</f>
        <v/>
      </c>
      <c r="AD786" s="75" t="str" cm="1">
        <f t="array" aca="1" ref="AD786" ca="1">_xlfn.IFS(AD785="", "",
AND(AD785=last_rou_date, OR(MONTH(AD785)&lt;&gt;12, DAY(AD785)&lt;&gt;31) ), DATE(YEAR(AD785), 12, 31),
AND(MONTH(AD785)=12, DAY(AD785)=31, AD785&gt;=last_rou_date), "",
AND(MONTH(AD785)=12, DAY(AD785)&lt;&gt;31),  EOMONTH(AD785,0),
AND(MONTH(AD785)=12, DAY(AD785)=31, $AH$14="Not end"),  EDATE(AD784,1),
AND($AH$14="Not end"), EDATE(AD785, 1),
AND($AH$14="End"), EOMONTH(AD785, 1)
)</f>
        <v/>
      </c>
      <c r="AE786" s="51" t="str" cm="1">
        <f t="array" ref="AE786">_xlfn.IFS(W786="", "",
AND(W786&gt;0, W786&lt;=$B$4, $C$2="İllik artım, faiz olaraq", $D$2&gt;0, $B$3="İllik"), $B$5*((1+$D$2)^(W786-1)),
AND(W786&gt;0, W786&lt;=$B$4, $C$2="İllik artım, faiz olaraq", $D$2&gt;0, $B$3="Aylıq"), $B$5*((1+$D$2)^ROUNDDOWN((W786-1)/12,0)),
AND(W786=1, $C$2="Aşağıdakı kimi dəyişir", ), $B$5,
AND(W786&gt;1, W786&lt;=$B$4, $C$2="Aşağıdakı kimi dəyişir"), IFERROR(VLOOKUP(W786, $C$4:$D$7, 2, FALSE), AE785),
AND(W786&gt;0, W786&lt;=$B$4), $B$5,
TRUE,0 )</f>
        <v/>
      </c>
      <c r="AF786" s="51" t="str">
        <f t="shared" ca="1" si="37"/>
        <v/>
      </c>
    </row>
    <row r="787" spans="1:32" x14ac:dyDescent="0.4">
      <c r="A787" s="13" t="str" cm="1">
        <f t="array" aca="1" ref="A787" ca="1">_xlfn.IFS(
AND(SUMIFS(lease_table_interest_accruals, lease_table_dates, A786)&gt;0, COUNTIFS($E$14:E786, "Interest accrual", $A$14:A786, A786)=0),  A786,
AND(SUMIFS(lease_table_payments, lease_table_dates, A786)&gt;0, COUNTIFS($E$14:E786, "Payment", $A$14:A786, A786)=0),  A786,
AND(SUMIFS(rou_table_deprs, rou_table_dates, A786)&gt;0, COUNTIFS($E$14:E786, "Depreciation", $A$14:A786, A786)=0),  A786,
TRUE,  IFERROR(INDEX(rou_table_dates,  MATCH(A786, rou_table_dates)+1, ), "")
)</f>
        <v/>
      </c>
      <c r="B787" s="1" t="str" cm="1">
        <f t="array" aca="1" ref="B787" ca="1">_xlfn.IFS(
AND(E787="Payment", A787=$B$2), $AM$14,
E787="Payment", $AM$15,
E787="Interest accrual", $AM$18,
E787="Depreciation", $AM$17,
TRUE, "")</f>
        <v/>
      </c>
      <c r="C787" s="1" t="str" cm="1">
        <f t="array" aca="1" ref="C787" ca="1">_xlfn.IFS(
E787="Payment", $AM$19,
E787="Interest accrual", $AM$15,
E787="Depreciation", $AM$16,
TRUE, "")</f>
        <v/>
      </c>
      <c r="D787" s="1" t="str" cm="1">
        <f t="array" aca="1" ref="D787" ca="1">_xlfn.IFS(
E787="Payment", _xlfn.XLOOKUP(A787, lease_table_dates, lease_table_payments, 0, 0),
E787="Interest accrual", _xlfn.XLOOKUP(A787, lease_table_dates, lease_table_interest_accruals, 0, 0),
E787="Depreciation", _xlfn.XLOOKUP(A787, rou_table_dates, rou_table_deprs, 0, 0),
TRUE, ""
)</f>
        <v/>
      </c>
      <c r="E787" s="7" t="str" cm="1">
        <f t="array" aca="1" ref="E787" ca="1">_xlfn.IFS(
AND(SUMIFS(lease_table_interest_accruals, lease_table_dates, A787)&gt;0, COUNTIFS($E$14:E786, "Interest accrual", $A$14:A786, A787)=0), "Interest accrual",
AND(SUMIFS(lease_table_payments, lease_table_dates, A787)&gt;0, COUNTIFS($E$14:E786, "Payment", $A$14:A786, A787)=0), "Payment",
AND(SUMIFS(rou_table_deprs, rou_table_dates, A787)&gt;0, COUNTIFS($E$14:E786, "Depreciation", $A$14:A786, A787)=0), "Depreciation",
TRUE,  ""
)</f>
        <v/>
      </c>
      <c r="G787" s="13" t="str" cm="1">
        <f t="array" aca="1" ref="G787" ca="1">_xlfn.IFS(
AND($B$11="Hə", $B$3="İllik"), Z787,
AND($B$11="Hə", $B$3="Aylıq"), AA787,
$B$11="Yox", X787)</f>
        <v/>
      </c>
      <c r="H787" s="1" t="str" cm="1">
        <f t="array" aca="1" ref="H787" ca="1">_xlfn.IFS( G787="", "",
TRUE, ROUND( H786+I787-J787, 2) )</f>
        <v/>
      </c>
      <c r="I787" s="1" t="str" cm="1">
        <f t="array" aca="1" ref="I787" ca="1">_xlfn.IFS(G787="", "",
G787=last_payment_date, (J787-H786),
 TRUE,  -  (H786- H786* (1+$B$6)^ (_xlfn.DAYS(G787,G786)/365) )
)</f>
        <v/>
      </c>
      <c r="J787" s="1" t="str" cm="1">
        <f t="array" aca="1" ref="J787" ca="1">_xlfn.IFS(G787="", "",
TRUE, _xlfn.XLOOKUP(G787,  payment_dates, payments,0,0)
)</f>
        <v/>
      </c>
      <c r="L787" s="8" t="str" cm="1">
        <f t="array" aca="1" ref="L787" ca="1">_xlfn.IFS(
AND($B$11="Hə", $B$3="İllik"), AC787,
AND($B$11="Hə", $B$3="Aylıq"), AD787,
$B$11="Yox", AB787)</f>
        <v/>
      </c>
      <c r="M787" s="1" t="str" cm="1">
        <f t="array" aca="1" ref="M787" ca="1">_xlfn.IFS( L787="", "",
(M786-N787)&lt;=0.5, 0,
TRUE,  M786-N787)</f>
        <v/>
      </c>
      <c r="N787" s="7" t="str" cm="1">
        <f t="array" aca="1" ref="N787" ca="1">_xlfn.IFS(
L787="", "",
TRUE, MIN(M786, ROUND($M$14/ (last_rou_date - $B$2) * (L787-L786), 2) )
)</f>
        <v/>
      </c>
      <c r="P787" s="59" t="str">
        <f t="shared" ca="1" si="36"/>
        <v/>
      </c>
      <c r="Q787" s="1" t="str" cm="1">
        <f t="array" aca="1" ref="Q787" ca="1">_xlfn.IFS(P787="","",
$B$11="Hə", _xlfn.XLOOKUP(DATE(P787, 12, 31), rou_table_dates, rou_table_nbvs,0, 0),
TRUE,  MAX(0, ROUND($M$14 - $M$14/ (last_rou_date - $B$2) * (DATE(P787,12,31) - $B$2), 2) )
)</f>
        <v/>
      </c>
      <c r="R787" s="1" t="str" cm="1">
        <f t="array" aca="1" ref="R787" ca="1">_xlfn.IFS(P787="","",
$B$11="Hə", _xlfn.XLOOKUP(DATE(P787, 12, 31), lease_table_dates, lease_table_balances,0, 0),
TRUE, IFERROR( XNPV($B$6, IF(payment_dates &gt;DATE(P787, 12, 31), payments,  0),  IF(payment_dates &gt;DATE(P787, 12, 31), payment_dates,  DATE(P787, 12, 31))    ),0)
)</f>
        <v/>
      </c>
      <c r="S787" s="1" t="str" cm="1">
        <f t="array" aca="1" ref="S787" ca="1">_xlfn.IFS(P787="","",
TRUE,  MIN( MIN(Q786, $M$14), ROUND($M$14/ (last_rou_date - $B$2) * (DATE(P787,12,31) - MAX($B$2, DATE(P787-1, 12, 31))), 2) )
)</f>
        <v/>
      </c>
      <c r="T787" s="7" t="str" cm="1">
        <f t="array" aca="1" ref="T787" ca="1">_xlfn.IFS(P787="", "",
ISTEXT(R786), R787- (H787 - SUMIFS( lease_table_payments, lease_table_years, P787) -$AG$14 ),
AND(ISNUMBER(R786), R787&lt;&gt;""),   R787- (R786 - SUMIFS( lease_table_payments, lease_table_years, P787) )
)</f>
        <v/>
      </c>
      <c r="V787" s="64">
        <f t="shared" si="38"/>
        <v>774</v>
      </c>
      <c r="W787" s="51" t="str" cm="1">
        <f t="array" ref="W787">_xlfn.IFS(
OR(W786=$B$4, W786=""),"",
TRUE,W786+1
)</f>
        <v/>
      </c>
      <c r="X787" s="51" t="str" cm="1">
        <f t="array" ref="X787">_xlfn.IFS(X786="","",
W787="", "",
AND($B$3="İllik"),DATE(YEAR(X786)+1,MONTH(X786),DAY(X786) ),
AND($B$3="Aylıq", $AH$14="Not end"), EDATE(X786,1),
AND($B$3="Aylıq", $AH$14="End"), EOMONTH(X786,1)
)</f>
        <v/>
      </c>
      <c r="Y787" s="51" t="str" cm="1">
        <f t="array" aca="1" ref="Y787" ca="1">_xlfn.IFS(
AND($B$7="Dövrün əvvəlində", Y786&lt;=last_rou_date), DATE(YEAR(Y786)+1, 12, 31),
AND($B$7="Dövrün sonunda", Y786&lt;=last_payment_date), DATE(YEAR(Y786)+1, 12, 31),
TRUE, ""
)</f>
        <v/>
      </c>
      <c r="Z787" s="75" t="str" cm="1">
        <f t="array" aca="1" ref="Z787" ca="1">_xlfn.IFS(
AND($AN$14="Not year_end", Z786&gt;last_payment_date), "",
AND($AN$14="Year_end", Z786&gt;=last_payment_date), "",
AND($AN$14="Year_end"), DATE(YEAR(Z786+1), 12, 31),
AND($AN$14="Not year_end", MONTH(Z786)=12, DAY(Z786)=31), DATE(YEAR(Z785)+1, MONTH(Z785), DAY(Z785)),
AND($AN$14="Not year_end", OR(MONTH(Z786)&lt;&gt;12, DAY(Z786)&lt;&gt;31) ), DATE(YEAR(Z786), 12, 31)
)</f>
        <v/>
      </c>
      <c r="AA787" s="75" t="str" cm="1">
        <f t="array" aca="1" ref="AA787" ca="1">_xlfn.IFS(AA786="", "",
AND(AA786=last_payment_date, OR(MONTH(AA786)&lt;&gt;12, DAY(AA786)&lt;&gt;31) ), DATE(YEAR(AA786), 12, 31),
AND(MONTH(AA786)=12, DAY(AA786)=31, AA786&gt;=last_payment_date), "",
AND(MONTH(AA786)=12, DAY(AA786)&lt;&gt;31),  EOMONTH(AA786,0),
AND(MONTH(AA786)=12, DAY(AA786)=31, $AH$14="Not end"),  EDATE(AA785,1),
AND($AH$14="Not end"), EDATE(AA786, 1),
AND($AH$14="End"), EOMONTH(AA786, 1)
)</f>
        <v/>
      </c>
      <c r="AB787" s="75" t="str" cm="1">
        <f t="array" aca="1" ref="AB787" ca="1">_xlfn.IFS(AB786="","",
AND(AB786=last_rou_date), "",
AND($B$3="İllik"),DATE(YEAR(AB786)+1,MONTH(AB786),DAY(AB786) ),
AND($B$3="Aylıq", $AH$14="Not end"), EDATE(AB786,1),
AND($B$3="Aylıq", $AH$14="End"), EOMONTH(AB786,1)
)</f>
        <v/>
      </c>
      <c r="AC787" s="75" t="str" cm="1">
        <f t="array" aca="1" ref="AC787" ca="1">_xlfn.IFS(
AND($AN$14="Not year_end", AC786&gt;last_rou_date), "",
AND($AN$14="Year_end", AC786&gt;=last_rou_date), "",
AND($AN$14="Year_end"), DATE(YEAR(AC786+1), 12, 31),
AND($AN$14="Not year_end", MONTH(AC786)=12, DAY(AC786)=31), DATE(YEAR(AC785)+1, MONTH(AC785), DAY(AC785)),
AND($AN$14="Not year_end", OR(MONTH(AC786)&lt;&gt;12, DAY(AC786)&lt;&gt;31) ), DATE(YEAR(AC786), 12, 31)
)</f>
        <v/>
      </c>
      <c r="AD787" s="75" t="str" cm="1">
        <f t="array" aca="1" ref="AD787" ca="1">_xlfn.IFS(AD786="", "",
AND(AD786=last_rou_date, OR(MONTH(AD786)&lt;&gt;12, DAY(AD786)&lt;&gt;31) ), DATE(YEAR(AD786), 12, 31),
AND(MONTH(AD786)=12, DAY(AD786)=31, AD786&gt;=last_rou_date), "",
AND(MONTH(AD786)=12, DAY(AD786)&lt;&gt;31),  EOMONTH(AD786,0),
AND(MONTH(AD786)=12, DAY(AD786)=31, $AH$14="Not end"),  EDATE(AD785,1),
AND($AH$14="Not end"), EDATE(AD786, 1),
AND($AH$14="End"), EOMONTH(AD786, 1)
)</f>
        <v/>
      </c>
      <c r="AE787" s="51" t="str" cm="1">
        <f t="array" ref="AE787">_xlfn.IFS(W787="", "",
AND(W787&gt;0, W787&lt;=$B$4, $C$2="İllik artım, faiz olaraq", $D$2&gt;0, $B$3="İllik"), $B$5*((1+$D$2)^(W787-1)),
AND(W787&gt;0, W787&lt;=$B$4, $C$2="İllik artım, faiz olaraq", $D$2&gt;0, $B$3="Aylıq"), $B$5*((1+$D$2)^ROUNDDOWN((W787-1)/12,0)),
AND(W787=1, $C$2="Aşağıdakı kimi dəyişir", ), $B$5,
AND(W787&gt;1, W787&lt;=$B$4, $C$2="Aşağıdakı kimi dəyişir"), IFERROR(VLOOKUP(W787, $C$4:$D$7, 2, FALSE), AE786),
AND(W787&gt;0, W787&lt;=$B$4), $B$5,
TRUE,0 )</f>
        <v/>
      </c>
      <c r="AF787" s="51" t="str">
        <f t="shared" ca="1" si="37"/>
        <v/>
      </c>
    </row>
    <row r="788" spans="1:32" x14ac:dyDescent="0.4">
      <c r="A788" s="13" t="str" cm="1">
        <f t="array" aca="1" ref="A788" ca="1">_xlfn.IFS(
AND(SUMIFS(lease_table_interest_accruals, lease_table_dates, A787)&gt;0, COUNTIFS($E$14:E787, "Interest accrual", $A$14:A787, A787)=0),  A787,
AND(SUMIFS(lease_table_payments, lease_table_dates, A787)&gt;0, COUNTIFS($E$14:E787, "Payment", $A$14:A787, A787)=0),  A787,
AND(SUMIFS(rou_table_deprs, rou_table_dates, A787)&gt;0, COUNTIFS($E$14:E787, "Depreciation", $A$14:A787, A787)=0),  A787,
TRUE,  IFERROR(INDEX(rou_table_dates,  MATCH(A787, rou_table_dates)+1, ), "")
)</f>
        <v/>
      </c>
      <c r="B788" s="1" t="str" cm="1">
        <f t="array" aca="1" ref="B788" ca="1">_xlfn.IFS(
AND(E788="Payment", A788=$B$2), $AM$14,
E788="Payment", $AM$15,
E788="Interest accrual", $AM$18,
E788="Depreciation", $AM$17,
TRUE, "")</f>
        <v/>
      </c>
      <c r="C788" s="1" t="str" cm="1">
        <f t="array" aca="1" ref="C788" ca="1">_xlfn.IFS(
E788="Payment", $AM$19,
E788="Interest accrual", $AM$15,
E788="Depreciation", $AM$16,
TRUE, "")</f>
        <v/>
      </c>
      <c r="D788" s="1" t="str" cm="1">
        <f t="array" aca="1" ref="D788" ca="1">_xlfn.IFS(
E788="Payment", _xlfn.XLOOKUP(A788, lease_table_dates, lease_table_payments, 0, 0),
E788="Interest accrual", _xlfn.XLOOKUP(A788, lease_table_dates, lease_table_interest_accruals, 0, 0),
E788="Depreciation", _xlfn.XLOOKUP(A788, rou_table_dates, rou_table_deprs, 0, 0),
TRUE, ""
)</f>
        <v/>
      </c>
      <c r="E788" s="7" t="str" cm="1">
        <f t="array" aca="1" ref="E788" ca="1">_xlfn.IFS(
AND(SUMIFS(lease_table_interest_accruals, lease_table_dates, A788)&gt;0, COUNTIFS($E$14:E787, "Interest accrual", $A$14:A787, A788)=0), "Interest accrual",
AND(SUMIFS(lease_table_payments, lease_table_dates, A788)&gt;0, COUNTIFS($E$14:E787, "Payment", $A$14:A787, A788)=0), "Payment",
AND(SUMIFS(rou_table_deprs, rou_table_dates, A788)&gt;0, COUNTIFS($E$14:E787, "Depreciation", $A$14:A787, A788)=0), "Depreciation",
TRUE,  ""
)</f>
        <v/>
      </c>
      <c r="G788" s="13" t="str" cm="1">
        <f t="array" aca="1" ref="G788" ca="1">_xlfn.IFS(
AND($B$11="Hə", $B$3="İllik"), Z788,
AND($B$11="Hə", $B$3="Aylıq"), AA788,
$B$11="Yox", X788)</f>
        <v/>
      </c>
      <c r="H788" s="1" t="str" cm="1">
        <f t="array" aca="1" ref="H788" ca="1">_xlfn.IFS( G788="", "",
TRUE, ROUND( H787+I788-J788, 2) )</f>
        <v/>
      </c>
      <c r="I788" s="1" t="str" cm="1">
        <f t="array" aca="1" ref="I788" ca="1">_xlfn.IFS(G788="", "",
G788=last_payment_date, (J788-H787),
 TRUE,  -  (H787- H787* (1+$B$6)^ (_xlfn.DAYS(G788,G787)/365) )
)</f>
        <v/>
      </c>
      <c r="J788" s="1" t="str" cm="1">
        <f t="array" aca="1" ref="J788" ca="1">_xlfn.IFS(G788="", "",
TRUE, _xlfn.XLOOKUP(G788,  payment_dates, payments,0,0)
)</f>
        <v/>
      </c>
      <c r="L788" s="8" t="str" cm="1">
        <f t="array" aca="1" ref="L788" ca="1">_xlfn.IFS(
AND($B$11="Hə", $B$3="İllik"), AC788,
AND($B$11="Hə", $B$3="Aylıq"), AD788,
$B$11="Yox", AB788)</f>
        <v/>
      </c>
      <c r="M788" s="1" t="str" cm="1">
        <f t="array" aca="1" ref="M788" ca="1">_xlfn.IFS( L788="", "",
(M787-N788)&lt;=0.5, 0,
TRUE,  M787-N788)</f>
        <v/>
      </c>
      <c r="N788" s="7" t="str" cm="1">
        <f t="array" aca="1" ref="N788" ca="1">_xlfn.IFS(
L788="", "",
TRUE, MIN(M787, ROUND($M$14/ (last_rou_date - $B$2) * (L788-L787), 2) )
)</f>
        <v/>
      </c>
      <c r="P788" s="59" t="str">
        <f t="shared" ca="1" si="36"/>
        <v/>
      </c>
      <c r="Q788" s="1" t="str" cm="1">
        <f t="array" aca="1" ref="Q788" ca="1">_xlfn.IFS(P788="","",
$B$11="Hə", _xlfn.XLOOKUP(DATE(P788, 12, 31), rou_table_dates, rou_table_nbvs,0, 0),
TRUE,  MAX(0, ROUND($M$14 - $M$14/ (last_rou_date - $B$2) * (DATE(P788,12,31) - $B$2), 2) )
)</f>
        <v/>
      </c>
      <c r="R788" s="1" t="str" cm="1">
        <f t="array" aca="1" ref="R788" ca="1">_xlfn.IFS(P788="","",
$B$11="Hə", _xlfn.XLOOKUP(DATE(P788, 12, 31), lease_table_dates, lease_table_balances,0, 0),
TRUE, IFERROR( XNPV($B$6, IF(payment_dates &gt;DATE(P788, 12, 31), payments,  0),  IF(payment_dates &gt;DATE(P788, 12, 31), payment_dates,  DATE(P788, 12, 31))    ),0)
)</f>
        <v/>
      </c>
      <c r="S788" s="1" t="str" cm="1">
        <f t="array" aca="1" ref="S788" ca="1">_xlfn.IFS(P788="","",
TRUE,  MIN( MIN(Q787, $M$14), ROUND($M$14/ (last_rou_date - $B$2) * (DATE(P788,12,31) - MAX($B$2, DATE(P788-1, 12, 31))), 2) )
)</f>
        <v/>
      </c>
      <c r="T788" s="7" t="str" cm="1">
        <f t="array" aca="1" ref="T788" ca="1">_xlfn.IFS(P788="", "",
ISTEXT(R787), R788- (H788 - SUMIFS( lease_table_payments, lease_table_years, P788) -$AG$14 ),
AND(ISNUMBER(R787), R788&lt;&gt;""),   R788- (R787 - SUMIFS( lease_table_payments, lease_table_years, P788) )
)</f>
        <v/>
      </c>
      <c r="V788" s="64">
        <f t="shared" si="38"/>
        <v>775</v>
      </c>
      <c r="W788" s="51" t="str" cm="1">
        <f t="array" ref="W788">_xlfn.IFS(
OR(W787=$B$4, W787=""),"",
TRUE,W787+1
)</f>
        <v/>
      </c>
      <c r="X788" s="51" t="str" cm="1">
        <f t="array" ref="X788">_xlfn.IFS(X787="","",
W788="", "",
AND($B$3="İllik"),DATE(YEAR(X787)+1,MONTH(X787),DAY(X787) ),
AND($B$3="Aylıq", $AH$14="Not end"), EDATE(X787,1),
AND($B$3="Aylıq", $AH$14="End"), EOMONTH(X787,1)
)</f>
        <v/>
      </c>
      <c r="Y788" s="51" t="str" cm="1">
        <f t="array" aca="1" ref="Y788" ca="1">_xlfn.IFS(
AND($B$7="Dövrün əvvəlində", Y787&lt;=last_rou_date), DATE(YEAR(Y787)+1, 12, 31),
AND($B$7="Dövrün sonunda", Y787&lt;=last_payment_date), DATE(YEAR(Y787)+1, 12, 31),
TRUE, ""
)</f>
        <v/>
      </c>
      <c r="Z788" s="75" t="str" cm="1">
        <f t="array" aca="1" ref="Z788" ca="1">_xlfn.IFS(
AND($AN$14="Not year_end", Z787&gt;last_payment_date), "",
AND($AN$14="Year_end", Z787&gt;=last_payment_date), "",
AND($AN$14="Year_end"), DATE(YEAR(Z787+1), 12, 31),
AND($AN$14="Not year_end", MONTH(Z787)=12, DAY(Z787)=31), DATE(YEAR(Z786)+1, MONTH(Z786), DAY(Z786)),
AND($AN$14="Not year_end", OR(MONTH(Z787)&lt;&gt;12, DAY(Z787)&lt;&gt;31) ), DATE(YEAR(Z787), 12, 31)
)</f>
        <v/>
      </c>
      <c r="AA788" s="75" t="str" cm="1">
        <f t="array" aca="1" ref="AA788" ca="1">_xlfn.IFS(AA787="", "",
AND(AA787=last_payment_date, OR(MONTH(AA787)&lt;&gt;12, DAY(AA787)&lt;&gt;31) ), DATE(YEAR(AA787), 12, 31),
AND(MONTH(AA787)=12, DAY(AA787)=31, AA787&gt;=last_payment_date), "",
AND(MONTH(AA787)=12, DAY(AA787)&lt;&gt;31),  EOMONTH(AA787,0),
AND(MONTH(AA787)=12, DAY(AA787)=31, $AH$14="Not end"),  EDATE(AA786,1),
AND($AH$14="Not end"), EDATE(AA787, 1),
AND($AH$14="End"), EOMONTH(AA787, 1)
)</f>
        <v/>
      </c>
      <c r="AB788" s="75" t="str" cm="1">
        <f t="array" aca="1" ref="AB788" ca="1">_xlfn.IFS(AB787="","",
AND(AB787=last_rou_date), "",
AND($B$3="İllik"),DATE(YEAR(AB787)+1,MONTH(AB787),DAY(AB787) ),
AND($B$3="Aylıq", $AH$14="Not end"), EDATE(AB787,1),
AND($B$3="Aylıq", $AH$14="End"), EOMONTH(AB787,1)
)</f>
        <v/>
      </c>
      <c r="AC788" s="75" t="str" cm="1">
        <f t="array" aca="1" ref="AC788" ca="1">_xlfn.IFS(
AND($AN$14="Not year_end", AC787&gt;last_rou_date), "",
AND($AN$14="Year_end", AC787&gt;=last_rou_date), "",
AND($AN$14="Year_end"), DATE(YEAR(AC787+1), 12, 31),
AND($AN$14="Not year_end", MONTH(AC787)=12, DAY(AC787)=31), DATE(YEAR(AC786)+1, MONTH(AC786), DAY(AC786)),
AND($AN$14="Not year_end", OR(MONTH(AC787)&lt;&gt;12, DAY(AC787)&lt;&gt;31) ), DATE(YEAR(AC787), 12, 31)
)</f>
        <v/>
      </c>
      <c r="AD788" s="75" t="str" cm="1">
        <f t="array" aca="1" ref="AD788" ca="1">_xlfn.IFS(AD787="", "",
AND(AD787=last_rou_date, OR(MONTH(AD787)&lt;&gt;12, DAY(AD787)&lt;&gt;31) ), DATE(YEAR(AD787), 12, 31),
AND(MONTH(AD787)=12, DAY(AD787)=31, AD787&gt;=last_rou_date), "",
AND(MONTH(AD787)=12, DAY(AD787)&lt;&gt;31),  EOMONTH(AD787,0),
AND(MONTH(AD787)=12, DAY(AD787)=31, $AH$14="Not end"),  EDATE(AD786,1),
AND($AH$14="Not end"), EDATE(AD787, 1),
AND($AH$14="End"), EOMONTH(AD787, 1)
)</f>
        <v/>
      </c>
      <c r="AE788" s="51" t="str" cm="1">
        <f t="array" ref="AE788">_xlfn.IFS(W788="", "",
AND(W788&gt;0, W788&lt;=$B$4, $C$2="İllik artım, faiz olaraq", $D$2&gt;0, $B$3="İllik"), $B$5*((1+$D$2)^(W788-1)),
AND(W788&gt;0, W788&lt;=$B$4, $C$2="İllik artım, faiz olaraq", $D$2&gt;0, $B$3="Aylıq"), $B$5*((1+$D$2)^ROUNDDOWN((W788-1)/12,0)),
AND(W788=1, $C$2="Aşağıdakı kimi dəyişir", ), $B$5,
AND(W788&gt;1, W788&lt;=$B$4, $C$2="Aşağıdakı kimi dəyişir"), IFERROR(VLOOKUP(W788, $C$4:$D$7, 2, FALSE), AE787),
AND(W788&gt;0, W788&lt;=$B$4), $B$5,
TRUE,0 )</f>
        <v/>
      </c>
      <c r="AF788" s="51" t="str">
        <f t="shared" ca="1" si="37"/>
        <v/>
      </c>
    </row>
    <row r="789" spans="1:32" x14ac:dyDescent="0.4">
      <c r="A789" s="13" t="str" cm="1">
        <f t="array" aca="1" ref="A789" ca="1">_xlfn.IFS(
AND(SUMIFS(lease_table_interest_accruals, lease_table_dates, A788)&gt;0, COUNTIFS($E$14:E788, "Interest accrual", $A$14:A788, A788)=0),  A788,
AND(SUMIFS(lease_table_payments, lease_table_dates, A788)&gt;0, COUNTIFS($E$14:E788, "Payment", $A$14:A788, A788)=0),  A788,
AND(SUMIFS(rou_table_deprs, rou_table_dates, A788)&gt;0, COUNTIFS($E$14:E788, "Depreciation", $A$14:A788, A788)=0),  A788,
TRUE,  IFERROR(INDEX(rou_table_dates,  MATCH(A788, rou_table_dates)+1, ), "")
)</f>
        <v/>
      </c>
      <c r="B789" s="1" t="str" cm="1">
        <f t="array" aca="1" ref="B789" ca="1">_xlfn.IFS(
AND(E789="Payment", A789=$B$2), $AM$14,
E789="Payment", $AM$15,
E789="Interest accrual", $AM$18,
E789="Depreciation", $AM$17,
TRUE, "")</f>
        <v/>
      </c>
      <c r="C789" s="1" t="str" cm="1">
        <f t="array" aca="1" ref="C789" ca="1">_xlfn.IFS(
E789="Payment", $AM$19,
E789="Interest accrual", $AM$15,
E789="Depreciation", $AM$16,
TRUE, "")</f>
        <v/>
      </c>
      <c r="D789" s="1" t="str" cm="1">
        <f t="array" aca="1" ref="D789" ca="1">_xlfn.IFS(
E789="Payment", _xlfn.XLOOKUP(A789, lease_table_dates, lease_table_payments, 0, 0),
E789="Interest accrual", _xlfn.XLOOKUP(A789, lease_table_dates, lease_table_interest_accruals, 0, 0),
E789="Depreciation", _xlfn.XLOOKUP(A789, rou_table_dates, rou_table_deprs, 0, 0),
TRUE, ""
)</f>
        <v/>
      </c>
      <c r="E789" s="7" t="str" cm="1">
        <f t="array" aca="1" ref="E789" ca="1">_xlfn.IFS(
AND(SUMIFS(lease_table_interest_accruals, lease_table_dates, A789)&gt;0, COUNTIFS($E$14:E788, "Interest accrual", $A$14:A788, A789)=0), "Interest accrual",
AND(SUMIFS(lease_table_payments, lease_table_dates, A789)&gt;0, COUNTIFS($E$14:E788, "Payment", $A$14:A788, A789)=0), "Payment",
AND(SUMIFS(rou_table_deprs, rou_table_dates, A789)&gt;0, COUNTIFS($E$14:E788, "Depreciation", $A$14:A788, A789)=0), "Depreciation",
TRUE,  ""
)</f>
        <v/>
      </c>
      <c r="G789" s="13" t="str" cm="1">
        <f t="array" aca="1" ref="G789" ca="1">_xlfn.IFS(
AND($B$11="Hə", $B$3="İllik"), Z789,
AND($B$11="Hə", $B$3="Aylıq"), AA789,
$B$11="Yox", X789)</f>
        <v/>
      </c>
      <c r="H789" s="1" t="str" cm="1">
        <f t="array" aca="1" ref="H789" ca="1">_xlfn.IFS( G789="", "",
TRUE, ROUND( H788+I789-J789, 2) )</f>
        <v/>
      </c>
      <c r="I789" s="1" t="str" cm="1">
        <f t="array" aca="1" ref="I789" ca="1">_xlfn.IFS(G789="", "",
G789=last_payment_date, (J789-H788),
 TRUE,  -  (H788- H788* (1+$B$6)^ (_xlfn.DAYS(G789,G788)/365) )
)</f>
        <v/>
      </c>
      <c r="J789" s="1" t="str" cm="1">
        <f t="array" aca="1" ref="J789" ca="1">_xlfn.IFS(G789="", "",
TRUE, _xlfn.XLOOKUP(G789,  payment_dates, payments,0,0)
)</f>
        <v/>
      </c>
      <c r="L789" s="8" t="str" cm="1">
        <f t="array" aca="1" ref="L789" ca="1">_xlfn.IFS(
AND($B$11="Hə", $B$3="İllik"), AC789,
AND($B$11="Hə", $B$3="Aylıq"), AD789,
$B$11="Yox", AB789)</f>
        <v/>
      </c>
      <c r="M789" s="1" t="str" cm="1">
        <f t="array" aca="1" ref="M789" ca="1">_xlfn.IFS( L789="", "",
(M788-N789)&lt;=0.5, 0,
TRUE,  M788-N789)</f>
        <v/>
      </c>
      <c r="N789" s="7" t="str" cm="1">
        <f t="array" aca="1" ref="N789" ca="1">_xlfn.IFS(
L789="", "",
TRUE, MIN(M788, ROUND($M$14/ (last_rou_date - $B$2) * (L789-L788), 2) )
)</f>
        <v/>
      </c>
      <c r="P789" s="59" t="str">
        <f t="shared" ca="1" si="36"/>
        <v/>
      </c>
      <c r="Q789" s="1" t="str" cm="1">
        <f t="array" aca="1" ref="Q789" ca="1">_xlfn.IFS(P789="","",
$B$11="Hə", _xlfn.XLOOKUP(DATE(P789, 12, 31), rou_table_dates, rou_table_nbvs,0, 0),
TRUE,  MAX(0, ROUND($M$14 - $M$14/ (last_rou_date - $B$2) * (DATE(P789,12,31) - $B$2), 2) )
)</f>
        <v/>
      </c>
      <c r="R789" s="1" t="str" cm="1">
        <f t="array" aca="1" ref="R789" ca="1">_xlfn.IFS(P789="","",
$B$11="Hə", _xlfn.XLOOKUP(DATE(P789, 12, 31), lease_table_dates, lease_table_balances,0, 0),
TRUE, IFERROR( XNPV($B$6, IF(payment_dates &gt;DATE(P789, 12, 31), payments,  0),  IF(payment_dates &gt;DATE(P789, 12, 31), payment_dates,  DATE(P789, 12, 31))    ),0)
)</f>
        <v/>
      </c>
      <c r="S789" s="1" t="str" cm="1">
        <f t="array" aca="1" ref="S789" ca="1">_xlfn.IFS(P789="","",
TRUE,  MIN( MIN(Q788, $M$14), ROUND($M$14/ (last_rou_date - $B$2) * (DATE(P789,12,31) - MAX($B$2, DATE(P789-1, 12, 31))), 2) )
)</f>
        <v/>
      </c>
      <c r="T789" s="7" t="str" cm="1">
        <f t="array" aca="1" ref="T789" ca="1">_xlfn.IFS(P789="", "",
ISTEXT(R788), R789- (H789 - SUMIFS( lease_table_payments, lease_table_years, P789) -$AG$14 ),
AND(ISNUMBER(R788), R789&lt;&gt;""),   R789- (R788 - SUMIFS( lease_table_payments, lease_table_years, P789) )
)</f>
        <v/>
      </c>
      <c r="V789" s="64">
        <f t="shared" si="38"/>
        <v>776</v>
      </c>
      <c r="W789" s="51" t="str" cm="1">
        <f t="array" ref="W789">_xlfn.IFS(
OR(W788=$B$4, W788=""),"",
TRUE,W788+1
)</f>
        <v/>
      </c>
      <c r="X789" s="51" t="str" cm="1">
        <f t="array" ref="X789">_xlfn.IFS(X788="","",
W789="", "",
AND($B$3="İllik"),DATE(YEAR(X788)+1,MONTH(X788),DAY(X788) ),
AND($B$3="Aylıq", $AH$14="Not end"), EDATE(X788,1),
AND($B$3="Aylıq", $AH$14="End"), EOMONTH(X788,1)
)</f>
        <v/>
      </c>
      <c r="Y789" s="51" t="str" cm="1">
        <f t="array" aca="1" ref="Y789" ca="1">_xlfn.IFS(
AND($B$7="Dövrün əvvəlində", Y788&lt;=last_rou_date), DATE(YEAR(Y788)+1, 12, 31),
AND($B$7="Dövrün sonunda", Y788&lt;=last_payment_date), DATE(YEAR(Y788)+1, 12, 31),
TRUE, ""
)</f>
        <v/>
      </c>
      <c r="Z789" s="75" t="str" cm="1">
        <f t="array" aca="1" ref="Z789" ca="1">_xlfn.IFS(
AND($AN$14="Not year_end", Z788&gt;last_payment_date), "",
AND($AN$14="Year_end", Z788&gt;=last_payment_date), "",
AND($AN$14="Year_end"), DATE(YEAR(Z788+1), 12, 31),
AND($AN$14="Not year_end", MONTH(Z788)=12, DAY(Z788)=31), DATE(YEAR(Z787)+1, MONTH(Z787), DAY(Z787)),
AND($AN$14="Not year_end", OR(MONTH(Z788)&lt;&gt;12, DAY(Z788)&lt;&gt;31) ), DATE(YEAR(Z788), 12, 31)
)</f>
        <v/>
      </c>
      <c r="AA789" s="75" t="str" cm="1">
        <f t="array" aca="1" ref="AA789" ca="1">_xlfn.IFS(AA788="", "",
AND(AA788=last_payment_date, OR(MONTH(AA788)&lt;&gt;12, DAY(AA788)&lt;&gt;31) ), DATE(YEAR(AA788), 12, 31),
AND(MONTH(AA788)=12, DAY(AA788)=31, AA788&gt;=last_payment_date), "",
AND(MONTH(AA788)=12, DAY(AA788)&lt;&gt;31),  EOMONTH(AA788,0),
AND(MONTH(AA788)=12, DAY(AA788)=31, $AH$14="Not end"),  EDATE(AA787,1),
AND($AH$14="Not end"), EDATE(AA788, 1),
AND($AH$14="End"), EOMONTH(AA788, 1)
)</f>
        <v/>
      </c>
      <c r="AB789" s="75" t="str" cm="1">
        <f t="array" aca="1" ref="AB789" ca="1">_xlfn.IFS(AB788="","",
AND(AB788=last_rou_date), "",
AND($B$3="İllik"),DATE(YEAR(AB788)+1,MONTH(AB788),DAY(AB788) ),
AND($B$3="Aylıq", $AH$14="Not end"), EDATE(AB788,1),
AND($B$3="Aylıq", $AH$14="End"), EOMONTH(AB788,1)
)</f>
        <v/>
      </c>
      <c r="AC789" s="75" t="str" cm="1">
        <f t="array" aca="1" ref="AC789" ca="1">_xlfn.IFS(
AND($AN$14="Not year_end", AC788&gt;last_rou_date), "",
AND($AN$14="Year_end", AC788&gt;=last_rou_date), "",
AND($AN$14="Year_end"), DATE(YEAR(AC788+1), 12, 31),
AND($AN$14="Not year_end", MONTH(AC788)=12, DAY(AC788)=31), DATE(YEAR(AC787)+1, MONTH(AC787), DAY(AC787)),
AND($AN$14="Not year_end", OR(MONTH(AC788)&lt;&gt;12, DAY(AC788)&lt;&gt;31) ), DATE(YEAR(AC788), 12, 31)
)</f>
        <v/>
      </c>
      <c r="AD789" s="75" t="str" cm="1">
        <f t="array" aca="1" ref="AD789" ca="1">_xlfn.IFS(AD788="", "",
AND(AD788=last_rou_date, OR(MONTH(AD788)&lt;&gt;12, DAY(AD788)&lt;&gt;31) ), DATE(YEAR(AD788), 12, 31),
AND(MONTH(AD788)=12, DAY(AD788)=31, AD788&gt;=last_rou_date), "",
AND(MONTH(AD788)=12, DAY(AD788)&lt;&gt;31),  EOMONTH(AD788,0),
AND(MONTH(AD788)=12, DAY(AD788)=31, $AH$14="Not end"),  EDATE(AD787,1),
AND($AH$14="Not end"), EDATE(AD788, 1),
AND($AH$14="End"), EOMONTH(AD788, 1)
)</f>
        <v/>
      </c>
      <c r="AE789" s="51" t="str" cm="1">
        <f t="array" ref="AE789">_xlfn.IFS(W789="", "",
AND(W789&gt;0, W789&lt;=$B$4, $C$2="İllik artım, faiz olaraq", $D$2&gt;0, $B$3="İllik"), $B$5*((1+$D$2)^(W789-1)),
AND(W789&gt;0, W789&lt;=$B$4, $C$2="İllik artım, faiz olaraq", $D$2&gt;0, $B$3="Aylıq"), $B$5*((1+$D$2)^ROUNDDOWN((W789-1)/12,0)),
AND(W789=1, $C$2="Aşağıdakı kimi dəyişir", ), $B$5,
AND(W789&gt;1, W789&lt;=$B$4, $C$2="Aşağıdakı kimi dəyişir"), IFERROR(VLOOKUP(W789, $C$4:$D$7, 2, FALSE), AE788),
AND(W789&gt;0, W789&lt;=$B$4), $B$5,
TRUE,0 )</f>
        <v/>
      </c>
      <c r="AF789" s="51" t="str">
        <f t="shared" ca="1" si="37"/>
        <v/>
      </c>
    </row>
    <row r="790" spans="1:32" x14ac:dyDescent="0.4">
      <c r="A790" s="13" t="str" cm="1">
        <f t="array" aca="1" ref="A790" ca="1">_xlfn.IFS(
AND(SUMIFS(lease_table_interest_accruals, lease_table_dates, A789)&gt;0, COUNTIFS($E$14:E789, "Interest accrual", $A$14:A789, A789)=0),  A789,
AND(SUMIFS(lease_table_payments, lease_table_dates, A789)&gt;0, COUNTIFS($E$14:E789, "Payment", $A$14:A789, A789)=0),  A789,
AND(SUMIFS(rou_table_deprs, rou_table_dates, A789)&gt;0, COUNTIFS($E$14:E789, "Depreciation", $A$14:A789, A789)=0),  A789,
TRUE,  IFERROR(INDEX(rou_table_dates,  MATCH(A789, rou_table_dates)+1, ), "")
)</f>
        <v/>
      </c>
      <c r="B790" s="1" t="str" cm="1">
        <f t="array" aca="1" ref="B790" ca="1">_xlfn.IFS(
AND(E790="Payment", A790=$B$2), $AM$14,
E790="Payment", $AM$15,
E790="Interest accrual", $AM$18,
E790="Depreciation", $AM$17,
TRUE, "")</f>
        <v/>
      </c>
      <c r="C790" s="1" t="str" cm="1">
        <f t="array" aca="1" ref="C790" ca="1">_xlfn.IFS(
E790="Payment", $AM$19,
E790="Interest accrual", $AM$15,
E790="Depreciation", $AM$16,
TRUE, "")</f>
        <v/>
      </c>
      <c r="D790" s="1" t="str" cm="1">
        <f t="array" aca="1" ref="D790" ca="1">_xlfn.IFS(
E790="Payment", _xlfn.XLOOKUP(A790, lease_table_dates, lease_table_payments, 0, 0),
E790="Interest accrual", _xlfn.XLOOKUP(A790, lease_table_dates, lease_table_interest_accruals, 0, 0),
E790="Depreciation", _xlfn.XLOOKUP(A790, rou_table_dates, rou_table_deprs, 0, 0),
TRUE, ""
)</f>
        <v/>
      </c>
      <c r="E790" s="7" t="str" cm="1">
        <f t="array" aca="1" ref="E790" ca="1">_xlfn.IFS(
AND(SUMIFS(lease_table_interest_accruals, lease_table_dates, A790)&gt;0, COUNTIFS($E$14:E789, "Interest accrual", $A$14:A789, A790)=0), "Interest accrual",
AND(SUMIFS(lease_table_payments, lease_table_dates, A790)&gt;0, COUNTIFS($E$14:E789, "Payment", $A$14:A789, A790)=0), "Payment",
AND(SUMIFS(rou_table_deprs, rou_table_dates, A790)&gt;0, COUNTIFS($E$14:E789, "Depreciation", $A$14:A789, A790)=0), "Depreciation",
TRUE,  ""
)</f>
        <v/>
      </c>
      <c r="G790" s="13" t="str" cm="1">
        <f t="array" aca="1" ref="G790" ca="1">_xlfn.IFS(
AND($B$11="Hə", $B$3="İllik"), Z790,
AND($B$11="Hə", $B$3="Aylıq"), AA790,
$B$11="Yox", X790)</f>
        <v/>
      </c>
      <c r="H790" s="1" t="str" cm="1">
        <f t="array" aca="1" ref="H790" ca="1">_xlfn.IFS( G790="", "",
TRUE, ROUND( H789+I790-J790, 2) )</f>
        <v/>
      </c>
      <c r="I790" s="1" t="str" cm="1">
        <f t="array" aca="1" ref="I790" ca="1">_xlfn.IFS(G790="", "",
G790=last_payment_date, (J790-H789),
 TRUE,  -  (H789- H789* (1+$B$6)^ (_xlfn.DAYS(G790,G789)/365) )
)</f>
        <v/>
      </c>
      <c r="J790" s="1" t="str" cm="1">
        <f t="array" aca="1" ref="J790" ca="1">_xlfn.IFS(G790="", "",
TRUE, _xlfn.XLOOKUP(G790,  payment_dates, payments,0,0)
)</f>
        <v/>
      </c>
      <c r="L790" s="8" t="str" cm="1">
        <f t="array" aca="1" ref="L790" ca="1">_xlfn.IFS(
AND($B$11="Hə", $B$3="İllik"), AC790,
AND($B$11="Hə", $B$3="Aylıq"), AD790,
$B$11="Yox", AB790)</f>
        <v/>
      </c>
      <c r="M790" s="1" t="str" cm="1">
        <f t="array" aca="1" ref="M790" ca="1">_xlfn.IFS( L790="", "",
(M789-N790)&lt;=0.5, 0,
TRUE,  M789-N790)</f>
        <v/>
      </c>
      <c r="N790" s="7" t="str" cm="1">
        <f t="array" aca="1" ref="N790" ca="1">_xlfn.IFS(
L790="", "",
TRUE, MIN(M789, ROUND($M$14/ (last_rou_date - $B$2) * (L790-L789), 2) )
)</f>
        <v/>
      </c>
      <c r="P790" s="59" t="str">
        <f t="shared" ca="1" si="36"/>
        <v/>
      </c>
      <c r="Q790" s="1" t="str" cm="1">
        <f t="array" aca="1" ref="Q790" ca="1">_xlfn.IFS(P790="","",
$B$11="Hə", _xlfn.XLOOKUP(DATE(P790, 12, 31), rou_table_dates, rou_table_nbvs,0, 0),
TRUE,  MAX(0, ROUND($M$14 - $M$14/ (last_rou_date - $B$2) * (DATE(P790,12,31) - $B$2), 2) )
)</f>
        <v/>
      </c>
      <c r="R790" s="1" t="str" cm="1">
        <f t="array" aca="1" ref="R790" ca="1">_xlfn.IFS(P790="","",
$B$11="Hə", _xlfn.XLOOKUP(DATE(P790, 12, 31), lease_table_dates, lease_table_balances,0, 0),
TRUE, IFERROR( XNPV($B$6, IF(payment_dates &gt;DATE(P790, 12, 31), payments,  0),  IF(payment_dates &gt;DATE(P790, 12, 31), payment_dates,  DATE(P790, 12, 31))    ),0)
)</f>
        <v/>
      </c>
      <c r="S790" s="1" t="str" cm="1">
        <f t="array" aca="1" ref="S790" ca="1">_xlfn.IFS(P790="","",
TRUE,  MIN( MIN(Q789, $M$14), ROUND($M$14/ (last_rou_date - $B$2) * (DATE(P790,12,31) - MAX($B$2, DATE(P790-1, 12, 31))), 2) )
)</f>
        <v/>
      </c>
      <c r="T790" s="7" t="str" cm="1">
        <f t="array" aca="1" ref="T790" ca="1">_xlfn.IFS(P790="", "",
ISTEXT(R789), R790- (H790 - SUMIFS( lease_table_payments, lease_table_years, P790) -$AG$14 ),
AND(ISNUMBER(R789), R790&lt;&gt;""),   R790- (R789 - SUMIFS( lease_table_payments, lease_table_years, P790) )
)</f>
        <v/>
      </c>
      <c r="V790" s="64">
        <f t="shared" si="38"/>
        <v>777</v>
      </c>
      <c r="W790" s="51" t="str" cm="1">
        <f t="array" ref="W790">_xlfn.IFS(
OR(W789=$B$4, W789=""),"",
TRUE,W789+1
)</f>
        <v/>
      </c>
      <c r="X790" s="51" t="str" cm="1">
        <f t="array" ref="X790">_xlfn.IFS(X789="","",
W790="", "",
AND($B$3="İllik"),DATE(YEAR(X789)+1,MONTH(X789),DAY(X789) ),
AND($B$3="Aylıq", $AH$14="Not end"), EDATE(X789,1),
AND($B$3="Aylıq", $AH$14="End"), EOMONTH(X789,1)
)</f>
        <v/>
      </c>
      <c r="Y790" s="51" t="str" cm="1">
        <f t="array" aca="1" ref="Y790" ca="1">_xlfn.IFS(
AND($B$7="Dövrün əvvəlində", Y789&lt;=last_rou_date), DATE(YEAR(Y789)+1, 12, 31),
AND($B$7="Dövrün sonunda", Y789&lt;=last_payment_date), DATE(YEAR(Y789)+1, 12, 31),
TRUE, ""
)</f>
        <v/>
      </c>
      <c r="Z790" s="75" t="str" cm="1">
        <f t="array" aca="1" ref="Z790" ca="1">_xlfn.IFS(
AND($AN$14="Not year_end", Z789&gt;last_payment_date), "",
AND($AN$14="Year_end", Z789&gt;=last_payment_date), "",
AND($AN$14="Year_end"), DATE(YEAR(Z789+1), 12, 31),
AND($AN$14="Not year_end", MONTH(Z789)=12, DAY(Z789)=31), DATE(YEAR(Z788)+1, MONTH(Z788), DAY(Z788)),
AND($AN$14="Not year_end", OR(MONTH(Z789)&lt;&gt;12, DAY(Z789)&lt;&gt;31) ), DATE(YEAR(Z789), 12, 31)
)</f>
        <v/>
      </c>
      <c r="AA790" s="75" t="str" cm="1">
        <f t="array" aca="1" ref="AA790" ca="1">_xlfn.IFS(AA789="", "",
AND(AA789=last_payment_date, OR(MONTH(AA789)&lt;&gt;12, DAY(AA789)&lt;&gt;31) ), DATE(YEAR(AA789), 12, 31),
AND(MONTH(AA789)=12, DAY(AA789)=31, AA789&gt;=last_payment_date), "",
AND(MONTH(AA789)=12, DAY(AA789)&lt;&gt;31),  EOMONTH(AA789,0),
AND(MONTH(AA789)=12, DAY(AA789)=31, $AH$14="Not end"),  EDATE(AA788,1),
AND($AH$14="Not end"), EDATE(AA789, 1),
AND($AH$14="End"), EOMONTH(AA789, 1)
)</f>
        <v/>
      </c>
      <c r="AB790" s="75" t="str" cm="1">
        <f t="array" aca="1" ref="AB790" ca="1">_xlfn.IFS(AB789="","",
AND(AB789=last_rou_date), "",
AND($B$3="İllik"),DATE(YEAR(AB789)+1,MONTH(AB789),DAY(AB789) ),
AND($B$3="Aylıq", $AH$14="Not end"), EDATE(AB789,1),
AND($B$3="Aylıq", $AH$14="End"), EOMONTH(AB789,1)
)</f>
        <v/>
      </c>
      <c r="AC790" s="75" t="str" cm="1">
        <f t="array" aca="1" ref="AC790" ca="1">_xlfn.IFS(
AND($AN$14="Not year_end", AC789&gt;last_rou_date), "",
AND($AN$14="Year_end", AC789&gt;=last_rou_date), "",
AND($AN$14="Year_end"), DATE(YEAR(AC789+1), 12, 31),
AND($AN$14="Not year_end", MONTH(AC789)=12, DAY(AC789)=31), DATE(YEAR(AC788)+1, MONTH(AC788), DAY(AC788)),
AND($AN$14="Not year_end", OR(MONTH(AC789)&lt;&gt;12, DAY(AC789)&lt;&gt;31) ), DATE(YEAR(AC789), 12, 31)
)</f>
        <v/>
      </c>
      <c r="AD790" s="75" t="str" cm="1">
        <f t="array" aca="1" ref="AD790" ca="1">_xlfn.IFS(AD789="", "",
AND(AD789=last_rou_date, OR(MONTH(AD789)&lt;&gt;12, DAY(AD789)&lt;&gt;31) ), DATE(YEAR(AD789), 12, 31),
AND(MONTH(AD789)=12, DAY(AD789)=31, AD789&gt;=last_rou_date), "",
AND(MONTH(AD789)=12, DAY(AD789)&lt;&gt;31),  EOMONTH(AD789,0),
AND(MONTH(AD789)=12, DAY(AD789)=31, $AH$14="Not end"),  EDATE(AD788,1),
AND($AH$14="Not end"), EDATE(AD789, 1),
AND($AH$14="End"), EOMONTH(AD789, 1)
)</f>
        <v/>
      </c>
      <c r="AE790" s="51" t="str" cm="1">
        <f t="array" ref="AE790">_xlfn.IFS(W790="", "",
AND(W790&gt;0, W790&lt;=$B$4, $C$2="İllik artım, faiz olaraq", $D$2&gt;0, $B$3="İllik"), $B$5*((1+$D$2)^(W790-1)),
AND(W790&gt;0, W790&lt;=$B$4, $C$2="İllik artım, faiz olaraq", $D$2&gt;0, $B$3="Aylıq"), $B$5*((1+$D$2)^ROUNDDOWN((W790-1)/12,0)),
AND(W790=1, $C$2="Aşağıdakı kimi dəyişir", ), $B$5,
AND(W790&gt;1, W790&lt;=$B$4, $C$2="Aşağıdakı kimi dəyişir"), IFERROR(VLOOKUP(W790, $C$4:$D$7, 2, FALSE), AE789),
AND(W790&gt;0, W790&lt;=$B$4), $B$5,
TRUE,0 )</f>
        <v/>
      </c>
      <c r="AF790" s="51" t="str">
        <f t="shared" ca="1" si="37"/>
        <v/>
      </c>
    </row>
    <row r="791" spans="1:32" x14ac:dyDescent="0.4">
      <c r="A791" s="13" t="str" cm="1">
        <f t="array" aca="1" ref="A791" ca="1">_xlfn.IFS(
AND(SUMIFS(lease_table_interest_accruals, lease_table_dates, A790)&gt;0, COUNTIFS($E$14:E790, "Interest accrual", $A$14:A790, A790)=0),  A790,
AND(SUMIFS(lease_table_payments, lease_table_dates, A790)&gt;0, COUNTIFS($E$14:E790, "Payment", $A$14:A790, A790)=0),  A790,
AND(SUMIFS(rou_table_deprs, rou_table_dates, A790)&gt;0, COUNTIFS($E$14:E790, "Depreciation", $A$14:A790, A790)=0),  A790,
TRUE,  IFERROR(INDEX(rou_table_dates,  MATCH(A790, rou_table_dates)+1, ), "")
)</f>
        <v/>
      </c>
      <c r="B791" s="1" t="str" cm="1">
        <f t="array" aca="1" ref="B791" ca="1">_xlfn.IFS(
AND(E791="Payment", A791=$B$2), $AM$14,
E791="Payment", $AM$15,
E791="Interest accrual", $AM$18,
E791="Depreciation", $AM$17,
TRUE, "")</f>
        <v/>
      </c>
      <c r="C791" s="1" t="str" cm="1">
        <f t="array" aca="1" ref="C791" ca="1">_xlfn.IFS(
E791="Payment", $AM$19,
E791="Interest accrual", $AM$15,
E791="Depreciation", $AM$16,
TRUE, "")</f>
        <v/>
      </c>
      <c r="D791" s="1" t="str" cm="1">
        <f t="array" aca="1" ref="D791" ca="1">_xlfn.IFS(
E791="Payment", _xlfn.XLOOKUP(A791, lease_table_dates, lease_table_payments, 0, 0),
E791="Interest accrual", _xlfn.XLOOKUP(A791, lease_table_dates, lease_table_interest_accruals, 0, 0),
E791="Depreciation", _xlfn.XLOOKUP(A791, rou_table_dates, rou_table_deprs, 0, 0),
TRUE, ""
)</f>
        <v/>
      </c>
      <c r="E791" s="7" t="str" cm="1">
        <f t="array" aca="1" ref="E791" ca="1">_xlfn.IFS(
AND(SUMIFS(lease_table_interest_accruals, lease_table_dates, A791)&gt;0, COUNTIFS($E$14:E790, "Interest accrual", $A$14:A790, A791)=0), "Interest accrual",
AND(SUMIFS(lease_table_payments, lease_table_dates, A791)&gt;0, COUNTIFS($E$14:E790, "Payment", $A$14:A790, A791)=0), "Payment",
AND(SUMIFS(rou_table_deprs, rou_table_dates, A791)&gt;0, COUNTIFS($E$14:E790, "Depreciation", $A$14:A790, A791)=0), "Depreciation",
TRUE,  ""
)</f>
        <v/>
      </c>
      <c r="G791" s="13" t="str" cm="1">
        <f t="array" aca="1" ref="G791" ca="1">_xlfn.IFS(
AND($B$11="Hə", $B$3="İllik"), Z791,
AND($B$11="Hə", $B$3="Aylıq"), AA791,
$B$11="Yox", X791)</f>
        <v/>
      </c>
      <c r="H791" s="1" t="str" cm="1">
        <f t="array" aca="1" ref="H791" ca="1">_xlfn.IFS( G791="", "",
TRUE, ROUND( H790+I791-J791, 2) )</f>
        <v/>
      </c>
      <c r="I791" s="1" t="str" cm="1">
        <f t="array" aca="1" ref="I791" ca="1">_xlfn.IFS(G791="", "",
G791=last_payment_date, (J791-H790),
 TRUE,  -  (H790- H790* (1+$B$6)^ (_xlfn.DAYS(G791,G790)/365) )
)</f>
        <v/>
      </c>
      <c r="J791" s="1" t="str" cm="1">
        <f t="array" aca="1" ref="J791" ca="1">_xlfn.IFS(G791="", "",
TRUE, _xlfn.XLOOKUP(G791,  payment_dates, payments,0,0)
)</f>
        <v/>
      </c>
      <c r="L791" s="8" t="str" cm="1">
        <f t="array" aca="1" ref="L791" ca="1">_xlfn.IFS(
AND($B$11="Hə", $B$3="İllik"), AC791,
AND($B$11="Hə", $B$3="Aylıq"), AD791,
$B$11="Yox", AB791)</f>
        <v/>
      </c>
      <c r="M791" s="1" t="str" cm="1">
        <f t="array" aca="1" ref="M791" ca="1">_xlfn.IFS( L791="", "",
(M790-N791)&lt;=0.5, 0,
TRUE,  M790-N791)</f>
        <v/>
      </c>
      <c r="N791" s="7" t="str" cm="1">
        <f t="array" aca="1" ref="N791" ca="1">_xlfn.IFS(
L791="", "",
TRUE, MIN(M790, ROUND($M$14/ (last_rou_date - $B$2) * (L791-L790), 2) )
)</f>
        <v/>
      </c>
      <c r="P791" s="59" t="str">
        <f t="shared" ca="1" si="36"/>
        <v/>
      </c>
      <c r="Q791" s="1" t="str" cm="1">
        <f t="array" aca="1" ref="Q791" ca="1">_xlfn.IFS(P791="","",
$B$11="Hə", _xlfn.XLOOKUP(DATE(P791, 12, 31), rou_table_dates, rou_table_nbvs,0, 0),
TRUE,  MAX(0, ROUND($M$14 - $M$14/ (last_rou_date - $B$2) * (DATE(P791,12,31) - $B$2), 2) )
)</f>
        <v/>
      </c>
      <c r="R791" s="1" t="str" cm="1">
        <f t="array" aca="1" ref="R791" ca="1">_xlfn.IFS(P791="","",
$B$11="Hə", _xlfn.XLOOKUP(DATE(P791, 12, 31), lease_table_dates, lease_table_balances,0, 0),
TRUE, IFERROR( XNPV($B$6, IF(payment_dates &gt;DATE(P791, 12, 31), payments,  0),  IF(payment_dates &gt;DATE(P791, 12, 31), payment_dates,  DATE(P791, 12, 31))    ),0)
)</f>
        <v/>
      </c>
      <c r="S791" s="1" t="str" cm="1">
        <f t="array" aca="1" ref="S791" ca="1">_xlfn.IFS(P791="","",
TRUE,  MIN( MIN(Q790, $M$14), ROUND($M$14/ (last_rou_date - $B$2) * (DATE(P791,12,31) - MAX($B$2, DATE(P791-1, 12, 31))), 2) )
)</f>
        <v/>
      </c>
      <c r="T791" s="7" t="str" cm="1">
        <f t="array" aca="1" ref="T791" ca="1">_xlfn.IFS(P791="", "",
ISTEXT(R790), R791- (H791 - SUMIFS( lease_table_payments, lease_table_years, P791) -$AG$14 ),
AND(ISNUMBER(R790), R791&lt;&gt;""),   R791- (R790 - SUMIFS( lease_table_payments, lease_table_years, P791) )
)</f>
        <v/>
      </c>
      <c r="V791" s="64">
        <f t="shared" si="38"/>
        <v>778</v>
      </c>
      <c r="W791" s="51" t="str" cm="1">
        <f t="array" ref="W791">_xlfn.IFS(
OR(W790=$B$4, W790=""),"",
TRUE,W790+1
)</f>
        <v/>
      </c>
      <c r="X791" s="51" t="str" cm="1">
        <f t="array" ref="X791">_xlfn.IFS(X790="","",
W791="", "",
AND($B$3="İllik"),DATE(YEAR(X790)+1,MONTH(X790),DAY(X790) ),
AND($B$3="Aylıq", $AH$14="Not end"), EDATE(X790,1),
AND($B$3="Aylıq", $AH$14="End"), EOMONTH(X790,1)
)</f>
        <v/>
      </c>
      <c r="Y791" s="51" t="str" cm="1">
        <f t="array" aca="1" ref="Y791" ca="1">_xlfn.IFS(
AND($B$7="Dövrün əvvəlində", Y790&lt;=last_rou_date), DATE(YEAR(Y790)+1, 12, 31),
AND($B$7="Dövrün sonunda", Y790&lt;=last_payment_date), DATE(YEAR(Y790)+1, 12, 31),
TRUE, ""
)</f>
        <v/>
      </c>
      <c r="Z791" s="75" t="str" cm="1">
        <f t="array" aca="1" ref="Z791" ca="1">_xlfn.IFS(
AND($AN$14="Not year_end", Z790&gt;last_payment_date), "",
AND($AN$14="Year_end", Z790&gt;=last_payment_date), "",
AND($AN$14="Year_end"), DATE(YEAR(Z790+1), 12, 31),
AND($AN$14="Not year_end", MONTH(Z790)=12, DAY(Z790)=31), DATE(YEAR(Z789)+1, MONTH(Z789), DAY(Z789)),
AND($AN$14="Not year_end", OR(MONTH(Z790)&lt;&gt;12, DAY(Z790)&lt;&gt;31) ), DATE(YEAR(Z790), 12, 31)
)</f>
        <v/>
      </c>
      <c r="AA791" s="75" t="str" cm="1">
        <f t="array" aca="1" ref="AA791" ca="1">_xlfn.IFS(AA790="", "",
AND(AA790=last_payment_date, OR(MONTH(AA790)&lt;&gt;12, DAY(AA790)&lt;&gt;31) ), DATE(YEAR(AA790), 12, 31),
AND(MONTH(AA790)=12, DAY(AA790)=31, AA790&gt;=last_payment_date), "",
AND(MONTH(AA790)=12, DAY(AA790)&lt;&gt;31),  EOMONTH(AA790,0),
AND(MONTH(AA790)=12, DAY(AA790)=31, $AH$14="Not end"),  EDATE(AA789,1),
AND($AH$14="Not end"), EDATE(AA790, 1),
AND($AH$14="End"), EOMONTH(AA790, 1)
)</f>
        <v/>
      </c>
      <c r="AB791" s="75" t="str" cm="1">
        <f t="array" aca="1" ref="AB791" ca="1">_xlfn.IFS(AB790="","",
AND(AB790=last_rou_date), "",
AND($B$3="İllik"),DATE(YEAR(AB790)+1,MONTH(AB790),DAY(AB790) ),
AND($B$3="Aylıq", $AH$14="Not end"), EDATE(AB790,1),
AND($B$3="Aylıq", $AH$14="End"), EOMONTH(AB790,1)
)</f>
        <v/>
      </c>
      <c r="AC791" s="75" t="str" cm="1">
        <f t="array" aca="1" ref="AC791" ca="1">_xlfn.IFS(
AND($AN$14="Not year_end", AC790&gt;last_rou_date), "",
AND($AN$14="Year_end", AC790&gt;=last_rou_date), "",
AND($AN$14="Year_end"), DATE(YEAR(AC790+1), 12, 31),
AND($AN$14="Not year_end", MONTH(AC790)=12, DAY(AC790)=31), DATE(YEAR(AC789)+1, MONTH(AC789), DAY(AC789)),
AND($AN$14="Not year_end", OR(MONTH(AC790)&lt;&gt;12, DAY(AC790)&lt;&gt;31) ), DATE(YEAR(AC790), 12, 31)
)</f>
        <v/>
      </c>
      <c r="AD791" s="75" t="str" cm="1">
        <f t="array" aca="1" ref="AD791" ca="1">_xlfn.IFS(AD790="", "",
AND(AD790=last_rou_date, OR(MONTH(AD790)&lt;&gt;12, DAY(AD790)&lt;&gt;31) ), DATE(YEAR(AD790), 12, 31),
AND(MONTH(AD790)=12, DAY(AD790)=31, AD790&gt;=last_rou_date), "",
AND(MONTH(AD790)=12, DAY(AD790)&lt;&gt;31),  EOMONTH(AD790,0),
AND(MONTH(AD790)=12, DAY(AD790)=31, $AH$14="Not end"),  EDATE(AD789,1),
AND($AH$14="Not end"), EDATE(AD790, 1),
AND($AH$14="End"), EOMONTH(AD790, 1)
)</f>
        <v/>
      </c>
      <c r="AE791" s="51" t="str" cm="1">
        <f t="array" ref="AE791">_xlfn.IFS(W791="", "",
AND(W791&gt;0, W791&lt;=$B$4, $C$2="İllik artım, faiz olaraq", $D$2&gt;0, $B$3="İllik"), $B$5*((1+$D$2)^(W791-1)),
AND(W791&gt;0, W791&lt;=$B$4, $C$2="İllik artım, faiz olaraq", $D$2&gt;0, $B$3="Aylıq"), $B$5*((1+$D$2)^ROUNDDOWN((W791-1)/12,0)),
AND(W791=1, $C$2="Aşağıdakı kimi dəyişir", ), $B$5,
AND(W791&gt;1, W791&lt;=$B$4, $C$2="Aşağıdakı kimi dəyişir"), IFERROR(VLOOKUP(W791, $C$4:$D$7, 2, FALSE), AE790),
AND(W791&gt;0, W791&lt;=$B$4), $B$5,
TRUE,0 )</f>
        <v/>
      </c>
      <c r="AF791" s="51" t="str">
        <f t="shared" ca="1" si="37"/>
        <v/>
      </c>
    </row>
    <row r="792" spans="1:32" x14ac:dyDescent="0.4">
      <c r="A792" s="13" t="str" cm="1">
        <f t="array" aca="1" ref="A792" ca="1">_xlfn.IFS(
AND(SUMIFS(lease_table_interest_accruals, lease_table_dates, A791)&gt;0, COUNTIFS($E$14:E791, "Interest accrual", $A$14:A791, A791)=0),  A791,
AND(SUMIFS(lease_table_payments, lease_table_dates, A791)&gt;0, COUNTIFS($E$14:E791, "Payment", $A$14:A791, A791)=0),  A791,
AND(SUMIFS(rou_table_deprs, rou_table_dates, A791)&gt;0, COUNTIFS($E$14:E791, "Depreciation", $A$14:A791, A791)=0),  A791,
TRUE,  IFERROR(INDEX(rou_table_dates,  MATCH(A791, rou_table_dates)+1, ), "")
)</f>
        <v/>
      </c>
      <c r="B792" s="1" t="str" cm="1">
        <f t="array" aca="1" ref="B792" ca="1">_xlfn.IFS(
AND(E792="Payment", A792=$B$2), $AM$14,
E792="Payment", $AM$15,
E792="Interest accrual", $AM$18,
E792="Depreciation", $AM$17,
TRUE, "")</f>
        <v/>
      </c>
      <c r="C792" s="1" t="str" cm="1">
        <f t="array" aca="1" ref="C792" ca="1">_xlfn.IFS(
E792="Payment", $AM$19,
E792="Interest accrual", $AM$15,
E792="Depreciation", $AM$16,
TRUE, "")</f>
        <v/>
      </c>
      <c r="D792" s="1" t="str" cm="1">
        <f t="array" aca="1" ref="D792" ca="1">_xlfn.IFS(
E792="Payment", _xlfn.XLOOKUP(A792, lease_table_dates, lease_table_payments, 0, 0),
E792="Interest accrual", _xlfn.XLOOKUP(A792, lease_table_dates, lease_table_interest_accruals, 0, 0),
E792="Depreciation", _xlfn.XLOOKUP(A792, rou_table_dates, rou_table_deprs, 0, 0),
TRUE, ""
)</f>
        <v/>
      </c>
      <c r="E792" s="7" t="str" cm="1">
        <f t="array" aca="1" ref="E792" ca="1">_xlfn.IFS(
AND(SUMIFS(lease_table_interest_accruals, lease_table_dates, A792)&gt;0, COUNTIFS($E$14:E791, "Interest accrual", $A$14:A791, A792)=0), "Interest accrual",
AND(SUMIFS(lease_table_payments, lease_table_dates, A792)&gt;0, COUNTIFS($E$14:E791, "Payment", $A$14:A791, A792)=0), "Payment",
AND(SUMIFS(rou_table_deprs, rou_table_dates, A792)&gt;0, COUNTIFS($E$14:E791, "Depreciation", $A$14:A791, A792)=0), "Depreciation",
TRUE,  ""
)</f>
        <v/>
      </c>
      <c r="G792" s="13" t="str" cm="1">
        <f t="array" aca="1" ref="G792" ca="1">_xlfn.IFS(
AND($B$11="Hə", $B$3="İllik"), Z792,
AND($B$11="Hə", $B$3="Aylıq"), AA792,
$B$11="Yox", X792)</f>
        <v/>
      </c>
      <c r="H792" s="1" t="str" cm="1">
        <f t="array" aca="1" ref="H792" ca="1">_xlfn.IFS( G792="", "",
TRUE, ROUND( H791+I792-J792, 2) )</f>
        <v/>
      </c>
      <c r="I792" s="1" t="str" cm="1">
        <f t="array" aca="1" ref="I792" ca="1">_xlfn.IFS(G792="", "",
G792=last_payment_date, (J792-H791),
 TRUE,  -  (H791- H791* (1+$B$6)^ (_xlfn.DAYS(G792,G791)/365) )
)</f>
        <v/>
      </c>
      <c r="J792" s="1" t="str" cm="1">
        <f t="array" aca="1" ref="J792" ca="1">_xlfn.IFS(G792="", "",
TRUE, _xlfn.XLOOKUP(G792,  payment_dates, payments,0,0)
)</f>
        <v/>
      </c>
      <c r="L792" s="8" t="str" cm="1">
        <f t="array" aca="1" ref="L792" ca="1">_xlfn.IFS(
AND($B$11="Hə", $B$3="İllik"), AC792,
AND($B$11="Hə", $B$3="Aylıq"), AD792,
$B$11="Yox", AB792)</f>
        <v/>
      </c>
      <c r="M792" s="1" t="str" cm="1">
        <f t="array" aca="1" ref="M792" ca="1">_xlfn.IFS( L792="", "",
(M791-N792)&lt;=0.5, 0,
TRUE,  M791-N792)</f>
        <v/>
      </c>
      <c r="N792" s="7" t="str" cm="1">
        <f t="array" aca="1" ref="N792" ca="1">_xlfn.IFS(
L792="", "",
TRUE, MIN(M791, ROUND($M$14/ (last_rou_date - $B$2) * (L792-L791), 2) )
)</f>
        <v/>
      </c>
      <c r="P792" s="59" t="str">
        <f t="shared" ca="1" si="36"/>
        <v/>
      </c>
      <c r="Q792" s="1" t="str" cm="1">
        <f t="array" aca="1" ref="Q792" ca="1">_xlfn.IFS(P792="","",
$B$11="Hə", _xlfn.XLOOKUP(DATE(P792, 12, 31), rou_table_dates, rou_table_nbvs,0, 0),
TRUE,  MAX(0, ROUND($M$14 - $M$14/ (last_rou_date - $B$2) * (DATE(P792,12,31) - $B$2), 2) )
)</f>
        <v/>
      </c>
      <c r="R792" s="1" t="str" cm="1">
        <f t="array" aca="1" ref="R792" ca="1">_xlfn.IFS(P792="","",
$B$11="Hə", _xlfn.XLOOKUP(DATE(P792, 12, 31), lease_table_dates, lease_table_balances,0, 0),
TRUE, IFERROR( XNPV($B$6, IF(payment_dates &gt;DATE(P792, 12, 31), payments,  0),  IF(payment_dates &gt;DATE(P792, 12, 31), payment_dates,  DATE(P792, 12, 31))    ),0)
)</f>
        <v/>
      </c>
      <c r="S792" s="1" t="str" cm="1">
        <f t="array" aca="1" ref="S792" ca="1">_xlfn.IFS(P792="","",
TRUE,  MIN( MIN(Q791, $M$14), ROUND($M$14/ (last_rou_date - $B$2) * (DATE(P792,12,31) - MAX($B$2, DATE(P792-1, 12, 31))), 2) )
)</f>
        <v/>
      </c>
      <c r="T792" s="7" t="str" cm="1">
        <f t="array" aca="1" ref="T792" ca="1">_xlfn.IFS(P792="", "",
ISTEXT(R791), R792- (H792 - SUMIFS( lease_table_payments, lease_table_years, P792) -$AG$14 ),
AND(ISNUMBER(R791), R792&lt;&gt;""),   R792- (R791 - SUMIFS( lease_table_payments, lease_table_years, P792) )
)</f>
        <v/>
      </c>
      <c r="V792" s="64">
        <f t="shared" si="38"/>
        <v>779</v>
      </c>
      <c r="W792" s="51" t="str" cm="1">
        <f t="array" ref="W792">_xlfn.IFS(
OR(W791=$B$4, W791=""),"",
TRUE,W791+1
)</f>
        <v/>
      </c>
      <c r="X792" s="51" t="str" cm="1">
        <f t="array" ref="X792">_xlfn.IFS(X791="","",
W792="", "",
AND($B$3="İllik"),DATE(YEAR(X791)+1,MONTH(X791),DAY(X791) ),
AND($B$3="Aylıq", $AH$14="Not end"), EDATE(X791,1),
AND($B$3="Aylıq", $AH$14="End"), EOMONTH(X791,1)
)</f>
        <v/>
      </c>
      <c r="Y792" s="51" t="str" cm="1">
        <f t="array" aca="1" ref="Y792" ca="1">_xlfn.IFS(
AND($B$7="Dövrün əvvəlində", Y791&lt;=last_rou_date), DATE(YEAR(Y791)+1, 12, 31),
AND($B$7="Dövrün sonunda", Y791&lt;=last_payment_date), DATE(YEAR(Y791)+1, 12, 31),
TRUE, ""
)</f>
        <v/>
      </c>
      <c r="Z792" s="75" t="str" cm="1">
        <f t="array" aca="1" ref="Z792" ca="1">_xlfn.IFS(
AND($AN$14="Not year_end", Z791&gt;last_payment_date), "",
AND($AN$14="Year_end", Z791&gt;=last_payment_date), "",
AND($AN$14="Year_end"), DATE(YEAR(Z791+1), 12, 31),
AND($AN$14="Not year_end", MONTH(Z791)=12, DAY(Z791)=31), DATE(YEAR(Z790)+1, MONTH(Z790), DAY(Z790)),
AND($AN$14="Not year_end", OR(MONTH(Z791)&lt;&gt;12, DAY(Z791)&lt;&gt;31) ), DATE(YEAR(Z791), 12, 31)
)</f>
        <v/>
      </c>
      <c r="AA792" s="75" t="str" cm="1">
        <f t="array" aca="1" ref="AA792" ca="1">_xlfn.IFS(AA791="", "",
AND(AA791=last_payment_date, OR(MONTH(AA791)&lt;&gt;12, DAY(AA791)&lt;&gt;31) ), DATE(YEAR(AA791), 12, 31),
AND(MONTH(AA791)=12, DAY(AA791)=31, AA791&gt;=last_payment_date), "",
AND(MONTH(AA791)=12, DAY(AA791)&lt;&gt;31),  EOMONTH(AA791,0),
AND(MONTH(AA791)=12, DAY(AA791)=31, $AH$14="Not end"),  EDATE(AA790,1),
AND($AH$14="Not end"), EDATE(AA791, 1),
AND($AH$14="End"), EOMONTH(AA791, 1)
)</f>
        <v/>
      </c>
      <c r="AB792" s="75" t="str" cm="1">
        <f t="array" aca="1" ref="AB792" ca="1">_xlfn.IFS(AB791="","",
AND(AB791=last_rou_date), "",
AND($B$3="İllik"),DATE(YEAR(AB791)+1,MONTH(AB791),DAY(AB791) ),
AND($B$3="Aylıq", $AH$14="Not end"), EDATE(AB791,1),
AND($B$3="Aylıq", $AH$14="End"), EOMONTH(AB791,1)
)</f>
        <v/>
      </c>
      <c r="AC792" s="75" t="str" cm="1">
        <f t="array" aca="1" ref="AC792" ca="1">_xlfn.IFS(
AND($AN$14="Not year_end", AC791&gt;last_rou_date), "",
AND($AN$14="Year_end", AC791&gt;=last_rou_date), "",
AND($AN$14="Year_end"), DATE(YEAR(AC791+1), 12, 31),
AND($AN$14="Not year_end", MONTH(AC791)=12, DAY(AC791)=31), DATE(YEAR(AC790)+1, MONTH(AC790), DAY(AC790)),
AND($AN$14="Not year_end", OR(MONTH(AC791)&lt;&gt;12, DAY(AC791)&lt;&gt;31) ), DATE(YEAR(AC791), 12, 31)
)</f>
        <v/>
      </c>
      <c r="AD792" s="75" t="str" cm="1">
        <f t="array" aca="1" ref="AD792" ca="1">_xlfn.IFS(AD791="", "",
AND(AD791=last_rou_date, OR(MONTH(AD791)&lt;&gt;12, DAY(AD791)&lt;&gt;31) ), DATE(YEAR(AD791), 12, 31),
AND(MONTH(AD791)=12, DAY(AD791)=31, AD791&gt;=last_rou_date), "",
AND(MONTH(AD791)=12, DAY(AD791)&lt;&gt;31),  EOMONTH(AD791,0),
AND(MONTH(AD791)=12, DAY(AD791)=31, $AH$14="Not end"),  EDATE(AD790,1),
AND($AH$14="Not end"), EDATE(AD791, 1),
AND($AH$14="End"), EOMONTH(AD791, 1)
)</f>
        <v/>
      </c>
      <c r="AE792" s="51" t="str" cm="1">
        <f t="array" ref="AE792">_xlfn.IFS(W792="", "",
AND(W792&gt;0, W792&lt;=$B$4, $C$2="İllik artım, faiz olaraq", $D$2&gt;0, $B$3="İllik"), $B$5*((1+$D$2)^(W792-1)),
AND(W792&gt;0, W792&lt;=$B$4, $C$2="İllik artım, faiz olaraq", $D$2&gt;0, $B$3="Aylıq"), $B$5*((1+$D$2)^ROUNDDOWN((W792-1)/12,0)),
AND(W792=1, $C$2="Aşağıdakı kimi dəyişir", ), $B$5,
AND(W792&gt;1, W792&lt;=$B$4, $C$2="Aşağıdakı kimi dəyişir"), IFERROR(VLOOKUP(W792, $C$4:$D$7, 2, FALSE), AE791),
AND(W792&gt;0, W792&lt;=$B$4), $B$5,
TRUE,0 )</f>
        <v/>
      </c>
      <c r="AF792" s="51" t="str">
        <f t="shared" ca="1" si="37"/>
        <v/>
      </c>
    </row>
    <row r="793" spans="1:32" x14ac:dyDescent="0.4">
      <c r="A793" s="13" t="str" cm="1">
        <f t="array" aca="1" ref="A793" ca="1">_xlfn.IFS(
AND(SUMIFS(lease_table_interest_accruals, lease_table_dates, A792)&gt;0, COUNTIFS($E$14:E792, "Interest accrual", $A$14:A792, A792)=0),  A792,
AND(SUMIFS(lease_table_payments, lease_table_dates, A792)&gt;0, COUNTIFS($E$14:E792, "Payment", $A$14:A792, A792)=0),  A792,
AND(SUMIFS(rou_table_deprs, rou_table_dates, A792)&gt;0, COUNTIFS($E$14:E792, "Depreciation", $A$14:A792, A792)=0),  A792,
TRUE,  IFERROR(INDEX(rou_table_dates,  MATCH(A792, rou_table_dates)+1, ), "")
)</f>
        <v/>
      </c>
      <c r="B793" s="1" t="str" cm="1">
        <f t="array" aca="1" ref="B793" ca="1">_xlfn.IFS(
AND(E793="Payment", A793=$B$2), $AM$14,
E793="Payment", $AM$15,
E793="Interest accrual", $AM$18,
E793="Depreciation", $AM$17,
TRUE, "")</f>
        <v/>
      </c>
      <c r="C793" s="1" t="str" cm="1">
        <f t="array" aca="1" ref="C793" ca="1">_xlfn.IFS(
E793="Payment", $AM$19,
E793="Interest accrual", $AM$15,
E793="Depreciation", $AM$16,
TRUE, "")</f>
        <v/>
      </c>
      <c r="D793" s="1" t="str" cm="1">
        <f t="array" aca="1" ref="D793" ca="1">_xlfn.IFS(
E793="Payment", _xlfn.XLOOKUP(A793, lease_table_dates, lease_table_payments, 0, 0),
E793="Interest accrual", _xlfn.XLOOKUP(A793, lease_table_dates, lease_table_interest_accruals, 0, 0),
E793="Depreciation", _xlfn.XLOOKUP(A793, rou_table_dates, rou_table_deprs, 0, 0),
TRUE, ""
)</f>
        <v/>
      </c>
      <c r="E793" s="7" t="str" cm="1">
        <f t="array" aca="1" ref="E793" ca="1">_xlfn.IFS(
AND(SUMIFS(lease_table_interest_accruals, lease_table_dates, A793)&gt;0, COUNTIFS($E$14:E792, "Interest accrual", $A$14:A792, A793)=0), "Interest accrual",
AND(SUMIFS(lease_table_payments, lease_table_dates, A793)&gt;0, COUNTIFS($E$14:E792, "Payment", $A$14:A792, A793)=0), "Payment",
AND(SUMIFS(rou_table_deprs, rou_table_dates, A793)&gt;0, COUNTIFS($E$14:E792, "Depreciation", $A$14:A792, A793)=0), "Depreciation",
TRUE,  ""
)</f>
        <v/>
      </c>
      <c r="G793" s="13" t="str" cm="1">
        <f t="array" aca="1" ref="G793" ca="1">_xlfn.IFS(
AND($B$11="Hə", $B$3="İllik"), Z793,
AND($B$11="Hə", $B$3="Aylıq"), AA793,
$B$11="Yox", X793)</f>
        <v/>
      </c>
      <c r="H793" s="1" t="str" cm="1">
        <f t="array" aca="1" ref="H793" ca="1">_xlfn.IFS( G793="", "",
TRUE, ROUND( H792+I793-J793, 2) )</f>
        <v/>
      </c>
      <c r="I793" s="1" t="str" cm="1">
        <f t="array" aca="1" ref="I793" ca="1">_xlfn.IFS(G793="", "",
G793=last_payment_date, (J793-H792),
 TRUE,  -  (H792- H792* (1+$B$6)^ (_xlfn.DAYS(G793,G792)/365) )
)</f>
        <v/>
      </c>
      <c r="J793" s="1" t="str" cm="1">
        <f t="array" aca="1" ref="J793" ca="1">_xlfn.IFS(G793="", "",
TRUE, _xlfn.XLOOKUP(G793,  payment_dates, payments,0,0)
)</f>
        <v/>
      </c>
      <c r="L793" s="8" t="str" cm="1">
        <f t="array" aca="1" ref="L793" ca="1">_xlfn.IFS(
AND($B$11="Hə", $B$3="İllik"), AC793,
AND($B$11="Hə", $B$3="Aylıq"), AD793,
$B$11="Yox", AB793)</f>
        <v/>
      </c>
      <c r="M793" s="1" t="str" cm="1">
        <f t="array" aca="1" ref="M793" ca="1">_xlfn.IFS( L793="", "",
(M792-N793)&lt;=0.5, 0,
TRUE,  M792-N793)</f>
        <v/>
      </c>
      <c r="N793" s="7" t="str" cm="1">
        <f t="array" aca="1" ref="N793" ca="1">_xlfn.IFS(
L793="", "",
TRUE, MIN(M792, ROUND($M$14/ (last_rou_date - $B$2) * (L793-L792), 2) )
)</f>
        <v/>
      </c>
      <c r="P793" s="59" t="str">
        <f t="shared" ca="1" si="36"/>
        <v/>
      </c>
      <c r="Q793" s="1" t="str" cm="1">
        <f t="array" aca="1" ref="Q793" ca="1">_xlfn.IFS(P793="","",
$B$11="Hə", _xlfn.XLOOKUP(DATE(P793, 12, 31), rou_table_dates, rou_table_nbvs,0, 0),
TRUE,  MAX(0, ROUND($M$14 - $M$14/ (last_rou_date - $B$2) * (DATE(P793,12,31) - $B$2), 2) )
)</f>
        <v/>
      </c>
      <c r="R793" s="1" t="str" cm="1">
        <f t="array" aca="1" ref="R793" ca="1">_xlfn.IFS(P793="","",
$B$11="Hə", _xlfn.XLOOKUP(DATE(P793, 12, 31), lease_table_dates, lease_table_balances,0, 0),
TRUE, IFERROR( XNPV($B$6, IF(payment_dates &gt;DATE(P793, 12, 31), payments,  0),  IF(payment_dates &gt;DATE(P793, 12, 31), payment_dates,  DATE(P793, 12, 31))    ),0)
)</f>
        <v/>
      </c>
      <c r="S793" s="1" t="str" cm="1">
        <f t="array" aca="1" ref="S793" ca="1">_xlfn.IFS(P793="","",
TRUE,  MIN( MIN(Q792, $M$14), ROUND($M$14/ (last_rou_date - $B$2) * (DATE(P793,12,31) - MAX($B$2, DATE(P793-1, 12, 31))), 2) )
)</f>
        <v/>
      </c>
      <c r="T793" s="7" t="str" cm="1">
        <f t="array" aca="1" ref="T793" ca="1">_xlfn.IFS(P793="", "",
ISTEXT(R792), R793- (H793 - SUMIFS( lease_table_payments, lease_table_years, P793) -$AG$14 ),
AND(ISNUMBER(R792), R793&lt;&gt;""),   R793- (R792 - SUMIFS( lease_table_payments, lease_table_years, P793) )
)</f>
        <v/>
      </c>
      <c r="V793" s="64">
        <f t="shared" si="38"/>
        <v>780</v>
      </c>
      <c r="W793" s="51" t="str" cm="1">
        <f t="array" ref="W793">_xlfn.IFS(
OR(W792=$B$4, W792=""),"",
TRUE,W792+1
)</f>
        <v/>
      </c>
      <c r="X793" s="51" t="str" cm="1">
        <f t="array" ref="X793">_xlfn.IFS(X792="","",
W793="", "",
AND($B$3="İllik"),DATE(YEAR(X792)+1,MONTH(X792),DAY(X792) ),
AND($B$3="Aylıq", $AH$14="Not end"), EDATE(X792,1),
AND($B$3="Aylıq", $AH$14="End"), EOMONTH(X792,1)
)</f>
        <v/>
      </c>
      <c r="Y793" s="51" t="str" cm="1">
        <f t="array" aca="1" ref="Y793" ca="1">_xlfn.IFS(
AND($B$7="Dövrün əvvəlində", Y792&lt;=last_rou_date), DATE(YEAR(Y792)+1, 12, 31),
AND($B$7="Dövrün sonunda", Y792&lt;=last_payment_date), DATE(YEAR(Y792)+1, 12, 31),
TRUE, ""
)</f>
        <v/>
      </c>
      <c r="Z793" s="75" t="str" cm="1">
        <f t="array" aca="1" ref="Z793" ca="1">_xlfn.IFS(
AND($AN$14="Not year_end", Z792&gt;last_payment_date), "",
AND($AN$14="Year_end", Z792&gt;=last_payment_date), "",
AND($AN$14="Year_end"), DATE(YEAR(Z792+1), 12, 31),
AND($AN$14="Not year_end", MONTH(Z792)=12, DAY(Z792)=31), DATE(YEAR(Z791)+1, MONTH(Z791), DAY(Z791)),
AND($AN$14="Not year_end", OR(MONTH(Z792)&lt;&gt;12, DAY(Z792)&lt;&gt;31) ), DATE(YEAR(Z792), 12, 31)
)</f>
        <v/>
      </c>
      <c r="AA793" s="75" t="str" cm="1">
        <f t="array" aca="1" ref="AA793" ca="1">_xlfn.IFS(AA792="", "",
AND(AA792=last_payment_date, OR(MONTH(AA792)&lt;&gt;12, DAY(AA792)&lt;&gt;31) ), DATE(YEAR(AA792), 12, 31),
AND(MONTH(AA792)=12, DAY(AA792)=31, AA792&gt;=last_payment_date), "",
AND(MONTH(AA792)=12, DAY(AA792)&lt;&gt;31),  EOMONTH(AA792,0),
AND(MONTH(AA792)=12, DAY(AA792)=31, $AH$14="Not end"),  EDATE(AA791,1),
AND($AH$14="Not end"), EDATE(AA792, 1),
AND($AH$14="End"), EOMONTH(AA792, 1)
)</f>
        <v/>
      </c>
      <c r="AB793" s="75" t="str" cm="1">
        <f t="array" aca="1" ref="AB793" ca="1">_xlfn.IFS(AB792="","",
AND(AB792=last_rou_date), "",
AND($B$3="İllik"),DATE(YEAR(AB792)+1,MONTH(AB792),DAY(AB792) ),
AND($B$3="Aylıq", $AH$14="Not end"), EDATE(AB792,1),
AND($B$3="Aylıq", $AH$14="End"), EOMONTH(AB792,1)
)</f>
        <v/>
      </c>
      <c r="AC793" s="75" t="str" cm="1">
        <f t="array" aca="1" ref="AC793" ca="1">_xlfn.IFS(
AND($AN$14="Not year_end", AC792&gt;last_rou_date), "",
AND($AN$14="Year_end", AC792&gt;=last_rou_date), "",
AND($AN$14="Year_end"), DATE(YEAR(AC792+1), 12, 31),
AND($AN$14="Not year_end", MONTH(AC792)=12, DAY(AC792)=31), DATE(YEAR(AC791)+1, MONTH(AC791), DAY(AC791)),
AND($AN$14="Not year_end", OR(MONTH(AC792)&lt;&gt;12, DAY(AC792)&lt;&gt;31) ), DATE(YEAR(AC792), 12, 31)
)</f>
        <v/>
      </c>
      <c r="AD793" s="75" t="str" cm="1">
        <f t="array" aca="1" ref="AD793" ca="1">_xlfn.IFS(AD792="", "",
AND(AD792=last_rou_date, OR(MONTH(AD792)&lt;&gt;12, DAY(AD792)&lt;&gt;31) ), DATE(YEAR(AD792), 12, 31),
AND(MONTH(AD792)=12, DAY(AD792)=31, AD792&gt;=last_rou_date), "",
AND(MONTH(AD792)=12, DAY(AD792)&lt;&gt;31),  EOMONTH(AD792,0),
AND(MONTH(AD792)=12, DAY(AD792)=31, $AH$14="Not end"),  EDATE(AD791,1),
AND($AH$14="Not end"), EDATE(AD792, 1),
AND($AH$14="End"), EOMONTH(AD792, 1)
)</f>
        <v/>
      </c>
      <c r="AE793" s="51" t="str" cm="1">
        <f t="array" ref="AE793">_xlfn.IFS(W793="", "",
AND(W793&gt;0, W793&lt;=$B$4, $C$2="İllik artım, faiz olaraq", $D$2&gt;0, $B$3="İllik"), $B$5*((1+$D$2)^(W793-1)),
AND(W793&gt;0, W793&lt;=$B$4, $C$2="İllik artım, faiz olaraq", $D$2&gt;0, $B$3="Aylıq"), $B$5*((1+$D$2)^ROUNDDOWN((W793-1)/12,0)),
AND(W793=1, $C$2="Aşağıdakı kimi dəyişir", ), $B$5,
AND(W793&gt;1, W793&lt;=$B$4, $C$2="Aşağıdakı kimi dəyişir"), IFERROR(VLOOKUP(W793, $C$4:$D$7, 2, FALSE), AE792),
AND(W793&gt;0, W793&lt;=$B$4), $B$5,
TRUE,0 )</f>
        <v/>
      </c>
      <c r="AF793" s="51" t="str">
        <f t="shared" ca="1" si="37"/>
        <v/>
      </c>
    </row>
    <row r="794" spans="1:32" x14ac:dyDescent="0.4">
      <c r="A794" s="13" t="str" cm="1">
        <f t="array" aca="1" ref="A794" ca="1">_xlfn.IFS(
AND(SUMIFS(lease_table_interest_accruals, lease_table_dates, A793)&gt;0, COUNTIFS($E$14:E793, "Interest accrual", $A$14:A793, A793)=0),  A793,
AND(SUMIFS(lease_table_payments, lease_table_dates, A793)&gt;0, COUNTIFS($E$14:E793, "Payment", $A$14:A793, A793)=0),  A793,
AND(SUMIFS(rou_table_deprs, rou_table_dates, A793)&gt;0, COUNTIFS($E$14:E793, "Depreciation", $A$14:A793, A793)=0),  A793,
TRUE,  IFERROR(INDEX(rou_table_dates,  MATCH(A793, rou_table_dates)+1, ), "")
)</f>
        <v/>
      </c>
      <c r="B794" s="1" t="str" cm="1">
        <f t="array" aca="1" ref="B794" ca="1">_xlfn.IFS(
AND(E794="Payment", A794=$B$2), $AM$14,
E794="Payment", $AM$15,
E794="Interest accrual", $AM$18,
E794="Depreciation", $AM$17,
TRUE, "")</f>
        <v/>
      </c>
      <c r="C794" s="1" t="str" cm="1">
        <f t="array" aca="1" ref="C794" ca="1">_xlfn.IFS(
E794="Payment", $AM$19,
E794="Interest accrual", $AM$15,
E794="Depreciation", $AM$16,
TRUE, "")</f>
        <v/>
      </c>
      <c r="D794" s="1" t="str" cm="1">
        <f t="array" aca="1" ref="D794" ca="1">_xlfn.IFS(
E794="Payment", _xlfn.XLOOKUP(A794, lease_table_dates, lease_table_payments, 0, 0),
E794="Interest accrual", _xlfn.XLOOKUP(A794, lease_table_dates, lease_table_interest_accruals, 0, 0),
E794="Depreciation", _xlfn.XLOOKUP(A794, rou_table_dates, rou_table_deprs, 0, 0),
TRUE, ""
)</f>
        <v/>
      </c>
      <c r="E794" s="7" t="str" cm="1">
        <f t="array" aca="1" ref="E794" ca="1">_xlfn.IFS(
AND(SUMIFS(lease_table_interest_accruals, lease_table_dates, A794)&gt;0, COUNTIFS($E$14:E793, "Interest accrual", $A$14:A793, A794)=0), "Interest accrual",
AND(SUMIFS(lease_table_payments, lease_table_dates, A794)&gt;0, COUNTIFS($E$14:E793, "Payment", $A$14:A793, A794)=0), "Payment",
AND(SUMIFS(rou_table_deprs, rou_table_dates, A794)&gt;0, COUNTIFS($E$14:E793, "Depreciation", $A$14:A793, A794)=0), "Depreciation",
TRUE,  ""
)</f>
        <v/>
      </c>
      <c r="G794" s="13" t="str" cm="1">
        <f t="array" aca="1" ref="G794" ca="1">_xlfn.IFS(
AND($B$11="Hə", $B$3="İllik"), Z794,
AND($B$11="Hə", $B$3="Aylıq"), AA794,
$B$11="Yox", X794)</f>
        <v/>
      </c>
      <c r="H794" s="1" t="str" cm="1">
        <f t="array" aca="1" ref="H794" ca="1">_xlfn.IFS( G794="", "",
TRUE, ROUND( H793+I794-J794, 2) )</f>
        <v/>
      </c>
      <c r="I794" s="1" t="str" cm="1">
        <f t="array" aca="1" ref="I794" ca="1">_xlfn.IFS(G794="", "",
G794=last_payment_date, (J794-H793),
 TRUE,  -  (H793- H793* (1+$B$6)^ (_xlfn.DAYS(G794,G793)/365) )
)</f>
        <v/>
      </c>
      <c r="J794" s="1" t="str" cm="1">
        <f t="array" aca="1" ref="J794" ca="1">_xlfn.IFS(G794="", "",
TRUE, _xlfn.XLOOKUP(G794,  payment_dates, payments,0,0)
)</f>
        <v/>
      </c>
      <c r="L794" s="8" t="str" cm="1">
        <f t="array" aca="1" ref="L794" ca="1">_xlfn.IFS(
AND($B$11="Hə", $B$3="İllik"), AC794,
AND($B$11="Hə", $B$3="Aylıq"), AD794,
$B$11="Yox", AB794)</f>
        <v/>
      </c>
      <c r="M794" s="1" t="str" cm="1">
        <f t="array" aca="1" ref="M794" ca="1">_xlfn.IFS( L794="", "",
(M793-N794)&lt;=0.5, 0,
TRUE,  M793-N794)</f>
        <v/>
      </c>
      <c r="N794" s="7" t="str" cm="1">
        <f t="array" aca="1" ref="N794" ca="1">_xlfn.IFS(
L794="", "",
TRUE, MIN(M793, ROUND($M$14/ (last_rou_date - $B$2) * (L794-L793), 2) )
)</f>
        <v/>
      </c>
      <c r="P794" s="59" t="str">
        <f t="shared" ca="1" si="36"/>
        <v/>
      </c>
      <c r="Q794" s="1" t="str" cm="1">
        <f t="array" aca="1" ref="Q794" ca="1">_xlfn.IFS(P794="","",
$B$11="Hə", _xlfn.XLOOKUP(DATE(P794, 12, 31), rou_table_dates, rou_table_nbvs,0, 0),
TRUE,  MAX(0, ROUND($M$14 - $M$14/ (last_rou_date - $B$2) * (DATE(P794,12,31) - $B$2), 2) )
)</f>
        <v/>
      </c>
      <c r="R794" s="1" t="str" cm="1">
        <f t="array" aca="1" ref="R794" ca="1">_xlfn.IFS(P794="","",
$B$11="Hə", _xlfn.XLOOKUP(DATE(P794, 12, 31), lease_table_dates, lease_table_balances,0, 0),
TRUE, IFERROR( XNPV($B$6, IF(payment_dates &gt;DATE(P794, 12, 31), payments,  0),  IF(payment_dates &gt;DATE(P794, 12, 31), payment_dates,  DATE(P794, 12, 31))    ),0)
)</f>
        <v/>
      </c>
      <c r="S794" s="1" t="str" cm="1">
        <f t="array" aca="1" ref="S794" ca="1">_xlfn.IFS(P794="","",
TRUE,  MIN( MIN(Q793, $M$14), ROUND($M$14/ (last_rou_date - $B$2) * (DATE(P794,12,31) - MAX($B$2, DATE(P794-1, 12, 31))), 2) )
)</f>
        <v/>
      </c>
      <c r="T794" s="7" t="str" cm="1">
        <f t="array" aca="1" ref="T794" ca="1">_xlfn.IFS(P794="", "",
ISTEXT(R793), R794- (H794 - SUMIFS( lease_table_payments, lease_table_years, P794) -$AG$14 ),
AND(ISNUMBER(R793), R794&lt;&gt;""),   R794- (R793 - SUMIFS( lease_table_payments, lease_table_years, P794) )
)</f>
        <v/>
      </c>
      <c r="V794" s="64">
        <f t="shared" si="38"/>
        <v>781</v>
      </c>
      <c r="W794" s="51" t="str" cm="1">
        <f t="array" ref="W794">_xlfn.IFS(
OR(W793=$B$4, W793=""),"",
TRUE,W793+1
)</f>
        <v/>
      </c>
      <c r="X794" s="51" t="str" cm="1">
        <f t="array" ref="X794">_xlfn.IFS(X793="","",
W794="", "",
AND($B$3="İllik"),DATE(YEAR(X793)+1,MONTH(X793),DAY(X793) ),
AND($B$3="Aylıq", $AH$14="Not end"), EDATE(X793,1),
AND($B$3="Aylıq", $AH$14="End"), EOMONTH(X793,1)
)</f>
        <v/>
      </c>
      <c r="Y794" s="51" t="str" cm="1">
        <f t="array" aca="1" ref="Y794" ca="1">_xlfn.IFS(
AND($B$7="Dövrün əvvəlində", Y793&lt;=last_rou_date), DATE(YEAR(Y793)+1, 12, 31),
AND($B$7="Dövrün sonunda", Y793&lt;=last_payment_date), DATE(YEAR(Y793)+1, 12, 31),
TRUE, ""
)</f>
        <v/>
      </c>
      <c r="Z794" s="75" t="str" cm="1">
        <f t="array" aca="1" ref="Z794" ca="1">_xlfn.IFS(
AND($AN$14="Not year_end", Z793&gt;last_payment_date), "",
AND($AN$14="Year_end", Z793&gt;=last_payment_date), "",
AND($AN$14="Year_end"), DATE(YEAR(Z793+1), 12, 31),
AND($AN$14="Not year_end", MONTH(Z793)=12, DAY(Z793)=31), DATE(YEAR(Z792)+1, MONTH(Z792), DAY(Z792)),
AND($AN$14="Not year_end", OR(MONTH(Z793)&lt;&gt;12, DAY(Z793)&lt;&gt;31) ), DATE(YEAR(Z793), 12, 31)
)</f>
        <v/>
      </c>
      <c r="AA794" s="75" t="str" cm="1">
        <f t="array" aca="1" ref="AA794" ca="1">_xlfn.IFS(AA793="", "",
AND(AA793=last_payment_date, OR(MONTH(AA793)&lt;&gt;12, DAY(AA793)&lt;&gt;31) ), DATE(YEAR(AA793), 12, 31),
AND(MONTH(AA793)=12, DAY(AA793)=31, AA793&gt;=last_payment_date), "",
AND(MONTH(AA793)=12, DAY(AA793)&lt;&gt;31),  EOMONTH(AA793,0),
AND(MONTH(AA793)=12, DAY(AA793)=31, $AH$14="Not end"),  EDATE(AA792,1),
AND($AH$14="Not end"), EDATE(AA793, 1),
AND($AH$14="End"), EOMONTH(AA793, 1)
)</f>
        <v/>
      </c>
      <c r="AB794" s="75" t="str" cm="1">
        <f t="array" aca="1" ref="AB794" ca="1">_xlfn.IFS(AB793="","",
AND(AB793=last_rou_date), "",
AND($B$3="İllik"),DATE(YEAR(AB793)+1,MONTH(AB793),DAY(AB793) ),
AND($B$3="Aylıq", $AH$14="Not end"), EDATE(AB793,1),
AND($B$3="Aylıq", $AH$14="End"), EOMONTH(AB793,1)
)</f>
        <v/>
      </c>
      <c r="AC794" s="75" t="str" cm="1">
        <f t="array" aca="1" ref="AC794" ca="1">_xlfn.IFS(
AND($AN$14="Not year_end", AC793&gt;last_rou_date), "",
AND($AN$14="Year_end", AC793&gt;=last_rou_date), "",
AND($AN$14="Year_end"), DATE(YEAR(AC793+1), 12, 31),
AND($AN$14="Not year_end", MONTH(AC793)=12, DAY(AC793)=31), DATE(YEAR(AC792)+1, MONTH(AC792), DAY(AC792)),
AND($AN$14="Not year_end", OR(MONTH(AC793)&lt;&gt;12, DAY(AC793)&lt;&gt;31) ), DATE(YEAR(AC793), 12, 31)
)</f>
        <v/>
      </c>
      <c r="AD794" s="75" t="str" cm="1">
        <f t="array" aca="1" ref="AD794" ca="1">_xlfn.IFS(AD793="", "",
AND(AD793=last_rou_date, OR(MONTH(AD793)&lt;&gt;12, DAY(AD793)&lt;&gt;31) ), DATE(YEAR(AD793), 12, 31),
AND(MONTH(AD793)=12, DAY(AD793)=31, AD793&gt;=last_rou_date), "",
AND(MONTH(AD793)=12, DAY(AD793)&lt;&gt;31),  EOMONTH(AD793,0),
AND(MONTH(AD793)=12, DAY(AD793)=31, $AH$14="Not end"),  EDATE(AD792,1),
AND($AH$14="Not end"), EDATE(AD793, 1),
AND($AH$14="End"), EOMONTH(AD793, 1)
)</f>
        <v/>
      </c>
      <c r="AE794" s="51" t="str" cm="1">
        <f t="array" ref="AE794">_xlfn.IFS(W794="", "",
AND(W794&gt;0, W794&lt;=$B$4, $C$2="İllik artım, faiz olaraq", $D$2&gt;0, $B$3="İllik"), $B$5*((1+$D$2)^(W794-1)),
AND(W794&gt;0, W794&lt;=$B$4, $C$2="İllik artım, faiz olaraq", $D$2&gt;0, $B$3="Aylıq"), $B$5*((1+$D$2)^ROUNDDOWN((W794-1)/12,0)),
AND(W794=1, $C$2="Aşağıdakı kimi dəyişir", ), $B$5,
AND(W794&gt;1, W794&lt;=$B$4, $C$2="Aşağıdakı kimi dəyişir"), IFERROR(VLOOKUP(W794, $C$4:$D$7, 2, FALSE), AE793),
AND(W794&gt;0, W794&lt;=$B$4), $B$5,
TRUE,0 )</f>
        <v/>
      </c>
      <c r="AF794" s="51" t="str">
        <f t="shared" ca="1" si="37"/>
        <v/>
      </c>
    </row>
    <row r="795" spans="1:32" x14ac:dyDescent="0.4">
      <c r="A795" s="13" t="str" cm="1">
        <f t="array" aca="1" ref="A795" ca="1">_xlfn.IFS(
AND(SUMIFS(lease_table_interest_accruals, lease_table_dates, A794)&gt;0, COUNTIFS($E$14:E794, "Interest accrual", $A$14:A794, A794)=0),  A794,
AND(SUMIFS(lease_table_payments, lease_table_dates, A794)&gt;0, COUNTIFS($E$14:E794, "Payment", $A$14:A794, A794)=0),  A794,
AND(SUMIFS(rou_table_deprs, rou_table_dates, A794)&gt;0, COUNTIFS($E$14:E794, "Depreciation", $A$14:A794, A794)=0),  A794,
TRUE,  IFERROR(INDEX(rou_table_dates,  MATCH(A794, rou_table_dates)+1, ), "")
)</f>
        <v/>
      </c>
      <c r="B795" s="1" t="str" cm="1">
        <f t="array" aca="1" ref="B795" ca="1">_xlfn.IFS(
AND(E795="Payment", A795=$B$2), $AM$14,
E795="Payment", $AM$15,
E795="Interest accrual", $AM$18,
E795="Depreciation", $AM$17,
TRUE, "")</f>
        <v/>
      </c>
      <c r="C795" s="1" t="str" cm="1">
        <f t="array" aca="1" ref="C795" ca="1">_xlfn.IFS(
E795="Payment", $AM$19,
E795="Interest accrual", $AM$15,
E795="Depreciation", $AM$16,
TRUE, "")</f>
        <v/>
      </c>
      <c r="D795" s="1" t="str" cm="1">
        <f t="array" aca="1" ref="D795" ca="1">_xlfn.IFS(
E795="Payment", _xlfn.XLOOKUP(A795, lease_table_dates, lease_table_payments, 0, 0),
E795="Interest accrual", _xlfn.XLOOKUP(A795, lease_table_dates, lease_table_interest_accruals, 0, 0),
E795="Depreciation", _xlfn.XLOOKUP(A795, rou_table_dates, rou_table_deprs, 0, 0),
TRUE, ""
)</f>
        <v/>
      </c>
      <c r="E795" s="7" t="str" cm="1">
        <f t="array" aca="1" ref="E795" ca="1">_xlfn.IFS(
AND(SUMIFS(lease_table_interest_accruals, lease_table_dates, A795)&gt;0, COUNTIFS($E$14:E794, "Interest accrual", $A$14:A794, A795)=0), "Interest accrual",
AND(SUMIFS(lease_table_payments, lease_table_dates, A795)&gt;0, COUNTIFS($E$14:E794, "Payment", $A$14:A794, A795)=0), "Payment",
AND(SUMIFS(rou_table_deprs, rou_table_dates, A795)&gt;0, COUNTIFS($E$14:E794, "Depreciation", $A$14:A794, A795)=0), "Depreciation",
TRUE,  ""
)</f>
        <v/>
      </c>
      <c r="G795" s="13" t="str" cm="1">
        <f t="array" aca="1" ref="G795" ca="1">_xlfn.IFS(
AND($B$11="Hə", $B$3="İllik"), Z795,
AND($B$11="Hə", $B$3="Aylıq"), AA795,
$B$11="Yox", X795)</f>
        <v/>
      </c>
      <c r="H795" s="1" t="str" cm="1">
        <f t="array" aca="1" ref="H795" ca="1">_xlfn.IFS( G795="", "",
TRUE, ROUND( H794+I795-J795, 2) )</f>
        <v/>
      </c>
      <c r="I795" s="1" t="str" cm="1">
        <f t="array" aca="1" ref="I795" ca="1">_xlfn.IFS(G795="", "",
G795=last_payment_date, (J795-H794),
 TRUE,  -  (H794- H794* (1+$B$6)^ (_xlfn.DAYS(G795,G794)/365) )
)</f>
        <v/>
      </c>
      <c r="J795" s="1" t="str" cm="1">
        <f t="array" aca="1" ref="J795" ca="1">_xlfn.IFS(G795="", "",
TRUE, _xlfn.XLOOKUP(G795,  payment_dates, payments,0,0)
)</f>
        <v/>
      </c>
      <c r="L795" s="8" t="str" cm="1">
        <f t="array" aca="1" ref="L795" ca="1">_xlfn.IFS(
AND($B$11="Hə", $B$3="İllik"), AC795,
AND($B$11="Hə", $B$3="Aylıq"), AD795,
$B$11="Yox", AB795)</f>
        <v/>
      </c>
      <c r="M795" s="1" t="str" cm="1">
        <f t="array" aca="1" ref="M795" ca="1">_xlfn.IFS( L795="", "",
(M794-N795)&lt;=0.5, 0,
TRUE,  M794-N795)</f>
        <v/>
      </c>
      <c r="N795" s="7" t="str" cm="1">
        <f t="array" aca="1" ref="N795" ca="1">_xlfn.IFS(
L795="", "",
TRUE, MIN(M794, ROUND($M$14/ (last_rou_date - $B$2) * (L795-L794), 2) )
)</f>
        <v/>
      </c>
      <c r="P795" s="59" t="str">
        <f t="shared" ca="1" si="36"/>
        <v/>
      </c>
      <c r="Q795" s="1" t="str" cm="1">
        <f t="array" aca="1" ref="Q795" ca="1">_xlfn.IFS(P795="","",
$B$11="Hə", _xlfn.XLOOKUP(DATE(P795, 12, 31), rou_table_dates, rou_table_nbvs,0, 0),
TRUE,  MAX(0, ROUND($M$14 - $M$14/ (last_rou_date - $B$2) * (DATE(P795,12,31) - $B$2), 2) )
)</f>
        <v/>
      </c>
      <c r="R795" s="1" t="str" cm="1">
        <f t="array" aca="1" ref="R795" ca="1">_xlfn.IFS(P795="","",
$B$11="Hə", _xlfn.XLOOKUP(DATE(P795, 12, 31), lease_table_dates, lease_table_balances,0, 0),
TRUE, IFERROR( XNPV($B$6, IF(payment_dates &gt;DATE(P795, 12, 31), payments,  0),  IF(payment_dates &gt;DATE(P795, 12, 31), payment_dates,  DATE(P795, 12, 31))    ),0)
)</f>
        <v/>
      </c>
      <c r="S795" s="1" t="str" cm="1">
        <f t="array" aca="1" ref="S795" ca="1">_xlfn.IFS(P795="","",
TRUE,  MIN( MIN(Q794, $M$14), ROUND($M$14/ (last_rou_date - $B$2) * (DATE(P795,12,31) - MAX($B$2, DATE(P795-1, 12, 31))), 2) )
)</f>
        <v/>
      </c>
      <c r="T795" s="7" t="str" cm="1">
        <f t="array" aca="1" ref="T795" ca="1">_xlfn.IFS(P795="", "",
ISTEXT(R794), R795- (H795 - SUMIFS( lease_table_payments, lease_table_years, P795) -$AG$14 ),
AND(ISNUMBER(R794), R795&lt;&gt;""),   R795- (R794 - SUMIFS( lease_table_payments, lease_table_years, P795) )
)</f>
        <v/>
      </c>
      <c r="V795" s="64">
        <f t="shared" si="38"/>
        <v>782</v>
      </c>
      <c r="W795" s="51" t="str" cm="1">
        <f t="array" ref="W795">_xlfn.IFS(
OR(W794=$B$4, W794=""),"",
TRUE,W794+1
)</f>
        <v/>
      </c>
      <c r="X795" s="51" t="str" cm="1">
        <f t="array" ref="X795">_xlfn.IFS(X794="","",
W795="", "",
AND($B$3="İllik"),DATE(YEAR(X794)+1,MONTH(X794),DAY(X794) ),
AND($B$3="Aylıq", $AH$14="Not end"), EDATE(X794,1),
AND($B$3="Aylıq", $AH$14="End"), EOMONTH(X794,1)
)</f>
        <v/>
      </c>
      <c r="Y795" s="51" t="str" cm="1">
        <f t="array" aca="1" ref="Y795" ca="1">_xlfn.IFS(
AND($B$7="Dövrün əvvəlində", Y794&lt;=last_rou_date), DATE(YEAR(Y794)+1, 12, 31),
AND($B$7="Dövrün sonunda", Y794&lt;=last_payment_date), DATE(YEAR(Y794)+1, 12, 31),
TRUE, ""
)</f>
        <v/>
      </c>
      <c r="Z795" s="75" t="str" cm="1">
        <f t="array" aca="1" ref="Z795" ca="1">_xlfn.IFS(
AND($AN$14="Not year_end", Z794&gt;last_payment_date), "",
AND($AN$14="Year_end", Z794&gt;=last_payment_date), "",
AND($AN$14="Year_end"), DATE(YEAR(Z794+1), 12, 31),
AND($AN$14="Not year_end", MONTH(Z794)=12, DAY(Z794)=31), DATE(YEAR(Z793)+1, MONTH(Z793), DAY(Z793)),
AND($AN$14="Not year_end", OR(MONTH(Z794)&lt;&gt;12, DAY(Z794)&lt;&gt;31) ), DATE(YEAR(Z794), 12, 31)
)</f>
        <v/>
      </c>
      <c r="AA795" s="75" t="str" cm="1">
        <f t="array" aca="1" ref="AA795" ca="1">_xlfn.IFS(AA794="", "",
AND(AA794=last_payment_date, OR(MONTH(AA794)&lt;&gt;12, DAY(AA794)&lt;&gt;31) ), DATE(YEAR(AA794), 12, 31),
AND(MONTH(AA794)=12, DAY(AA794)=31, AA794&gt;=last_payment_date), "",
AND(MONTH(AA794)=12, DAY(AA794)&lt;&gt;31),  EOMONTH(AA794,0),
AND(MONTH(AA794)=12, DAY(AA794)=31, $AH$14="Not end"),  EDATE(AA793,1),
AND($AH$14="Not end"), EDATE(AA794, 1),
AND($AH$14="End"), EOMONTH(AA794, 1)
)</f>
        <v/>
      </c>
      <c r="AB795" s="75" t="str" cm="1">
        <f t="array" aca="1" ref="AB795" ca="1">_xlfn.IFS(AB794="","",
AND(AB794=last_rou_date), "",
AND($B$3="İllik"),DATE(YEAR(AB794)+1,MONTH(AB794),DAY(AB794) ),
AND($B$3="Aylıq", $AH$14="Not end"), EDATE(AB794,1),
AND($B$3="Aylıq", $AH$14="End"), EOMONTH(AB794,1)
)</f>
        <v/>
      </c>
      <c r="AC795" s="75" t="str" cm="1">
        <f t="array" aca="1" ref="AC795" ca="1">_xlfn.IFS(
AND($AN$14="Not year_end", AC794&gt;last_rou_date), "",
AND($AN$14="Year_end", AC794&gt;=last_rou_date), "",
AND($AN$14="Year_end"), DATE(YEAR(AC794+1), 12, 31),
AND($AN$14="Not year_end", MONTH(AC794)=12, DAY(AC794)=31), DATE(YEAR(AC793)+1, MONTH(AC793), DAY(AC793)),
AND($AN$14="Not year_end", OR(MONTH(AC794)&lt;&gt;12, DAY(AC794)&lt;&gt;31) ), DATE(YEAR(AC794), 12, 31)
)</f>
        <v/>
      </c>
      <c r="AD795" s="75" t="str" cm="1">
        <f t="array" aca="1" ref="AD795" ca="1">_xlfn.IFS(AD794="", "",
AND(AD794=last_rou_date, OR(MONTH(AD794)&lt;&gt;12, DAY(AD794)&lt;&gt;31) ), DATE(YEAR(AD794), 12, 31),
AND(MONTH(AD794)=12, DAY(AD794)=31, AD794&gt;=last_rou_date), "",
AND(MONTH(AD794)=12, DAY(AD794)&lt;&gt;31),  EOMONTH(AD794,0),
AND(MONTH(AD794)=12, DAY(AD794)=31, $AH$14="Not end"),  EDATE(AD793,1),
AND($AH$14="Not end"), EDATE(AD794, 1),
AND($AH$14="End"), EOMONTH(AD794, 1)
)</f>
        <v/>
      </c>
      <c r="AE795" s="51" t="str" cm="1">
        <f t="array" ref="AE795">_xlfn.IFS(W795="", "",
AND(W795&gt;0, W795&lt;=$B$4, $C$2="İllik artım, faiz olaraq", $D$2&gt;0, $B$3="İllik"), $B$5*((1+$D$2)^(W795-1)),
AND(W795&gt;0, W795&lt;=$B$4, $C$2="İllik artım, faiz olaraq", $D$2&gt;0, $B$3="Aylıq"), $B$5*((1+$D$2)^ROUNDDOWN((W795-1)/12,0)),
AND(W795=1, $C$2="Aşağıdakı kimi dəyişir", ), $B$5,
AND(W795&gt;1, W795&lt;=$B$4, $C$2="Aşağıdakı kimi dəyişir"), IFERROR(VLOOKUP(W795, $C$4:$D$7, 2, FALSE), AE794),
AND(W795&gt;0, W795&lt;=$B$4), $B$5,
TRUE,0 )</f>
        <v/>
      </c>
      <c r="AF795" s="51" t="str">
        <f t="shared" ca="1" si="37"/>
        <v/>
      </c>
    </row>
    <row r="796" spans="1:32" x14ac:dyDescent="0.4">
      <c r="A796" s="13" t="str" cm="1">
        <f t="array" aca="1" ref="A796" ca="1">_xlfn.IFS(
AND(SUMIFS(lease_table_interest_accruals, lease_table_dates, A795)&gt;0, COUNTIFS($E$14:E795, "Interest accrual", $A$14:A795, A795)=0),  A795,
AND(SUMIFS(lease_table_payments, lease_table_dates, A795)&gt;0, COUNTIFS($E$14:E795, "Payment", $A$14:A795, A795)=0),  A795,
AND(SUMIFS(rou_table_deprs, rou_table_dates, A795)&gt;0, COUNTIFS($E$14:E795, "Depreciation", $A$14:A795, A795)=0),  A795,
TRUE,  IFERROR(INDEX(rou_table_dates,  MATCH(A795, rou_table_dates)+1, ), "")
)</f>
        <v/>
      </c>
      <c r="B796" s="1" t="str" cm="1">
        <f t="array" aca="1" ref="B796" ca="1">_xlfn.IFS(
AND(E796="Payment", A796=$B$2), $AM$14,
E796="Payment", $AM$15,
E796="Interest accrual", $AM$18,
E796="Depreciation", $AM$17,
TRUE, "")</f>
        <v/>
      </c>
      <c r="C796" s="1" t="str" cm="1">
        <f t="array" aca="1" ref="C796" ca="1">_xlfn.IFS(
E796="Payment", $AM$19,
E796="Interest accrual", $AM$15,
E796="Depreciation", $AM$16,
TRUE, "")</f>
        <v/>
      </c>
      <c r="D796" s="1" t="str" cm="1">
        <f t="array" aca="1" ref="D796" ca="1">_xlfn.IFS(
E796="Payment", _xlfn.XLOOKUP(A796, lease_table_dates, lease_table_payments, 0, 0),
E796="Interest accrual", _xlfn.XLOOKUP(A796, lease_table_dates, lease_table_interest_accruals, 0, 0),
E796="Depreciation", _xlfn.XLOOKUP(A796, rou_table_dates, rou_table_deprs, 0, 0),
TRUE, ""
)</f>
        <v/>
      </c>
      <c r="E796" s="7" t="str" cm="1">
        <f t="array" aca="1" ref="E796" ca="1">_xlfn.IFS(
AND(SUMIFS(lease_table_interest_accruals, lease_table_dates, A796)&gt;0, COUNTIFS($E$14:E795, "Interest accrual", $A$14:A795, A796)=0), "Interest accrual",
AND(SUMIFS(lease_table_payments, lease_table_dates, A796)&gt;0, COUNTIFS($E$14:E795, "Payment", $A$14:A795, A796)=0), "Payment",
AND(SUMIFS(rou_table_deprs, rou_table_dates, A796)&gt;0, COUNTIFS($E$14:E795, "Depreciation", $A$14:A795, A796)=0), "Depreciation",
TRUE,  ""
)</f>
        <v/>
      </c>
      <c r="G796" s="13" t="str" cm="1">
        <f t="array" aca="1" ref="G796" ca="1">_xlfn.IFS(
AND($B$11="Hə", $B$3="İllik"), Z796,
AND($B$11="Hə", $B$3="Aylıq"), AA796,
$B$11="Yox", X796)</f>
        <v/>
      </c>
      <c r="H796" s="1" t="str" cm="1">
        <f t="array" aca="1" ref="H796" ca="1">_xlfn.IFS( G796="", "",
TRUE, ROUND( H795+I796-J796, 2) )</f>
        <v/>
      </c>
      <c r="I796" s="1" t="str" cm="1">
        <f t="array" aca="1" ref="I796" ca="1">_xlfn.IFS(G796="", "",
G796=last_payment_date, (J796-H795),
 TRUE,  -  (H795- H795* (1+$B$6)^ (_xlfn.DAYS(G796,G795)/365) )
)</f>
        <v/>
      </c>
      <c r="J796" s="1" t="str" cm="1">
        <f t="array" aca="1" ref="J796" ca="1">_xlfn.IFS(G796="", "",
TRUE, _xlfn.XLOOKUP(G796,  payment_dates, payments,0,0)
)</f>
        <v/>
      </c>
      <c r="L796" s="8" t="str" cm="1">
        <f t="array" aca="1" ref="L796" ca="1">_xlfn.IFS(
AND($B$11="Hə", $B$3="İllik"), AC796,
AND($B$11="Hə", $B$3="Aylıq"), AD796,
$B$11="Yox", AB796)</f>
        <v/>
      </c>
      <c r="M796" s="1" t="str" cm="1">
        <f t="array" aca="1" ref="M796" ca="1">_xlfn.IFS( L796="", "",
(M795-N796)&lt;=0.5, 0,
TRUE,  M795-N796)</f>
        <v/>
      </c>
      <c r="N796" s="7" t="str" cm="1">
        <f t="array" aca="1" ref="N796" ca="1">_xlfn.IFS(
L796="", "",
TRUE, MIN(M795, ROUND($M$14/ (last_rou_date - $B$2) * (L796-L795), 2) )
)</f>
        <v/>
      </c>
      <c r="P796" s="59" t="str">
        <f t="shared" ca="1" si="36"/>
        <v/>
      </c>
      <c r="Q796" s="1" t="str" cm="1">
        <f t="array" aca="1" ref="Q796" ca="1">_xlfn.IFS(P796="","",
$B$11="Hə", _xlfn.XLOOKUP(DATE(P796, 12, 31), rou_table_dates, rou_table_nbvs,0, 0),
TRUE,  MAX(0, ROUND($M$14 - $M$14/ (last_rou_date - $B$2) * (DATE(P796,12,31) - $B$2), 2) )
)</f>
        <v/>
      </c>
      <c r="R796" s="1" t="str" cm="1">
        <f t="array" aca="1" ref="R796" ca="1">_xlfn.IFS(P796="","",
$B$11="Hə", _xlfn.XLOOKUP(DATE(P796, 12, 31), lease_table_dates, lease_table_balances,0, 0),
TRUE, IFERROR( XNPV($B$6, IF(payment_dates &gt;DATE(P796, 12, 31), payments,  0),  IF(payment_dates &gt;DATE(P796, 12, 31), payment_dates,  DATE(P796, 12, 31))    ),0)
)</f>
        <v/>
      </c>
      <c r="S796" s="1" t="str" cm="1">
        <f t="array" aca="1" ref="S796" ca="1">_xlfn.IFS(P796="","",
TRUE,  MIN( MIN(Q795, $M$14), ROUND($M$14/ (last_rou_date - $B$2) * (DATE(P796,12,31) - MAX($B$2, DATE(P796-1, 12, 31))), 2) )
)</f>
        <v/>
      </c>
      <c r="T796" s="7" t="str" cm="1">
        <f t="array" aca="1" ref="T796" ca="1">_xlfn.IFS(P796="", "",
ISTEXT(R795), R796- (H796 - SUMIFS( lease_table_payments, lease_table_years, P796) -$AG$14 ),
AND(ISNUMBER(R795), R796&lt;&gt;""),   R796- (R795 - SUMIFS( lease_table_payments, lease_table_years, P796) )
)</f>
        <v/>
      </c>
      <c r="V796" s="64">
        <f t="shared" si="38"/>
        <v>783</v>
      </c>
      <c r="W796" s="51" t="str" cm="1">
        <f t="array" ref="W796">_xlfn.IFS(
OR(W795=$B$4, W795=""),"",
TRUE,W795+1
)</f>
        <v/>
      </c>
      <c r="X796" s="51" t="str" cm="1">
        <f t="array" ref="X796">_xlfn.IFS(X795="","",
W796="", "",
AND($B$3="İllik"),DATE(YEAR(X795)+1,MONTH(X795),DAY(X795) ),
AND($B$3="Aylıq", $AH$14="Not end"), EDATE(X795,1),
AND($B$3="Aylıq", $AH$14="End"), EOMONTH(X795,1)
)</f>
        <v/>
      </c>
      <c r="Y796" s="51" t="str" cm="1">
        <f t="array" aca="1" ref="Y796" ca="1">_xlfn.IFS(
AND($B$7="Dövrün əvvəlində", Y795&lt;=last_rou_date), DATE(YEAR(Y795)+1, 12, 31),
AND($B$7="Dövrün sonunda", Y795&lt;=last_payment_date), DATE(YEAR(Y795)+1, 12, 31),
TRUE, ""
)</f>
        <v/>
      </c>
      <c r="Z796" s="75" t="str" cm="1">
        <f t="array" aca="1" ref="Z796" ca="1">_xlfn.IFS(
AND($AN$14="Not year_end", Z795&gt;last_payment_date), "",
AND($AN$14="Year_end", Z795&gt;=last_payment_date), "",
AND($AN$14="Year_end"), DATE(YEAR(Z795+1), 12, 31),
AND($AN$14="Not year_end", MONTH(Z795)=12, DAY(Z795)=31), DATE(YEAR(Z794)+1, MONTH(Z794), DAY(Z794)),
AND($AN$14="Not year_end", OR(MONTH(Z795)&lt;&gt;12, DAY(Z795)&lt;&gt;31) ), DATE(YEAR(Z795), 12, 31)
)</f>
        <v/>
      </c>
      <c r="AA796" s="75" t="str" cm="1">
        <f t="array" aca="1" ref="AA796" ca="1">_xlfn.IFS(AA795="", "",
AND(AA795=last_payment_date, OR(MONTH(AA795)&lt;&gt;12, DAY(AA795)&lt;&gt;31) ), DATE(YEAR(AA795), 12, 31),
AND(MONTH(AA795)=12, DAY(AA795)=31, AA795&gt;=last_payment_date), "",
AND(MONTH(AA795)=12, DAY(AA795)&lt;&gt;31),  EOMONTH(AA795,0),
AND(MONTH(AA795)=12, DAY(AA795)=31, $AH$14="Not end"),  EDATE(AA794,1),
AND($AH$14="Not end"), EDATE(AA795, 1),
AND($AH$14="End"), EOMONTH(AA795, 1)
)</f>
        <v/>
      </c>
      <c r="AB796" s="75" t="str" cm="1">
        <f t="array" aca="1" ref="AB796" ca="1">_xlfn.IFS(AB795="","",
AND(AB795=last_rou_date), "",
AND($B$3="İllik"),DATE(YEAR(AB795)+1,MONTH(AB795),DAY(AB795) ),
AND($B$3="Aylıq", $AH$14="Not end"), EDATE(AB795,1),
AND($B$3="Aylıq", $AH$14="End"), EOMONTH(AB795,1)
)</f>
        <v/>
      </c>
      <c r="AC796" s="75" t="str" cm="1">
        <f t="array" aca="1" ref="AC796" ca="1">_xlfn.IFS(
AND($AN$14="Not year_end", AC795&gt;last_rou_date), "",
AND($AN$14="Year_end", AC795&gt;=last_rou_date), "",
AND($AN$14="Year_end"), DATE(YEAR(AC795+1), 12, 31),
AND($AN$14="Not year_end", MONTH(AC795)=12, DAY(AC795)=31), DATE(YEAR(AC794)+1, MONTH(AC794), DAY(AC794)),
AND($AN$14="Not year_end", OR(MONTH(AC795)&lt;&gt;12, DAY(AC795)&lt;&gt;31) ), DATE(YEAR(AC795), 12, 31)
)</f>
        <v/>
      </c>
      <c r="AD796" s="75" t="str" cm="1">
        <f t="array" aca="1" ref="AD796" ca="1">_xlfn.IFS(AD795="", "",
AND(AD795=last_rou_date, OR(MONTH(AD795)&lt;&gt;12, DAY(AD795)&lt;&gt;31) ), DATE(YEAR(AD795), 12, 31),
AND(MONTH(AD795)=12, DAY(AD795)=31, AD795&gt;=last_rou_date), "",
AND(MONTH(AD795)=12, DAY(AD795)&lt;&gt;31),  EOMONTH(AD795,0),
AND(MONTH(AD795)=12, DAY(AD795)=31, $AH$14="Not end"),  EDATE(AD794,1),
AND($AH$14="Not end"), EDATE(AD795, 1),
AND($AH$14="End"), EOMONTH(AD795, 1)
)</f>
        <v/>
      </c>
      <c r="AE796" s="51" t="str" cm="1">
        <f t="array" ref="AE796">_xlfn.IFS(W796="", "",
AND(W796&gt;0, W796&lt;=$B$4, $C$2="İllik artım, faiz olaraq", $D$2&gt;0, $B$3="İllik"), $B$5*((1+$D$2)^(W796-1)),
AND(W796&gt;0, W796&lt;=$B$4, $C$2="İllik artım, faiz olaraq", $D$2&gt;0, $B$3="Aylıq"), $B$5*((1+$D$2)^ROUNDDOWN((W796-1)/12,0)),
AND(W796=1, $C$2="Aşağıdakı kimi dəyişir", ), $B$5,
AND(W796&gt;1, W796&lt;=$B$4, $C$2="Aşağıdakı kimi dəyişir"), IFERROR(VLOOKUP(W796, $C$4:$D$7, 2, FALSE), AE795),
AND(W796&gt;0, W796&lt;=$B$4), $B$5,
TRUE,0 )</f>
        <v/>
      </c>
      <c r="AF796" s="51" t="str">
        <f t="shared" ca="1" si="37"/>
        <v/>
      </c>
    </row>
    <row r="797" spans="1:32" x14ac:dyDescent="0.4">
      <c r="A797" s="13" t="str" cm="1">
        <f t="array" aca="1" ref="A797" ca="1">_xlfn.IFS(
AND(SUMIFS(lease_table_interest_accruals, lease_table_dates, A796)&gt;0, COUNTIFS($E$14:E796, "Interest accrual", $A$14:A796, A796)=0),  A796,
AND(SUMIFS(lease_table_payments, lease_table_dates, A796)&gt;0, COUNTIFS($E$14:E796, "Payment", $A$14:A796, A796)=0),  A796,
AND(SUMIFS(rou_table_deprs, rou_table_dates, A796)&gt;0, COUNTIFS($E$14:E796, "Depreciation", $A$14:A796, A796)=0),  A796,
TRUE,  IFERROR(INDEX(rou_table_dates,  MATCH(A796, rou_table_dates)+1, ), "")
)</f>
        <v/>
      </c>
      <c r="B797" s="1" t="str" cm="1">
        <f t="array" aca="1" ref="B797" ca="1">_xlfn.IFS(
AND(E797="Payment", A797=$B$2), $AM$14,
E797="Payment", $AM$15,
E797="Interest accrual", $AM$18,
E797="Depreciation", $AM$17,
TRUE, "")</f>
        <v/>
      </c>
      <c r="C797" s="1" t="str" cm="1">
        <f t="array" aca="1" ref="C797" ca="1">_xlfn.IFS(
E797="Payment", $AM$19,
E797="Interest accrual", $AM$15,
E797="Depreciation", $AM$16,
TRUE, "")</f>
        <v/>
      </c>
      <c r="D797" s="1" t="str" cm="1">
        <f t="array" aca="1" ref="D797" ca="1">_xlfn.IFS(
E797="Payment", _xlfn.XLOOKUP(A797, lease_table_dates, lease_table_payments, 0, 0),
E797="Interest accrual", _xlfn.XLOOKUP(A797, lease_table_dates, lease_table_interest_accruals, 0, 0),
E797="Depreciation", _xlfn.XLOOKUP(A797, rou_table_dates, rou_table_deprs, 0, 0),
TRUE, ""
)</f>
        <v/>
      </c>
      <c r="E797" s="7" t="str" cm="1">
        <f t="array" aca="1" ref="E797" ca="1">_xlfn.IFS(
AND(SUMIFS(lease_table_interest_accruals, lease_table_dates, A797)&gt;0, COUNTIFS($E$14:E796, "Interest accrual", $A$14:A796, A797)=0), "Interest accrual",
AND(SUMIFS(lease_table_payments, lease_table_dates, A797)&gt;0, COUNTIFS($E$14:E796, "Payment", $A$14:A796, A797)=0), "Payment",
AND(SUMIFS(rou_table_deprs, rou_table_dates, A797)&gt;0, COUNTIFS($E$14:E796, "Depreciation", $A$14:A796, A797)=0), "Depreciation",
TRUE,  ""
)</f>
        <v/>
      </c>
      <c r="G797" s="13" t="str" cm="1">
        <f t="array" aca="1" ref="G797" ca="1">_xlfn.IFS(
AND($B$11="Hə", $B$3="İllik"), Z797,
AND($B$11="Hə", $B$3="Aylıq"), AA797,
$B$11="Yox", X797)</f>
        <v/>
      </c>
      <c r="H797" s="1" t="str" cm="1">
        <f t="array" aca="1" ref="H797" ca="1">_xlfn.IFS( G797="", "",
TRUE, ROUND( H796+I797-J797, 2) )</f>
        <v/>
      </c>
      <c r="I797" s="1" t="str" cm="1">
        <f t="array" aca="1" ref="I797" ca="1">_xlfn.IFS(G797="", "",
G797=last_payment_date, (J797-H796),
 TRUE,  -  (H796- H796* (1+$B$6)^ (_xlfn.DAYS(G797,G796)/365) )
)</f>
        <v/>
      </c>
      <c r="J797" s="1" t="str" cm="1">
        <f t="array" aca="1" ref="J797" ca="1">_xlfn.IFS(G797="", "",
TRUE, _xlfn.XLOOKUP(G797,  payment_dates, payments,0,0)
)</f>
        <v/>
      </c>
      <c r="L797" s="8" t="str" cm="1">
        <f t="array" aca="1" ref="L797" ca="1">_xlfn.IFS(
AND($B$11="Hə", $B$3="İllik"), AC797,
AND($B$11="Hə", $B$3="Aylıq"), AD797,
$B$11="Yox", AB797)</f>
        <v/>
      </c>
      <c r="M797" s="1" t="str" cm="1">
        <f t="array" aca="1" ref="M797" ca="1">_xlfn.IFS( L797="", "",
(M796-N797)&lt;=0.5, 0,
TRUE,  M796-N797)</f>
        <v/>
      </c>
      <c r="N797" s="7" t="str" cm="1">
        <f t="array" aca="1" ref="N797" ca="1">_xlfn.IFS(
L797="", "",
TRUE, MIN(M796, ROUND($M$14/ (last_rou_date - $B$2) * (L797-L796), 2) )
)</f>
        <v/>
      </c>
      <c r="P797" s="59" t="str">
        <f t="shared" ca="1" si="36"/>
        <v/>
      </c>
      <c r="Q797" s="1" t="str" cm="1">
        <f t="array" aca="1" ref="Q797" ca="1">_xlfn.IFS(P797="","",
$B$11="Hə", _xlfn.XLOOKUP(DATE(P797, 12, 31), rou_table_dates, rou_table_nbvs,0, 0),
TRUE,  MAX(0, ROUND($M$14 - $M$14/ (last_rou_date - $B$2) * (DATE(P797,12,31) - $B$2), 2) )
)</f>
        <v/>
      </c>
      <c r="R797" s="1" t="str" cm="1">
        <f t="array" aca="1" ref="R797" ca="1">_xlfn.IFS(P797="","",
$B$11="Hə", _xlfn.XLOOKUP(DATE(P797, 12, 31), lease_table_dates, lease_table_balances,0, 0),
TRUE, IFERROR( XNPV($B$6, IF(payment_dates &gt;DATE(P797, 12, 31), payments,  0),  IF(payment_dates &gt;DATE(P797, 12, 31), payment_dates,  DATE(P797, 12, 31))    ),0)
)</f>
        <v/>
      </c>
      <c r="S797" s="1" t="str" cm="1">
        <f t="array" aca="1" ref="S797" ca="1">_xlfn.IFS(P797="","",
TRUE,  MIN( MIN(Q796, $M$14), ROUND($M$14/ (last_rou_date - $B$2) * (DATE(P797,12,31) - MAX($B$2, DATE(P797-1, 12, 31))), 2) )
)</f>
        <v/>
      </c>
      <c r="T797" s="7" t="str" cm="1">
        <f t="array" aca="1" ref="T797" ca="1">_xlfn.IFS(P797="", "",
ISTEXT(R796), R797- (H797 - SUMIFS( lease_table_payments, lease_table_years, P797) -$AG$14 ),
AND(ISNUMBER(R796), R797&lt;&gt;""),   R797- (R796 - SUMIFS( lease_table_payments, lease_table_years, P797) )
)</f>
        <v/>
      </c>
      <c r="V797" s="64">
        <f t="shared" si="38"/>
        <v>784</v>
      </c>
      <c r="W797" s="51" t="str" cm="1">
        <f t="array" ref="W797">_xlfn.IFS(
OR(W796=$B$4, W796=""),"",
TRUE,W796+1
)</f>
        <v/>
      </c>
      <c r="X797" s="51" t="str" cm="1">
        <f t="array" ref="X797">_xlfn.IFS(X796="","",
W797="", "",
AND($B$3="İllik"),DATE(YEAR(X796)+1,MONTH(X796),DAY(X796) ),
AND($B$3="Aylıq", $AH$14="Not end"), EDATE(X796,1),
AND($B$3="Aylıq", $AH$14="End"), EOMONTH(X796,1)
)</f>
        <v/>
      </c>
      <c r="Y797" s="51" t="str" cm="1">
        <f t="array" aca="1" ref="Y797" ca="1">_xlfn.IFS(
AND($B$7="Dövrün əvvəlində", Y796&lt;=last_rou_date), DATE(YEAR(Y796)+1, 12, 31),
AND($B$7="Dövrün sonunda", Y796&lt;=last_payment_date), DATE(YEAR(Y796)+1, 12, 31),
TRUE, ""
)</f>
        <v/>
      </c>
      <c r="Z797" s="75" t="str" cm="1">
        <f t="array" aca="1" ref="Z797" ca="1">_xlfn.IFS(
AND($AN$14="Not year_end", Z796&gt;last_payment_date), "",
AND($AN$14="Year_end", Z796&gt;=last_payment_date), "",
AND($AN$14="Year_end"), DATE(YEAR(Z796+1), 12, 31),
AND($AN$14="Not year_end", MONTH(Z796)=12, DAY(Z796)=31), DATE(YEAR(Z795)+1, MONTH(Z795), DAY(Z795)),
AND($AN$14="Not year_end", OR(MONTH(Z796)&lt;&gt;12, DAY(Z796)&lt;&gt;31) ), DATE(YEAR(Z796), 12, 31)
)</f>
        <v/>
      </c>
      <c r="AA797" s="75" t="str" cm="1">
        <f t="array" aca="1" ref="AA797" ca="1">_xlfn.IFS(AA796="", "",
AND(AA796=last_payment_date, OR(MONTH(AA796)&lt;&gt;12, DAY(AA796)&lt;&gt;31) ), DATE(YEAR(AA796), 12, 31),
AND(MONTH(AA796)=12, DAY(AA796)=31, AA796&gt;=last_payment_date), "",
AND(MONTH(AA796)=12, DAY(AA796)&lt;&gt;31),  EOMONTH(AA796,0),
AND(MONTH(AA796)=12, DAY(AA796)=31, $AH$14="Not end"),  EDATE(AA795,1),
AND($AH$14="Not end"), EDATE(AA796, 1),
AND($AH$14="End"), EOMONTH(AA796, 1)
)</f>
        <v/>
      </c>
      <c r="AB797" s="75" t="str" cm="1">
        <f t="array" aca="1" ref="AB797" ca="1">_xlfn.IFS(AB796="","",
AND(AB796=last_rou_date), "",
AND($B$3="İllik"),DATE(YEAR(AB796)+1,MONTH(AB796),DAY(AB796) ),
AND($B$3="Aylıq", $AH$14="Not end"), EDATE(AB796,1),
AND($B$3="Aylıq", $AH$14="End"), EOMONTH(AB796,1)
)</f>
        <v/>
      </c>
      <c r="AC797" s="75" t="str" cm="1">
        <f t="array" aca="1" ref="AC797" ca="1">_xlfn.IFS(
AND($AN$14="Not year_end", AC796&gt;last_rou_date), "",
AND($AN$14="Year_end", AC796&gt;=last_rou_date), "",
AND($AN$14="Year_end"), DATE(YEAR(AC796+1), 12, 31),
AND($AN$14="Not year_end", MONTH(AC796)=12, DAY(AC796)=31), DATE(YEAR(AC795)+1, MONTH(AC795), DAY(AC795)),
AND($AN$14="Not year_end", OR(MONTH(AC796)&lt;&gt;12, DAY(AC796)&lt;&gt;31) ), DATE(YEAR(AC796), 12, 31)
)</f>
        <v/>
      </c>
      <c r="AD797" s="75" t="str" cm="1">
        <f t="array" aca="1" ref="AD797" ca="1">_xlfn.IFS(AD796="", "",
AND(AD796=last_rou_date, OR(MONTH(AD796)&lt;&gt;12, DAY(AD796)&lt;&gt;31) ), DATE(YEAR(AD796), 12, 31),
AND(MONTH(AD796)=12, DAY(AD796)=31, AD796&gt;=last_rou_date), "",
AND(MONTH(AD796)=12, DAY(AD796)&lt;&gt;31),  EOMONTH(AD796,0),
AND(MONTH(AD796)=12, DAY(AD796)=31, $AH$14="Not end"),  EDATE(AD795,1),
AND($AH$14="Not end"), EDATE(AD796, 1),
AND($AH$14="End"), EOMONTH(AD796, 1)
)</f>
        <v/>
      </c>
      <c r="AE797" s="51" t="str" cm="1">
        <f t="array" ref="AE797">_xlfn.IFS(W797="", "",
AND(W797&gt;0, W797&lt;=$B$4, $C$2="İllik artım, faiz olaraq", $D$2&gt;0, $B$3="İllik"), $B$5*((1+$D$2)^(W797-1)),
AND(W797&gt;0, W797&lt;=$B$4, $C$2="İllik artım, faiz olaraq", $D$2&gt;0, $B$3="Aylıq"), $B$5*((1+$D$2)^ROUNDDOWN((W797-1)/12,0)),
AND(W797=1, $C$2="Aşağıdakı kimi dəyişir", ), $B$5,
AND(W797&gt;1, W797&lt;=$B$4, $C$2="Aşağıdakı kimi dəyişir"), IFERROR(VLOOKUP(W797, $C$4:$D$7, 2, FALSE), AE796),
AND(W797&gt;0, W797&lt;=$B$4), $B$5,
TRUE,0 )</f>
        <v/>
      </c>
      <c r="AF797" s="51" t="str">
        <f t="shared" ca="1" si="37"/>
        <v/>
      </c>
    </row>
    <row r="798" spans="1:32" x14ac:dyDescent="0.4">
      <c r="A798" s="13" t="str" cm="1">
        <f t="array" aca="1" ref="A798" ca="1">_xlfn.IFS(
AND(SUMIFS(lease_table_interest_accruals, lease_table_dates, A797)&gt;0, COUNTIFS($E$14:E797, "Interest accrual", $A$14:A797, A797)=0),  A797,
AND(SUMIFS(lease_table_payments, lease_table_dates, A797)&gt;0, COUNTIFS($E$14:E797, "Payment", $A$14:A797, A797)=0),  A797,
AND(SUMIFS(rou_table_deprs, rou_table_dates, A797)&gt;0, COUNTIFS($E$14:E797, "Depreciation", $A$14:A797, A797)=0),  A797,
TRUE,  IFERROR(INDEX(rou_table_dates,  MATCH(A797, rou_table_dates)+1, ), "")
)</f>
        <v/>
      </c>
      <c r="B798" s="1" t="str" cm="1">
        <f t="array" aca="1" ref="B798" ca="1">_xlfn.IFS(
AND(E798="Payment", A798=$B$2), $AM$14,
E798="Payment", $AM$15,
E798="Interest accrual", $AM$18,
E798="Depreciation", $AM$17,
TRUE, "")</f>
        <v/>
      </c>
      <c r="C798" s="1" t="str" cm="1">
        <f t="array" aca="1" ref="C798" ca="1">_xlfn.IFS(
E798="Payment", $AM$19,
E798="Interest accrual", $AM$15,
E798="Depreciation", $AM$16,
TRUE, "")</f>
        <v/>
      </c>
      <c r="D798" s="1" t="str" cm="1">
        <f t="array" aca="1" ref="D798" ca="1">_xlfn.IFS(
E798="Payment", _xlfn.XLOOKUP(A798, lease_table_dates, lease_table_payments, 0, 0),
E798="Interest accrual", _xlfn.XLOOKUP(A798, lease_table_dates, lease_table_interest_accruals, 0, 0),
E798="Depreciation", _xlfn.XLOOKUP(A798, rou_table_dates, rou_table_deprs, 0, 0),
TRUE, ""
)</f>
        <v/>
      </c>
      <c r="E798" s="7" t="str" cm="1">
        <f t="array" aca="1" ref="E798" ca="1">_xlfn.IFS(
AND(SUMIFS(lease_table_interest_accruals, lease_table_dates, A798)&gt;0, COUNTIFS($E$14:E797, "Interest accrual", $A$14:A797, A798)=0), "Interest accrual",
AND(SUMIFS(lease_table_payments, lease_table_dates, A798)&gt;0, COUNTIFS($E$14:E797, "Payment", $A$14:A797, A798)=0), "Payment",
AND(SUMIFS(rou_table_deprs, rou_table_dates, A798)&gt;0, COUNTIFS($E$14:E797, "Depreciation", $A$14:A797, A798)=0), "Depreciation",
TRUE,  ""
)</f>
        <v/>
      </c>
      <c r="G798" s="13" t="str" cm="1">
        <f t="array" aca="1" ref="G798" ca="1">_xlfn.IFS(
AND($B$11="Hə", $B$3="İllik"), Z798,
AND($B$11="Hə", $B$3="Aylıq"), AA798,
$B$11="Yox", X798)</f>
        <v/>
      </c>
      <c r="H798" s="1" t="str" cm="1">
        <f t="array" aca="1" ref="H798" ca="1">_xlfn.IFS( G798="", "",
TRUE, ROUND( H797+I798-J798, 2) )</f>
        <v/>
      </c>
      <c r="I798" s="1" t="str" cm="1">
        <f t="array" aca="1" ref="I798" ca="1">_xlfn.IFS(G798="", "",
G798=last_payment_date, (J798-H797),
 TRUE,  -  (H797- H797* (1+$B$6)^ (_xlfn.DAYS(G798,G797)/365) )
)</f>
        <v/>
      </c>
      <c r="J798" s="1" t="str" cm="1">
        <f t="array" aca="1" ref="J798" ca="1">_xlfn.IFS(G798="", "",
TRUE, _xlfn.XLOOKUP(G798,  payment_dates, payments,0,0)
)</f>
        <v/>
      </c>
      <c r="L798" s="8" t="str" cm="1">
        <f t="array" aca="1" ref="L798" ca="1">_xlfn.IFS(
AND($B$11="Hə", $B$3="İllik"), AC798,
AND($B$11="Hə", $B$3="Aylıq"), AD798,
$B$11="Yox", AB798)</f>
        <v/>
      </c>
      <c r="M798" s="1" t="str" cm="1">
        <f t="array" aca="1" ref="M798" ca="1">_xlfn.IFS( L798="", "",
(M797-N798)&lt;=0.5, 0,
TRUE,  M797-N798)</f>
        <v/>
      </c>
      <c r="N798" s="7" t="str" cm="1">
        <f t="array" aca="1" ref="N798" ca="1">_xlfn.IFS(
L798="", "",
TRUE, MIN(M797, ROUND($M$14/ (last_rou_date - $B$2) * (L798-L797), 2) )
)</f>
        <v/>
      </c>
      <c r="P798" s="59" t="str">
        <f t="shared" ca="1" si="36"/>
        <v/>
      </c>
      <c r="Q798" s="1" t="str" cm="1">
        <f t="array" aca="1" ref="Q798" ca="1">_xlfn.IFS(P798="","",
$B$11="Hə", _xlfn.XLOOKUP(DATE(P798, 12, 31), rou_table_dates, rou_table_nbvs,0, 0),
TRUE,  MAX(0, ROUND($M$14 - $M$14/ (last_rou_date - $B$2) * (DATE(P798,12,31) - $B$2), 2) )
)</f>
        <v/>
      </c>
      <c r="R798" s="1" t="str" cm="1">
        <f t="array" aca="1" ref="R798" ca="1">_xlfn.IFS(P798="","",
$B$11="Hə", _xlfn.XLOOKUP(DATE(P798, 12, 31), lease_table_dates, lease_table_balances,0, 0),
TRUE, IFERROR( XNPV($B$6, IF(payment_dates &gt;DATE(P798, 12, 31), payments,  0),  IF(payment_dates &gt;DATE(P798, 12, 31), payment_dates,  DATE(P798, 12, 31))    ),0)
)</f>
        <v/>
      </c>
      <c r="S798" s="1" t="str" cm="1">
        <f t="array" aca="1" ref="S798" ca="1">_xlfn.IFS(P798="","",
TRUE,  MIN( MIN(Q797, $M$14), ROUND($M$14/ (last_rou_date - $B$2) * (DATE(P798,12,31) - MAX($B$2, DATE(P798-1, 12, 31))), 2) )
)</f>
        <v/>
      </c>
      <c r="T798" s="7" t="str" cm="1">
        <f t="array" aca="1" ref="T798" ca="1">_xlfn.IFS(P798="", "",
ISTEXT(R797), R798- (H798 - SUMIFS( lease_table_payments, lease_table_years, P798) -$AG$14 ),
AND(ISNUMBER(R797), R798&lt;&gt;""),   R798- (R797 - SUMIFS( lease_table_payments, lease_table_years, P798) )
)</f>
        <v/>
      </c>
      <c r="V798" s="64">
        <f t="shared" si="38"/>
        <v>785</v>
      </c>
      <c r="W798" s="51" t="str" cm="1">
        <f t="array" ref="W798">_xlfn.IFS(
OR(W797=$B$4, W797=""),"",
TRUE,W797+1
)</f>
        <v/>
      </c>
      <c r="X798" s="51" t="str" cm="1">
        <f t="array" ref="X798">_xlfn.IFS(X797="","",
W798="", "",
AND($B$3="İllik"),DATE(YEAR(X797)+1,MONTH(X797),DAY(X797) ),
AND($B$3="Aylıq", $AH$14="Not end"), EDATE(X797,1),
AND($B$3="Aylıq", $AH$14="End"), EOMONTH(X797,1)
)</f>
        <v/>
      </c>
      <c r="Y798" s="51" t="str" cm="1">
        <f t="array" aca="1" ref="Y798" ca="1">_xlfn.IFS(
AND($B$7="Dövrün əvvəlində", Y797&lt;=last_rou_date), DATE(YEAR(Y797)+1, 12, 31),
AND($B$7="Dövrün sonunda", Y797&lt;=last_payment_date), DATE(YEAR(Y797)+1, 12, 31),
TRUE, ""
)</f>
        <v/>
      </c>
      <c r="Z798" s="75" t="str" cm="1">
        <f t="array" aca="1" ref="Z798" ca="1">_xlfn.IFS(
AND($AN$14="Not year_end", Z797&gt;last_payment_date), "",
AND($AN$14="Year_end", Z797&gt;=last_payment_date), "",
AND($AN$14="Year_end"), DATE(YEAR(Z797+1), 12, 31),
AND($AN$14="Not year_end", MONTH(Z797)=12, DAY(Z797)=31), DATE(YEAR(Z796)+1, MONTH(Z796), DAY(Z796)),
AND($AN$14="Not year_end", OR(MONTH(Z797)&lt;&gt;12, DAY(Z797)&lt;&gt;31) ), DATE(YEAR(Z797), 12, 31)
)</f>
        <v/>
      </c>
      <c r="AA798" s="75" t="str" cm="1">
        <f t="array" aca="1" ref="AA798" ca="1">_xlfn.IFS(AA797="", "",
AND(AA797=last_payment_date, OR(MONTH(AA797)&lt;&gt;12, DAY(AA797)&lt;&gt;31) ), DATE(YEAR(AA797), 12, 31),
AND(MONTH(AA797)=12, DAY(AA797)=31, AA797&gt;=last_payment_date), "",
AND(MONTH(AA797)=12, DAY(AA797)&lt;&gt;31),  EOMONTH(AA797,0),
AND(MONTH(AA797)=12, DAY(AA797)=31, $AH$14="Not end"),  EDATE(AA796,1),
AND($AH$14="Not end"), EDATE(AA797, 1),
AND($AH$14="End"), EOMONTH(AA797, 1)
)</f>
        <v/>
      </c>
      <c r="AB798" s="75" t="str" cm="1">
        <f t="array" aca="1" ref="AB798" ca="1">_xlfn.IFS(AB797="","",
AND(AB797=last_rou_date), "",
AND($B$3="İllik"),DATE(YEAR(AB797)+1,MONTH(AB797),DAY(AB797) ),
AND($B$3="Aylıq", $AH$14="Not end"), EDATE(AB797,1),
AND($B$3="Aylıq", $AH$14="End"), EOMONTH(AB797,1)
)</f>
        <v/>
      </c>
      <c r="AC798" s="75" t="str" cm="1">
        <f t="array" aca="1" ref="AC798" ca="1">_xlfn.IFS(
AND($AN$14="Not year_end", AC797&gt;last_rou_date), "",
AND($AN$14="Year_end", AC797&gt;=last_rou_date), "",
AND($AN$14="Year_end"), DATE(YEAR(AC797+1), 12, 31),
AND($AN$14="Not year_end", MONTH(AC797)=12, DAY(AC797)=31), DATE(YEAR(AC796)+1, MONTH(AC796), DAY(AC796)),
AND($AN$14="Not year_end", OR(MONTH(AC797)&lt;&gt;12, DAY(AC797)&lt;&gt;31) ), DATE(YEAR(AC797), 12, 31)
)</f>
        <v/>
      </c>
      <c r="AD798" s="75" t="str" cm="1">
        <f t="array" aca="1" ref="AD798" ca="1">_xlfn.IFS(AD797="", "",
AND(AD797=last_rou_date, OR(MONTH(AD797)&lt;&gt;12, DAY(AD797)&lt;&gt;31) ), DATE(YEAR(AD797), 12, 31),
AND(MONTH(AD797)=12, DAY(AD797)=31, AD797&gt;=last_rou_date), "",
AND(MONTH(AD797)=12, DAY(AD797)&lt;&gt;31),  EOMONTH(AD797,0),
AND(MONTH(AD797)=12, DAY(AD797)=31, $AH$14="Not end"),  EDATE(AD796,1),
AND($AH$14="Not end"), EDATE(AD797, 1),
AND($AH$14="End"), EOMONTH(AD797, 1)
)</f>
        <v/>
      </c>
      <c r="AE798" s="51" t="str" cm="1">
        <f t="array" ref="AE798">_xlfn.IFS(W798="", "",
AND(W798&gt;0, W798&lt;=$B$4, $C$2="İllik artım, faiz olaraq", $D$2&gt;0, $B$3="İllik"), $B$5*((1+$D$2)^(W798-1)),
AND(W798&gt;0, W798&lt;=$B$4, $C$2="İllik artım, faiz olaraq", $D$2&gt;0, $B$3="Aylıq"), $B$5*((1+$D$2)^ROUNDDOWN((W798-1)/12,0)),
AND(W798=1, $C$2="Aşağıdakı kimi dəyişir", ), $B$5,
AND(W798&gt;1, W798&lt;=$B$4, $C$2="Aşağıdakı kimi dəyişir"), IFERROR(VLOOKUP(W798, $C$4:$D$7, 2, FALSE), AE797),
AND(W798&gt;0, W798&lt;=$B$4), $B$5,
TRUE,0 )</f>
        <v/>
      </c>
      <c r="AF798" s="51" t="str">
        <f t="shared" ca="1" si="37"/>
        <v/>
      </c>
    </row>
    <row r="799" spans="1:32" x14ac:dyDescent="0.4">
      <c r="A799" s="13" t="str" cm="1">
        <f t="array" aca="1" ref="A799" ca="1">_xlfn.IFS(
AND(SUMIFS(lease_table_interest_accruals, lease_table_dates, A798)&gt;0, COUNTIFS($E$14:E798, "Interest accrual", $A$14:A798, A798)=0),  A798,
AND(SUMIFS(lease_table_payments, lease_table_dates, A798)&gt;0, COUNTIFS($E$14:E798, "Payment", $A$14:A798, A798)=0),  A798,
AND(SUMIFS(rou_table_deprs, rou_table_dates, A798)&gt;0, COUNTIFS($E$14:E798, "Depreciation", $A$14:A798, A798)=0),  A798,
TRUE,  IFERROR(INDEX(rou_table_dates,  MATCH(A798, rou_table_dates)+1, ), "")
)</f>
        <v/>
      </c>
      <c r="B799" s="1" t="str" cm="1">
        <f t="array" aca="1" ref="B799" ca="1">_xlfn.IFS(
AND(E799="Payment", A799=$B$2), $AM$14,
E799="Payment", $AM$15,
E799="Interest accrual", $AM$18,
E799="Depreciation", $AM$17,
TRUE, "")</f>
        <v/>
      </c>
      <c r="C799" s="1" t="str" cm="1">
        <f t="array" aca="1" ref="C799" ca="1">_xlfn.IFS(
E799="Payment", $AM$19,
E799="Interest accrual", $AM$15,
E799="Depreciation", $AM$16,
TRUE, "")</f>
        <v/>
      </c>
      <c r="D799" s="1" t="str" cm="1">
        <f t="array" aca="1" ref="D799" ca="1">_xlfn.IFS(
E799="Payment", _xlfn.XLOOKUP(A799, lease_table_dates, lease_table_payments, 0, 0),
E799="Interest accrual", _xlfn.XLOOKUP(A799, lease_table_dates, lease_table_interest_accruals, 0, 0),
E799="Depreciation", _xlfn.XLOOKUP(A799, rou_table_dates, rou_table_deprs, 0, 0),
TRUE, ""
)</f>
        <v/>
      </c>
      <c r="E799" s="7" t="str" cm="1">
        <f t="array" aca="1" ref="E799" ca="1">_xlfn.IFS(
AND(SUMIFS(lease_table_interest_accruals, lease_table_dates, A799)&gt;0, COUNTIFS($E$14:E798, "Interest accrual", $A$14:A798, A799)=0), "Interest accrual",
AND(SUMIFS(lease_table_payments, lease_table_dates, A799)&gt;0, COUNTIFS($E$14:E798, "Payment", $A$14:A798, A799)=0), "Payment",
AND(SUMIFS(rou_table_deprs, rou_table_dates, A799)&gt;0, COUNTIFS($E$14:E798, "Depreciation", $A$14:A798, A799)=0), "Depreciation",
TRUE,  ""
)</f>
        <v/>
      </c>
      <c r="G799" s="13" t="str" cm="1">
        <f t="array" aca="1" ref="G799" ca="1">_xlfn.IFS(
AND($B$11="Hə", $B$3="İllik"), Z799,
AND($B$11="Hə", $B$3="Aylıq"), AA799,
$B$11="Yox", X799)</f>
        <v/>
      </c>
      <c r="H799" s="1" t="str" cm="1">
        <f t="array" aca="1" ref="H799" ca="1">_xlfn.IFS( G799="", "",
TRUE, ROUND( H798+I799-J799, 2) )</f>
        <v/>
      </c>
      <c r="I799" s="1" t="str" cm="1">
        <f t="array" aca="1" ref="I799" ca="1">_xlfn.IFS(G799="", "",
G799=last_payment_date, (J799-H798),
 TRUE,  -  (H798- H798* (1+$B$6)^ (_xlfn.DAYS(G799,G798)/365) )
)</f>
        <v/>
      </c>
      <c r="J799" s="1" t="str" cm="1">
        <f t="array" aca="1" ref="J799" ca="1">_xlfn.IFS(G799="", "",
TRUE, _xlfn.XLOOKUP(G799,  payment_dates, payments,0,0)
)</f>
        <v/>
      </c>
      <c r="L799" s="8" t="str" cm="1">
        <f t="array" aca="1" ref="L799" ca="1">_xlfn.IFS(
AND($B$11="Hə", $B$3="İllik"), AC799,
AND($B$11="Hə", $B$3="Aylıq"), AD799,
$B$11="Yox", AB799)</f>
        <v/>
      </c>
      <c r="M799" s="1" t="str" cm="1">
        <f t="array" aca="1" ref="M799" ca="1">_xlfn.IFS( L799="", "",
(M798-N799)&lt;=0.5, 0,
TRUE,  M798-N799)</f>
        <v/>
      </c>
      <c r="N799" s="7" t="str" cm="1">
        <f t="array" aca="1" ref="N799" ca="1">_xlfn.IFS(
L799="", "",
TRUE, MIN(M798, ROUND($M$14/ (last_rou_date - $B$2) * (L799-L798), 2) )
)</f>
        <v/>
      </c>
      <c r="P799" s="59" t="str">
        <f t="shared" ca="1" si="36"/>
        <v/>
      </c>
      <c r="Q799" s="1" t="str" cm="1">
        <f t="array" aca="1" ref="Q799" ca="1">_xlfn.IFS(P799="","",
$B$11="Hə", _xlfn.XLOOKUP(DATE(P799, 12, 31), rou_table_dates, rou_table_nbvs,0, 0),
TRUE,  MAX(0, ROUND($M$14 - $M$14/ (last_rou_date - $B$2) * (DATE(P799,12,31) - $B$2), 2) )
)</f>
        <v/>
      </c>
      <c r="R799" s="1" t="str" cm="1">
        <f t="array" aca="1" ref="R799" ca="1">_xlfn.IFS(P799="","",
$B$11="Hə", _xlfn.XLOOKUP(DATE(P799, 12, 31), lease_table_dates, lease_table_balances,0, 0),
TRUE, IFERROR( XNPV($B$6, IF(payment_dates &gt;DATE(P799, 12, 31), payments,  0),  IF(payment_dates &gt;DATE(P799, 12, 31), payment_dates,  DATE(P799, 12, 31))    ),0)
)</f>
        <v/>
      </c>
      <c r="S799" s="1" t="str" cm="1">
        <f t="array" aca="1" ref="S799" ca="1">_xlfn.IFS(P799="","",
TRUE,  MIN( MIN(Q798, $M$14), ROUND($M$14/ (last_rou_date - $B$2) * (DATE(P799,12,31) - MAX($B$2, DATE(P799-1, 12, 31))), 2) )
)</f>
        <v/>
      </c>
      <c r="T799" s="7" t="str" cm="1">
        <f t="array" aca="1" ref="T799" ca="1">_xlfn.IFS(P799="", "",
ISTEXT(R798), R799- (H799 - SUMIFS( lease_table_payments, lease_table_years, P799) -$AG$14 ),
AND(ISNUMBER(R798), R799&lt;&gt;""),   R799- (R798 - SUMIFS( lease_table_payments, lease_table_years, P799) )
)</f>
        <v/>
      </c>
      <c r="V799" s="64">
        <f t="shared" si="38"/>
        <v>786</v>
      </c>
      <c r="W799" s="51" t="str" cm="1">
        <f t="array" ref="W799">_xlfn.IFS(
OR(W798=$B$4, W798=""),"",
TRUE,W798+1
)</f>
        <v/>
      </c>
      <c r="X799" s="51" t="str" cm="1">
        <f t="array" ref="X799">_xlfn.IFS(X798="","",
W799="", "",
AND($B$3="İllik"),DATE(YEAR(X798)+1,MONTH(X798),DAY(X798) ),
AND($B$3="Aylıq", $AH$14="Not end"), EDATE(X798,1),
AND($B$3="Aylıq", $AH$14="End"), EOMONTH(X798,1)
)</f>
        <v/>
      </c>
      <c r="Y799" s="51" t="str" cm="1">
        <f t="array" aca="1" ref="Y799" ca="1">_xlfn.IFS(
AND($B$7="Dövrün əvvəlində", Y798&lt;=last_rou_date), DATE(YEAR(Y798)+1, 12, 31),
AND($B$7="Dövrün sonunda", Y798&lt;=last_payment_date), DATE(YEAR(Y798)+1, 12, 31),
TRUE, ""
)</f>
        <v/>
      </c>
      <c r="Z799" s="75" t="str" cm="1">
        <f t="array" aca="1" ref="Z799" ca="1">_xlfn.IFS(
AND($AN$14="Not year_end", Z798&gt;last_payment_date), "",
AND($AN$14="Year_end", Z798&gt;=last_payment_date), "",
AND($AN$14="Year_end"), DATE(YEAR(Z798+1), 12, 31),
AND($AN$14="Not year_end", MONTH(Z798)=12, DAY(Z798)=31), DATE(YEAR(Z797)+1, MONTH(Z797), DAY(Z797)),
AND($AN$14="Not year_end", OR(MONTH(Z798)&lt;&gt;12, DAY(Z798)&lt;&gt;31) ), DATE(YEAR(Z798), 12, 31)
)</f>
        <v/>
      </c>
      <c r="AA799" s="75" t="str" cm="1">
        <f t="array" aca="1" ref="AA799" ca="1">_xlfn.IFS(AA798="", "",
AND(AA798=last_payment_date, OR(MONTH(AA798)&lt;&gt;12, DAY(AA798)&lt;&gt;31) ), DATE(YEAR(AA798), 12, 31),
AND(MONTH(AA798)=12, DAY(AA798)=31, AA798&gt;=last_payment_date), "",
AND(MONTH(AA798)=12, DAY(AA798)&lt;&gt;31),  EOMONTH(AA798,0),
AND(MONTH(AA798)=12, DAY(AA798)=31, $AH$14="Not end"),  EDATE(AA797,1),
AND($AH$14="Not end"), EDATE(AA798, 1),
AND($AH$14="End"), EOMONTH(AA798, 1)
)</f>
        <v/>
      </c>
      <c r="AB799" s="75" t="str" cm="1">
        <f t="array" aca="1" ref="AB799" ca="1">_xlfn.IFS(AB798="","",
AND(AB798=last_rou_date), "",
AND($B$3="İllik"),DATE(YEAR(AB798)+1,MONTH(AB798),DAY(AB798) ),
AND($B$3="Aylıq", $AH$14="Not end"), EDATE(AB798,1),
AND($B$3="Aylıq", $AH$14="End"), EOMONTH(AB798,1)
)</f>
        <v/>
      </c>
      <c r="AC799" s="75" t="str" cm="1">
        <f t="array" aca="1" ref="AC799" ca="1">_xlfn.IFS(
AND($AN$14="Not year_end", AC798&gt;last_rou_date), "",
AND($AN$14="Year_end", AC798&gt;=last_rou_date), "",
AND($AN$14="Year_end"), DATE(YEAR(AC798+1), 12, 31),
AND($AN$14="Not year_end", MONTH(AC798)=12, DAY(AC798)=31), DATE(YEAR(AC797)+1, MONTH(AC797), DAY(AC797)),
AND($AN$14="Not year_end", OR(MONTH(AC798)&lt;&gt;12, DAY(AC798)&lt;&gt;31) ), DATE(YEAR(AC798), 12, 31)
)</f>
        <v/>
      </c>
      <c r="AD799" s="75" t="str" cm="1">
        <f t="array" aca="1" ref="AD799" ca="1">_xlfn.IFS(AD798="", "",
AND(AD798=last_rou_date, OR(MONTH(AD798)&lt;&gt;12, DAY(AD798)&lt;&gt;31) ), DATE(YEAR(AD798), 12, 31),
AND(MONTH(AD798)=12, DAY(AD798)=31, AD798&gt;=last_rou_date), "",
AND(MONTH(AD798)=12, DAY(AD798)&lt;&gt;31),  EOMONTH(AD798,0),
AND(MONTH(AD798)=12, DAY(AD798)=31, $AH$14="Not end"),  EDATE(AD797,1),
AND($AH$14="Not end"), EDATE(AD798, 1),
AND($AH$14="End"), EOMONTH(AD798, 1)
)</f>
        <v/>
      </c>
      <c r="AE799" s="51" t="str" cm="1">
        <f t="array" ref="AE799">_xlfn.IFS(W799="", "",
AND(W799&gt;0, W799&lt;=$B$4, $C$2="İllik artım, faiz olaraq", $D$2&gt;0, $B$3="İllik"), $B$5*((1+$D$2)^(W799-1)),
AND(W799&gt;0, W799&lt;=$B$4, $C$2="İllik artım, faiz olaraq", $D$2&gt;0, $B$3="Aylıq"), $B$5*((1+$D$2)^ROUNDDOWN((W799-1)/12,0)),
AND(W799=1, $C$2="Aşağıdakı kimi dəyişir", ), $B$5,
AND(W799&gt;1, W799&lt;=$B$4, $C$2="Aşağıdakı kimi dəyişir"), IFERROR(VLOOKUP(W799, $C$4:$D$7, 2, FALSE), AE798),
AND(W799&gt;0, W799&lt;=$B$4), $B$5,
TRUE,0 )</f>
        <v/>
      </c>
      <c r="AF799" s="51" t="str">
        <f t="shared" ca="1" si="37"/>
        <v/>
      </c>
    </row>
    <row r="800" spans="1:32" x14ac:dyDescent="0.4">
      <c r="A800" s="13" t="str" cm="1">
        <f t="array" aca="1" ref="A800" ca="1">_xlfn.IFS(
AND(SUMIFS(lease_table_interest_accruals, lease_table_dates, A799)&gt;0, COUNTIFS($E$14:E799, "Interest accrual", $A$14:A799, A799)=0),  A799,
AND(SUMIFS(lease_table_payments, lease_table_dates, A799)&gt;0, COUNTIFS($E$14:E799, "Payment", $A$14:A799, A799)=0),  A799,
AND(SUMIFS(rou_table_deprs, rou_table_dates, A799)&gt;0, COUNTIFS($E$14:E799, "Depreciation", $A$14:A799, A799)=0),  A799,
TRUE,  IFERROR(INDEX(rou_table_dates,  MATCH(A799, rou_table_dates)+1, ), "")
)</f>
        <v/>
      </c>
      <c r="B800" s="1" t="str" cm="1">
        <f t="array" aca="1" ref="B800" ca="1">_xlfn.IFS(
AND(E800="Payment", A800=$B$2), $AM$14,
E800="Payment", $AM$15,
E800="Interest accrual", $AM$18,
E800="Depreciation", $AM$17,
TRUE, "")</f>
        <v/>
      </c>
      <c r="C800" s="1" t="str" cm="1">
        <f t="array" aca="1" ref="C800" ca="1">_xlfn.IFS(
E800="Payment", $AM$19,
E800="Interest accrual", $AM$15,
E800="Depreciation", $AM$16,
TRUE, "")</f>
        <v/>
      </c>
      <c r="D800" s="1" t="str" cm="1">
        <f t="array" aca="1" ref="D800" ca="1">_xlfn.IFS(
E800="Payment", _xlfn.XLOOKUP(A800, lease_table_dates, lease_table_payments, 0, 0),
E800="Interest accrual", _xlfn.XLOOKUP(A800, lease_table_dates, lease_table_interest_accruals, 0, 0),
E800="Depreciation", _xlfn.XLOOKUP(A800, rou_table_dates, rou_table_deprs, 0, 0),
TRUE, ""
)</f>
        <v/>
      </c>
      <c r="E800" s="7" t="str" cm="1">
        <f t="array" aca="1" ref="E800" ca="1">_xlfn.IFS(
AND(SUMIFS(lease_table_interest_accruals, lease_table_dates, A800)&gt;0, COUNTIFS($E$14:E799, "Interest accrual", $A$14:A799, A800)=0), "Interest accrual",
AND(SUMIFS(lease_table_payments, lease_table_dates, A800)&gt;0, COUNTIFS($E$14:E799, "Payment", $A$14:A799, A800)=0), "Payment",
AND(SUMIFS(rou_table_deprs, rou_table_dates, A800)&gt;0, COUNTIFS($E$14:E799, "Depreciation", $A$14:A799, A800)=0), "Depreciation",
TRUE,  ""
)</f>
        <v/>
      </c>
      <c r="G800" s="13" t="str" cm="1">
        <f t="array" aca="1" ref="G800" ca="1">_xlfn.IFS(
AND($B$11="Hə", $B$3="İllik"), Z800,
AND($B$11="Hə", $B$3="Aylıq"), AA800,
$B$11="Yox", X800)</f>
        <v/>
      </c>
      <c r="H800" s="1" t="str" cm="1">
        <f t="array" aca="1" ref="H800" ca="1">_xlfn.IFS( G800="", "",
TRUE, ROUND( H799+I800-J800, 2) )</f>
        <v/>
      </c>
      <c r="I800" s="1" t="str" cm="1">
        <f t="array" aca="1" ref="I800" ca="1">_xlfn.IFS(G800="", "",
G800=last_payment_date, (J800-H799),
 TRUE,  -  (H799- H799* (1+$B$6)^ (_xlfn.DAYS(G800,G799)/365) )
)</f>
        <v/>
      </c>
      <c r="J800" s="1" t="str" cm="1">
        <f t="array" aca="1" ref="J800" ca="1">_xlfn.IFS(G800="", "",
TRUE, _xlfn.XLOOKUP(G800,  payment_dates, payments,0,0)
)</f>
        <v/>
      </c>
      <c r="L800" s="8" t="str" cm="1">
        <f t="array" aca="1" ref="L800" ca="1">_xlfn.IFS(
AND($B$11="Hə", $B$3="İllik"), AC800,
AND($B$11="Hə", $B$3="Aylıq"), AD800,
$B$11="Yox", AB800)</f>
        <v/>
      </c>
      <c r="M800" s="1" t="str" cm="1">
        <f t="array" aca="1" ref="M800" ca="1">_xlfn.IFS( L800="", "",
(M799-N800)&lt;=0.5, 0,
TRUE,  M799-N800)</f>
        <v/>
      </c>
      <c r="N800" s="7" t="str" cm="1">
        <f t="array" aca="1" ref="N800" ca="1">_xlfn.IFS(
L800="", "",
TRUE, MIN(M799, ROUND($M$14/ (last_rou_date - $B$2) * (L800-L799), 2) )
)</f>
        <v/>
      </c>
      <c r="P800" s="59" t="str">
        <f t="shared" ca="1" si="36"/>
        <v/>
      </c>
      <c r="Q800" s="1" t="str" cm="1">
        <f t="array" aca="1" ref="Q800" ca="1">_xlfn.IFS(P800="","",
$B$11="Hə", _xlfn.XLOOKUP(DATE(P800, 12, 31), rou_table_dates, rou_table_nbvs,0, 0),
TRUE,  MAX(0, ROUND($M$14 - $M$14/ (last_rou_date - $B$2) * (DATE(P800,12,31) - $B$2), 2) )
)</f>
        <v/>
      </c>
      <c r="R800" s="1" t="str" cm="1">
        <f t="array" aca="1" ref="R800" ca="1">_xlfn.IFS(P800="","",
$B$11="Hə", _xlfn.XLOOKUP(DATE(P800, 12, 31), lease_table_dates, lease_table_balances,0, 0),
TRUE, IFERROR( XNPV($B$6, IF(payment_dates &gt;DATE(P800, 12, 31), payments,  0),  IF(payment_dates &gt;DATE(P800, 12, 31), payment_dates,  DATE(P800, 12, 31))    ),0)
)</f>
        <v/>
      </c>
      <c r="S800" s="1" t="str" cm="1">
        <f t="array" aca="1" ref="S800" ca="1">_xlfn.IFS(P800="","",
TRUE,  MIN( MIN(Q799, $M$14), ROUND($M$14/ (last_rou_date - $B$2) * (DATE(P800,12,31) - MAX($B$2, DATE(P800-1, 12, 31))), 2) )
)</f>
        <v/>
      </c>
      <c r="T800" s="7" t="str" cm="1">
        <f t="array" aca="1" ref="T800" ca="1">_xlfn.IFS(P800="", "",
ISTEXT(R799), R800- (H800 - SUMIFS( lease_table_payments, lease_table_years, P800) -$AG$14 ),
AND(ISNUMBER(R799), R800&lt;&gt;""),   R800- (R799 - SUMIFS( lease_table_payments, lease_table_years, P800) )
)</f>
        <v/>
      </c>
      <c r="V800" s="64">
        <f t="shared" si="38"/>
        <v>787</v>
      </c>
      <c r="W800" s="51" t="str" cm="1">
        <f t="array" ref="W800">_xlfn.IFS(
OR(W799=$B$4, W799=""),"",
TRUE,W799+1
)</f>
        <v/>
      </c>
      <c r="X800" s="51" t="str" cm="1">
        <f t="array" ref="X800">_xlfn.IFS(X799="","",
W800="", "",
AND($B$3="İllik"),DATE(YEAR(X799)+1,MONTH(X799),DAY(X799) ),
AND($B$3="Aylıq", $AH$14="Not end"), EDATE(X799,1),
AND($B$3="Aylıq", $AH$14="End"), EOMONTH(X799,1)
)</f>
        <v/>
      </c>
      <c r="Y800" s="51" t="str" cm="1">
        <f t="array" aca="1" ref="Y800" ca="1">_xlfn.IFS(
AND($B$7="Dövrün əvvəlində", Y799&lt;=last_rou_date), DATE(YEAR(Y799)+1, 12, 31),
AND($B$7="Dövrün sonunda", Y799&lt;=last_payment_date), DATE(YEAR(Y799)+1, 12, 31),
TRUE, ""
)</f>
        <v/>
      </c>
      <c r="Z800" s="75" t="str" cm="1">
        <f t="array" aca="1" ref="Z800" ca="1">_xlfn.IFS(
AND($AN$14="Not year_end", Z799&gt;last_payment_date), "",
AND($AN$14="Year_end", Z799&gt;=last_payment_date), "",
AND($AN$14="Year_end"), DATE(YEAR(Z799+1), 12, 31),
AND($AN$14="Not year_end", MONTH(Z799)=12, DAY(Z799)=31), DATE(YEAR(Z798)+1, MONTH(Z798), DAY(Z798)),
AND($AN$14="Not year_end", OR(MONTH(Z799)&lt;&gt;12, DAY(Z799)&lt;&gt;31) ), DATE(YEAR(Z799), 12, 31)
)</f>
        <v/>
      </c>
      <c r="AA800" s="75" t="str" cm="1">
        <f t="array" aca="1" ref="AA800" ca="1">_xlfn.IFS(AA799="", "",
AND(AA799=last_payment_date, OR(MONTH(AA799)&lt;&gt;12, DAY(AA799)&lt;&gt;31) ), DATE(YEAR(AA799), 12, 31),
AND(MONTH(AA799)=12, DAY(AA799)=31, AA799&gt;=last_payment_date), "",
AND(MONTH(AA799)=12, DAY(AA799)&lt;&gt;31),  EOMONTH(AA799,0),
AND(MONTH(AA799)=12, DAY(AA799)=31, $AH$14="Not end"),  EDATE(AA798,1),
AND($AH$14="Not end"), EDATE(AA799, 1),
AND($AH$14="End"), EOMONTH(AA799, 1)
)</f>
        <v/>
      </c>
      <c r="AB800" s="75" t="str" cm="1">
        <f t="array" aca="1" ref="AB800" ca="1">_xlfn.IFS(AB799="","",
AND(AB799=last_rou_date), "",
AND($B$3="İllik"),DATE(YEAR(AB799)+1,MONTH(AB799),DAY(AB799) ),
AND($B$3="Aylıq", $AH$14="Not end"), EDATE(AB799,1),
AND($B$3="Aylıq", $AH$14="End"), EOMONTH(AB799,1)
)</f>
        <v/>
      </c>
      <c r="AC800" s="75" t="str" cm="1">
        <f t="array" aca="1" ref="AC800" ca="1">_xlfn.IFS(
AND($AN$14="Not year_end", AC799&gt;last_rou_date), "",
AND($AN$14="Year_end", AC799&gt;=last_rou_date), "",
AND($AN$14="Year_end"), DATE(YEAR(AC799+1), 12, 31),
AND($AN$14="Not year_end", MONTH(AC799)=12, DAY(AC799)=31), DATE(YEAR(AC798)+1, MONTH(AC798), DAY(AC798)),
AND($AN$14="Not year_end", OR(MONTH(AC799)&lt;&gt;12, DAY(AC799)&lt;&gt;31) ), DATE(YEAR(AC799), 12, 31)
)</f>
        <v/>
      </c>
      <c r="AD800" s="75" t="str" cm="1">
        <f t="array" aca="1" ref="AD800" ca="1">_xlfn.IFS(AD799="", "",
AND(AD799=last_rou_date, OR(MONTH(AD799)&lt;&gt;12, DAY(AD799)&lt;&gt;31) ), DATE(YEAR(AD799), 12, 31),
AND(MONTH(AD799)=12, DAY(AD799)=31, AD799&gt;=last_rou_date), "",
AND(MONTH(AD799)=12, DAY(AD799)&lt;&gt;31),  EOMONTH(AD799,0),
AND(MONTH(AD799)=12, DAY(AD799)=31, $AH$14="Not end"),  EDATE(AD798,1),
AND($AH$14="Not end"), EDATE(AD799, 1),
AND($AH$14="End"), EOMONTH(AD799, 1)
)</f>
        <v/>
      </c>
      <c r="AE800" s="51" t="str" cm="1">
        <f t="array" ref="AE800">_xlfn.IFS(W800="", "",
AND(W800&gt;0, W800&lt;=$B$4, $C$2="İllik artım, faiz olaraq", $D$2&gt;0, $B$3="İllik"), $B$5*((1+$D$2)^(W800-1)),
AND(W800&gt;0, W800&lt;=$B$4, $C$2="İllik artım, faiz olaraq", $D$2&gt;0, $B$3="Aylıq"), $B$5*((1+$D$2)^ROUNDDOWN((W800-1)/12,0)),
AND(W800=1, $C$2="Aşağıdakı kimi dəyişir", ), $B$5,
AND(W800&gt;1, W800&lt;=$B$4, $C$2="Aşağıdakı kimi dəyişir"), IFERROR(VLOOKUP(W800, $C$4:$D$7, 2, FALSE), AE799),
AND(W800&gt;0, W800&lt;=$B$4), $B$5,
TRUE,0 )</f>
        <v/>
      </c>
      <c r="AF800" s="51" t="str">
        <f t="shared" ca="1" si="37"/>
        <v/>
      </c>
    </row>
    <row r="801" spans="1:32" x14ac:dyDescent="0.4">
      <c r="A801" s="13" t="str" cm="1">
        <f t="array" aca="1" ref="A801" ca="1">_xlfn.IFS(
AND(SUMIFS(lease_table_interest_accruals, lease_table_dates, A800)&gt;0, COUNTIFS($E$14:E800, "Interest accrual", $A$14:A800, A800)=0),  A800,
AND(SUMIFS(lease_table_payments, lease_table_dates, A800)&gt;0, COUNTIFS($E$14:E800, "Payment", $A$14:A800, A800)=0),  A800,
AND(SUMIFS(rou_table_deprs, rou_table_dates, A800)&gt;0, COUNTIFS($E$14:E800, "Depreciation", $A$14:A800, A800)=0),  A800,
TRUE,  IFERROR(INDEX(rou_table_dates,  MATCH(A800, rou_table_dates)+1, ), "")
)</f>
        <v/>
      </c>
      <c r="B801" s="1" t="str" cm="1">
        <f t="array" aca="1" ref="B801" ca="1">_xlfn.IFS(
AND(E801="Payment", A801=$B$2), $AM$14,
E801="Payment", $AM$15,
E801="Interest accrual", $AM$18,
E801="Depreciation", $AM$17,
TRUE, "")</f>
        <v/>
      </c>
      <c r="C801" s="1" t="str" cm="1">
        <f t="array" aca="1" ref="C801" ca="1">_xlfn.IFS(
E801="Payment", $AM$19,
E801="Interest accrual", $AM$15,
E801="Depreciation", $AM$16,
TRUE, "")</f>
        <v/>
      </c>
      <c r="D801" s="1" t="str" cm="1">
        <f t="array" aca="1" ref="D801" ca="1">_xlfn.IFS(
E801="Payment", _xlfn.XLOOKUP(A801, lease_table_dates, lease_table_payments, 0, 0),
E801="Interest accrual", _xlfn.XLOOKUP(A801, lease_table_dates, lease_table_interest_accruals, 0, 0),
E801="Depreciation", _xlfn.XLOOKUP(A801, rou_table_dates, rou_table_deprs, 0, 0),
TRUE, ""
)</f>
        <v/>
      </c>
      <c r="E801" s="7" t="str" cm="1">
        <f t="array" aca="1" ref="E801" ca="1">_xlfn.IFS(
AND(SUMIFS(lease_table_interest_accruals, lease_table_dates, A801)&gt;0, COUNTIFS($E$14:E800, "Interest accrual", $A$14:A800, A801)=0), "Interest accrual",
AND(SUMIFS(lease_table_payments, lease_table_dates, A801)&gt;0, COUNTIFS($E$14:E800, "Payment", $A$14:A800, A801)=0), "Payment",
AND(SUMIFS(rou_table_deprs, rou_table_dates, A801)&gt;0, COUNTIFS($E$14:E800, "Depreciation", $A$14:A800, A801)=0), "Depreciation",
TRUE,  ""
)</f>
        <v/>
      </c>
      <c r="G801" s="13" t="str" cm="1">
        <f t="array" aca="1" ref="G801" ca="1">_xlfn.IFS(
AND($B$11="Hə", $B$3="İllik"), Z801,
AND($B$11="Hə", $B$3="Aylıq"), AA801,
$B$11="Yox", X801)</f>
        <v/>
      </c>
      <c r="H801" s="1" t="str" cm="1">
        <f t="array" aca="1" ref="H801" ca="1">_xlfn.IFS( G801="", "",
TRUE, ROUND( H800+I801-J801, 2) )</f>
        <v/>
      </c>
      <c r="I801" s="1" t="str" cm="1">
        <f t="array" aca="1" ref="I801" ca="1">_xlfn.IFS(G801="", "",
G801=last_payment_date, (J801-H800),
 TRUE,  -  (H800- H800* (1+$B$6)^ (_xlfn.DAYS(G801,G800)/365) )
)</f>
        <v/>
      </c>
      <c r="J801" s="1" t="str" cm="1">
        <f t="array" aca="1" ref="J801" ca="1">_xlfn.IFS(G801="", "",
TRUE, _xlfn.XLOOKUP(G801,  payment_dates, payments,0,0)
)</f>
        <v/>
      </c>
      <c r="L801" s="8" t="str" cm="1">
        <f t="array" aca="1" ref="L801" ca="1">_xlfn.IFS(
AND($B$11="Hə", $B$3="İllik"), AC801,
AND($B$11="Hə", $B$3="Aylıq"), AD801,
$B$11="Yox", AB801)</f>
        <v/>
      </c>
      <c r="M801" s="1" t="str" cm="1">
        <f t="array" aca="1" ref="M801" ca="1">_xlfn.IFS( L801="", "",
(M800-N801)&lt;=0.5, 0,
TRUE,  M800-N801)</f>
        <v/>
      </c>
      <c r="N801" s="7" t="str" cm="1">
        <f t="array" aca="1" ref="N801" ca="1">_xlfn.IFS(
L801="", "",
TRUE, MIN(M800, ROUND($M$14/ (last_rou_date - $B$2) * (L801-L800), 2) )
)</f>
        <v/>
      </c>
      <c r="P801" s="59" t="str">
        <f t="shared" ca="1" si="36"/>
        <v/>
      </c>
      <c r="Q801" s="1" t="str" cm="1">
        <f t="array" aca="1" ref="Q801" ca="1">_xlfn.IFS(P801="","",
$B$11="Hə", _xlfn.XLOOKUP(DATE(P801, 12, 31), rou_table_dates, rou_table_nbvs,0, 0),
TRUE,  MAX(0, ROUND($M$14 - $M$14/ (last_rou_date - $B$2) * (DATE(P801,12,31) - $B$2), 2) )
)</f>
        <v/>
      </c>
      <c r="R801" s="1" t="str" cm="1">
        <f t="array" aca="1" ref="R801" ca="1">_xlfn.IFS(P801="","",
$B$11="Hə", _xlfn.XLOOKUP(DATE(P801, 12, 31), lease_table_dates, lease_table_balances,0, 0),
TRUE, IFERROR( XNPV($B$6, IF(payment_dates &gt;DATE(P801, 12, 31), payments,  0),  IF(payment_dates &gt;DATE(P801, 12, 31), payment_dates,  DATE(P801, 12, 31))    ),0)
)</f>
        <v/>
      </c>
      <c r="S801" s="1" t="str" cm="1">
        <f t="array" aca="1" ref="S801" ca="1">_xlfn.IFS(P801="","",
TRUE,  MIN( MIN(Q800, $M$14), ROUND($M$14/ (last_rou_date - $B$2) * (DATE(P801,12,31) - MAX($B$2, DATE(P801-1, 12, 31))), 2) )
)</f>
        <v/>
      </c>
      <c r="T801" s="7" t="str" cm="1">
        <f t="array" aca="1" ref="T801" ca="1">_xlfn.IFS(P801="", "",
ISTEXT(R800), R801- (H801 - SUMIFS( lease_table_payments, lease_table_years, P801) -$AG$14 ),
AND(ISNUMBER(R800), R801&lt;&gt;""),   R801- (R800 - SUMIFS( lease_table_payments, lease_table_years, P801) )
)</f>
        <v/>
      </c>
      <c r="V801" s="64">
        <f t="shared" si="38"/>
        <v>788</v>
      </c>
      <c r="W801" s="51" t="str" cm="1">
        <f t="array" ref="W801">_xlfn.IFS(
OR(W800=$B$4, W800=""),"",
TRUE,W800+1
)</f>
        <v/>
      </c>
      <c r="X801" s="51" t="str" cm="1">
        <f t="array" ref="X801">_xlfn.IFS(X800="","",
W801="", "",
AND($B$3="İllik"),DATE(YEAR(X800)+1,MONTH(X800),DAY(X800) ),
AND($B$3="Aylıq", $AH$14="Not end"), EDATE(X800,1),
AND($B$3="Aylıq", $AH$14="End"), EOMONTH(X800,1)
)</f>
        <v/>
      </c>
      <c r="Y801" s="51" t="str" cm="1">
        <f t="array" aca="1" ref="Y801" ca="1">_xlfn.IFS(
AND($B$7="Dövrün əvvəlində", Y800&lt;=last_rou_date), DATE(YEAR(Y800)+1, 12, 31),
AND($B$7="Dövrün sonunda", Y800&lt;=last_payment_date), DATE(YEAR(Y800)+1, 12, 31),
TRUE, ""
)</f>
        <v/>
      </c>
      <c r="Z801" s="75" t="str" cm="1">
        <f t="array" aca="1" ref="Z801" ca="1">_xlfn.IFS(
AND($AN$14="Not year_end", Z800&gt;last_payment_date), "",
AND($AN$14="Year_end", Z800&gt;=last_payment_date), "",
AND($AN$14="Year_end"), DATE(YEAR(Z800+1), 12, 31),
AND($AN$14="Not year_end", MONTH(Z800)=12, DAY(Z800)=31), DATE(YEAR(Z799)+1, MONTH(Z799), DAY(Z799)),
AND($AN$14="Not year_end", OR(MONTH(Z800)&lt;&gt;12, DAY(Z800)&lt;&gt;31) ), DATE(YEAR(Z800), 12, 31)
)</f>
        <v/>
      </c>
      <c r="AA801" s="75" t="str" cm="1">
        <f t="array" aca="1" ref="AA801" ca="1">_xlfn.IFS(AA800="", "",
AND(AA800=last_payment_date, OR(MONTH(AA800)&lt;&gt;12, DAY(AA800)&lt;&gt;31) ), DATE(YEAR(AA800), 12, 31),
AND(MONTH(AA800)=12, DAY(AA800)=31, AA800&gt;=last_payment_date), "",
AND(MONTH(AA800)=12, DAY(AA800)&lt;&gt;31),  EOMONTH(AA800,0),
AND(MONTH(AA800)=12, DAY(AA800)=31, $AH$14="Not end"),  EDATE(AA799,1),
AND($AH$14="Not end"), EDATE(AA800, 1),
AND($AH$14="End"), EOMONTH(AA800, 1)
)</f>
        <v/>
      </c>
      <c r="AB801" s="75" t="str" cm="1">
        <f t="array" aca="1" ref="AB801" ca="1">_xlfn.IFS(AB800="","",
AND(AB800=last_rou_date), "",
AND($B$3="İllik"),DATE(YEAR(AB800)+1,MONTH(AB800),DAY(AB800) ),
AND($B$3="Aylıq", $AH$14="Not end"), EDATE(AB800,1),
AND($B$3="Aylıq", $AH$14="End"), EOMONTH(AB800,1)
)</f>
        <v/>
      </c>
      <c r="AC801" s="75" t="str" cm="1">
        <f t="array" aca="1" ref="AC801" ca="1">_xlfn.IFS(
AND($AN$14="Not year_end", AC800&gt;last_rou_date), "",
AND($AN$14="Year_end", AC800&gt;=last_rou_date), "",
AND($AN$14="Year_end"), DATE(YEAR(AC800+1), 12, 31),
AND($AN$14="Not year_end", MONTH(AC800)=12, DAY(AC800)=31), DATE(YEAR(AC799)+1, MONTH(AC799), DAY(AC799)),
AND($AN$14="Not year_end", OR(MONTH(AC800)&lt;&gt;12, DAY(AC800)&lt;&gt;31) ), DATE(YEAR(AC800), 12, 31)
)</f>
        <v/>
      </c>
      <c r="AD801" s="75" t="str" cm="1">
        <f t="array" aca="1" ref="AD801" ca="1">_xlfn.IFS(AD800="", "",
AND(AD800=last_rou_date, OR(MONTH(AD800)&lt;&gt;12, DAY(AD800)&lt;&gt;31) ), DATE(YEAR(AD800), 12, 31),
AND(MONTH(AD800)=12, DAY(AD800)=31, AD800&gt;=last_rou_date), "",
AND(MONTH(AD800)=12, DAY(AD800)&lt;&gt;31),  EOMONTH(AD800,0),
AND(MONTH(AD800)=12, DAY(AD800)=31, $AH$14="Not end"),  EDATE(AD799,1),
AND($AH$14="Not end"), EDATE(AD800, 1),
AND($AH$14="End"), EOMONTH(AD800, 1)
)</f>
        <v/>
      </c>
      <c r="AE801" s="51" t="str" cm="1">
        <f t="array" ref="AE801">_xlfn.IFS(W801="", "",
AND(W801&gt;0, W801&lt;=$B$4, $C$2="İllik artım, faiz olaraq", $D$2&gt;0, $B$3="İllik"), $B$5*((1+$D$2)^(W801-1)),
AND(W801&gt;0, W801&lt;=$B$4, $C$2="İllik artım, faiz olaraq", $D$2&gt;0, $B$3="Aylıq"), $B$5*((1+$D$2)^ROUNDDOWN((W801-1)/12,0)),
AND(W801=1, $C$2="Aşağıdakı kimi dəyişir", ), $B$5,
AND(W801&gt;1, W801&lt;=$B$4, $C$2="Aşağıdakı kimi dəyişir"), IFERROR(VLOOKUP(W801, $C$4:$D$7, 2, FALSE), AE800),
AND(W801&gt;0, W801&lt;=$B$4), $B$5,
TRUE,0 )</f>
        <v/>
      </c>
      <c r="AF801" s="51" t="str">
        <f t="shared" ca="1" si="37"/>
        <v/>
      </c>
    </row>
    <row r="802" spans="1:32" x14ac:dyDescent="0.4">
      <c r="A802" s="13" t="str" cm="1">
        <f t="array" aca="1" ref="A802" ca="1">_xlfn.IFS(
AND(SUMIFS(lease_table_interest_accruals, lease_table_dates, A801)&gt;0, COUNTIFS($E$14:E801, "Interest accrual", $A$14:A801, A801)=0),  A801,
AND(SUMIFS(lease_table_payments, lease_table_dates, A801)&gt;0, COUNTIFS($E$14:E801, "Payment", $A$14:A801, A801)=0),  A801,
AND(SUMIFS(rou_table_deprs, rou_table_dates, A801)&gt;0, COUNTIFS($E$14:E801, "Depreciation", $A$14:A801, A801)=0),  A801,
TRUE,  IFERROR(INDEX(rou_table_dates,  MATCH(A801, rou_table_dates)+1, ), "")
)</f>
        <v/>
      </c>
      <c r="B802" s="1" t="str" cm="1">
        <f t="array" aca="1" ref="B802" ca="1">_xlfn.IFS(
AND(E802="Payment", A802=$B$2), $AM$14,
E802="Payment", $AM$15,
E802="Interest accrual", $AM$18,
E802="Depreciation", $AM$17,
TRUE, "")</f>
        <v/>
      </c>
      <c r="C802" s="1" t="str" cm="1">
        <f t="array" aca="1" ref="C802" ca="1">_xlfn.IFS(
E802="Payment", $AM$19,
E802="Interest accrual", $AM$15,
E802="Depreciation", $AM$16,
TRUE, "")</f>
        <v/>
      </c>
      <c r="D802" s="1" t="str" cm="1">
        <f t="array" aca="1" ref="D802" ca="1">_xlfn.IFS(
E802="Payment", _xlfn.XLOOKUP(A802, lease_table_dates, lease_table_payments, 0, 0),
E802="Interest accrual", _xlfn.XLOOKUP(A802, lease_table_dates, lease_table_interest_accruals, 0, 0),
E802="Depreciation", _xlfn.XLOOKUP(A802, rou_table_dates, rou_table_deprs, 0, 0),
TRUE, ""
)</f>
        <v/>
      </c>
      <c r="E802" s="7" t="str" cm="1">
        <f t="array" aca="1" ref="E802" ca="1">_xlfn.IFS(
AND(SUMIFS(lease_table_interest_accruals, lease_table_dates, A802)&gt;0, COUNTIFS($E$14:E801, "Interest accrual", $A$14:A801, A802)=0), "Interest accrual",
AND(SUMIFS(lease_table_payments, lease_table_dates, A802)&gt;0, COUNTIFS($E$14:E801, "Payment", $A$14:A801, A802)=0), "Payment",
AND(SUMIFS(rou_table_deprs, rou_table_dates, A802)&gt;0, COUNTIFS($E$14:E801, "Depreciation", $A$14:A801, A802)=0), "Depreciation",
TRUE,  ""
)</f>
        <v/>
      </c>
      <c r="G802" s="13" t="str" cm="1">
        <f t="array" aca="1" ref="G802" ca="1">_xlfn.IFS(
AND($B$11="Hə", $B$3="İllik"), Z802,
AND($B$11="Hə", $B$3="Aylıq"), AA802,
$B$11="Yox", X802)</f>
        <v/>
      </c>
      <c r="H802" s="1" t="str" cm="1">
        <f t="array" aca="1" ref="H802" ca="1">_xlfn.IFS( G802="", "",
TRUE, ROUND( H801+I802-J802, 2) )</f>
        <v/>
      </c>
      <c r="I802" s="1" t="str" cm="1">
        <f t="array" aca="1" ref="I802" ca="1">_xlfn.IFS(G802="", "",
G802=last_payment_date, (J802-H801),
 TRUE,  -  (H801- H801* (1+$B$6)^ (_xlfn.DAYS(G802,G801)/365) )
)</f>
        <v/>
      </c>
      <c r="J802" s="1" t="str" cm="1">
        <f t="array" aca="1" ref="J802" ca="1">_xlfn.IFS(G802="", "",
TRUE, _xlfn.XLOOKUP(G802,  payment_dates, payments,0,0)
)</f>
        <v/>
      </c>
      <c r="L802" s="8" t="str" cm="1">
        <f t="array" aca="1" ref="L802" ca="1">_xlfn.IFS(
AND($B$11="Hə", $B$3="İllik"), AC802,
AND($B$11="Hə", $B$3="Aylıq"), AD802,
$B$11="Yox", AB802)</f>
        <v/>
      </c>
      <c r="M802" s="1" t="str" cm="1">
        <f t="array" aca="1" ref="M802" ca="1">_xlfn.IFS( L802="", "",
(M801-N802)&lt;=0.5, 0,
TRUE,  M801-N802)</f>
        <v/>
      </c>
      <c r="N802" s="7" t="str" cm="1">
        <f t="array" aca="1" ref="N802" ca="1">_xlfn.IFS(
L802="", "",
TRUE, MIN(M801, ROUND($M$14/ (last_rou_date - $B$2) * (L802-L801), 2) )
)</f>
        <v/>
      </c>
      <c r="P802" s="59" t="str">
        <f t="shared" ca="1" si="36"/>
        <v/>
      </c>
      <c r="Q802" s="1" t="str" cm="1">
        <f t="array" aca="1" ref="Q802" ca="1">_xlfn.IFS(P802="","",
$B$11="Hə", _xlfn.XLOOKUP(DATE(P802, 12, 31), rou_table_dates, rou_table_nbvs,0, 0),
TRUE,  MAX(0, ROUND($M$14 - $M$14/ (last_rou_date - $B$2) * (DATE(P802,12,31) - $B$2), 2) )
)</f>
        <v/>
      </c>
      <c r="R802" s="1" t="str" cm="1">
        <f t="array" aca="1" ref="R802" ca="1">_xlfn.IFS(P802="","",
$B$11="Hə", _xlfn.XLOOKUP(DATE(P802, 12, 31), lease_table_dates, lease_table_balances,0, 0),
TRUE, IFERROR( XNPV($B$6, IF(payment_dates &gt;DATE(P802, 12, 31), payments,  0),  IF(payment_dates &gt;DATE(P802, 12, 31), payment_dates,  DATE(P802, 12, 31))    ),0)
)</f>
        <v/>
      </c>
      <c r="S802" s="1" t="str" cm="1">
        <f t="array" aca="1" ref="S802" ca="1">_xlfn.IFS(P802="","",
TRUE,  MIN( MIN(Q801, $M$14), ROUND($M$14/ (last_rou_date - $B$2) * (DATE(P802,12,31) - MAX($B$2, DATE(P802-1, 12, 31))), 2) )
)</f>
        <v/>
      </c>
      <c r="T802" s="7" t="str" cm="1">
        <f t="array" aca="1" ref="T802" ca="1">_xlfn.IFS(P802="", "",
ISTEXT(R801), R802- (H802 - SUMIFS( lease_table_payments, lease_table_years, P802) -$AG$14 ),
AND(ISNUMBER(R801), R802&lt;&gt;""),   R802- (R801 - SUMIFS( lease_table_payments, lease_table_years, P802) )
)</f>
        <v/>
      </c>
      <c r="V802" s="64">
        <f t="shared" si="38"/>
        <v>789</v>
      </c>
      <c r="W802" s="51" t="str" cm="1">
        <f t="array" ref="W802">_xlfn.IFS(
OR(W801=$B$4, W801=""),"",
TRUE,W801+1
)</f>
        <v/>
      </c>
      <c r="X802" s="51" t="str" cm="1">
        <f t="array" ref="X802">_xlfn.IFS(X801="","",
W802="", "",
AND($B$3="İllik"),DATE(YEAR(X801)+1,MONTH(X801),DAY(X801) ),
AND($B$3="Aylıq", $AH$14="Not end"), EDATE(X801,1),
AND($B$3="Aylıq", $AH$14="End"), EOMONTH(X801,1)
)</f>
        <v/>
      </c>
      <c r="Y802" s="51" t="str" cm="1">
        <f t="array" aca="1" ref="Y802" ca="1">_xlfn.IFS(
AND($B$7="Dövrün əvvəlində", Y801&lt;=last_rou_date), DATE(YEAR(Y801)+1, 12, 31),
AND($B$7="Dövrün sonunda", Y801&lt;=last_payment_date), DATE(YEAR(Y801)+1, 12, 31),
TRUE, ""
)</f>
        <v/>
      </c>
      <c r="Z802" s="75" t="str" cm="1">
        <f t="array" aca="1" ref="Z802" ca="1">_xlfn.IFS(
AND($AN$14="Not year_end", Z801&gt;last_payment_date), "",
AND($AN$14="Year_end", Z801&gt;=last_payment_date), "",
AND($AN$14="Year_end"), DATE(YEAR(Z801+1), 12, 31),
AND($AN$14="Not year_end", MONTH(Z801)=12, DAY(Z801)=31), DATE(YEAR(Z800)+1, MONTH(Z800), DAY(Z800)),
AND($AN$14="Not year_end", OR(MONTH(Z801)&lt;&gt;12, DAY(Z801)&lt;&gt;31) ), DATE(YEAR(Z801), 12, 31)
)</f>
        <v/>
      </c>
      <c r="AA802" s="75" t="str" cm="1">
        <f t="array" aca="1" ref="AA802" ca="1">_xlfn.IFS(AA801="", "",
AND(AA801=last_payment_date, OR(MONTH(AA801)&lt;&gt;12, DAY(AA801)&lt;&gt;31) ), DATE(YEAR(AA801), 12, 31),
AND(MONTH(AA801)=12, DAY(AA801)=31, AA801&gt;=last_payment_date), "",
AND(MONTH(AA801)=12, DAY(AA801)&lt;&gt;31),  EOMONTH(AA801,0),
AND(MONTH(AA801)=12, DAY(AA801)=31, $AH$14="Not end"),  EDATE(AA800,1),
AND($AH$14="Not end"), EDATE(AA801, 1),
AND($AH$14="End"), EOMONTH(AA801, 1)
)</f>
        <v/>
      </c>
      <c r="AB802" s="75" t="str" cm="1">
        <f t="array" aca="1" ref="AB802" ca="1">_xlfn.IFS(AB801="","",
AND(AB801=last_rou_date), "",
AND($B$3="İllik"),DATE(YEAR(AB801)+1,MONTH(AB801),DAY(AB801) ),
AND($B$3="Aylıq", $AH$14="Not end"), EDATE(AB801,1),
AND($B$3="Aylıq", $AH$14="End"), EOMONTH(AB801,1)
)</f>
        <v/>
      </c>
      <c r="AC802" s="75" t="str" cm="1">
        <f t="array" aca="1" ref="AC802" ca="1">_xlfn.IFS(
AND($AN$14="Not year_end", AC801&gt;last_rou_date), "",
AND($AN$14="Year_end", AC801&gt;=last_rou_date), "",
AND($AN$14="Year_end"), DATE(YEAR(AC801+1), 12, 31),
AND($AN$14="Not year_end", MONTH(AC801)=12, DAY(AC801)=31), DATE(YEAR(AC800)+1, MONTH(AC800), DAY(AC800)),
AND($AN$14="Not year_end", OR(MONTH(AC801)&lt;&gt;12, DAY(AC801)&lt;&gt;31) ), DATE(YEAR(AC801), 12, 31)
)</f>
        <v/>
      </c>
      <c r="AD802" s="75" t="str" cm="1">
        <f t="array" aca="1" ref="AD802" ca="1">_xlfn.IFS(AD801="", "",
AND(AD801=last_rou_date, OR(MONTH(AD801)&lt;&gt;12, DAY(AD801)&lt;&gt;31) ), DATE(YEAR(AD801), 12, 31),
AND(MONTH(AD801)=12, DAY(AD801)=31, AD801&gt;=last_rou_date), "",
AND(MONTH(AD801)=12, DAY(AD801)&lt;&gt;31),  EOMONTH(AD801,0),
AND(MONTH(AD801)=12, DAY(AD801)=31, $AH$14="Not end"),  EDATE(AD800,1),
AND($AH$14="Not end"), EDATE(AD801, 1),
AND($AH$14="End"), EOMONTH(AD801, 1)
)</f>
        <v/>
      </c>
      <c r="AE802" s="51" t="str" cm="1">
        <f t="array" ref="AE802">_xlfn.IFS(W802="", "",
AND(W802&gt;0, W802&lt;=$B$4, $C$2="İllik artım, faiz olaraq", $D$2&gt;0, $B$3="İllik"), $B$5*((1+$D$2)^(W802-1)),
AND(W802&gt;0, W802&lt;=$B$4, $C$2="İllik artım, faiz olaraq", $D$2&gt;0, $B$3="Aylıq"), $B$5*((1+$D$2)^ROUNDDOWN((W802-1)/12,0)),
AND(W802=1, $C$2="Aşağıdakı kimi dəyişir", ), $B$5,
AND(W802&gt;1, W802&lt;=$B$4, $C$2="Aşağıdakı kimi dəyişir"), IFERROR(VLOOKUP(W802, $C$4:$D$7, 2, FALSE), AE801),
AND(W802&gt;0, W802&lt;=$B$4), $B$5,
TRUE,0 )</f>
        <v/>
      </c>
      <c r="AF802" s="51" t="str">
        <f t="shared" ca="1" si="37"/>
        <v/>
      </c>
    </row>
    <row r="803" spans="1:32" x14ac:dyDescent="0.4">
      <c r="A803" s="13" t="str" cm="1">
        <f t="array" aca="1" ref="A803" ca="1">_xlfn.IFS(
AND(SUMIFS(lease_table_interest_accruals, lease_table_dates, A802)&gt;0, COUNTIFS($E$14:E802, "Interest accrual", $A$14:A802, A802)=0),  A802,
AND(SUMIFS(lease_table_payments, lease_table_dates, A802)&gt;0, COUNTIFS($E$14:E802, "Payment", $A$14:A802, A802)=0),  A802,
AND(SUMIFS(rou_table_deprs, rou_table_dates, A802)&gt;0, COUNTIFS($E$14:E802, "Depreciation", $A$14:A802, A802)=0),  A802,
TRUE,  IFERROR(INDEX(rou_table_dates,  MATCH(A802, rou_table_dates)+1, ), "")
)</f>
        <v/>
      </c>
      <c r="B803" s="1" t="str" cm="1">
        <f t="array" aca="1" ref="B803" ca="1">_xlfn.IFS(
AND(E803="Payment", A803=$B$2), $AM$14,
E803="Payment", $AM$15,
E803="Interest accrual", $AM$18,
E803="Depreciation", $AM$17,
TRUE, "")</f>
        <v/>
      </c>
      <c r="C803" s="1" t="str" cm="1">
        <f t="array" aca="1" ref="C803" ca="1">_xlfn.IFS(
E803="Payment", $AM$19,
E803="Interest accrual", $AM$15,
E803="Depreciation", $AM$16,
TRUE, "")</f>
        <v/>
      </c>
      <c r="D803" s="1" t="str" cm="1">
        <f t="array" aca="1" ref="D803" ca="1">_xlfn.IFS(
E803="Payment", _xlfn.XLOOKUP(A803, lease_table_dates, lease_table_payments, 0, 0),
E803="Interest accrual", _xlfn.XLOOKUP(A803, lease_table_dates, lease_table_interest_accruals, 0, 0),
E803="Depreciation", _xlfn.XLOOKUP(A803, rou_table_dates, rou_table_deprs, 0, 0),
TRUE, ""
)</f>
        <v/>
      </c>
      <c r="E803" s="7" t="str" cm="1">
        <f t="array" aca="1" ref="E803" ca="1">_xlfn.IFS(
AND(SUMIFS(lease_table_interest_accruals, lease_table_dates, A803)&gt;0, COUNTIFS($E$14:E802, "Interest accrual", $A$14:A802, A803)=0), "Interest accrual",
AND(SUMIFS(lease_table_payments, lease_table_dates, A803)&gt;0, COUNTIFS($E$14:E802, "Payment", $A$14:A802, A803)=0), "Payment",
AND(SUMIFS(rou_table_deprs, rou_table_dates, A803)&gt;0, COUNTIFS($E$14:E802, "Depreciation", $A$14:A802, A803)=0), "Depreciation",
TRUE,  ""
)</f>
        <v/>
      </c>
      <c r="G803" s="13" t="str" cm="1">
        <f t="array" aca="1" ref="G803" ca="1">_xlfn.IFS(
AND($B$11="Hə", $B$3="İllik"), Z803,
AND($B$11="Hə", $B$3="Aylıq"), AA803,
$B$11="Yox", X803)</f>
        <v/>
      </c>
      <c r="H803" s="1" t="str" cm="1">
        <f t="array" aca="1" ref="H803" ca="1">_xlfn.IFS( G803="", "",
TRUE, ROUND( H802+I803-J803, 2) )</f>
        <v/>
      </c>
      <c r="I803" s="1" t="str" cm="1">
        <f t="array" aca="1" ref="I803" ca="1">_xlfn.IFS(G803="", "",
G803=last_payment_date, (J803-H802),
 TRUE,  -  (H802- H802* (1+$B$6)^ (_xlfn.DAYS(G803,G802)/365) )
)</f>
        <v/>
      </c>
      <c r="J803" s="1" t="str" cm="1">
        <f t="array" aca="1" ref="J803" ca="1">_xlfn.IFS(G803="", "",
TRUE, _xlfn.XLOOKUP(G803,  payment_dates, payments,0,0)
)</f>
        <v/>
      </c>
      <c r="L803" s="8" t="str" cm="1">
        <f t="array" aca="1" ref="L803" ca="1">_xlfn.IFS(
AND($B$11="Hə", $B$3="İllik"), AC803,
AND($B$11="Hə", $B$3="Aylıq"), AD803,
$B$11="Yox", AB803)</f>
        <v/>
      </c>
      <c r="M803" s="1" t="str" cm="1">
        <f t="array" aca="1" ref="M803" ca="1">_xlfn.IFS( L803="", "",
(M802-N803)&lt;=0.5, 0,
TRUE,  M802-N803)</f>
        <v/>
      </c>
      <c r="N803" s="7" t="str" cm="1">
        <f t="array" aca="1" ref="N803" ca="1">_xlfn.IFS(
L803="", "",
TRUE, MIN(M802, ROUND($M$14/ (last_rou_date - $B$2) * (L803-L802), 2) )
)</f>
        <v/>
      </c>
      <c r="P803" s="59" t="str">
        <f t="shared" ca="1" si="36"/>
        <v/>
      </c>
      <c r="Q803" s="1" t="str" cm="1">
        <f t="array" aca="1" ref="Q803" ca="1">_xlfn.IFS(P803="","",
$B$11="Hə", _xlfn.XLOOKUP(DATE(P803, 12, 31), rou_table_dates, rou_table_nbvs,0, 0),
TRUE,  MAX(0, ROUND($M$14 - $M$14/ (last_rou_date - $B$2) * (DATE(P803,12,31) - $B$2), 2) )
)</f>
        <v/>
      </c>
      <c r="R803" s="1" t="str" cm="1">
        <f t="array" aca="1" ref="R803" ca="1">_xlfn.IFS(P803="","",
$B$11="Hə", _xlfn.XLOOKUP(DATE(P803, 12, 31), lease_table_dates, lease_table_balances,0, 0),
TRUE, IFERROR( XNPV($B$6, IF(payment_dates &gt;DATE(P803, 12, 31), payments,  0),  IF(payment_dates &gt;DATE(P803, 12, 31), payment_dates,  DATE(P803, 12, 31))    ),0)
)</f>
        <v/>
      </c>
      <c r="S803" s="1" t="str" cm="1">
        <f t="array" aca="1" ref="S803" ca="1">_xlfn.IFS(P803="","",
TRUE,  MIN( MIN(Q802, $M$14), ROUND($M$14/ (last_rou_date - $B$2) * (DATE(P803,12,31) - MAX($B$2, DATE(P803-1, 12, 31))), 2) )
)</f>
        <v/>
      </c>
      <c r="T803" s="7" t="str" cm="1">
        <f t="array" aca="1" ref="T803" ca="1">_xlfn.IFS(P803="", "",
ISTEXT(R802), R803- (H803 - SUMIFS( lease_table_payments, lease_table_years, P803) -$AG$14 ),
AND(ISNUMBER(R802), R803&lt;&gt;""),   R803- (R802 - SUMIFS( lease_table_payments, lease_table_years, P803) )
)</f>
        <v/>
      </c>
      <c r="V803" s="64">
        <f t="shared" si="38"/>
        <v>790</v>
      </c>
      <c r="W803" s="51" t="str" cm="1">
        <f t="array" ref="W803">_xlfn.IFS(
OR(W802=$B$4, W802=""),"",
TRUE,W802+1
)</f>
        <v/>
      </c>
      <c r="X803" s="51" t="str" cm="1">
        <f t="array" ref="X803">_xlfn.IFS(X802="","",
W803="", "",
AND($B$3="İllik"),DATE(YEAR(X802)+1,MONTH(X802),DAY(X802) ),
AND($B$3="Aylıq", $AH$14="Not end"), EDATE(X802,1),
AND($B$3="Aylıq", $AH$14="End"), EOMONTH(X802,1)
)</f>
        <v/>
      </c>
      <c r="Y803" s="51" t="str" cm="1">
        <f t="array" aca="1" ref="Y803" ca="1">_xlfn.IFS(
AND($B$7="Dövrün əvvəlində", Y802&lt;=last_rou_date), DATE(YEAR(Y802)+1, 12, 31),
AND($B$7="Dövrün sonunda", Y802&lt;=last_payment_date), DATE(YEAR(Y802)+1, 12, 31),
TRUE, ""
)</f>
        <v/>
      </c>
      <c r="Z803" s="75" t="str" cm="1">
        <f t="array" aca="1" ref="Z803" ca="1">_xlfn.IFS(
AND($AN$14="Not year_end", Z802&gt;last_payment_date), "",
AND($AN$14="Year_end", Z802&gt;=last_payment_date), "",
AND($AN$14="Year_end"), DATE(YEAR(Z802+1), 12, 31),
AND($AN$14="Not year_end", MONTH(Z802)=12, DAY(Z802)=31), DATE(YEAR(Z801)+1, MONTH(Z801), DAY(Z801)),
AND($AN$14="Not year_end", OR(MONTH(Z802)&lt;&gt;12, DAY(Z802)&lt;&gt;31) ), DATE(YEAR(Z802), 12, 31)
)</f>
        <v/>
      </c>
      <c r="AA803" s="75" t="str" cm="1">
        <f t="array" aca="1" ref="AA803" ca="1">_xlfn.IFS(AA802="", "",
AND(AA802=last_payment_date, OR(MONTH(AA802)&lt;&gt;12, DAY(AA802)&lt;&gt;31) ), DATE(YEAR(AA802), 12, 31),
AND(MONTH(AA802)=12, DAY(AA802)=31, AA802&gt;=last_payment_date), "",
AND(MONTH(AA802)=12, DAY(AA802)&lt;&gt;31),  EOMONTH(AA802,0),
AND(MONTH(AA802)=12, DAY(AA802)=31, $AH$14="Not end"),  EDATE(AA801,1),
AND($AH$14="Not end"), EDATE(AA802, 1),
AND($AH$14="End"), EOMONTH(AA802, 1)
)</f>
        <v/>
      </c>
      <c r="AB803" s="75" t="str" cm="1">
        <f t="array" aca="1" ref="AB803" ca="1">_xlfn.IFS(AB802="","",
AND(AB802=last_rou_date), "",
AND($B$3="İllik"),DATE(YEAR(AB802)+1,MONTH(AB802),DAY(AB802) ),
AND($B$3="Aylıq", $AH$14="Not end"), EDATE(AB802,1),
AND($B$3="Aylıq", $AH$14="End"), EOMONTH(AB802,1)
)</f>
        <v/>
      </c>
      <c r="AC803" s="75" t="str" cm="1">
        <f t="array" aca="1" ref="AC803" ca="1">_xlfn.IFS(
AND($AN$14="Not year_end", AC802&gt;last_rou_date), "",
AND($AN$14="Year_end", AC802&gt;=last_rou_date), "",
AND($AN$14="Year_end"), DATE(YEAR(AC802+1), 12, 31),
AND($AN$14="Not year_end", MONTH(AC802)=12, DAY(AC802)=31), DATE(YEAR(AC801)+1, MONTH(AC801), DAY(AC801)),
AND($AN$14="Not year_end", OR(MONTH(AC802)&lt;&gt;12, DAY(AC802)&lt;&gt;31) ), DATE(YEAR(AC802), 12, 31)
)</f>
        <v/>
      </c>
      <c r="AD803" s="75" t="str" cm="1">
        <f t="array" aca="1" ref="AD803" ca="1">_xlfn.IFS(AD802="", "",
AND(AD802=last_rou_date, OR(MONTH(AD802)&lt;&gt;12, DAY(AD802)&lt;&gt;31) ), DATE(YEAR(AD802), 12, 31),
AND(MONTH(AD802)=12, DAY(AD802)=31, AD802&gt;=last_rou_date), "",
AND(MONTH(AD802)=12, DAY(AD802)&lt;&gt;31),  EOMONTH(AD802,0),
AND(MONTH(AD802)=12, DAY(AD802)=31, $AH$14="Not end"),  EDATE(AD801,1),
AND($AH$14="Not end"), EDATE(AD802, 1),
AND($AH$14="End"), EOMONTH(AD802, 1)
)</f>
        <v/>
      </c>
      <c r="AE803" s="51" t="str" cm="1">
        <f t="array" ref="AE803">_xlfn.IFS(W803="", "",
AND(W803&gt;0, W803&lt;=$B$4, $C$2="İllik artım, faiz olaraq", $D$2&gt;0, $B$3="İllik"), $B$5*((1+$D$2)^(W803-1)),
AND(W803&gt;0, W803&lt;=$B$4, $C$2="İllik artım, faiz olaraq", $D$2&gt;0, $B$3="Aylıq"), $B$5*((1+$D$2)^ROUNDDOWN((W803-1)/12,0)),
AND(W803=1, $C$2="Aşağıdakı kimi dəyişir", ), $B$5,
AND(W803&gt;1, W803&lt;=$B$4, $C$2="Aşağıdakı kimi dəyişir"), IFERROR(VLOOKUP(W803, $C$4:$D$7, 2, FALSE), AE802),
AND(W803&gt;0, W803&lt;=$B$4), $B$5,
TRUE,0 )</f>
        <v/>
      </c>
      <c r="AF803" s="51" t="str">
        <f t="shared" ca="1" si="37"/>
        <v/>
      </c>
    </row>
    <row r="804" spans="1:32" x14ac:dyDescent="0.4">
      <c r="A804" s="13" t="str" cm="1">
        <f t="array" aca="1" ref="A804" ca="1">_xlfn.IFS(
AND(SUMIFS(lease_table_interest_accruals, lease_table_dates, A803)&gt;0, COUNTIFS($E$14:E803, "Interest accrual", $A$14:A803, A803)=0),  A803,
AND(SUMIFS(lease_table_payments, lease_table_dates, A803)&gt;0, COUNTIFS($E$14:E803, "Payment", $A$14:A803, A803)=0),  A803,
AND(SUMIFS(rou_table_deprs, rou_table_dates, A803)&gt;0, COUNTIFS($E$14:E803, "Depreciation", $A$14:A803, A803)=0),  A803,
TRUE,  IFERROR(INDEX(rou_table_dates,  MATCH(A803, rou_table_dates)+1, ), "")
)</f>
        <v/>
      </c>
      <c r="B804" s="1" t="str" cm="1">
        <f t="array" aca="1" ref="B804" ca="1">_xlfn.IFS(
AND(E804="Payment", A804=$B$2), $AM$14,
E804="Payment", $AM$15,
E804="Interest accrual", $AM$18,
E804="Depreciation", $AM$17,
TRUE, "")</f>
        <v/>
      </c>
      <c r="C804" s="1" t="str" cm="1">
        <f t="array" aca="1" ref="C804" ca="1">_xlfn.IFS(
E804="Payment", $AM$19,
E804="Interest accrual", $AM$15,
E804="Depreciation", $AM$16,
TRUE, "")</f>
        <v/>
      </c>
      <c r="D804" s="1" t="str" cm="1">
        <f t="array" aca="1" ref="D804" ca="1">_xlfn.IFS(
E804="Payment", _xlfn.XLOOKUP(A804, lease_table_dates, lease_table_payments, 0, 0),
E804="Interest accrual", _xlfn.XLOOKUP(A804, lease_table_dates, lease_table_interest_accruals, 0, 0),
E804="Depreciation", _xlfn.XLOOKUP(A804, rou_table_dates, rou_table_deprs, 0, 0),
TRUE, ""
)</f>
        <v/>
      </c>
      <c r="E804" s="7" t="str" cm="1">
        <f t="array" aca="1" ref="E804" ca="1">_xlfn.IFS(
AND(SUMIFS(lease_table_interest_accruals, lease_table_dates, A804)&gt;0, COUNTIFS($E$14:E803, "Interest accrual", $A$14:A803, A804)=0), "Interest accrual",
AND(SUMIFS(lease_table_payments, lease_table_dates, A804)&gt;0, COUNTIFS($E$14:E803, "Payment", $A$14:A803, A804)=0), "Payment",
AND(SUMIFS(rou_table_deprs, rou_table_dates, A804)&gt;0, COUNTIFS($E$14:E803, "Depreciation", $A$14:A803, A804)=0), "Depreciation",
TRUE,  ""
)</f>
        <v/>
      </c>
      <c r="G804" s="13" t="str" cm="1">
        <f t="array" aca="1" ref="G804" ca="1">_xlfn.IFS(
AND($B$11="Hə", $B$3="İllik"), Z804,
AND($B$11="Hə", $B$3="Aylıq"), AA804,
$B$11="Yox", X804)</f>
        <v/>
      </c>
      <c r="H804" s="1" t="str" cm="1">
        <f t="array" aca="1" ref="H804" ca="1">_xlfn.IFS( G804="", "",
TRUE, ROUND( H803+I804-J804, 2) )</f>
        <v/>
      </c>
      <c r="I804" s="1" t="str" cm="1">
        <f t="array" aca="1" ref="I804" ca="1">_xlfn.IFS(G804="", "",
G804=last_payment_date, (J804-H803),
 TRUE,  -  (H803- H803* (1+$B$6)^ (_xlfn.DAYS(G804,G803)/365) )
)</f>
        <v/>
      </c>
      <c r="J804" s="1" t="str" cm="1">
        <f t="array" aca="1" ref="J804" ca="1">_xlfn.IFS(G804="", "",
TRUE, _xlfn.XLOOKUP(G804,  payment_dates, payments,0,0)
)</f>
        <v/>
      </c>
      <c r="L804" s="8" t="str" cm="1">
        <f t="array" aca="1" ref="L804" ca="1">_xlfn.IFS(
AND($B$11="Hə", $B$3="İllik"), AC804,
AND($B$11="Hə", $B$3="Aylıq"), AD804,
$B$11="Yox", AB804)</f>
        <v/>
      </c>
      <c r="M804" s="1" t="str" cm="1">
        <f t="array" aca="1" ref="M804" ca="1">_xlfn.IFS( L804="", "",
(M803-N804)&lt;=0.5, 0,
TRUE,  M803-N804)</f>
        <v/>
      </c>
      <c r="N804" s="7" t="str" cm="1">
        <f t="array" aca="1" ref="N804" ca="1">_xlfn.IFS(
L804="", "",
TRUE, MIN(M803, ROUND($M$14/ (last_rou_date - $B$2) * (L804-L803), 2) )
)</f>
        <v/>
      </c>
      <c r="P804" s="59" t="str">
        <f t="shared" ca="1" si="36"/>
        <v/>
      </c>
      <c r="Q804" s="1" t="str" cm="1">
        <f t="array" aca="1" ref="Q804" ca="1">_xlfn.IFS(P804="","",
$B$11="Hə", _xlfn.XLOOKUP(DATE(P804, 12, 31), rou_table_dates, rou_table_nbvs,0, 0),
TRUE,  MAX(0, ROUND($M$14 - $M$14/ (last_rou_date - $B$2) * (DATE(P804,12,31) - $B$2), 2) )
)</f>
        <v/>
      </c>
      <c r="R804" s="1" t="str" cm="1">
        <f t="array" aca="1" ref="R804" ca="1">_xlfn.IFS(P804="","",
$B$11="Hə", _xlfn.XLOOKUP(DATE(P804, 12, 31), lease_table_dates, lease_table_balances,0, 0),
TRUE, IFERROR( XNPV($B$6, IF(payment_dates &gt;DATE(P804, 12, 31), payments,  0),  IF(payment_dates &gt;DATE(P804, 12, 31), payment_dates,  DATE(P804, 12, 31))    ),0)
)</f>
        <v/>
      </c>
      <c r="S804" s="1" t="str" cm="1">
        <f t="array" aca="1" ref="S804" ca="1">_xlfn.IFS(P804="","",
TRUE,  MIN( MIN(Q803, $M$14), ROUND($M$14/ (last_rou_date - $B$2) * (DATE(P804,12,31) - MAX($B$2, DATE(P804-1, 12, 31))), 2) )
)</f>
        <v/>
      </c>
      <c r="T804" s="7" t="str" cm="1">
        <f t="array" aca="1" ref="T804" ca="1">_xlfn.IFS(P804="", "",
ISTEXT(R803), R804- (H804 - SUMIFS( lease_table_payments, lease_table_years, P804) -$AG$14 ),
AND(ISNUMBER(R803), R804&lt;&gt;""),   R804- (R803 - SUMIFS( lease_table_payments, lease_table_years, P804) )
)</f>
        <v/>
      </c>
      <c r="V804" s="64">
        <f t="shared" si="38"/>
        <v>791</v>
      </c>
      <c r="W804" s="51" t="str" cm="1">
        <f t="array" ref="W804">_xlfn.IFS(
OR(W803=$B$4, W803=""),"",
TRUE,W803+1
)</f>
        <v/>
      </c>
      <c r="X804" s="51" t="str" cm="1">
        <f t="array" ref="X804">_xlfn.IFS(X803="","",
W804="", "",
AND($B$3="İllik"),DATE(YEAR(X803)+1,MONTH(X803),DAY(X803) ),
AND($B$3="Aylıq", $AH$14="Not end"), EDATE(X803,1),
AND($B$3="Aylıq", $AH$14="End"), EOMONTH(X803,1)
)</f>
        <v/>
      </c>
      <c r="Y804" s="51" t="str" cm="1">
        <f t="array" aca="1" ref="Y804" ca="1">_xlfn.IFS(
AND($B$7="Dövrün əvvəlində", Y803&lt;=last_rou_date), DATE(YEAR(Y803)+1, 12, 31),
AND($B$7="Dövrün sonunda", Y803&lt;=last_payment_date), DATE(YEAR(Y803)+1, 12, 31),
TRUE, ""
)</f>
        <v/>
      </c>
      <c r="Z804" s="75" t="str" cm="1">
        <f t="array" aca="1" ref="Z804" ca="1">_xlfn.IFS(
AND($AN$14="Not year_end", Z803&gt;last_payment_date), "",
AND($AN$14="Year_end", Z803&gt;=last_payment_date), "",
AND($AN$14="Year_end"), DATE(YEAR(Z803+1), 12, 31),
AND($AN$14="Not year_end", MONTH(Z803)=12, DAY(Z803)=31), DATE(YEAR(Z802)+1, MONTH(Z802), DAY(Z802)),
AND($AN$14="Not year_end", OR(MONTH(Z803)&lt;&gt;12, DAY(Z803)&lt;&gt;31) ), DATE(YEAR(Z803), 12, 31)
)</f>
        <v/>
      </c>
      <c r="AA804" s="75" t="str" cm="1">
        <f t="array" aca="1" ref="AA804" ca="1">_xlfn.IFS(AA803="", "",
AND(AA803=last_payment_date, OR(MONTH(AA803)&lt;&gt;12, DAY(AA803)&lt;&gt;31) ), DATE(YEAR(AA803), 12, 31),
AND(MONTH(AA803)=12, DAY(AA803)=31, AA803&gt;=last_payment_date), "",
AND(MONTH(AA803)=12, DAY(AA803)&lt;&gt;31),  EOMONTH(AA803,0),
AND(MONTH(AA803)=12, DAY(AA803)=31, $AH$14="Not end"),  EDATE(AA802,1),
AND($AH$14="Not end"), EDATE(AA803, 1),
AND($AH$14="End"), EOMONTH(AA803, 1)
)</f>
        <v/>
      </c>
      <c r="AB804" s="75" t="str" cm="1">
        <f t="array" aca="1" ref="AB804" ca="1">_xlfn.IFS(AB803="","",
AND(AB803=last_rou_date), "",
AND($B$3="İllik"),DATE(YEAR(AB803)+1,MONTH(AB803),DAY(AB803) ),
AND($B$3="Aylıq", $AH$14="Not end"), EDATE(AB803,1),
AND($B$3="Aylıq", $AH$14="End"), EOMONTH(AB803,1)
)</f>
        <v/>
      </c>
      <c r="AC804" s="75" t="str" cm="1">
        <f t="array" aca="1" ref="AC804" ca="1">_xlfn.IFS(
AND($AN$14="Not year_end", AC803&gt;last_rou_date), "",
AND($AN$14="Year_end", AC803&gt;=last_rou_date), "",
AND($AN$14="Year_end"), DATE(YEAR(AC803+1), 12, 31),
AND($AN$14="Not year_end", MONTH(AC803)=12, DAY(AC803)=31), DATE(YEAR(AC802)+1, MONTH(AC802), DAY(AC802)),
AND($AN$14="Not year_end", OR(MONTH(AC803)&lt;&gt;12, DAY(AC803)&lt;&gt;31) ), DATE(YEAR(AC803), 12, 31)
)</f>
        <v/>
      </c>
      <c r="AD804" s="75" t="str" cm="1">
        <f t="array" aca="1" ref="AD804" ca="1">_xlfn.IFS(AD803="", "",
AND(AD803=last_rou_date, OR(MONTH(AD803)&lt;&gt;12, DAY(AD803)&lt;&gt;31) ), DATE(YEAR(AD803), 12, 31),
AND(MONTH(AD803)=12, DAY(AD803)=31, AD803&gt;=last_rou_date), "",
AND(MONTH(AD803)=12, DAY(AD803)&lt;&gt;31),  EOMONTH(AD803,0),
AND(MONTH(AD803)=12, DAY(AD803)=31, $AH$14="Not end"),  EDATE(AD802,1),
AND($AH$14="Not end"), EDATE(AD803, 1),
AND($AH$14="End"), EOMONTH(AD803, 1)
)</f>
        <v/>
      </c>
      <c r="AE804" s="51" t="str" cm="1">
        <f t="array" ref="AE804">_xlfn.IFS(W804="", "",
AND(W804&gt;0, W804&lt;=$B$4, $C$2="İllik artım, faiz olaraq", $D$2&gt;0, $B$3="İllik"), $B$5*((1+$D$2)^(W804-1)),
AND(W804&gt;0, W804&lt;=$B$4, $C$2="İllik artım, faiz olaraq", $D$2&gt;0, $B$3="Aylıq"), $B$5*((1+$D$2)^ROUNDDOWN((W804-1)/12,0)),
AND(W804=1, $C$2="Aşağıdakı kimi dəyişir", ), $B$5,
AND(W804&gt;1, W804&lt;=$B$4, $C$2="Aşağıdakı kimi dəyişir"), IFERROR(VLOOKUP(W804, $C$4:$D$7, 2, FALSE), AE803),
AND(W804&gt;0, W804&lt;=$B$4), $B$5,
TRUE,0 )</f>
        <v/>
      </c>
      <c r="AF804" s="51" t="str">
        <f t="shared" ca="1" si="37"/>
        <v/>
      </c>
    </row>
    <row r="805" spans="1:32" x14ac:dyDescent="0.4">
      <c r="A805" s="13" t="str" cm="1">
        <f t="array" aca="1" ref="A805" ca="1">_xlfn.IFS(
AND(SUMIFS(lease_table_interest_accruals, lease_table_dates, A804)&gt;0, COUNTIFS($E$14:E804, "Interest accrual", $A$14:A804, A804)=0),  A804,
AND(SUMIFS(lease_table_payments, lease_table_dates, A804)&gt;0, COUNTIFS($E$14:E804, "Payment", $A$14:A804, A804)=0),  A804,
AND(SUMIFS(rou_table_deprs, rou_table_dates, A804)&gt;0, COUNTIFS($E$14:E804, "Depreciation", $A$14:A804, A804)=0),  A804,
TRUE,  IFERROR(INDEX(rou_table_dates,  MATCH(A804, rou_table_dates)+1, ), "")
)</f>
        <v/>
      </c>
      <c r="B805" s="1" t="str" cm="1">
        <f t="array" aca="1" ref="B805" ca="1">_xlfn.IFS(
AND(E805="Payment", A805=$B$2), $AM$14,
E805="Payment", $AM$15,
E805="Interest accrual", $AM$18,
E805="Depreciation", $AM$17,
TRUE, "")</f>
        <v/>
      </c>
      <c r="C805" s="1" t="str" cm="1">
        <f t="array" aca="1" ref="C805" ca="1">_xlfn.IFS(
E805="Payment", $AM$19,
E805="Interest accrual", $AM$15,
E805="Depreciation", $AM$16,
TRUE, "")</f>
        <v/>
      </c>
      <c r="D805" s="1" t="str" cm="1">
        <f t="array" aca="1" ref="D805" ca="1">_xlfn.IFS(
E805="Payment", _xlfn.XLOOKUP(A805, lease_table_dates, lease_table_payments, 0, 0),
E805="Interest accrual", _xlfn.XLOOKUP(A805, lease_table_dates, lease_table_interest_accruals, 0, 0),
E805="Depreciation", _xlfn.XLOOKUP(A805, rou_table_dates, rou_table_deprs, 0, 0),
TRUE, ""
)</f>
        <v/>
      </c>
      <c r="E805" s="7" t="str" cm="1">
        <f t="array" aca="1" ref="E805" ca="1">_xlfn.IFS(
AND(SUMIFS(lease_table_interest_accruals, lease_table_dates, A805)&gt;0, COUNTIFS($E$14:E804, "Interest accrual", $A$14:A804, A805)=0), "Interest accrual",
AND(SUMIFS(lease_table_payments, lease_table_dates, A805)&gt;0, COUNTIFS($E$14:E804, "Payment", $A$14:A804, A805)=0), "Payment",
AND(SUMIFS(rou_table_deprs, rou_table_dates, A805)&gt;0, COUNTIFS($E$14:E804, "Depreciation", $A$14:A804, A805)=0), "Depreciation",
TRUE,  ""
)</f>
        <v/>
      </c>
      <c r="G805" s="13" t="str" cm="1">
        <f t="array" aca="1" ref="G805" ca="1">_xlfn.IFS(
AND($B$11="Hə", $B$3="İllik"), Z805,
AND($B$11="Hə", $B$3="Aylıq"), AA805,
$B$11="Yox", X805)</f>
        <v/>
      </c>
      <c r="H805" s="1" t="str" cm="1">
        <f t="array" aca="1" ref="H805" ca="1">_xlfn.IFS( G805="", "",
TRUE, ROUND( H804+I805-J805, 2) )</f>
        <v/>
      </c>
      <c r="I805" s="1" t="str" cm="1">
        <f t="array" aca="1" ref="I805" ca="1">_xlfn.IFS(G805="", "",
G805=last_payment_date, (J805-H804),
 TRUE,  -  (H804- H804* (1+$B$6)^ (_xlfn.DAYS(G805,G804)/365) )
)</f>
        <v/>
      </c>
      <c r="J805" s="1" t="str" cm="1">
        <f t="array" aca="1" ref="J805" ca="1">_xlfn.IFS(G805="", "",
TRUE, _xlfn.XLOOKUP(G805,  payment_dates, payments,0,0)
)</f>
        <v/>
      </c>
      <c r="L805" s="8" t="str" cm="1">
        <f t="array" aca="1" ref="L805" ca="1">_xlfn.IFS(
AND($B$11="Hə", $B$3="İllik"), AC805,
AND($B$11="Hə", $B$3="Aylıq"), AD805,
$B$11="Yox", AB805)</f>
        <v/>
      </c>
      <c r="M805" s="1" t="str" cm="1">
        <f t="array" aca="1" ref="M805" ca="1">_xlfn.IFS( L805="", "",
(M804-N805)&lt;=0.5, 0,
TRUE,  M804-N805)</f>
        <v/>
      </c>
      <c r="N805" s="7" t="str" cm="1">
        <f t="array" aca="1" ref="N805" ca="1">_xlfn.IFS(
L805="", "",
TRUE, MIN(M804, ROUND($M$14/ (last_rou_date - $B$2) * (L805-L804), 2) )
)</f>
        <v/>
      </c>
      <c r="P805" s="59" t="str">
        <f t="shared" ca="1" si="36"/>
        <v/>
      </c>
      <c r="Q805" s="1" t="str" cm="1">
        <f t="array" aca="1" ref="Q805" ca="1">_xlfn.IFS(P805="","",
$B$11="Hə", _xlfn.XLOOKUP(DATE(P805, 12, 31), rou_table_dates, rou_table_nbvs,0, 0),
TRUE,  MAX(0, ROUND($M$14 - $M$14/ (last_rou_date - $B$2) * (DATE(P805,12,31) - $B$2), 2) )
)</f>
        <v/>
      </c>
      <c r="R805" s="1" t="str" cm="1">
        <f t="array" aca="1" ref="R805" ca="1">_xlfn.IFS(P805="","",
$B$11="Hə", _xlfn.XLOOKUP(DATE(P805, 12, 31), lease_table_dates, lease_table_balances,0, 0),
TRUE, IFERROR( XNPV($B$6, IF(payment_dates &gt;DATE(P805, 12, 31), payments,  0),  IF(payment_dates &gt;DATE(P805, 12, 31), payment_dates,  DATE(P805, 12, 31))    ),0)
)</f>
        <v/>
      </c>
      <c r="S805" s="1" t="str" cm="1">
        <f t="array" aca="1" ref="S805" ca="1">_xlfn.IFS(P805="","",
TRUE,  MIN( MIN(Q804, $M$14), ROUND($M$14/ (last_rou_date - $B$2) * (DATE(P805,12,31) - MAX($B$2, DATE(P805-1, 12, 31))), 2) )
)</f>
        <v/>
      </c>
      <c r="T805" s="7" t="str" cm="1">
        <f t="array" aca="1" ref="T805" ca="1">_xlfn.IFS(P805="", "",
ISTEXT(R804), R805- (H805 - SUMIFS( lease_table_payments, lease_table_years, P805) -$AG$14 ),
AND(ISNUMBER(R804), R805&lt;&gt;""),   R805- (R804 - SUMIFS( lease_table_payments, lease_table_years, P805) )
)</f>
        <v/>
      </c>
      <c r="V805" s="64">
        <f t="shared" si="38"/>
        <v>792</v>
      </c>
      <c r="W805" s="51" t="str" cm="1">
        <f t="array" ref="W805">_xlfn.IFS(
OR(W804=$B$4, W804=""),"",
TRUE,W804+1
)</f>
        <v/>
      </c>
      <c r="X805" s="51" t="str" cm="1">
        <f t="array" ref="X805">_xlfn.IFS(X804="","",
W805="", "",
AND($B$3="İllik"),DATE(YEAR(X804)+1,MONTH(X804),DAY(X804) ),
AND($B$3="Aylıq", $AH$14="Not end"), EDATE(X804,1),
AND($B$3="Aylıq", $AH$14="End"), EOMONTH(X804,1)
)</f>
        <v/>
      </c>
      <c r="Y805" s="51" t="str" cm="1">
        <f t="array" aca="1" ref="Y805" ca="1">_xlfn.IFS(
AND($B$7="Dövrün əvvəlində", Y804&lt;=last_rou_date), DATE(YEAR(Y804)+1, 12, 31),
AND($B$7="Dövrün sonunda", Y804&lt;=last_payment_date), DATE(YEAR(Y804)+1, 12, 31),
TRUE, ""
)</f>
        <v/>
      </c>
      <c r="Z805" s="75" t="str" cm="1">
        <f t="array" aca="1" ref="Z805" ca="1">_xlfn.IFS(
AND($AN$14="Not year_end", Z804&gt;last_payment_date), "",
AND($AN$14="Year_end", Z804&gt;=last_payment_date), "",
AND($AN$14="Year_end"), DATE(YEAR(Z804+1), 12, 31),
AND($AN$14="Not year_end", MONTH(Z804)=12, DAY(Z804)=31), DATE(YEAR(Z803)+1, MONTH(Z803), DAY(Z803)),
AND($AN$14="Not year_end", OR(MONTH(Z804)&lt;&gt;12, DAY(Z804)&lt;&gt;31) ), DATE(YEAR(Z804), 12, 31)
)</f>
        <v/>
      </c>
      <c r="AA805" s="75" t="str" cm="1">
        <f t="array" aca="1" ref="AA805" ca="1">_xlfn.IFS(AA804="", "",
AND(AA804=last_payment_date, OR(MONTH(AA804)&lt;&gt;12, DAY(AA804)&lt;&gt;31) ), DATE(YEAR(AA804), 12, 31),
AND(MONTH(AA804)=12, DAY(AA804)=31, AA804&gt;=last_payment_date), "",
AND(MONTH(AA804)=12, DAY(AA804)&lt;&gt;31),  EOMONTH(AA804,0),
AND(MONTH(AA804)=12, DAY(AA804)=31, $AH$14="Not end"),  EDATE(AA803,1),
AND($AH$14="Not end"), EDATE(AA804, 1),
AND($AH$14="End"), EOMONTH(AA804, 1)
)</f>
        <v/>
      </c>
      <c r="AB805" s="75" t="str" cm="1">
        <f t="array" aca="1" ref="AB805" ca="1">_xlfn.IFS(AB804="","",
AND(AB804=last_rou_date), "",
AND($B$3="İllik"),DATE(YEAR(AB804)+1,MONTH(AB804),DAY(AB804) ),
AND($B$3="Aylıq", $AH$14="Not end"), EDATE(AB804,1),
AND($B$3="Aylıq", $AH$14="End"), EOMONTH(AB804,1)
)</f>
        <v/>
      </c>
      <c r="AC805" s="75" t="str" cm="1">
        <f t="array" aca="1" ref="AC805" ca="1">_xlfn.IFS(
AND($AN$14="Not year_end", AC804&gt;last_rou_date), "",
AND($AN$14="Year_end", AC804&gt;=last_rou_date), "",
AND($AN$14="Year_end"), DATE(YEAR(AC804+1), 12, 31),
AND($AN$14="Not year_end", MONTH(AC804)=12, DAY(AC804)=31), DATE(YEAR(AC803)+1, MONTH(AC803), DAY(AC803)),
AND($AN$14="Not year_end", OR(MONTH(AC804)&lt;&gt;12, DAY(AC804)&lt;&gt;31) ), DATE(YEAR(AC804), 12, 31)
)</f>
        <v/>
      </c>
      <c r="AD805" s="75" t="str" cm="1">
        <f t="array" aca="1" ref="AD805" ca="1">_xlfn.IFS(AD804="", "",
AND(AD804=last_rou_date, OR(MONTH(AD804)&lt;&gt;12, DAY(AD804)&lt;&gt;31) ), DATE(YEAR(AD804), 12, 31),
AND(MONTH(AD804)=12, DAY(AD804)=31, AD804&gt;=last_rou_date), "",
AND(MONTH(AD804)=12, DAY(AD804)&lt;&gt;31),  EOMONTH(AD804,0),
AND(MONTH(AD804)=12, DAY(AD804)=31, $AH$14="Not end"),  EDATE(AD803,1),
AND($AH$14="Not end"), EDATE(AD804, 1),
AND($AH$14="End"), EOMONTH(AD804, 1)
)</f>
        <v/>
      </c>
      <c r="AE805" s="51" t="str" cm="1">
        <f t="array" ref="AE805">_xlfn.IFS(W805="", "",
AND(W805&gt;0, W805&lt;=$B$4, $C$2="İllik artım, faiz olaraq", $D$2&gt;0, $B$3="İllik"), $B$5*((1+$D$2)^(W805-1)),
AND(W805&gt;0, W805&lt;=$B$4, $C$2="İllik artım, faiz olaraq", $D$2&gt;0, $B$3="Aylıq"), $B$5*((1+$D$2)^ROUNDDOWN((W805-1)/12,0)),
AND(W805=1, $C$2="Aşağıdakı kimi dəyişir", ), $B$5,
AND(W805&gt;1, W805&lt;=$B$4, $C$2="Aşağıdakı kimi dəyişir"), IFERROR(VLOOKUP(W805, $C$4:$D$7, 2, FALSE), AE804),
AND(W805&gt;0, W805&lt;=$B$4), $B$5,
TRUE,0 )</f>
        <v/>
      </c>
      <c r="AF805" s="51" t="str">
        <f t="shared" ca="1" si="37"/>
        <v/>
      </c>
    </row>
    <row r="806" spans="1:32" x14ac:dyDescent="0.4">
      <c r="A806" s="13" t="str" cm="1">
        <f t="array" aca="1" ref="A806" ca="1">_xlfn.IFS(
AND(SUMIFS(lease_table_interest_accruals, lease_table_dates, A805)&gt;0, COUNTIFS($E$14:E805, "Interest accrual", $A$14:A805, A805)=0),  A805,
AND(SUMIFS(lease_table_payments, lease_table_dates, A805)&gt;0, COUNTIFS($E$14:E805, "Payment", $A$14:A805, A805)=0),  A805,
AND(SUMIFS(rou_table_deprs, rou_table_dates, A805)&gt;0, COUNTIFS($E$14:E805, "Depreciation", $A$14:A805, A805)=0),  A805,
TRUE,  IFERROR(INDEX(rou_table_dates,  MATCH(A805, rou_table_dates)+1, ), "")
)</f>
        <v/>
      </c>
      <c r="B806" s="1" t="str" cm="1">
        <f t="array" aca="1" ref="B806" ca="1">_xlfn.IFS(
AND(E806="Payment", A806=$B$2), $AM$14,
E806="Payment", $AM$15,
E806="Interest accrual", $AM$18,
E806="Depreciation", $AM$17,
TRUE, "")</f>
        <v/>
      </c>
      <c r="C806" s="1" t="str" cm="1">
        <f t="array" aca="1" ref="C806" ca="1">_xlfn.IFS(
E806="Payment", $AM$19,
E806="Interest accrual", $AM$15,
E806="Depreciation", $AM$16,
TRUE, "")</f>
        <v/>
      </c>
      <c r="D806" s="1" t="str" cm="1">
        <f t="array" aca="1" ref="D806" ca="1">_xlfn.IFS(
E806="Payment", _xlfn.XLOOKUP(A806, lease_table_dates, lease_table_payments, 0, 0),
E806="Interest accrual", _xlfn.XLOOKUP(A806, lease_table_dates, lease_table_interest_accruals, 0, 0),
E806="Depreciation", _xlfn.XLOOKUP(A806, rou_table_dates, rou_table_deprs, 0, 0),
TRUE, ""
)</f>
        <v/>
      </c>
      <c r="E806" s="7" t="str" cm="1">
        <f t="array" aca="1" ref="E806" ca="1">_xlfn.IFS(
AND(SUMIFS(lease_table_interest_accruals, lease_table_dates, A806)&gt;0, COUNTIFS($E$14:E805, "Interest accrual", $A$14:A805, A806)=0), "Interest accrual",
AND(SUMIFS(lease_table_payments, lease_table_dates, A806)&gt;0, COUNTIFS($E$14:E805, "Payment", $A$14:A805, A806)=0), "Payment",
AND(SUMIFS(rou_table_deprs, rou_table_dates, A806)&gt;0, COUNTIFS($E$14:E805, "Depreciation", $A$14:A805, A806)=0), "Depreciation",
TRUE,  ""
)</f>
        <v/>
      </c>
      <c r="G806" s="13" t="str" cm="1">
        <f t="array" aca="1" ref="G806" ca="1">_xlfn.IFS(
AND($B$11="Hə", $B$3="İllik"), Z806,
AND($B$11="Hə", $B$3="Aylıq"), AA806,
$B$11="Yox", X806)</f>
        <v/>
      </c>
      <c r="H806" s="1" t="str" cm="1">
        <f t="array" aca="1" ref="H806" ca="1">_xlfn.IFS( G806="", "",
TRUE, ROUND( H805+I806-J806, 2) )</f>
        <v/>
      </c>
      <c r="I806" s="1" t="str" cm="1">
        <f t="array" aca="1" ref="I806" ca="1">_xlfn.IFS(G806="", "",
G806=last_payment_date, (J806-H805),
 TRUE,  -  (H805- H805* (1+$B$6)^ (_xlfn.DAYS(G806,G805)/365) )
)</f>
        <v/>
      </c>
      <c r="J806" s="1" t="str" cm="1">
        <f t="array" aca="1" ref="J806" ca="1">_xlfn.IFS(G806="", "",
TRUE, _xlfn.XLOOKUP(G806,  payment_dates, payments,0,0)
)</f>
        <v/>
      </c>
      <c r="L806" s="8" t="str" cm="1">
        <f t="array" aca="1" ref="L806" ca="1">_xlfn.IFS(
AND($B$11="Hə", $B$3="İllik"), AC806,
AND($B$11="Hə", $B$3="Aylıq"), AD806,
$B$11="Yox", AB806)</f>
        <v/>
      </c>
      <c r="M806" s="1" t="str" cm="1">
        <f t="array" aca="1" ref="M806" ca="1">_xlfn.IFS( L806="", "",
(M805-N806)&lt;=0.5, 0,
TRUE,  M805-N806)</f>
        <v/>
      </c>
      <c r="N806" s="7" t="str" cm="1">
        <f t="array" aca="1" ref="N806" ca="1">_xlfn.IFS(
L806="", "",
TRUE, MIN(M805, ROUND($M$14/ (last_rou_date - $B$2) * (L806-L805), 2) )
)</f>
        <v/>
      </c>
      <c r="P806" s="59" t="str">
        <f t="shared" ca="1" si="36"/>
        <v/>
      </c>
      <c r="Q806" s="1" t="str" cm="1">
        <f t="array" aca="1" ref="Q806" ca="1">_xlfn.IFS(P806="","",
$B$11="Hə", _xlfn.XLOOKUP(DATE(P806, 12, 31), rou_table_dates, rou_table_nbvs,0, 0),
TRUE,  MAX(0, ROUND($M$14 - $M$14/ (last_rou_date - $B$2) * (DATE(P806,12,31) - $B$2), 2) )
)</f>
        <v/>
      </c>
      <c r="R806" s="1" t="str" cm="1">
        <f t="array" aca="1" ref="R806" ca="1">_xlfn.IFS(P806="","",
$B$11="Hə", _xlfn.XLOOKUP(DATE(P806, 12, 31), lease_table_dates, lease_table_balances,0, 0),
TRUE, IFERROR( XNPV($B$6, IF(payment_dates &gt;DATE(P806, 12, 31), payments,  0),  IF(payment_dates &gt;DATE(P806, 12, 31), payment_dates,  DATE(P806, 12, 31))    ),0)
)</f>
        <v/>
      </c>
      <c r="S806" s="1" t="str" cm="1">
        <f t="array" aca="1" ref="S806" ca="1">_xlfn.IFS(P806="","",
TRUE,  MIN( MIN(Q805, $M$14), ROUND($M$14/ (last_rou_date - $B$2) * (DATE(P806,12,31) - MAX($B$2, DATE(P806-1, 12, 31))), 2) )
)</f>
        <v/>
      </c>
      <c r="T806" s="7" t="str" cm="1">
        <f t="array" aca="1" ref="T806" ca="1">_xlfn.IFS(P806="", "",
ISTEXT(R805), R806- (H806 - SUMIFS( lease_table_payments, lease_table_years, P806) -$AG$14 ),
AND(ISNUMBER(R805), R806&lt;&gt;""),   R806- (R805 - SUMIFS( lease_table_payments, lease_table_years, P806) )
)</f>
        <v/>
      </c>
      <c r="V806" s="64">
        <f t="shared" si="38"/>
        <v>793</v>
      </c>
      <c r="W806" s="51" t="str" cm="1">
        <f t="array" ref="W806">_xlfn.IFS(
OR(W805=$B$4, W805=""),"",
TRUE,W805+1
)</f>
        <v/>
      </c>
      <c r="X806" s="51" t="str" cm="1">
        <f t="array" ref="X806">_xlfn.IFS(X805="","",
W806="", "",
AND($B$3="İllik"),DATE(YEAR(X805)+1,MONTH(X805),DAY(X805) ),
AND($B$3="Aylıq", $AH$14="Not end"), EDATE(X805,1),
AND($B$3="Aylıq", $AH$14="End"), EOMONTH(X805,1)
)</f>
        <v/>
      </c>
      <c r="Y806" s="51" t="str" cm="1">
        <f t="array" aca="1" ref="Y806" ca="1">_xlfn.IFS(
AND($B$7="Dövrün əvvəlində", Y805&lt;=last_rou_date), DATE(YEAR(Y805)+1, 12, 31),
AND($B$7="Dövrün sonunda", Y805&lt;=last_payment_date), DATE(YEAR(Y805)+1, 12, 31),
TRUE, ""
)</f>
        <v/>
      </c>
      <c r="Z806" s="75" t="str" cm="1">
        <f t="array" aca="1" ref="Z806" ca="1">_xlfn.IFS(
AND($AN$14="Not year_end", Z805&gt;last_payment_date), "",
AND($AN$14="Year_end", Z805&gt;=last_payment_date), "",
AND($AN$14="Year_end"), DATE(YEAR(Z805+1), 12, 31),
AND($AN$14="Not year_end", MONTH(Z805)=12, DAY(Z805)=31), DATE(YEAR(Z804)+1, MONTH(Z804), DAY(Z804)),
AND($AN$14="Not year_end", OR(MONTH(Z805)&lt;&gt;12, DAY(Z805)&lt;&gt;31) ), DATE(YEAR(Z805), 12, 31)
)</f>
        <v/>
      </c>
      <c r="AA806" s="75" t="str" cm="1">
        <f t="array" aca="1" ref="AA806" ca="1">_xlfn.IFS(AA805="", "",
AND(AA805=last_payment_date, OR(MONTH(AA805)&lt;&gt;12, DAY(AA805)&lt;&gt;31) ), DATE(YEAR(AA805), 12, 31),
AND(MONTH(AA805)=12, DAY(AA805)=31, AA805&gt;=last_payment_date), "",
AND(MONTH(AA805)=12, DAY(AA805)&lt;&gt;31),  EOMONTH(AA805,0),
AND(MONTH(AA805)=12, DAY(AA805)=31, $AH$14="Not end"),  EDATE(AA804,1),
AND($AH$14="Not end"), EDATE(AA805, 1),
AND($AH$14="End"), EOMONTH(AA805, 1)
)</f>
        <v/>
      </c>
      <c r="AB806" s="75" t="str" cm="1">
        <f t="array" aca="1" ref="AB806" ca="1">_xlfn.IFS(AB805="","",
AND(AB805=last_rou_date), "",
AND($B$3="İllik"),DATE(YEAR(AB805)+1,MONTH(AB805),DAY(AB805) ),
AND($B$3="Aylıq", $AH$14="Not end"), EDATE(AB805,1),
AND($B$3="Aylıq", $AH$14="End"), EOMONTH(AB805,1)
)</f>
        <v/>
      </c>
      <c r="AC806" s="75" t="str" cm="1">
        <f t="array" aca="1" ref="AC806" ca="1">_xlfn.IFS(
AND($AN$14="Not year_end", AC805&gt;last_rou_date), "",
AND($AN$14="Year_end", AC805&gt;=last_rou_date), "",
AND($AN$14="Year_end"), DATE(YEAR(AC805+1), 12, 31),
AND($AN$14="Not year_end", MONTH(AC805)=12, DAY(AC805)=31), DATE(YEAR(AC804)+1, MONTH(AC804), DAY(AC804)),
AND($AN$14="Not year_end", OR(MONTH(AC805)&lt;&gt;12, DAY(AC805)&lt;&gt;31) ), DATE(YEAR(AC805), 12, 31)
)</f>
        <v/>
      </c>
      <c r="AD806" s="75" t="str" cm="1">
        <f t="array" aca="1" ref="AD806" ca="1">_xlfn.IFS(AD805="", "",
AND(AD805=last_rou_date, OR(MONTH(AD805)&lt;&gt;12, DAY(AD805)&lt;&gt;31) ), DATE(YEAR(AD805), 12, 31),
AND(MONTH(AD805)=12, DAY(AD805)=31, AD805&gt;=last_rou_date), "",
AND(MONTH(AD805)=12, DAY(AD805)&lt;&gt;31),  EOMONTH(AD805,0),
AND(MONTH(AD805)=12, DAY(AD805)=31, $AH$14="Not end"),  EDATE(AD804,1),
AND($AH$14="Not end"), EDATE(AD805, 1),
AND($AH$14="End"), EOMONTH(AD805, 1)
)</f>
        <v/>
      </c>
      <c r="AE806" s="51" t="str" cm="1">
        <f t="array" ref="AE806">_xlfn.IFS(W806="", "",
AND(W806&gt;0, W806&lt;=$B$4, $C$2="İllik artım, faiz olaraq", $D$2&gt;0, $B$3="İllik"), $B$5*((1+$D$2)^(W806-1)),
AND(W806&gt;0, W806&lt;=$B$4, $C$2="İllik artım, faiz olaraq", $D$2&gt;0, $B$3="Aylıq"), $B$5*((1+$D$2)^ROUNDDOWN((W806-1)/12,0)),
AND(W806=1, $C$2="Aşağıdakı kimi dəyişir", ), $B$5,
AND(W806&gt;1, W806&lt;=$B$4, $C$2="Aşağıdakı kimi dəyişir"), IFERROR(VLOOKUP(W806, $C$4:$D$7, 2, FALSE), AE805),
AND(W806&gt;0, W806&lt;=$B$4), $B$5,
TRUE,0 )</f>
        <v/>
      </c>
      <c r="AF806" s="51" t="str">
        <f t="shared" ca="1" si="37"/>
        <v/>
      </c>
    </row>
    <row r="807" spans="1:32" x14ac:dyDescent="0.4">
      <c r="A807" s="13" t="str" cm="1">
        <f t="array" aca="1" ref="A807" ca="1">_xlfn.IFS(
AND(SUMIFS(lease_table_interest_accruals, lease_table_dates, A806)&gt;0, COUNTIFS($E$14:E806, "Interest accrual", $A$14:A806, A806)=0),  A806,
AND(SUMIFS(lease_table_payments, lease_table_dates, A806)&gt;0, COUNTIFS($E$14:E806, "Payment", $A$14:A806, A806)=0),  A806,
AND(SUMIFS(rou_table_deprs, rou_table_dates, A806)&gt;0, COUNTIFS($E$14:E806, "Depreciation", $A$14:A806, A806)=0),  A806,
TRUE,  IFERROR(INDEX(rou_table_dates,  MATCH(A806, rou_table_dates)+1, ), "")
)</f>
        <v/>
      </c>
      <c r="B807" s="1" t="str" cm="1">
        <f t="array" aca="1" ref="B807" ca="1">_xlfn.IFS(
AND(E807="Payment", A807=$B$2), $AM$14,
E807="Payment", $AM$15,
E807="Interest accrual", $AM$18,
E807="Depreciation", $AM$17,
TRUE, "")</f>
        <v/>
      </c>
      <c r="C807" s="1" t="str" cm="1">
        <f t="array" aca="1" ref="C807" ca="1">_xlfn.IFS(
E807="Payment", $AM$19,
E807="Interest accrual", $AM$15,
E807="Depreciation", $AM$16,
TRUE, "")</f>
        <v/>
      </c>
      <c r="D807" s="1" t="str" cm="1">
        <f t="array" aca="1" ref="D807" ca="1">_xlfn.IFS(
E807="Payment", _xlfn.XLOOKUP(A807, lease_table_dates, lease_table_payments, 0, 0),
E807="Interest accrual", _xlfn.XLOOKUP(A807, lease_table_dates, lease_table_interest_accruals, 0, 0),
E807="Depreciation", _xlfn.XLOOKUP(A807, rou_table_dates, rou_table_deprs, 0, 0),
TRUE, ""
)</f>
        <v/>
      </c>
      <c r="E807" s="7" t="str" cm="1">
        <f t="array" aca="1" ref="E807" ca="1">_xlfn.IFS(
AND(SUMIFS(lease_table_interest_accruals, lease_table_dates, A807)&gt;0, COUNTIFS($E$14:E806, "Interest accrual", $A$14:A806, A807)=0), "Interest accrual",
AND(SUMIFS(lease_table_payments, lease_table_dates, A807)&gt;0, COUNTIFS($E$14:E806, "Payment", $A$14:A806, A807)=0), "Payment",
AND(SUMIFS(rou_table_deprs, rou_table_dates, A807)&gt;0, COUNTIFS($E$14:E806, "Depreciation", $A$14:A806, A807)=0), "Depreciation",
TRUE,  ""
)</f>
        <v/>
      </c>
      <c r="G807" s="13" t="str" cm="1">
        <f t="array" aca="1" ref="G807" ca="1">_xlfn.IFS(
AND($B$11="Hə", $B$3="İllik"), Z807,
AND($B$11="Hə", $B$3="Aylıq"), AA807,
$B$11="Yox", X807)</f>
        <v/>
      </c>
      <c r="H807" s="1" t="str" cm="1">
        <f t="array" aca="1" ref="H807" ca="1">_xlfn.IFS( G807="", "",
TRUE, ROUND( H806+I807-J807, 2) )</f>
        <v/>
      </c>
      <c r="I807" s="1" t="str" cm="1">
        <f t="array" aca="1" ref="I807" ca="1">_xlfn.IFS(G807="", "",
G807=last_payment_date, (J807-H806),
 TRUE,  -  (H806- H806* (1+$B$6)^ (_xlfn.DAYS(G807,G806)/365) )
)</f>
        <v/>
      </c>
      <c r="J807" s="1" t="str" cm="1">
        <f t="array" aca="1" ref="J807" ca="1">_xlfn.IFS(G807="", "",
TRUE, _xlfn.XLOOKUP(G807,  payment_dates, payments,0,0)
)</f>
        <v/>
      </c>
      <c r="L807" s="8" t="str" cm="1">
        <f t="array" aca="1" ref="L807" ca="1">_xlfn.IFS(
AND($B$11="Hə", $B$3="İllik"), AC807,
AND($B$11="Hə", $B$3="Aylıq"), AD807,
$B$11="Yox", AB807)</f>
        <v/>
      </c>
      <c r="M807" s="1" t="str" cm="1">
        <f t="array" aca="1" ref="M807" ca="1">_xlfn.IFS( L807="", "",
(M806-N807)&lt;=0.5, 0,
TRUE,  M806-N807)</f>
        <v/>
      </c>
      <c r="N807" s="7" t="str" cm="1">
        <f t="array" aca="1" ref="N807" ca="1">_xlfn.IFS(
L807="", "",
TRUE, MIN(M806, ROUND($M$14/ (last_rou_date - $B$2) * (L807-L806), 2) )
)</f>
        <v/>
      </c>
      <c r="P807" s="59" t="str">
        <f t="shared" ca="1" si="36"/>
        <v/>
      </c>
      <c r="Q807" s="1" t="str" cm="1">
        <f t="array" aca="1" ref="Q807" ca="1">_xlfn.IFS(P807="","",
$B$11="Hə", _xlfn.XLOOKUP(DATE(P807, 12, 31), rou_table_dates, rou_table_nbvs,0, 0),
TRUE,  MAX(0, ROUND($M$14 - $M$14/ (last_rou_date - $B$2) * (DATE(P807,12,31) - $B$2), 2) )
)</f>
        <v/>
      </c>
      <c r="R807" s="1" t="str" cm="1">
        <f t="array" aca="1" ref="R807" ca="1">_xlfn.IFS(P807="","",
$B$11="Hə", _xlfn.XLOOKUP(DATE(P807, 12, 31), lease_table_dates, lease_table_balances,0, 0),
TRUE, IFERROR( XNPV($B$6, IF(payment_dates &gt;DATE(P807, 12, 31), payments,  0),  IF(payment_dates &gt;DATE(P807, 12, 31), payment_dates,  DATE(P807, 12, 31))    ),0)
)</f>
        <v/>
      </c>
      <c r="S807" s="1" t="str" cm="1">
        <f t="array" aca="1" ref="S807" ca="1">_xlfn.IFS(P807="","",
TRUE,  MIN( MIN(Q806, $M$14), ROUND($M$14/ (last_rou_date - $B$2) * (DATE(P807,12,31) - MAX($B$2, DATE(P807-1, 12, 31))), 2) )
)</f>
        <v/>
      </c>
      <c r="T807" s="7" t="str" cm="1">
        <f t="array" aca="1" ref="T807" ca="1">_xlfn.IFS(P807="", "",
ISTEXT(R806), R807- (H807 - SUMIFS( lease_table_payments, lease_table_years, P807) -$AG$14 ),
AND(ISNUMBER(R806), R807&lt;&gt;""),   R807- (R806 - SUMIFS( lease_table_payments, lease_table_years, P807) )
)</f>
        <v/>
      </c>
      <c r="V807" s="64">
        <f t="shared" si="38"/>
        <v>794</v>
      </c>
      <c r="W807" s="51" t="str" cm="1">
        <f t="array" ref="W807">_xlfn.IFS(
OR(W806=$B$4, W806=""),"",
TRUE,W806+1
)</f>
        <v/>
      </c>
      <c r="X807" s="51" t="str" cm="1">
        <f t="array" ref="X807">_xlfn.IFS(X806="","",
W807="", "",
AND($B$3="İllik"),DATE(YEAR(X806)+1,MONTH(X806),DAY(X806) ),
AND($B$3="Aylıq", $AH$14="Not end"), EDATE(X806,1),
AND($B$3="Aylıq", $AH$14="End"), EOMONTH(X806,1)
)</f>
        <v/>
      </c>
      <c r="Y807" s="51" t="str" cm="1">
        <f t="array" aca="1" ref="Y807" ca="1">_xlfn.IFS(
AND($B$7="Dövrün əvvəlində", Y806&lt;=last_rou_date), DATE(YEAR(Y806)+1, 12, 31),
AND($B$7="Dövrün sonunda", Y806&lt;=last_payment_date), DATE(YEAR(Y806)+1, 12, 31),
TRUE, ""
)</f>
        <v/>
      </c>
      <c r="Z807" s="75" t="str" cm="1">
        <f t="array" aca="1" ref="Z807" ca="1">_xlfn.IFS(
AND($AN$14="Not year_end", Z806&gt;last_payment_date), "",
AND($AN$14="Year_end", Z806&gt;=last_payment_date), "",
AND($AN$14="Year_end"), DATE(YEAR(Z806+1), 12, 31),
AND($AN$14="Not year_end", MONTH(Z806)=12, DAY(Z806)=31), DATE(YEAR(Z805)+1, MONTH(Z805), DAY(Z805)),
AND($AN$14="Not year_end", OR(MONTH(Z806)&lt;&gt;12, DAY(Z806)&lt;&gt;31) ), DATE(YEAR(Z806), 12, 31)
)</f>
        <v/>
      </c>
      <c r="AA807" s="75" t="str" cm="1">
        <f t="array" aca="1" ref="AA807" ca="1">_xlfn.IFS(AA806="", "",
AND(AA806=last_payment_date, OR(MONTH(AA806)&lt;&gt;12, DAY(AA806)&lt;&gt;31) ), DATE(YEAR(AA806), 12, 31),
AND(MONTH(AA806)=12, DAY(AA806)=31, AA806&gt;=last_payment_date), "",
AND(MONTH(AA806)=12, DAY(AA806)&lt;&gt;31),  EOMONTH(AA806,0),
AND(MONTH(AA806)=12, DAY(AA806)=31, $AH$14="Not end"),  EDATE(AA805,1),
AND($AH$14="Not end"), EDATE(AA806, 1),
AND($AH$14="End"), EOMONTH(AA806, 1)
)</f>
        <v/>
      </c>
      <c r="AB807" s="75" t="str" cm="1">
        <f t="array" aca="1" ref="AB807" ca="1">_xlfn.IFS(AB806="","",
AND(AB806=last_rou_date), "",
AND($B$3="İllik"),DATE(YEAR(AB806)+1,MONTH(AB806),DAY(AB806) ),
AND($B$3="Aylıq", $AH$14="Not end"), EDATE(AB806,1),
AND($B$3="Aylıq", $AH$14="End"), EOMONTH(AB806,1)
)</f>
        <v/>
      </c>
      <c r="AC807" s="75" t="str" cm="1">
        <f t="array" aca="1" ref="AC807" ca="1">_xlfn.IFS(
AND($AN$14="Not year_end", AC806&gt;last_rou_date), "",
AND($AN$14="Year_end", AC806&gt;=last_rou_date), "",
AND($AN$14="Year_end"), DATE(YEAR(AC806+1), 12, 31),
AND($AN$14="Not year_end", MONTH(AC806)=12, DAY(AC806)=31), DATE(YEAR(AC805)+1, MONTH(AC805), DAY(AC805)),
AND($AN$14="Not year_end", OR(MONTH(AC806)&lt;&gt;12, DAY(AC806)&lt;&gt;31) ), DATE(YEAR(AC806), 12, 31)
)</f>
        <v/>
      </c>
      <c r="AD807" s="75" t="str" cm="1">
        <f t="array" aca="1" ref="AD807" ca="1">_xlfn.IFS(AD806="", "",
AND(AD806=last_rou_date, OR(MONTH(AD806)&lt;&gt;12, DAY(AD806)&lt;&gt;31) ), DATE(YEAR(AD806), 12, 31),
AND(MONTH(AD806)=12, DAY(AD806)=31, AD806&gt;=last_rou_date), "",
AND(MONTH(AD806)=12, DAY(AD806)&lt;&gt;31),  EOMONTH(AD806,0),
AND(MONTH(AD806)=12, DAY(AD806)=31, $AH$14="Not end"),  EDATE(AD805,1),
AND($AH$14="Not end"), EDATE(AD806, 1),
AND($AH$14="End"), EOMONTH(AD806, 1)
)</f>
        <v/>
      </c>
      <c r="AE807" s="51" t="str" cm="1">
        <f t="array" ref="AE807">_xlfn.IFS(W807="", "",
AND(W807&gt;0, W807&lt;=$B$4, $C$2="İllik artım, faiz olaraq", $D$2&gt;0, $B$3="İllik"), $B$5*((1+$D$2)^(W807-1)),
AND(W807&gt;0, W807&lt;=$B$4, $C$2="İllik artım, faiz olaraq", $D$2&gt;0, $B$3="Aylıq"), $B$5*((1+$D$2)^ROUNDDOWN((W807-1)/12,0)),
AND(W807=1, $C$2="Aşağıdakı kimi dəyişir", ), $B$5,
AND(W807&gt;1, W807&lt;=$B$4, $C$2="Aşağıdakı kimi dəyişir"), IFERROR(VLOOKUP(W807, $C$4:$D$7, 2, FALSE), AE806),
AND(W807&gt;0, W807&lt;=$B$4), $B$5,
TRUE,0 )</f>
        <v/>
      </c>
      <c r="AF807" s="51" t="str">
        <f t="shared" ca="1" si="37"/>
        <v/>
      </c>
    </row>
    <row r="808" spans="1:32" x14ac:dyDescent="0.4">
      <c r="A808" s="13" t="str" cm="1">
        <f t="array" aca="1" ref="A808" ca="1">_xlfn.IFS(
AND(SUMIFS(lease_table_interest_accruals, lease_table_dates, A807)&gt;0, COUNTIFS($E$14:E807, "Interest accrual", $A$14:A807, A807)=0),  A807,
AND(SUMIFS(lease_table_payments, lease_table_dates, A807)&gt;0, COUNTIFS($E$14:E807, "Payment", $A$14:A807, A807)=0),  A807,
AND(SUMIFS(rou_table_deprs, rou_table_dates, A807)&gt;0, COUNTIFS($E$14:E807, "Depreciation", $A$14:A807, A807)=0),  A807,
TRUE,  IFERROR(INDEX(rou_table_dates,  MATCH(A807, rou_table_dates)+1, ), "")
)</f>
        <v/>
      </c>
      <c r="B808" s="1" t="str" cm="1">
        <f t="array" aca="1" ref="B808" ca="1">_xlfn.IFS(
AND(E808="Payment", A808=$B$2), $AM$14,
E808="Payment", $AM$15,
E808="Interest accrual", $AM$18,
E808="Depreciation", $AM$17,
TRUE, "")</f>
        <v/>
      </c>
      <c r="C808" s="1" t="str" cm="1">
        <f t="array" aca="1" ref="C808" ca="1">_xlfn.IFS(
E808="Payment", $AM$19,
E808="Interest accrual", $AM$15,
E808="Depreciation", $AM$16,
TRUE, "")</f>
        <v/>
      </c>
      <c r="D808" s="1" t="str" cm="1">
        <f t="array" aca="1" ref="D808" ca="1">_xlfn.IFS(
E808="Payment", _xlfn.XLOOKUP(A808, lease_table_dates, lease_table_payments, 0, 0),
E808="Interest accrual", _xlfn.XLOOKUP(A808, lease_table_dates, lease_table_interest_accruals, 0, 0),
E808="Depreciation", _xlfn.XLOOKUP(A808, rou_table_dates, rou_table_deprs, 0, 0),
TRUE, ""
)</f>
        <v/>
      </c>
      <c r="E808" s="7" t="str" cm="1">
        <f t="array" aca="1" ref="E808" ca="1">_xlfn.IFS(
AND(SUMIFS(lease_table_interest_accruals, lease_table_dates, A808)&gt;0, COUNTIFS($E$14:E807, "Interest accrual", $A$14:A807, A808)=0), "Interest accrual",
AND(SUMIFS(lease_table_payments, lease_table_dates, A808)&gt;0, COUNTIFS($E$14:E807, "Payment", $A$14:A807, A808)=0), "Payment",
AND(SUMIFS(rou_table_deprs, rou_table_dates, A808)&gt;0, COUNTIFS($E$14:E807, "Depreciation", $A$14:A807, A808)=0), "Depreciation",
TRUE,  ""
)</f>
        <v/>
      </c>
      <c r="G808" s="13" t="str" cm="1">
        <f t="array" aca="1" ref="G808" ca="1">_xlfn.IFS(
AND($B$11="Hə", $B$3="İllik"), Z808,
AND($B$11="Hə", $B$3="Aylıq"), AA808,
$B$11="Yox", X808)</f>
        <v/>
      </c>
      <c r="H808" s="1" t="str" cm="1">
        <f t="array" aca="1" ref="H808" ca="1">_xlfn.IFS( G808="", "",
TRUE, ROUND( H807+I808-J808, 2) )</f>
        <v/>
      </c>
      <c r="I808" s="1" t="str" cm="1">
        <f t="array" aca="1" ref="I808" ca="1">_xlfn.IFS(G808="", "",
G808=last_payment_date, (J808-H807),
 TRUE,  -  (H807- H807* (1+$B$6)^ (_xlfn.DAYS(G808,G807)/365) )
)</f>
        <v/>
      </c>
      <c r="J808" s="1" t="str" cm="1">
        <f t="array" aca="1" ref="J808" ca="1">_xlfn.IFS(G808="", "",
TRUE, _xlfn.XLOOKUP(G808,  payment_dates, payments,0,0)
)</f>
        <v/>
      </c>
      <c r="L808" s="8" t="str" cm="1">
        <f t="array" aca="1" ref="L808" ca="1">_xlfn.IFS(
AND($B$11="Hə", $B$3="İllik"), AC808,
AND($B$11="Hə", $B$3="Aylıq"), AD808,
$B$11="Yox", AB808)</f>
        <v/>
      </c>
      <c r="M808" s="1" t="str" cm="1">
        <f t="array" aca="1" ref="M808" ca="1">_xlfn.IFS( L808="", "",
(M807-N808)&lt;=0.5, 0,
TRUE,  M807-N808)</f>
        <v/>
      </c>
      <c r="N808" s="7" t="str" cm="1">
        <f t="array" aca="1" ref="N808" ca="1">_xlfn.IFS(
L808="", "",
TRUE, MIN(M807, ROUND($M$14/ (last_rou_date - $B$2) * (L808-L807), 2) )
)</f>
        <v/>
      </c>
      <c r="P808" s="59" t="str">
        <f t="shared" ca="1" si="36"/>
        <v/>
      </c>
      <c r="Q808" s="1" t="str" cm="1">
        <f t="array" aca="1" ref="Q808" ca="1">_xlfn.IFS(P808="","",
$B$11="Hə", _xlfn.XLOOKUP(DATE(P808, 12, 31), rou_table_dates, rou_table_nbvs,0, 0),
TRUE,  MAX(0, ROUND($M$14 - $M$14/ (last_rou_date - $B$2) * (DATE(P808,12,31) - $B$2), 2) )
)</f>
        <v/>
      </c>
      <c r="R808" s="1" t="str" cm="1">
        <f t="array" aca="1" ref="R808" ca="1">_xlfn.IFS(P808="","",
$B$11="Hə", _xlfn.XLOOKUP(DATE(P808, 12, 31), lease_table_dates, lease_table_balances,0, 0),
TRUE, IFERROR( XNPV($B$6, IF(payment_dates &gt;DATE(P808, 12, 31), payments,  0),  IF(payment_dates &gt;DATE(P808, 12, 31), payment_dates,  DATE(P808, 12, 31))    ),0)
)</f>
        <v/>
      </c>
      <c r="S808" s="1" t="str" cm="1">
        <f t="array" aca="1" ref="S808" ca="1">_xlfn.IFS(P808="","",
TRUE,  MIN( MIN(Q807, $M$14), ROUND($M$14/ (last_rou_date - $B$2) * (DATE(P808,12,31) - MAX($B$2, DATE(P808-1, 12, 31))), 2) )
)</f>
        <v/>
      </c>
      <c r="T808" s="7" t="str" cm="1">
        <f t="array" aca="1" ref="T808" ca="1">_xlfn.IFS(P808="", "",
ISTEXT(R807), R808- (H808 - SUMIFS( lease_table_payments, lease_table_years, P808) -$AG$14 ),
AND(ISNUMBER(R807), R808&lt;&gt;""),   R808- (R807 - SUMIFS( lease_table_payments, lease_table_years, P808) )
)</f>
        <v/>
      </c>
      <c r="V808" s="64">
        <f t="shared" si="38"/>
        <v>795</v>
      </c>
      <c r="W808" s="51" t="str" cm="1">
        <f t="array" ref="W808">_xlfn.IFS(
OR(W807=$B$4, W807=""),"",
TRUE,W807+1
)</f>
        <v/>
      </c>
      <c r="X808" s="51" t="str" cm="1">
        <f t="array" ref="X808">_xlfn.IFS(X807="","",
W808="", "",
AND($B$3="İllik"),DATE(YEAR(X807)+1,MONTH(X807),DAY(X807) ),
AND($B$3="Aylıq", $AH$14="Not end"), EDATE(X807,1),
AND($B$3="Aylıq", $AH$14="End"), EOMONTH(X807,1)
)</f>
        <v/>
      </c>
      <c r="Y808" s="51" t="str" cm="1">
        <f t="array" aca="1" ref="Y808" ca="1">_xlfn.IFS(
AND($B$7="Dövrün əvvəlində", Y807&lt;=last_rou_date), DATE(YEAR(Y807)+1, 12, 31),
AND($B$7="Dövrün sonunda", Y807&lt;=last_payment_date), DATE(YEAR(Y807)+1, 12, 31),
TRUE, ""
)</f>
        <v/>
      </c>
      <c r="Z808" s="75" t="str" cm="1">
        <f t="array" aca="1" ref="Z808" ca="1">_xlfn.IFS(
AND($AN$14="Not year_end", Z807&gt;last_payment_date), "",
AND($AN$14="Year_end", Z807&gt;=last_payment_date), "",
AND($AN$14="Year_end"), DATE(YEAR(Z807+1), 12, 31),
AND($AN$14="Not year_end", MONTH(Z807)=12, DAY(Z807)=31), DATE(YEAR(Z806)+1, MONTH(Z806), DAY(Z806)),
AND($AN$14="Not year_end", OR(MONTH(Z807)&lt;&gt;12, DAY(Z807)&lt;&gt;31) ), DATE(YEAR(Z807), 12, 31)
)</f>
        <v/>
      </c>
      <c r="AA808" s="75" t="str" cm="1">
        <f t="array" aca="1" ref="AA808" ca="1">_xlfn.IFS(AA807="", "",
AND(AA807=last_payment_date, OR(MONTH(AA807)&lt;&gt;12, DAY(AA807)&lt;&gt;31) ), DATE(YEAR(AA807), 12, 31),
AND(MONTH(AA807)=12, DAY(AA807)=31, AA807&gt;=last_payment_date), "",
AND(MONTH(AA807)=12, DAY(AA807)&lt;&gt;31),  EOMONTH(AA807,0),
AND(MONTH(AA807)=12, DAY(AA807)=31, $AH$14="Not end"),  EDATE(AA806,1),
AND($AH$14="Not end"), EDATE(AA807, 1),
AND($AH$14="End"), EOMONTH(AA807, 1)
)</f>
        <v/>
      </c>
      <c r="AB808" s="75" t="str" cm="1">
        <f t="array" aca="1" ref="AB808" ca="1">_xlfn.IFS(AB807="","",
AND(AB807=last_rou_date), "",
AND($B$3="İllik"),DATE(YEAR(AB807)+1,MONTH(AB807),DAY(AB807) ),
AND($B$3="Aylıq", $AH$14="Not end"), EDATE(AB807,1),
AND($B$3="Aylıq", $AH$14="End"), EOMONTH(AB807,1)
)</f>
        <v/>
      </c>
      <c r="AC808" s="75" t="str" cm="1">
        <f t="array" aca="1" ref="AC808" ca="1">_xlfn.IFS(
AND($AN$14="Not year_end", AC807&gt;last_rou_date), "",
AND($AN$14="Year_end", AC807&gt;=last_rou_date), "",
AND($AN$14="Year_end"), DATE(YEAR(AC807+1), 12, 31),
AND($AN$14="Not year_end", MONTH(AC807)=12, DAY(AC807)=31), DATE(YEAR(AC806)+1, MONTH(AC806), DAY(AC806)),
AND($AN$14="Not year_end", OR(MONTH(AC807)&lt;&gt;12, DAY(AC807)&lt;&gt;31) ), DATE(YEAR(AC807), 12, 31)
)</f>
        <v/>
      </c>
      <c r="AD808" s="75" t="str" cm="1">
        <f t="array" aca="1" ref="AD808" ca="1">_xlfn.IFS(AD807="", "",
AND(AD807=last_rou_date, OR(MONTH(AD807)&lt;&gt;12, DAY(AD807)&lt;&gt;31) ), DATE(YEAR(AD807), 12, 31),
AND(MONTH(AD807)=12, DAY(AD807)=31, AD807&gt;=last_rou_date), "",
AND(MONTH(AD807)=12, DAY(AD807)&lt;&gt;31),  EOMONTH(AD807,0),
AND(MONTH(AD807)=12, DAY(AD807)=31, $AH$14="Not end"),  EDATE(AD806,1),
AND($AH$14="Not end"), EDATE(AD807, 1),
AND($AH$14="End"), EOMONTH(AD807, 1)
)</f>
        <v/>
      </c>
      <c r="AE808" s="51" t="str" cm="1">
        <f t="array" ref="AE808">_xlfn.IFS(W808="", "",
AND(W808&gt;0, W808&lt;=$B$4, $C$2="İllik artım, faiz olaraq", $D$2&gt;0, $B$3="İllik"), $B$5*((1+$D$2)^(W808-1)),
AND(W808&gt;0, W808&lt;=$B$4, $C$2="İllik artım, faiz olaraq", $D$2&gt;0, $B$3="Aylıq"), $B$5*((1+$D$2)^ROUNDDOWN((W808-1)/12,0)),
AND(W808=1, $C$2="Aşağıdakı kimi dəyişir", ), $B$5,
AND(W808&gt;1, W808&lt;=$B$4, $C$2="Aşağıdakı kimi dəyişir"), IFERROR(VLOOKUP(W808, $C$4:$D$7, 2, FALSE), AE807),
AND(W808&gt;0, W808&lt;=$B$4), $B$5,
TRUE,0 )</f>
        <v/>
      </c>
      <c r="AF808" s="51" t="str">
        <f t="shared" ca="1" si="37"/>
        <v/>
      </c>
    </row>
    <row r="809" spans="1:32" x14ac:dyDescent="0.4">
      <c r="A809" s="13" t="str" cm="1">
        <f t="array" aca="1" ref="A809" ca="1">_xlfn.IFS(
AND(SUMIFS(lease_table_interest_accruals, lease_table_dates, A808)&gt;0, COUNTIFS($E$14:E808, "Interest accrual", $A$14:A808, A808)=0),  A808,
AND(SUMIFS(lease_table_payments, lease_table_dates, A808)&gt;0, COUNTIFS($E$14:E808, "Payment", $A$14:A808, A808)=0),  A808,
AND(SUMIFS(rou_table_deprs, rou_table_dates, A808)&gt;0, COUNTIFS($E$14:E808, "Depreciation", $A$14:A808, A808)=0),  A808,
TRUE,  IFERROR(INDEX(rou_table_dates,  MATCH(A808, rou_table_dates)+1, ), "")
)</f>
        <v/>
      </c>
      <c r="B809" s="1" t="str" cm="1">
        <f t="array" aca="1" ref="B809" ca="1">_xlfn.IFS(
AND(E809="Payment", A809=$B$2), $AM$14,
E809="Payment", $AM$15,
E809="Interest accrual", $AM$18,
E809="Depreciation", $AM$17,
TRUE, "")</f>
        <v/>
      </c>
      <c r="C809" s="1" t="str" cm="1">
        <f t="array" aca="1" ref="C809" ca="1">_xlfn.IFS(
E809="Payment", $AM$19,
E809="Interest accrual", $AM$15,
E809="Depreciation", $AM$16,
TRUE, "")</f>
        <v/>
      </c>
      <c r="D809" s="1" t="str" cm="1">
        <f t="array" aca="1" ref="D809" ca="1">_xlfn.IFS(
E809="Payment", _xlfn.XLOOKUP(A809, lease_table_dates, lease_table_payments, 0, 0),
E809="Interest accrual", _xlfn.XLOOKUP(A809, lease_table_dates, lease_table_interest_accruals, 0, 0),
E809="Depreciation", _xlfn.XLOOKUP(A809, rou_table_dates, rou_table_deprs, 0, 0),
TRUE, ""
)</f>
        <v/>
      </c>
      <c r="E809" s="7" t="str" cm="1">
        <f t="array" aca="1" ref="E809" ca="1">_xlfn.IFS(
AND(SUMIFS(lease_table_interest_accruals, lease_table_dates, A809)&gt;0, COUNTIFS($E$14:E808, "Interest accrual", $A$14:A808, A809)=0), "Interest accrual",
AND(SUMIFS(lease_table_payments, lease_table_dates, A809)&gt;0, COUNTIFS($E$14:E808, "Payment", $A$14:A808, A809)=0), "Payment",
AND(SUMIFS(rou_table_deprs, rou_table_dates, A809)&gt;0, COUNTIFS($E$14:E808, "Depreciation", $A$14:A808, A809)=0), "Depreciation",
TRUE,  ""
)</f>
        <v/>
      </c>
      <c r="G809" s="13" t="str" cm="1">
        <f t="array" aca="1" ref="G809" ca="1">_xlfn.IFS(
AND($B$11="Hə", $B$3="İllik"), Z809,
AND($B$11="Hə", $B$3="Aylıq"), AA809,
$B$11="Yox", X809)</f>
        <v/>
      </c>
      <c r="H809" s="1" t="str" cm="1">
        <f t="array" aca="1" ref="H809" ca="1">_xlfn.IFS( G809="", "",
TRUE, ROUND( H808+I809-J809, 2) )</f>
        <v/>
      </c>
      <c r="I809" s="1" t="str" cm="1">
        <f t="array" aca="1" ref="I809" ca="1">_xlfn.IFS(G809="", "",
G809=last_payment_date, (J809-H808),
 TRUE,  -  (H808- H808* (1+$B$6)^ (_xlfn.DAYS(G809,G808)/365) )
)</f>
        <v/>
      </c>
      <c r="J809" s="1" t="str" cm="1">
        <f t="array" aca="1" ref="J809" ca="1">_xlfn.IFS(G809="", "",
TRUE, _xlfn.XLOOKUP(G809,  payment_dates, payments,0,0)
)</f>
        <v/>
      </c>
      <c r="L809" s="8" t="str" cm="1">
        <f t="array" aca="1" ref="L809" ca="1">_xlfn.IFS(
AND($B$11="Hə", $B$3="İllik"), AC809,
AND($B$11="Hə", $B$3="Aylıq"), AD809,
$B$11="Yox", AB809)</f>
        <v/>
      </c>
      <c r="M809" s="1" t="str" cm="1">
        <f t="array" aca="1" ref="M809" ca="1">_xlfn.IFS( L809="", "",
(M808-N809)&lt;=0.5, 0,
TRUE,  M808-N809)</f>
        <v/>
      </c>
      <c r="N809" s="7" t="str" cm="1">
        <f t="array" aca="1" ref="N809" ca="1">_xlfn.IFS(
L809="", "",
TRUE, MIN(M808, ROUND($M$14/ (last_rou_date - $B$2) * (L809-L808), 2) )
)</f>
        <v/>
      </c>
      <c r="P809" s="59" t="str">
        <f t="shared" ca="1" si="36"/>
        <v/>
      </c>
      <c r="Q809" s="1" t="str" cm="1">
        <f t="array" aca="1" ref="Q809" ca="1">_xlfn.IFS(P809="","",
$B$11="Hə", _xlfn.XLOOKUP(DATE(P809, 12, 31), rou_table_dates, rou_table_nbvs,0, 0),
TRUE,  MAX(0, ROUND($M$14 - $M$14/ (last_rou_date - $B$2) * (DATE(P809,12,31) - $B$2), 2) )
)</f>
        <v/>
      </c>
      <c r="R809" s="1" t="str" cm="1">
        <f t="array" aca="1" ref="R809" ca="1">_xlfn.IFS(P809="","",
$B$11="Hə", _xlfn.XLOOKUP(DATE(P809, 12, 31), lease_table_dates, lease_table_balances,0, 0),
TRUE, IFERROR( XNPV($B$6, IF(payment_dates &gt;DATE(P809, 12, 31), payments,  0),  IF(payment_dates &gt;DATE(P809, 12, 31), payment_dates,  DATE(P809, 12, 31))    ),0)
)</f>
        <v/>
      </c>
      <c r="S809" s="1" t="str" cm="1">
        <f t="array" aca="1" ref="S809" ca="1">_xlfn.IFS(P809="","",
TRUE,  MIN( MIN(Q808, $M$14), ROUND($M$14/ (last_rou_date - $B$2) * (DATE(P809,12,31) - MAX($B$2, DATE(P809-1, 12, 31))), 2) )
)</f>
        <v/>
      </c>
      <c r="T809" s="7" t="str" cm="1">
        <f t="array" aca="1" ref="T809" ca="1">_xlfn.IFS(P809="", "",
ISTEXT(R808), R809- (H809 - SUMIFS( lease_table_payments, lease_table_years, P809) -$AG$14 ),
AND(ISNUMBER(R808), R809&lt;&gt;""),   R809- (R808 - SUMIFS( lease_table_payments, lease_table_years, P809) )
)</f>
        <v/>
      </c>
      <c r="V809" s="64">
        <f t="shared" si="38"/>
        <v>796</v>
      </c>
      <c r="W809" s="51" t="str" cm="1">
        <f t="array" ref="W809">_xlfn.IFS(
OR(W808=$B$4, W808=""),"",
TRUE,W808+1
)</f>
        <v/>
      </c>
      <c r="X809" s="51" t="str" cm="1">
        <f t="array" ref="X809">_xlfn.IFS(X808="","",
W809="", "",
AND($B$3="İllik"),DATE(YEAR(X808)+1,MONTH(X808),DAY(X808) ),
AND($B$3="Aylıq", $AH$14="Not end"), EDATE(X808,1),
AND($B$3="Aylıq", $AH$14="End"), EOMONTH(X808,1)
)</f>
        <v/>
      </c>
      <c r="Y809" s="51" t="str" cm="1">
        <f t="array" aca="1" ref="Y809" ca="1">_xlfn.IFS(
AND($B$7="Dövrün əvvəlində", Y808&lt;=last_rou_date), DATE(YEAR(Y808)+1, 12, 31),
AND($B$7="Dövrün sonunda", Y808&lt;=last_payment_date), DATE(YEAR(Y808)+1, 12, 31),
TRUE, ""
)</f>
        <v/>
      </c>
      <c r="Z809" s="75" t="str" cm="1">
        <f t="array" aca="1" ref="Z809" ca="1">_xlfn.IFS(
AND($AN$14="Not year_end", Z808&gt;last_payment_date), "",
AND($AN$14="Year_end", Z808&gt;=last_payment_date), "",
AND($AN$14="Year_end"), DATE(YEAR(Z808+1), 12, 31),
AND($AN$14="Not year_end", MONTH(Z808)=12, DAY(Z808)=31), DATE(YEAR(Z807)+1, MONTH(Z807), DAY(Z807)),
AND($AN$14="Not year_end", OR(MONTH(Z808)&lt;&gt;12, DAY(Z808)&lt;&gt;31) ), DATE(YEAR(Z808), 12, 31)
)</f>
        <v/>
      </c>
      <c r="AA809" s="75" t="str" cm="1">
        <f t="array" aca="1" ref="AA809" ca="1">_xlfn.IFS(AA808="", "",
AND(AA808=last_payment_date, OR(MONTH(AA808)&lt;&gt;12, DAY(AA808)&lt;&gt;31) ), DATE(YEAR(AA808), 12, 31),
AND(MONTH(AA808)=12, DAY(AA808)=31, AA808&gt;=last_payment_date), "",
AND(MONTH(AA808)=12, DAY(AA808)&lt;&gt;31),  EOMONTH(AA808,0),
AND(MONTH(AA808)=12, DAY(AA808)=31, $AH$14="Not end"),  EDATE(AA807,1),
AND($AH$14="Not end"), EDATE(AA808, 1),
AND($AH$14="End"), EOMONTH(AA808, 1)
)</f>
        <v/>
      </c>
      <c r="AB809" s="75" t="str" cm="1">
        <f t="array" aca="1" ref="AB809" ca="1">_xlfn.IFS(AB808="","",
AND(AB808=last_rou_date), "",
AND($B$3="İllik"),DATE(YEAR(AB808)+1,MONTH(AB808),DAY(AB808) ),
AND($B$3="Aylıq", $AH$14="Not end"), EDATE(AB808,1),
AND($B$3="Aylıq", $AH$14="End"), EOMONTH(AB808,1)
)</f>
        <v/>
      </c>
      <c r="AC809" s="75" t="str" cm="1">
        <f t="array" aca="1" ref="AC809" ca="1">_xlfn.IFS(
AND($AN$14="Not year_end", AC808&gt;last_rou_date), "",
AND($AN$14="Year_end", AC808&gt;=last_rou_date), "",
AND($AN$14="Year_end"), DATE(YEAR(AC808+1), 12, 31),
AND($AN$14="Not year_end", MONTH(AC808)=12, DAY(AC808)=31), DATE(YEAR(AC807)+1, MONTH(AC807), DAY(AC807)),
AND($AN$14="Not year_end", OR(MONTH(AC808)&lt;&gt;12, DAY(AC808)&lt;&gt;31) ), DATE(YEAR(AC808), 12, 31)
)</f>
        <v/>
      </c>
      <c r="AD809" s="75" t="str" cm="1">
        <f t="array" aca="1" ref="AD809" ca="1">_xlfn.IFS(AD808="", "",
AND(AD808=last_rou_date, OR(MONTH(AD808)&lt;&gt;12, DAY(AD808)&lt;&gt;31) ), DATE(YEAR(AD808), 12, 31),
AND(MONTH(AD808)=12, DAY(AD808)=31, AD808&gt;=last_rou_date), "",
AND(MONTH(AD808)=12, DAY(AD808)&lt;&gt;31),  EOMONTH(AD808,0),
AND(MONTH(AD808)=12, DAY(AD808)=31, $AH$14="Not end"),  EDATE(AD807,1),
AND($AH$14="Not end"), EDATE(AD808, 1),
AND($AH$14="End"), EOMONTH(AD808, 1)
)</f>
        <v/>
      </c>
      <c r="AE809" s="51" t="str" cm="1">
        <f t="array" ref="AE809">_xlfn.IFS(W809="", "",
AND(W809&gt;0, W809&lt;=$B$4, $C$2="İllik artım, faiz olaraq", $D$2&gt;0, $B$3="İllik"), $B$5*((1+$D$2)^(W809-1)),
AND(W809&gt;0, W809&lt;=$B$4, $C$2="İllik artım, faiz olaraq", $D$2&gt;0, $B$3="Aylıq"), $B$5*((1+$D$2)^ROUNDDOWN((W809-1)/12,0)),
AND(W809=1, $C$2="Aşağıdakı kimi dəyişir", ), $B$5,
AND(W809&gt;1, W809&lt;=$B$4, $C$2="Aşağıdakı kimi dəyişir"), IFERROR(VLOOKUP(W809, $C$4:$D$7, 2, FALSE), AE808),
AND(W809&gt;0, W809&lt;=$B$4), $B$5,
TRUE,0 )</f>
        <v/>
      </c>
      <c r="AF809" s="51" t="str">
        <f t="shared" ca="1" si="37"/>
        <v/>
      </c>
    </row>
    <row r="810" spans="1:32" x14ac:dyDescent="0.4">
      <c r="A810" s="13" t="str" cm="1">
        <f t="array" aca="1" ref="A810" ca="1">_xlfn.IFS(
AND(SUMIFS(lease_table_interest_accruals, lease_table_dates, A809)&gt;0, COUNTIFS($E$14:E809, "Interest accrual", $A$14:A809, A809)=0),  A809,
AND(SUMIFS(lease_table_payments, lease_table_dates, A809)&gt;0, COUNTIFS($E$14:E809, "Payment", $A$14:A809, A809)=0),  A809,
AND(SUMIFS(rou_table_deprs, rou_table_dates, A809)&gt;0, COUNTIFS($E$14:E809, "Depreciation", $A$14:A809, A809)=0),  A809,
TRUE,  IFERROR(INDEX(rou_table_dates,  MATCH(A809, rou_table_dates)+1, ), "")
)</f>
        <v/>
      </c>
      <c r="B810" s="1" t="str" cm="1">
        <f t="array" aca="1" ref="B810" ca="1">_xlfn.IFS(
AND(E810="Payment", A810=$B$2), $AM$14,
E810="Payment", $AM$15,
E810="Interest accrual", $AM$18,
E810="Depreciation", $AM$17,
TRUE, "")</f>
        <v/>
      </c>
      <c r="C810" s="1" t="str" cm="1">
        <f t="array" aca="1" ref="C810" ca="1">_xlfn.IFS(
E810="Payment", $AM$19,
E810="Interest accrual", $AM$15,
E810="Depreciation", $AM$16,
TRUE, "")</f>
        <v/>
      </c>
      <c r="D810" s="1" t="str" cm="1">
        <f t="array" aca="1" ref="D810" ca="1">_xlfn.IFS(
E810="Payment", _xlfn.XLOOKUP(A810, lease_table_dates, lease_table_payments, 0, 0),
E810="Interest accrual", _xlfn.XLOOKUP(A810, lease_table_dates, lease_table_interest_accruals, 0, 0),
E810="Depreciation", _xlfn.XLOOKUP(A810, rou_table_dates, rou_table_deprs, 0, 0),
TRUE, ""
)</f>
        <v/>
      </c>
      <c r="E810" s="7" t="str" cm="1">
        <f t="array" aca="1" ref="E810" ca="1">_xlfn.IFS(
AND(SUMIFS(lease_table_interest_accruals, lease_table_dates, A810)&gt;0, COUNTIFS($E$14:E809, "Interest accrual", $A$14:A809, A810)=0), "Interest accrual",
AND(SUMIFS(lease_table_payments, lease_table_dates, A810)&gt;0, COUNTIFS($E$14:E809, "Payment", $A$14:A809, A810)=0), "Payment",
AND(SUMIFS(rou_table_deprs, rou_table_dates, A810)&gt;0, COUNTIFS($E$14:E809, "Depreciation", $A$14:A809, A810)=0), "Depreciation",
TRUE,  ""
)</f>
        <v/>
      </c>
      <c r="G810" s="13" t="str" cm="1">
        <f t="array" aca="1" ref="G810" ca="1">_xlfn.IFS(
AND($B$11="Hə", $B$3="İllik"), Z810,
AND($B$11="Hə", $B$3="Aylıq"), AA810,
$B$11="Yox", X810)</f>
        <v/>
      </c>
      <c r="H810" s="1" t="str" cm="1">
        <f t="array" aca="1" ref="H810" ca="1">_xlfn.IFS( G810="", "",
TRUE, ROUND( H809+I810-J810, 2) )</f>
        <v/>
      </c>
      <c r="I810" s="1" t="str" cm="1">
        <f t="array" aca="1" ref="I810" ca="1">_xlfn.IFS(G810="", "",
G810=last_payment_date, (J810-H809),
 TRUE,  -  (H809- H809* (1+$B$6)^ (_xlfn.DAYS(G810,G809)/365) )
)</f>
        <v/>
      </c>
      <c r="J810" s="1" t="str" cm="1">
        <f t="array" aca="1" ref="J810" ca="1">_xlfn.IFS(G810="", "",
TRUE, _xlfn.XLOOKUP(G810,  payment_dates, payments,0,0)
)</f>
        <v/>
      </c>
      <c r="L810" s="8" t="str" cm="1">
        <f t="array" aca="1" ref="L810" ca="1">_xlfn.IFS(
AND($B$11="Hə", $B$3="İllik"), AC810,
AND($B$11="Hə", $B$3="Aylıq"), AD810,
$B$11="Yox", AB810)</f>
        <v/>
      </c>
      <c r="M810" s="1" t="str" cm="1">
        <f t="array" aca="1" ref="M810" ca="1">_xlfn.IFS( L810="", "",
(M809-N810)&lt;=0.5, 0,
TRUE,  M809-N810)</f>
        <v/>
      </c>
      <c r="N810" s="7" t="str" cm="1">
        <f t="array" aca="1" ref="N810" ca="1">_xlfn.IFS(
L810="", "",
TRUE, MIN(M809, ROUND($M$14/ (last_rou_date - $B$2) * (L810-L809), 2) )
)</f>
        <v/>
      </c>
      <c r="P810" s="59" t="str">
        <f t="shared" ca="1" si="36"/>
        <v/>
      </c>
      <c r="Q810" s="1" t="str" cm="1">
        <f t="array" aca="1" ref="Q810" ca="1">_xlfn.IFS(P810="","",
$B$11="Hə", _xlfn.XLOOKUP(DATE(P810, 12, 31), rou_table_dates, rou_table_nbvs,0, 0),
TRUE,  MAX(0, ROUND($M$14 - $M$14/ (last_rou_date - $B$2) * (DATE(P810,12,31) - $B$2), 2) )
)</f>
        <v/>
      </c>
      <c r="R810" s="1" t="str" cm="1">
        <f t="array" aca="1" ref="R810" ca="1">_xlfn.IFS(P810="","",
$B$11="Hə", _xlfn.XLOOKUP(DATE(P810, 12, 31), lease_table_dates, lease_table_balances,0, 0),
TRUE, IFERROR( XNPV($B$6, IF(payment_dates &gt;DATE(P810, 12, 31), payments,  0),  IF(payment_dates &gt;DATE(P810, 12, 31), payment_dates,  DATE(P810, 12, 31))    ),0)
)</f>
        <v/>
      </c>
      <c r="S810" s="1" t="str" cm="1">
        <f t="array" aca="1" ref="S810" ca="1">_xlfn.IFS(P810="","",
TRUE,  MIN( MIN(Q809, $M$14), ROUND($M$14/ (last_rou_date - $B$2) * (DATE(P810,12,31) - MAX($B$2, DATE(P810-1, 12, 31))), 2) )
)</f>
        <v/>
      </c>
      <c r="T810" s="7" t="str" cm="1">
        <f t="array" aca="1" ref="T810" ca="1">_xlfn.IFS(P810="", "",
ISTEXT(R809), R810- (H810 - SUMIFS( lease_table_payments, lease_table_years, P810) -$AG$14 ),
AND(ISNUMBER(R809), R810&lt;&gt;""),   R810- (R809 - SUMIFS( lease_table_payments, lease_table_years, P810) )
)</f>
        <v/>
      </c>
      <c r="V810" s="64">
        <f t="shared" si="38"/>
        <v>797</v>
      </c>
      <c r="W810" s="51" t="str" cm="1">
        <f t="array" ref="W810">_xlfn.IFS(
OR(W809=$B$4, W809=""),"",
TRUE,W809+1
)</f>
        <v/>
      </c>
      <c r="X810" s="51" t="str" cm="1">
        <f t="array" ref="X810">_xlfn.IFS(X809="","",
W810="", "",
AND($B$3="İllik"),DATE(YEAR(X809)+1,MONTH(X809),DAY(X809) ),
AND($B$3="Aylıq", $AH$14="Not end"), EDATE(X809,1),
AND($B$3="Aylıq", $AH$14="End"), EOMONTH(X809,1)
)</f>
        <v/>
      </c>
      <c r="Y810" s="51" t="str" cm="1">
        <f t="array" aca="1" ref="Y810" ca="1">_xlfn.IFS(
AND($B$7="Dövrün əvvəlində", Y809&lt;=last_rou_date), DATE(YEAR(Y809)+1, 12, 31),
AND($B$7="Dövrün sonunda", Y809&lt;=last_payment_date), DATE(YEAR(Y809)+1, 12, 31),
TRUE, ""
)</f>
        <v/>
      </c>
      <c r="Z810" s="75" t="str" cm="1">
        <f t="array" aca="1" ref="Z810" ca="1">_xlfn.IFS(
AND($AN$14="Not year_end", Z809&gt;last_payment_date), "",
AND($AN$14="Year_end", Z809&gt;=last_payment_date), "",
AND($AN$14="Year_end"), DATE(YEAR(Z809+1), 12, 31),
AND($AN$14="Not year_end", MONTH(Z809)=12, DAY(Z809)=31), DATE(YEAR(Z808)+1, MONTH(Z808), DAY(Z808)),
AND($AN$14="Not year_end", OR(MONTH(Z809)&lt;&gt;12, DAY(Z809)&lt;&gt;31) ), DATE(YEAR(Z809), 12, 31)
)</f>
        <v/>
      </c>
      <c r="AA810" s="75" t="str" cm="1">
        <f t="array" aca="1" ref="AA810" ca="1">_xlfn.IFS(AA809="", "",
AND(AA809=last_payment_date, OR(MONTH(AA809)&lt;&gt;12, DAY(AA809)&lt;&gt;31) ), DATE(YEAR(AA809), 12, 31),
AND(MONTH(AA809)=12, DAY(AA809)=31, AA809&gt;=last_payment_date), "",
AND(MONTH(AA809)=12, DAY(AA809)&lt;&gt;31),  EOMONTH(AA809,0),
AND(MONTH(AA809)=12, DAY(AA809)=31, $AH$14="Not end"),  EDATE(AA808,1),
AND($AH$14="Not end"), EDATE(AA809, 1),
AND($AH$14="End"), EOMONTH(AA809, 1)
)</f>
        <v/>
      </c>
      <c r="AB810" s="75" t="str" cm="1">
        <f t="array" aca="1" ref="AB810" ca="1">_xlfn.IFS(AB809="","",
AND(AB809=last_rou_date), "",
AND($B$3="İllik"),DATE(YEAR(AB809)+1,MONTH(AB809),DAY(AB809) ),
AND($B$3="Aylıq", $AH$14="Not end"), EDATE(AB809,1),
AND($B$3="Aylıq", $AH$14="End"), EOMONTH(AB809,1)
)</f>
        <v/>
      </c>
      <c r="AC810" s="75" t="str" cm="1">
        <f t="array" aca="1" ref="AC810" ca="1">_xlfn.IFS(
AND($AN$14="Not year_end", AC809&gt;last_rou_date), "",
AND($AN$14="Year_end", AC809&gt;=last_rou_date), "",
AND($AN$14="Year_end"), DATE(YEAR(AC809+1), 12, 31),
AND($AN$14="Not year_end", MONTH(AC809)=12, DAY(AC809)=31), DATE(YEAR(AC808)+1, MONTH(AC808), DAY(AC808)),
AND($AN$14="Not year_end", OR(MONTH(AC809)&lt;&gt;12, DAY(AC809)&lt;&gt;31) ), DATE(YEAR(AC809), 12, 31)
)</f>
        <v/>
      </c>
      <c r="AD810" s="75" t="str" cm="1">
        <f t="array" aca="1" ref="AD810" ca="1">_xlfn.IFS(AD809="", "",
AND(AD809=last_rou_date, OR(MONTH(AD809)&lt;&gt;12, DAY(AD809)&lt;&gt;31) ), DATE(YEAR(AD809), 12, 31),
AND(MONTH(AD809)=12, DAY(AD809)=31, AD809&gt;=last_rou_date), "",
AND(MONTH(AD809)=12, DAY(AD809)&lt;&gt;31),  EOMONTH(AD809,0),
AND(MONTH(AD809)=12, DAY(AD809)=31, $AH$14="Not end"),  EDATE(AD808,1),
AND($AH$14="Not end"), EDATE(AD809, 1),
AND($AH$14="End"), EOMONTH(AD809, 1)
)</f>
        <v/>
      </c>
      <c r="AE810" s="51" t="str" cm="1">
        <f t="array" ref="AE810">_xlfn.IFS(W810="", "",
AND(W810&gt;0, W810&lt;=$B$4, $C$2="İllik artım, faiz olaraq", $D$2&gt;0, $B$3="İllik"), $B$5*((1+$D$2)^(W810-1)),
AND(W810&gt;0, W810&lt;=$B$4, $C$2="İllik artım, faiz olaraq", $D$2&gt;0, $B$3="Aylıq"), $B$5*((1+$D$2)^ROUNDDOWN((W810-1)/12,0)),
AND(W810=1, $C$2="Aşağıdakı kimi dəyişir", ), $B$5,
AND(W810&gt;1, W810&lt;=$B$4, $C$2="Aşağıdakı kimi dəyişir"), IFERROR(VLOOKUP(W810, $C$4:$D$7, 2, FALSE), AE809),
AND(W810&gt;0, W810&lt;=$B$4), $B$5,
TRUE,0 )</f>
        <v/>
      </c>
      <c r="AF810" s="51" t="str">
        <f t="shared" ca="1" si="37"/>
        <v/>
      </c>
    </row>
    <row r="811" spans="1:32" x14ac:dyDescent="0.4">
      <c r="A811" s="13" t="str" cm="1">
        <f t="array" aca="1" ref="A811" ca="1">_xlfn.IFS(
AND(SUMIFS(lease_table_interest_accruals, lease_table_dates, A810)&gt;0, COUNTIFS($E$14:E810, "Interest accrual", $A$14:A810, A810)=0),  A810,
AND(SUMIFS(lease_table_payments, lease_table_dates, A810)&gt;0, COUNTIFS($E$14:E810, "Payment", $A$14:A810, A810)=0),  A810,
AND(SUMIFS(rou_table_deprs, rou_table_dates, A810)&gt;0, COUNTIFS($E$14:E810, "Depreciation", $A$14:A810, A810)=0),  A810,
TRUE,  IFERROR(INDEX(rou_table_dates,  MATCH(A810, rou_table_dates)+1, ), "")
)</f>
        <v/>
      </c>
      <c r="B811" s="1" t="str" cm="1">
        <f t="array" aca="1" ref="B811" ca="1">_xlfn.IFS(
AND(E811="Payment", A811=$B$2), $AM$14,
E811="Payment", $AM$15,
E811="Interest accrual", $AM$18,
E811="Depreciation", $AM$17,
TRUE, "")</f>
        <v/>
      </c>
      <c r="C811" s="1" t="str" cm="1">
        <f t="array" aca="1" ref="C811" ca="1">_xlfn.IFS(
E811="Payment", $AM$19,
E811="Interest accrual", $AM$15,
E811="Depreciation", $AM$16,
TRUE, "")</f>
        <v/>
      </c>
      <c r="D811" s="1" t="str" cm="1">
        <f t="array" aca="1" ref="D811" ca="1">_xlfn.IFS(
E811="Payment", _xlfn.XLOOKUP(A811, lease_table_dates, lease_table_payments, 0, 0),
E811="Interest accrual", _xlfn.XLOOKUP(A811, lease_table_dates, lease_table_interest_accruals, 0, 0),
E811="Depreciation", _xlfn.XLOOKUP(A811, rou_table_dates, rou_table_deprs, 0, 0),
TRUE, ""
)</f>
        <v/>
      </c>
      <c r="E811" s="7" t="str" cm="1">
        <f t="array" aca="1" ref="E811" ca="1">_xlfn.IFS(
AND(SUMIFS(lease_table_interest_accruals, lease_table_dates, A811)&gt;0, COUNTIFS($E$14:E810, "Interest accrual", $A$14:A810, A811)=0), "Interest accrual",
AND(SUMIFS(lease_table_payments, lease_table_dates, A811)&gt;0, COUNTIFS($E$14:E810, "Payment", $A$14:A810, A811)=0), "Payment",
AND(SUMIFS(rou_table_deprs, rou_table_dates, A811)&gt;0, COUNTIFS($E$14:E810, "Depreciation", $A$14:A810, A811)=0), "Depreciation",
TRUE,  ""
)</f>
        <v/>
      </c>
      <c r="G811" s="13" t="str" cm="1">
        <f t="array" aca="1" ref="G811" ca="1">_xlfn.IFS(
AND($B$11="Hə", $B$3="İllik"), Z811,
AND($B$11="Hə", $B$3="Aylıq"), AA811,
$B$11="Yox", X811)</f>
        <v/>
      </c>
      <c r="H811" s="1" t="str" cm="1">
        <f t="array" aca="1" ref="H811" ca="1">_xlfn.IFS( G811="", "",
TRUE, ROUND( H810+I811-J811, 2) )</f>
        <v/>
      </c>
      <c r="I811" s="1" t="str" cm="1">
        <f t="array" aca="1" ref="I811" ca="1">_xlfn.IFS(G811="", "",
G811=last_payment_date, (J811-H810),
 TRUE,  -  (H810- H810* (1+$B$6)^ (_xlfn.DAYS(G811,G810)/365) )
)</f>
        <v/>
      </c>
      <c r="J811" s="1" t="str" cm="1">
        <f t="array" aca="1" ref="J811" ca="1">_xlfn.IFS(G811="", "",
TRUE, _xlfn.XLOOKUP(G811,  payment_dates, payments,0,0)
)</f>
        <v/>
      </c>
      <c r="L811" s="8" t="str" cm="1">
        <f t="array" aca="1" ref="L811" ca="1">_xlfn.IFS(
AND($B$11="Hə", $B$3="İllik"), AC811,
AND($B$11="Hə", $B$3="Aylıq"), AD811,
$B$11="Yox", AB811)</f>
        <v/>
      </c>
      <c r="M811" s="1" t="str" cm="1">
        <f t="array" aca="1" ref="M811" ca="1">_xlfn.IFS( L811="", "",
(M810-N811)&lt;=0.5, 0,
TRUE,  M810-N811)</f>
        <v/>
      </c>
      <c r="N811" s="7" t="str" cm="1">
        <f t="array" aca="1" ref="N811" ca="1">_xlfn.IFS(
L811="", "",
TRUE, MIN(M810, ROUND($M$14/ (last_rou_date - $B$2) * (L811-L810), 2) )
)</f>
        <v/>
      </c>
      <c r="P811" s="59" t="str">
        <f t="shared" ca="1" si="36"/>
        <v/>
      </c>
      <c r="Q811" s="1" t="str" cm="1">
        <f t="array" aca="1" ref="Q811" ca="1">_xlfn.IFS(P811="","",
$B$11="Hə", _xlfn.XLOOKUP(DATE(P811, 12, 31), rou_table_dates, rou_table_nbvs,0, 0),
TRUE,  MAX(0, ROUND($M$14 - $M$14/ (last_rou_date - $B$2) * (DATE(P811,12,31) - $B$2), 2) )
)</f>
        <v/>
      </c>
      <c r="R811" s="1" t="str" cm="1">
        <f t="array" aca="1" ref="R811" ca="1">_xlfn.IFS(P811="","",
$B$11="Hə", _xlfn.XLOOKUP(DATE(P811, 12, 31), lease_table_dates, lease_table_balances,0, 0),
TRUE, IFERROR( XNPV($B$6, IF(payment_dates &gt;DATE(P811, 12, 31), payments,  0),  IF(payment_dates &gt;DATE(P811, 12, 31), payment_dates,  DATE(P811, 12, 31))    ),0)
)</f>
        <v/>
      </c>
      <c r="S811" s="1" t="str" cm="1">
        <f t="array" aca="1" ref="S811" ca="1">_xlfn.IFS(P811="","",
TRUE,  MIN( MIN(Q810, $M$14), ROUND($M$14/ (last_rou_date - $B$2) * (DATE(P811,12,31) - MAX($B$2, DATE(P811-1, 12, 31))), 2) )
)</f>
        <v/>
      </c>
      <c r="T811" s="7" t="str" cm="1">
        <f t="array" aca="1" ref="T811" ca="1">_xlfn.IFS(P811="", "",
ISTEXT(R810), R811- (H811 - SUMIFS( lease_table_payments, lease_table_years, P811) -$AG$14 ),
AND(ISNUMBER(R810), R811&lt;&gt;""),   R811- (R810 - SUMIFS( lease_table_payments, lease_table_years, P811) )
)</f>
        <v/>
      </c>
      <c r="V811" s="64">
        <f t="shared" si="38"/>
        <v>798</v>
      </c>
      <c r="W811" s="51" t="str" cm="1">
        <f t="array" ref="W811">_xlfn.IFS(
OR(W810=$B$4, W810=""),"",
TRUE,W810+1
)</f>
        <v/>
      </c>
      <c r="X811" s="51" t="str" cm="1">
        <f t="array" ref="X811">_xlfn.IFS(X810="","",
W811="", "",
AND($B$3="İllik"),DATE(YEAR(X810)+1,MONTH(X810),DAY(X810) ),
AND($B$3="Aylıq", $AH$14="Not end"), EDATE(X810,1),
AND($B$3="Aylıq", $AH$14="End"), EOMONTH(X810,1)
)</f>
        <v/>
      </c>
      <c r="Y811" s="51" t="str" cm="1">
        <f t="array" aca="1" ref="Y811" ca="1">_xlfn.IFS(
AND($B$7="Dövrün əvvəlində", Y810&lt;=last_rou_date), DATE(YEAR(Y810)+1, 12, 31),
AND($B$7="Dövrün sonunda", Y810&lt;=last_payment_date), DATE(YEAR(Y810)+1, 12, 31),
TRUE, ""
)</f>
        <v/>
      </c>
      <c r="Z811" s="75" t="str" cm="1">
        <f t="array" aca="1" ref="Z811" ca="1">_xlfn.IFS(
AND($AN$14="Not year_end", Z810&gt;last_payment_date), "",
AND($AN$14="Year_end", Z810&gt;=last_payment_date), "",
AND($AN$14="Year_end"), DATE(YEAR(Z810+1), 12, 31),
AND($AN$14="Not year_end", MONTH(Z810)=12, DAY(Z810)=31), DATE(YEAR(Z809)+1, MONTH(Z809), DAY(Z809)),
AND($AN$14="Not year_end", OR(MONTH(Z810)&lt;&gt;12, DAY(Z810)&lt;&gt;31) ), DATE(YEAR(Z810), 12, 31)
)</f>
        <v/>
      </c>
      <c r="AA811" s="75" t="str" cm="1">
        <f t="array" aca="1" ref="AA811" ca="1">_xlfn.IFS(AA810="", "",
AND(AA810=last_payment_date, OR(MONTH(AA810)&lt;&gt;12, DAY(AA810)&lt;&gt;31) ), DATE(YEAR(AA810), 12, 31),
AND(MONTH(AA810)=12, DAY(AA810)=31, AA810&gt;=last_payment_date), "",
AND(MONTH(AA810)=12, DAY(AA810)&lt;&gt;31),  EOMONTH(AA810,0),
AND(MONTH(AA810)=12, DAY(AA810)=31, $AH$14="Not end"),  EDATE(AA809,1),
AND($AH$14="Not end"), EDATE(AA810, 1),
AND($AH$14="End"), EOMONTH(AA810, 1)
)</f>
        <v/>
      </c>
      <c r="AB811" s="75" t="str" cm="1">
        <f t="array" aca="1" ref="AB811" ca="1">_xlfn.IFS(AB810="","",
AND(AB810=last_rou_date), "",
AND($B$3="İllik"),DATE(YEAR(AB810)+1,MONTH(AB810),DAY(AB810) ),
AND($B$3="Aylıq", $AH$14="Not end"), EDATE(AB810,1),
AND($B$3="Aylıq", $AH$14="End"), EOMONTH(AB810,1)
)</f>
        <v/>
      </c>
      <c r="AC811" s="75" t="str" cm="1">
        <f t="array" aca="1" ref="AC811" ca="1">_xlfn.IFS(
AND($AN$14="Not year_end", AC810&gt;last_rou_date), "",
AND($AN$14="Year_end", AC810&gt;=last_rou_date), "",
AND($AN$14="Year_end"), DATE(YEAR(AC810+1), 12, 31),
AND($AN$14="Not year_end", MONTH(AC810)=12, DAY(AC810)=31), DATE(YEAR(AC809)+1, MONTH(AC809), DAY(AC809)),
AND($AN$14="Not year_end", OR(MONTH(AC810)&lt;&gt;12, DAY(AC810)&lt;&gt;31) ), DATE(YEAR(AC810), 12, 31)
)</f>
        <v/>
      </c>
      <c r="AD811" s="75" t="str" cm="1">
        <f t="array" aca="1" ref="AD811" ca="1">_xlfn.IFS(AD810="", "",
AND(AD810=last_rou_date, OR(MONTH(AD810)&lt;&gt;12, DAY(AD810)&lt;&gt;31) ), DATE(YEAR(AD810), 12, 31),
AND(MONTH(AD810)=12, DAY(AD810)=31, AD810&gt;=last_rou_date), "",
AND(MONTH(AD810)=12, DAY(AD810)&lt;&gt;31),  EOMONTH(AD810,0),
AND(MONTH(AD810)=12, DAY(AD810)=31, $AH$14="Not end"),  EDATE(AD809,1),
AND($AH$14="Not end"), EDATE(AD810, 1),
AND($AH$14="End"), EOMONTH(AD810, 1)
)</f>
        <v/>
      </c>
      <c r="AE811" s="51" t="str" cm="1">
        <f t="array" ref="AE811">_xlfn.IFS(W811="", "",
AND(W811&gt;0, W811&lt;=$B$4, $C$2="İllik artım, faiz olaraq", $D$2&gt;0, $B$3="İllik"), $B$5*((1+$D$2)^(W811-1)),
AND(W811&gt;0, W811&lt;=$B$4, $C$2="İllik artım, faiz olaraq", $D$2&gt;0, $B$3="Aylıq"), $B$5*((1+$D$2)^ROUNDDOWN((W811-1)/12,0)),
AND(W811=1, $C$2="Aşağıdakı kimi dəyişir", ), $B$5,
AND(W811&gt;1, W811&lt;=$B$4, $C$2="Aşağıdakı kimi dəyişir"), IFERROR(VLOOKUP(W811, $C$4:$D$7, 2, FALSE), AE810),
AND(W811&gt;0, W811&lt;=$B$4), $B$5,
TRUE,0 )</f>
        <v/>
      </c>
      <c r="AF811" s="51" t="str">
        <f t="shared" ca="1" si="37"/>
        <v/>
      </c>
    </row>
    <row r="812" spans="1:32" x14ac:dyDescent="0.4">
      <c r="A812" s="13" t="str" cm="1">
        <f t="array" aca="1" ref="A812" ca="1">_xlfn.IFS(
AND(SUMIFS(lease_table_interest_accruals, lease_table_dates, A811)&gt;0, COUNTIFS($E$14:E811, "Interest accrual", $A$14:A811, A811)=0),  A811,
AND(SUMIFS(lease_table_payments, lease_table_dates, A811)&gt;0, COUNTIFS($E$14:E811, "Payment", $A$14:A811, A811)=0),  A811,
AND(SUMIFS(rou_table_deprs, rou_table_dates, A811)&gt;0, COUNTIFS($E$14:E811, "Depreciation", $A$14:A811, A811)=0),  A811,
TRUE,  IFERROR(INDEX(rou_table_dates,  MATCH(A811, rou_table_dates)+1, ), "")
)</f>
        <v/>
      </c>
      <c r="B812" s="1" t="str" cm="1">
        <f t="array" aca="1" ref="B812" ca="1">_xlfn.IFS(
AND(E812="Payment", A812=$B$2), $AM$14,
E812="Payment", $AM$15,
E812="Interest accrual", $AM$18,
E812="Depreciation", $AM$17,
TRUE, "")</f>
        <v/>
      </c>
      <c r="C812" s="1" t="str" cm="1">
        <f t="array" aca="1" ref="C812" ca="1">_xlfn.IFS(
E812="Payment", $AM$19,
E812="Interest accrual", $AM$15,
E812="Depreciation", $AM$16,
TRUE, "")</f>
        <v/>
      </c>
      <c r="D812" s="1" t="str" cm="1">
        <f t="array" aca="1" ref="D812" ca="1">_xlfn.IFS(
E812="Payment", _xlfn.XLOOKUP(A812, lease_table_dates, lease_table_payments, 0, 0),
E812="Interest accrual", _xlfn.XLOOKUP(A812, lease_table_dates, lease_table_interest_accruals, 0, 0),
E812="Depreciation", _xlfn.XLOOKUP(A812, rou_table_dates, rou_table_deprs, 0, 0),
TRUE, ""
)</f>
        <v/>
      </c>
      <c r="E812" s="7" t="str" cm="1">
        <f t="array" aca="1" ref="E812" ca="1">_xlfn.IFS(
AND(SUMIFS(lease_table_interest_accruals, lease_table_dates, A812)&gt;0, COUNTIFS($E$14:E811, "Interest accrual", $A$14:A811, A812)=0), "Interest accrual",
AND(SUMIFS(lease_table_payments, lease_table_dates, A812)&gt;0, COUNTIFS($E$14:E811, "Payment", $A$14:A811, A812)=0), "Payment",
AND(SUMIFS(rou_table_deprs, rou_table_dates, A812)&gt;0, COUNTIFS($E$14:E811, "Depreciation", $A$14:A811, A812)=0), "Depreciation",
TRUE,  ""
)</f>
        <v/>
      </c>
      <c r="G812" s="13" t="str" cm="1">
        <f t="array" aca="1" ref="G812" ca="1">_xlfn.IFS(
AND($B$11="Hə", $B$3="İllik"), Z812,
AND($B$11="Hə", $B$3="Aylıq"), AA812,
$B$11="Yox", X812)</f>
        <v/>
      </c>
      <c r="H812" s="1" t="str" cm="1">
        <f t="array" aca="1" ref="H812" ca="1">_xlfn.IFS( G812="", "",
TRUE, ROUND( H811+I812-J812, 2) )</f>
        <v/>
      </c>
      <c r="I812" s="1" t="str" cm="1">
        <f t="array" aca="1" ref="I812" ca="1">_xlfn.IFS(G812="", "",
G812=last_payment_date, (J812-H811),
 TRUE,  -  (H811- H811* (1+$B$6)^ (_xlfn.DAYS(G812,G811)/365) )
)</f>
        <v/>
      </c>
      <c r="J812" s="1" t="str" cm="1">
        <f t="array" aca="1" ref="J812" ca="1">_xlfn.IFS(G812="", "",
TRUE, _xlfn.XLOOKUP(G812,  payment_dates, payments,0,0)
)</f>
        <v/>
      </c>
      <c r="L812" s="8" t="str" cm="1">
        <f t="array" aca="1" ref="L812" ca="1">_xlfn.IFS(
AND($B$11="Hə", $B$3="İllik"), AC812,
AND($B$11="Hə", $B$3="Aylıq"), AD812,
$B$11="Yox", AB812)</f>
        <v/>
      </c>
      <c r="M812" s="1" t="str" cm="1">
        <f t="array" aca="1" ref="M812" ca="1">_xlfn.IFS( L812="", "",
(M811-N812)&lt;=0.5, 0,
TRUE,  M811-N812)</f>
        <v/>
      </c>
      <c r="N812" s="7" t="str" cm="1">
        <f t="array" aca="1" ref="N812" ca="1">_xlfn.IFS(
L812="", "",
TRUE, MIN(M811, ROUND($M$14/ (last_rou_date - $B$2) * (L812-L811), 2) )
)</f>
        <v/>
      </c>
      <c r="P812" s="59" t="str">
        <f t="shared" ca="1" si="36"/>
        <v/>
      </c>
      <c r="Q812" s="1" t="str" cm="1">
        <f t="array" aca="1" ref="Q812" ca="1">_xlfn.IFS(P812="","",
$B$11="Hə", _xlfn.XLOOKUP(DATE(P812, 12, 31), rou_table_dates, rou_table_nbvs,0, 0),
TRUE,  MAX(0, ROUND($M$14 - $M$14/ (last_rou_date - $B$2) * (DATE(P812,12,31) - $B$2), 2) )
)</f>
        <v/>
      </c>
      <c r="R812" s="1" t="str" cm="1">
        <f t="array" aca="1" ref="R812" ca="1">_xlfn.IFS(P812="","",
$B$11="Hə", _xlfn.XLOOKUP(DATE(P812, 12, 31), lease_table_dates, lease_table_balances,0, 0),
TRUE, IFERROR( XNPV($B$6, IF(payment_dates &gt;DATE(P812, 12, 31), payments,  0),  IF(payment_dates &gt;DATE(P812, 12, 31), payment_dates,  DATE(P812, 12, 31))    ),0)
)</f>
        <v/>
      </c>
      <c r="S812" s="1" t="str" cm="1">
        <f t="array" aca="1" ref="S812" ca="1">_xlfn.IFS(P812="","",
TRUE,  MIN( MIN(Q811, $M$14), ROUND($M$14/ (last_rou_date - $B$2) * (DATE(P812,12,31) - MAX($B$2, DATE(P812-1, 12, 31))), 2) )
)</f>
        <v/>
      </c>
      <c r="T812" s="7" t="str" cm="1">
        <f t="array" aca="1" ref="T812" ca="1">_xlfn.IFS(P812="", "",
ISTEXT(R811), R812- (H812 - SUMIFS( lease_table_payments, lease_table_years, P812) -$AG$14 ),
AND(ISNUMBER(R811), R812&lt;&gt;""),   R812- (R811 - SUMIFS( lease_table_payments, lease_table_years, P812) )
)</f>
        <v/>
      </c>
      <c r="V812" s="64">
        <f t="shared" si="38"/>
        <v>799</v>
      </c>
      <c r="W812" s="51" t="str" cm="1">
        <f t="array" ref="W812">_xlfn.IFS(
OR(W811=$B$4, W811=""),"",
TRUE,W811+1
)</f>
        <v/>
      </c>
      <c r="X812" s="51" t="str" cm="1">
        <f t="array" ref="X812">_xlfn.IFS(X811="","",
W812="", "",
AND($B$3="İllik"),DATE(YEAR(X811)+1,MONTH(X811),DAY(X811) ),
AND($B$3="Aylıq", $AH$14="Not end"), EDATE(X811,1),
AND($B$3="Aylıq", $AH$14="End"), EOMONTH(X811,1)
)</f>
        <v/>
      </c>
      <c r="Y812" s="51" t="str" cm="1">
        <f t="array" aca="1" ref="Y812" ca="1">_xlfn.IFS(
AND($B$7="Dövrün əvvəlində", Y811&lt;=last_rou_date), DATE(YEAR(Y811)+1, 12, 31),
AND($B$7="Dövrün sonunda", Y811&lt;=last_payment_date), DATE(YEAR(Y811)+1, 12, 31),
TRUE, ""
)</f>
        <v/>
      </c>
      <c r="Z812" s="75" t="str" cm="1">
        <f t="array" aca="1" ref="Z812" ca="1">_xlfn.IFS(
AND($AN$14="Not year_end", Z811&gt;last_payment_date), "",
AND($AN$14="Year_end", Z811&gt;=last_payment_date), "",
AND($AN$14="Year_end"), DATE(YEAR(Z811+1), 12, 31),
AND($AN$14="Not year_end", MONTH(Z811)=12, DAY(Z811)=31), DATE(YEAR(Z810)+1, MONTH(Z810), DAY(Z810)),
AND($AN$14="Not year_end", OR(MONTH(Z811)&lt;&gt;12, DAY(Z811)&lt;&gt;31) ), DATE(YEAR(Z811), 12, 31)
)</f>
        <v/>
      </c>
      <c r="AA812" s="75" t="str" cm="1">
        <f t="array" aca="1" ref="AA812" ca="1">_xlfn.IFS(AA811="", "",
AND(AA811=last_payment_date, OR(MONTH(AA811)&lt;&gt;12, DAY(AA811)&lt;&gt;31) ), DATE(YEAR(AA811), 12, 31),
AND(MONTH(AA811)=12, DAY(AA811)=31, AA811&gt;=last_payment_date), "",
AND(MONTH(AA811)=12, DAY(AA811)&lt;&gt;31),  EOMONTH(AA811,0),
AND(MONTH(AA811)=12, DAY(AA811)=31, $AH$14="Not end"),  EDATE(AA810,1),
AND($AH$14="Not end"), EDATE(AA811, 1),
AND($AH$14="End"), EOMONTH(AA811, 1)
)</f>
        <v/>
      </c>
      <c r="AB812" s="75" t="str" cm="1">
        <f t="array" aca="1" ref="AB812" ca="1">_xlfn.IFS(AB811="","",
AND(AB811=last_rou_date), "",
AND($B$3="İllik"),DATE(YEAR(AB811)+1,MONTH(AB811),DAY(AB811) ),
AND($B$3="Aylıq", $AH$14="Not end"), EDATE(AB811,1),
AND($B$3="Aylıq", $AH$14="End"), EOMONTH(AB811,1)
)</f>
        <v/>
      </c>
      <c r="AC812" s="75" t="str" cm="1">
        <f t="array" aca="1" ref="AC812" ca="1">_xlfn.IFS(
AND($AN$14="Not year_end", AC811&gt;last_rou_date), "",
AND($AN$14="Year_end", AC811&gt;=last_rou_date), "",
AND($AN$14="Year_end"), DATE(YEAR(AC811+1), 12, 31),
AND($AN$14="Not year_end", MONTH(AC811)=12, DAY(AC811)=31), DATE(YEAR(AC810)+1, MONTH(AC810), DAY(AC810)),
AND($AN$14="Not year_end", OR(MONTH(AC811)&lt;&gt;12, DAY(AC811)&lt;&gt;31) ), DATE(YEAR(AC811), 12, 31)
)</f>
        <v/>
      </c>
      <c r="AD812" s="75" t="str" cm="1">
        <f t="array" aca="1" ref="AD812" ca="1">_xlfn.IFS(AD811="", "",
AND(AD811=last_rou_date, OR(MONTH(AD811)&lt;&gt;12, DAY(AD811)&lt;&gt;31) ), DATE(YEAR(AD811), 12, 31),
AND(MONTH(AD811)=12, DAY(AD811)=31, AD811&gt;=last_rou_date), "",
AND(MONTH(AD811)=12, DAY(AD811)&lt;&gt;31),  EOMONTH(AD811,0),
AND(MONTH(AD811)=12, DAY(AD811)=31, $AH$14="Not end"),  EDATE(AD810,1),
AND($AH$14="Not end"), EDATE(AD811, 1),
AND($AH$14="End"), EOMONTH(AD811, 1)
)</f>
        <v/>
      </c>
      <c r="AE812" s="51" t="str" cm="1">
        <f t="array" ref="AE812">_xlfn.IFS(W812="", "",
AND(W812&gt;0, W812&lt;=$B$4, $C$2="İllik artım, faiz olaraq", $D$2&gt;0, $B$3="İllik"), $B$5*((1+$D$2)^(W812-1)),
AND(W812&gt;0, W812&lt;=$B$4, $C$2="İllik artım, faiz olaraq", $D$2&gt;0, $B$3="Aylıq"), $B$5*((1+$D$2)^ROUNDDOWN((W812-1)/12,0)),
AND(W812=1, $C$2="Aşağıdakı kimi dəyişir", ), $B$5,
AND(W812&gt;1, W812&lt;=$B$4, $C$2="Aşağıdakı kimi dəyişir"), IFERROR(VLOOKUP(W812, $C$4:$D$7, 2, FALSE), AE811),
AND(W812&gt;0, W812&lt;=$B$4), $B$5,
TRUE,0 )</f>
        <v/>
      </c>
      <c r="AF812" s="51" t="str">
        <f t="shared" ca="1" si="37"/>
        <v/>
      </c>
    </row>
    <row r="813" spans="1:32" x14ac:dyDescent="0.4">
      <c r="A813" s="13" t="str" cm="1">
        <f t="array" aca="1" ref="A813" ca="1">_xlfn.IFS(
AND(SUMIFS(lease_table_interest_accruals, lease_table_dates, A812)&gt;0, COUNTIFS($E$14:E812, "Interest accrual", $A$14:A812, A812)=0),  A812,
AND(SUMIFS(lease_table_payments, lease_table_dates, A812)&gt;0, COUNTIFS($E$14:E812, "Payment", $A$14:A812, A812)=0),  A812,
AND(SUMIFS(rou_table_deprs, rou_table_dates, A812)&gt;0, COUNTIFS($E$14:E812, "Depreciation", $A$14:A812, A812)=0),  A812,
TRUE,  IFERROR(INDEX(rou_table_dates,  MATCH(A812, rou_table_dates)+1, ), "")
)</f>
        <v/>
      </c>
      <c r="B813" s="1" t="str" cm="1">
        <f t="array" aca="1" ref="B813" ca="1">_xlfn.IFS(
AND(E813="Payment", A813=$B$2), $AM$14,
E813="Payment", $AM$15,
E813="Interest accrual", $AM$18,
E813="Depreciation", $AM$17,
TRUE, "")</f>
        <v/>
      </c>
      <c r="C813" s="1" t="str" cm="1">
        <f t="array" aca="1" ref="C813" ca="1">_xlfn.IFS(
E813="Payment", $AM$19,
E813="Interest accrual", $AM$15,
E813="Depreciation", $AM$16,
TRUE, "")</f>
        <v/>
      </c>
      <c r="D813" s="1" t="str" cm="1">
        <f t="array" aca="1" ref="D813" ca="1">_xlfn.IFS(
E813="Payment", _xlfn.XLOOKUP(A813, lease_table_dates, lease_table_payments, 0, 0),
E813="Interest accrual", _xlfn.XLOOKUP(A813, lease_table_dates, lease_table_interest_accruals, 0, 0),
E813="Depreciation", _xlfn.XLOOKUP(A813, rou_table_dates, rou_table_deprs, 0, 0),
TRUE, ""
)</f>
        <v/>
      </c>
      <c r="E813" s="7" t="str" cm="1">
        <f t="array" aca="1" ref="E813" ca="1">_xlfn.IFS(
AND(SUMIFS(lease_table_interest_accruals, lease_table_dates, A813)&gt;0, COUNTIFS($E$14:E812, "Interest accrual", $A$14:A812, A813)=0), "Interest accrual",
AND(SUMIFS(lease_table_payments, lease_table_dates, A813)&gt;0, COUNTIFS($E$14:E812, "Payment", $A$14:A812, A813)=0), "Payment",
AND(SUMIFS(rou_table_deprs, rou_table_dates, A813)&gt;0, COUNTIFS($E$14:E812, "Depreciation", $A$14:A812, A813)=0), "Depreciation",
TRUE,  ""
)</f>
        <v/>
      </c>
      <c r="G813" s="13" t="str" cm="1">
        <f t="array" aca="1" ref="G813" ca="1">_xlfn.IFS(
AND($B$11="Hə", $B$3="İllik"), Z813,
AND($B$11="Hə", $B$3="Aylıq"), AA813,
$B$11="Yox", X813)</f>
        <v/>
      </c>
      <c r="H813" s="1" t="str" cm="1">
        <f t="array" aca="1" ref="H813" ca="1">_xlfn.IFS( G813="", "",
TRUE, ROUND( H812+I813-J813, 2) )</f>
        <v/>
      </c>
      <c r="I813" s="1" t="str" cm="1">
        <f t="array" aca="1" ref="I813" ca="1">_xlfn.IFS(G813="", "",
G813=last_payment_date, (J813-H812),
 TRUE,  -  (H812- H812* (1+$B$6)^ (_xlfn.DAYS(G813,G812)/365) )
)</f>
        <v/>
      </c>
      <c r="J813" s="1" t="str" cm="1">
        <f t="array" aca="1" ref="J813" ca="1">_xlfn.IFS(G813="", "",
TRUE, _xlfn.XLOOKUP(G813,  payment_dates, payments,0,0)
)</f>
        <v/>
      </c>
      <c r="L813" s="8" t="str" cm="1">
        <f t="array" aca="1" ref="L813" ca="1">_xlfn.IFS(
AND($B$11="Hə", $B$3="İllik"), AC813,
AND($B$11="Hə", $B$3="Aylıq"), AD813,
$B$11="Yox", AB813)</f>
        <v/>
      </c>
      <c r="M813" s="1" t="str" cm="1">
        <f t="array" aca="1" ref="M813" ca="1">_xlfn.IFS( L813="", "",
(M812-N813)&lt;=0.5, 0,
TRUE,  M812-N813)</f>
        <v/>
      </c>
      <c r="N813" s="7" t="str" cm="1">
        <f t="array" aca="1" ref="N813" ca="1">_xlfn.IFS(
L813="", "",
TRUE, MIN(M812, ROUND($M$14/ (last_rou_date - $B$2) * (L813-L812), 2) )
)</f>
        <v/>
      </c>
      <c r="P813" s="59" t="str">
        <f t="shared" ca="1" si="36"/>
        <v/>
      </c>
      <c r="Q813" s="1" t="str" cm="1">
        <f t="array" aca="1" ref="Q813" ca="1">_xlfn.IFS(P813="","",
$B$11="Hə", _xlfn.XLOOKUP(DATE(P813, 12, 31), rou_table_dates, rou_table_nbvs,0, 0),
TRUE,  MAX(0, ROUND($M$14 - $M$14/ (last_rou_date - $B$2) * (DATE(P813,12,31) - $B$2), 2) )
)</f>
        <v/>
      </c>
      <c r="R813" s="1" t="str" cm="1">
        <f t="array" aca="1" ref="R813" ca="1">_xlfn.IFS(P813="","",
$B$11="Hə", _xlfn.XLOOKUP(DATE(P813, 12, 31), lease_table_dates, lease_table_balances,0, 0),
TRUE, IFERROR( XNPV($B$6, IF(payment_dates &gt;DATE(P813, 12, 31), payments,  0),  IF(payment_dates &gt;DATE(P813, 12, 31), payment_dates,  DATE(P813, 12, 31))    ),0)
)</f>
        <v/>
      </c>
      <c r="S813" s="1" t="str" cm="1">
        <f t="array" aca="1" ref="S813" ca="1">_xlfn.IFS(P813="","",
TRUE,  MIN( MIN(Q812, $M$14), ROUND($M$14/ (last_rou_date - $B$2) * (DATE(P813,12,31) - MAX($B$2, DATE(P813-1, 12, 31))), 2) )
)</f>
        <v/>
      </c>
      <c r="T813" s="7" t="str" cm="1">
        <f t="array" aca="1" ref="T813" ca="1">_xlfn.IFS(P813="", "",
ISTEXT(R812), R813- (H813 - SUMIFS( lease_table_payments, lease_table_years, P813) -$AG$14 ),
AND(ISNUMBER(R812), R813&lt;&gt;""),   R813- (R812 - SUMIFS( lease_table_payments, lease_table_years, P813) )
)</f>
        <v/>
      </c>
      <c r="V813" s="64">
        <f t="shared" si="38"/>
        <v>800</v>
      </c>
      <c r="W813" s="51" t="str" cm="1">
        <f t="array" ref="W813">_xlfn.IFS(
OR(W812=$B$4, W812=""),"",
TRUE,W812+1
)</f>
        <v/>
      </c>
      <c r="X813" s="51" t="str" cm="1">
        <f t="array" ref="X813">_xlfn.IFS(X812="","",
W813="", "",
AND($B$3="İllik"),DATE(YEAR(X812)+1,MONTH(X812),DAY(X812) ),
AND($B$3="Aylıq", $AH$14="Not end"), EDATE(X812,1),
AND($B$3="Aylıq", $AH$14="End"), EOMONTH(X812,1)
)</f>
        <v/>
      </c>
      <c r="Y813" s="51" t="str" cm="1">
        <f t="array" aca="1" ref="Y813" ca="1">_xlfn.IFS(
AND($B$7="Dövrün əvvəlində", Y812&lt;=last_rou_date), DATE(YEAR(Y812)+1, 12, 31),
AND($B$7="Dövrün sonunda", Y812&lt;=last_payment_date), DATE(YEAR(Y812)+1, 12, 31),
TRUE, ""
)</f>
        <v/>
      </c>
      <c r="Z813" s="75" t="str" cm="1">
        <f t="array" aca="1" ref="Z813" ca="1">_xlfn.IFS(
AND($AN$14="Not year_end", Z812&gt;last_payment_date), "",
AND($AN$14="Year_end", Z812&gt;=last_payment_date), "",
AND($AN$14="Year_end"), DATE(YEAR(Z812+1), 12, 31),
AND($AN$14="Not year_end", MONTH(Z812)=12, DAY(Z812)=31), DATE(YEAR(Z811)+1, MONTH(Z811), DAY(Z811)),
AND($AN$14="Not year_end", OR(MONTH(Z812)&lt;&gt;12, DAY(Z812)&lt;&gt;31) ), DATE(YEAR(Z812), 12, 31)
)</f>
        <v/>
      </c>
      <c r="AA813" s="75" t="str" cm="1">
        <f t="array" aca="1" ref="AA813" ca="1">_xlfn.IFS(AA812="", "",
AND(AA812=last_payment_date, OR(MONTH(AA812)&lt;&gt;12, DAY(AA812)&lt;&gt;31) ), DATE(YEAR(AA812), 12, 31),
AND(MONTH(AA812)=12, DAY(AA812)=31, AA812&gt;=last_payment_date), "",
AND(MONTH(AA812)=12, DAY(AA812)&lt;&gt;31),  EOMONTH(AA812,0),
AND(MONTH(AA812)=12, DAY(AA812)=31, $AH$14="Not end"),  EDATE(AA811,1),
AND($AH$14="Not end"), EDATE(AA812, 1),
AND($AH$14="End"), EOMONTH(AA812, 1)
)</f>
        <v/>
      </c>
      <c r="AB813" s="75" t="str" cm="1">
        <f t="array" aca="1" ref="AB813" ca="1">_xlfn.IFS(AB812="","",
AND(AB812=last_rou_date), "",
AND($B$3="İllik"),DATE(YEAR(AB812)+1,MONTH(AB812),DAY(AB812) ),
AND($B$3="Aylıq", $AH$14="Not end"), EDATE(AB812,1),
AND($B$3="Aylıq", $AH$14="End"), EOMONTH(AB812,1)
)</f>
        <v/>
      </c>
      <c r="AC813" s="75" t="str" cm="1">
        <f t="array" aca="1" ref="AC813" ca="1">_xlfn.IFS(
AND($AN$14="Not year_end", AC812&gt;last_rou_date), "",
AND($AN$14="Year_end", AC812&gt;=last_rou_date), "",
AND($AN$14="Year_end"), DATE(YEAR(AC812+1), 12, 31),
AND($AN$14="Not year_end", MONTH(AC812)=12, DAY(AC812)=31), DATE(YEAR(AC811)+1, MONTH(AC811), DAY(AC811)),
AND($AN$14="Not year_end", OR(MONTH(AC812)&lt;&gt;12, DAY(AC812)&lt;&gt;31) ), DATE(YEAR(AC812), 12, 31)
)</f>
        <v/>
      </c>
      <c r="AD813" s="75" t="str" cm="1">
        <f t="array" aca="1" ref="AD813" ca="1">_xlfn.IFS(AD812="", "",
AND(AD812=last_rou_date, OR(MONTH(AD812)&lt;&gt;12, DAY(AD812)&lt;&gt;31) ), DATE(YEAR(AD812), 12, 31),
AND(MONTH(AD812)=12, DAY(AD812)=31, AD812&gt;=last_rou_date), "",
AND(MONTH(AD812)=12, DAY(AD812)&lt;&gt;31),  EOMONTH(AD812,0),
AND(MONTH(AD812)=12, DAY(AD812)=31, $AH$14="Not end"),  EDATE(AD811,1),
AND($AH$14="Not end"), EDATE(AD812, 1),
AND($AH$14="End"), EOMONTH(AD812, 1)
)</f>
        <v/>
      </c>
      <c r="AE813" s="51" t="str" cm="1">
        <f t="array" ref="AE813">_xlfn.IFS(W813="", "",
AND(W813&gt;0, W813&lt;=$B$4, $C$2="İllik artım, faiz olaraq", $D$2&gt;0, $B$3="İllik"), $B$5*((1+$D$2)^(W813-1)),
AND(W813&gt;0, W813&lt;=$B$4, $C$2="İllik artım, faiz olaraq", $D$2&gt;0, $B$3="Aylıq"), $B$5*((1+$D$2)^ROUNDDOWN((W813-1)/12,0)),
AND(W813=1, $C$2="Aşağıdakı kimi dəyişir", ), $B$5,
AND(W813&gt;1, W813&lt;=$B$4, $C$2="Aşağıdakı kimi dəyişir"), IFERROR(VLOOKUP(W813, $C$4:$D$7, 2, FALSE), AE812),
AND(W813&gt;0, W813&lt;=$B$4), $B$5,
TRUE,0 )</f>
        <v/>
      </c>
      <c r="AF813" s="51" t="str">
        <f t="shared" ca="1" si="37"/>
        <v/>
      </c>
    </row>
    <row r="814" spans="1:32" x14ac:dyDescent="0.4">
      <c r="A814" s="13" t="str" cm="1">
        <f t="array" aca="1" ref="A814" ca="1">_xlfn.IFS(
AND(SUMIFS(lease_table_interest_accruals, lease_table_dates, A813)&gt;0, COUNTIFS($E$14:E813, "Interest accrual", $A$14:A813, A813)=0),  A813,
AND(SUMIFS(lease_table_payments, lease_table_dates, A813)&gt;0, COUNTIFS($E$14:E813, "Payment", $A$14:A813, A813)=0),  A813,
AND(SUMIFS(rou_table_deprs, rou_table_dates, A813)&gt;0, COUNTIFS($E$14:E813, "Depreciation", $A$14:A813, A813)=0),  A813,
TRUE,  IFERROR(INDEX(rou_table_dates,  MATCH(A813, rou_table_dates)+1, ), "")
)</f>
        <v/>
      </c>
      <c r="B814" s="1" t="str" cm="1">
        <f t="array" aca="1" ref="B814" ca="1">_xlfn.IFS(
AND(E814="Payment", A814=$B$2), $AM$14,
E814="Payment", $AM$15,
E814="Interest accrual", $AM$18,
E814="Depreciation", $AM$17,
TRUE, "")</f>
        <v/>
      </c>
      <c r="C814" s="1" t="str" cm="1">
        <f t="array" aca="1" ref="C814" ca="1">_xlfn.IFS(
E814="Payment", $AM$19,
E814="Interest accrual", $AM$15,
E814="Depreciation", $AM$16,
TRUE, "")</f>
        <v/>
      </c>
      <c r="D814" s="1" t="str" cm="1">
        <f t="array" aca="1" ref="D814" ca="1">_xlfn.IFS(
E814="Payment", _xlfn.XLOOKUP(A814, lease_table_dates, lease_table_payments, 0, 0),
E814="Interest accrual", _xlfn.XLOOKUP(A814, lease_table_dates, lease_table_interest_accruals, 0, 0),
E814="Depreciation", _xlfn.XLOOKUP(A814, rou_table_dates, rou_table_deprs, 0, 0),
TRUE, ""
)</f>
        <v/>
      </c>
      <c r="E814" s="7" t="str" cm="1">
        <f t="array" aca="1" ref="E814" ca="1">_xlfn.IFS(
AND(SUMIFS(lease_table_interest_accruals, lease_table_dates, A814)&gt;0, COUNTIFS($E$14:E813, "Interest accrual", $A$14:A813, A814)=0), "Interest accrual",
AND(SUMIFS(lease_table_payments, lease_table_dates, A814)&gt;0, COUNTIFS($E$14:E813, "Payment", $A$14:A813, A814)=0), "Payment",
AND(SUMIFS(rou_table_deprs, rou_table_dates, A814)&gt;0, COUNTIFS($E$14:E813, "Depreciation", $A$14:A813, A814)=0), "Depreciation",
TRUE,  ""
)</f>
        <v/>
      </c>
      <c r="G814" s="13" t="str" cm="1">
        <f t="array" aca="1" ref="G814" ca="1">_xlfn.IFS(
AND($B$11="Hə", $B$3="İllik"), Z814,
AND($B$11="Hə", $B$3="Aylıq"), AA814,
$B$11="Yox", X814)</f>
        <v/>
      </c>
      <c r="H814" s="1" t="str" cm="1">
        <f t="array" aca="1" ref="H814" ca="1">_xlfn.IFS( G814="", "",
TRUE, ROUND( H813+I814-J814, 2) )</f>
        <v/>
      </c>
      <c r="I814" s="1" t="str" cm="1">
        <f t="array" aca="1" ref="I814" ca="1">_xlfn.IFS(G814="", "",
G814=last_payment_date, (J814-H813),
 TRUE,  -  (H813- H813* (1+$B$6)^ (_xlfn.DAYS(G814,G813)/365) )
)</f>
        <v/>
      </c>
      <c r="J814" s="1" t="str" cm="1">
        <f t="array" aca="1" ref="J814" ca="1">_xlfn.IFS(G814="", "",
TRUE, _xlfn.XLOOKUP(G814,  payment_dates, payments,0,0)
)</f>
        <v/>
      </c>
      <c r="L814" s="8" t="str" cm="1">
        <f t="array" aca="1" ref="L814" ca="1">_xlfn.IFS(
AND($B$11="Hə", $B$3="İllik"), AC814,
AND($B$11="Hə", $B$3="Aylıq"), AD814,
$B$11="Yox", AB814)</f>
        <v/>
      </c>
      <c r="M814" s="1" t="str" cm="1">
        <f t="array" aca="1" ref="M814" ca="1">_xlfn.IFS( L814="", "",
(M813-N814)&lt;=0.5, 0,
TRUE,  M813-N814)</f>
        <v/>
      </c>
      <c r="N814" s="7" t="str" cm="1">
        <f t="array" aca="1" ref="N814" ca="1">_xlfn.IFS(
L814="", "",
TRUE, MIN(M813, ROUND($M$14/ (last_rou_date - $B$2) * (L814-L813), 2) )
)</f>
        <v/>
      </c>
      <c r="P814" s="59" t="str">
        <f t="shared" ca="1" si="36"/>
        <v/>
      </c>
      <c r="Q814" s="1" t="str" cm="1">
        <f t="array" aca="1" ref="Q814" ca="1">_xlfn.IFS(P814="","",
$B$11="Hə", _xlfn.XLOOKUP(DATE(P814, 12, 31), rou_table_dates, rou_table_nbvs,0, 0),
TRUE,  MAX(0, ROUND($M$14 - $M$14/ (last_rou_date - $B$2) * (DATE(P814,12,31) - $B$2), 2) )
)</f>
        <v/>
      </c>
      <c r="R814" s="1" t="str" cm="1">
        <f t="array" aca="1" ref="R814" ca="1">_xlfn.IFS(P814="","",
$B$11="Hə", _xlfn.XLOOKUP(DATE(P814, 12, 31), lease_table_dates, lease_table_balances,0, 0),
TRUE, IFERROR( XNPV($B$6, IF(payment_dates &gt;DATE(P814, 12, 31), payments,  0),  IF(payment_dates &gt;DATE(P814, 12, 31), payment_dates,  DATE(P814, 12, 31))    ),0)
)</f>
        <v/>
      </c>
      <c r="S814" s="1" t="str" cm="1">
        <f t="array" aca="1" ref="S814" ca="1">_xlfn.IFS(P814="","",
TRUE,  MIN( MIN(Q813, $M$14), ROUND($M$14/ (last_rou_date - $B$2) * (DATE(P814,12,31) - MAX($B$2, DATE(P814-1, 12, 31))), 2) )
)</f>
        <v/>
      </c>
      <c r="T814" s="7" t="str" cm="1">
        <f t="array" aca="1" ref="T814" ca="1">_xlfn.IFS(P814="", "",
ISTEXT(R813), R814- (H814 - SUMIFS( lease_table_payments, lease_table_years, P814) -$AG$14 ),
AND(ISNUMBER(R813), R814&lt;&gt;""),   R814- (R813 - SUMIFS( lease_table_payments, lease_table_years, P814) )
)</f>
        <v/>
      </c>
      <c r="V814" s="64">
        <f t="shared" si="38"/>
        <v>801</v>
      </c>
      <c r="W814" s="51" t="str" cm="1">
        <f t="array" ref="W814">_xlfn.IFS(
OR(W813=$B$4, W813=""),"",
TRUE,W813+1
)</f>
        <v/>
      </c>
      <c r="X814" s="51" t="str" cm="1">
        <f t="array" ref="X814">_xlfn.IFS(X813="","",
W814="", "",
AND($B$3="İllik"),DATE(YEAR(X813)+1,MONTH(X813),DAY(X813) ),
AND($B$3="Aylıq", $AH$14="Not end"), EDATE(X813,1),
AND($B$3="Aylıq", $AH$14="End"), EOMONTH(X813,1)
)</f>
        <v/>
      </c>
      <c r="Y814" s="51" t="str" cm="1">
        <f t="array" aca="1" ref="Y814" ca="1">_xlfn.IFS(
AND($B$7="Dövrün əvvəlində", Y813&lt;=last_rou_date), DATE(YEAR(Y813)+1, 12, 31),
AND($B$7="Dövrün sonunda", Y813&lt;=last_payment_date), DATE(YEAR(Y813)+1, 12, 31),
TRUE, ""
)</f>
        <v/>
      </c>
      <c r="Z814" s="75" t="str" cm="1">
        <f t="array" aca="1" ref="Z814" ca="1">_xlfn.IFS(
AND($AN$14="Not year_end", Z813&gt;last_payment_date), "",
AND($AN$14="Year_end", Z813&gt;=last_payment_date), "",
AND($AN$14="Year_end"), DATE(YEAR(Z813+1), 12, 31),
AND($AN$14="Not year_end", MONTH(Z813)=12, DAY(Z813)=31), DATE(YEAR(Z812)+1, MONTH(Z812), DAY(Z812)),
AND($AN$14="Not year_end", OR(MONTH(Z813)&lt;&gt;12, DAY(Z813)&lt;&gt;31) ), DATE(YEAR(Z813), 12, 31)
)</f>
        <v/>
      </c>
      <c r="AA814" s="75" t="str" cm="1">
        <f t="array" aca="1" ref="AA814" ca="1">_xlfn.IFS(AA813="", "",
AND(AA813=last_payment_date, OR(MONTH(AA813)&lt;&gt;12, DAY(AA813)&lt;&gt;31) ), DATE(YEAR(AA813), 12, 31),
AND(MONTH(AA813)=12, DAY(AA813)=31, AA813&gt;=last_payment_date), "",
AND(MONTH(AA813)=12, DAY(AA813)&lt;&gt;31),  EOMONTH(AA813,0),
AND(MONTH(AA813)=12, DAY(AA813)=31, $AH$14="Not end"),  EDATE(AA812,1),
AND($AH$14="Not end"), EDATE(AA813, 1),
AND($AH$14="End"), EOMONTH(AA813, 1)
)</f>
        <v/>
      </c>
      <c r="AB814" s="75" t="str" cm="1">
        <f t="array" aca="1" ref="AB814" ca="1">_xlfn.IFS(AB813="","",
AND(AB813=last_rou_date), "",
AND($B$3="İllik"),DATE(YEAR(AB813)+1,MONTH(AB813),DAY(AB813) ),
AND($B$3="Aylıq", $AH$14="Not end"), EDATE(AB813,1),
AND($B$3="Aylıq", $AH$14="End"), EOMONTH(AB813,1)
)</f>
        <v/>
      </c>
      <c r="AC814" s="75" t="str" cm="1">
        <f t="array" aca="1" ref="AC814" ca="1">_xlfn.IFS(
AND($AN$14="Not year_end", AC813&gt;last_rou_date), "",
AND($AN$14="Year_end", AC813&gt;=last_rou_date), "",
AND($AN$14="Year_end"), DATE(YEAR(AC813+1), 12, 31),
AND($AN$14="Not year_end", MONTH(AC813)=12, DAY(AC813)=31), DATE(YEAR(AC812)+1, MONTH(AC812), DAY(AC812)),
AND($AN$14="Not year_end", OR(MONTH(AC813)&lt;&gt;12, DAY(AC813)&lt;&gt;31) ), DATE(YEAR(AC813), 12, 31)
)</f>
        <v/>
      </c>
      <c r="AD814" s="75" t="str" cm="1">
        <f t="array" aca="1" ref="AD814" ca="1">_xlfn.IFS(AD813="", "",
AND(AD813=last_rou_date, OR(MONTH(AD813)&lt;&gt;12, DAY(AD813)&lt;&gt;31) ), DATE(YEAR(AD813), 12, 31),
AND(MONTH(AD813)=12, DAY(AD813)=31, AD813&gt;=last_rou_date), "",
AND(MONTH(AD813)=12, DAY(AD813)&lt;&gt;31),  EOMONTH(AD813,0),
AND(MONTH(AD813)=12, DAY(AD813)=31, $AH$14="Not end"),  EDATE(AD812,1),
AND($AH$14="Not end"), EDATE(AD813, 1),
AND($AH$14="End"), EOMONTH(AD813, 1)
)</f>
        <v/>
      </c>
      <c r="AE814" s="51" t="str" cm="1">
        <f t="array" ref="AE814">_xlfn.IFS(W814="", "",
AND(W814&gt;0, W814&lt;=$B$4, $C$2="İllik artım, faiz olaraq", $D$2&gt;0, $B$3="İllik"), $B$5*((1+$D$2)^(W814-1)),
AND(W814&gt;0, W814&lt;=$B$4, $C$2="İllik artım, faiz olaraq", $D$2&gt;0, $B$3="Aylıq"), $B$5*((1+$D$2)^ROUNDDOWN((W814-1)/12,0)),
AND(W814=1, $C$2="Aşağıdakı kimi dəyişir", ), $B$5,
AND(W814&gt;1, W814&lt;=$B$4, $C$2="Aşağıdakı kimi dəyişir"), IFERROR(VLOOKUP(W814, $C$4:$D$7, 2, FALSE), AE813),
AND(W814&gt;0, W814&lt;=$B$4), $B$5,
TRUE,0 )</f>
        <v/>
      </c>
      <c r="AF814" s="51" t="str">
        <f t="shared" ca="1" si="37"/>
        <v/>
      </c>
    </row>
    <row r="815" spans="1:32" x14ac:dyDescent="0.4">
      <c r="A815" s="13" t="str" cm="1">
        <f t="array" aca="1" ref="A815" ca="1">_xlfn.IFS(
AND(SUMIFS(lease_table_interest_accruals, lease_table_dates, A814)&gt;0, COUNTIFS($E$14:E814, "Interest accrual", $A$14:A814, A814)=0),  A814,
AND(SUMIFS(lease_table_payments, lease_table_dates, A814)&gt;0, COUNTIFS($E$14:E814, "Payment", $A$14:A814, A814)=0),  A814,
AND(SUMIFS(rou_table_deprs, rou_table_dates, A814)&gt;0, COUNTIFS($E$14:E814, "Depreciation", $A$14:A814, A814)=0),  A814,
TRUE,  IFERROR(INDEX(rou_table_dates,  MATCH(A814, rou_table_dates)+1, ), "")
)</f>
        <v/>
      </c>
      <c r="B815" s="1" t="str" cm="1">
        <f t="array" aca="1" ref="B815" ca="1">_xlfn.IFS(
AND(E815="Payment", A815=$B$2), $AM$14,
E815="Payment", $AM$15,
E815="Interest accrual", $AM$18,
E815="Depreciation", $AM$17,
TRUE, "")</f>
        <v/>
      </c>
      <c r="C815" s="1" t="str" cm="1">
        <f t="array" aca="1" ref="C815" ca="1">_xlfn.IFS(
E815="Payment", $AM$19,
E815="Interest accrual", $AM$15,
E815="Depreciation", $AM$16,
TRUE, "")</f>
        <v/>
      </c>
      <c r="D815" s="1" t="str" cm="1">
        <f t="array" aca="1" ref="D815" ca="1">_xlfn.IFS(
E815="Payment", _xlfn.XLOOKUP(A815, lease_table_dates, lease_table_payments, 0, 0),
E815="Interest accrual", _xlfn.XLOOKUP(A815, lease_table_dates, lease_table_interest_accruals, 0, 0),
E815="Depreciation", _xlfn.XLOOKUP(A815, rou_table_dates, rou_table_deprs, 0, 0),
TRUE, ""
)</f>
        <v/>
      </c>
      <c r="E815" s="7" t="str" cm="1">
        <f t="array" aca="1" ref="E815" ca="1">_xlfn.IFS(
AND(SUMIFS(lease_table_interest_accruals, lease_table_dates, A815)&gt;0, COUNTIFS($E$14:E814, "Interest accrual", $A$14:A814, A815)=0), "Interest accrual",
AND(SUMIFS(lease_table_payments, lease_table_dates, A815)&gt;0, COUNTIFS($E$14:E814, "Payment", $A$14:A814, A815)=0), "Payment",
AND(SUMIFS(rou_table_deprs, rou_table_dates, A815)&gt;0, COUNTIFS($E$14:E814, "Depreciation", $A$14:A814, A815)=0), "Depreciation",
TRUE,  ""
)</f>
        <v/>
      </c>
      <c r="G815" s="13" t="str" cm="1">
        <f t="array" aca="1" ref="G815" ca="1">_xlfn.IFS(
AND($B$11="Hə", $B$3="İllik"), Z815,
AND($B$11="Hə", $B$3="Aylıq"), AA815,
$B$11="Yox", X815)</f>
        <v/>
      </c>
      <c r="H815" s="1" t="str" cm="1">
        <f t="array" aca="1" ref="H815" ca="1">_xlfn.IFS( G815="", "",
TRUE, ROUND( H814+I815-J815, 2) )</f>
        <v/>
      </c>
      <c r="I815" s="1" t="str" cm="1">
        <f t="array" aca="1" ref="I815" ca="1">_xlfn.IFS(G815="", "",
G815=last_payment_date, (J815-H814),
 TRUE,  -  (H814- H814* (1+$B$6)^ (_xlfn.DAYS(G815,G814)/365) )
)</f>
        <v/>
      </c>
      <c r="J815" s="1" t="str" cm="1">
        <f t="array" aca="1" ref="J815" ca="1">_xlfn.IFS(G815="", "",
TRUE, _xlfn.XLOOKUP(G815,  payment_dates, payments,0,0)
)</f>
        <v/>
      </c>
      <c r="L815" s="8" t="str" cm="1">
        <f t="array" aca="1" ref="L815" ca="1">_xlfn.IFS(
AND($B$11="Hə", $B$3="İllik"), AC815,
AND($B$11="Hə", $B$3="Aylıq"), AD815,
$B$11="Yox", AB815)</f>
        <v/>
      </c>
      <c r="M815" s="1" t="str" cm="1">
        <f t="array" aca="1" ref="M815" ca="1">_xlfn.IFS( L815="", "",
(M814-N815)&lt;=0.5, 0,
TRUE,  M814-N815)</f>
        <v/>
      </c>
      <c r="N815" s="7" t="str" cm="1">
        <f t="array" aca="1" ref="N815" ca="1">_xlfn.IFS(
L815="", "",
TRUE, MIN(M814, ROUND($M$14/ (last_rou_date - $B$2) * (L815-L814), 2) )
)</f>
        <v/>
      </c>
      <c r="P815" s="59" t="str">
        <f t="shared" ca="1" si="36"/>
        <v/>
      </c>
      <c r="Q815" s="1" t="str" cm="1">
        <f t="array" aca="1" ref="Q815" ca="1">_xlfn.IFS(P815="","",
$B$11="Hə", _xlfn.XLOOKUP(DATE(P815, 12, 31), rou_table_dates, rou_table_nbvs,0, 0),
TRUE,  MAX(0, ROUND($M$14 - $M$14/ (last_rou_date - $B$2) * (DATE(P815,12,31) - $B$2), 2) )
)</f>
        <v/>
      </c>
      <c r="R815" s="1" t="str" cm="1">
        <f t="array" aca="1" ref="R815" ca="1">_xlfn.IFS(P815="","",
$B$11="Hə", _xlfn.XLOOKUP(DATE(P815, 12, 31), lease_table_dates, lease_table_balances,0, 0),
TRUE, IFERROR( XNPV($B$6, IF(payment_dates &gt;DATE(P815, 12, 31), payments,  0),  IF(payment_dates &gt;DATE(P815, 12, 31), payment_dates,  DATE(P815, 12, 31))    ),0)
)</f>
        <v/>
      </c>
      <c r="S815" s="1" t="str" cm="1">
        <f t="array" aca="1" ref="S815" ca="1">_xlfn.IFS(P815="","",
TRUE,  MIN( MIN(Q814, $M$14), ROUND($M$14/ (last_rou_date - $B$2) * (DATE(P815,12,31) - MAX($B$2, DATE(P815-1, 12, 31))), 2) )
)</f>
        <v/>
      </c>
      <c r="T815" s="7" t="str" cm="1">
        <f t="array" aca="1" ref="T815" ca="1">_xlfn.IFS(P815="", "",
ISTEXT(R814), R815- (H815 - SUMIFS( lease_table_payments, lease_table_years, P815) -$AG$14 ),
AND(ISNUMBER(R814), R815&lt;&gt;""),   R815- (R814 - SUMIFS( lease_table_payments, lease_table_years, P815) )
)</f>
        <v/>
      </c>
      <c r="V815" s="64">
        <f t="shared" si="38"/>
        <v>802</v>
      </c>
      <c r="W815" s="51" t="str" cm="1">
        <f t="array" ref="W815">_xlfn.IFS(
OR(W814=$B$4, W814=""),"",
TRUE,W814+1
)</f>
        <v/>
      </c>
      <c r="X815" s="51" t="str" cm="1">
        <f t="array" ref="X815">_xlfn.IFS(X814="","",
W815="", "",
AND($B$3="İllik"),DATE(YEAR(X814)+1,MONTH(X814),DAY(X814) ),
AND($B$3="Aylıq", $AH$14="Not end"), EDATE(X814,1),
AND($B$3="Aylıq", $AH$14="End"), EOMONTH(X814,1)
)</f>
        <v/>
      </c>
      <c r="Y815" s="51" t="str" cm="1">
        <f t="array" aca="1" ref="Y815" ca="1">_xlfn.IFS(
AND($B$7="Dövrün əvvəlində", Y814&lt;=last_rou_date), DATE(YEAR(Y814)+1, 12, 31),
AND($B$7="Dövrün sonunda", Y814&lt;=last_payment_date), DATE(YEAR(Y814)+1, 12, 31),
TRUE, ""
)</f>
        <v/>
      </c>
      <c r="Z815" s="75" t="str" cm="1">
        <f t="array" aca="1" ref="Z815" ca="1">_xlfn.IFS(
AND($AN$14="Not year_end", Z814&gt;last_payment_date), "",
AND($AN$14="Year_end", Z814&gt;=last_payment_date), "",
AND($AN$14="Year_end"), DATE(YEAR(Z814+1), 12, 31),
AND($AN$14="Not year_end", MONTH(Z814)=12, DAY(Z814)=31), DATE(YEAR(Z813)+1, MONTH(Z813), DAY(Z813)),
AND($AN$14="Not year_end", OR(MONTH(Z814)&lt;&gt;12, DAY(Z814)&lt;&gt;31) ), DATE(YEAR(Z814), 12, 31)
)</f>
        <v/>
      </c>
      <c r="AA815" s="75" t="str" cm="1">
        <f t="array" aca="1" ref="AA815" ca="1">_xlfn.IFS(AA814="", "",
AND(AA814=last_payment_date, OR(MONTH(AA814)&lt;&gt;12, DAY(AA814)&lt;&gt;31) ), DATE(YEAR(AA814), 12, 31),
AND(MONTH(AA814)=12, DAY(AA814)=31, AA814&gt;=last_payment_date), "",
AND(MONTH(AA814)=12, DAY(AA814)&lt;&gt;31),  EOMONTH(AA814,0),
AND(MONTH(AA814)=12, DAY(AA814)=31, $AH$14="Not end"),  EDATE(AA813,1),
AND($AH$14="Not end"), EDATE(AA814, 1),
AND($AH$14="End"), EOMONTH(AA814, 1)
)</f>
        <v/>
      </c>
      <c r="AB815" s="75" t="str" cm="1">
        <f t="array" aca="1" ref="AB815" ca="1">_xlfn.IFS(AB814="","",
AND(AB814=last_rou_date), "",
AND($B$3="İllik"),DATE(YEAR(AB814)+1,MONTH(AB814),DAY(AB814) ),
AND($B$3="Aylıq", $AH$14="Not end"), EDATE(AB814,1),
AND($B$3="Aylıq", $AH$14="End"), EOMONTH(AB814,1)
)</f>
        <v/>
      </c>
      <c r="AC815" s="75" t="str" cm="1">
        <f t="array" aca="1" ref="AC815" ca="1">_xlfn.IFS(
AND($AN$14="Not year_end", AC814&gt;last_rou_date), "",
AND($AN$14="Year_end", AC814&gt;=last_rou_date), "",
AND($AN$14="Year_end"), DATE(YEAR(AC814+1), 12, 31),
AND($AN$14="Not year_end", MONTH(AC814)=12, DAY(AC814)=31), DATE(YEAR(AC813)+1, MONTH(AC813), DAY(AC813)),
AND($AN$14="Not year_end", OR(MONTH(AC814)&lt;&gt;12, DAY(AC814)&lt;&gt;31) ), DATE(YEAR(AC814), 12, 31)
)</f>
        <v/>
      </c>
      <c r="AD815" s="75" t="str" cm="1">
        <f t="array" aca="1" ref="AD815" ca="1">_xlfn.IFS(AD814="", "",
AND(AD814=last_rou_date, OR(MONTH(AD814)&lt;&gt;12, DAY(AD814)&lt;&gt;31) ), DATE(YEAR(AD814), 12, 31),
AND(MONTH(AD814)=12, DAY(AD814)=31, AD814&gt;=last_rou_date), "",
AND(MONTH(AD814)=12, DAY(AD814)&lt;&gt;31),  EOMONTH(AD814,0),
AND(MONTH(AD814)=12, DAY(AD814)=31, $AH$14="Not end"),  EDATE(AD813,1),
AND($AH$14="Not end"), EDATE(AD814, 1),
AND($AH$14="End"), EOMONTH(AD814, 1)
)</f>
        <v/>
      </c>
      <c r="AE815" s="51" t="str" cm="1">
        <f t="array" ref="AE815">_xlfn.IFS(W815="", "",
AND(W815&gt;0, W815&lt;=$B$4, $C$2="İllik artım, faiz olaraq", $D$2&gt;0, $B$3="İllik"), $B$5*((1+$D$2)^(W815-1)),
AND(W815&gt;0, W815&lt;=$B$4, $C$2="İllik artım, faiz olaraq", $D$2&gt;0, $B$3="Aylıq"), $B$5*((1+$D$2)^ROUNDDOWN((W815-1)/12,0)),
AND(W815=1, $C$2="Aşağıdakı kimi dəyişir", ), $B$5,
AND(W815&gt;1, W815&lt;=$B$4, $C$2="Aşağıdakı kimi dəyişir"), IFERROR(VLOOKUP(W815, $C$4:$D$7, 2, FALSE), AE814),
AND(W815&gt;0, W815&lt;=$B$4), $B$5,
TRUE,0 )</f>
        <v/>
      </c>
      <c r="AF815" s="51" t="str">
        <f t="shared" ca="1" si="37"/>
        <v/>
      </c>
    </row>
    <row r="816" spans="1:32" x14ac:dyDescent="0.4">
      <c r="A816" s="13" t="str" cm="1">
        <f t="array" aca="1" ref="A816" ca="1">_xlfn.IFS(
AND(SUMIFS(lease_table_interest_accruals, lease_table_dates, A815)&gt;0, COUNTIFS($E$14:E815, "Interest accrual", $A$14:A815, A815)=0),  A815,
AND(SUMIFS(lease_table_payments, lease_table_dates, A815)&gt;0, COUNTIFS($E$14:E815, "Payment", $A$14:A815, A815)=0),  A815,
AND(SUMIFS(rou_table_deprs, rou_table_dates, A815)&gt;0, COUNTIFS($E$14:E815, "Depreciation", $A$14:A815, A815)=0),  A815,
TRUE,  IFERROR(INDEX(rou_table_dates,  MATCH(A815, rou_table_dates)+1, ), "")
)</f>
        <v/>
      </c>
      <c r="B816" s="1" t="str" cm="1">
        <f t="array" aca="1" ref="B816" ca="1">_xlfn.IFS(
AND(E816="Payment", A816=$B$2), $AM$14,
E816="Payment", $AM$15,
E816="Interest accrual", $AM$18,
E816="Depreciation", $AM$17,
TRUE, "")</f>
        <v/>
      </c>
      <c r="C816" s="1" t="str" cm="1">
        <f t="array" aca="1" ref="C816" ca="1">_xlfn.IFS(
E816="Payment", $AM$19,
E816="Interest accrual", $AM$15,
E816="Depreciation", $AM$16,
TRUE, "")</f>
        <v/>
      </c>
      <c r="D816" s="1" t="str" cm="1">
        <f t="array" aca="1" ref="D816" ca="1">_xlfn.IFS(
E816="Payment", _xlfn.XLOOKUP(A816, lease_table_dates, lease_table_payments, 0, 0),
E816="Interest accrual", _xlfn.XLOOKUP(A816, lease_table_dates, lease_table_interest_accruals, 0, 0),
E816="Depreciation", _xlfn.XLOOKUP(A816, rou_table_dates, rou_table_deprs, 0, 0),
TRUE, ""
)</f>
        <v/>
      </c>
      <c r="E816" s="7" t="str" cm="1">
        <f t="array" aca="1" ref="E816" ca="1">_xlfn.IFS(
AND(SUMIFS(lease_table_interest_accruals, lease_table_dates, A816)&gt;0, COUNTIFS($E$14:E815, "Interest accrual", $A$14:A815, A816)=0), "Interest accrual",
AND(SUMIFS(lease_table_payments, lease_table_dates, A816)&gt;0, COUNTIFS($E$14:E815, "Payment", $A$14:A815, A816)=0), "Payment",
AND(SUMIFS(rou_table_deprs, rou_table_dates, A816)&gt;0, COUNTIFS($E$14:E815, "Depreciation", $A$14:A815, A816)=0), "Depreciation",
TRUE,  ""
)</f>
        <v/>
      </c>
      <c r="G816" s="13" t="str" cm="1">
        <f t="array" aca="1" ref="G816" ca="1">_xlfn.IFS(
AND($B$11="Hə", $B$3="İllik"), Z816,
AND($B$11="Hə", $B$3="Aylıq"), AA816,
$B$11="Yox", X816)</f>
        <v/>
      </c>
      <c r="H816" s="1" t="str" cm="1">
        <f t="array" aca="1" ref="H816" ca="1">_xlfn.IFS( G816="", "",
TRUE, ROUND( H815+I816-J816, 2) )</f>
        <v/>
      </c>
      <c r="I816" s="1" t="str" cm="1">
        <f t="array" aca="1" ref="I816" ca="1">_xlfn.IFS(G816="", "",
G816=last_payment_date, (J816-H815),
 TRUE,  -  (H815- H815* (1+$B$6)^ (_xlfn.DAYS(G816,G815)/365) )
)</f>
        <v/>
      </c>
      <c r="J816" s="1" t="str" cm="1">
        <f t="array" aca="1" ref="J816" ca="1">_xlfn.IFS(G816="", "",
TRUE, _xlfn.XLOOKUP(G816,  payment_dates, payments,0,0)
)</f>
        <v/>
      </c>
      <c r="L816" s="8" t="str" cm="1">
        <f t="array" aca="1" ref="L816" ca="1">_xlfn.IFS(
AND($B$11="Hə", $B$3="İllik"), AC816,
AND($B$11="Hə", $B$3="Aylıq"), AD816,
$B$11="Yox", AB816)</f>
        <v/>
      </c>
      <c r="M816" s="1" t="str" cm="1">
        <f t="array" aca="1" ref="M816" ca="1">_xlfn.IFS( L816="", "",
(M815-N816)&lt;=0.5, 0,
TRUE,  M815-N816)</f>
        <v/>
      </c>
      <c r="N816" s="7" t="str" cm="1">
        <f t="array" aca="1" ref="N816" ca="1">_xlfn.IFS(
L816="", "",
TRUE, MIN(M815, ROUND($M$14/ (last_rou_date - $B$2) * (L816-L815), 2) )
)</f>
        <v/>
      </c>
      <c r="P816" s="59" t="str">
        <f t="shared" ca="1" si="36"/>
        <v/>
      </c>
      <c r="Q816" s="1" t="str" cm="1">
        <f t="array" aca="1" ref="Q816" ca="1">_xlfn.IFS(P816="","",
$B$11="Hə", _xlfn.XLOOKUP(DATE(P816, 12, 31), rou_table_dates, rou_table_nbvs,0, 0),
TRUE,  MAX(0, ROUND($M$14 - $M$14/ (last_rou_date - $B$2) * (DATE(P816,12,31) - $B$2), 2) )
)</f>
        <v/>
      </c>
      <c r="R816" s="1" t="str" cm="1">
        <f t="array" aca="1" ref="R816" ca="1">_xlfn.IFS(P816="","",
$B$11="Hə", _xlfn.XLOOKUP(DATE(P816, 12, 31), lease_table_dates, lease_table_balances,0, 0),
TRUE, IFERROR( XNPV($B$6, IF(payment_dates &gt;DATE(P816, 12, 31), payments,  0),  IF(payment_dates &gt;DATE(P816, 12, 31), payment_dates,  DATE(P816, 12, 31))    ),0)
)</f>
        <v/>
      </c>
      <c r="S816" s="1" t="str" cm="1">
        <f t="array" aca="1" ref="S816" ca="1">_xlfn.IFS(P816="","",
TRUE,  MIN( MIN(Q815, $M$14), ROUND($M$14/ (last_rou_date - $B$2) * (DATE(P816,12,31) - MAX($B$2, DATE(P816-1, 12, 31))), 2) )
)</f>
        <v/>
      </c>
      <c r="T816" s="7" t="str" cm="1">
        <f t="array" aca="1" ref="T816" ca="1">_xlfn.IFS(P816="", "",
ISTEXT(R815), R816- (H816 - SUMIFS( lease_table_payments, lease_table_years, P816) -$AG$14 ),
AND(ISNUMBER(R815), R816&lt;&gt;""),   R816- (R815 - SUMIFS( lease_table_payments, lease_table_years, P816) )
)</f>
        <v/>
      </c>
      <c r="V816" s="64">
        <f t="shared" si="38"/>
        <v>803</v>
      </c>
      <c r="W816" s="51" t="str" cm="1">
        <f t="array" ref="W816">_xlfn.IFS(
OR(W815=$B$4, W815=""),"",
TRUE,W815+1
)</f>
        <v/>
      </c>
      <c r="X816" s="51" t="str" cm="1">
        <f t="array" ref="X816">_xlfn.IFS(X815="","",
W816="", "",
AND($B$3="İllik"),DATE(YEAR(X815)+1,MONTH(X815),DAY(X815) ),
AND($B$3="Aylıq", $AH$14="Not end"), EDATE(X815,1),
AND($B$3="Aylıq", $AH$14="End"), EOMONTH(X815,1)
)</f>
        <v/>
      </c>
      <c r="Y816" s="51" t="str" cm="1">
        <f t="array" aca="1" ref="Y816" ca="1">_xlfn.IFS(
AND($B$7="Dövrün əvvəlində", Y815&lt;=last_rou_date), DATE(YEAR(Y815)+1, 12, 31),
AND($B$7="Dövrün sonunda", Y815&lt;=last_payment_date), DATE(YEAR(Y815)+1, 12, 31),
TRUE, ""
)</f>
        <v/>
      </c>
      <c r="Z816" s="75" t="str" cm="1">
        <f t="array" aca="1" ref="Z816" ca="1">_xlfn.IFS(
AND($AN$14="Not year_end", Z815&gt;last_payment_date), "",
AND($AN$14="Year_end", Z815&gt;=last_payment_date), "",
AND($AN$14="Year_end"), DATE(YEAR(Z815+1), 12, 31),
AND($AN$14="Not year_end", MONTH(Z815)=12, DAY(Z815)=31), DATE(YEAR(Z814)+1, MONTH(Z814), DAY(Z814)),
AND($AN$14="Not year_end", OR(MONTH(Z815)&lt;&gt;12, DAY(Z815)&lt;&gt;31) ), DATE(YEAR(Z815), 12, 31)
)</f>
        <v/>
      </c>
      <c r="AA816" s="75" t="str" cm="1">
        <f t="array" aca="1" ref="AA816" ca="1">_xlfn.IFS(AA815="", "",
AND(AA815=last_payment_date, OR(MONTH(AA815)&lt;&gt;12, DAY(AA815)&lt;&gt;31) ), DATE(YEAR(AA815), 12, 31),
AND(MONTH(AA815)=12, DAY(AA815)=31, AA815&gt;=last_payment_date), "",
AND(MONTH(AA815)=12, DAY(AA815)&lt;&gt;31),  EOMONTH(AA815,0),
AND(MONTH(AA815)=12, DAY(AA815)=31, $AH$14="Not end"),  EDATE(AA814,1),
AND($AH$14="Not end"), EDATE(AA815, 1),
AND($AH$14="End"), EOMONTH(AA815, 1)
)</f>
        <v/>
      </c>
      <c r="AB816" s="75" t="str" cm="1">
        <f t="array" aca="1" ref="AB816" ca="1">_xlfn.IFS(AB815="","",
AND(AB815=last_rou_date), "",
AND($B$3="İllik"),DATE(YEAR(AB815)+1,MONTH(AB815),DAY(AB815) ),
AND($B$3="Aylıq", $AH$14="Not end"), EDATE(AB815,1),
AND($B$3="Aylıq", $AH$14="End"), EOMONTH(AB815,1)
)</f>
        <v/>
      </c>
      <c r="AC816" s="75" t="str" cm="1">
        <f t="array" aca="1" ref="AC816" ca="1">_xlfn.IFS(
AND($AN$14="Not year_end", AC815&gt;last_rou_date), "",
AND($AN$14="Year_end", AC815&gt;=last_rou_date), "",
AND($AN$14="Year_end"), DATE(YEAR(AC815+1), 12, 31),
AND($AN$14="Not year_end", MONTH(AC815)=12, DAY(AC815)=31), DATE(YEAR(AC814)+1, MONTH(AC814), DAY(AC814)),
AND($AN$14="Not year_end", OR(MONTH(AC815)&lt;&gt;12, DAY(AC815)&lt;&gt;31) ), DATE(YEAR(AC815), 12, 31)
)</f>
        <v/>
      </c>
      <c r="AD816" s="75" t="str" cm="1">
        <f t="array" aca="1" ref="AD816" ca="1">_xlfn.IFS(AD815="", "",
AND(AD815=last_rou_date, OR(MONTH(AD815)&lt;&gt;12, DAY(AD815)&lt;&gt;31) ), DATE(YEAR(AD815), 12, 31),
AND(MONTH(AD815)=12, DAY(AD815)=31, AD815&gt;=last_rou_date), "",
AND(MONTH(AD815)=12, DAY(AD815)&lt;&gt;31),  EOMONTH(AD815,0),
AND(MONTH(AD815)=12, DAY(AD815)=31, $AH$14="Not end"),  EDATE(AD814,1),
AND($AH$14="Not end"), EDATE(AD815, 1),
AND($AH$14="End"), EOMONTH(AD815, 1)
)</f>
        <v/>
      </c>
      <c r="AE816" s="51" t="str" cm="1">
        <f t="array" ref="AE816">_xlfn.IFS(W816="", "",
AND(W816&gt;0, W816&lt;=$B$4, $C$2="İllik artım, faiz olaraq", $D$2&gt;0, $B$3="İllik"), $B$5*((1+$D$2)^(W816-1)),
AND(W816&gt;0, W816&lt;=$B$4, $C$2="İllik artım, faiz olaraq", $D$2&gt;0, $B$3="Aylıq"), $B$5*((1+$D$2)^ROUNDDOWN((W816-1)/12,0)),
AND(W816=1, $C$2="Aşağıdakı kimi dəyişir", ), $B$5,
AND(W816&gt;1, W816&lt;=$B$4, $C$2="Aşağıdakı kimi dəyişir"), IFERROR(VLOOKUP(W816, $C$4:$D$7, 2, FALSE), AE815),
AND(W816&gt;0, W816&lt;=$B$4), $B$5,
TRUE,0 )</f>
        <v/>
      </c>
      <c r="AF816" s="51" t="str">
        <f t="shared" ca="1" si="37"/>
        <v/>
      </c>
    </row>
    <row r="817" spans="1:32" x14ac:dyDescent="0.4">
      <c r="A817" s="13" t="str" cm="1">
        <f t="array" aca="1" ref="A817" ca="1">_xlfn.IFS(
AND(SUMIFS(lease_table_interest_accruals, lease_table_dates, A816)&gt;0, COUNTIFS($E$14:E816, "Interest accrual", $A$14:A816, A816)=0),  A816,
AND(SUMIFS(lease_table_payments, lease_table_dates, A816)&gt;0, COUNTIFS($E$14:E816, "Payment", $A$14:A816, A816)=0),  A816,
AND(SUMIFS(rou_table_deprs, rou_table_dates, A816)&gt;0, COUNTIFS($E$14:E816, "Depreciation", $A$14:A816, A816)=0),  A816,
TRUE,  IFERROR(INDEX(rou_table_dates,  MATCH(A816, rou_table_dates)+1, ), "")
)</f>
        <v/>
      </c>
      <c r="B817" s="1" t="str" cm="1">
        <f t="array" aca="1" ref="B817" ca="1">_xlfn.IFS(
AND(E817="Payment", A817=$B$2), $AM$14,
E817="Payment", $AM$15,
E817="Interest accrual", $AM$18,
E817="Depreciation", $AM$17,
TRUE, "")</f>
        <v/>
      </c>
      <c r="C817" s="1" t="str" cm="1">
        <f t="array" aca="1" ref="C817" ca="1">_xlfn.IFS(
E817="Payment", $AM$19,
E817="Interest accrual", $AM$15,
E817="Depreciation", $AM$16,
TRUE, "")</f>
        <v/>
      </c>
      <c r="D817" s="1" t="str" cm="1">
        <f t="array" aca="1" ref="D817" ca="1">_xlfn.IFS(
E817="Payment", _xlfn.XLOOKUP(A817, lease_table_dates, lease_table_payments, 0, 0),
E817="Interest accrual", _xlfn.XLOOKUP(A817, lease_table_dates, lease_table_interest_accruals, 0, 0),
E817="Depreciation", _xlfn.XLOOKUP(A817, rou_table_dates, rou_table_deprs, 0, 0),
TRUE, ""
)</f>
        <v/>
      </c>
      <c r="E817" s="7" t="str" cm="1">
        <f t="array" aca="1" ref="E817" ca="1">_xlfn.IFS(
AND(SUMIFS(lease_table_interest_accruals, lease_table_dates, A817)&gt;0, COUNTIFS($E$14:E816, "Interest accrual", $A$14:A816, A817)=0), "Interest accrual",
AND(SUMIFS(lease_table_payments, lease_table_dates, A817)&gt;0, COUNTIFS($E$14:E816, "Payment", $A$14:A816, A817)=0), "Payment",
AND(SUMIFS(rou_table_deprs, rou_table_dates, A817)&gt;0, COUNTIFS($E$14:E816, "Depreciation", $A$14:A816, A817)=0), "Depreciation",
TRUE,  ""
)</f>
        <v/>
      </c>
      <c r="G817" s="13" t="str" cm="1">
        <f t="array" aca="1" ref="G817" ca="1">_xlfn.IFS(
AND($B$11="Hə", $B$3="İllik"), Z817,
AND($B$11="Hə", $B$3="Aylıq"), AA817,
$B$11="Yox", X817)</f>
        <v/>
      </c>
      <c r="H817" s="1" t="str" cm="1">
        <f t="array" aca="1" ref="H817" ca="1">_xlfn.IFS( G817="", "",
TRUE, ROUND( H816+I817-J817, 2) )</f>
        <v/>
      </c>
      <c r="I817" s="1" t="str" cm="1">
        <f t="array" aca="1" ref="I817" ca="1">_xlfn.IFS(G817="", "",
G817=last_payment_date, (J817-H816),
 TRUE,  -  (H816- H816* (1+$B$6)^ (_xlfn.DAYS(G817,G816)/365) )
)</f>
        <v/>
      </c>
      <c r="J817" s="1" t="str" cm="1">
        <f t="array" aca="1" ref="J817" ca="1">_xlfn.IFS(G817="", "",
TRUE, _xlfn.XLOOKUP(G817,  payment_dates, payments,0,0)
)</f>
        <v/>
      </c>
      <c r="L817" s="8" t="str" cm="1">
        <f t="array" aca="1" ref="L817" ca="1">_xlfn.IFS(
AND($B$11="Hə", $B$3="İllik"), AC817,
AND($B$11="Hə", $B$3="Aylıq"), AD817,
$B$11="Yox", AB817)</f>
        <v/>
      </c>
      <c r="M817" s="1" t="str" cm="1">
        <f t="array" aca="1" ref="M817" ca="1">_xlfn.IFS( L817="", "",
(M816-N817)&lt;=0.5, 0,
TRUE,  M816-N817)</f>
        <v/>
      </c>
      <c r="N817" s="7" t="str" cm="1">
        <f t="array" aca="1" ref="N817" ca="1">_xlfn.IFS(
L817="", "",
TRUE, MIN(M816, ROUND($M$14/ (last_rou_date - $B$2) * (L817-L816), 2) )
)</f>
        <v/>
      </c>
      <c r="P817" s="59" t="str">
        <f t="shared" ca="1" si="36"/>
        <v/>
      </c>
      <c r="Q817" s="1" t="str" cm="1">
        <f t="array" aca="1" ref="Q817" ca="1">_xlfn.IFS(P817="","",
$B$11="Hə", _xlfn.XLOOKUP(DATE(P817, 12, 31), rou_table_dates, rou_table_nbvs,0, 0),
TRUE,  MAX(0, ROUND($M$14 - $M$14/ (last_rou_date - $B$2) * (DATE(P817,12,31) - $B$2), 2) )
)</f>
        <v/>
      </c>
      <c r="R817" s="1" t="str" cm="1">
        <f t="array" aca="1" ref="R817" ca="1">_xlfn.IFS(P817="","",
$B$11="Hə", _xlfn.XLOOKUP(DATE(P817, 12, 31), lease_table_dates, lease_table_balances,0, 0),
TRUE, IFERROR( XNPV($B$6, IF(payment_dates &gt;DATE(P817, 12, 31), payments,  0),  IF(payment_dates &gt;DATE(P817, 12, 31), payment_dates,  DATE(P817, 12, 31))    ),0)
)</f>
        <v/>
      </c>
      <c r="S817" s="1" t="str" cm="1">
        <f t="array" aca="1" ref="S817" ca="1">_xlfn.IFS(P817="","",
TRUE,  MIN( MIN(Q816, $M$14), ROUND($M$14/ (last_rou_date - $B$2) * (DATE(P817,12,31) - MAX($B$2, DATE(P817-1, 12, 31))), 2) )
)</f>
        <v/>
      </c>
      <c r="T817" s="7" t="str" cm="1">
        <f t="array" aca="1" ref="T817" ca="1">_xlfn.IFS(P817="", "",
ISTEXT(R816), R817- (H817 - SUMIFS( lease_table_payments, lease_table_years, P817) -$AG$14 ),
AND(ISNUMBER(R816), R817&lt;&gt;""),   R817- (R816 - SUMIFS( lease_table_payments, lease_table_years, P817) )
)</f>
        <v/>
      </c>
      <c r="V817" s="64">
        <f t="shared" si="38"/>
        <v>804</v>
      </c>
      <c r="W817" s="51" t="str" cm="1">
        <f t="array" ref="W817">_xlfn.IFS(
OR(W816=$B$4, W816=""),"",
TRUE,W816+1
)</f>
        <v/>
      </c>
      <c r="X817" s="51" t="str" cm="1">
        <f t="array" ref="X817">_xlfn.IFS(X816="","",
W817="", "",
AND($B$3="İllik"),DATE(YEAR(X816)+1,MONTH(X816),DAY(X816) ),
AND($B$3="Aylıq", $AH$14="Not end"), EDATE(X816,1),
AND($B$3="Aylıq", $AH$14="End"), EOMONTH(X816,1)
)</f>
        <v/>
      </c>
      <c r="Y817" s="51" t="str" cm="1">
        <f t="array" aca="1" ref="Y817" ca="1">_xlfn.IFS(
AND($B$7="Dövrün əvvəlində", Y816&lt;=last_rou_date), DATE(YEAR(Y816)+1, 12, 31),
AND($B$7="Dövrün sonunda", Y816&lt;=last_payment_date), DATE(YEAR(Y816)+1, 12, 31),
TRUE, ""
)</f>
        <v/>
      </c>
      <c r="Z817" s="75" t="str" cm="1">
        <f t="array" aca="1" ref="Z817" ca="1">_xlfn.IFS(
AND($AN$14="Not year_end", Z816&gt;last_payment_date), "",
AND($AN$14="Year_end", Z816&gt;=last_payment_date), "",
AND($AN$14="Year_end"), DATE(YEAR(Z816+1), 12, 31),
AND($AN$14="Not year_end", MONTH(Z816)=12, DAY(Z816)=31), DATE(YEAR(Z815)+1, MONTH(Z815), DAY(Z815)),
AND($AN$14="Not year_end", OR(MONTH(Z816)&lt;&gt;12, DAY(Z816)&lt;&gt;31) ), DATE(YEAR(Z816), 12, 31)
)</f>
        <v/>
      </c>
      <c r="AA817" s="75" t="str" cm="1">
        <f t="array" aca="1" ref="AA817" ca="1">_xlfn.IFS(AA816="", "",
AND(AA816=last_payment_date, OR(MONTH(AA816)&lt;&gt;12, DAY(AA816)&lt;&gt;31) ), DATE(YEAR(AA816), 12, 31),
AND(MONTH(AA816)=12, DAY(AA816)=31, AA816&gt;=last_payment_date), "",
AND(MONTH(AA816)=12, DAY(AA816)&lt;&gt;31),  EOMONTH(AA816,0),
AND(MONTH(AA816)=12, DAY(AA816)=31, $AH$14="Not end"),  EDATE(AA815,1),
AND($AH$14="Not end"), EDATE(AA816, 1),
AND($AH$14="End"), EOMONTH(AA816, 1)
)</f>
        <v/>
      </c>
      <c r="AB817" s="75" t="str" cm="1">
        <f t="array" aca="1" ref="AB817" ca="1">_xlfn.IFS(AB816="","",
AND(AB816=last_rou_date), "",
AND($B$3="İllik"),DATE(YEAR(AB816)+1,MONTH(AB816),DAY(AB816) ),
AND($B$3="Aylıq", $AH$14="Not end"), EDATE(AB816,1),
AND($B$3="Aylıq", $AH$14="End"), EOMONTH(AB816,1)
)</f>
        <v/>
      </c>
      <c r="AC817" s="75" t="str" cm="1">
        <f t="array" aca="1" ref="AC817" ca="1">_xlfn.IFS(
AND($AN$14="Not year_end", AC816&gt;last_rou_date), "",
AND($AN$14="Year_end", AC816&gt;=last_rou_date), "",
AND($AN$14="Year_end"), DATE(YEAR(AC816+1), 12, 31),
AND($AN$14="Not year_end", MONTH(AC816)=12, DAY(AC816)=31), DATE(YEAR(AC815)+1, MONTH(AC815), DAY(AC815)),
AND($AN$14="Not year_end", OR(MONTH(AC816)&lt;&gt;12, DAY(AC816)&lt;&gt;31) ), DATE(YEAR(AC816), 12, 31)
)</f>
        <v/>
      </c>
      <c r="AD817" s="75" t="str" cm="1">
        <f t="array" aca="1" ref="AD817" ca="1">_xlfn.IFS(AD816="", "",
AND(AD816=last_rou_date, OR(MONTH(AD816)&lt;&gt;12, DAY(AD816)&lt;&gt;31) ), DATE(YEAR(AD816), 12, 31),
AND(MONTH(AD816)=12, DAY(AD816)=31, AD816&gt;=last_rou_date), "",
AND(MONTH(AD816)=12, DAY(AD816)&lt;&gt;31),  EOMONTH(AD816,0),
AND(MONTH(AD816)=12, DAY(AD816)=31, $AH$14="Not end"),  EDATE(AD815,1),
AND($AH$14="Not end"), EDATE(AD816, 1),
AND($AH$14="End"), EOMONTH(AD816, 1)
)</f>
        <v/>
      </c>
      <c r="AE817" s="51" t="str" cm="1">
        <f t="array" ref="AE817">_xlfn.IFS(W817="", "",
AND(W817&gt;0, W817&lt;=$B$4, $C$2="İllik artım, faiz olaraq", $D$2&gt;0, $B$3="İllik"), $B$5*((1+$D$2)^(W817-1)),
AND(W817&gt;0, W817&lt;=$B$4, $C$2="İllik artım, faiz olaraq", $D$2&gt;0, $B$3="Aylıq"), $B$5*((1+$D$2)^ROUNDDOWN((W817-1)/12,0)),
AND(W817=1, $C$2="Aşağıdakı kimi dəyişir", ), $B$5,
AND(W817&gt;1, W817&lt;=$B$4, $C$2="Aşağıdakı kimi dəyişir"), IFERROR(VLOOKUP(W817, $C$4:$D$7, 2, FALSE), AE816),
AND(W817&gt;0, W817&lt;=$B$4), $B$5,
TRUE,0 )</f>
        <v/>
      </c>
      <c r="AF817" s="51" t="str">
        <f t="shared" ca="1" si="37"/>
        <v/>
      </c>
    </row>
    <row r="818" spans="1:32" x14ac:dyDescent="0.4">
      <c r="A818" s="13" t="str" cm="1">
        <f t="array" aca="1" ref="A818" ca="1">_xlfn.IFS(
AND(SUMIFS(lease_table_interest_accruals, lease_table_dates, A817)&gt;0, COUNTIFS($E$14:E817, "Interest accrual", $A$14:A817, A817)=0),  A817,
AND(SUMIFS(lease_table_payments, lease_table_dates, A817)&gt;0, COUNTIFS($E$14:E817, "Payment", $A$14:A817, A817)=0),  A817,
AND(SUMIFS(rou_table_deprs, rou_table_dates, A817)&gt;0, COUNTIFS($E$14:E817, "Depreciation", $A$14:A817, A817)=0),  A817,
TRUE,  IFERROR(INDEX(rou_table_dates,  MATCH(A817, rou_table_dates)+1, ), "")
)</f>
        <v/>
      </c>
      <c r="B818" s="1" t="str" cm="1">
        <f t="array" aca="1" ref="B818" ca="1">_xlfn.IFS(
AND(E818="Payment", A818=$B$2), $AM$14,
E818="Payment", $AM$15,
E818="Interest accrual", $AM$18,
E818="Depreciation", $AM$17,
TRUE, "")</f>
        <v/>
      </c>
      <c r="C818" s="1" t="str" cm="1">
        <f t="array" aca="1" ref="C818" ca="1">_xlfn.IFS(
E818="Payment", $AM$19,
E818="Interest accrual", $AM$15,
E818="Depreciation", $AM$16,
TRUE, "")</f>
        <v/>
      </c>
      <c r="D818" s="1" t="str" cm="1">
        <f t="array" aca="1" ref="D818" ca="1">_xlfn.IFS(
E818="Payment", _xlfn.XLOOKUP(A818, lease_table_dates, lease_table_payments, 0, 0),
E818="Interest accrual", _xlfn.XLOOKUP(A818, lease_table_dates, lease_table_interest_accruals, 0, 0),
E818="Depreciation", _xlfn.XLOOKUP(A818, rou_table_dates, rou_table_deprs, 0, 0),
TRUE, ""
)</f>
        <v/>
      </c>
      <c r="E818" s="7" t="str" cm="1">
        <f t="array" aca="1" ref="E818" ca="1">_xlfn.IFS(
AND(SUMIFS(lease_table_interest_accruals, lease_table_dates, A818)&gt;0, COUNTIFS($E$14:E817, "Interest accrual", $A$14:A817, A818)=0), "Interest accrual",
AND(SUMIFS(lease_table_payments, lease_table_dates, A818)&gt;0, COUNTIFS($E$14:E817, "Payment", $A$14:A817, A818)=0), "Payment",
AND(SUMIFS(rou_table_deprs, rou_table_dates, A818)&gt;0, COUNTIFS($E$14:E817, "Depreciation", $A$14:A817, A818)=0), "Depreciation",
TRUE,  ""
)</f>
        <v/>
      </c>
      <c r="G818" s="13" t="str" cm="1">
        <f t="array" aca="1" ref="G818" ca="1">_xlfn.IFS(
AND($B$11="Hə", $B$3="İllik"), Z818,
AND($B$11="Hə", $B$3="Aylıq"), AA818,
$B$11="Yox", X818)</f>
        <v/>
      </c>
      <c r="H818" s="1" t="str" cm="1">
        <f t="array" aca="1" ref="H818" ca="1">_xlfn.IFS( G818="", "",
TRUE, ROUND( H817+I818-J818, 2) )</f>
        <v/>
      </c>
      <c r="I818" s="1" t="str" cm="1">
        <f t="array" aca="1" ref="I818" ca="1">_xlfn.IFS(G818="", "",
G818=last_payment_date, (J818-H817),
 TRUE,  -  (H817- H817* (1+$B$6)^ (_xlfn.DAYS(G818,G817)/365) )
)</f>
        <v/>
      </c>
      <c r="J818" s="1" t="str" cm="1">
        <f t="array" aca="1" ref="J818" ca="1">_xlfn.IFS(G818="", "",
TRUE, _xlfn.XLOOKUP(G818,  payment_dates, payments,0,0)
)</f>
        <v/>
      </c>
      <c r="L818" s="8" t="str" cm="1">
        <f t="array" aca="1" ref="L818" ca="1">_xlfn.IFS(
AND($B$11="Hə", $B$3="İllik"), AC818,
AND($B$11="Hə", $B$3="Aylıq"), AD818,
$B$11="Yox", AB818)</f>
        <v/>
      </c>
      <c r="M818" s="1" t="str" cm="1">
        <f t="array" aca="1" ref="M818" ca="1">_xlfn.IFS( L818="", "",
(M817-N818)&lt;=0.5, 0,
TRUE,  M817-N818)</f>
        <v/>
      </c>
      <c r="N818" s="7" t="str" cm="1">
        <f t="array" aca="1" ref="N818" ca="1">_xlfn.IFS(
L818="", "",
TRUE, MIN(M817, ROUND($M$14/ (last_rou_date - $B$2) * (L818-L817), 2) )
)</f>
        <v/>
      </c>
      <c r="P818" s="59" t="str">
        <f t="shared" ca="1" si="36"/>
        <v/>
      </c>
      <c r="Q818" s="1" t="str" cm="1">
        <f t="array" aca="1" ref="Q818" ca="1">_xlfn.IFS(P818="","",
$B$11="Hə", _xlfn.XLOOKUP(DATE(P818, 12, 31), rou_table_dates, rou_table_nbvs,0, 0),
TRUE,  MAX(0, ROUND($M$14 - $M$14/ (last_rou_date - $B$2) * (DATE(P818,12,31) - $B$2), 2) )
)</f>
        <v/>
      </c>
      <c r="R818" s="1" t="str" cm="1">
        <f t="array" aca="1" ref="R818" ca="1">_xlfn.IFS(P818="","",
$B$11="Hə", _xlfn.XLOOKUP(DATE(P818, 12, 31), lease_table_dates, lease_table_balances,0, 0),
TRUE, IFERROR( XNPV($B$6, IF(payment_dates &gt;DATE(P818, 12, 31), payments,  0),  IF(payment_dates &gt;DATE(P818, 12, 31), payment_dates,  DATE(P818, 12, 31))    ),0)
)</f>
        <v/>
      </c>
      <c r="S818" s="1" t="str" cm="1">
        <f t="array" aca="1" ref="S818" ca="1">_xlfn.IFS(P818="","",
TRUE,  MIN( MIN(Q817, $M$14), ROUND($M$14/ (last_rou_date - $B$2) * (DATE(P818,12,31) - MAX($B$2, DATE(P818-1, 12, 31))), 2) )
)</f>
        <v/>
      </c>
      <c r="T818" s="7" t="str" cm="1">
        <f t="array" aca="1" ref="T818" ca="1">_xlfn.IFS(P818="", "",
ISTEXT(R817), R818- (H818 - SUMIFS( lease_table_payments, lease_table_years, P818) -$AG$14 ),
AND(ISNUMBER(R817), R818&lt;&gt;""),   R818- (R817 - SUMIFS( lease_table_payments, lease_table_years, P818) )
)</f>
        <v/>
      </c>
      <c r="V818" s="64">
        <f t="shared" si="38"/>
        <v>805</v>
      </c>
      <c r="W818" s="51" t="str" cm="1">
        <f t="array" ref="W818">_xlfn.IFS(
OR(W817=$B$4, W817=""),"",
TRUE,W817+1
)</f>
        <v/>
      </c>
      <c r="X818" s="51" t="str" cm="1">
        <f t="array" ref="X818">_xlfn.IFS(X817="","",
W818="", "",
AND($B$3="İllik"),DATE(YEAR(X817)+1,MONTH(X817),DAY(X817) ),
AND($B$3="Aylıq", $AH$14="Not end"), EDATE(X817,1),
AND($B$3="Aylıq", $AH$14="End"), EOMONTH(X817,1)
)</f>
        <v/>
      </c>
      <c r="Y818" s="51" t="str" cm="1">
        <f t="array" aca="1" ref="Y818" ca="1">_xlfn.IFS(
AND($B$7="Dövrün əvvəlində", Y817&lt;=last_rou_date), DATE(YEAR(Y817)+1, 12, 31),
AND($B$7="Dövrün sonunda", Y817&lt;=last_payment_date), DATE(YEAR(Y817)+1, 12, 31),
TRUE, ""
)</f>
        <v/>
      </c>
      <c r="Z818" s="75" t="str" cm="1">
        <f t="array" aca="1" ref="Z818" ca="1">_xlfn.IFS(
AND($AN$14="Not year_end", Z817&gt;last_payment_date), "",
AND($AN$14="Year_end", Z817&gt;=last_payment_date), "",
AND($AN$14="Year_end"), DATE(YEAR(Z817+1), 12, 31),
AND($AN$14="Not year_end", MONTH(Z817)=12, DAY(Z817)=31), DATE(YEAR(Z816)+1, MONTH(Z816), DAY(Z816)),
AND($AN$14="Not year_end", OR(MONTH(Z817)&lt;&gt;12, DAY(Z817)&lt;&gt;31) ), DATE(YEAR(Z817), 12, 31)
)</f>
        <v/>
      </c>
      <c r="AA818" s="75" t="str" cm="1">
        <f t="array" aca="1" ref="AA818" ca="1">_xlfn.IFS(AA817="", "",
AND(AA817=last_payment_date, OR(MONTH(AA817)&lt;&gt;12, DAY(AA817)&lt;&gt;31) ), DATE(YEAR(AA817), 12, 31),
AND(MONTH(AA817)=12, DAY(AA817)=31, AA817&gt;=last_payment_date), "",
AND(MONTH(AA817)=12, DAY(AA817)&lt;&gt;31),  EOMONTH(AA817,0),
AND(MONTH(AA817)=12, DAY(AA817)=31, $AH$14="Not end"),  EDATE(AA816,1),
AND($AH$14="Not end"), EDATE(AA817, 1),
AND($AH$14="End"), EOMONTH(AA817, 1)
)</f>
        <v/>
      </c>
      <c r="AB818" s="75" t="str" cm="1">
        <f t="array" aca="1" ref="AB818" ca="1">_xlfn.IFS(AB817="","",
AND(AB817=last_rou_date), "",
AND($B$3="İllik"),DATE(YEAR(AB817)+1,MONTH(AB817),DAY(AB817) ),
AND($B$3="Aylıq", $AH$14="Not end"), EDATE(AB817,1),
AND($B$3="Aylıq", $AH$14="End"), EOMONTH(AB817,1)
)</f>
        <v/>
      </c>
      <c r="AC818" s="75" t="str" cm="1">
        <f t="array" aca="1" ref="AC818" ca="1">_xlfn.IFS(
AND($AN$14="Not year_end", AC817&gt;last_rou_date), "",
AND($AN$14="Year_end", AC817&gt;=last_rou_date), "",
AND($AN$14="Year_end"), DATE(YEAR(AC817+1), 12, 31),
AND($AN$14="Not year_end", MONTH(AC817)=12, DAY(AC817)=31), DATE(YEAR(AC816)+1, MONTH(AC816), DAY(AC816)),
AND($AN$14="Not year_end", OR(MONTH(AC817)&lt;&gt;12, DAY(AC817)&lt;&gt;31) ), DATE(YEAR(AC817), 12, 31)
)</f>
        <v/>
      </c>
      <c r="AD818" s="75" t="str" cm="1">
        <f t="array" aca="1" ref="AD818" ca="1">_xlfn.IFS(AD817="", "",
AND(AD817=last_rou_date, OR(MONTH(AD817)&lt;&gt;12, DAY(AD817)&lt;&gt;31) ), DATE(YEAR(AD817), 12, 31),
AND(MONTH(AD817)=12, DAY(AD817)=31, AD817&gt;=last_rou_date), "",
AND(MONTH(AD817)=12, DAY(AD817)&lt;&gt;31),  EOMONTH(AD817,0),
AND(MONTH(AD817)=12, DAY(AD817)=31, $AH$14="Not end"),  EDATE(AD816,1),
AND($AH$14="Not end"), EDATE(AD817, 1),
AND($AH$14="End"), EOMONTH(AD817, 1)
)</f>
        <v/>
      </c>
      <c r="AE818" s="51" t="str" cm="1">
        <f t="array" ref="AE818">_xlfn.IFS(W818="", "",
AND(W818&gt;0, W818&lt;=$B$4, $C$2="İllik artım, faiz olaraq", $D$2&gt;0, $B$3="İllik"), $B$5*((1+$D$2)^(W818-1)),
AND(W818&gt;0, W818&lt;=$B$4, $C$2="İllik artım, faiz olaraq", $D$2&gt;0, $B$3="Aylıq"), $B$5*((1+$D$2)^ROUNDDOWN((W818-1)/12,0)),
AND(W818=1, $C$2="Aşağıdakı kimi dəyişir", ), $B$5,
AND(W818&gt;1, W818&lt;=$B$4, $C$2="Aşağıdakı kimi dəyişir"), IFERROR(VLOOKUP(W818, $C$4:$D$7, 2, FALSE), AE817),
AND(W818&gt;0, W818&lt;=$B$4), $B$5,
TRUE,0 )</f>
        <v/>
      </c>
      <c r="AF818" s="51" t="str">
        <f t="shared" ca="1" si="37"/>
        <v/>
      </c>
    </row>
    <row r="819" spans="1:32" x14ac:dyDescent="0.4">
      <c r="A819" s="13" t="str" cm="1">
        <f t="array" aca="1" ref="A819" ca="1">_xlfn.IFS(
AND(SUMIFS(lease_table_interest_accruals, lease_table_dates, A818)&gt;0, COUNTIFS($E$14:E818, "Interest accrual", $A$14:A818, A818)=0),  A818,
AND(SUMIFS(lease_table_payments, lease_table_dates, A818)&gt;0, COUNTIFS($E$14:E818, "Payment", $A$14:A818, A818)=0),  A818,
AND(SUMIFS(rou_table_deprs, rou_table_dates, A818)&gt;0, COUNTIFS($E$14:E818, "Depreciation", $A$14:A818, A818)=0),  A818,
TRUE,  IFERROR(INDEX(rou_table_dates,  MATCH(A818, rou_table_dates)+1, ), "")
)</f>
        <v/>
      </c>
      <c r="B819" s="1" t="str" cm="1">
        <f t="array" aca="1" ref="B819" ca="1">_xlfn.IFS(
AND(E819="Payment", A819=$B$2), $AM$14,
E819="Payment", $AM$15,
E819="Interest accrual", $AM$18,
E819="Depreciation", $AM$17,
TRUE, "")</f>
        <v/>
      </c>
      <c r="C819" s="1" t="str" cm="1">
        <f t="array" aca="1" ref="C819" ca="1">_xlfn.IFS(
E819="Payment", $AM$19,
E819="Interest accrual", $AM$15,
E819="Depreciation", $AM$16,
TRUE, "")</f>
        <v/>
      </c>
      <c r="D819" s="1" t="str" cm="1">
        <f t="array" aca="1" ref="D819" ca="1">_xlfn.IFS(
E819="Payment", _xlfn.XLOOKUP(A819, lease_table_dates, lease_table_payments, 0, 0),
E819="Interest accrual", _xlfn.XLOOKUP(A819, lease_table_dates, lease_table_interest_accruals, 0, 0),
E819="Depreciation", _xlfn.XLOOKUP(A819, rou_table_dates, rou_table_deprs, 0, 0),
TRUE, ""
)</f>
        <v/>
      </c>
      <c r="E819" s="7" t="str" cm="1">
        <f t="array" aca="1" ref="E819" ca="1">_xlfn.IFS(
AND(SUMIFS(lease_table_interest_accruals, lease_table_dates, A819)&gt;0, COUNTIFS($E$14:E818, "Interest accrual", $A$14:A818, A819)=0), "Interest accrual",
AND(SUMIFS(lease_table_payments, lease_table_dates, A819)&gt;0, COUNTIFS($E$14:E818, "Payment", $A$14:A818, A819)=0), "Payment",
AND(SUMIFS(rou_table_deprs, rou_table_dates, A819)&gt;0, COUNTIFS($E$14:E818, "Depreciation", $A$14:A818, A819)=0), "Depreciation",
TRUE,  ""
)</f>
        <v/>
      </c>
      <c r="G819" s="13" t="str" cm="1">
        <f t="array" aca="1" ref="G819" ca="1">_xlfn.IFS(
AND($B$11="Hə", $B$3="İllik"), Z819,
AND($B$11="Hə", $B$3="Aylıq"), AA819,
$B$11="Yox", X819)</f>
        <v/>
      </c>
      <c r="H819" s="1" t="str" cm="1">
        <f t="array" aca="1" ref="H819" ca="1">_xlfn.IFS( G819="", "",
TRUE, ROUND( H818+I819-J819, 2) )</f>
        <v/>
      </c>
      <c r="I819" s="1" t="str" cm="1">
        <f t="array" aca="1" ref="I819" ca="1">_xlfn.IFS(G819="", "",
G819=last_payment_date, (J819-H818),
 TRUE,  -  (H818- H818* (1+$B$6)^ (_xlfn.DAYS(G819,G818)/365) )
)</f>
        <v/>
      </c>
      <c r="J819" s="1" t="str" cm="1">
        <f t="array" aca="1" ref="J819" ca="1">_xlfn.IFS(G819="", "",
TRUE, _xlfn.XLOOKUP(G819,  payment_dates, payments,0,0)
)</f>
        <v/>
      </c>
      <c r="L819" s="8" t="str" cm="1">
        <f t="array" aca="1" ref="L819" ca="1">_xlfn.IFS(
AND($B$11="Hə", $B$3="İllik"), AC819,
AND($B$11="Hə", $B$3="Aylıq"), AD819,
$B$11="Yox", AB819)</f>
        <v/>
      </c>
      <c r="M819" s="1" t="str" cm="1">
        <f t="array" aca="1" ref="M819" ca="1">_xlfn.IFS( L819="", "",
(M818-N819)&lt;=0.5, 0,
TRUE,  M818-N819)</f>
        <v/>
      </c>
      <c r="N819" s="7" t="str" cm="1">
        <f t="array" aca="1" ref="N819" ca="1">_xlfn.IFS(
L819="", "",
TRUE, MIN(M818, ROUND($M$14/ (last_rou_date - $B$2) * (L819-L818), 2) )
)</f>
        <v/>
      </c>
      <c r="P819" s="59" t="str">
        <f t="shared" ca="1" si="36"/>
        <v/>
      </c>
      <c r="Q819" s="1" t="str" cm="1">
        <f t="array" aca="1" ref="Q819" ca="1">_xlfn.IFS(P819="","",
$B$11="Hə", _xlfn.XLOOKUP(DATE(P819, 12, 31), rou_table_dates, rou_table_nbvs,0, 0),
TRUE,  MAX(0, ROUND($M$14 - $M$14/ (last_rou_date - $B$2) * (DATE(P819,12,31) - $B$2), 2) )
)</f>
        <v/>
      </c>
      <c r="R819" s="1" t="str" cm="1">
        <f t="array" aca="1" ref="R819" ca="1">_xlfn.IFS(P819="","",
$B$11="Hə", _xlfn.XLOOKUP(DATE(P819, 12, 31), lease_table_dates, lease_table_balances,0, 0),
TRUE, IFERROR( XNPV($B$6, IF(payment_dates &gt;DATE(P819, 12, 31), payments,  0),  IF(payment_dates &gt;DATE(P819, 12, 31), payment_dates,  DATE(P819, 12, 31))    ),0)
)</f>
        <v/>
      </c>
      <c r="S819" s="1" t="str" cm="1">
        <f t="array" aca="1" ref="S819" ca="1">_xlfn.IFS(P819="","",
TRUE,  MIN( MIN(Q818, $M$14), ROUND($M$14/ (last_rou_date - $B$2) * (DATE(P819,12,31) - MAX($B$2, DATE(P819-1, 12, 31))), 2) )
)</f>
        <v/>
      </c>
      <c r="T819" s="7" t="str" cm="1">
        <f t="array" aca="1" ref="T819" ca="1">_xlfn.IFS(P819="", "",
ISTEXT(R818), R819- (H819 - SUMIFS( lease_table_payments, lease_table_years, P819) -$AG$14 ),
AND(ISNUMBER(R818), R819&lt;&gt;""),   R819- (R818 - SUMIFS( lease_table_payments, lease_table_years, P819) )
)</f>
        <v/>
      </c>
      <c r="V819" s="64">
        <f t="shared" si="38"/>
        <v>806</v>
      </c>
      <c r="W819" s="51" t="str" cm="1">
        <f t="array" ref="W819">_xlfn.IFS(
OR(W818=$B$4, W818=""),"",
TRUE,W818+1
)</f>
        <v/>
      </c>
      <c r="X819" s="51" t="str" cm="1">
        <f t="array" ref="X819">_xlfn.IFS(X818="","",
W819="", "",
AND($B$3="İllik"),DATE(YEAR(X818)+1,MONTH(X818),DAY(X818) ),
AND($B$3="Aylıq", $AH$14="Not end"), EDATE(X818,1),
AND($B$3="Aylıq", $AH$14="End"), EOMONTH(X818,1)
)</f>
        <v/>
      </c>
      <c r="Y819" s="51" t="str" cm="1">
        <f t="array" aca="1" ref="Y819" ca="1">_xlfn.IFS(
AND($B$7="Dövrün əvvəlində", Y818&lt;=last_rou_date), DATE(YEAR(Y818)+1, 12, 31),
AND($B$7="Dövrün sonunda", Y818&lt;=last_payment_date), DATE(YEAR(Y818)+1, 12, 31),
TRUE, ""
)</f>
        <v/>
      </c>
      <c r="Z819" s="75" t="str" cm="1">
        <f t="array" aca="1" ref="Z819" ca="1">_xlfn.IFS(
AND($AN$14="Not year_end", Z818&gt;last_payment_date), "",
AND($AN$14="Year_end", Z818&gt;=last_payment_date), "",
AND($AN$14="Year_end"), DATE(YEAR(Z818+1), 12, 31),
AND($AN$14="Not year_end", MONTH(Z818)=12, DAY(Z818)=31), DATE(YEAR(Z817)+1, MONTH(Z817), DAY(Z817)),
AND($AN$14="Not year_end", OR(MONTH(Z818)&lt;&gt;12, DAY(Z818)&lt;&gt;31) ), DATE(YEAR(Z818), 12, 31)
)</f>
        <v/>
      </c>
      <c r="AA819" s="75" t="str" cm="1">
        <f t="array" aca="1" ref="AA819" ca="1">_xlfn.IFS(AA818="", "",
AND(AA818=last_payment_date, OR(MONTH(AA818)&lt;&gt;12, DAY(AA818)&lt;&gt;31) ), DATE(YEAR(AA818), 12, 31),
AND(MONTH(AA818)=12, DAY(AA818)=31, AA818&gt;=last_payment_date), "",
AND(MONTH(AA818)=12, DAY(AA818)&lt;&gt;31),  EOMONTH(AA818,0),
AND(MONTH(AA818)=12, DAY(AA818)=31, $AH$14="Not end"),  EDATE(AA817,1),
AND($AH$14="Not end"), EDATE(AA818, 1),
AND($AH$14="End"), EOMONTH(AA818, 1)
)</f>
        <v/>
      </c>
      <c r="AB819" s="75" t="str" cm="1">
        <f t="array" aca="1" ref="AB819" ca="1">_xlfn.IFS(AB818="","",
AND(AB818=last_rou_date), "",
AND($B$3="İllik"),DATE(YEAR(AB818)+1,MONTH(AB818),DAY(AB818) ),
AND($B$3="Aylıq", $AH$14="Not end"), EDATE(AB818,1),
AND($B$3="Aylıq", $AH$14="End"), EOMONTH(AB818,1)
)</f>
        <v/>
      </c>
      <c r="AC819" s="75" t="str" cm="1">
        <f t="array" aca="1" ref="AC819" ca="1">_xlfn.IFS(
AND($AN$14="Not year_end", AC818&gt;last_rou_date), "",
AND($AN$14="Year_end", AC818&gt;=last_rou_date), "",
AND($AN$14="Year_end"), DATE(YEAR(AC818+1), 12, 31),
AND($AN$14="Not year_end", MONTH(AC818)=12, DAY(AC818)=31), DATE(YEAR(AC817)+1, MONTH(AC817), DAY(AC817)),
AND($AN$14="Not year_end", OR(MONTH(AC818)&lt;&gt;12, DAY(AC818)&lt;&gt;31) ), DATE(YEAR(AC818), 12, 31)
)</f>
        <v/>
      </c>
      <c r="AD819" s="75" t="str" cm="1">
        <f t="array" aca="1" ref="AD819" ca="1">_xlfn.IFS(AD818="", "",
AND(AD818=last_rou_date, OR(MONTH(AD818)&lt;&gt;12, DAY(AD818)&lt;&gt;31) ), DATE(YEAR(AD818), 12, 31),
AND(MONTH(AD818)=12, DAY(AD818)=31, AD818&gt;=last_rou_date), "",
AND(MONTH(AD818)=12, DAY(AD818)&lt;&gt;31),  EOMONTH(AD818,0),
AND(MONTH(AD818)=12, DAY(AD818)=31, $AH$14="Not end"),  EDATE(AD817,1),
AND($AH$14="Not end"), EDATE(AD818, 1),
AND($AH$14="End"), EOMONTH(AD818, 1)
)</f>
        <v/>
      </c>
      <c r="AE819" s="51" t="str" cm="1">
        <f t="array" ref="AE819">_xlfn.IFS(W819="", "",
AND(W819&gt;0, W819&lt;=$B$4, $C$2="İllik artım, faiz olaraq", $D$2&gt;0, $B$3="İllik"), $B$5*((1+$D$2)^(W819-1)),
AND(W819&gt;0, W819&lt;=$B$4, $C$2="İllik artım, faiz olaraq", $D$2&gt;0, $B$3="Aylıq"), $B$5*((1+$D$2)^ROUNDDOWN((W819-1)/12,0)),
AND(W819=1, $C$2="Aşağıdakı kimi dəyişir", ), $B$5,
AND(W819&gt;1, W819&lt;=$B$4, $C$2="Aşağıdakı kimi dəyişir"), IFERROR(VLOOKUP(W819, $C$4:$D$7, 2, FALSE), AE818),
AND(W819&gt;0, W819&lt;=$B$4), $B$5,
TRUE,0 )</f>
        <v/>
      </c>
      <c r="AF819" s="51" t="str">
        <f t="shared" ca="1" si="37"/>
        <v/>
      </c>
    </row>
    <row r="820" spans="1:32" x14ac:dyDescent="0.4">
      <c r="A820" s="13" t="str" cm="1">
        <f t="array" aca="1" ref="A820" ca="1">_xlfn.IFS(
AND(SUMIFS(lease_table_interest_accruals, lease_table_dates, A819)&gt;0, COUNTIFS($E$14:E819, "Interest accrual", $A$14:A819, A819)=0),  A819,
AND(SUMIFS(lease_table_payments, lease_table_dates, A819)&gt;0, COUNTIFS($E$14:E819, "Payment", $A$14:A819, A819)=0),  A819,
AND(SUMIFS(rou_table_deprs, rou_table_dates, A819)&gt;0, COUNTIFS($E$14:E819, "Depreciation", $A$14:A819, A819)=0),  A819,
TRUE,  IFERROR(INDEX(rou_table_dates,  MATCH(A819, rou_table_dates)+1, ), "")
)</f>
        <v/>
      </c>
      <c r="B820" s="1" t="str" cm="1">
        <f t="array" aca="1" ref="B820" ca="1">_xlfn.IFS(
AND(E820="Payment", A820=$B$2), $AM$14,
E820="Payment", $AM$15,
E820="Interest accrual", $AM$18,
E820="Depreciation", $AM$17,
TRUE, "")</f>
        <v/>
      </c>
      <c r="C820" s="1" t="str" cm="1">
        <f t="array" aca="1" ref="C820" ca="1">_xlfn.IFS(
E820="Payment", $AM$19,
E820="Interest accrual", $AM$15,
E820="Depreciation", $AM$16,
TRUE, "")</f>
        <v/>
      </c>
      <c r="D820" s="1" t="str" cm="1">
        <f t="array" aca="1" ref="D820" ca="1">_xlfn.IFS(
E820="Payment", _xlfn.XLOOKUP(A820, lease_table_dates, lease_table_payments, 0, 0),
E820="Interest accrual", _xlfn.XLOOKUP(A820, lease_table_dates, lease_table_interest_accruals, 0, 0),
E820="Depreciation", _xlfn.XLOOKUP(A820, rou_table_dates, rou_table_deprs, 0, 0),
TRUE, ""
)</f>
        <v/>
      </c>
      <c r="E820" s="7" t="str" cm="1">
        <f t="array" aca="1" ref="E820" ca="1">_xlfn.IFS(
AND(SUMIFS(lease_table_interest_accruals, lease_table_dates, A820)&gt;0, COUNTIFS($E$14:E819, "Interest accrual", $A$14:A819, A820)=0), "Interest accrual",
AND(SUMIFS(lease_table_payments, lease_table_dates, A820)&gt;0, COUNTIFS($E$14:E819, "Payment", $A$14:A819, A820)=0), "Payment",
AND(SUMIFS(rou_table_deprs, rou_table_dates, A820)&gt;0, COUNTIFS($E$14:E819, "Depreciation", $A$14:A819, A820)=0), "Depreciation",
TRUE,  ""
)</f>
        <v/>
      </c>
      <c r="G820" s="13" t="str" cm="1">
        <f t="array" aca="1" ref="G820" ca="1">_xlfn.IFS(
AND($B$11="Hə", $B$3="İllik"), Z820,
AND($B$11="Hə", $B$3="Aylıq"), AA820,
$B$11="Yox", X820)</f>
        <v/>
      </c>
      <c r="H820" s="1" t="str" cm="1">
        <f t="array" aca="1" ref="H820" ca="1">_xlfn.IFS( G820="", "",
TRUE, ROUND( H819+I820-J820, 2) )</f>
        <v/>
      </c>
      <c r="I820" s="1" t="str" cm="1">
        <f t="array" aca="1" ref="I820" ca="1">_xlfn.IFS(G820="", "",
G820=last_payment_date, (J820-H819),
 TRUE,  -  (H819- H819* (1+$B$6)^ (_xlfn.DAYS(G820,G819)/365) )
)</f>
        <v/>
      </c>
      <c r="J820" s="1" t="str" cm="1">
        <f t="array" aca="1" ref="J820" ca="1">_xlfn.IFS(G820="", "",
TRUE, _xlfn.XLOOKUP(G820,  payment_dates, payments,0,0)
)</f>
        <v/>
      </c>
      <c r="L820" s="8" t="str" cm="1">
        <f t="array" aca="1" ref="L820" ca="1">_xlfn.IFS(
AND($B$11="Hə", $B$3="İllik"), AC820,
AND($B$11="Hə", $B$3="Aylıq"), AD820,
$B$11="Yox", AB820)</f>
        <v/>
      </c>
      <c r="M820" s="1" t="str" cm="1">
        <f t="array" aca="1" ref="M820" ca="1">_xlfn.IFS( L820="", "",
(M819-N820)&lt;=0.5, 0,
TRUE,  M819-N820)</f>
        <v/>
      </c>
      <c r="N820" s="7" t="str" cm="1">
        <f t="array" aca="1" ref="N820" ca="1">_xlfn.IFS(
L820="", "",
TRUE, MIN(M819, ROUND($M$14/ (last_rou_date - $B$2) * (L820-L819), 2) )
)</f>
        <v/>
      </c>
      <c r="P820" s="59" t="str">
        <f t="shared" ref="P820:P883" ca="1" si="39">IF(Y820="", "", YEAR(Y820) )</f>
        <v/>
      </c>
      <c r="Q820" s="1" t="str" cm="1">
        <f t="array" aca="1" ref="Q820" ca="1">_xlfn.IFS(P820="","",
$B$11="Hə", _xlfn.XLOOKUP(DATE(P820, 12, 31), rou_table_dates, rou_table_nbvs,0, 0),
TRUE,  MAX(0, ROUND($M$14 - $M$14/ (last_rou_date - $B$2) * (DATE(P820,12,31) - $B$2), 2) )
)</f>
        <v/>
      </c>
      <c r="R820" s="1" t="str" cm="1">
        <f t="array" aca="1" ref="R820" ca="1">_xlfn.IFS(P820="","",
$B$11="Hə", _xlfn.XLOOKUP(DATE(P820, 12, 31), lease_table_dates, lease_table_balances,0, 0),
TRUE, IFERROR( XNPV($B$6, IF(payment_dates &gt;DATE(P820, 12, 31), payments,  0),  IF(payment_dates &gt;DATE(P820, 12, 31), payment_dates,  DATE(P820, 12, 31))    ),0)
)</f>
        <v/>
      </c>
      <c r="S820" s="1" t="str" cm="1">
        <f t="array" aca="1" ref="S820" ca="1">_xlfn.IFS(P820="","",
TRUE,  MIN( MIN(Q819, $M$14), ROUND($M$14/ (last_rou_date - $B$2) * (DATE(P820,12,31) - MAX($B$2, DATE(P820-1, 12, 31))), 2) )
)</f>
        <v/>
      </c>
      <c r="T820" s="7" t="str" cm="1">
        <f t="array" aca="1" ref="T820" ca="1">_xlfn.IFS(P820="", "",
ISTEXT(R819), R820- (H820 - SUMIFS( lease_table_payments, lease_table_years, P820) -$AG$14 ),
AND(ISNUMBER(R819), R820&lt;&gt;""),   R820- (R819 - SUMIFS( lease_table_payments, lease_table_years, P820) )
)</f>
        <v/>
      </c>
      <c r="V820" s="64">
        <f t="shared" si="38"/>
        <v>807</v>
      </c>
      <c r="W820" s="51" t="str" cm="1">
        <f t="array" ref="W820">_xlfn.IFS(
OR(W819=$B$4, W819=""),"",
TRUE,W819+1
)</f>
        <v/>
      </c>
      <c r="X820" s="51" t="str" cm="1">
        <f t="array" ref="X820">_xlfn.IFS(X819="","",
W820="", "",
AND($B$3="İllik"),DATE(YEAR(X819)+1,MONTH(X819),DAY(X819) ),
AND($B$3="Aylıq", $AH$14="Not end"), EDATE(X819,1),
AND($B$3="Aylıq", $AH$14="End"), EOMONTH(X819,1)
)</f>
        <v/>
      </c>
      <c r="Y820" s="51" t="str" cm="1">
        <f t="array" aca="1" ref="Y820" ca="1">_xlfn.IFS(
AND($B$7="Dövrün əvvəlində", Y819&lt;=last_rou_date), DATE(YEAR(Y819)+1, 12, 31),
AND($B$7="Dövrün sonunda", Y819&lt;=last_payment_date), DATE(YEAR(Y819)+1, 12, 31),
TRUE, ""
)</f>
        <v/>
      </c>
      <c r="Z820" s="75" t="str" cm="1">
        <f t="array" aca="1" ref="Z820" ca="1">_xlfn.IFS(
AND($AN$14="Not year_end", Z819&gt;last_payment_date), "",
AND($AN$14="Year_end", Z819&gt;=last_payment_date), "",
AND($AN$14="Year_end"), DATE(YEAR(Z819+1), 12, 31),
AND($AN$14="Not year_end", MONTH(Z819)=12, DAY(Z819)=31), DATE(YEAR(Z818)+1, MONTH(Z818), DAY(Z818)),
AND($AN$14="Not year_end", OR(MONTH(Z819)&lt;&gt;12, DAY(Z819)&lt;&gt;31) ), DATE(YEAR(Z819), 12, 31)
)</f>
        <v/>
      </c>
      <c r="AA820" s="75" t="str" cm="1">
        <f t="array" aca="1" ref="AA820" ca="1">_xlfn.IFS(AA819="", "",
AND(AA819=last_payment_date, OR(MONTH(AA819)&lt;&gt;12, DAY(AA819)&lt;&gt;31) ), DATE(YEAR(AA819), 12, 31),
AND(MONTH(AA819)=12, DAY(AA819)=31, AA819&gt;=last_payment_date), "",
AND(MONTH(AA819)=12, DAY(AA819)&lt;&gt;31),  EOMONTH(AA819,0),
AND(MONTH(AA819)=12, DAY(AA819)=31, $AH$14="Not end"),  EDATE(AA818,1),
AND($AH$14="Not end"), EDATE(AA819, 1),
AND($AH$14="End"), EOMONTH(AA819, 1)
)</f>
        <v/>
      </c>
      <c r="AB820" s="75" t="str" cm="1">
        <f t="array" aca="1" ref="AB820" ca="1">_xlfn.IFS(AB819="","",
AND(AB819=last_rou_date), "",
AND($B$3="İllik"),DATE(YEAR(AB819)+1,MONTH(AB819),DAY(AB819) ),
AND($B$3="Aylıq", $AH$14="Not end"), EDATE(AB819,1),
AND($B$3="Aylıq", $AH$14="End"), EOMONTH(AB819,1)
)</f>
        <v/>
      </c>
      <c r="AC820" s="75" t="str" cm="1">
        <f t="array" aca="1" ref="AC820" ca="1">_xlfn.IFS(
AND($AN$14="Not year_end", AC819&gt;last_rou_date), "",
AND($AN$14="Year_end", AC819&gt;=last_rou_date), "",
AND($AN$14="Year_end"), DATE(YEAR(AC819+1), 12, 31),
AND($AN$14="Not year_end", MONTH(AC819)=12, DAY(AC819)=31), DATE(YEAR(AC818)+1, MONTH(AC818), DAY(AC818)),
AND($AN$14="Not year_end", OR(MONTH(AC819)&lt;&gt;12, DAY(AC819)&lt;&gt;31) ), DATE(YEAR(AC819), 12, 31)
)</f>
        <v/>
      </c>
      <c r="AD820" s="75" t="str" cm="1">
        <f t="array" aca="1" ref="AD820" ca="1">_xlfn.IFS(AD819="", "",
AND(AD819=last_rou_date, OR(MONTH(AD819)&lt;&gt;12, DAY(AD819)&lt;&gt;31) ), DATE(YEAR(AD819), 12, 31),
AND(MONTH(AD819)=12, DAY(AD819)=31, AD819&gt;=last_rou_date), "",
AND(MONTH(AD819)=12, DAY(AD819)&lt;&gt;31),  EOMONTH(AD819,0),
AND(MONTH(AD819)=12, DAY(AD819)=31, $AH$14="Not end"),  EDATE(AD818,1),
AND($AH$14="Not end"), EDATE(AD819, 1),
AND($AH$14="End"), EOMONTH(AD819, 1)
)</f>
        <v/>
      </c>
      <c r="AE820" s="51" t="str" cm="1">
        <f t="array" ref="AE820">_xlfn.IFS(W820="", "",
AND(W820&gt;0, W820&lt;=$B$4, $C$2="İllik artım, faiz olaraq", $D$2&gt;0, $B$3="İllik"), $B$5*((1+$D$2)^(W820-1)),
AND(W820&gt;0, W820&lt;=$B$4, $C$2="İllik artım, faiz olaraq", $D$2&gt;0, $B$3="Aylıq"), $B$5*((1+$D$2)^ROUNDDOWN((W820-1)/12,0)),
AND(W820=1, $C$2="Aşağıdakı kimi dəyişir", ), $B$5,
AND(W820&gt;1, W820&lt;=$B$4, $C$2="Aşağıdakı kimi dəyişir"), IFERROR(VLOOKUP(W820, $C$4:$D$7, 2, FALSE), AE819),
AND(W820&gt;0, W820&lt;=$B$4), $B$5,
TRUE,0 )</f>
        <v/>
      </c>
      <c r="AF820" s="51" t="str">
        <f t="shared" ca="1" si="37"/>
        <v/>
      </c>
    </row>
    <row r="821" spans="1:32" x14ac:dyDescent="0.4">
      <c r="A821" s="13" t="str" cm="1">
        <f t="array" aca="1" ref="A821" ca="1">_xlfn.IFS(
AND(SUMIFS(lease_table_interest_accruals, lease_table_dates, A820)&gt;0, COUNTIFS($E$14:E820, "Interest accrual", $A$14:A820, A820)=0),  A820,
AND(SUMIFS(lease_table_payments, lease_table_dates, A820)&gt;0, COUNTIFS($E$14:E820, "Payment", $A$14:A820, A820)=0),  A820,
AND(SUMIFS(rou_table_deprs, rou_table_dates, A820)&gt;0, COUNTIFS($E$14:E820, "Depreciation", $A$14:A820, A820)=0),  A820,
TRUE,  IFERROR(INDEX(rou_table_dates,  MATCH(A820, rou_table_dates)+1, ), "")
)</f>
        <v/>
      </c>
      <c r="B821" s="1" t="str" cm="1">
        <f t="array" aca="1" ref="B821" ca="1">_xlfn.IFS(
AND(E821="Payment", A821=$B$2), $AM$14,
E821="Payment", $AM$15,
E821="Interest accrual", $AM$18,
E821="Depreciation", $AM$17,
TRUE, "")</f>
        <v/>
      </c>
      <c r="C821" s="1" t="str" cm="1">
        <f t="array" aca="1" ref="C821" ca="1">_xlfn.IFS(
E821="Payment", $AM$19,
E821="Interest accrual", $AM$15,
E821="Depreciation", $AM$16,
TRUE, "")</f>
        <v/>
      </c>
      <c r="D821" s="1" t="str" cm="1">
        <f t="array" aca="1" ref="D821" ca="1">_xlfn.IFS(
E821="Payment", _xlfn.XLOOKUP(A821, lease_table_dates, lease_table_payments, 0, 0),
E821="Interest accrual", _xlfn.XLOOKUP(A821, lease_table_dates, lease_table_interest_accruals, 0, 0),
E821="Depreciation", _xlfn.XLOOKUP(A821, rou_table_dates, rou_table_deprs, 0, 0),
TRUE, ""
)</f>
        <v/>
      </c>
      <c r="E821" s="7" t="str" cm="1">
        <f t="array" aca="1" ref="E821" ca="1">_xlfn.IFS(
AND(SUMIFS(lease_table_interest_accruals, lease_table_dates, A821)&gt;0, COUNTIFS($E$14:E820, "Interest accrual", $A$14:A820, A821)=0), "Interest accrual",
AND(SUMIFS(lease_table_payments, lease_table_dates, A821)&gt;0, COUNTIFS($E$14:E820, "Payment", $A$14:A820, A821)=0), "Payment",
AND(SUMIFS(rou_table_deprs, rou_table_dates, A821)&gt;0, COUNTIFS($E$14:E820, "Depreciation", $A$14:A820, A821)=0), "Depreciation",
TRUE,  ""
)</f>
        <v/>
      </c>
      <c r="G821" s="13" t="str" cm="1">
        <f t="array" aca="1" ref="G821" ca="1">_xlfn.IFS(
AND($B$11="Hə", $B$3="İllik"), Z821,
AND($B$11="Hə", $B$3="Aylıq"), AA821,
$B$11="Yox", X821)</f>
        <v/>
      </c>
      <c r="H821" s="1" t="str" cm="1">
        <f t="array" aca="1" ref="H821" ca="1">_xlfn.IFS( G821="", "",
TRUE, ROUND( H820+I821-J821, 2) )</f>
        <v/>
      </c>
      <c r="I821" s="1" t="str" cm="1">
        <f t="array" aca="1" ref="I821" ca="1">_xlfn.IFS(G821="", "",
G821=last_payment_date, (J821-H820),
 TRUE,  -  (H820- H820* (1+$B$6)^ (_xlfn.DAYS(G821,G820)/365) )
)</f>
        <v/>
      </c>
      <c r="J821" s="1" t="str" cm="1">
        <f t="array" aca="1" ref="J821" ca="1">_xlfn.IFS(G821="", "",
TRUE, _xlfn.XLOOKUP(G821,  payment_dates, payments,0,0)
)</f>
        <v/>
      </c>
      <c r="L821" s="8" t="str" cm="1">
        <f t="array" aca="1" ref="L821" ca="1">_xlfn.IFS(
AND($B$11="Hə", $B$3="İllik"), AC821,
AND($B$11="Hə", $B$3="Aylıq"), AD821,
$B$11="Yox", AB821)</f>
        <v/>
      </c>
      <c r="M821" s="1" t="str" cm="1">
        <f t="array" aca="1" ref="M821" ca="1">_xlfn.IFS( L821="", "",
(M820-N821)&lt;=0.5, 0,
TRUE,  M820-N821)</f>
        <v/>
      </c>
      <c r="N821" s="7" t="str" cm="1">
        <f t="array" aca="1" ref="N821" ca="1">_xlfn.IFS(
L821="", "",
TRUE, MIN(M820, ROUND($M$14/ (last_rou_date - $B$2) * (L821-L820), 2) )
)</f>
        <v/>
      </c>
      <c r="P821" s="59" t="str">
        <f t="shared" ca="1" si="39"/>
        <v/>
      </c>
      <c r="Q821" s="1" t="str" cm="1">
        <f t="array" aca="1" ref="Q821" ca="1">_xlfn.IFS(P821="","",
$B$11="Hə", _xlfn.XLOOKUP(DATE(P821, 12, 31), rou_table_dates, rou_table_nbvs,0, 0),
TRUE,  MAX(0, ROUND($M$14 - $M$14/ (last_rou_date - $B$2) * (DATE(P821,12,31) - $B$2), 2) )
)</f>
        <v/>
      </c>
      <c r="R821" s="1" t="str" cm="1">
        <f t="array" aca="1" ref="R821" ca="1">_xlfn.IFS(P821="","",
$B$11="Hə", _xlfn.XLOOKUP(DATE(P821, 12, 31), lease_table_dates, lease_table_balances,0, 0),
TRUE, IFERROR( XNPV($B$6, IF(payment_dates &gt;DATE(P821, 12, 31), payments,  0),  IF(payment_dates &gt;DATE(P821, 12, 31), payment_dates,  DATE(P821, 12, 31))    ),0)
)</f>
        <v/>
      </c>
      <c r="S821" s="1" t="str" cm="1">
        <f t="array" aca="1" ref="S821" ca="1">_xlfn.IFS(P821="","",
TRUE,  MIN( MIN(Q820, $M$14), ROUND($M$14/ (last_rou_date - $B$2) * (DATE(P821,12,31) - MAX($B$2, DATE(P821-1, 12, 31))), 2) )
)</f>
        <v/>
      </c>
      <c r="T821" s="7" t="str" cm="1">
        <f t="array" aca="1" ref="T821" ca="1">_xlfn.IFS(P821="", "",
ISTEXT(R820), R821- (H821 - SUMIFS( lease_table_payments, lease_table_years, P821) -$AG$14 ),
AND(ISNUMBER(R820), R821&lt;&gt;""),   R821- (R820 - SUMIFS( lease_table_payments, lease_table_years, P821) )
)</f>
        <v/>
      </c>
      <c r="V821" s="64">
        <f t="shared" si="38"/>
        <v>808</v>
      </c>
      <c r="W821" s="51" t="str" cm="1">
        <f t="array" ref="W821">_xlfn.IFS(
OR(W820=$B$4, W820=""),"",
TRUE,W820+1
)</f>
        <v/>
      </c>
      <c r="X821" s="51" t="str" cm="1">
        <f t="array" ref="X821">_xlfn.IFS(X820="","",
W821="", "",
AND($B$3="İllik"),DATE(YEAR(X820)+1,MONTH(X820),DAY(X820) ),
AND($B$3="Aylıq", $AH$14="Not end"), EDATE(X820,1),
AND($B$3="Aylıq", $AH$14="End"), EOMONTH(X820,1)
)</f>
        <v/>
      </c>
      <c r="Y821" s="51" t="str" cm="1">
        <f t="array" aca="1" ref="Y821" ca="1">_xlfn.IFS(
AND($B$7="Dövrün əvvəlində", Y820&lt;=last_rou_date), DATE(YEAR(Y820)+1, 12, 31),
AND($B$7="Dövrün sonunda", Y820&lt;=last_payment_date), DATE(YEAR(Y820)+1, 12, 31),
TRUE, ""
)</f>
        <v/>
      </c>
      <c r="Z821" s="75" t="str" cm="1">
        <f t="array" aca="1" ref="Z821" ca="1">_xlfn.IFS(
AND($AN$14="Not year_end", Z820&gt;last_payment_date), "",
AND($AN$14="Year_end", Z820&gt;=last_payment_date), "",
AND($AN$14="Year_end"), DATE(YEAR(Z820+1), 12, 31),
AND($AN$14="Not year_end", MONTH(Z820)=12, DAY(Z820)=31), DATE(YEAR(Z819)+1, MONTH(Z819), DAY(Z819)),
AND($AN$14="Not year_end", OR(MONTH(Z820)&lt;&gt;12, DAY(Z820)&lt;&gt;31) ), DATE(YEAR(Z820), 12, 31)
)</f>
        <v/>
      </c>
      <c r="AA821" s="75" t="str" cm="1">
        <f t="array" aca="1" ref="AA821" ca="1">_xlfn.IFS(AA820="", "",
AND(AA820=last_payment_date, OR(MONTH(AA820)&lt;&gt;12, DAY(AA820)&lt;&gt;31) ), DATE(YEAR(AA820), 12, 31),
AND(MONTH(AA820)=12, DAY(AA820)=31, AA820&gt;=last_payment_date), "",
AND(MONTH(AA820)=12, DAY(AA820)&lt;&gt;31),  EOMONTH(AA820,0),
AND(MONTH(AA820)=12, DAY(AA820)=31, $AH$14="Not end"),  EDATE(AA819,1),
AND($AH$14="Not end"), EDATE(AA820, 1),
AND($AH$14="End"), EOMONTH(AA820, 1)
)</f>
        <v/>
      </c>
      <c r="AB821" s="75" t="str" cm="1">
        <f t="array" aca="1" ref="AB821" ca="1">_xlfn.IFS(AB820="","",
AND(AB820=last_rou_date), "",
AND($B$3="İllik"),DATE(YEAR(AB820)+1,MONTH(AB820),DAY(AB820) ),
AND($B$3="Aylıq", $AH$14="Not end"), EDATE(AB820,1),
AND($B$3="Aylıq", $AH$14="End"), EOMONTH(AB820,1)
)</f>
        <v/>
      </c>
      <c r="AC821" s="75" t="str" cm="1">
        <f t="array" aca="1" ref="AC821" ca="1">_xlfn.IFS(
AND($AN$14="Not year_end", AC820&gt;last_rou_date), "",
AND($AN$14="Year_end", AC820&gt;=last_rou_date), "",
AND($AN$14="Year_end"), DATE(YEAR(AC820+1), 12, 31),
AND($AN$14="Not year_end", MONTH(AC820)=12, DAY(AC820)=31), DATE(YEAR(AC819)+1, MONTH(AC819), DAY(AC819)),
AND($AN$14="Not year_end", OR(MONTH(AC820)&lt;&gt;12, DAY(AC820)&lt;&gt;31) ), DATE(YEAR(AC820), 12, 31)
)</f>
        <v/>
      </c>
      <c r="AD821" s="75" t="str" cm="1">
        <f t="array" aca="1" ref="AD821" ca="1">_xlfn.IFS(AD820="", "",
AND(AD820=last_rou_date, OR(MONTH(AD820)&lt;&gt;12, DAY(AD820)&lt;&gt;31) ), DATE(YEAR(AD820), 12, 31),
AND(MONTH(AD820)=12, DAY(AD820)=31, AD820&gt;=last_rou_date), "",
AND(MONTH(AD820)=12, DAY(AD820)&lt;&gt;31),  EOMONTH(AD820,0),
AND(MONTH(AD820)=12, DAY(AD820)=31, $AH$14="Not end"),  EDATE(AD819,1),
AND($AH$14="Not end"), EDATE(AD820, 1),
AND($AH$14="End"), EOMONTH(AD820, 1)
)</f>
        <v/>
      </c>
      <c r="AE821" s="51" t="str" cm="1">
        <f t="array" ref="AE821">_xlfn.IFS(W821="", "",
AND(W821&gt;0, W821&lt;=$B$4, $C$2="İllik artım, faiz olaraq", $D$2&gt;0, $B$3="İllik"), $B$5*((1+$D$2)^(W821-1)),
AND(W821&gt;0, W821&lt;=$B$4, $C$2="İllik artım, faiz olaraq", $D$2&gt;0, $B$3="Aylıq"), $B$5*((1+$D$2)^ROUNDDOWN((W821-1)/12,0)),
AND(W821=1, $C$2="Aşağıdakı kimi dəyişir", ), $B$5,
AND(W821&gt;1, W821&lt;=$B$4, $C$2="Aşağıdakı kimi dəyişir"), IFERROR(VLOOKUP(W821, $C$4:$D$7, 2, FALSE), AE820),
AND(W821&gt;0, W821&lt;=$B$4), $B$5,
TRUE,0 )</f>
        <v/>
      </c>
      <c r="AF821" s="51" t="str">
        <f t="shared" ca="1" si="37"/>
        <v/>
      </c>
    </row>
    <row r="822" spans="1:32" x14ac:dyDescent="0.4">
      <c r="A822" s="13" t="str" cm="1">
        <f t="array" aca="1" ref="A822" ca="1">_xlfn.IFS(
AND(SUMIFS(lease_table_interest_accruals, lease_table_dates, A821)&gt;0, COUNTIFS($E$14:E821, "Interest accrual", $A$14:A821, A821)=0),  A821,
AND(SUMIFS(lease_table_payments, lease_table_dates, A821)&gt;0, COUNTIFS($E$14:E821, "Payment", $A$14:A821, A821)=0),  A821,
AND(SUMIFS(rou_table_deprs, rou_table_dates, A821)&gt;0, COUNTIFS($E$14:E821, "Depreciation", $A$14:A821, A821)=0),  A821,
TRUE,  IFERROR(INDEX(rou_table_dates,  MATCH(A821, rou_table_dates)+1, ), "")
)</f>
        <v/>
      </c>
      <c r="B822" s="1" t="str" cm="1">
        <f t="array" aca="1" ref="B822" ca="1">_xlfn.IFS(
AND(E822="Payment", A822=$B$2), $AM$14,
E822="Payment", $AM$15,
E822="Interest accrual", $AM$18,
E822="Depreciation", $AM$17,
TRUE, "")</f>
        <v/>
      </c>
      <c r="C822" s="1" t="str" cm="1">
        <f t="array" aca="1" ref="C822" ca="1">_xlfn.IFS(
E822="Payment", $AM$19,
E822="Interest accrual", $AM$15,
E822="Depreciation", $AM$16,
TRUE, "")</f>
        <v/>
      </c>
      <c r="D822" s="1" t="str" cm="1">
        <f t="array" aca="1" ref="D822" ca="1">_xlfn.IFS(
E822="Payment", _xlfn.XLOOKUP(A822, lease_table_dates, lease_table_payments, 0, 0),
E822="Interest accrual", _xlfn.XLOOKUP(A822, lease_table_dates, lease_table_interest_accruals, 0, 0),
E822="Depreciation", _xlfn.XLOOKUP(A822, rou_table_dates, rou_table_deprs, 0, 0),
TRUE, ""
)</f>
        <v/>
      </c>
      <c r="E822" s="7" t="str" cm="1">
        <f t="array" aca="1" ref="E822" ca="1">_xlfn.IFS(
AND(SUMIFS(lease_table_interest_accruals, lease_table_dates, A822)&gt;0, COUNTIFS($E$14:E821, "Interest accrual", $A$14:A821, A822)=0), "Interest accrual",
AND(SUMIFS(lease_table_payments, lease_table_dates, A822)&gt;0, COUNTIFS($E$14:E821, "Payment", $A$14:A821, A822)=0), "Payment",
AND(SUMIFS(rou_table_deprs, rou_table_dates, A822)&gt;0, COUNTIFS($E$14:E821, "Depreciation", $A$14:A821, A822)=0), "Depreciation",
TRUE,  ""
)</f>
        <v/>
      </c>
      <c r="G822" s="13" t="str" cm="1">
        <f t="array" aca="1" ref="G822" ca="1">_xlfn.IFS(
AND($B$11="Hə", $B$3="İllik"), Z822,
AND($B$11="Hə", $B$3="Aylıq"), AA822,
$B$11="Yox", X822)</f>
        <v/>
      </c>
      <c r="H822" s="1" t="str" cm="1">
        <f t="array" aca="1" ref="H822" ca="1">_xlfn.IFS( G822="", "",
TRUE, ROUND( H821+I822-J822, 2) )</f>
        <v/>
      </c>
      <c r="I822" s="1" t="str" cm="1">
        <f t="array" aca="1" ref="I822" ca="1">_xlfn.IFS(G822="", "",
G822=last_payment_date, (J822-H821),
 TRUE,  -  (H821- H821* (1+$B$6)^ (_xlfn.DAYS(G822,G821)/365) )
)</f>
        <v/>
      </c>
      <c r="J822" s="1" t="str" cm="1">
        <f t="array" aca="1" ref="J822" ca="1">_xlfn.IFS(G822="", "",
TRUE, _xlfn.XLOOKUP(G822,  payment_dates, payments,0,0)
)</f>
        <v/>
      </c>
      <c r="L822" s="8" t="str" cm="1">
        <f t="array" aca="1" ref="L822" ca="1">_xlfn.IFS(
AND($B$11="Hə", $B$3="İllik"), AC822,
AND($B$11="Hə", $B$3="Aylıq"), AD822,
$B$11="Yox", AB822)</f>
        <v/>
      </c>
      <c r="M822" s="1" t="str" cm="1">
        <f t="array" aca="1" ref="M822" ca="1">_xlfn.IFS( L822="", "",
(M821-N822)&lt;=0.5, 0,
TRUE,  M821-N822)</f>
        <v/>
      </c>
      <c r="N822" s="7" t="str" cm="1">
        <f t="array" aca="1" ref="N822" ca="1">_xlfn.IFS(
L822="", "",
TRUE, MIN(M821, ROUND($M$14/ (last_rou_date - $B$2) * (L822-L821), 2) )
)</f>
        <v/>
      </c>
      <c r="P822" s="59" t="str">
        <f t="shared" ca="1" si="39"/>
        <v/>
      </c>
      <c r="Q822" s="1" t="str" cm="1">
        <f t="array" aca="1" ref="Q822" ca="1">_xlfn.IFS(P822="","",
$B$11="Hə", _xlfn.XLOOKUP(DATE(P822, 12, 31), rou_table_dates, rou_table_nbvs,0, 0),
TRUE,  MAX(0, ROUND($M$14 - $M$14/ (last_rou_date - $B$2) * (DATE(P822,12,31) - $B$2), 2) )
)</f>
        <v/>
      </c>
      <c r="R822" s="1" t="str" cm="1">
        <f t="array" aca="1" ref="R822" ca="1">_xlfn.IFS(P822="","",
$B$11="Hə", _xlfn.XLOOKUP(DATE(P822, 12, 31), lease_table_dates, lease_table_balances,0, 0),
TRUE, IFERROR( XNPV($B$6, IF(payment_dates &gt;DATE(P822, 12, 31), payments,  0),  IF(payment_dates &gt;DATE(P822, 12, 31), payment_dates,  DATE(P822, 12, 31))    ),0)
)</f>
        <v/>
      </c>
      <c r="S822" s="1" t="str" cm="1">
        <f t="array" aca="1" ref="S822" ca="1">_xlfn.IFS(P822="","",
TRUE,  MIN( MIN(Q821, $M$14), ROUND($M$14/ (last_rou_date - $B$2) * (DATE(P822,12,31) - MAX($B$2, DATE(P822-1, 12, 31))), 2) )
)</f>
        <v/>
      </c>
      <c r="T822" s="7" t="str" cm="1">
        <f t="array" aca="1" ref="T822" ca="1">_xlfn.IFS(P822="", "",
ISTEXT(R821), R822- (H822 - SUMIFS( lease_table_payments, lease_table_years, P822) -$AG$14 ),
AND(ISNUMBER(R821), R822&lt;&gt;""),   R822- (R821 - SUMIFS( lease_table_payments, lease_table_years, P822) )
)</f>
        <v/>
      </c>
      <c r="V822" s="64">
        <f t="shared" si="38"/>
        <v>809</v>
      </c>
      <c r="W822" s="51" t="str" cm="1">
        <f t="array" ref="W822">_xlfn.IFS(
OR(W821=$B$4, W821=""),"",
TRUE,W821+1
)</f>
        <v/>
      </c>
      <c r="X822" s="51" t="str" cm="1">
        <f t="array" ref="X822">_xlfn.IFS(X821="","",
W822="", "",
AND($B$3="İllik"),DATE(YEAR(X821)+1,MONTH(X821),DAY(X821) ),
AND($B$3="Aylıq", $AH$14="Not end"), EDATE(X821,1),
AND($B$3="Aylıq", $AH$14="End"), EOMONTH(X821,1)
)</f>
        <v/>
      </c>
      <c r="Y822" s="51" t="str" cm="1">
        <f t="array" aca="1" ref="Y822" ca="1">_xlfn.IFS(
AND($B$7="Dövrün əvvəlində", Y821&lt;=last_rou_date), DATE(YEAR(Y821)+1, 12, 31),
AND($B$7="Dövrün sonunda", Y821&lt;=last_payment_date), DATE(YEAR(Y821)+1, 12, 31),
TRUE, ""
)</f>
        <v/>
      </c>
      <c r="Z822" s="75" t="str" cm="1">
        <f t="array" aca="1" ref="Z822" ca="1">_xlfn.IFS(
AND($AN$14="Not year_end", Z821&gt;last_payment_date), "",
AND($AN$14="Year_end", Z821&gt;=last_payment_date), "",
AND($AN$14="Year_end"), DATE(YEAR(Z821+1), 12, 31),
AND($AN$14="Not year_end", MONTH(Z821)=12, DAY(Z821)=31), DATE(YEAR(Z820)+1, MONTH(Z820), DAY(Z820)),
AND($AN$14="Not year_end", OR(MONTH(Z821)&lt;&gt;12, DAY(Z821)&lt;&gt;31) ), DATE(YEAR(Z821), 12, 31)
)</f>
        <v/>
      </c>
      <c r="AA822" s="75" t="str" cm="1">
        <f t="array" aca="1" ref="AA822" ca="1">_xlfn.IFS(AA821="", "",
AND(AA821=last_payment_date, OR(MONTH(AA821)&lt;&gt;12, DAY(AA821)&lt;&gt;31) ), DATE(YEAR(AA821), 12, 31),
AND(MONTH(AA821)=12, DAY(AA821)=31, AA821&gt;=last_payment_date), "",
AND(MONTH(AA821)=12, DAY(AA821)&lt;&gt;31),  EOMONTH(AA821,0),
AND(MONTH(AA821)=12, DAY(AA821)=31, $AH$14="Not end"),  EDATE(AA820,1),
AND($AH$14="Not end"), EDATE(AA821, 1),
AND($AH$14="End"), EOMONTH(AA821, 1)
)</f>
        <v/>
      </c>
      <c r="AB822" s="75" t="str" cm="1">
        <f t="array" aca="1" ref="AB822" ca="1">_xlfn.IFS(AB821="","",
AND(AB821=last_rou_date), "",
AND($B$3="İllik"),DATE(YEAR(AB821)+1,MONTH(AB821),DAY(AB821) ),
AND($B$3="Aylıq", $AH$14="Not end"), EDATE(AB821,1),
AND($B$3="Aylıq", $AH$14="End"), EOMONTH(AB821,1)
)</f>
        <v/>
      </c>
      <c r="AC822" s="75" t="str" cm="1">
        <f t="array" aca="1" ref="AC822" ca="1">_xlfn.IFS(
AND($AN$14="Not year_end", AC821&gt;last_rou_date), "",
AND($AN$14="Year_end", AC821&gt;=last_rou_date), "",
AND($AN$14="Year_end"), DATE(YEAR(AC821+1), 12, 31),
AND($AN$14="Not year_end", MONTH(AC821)=12, DAY(AC821)=31), DATE(YEAR(AC820)+1, MONTH(AC820), DAY(AC820)),
AND($AN$14="Not year_end", OR(MONTH(AC821)&lt;&gt;12, DAY(AC821)&lt;&gt;31) ), DATE(YEAR(AC821), 12, 31)
)</f>
        <v/>
      </c>
      <c r="AD822" s="75" t="str" cm="1">
        <f t="array" aca="1" ref="AD822" ca="1">_xlfn.IFS(AD821="", "",
AND(AD821=last_rou_date, OR(MONTH(AD821)&lt;&gt;12, DAY(AD821)&lt;&gt;31) ), DATE(YEAR(AD821), 12, 31),
AND(MONTH(AD821)=12, DAY(AD821)=31, AD821&gt;=last_rou_date), "",
AND(MONTH(AD821)=12, DAY(AD821)&lt;&gt;31),  EOMONTH(AD821,0),
AND(MONTH(AD821)=12, DAY(AD821)=31, $AH$14="Not end"),  EDATE(AD820,1),
AND($AH$14="Not end"), EDATE(AD821, 1),
AND($AH$14="End"), EOMONTH(AD821, 1)
)</f>
        <v/>
      </c>
      <c r="AE822" s="51" t="str" cm="1">
        <f t="array" ref="AE822">_xlfn.IFS(W822="", "",
AND(W822&gt;0, W822&lt;=$B$4, $C$2="İllik artım, faiz olaraq", $D$2&gt;0, $B$3="İllik"), $B$5*((1+$D$2)^(W822-1)),
AND(W822&gt;0, W822&lt;=$B$4, $C$2="İllik artım, faiz olaraq", $D$2&gt;0, $B$3="Aylıq"), $B$5*((1+$D$2)^ROUNDDOWN((W822-1)/12,0)),
AND(W822=1, $C$2="Aşağıdakı kimi dəyişir", ), $B$5,
AND(W822&gt;1, W822&lt;=$B$4, $C$2="Aşağıdakı kimi dəyişir"), IFERROR(VLOOKUP(W822, $C$4:$D$7, 2, FALSE), AE821),
AND(W822&gt;0, W822&lt;=$B$4), $B$5,
TRUE,0 )</f>
        <v/>
      </c>
      <c r="AF822" s="51" t="str">
        <f t="shared" ca="1" si="37"/>
        <v/>
      </c>
    </row>
    <row r="823" spans="1:32" x14ac:dyDescent="0.4">
      <c r="A823" s="13" t="str" cm="1">
        <f t="array" aca="1" ref="A823" ca="1">_xlfn.IFS(
AND(SUMIFS(lease_table_interest_accruals, lease_table_dates, A822)&gt;0, COUNTIFS($E$14:E822, "Interest accrual", $A$14:A822, A822)=0),  A822,
AND(SUMIFS(lease_table_payments, lease_table_dates, A822)&gt;0, COUNTIFS($E$14:E822, "Payment", $A$14:A822, A822)=0),  A822,
AND(SUMIFS(rou_table_deprs, rou_table_dates, A822)&gt;0, COUNTIFS($E$14:E822, "Depreciation", $A$14:A822, A822)=0),  A822,
TRUE,  IFERROR(INDEX(rou_table_dates,  MATCH(A822, rou_table_dates)+1, ), "")
)</f>
        <v/>
      </c>
      <c r="B823" s="1" t="str" cm="1">
        <f t="array" aca="1" ref="B823" ca="1">_xlfn.IFS(
AND(E823="Payment", A823=$B$2), $AM$14,
E823="Payment", $AM$15,
E823="Interest accrual", $AM$18,
E823="Depreciation", $AM$17,
TRUE, "")</f>
        <v/>
      </c>
      <c r="C823" s="1" t="str" cm="1">
        <f t="array" aca="1" ref="C823" ca="1">_xlfn.IFS(
E823="Payment", $AM$19,
E823="Interest accrual", $AM$15,
E823="Depreciation", $AM$16,
TRUE, "")</f>
        <v/>
      </c>
      <c r="D823" s="1" t="str" cm="1">
        <f t="array" aca="1" ref="D823" ca="1">_xlfn.IFS(
E823="Payment", _xlfn.XLOOKUP(A823, lease_table_dates, lease_table_payments, 0, 0),
E823="Interest accrual", _xlfn.XLOOKUP(A823, lease_table_dates, lease_table_interest_accruals, 0, 0),
E823="Depreciation", _xlfn.XLOOKUP(A823, rou_table_dates, rou_table_deprs, 0, 0),
TRUE, ""
)</f>
        <v/>
      </c>
      <c r="E823" s="7" t="str" cm="1">
        <f t="array" aca="1" ref="E823" ca="1">_xlfn.IFS(
AND(SUMIFS(lease_table_interest_accruals, lease_table_dates, A823)&gt;0, COUNTIFS($E$14:E822, "Interest accrual", $A$14:A822, A823)=0), "Interest accrual",
AND(SUMIFS(lease_table_payments, lease_table_dates, A823)&gt;0, COUNTIFS($E$14:E822, "Payment", $A$14:A822, A823)=0), "Payment",
AND(SUMIFS(rou_table_deprs, rou_table_dates, A823)&gt;0, COUNTIFS($E$14:E822, "Depreciation", $A$14:A822, A823)=0), "Depreciation",
TRUE,  ""
)</f>
        <v/>
      </c>
      <c r="G823" s="13" t="str" cm="1">
        <f t="array" aca="1" ref="G823" ca="1">_xlfn.IFS(
AND($B$11="Hə", $B$3="İllik"), Z823,
AND($B$11="Hə", $B$3="Aylıq"), AA823,
$B$11="Yox", X823)</f>
        <v/>
      </c>
      <c r="H823" s="1" t="str" cm="1">
        <f t="array" aca="1" ref="H823" ca="1">_xlfn.IFS( G823="", "",
TRUE, ROUND( H822+I823-J823, 2) )</f>
        <v/>
      </c>
      <c r="I823" s="1" t="str" cm="1">
        <f t="array" aca="1" ref="I823" ca="1">_xlfn.IFS(G823="", "",
G823=last_payment_date, (J823-H822),
 TRUE,  -  (H822- H822* (1+$B$6)^ (_xlfn.DAYS(G823,G822)/365) )
)</f>
        <v/>
      </c>
      <c r="J823" s="1" t="str" cm="1">
        <f t="array" aca="1" ref="J823" ca="1">_xlfn.IFS(G823="", "",
TRUE, _xlfn.XLOOKUP(G823,  payment_dates, payments,0,0)
)</f>
        <v/>
      </c>
      <c r="L823" s="8" t="str" cm="1">
        <f t="array" aca="1" ref="L823" ca="1">_xlfn.IFS(
AND($B$11="Hə", $B$3="İllik"), AC823,
AND($B$11="Hə", $B$3="Aylıq"), AD823,
$B$11="Yox", AB823)</f>
        <v/>
      </c>
      <c r="M823" s="1" t="str" cm="1">
        <f t="array" aca="1" ref="M823" ca="1">_xlfn.IFS( L823="", "",
(M822-N823)&lt;=0.5, 0,
TRUE,  M822-N823)</f>
        <v/>
      </c>
      <c r="N823" s="7" t="str" cm="1">
        <f t="array" aca="1" ref="N823" ca="1">_xlfn.IFS(
L823="", "",
TRUE, MIN(M822, ROUND($M$14/ (last_rou_date - $B$2) * (L823-L822), 2) )
)</f>
        <v/>
      </c>
      <c r="P823" s="59" t="str">
        <f t="shared" ca="1" si="39"/>
        <v/>
      </c>
      <c r="Q823" s="1" t="str" cm="1">
        <f t="array" aca="1" ref="Q823" ca="1">_xlfn.IFS(P823="","",
$B$11="Hə", _xlfn.XLOOKUP(DATE(P823, 12, 31), rou_table_dates, rou_table_nbvs,0, 0),
TRUE,  MAX(0, ROUND($M$14 - $M$14/ (last_rou_date - $B$2) * (DATE(P823,12,31) - $B$2), 2) )
)</f>
        <v/>
      </c>
      <c r="R823" s="1" t="str" cm="1">
        <f t="array" aca="1" ref="R823" ca="1">_xlfn.IFS(P823="","",
$B$11="Hə", _xlfn.XLOOKUP(DATE(P823, 12, 31), lease_table_dates, lease_table_balances,0, 0),
TRUE, IFERROR( XNPV($B$6, IF(payment_dates &gt;DATE(P823, 12, 31), payments,  0),  IF(payment_dates &gt;DATE(P823, 12, 31), payment_dates,  DATE(P823, 12, 31))    ),0)
)</f>
        <v/>
      </c>
      <c r="S823" s="1" t="str" cm="1">
        <f t="array" aca="1" ref="S823" ca="1">_xlfn.IFS(P823="","",
TRUE,  MIN( MIN(Q822, $M$14), ROUND($M$14/ (last_rou_date - $B$2) * (DATE(P823,12,31) - MAX($B$2, DATE(P823-1, 12, 31))), 2) )
)</f>
        <v/>
      </c>
      <c r="T823" s="7" t="str" cm="1">
        <f t="array" aca="1" ref="T823" ca="1">_xlfn.IFS(P823="", "",
ISTEXT(R822), R823- (H823 - SUMIFS( lease_table_payments, lease_table_years, P823) -$AG$14 ),
AND(ISNUMBER(R822), R823&lt;&gt;""),   R823- (R822 - SUMIFS( lease_table_payments, lease_table_years, P823) )
)</f>
        <v/>
      </c>
      <c r="V823" s="64">
        <f t="shared" si="38"/>
        <v>810</v>
      </c>
      <c r="W823" s="51" t="str" cm="1">
        <f t="array" ref="W823">_xlfn.IFS(
OR(W822=$B$4, W822=""),"",
TRUE,W822+1
)</f>
        <v/>
      </c>
      <c r="X823" s="51" t="str" cm="1">
        <f t="array" ref="X823">_xlfn.IFS(X822="","",
W823="", "",
AND($B$3="İllik"),DATE(YEAR(X822)+1,MONTH(X822),DAY(X822) ),
AND($B$3="Aylıq", $AH$14="Not end"), EDATE(X822,1),
AND($B$3="Aylıq", $AH$14="End"), EOMONTH(X822,1)
)</f>
        <v/>
      </c>
      <c r="Y823" s="51" t="str" cm="1">
        <f t="array" aca="1" ref="Y823" ca="1">_xlfn.IFS(
AND($B$7="Dövrün əvvəlində", Y822&lt;=last_rou_date), DATE(YEAR(Y822)+1, 12, 31),
AND($B$7="Dövrün sonunda", Y822&lt;=last_payment_date), DATE(YEAR(Y822)+1, 12, 31),
TRUE, ""
)</f>
        <v/>
      </c>
      <c r="Z823" s="75" t="str" cm="1">
        <f t="array" aca="1" ref="Z823" ca="1">_xlfn.IFS(
AND($AN$14="Not year_end", Z822&gt;last_payment_date), "",
AND($AN$14="Year_end", Z822&gt;=last_payment_date), "",
AND($AN$14="Year_end"), DATE(YEAR(Z822+1), 12, 31),
AND($AN$14="Not year_end", MONTH(Z822)=12, DAY(Z822)=31), DATE(YEAR(Z821)+1, MONTH(Z821), DAY(Z821)),
AND($AN$14="Not year_end", OR(MONTH(Z822)&lt;&gt;12, DAY(Z822)&lt;&gt;31) ), DATE(YEAR(Z822), 12, 31)
)</f>
        <v/>
      </c>
      <c r="AA823" s="75" t="str" cm="1">
        <f t="array" aca="1" ref="AA823" ca="1">_xlfn.IFS(AA822="", "",
AND(AA822=last_payment_date, OR(MONTH(AA822)&lt;&gt;12, DAY(AA822)&lt;&gt;31) ), DATE(YEAR(AA822), 12, 31),
AND(MONTH(AA822)=12, DAY(AA822)=31, AA822&gt;=last_payment_date), "",
AND(MONTH(AA822)=12, DAY(AA822)&lt;&gt;31),  EOMONTH(AA822,0),
AND(MONTH(AA822)=12, DAY(AA822)=31, $AH$14="Not end"),  EDATE(AA821,1),
AND($AH$14="Not end"), EDATE(AA822, 1),
AND($AH$14="End"), EOMONTH(AA822, 1)
)</f>
        <v/>
      </c>
      <c r="AB823" s="75" t="str" cm="1">
        <f t="array" aca="1" ref="AB823" ca="1">_xlfn.IFS(AB822="","",
AND(AB822=last_rou_date), "",
AND($B$3="İllik"),DATE(YEAR(AB822)+1,MONTH(AB822),DAY(AB822) ),
AND($B$3="Aylıq", $AH$14="Not end"), EDATE(AB822,1),
AND($B$3="Aylıq", $AH$14="End"), EOMONTH(AB822,1)
)</f>
        <v/>
      </c>
      <c r="AC823" s="75" t="str" cm="1">
        <f t="array" aca="1" ref="AC823" ca="1">_xlfn.IFS(
AND($AN$14="Not year_end", AC822&gt;last_rou_date), "",
AND($AN$14="Year_end", AC822&gt;=last_rou_date), "",
AND($AN$14="Year_end"), DATE(YEAR(AC822+1), 12, 31),
AND($AN$14="Not year_end", MONTH(AC822)=12, DAY(AC822)=31), DATE(YEAR(AC821)+1, MONTH(AC821), DAY(AC821)),
AND($AN$14="Not year_end", OR(MONTH(AC822)&lt;&gt;12, DAY(AC822)&lt;&gt;31) ), DATE(YEAR(AC822), 12, 31)
)</f>
        <v/>
      </c>
      <c r="AD823" s="75" t="str" cm="1">
        <f t="array" aca="1" ref="AD823" ca="1">_xlfn.IFS(AD822="", "",
AND(AD822=last_rou_date, OR(MONTH(AD822)&lt;&gt;12, DAY(AD822)&lt;&gt;31) ), DATE(YEAR(AD822), 12, 31),
AND(MONTH(AD822)=12, DAY(AD822)=31, AD822&gt;=last_rou_date), "",
AND(MONTH(AD822)=12, DAY(AD822)&lt;&gt;31),  EOMONTH(AD822,0),
AND(MONTH(AD822)=12, DAY(AD822)=31, $AH$14="Not end"),  EDATE(AD821,1),
AND($AH$14="Not end"), EDATE(AD822, 1),
AND($AH$14="End"), EOMONTH(AD822, 1)
)</f>
        <v/>
      </c>
      <c r="AE823" s="51" t="str" cm="1">
        <f t="array" ref="AE823">_xlfn.IFS(W823="", "",
AND(W823&gt;0, W823&lt;=$B$4, $C$2="İllik artım, faiz olaraq", $D$2&gt;0, $B$3="İllik"), $B$5*((1+$D$2)^(W823-1)),
AND(W823&gt;0, W823&lt;=$B$4, $C$2="İllik artım, faiz olaraq", $D$2&gt;0, $B$3="Aylıq"), $B$5*((1+$D$2)^ROUNDDOWN((W823-1)/12,0)),
AND(W823=1, $C$2="Aşağıdakı kimi dəyişir", ), $B$5,
AND(W823&gt;1, W823&lt;=$B$4, $C$2="Aşağıdakı kimi dəyişir"), IFERROR(VLOOKUP(W823, $C$4:$D$7, 2, FALSE), AE822),
AND(W823&gt;0, W823&lt;=$B$4), $B$5,
TRUE,0 )</f>
        <v/>
      </c>
      <c r="AF823" s="51" t="str">
        <f t="shared" ca="1" si="37"/>
        <v/>
      </c>
    </row>
    <row r="824" spans="1:32" x14ac:dyDescent="0.4">
      <c r="A824" s="13" t="str" cm="1">
        <f t="array" aca="1" ref="A824" ca="1">_xlfn.IFS(
AND(SUMIFS(lease_table_interest_accruals, lease_table_dates, A823)&gt;0, COUNTIFS($E$14:E823, "Interest accrual", $A$14:A823, A823)=0),  A823,
AND(SUMIFS(lease_table_payments, lease_table_dates, A823)&gt;0, COUNTIFS($E$14:E823, "Payment", $A$14:A823, A823)=0),  A823,
AND(SUMIFS(rou_table_deprs, rou_table_dates, A823)&gt;0, COUNTIFS($E$14:E823, "Depreciation", $A$14:A823, A823)=0),  A823,
TRUE,  IFERROR(INDEX(rou_table_dates,  MATCH(A823, rou_table_dates)+1, ), "")
)</f>
        <v/>
      </c>
      <c r="B824" s="1" t="str" cm="1">
        <f t="array" aca="1" ref="B824" ca="1">_xlfn.IFS(
AND(E824="Payment", A824=$B$2), $AM$14,
E824="Payment", $AM$15,
E824="Interest accrual", $AM$18,
E824="Depreciation", $AM$17,
TRUE, "")</f>
        <v/>
      </c>
      <c r="C824" s="1" t="str" cm="1">
        <f t="array" aca="1" ref="C824" ca="1">_xlfn.IFS(
E824="Payment", $AM$19,
E824="Interest accrual", $AM$15,
E824="Depreciation", $AM$16,
TRUE, "")</f>
        <v/>
      </c>
      <c r="D824" s="1" t="str" cm="1">
        <f t="array" aca="1" ref="D824" ca="1">_xlfn.IFS(
E824="Payment", _xlfn.XLOOKUP(A824, lease_table_dates, lease_table_payments, 0, 0),
E824="Interest accrual", _xlfn.XLOOKUP(A824, lease_table_dates, lease_table_interest_accruals, 0, 0),
E824="Depreciation", _xlfn.XLOOKUP(A824, rou_table_dates, rou_table_deprs, 0, 0),
TRUE, ""
)</f>
        <v/>
      </c>
      <c r="E824" s="7" t="str" cm="1">
        <f t="array" aca="1" ref="E824" ca="1">_xlfn.IFS(
AND(SUMIFS(lease_table_interest_accruals, lease_table_dates, A824)&gt;0, COUNTIFS($E$14:E823, "Interest accrual", $A$14:A823, A824)=0), "Interest accrual",
AND(SUMIFS(lease_table_payments, lease_table_dates, A824)&gt;0, COUNTIFS($E$14:E823, "Payment", $A$14:A823, A824)=0), "Payment",
AND(SUMIFS(rou_table_deprs, rou_table_dates, A824)&gt;0, COUNTIFS($E$14:E823, "Depreciation", $A$14:A823, A824)=0), "Depreciation",
TRUE,  ""
)</f>
        <v/>
      </c>
      <c r="G824" s="13" t="str" cm="1">
        <f t="array" aca="1" ref="G824" ca="1">_xlfn.IFS(
AND($B$11="Hə", $B$3="İllik"), Z824,
AND($B$11="Hə", $B$3="Aylıq"), AA824,
$B$11="Yox", X824)</f>
        <v/>
      </c>
      <c r="H824" s="1" t="str" cm="1">
        <f t="array" aca="1" ref="H824" ca="1">_xlfn.IFS( G824="", "",
TRUE, ROUND( H823+I824-J824, 2) )</f>
        <v/>
      </c>
      <c r="I824" s="1" t="str" cm="1">
        <f t="array" aca="1" ref="I824" ca="1">_xlfn.IFS(G824="", "",
G824=last_payment_date, (J824-H823),
 TRUE,  -  (H823- H823* (1+$B$6)^ (_xlfn.DAYS(G824,G823)/365) )
)</f>
        <v/>
      </c>
      <c r="J824" s="1" t="str" cm="1">
        <f t="array" aca="1" ref="J824" ca="1">_xlfn.IFS(G824="", "",
TRUE, _xlfn.XLOOKUP(G824,  payment_dates, payments,0,0)
)</f>
        <v/>
      </c>
      <c r="L824" s="8" t="str" cm="1">
        <f t="array" aca="1" ref="L824" ca="1">_xlfn.IFS(
AND($B$11="Hə", $B$3="İllik"), AC824,
AND($B$11="Hə", $B$3="Aylıq"), AD824,
$B$11="Yox", AB824)</f>
        <v/>
      </c>
      <c r="M824" s="1" t="str" cm="1">
        <f t="array" aca="1" ref="M824" ca="1">_xlfn.IFS( L824="", "",
(M823-N824)&lt;=0.5, 0,
TRUE,  M823-N824)</f>
        <v/>
      </c>
      <c r="N824" s="7" t="str" cm="1">
        <f t="array" aca="1" ref="N824" ca="1">_xlfn.IFS(
L824="", "",
TRUE, MIN(M823, ROUND($M$14/ (last_rou_date - $B$2) * (L824-L823), 2) )
)</f>
        <v/>
      </c>
      <c r="P824" s="59" t="str">
        <f t="shared" ca="1" si="39"/>
        <v/>
      </c>
      <c r="Q824" s="1" t="str" cm="1">
        <f t="array" aca="1" ref="Q824" ca="1">_xlfn.IFS(P824="","",
$B$11="Hə", _xlfn.XLOOKUP(DATE(P824, 12, 31), rou_table_dates, rou_table_nbvs,0, 0),
TRUE,  MAX(0, ROUND($M$14 - $M$14/ (last_rou_date - $B$2) * (DATE(P824,12,31) - $B$2), 2) )
)</f>
        <v/>
      </c>
      <c r="R824" s="1" t="str" cm="1">
        <f t="array" aca="1" ref="R824" ca="1">_xlfn.IFS(P824="","",
$B$11="Hə", _xlfn.XLOOKUP(DATE(P824, 12, 31), lease_table_dates, lease_table_balances,0, 0),
TRUE, IFERROR( XNPV($B$6, IF(payment_dates &gt;DATE(P824, 12, 31), payments,  0),  IF(payment_dates &gt;DATE(P824, 12, 31), payment_dates,  DATE(P824, 12, 31))    ),0)
)</f>
        <v/>
      </c>
      <c r="S824" s="1" t="str" cm="1">
        <f t="array" aca="1" ref="S824" ca="1">_xlfn.IFS(P824="","",
TRUE,  MIN( MIN(Q823, $M$14), ROUND($M$14/ (last_rou_date - $B$2) * (DATE(P824,12,31) - MAX($B$2, DATE(P824-1, 12, 31))), 2) )
)</f>
        <v/>
      </c>
      <c r="T824" s="7" t="str" cm="1">
        <f t="array" aca="1" ref="T824" ca="1">_xlfn.IFS(P824="", "",
ISTEXT(R823), R824- (H824 - SUMIFS( lease_table_payments, lease_table_years, P824) -$AG$14 ),
AND(ISNUMBER(R823), R824&lt;&gt;""),   R824- (R823 - SUMIFS( lease_table_payments, lease_table_years, P824) )
)</f>
        <v/>
      </c>
      <c r="V824" s="64">
        <f t="shared" si="38"/>
        <v>811</v>
      </c>
      <c r="W824" s="51" t="str" cm="1">
        <f t="array" ref="W824">_xlfn.IFS(
OR(W823=$B$4, W823=""),"",
TRUE,W823+1
)</f>
        <v/>
      </c>
      <c r="X824" s="51" t="str" cm="1">
        <f t="array" ref="X824">_xlfn.IFS(X823="","",
W824="", "",
AND($B$3="İllik"),DATE(YEAR(X823)+1,MONTH(X823),DAY(X823) ),
AND($B$3="Aylıq", $AH$14="Not end"), EDATE(X823,1),
AND($B$3="Aylıq", $AH$14="End"), EOMONTH(X823,1)
)</f>
        <v/>
      </c>
      <c r="Y824" s="51" t="str" cm="1">
        <f t="array" aca="1" ref="Y824" ca="1">_xlfn.IFS(
AND($B$7="Dövrün əvvəlində", Y823&lt;=last_rou_date), DATE(YEAR(Y823)+1, 12, 31),
AND($B$7="Dövrün sonunda", Y823&lt;=last_payment_date), DATE(YEAR(Y823)+1, 12, 31),
TRUE, ""
)</f>
        <v/>
      </c>
      <c r="Z824" s="75" t="str" cm="1">
        <f t="array" aca="1" ref="Z824" ca="1">_xlfn.IFS(
AND($AN$14="Not year_end", Z823&gt;last_payment_date), "",
AND($AN$14="Year_end", Z823&gt;=last_payment_date), "",
AND($AN$14="Year_end"), DATE(YEAR(Z823+1), 12, 31),
AND($AN$14="Not year_end", MONTH(Z823)=12, DAY(Z823)=31), DATE(YEAR(Z822)+1, MONTH(Z822), DAY(Z822)),
AND($AN$14="Not year_end", OR(MONTH(Z823)&lt;&gt;12, DAY(Z823)&lt;&gt;31) ), DATE(YEAR(Z823), 12, 31)
)</f>
        <v/>
      </c>
      <c r="AA824" s="75" t="str" cm="1">
        <f t="array" aca="1" ref="AA824" ca="1">_xlfn.IFS(AA823="", "",
AND(AA823=last_payment_date, OR(MONTH(AA823)&lt;&gt;12, DAY(AA823)&lt;&gt;31) ), DATE(YEAR(AA823), 12, 31),
AND(MONTH(AA823)=12, DAY(AA823)=31, AA823&gt;=last_payment_date), "",
AND(MONTH(AA823)=12, DAY(AA823)&lt;&gt;31),  EOMONTH(AA823,0),
AND(MONTH(AA823)=12, DAY(AA823)=31, $AH$14="Not end"),  EDATE(AA822,1),
AND($AH$14="Not end"), EDATE(AA823, 1),
AND($AH$14="End"), EOMONTH(AA823, 1)
)</f>
        <v/>
      </c>
      <c r="AB824" s="75" t="str" cm="1">
        <f t="array" aca="1" ref="AB824" ca="1">_xlfn.IFS(AB823="","",
AND(AB823=last_rou_date), "",
AND($B$3="İllik"),DATE(YEAR(AB823)+1,MONTH(AB823),DAY(AB823) ),
AND($B$3="Aylıq", $AH$14="Not end"), EDATE(AB823,1),
AND($B$3="Aylıq", $AH$14="End"), EOMONTH(AB823,1)
)</f>
        <v/>
      </c>
      <c r="AC824" s="75" t="str" cm="1">
        <f t="array" aca="1" ref="AC824" ca="1">_xlfn.IFS(
AND($AN$14="Not year_end", AC823&gt;last_rou_date), "",
AND($AN$14="Year_end", AC823&gt;=last_rou_date), "",
AND($AN$14="Year_end"), DATE(YEAR(AC823+1), 12, 31),
AND($AN$14="Not year_end", MONTH(AC823)=12, DAY(AC823)=31), DATE(YEAR(AC822)+1, MONTH(AC822), DAY(AC822)),
AND($AN$14="Not year_end", OR(MONTH(AC823)&lt;&gt;12, DAY(AC823)&lt;&gt;31) ), DATE(YEAR(AC823), 12, 31)
)</f>
        <v/>
      </c>
      <c r="AD824" s="75" t="str" cm="1">
        <f t="array" aca="1" ref="AD824" ca="1">_xlfn.IFS(AD823="", "",
AND(AD823=last_rou_date, OR(MONTH(AD823)&lt;&gt;12, DAY(AD823)&lt;&gt;31) ), DATE(YEAR(AD823), 12, 31),
AND(MONTH(AD823)=12, DAY(AD823)=31, AD823&gt;=last_rou_date), "",
AND(MONTH(AD823)=12, DAY(AD823)&lt;&gt;31),  EOMONTH(AD823,0),
AND(MONTH(AD823)=12, DAY(AD823)=31, $AH$14="Not end"),  EDATE(AD822,1),
AND($AH$14="Not end"), EDATE(AD823, 1),
AND($AH$14="End"), EOMONTH(AD823, 1)
)</f>
        <v/>
      </c>
      <c r="AE824" s="51" t="str" cm="1">
        <f t="array" ref="AE824">_xlfn.IFS(W824="", "",
AND(W824&gt;0, W824&lt;=$B$4, $C$2="İllik artım, faiz olaraq", $D$2&gt;0, $B$3="İllik"), $B$5*((1+$D$2)^(W824-1)),
AND(W824&gt;0, W824&lt;=$B$4, $C$2="İllik artım, faiz olaraq", $D$2&gt;0, $B$3="Aylıq"), $B$5*((1+$D$2)^ROUNDDOWN((W824-1)/12,0)),
AND(W824=1, $C$2="Aşağıdakı kimi dəyişir", ), $B$5,
AND(W824&gt;1, W824&lt;=$B$4, $C$2="Aşağıdakı kimi dəyişir"), IFERROR(VLOOKUP(W824, $C$4:$D$7, 2, FALSE), AE823),
AND(W824&gt;0, W824&lt;=$B$4), $B$5,
TRUE,0 )</f>
        <v/>
      </c>
      <c r="AF824" s="51" t="str">
        <f t="shared" ca="1" si="37"/>
        <v/>
      </c>
    </row>
    <row r="825" spans="1:32" x14ac:dyDescent="0.4">
      <c r="A825" s="13" t="str" cm="1">
        <f t="array" aca="1" ref="A825" ca="1">_xlfn.IFS(
AND(SUMIFS(lease_table_interest_accruals, lease_table_dates, A824)&gt;0, COUNTIFS($E$14:E824, "Interest accrual", $A$14:A824, A824)=0),  A824,
AND(SUMIFS(lease_table_payments, lease_table_dates, A824)&gt;0, COUNTIFS($E$14:E824, "Payment", $A$14:A824, A824)=0),  A824,
AND(SUMIFS(rou_table_deprs, rou_table_dates, A824)&gt;0, COUNTIFS($E$14:E824, "Depreciation", $A$14:A824, A824)=0),  A824,
TRUE,  IFERROR(INDEX(rou_table_dates,  MATCH(A824, rou_table_dates)+1, ), "")
)</f>
        <v/>
      </c>
      <c r="B825" s="1" t="str" cm="1">
        <f t="array" aca="1" ref="B825" ca="1">_xlfn.IFS(
AND(E825="Payment", A825=$B$2), $AM$14,
E825="Payment", $AM$15,
E825="Interest accrual", $AM$18,
E825="Depreciation", $AM$17,
TRUE, "")</f>
        <v/>
      </c>
      <c r="C825" s="1" t="str" cm="1">
        <f t="array" aca="1" ref="C825" ca="1">_xlfn.IFS(
E825="Payment", $AM$19,
E825="Interest accrual", $AM$15,
E825="Depreciation", $AM$16,
TRUE, "")</f>
        <v/>
      </c>
      <c r="D825" s="1" t="str" cm="1">
        <f t="array" aca="1" ref="D825" ca="1">_xlfn.IFS(
E825="Payment", _xlfn.XLOOKUP(A825, lease_table_dates, lease_table_payments, 0, 0),
E825="Interest accrual", _xlfn.XLOOKUP(A825, lease_table_dates, lease_table_interest_accruals, 0, 0),
E825="Depreciation", _xlfn.XLOOKUP(A825, rou_table_dates, rou_table_deprs, 0, 0),
TRUE, ""
)</f>
        <v/>
      </c>
      <c r="E825" s="7" t="str" cm="1">
        <f t="array" aca="1" ref="E825" ca="1">_xlfn.IFS(
AND(SUMIFS(lease_table_interest_accruals, lease_table_dates, A825)&gt;0, COUNTIFS($E$14:E824, "Interest accrual", $A$14:A824, A825)=0), "Interest accrual",
AND(SUMIFS(lease_table_payments, lease_table_dates, A825)&gt;0, COUNTIFS($E$14:E824, "Payment", $A$14:A824, A825)=0), "Payment",
AND(SUMIFS(rou_table_deprs, rou_table_dates, A825)&gt;0, COUNTIFS($E$14:E824, "Depreciation", $A$14:A824, A825)=0), "Depreciation",
TRUE,  ""
)</f>
        <v/>
      </c>
      <c r="G825" s="13" t="str" cm="1">
        <f t="array" aca="1" ref="G825" ca="1">_xlfn.IFS(
AND($B$11="Hə", $B$3="İllik"), Z825,
AND($B$11="Hə", $B$3="Aylıq"), AA825,
$B$11="Yox", X825)</f>
        <v/>
      </c>
      <c r="H825" s="1" t="str" cm="1">
        <f t="array" aca="1" ref="H825" ca="1">_xlfn.IFS( G825="", "",
TRUE, ROUND( H824+I825-J825, 2) )</f>
        <v/>
      </c>
      <c r="I825" s="1" t="str" cm="1">
        <f t="array" aca="1" ref="I825" ca="1">_xlfn.IFS(G825="", "",
G825=last_payment_date, (J825-H824),
 TRUE,  -  (H824- H824* (1+$B$6)^ (_xlfn.DAYS(G825,G824)/365) )
)</f>
        <v/>
      </c>
      <c r="J825" s="1" t="str" cm="1">
        <f t="array" aca="1" ref="J825" ca="1">_xlfn.IFS(G825="", "",
TRUE, _xlfn.XLOOKUP(G825,  payment_dates, payments,0,0)
)</f>
        <v/>
      </c>
      <c r="L825" s="8" t="str" cm="1">
        <f t="array" aca="1" ref="L825" ca="1">_xlfn.IFS(
AND($B$11="Hə", $B$3="İllik"), AC825,
AND($B$11="Hə", $B$3="Aylıq"), AD825,
$B$11="Yox", AB825)</f>
        <v/>
      </c>
      <c r="M825" s="1" t="str" cm="1">
        <f t="array" aca="1" ref="M825" ca="1">_xlfn.IFS( L825="", "",
(M824-N825)&lt;=0.5, 0,
TRUE,  M824-N825)</f>
        <v/>
      </c>
      <c r="N825" s="7" t="str" cm="1">
        <f t="array" aca="1" ref="N825" ca="1">_xlfn.IFS(
L825="", "",
TRUE, MIN(M824, ROUND($M$14/ (last_rou_date - $B$2) * (L825-L824), 2) )
)</f>
        <v/>
      </c>
      <c r="P825" s="59" t="str">
        <f t="shared" ca="1" si="39"/>
        <v/>
      </c>
      <c r="Q825" s="1" t="str" cm="1">
        <f t="array" aca="1" ref="Q825" ca="1">_xlfn.IFS(P825="","",
$B$11="Hə", _xlfn.XLOOKUP(DATE(P825, 12, 31), rou_table_dates, rou_table_nbvs,0, 0),
TRUE,  MAX(0, ROUND($M$14 - $M$14/ (last_rou_date - $B$2) * (DATE(P825,12,31) - $B$2), 2) )
)</f>
        <v/>
      </c>
      <c r="R825" s="1" t="str" cm="1">
        <f t="array" aca="1" ref="R825" ca="1">_xlfn.IFS(P825="","",
$B$11="Hə", _xlfn.XLOOKUP(DATE(P825, 12, 31), lease_table_dates, lease_table_balances,0, 0),
TRUE, IFERROR( XNPV($B$6, IF(payment_dates &gt;DATE(P825, 12, 31), payments,  0),  IF(payment_dates &gt;DATE(P825, 12, 31), payment_dates,  DATE(P825, 12, 31))    ),0)
)</f>
        <v/>
      </c>
      <c r="S825" s="1" t="str" cm="1">
        <f t="array" aca="1" ref="S825" ca="1">_xlfn.IFS(P825="","",
TRUE,  MIN( MIN(Q824, $M$14), ROUND($M$14/ (last_rou_date - $B$2) * (DATE(P825,12,31) - MAX($B$2, DATE(P825-1, 12, 31))), 2) )
)</f>
        <v/>
      </c>
      <c r="T825" s="7" t="str" cm="1">
        <f t="array" aca="1" ref="T825" ca="1">_xlfn.IFS(P825="", "",
ISTEXT(R824), R825- (H825 - SUMIFS( lease_table_payments, lease_table_years, P825) -$AG$14 ),
AND(ISNUMBER(R824), R825&lt;&gt;""),   R825- (R824 - SUMIFS( lease_table_payments, lease_table_years, P825) )
)</f>
        <v/>
      </c>
      <c r="V825" s="64">
        <f t="shared" si="38"/>
        <v>812</v>
      </c>
      <c r="W825" s="51" t="str" cm="1">
        <f t="array" ref="W825">_xlfn.IFS(
OR(W824=$B$4, W824=""),"",
TRUE,W824+1
)</f>
        <v/>
      </c>
      <c r="X825" s="51" t="str" cm="1">
        <f t="array" ref="X825">_xlfn.IFS(X824="","",
W825="", "",
AND($B$3="İllik"),DATE(YEAR(X824)+1,MONTH(X824),DAY(X824) ),
AND($B$3="Aylıq", $AH$14="Not end"), EDATE(X824,1),
AND($B$3="Aylıq", $AH$14="End"), EOMONTH(X824,1)
)</f>
        <v/>
      </c>
      <c r="Y825" s="51" t="str" cm="1">
        <f t="array" aca="1" ref="Y825" ca="1">_xlfn.IFS(
AND($B$7="Dövrün əvvəlində", Y824&lt;=last_rou_date), DATE(YEAR(Y824)+1, 12, 31),
AND($B$7="Dövrün sonunda", Y824&lt;=last_payment_date), DATE(YEAR(Y824)+1, 12, 31),
TRUE, ""
)</f>
        <v/>
      </c>
      <c r="Z825" s="75" t="str" cm="1">
        <f t="array" aca="1" ref="Z825" ca="1">_xlfn.IFS(
AND($AN$14="Not year_end", Z824&gt;last_payment_date), "",
AND($AN$14="Year_end", Z824&gt;=last_payment_date), "",
AND($AN$14="Year_end"), DATE(YEAR(Z824+1), 12, 31),
AND($AN$14="Not year_end", MONTH(Z824)=12, DAY(Z824)=31), DATE(YEAR(Z823)+1, MONTH(Z823), DAY(Z823)),
AND($AN$14="Not year_end", OR(MONTH(Z824)&lt;&gt;12, DAY(Z824)&lt;&gt;31) ), DATE(YEAR(Z824), 12, 31)
)</f>
        <v/>
      </c>
      <c r="AA825" s="75" t="str" cm="1">
        <f t="array" aca="1" ref="AA825" ca="1">_xlfn.IFS(AA824="", "",
AND(AA824=last_payment_date, OR(MONTH(AA824)&lt;&gt;12, DAY(AA824)&lt;&gt;31) ), DATE(YEAR(AA824), 12, 31),
AND(MONTH(AA824)=12, DAY(AA824)=31, AA824&gt;=last_payment_date), "",
AND(MONTH(AA824)=12, DAY(AA824)&lt;&gt;31),  EOMONTH(AA824,0),
AND(MONTH(AA824)=12, DAY(AA824)=31, $AH$14="Not end"),  EDATE(AA823,1),
AND($AH$14="Not end"), EDATE(AA824, 1),
AND($AH$14="End"), EOMONTH(AA824, 1)
)</f>
        <v/>
      </c>
      <c r="AB825" s="75" t="str" cm="1">
        <f t="array" aca="1" ref="AB825" ca="1">_xlfn.IFS(AB824="","",
AND(AB824=last_rou_date), "",
AND($B$3="İllik"),DATE(YEAR(AB824)+1,MONTH(AB824),DAY(AB824) ),
AND($B$3="Aylıq", $AH$14="Not end"), EDATE(AB824,1),
AND($B$3="Aylıq", $AH$14="End"), EOMONTH(AB824,1)
)</f>
        <v/>
      </c>
      <c r="AC825" s="75" t="str" cm="1">
        <f t="array" aca="1" ref="AC825" ca="1">_xlfn.IFS(
AND($AN$14="Not year_end", AC824&gt;last_rou_date), "",
AND($AN$14="Year_end", AC824&gt;=last_rou_date), "",
AND($AN$14="Year_end"), DATE(YEAR(AC824+1), 12, 31),
AND($AN$14="Not year_end", MONTH(AC824)=12, DAY(AC824)=31), DATE(YEAR(AC823)+1, MONTH(AC823), DAY(AC823)),
AND($AN$14="Not year_end", OR(MONTH(AC824)&lt;&gt;12, DAY(AC824)&lt;&gt;31) ), DATE(YEAR(AC824), 12, 31)
)</f>
        <v/>
      </c>
      <c r="AD825" s="75" t="str" cm="1">
        <f t="array" aca="1" ref="AD825" ca="1">_xlfn.IFS(AD824="", "",
AND(AD824=last_rou_date, OR(MONTH(AD824)&lt;&gt;12, DAY(AD824)&lt;&gt;31) ), DATE(YEAR(AD824), 12, 31),
AND(MONTH(AD824)=12, DAY(AD824)=31, AD824&gt;=last_rou_date), "",
AND(MONTH(AD824)=12, DAY(AD824)&lt;&gt;31),  EOMONTH(AD824,0),
AND(MONTH(AD824)=12, DAY(AD824)=31, $AH$14="Not end"),  EDATE(AD823,1),
AND($AH$14="Not end"), EDATE(AD824, 1),
AND($AH$14="End"), EOMONTH(AD824, 1)
)</f>
        <v/>
      </c>
      <c r="AE825" s="51" t="str" cm="1">
        <f t="array" ref="AE825">_xlfn.IFS(W825="", "",
AND(W825&gt;0, W825&lt;=$B$4, $C$2="İllik artım, faiz olaraq", $D$2&gt;0, $B$3="İllik"), $B$5*((1+$D$2)^(W825-1)),
AND(W825&gt;0, W825&lt;=$B$4, $C$2="İllik artım, faiz olaraq", $D$2&gt;0, $B$3="Aylıq"), $B$5*((1+$D$2)^ROUNDDOWN((W825-1)/12,0)),
AND(W825=1, $C$2="Aşağıdakı kimi dəyişir", ), $B$5,
AND(W825&gt;1, W825&lt;=$B$4, $C$2="Aşağıdakı kimi dəyişir"), IFERROR(VLOOKUP(W825, $C$4:$D$7, 2, FALSE), AE824),
AND(W825&gt;0, W825&lt;=$B$4), $B$5,
TRUE,0 )</f>
        <v/>
      </c>
      <c r="AF825" s="51" t="str">
        <f t="shared" ca="1" si="37"/>
        <v/>
      </c>
    </row>
    <row r="826" spans="1:32" x14ac:dyDescent="0.4">
      <c r="A826" s="13" t="str" cm="1">
        <f t="array" aca="1" ref="A826" ca="1">_xlfn.IFS(
AND(SUMIFS(lease_table_interest_accruals, lease_table_dates, A825)&gt;0, COUNTIFS($E$14:E825, "Interest accrual", $A$14:A825, A825)=0),  A825,
AND(SUMIFS(lease_table_payments, lease_table_dates, A825)&gt;0, COUNTIFS($E$14:E825, "Payment", $A$14:A825, A825)=0),  A825,
AND(SUMIFS(rou_table_deprs, rou_table_dates, A825)&gt;0, COUNTIFS($E$14:E825, "Depreciation", $A$14:A825, A825)=0),  A825,
TRUE,  IFERROR(INDEX(rou_table_dates,  MATCH(A825, rou_table_dates)+1, ), "")
)</f>
        <v/>
      </c>
      <c r="B826" s="1" t="str" cm="1">
        <f t="array" aca="1" ref="B826" ca="1">_xlfn.IFS(
AND(E826="Payment", A826=$B$2), $AM$14,
E826="Payment", $AM$15,
E826="Interest accrual", $AM$18,
E826="Depreciation", $AM$17,
TRUE, "")</f>
        <v/>
      </c>
      <c r="C826" s="1" t="str" cm="1">
        <f t="array" aca="1" ref="C826" ca="1">_xlfn.IFS(
E826="Payment", $AM$19,
E826="Interest accrual", $AM$15,
E826="Depreciation", $AM$16,
TRUE, "")</f>
        <v/>
      </c>
      <c r="D826" s="1" t="str" cm="1">
        <f t="array" aca="1" ref="D826" ca="1">_xlfn.IFS(
E826="Payment", _xlfn.XLOOKUP(A826, lease_table_dates, lease_table_payments, 0, 0),
E826="Interest accrual", _xlfn.XLOOKUP(A826, lease_table_dates, lease_table_interest_accruals, 0, 0),
E826="Depreciation", _xlfn.XLOOKUP(A826, rou_table_dates, rou_table_deprs, 0, 0),
TRUE, ""
)</f>
        <v/>
      </c>
      <c r="E826" s="7" t="str" cm="1">
        <f t="array" aca="1" ref="E826" ca="1">_xlfn.IFS(
AND(SUMIFS(lease_table_interest_accruals, lease_table_dates, A826)&gt;0, COUNTIFS($E$14:E825, "Interest accrual", $A$14:A825, A826)=0), "Interest accrual",
AND(SUMIFS(lease_table_payments, lease_table_dates, A826)&gt;0, COUNTIFS($E$14:E825, "Payment", $A$14:A825, A826)=0), "Payment",
AND(SUMIFS(rou_table_deprs, rou_table_dates, A826)&gt;0, COUNTIFS($E$14:E825, "Depreciation", $A$14:A825, A826)=0), "Depreciation",
TRUE,  ""
)</f>
        <v/>
      </c>
      <c r="G826" s="13" t="str" cm="1">
        <f t="array" aca="1" ref="G826" ca="1">_xlfn.IFS(
AND($B$11="Hə", $B$3="İllik"), Z826,
AND($B$11="Hə", $B$3="Aylıq"), AA826,
$B$11="Yox", X826)</f>
        <v/>
      </c>
      <c r="H826" s="1" t="str" cm="1">
        <f t="array" aca="1" ref="H826" ca="1">_xlfn.IFS( G826="", "",
TRUE, ROUND( H825+I826-J826, 2) )</f>
        <v/>
      </c>
      <c r="I826" s="1" t="str" cm="1">
        <f t="array" aca="1" ref="I826" ca="1">_xlfn.IFS(G826="", "",
G826=last_payment_date, (J826-H825),
 TRUE,  -  (H825- H825* (1+$B$6)^ (_xlfn.DAYS(G826,G825)/365) )
)</f>
        <v/>
      </c>
      <c r="J826" s="1" t="str" cm="1">
        <f t="array" aca="1" ref="J826" ca="1">_xlfn.IFS(G826="", "",
TRUE, _xlfn.XLOOKUP(G826,  payment_dates, payments,0,0)
)</f>
        <v/>
      </c>
      <c r="L826" s="8" t="str" cm="1">
        <f t="array" aca="1" ref="L826" ca="1">_xlfn.IFS(
AND($B$11="Hə", $B$3="İllik"), AC826,
AND($B$11="Hə", $B$3="Aylıq"), AD826,
$B$11="Yox", AB826)</f>
        <v/>
      </c>
      <c r="M826" s="1" t="str" cm="1">
        <f t="array" aca="1" ref="M826" ca="1">_xlfn.IFS( L826="", "",
(M825-N826)&lt;=0.5, 0,
TRUE,  M825-N826)</f>
        <v/>
      </c>
      <c r="N826" s="7" t="str" cm="1">
        <f t="array" aca="1" ref="N826" ca="1">_xlfn.IFS(
L826="", "",
TRUE, MIN(M825, ROUND($M$14/ (last_rou_date - $B$2) * (L826-L825), 2) )
)</f>
        <v/>
      </c>
      <c r="P826" s="59" t="str">
        <f t="shared" ca="1" si="39"/>
        <v/>
      </c>
      <c r="Q826" s="1" t="str" cm="1">
        <f t="array" aca="1" ref="Q826" ca="1">_xlfn.IFS(P826="","",
$B$11="Hə", _xlfn.XLOOKUP(DATE(P826, 12, 31), rou_table_dates, rou_table_nbvs,0, 0),
TRUE,  MAX(0, ROUND($M$14 - $M$14/ (last_rou_date - $B$2) * (DATE(P826,12,31) - $B$2), 2) )
)</f>
        <v/>
      </c>
      <c r="R826" s="1" t="str" cm="1">
        <f t="array" aca="1" ref="R826" ca="1">_xlfn.IFS(P826="","",
$B$11="Hə", _xlfn.XLOOKUP(DATE(P826, 12, 31), lease_table_dates, lease_table_balances,0, 0),
TRUE, IFERROR( XNPV($B$6, IF(payment_dates &gt;DATE(P826, 12, 31), payments,  0),  IF(payment_dates &gt;DATE(P826, 12, 31), payment_dates,  DATE(P826, 12, 31))    ),0)
)</f>
        <v/>
      </c>
      <c r="S826" s="1" t="str" cm="1">
        <f t="array" aca="1" ref="S826" ca="1">_xlfn.IFS(P826="","",
TRUE,  MIN( MIN(Q825, $M$14), ROUND($M$14/ (last_rou_date - $B$2) * (DATE(P826,12,31) - MAX($B$2, DATE(P826-1, 12, 31))), 2) )
)</f>
        <v/>
      </c>
      <c r="T826" s="7" t="str" cm="1">
        <f t="array" aca="1" ref="T826" ca="1">_xlfn.IFS(P826="", "",
ISTEXT(R825), R826- (H826 - SUMIFS( lease_table_payments, lease_table_years, P826) -$AG$14 ),
AND(ISNUMBER(R825), R826&lt;&gt;""),   R826- (R825 - SUMIFS( lease_table_payments, lease_table_years, P826) )
)</f>
        <v/>
      </c>
      <c r="V826" s="64">
        <f t="shared" si="38"/>
        <v>813</v>
      </c>
      <c r="W826" s="51" t="str" cm="1">
        <f t="array" ref="W826">_xlfn.IFS(
OR(W825=$B$4, W825=""),"",
TRUE,W825+1
)</f>
        <v/>
      </c>
      <c r="X826" s="51" t="str" cm="1">
        <f t="array" ref="X826">_xlfn.IFS(X825="","",
W826="", "",
AND($B$3="İllik"),DATE(YEAR(X825)+1,MONTH(X825),DAY(X825) ),
AND($B$3="Aylıq", $AH$14="Not end"), EDATE(X825,1),
AND($B$3="Aylıq", $AH$14="End"), EOMONTH(X825,1)
)</f>
        <v/>
      </c>
      <c r="Y826" s="51" t="str" cm="1">
        <f t="array" aca="1" ref="Y826" ca="1">_xlfn.IFS(
AND($B$7="Dövrün əvvəlində", Y825&lt;=last_rou_date), DATE(YEAR(Y825)+1, 12, 31),
AND($B$7="Dövrün sonunda", Y825&lt;=last_payment_date), DATE(YEAR(Y825)+1, 12, 31),
TRUE, ""
)</f>
        <v/>
      </c>
      <c r="Z826" s="75" t="str" cm="1">
        <f t="array" aca="1" ref="Z826" ca="1">_xlfn.IFS(
AND($AN$14="Not year_end", Z825&gt;last_payment_date), "",
AND($AN$14="Year_end", Z825&gt;=last_payment_date), "",
AND($AN$14="Year_end"), DATE(YEAR(Z825+1), 12, 31),
AND($AN$14="Not year_end", MONTH(Z825)=12, DAY(Z825)=31), DATE(YEAR(Z824)+1, MONTH(Z824), DAY(Z824)),
AND($AN$14="Not year_end", OR(MONTH(Z825)&lt;&gt;12, DAY(Z825)&lt;&gt;31) ), DATE(YEAR(Z825), 12, 31)
)</f>
        <v/>
      </c>
      <c r="AA826" s="75" t="str" cm="1">
        <f t="array" aca="1" ref="AA826" ca="1">_xlfn.IFS(AA825="", "",
AND(AA825=last_payment_date, OR(MONTH(AA825)&lt;&gt;12, DAY(AA825)&lt;&gt;31) ), DATE(YEAR(AA825), 12, 31),
AND(MONTH(AA825)=12, DAY(AA825)=31, AA825&gt;=last_payment_date), "",
AND(MONTH(AA825)=12, DAY(AA825)&lt;&gt;31),  EOMONTH(AA825,0),
AND(MONTH(AA825)=12, DAY(AA825)=31, $AH$14="Not end"),  EDATE(AA824,1),
AND($AH$14="Not end"), EDATE(AA825, 1),
AND($AH$14="End"), EOMONTH(AA825, 1)
)</f>
        <v/>
      </c>
      <c r="AB826" s="75" t="str" cm="1">
        <f t="array" aca="1" ref="AB826" ca="1">_xlfn.IFS(AB825="","",
AND(AB825=last_rou_date), "",
AND($B$3="İllik"),DATE(YEAR(AB825)+1,MONTH(AB825),DAY(AB825) ),
AND($B$3="Aylıq", $AH$14="Not end"), EDATE(AB825,1),
AND($B$3="Aylıq", $AH$14="End"), EOMONTH(AB825,1)
)</f>
        <v/>
      </c>
      <c r="AC826" s="75" t="str" cm="1">
        <f t="array" aca="1" ref="AC826" ca="1">_xlfn.IFS(
AND($AN$14="Not year_end", AC825&gt;last_rou_date), "",
AND($AN$14="Year_end", AC825&gt;=last_rou_date), "",
AND($AN$14="Year_end"), DATE(YEAR(AC825+1), 12, 31),
AND($AN$14="Not year_end", MONTH(AC825)=12, DAY(AC825)=31), DATE(YEAR(AC824)+1, MONTH(AC824), DAY(AC824)),
AND($AN$14="Not year_end", OR(MONTH(AC825)&lt;&gt;12, DAY(AC825)&lt;&gt;31) ), DATE(YEAR(AC825), 12, 31)
)</f>
        <v/>
      </c>
      <c r="AD826" s="75" t="str" cm="1">
        <f t="array" aca="1" ref="AD826" ca="1">_xlfn.IFS(AD825="", "",
AND(AD825=last_rou_date, OR(MONTH(AD825)&lt;&gt;12, DAY(AD825)&lt;&gt;31) ), DATE(YEAR(AD825), 12, 31),
AND(MONTH(AD825)=12, DAY(AD825)=31, AD825&gt;=last_rou_date), "",
AND(MONTH(AD825)=12, DAY(AD825)&lt;&gt;31),  EOMONTH(AD825,0),
AND(MONTH(AD825)=12, DAY(AD825)=31, $AH$14="Not end"),  EDATE(AD824,1),
AND($AH$14="Not end"), EDATE(AD825, 1),
AND($AH$14="End"), EOMONTH(AD825, 1)
)</f>
        <v/>
      </c>
      <c r="AE826" s="51" t="str" cm="1">
        <f t="array" ref="AE826">_xlfn.IFS(W826="", "",
AND(W826&gt;0, W826&lt;=$B$4, $C$2="İllik artım, faiz olaraq", $D$2&gt;0, $B$3="İllik"), $B$5*((1+$D$2)^(W826-1)),
AND(W826&gt;0, W826&lt;=$B$4, $C$2="İllik artım, faiz olaraq", $D$2&gt;0, $B$3="Aylıq"), $B$5*((1+$D$2)^ROUNDDOWN((W826-1)/12,0)),
AND(W826=1, $C$2="Aşağıdakı kimi dəyişir", ), $B$5,
AND(W826&gt;1, W826&lt;=$B$4, $C$2="Aşağıdakı kimi dəyişir"), IFERROR(VLOOKUP(W826, $C$4:$D$7, 2, FALSE), AE825),
AND(W826&gt;0, W826&lt;=$B$4), $B$5,
TRUE,0 )</f>
        <v/>
      </c>
      <c r="AF826" s="51" t="str">
        <f t="shared" ca="1" si="37"/>
        <v/>
      </c>
    </row>
    <row r="827" spans="1:32" x14ac:dyDescent="0.4">
      <c r="A827" s="13" t="str" cm="1">
        <f t="array" aca="1" ref="A827" ca="1">_xlfn.IFS(
AND(SUMIFS(lease_table_interest_accruals, lease_table_dates, A826)&gt;0, COUNTIFS($E$14:E826, "Interest accrual", $A$14:A826, A826)=0),  A826,
AND(SUMIFS(lease_table_payments, lease_table_dates, A826)&gt;0, COUNTIFS($E$14:E826, "Payment", $A$14:A826, A826)=0),  A826,
AND(SUMIFS(rou_table_deprs, rou_table_dates, A826)&gt;0, COUNTIFS($E$14:E826, "Depreciation", $A$14:A826, A826)=0),  A826,
TRUE,  IFERROR(INDEX(rou_table_dates,  MATCH(A826, rou_table_dates)+1, ), "")
)</f>
        <v/>
      </c>
      <c r="B827" s="1" t="str" cm="1">
        <f t="array" aca="1" ref="B827" ca="1">_xlfn.IFS(
AND(E827="Payment", A827=$B$2), $AM$14,
E827="Payment", $AM$15,
E827="Interest accrual", $AM$18,
E827="Depreciation", $AM$17,
TRUE, "")</f>
        <v/>
      </c>
      <c r="C827" s="1" t="str" cm="1">
        <f t="array" aca="1" ref="C827" ca="1">_xlfn.IFS(
E827="Payment", $AM$19,
E827="Interest accrual", $AM$15,
E827="Depreciation", $AM$16,
TRUE, "")</f>
        <v/>
      </c>
      <c r="D827" s="1" t="str" cm="1">
        <f t="array" aca="1" ref="D827" ca="1">_xlfn.IFS(
E827="Payment", _xlfn.XLOOKUP(A827, lease_table_dates, lease_table_payments, 0, 0),
E827="Interest accrual", _xlfn.XLOOKUP(A827, lease_table_dates, lease_table_interest_accruals, 0, 0),
E827="Depreciation", _xlfn.XLOOKUP(A827, rou_table_dates, rou_table_deprs, 0, 0),
TRUE, ""
)</f>
        <v/>
      </c>
      <c r="E827" s="7" t="str" cm="1">
        <f t="array" aca="1" ref="E827" ca="1">_xlfn.IFS(
AND(SUMIFS(lease_table_interest_accruals, lease_table_dates, A827)&gt;0, COUNTIFS($E$14:E826, "Interest accrual", $A$14:A826, A827)=0), "Interest accrual",
AND(SUMIFS(lease_table_payments, lease_table_dates, A827)&gt;0, COUNTIFS($E$14:E826, "Payment", $A$14:A826, A827)=0), "Payment",
AND(SUMIFS(rou_table_deprs, rou_table_dates, A827)&gt;0, COUNTIFS($E$14:E826, "Depreciation", $A$14:A826, A827)=0), "Depreciation",
TRUE,  ""
)</f>
        <v/>
      </c>
      <c r="G827" s="13" t="str" cm="1">
        <f t="array" aca="1" ref="G827" ca="1">_xlfn.IFS(
AND($B$11="Hə", $B$3="İllik"), Z827,
AND($B$11="Hə", $B$3="Aylıq"), AA827,
$B$11="Yox", X827)</f>
        <v/>
      </c>
      <c r="H827" s="1" t="str" cm="1">
        <f t="array" aca="1" ref="H827" ca="1">_xlfn.IFS( G827="", "",
TRUE, ROUND( H826+I827-J827, 2) )</f>
        <v/>
      </c>
      <c r="I827" s="1" t="str" cm="1">
        <f t="array" aca="1" ref="I827" ca="1">_xlfn.IFS(G827="", "",
G827=last_payment_date, (J827-H826),
 TRUE,  -  (H826- H826* (1+$B$6)^ (_xlfn.DAYS(G827,G826)/365) )
)</f>
        <v/>
      </c>
      <c r="J827" s="1" t="str" cm="1">
        <f t="array" aca="1" ref="J827" ca="1">_xlfn.IFS(G827="", "",
TRUE, _xlfn.XLOOKUP(G827,  payment_dates, payments,0,0)
)</f>
        <v/>
      </c>
      <c r="L827" s="8" t="str" cm="1">
        <f t="array" aca="1" ref="L827" ca="1">_xlfn.IFS(
AND($B$11="Hə", $B$3="İllik"), AC827,
AND($B$11="Hə", $B$3="Aylıq"), AD827,
$B$11="Yox", AB827)</f>
        <v/>
      </c>
      <c r="M827" s="1" t="str" cm="1">
        <f t="array" aca="1" ref="M827" ca="1">_xlfn.IFS( L827="", "",
(M826-N827)&lt;=0.5, 0,
TRUE,  M826-N827)</f>
        <v/>
      </c>
      <c r="N827" s="7" t="str" cm="1">
        <f t="array" aca="1" ref="N827" ca="1">_xlfn.IFS(
L827="", "",
TRUE, MIN(M826, ROUND($M$14/ (last_rou_date - $B$2) * (L827-L826), 2) )
)</f>
        <v/>
      </c>
      <c r="P827" s="59" t="str">
        <f t="shared" ca="1" si="39"/>
        <v/>
      </c>
      <c r="Q827" s="1" t="str" cm="1">
        <f t="array" aca="1" ref="Q827" ca="1">_xlfn.IFS(P827="","",
$B$11="Hə", _xlfn.XLOOKUP(DATE(P827, 12, 31), rou_table_dates, rou_table_nbvs,0, 0),
TRUE,  MAX(0, ROUND($M$14 - $M$14/ (last_rou_date - $B$2) * (DATE(P827,12,31) - $B$2), 2) )
)</f>
        <v/>
      </c>
      <c r="R827" s="1" t="str" cm="1">
        <f t="array" aca="1" ref="R827" ca="1">_xlfn.IFS(P827="","",
$B$11="Hə", _xlfn.XLOOKUP(DATE(P827, 12, 31), lease_table_dates, lease_table_balances,0, 0),
TRUE, IFERROR( XNPV($B$6, IF(payment_dates &gt;DATE(P827, 12, 31), payments,  0),  IF(payment_dates &gt;DATE(P827, 12, 31), payment_dates,  DATE(P827, 12, 31))    ),0)
)</f>
        <v/>
      </c>
      <c r="S827" s="1" t="str" cm="1">
        <f t="array" aca="1" ref="S827" ca="1">_xlfn.IFS(P827="","",
TRUE,  MIN( MIN(Q826, $M$14), ROUND($M$14/ (last_rou_date - $B$2) * (DATE(P827,12,31) - MAX($B$2, DATE(P827-1, 12, 31))), 2) )
)</f>
        <v/>
      </c>
      <c r="T827" s="7" t="str" cm="1">
        <f t="array" aca="1" ref="T827" ca="1">_xlfn.IFS(P827="", "",
ISTEXT(R826), R827- (H827 - SUMIFS( lease_table_payments, lease_table_years, P827) -$AG$14 ),
AND(ISNUMBER(R826), R827&lt;&gt;""),   R827- (R826 - SUMIFS( lease_table_payments, lease_table_years, P827) )
)</f>
        <v/>
      </c>
      <c r="V827" s="64">
        <f t="shared" si="38"/>
        <v>814</v>
      </c>
      <c r="W827" s="51" t="str" cm="1">
        <f t="array" ref="W827">_xlfn.IFS(
OR(W826=$B$4, W826=""),"",
TRUE,W826+1
)</f>
        <v/>
      </c>
      <c r="X827" s="51" t="str" cm="1">
        <f t="array" ref="X827">_xlfn.IFS(X826="","",
W827="", "",
AND($B$3="İllik"),DATE(YEAR(X826)+1,MONTH(X826),DAY(X826) ),
AND($B$3="Aylıq", $AH$14="Not end"), EDATE(X826,1),
AND($B$3="Aylıq", $AH$14="End"), EOMONTH(X826,1)
)</f>
        <v/>
      </c>
      <c r="Y827" s="51" t="str" cm="1">
        <f t="array" aca="1" ref="Y827" ca="1">_xlfn.IFS(
AND($B$7="Dövrün əvvəlində", Y826&lt;=last_rou_date), DATE(YEAR(Y826)+1, 12, 31),
AND($B$7="Dövrün sonunda", Y826&lt;=last_payment_date), DATE(YEAR(Y826)+1, 12, 31),
TRUE, ""
)</f>
        <v/>
      </c>
      <c r="Z827" s="75" t="str" cm="1">
        <f t="array" aca="1" ref="Z827" ca="1">_xlfn.IFS(
AND($AN$14="Not year_end", Z826&gt;last_payment_date), "",
AND($AN$14="Year_end", Z826&gt;=last_payment_date), "",
AND($AN$14="Year_end"), DATE(YEAR(Z826+1), 12, 31),
AND($AN$14="Not year_end", MONTH(Z826)=12, DAY(Z826)=31), DATE(YEAR(Z825)+1, MONTH(Z825), DAY(Z825)),
AND($AN$14="Not year_end", OR(MONTH(Z826)&lt;&gt;12, DAY(Z826)&lt;&gt;31) ), DATE(YEAR(Z826), 12, 31)
)</f>
        <v/>
      </c>
      <c r="AA827" s="75" t="str" cm="1">
        <f t="array" aca="1" ref="AA827" ca="1">_xlfn.IFS(AA826="", "",
AND(AA826=last_payment_date, OR(MONTH(AA826)&lt;&gt;12, DAY(AA826)&lt;&gt;31) ), DATE(YEAR(AA826), 12, 31),
AND(MONTH(AA826)=12, DAY(AA826)=31, AA826&gt;=last_payment_date), "",
AND(MONTH(AA826)=12, DAY(AA826)&lt;&gt;31),  EOMONTH(AA826,0),
AND(MONTH(AA826)=12, DAY(AA826)=31, $AH$14="Not end"),  EDATE(AA825,1),
AND($AH$14="Not end"), EDATE(AA826, 1),
AND($AH$14="End"), EOMONTH(AA826, 1)
)</f>
        <v/>
      </c>
      <c r="AB827" s="75" t="str" cm="1">
        <f t="array" aca="1" ref="AB827" ca="1">_xlfn.IFS(AB826="","",
AND(AB826=last_rou_date), "",
AND($B$3="İllik"),DATE(YEAR(AB826)+1,MONTH(AB826),DAY(AB826) ),
AND($B$3="Aylıq", $AH$14="Not end"), EDATE(AB826,1),
AND($B$3="Aylıq", $AH$14="End"), EOMONTH(AB826,1)
)</f>
        <v/>
      </c>
      <c r="AC827" s="75" t="str" cm="1">
        <f t="array" aca="1" ref="AC827" ca="1">_xlfn.IFS(
AND($AN$14="Not year_end", AC826&gt;last_rou_date), "",
AND($AN$14="Year_end", AC826&gt;=last_rou_date), "",
AND($AN$14="Year_end"), DATE(YEAR(AC826+1), 12, 31),
AND($AN$14="Not year_end", MONTH(AC826)=12, DAY(AC826)=31), DATE(YEAR(AC825)+1, MONTH(AC825), DAY(AC825)),
AND($AN$14="Not year_end", OR(MONTH(AC826)&lt;&gt;12, DAY(AC826)&lt;&gt;31) ), DATE(YEAR(AC826), 12, 31)
)</f>
        <v/>
      </c>
      <c r="AD827" s="75" t="str" cm="1">
        <f t="array" aca="1" ref="AD827" ca="1">_xlfn.IFS(AD826="", "",
AND(AD826=last_rou_date, OR(MONTH(AD826)&lt;&gt;12, DAY(AD826)&lt;&gt;31) ), DATE(YEAR(AD826), 12, 31),
AND(MONTH(AD826)=12, DAY(AD826)=31, AD826&gt;=last_rou_date), "",
AND(MONTH(AD826)=12, DAY(AD826)&lt;&gt;31),  EOMONTH(AD826,0),
AND(MONTH(AD826)=12, DAY(AD826)=31, $AH$14="Not end"),  EDATE(AD825,1),
AND($AH$14="Not end"), EDATE(AD826, 1),
AND($AH$14="End"), EOMONTH(AD826, 1)
)</f>
        <v/>
      </c>
      <c r="AE827" s="51" t="str" cm="1">
        <f t="array" ref="AE827">_xlfn.IFS(W827="", "",
AND(W827&gt;0, W827&lt;=$B$4, $C$2="İllik artım, faiz olaraq", $D$2&gt;0, $B$3="İllik"), $B$5*((1+$D$2)^(W827-1)),
AND(W827&gt;0, W827&lt;=$B$4, $C$2="İllik artım, faiz olaraq", $D$2&gt;0, $B$3="Aylıq"), $B$5*((1+$D$2)^ROUNDDOWN((W827-1)/12,0)),
AND(W827=1, $C$2="Aşağıdakı kimi dəyişir", ), $B$5,
AND(W827&gt;1, W827&lt;=$B$4, $C$2="Aşağıdakı kimi dəyişir"), IFERROR(VLOOKUP(W827, $C$4:$D$7, 2, FALSE), AE826),
AND(W827&gt;0, W827&lt;=$B$4), $B$5,
TRUE,0 )</f>
        <v/>
      </c>
      <c r="AF827" s="51" t="str">
        <f t="shared" ca="1" si="37"/>
        <v/>
      </c>
    </row>
    <row r="828" spans="1:32" x14ac:dyDescent="0.4">
      <c r="A828" s="13" t="str" cm="1">
        <f t="array" aca="1" ref="A828" ca="1">_xlfn.IFS(
AND(SUMIFS(lease_table_interest_accruals, lease_table_dates, A827)&gt;0, COUNTIFS($E$14:E827, "Interest accrual", $A$14:A827, A827)=0),  A827,
AND(SUMIFS(lease_table_payments, lease_table_dates, A827)&gt;0, COUNTIFS($E$14:E827, "Payment", $A$14:A827, A827)=0),  A827,
AND(SUMIFS(rou_table_deprs, rou_table_dates, A827)&gt;0, COUNTIFS($E$14:E827, "Depreciation", $A$14:A827, A827)=0),  A827,
TRUE,  IFERROR(INDEX(rou_table_dates,  MATCH(A827, rou_table_dates)+1, ), "")
)</f>
        <v/>
      </c>
      <c r="B828" s="1" t="str" cm="1">
        <f t="array" aca="1" ref="B828" ca="1">_xlfn.IFS(
AND(E828="Payment", A828=$B$2), $AM$14,
E828="Payment", $AM$15,
E828="Interest accrual", $AM$18,
E828="Depreciation", $AM$17,
TRUE, "")</f>
        <v/>
      </c>
      <c r="C828" s="1" t="str" cm="1">
        <f t="array" aca="1" ref="C828" ca="1">_xlfn.IFS(
E828="Payment", $AM$19,
E828="Interest accrual", $AM$15,
E828="Depreciation", $AM$16,
TRUE, "")</f>
        <v/>
      </c>
      <c r="D828" s="1" t="str" cm="1">
        <f t="array" aca="1" ref="D828" ca="1">_xlfn.IFS(
E828="Payment", _xlfn.XLOOKUP(A828, lease_table_dates, lease_table_payments, 0, 0),
E828="Interest accrual", _xlfn.XLOOKUP(A828, lease_table_dates, lease_table_interest_accruals, 0, 0),
E828="Depreciation", _xlfn.XLOOKUP(A828, rou_table_dates, rou_table_deprs, 0, 0),
TRUE, ""
)</f>
        <v/>
      </c>
      <c r="E828" s="7" t="str" cm="1">
        <f t="array" aca="1" ref="E828" ca="1">_xlfn.IFS(
AND(SUMIFS(lease_table_interest_accruals, lease_table_dates, A828)&gt;0, COUNTIFS($E$14:E827, "Interest accrual", $A$14:A827, A828)=0), "Interest accrual",
AND(SUMIFS(lease_table_payments, lease_table_dates, A828)&gt;0, COUNTIFS($E$14:E827, "Payment", $A$14:A827, A828)=0), "Payment",
AND(SUMIFS(rou_table_deprs, rou_table_dates, A828)&gt;0, COUNTIFS($E$14:E827, "Depreciation", $A$14:A827, A828)=0), "Depreciation",
TRUE,  ""
)</f>
        <v/>
      </c>
      <c r="G828" s="13" t="str" cm="1">
        <f t="array" aca="1" ref="G828" ca="1">_xlfn.IFS(
AND($B$11="Hə", $B$3="İllik"), Z828,
AND($B$11="Hə", $B$3="Aylıq"), AA828,
$B$11="Yox", X828)</f>
        <v/>
      </c>
      <c r="H828" s="1" t="str" cm="1">
        <f t="array" aca="1" ref="H828" ca="1">_xlfn.IFS( G828="", "",
TRUE, ROUND( H827+I828-J828, 2) )</f>
        <v/>
      </c>
      <c r="I828" s="1" t="str" cm="1">
        <f t="array" aca="1" ref="I828" ca="1">_xlfn.IFS(G828="", "",
G828=last_payment_date, (J828-H827),
 TRUE,  -  (H827- H827* (1+$B$6)^ (_xlfn.DAYS(G828,G827)/365) )
)</f>
        <v/>
      </c>
      <c r="J828" s="1" t="str" cm="1">
        <f t="array" aca="1" ref="J828" ca="1">_xlfn.IFS(G828="", "",
TRUE, _xlfn.XLOOKUP(G828,  payment_dates, payments,0,0)
)</f>
        <v/>
      </c>
      <c r="L828" s="8" t="str" cm="1">
        <f t="array" aca="1" ref="L828" ca="1">_xlfn.IFS(
AND($B$11="Hə", $B$3="İllik"), AC828,
AND($B$11="Hə", $B$3="Aylıq"), AD828,
$B$11="Yox", AB828)</f>
        <v/>
      </c>
      <c r="M828" s="1" t="str" cm="1">
        <f t="array" aca="1" ref="M828" ca="1">_xlfn.IFS( L828="", "",
(M827-N828)&lt;=0.5, 0,
TRUE,  M827-N828)</f>
        <v/>
      </c>
      <c r="N828" s="7" t="str" cm="1">
        <f t="array" aca="1" ref="N828" ca="1">_xlfn.IFS(
L828="", "",
TRUE, MIN(M827, ROUND($M$14/ (last_rou_date - $B$2) * (L828-L827), 2) )
)</f>
        <v/>
      </c>
      <c r="P828" s="59" t="str">
        <f t="shared" ca="1" si="39"/>
        <v/>
      </c>
      <c r="Q828" s="1" t="str" cm="1">
        <f t="array" aca="1" ref="Q828" ca="1">_xlfn.IFS(P828="","",
$B$11="Hə", _xlfn.XLOOKUP(DATE(P828, 12, 31), rou_table_dates, rou_table_nbvs,0, 0),
TRUE,  MAX(0, ROUND($M$14 - $M$14/ (last_rou_date - $B$2) * (DATE(P828,12,31) - $B$2), 2) )
)</f>
        <v/>
      </c>
      <c r="R828" s="1" t="str" cm="1">
        <f t="array" aca="1" ref="R828" ca="1">_xlfn.IFS(P828="","",
$B$11="Hə", _xlfn.XLOOKUP(DATE(P828, 12, 31), lease_table_dates, lease_table_balances,0, 0),
TRUE, IFERROR( XNPV($B$6, IF(payment_dates &gt;DATE(P828, 12, 31), payments,  0),  IF(payment_dates &gt;DATE(P828, 12, 31), payment_dates,  DATE(P828, 12, 31))    ),0)
)</f>
        <v/>
      </c>
      <c r="S828" s="1" t="str" cm="1">
        <f t="array" aca="1" ref="S828" ca="1">_xlfn.IFS(P828="","",
TRUE,  MIN( MIN(Q827, $M$14), ROUND($M$14/ (last_rou_date - $B$2) * (DATE(P828,12,31) - MAX($B$2, DATE(P828-1, 12, 31))), 2) )
)</f>
        <v/>
      </c>
      <c r="T828" s="7" t="str" cm="1">
        <f t="array" aca="1" ref="T828" ca="1">_xlfn.IFS(P828="", "",
ISTEXT(R827), R828- (H828 - SUMIFS( lease_table_payments, lease_table_years, P828) -$AG$14 ),
AND(ISNUMBER(R827), R828&lt;&gt;""),   R828- (R827 - SUMIFS( lease_table_payments, lease_table_years, P828) )
)</f>
        <v/>
      </c>
      <c r="V828" s="64">
        <f t="shared" si="38"/>
        <v>815</v>
      </c>
      <c r="W828" s="51" t="str" cm="1">
        <f t="array" ref="W828">_xlfn.IFS(
OR(W827=$B$4, W827=""),"",
TRUE,W827+1
)</f>
        <v/>
      </c>
      <c r="X828" s="51" t="str" cm="1">
        <f t="array" ref="X828">_xlfn.IFS(X827="","",
W828="", "",
AND($B$3="İllik"),DATE(YEAR(X827)+1,MONTH(X827),DAY(X827) ),
AND($B$3="Aylıq", $AH$14="Not end"), EDATE(X827,1),
AND($B$3="Aylıq", $AH$14="End"), EOMONTH(X827,1)
)</f>
        <v/>
      </c>
      <c r="Y828" s="51" t="str" cm="1">
        <f t="array" aca="1" ref="Y828" ca="1">_xlfn.IFS(
AND($B$7="Dövrün əvvəlində", Y827&lt;=last_rou_date), DATE(YEAR(Y827)+1, 12, 31),
AND($B$7="Dövrün sonunda", Y827&lt;=last_payment_date), DATE(YEAR(Y827)+1, 12, 31),
TRUE, ""
)</f>
        <v/>
      </c>
      <c r="Z828" s="75" t="str" cm="1">
        <f t="array" aca="1" ref="Z828" ca="1">_xlfn.IFS(
AND($AN$14="Not year_end", Z827&gt;last_payment_date), "",
AND($AN$14="Year_end", Z827&gt;=last_payment_date), "",
AND($AN$14="Year_end"), DATE(YEAR(Z827+1), 12, 31),
AND($AN$14="Not year_end", MONTH(Z827)=12, DAY(Z827)=31), DATE(YEAR(Z826)+1, MONTH(Z826), DAY(Z826)),
AND($AN$14="Not year_end", OR(MONTH(Z827)&lt;&gt;12, DAY(Z827)&lt;&gt;31) ), DATE(YEAR(Z827), 12, 31)
)</f>
        <v/>
      </c>
      <c r="AA828" s="75" t="str" cm="1">
        <f t="array" aca="1" ref="AA828" ca="1">_xlfn.IFS(AA827="", "",
AND(AA827=last_payment_date, OR(MONTH(AA827)&lt;&gt;12, DAY(AA827)&lt;&gt;31) ), DATE(YEAR(AA827), 12, 31),
AND(MONTH(AA827)=12, DAY(AA827)=31, AA827&gt;=last_payment_date), "",
AND(MONTH(AA827)=12, DAY(AA827)&lt;&gt;31),  EOMONTH(AA827,0),
AND(MONTH(AA827)=12, DAY(AA827)=31, $AH$14="Not end"),  EDATE(AA826,1),
AND($AH$14="Not end"), EDATE(AA827, 1),
AND($AH$14="End"), EOMONTH(AA827, 1)
)</f>
        <v/>
      </c>
      <c r="AB828" s="75" t="str" cm="1">
        <f t="array" aca="1" ref="AB828" ca="1">_xlfn.IFS(AB827="","",
AND(AB827=last_rou_date), "",
AND($B$3="İllik"),DATE(YEAR(AB827)+1,MONTH(AB827),DAY(AB827) ),
AND($B$3="Aylıq", $AH$14="Not end"), EDATE(AB827,1),
AND($B$3="Aylıq", $AH$14="End"), EOMONTH(AB827,1)
)</f>
        <v/>
      </c>
      <c r="AC828" s="75" t="str" cm="1">
        <f t="array" aca="1" ref="AC828" ca="1">_xlfn.IFS(
AND($AN$14="Not year_end", AC827&gt;last_rou_date), "",
AND($AN$14="Year_end", AC827&gt;=last_rou_date), "",
AND($AN$14="Year_end"), DATE(YEAR(AC827+1), 12, 31),
AND($AN$14="Not year_end", MONTH(AC827)=12, DAY(AC827)=31), DATE(YEAR(AC826)+1, MONTH(AC826), DAY(AC826)),
AND($AN$14="Not year_end", OR(MONTH(AC827)&lt;&gt;12, DAY(AC827)&lt;&gt;31) ), DATE(YEAR(AC827), 12, 31)
)</f>
        <v/>
      </c>
      <c r="AD828" s="75" t="str" cm="1">
        <f t="array" aca="1" ref="AD828" ca="1">_xlfn.IFS(AD827="", "",
AND(AD827=last_rou_date, OR(MONTH(AD827)&lt;&gt;12, DAY(AD827)&lt;&gt;31) ), DATE(YEAR(AD827), 12, 31),
AND(MONTH(AD827)=12, DAY(AD827)=31, AD827&gt;=last_rou_date), "",
AND(MONTH(AD827)=12, DAY(AD827)&lt;&gt;31),  EOMONTH(AD827,0),
AND(MONTH(AD827)=12, DAY(AD827)=31, $AH$14="Not end"),  EDATE(AD826,1),
AND($AH$14="Not end"), EDATE(AD827, 1),
AND($AH$14="End"), EOMONTH(AD827, 1)
)</f>
        <v/>
      </c>
      <c r="AE828" s="51" t="str" cm="1">
        <f t="array" ref="AE828">_xlfn.IFS(W828="", "",
AND(W828&gt;0, W828&lt;=$B$4, $C$2="İllik artım, faiz olaraq", $D$2&gt;0, $B$3="İllik"), $B$5*((1+$D$2)^(W828-1)),
AND(W828&gt;0, W828&lt;=$B$4, $C$2="İllik artım, faiz olaraq", $D$2&gt;0, $B$3="Aylıq"), $B$5*((1+$D$2)^ROUNDDOWN((W828-1)/12,0)),
AND(W828=1, $C$2="Aşağıdakı kimi dəyişir", ), $B$5,
AND(W828&gt;1, W828&lt;=$B$4, $C$2="Aşağıdakı kimi dəyişir"), IFERROR(VLOOKUP(W828, $C$4:$D$7, 2, FALSE), AE827),
AND(W828&gt;0, W828&lt;=$B$4), $B$5,
TRUE,0 )</f>
        <v/>
      </c>
      <c r="AF828" s="51" t="str">
        <f t="shared" ca="1" si="37"/>
        <v/>
      </c>
    </row>
    <row r="829" spans="1:32" x14ac:dyDescent="0.4">
      <c r="A829" s="13" t="str" cm="1">
        <f t="array" aca="1" ref="A829" ca="1">_xlfn.IFS(
AND(SUMIFS(lease_table_interest_accruals, lease_table_dates, A828)&gt;0, COUNTIFS($E$14:E828, "Interest accrual", $A$14:A828, A828)=0),  A828,
AND(SUMIFS(lease_table_payments, lease_table_dates, A828)&gt;0, COUNTIFS($E$14:E828, "Payment", $A$14:A828, A828)=0),  A828,
AND(SUMIFS(rou_table_deprs, rou_table_dates, A828)&gt;0, COUNTIFS($E$14:E828, "Depreciation", $A$14:A828, A828)=0),  A828,
TRUE,  IFERROR(INDEX(rou_table_dates,  MATCH(A828, rou_table_dates)+1, ), "")
)</f>
        <v/>
      </c>
      <c r="B829" s="1" t="str" cm="1">
        <f t="array" aca="1" ref="B829" ca="1">_xlfn.IFS(
AND(E829="Payment", A829=$B$2), $AM$14,
E829="Payment", $AM$15,
E829="Interest accrual", $AM$18,
E829="Depreciation", $AM$17,
TRUE, "")</f>
        <v/>
      </c>
      <c r="C829" s="1" t="str" cm="1">
        <f t="array" aca="1" ref="C829" ca="1">_xlfn.IFS(
E829="Payment", $AM$19,
E829="Interest accrual", $AM$15,
E829="Depreciation", $AM$16,
TRUE, "")</f>
        <v/>
      </c>
      <c r="D829" s="1" t="str" cm="1">
        <f t="array" aca="1" ref="D829" ca="1">_xlfn.IFS(
E829="Payment", _xlfn.XLOOKUP(A829, lease_table_dates, lease_table_payments, 0, 0),
E829="Interest accrual", _xlfn.XLOOKUP(A829, lease_table_dates, lease_table_interest_accruals, 0, 0),
E829="Depreciation", _xlfn.XLOOKUP(A829, rou_table_dates, rou_table_deprs, 0, 0),
TRUE, ""
)</f>
        <v/>
      </c>
      <c r="E829" s="7" t="str" cm="1">
        <f t="array" aca="1" ref="E829" ca="1">_xlfn.IFS(
AND(SUMIFS(lease_table_interest_accruals, lease_table_dates, A829)&gt;0, COUNTIFS($E$14:E828, "Interest accrual", $A$14:A828, A829)=0), "Interest accrual",
AND(SUMIFS(lease_table_payments, lease_table_dates, A829)&gt;0, COUNTIFS($E$14:E828, "Payment", $A$14:A828, A829)=0), "Payment",
AND(SUMIFS(rou_table_deprs, rou_table_dates, A829)&gt;0, COUNTIFS($E$14:E828, "Depreciation", $A$14:A828, A829)=0), "Depreciation",
TRUE,  ""
)</f>
        <v/>
      </c>
      <c r="G829" s="13" t="str" cm="1">
        <f t="array" aca="1" ref="G829" ca="1">_xlfn.IFS(
AND($B$11="Hə", $B$3="İllik"), Z829,
AND($B$11="Hə", $B$3="Aylıq"), AA829,
$B$11="Yox", X829)</f>
        <v/>
      </c>
      <c r="H829" s="1" t="str" cm="1">
        <f t="array" aca="1" ref="H829" ca="1">_xlfn.IFS( G829="", "",
TRUE, ROUND( H828+I829-J829, 2) )</f>
        <v/>
      </c>
      <c r="I829" s="1" t="str" cm="1">
        <f t="array" aca="1" ref="I829" ca="1">_xlfn.IFS(G829="", "",
G829=last_payment_date, (J829-H828),
 TRUE,  -  (H828- H828* (1+$B$6)^ (_xlfn.DAYS(G829,G828)/365) )
)</f>
        <v/>
      </c>
      <c r="J829" s="1" t="str" cm="1">
        <f t="array" aca="1" ref="J829" ca="1">_xlfn.IFS(G829="", "",
TRUE, _xlfn.XLOOKUP(G829,  payment_dates, payments,0,0)
)</f>
        <v/>
      </c>
      <c r="L829" s="8" t="str" cm="1">
        <f t="array" aca="1" ref="L829" ca="1">_xlfn.IFS(
AND($B$11="Hə", $B$3="İllik"), AC829,
AND($B$11="Hə", $B$3="Aylıq"), AD829,
$B$11="Yox", AB829)</f>
        <v/>
      </c>
      <c r="M829" s="1" t="str" cm="1">
        <f t="array" aca="1" ref="M829" ca="1">_xlfn.IFS( L829="", "",
(M828-N829)&lt;=0.5, 0,
TRUE,  M828-N829)</f>
        <v/>
      </c>
      <c r="N829" s="7" t="str" cm="1">
        <f t="array" aca="1" ref="N829" ca="1">_xlfn.IFS(
L829="", "",
TRUE, MIN(M828, ROUND($M$14/ (last_rou_date - $B$2) * (L829-L828), 2) )
)</f>
        <v/>
      </c>
      <c r="P829" s="59" t="str">
        <f t="shared" ca="1" si="39"/>
        <v/>
      </c>
      <c r="Q829" s="1" t="str" cm="1">
        <f t="array" aca="1" ref="Q829" ca="1">_xlfn.IFS(P829="","",
$B$11="Hə", _xlfn.XLOOKUP(DATE(P829, 12, 31), rou_table_dates, rou_table_nbvs,0, 0),
TRUE,  MAX(0, ROUND($M$14 - $M$14/ (last_rou_date - $B$2) * (DATE(P829,12,31) - $B$2), 2) )
)</f>
        <v/>
      </c>
      <c r="R829" s="1" t="str" cm="1">
        <f t="array" aca="1" ref="R829" ca="1">_xlfn.IFS(P829="","",
$B$11="Hə", _xlfn.XLOOKUP(DATE(P829, 12, 31), lease_table_dates, lease_table_balances,0, 0),
TRUE, IFERROR( XNPV($B$6, IF(payment_dates &gt;DATE(P829, 12, 31), payments,  0),  IF(payment_dates &gt;DATE(P829, 12, 31), payment_dates,  DATE(P829, 12, 31))    ),0)
)</f>
        <v/>
      </c>
      <c r="S829" s="1" t="str" cm="1">
        <f t="array" aca="1" ref="S829" ca="1">_xlfn.IFS(P829="","",
TRUE,  MIN( MIN(Q828, $M$14), ROUND($M$14/ (last_rou_date - $B$2) * (DATE(P829,12,31) - MAX($B$2, DATE(P829-1, 12, 31))), 2) )
)</f>
        <v/>
      </c>
      <c r="T829" s="7" t="str" cm="1">
        <f t="array" aca="1" ref="T829" ca="1">_xlfn.IFS(P829="", "",
ISTEXT(R828), R829- (H829 - SUMIFS( lease_table_payments, lease_table_years, P829) -$AG$14 ),
AND(ISNUMBER(R828), R829&lt;&gt;""),   R829- (R828 - SUMIFS( lease_table_payments, lease_table_years, P829) )
)</f>
        <v/>
      </c>
      <c r="V829" s="64">
        <f t="shared" si="38"/>
        <v>816</v>
      </c>
      <c r="W829" s="51" t="str" cm="1">
        <f t="array" ref="W829">_xlfn.IFS(
OR(W828=$B$4, W828=""),"",
TRUE,W828+1
)</f>
        <v/>
      </c>
      <c r="X829" s="51" t="str" cm="1">
        <f t="array" ref="X829">_xlfn.IFS(X828="","",
W829="", "",
AND($B$3="İllik"),DATE(YEAR(X828)+1,MONTH(X828),DAY(X828) ),
AND($B$3="Aylıq", $AH$14="Not end"), EDATE(X828,1),
AND($B$3="Aylıq", $AH$14="End"), EOMONTH(X828,1)
)</f>
        <v/>
      </c>
      <c r="Y829" s="51" t="str" cm="1">
        <f t="array" aca="1" ref="Y829" ca="1">_xlfn.IFS(
AND($B$7="Dövrün əvvəlində", Y828&lt;=last_rou_date), DATE(YEAR(Y828)+1, 12, 31),
AND($B$7="Dövrün sonunda", Y828&lt;=last_payment_date), DATE(YEAR(Y828)+1, 12, 31),
TRUE, ""
)</f>
        <v/>
      </c>
      <c r="Z829" s="75" t="str" cm="1">
        <f t="array" aca="1" ref="Z829" ca="1">_xlfn.IFS(
AND($AN$14="Not year_end", Z828&gt;last_payment_date), "",
AND($AN$14="Year_end", Z828&gt;=last_payment_date), "",
AND($AN$14="Year_end"), DATE(YEAR(Z828+1), 12, 31),
AND($AN$14="Not year_end", MONTH(Z828)=12, DAY(Z828)=31), DATE(YEAR(Z827)+1, MONTH(Z827), DAY(Z827)),
AND($AN$14="Not year_end", OR(MONTH(Z828)&lt;&gt;12, DAY(Z828)&lt;&gt;31) ), DATE(YEAR(Z828), 12, 31)
)</f>
        <v/>
      </c>
      <c r="AA829" s="75" t="str" cm="1">
        <f t="array" aca="1" ref="AA829" ca="1">_xlfn.IFS(AA828="", "",
AND(AA828=last_payment_date, OR(MONTH(AA828)&lt;&gt;12, DAY(AA828)&lt;&gt;31) ), DATE(YEAR(AA828), 12, 31),
AND(MONTH(AA828)=12, DAY(AA828)=31, AA828&gt;=last_payment_date), "",
AND(MONTH(AA828)=12, DAY(AA828)&lt;&gt;31),  EOMONTH(AA828,0),
AND(MONTH(AA828)=12, DAY(AA828)=31, $AH$14="Not end"),  EDATE(AA827,1),
AND($AH$14="Not end"), EDATE(AA828, 1),
AND($AH$14="End"), EOMONTH(AA828, 1)
)</f>
        <v/>
      </c>
      <c r="AB829" s="75" t="str" cm="1">
        <f t="array" aca="1" ref="AB829" ca="1">_xlfn.IFS(AB828="","",
AND(AB828=last_rou_date), "",
AND($B$3="İllik"),DATE(YEAR(AB828)+1,MONTH(AB828),DAY(AB828) ),
AND($B$3="Aylıq", $AH$14="Not end"), EDATE(AB828,1),
AND($B$3="Aylıq", $AH$14="End"), EOMONTH(AB828,1)
)</f>
        <v/>
      </c>
      <c r="AC829" s="75" t="str" cm="1">
        <f t="array" aca="1" ref="AC829" ca="1">_xlfn.IFS(
AND($AN$14="Not year_end", AC828&gt;last_rou_date), "",
AND($AN$14="Year_end", AC828&gt;=last_rou_date), "",
AND($AN$14="Year_end"), DATE(YEAR(AC828+1), 12, 31),
AND($AN$14="Not year_end", MONTH(AC828)=12, DAY(AC828)=31), DATE(YEAR(AC827)+1, MONTH(AC827), DAY(AC827)),
AND($AN$14="Not year_end", OR(MONTH(AC828)&lt;&gt;12, DAY(AC828)&lt;&gt;31) ), DATE(YEAR(AC828), 12, 31)
)</f>
        <v/>
      </c>
      <c r="AD829" s="75" t="str" cm="1">
        <f t="array" aca="1" ref="AD829" ca="1">_xlfn.IFS(AD828="", "",
AND(AD828=last_rou_date, OR(MONTH(AD828)&lt;&gt;12, DAY(AD828)&lt;&gt;31) ), DATE(YEAR(AD828), 12, 31),
AND(MONTH(AD828)=12, DAY(AD828)=31, AD828&gt;=last_rou_date), "",
AND(MONTH(AD828)=12, DAY(AD828)&lt;&gt;31),  EOMONTH(AD828,0),
AND(MONTH(AD828)=12, DAY(AD828)=31, $AH$14="Not end"),  EDATE(AD827,1),
AND($AH$14="Not end"), EDATE(AD828, 1),
AND($AH$14="End"), EOMONTH(AD828, 1)
)</f>
        <v/>
      </c>
      <c r="AE829" s="51" t="str" cm="1">
        <f t="array" ref="AE829">_xlfn.IFS(W829="", "",
AND(W829&gt;0, W829&lt;=$B$4, $C$2="İllik artım, faiz olaraq", $D$2&gt;0, $B$3="İllik"), $B$5*((1+$D$2)^(W829-1)),
AND(W829&gt;0, W829&lt;=$B$4, $C$2="İllik artım, faiz olaraq", $D$2&gt;0, $B$3="Aylıq"), $B$5*((1+$D$2)^ROUNDDOWN((W829-1)/12,0)),
AND(W829=1, $C$2="Aşağıdakı kimi dəyişir", ), $B$5,
AND(W829&gt;1, W829&lt;=$B$4, $C$2="Aşağıdakı kimi dəyişir"), IFERROR(VLOOKUP(W829, $C$4:$D$7, 2, FALSE), AE828),
AND(W829&gt;0, W829&lt;=$B$4), $B$5,
TRUE,0 )</f>
        <v/>
      </c>
      <c r="AF829" s="51" t="str">
        <f t="shared" ca="1" si="37"/>
        <v/>
      </c>
    </row>
    <row r="830" spans="1:32" x14ac:dyDescent="0.4">
      <c r="A830" s="13" t="str" cm="1">
        <f t="array" aca="1" ref="A830" ca="1">_xlfn.IFS(
AND(SUMIFS(lease_table_interest_accruals, lease_table_dates, A829)&gt;0, COUNTIFS($E$14:E829, "Interest accrual", $A$14:A829, A829)=0),  A829,
AND(SUMIFS(lease_table_payments, lease_table_dates, A829)&gt;0, COUNTIFS($E$14:E829, "Payment", $A$14:A829, A829)=0),  A829,
AND(SUMIFS(rou_table_deprs, rou_table_dates, A829)&gt;0, COUNTIFS($E$14:E829, "Depreciation", $A$14:A829, A829)=0),  A829,
TRUE,  IFERROR(INDEX(rou_table_dates,  MATCH(A829, rou_table_dates)+1, ), "")
)</f>
        <v/>
      </c>
      <c r="B830" s="1" t="str" cm="1">
        <f t="array" aca="1" ref="B830" ca="1">_xlfn.IFS(
AND(E830="Payment", A830=$B$2), $AM$14,
E830="Payment", $AM$15,
E830="Interest accrual", $AM$18,
E830="Depreciation", $AM$17,
TRUE, "")</f>
        <v/>
      </c>
      <c r="C830" s="1" t="str" cm="1">
        <f t="array" aca="1" ref="C830" ca="1">_xlfn.IFS(
E830="Payment", $AM$19,
E830="Interest accrual", $AM$15,
E830="Depreciation", $AM$16,
TRUE, "")</f>
        <v/>
      </c>
      <c r="D830" s="1" t="str" cm="1">
        <f t="array" aca="1" ref="D830" ca="1">_xlfn.IFS(
E830="Payment", _xlfn.XLOOKUP(A830, lease_table_dates, lease_table_payments, 0, 0),
E830="Interest accrual", _xlfn.XLOOKUP(A830, lease_table_dates, lease_table_interest_accruals, 0, 0),
E830="Depreciation", _xlfn.XLOOKUP(A830, rou_table_dates, rou_table_deprs, 0, 0),
TRUE, ""
)</f>
        <v/>
      </c>
      <c r="E830" s="7" t="str" cm="1">
        <f t="array" aca="1" ref="E830" ca="1">_xlfn.IFS(
AND(SUMIFS(lease_table_interest_accruals, lease_table_dates, A830)&gt;0, COUNTIFS($E$14:E829, "Interest accrual", $A$14:A829, A830)=0), "Interest accrual",
AND(SUMIFS(lease_table_payments, lease_table_dates, A830)&gt;0, COUNTIFS($E$14:E829, "Payment", $A$14:A829, A830)=0), "Payment",
AND(SUMIFS(rou_table_deprs, rou_table_dates, A830)&gt;0, COUNTIFS($E$14:E829, "Depreciation", $A$14:A829, A830)=0), "Depreciation",
TRUE,  ""
)</f>
        <v/>
      </c>
      <c r="G830" s="13" t="str" cm="1">
        <f t="array" aca="1" ref="G830" ca="1">_xlfn.IFS(
AND($B$11="Hə", $B$3="İllik"), Z830,
AND($B$11="Hə", $B$3="Aylıq"), AA830,
$B$11="Yox", X830)</f>
        <v/>
      </c>
      <c r="H830" s="1" t="str" cm="1">
        <f t="array" aca="1" ref="H830" ca="1">_xlfn.IFS( G830="", "",
TRUE, ROUND( H829+I830-J830, 2) )</f>
        <v/>
      </c>
      <c r="I830" s="1" t="str" cm="1">
        <f t="array" aca="1" ref="I830" ca="1">_xlfn.IFS(G830="", "",
G830=last_payment_date, (J830-H829),
 TRUE,  -  (H829- H829* (1+$B$6)^ (_xlfn.DAYS(G830,G829)/365) )
)</f>
        <v/>
      </c>
      <c r="J830" s="1" t="str" cm="1">
        <f t="array" aca="1" ref="J830" ca="1">_xlfn.IFS(G830="", "",
TRUE, _xlfn.XLOOKUP(G830,  payment_dates, payments,0,0)
)</f>
        <v/>
      </c>
      <c r="L830" s="8" t="str" cm="1">
        <f t="array" aca="1" ref="L830" ca="1">_xlfn.IFS(
AND($B$11="Hə", $B$3="İllik"), AC830,
AND($B$11="Hə", $B$3="Aylıq"), AD830,
$B$11="Yox", AB830)</f>
        <v/>
      </c>
      <c r="M830" s="1" t="str" cm="1">
        <f t="array" aca="1" ref="M830" ca="1">_xlfn.IFS( L830="", "",
(M829-N830)&lt;=0.5, 0,
TRUE,  M829-N830)</f>
        <v/>
      </c>
      <c r="N830" s="7" t="str" cm="1">
        <f t="array" aca="1" ref="N830" ca="1">_xlfn.IFS(
L830="", "",
TRUE, MIN(M829, ROUND($M$14/ (last_rou_date - $B$2) * (L830-L829), 2) )
)</f>
        <v/>
      </c>
      <c r="P830" s="59" t="str">
        <f t="shared" ca="1" si="39"/>
        <v/>
      </c>
      <c r="Q830" s="1" t="str" cm="1">
        <f t="array" aca="1" ref="Q830" ca="1">_xlfn.IFS(P830="","",
$B$11="Hə", _xlfn.XLOOKUP(DATE(P830, 12, 31), rou_table_dates, rou_table_nbvs,0, 0),
TRUE,  MAX(0, ROUND($M$14 - $M$14/ (last_rou_date - $B$2) * (DATE(P830,12,31) - $B$2), 2) )
)</f>
        <v/>
      </c>
      <c r="R830" s="1" t="str" cm="1">
        <f t="array" aca="1" ref="R830" ca="1">_xlfn.IFS(P830="","",
$B$11="Hə", _xlfn.XLOOKUP(DATE(P830, 12, 31), lease_table_dates, lease_table_balances,0, 0),
TRUE, IFERROR( XNPV($B$6, IF(payment_dates &gt;DATE(P830, 12, 31), payments,  0),  IF(payment_dates &gt;DATE(P830, 12, 31), payment_dates,  DATE(P830, 12, 31))    ),0)
)</f>
        <v/>
      </c>
      <c r="S830" s="1" t="str" cm="1">
        <f t="array" aca="1" ref="S830" ca="1">_xlfn.IFS(P830="","",
TRUE,  MIN( MIN(Q829, $M$14), ROUND($M$14/ (last_rou_date - $B$2) * (DATE(P830,12,31) - MAX($B$2, DATE(P830-1, 12, 31))), 2) )
)</f>
        <v/>
      </c>
      <c r="T830" s="7" t="str" cm="1">
        <f t="array" aca="1" ref="T830" ca="1">_xlfn.IFS(P830="", "",
ISTEXT(R829), R830- (H830 - SUMIFS( lease_table_payments, lease_table_years, P830) -$AG$14 ),
AND(ISNUMBER(R829), R830&lt;&gt;""),   R830- (R829 - SUMIFS( lease_table_payments, lease_table_years, P830) )
)</f>
        <v/>
      </c>
      <c r="V830" s="64">
        <f t="shared" si="38"/>
        <v>817</v>
      </c>
      <c r="W830" s="51" t="str" cm="1">
        <f t="array" ref="W830">_xlfn.IFS(
OR(W829=$B$4, W829=""),"",
TRUE,W829+1
)</f>
        <v/>
      </c>
      <c r="X830" s="51" t="str" cm="1">
        <f t="array" ref="X830">_xlfn.IFS(X829="","",
W830="", "",
AND($B$3="İllik"),DATE(YEAR(X829)+1,MONTH(X829),DAY(X829) ),
AND($B$3="Aylıq", $AH$14="Not end"), EDATE(X829,1),
AND($B$3="Aylıq", $AH$14="End"), EOMONTH(X829,1)
)</f>
        <v/>
      </c>
      <c r="Y830" s="51" t="str" cm="1">
        <f t="array" aca="1" ref="Y830" ca="1">_xlfn.IFS(
AND($B$7="Dövrün əvvəlində", Y829&lt;=last_rou_date), DATE(YEAR(Y829)+1, 12, 31),
AND($B$7="Dövrün sonunda", Y829&lt;=last_payment_date), DATE(YEAR(Y829)+1, 12, 31),
TRUE, ""
)</f>
        <v/>
      </c>
      <c r="Z830" s="75" t="str" cm="1">
        <f t="array" aca="1" ref="Z830" ca="1">_xlfn.IFS(
AND($AN$14="Not year_end", Z829&gt;last_payment_date), "",
AND($AN$14="Year_end", Z829&gt;=last_payment_date), "",
AND($AN$14="Year_end"), DATE(YEAR(Z829+1), 12, 31),
AND($AN$14="Not year_end", MONTH(Z829)=12, DAY(Z829)=31), DATE(YEAR(Z828)+1, MONTH(Z828), DAY(Z828)),
AND($AN$14="Not year_end", OR(MONTH(Z829)&lt;&gt;12, DAY(Z829)&lt;&gt;31) ), DATE(YEAR(Z829), 12, 31)
)</f>
        <v/>
      </c>
      <c r="AA830" s="75" t="str" cm="1">
        <f t="array" aca="1" ref="AA830" ca="1">_xlfn.IFS(AA829="", "",
AND(AA829=last_payment_date, OR(MONTH(AA829)&lt;&gt;12, DAY(AA829)&lt;&gt;31) ), DATE(YEAR(AA829), 12, 31),
AND(MONTH(AA829)=12, DAY(AA829)=31, AA829&gt;=last_payment_date), "",
AND(MONTH(AA829)=12, DAY(AA829)&lt;&gt;31),  EOMONTH(AA829,0),
AND(MONTH(AA829)=12, DAY(AA829)=31, $AH$14="Not end"),  EDATE(AA828,1),
AND($AH$14="Not end"), EDATE(AA829, 1),
AND($AH$14="End"), EOMONTH(AA829, 1)
)</f>
        <v/>
      </c>
      <c r="AB830" s="75" t="str" cm="1">
        <f t="array" aca="1" ref="AB830" ca="1">_xlfn.IFS(AB829="","",
AND(AB829=last_rou_date), "",
AND($B$3="İllik"),DATE(YEAR(AB829)+1,MONTH(AB829),DAY(AB829) ),
AND($B$3="Aylıq", $AH$14="Not end"), EDATE(AB829,1),
AND($B$3="Aylıq", $AH$14="End"), EOMONTH(AB829,1)
)</f>
        <v/>
      </c>
      <c r="AC830" s="75" t="str" cm="1">
        <f t="array" aca="1" ref="AC830" ca="1">_xlfn.IFS(
AND($AN$14="Not year_end", AC829&gt;last_rou_date), "",
AND($AN$14="Year_end", AC829&gt;=last_rou_date), "",
AND($AN$14="Year_end"), DATE(YEAR(AC829+1), 12, 31),
AND($AN$14="Not year_end", MONTH(AC829)=12, DAY(AC829)=31), DATE(YEAR(AC828)+1, MONTH(AC828), DAY(AC828)),
AND($AN$14="Not year_end", OR(MONTH(AC829)&lt;&gt;12, DAY(AC829)&lt;&gt;31) ), DATE(YEAR(AC829), 12, 31)
)</f>
        <v/>
      </c>
      <c r="AD830" s="75" t="str" cm="1">
        <f t="array" aca="1" ref="AD830" ca="1">_xlfn.IFS(AD829="", "",
AND(AD829=last_rou_date, OR(MONTH(AD829)&lt;&gt;12, DAY(AD829)&lt;&gt;31) ), DATE(YEAR(AD829), 12, 31),
AND(MONTH(AD829)=12, DAY(AD829)=31, AD829&gt;=last_rou_date), "",
AND(MONTH(AD829)=12, DAY(AD829)&lt;&gt;31),  EOMONTH(AD829,0),
AND(MONTH(AD829)=12, DAY(AD829)=31, $AH$14="Not end"),  EDATE(AD828,1),
AND($AH$14="Not end"), EDATE(AD829, 1),
AND($AH$14="End"), EOMONTH(AD829, 1)
)</f>
        <v/>
      </c>
      <c r="AE830" s="51" t="str" cm="1">
        <f t="array" ref="AE830">_xlfn.IFS(W830="", "",
AND(W830&gt;0, W830&lt;=$B$4, $C$2="İllik artım, faiz olaraq", $D$2&gt;0, $B$3="İllik"), $B$5*((1+$D$2)^(W830-1)),
AND(W830&gt;0, W830&lt;=$B$4, $C$2="İllik artım, faiz olaraq", $D$2&gt;0, $B$3="Aylıq"), $B$5*((1+$D$2)^ROUNDDOWN((W830-1)/12,0)),
AND(W830=1, $C$2="Aşağıdakı kimi dəyişir", ), $B$5,
AND(W830&gt;1, W830&lt;=$B$4, $C$2="Aşağıdakı kimi dəyişir"), IFERROR(VLOOKUP(W830, $C$4:$D$7, 2, FALSE), AE829),
AND(W830&gt;0, W830&lt;=$B$4), $B$5,
TRUE,0 )</f>
        <v/>
      </c>
      <c r="AF830" s="51" t="str">
        <f t="shared" ca="1" si="37"/>
        <v/>
      </c>
    </row>
    <row r="831" spans="1:32" x14ac:dyDescent="0.4">
      <c r="A831" s="13" t="str" cm="1">
        <f t="array" aca="1" ref="A831" ca="1">_xlfn.IFS(
AND(SUMIFS(lease_table_interest_accruals, lease_table_dates, A830)&gt;0, COUNTIFS($E$14:E830, "Interest accrual", $A$14:A830, A830)=0),  A830,
AND(SUMIFS(lease_table_payments, lease_table_dates, A830)&gt;0, COUNTIFS($E$14:E830, "Payment", $A$14:A830, A830)=0),  A830,
AND(SUMIFS(rou_table_deprs, rou_table_dates, A830)&gt;0, COUNTIFS($E$14:E830, "Depreciation", $A$14:A830, A830)=0),  A830,
TRUE,  IFERROR(INDEX(rou_table_dates,  MATCH(A830, rou_table_dates)+1, ), "")
)</f>
        <v/>
      </c>
      <c r="B831" s="1" t="str" cm="1">
        <f t="array" aca="1" ref="B831" ca="1">_xlfn.IFS(
AND(E831="Payment", A831=$B$2), $AM$14,
E831="Payment", $AM$15,
E831="Interest accrual", $AM$18,
E831="Depreciation", $AM$17,
TRUE, "")</f>
        <v/>
      </c>
      <c r="C831" s="1" t="str" cm="1">
        <f t="array" aca="1" ref="C831" ca="1">_xlfn.IFS(
E831="Payment", $AM$19,
E831="Interest accrual", $AM$15,
E831="Depreciation", $AM$16,
TRUE, "")</f>
        <v/>
      </c>
      <c r="D831" s="1" t="str" cm="1">
        <f t="array" aca="1" ref="D831" ca="1">_xlfn.IFS(
E831="Payment", _xlfn.XLOOKUP(A831, lease_table_dates, lease_table_payments, 0, 0),
E831="Interest accrual", _xlfn.XLOOKUP(A831, lease_table_dates, lease_table_interest_accruals, 0, 0),
E831="Depreciation", _xlfn.XLOOKUP(A831, rou_table_dates, rou_table_deprs, 0, 0),
TRUE, ""
)</f>
        <v/>
      </c>
      <c r="E831" s="7" t="str" cm="1">
        <f t="array" aca="1" ref="E831" ca="1">_xlfn.IFS(
AND(SUMIFS(lease_table_interest_accruals, lease_table_dates, A831)&gt;0, COUNTIFS($E$14:E830, "Interest accrual", $A$14:A830, A831)=0), "Interest accrual",
AND(SUMIFS(lease_table_payments, lease_table_dates, A831)&gt;0, COUNTIFS($E$14:E830, "Payment", $A$14:A830, A831)=0), "Payment",
AND(SUMIFS(rou_table_deprs, rou_table_dates, A831)&gt;0, COUNTIFS($E$14:E830, "Depreciation", $A$14:A830, A831)=0), "Depreciation",
TRUE,  ""
)</f>
        <v/>
      </c>
      <c r="G831" s="13" t="str" cm="1">
        <f t="array" aca="1" ref="G831" ca="1">_xlfn.IFS(
AND($B$11="Hə", $B$3="İllik"), Z831,
AND($B$11="Hə", $B$3="Aylıq"), AA831,
$B$11="Yox", X831)</f>
        <v/>
      </c>
      <c r="H831" s="1" t="str" cm="1">
        <f t="array" aca="1" ref="H831" ca="1">_xlfn.IFS( G831="", "",
TRUE, ROUND( H830+I831-J831, 2) )</f>
        <v/>
      </c>
      <c r="I831" s="1" t="str" cm="1">
        <f t="array" aca="1" ref="I831" ca="1">_xlfn.IFS(G831="", "",
G831=last_payment_date, (J831-H830),
 TRUE,  -  (H830- H830* (1+$B$6)^ (_xlfn.DAYS(G831,G830)/365) )
)</f>
        <v/>
      </c>
      <c r="J831" s="1" t="str" cm="1">
        <f t="array" aca="1" ref="J831" ca="1">_xlfn.IFS(G831="", "",
TRUE, _xlfn.XLOOKUP(G831,  payment_dates, payments,0,0)
)</f>
        <v/>
      </c>
      <c r="L831" s="8" t="str" cm="1">
        <f t="array" aca="1" ref="L831" ca="1">_xlfn.IFS(
AND($B$11="Hə", $B$3="İllik"), AC831,
AND($B$11="Hə", $B$3="Aylıq"), AD831,
$B$11="Yox", AB831)</f>
        <v/>
      </c>
      <c r="M831" s="1" t="str" cm="1">
        <f t="array" aca="1" ref="M831" ca="1">_xlfn.IFS( L831="", "",
(M830-N831)&lt;=0.5, 0,
TRUE,  M830-N831)</f>
        <v/>
      </c>
      <c r="N831" s="7" t="str" cm="1">
        <f t="array" aca="1" ref="N831" ca="1">_xlfn.IFS(
L831="", "",
TRUE, MIN(M830, ROUND($M$14/ (last_rou_date - $B$2) * (L831-L830), 2) )
)</f>
        <v/>
      </c>
      <c r="P831" s="59" t="str">
        <f t="shared" ca="1" si="39"/>
        <v/>
      </c>
      <c r="Q831" s="1" t="str" cm="1">
        <f t="array" aca="1" ref="Q831" ca="1">_xlfn.IFS(P831="","",
$B$11="Hə", _xlfn.XLOOKUP(DATE(P831, 12, 31), rou_table_dates, rou_table_nbvs,0, 0),
TRUE,  MAX(0, ROUND($M$14 - $M$14/ (last_rou_date - $B$2) * (DATE(P831,12,31) - $B$2), 2) )
)</f>
        <v/>
      </c>
      <c r="R831" s="1" t="str" cm="1">
        <f t="array" aca="1" ref="R831" ca="1">_xlfn.IFS(P831="","",
$B$11="Hə", _xlfn.XLOOKUP(DATE(P831, 12, 31), lease_table_dates, lease_table_balances,0, 0),
TRUE, IFERROR( XNPV($B$6, IF(payment_dates &gt;DATE(P831, 12, 31), payments,  0),  IF(payment_dates &gt;DATE(P831, 12, 31), payment_dates,  DATE(P831, 12, 31))    ),0)
)</f>
        <v/>
      </c>
      <c r="S831" s="1" t="str" cm="1">
        <f t="array" aca="1" ref="S831" ca="1">_xlfn.IFS(P831="","",
TRUE,  MIN( MIN(Q830, $M$14), ROUND($M$14/ (last_rou_date - $B$2) * (DATE(P831,12,31) - MAX($B$2, DATE(P831-1, 12, 31))), 2) )
)</f>
        <v/>
      </c>
      <c r="T831" s="7" t="str" cm="1">
        <f t="array" aca="1" ref="T831" ca="1">_xlfn.IFS(P831="", "",
ISTEXT(R830), R831- (H831 - SUMIFS( lease_table_payments, lease_table_years, P831) -$AG$14 ),
AND(ISNUMBER(R830), R831&lt;&gt;""),   R831- (R830 - SUMIFS( lease_table_payments, lease_table_years, P831) )
)</f>
        <v/>
      </c>
      <c r="V831" s="64">
        <f t="shared" si="38"/>
        <v>818</v>
      </c>
      <c r="W831" s="51" t="str" cm="1">
        <f t="array" ref="W831">_xlfn.IFS(
OR(W830=$B$4, W830=""),"",
TRUE,W830+1
)</f>
        <v/>
      </c>
      <c r="X831" s="51" t="str" cm="1">
        <f t="array" ref="X831">_xlfn.IFS(X830="","",
W831="", "",
AND($B$3="İllik"),DATE(YEAR(X830)+1,MONTH(X830),DAY(X830) ),
AND($B$3="Aylıq", $AH$14="Not end"), EDATE(X830,1),
AND($B$3="Aylıq", $AH$14="End"), EOMONTH(X830,1)
)</f>
        <v/>
      </c>
      <c r="Y831" s="51" t="str" cm="1">
        <f t="array" aca="1" ref="Y831" ca="1">_xlfn.IFS(
AND($B$7="Dövrün əvvəlində", Y830&lt;=last_rou_date), DATE(YEAR(Y830)+1, 12, 31),
AND($B$7="Dövrün sonunda", Y830&lt;=last_payment_date), DATE(YEAR(Y830)+1, 12, 31),
TRUE, ""
)</f>
        <v/>
      </c>
      <c r="Z831" s="75" t="str" cm="1">
        <f t="array" aca="1" ref="Z831" ca="1">_xlfn.IFS(
AND($AN$14="Not year_end", Z830&gt;last_payment_date), "",
AND($AN$14="Year_end", Z830&gt;=last_payment_date), "",
AND($AN$14="Year_end"), DATE(YEAR(Z830+1), 12, 31),
AND($AN$14="Not year_end", MONTH(Z830)=12, DAY(Z830)=31), DATE(YEAR(Z829)+1, MONTH(Z829), DAY(Z829)),
AND($AN$14="Not year_end", OR(MONTH(Z830)&lt;&gt;12, DAY(Z830)&lt;&gt;31) ), DATE(YEAR(Z830), 12, 31)
)</f>
        <v/>
      </c>
      <c r="AA831" s="75" t="str" cm="1">
        <f t="array" aca="1" ref="AA831" ca="1">_xlfn.IFS(AA830="", "",
AND(AA830=last_payment_date, OR(MONTH(AA830)&lt;&gt;12, DAY(AA830)&lt;&gt;31) ), DATE(YEAR(AA830), 12, 31),
AND(MONTH(AA830)=12, DAY(AA830)=31, AA830&gt;=last_payment_date), "",
AND(MONTH(AA830)=12, DAY(AA830)&lt;&gt;31),  EOMONTH(AA830,0),
AND(MONTH(AA830)=12, DAY(AA830)=31, $AH$14="Not end"),  EDATE(AA829,1),
AND($AH$14="Not end"), EDATE(AA830, 1),
AND($AH$14="End"), EOMONTH(AA830, 1)
)</f>
        <v/>
      </c>
      <c r="AB831" s="75" t="str" cm="1">
        <f t="array" aca="1" ref="AB831" ca="1">_xlfn.IFS(AB830="","",
AND(AB830=last_rou_date), "",
AND($B$3="İllik"),DATE(YEAR(AB830)+1,MONTH(AB830),DAY(AB830) ),
AND($B$3="Aylıq", $AH$14="Not end"), EDATE(AB830,1),
AND($B$3="Aylıq", $AH$14="End"), EOMONTH(AB830,1)
)</f>
        <v/>
      </c>
      <c r="AC831" s="75" t="str" cm="1">
        <f t="array" aca="1" ref="AC831" ca="1">_xlfn.IFS(
AND($AN$14="Not year_end", AC830&gt;last_rou_date), "",
AND($AN$14="Year_end", AC830&gt;=last_rou_date), "",
AND($AN$14="Year_end"), DATE(YEAR(AC830+1), 12, 31),
AND($AN$14="Not year_end", MONTH(AC830)=12, DAY(AC830)=31), DATE(YEAR(AC829)+1, MONTH(AC829), DAY(AC829)),
AND($AN$14="Not year_end", OR(MONTH(AC830)&lt;&gt;12, DAY(AC830)&lt;&gt;31) ), DATE(YEAR(AC830), 12, 31)
)</f>
        <v/>
      </c>
      <c r="AD831" s="75" t="str" cm="1">
        <f t="array" aca="1" ref="AD831" ca="1">_xlfn.IFS(AD830="", "",
AND(AD830=last_rou_date, OR(MONTH(AD830)&lt;&gt;12, DAY(AD830)&lt;&gt;31) ), DATE(YEAR(AD830), 12, 31),
AND(MONTH(AD830)=12, DAY(AD830)=31, AD830&gt;=last_rou_date), "",
AND(MONTH(AD830)=12, DAY(AD830)&lt;&gt;31),  EOMONTH(AD830,0),
AND(MONTH(AD830)=12, DAY(AD830)=31, $AH$14="Not end"),  EDATE(AD829,1),
AND($AH$14="Not end"), EDATE(AD830, 1),
AND($AH$14="End"), EOMONTH(AD830, 1)
)</f>
        <v/>
      </c>
      <c r="AE831" s="51" t="str" cm="1">
        <f t="array" ref="AE831">_xlfn.IFS(W831="", "",
AND(W831&gt;0, W831&lt;=$B$4, $C$2="İllik artım, faiz olaraq", $D$2&gt;0, $B$3="İllik"), $B$5*((1+$D$2)^(W831-1)),
AND(W831&gt;0, W831&lt;=$B$4, $C$2="İllik artım, faiz olaraq", $D$2&gt;0, $B$3="Aylıq"), $B$5*((1+$D$2)^ROUNDDOWN((W831-1)/12,0)),
AND(W831=1, $C$2="Aşağıdakı kimi dəyişir", ), $B$5,
AND(W831&gt;1, W831&lt;=$B$4, $C$2="Aşağıdakı kimi dəyişir"), IFERROR(VLOOKUP(W831, $C$4:$D$7, 2, FALSE), AE830),
AND(W831&gt;0, W831&lt;=$B$4), $B$5,
TRUE,0 )</f>
        <v/>
      </c>
      <c r="AF831" s="51" t="str">
        <f t="shared" ca="1" si="37"/>
        <v/>
      </c>
    </row>
    <row r="832" spans="1:32" x14ac:dyDescent="0.4">
      <c r="A832" s="13" t="str" cm="1">
        <f t="array" aca="1" ref="A832" ca="1">_xlfn.IFS(
AND(SUMIFS(lease_table_interest_accruals, lease_table_dates, A831)&gt;0, COUNTIFS($E$14:E831, "Interest accrual", $A$14:A831, A831)=0),  A831,
AND(SUMIFS(lease_table_payments, lease_table_dates, A831)&gt;0, COUNTIFS($E$14:E831, "Payment", $A$14:A831, A831)=0),  A831,
AND(SUMIFS(rou_table_deprs, rou_table_dates, A831)&gt;0, COUNTIFS($E$14:E831, "Depreciation", $A$14:A831, A831)=0),  A831,
TRUE,  IFERROR(INDEX(rou_table_dates,  MATCH(A831, rou_table_dates)+1, ), "")
)</f>
        <v/>
      </c>
      <c r="B832" s="1" t="str" cm="1">
        <f t="array" aca="1" ref="B832" ca="1">_xlfn.IFS(
AND(E832="Payment", A832=$B$2), $AM$14,
E832="Payment", $AM$15,
E832="Interest accrual", $AM$18,
E832="Depreciation", $AM$17,
TRUE, "")</f>
        <v/>
      </c>
      <c r="C832" s="1" t="str" cm="1">
        <f t="array" aca="1" ref="C832" ca="1">_xlfn.IFS(
E832="Payment", $AM$19,
E832="Interest accrual", $AM$15,
E832="Depreciation", $AM$16,
TRUE, "")</f>
        <v/>
      </c>
      <c r="D832" s="1" t="str" cm="1">
        <f t="array" aca="1" ref="D832" ca="1">_xlfn.IFS(
E832="Payment", _xlfn.XLOOKUP(A832, lease_table_dates, lease_table_payments, 0, 0),
E832="Interest accrual", _xlfn.XLOOKUP(A832, lease_table_dates, lease_table_interest_accruals, 0, 0),
E832="Depreciation", _xlfn.XLOOKUP(A832, rou_table_dates, rou_table_deprs, 0, 0),
TRUE, ""
)</f>
        <v/>
      </c>
      <c r="E832" s="7" t="str" cm="1">
        <f t="array" aca="1" ref="E832" ca="1">_xlfn.IFS(
AND(SUMIFS(lease_table_interest_accruals, lease_table_dates, A832)&gt;0, COUNTIFS($E$14:E831, "Interest accrual", $A$14:A831, A832)=0), "Interest accrual",
AND(SUMIFS(lease_table_payments, lease_table_dates, A832)&gt;0, COUNTIFS($E$14:E831, "Payment", $A$14:A831, A832)=0), "Payment",
AND(SUMIFS(rou_table_deprs, rou_table_dates, A832)&gt;0, COUNTIFS($E$14:E831, "Depreciation", $A$14:A831, A832)=0), "Depreciation",
TRUE,  ""
)</f>
        <v/>
      </c>
      <c r="G832" s="13" t="str" cm="1">
        <f t="array" aca="1" ref="G832" ca="1">_xlfn.IFS(
AND($B$11="Hə", $B$3="İllik"), Z832,
AND($B$11="Hə", $B$3="Aylıq"), AA832,
$B$11="Yox", X832)</f>
        <v/>
      </c>
      <c r="H832" s="1" t="str" cm="1">
        <f t="array" aca="1" ref="H832" ca="1">_xlfn.IFS( G832="", "",
TRUE, ROUND( H831+I832-J832, 2) )</f>
        <v/>
      </c>
      <c r="I832" s="1" t="str" cm="1">
        <f t="array" aca="1" ref="I832" ca="1">_xlfn.IFS(G832="", "",
G832=last_payment_date, (J832-H831),
 TRUE,  -  (H831- H831* (1+$B$6)^ (_xlfn.DAYS(G832,G831)/365) )
)</f>
        <v/>
      </c>
      <c r="J832" s="1" t="str" cm="1">
        <f t="array" aca="1" ref="J832" ca="1">_xlfn.IFS(G832="", "",
TRUE, _xlfn.XLOOKUP(G832,  payment_dates, payments,0,0)
)</f>
        <v/>
      </c>
      <c r="L832" s="8" t="str" cm="1">
        <f t="array" aca="1" ref="L832" ca="1">_xlfn.IFS(
AND($B$11="Hə", $B$3="İllik"), AC832,
AND($B$11="Hə", $B$3="Aylıq"), AD832,
$B$11="Yox", AB832)</f>
        <v/>
      </c>
      <c r="M832" s="1" t="str" cm="1">
        <f t="array" aca="1" ref="M832" ca="1">_xlfn.IFS( L832="", "",
(M831-N832)&lt;=0.5, 0,
TRUE,  M831-N832)</f>
        <v/>
      </c>
      <c r="N832" s="7" t="str" cm="1">
        <f t="array" aca="1" ref="N832" ca="1">_xlfn.IFS(
L832="", "",
TRUE, MIN(M831, ROUND($M$14/ (last_rou_date - $B$2) * (L832-L831), 2) )
)</f>
        <v/>
      </c>
      <c r="P832" s="59" t="str">
        <f t="shared" ca="1" si="39"/>
        <v/>
      </c>
      <c r="Q832" s="1" t="str" cm="1">
        <f t="array" aca="1" ref="Q832" ca="1">_xlfn.IFS(P832="","",
$B$11="Hə", _xlfn.XLOOKUP(DATE(P832, 12, 31), rou_table_dates, rou_table_nbvs,0, 0),
TRUE,  MAX(0, ROUND($M$14 - $M$14/ (last_rou_date - $B$2) * (DATE(P832,12,31) - $B$2), 2) )
)</f>
        <v/>
      </c>
      <c r="R832" s="1" t="str" cm="1">
        <f t="array" aca="1" ref="R832" ca="1">_xlfn.IFS(P832="","",
$B$11="Hə", _xlfn.XLOOKUP(DATE(P832, 12, 31), lease_table_dates, lease_table_balances,0, 0),
TRUE, IFERROR( XNPV($B$6, IF(payment_dates &gt;DATE(P832, 12, 31), payments,  0),  IF(payment_dates &gt;DATE(P832, 12, 31), payment_dates,  DATE(P832, 12, 31))    ),0)
)</f>
        <v/>
      </c>
      <c r="S832" s="1" t="str" cm="1">
        <f t="array" aca="1" ref="S832" ca="1">_xlfn.IFS(P832="","",
TRUE,  MIN( MIN(Q831, $M$14), ROUND($M$14/ (last_rou_date - $B$2) * (DATE(P832,12,31) - MAX($B$2, DATE(P832-1, 12, 31))), 2) )
)</f>
        <v/>
      </c>
      <c r="T832" s="7" t="str" cm="1">
        <f t="array" aca="1" ref="T832" ca="1">_xlfn.IFS(P832="", "",
ISTEXT(R831), R832- (H832 - SUMIFS( lease_table_payments, lease_table_years, P832) -$AG$14 ),
AND(ISNUMBER(R831), R832&lt;&gt;""),   R832- (R831 - SUMIFS( lease_table_payments, lease_table_years, P832) )
)</f>
        <v/>
      </c>
      <c r="V832" s="64">
        <f t="shared" si="38"/>
        <v>819</v>
      </c>
      <c r="W832" s="51" t="str" cm="1">
        <f t="array" ref="W832">_xlfn.IFS(
OR(W831=$B$4, W831=""),"",
TRUE,W831+1
)</f>
        <v/>
      </c>
      <c r="X832" s="51" t="str" cm="1">
        <f t="array" ref="X832">_xlfn.IFS(X831="","",
W832="", "",
AND($B$3="İllik"),DATE(YEAR(X831)+1,MONTH(X831),DAY(X831) ),
AND($B$3="Aylıq", $AH$14="Not end"), EDATE(X831,1),
AND($B$3="Aylıq", $AH$14="End"), EOMONTH(X831,1)
)</f>
        <v/>
      </c>
      <c r="Y832" s="51" t="str" cm="1">
        <f t="array" aca="1" ref="Y832" ca="1">_xlfn.IFS(
AND($B$7="Dövrün əvvəlində", Y831&lt;=last_rou_date), DATE(YEAR(Y831)+1, 12, 31),
AND($B$7="Dövrün sonunda", Y831&lt;=last_payment_date), DATE(YEAR(Y831)+1, 12, 31),
TRUE, ""
)</f>
        <v/>
      </c>
      <c r="Z832" s="75" t="str" cm="1">
        <f t="array" aca="1" ref="Z832" ca="1">_xlfn.IFS(
AND($AN$14="Not year_end", Z831&gt;last_payment_date), "",
AND($AN$14="Year_end", Z831&gt;=last_payment_date), "",
AND($AN$14="Year_end"), DATE(YEAR(Z831+1), 12, 31),
AND($AN$14="Not year_end", MONTH(Z831)=12, DAY(Z831)=31), DATE(YEAR(Z830)+1, MONTH(Z830), DAY(Z830)),
AND($AN$14="Not year_end", OR(MONTH(Z831)&lt;&gt;12, DAY(Z831)&lt;&gt;31) ), DATE(YEAR(Z831), 12, 31)
)</f>
        <v/>
      </c>
      <c r="AA832" s="75" t="str" cm="1">
        <f t="array" aca="1" ref="AA832" ca="1">_xlfn.IFS(AA831="", "",
AND(AA831=last_payment_date, OR(MONTH(AA831)&lt;&gt;12, DAY(AA831)&lt;&gt;31) ), DATE(YEAR(AA831), 12, 31),
AND(MONTH(AA831)=12, DAY(AA831)=31, AA831&gt;=last_payment_date), "",
AND(MONTH(AA831)=12, DAY(AA831)&lt;&gt;31),  EOMONTH(AA831,0),
AND(MONTH(AA831)=12, DAY(AA831)=31, $AH$14="Not end"),  EDATE(AA830,1),
AND($AH$14="Not end"), EDATE(AA831, 1),
AND($AH$14="End"), EOMONTH(AA831, 1)
)</f>
        <v/>
      </c>
      <c r="AB832" s="75" t="str" cm="1">
        <f t="array" aca="1" ref="AB832" ca="1">_xlfn.IFS(AB831="","",
AND(AB831=last_rou_date), "",
AND($B$3="İllik"),DATE(YEAR(AB831)+1,MONTH(AB831),DAY(AB831) ),
AND($B$3="Aylıq", $AH$14="Not end"), EDATE(AB831,1),
AND($B$3="Aylıq", $AH$14="End"), EOMONTH(AB831,1)
)</f>
        <v/>
      </c>
      <c r="AC832" s="75" t="str" cm="1">
        <f t="array" aca="1" ref="AC832" ca="1">_xlfn.IFS(
AND($AN$14="Not year_end", AC831&gt;last_rou_date), "",
AND($AN$14="Year_end", AC831&gt;=last_rou_date), "",
AND($AN$14="Year_end"), DATE(YEAR(AC831+1), 12, 31),
AND($AN$14="Not year_end", MONTH(AC831)=12, DAY(AC831)=31), DATE(YEAR(AC830)+1, MONTH(AC830), DAY(AC830)),
AND($AN$14="Not year_end", OR(MONTH(AC831)&lt;&gt;12, DAY(AC831)&lt;&gt;31) ), DATE(YEAR(AC831), 12, 31)
)</f>
        <v/>
      </c>
      <c r="AD832" s="75" t="str" cm="1">
        <f t="array" aca="1" ref="AD832" ca="1">_xlfn.IFS(AD831="", "",
AND(AD831=last_rou_date, OR(MONTH(AD831)&lt;&gt;12, DAY(AD831)&lt;&gt;31) ), DATE(YEAR(AD831), 12, 31),
AND(MONTH(AD831)=12, DAY(AD831)=31, AD831&gt;=last_rou_date), "",
AND(MONTH(AD831)=12, DAY(AD831)&lt;&gt;31),  EOMONTH(AD831,0),
AND(MONTH(AD831)=12, DAY(AD831)=31, $AH$14="Not end"),  EDATE(AD830,1),
AND($AH$14="Not end"), EDATE(AD831, 1),
AND($AH$14="End"), EOMONTH(AD831, 1)
)</f>
        <v/>
      </c>
      <c r="AE832" s="51" t="str" cm="1">
        <f t="array" ref="AE832">_xlfn.IFS(W832="", "",
AND(W832&gt;0, W832&lt;=$B$4, $C$2="İllik artım, faiz olaraq", $D$2&gt;0, $B$3="İllik"), $B$5*((1+$D$2)^(W832-1)),
AND(W832&gt;0, W832&lt;=$B$4, $C$2="İllik artım, faiz olaraq", $D$2&gt;0, $B$3="Aylıq"), $B$5*((1+$D$2)^ROUNDDOWN((W832-1)/12,0)),
AND(W832=1, $C$2="Aşağıdakı kimi dəyişir", ), $B$5,
AND(W832&gt;1, W832&lt;=$B$4, $C$2="Aşağıdakı kimi dəyişir"), IFERROR(VLOOKUP(W832, $C$4:$D$7, 2, FALSE), AE831),
AND(W832&gt;0, W832&lt;=$B$4), $B$5,
TRUE,0 )</f>
        <v/>
      </c>
      <c r="AF832" s="51" t="str">
        <f t="shared" ca="1" si="37"/>
        <v/>
      </c>
    </row>
    <row r="833" spans="1:32" x14ac:dyDescent="0.4">
      <c r="A833" s="13" t="str" cm="1">
        <f t="array" aca="1" ref="A833" ca="1">_xlfn.IFS(
AND(SUMIFS(lease_table_interest_accruals, lease_table_dates, A832)&gt;0, COUNTIFS($E$14:E832, "Interest accrual", $A$14:A832, A832)=0),  A832,
AND(SUMIFS(lease_table_payments, lease_table_dates, A832)&gt;0, COUNTIFS($E$14:E832, "Payment", $A$14:A832, A832)=0),  A832,
AND(SUMIFS(rou_table_deprs, rou_table_dates, A832)&gt;0, COUNTIFS($E$14:E832, "Depreciation", $A$14:A832, A832)=0),  A832,
TRUE,  IFERROR(INDEX(rou_table_dates,  MATCH(A832, rou_table_dates)+1, ), "")
)</f>
        <v/>
      </c>
      <c r="B833" s="1" t="str" cm="1">
        <f t="array" aca="1" ref="B833" ca="1">_xlfn.IFS(
AND(E833="Payment", A833=$B$2), $AM$14,
E833="Payment", $AM$15,
E833="Interest accrual", $AM$18,
E833="Depreciation", $AM$17,
TRUE, "")</f>
        <v/>
      </c>
      <c r="C833" s="1" t="str" cm="1">
        <f t="array" aca="1" ref="C833" ca="1">_xlfn.IFS(
E833="Payment", $AM$19,
E833="Interest accrual", $AM$15,
E833="Depreciation", $AM$16,
TRUE, "")</f>
        <v/>
      </c>
      <c r="D833" s="1" t="str" cm="1">
        <f t="array" aca="1" ref="D833" ca="1">_xlfn.IFS(
E833="Payment", _xlfn.XLOOKUP(A833, lease_table_dates, lease_table_payments, 0, 0),
E833="Interest accrual", _xlfn.XLOOKUP(A833, lease_table_dates, lease_table_interest_accruals, 0, 0),
E833="Depreciation", _xlfn.XLOOKUP(A833, rou_table_dates, rou_table_deprs, 0, 0),
TRUE, ""
)</f>
        <v/>
      </c>
      <c r="E833" s="7" t="str" cm="1">
        <f t="array" aca="1" ref="E833" ca="1">_xlfn.IFS(
AND(SUMIFS(lease_table_interest_accruals, lease_table_dates, A833)&gt;0, COUNTIFS($E$14:E832, "Interest accrual", $A$14:A832, A833)=0), "Interest accrual",
AND(SUMIFS(lease_table_payments, lease_table_dates, A833)&gt;0, COUNTIFS($E$14:E832, "Payment", $A$14:A832, A833)=0), "Payment",
AND(SUMIFS(rou_table_deprs, rou_table_dates, A833)&gt;0, COUNTIFS($E$14:E832, "Depreciation", $A$14:A832, A833)=0), "Depreciation",
TRUE,  ""
)</f>
        <v/>
      </c>
      <c r="G833" s="13" t="str" cm="1">
        <f t="array" aca="1" ref="G833" ca="1">_xlfn.IFS(
AND($B$11="Hə", $B$3="İllik"), Z833,
AND($B$11="Hə", $B$3="Aylıq"), AA833,
$B$11="Yox", X833)</f>
        <v/>
      </c>
      <c r="H833" s="1" t="str" cm="1">
        <f t="array" aca="1" ref="H833" ca="1">_xlfn.IFS( G833="", "",
TRUE, ROUND( H832+I833-J833, 2) )</f>
        <v/>
      </c>
      <c r="I833" s="1" t="str" cm="1">
        <f t="array" aca="1" ref="I833" ca="1">_xlfn.IFS(G833="", "",
G833=last_payment_date, (J833-H832),
 TRUE,  -  (H832- H832* (1+$B$6)^ (_xlfn.DAYS(G833,G832)/365) )
)</f>
        <v/>
      </c>
      <c r="J833" s="1" t="str" cm="1">
        <f t="array" aca="1" ref="J833" ca="1">_xlfn.IFS(G833="", "",
TRUE, _xlfn.XLOOKUP(G833,  payment_dates, payments,0,0)
)</f>
        <v/>
      </c>
      <c r="L833" s="8" t="str" cm="1">
        <f t="array" aca="1" ref="L833" ca="1">_xlfn.IFS(
AND($B$11="Hə", $B$3="İllik"), AC833,
AND($B$11="Hə", $B$3="Aylıq"), AD833,
$B$11="Yox", AB833)</f>
        <v/>
      </c>
      <c r="M833" s="1" t="str" cm="1">
        <f t="array" aca="1" ref="M833" ca="1">_xlfn.IFS( L833="", "",
(M832-N833)&lt;=0.5, 0,
TRUE,  M832-N833)</f>
        <v/>
      </c>
      <c r="N833" s="7" t="str" cm="1">
        <f t="array" aca="1" ref="N833" ca="1">_xlfn.IFS(
L833="", "",
TRUE, MIN(M832, ROUND($M$14/ (last_rou_date - $B$2) * (L833-L832), 2) )
)</f>
        <v/>
      </c>
      <c r="P833" s="59" t="str">
        <f t="shared" ca="1" si="39"/>
        <v/>
      </c>
      <c r="Q833" s="1" t="str" cm="1">
        <f t="array" aca="1" ref="Q833" ca="1">_xlfn.IFS(P833="","",
$B$11="Hə", _xlfn.XLOOKUP(DATE(P833, 12, 31), rou_table_dates, rou_table_nbvs,0, 0),
TRUE,  MAX(0, ROUND($M$14 - $M$14/ (last_rou_date - $B$2) * (DATE(P833,12,31) - $B$2), 2) )
)</f>
        <v/>
      </c>
      <c r="R833" s="1" t="str" cm="1">
        <f t="array" aca="1" ref="R833" ca="1">_xlfn.IFS(P833="","",
$B$11="Hə", _xlfn.XLOOKUP(DATE(P833, 12, 31), lease_table_dates, lease_table_balances,0, 0),
TRUE, IFERROR( XNPV($B$6, IF(payment_dates &gt;DATE(P833, 12, 31), payments,  0),  IF(payment_dates &gt;DATE(P833, 12, 31), payment_dates,  DATE(P833, 12, 31))    ),0)
)</f>
        <v/>
      </c>
      <c r="S833" s="1" t="str" cm="1">
        <f t="array" aca="1" ref="S833" ca="1">_xlfn.IFS(P833="","",
TRUE,  MIN( MIN(Q832, $M$14), ROUND($M$14/ (last_rou_date - $B$2) * (DATE(P833,12,31) - MAX($B$2, DATE(P833-1, 12, 31))), 2) )
)</f>
        <v/>
      </c>
      <c r="T833" s="7" t="str" cm="1">
        <f t="array" aca="1" ref="T833" ca="1">_xlfn.IFS(P833="", "",
ISTEXT(R832), R833- (H833 - SUMIFS( lease_table_payments, lease_table_years, P833) -$AG$14 ),
AND(ISNUMBER(R832), R833&lt;&gt;""),   R833- (R832 - SUMIFS( lease_table_payments, lease_table_years, P833) )
)</f>
        <v/>
      </c>
      <c r="V833" s="64">
        <f t="shared" si="38"/>
        <v>820</v>
      </c>
      <c r="W833" s="51" t="str" cm="1">
        <f t="array" ref="W833">_xlfn.IFS(
OR(W832=$B$4, W832=""),"",
TRUE,W832+1
)</f>
        <v/>
      </c>
      <c r="X833" s="51" t="str" cm="1">
        <f t="array" ref="X833">_xlfn.IFS(X832="","",
W833="", "",
AND($B$3="İllik"),DATE(YEAR(X832)+1,MONTH(X832),DAY(X832) ),
AND($B$3="Aylıq", $AH$14="Not end"), EDATE(X832,1),
AND($B$3="Aylıq", $AH$14="End"), EOMONTH(X832,1)
)</f>
        <v/>
      </c>
      <c r="Y833" s="51" t="str" cm="1">
        <f t="array" aca="1" ref="Y833" ca="1">_xlfn.IFS(
AND($B$7="Dövrün əvvəlində", Y832&lt;=last_rou_date), DATE(YEAR(Y832)+1, 12, 31),
AND($B$7="Dövrün sonunda", Y832&lt;=last_payment_date), DATE(YEAR(Y832)+1, 12, 31),
TRUE, ""
)</f>
        <v/>
      </c>
      <c r="Z833" s="75" t="str" cm="1">
        <f t="array" aca="1" ref="Z833" ca="1">_xlfn.IFS(
AND($AN$14="Not year_end", Z832&gt;last_payment_date), "",
AND($AN$14="Year_end", Z832&gt;=last_payment_date), "",
AND($AN$14="Year_end"), DATE(YEAR(Z832+1), 12, 31),
AND($AN$14="Not year_end", MONTH(Z832)=12, DAY(Z832)=31), DATE(YEAR(Z831)+1, MONTH(Z831), DAY(Z831)),
AND($AN$14="Not year_end", OR(MONTH(Z832)&lt;&gt;12, DAY(Z832)&lt;&gt;31) ), DATE(YEAR(Z832), 12, 31)
)</f>
        <v/>
      </c>
      <c r="AA833" s="75" t="str" cm="1">
        <f t="array" aca="1" ref="AA833" ca="1">_xlfn.IFS(AA832="", "",
AND(AA832=last_payment_date, OR(MONTH(AA832)&lt;&gt;12, DAY(AA832)&lt;&gt;31) ), DATE(YEAR(AA832), 12, 31),
AND(MONTH(AA832)=12, DAY(AA832)=31, AA832&gt;=last_payment_date), "",
AND(MONTH(AA832)=12, DAY(AA832)&lt;&gt;31),  EOMONTH(AA832,0),
AND(MONTH(AA832)=12, DAY(AA832)=31, $AH$14="Not end"),  EDATE(AA831,1),
AND($AH$14="Not end"), EDATE(AA832, 1),
AND($AH$14="End"), EOMONTH(AA832, 1)
)</f>
        <v/>
      </c>
      <c r="AB833" s="75" t="str" cm="1">
        <f t="array" aca="1" ref="AB833" ca="1">_xlfn.IFS(AB832="","",
AND(AB832=last_rou_date), "",
AND($B$3="İllik"),DATE(YEAR(AB832)+1,MONTH(AB832),DAY(AB832) ),
AND($B$3="Aylıq", $AH$14="Not end"), EDATE(AB832,1),
AND($B$3="Aylıq", $AH$14="End"), EOMONTH(AB832,1)
)</f>
        <v/>
      </c>
      <c r="AC833" s="75" t="str" cm="1">
        <f t="array" aca="1" ref="AC833" ca="1">_xlfn.IFS(
AND($AN$14="Not year_end", AC832&gt;last_rou_date), "",
AND($AN$14="Year_end", AC832&gt;=last_rou_date), "",
AND($AN$14="Year_end"), DATE(YEAR(AC832+1), 12, 31),
AND($AN$14="Not year_end", MONTH(AC832)=12, DAY(AC832)=31), DATE(YEAR(AC831)+1, MONTH(AC831), DAY(AC831)),
AND($AN$14="Not year_end", OR(MONTH(AC832)&lt;&gt;12, DAY(AC832)&lt;&gt;31) ), DATE(YEAR(AC832), 12, 31)
)</f>
        <v/>
      </c>
      <c r="AD833" s="75" t="str" cm="1">
        <f t="array" aca="1" ref="AD833" ca="1">_xlfn.IFS(AD832="", "",
AND(AD832=last_rou_date, OR(MONTH(AD832)&lt;&gt;12, DAY(AD832)&lt;&gt;31) ), DATE(YEAR(AD832), 12, 31),
AND(MONTH(AD832)=12, DAY(AD832)=31, AD832&gt;=last_rou_date), "",
AND(MONTH(AD832)=12, DAY(AD832)&lt;&gt;31),  EOMONTH(AD832,0),
AND(MONTH(AD832)=12, DAY(AD832)=31, $AH$14="Not end"),  EDATE(AD831,1),
AND($AH$14="Not end"), EDATE(AD832, 1),
AND($AH$14="End"), EOMONTH(AD832, 1)
)</f>
        <v/>
      </c>
      <c r="AE833" s="51" t="str" cm="1">
        <f t="array" ref="AE833">_xlfn.IFS(W833="", "",
AND(W833&gt;0, W833&lt;=$B$4, $C$2="İllik artım, faiz olaraq", $D$2&gt;0, $B$3="İllik"), $B$5*((1+$D$2)^(W833-1)),
AND(W833&gt;0, W833&lt;=$B$4, $C$2="İllik artım, faiz olaraq", $D$2&gt;0, $B$3="Aylıq"), $B$5*((1+$D$2)^ROUNDDOWN((W833-1)/12,0)),
AND(W833=1, $C$2="Aşağıdakı kimi dəyişir", ), $B$5,
AND(W833&gt;1, W833&lt;=$B$4, $C$2="Aşağıdakı kimi dəyişir"), IFERROR(VLOOKUP(W833, $C$4:$D$7, 2, FALSE), AE832),
AND(W833&gt;0, W833&lt;=$B$4), $B$5,
TRUE,0 )</f>
        <v/>
      </c>
      <c r="AF833" s="51" t="str">
        <f t="shared" ca="1" si="37"/>
        <v/>
      </c>
    </row>
    <row r="834" spans="1:32" x14ac:dyDescent="0.4">
      <c r="A834" s="13" t="str" cm="1">
        <f t="array" aca="1" ref="A834" ca="1">_xlfn.IFS(
AND(SUMIFS(lease_table_interest_accruals, lease_table_dates, A833)&gt;0, COUNTIFS($E$14:E833, "Interest accrual", $A$14:A833, A833)=0),  A833,
AND(SUMIFS(lease_table_payments, lease_table_dates, A833)&gt;0, COUNTIFS($E$14:E833, "Payment", $A$14:A833, A833)=0),  A833,
AND(SUMIFS(rou_table_deprs, rou_table_dates, A833)&gt;0, COUNTIFS($E$14:E833, "Depreciation", $A$14:A833, A833)=0),  A833,
TRUE,  IFERROR(INDEX(rou_table_dates,  MATCH(A833, rou_table_dates)+1, ), "")
)</f>
        <v/>
      </c>
      <c r="B834" s="1" t="str" cm="1">
        <f t="array" aca="1" ref="B834" ca="1">_xlfn.IFS(
AND(E834="Payment", A834=$B$2), $AM$14,
E834="Payment", $AM$15,
E834="Interest accrual", $AM$18,
E834="Depreciation", $AM$17,
TRUE, "")</f>
        <v/>
      </c>
      <c r="C834" s="1" t="str" cm="1">
        <f t="array" aca="1" ref="C834" ca="1">_xlfn.IFS(
E834="Payment", $AM$19,
E834="Interest accrual", $AM$15,
E834="Depreciation", $AM$16,
TRUE, "")</f>
        <v/>
      </c>
      <c r="D834" s="1" t="str" cm="1">
        <f t="array" aca="1" ref="D834" ca="1">_xlfn.IFS(
E834="Payment", _xlfn.XLOOKUP(A834, lease_table_dates, lease_table_payments, 0, 0),
E834="Interest accrual", _xlfn.XLOOKUP(A834, lease_table_dates, lease_table_interest_accruals, 0, 0),
E834="Depreciation", _xlfn.XLOOKUP(A834, rou_table_dates, rou_table_deprs, 0, 0),
TRUE, ""
)</f>
        <v/>
      </c>
      <c r="E834" s="7" t="str" cm="1">
        <f t="array" aca="1" ref="E834" ca="1">_xlfn.IFS(
AND(SUMIFS(lease_table_interest_accruals, lease_table_dates, A834)&gt;0, COUNTIFS($E$14:E833, "Interest accrual", $A$14:A833, A834)=0), "Interest accrual",
AND(SUMIFS(lease_table_payments, lease_table_dates, A834)&gt;0, COUNTIFS($E$14:E833, "Payment", $A$14:A833, A834)=0), "Payment",
AND(SUMIFS(rou_table_deprs, rou_table_dates, A834)&gt;0, COUNTIFS($E$14:E833, "Depreciation", $A$14:A833, A834)=0), "Depreciation",
TRUE,  ""
)</f>
        <v/>
      </c>
      <c r="G834" s="13" t="str" cm="1">
        <f t="array" aca="1" ref="G834" ca="1">_xlfn.IFS(
AND($B$11="Hə", $B$3="İllik"), Z834,
AND($B$11="Hə", $B$3="Aylıq"), AA834,
$B$11="Yox", X834)</f>
        <v/>
      </c>
      <c r="H834" s="1" t="str" cm="1">
        <f t="array" aca="1" ref="H834" ca="1">_xlfn.IFS( G834="", "",
TRUE, ROUND( H833+I834-J834, 2) )</f>
        <v/>
      </c>
      <c r="I834" s="1" t="str" cm="1">
        <f t="array" aca="1" ref="I834" ca="1">_xlfn.IFS(G834="", "",
G834=last_payment_date, (J834-H833),
 TRUE,  -  (H833- H833* (1+$B$6)^ (_xlfn.DAYS(G834,G833)/365) )
)</f>
        <v/>
      </c>
      <c r="J834" s="1" t="str" cm="1">
        <f t="array" aca="1" ref="J834" ca="1">_xlfn.IFS(G834="", "",
TRUE, _xlfn.XLOOKUP(G834,  payment_dates, payments,0,0)
)</f>
        <v/>
      </c>
      <c r="L834" s="8" t="str" cm="1">
        <f t="array" aca="1" ref="L834" ca="1">_xlfn.IFS(
AND($B$11="Hə", $B$3="İllik"), AC834,
AND($B$11="Hə", $B$3="Aylıq"), AD834,
$B$11="Yox", AB834)</f>
        <v/>
      </c>
      <c r="M834" s="1" t="str" cm="1">
        <f t="array" aca="1" ref="M834" ca="1">_xlfn.IFS( L834="", "",
(M833-N834)&lt;=0.5, 0,
TRUE,  M833-N834)</f>
        <v/>
      </c>
      <c r="N834" s="7" t="str" cm="1">
        <f t="array" aca="1" ref="N834" ca="1">_xlfn.IFS(
L834="", "",
TRUE, MIN(M833, ROUND($M$14/ (last_rou_date - $B$2) * (L834-L833), 2) )
)</f>
        <v/>
      </c>
      <c r="P834" s="59" t="str">
        <f t="shared" ca="1" si="39"/>
        <v/>
      </c>
      <c r="Q834" s="1" t="str" cm="1">
        <f t="array" aca="1" ref="Q834" ca="1">_xlfn.IFS(P834="","",
$B$11="Hə", _xlfn.XLOOKUP(DATE(P834, 12, 31), rou_table_dates, rou_table_nbvs,0, 0),
TRUE,  MAX(0, ROUND($M$14 - $M$14/ (last_rou_date - $B$2) * (DATE(P834,12,31) - $B$2), 2) )
)</f>
        <v/>
      </c>
      <c r="R834" s="1" t="str" cm="1">
        <f t="array" aca="1" ref="R834" ca="1">_xlfn.IFS(P834="","",
$B$11="Hə", _xlfn.XLOOKUP(DATE(P834, 12, 31), lease_table_dates, lease_table_balances,0, 0),
TRUE, IFERROR( XNPV($B$6, IF(payment_dates &gt;DATE(P834, 12, 31), payments,  0),  IF(payment_dates &gt;DATE(P834, 12, 31), payment_dates,  DATE(P834, 12, 31))    ),0)
)</f>
        <v/>
      </c>
      <c r="S834" s="1" t="str" cm="1">
        <f t="array" aca="1" ref="S834" ca="1">_xlfn.IFS(P834="","",
TRUE,  MIN( MIN(Q833, $M$14), ROUND($M$14/ (last_rou_date - $B$2) * (DATE(P834,12,31) - MAX($B$2, DATE(P834-1, 12, 31))), 2) )
)</f>
        <v/>
      </c>
      <c r="T834" s="7" t="str" cm="1">
        <f t="array" aca="1" ref="T834" ca="1">_xlfn.IFS(P834="", "",
ISTEXT(R833), R834- (H834 - SUMIFS( lease_table_payments, lease_table_years, P834) -$AG$14 ),
AND(ISNUMBER(R833), R834&lt;&gt;""),   R834- (R833 - SUMIFS( lease_table_payments, lease_table_years, P834) )
)</f>
        <v/>
      </c>
      <c r="V834" s="64">
        <f t="shared" si="38"/>
        <v>821</v>
      </c>
      <c r="W834" s="51" t="str" cm="1">
        <f t="array" ref="W834">_xlfn.IFS(
OR(W833=$B$4, W833=""),"",
TRUE,W833+1
)</f>
        <v/>
      </c>
      <c r="X834" s="51" t="str" cm="1">
        <f t="array" ref="X834">_xlfn.IFS(X833="","",
W834="", "",
AND($B$3="İllik"),DATE(YEAR(X833)+1,MONTH(X833),DAY(X833) ),
AND($B$3="Aylıq", $AH$14="Not end"), EDATE(X833,1),
AND($B$3="Aylıq", $AH$14="End"), EOMONTH(X833,1)
)</f>
        <v/>
      </c>
      <c r="Y834" s="51" t="str" cm="1">
        <f t="array" aca="1" ref="Y834" ca="1">_xlfn.IFS(
AND($B$7="Dövrün əvvəlində", Y833&lt;=last_rou_date), DATE(YEAR(Y833)+1, 12, 31),
AND($B$7="Dövrün sonunda", Y833&lt;=last_payment_date), DATE(YEAR(Y833)+1, 12, 31),
TRUE, ""
)</f>
        <v/>
      </c>
      <c r="Z834" s="75" t="str" cm="1">
        <f t="array" aca="1" ref="Z834" ca="1">_xlfn.IFS(
AND($AN$14="Not year_end", Z833&gt;last_payment_date), "",
AND($AN$14="Year_end", Z833&gt;=last_payment_date), "",
AND($AN$14="Year_end"), DATE(YEAR(Z833+1), 12, 31),
AND($AN$14="Not year_end", MONTH(Z833)=12, DAY(Z833)=31), DATE(YEAR(Z832)+1, MONTH(Z832), DAY(Z832)),
AND($AN$14="Not year_end", OR(MONTH(Z833)&lt;&gt;12, DAY(Z833)&lt;&gt;31) ), DATE(YEAR(Z833), 12, 31)
)</f>
        <v/>
      </c>
      <c r="AA834" s="75" t="str" cm="1">
        <f t="array" aca="1" ref="AA834" ca="1">_xlfn.IFS(AA833="", "",
AND(AA833=last_payment_date, OR(MONTH(AA833)&lt;&gt;12, DAY(AA833)&lt;&gt;31) ), DATE(YEAR(AA833), 12, 31),
AND(MONTH(AA833)=12, DAY(AA833)=31, AA833&gt;=last_payment_date), "",
AND(MONTH(AA833)=12, DAY(AA833)&lt;&gt;31),  EOMONTH(AA833,0),
AND(MONTH(AA833)=12, DAY(AA833)=31, $AH$14="Not end"),  EDATE(AA832,1),
AND($AH$14="Not end"), EDATE(AA833, 1),
AND($AH$14="End"), EOMONTH(AA833, 1)
)</f>
        <v/>
      </c>
      <c r="AB834" s="75" t="str" cm="1">
        <f t="array" aca="1" ref="AB834" ca="1">_xlfn.IFS(AB833="","",
AND(AB833=last_rou_date), "",
AND($B$3="İllik"),DATE(YEAR(AB833)+1,MONTH(AB833),DAY(AB833) ),
AND($B$3="Aylıq", $AH$14="Not end"), EDATE(AB833,1),
AND($B$3="Aylıq", $AH$14="End"), EOMONTH(AB833,1)
)</f>
        <v/>
      </c>
      <c r="AC834" s="75" t="str" cm="1">
        <f t="array" aca="1" ref="AC834" ca="1">_xlfn.IFS(
AND($AN$14="Not year_end", AC833&gt;last_rou_date), "",
AND($AN$14="Year_end", AC833&gt;=last_rou_date), "",
AND($AN$14="Year_end"), DATE(YEAR(AC833+1), 12, 31),
AND($AN$14="Not year_end", MONTH(AC833)=12, DAY(AC833)=31), DATE(YEAR(AC832)+1, MONTH(AC832), DAY(AC832)),
AND($AN$14="Not year_end", OR(MONTH(AC833)&lt;&gt;12, DAY(AC833)&lt;&gt;31) ), DATE(YEAR(AC833), 12, 31)
)</f>
        <v/>
      </c>
      <c r="AD834" s="75" t="str" cm="1">
        <f t="array" aca="1" ref="AD834" ca="1">_xlfn.IFS(AD833="", "",
AND(AD833=last_rou_date, OR(MONTH(AD833)&lt;&gt;12, DAY(AD833)&lt;&gt;31) ), DATE(YEAR(AD833), 12, 31),
AND(MONTH(AD833)=12, DAY(AD833)=31, AD833&gt;=last_rou_date), "",
AND(MONTH(AD833)=12, DAY(AD833)&lt;&gt;31),  EOMONTH(AD833,0),
AND(MONTH(AD833)=12, DAY(AD833)=31, $AH$14="Not end"),  EDATE(AD832,1),
AND($AH$14="Not end"), EDATE(AD833, 1),
AND($AH$14="End"), EOMONTH(AD833, 1)
)</f>
        <v/>
      </c>
      <c r="AE834" s="51" t="str" cm="1">
        <f t="array" ref="AE834">_xlfn.IFS(W834="", "",
AND(W834&gt;0, W834&lt;=$B$4, $C$2="İllik artım, faiz olaraq", $D$2&gt;0, $B$3="İllik"), $B$5*((1+$D$2)^(W834-1)),
AND(W834&gt;0, W834&lt;=$B$4, $C$2="İllik artım, faiz olaraq", $D$2&gt;0, $B$3="Aylıq"), $B$5*((1+$D$2)^ROUNDDOWN((W834-1)/12,0)),
AND(W834=1, $C$2="Aşağıdakı kimi dəyişir", ), $B$5,
AND(W834&gt;1, W834&lt;=$B$4, $C$2="Aşağıdakı kimi dəyişir"), IFERROR(VLOOKUP(W834, $C$4:$D$7, 2, FALSE), AE833),
AND(W834&gt;0, W834&lt;=$B$4), $B$5,
TRUE,0 )</f>
        <v/>
      </c>
      <c r="AF834" s="51" t="str">
        <f t="shared" ca="1" si="37"/>
        <v/>
      </c>
    </row>
    <row r="835" spans="1:32" x14ac:dyDescent="0.4">
      <c r="A835" s="13" t="str" cm="1">
        <f t="array" aca="1" ref="A835" ca="1">_xlfn.IFS(
AND(SUMIFS(lease_table_interest_accruals, lease_table_dates, A834)&gt;0, COUNTIFS($E$14:E834, "Interest accrual", $A$14:A834, A834)=0),  A834,
AND(SUMIFS(lease_table_payments, lease_table_dates, A834)&gt;0, COUNTIFS($E$14:E834, "Payment", $A$14:A834, A834)=0),  A834,
AND(SUMIFS(rou_table_deprs, rou_table_dates, A834)&gt;0, COUNTIFS($E$14:E834, "Depreciation", $A$14:A834, A834)=0),  A834,
TRUE,  IFERROR(INDEX(rou_table_dates,  MATCH(A834, rou_table_dates)+1, ), "")
)</f>
        <v/>
      </c>
      <c r="B835" s="1" t="str" cm="1">
        <f t="array" aca="1" ref="B835" ca="1">_xlfn.IFS(
AND(E835="Payment", A835=$B$2), $AM$14,
E835="Payment", $AM$15,
E835="Interest accrual", $AM$18,
E835="Depreciation", $AM$17,
TRUE, "")</f>
        <v/>
      </c>
      <c r="C835" s="1" t="str" cm="1">
        <f t="array" aca="1" ref="C835" ca="1">_xlfn.IFS(
E835="Payment", $AM$19,
E835="Interest accrual", $AM$15,
E835="Depreciation", $AM$16,
TRUE, "")</f>
        <v/>
      </c>
      <c r="D835" s="1" t="str" cm="1">
        <f t="array" aca="1" ref="D835" ca="1">_xlfn.IFS(
E835="Payment", _xlfn.XLOOKUP(A835, lease_table_dates, lease_table_payments, 0, 0),
E835="Interest accrual", _xlfn.XLOOKUP(A835, lease_table_dates, lease_table_interest_accruals, 0, 0),
E835="Depreciation", _xlfn.XLOOKUP(A835, rou_table_dates, rou_table_deprs, 0, 0),
TRUE, ""
)</f>
        <v/>
      </c>
      <c r="E835" s="7" t="str" cm="1">
        <f t="array" aca="1" ref="E835" ca="1">_xlfn.IFS(
AND(SUMIFS(lease_table_interest_accruals, lease_table_dates, A835)&gt;0, COUNTIFS($E$14:E834, "Interest accrual", $A$14:A834, A835)=0), "Interest accrual",
AND(SUMIFS(lease_table_payments, lease_table_dates, A835)&gt;0, COUNTIFS($E$14:E834, "Payment", $A$14:A834, A835)=0), "Payment",
AND(SUMIFS(rou_table_deprs, rou_table_dates, A835)&gt;0, COUNTIFS($E$14:E834, "Depreciation", $A$14:A834, A835)=0), "Depreciation",
TRUE,  ""
)</f>
        <v/>
      </c>
      <c r="G835" s="13" t="str" cm="1">
        <f t="array" aca="1" ref="G835" ca="1">_xlfn.IFS(
AND($B$11="Hə", $B$3="İllik"), Z835,
AND($B$11="Hə", $B$3="Aylıq"), AA835,
$B$11="Yox", X835)</f>
        <v/>
      </c>
      <c r="H835" s="1" t="str" cm="1">
        <f t="array" aca="1" ref="H835" ca="1">_xlfn.IFS( G835="", "",
TRUE, ROUND( H834+I835-J835, 2) )</f>
        <v/>
      </c>
      <c r="I835" s="1" t="str" cm="1">
        <f t="array" aca="1" ref="I835" ca="1">_xlfn.IFS(G835="", "",
G835=last_payment_date, (J835-H834),
 TRUE,  -  (H834- H834* (1+$B$6)^ (_xlfn.DAYS(G835,G834)/365) )
)</f>
        <v/>
      </c>
      <c r="J835" s="1" t="str" cm="1">
        <f t="array" aca="1" ref="J835" ca="1">_xlfn.IFS(G835="", "",
TRUE, _xlfn.XLOOKUP(G835,  payment_dates, payments,0,0)
)</f>
        <v/>
      </c>
      <c r="L835" s="8" t="str" cm="1">
        <f t="array" aca="1" ref="L835" ca="1">_xlfn.IFS(
AND($B$11="Hə", $B$3="İllik"), AC835,
AND($B$11="Hə", $B$3="Aylıq"), AD835,
$B$11="Yox", AB835)</f>
        <v/>
      </c>
      <c r="M835" s="1" t="str" cm="1">
        <f t="array" aca="1" ref="M835" ca="1">_xlfn.IFS( L835="", "",
(M834-N835)&lt;=0.5, 0,
TRUE,  M834-N835)</f>
        <v/>
      </c>
      <c r="N835" s="7" t="str" cm="1">
        <f t="array" aca="1" ref="N835" ca="1">_xlfn.IFS(
L835="", "",
TRUE, MIN(M834, ROUND($M$14/ (last_rou_date - $B$2) * (L835-L834), 2) )
)</f>
        <v/>
      </c>
      <c r="P835" s="59" t="str">
        <f t="shared" ca="1" si="39"/>
        <v/>
      </c>
      <c r="Q835" s="1" t="str" cm="1">
        <f t="array" aca="1" ref="Q835" ca="1">_xlfn.IFS(P835="","",
$B$11="Hə", _xlfn.XLOOKUP(DATE(P835, 12, 31), rou_table_dates, rou_table_nbvs,0, 0),
TRUE,  MAX(0, ROUND($M$14 - $M$14/ (last_rou_date - $B$2) * (DATE(P835,12,31) - $B$2), 2) )
)</f>
        <v/>
      </c>
      <c r="R835" s="1" t="str" cm="1">
        <f t="array" aca="1" ref="R835" ca="1">_xlfn.IFS(P835="","",
$B$11="Hə", _xlfn.XLOOKUP(DATE(P835, 12, 31), lease_table_dates, lease_table_balances,0, 0),
TRUE, IFERROR( XNPV($B$6, IF(payment_dates &gt;DATE(P835, 12, 31), payments,  0),  IF(payment_dates &gt;DATE(P835, 12, 31), payment_dates,  DATE(P835, 12, 31))    ),0)
)</f>
        <v/>
      </c>
      <c r="S835" s="1" t="str" cm="1">
        <f t="array" aca="1" ref="S835" ca="1">_xlfn.IFS(P835="","",
TRUE,  MIN( MIN(Q834, $M$14), ROUND($M$14/ (last_rou_date - $B$2) * (DATE(P835,12,31) - MAX($B$2, DATE(P835-1, 12, 31))), 2) )
)</f>
        <v/>
      </c>
      <c r="T835" s="7" t="str" cm="1">
        <f t="array" aca="1" ref="T835" ca="1">_xlfn.IFS(P835="", "",
ISTEXT(R834), R835- (H835 - SUMIFS( lease_table_payments, lease_table_years, P835) -$AG$14 ),
AND(ISNUMBER(R834), R835&lt;&gt;""),   R835- (R834 - SUMIFS( lease_table_payments, lease_table_years, P835) )
)</f>
        <v/>
      </c>
      <c r="V835" s="64">
        <f t="shared" si="38"/>
        <v>822</v>
      </c>
      <c r="W835" s="51" t="str" cm="1">
        <f t="array" ref="W835">_xlfn.IFS(
OR(W834=$B$4, W834=""),"",
TRUE,W834+1
)</f>
        <v/>
      </c>
      <c r="X835" s="51" t="str" cm="1">
        <f t="array" ref="X835">_xlfn.IFS(X834="","",
W835="", "",
AND($B$3="İllik"),DATE(YEAR(X834)+1,MONTH(X834),DAY(X834) ),
AND($B$3="Aylıq", $AH$14="Not end"), EDATE(X834,1),
AND($B$3="Aylıq", $AH$14="End"), EOMONTH(X834,1)
)</f>
        <v/>
      </c>
      <c r="Y835" s="51" t="str" cm="1">
        <f t="array" aca="1" ref="Y835" ca="1">_xlfn.IFS(
AND($B$7="Dövrün əvvəlində", Y834&lt;=last_rou_date), DATE(YEAR(Y834)+1, 12, 31),
AND($B$7="Dövrün sonunda", Y834&lt;=last_payment_date), DATE(YEAR(Y834)+1, 12, 31),
TRUE, ""
)</f>
        <v/>
      </c>
      <c r="Z835" s="75" t="str" cm="1">
        <f t="array" aca="1" ref="Z835" ca="1">_xlfn.IFS(
AND($AN$14="Not year_end", Z834&gt;last_payment_date), "",
AND($AN$14="Year_end", Z834&gt;=last_payment_date), "",
AND($AN$14="Year_end"), DATE(YEAR(Z834+1), 12, 31),
AND($AN$14="Not year_end", MONTH(Z834)=12, DAY(Z834)=31), DATE(YEAR(Z833)+1, MONTH(Z833), DAY(Z833)),
AND($AN$14="Not year_end", OR(MONTH(Z834)&lt;&gt;12, DAY(Z834)&lt;&gt;31) ), DATE(YEAR(Z834), 12, 31)
)</f>
        <v/>
      </c>
      <c r="AA835" s="75" t="str" cm="1">
        <f t="array" aca="1" ref="AA835" ca="1">_xlfn.IFS(AA834="", "",
AND(AA834=last_payment_date, OR(MONTH(AA834)&lt;&gt;12, DAY(AA834)&lt;&gt;31) ), DATE(YEAR(AA834), 12, 31),
AND(MONTH(AA834)=12, DAY(AA834)=31, AA834&gt;=last_payment_date), "",
AND(MONTH(AA834)=12, DAY(AA834)&lt;&gt;31),  EOMONTH(AA834,0),
AND(MONTH(AA834)=12, DAY(AA834)=31, $AH$14="Not end"),  EDATE(AA833,1),
AND($AH$14="Not end"), EDATE(AA834, 1),
AND($AH$14="End"), EOMONTH(AA834, 1)
)</f>
        <v/>
      </c>
      <c r="AB835" s="75" t="str" cm="1">
        <f t="array" aca="1" ref="AB835" ca="1">_xlfn.IFS(AB834="","",
AND(AB834=last_rou_date), "",
AND($B$3="İllik"),DATE(YEAR(AB834)+1,MONTH(AB834),DAY(AB834) ),
AND($B$3="Aylıq", $AH$14="Not end"), EDATE(AB834,1),
AND($B$3="Aylıq", $AH$14="End"), EOMONTH(AB834,1)
)</f>
        <v/>
      </c>
      <c r="AC835" s="75" t="str" cm="1">
        <f t="array" aca="1" ref="AC835" ca="1">_xlfn.IFS(
AND($AN$14="Not year_end", AC834&gt;last_rou_date), "",
AND($AN$14="Year_end", AC834&gt;=last_rou_date), "",
AND($AN$14="Year_end"), DATE(YEAR(AC834+1), 12, 31),
AND($AN$14="Not year_end", MONTH(AC834)=12, DAY(AC834)=31), DATE(YEAR(AC833)+1, MONTH(AC833), DAY(AC833)),
AND($AN$14="Not year_end", OR(MONTH(AC834)&lt;&gt;12, DAY(AC834)&lt;&gt;31) ), DATE(YEAR(AC834), 12, 31)
)</f>
        <v/>
      </c>
      <c r="AD835" s="75" t="str" cm="1">
        <f t="array" aca="1" ref="AD835" ca="1">_xlfn.IFS(AD834="", "",
AND(AD834=last_rou_date, OR(MONTH(AD834)&lt;&gt;12, DAY(AD834)&lt;&gt;31) ), DATE(YEAR(AD834), 12, 31),
AND(MONTH(AD834)=12, DAY(AD834)=31, AD834&gt;=last_rou_date), "",
AND(MONTH(AD834)=12, DAY(AD834)&lt;&gt;31),  EOMONTH(AD834,0),
AND(MONTH(AD834)=12, DAY(AD834)=31, $AH$14="Not end"),  EDATE(AD833,1),
AND($AH$14="Not end"), EDATE(AD834, 1),
AND($AH$14="End"), EOMONTH(AD834, 1)
)</f>
        <v/>
      </c>
      <c r="AE835" s="51" t="str" cm="1">
        <f t="array" ref="AE835">_xlfn.IFS(W835="", "",
AND(W835&gt;0, W835&lt;=$B$4, $C$2="İllik artım, faiz olaraq", $D$2&gt;0, $B$3="İllik"), $B$5*((1+$D$2)^(W835-1)),
AND(W835&gt;0, W835&lt;=$B$4, $C$2="İllik artım, faiz olaraq", $D$2&gt;0, $B$3="Aylıq"), $B$5*((1+$D$2)^ROUNDDOWN((W835-1)/12,0)),
AND(W835=1, $C$2="Aşağıdakı kimi dəyişir", ), $B$5,
AND(W835&gt;1, W835&lt;=$B$4, $C$2="Aşağıdakı kimi dəyişir"), IFERROR(VLOOKUP(W835, $C$4:$D$7, 2, FALSE), AE834),
AND(W835&gt;0, W835&lt;=$B$4), $B$5,
TRUE,0 )</f>
        <v/>
      </c>
      <c r="AF835" s="51" t="str">
        <f t="shared" ca="1" si="37"/>
        <v/>
      </c>
    </row>
    <row r="836" spans="1:32" x14ac:dyDescent="0.4">
      <c r="A836" s="13" t="str" cm="1">
        <f t="array" aca="1" ref="A836" ca="1">_xlfn.IFS(
AND(SUMIFS(lease_table_interest_accruals, lease_table_dates, A835)&gt;0, COUNTIFS($E$14:E835, "Interest accrual", $A$14:A835, A835)=0),  A835,
AND(SUMIFS(lease_table_payments, lease_table_dates, A835)&gt;0, COUNTIFS($E$14:E835, "Payment", $A$14:A835, A835)=0),  A835,
AND(SUMIFS(rou_table_deprs, rou_table_dates, A835)&gt;0, COUNTIFS($E$14:E835, "Depreciation", $A$14:A835, A835)=0),  A835,
TRUE,  IFERROR(INDEX(rou_table_dates,  MATCH(A835, rou_table_dates)+1, ), "")
)</f>
        <v/>
      </c>
      <c r="B836" s="1" t="str" cm="1">
        <f t="array" aca="1" ref="B836" ca="1">_xlfn.IFS(
AND(E836="Payment", A836=$B$2), $AM$14,
E836="Payment", $AM$15,
E836="Interest accrual", $AM$18,
E836="Depreciation", $AM$17,
TRUE, "")</f>
        <v/>
      </c>
      <c r="C836" s="1" t="str" cm="1">
        <f t="array" aca="1" ref="C836" ca="1">_xlfn.IFS(
E836="Payment", $AM$19,
E836="Interest accrual", $AM$15,
E836="Depreciation", $AM$16,
TRUE, "")</f>
        <v/>
      </c>
      <c r="D836" s="1" t="str" cm="1">
        <f t="array" aca="1" ref="D836" ca="1">_xlfn.IFS(
E836="Payment", _xlfn.XLOOKUP(A836, lease_table_dates, lease_table_payments, 0, 0),
E836="Interest accrual", _xlfn.XLOOKUP(A836, lease_table_dates, lease_table_interest_accruals, 0, 0),
E836="Depreciation", _xlfn.XLOOKUP(A836, rou_table_dates, rou_table_deprs, 0, 0),
TRUE, ""
)</f>
        <v/>
      </c>
      <c r="E836" s="7" t="str" cm="1">
        <f t="array" aca="1" ref="E836" ca="1">_xlfn.IFS(
AND(SUMIFS(lease_table_interest_accruals, lease_table_dates, A836)&gt;0, COUNTIFS($E$14:E835, "Interest accrual", $A$14:A835, A836)=0), "Interest accrual",
AND(SUMIFS(lease_table_payments, lease_table_dates, A836)&gt;0, COUNTIFS($E$14:E835, "Payment", $A$14:A835, A836)=0), "Payment",
AND(SUMIFS(rou_table_deprs, rou_table_dates, A836)&gt;0, COUNTIFS($E$14:E835, "Depreciation", $A$14:A835, A836)=0), "Depreciation",
TRUE,  ""
)</f>
        <v/>
      </c>
      <c r="G836" s="13" t="str" cm="1">
        <f t="array" aca="1" ref="G836" ca="1">_xlfn.IFS(
AND($B$11="Hə", $B$3="İllik"), Z836,
AND($B$11="Hə", $B$3="Aylıq"), AA836,
$B$11="Yox", X836)</f>
        <v/>
      </c>
      <c r="H836" s="1" t="str" cm="1">
        <f t="array" aca="1" ref="H836" ca="1">_xlfn.IFS( G836="", "",
TRUE, ROUND( H835+I836-J836, 2) )</f>
        <v/>
      </c>
      <c r="I836" s="1" t="str" cm="1">
        <f t="array" aca="1" ref="I836" ca="1">_xlfn.IFS(G836="", "",
G836=last_payment_date, (J836-H835),
 TRUE,  -  (H835- H835* (1+$B$6)^ (_xlfn.DAYS(G836,G835)/365) )
)</f>
        <v/>
      </c>
      <c r="J836" s="1" t="str" cm="1">
        <f t="array" aca="1" ref="J836" ca="1">_xlfn.IFS(G836="", "",
TRUE, _xlfn.XLOOKUP(G836,  payment_dates, payments,0,0)
)</f>
        <v/>
      </c>
      <c r="L836" s="8" t="str" cm="1">
        <f t="array" aca="1" ref="L836" ca="1">_xlfn.IFS(
AND($B$11="Hə", $B$3="İllik"), AC836,
AND($B$11="Hə", $B$3="Aylıq"), AD836,
$B$11="Yox", AB836)</f>
        <v/>
      </c>
      <c r="M836" s="1" t="str" cm="1">
        <f t="array" aca="1" ref="M836" ca="1">_xlfn.IFS( L836="", "",
(M835-N836)&lt;=0.5, 0,
TRUE,  M835-N836)</f>
        <v/>
      </c>
      <c r="N836" s="7" t="str" cm="1">
        <f t="array" aca="1" ref="N836" ca="1">_xlfn.IFS(
L836="", "",
TRUE, MIN(M835, ROUND($M$14/ (last_rou_date - $B$2) * (L836-L835), 2) )
)</f>
        <v/>
      </c>
      <c r="P836" s="59" t="str">
        <f t="shared" ca="1" si="39"/>
        <v/>
      </c>
      <c r="Q836" s="1" t="str" cm="1">
        <f t="array" aca="1" ref="Q836" ca="1">_xlfn.IFS(P836="","",
$B$11="Hə", _xlfn.XLOOKUP(DATE(P836, 12, 31), rou_table_dates, rou_table_nbvs,0, 0),
TRUE,  MAX(0, ROUND($M$14 - $M$14/ (last_rou_date - $B$2) * (DATE(P836,12,31) - $B$2), 2) )
)</f>
        <v/>
      </c>
      <c r="R836" s="1" t="str" cm="1">
        <f t="array" aca="1" ref="R836" ca="1">_xlfn.IFS(P836="","",
$B$11="Hə", _xlfn.XLOOKUP(DATE(P836, 12, 31), lease_table_dates, lease_table_balances,0, 0),
TRUE, IFERROR( XNPV($B$6, IF(payment_dates &gt;DATE(P836, 12, 31), payments,  0),  IF(payment_dates &gt;DATE(P836, 12, 31), payment_dates,  DATE(P836, 12, 31))    ),0)
)</f>
        <v/>
      </c>
      <c r="S836" s="1" t="str" cm="1">
        <f t="array" aca="1" ref="S836" ca="1">_xlfn.IFS(P836="","",
TRUE,  MIN( MIN(Q835, $M$14), ROUND($M$14/ (last_rou_date - $B$2) * (DATE(P836,12,31) - MAX($B$2, DATE(P836-1, 12, 31))), 2) )
)</f>
        <v/>
      </c>
      <c r="T836" s="7" t="str" cm="1">
        <f t="array" aca="1" ref="T836" ca="1">_xlfn.IFS(P836="", "",
ISTEXT(R835), R836- (H836 - SUMIFS( lease_table_payments, lease_table_years, P836) -$AG$14 ),
AND(ISNUMBER(R835), R836&lt;&gt;""),   R836- (R835 - SUMIFS( lease_table_payments, lease_table_years, P836) )
)</f>
        <v/>
      </c>
      <c r="V836" s="64">
        <f t="shared" si="38"/>
        <v>823</v>
      </c>
      <c r="W836" s="51" t="str" cm="1">
        <f t="array" ref="W836">_xlfn.IFS(
OR(W835=$B$4, W835=""),"",
TRUE,W835+1
)</f>
        <v/>
      </c>
      <c r="X836" s="51" t="str" cm="1">
        <f t="array" ref="X836">_xlfn.IFS(X835="","",
W836="", "",
AND($B$3="İllik"),DATE(YEAR(X835)+1,MONTH(X835),DAY(X835) ),
AND($B$3="Aylıq", $AH$14="Not end"), EDATE(X835,1),
AND($B$3="Aylıq", $AH$14="End"), EOMONTH(X835,1)
)</f>
        <v/>
      </c>
      <c r="Y836" s="51" t="str" cm="1">
        <f t="array" aca="1" ref="Y836" ca="1">_xlfn.IFS(
AND($B$7="Dövrün əvvəlində", Y835&lt;=last_rou_date), DATE(YEAR(Y835)+1, 12, 31),
AND($B$7="Dövrün sonunda", Y835&lt;=last_payment_date), DATE(YEAR(Y835)+1, 12, 31),
TRUE, ""
)</f>
        <v/>
      </c>
      <c r="Z836" s="75" t="str" cm="1">
        <f t="array" aca="1" ref="Z836" ca="1">_xlfn.IFS(
AND($AN$14="Not year_end", Z835&gt;last_payment_date), "",
AND($AN$14="Year_end", Z835&gt;=last_payment_date), "",
AND($AN$14="Year_end"), DATE(YEAR(Z835+1), 12, 31),
AND($AN$14="Not year_end", MONTH(Z835)=12, DAY(Z835)=31), DATE(YEAR(Z834)+1, MONTH(Z834), DAY(Z834)),
AND($AN$14="Not year_end", OR(MONTH(Z835)&lt;&gt;12, DAY(Z835)&lt;&gt;31) ), DATE(YEAR(Z835), 12, 31)
)</f>
        <v/>
      </c>
      <c r="AA836" s="75" t="str" cm="1">
        <f t="array" aca="1" ref="AA836" ca="1">_xlfn.IFS(AA835="", "",
AND(AA835=last_payment_date, OR(MONTH(AA835)&lt;&gt;12, DAY(AA835)&lt;&gt;31) ), DATE(YEAR(AA835), 12, 31),
AND(MONTH(AA835)=12, DAY(AA835)=31, AA835&gt;=last_payment_date), "",
AND(MONTH(AA835)=12, DAY(AA835)&lt;&gt;31),  EOMONTH(AA835,0),
AND(MONTH(AA835)=12, DAY(AA835)=31, $AH$14="Not end"),  EDATE(AA834,1),
AND($AH$14="Not end"), EDATE(AA835, 1),
AND($AH$14="End"), EOMONTH(AA835, 1)
)</f>
        <v/>
      </c>
      <c r="AB836" s="75" t="str" cm="1">
        <f t="array" aca="1" ref="AB836" ca="1">_xlfn.IFS(AB835="","",
AND(AB835=last_rou_date), "",
AND($B$3="İllik"),DATE(YEAR(AB835)+1,MONTH(AB835),DAY(AB835) ),
AND($B$3="Aylıq", $AH$14="Not end"), EDATE(AB835,1),
AND($B$3="Aylıq", $AH$14="End"), EOMONTH(AB835,1)
)</f>
        <v/>
      </c>
      <c r="AC836" s="75" t="str" cm="1">
        <f t="array" aca="1" ref="AC836" ca="1">_xlfn.IFS(
AND($AN$14="Not year_end", AC835&gt;last_rou_date), "",
AND($AN$14="Year_end", AC835&gt;=last_rou_date), "",
AND($AN$14="Year_end"), DATE(YEAR(AC835+1), 12, 31),
AND($AN$14="Not year_end", MONTH(AC835)=12, DAY(AC835)=31), DATE(YEAR(AC834)+1, MONTH(AC834), DAY(AC834)),
AND($AN$14="Not year_end", OR(MONTH(AC835)&lt;&gt;12, DAY(AC835)&lt;&gt;31) ), DATE(YEAR(AC835), 12, 31)
)</f>
        <v/>
      </c>
      <c r="AD836" s="75" t="str" cm="1">
        <f t="array" aca="1" ref="AD836" ca="1">_xlfn.IFS(AD835="", "",
AND(AD835=last_rou_date, OR(MONTH(AD835)&lt;&gt;12, DAY(AD835)&lt;&gt;31) ), DATE(YEAR(AD835), 12, 31),
AND(MONTH(AD835)=12, DAY(AD835)=31, AD835&gt;=last_rou_date), "",
AND(MONTH(AD835)=12, DAY(AD835)&lt;&gt;31),  EOMONTH(AD835,0),
AND(MONTH(AD835)=12, DAY(AD835)=31, $AH$14="Not end"),  EDATE(AD834,1),
AND($AH$14="Not end"), EDATE(AD835, 1),
AND($AH$14="End"), EOMONTH(AD835, 1)
)</f>
        <v/>
      </c>
      <c r="AE836" s="51" t="str" cm="1">
        <f t="array" ref="AE836">_xlfn.IFS(W836="", "",
AND(W836&gt;0, W836&lt;=$B$4, $C$2="İllik artım, faiz olaraq", $D$2&gt;0, $B$3="İllik"), $B$5*((1+$D$2)^(W836-1)),
AND(W836&gt;0, W836&lt;=$B$4, $C$2="İllik artım, faiz olaraq", $D$2&gt;0, $B$3="Aylıq"), $B$5*((1+$D$2)^ROUNDDOWN((W836-1)/12,0)),
AND(W836=1, $C$2="Aşağıdakı kimi dəyişir", ), $B$5,
AND(W836&gt;1, W836&lt;=$B$4, $C$2="Aşağıdakı kimi dəyişir"), IFERROR(VLOOKUP(W836, $C$4:$D$7, 2, FALSE), AE835),
AND(W836&gt;0, W836&lt;=$B$4), $B$5,
TRUE,0 )</f>
        <v/>
      </c>
      <c r="AF836" s="51" t="str">
        <f t="shared" ca="1" si="37"/>
        <v/>
      </c>
    </row>
    <row r="837" spans="1:32" x14ac:dyDescent="0.4">
      <c r="A837" s="13" t="str" cm="1">
        <f t="array" aca="1" ref="A837" ca="1">_xlfn.IFS(
AND(SUMIFS(lease_table_interest_accruals, lease_table_dates, A836)&gt;0, COUNTIFS($E$14:E836, "Interest accrual", $A$14:A836, A836)=0),  A836,
AND(SUMIFS(lease_table_payments, lease_table_dates, A836)&gt;0, COUNTIFS($E$14:E836, "Payment", $A$14:A836, A836)=0),  A836,
AND(SUMIFS(rou_table_deprs, rou_table_dates, A836)&gt;0, COUNTIFS($E$14:E836, "Depreciation", $A$14:A836, A836)=0),  A836,
TRUE,  IFERROR(INDEX(rou_table_dates,  MATCH(A836, rou_table_dates)+1, ), "")
)</f>
        <v/>
      </c>
      <c r="B837" s="1" t="str" cm="1">
        <f t="array" aca="1" ref="B837" ca="1">_xlfn.IFS(
AND(E837="Payment", A837=$B$2), $AM$14,
E837="Payment", $AM$15,
E837="Interest accrual", $AM$18,
E837="Depreciation", $AM$17,
TRUE, "")</f>
        <v/>
      </c>
      <c r="C837" s="1" t="str" cm="1">
        <f t="array" aca="1" ref="C837" ca="1">_xlfn.IFS(
E837="Payment", $AM$19,
E837="Interest accrual", $AM$15,
E837="Depreciation", $AM$16,
TRUE, "")</f>
        <v/>
      </c>
      <c r="D837" s="1" t="str" cm="1">
        <f t="array" aca="1" ref="D837" ca="1">_xlfn.IFS(
E837="Payment", _xlfn.XLOOKUP(A837, lease_table_dates, lease_table_payments, 0, 0),
E837="Interest accrual", _xlfn.XLOOKUP(A837, lease_table_dates, lease_table_interest_accruals, 0, 0),
E837="Depreciation", _xlfn.XLOOKUP(A837, rou_table_dates, rou_table_deprs, 0, 0),
TRUE, ""
)</f>
        <v/>
      </c>
      <c r="E837" s="7" t="str" cm="1">
        <f t="array" aca="1" ref="E837" ca="1">_xlfn.IFS(
AND(SUMIFS(lease_table_interest_accruals, lease_table_dates, A837)&gt;0, COUNTIFS($E$14:E836, "Interest accrual", $A$14:A836, A837)=0), "Interest accrual",
AND(SUMIFS(lease_table_payments, lease_table_dates, A837)&gt;0, COUNTIFS($E$14:E836, "Payment", $A$14:A836, A837)=0), "Payment",
AND(SUMIFS(rou_table_deprs, rou_table_dates, A837)&gt;0, COUNTIFS($E$14:E836, "Depreciation", $A$14:A836, A837)=0), "Depreciation",
TRUE,  ""
)</f>
        <v/>
      </c>
      <c r="G837" s="13" t="str" cm="1">
        <f t="array" aca="1" ref="G837" ca="1">_xlfn.IFS(
AND($B$11="Hə", $B$3="İllik"), Z837,
AND($B$11="Hə", $B$3="Aylıq"), AA837,
$B$11="Yox", X837)</f>
        <v/>
      </c>
      <c r="H837" s="1" t="str" cm="1">
        <f t="array" aca="1" ref="H837" ca="1">_xlfn.IFS( G837="", "",
TRUE, ROUND( H836+I837-J837, 2) )</f>
        <v/>
      </c>
      <c r="I837" s="1" t="str" cm="1">
        <f t="array" aca="1" ref="I837" ca="1">_xlfn.IFS(G837="", "",
G837=last_payment_date, (J837-H836),
 TRUE,  -  (H836- H836* (1+$B$6)^ (_xlfn.DAYS(G837,G836)/365) )
)</f>
        <v/>
      </c>
      <c r="J837" s="1" t="str" cm="1">
        <f t="array" aca="1" ref="J837" ca="1">_xlfn.IFS(G837="", "",
TRUE, _xlfn.XLOOKUP(G837,  payment_dates, payments,0,0)
)</f>
        <v/>
      </c>
      <c r="L837" s="8" t="str" cm="1">
        <f t="array" aca="1" ref="L837" ca="1">_xlfn.IFS(
AND($B$11="Hə", $B$3="İllik"), AC837,
AND($B$11="Hə", $B$3="Aylıq"), AD837,
$B$11="Yox", AB837)</f>
        <v/>
      </c>
      <c r="M837" s="1" t="str" cm="1">
        <f t="array" aca="1" ref="M837" ca="1">_xlfn.IFS( L837="", "",
(M836-N837)&lt;=0.5, 0,
TRUE,  M836-N837)</f>
        <v/>
      </c>
      <c r="N837" s="7" t="str" cm="1">
        <f t="array" aca="1" ref="N837" ca="1">_xlfn.IFS(
L837="", "",
TRUE, MIN(M836, ROUND($M$14/ (last_rou_date - $B$2) * (L837-L836), 2) )
)</f>
        <v/>
      </c>
      <c r="P837" s="59" t="str">
        <f t="shared" ca="1" si="39"/>
        <v/>
      </c>
      <c r="Q837" s="1" t="str" cm="1">
        <f t="array" aca="1" ref="Q837" ca="1">_xlfn.IFS(P837="","",
$B$11="Hə", _xlfn.XLOOKUP(DATE(P837, 12, 31), rou_table_dates, rou_table_nbvs,0, 0),
TRUE,  MAX(0, ROUND($M$14 - $M$14/ (last_rou_date - $B$2) * (DATE(P837,12,31) - $B$2), 2) )
)</f>
        <v/>
      </c>
      <c r="R837" s="1" t="str" cm="1">
        <f t="array" aca="1" ref="R837" ca="1">_xlfn.IFS(P837="","",
$B$11="Hə", _xlfn.XLOOKUP(DATE(P837, 12, 31), lease_table_dates, lease_table_balances,0, 0),
TRUE, IFERROR( XNPV($B$6, IF(payment_dates &gt;DATE(P837, 12, 31), payments,  0),  IF(payment_dates &gt;DATE(P837, 12, 31), payment_dates,  DATE(P837, 12, 31))    ),0)
)</f>
        <v/>
      </c>
      <c r="S837" s="1" t="str" cm="1">
        <f t="array" aca="1" ref="S837" ca="1">_xlfn.IFS(P837="","",
TRUE,  MIN( MIN(Q836, $M$14), ROUND($M$14/ (last_rou_date - $B$2) * (DATE(P837,12,31) - MAX($B$2, DATE(P837-1, 12, 31))), 2) )
)</f>
        <v/>
      </c>
      <c r="T837" s="7" t="str" cm="1">
        <f t="array" aca="1" ref="T837" ca="1">_xlfn.IFS(P837="", "",
ISTEXT(R836), R837- (H837 - SUMIFS( lease_table_payments, lease_table_years, P837) -$AG$14 ),
AND(ISNUMBER(R836), R837&lt;&gt;""),   R837- (R836 - SUMIFS( lease_table_payments, lease_table_years, P837) )
)</f>
        <v/>
      </c>
      <c r="V837" s="64">
        <f t="shared" si="38"/>
        <v>824</v>
      </c>
      <c r="W837" s="51" t="str" cm="1">
        <f t="array" ref="W837">_xlfn.IFS(
OR(W836=$B$4, W836=""),"",
TRUE,W836+1
)</f>
        <v/>
      </c>
      <c r="X837" s="51" t="str" cm="1">
        <f t="array" ref="X837">_xlfn.IFS(X836="","",
W837="", "",
AND($B$3="İllik"),DATE(YEAR(X836)+1,MONTH(X836),DAY(X836) ),
AND($B$3="Aylıq", $AH$14="Not end"), EDATE(X836,1),
AND($B$3="Aylıq", $AH$14="End"), EOMONTH(X836,1)
)</f>
        <v/>
      </c>
      <c r="Y837" s="51" t="str" cm="1">
        <f t="array" aca="1" ref="Y837" ca="1">_xlfn.IFS(
AND($B$7="Dövrün əvvəlində", Y836&lt;=last_rou_date), DATE(YEAR(Y836)+1, 12, 31),
AND($B$7="Dövrün sonunda", Y836&lt;=last_payment_date), DATE(YEAR(Y836)+1, 12, 31),
TRUE, ""
)</f>
        <v/>
      </c>
      <c r="Z837" s="75" t="str" cm="1">
        <f t="array" aca="1" ref="Z837" ca="1">_xlfn.IFS(
AND($AN$14="Not year_end", Z836&gt;last_payment_date), "",
AND($AN$14="Year_end", Z836&gt;=last_payment_date), "",
AND($AN$14="Year_end"), DATE(YEAR(Z836+1), 12, 31),
AND($AN$14="Not year_end", MONTH(Z836)=12, DAY(Z836)=31), DATE(YEAR(Z835)+1, MONTH(Z835), DAY(Z835)),
AND($AN$14="Not year_end", OR(MONTH(Z836)&lt;&gt;12, DAY(Z836)&lt;&gt;31) ), DATE(YEAR(Z836), 12, 31)
)</f>
        <v/>
      </c>
      <c r="AA837" s="75" t="str" cm="1">
        <f t="array" aca="1" ref="AA837" ca="1">_xlfn.IFS(AA836="", "",
AND(AA836=last_payment_date, OR(MONTH(AA836)&lt;&gt;12, DAY(AA836)&lt;&gt;31) ), DATE(YEAR(AA836), 12, 31),
AND(MONTH(AA836)=12, DAY(AA836)=31, AA836&gt;=last_payment_date), "",
AND(MONTH(AA836)=12, DAY(AA836)&lt;&gt;31),  EOMONTH(AA836,0),
AND(MONTH(AA836)=12, DAY(AA836)=31, $AH$14="Not end"),  EDATE(AA835,1),
AND($AH$14="Not end"), EDATE(AA836, 1),
AND($AH$14="End"), EOMONTH(AA836, 1)
)</f>
        <v/>
      </c>
      <c r="AB837" s="75" t="str" cm="1">
        <f t="array" aca="1" ref="AB837" ca="1">_xlfn.IFS(AB836="","",
AND(AB836=last_rou_date), "",
AND($B$3="İllik"),DATE(YEAR(AB836)+1,MONTH(AB836),DAY(AB836) ),
AND($B$3="Aylıq", $AH$14="Not end"), EDATE(AB836,1),
AND($B$3="Aylıq", $AH$14="End"), EOMONTH(AB836,1)
)</f>
        <v/>
      </c>
      <c r="AC837" s="75" t="str" cm="1">
        <f t="array" aca="1" ref="AC837" ca="1">_xlfn.IFS(
AND($AN$14="Not year_end", AC836&gt;last_rou_date), "",
AND($AN$14="Year_end", AC836&gt;=last_rou_date), "",
AND($AN$14="Year_end"), DATE(YEAR(AC836+1), 12, 31),
AND($AN$14="Not year_end", MONTH(AC836)=12, DAY(AC836)=31), DATE(YEAR(AC835)+1, MONTH(AC835), DAY(AC835)),
AND($AN$14="Not year_end", OR(MONTH(AC836)&lt;&gt;12, DAY(AC836)&lt;&gt;31) ), DATE(YEAR(AC836), 12, 31)
)</f>
        <v/>
      </c>
      <c r="AD837" s="75" t="str" cm="1">
        <f t="array" aca="1" ref="AD837" ca="1">_xlfn.IFS(AD836="", "",
AND(AD836=last_rou_date, OR(MONTH(AD836)&lt;&gt;12, DAY(AD836)&lt;&gt;31) ), DATE(YEAR(AD836), 12, 31),
AND(MONTH(AD836)=12, DAY(AD836)=31, AD836&gt;=last_rou_date), "",
AND(MONTH(AD836)=12, DAY(AD836)&lt;&gt;31),  EOMONTH(AD836,0),
AND(MONTH(AD836)=12, DAY(AD836)=31, $AH$14="Not end"),  EDATE(AD835,1),
AND($AH$14="Not end"), EDATE(AD836, 1),
AND($AH$14="End"), EOMONTH(AD836, 1)
)</f>
        <v/>
      </c>
      <c r="AE837" s="51" t="str" cm="1">
        <f t="array" ref="AE837">_xlfn.IFS(W837="", "",
AND(W837&gt;0, W837&lt;=$B$4, $C$2="İllik artım, faiz olaraq", $D$2&gt;0, $B$3="İllik"), $B$5*((1+$D$2)^(W837-1)),
AND(W837&gt;0, W837&lt;=$B$4, $C$2="İllik artım, faiz olaraq", $D$2&gt;0, $B$3="Aylıq"), $B$5*((1+$D$2)^ROUNDDOWN((W837-1)/12,0)),
AND(W837=1, $C$2="Aşağıdakı kimi dəyişir", ), $B$5,
AND(W837&gt;1, W837&lt;=$B$4, $C$2="Aşağıdakı kimi dəyişir"), IFERROR(VLOOKUP(W837, $C$4:$D$7, 2, FALSE), AE836),
AND(W837&gt;0, W837&lt;=$B$4), $B$5,
TRUE,0 )</f>
        <v/>
      </c>
      <c r="AF837" s="51" t="str">
        <f t="shared" ca="1" si="37"/>
        <v/>
      </c>
    </row>
    <row r="838" spans="1:32" x14ac:dyDescent="0.4">
      <c r="A838" s="13" t="str" cm="1">
        <f t="array" aca="1" ref="A838" ca="1">_xlfn.IFS(
AND(SUMIFS(lease_table_interest_accruals, lease_table_dates, A837)&gt;0, COUNTIFS($E$14:E837, "Interest accrual", $A$14:A837, A837)=0),  A837,
AND(SUMIFS(lease_table_payments, lease_table_dates, A837)&gt;0, COUNTIFS($E$14:E837, "Payment", $A$14:A837, A837)=0),  A837,
AND(SUMIFS(rou_table_deprs, rou_table_dates, A837)&gt;0, COUNTIFS($E$14:E837, "Depreciation", $A$14:A837, A837)=0),  A837,
TRUE,  IFERROR(INDEX(rou_table_dates,  MATCH(A837, rou_table_dates)+1, ), "")
)</f>
        <v/>
      </c>
      <c r="B838" s="1" t="str" cm="1">
        <f t="array" aca="1" ref="B838" ca="1">_xlfn.IFS(
AND(E838="Payment", A838=$B$2), $AM$14,
E838="Payment", $AM$15,
E838="Interest accrual", $AM$18,
E838="Depreciation", $AM$17,
TRUE, "")</f>
        <v/>
      </c>
      <c r="C838" s="1" t="str" cm="1">
        <f t="array" aca="1" ref="C838" ca="1">_xlfn.IFS(
E838="Payment", $AM$19,
E838="Interest accrual", $AM$15,
E838="Depreciation", $AM$16,
TRUE, "")</f>
        <v/>
      </c>
      <c r="D838" s="1" t="str" cm="1">
        <f t="array" aca="1" ref="D838" ca="1">_xlfn.IFS(
E838="Payment", _xlfn.XLOOKUP(A838, lease_table_dates, lease_table_payments, 0, 0),
E838="Interest accrual", _xlfn.XLOOKUP(A838, lease_table_dates, lease_table_interest_accruals, 0, 0),
E838="Depreciation", _xlfn.XLOOKUP(A838, rou_table_dates, rou_table_deprs, 0, 0),
TRUE, ""
)</f>
        <v/>
      </c>
      <c r="E838" s="7" t="str" cm="1">
        <f t="array" aca="1" ref="E838" ca="1">_xlfn.IFS(
AND(SUMIFS(lease_table_interest_accruals, lease_table_dates, A838)&gt;0, COUNTIFS($E$14:E837, "Interest accrual", $A$14:A837, A838)=0), "Interest accrual",
AND(SUMIFS(lease_table_payments, lease_table_dates, A838)&gt;0, COUNTIFS($E$14:E837, "Payment", $A$14:A837, A838)=0), "Payment",
AND(SUMIFS(rou_table_deprs, rou_table_dates, A838)&gt;0, COUNTIFS($E$14:E837, "Depreciation", $A$14:A837, A838)=0), "Depreciation",
TRUE,  ""
)</f>
        <v/>
      </c>
      <c r="G838" s="13" t="str" cm="1">
        <f t="array" aca="1" ref="G838" ca="1">_xlfn.IFS(
AND($B$11="Hə", $B$3="İllik"), Z838,
AND($B$11="Hə", $B$3="Aylıq"), AA838,
$B$11="Yox", X838)</f>
        <v/>
      </c>
      <c r="H838" s="1" t="str" cm="1">
        <f t="array" aca="1" ref="H838" ca="1">_xlfn.IFS( G838="", "",
TRUE, ROUND( H837+I838-J838, 2) )</f>
        <v/>
      </c>
      <c r="I838" s="1" t="str" cm="1">
        <f t="array" aca="1" ref="I838" ca="1">_xlfn.IFS(G838="", "",
G838=last_payment_date, (J838-H837),
 TRUE,  -  (H837- H837* (1+$B$6)^ (_xlfn.DAYS(G838,G837)/365) )
)</f>
        <v/>
      </c>
      <c r="J838" s="1" t="str" cm="1">
        <f t="array" aca="1" ref="J838" ca="1">_xlfn.IFS(G838="", "",
TRUE, _xlfn.XLOOKUP(G838,  payment_dates, payments,0,0)
)</f>
        <v/>
      </c>
      <c r="L838" s="8" t="str" cm="1">
        <f t="array" aca="1" ref="L838" ca="1">_xlfn.IFS(
AND($B$11="Hə", $B$3="İllik"), AC838,
AND($B$11="Hə", $B$3="Aylıq"), AD838,
$B$11="Yox", AB838)</f>
        <v/>
      </c>
      <c r="M838" s="1" t="str" cm="1">
        <f t="array" aca="1" ref="M838" ca="1">_xlfn.IFS( L838="", "",
(M837-N838)&lt;=0.5, 0,
TRUE,  M837-N838)</f>
        <v/>
      </c>
      <c r="N838" s="7" t="str" cm="1">
        <f t="array" aca="1" ref="N838" ca="1">_xlfn.IFS(
L838="", "",
TRUE, MIN(M837, ROUND($M$14/ (last_rou_date - $B$2) * (L838-L837), 2) )
)</f>
        <v/>
      </c>
      <c r="P838" s="59" t="str">
        <f t="shared" ca="1" si="39"/>
        <v/>
      </c>
      <c r="Q838" s="1" t="str" cm="1">
        <f t="array" aca="1" ref="Q838" ca="1">_xlfn.IFS(P838="","",
$B$11="Hə", _xlfn.XLOOKUP(DATE(P838, 12, 31), rou_table_dates, rou_table_nbvs,0, 0),
TRUE,  MAX(0, ROUND($M$14 - $M$14/ (last_rou_date - $B$2) * (DATE(P838,12,31) - $B$2), 2) )
)</f>
        <v/>
      </c>
      <c r="R838" s="1" t="str" cm="1">
        <f t="array" aca="1" ref="R838" ca="1">_xlfn.IFS(P838="","",
$B$11="Hə", _xlfn.XLOOKUP(DATE(P838, 12, 31), lease_table_dates, lease_table_balances,0, 0),
TRUE, IFERROR( XNPV($B$6, IF(payment_dates &gt;DATE(P838, 12, 31), payments,  0),  IF(payment_dates &gt;DATE(P838, 12, 31), payment_dates,  DATE(P838, 12, 31))    ),0)
)</f>
        <v/>
      </c>
      <c r="S838" s="1" t="str" cm="1">
        <f t="array" aca="1" ref="S838" ca="1">_xlfn.IFS(P838="","",
TRUE,  MIN( MIN(Q837, $M$14), ROUND($M$14/ (last_rou_date - $B$2) * (DATE(P838,12,31) - MAX($B$2, DATE(P838-1, 12, 31))), 2) )
)</f>
        <v/>
      </c>
      <c r="T838" s="7" t="str" cm="1">
        <f t="array" aca="1" ref="T838" ca="1">_xlfn.IFS(P838="", "",
ISTEXT(R837), R838- (H838 - SUMIFS( lease_table_payments, lease_table_years, P838) -$AG$14 ),
AND(ISNUMBER(R837), R838&lt;&gt;""),   R838- (R837 - SUMIFS( lease_table_payments, lease_table_years, P838) )
)</f>
        <v/>
      </c>
      <c r="V838" s="64">
        <f t="shared" si="38"/>
        <v>825</v>
      </c>
      <c r="W838" s="51" t="str" cm="1">
        <f t="array" ref="W838">_xlfn.IFS(
OR(W837=$B$4, W837=""),"",
TRUE,W837+1
)</f>
        <v/>
      </c>
      <c r="X838" s="51" t="str" cm="1">
        <f t="array" ref="X838">_xlfn.IFS(X837="","",
W838="", "",
AND($B$3="İllik"),DATE(YEAR(X837)+1,MONTH(X837),DAY(X837) ),
AND($B$3="Aylıq", $AH$14="Not end"), EDATE(X837,1),
AND($B$3="Aylıq", $AH$14="End"), EOMONTH(X837,1)
)</f>
        <v/>
      </c>
      <c r="Y838" s="51" t="str" cm="1">
        <f t="array" aca="1" ref="Y838" ca="1">_xlfn.IFS(
AND($B$7="Dövrün əvvəlində", Y837&lt;=last_rou_date), DATE(YEAR(Y837)+1, 12, 31),
AND($B$7="Dövrün sonunda", Y837&lt;=last_payment_date), DATE(YEAR(Y837)+1, 12, 31),
TRUE, ""
)</f>
        <v/>
      </c>
      <c r="Z838" s="75" t="str" cm="1">
        <f t="array" aca="1" ref="Z838" ca="1">_xlfn.IFS(
AND($AN$14="Not year_end", Z837&gt;last_payment_date), "",
AND($AN$14="Year_end", Z837&gt;=last_payment_date), "",
AND($AN$14="Year_end"), DATE(YEAR(Z837+1), 12, 31),
AND($AN$14="Not year_end", MONTH(Z837)=12, DAY(Z837)=31), DATE(YEAR(Z836)+1, MONTH(Z836), DAY(Z836)),
AND($AN$14="Not year_end", OR(MONTH(Z837)&lt;&gt;12, DAY(Z837)&lt;&gt;31) ), DATE(YEAR(Z837), 12, 31)
)</f>
        <v/>
      </c>
      <c r="AA838" s="75" t="str" cm="1">
        <f t="array" aca="1" ref="AA838" ca="1">_xlfn.IFS(AA837="", "",
AND(AA837=last_payment_date, OR(MONTH(AA837)&lt;&gt;12, DAY(AA837)&lt;&gt;31) ), DATE(YEAR(AA837), 12, 31),
AND(MONTH(AA837)=12, DAY(AA837)=31, AA837&gt;=last_payment_date), "",
AND(MONTH(AA837)=12, DAY(AA837)&lt;&gt;31),  EOMONTH(AA837,0),
AND(MONTH(AA837)=12, DAY(AA837)=31, $AH$14="Not end"),  EDATE(AA836,1),
AND($AH$14="Not end"), EDATE(AA837, 1),
AND($AH$14="End"), EOMONTH(AA837, 1)
)</f>
        <v/>
      </c>
      <c r="AB838" s="75" t="str" cm="1">
        <f t="array" aca="1" ref="AB838" ca="1">_xlfn.IFS(AB837="","",
AND(AB837=last_rou_date), "",
AND($B$3="İllik"),DATE(YEAR(AB837)+1,MONTH(AB837),DAY(AB837) ),
AND($B$3="Aylıq", $AH$14="Not end"), EDATE(AB837,1),
AND($B$3="Aylıq", $AH$14="End"), EOMONTH(AB837,1)
)</f>
        <v/>
      </c>
      <c r="AC838" s="75" t="str" cm="1">
        <f t="array" aca="1" ref="AC838" ca="1">_xlfn.IFS(
AND($AN$14="Not year_end", AC837&gt;last_rou_date), "",
AND($AN$14="Year_end", AC837&gt;=last_rou_date), "",
AND($AN$14="Year_end"), DATE(YEAR(AC837+1), 12, 31),
AND($AN$14="Not year_end", MONTH(AC837)=12, DAY(AC837)=31), DATE(YEAR(AC836)+1, MONTH(AC836), DAY(AC836)),
AND($AN$14="Not year_end", OR(MONTH(AC837)&lt;&gt;12, DAY(AC837)&lt;&gt;31) ), DATE(YEAR(AC837), 12, 31)
)</f>
        <v/>
      </c>
      <c r="AD838" s="75" t="str" cm="1">
        <f t="array" aca="1" ref="AD838" ca="1">_xlfn.IFS(AD837="", "",
AND(AD837=last_rou_date, OR(MONTH(AD837)&lt;&gt;12, DAY(AD837)&lt;&gt;31) ), DATE(YEAR(AD837), 12, 31),
AND(MONTH(AD837)=12, DAY(AD837)=31, AD837&gt;=last_rou_date), "",
AND(MONTH(AD837)=12, DAY(AD837)&lt;&gt;31),  EOMONTH(AD837,0),
AND(MONTH(AD837)=12, DAY(AD837)=31, $AH$14="Not end"),  EDATE(AD836,1),
AND($AH$14="Not end"), EDATE(AD837, 1),
AND($AH$14="End"), EOMONTH(AD837, 1)
)</f>
        <v/>
      </c>
      <c r="AE838" s="51" t="str" cm="1">
        <f t="array" ref="AE838">_xlfn.IFS(W838="", "",
AND(W838&gt;0, W838&lt;=$B$4, $C$2="İllik artım, faiz olaraq", $D$2&gt;0, $B$3="İllik"), $B$5*((1+$D$2)^(W838-1)),
AND(W838&gt;0, W838&lt;=$B$4, $C$2="İllik artım, faiz olaraq", $D$2&gt;0, $B$3="Aylıq"), $B$5*((1+$D$2)^ROUNDDOWN((W838-1)/12,0)),
AND(W838=1, $C$2="Aşağıdakı kimi dəyişir", ), $B$5,
AND(W838&gt;1, W838&lt;=$B$4, $C$2="Aşağıdakı kimi dəyişir"), IFERROR(VLOOKUP(W838, $C$4:$D$7, 2, FALSE), AE837),
AND(W838&gt;0, W838&lt;=$B$4), $B$5,
TRUE,0 )</f>
        <v/>
      </c>
      <c r="AF838" s="51" t="str">
        <f t="shared" ca="1" si="37"/>
        <v/>
      </c>
    </row>
    <row r="839" spans="1:32" x14ac:dyDescent="0.4">
      <c r="A839" s="13" t="str" cm="1">
        <f t="array" aca="1" ref="A839" ca="1">_xlfn.IFS(
AND(SUMIFS(lease_table_interest_accruals, lease_table_dates, A838)&gt;0, COUNTIFS($E$14:E838, "Interest accrual", $A$14:A838, A838)=0),  A838,
AND(SUMIFS(lease_table_payments, lease_table_dates, A838)&gt;0, COUNTIFS($E$14:E838, "Payment", $A$14:A838, A838)=0),  A838,
AND(SUMIFS(rou_table_deprs, rou_table_dates, A838)&gt;0, COUNTIFS($E$14:E838, "Depreciation", $A$14:A838, A838)=0),  A838,
TRUE,  IFERROR(INDEX(rou_table_dates,  MATCH(A838, rou_table_dates)+1, ), "")
)</f>
        <v/>
      </c>
      <c r="B839" s="1" t="str" cm="1">
        <f t="array" aca="1" ref="B839" ca="1">_xlfn.IFS(
AND(E839="Payment", A839=$B$2), $AM$14,
E839="Payment", $AM$15,
E839="Interest accrual", $AM$18,
E839="Depreciation", $AM$17,
TRUE, "")</f>
        <v/>
      </c>
      <c r="C839" s="1" t="str" cm="1">
        <f t="array" aca="1" ref="C839" ca="1">_xlfn.IFS(
E839="Payment", $AM$19,
E839="Interest accrual", $AM$15,
E839="Depreciation", $AM$16,
TRUE, "")</f>
        <v/>
      </c>
      <c r="D839" s="1" t="str" cm="1">
        <f t="array" aca="1" ref="D839" ca="1">_xlfn.IFS(
E839="Payment", _xlfn.XLOOKUP(A839, lease_table_dates, lease_table_payments, 0, 0),
E839="Interest accrual", _xlfn.XLOOKUP(A839, lease_table_dates, lease_table_interest_accruals, 0, 0),
E839="Depreciation", _xlfn.XLOOKUP(A839, rou_table_dates, rou_table_deprs, 0, 0),
TRUE, ""
)</f>
        <v/>
      </c>
      <c r="E839" s="7" t="str" cm="1">
        <f t="array" aca="1" ref="E839" ca="1">_xlfn.IFS(
AND(SUMIFS(lease_table_interest_accruals, lease_table_dates, A839)&gt;0, COUNTIFS($E$14:E838, "Interest accrual", $A$14:A838, A839)=0), "Interest accrual",
AND(SUMIFS(lease_table_payments, lease_table_dates, A839)&gt;0, COUNTIFS($E$14:E838, "Payment", $A$14:A838, A839)=0), "Payment",
AND(SUMIFS(rou_table_deprs, rou_table_dates, A839)&gt;0, COUNTIFS($E$14:E838, "Depreciation", $A$14:A838, A839)=0), "Depreciation",
TRUE,  ""
)</f>
        <v/>
      </c>
      <c r="G839" s="13" t="str" cm="1">
        <f t="array" aca="1" ref="G839" ca="1">_xlfn.IFS(
AND($B$11="Hə", $B$3="İllik"), Z839,
AND($B$11="Hə", $B$3="Aylıq"), AA839,
$B$11="Yox", X839)</f>
        <v/>
      </c>
      <c r="H839" s="1" t="str" cm="1">
        <f t="array" aca="1" ref="H839" ca="1">_xlfn.IFS( G839="", "",
TRUE, ROUND( H838+I839-J839, 2) )</f>
        <v/>
      </c>
      <c r="I839" s="1" t="str" cm="1">
        <f t="array" aca="1" ref="I839" ca="1">_xlfn.IFS(G839="", "",
G839=last_payment_date, (J839-H838),
 TRUE,  -  (H838- H838* (1+$B$6)^ (_xlfn.DAYS(G839,G838)/365) )
)</f>
        <v/>
      </c>
      <c r="J839" s="1" t="str" cm="1">
        <f t="array" aca="1" ref="J839" ca="1">_xlfn.IFS(G839="", "",
TRUE, _xlfn.XLOOKUP(G839,  payment_dates, payments,0,0)
)</f>
        <v/>
      </c>
      <c r="L839" s="8" t="str" cm="1">
        <f t="array" aca="1" ref="L839" ca="1">_xlfn.IFS(
AND($B$11="Hə", $B$3="İllik"), AC839,
AND($B$11="Hə", $B$3="Aylıq"), AD839,
$B$11="Yox", AB839)</f>
        <v/>
      </c>
      <c r="M839" s="1" t="str" cm="1">
        <f t="array" aca="1" ref="M839" ca="1">_xlfn.IFS( L839="", "",
(M838-N839)&lt;=0.5, 0,
TRUE,  M838-N839)</f>
        <v/>
      </c>
      <c r="N839" s="7" t="str" cm="1">
        <f t="array" aca="1" ref="N839" ca="1">_xlfn.IFS(
L839="", "",
TRUE, MIN(M838, ROUND($M$14/ (last_rou_date - $B$2) * (L839-L838), 2) )
)</f>
        <v/>
      </c>
      <c r="P839" s="59" t="str">
        <f t="shared" ca="1" si="39"/>
        <v/>
      </c>
      <c r="Q839" s="1" t="str" cm="1">
        <f t="array" aca="1" ref="Q839" ca="1">_xlfn.IFS(P839="","",
$B$11="Hə", _xlfn.XLOOKUP(DATE(P839, 12, 31), rou_table_dates, rou_table_nbvs,0, 0),
TRUE,  MAX(0, ROUND($M$14 - $M$14/ (last_rou_date - $B$2) * (DATE(P839,12,31) - $B$2), 2) )
)</f>
        <v/>
      </c>
      <c r="R839" s="1" t="str" cm="1">
        <f t="array" aca="1" ref="R839" ca="1">_xlfn.IFS(P839="","",
$B$11="Hə", _xlfn.XLOOKUP(DATE(P839, 12, 31), lease_table_dates, lease_table_balances,0, 0),
TRUE, IFERROR( XNPV($B$6, IF(payment_dates &gt;DATE(P839, 12, 31), payments,  0),  IF(payment_dates &gt;DATE(P839, 12, 31), payment_dates,  DATE(P839, 12, 31))    ),0)
)</f>
        <v/>
      </c>
      <c r="S839" s="1" t="str" cm="1">
        <f t="array" aca="1" ref="S839" ca="1">_xlfn.IFS(P839="","",
TRUE,  MIN( MIN(Q838, $M$14), ROUND($M$14/ (last_rou_date - $B$2) * (DATE(P839,12,31) - MAX($B$2, DATE(P839-1, 12, 31))), 2) )
)</f>
        <v/>
      </c>
      <c r="T839" s="7" t="str" cm="1">
        <f t="array" aca="1" ref="T839" ca="1">_xlfn.IFS(P839="", "",
ISTEXT(R838), R839- (H839 - SUMIFS( lease_table_payments, lease_table_years, P839) -$AG$14 ),
AND(ISNUMBER(R838), R839&lt;&gt;""),   R839- (R838 - SUMIFS( lease_table_payments, lease_table_years, P839) )
)</f>
        <v/>
      </c>
      <c r="V839" s="64">
        <f t="shared" si="38"/>
        <v>826</v>
      </c>
      <c r="W839" s="51" t="str" cm="1">
        <f t="array" ref="W839">_xlfn.IFS(
OR(W838=$B$4, W838=""),"",
TRUE,W838+1
)</f>
        <v/>
      </c>
      <c r="X839" s="51" t="str" cm="1">
        <f t="array" ref="X839">_xlfn.IFS(X838="","",
W839="", "",
AND($B$3="İllik"),DATE(YEAR(X838)+1,MONTH(X838),DAY(X838) ),
AND($B$3="Aylıq", $AH$14="Not end"), EDATE(X838,1),
AND($B$3="Aylıq", $AH$14="End"), EOMONTH(X838,1)
)</f>
        <v/>
      </c>
      <c r="Y839" s="51" t="str" cm="1">
        <f t="array" aca="1" ref="Y839" ca="1">_xlfn.IFS(
AND($B$7="Dövrün əvvəlində", Y838&lt;=last_rou_date), DATE(YEAR(Y838)+1, 12, 31),
AND($B$7="Dövrün sonunda", Y838&lt;=last_payment_date), DATE(YEAR(Y838)+1, 12, 31),
TRUE, ""
)</f>
        <v/>
      </c>
      <c r="Z839" s="75" t="str" cm="1">
        <f t="array" aca="1" ref="Z839" ca="1">_xlfn.IFS(
AND($AN$14="Not year_end", Z838&gt;last_payment_date), "",
AND($AN$14="Year_end", Z838&gt;=last_payment_date), "",
AND($AN$14="Year_end"), DATE(YEAR(Z838+1), 12, 31),
AND($AN$14="Not year_end", MONTH(Z838)=12, DAY(Z838)=31), DATE(YEAR(Z837)+1, MONTH(Z837), DAY(Z837)),
AND($AN$14="Not year_end", OR(MONTH(Z838)&lt;&gt;12, DAY(Z838)&lt;&gt;31) ), DATE(YEAR(Z838), 12, 31)
)</f>
        <v/>
      </c>
      <c r="AA839" s="75" t="str" cm="1">
        <f t="array" aca="1" ref="AA839" ca="1">_xlfn.IFS(AA838="", "",
AND(AA838=last_payment_date, OR(MONTH(AA838)&lt;&gt;12, DAY(AA838)&lt;&gt;31) ), DATE(YEAR(AA838), 12, 31),
AND(MONTH(AA838)=12, DAY(AA838)=31, AA838&gt;=last_payment_date), "",
AND(MONTH(AA838)=12, DAY(AA838)&lt;&gt;31),  EOMONTH(AA838,0),
AND(MONTH(AA838)=12, DAY(AA838)=31, $AH$14="Not end"),  EDATE(AA837,1),
AND($AH$14="Not end"), EDATE(AA838, 1),
AND($AH$14="End"), EOMONTH(AA838, 1)
)</f>
        <v/>
      </c>
      <c r="AB839" s="75" t="str" cm="1">
        <f t="array" aca="1" ref="AB839" ca="1">_xlfn.IFS(AB838="","",
AND(AB838=last_rou_date), "",
AND($B$3="İllik"),DATE(YEAR(AB838)+1,MONTH(AB838),DAY(AB838) ),
AND($B$3="Aylıq", $AH$14="Not end"), EDATE(AB838,1),
AND($B$3="Aylıq", $AH$14="End"), EOMONTH(AB838,1)
)</f>
        <v/>
      </c>
      <c r="AC839" s="75" t="str" cm="1">
        <f t="array" aca="1" ref="AC839" ca="1">_xlfn.IFS(
AND($AN$14="Not year_end", AC838&gt;last_rou_date), "",
AND($AN$14="Year_end", AC838&gt;=last_rou_date), "",
AND($AN$14="Year_end"), DATE(YEAR(AC838+1), 12, 31),
AND($AN$14="Not year_end", MONTH(AC838)=12, DAY(AC838)=31), DATE(YEAR(AC837)+1, MONTH(AC837), DAY(AC837)),
AND($AN$14="Not year_end", OR(MONTH(AC838)&lt;&gt;12, DAY(AC838)&lt;&gt;31) ), DATE(YEAR(AC838), 12, 31)
)</f>
        <v/>
      </c>
      <c r="AD839" s="75" t="str" cm="1">
        <f t="array" aca="1" ref="AD839" ca="1">_xlfn.IFS(AD838="", "",
AND(AD838=last_rou_date, OR(MONTH(AD838)&lt;&gt;12, DAY(AD838)&lt;&gt;31) ), DATE(YEAR(AD838), 12, 31),
AND(MONTH(AD838)=12, DAY(AD838)=31, AD838&gt;=last_rou_date), "",
AND(MONTH(AD838)=12, DAY(AD838)&lt;&gt;31),  EOMONTH(AD838,0),
AND(MONTH(AD838)=12, DAY(AD838)=31, $AH$14="Not end"),  EDATE(AD837,1),
AND($AH$14="Not end"), EDATE(AD838, 1),
AND($AH$14="End"), EOMONTH(AD838, 1)
)</f>
        <v/>
      </c>
      <c r="AE839" s="51" t="str" cm="1">
        <f t="array" ref="AE839">_xlfn.IFS(W839="", "",
AND(W839&gt;0, W839&lt;=$B$4, $C$2="İllik artım, faiz olaraq", $D$2&gt;0, $B$3="İllik"), $B$5*((1+$D$2)^(W839-1)),
AND(W839&gt;0, W839&lt;=$B$4, $C$2="İllik artım, faiz olaraq", $D$2&gt;0, $B$3="Aylıq"), $B$5*((1+$D$2)^ROUNDDOWN((W839-1)/12,0)),
AND(W839=1, $C$2="Aşağıdakı kimi dəyişir", ), $B$5,
AND(W839&gt;1, W839&lt;=$B$4, $C$2="Aşağıdakı kimi dəyişir"), IFERROR(VLOOKUP(W839, $C$4:$D$7, 2, FALSE), AE838),
AND(W839&gt;0, W839&lt;=$B$4), $B$5,
TRUE,0 )</f>
        <v/>
      </c>
      <c r="AF839" s="51" t="str">
        <f t="shared" ca="1" si="37"/>
        <v/>
      </c>
    </row>
    <row r="840" spans="1:32" x14ac:dyDescent="0.4">
      <c r="A840" s="13" t="str" cm="1">
        <f t="array" aca="1" ref="A840" ca="1">_xlfn.IFS(
AND(SUMIFS(lease_table_interest_accruals, lease_table_dates, A839)&gt;0, COUNTIFS($E$14:E839, "Interest accrual", $A$14:A839, A839)=0),  A839,
AND(SUMIFS(lease_table_payments, lease_table_dates, A839)&gt;0, COUNTIFS($E$14:E839, "Payment", $A$14:A839, A839)=0),  A839,
AND(SUMIFS(rou_table_deprs, rou_table_dates, A839)&gt;0, COUNTIFS($E$14:E839, "Depreciation", $A$14:A839, A839)=0),  A839,
TRUE,  IFERROR(INDEX(rou_table_dates,  MATCH(A839, rou_table_dates)+1, ), "")
)</f>
        <v/>
      </c>
      <c r="B840" s="1" t="str" cm="1">
        <f t="array" aca="1" ref="B840" ca="1">_xlfn.IFS(
AND(E840="Payment", A840=$B$2), $AM$14,
E840="Payment", $AM$15,
E840="Interest accrual", $AM$18,
E840="Depreciation", $AM$17,
TRUE, "")</f>
        <v/>
      </c>
      <c r="C840" s="1" t="str" cm="1">
        <f t="array" aca="1" ref="C840" ca="1">_xlfn.IFS(
E840="Payment", $AM$19,
E840="Interest accrual", $AM$15,
E840="Depreciation", $AM$16,
TRUE, "")</f>
        <v/>
      </c>
      <c r="D840" s="1" t="str" cm="1">
        <f t="array" aca="1" ref="D840" ca="1">_xlfn.IFS(
E840="Payment", _xlfn.XLOOKUP(A840, lease_table_dates, lease_table_payments, 0, 0),
E840="Interest accrual", _xlfn.XLOOKUP(A840, lease_table_dates, lease_table_interest_accruals, 0, 0),
E840="Depreciation", _xlfn.XLOOKUP(A840, rou_table_dates, rou_table_deprs, 0, 0),
TRUE, ""
)</f>
        <v/>
      </c>
      <c r="E840" s="7" t="str" cm="1">
        <f t="array" aca="1" ref="E840" ca="1">_xlfn.IFS(
AND(SUMIFS(lease_table_interest_accruals, lease_table_dates, A840)&gt;0, COUNTIFS($E$14:E839, "Interest accrual", $A$14:A839, A840)=0), "Interest accrual",
AND(SUMIFS(lease_table_payments, lease_table_dates, A840)&gt;0, COUNTIFS($E$14:E839, "Payment", $A$14:A839, A840)=0), "Payment",
AND(SUMIFS(rou_table_deprs, rou_table_dates, A840)&gt;0, COUNTIFS($E$14:E839, "Depreciation", $A$14:A839, A840)=0), "Depreciation",
TRUE,  ""
)</f>
        <v/>
      </c>
      <c r="G840" s="13" t="str" cm="1">
        <f t="array" aca="1" ref="G840" ca="1">_xlfn.IFS(
AND($B$11="Hə", $B$3="İllik"), Z840,
AND($B$11="Hə", $B$3="Aylıq"), AA840,
$B$11="Yox", X840)</f>
        <v/>
      </c>
      <c r="H840" s="1" t="str" cm="1">
        <f t="array" aca="1" ref="H840" ca="1">_xlfn.IFS( G840="", "",
TRUE, ROUND( H839+I840-J840, 2) )</f>
        <v/>
      </c>
      <c r="I840" s="1" t="str" cm="1">
        <f t="array" aca="1" ref="I840" ca="1">_xlfn.IFS(G840="", "",
G840=last_payment_date, (J840-H839),
 TRUE,  -  (H839- H839* (1+$B$6)^ (_xlfn.DAYS(G840,G839)/365) )
)</f>
        <v/>
      </c>
      <c r="J840" s="1" t="str" cm="1">
        <f t="array" aca="1" ref="J840" ca="1">_xlfn.IFS(G840="", "",
TRUE, _xlfn.XLOOKUP(G840,  payment_dates, payments,0,0)
)</f>
        <v/>
      </c>
      <c r="L840" s="8" t="str" cm="1">
        <f t="array" aca="1" ref="L840" ca="1">_xlfn.IFS(
AND($B$11="Hə", $B$3="İllik"), AC840,
AND($B$11="Hə", $B$3="Aylıq"), AD840,
$B$11="Yox", AB840)</f>
        <v/>
      </c>
      <c r="M840" s="1" t="str" cm="1">
        <f t="array" aca="1" ref="M840" ca="1">_xlfn.IFS( L840="", "",
(M839-N840)&lt;=0.5, 0,
TRUE,  M839-N840)</f>
        <v/>
      </c>
      <c r="N840" s="7" t="str" cm="1">
        <f t="array" aca="1" ref="N840" ca="1">_xlfn.IFS(
L840="", "",
TRUE, MIN(M839, ROUND($M$14/ (last_rou_date - $B$2) * (L840-L839), 2) )
)</f>
        <v/>
      </c>
      <c r="P840" s="59" t="str">
        <f t="shared" ca="1" si="39"/>
        <v/>
      </c>
      <c r="Q840" s="1" t="str" cm="1">
        <f t="array" aca="1" ref="Q840" ca="1">_xlfn.IFS(P840="","",
$B$11="Hə", _xlfn.XLOOKUP(DATE(P840, 12, 31), rou_table_dates, rou_table_nbvs,0, 0),
TRUE,  MAX(0, ROUND($M$14 - $M$14/ (last_rou_date - $B$2) * (DATE(P840,12,31) - $B$2), 2) )
)</f>
        <v/>
      </c>
      <c r="R840" s="1" t="str" cm="1">
        <f t="array" aca="1" ref="R840" ca="1">_xlfn.IFS(P840="","",
$B$11="Hə", _xlfn.XLOOKUP(DATE(P840, 12, 31), lease_table_dates, lease_table_balances,0, 0),
TRUE, IFERROR( XNPV($B$6, IF(payment_dates &gt;DATE(P840, 12, 31), payments,  0),  IF(payment_dates &gt;DATE(P840, 12, 31), payment_dates,  DATE(P840, 12, 31))    ),0)
)</f>
        <v/>
      </c>
      <c r="S840" s="1" t="str" cm="1">
        <f t="array" aca="1" ref="S840" ca="1">_xlfn.IFS(P840="","",
TRUE,  MIN( MIN(Q839, $M$14), ROUND($M$14/ (last_rou_date - $B$2) * (DATE(P840,12,31) - MAX($B$2, DATE(P840-1, 12, 31))), 2) )
)</f>
        <v/>
      </c>
      <c r="T840" s="7" t="str" cm="1">
        <f t="array" aca="1" ref="T840" ca="1">_xlfn.IFS(P840="", "",
ISTEXT(R839), R840- (H840 - SUMIFS( lease_table_payments, lease_table_years, P840) -$AG$14 ),
AND(ISNUMBER(R839), R840&lt;&gt;""),   R840- (R839 - SUMIFS( lease_table_payments, lease_table_years, P840) )
)</f>
        <v/>
      </c>
      <c r="V840" s="64">
        <f t="shared" si="38"/>
        <v>827</v>
      </c>
      <c r="W840" s="51" t="str" cm="1">
        <f t="array" ref="W840">_xlfn.IFS(
OR(W839=$B$4, W839=""),"",
TRUE,W839+1
)</f>
        <v/>
      </c>
      <c r="X840" s="51" t="str" cm="1">
        <f t="array" ref="X840">_xlfn.IFS(X839="","",
W840="", "",
AND($B$3="İllik"),DATE(YEAR(X839)+1,MONTH(X839),DAY(X839) ),
AND($B$3="Aylıq", $AH$14="Not end"), EDATE(X839,1),
AND($B$3="Aylıq", $AH$14="End"), EOMONTH(X839,1)
)</f>
        <v/>
      </c>
      <c r="Y840" s="51" t="str" cm="1">
        <f t="array" aca="1" ref="Y840" ca="1">_xlfn.IFS(
AND($B$7="Dövrün əvvəlində", Y839&lt;=last_rou_date), DATE(YEAR(Y839)+1, 12, 31),
AND($B$7="Dövrün sonunda", Y839&lt;=last_payment_date), DATE(YEAR(Y839)+1, 12, 31),
TRUE, ""
)</f>
        <v/>
      </c>
      <c r="Z840" s="75" t="str" cm="1">
        <f t="array" aca="1" ref="Z840" ca="1">_xlfn.IFS(
AND($AN$14="Not year_end", Z839&gt;last_payment_date), "",
AND($AN$14="Year_end", Z839&gt;=last_payment_date), "",
AND($AN$14="Year_end"), DATE(YEAR(Z839+1), 12, 31),
AND($AN$14="Not year_end", MONTH(Z839)=12, DAY(Z839)=31), DATE(YEAR(Z838)+1, MONTH(Z838), DAY(Z838)),
AND($AN$14="Not year_end", OR(MONTH(Z839)&lt;&gt;12, DAY(Z839)&lt;&gt;31) ), DATE(YEAR(Z839), 12, 31)
)</f>
        <v/>
      </c>
      <c r="AA840" s="75" t="str" cm="1">
        <f t="array" aca="1" ref="AA840" ca="1">_xlfn.IFS(AA839="", "",
AND(AA839=last_payment_date, OR(MONTH(AA839)&lt;&gt;12, DAY(AA839)&lt;&gt;31) ), DATE(YEAR(AA839), 12, 31),
AND(MONTH(AA839)=12, DAY(AA839)=31, AA839&gt;=last_payment_date), "",
AND(MONTH(AA839)=12, DAY(AA839)&lt;&gt;31),  EOMONTH(AA839,0),
AND(MONTH(AA839)=12, DAY(AA839)=31, $AH$14="Not end"),  EDATE(AA838,1),
AND($AH$14="Not end"), EDATE(AA839, 1),
AND($AH$14="End"), EOMONTH(AA839, 1)
)</f>
        <v/>
      </c>
      <c r="AB840" s="75" t="str" cm="1">
        <f t="array" aca="1" ref="AB840" ca="1">_xlfn.IFS(AB839="","",
AND(AB839=last_rou_date), "",
AND($B$3="İllik"),DATE(YEAR(AB839)+1,MONTH(AB839),DAY(AB839) ),
AND($B$3="Aylıq", $AH$14="Not end"), EDATE(AB839,1),
AND($B$3="Aylıq", $AH$14="End"), EOMONTH(AB839,1)
)</f>
        <v/>
      </c>
      <c r="AC840" s="75" t="str" cm="1">
        <f t="array" aca="1" ref="AC840" ca="1">_xlfn.IFS(
AND($AN$14="Not year_end", AC839&gt;last_rou_date), "",
AND($AN$14="Year_end", AC839&gt;=last_rou_date), "",
AND($AN$14="Year_end"), DATE(YEAR(AC839+1), 12, 31),
AND($AN$14="Not year_end", MONTH(AC839)=12, DAY(AC839)=31), DATE(YEAR(AC838)+1, MONTH(AC838), DAY(AC838)),
AND($AN$14="Not year_end", OR(MONTH(AC839)&lt;&gt;12, DAY(AC839)&lt;&gt;31) ), DATE(YEAR(AC839), 12, 31)
)</f>
        <v/>
      </c>
      <c r="AD840" s="75" t="str" cm="1">
        <f t="array" aca="1" ref="AD840" ca="1">_xlfn.IFS(AD839="", "",
AND(AD839=last_rou_date, OR(MONTH(AD839)&lt;&gt;12, DAY(AD839)&lt;&gt;31) ), DATE(YEAR(AD839), 12, 31),
AND(MONTH(AD839)=12, DAY(AD839)=31, AD839&gt;=last_rou_date), "",
AND(MONTH(AD839)=12, DAY(AD839)&lt;&gt;31),  EOMONTH(AD839,0),
AND(MONTH(AD839)=12, DAY(AD839)=31, $AH$14="Not end"),  EDATE(AD838,1),
AND($AH$14="Not end"), EDATE(AD839, 1),
AND($AH$14="End"), EOMONTH(AD839, 1)
)</f>
        <v/>
      </c>
      <c r="AE840" s="51" t="str" cm="1">
        <f t="array" ref="AE840">_xlfn.IFS(W840="", "",
AND(W840&gt;0, W840&lt;=$B$4, $C$2="İllik artım, faiz olaraq", $D$2&gt;0, $B$3="İllik"), $B$5*((1+$D$2)^(W840-1)),
AND(W840&gt;0, W840&lt;=$B$4, $C$2="İllik artım, faiz olaraq", $D$2&gt;0, $B$3="Aylıq"), $B$5*((1+$D$2)^ROUNDDOWN((W840-1)/12,0)),
AND(W840=1, $C$2="Aşağıdakı kimi dəyişir", ), $B$5,
AND(W840&gt;1, W840&lt;=$B$4, $C$2="Aşağıdakı kimi dəyişir"), IFERROR(VLOOKUP(W840, $C$4:$D$7, 2, FALSE), AE839),
AND(W840&gt;0, W840&lt;=$B$4), $B$5,
TRUE,0 )</f>
        <v/>
      </c>
      <c r="AF840" s="51" t="str">
        <f t="shared" ca="1" si="37"/>
        <v/>
      </c>
    </row>
    <row r="841" spans="1:32" x14ac:dyDescent="0.4">
      <c r="A841" s="13" t="str" cm="1">
        <f t="array" aca="1" ref="A841" ca="1">_xlfn.IFS(
AND(SUMIFS(lease_table_interest_accruals, lease_table_dates, A840)&gt;0, COUNTIFS($E$14:E840, "Interest accrual", $A$14:A840, A840)=0),  A840,
AND(SUMIFS(lease_table_payments, lease_table_dates, A840)&gt;0, COUNTIFS($E$14:E840, "Payment", $A$14:A840, A840)=0),  A840,
AND(SUMIFS(rou_table_deprs, rou_table_dates, A840)&gt;0, COUNTIFS($E$14:E840, "Depreciation", $A$14:A840, A840)=0),  A840,
TRUE,  IFERROR(INDEX(rou_table_dates,  MATCH(A840, rou_table_dates)+1, ), "")
)</f>
        <v/>
      </c>
      <c r="B841" s="1" t="str" cm="1">
        <f t="array" aca="1" ref="B841" ca="1">_xlfn.IFS(
AND(E841="Payment", A841=$B$2), $AM$14,
E841="Payment", $AM$15,
E841="Interest accrual", $AM$18,
E841="Depreciation", $AM$17,
TRUE, "")</f>
        <v/>
      </c>
      <c r="C841" s="1" t="str" cm="1">
        <f t="array" aca="1" ref="C841" ca="1">_xlfn.IFS(
E841="Payment", $AM$19,
E841="Interest accrual", $AM$15,
E841="Depreciation", $AM$16,
TRUE, "")</f>
        <v/>
      </c>
      <c r="D841" s="1" t="str" cm="1">
        <f t="array" aca="1" ref="D841" ca="1">_xlfn.IFS(
E841="Payment", _xlfn.XLOOKUP(A841, lease_table_dates, lease_table_payments, 0, 0),
E841="Interest accrual", _xlfn.XLOOKUP(A841, lease_table_dates, lease_table_interest_accruals, 0, 0),
E841="Depreciation", _xlfn.XLOOKUP(A841, rou_table_dates, rou_table_deprs, 0, 0),
TRUE, ""
)</f>
        <v/>
      </c>
      <c r="E841" s="7" t="str" cm="1">
        <f t="array" aca="1" ref="E841" ca="1">_xlfn.IFS(
AND(SUMIFS(lease_table_interest_accruals, lease_table_dates, A841)&gt;0, COUNTIFS($E$14:E840, "Interest accrual", $A$14:A840, A841)=0), "Interest accrual",
AND(SUMIFS(lease_table_payments, lease_table_dates, A841)&gt;0, COUNTIFS($E$14:E840, "Payment", $A$14:A840, A841)=0), "Payment",
AND(SUMIFS(rou_table_deprs, rou_table_dates, A841)&gt;0, COUNTIFS($E$14:E840, "Depreciation", $A$14:A840, A841)=0), "Depreciation",
TRUE,  ""
)</f>
        <v/>
      </c>
      <c r="G841" s="13" t="str" cm="1">
        <f t="array" aca="1" ref="G841" ca="1">_xlfn.IFS(
AND($B$11="Hə", $B$3="İllik"), Z841,
AND($B$11="Hə", $B$3="Aylıq"), AA841,
$B$11="Yox", X841)</f>
        <v/>
      </c>
      <c r="H841" s="1" t="str" cm="1">
        <f t="array" aca="1" ref="H841" ca="1">_xlfn.IFS( G841="", "",
TRUE, ROUND( H840+I841-J841, 2) )</f>
        <v/>
      </c>
      <c r="I841" s="1" t="str" cm="1">
        <f t="array" aca="1" ref="I841" ca="1">_xlfn.IFS(G841="", "",
G841=last_payment_date, (J841-H840),
 TRUE,  -  (H840- H840* (1+$B$6)^ (_xlfn.DAYS(G841,G840)/365) )
)</f>
        <v/>
      </c>
      <c r="J841" s="1" t="str" cm="1">
        <f t="array" aca="1" ref="J841" ca="1">_xlfn.IFS(G841="", "",
TRUE, _xlfn.XLOOKUP(G841,  payment_dates, payments,0,0)
)</f>
        <v/>
      </c>
      <c r="L841" s="8" t="str" cm="1">
        <f t="array" aca="1" ref="L841" ca="1">_xlfn.IFS(
AND($B$11="Hə", $B$3="İllik"), AC841,
AND($B$11="Hə", $B$3="Aylıq"), AD841,
$B$11="Yox", AB841)</f>
        <v/>
      </c>
      <c r="M841" s="1" t="str" cm="1">
        <f t="array" aca="1" ref="M841" ca="1">_xlfn.IFS( L841="", "",
(M840-N841)&lt;=0.5, 0,
TRUE,  M840-N841)</f>
        <v/>
      </c>
      <c r="N841" s="7" t="str" cm="1">
        <f t="array" aca="1" ref="N841" ca="1">_xlfn.IFS(
L841="", "",
TRUE, MIN(M840, ROUND($M$14/ (last_rou_date - $B$2) * (L841-L840), 2) )
)</f>
        <v/>
      </c>
      <c r="P841" s="59" t="str">
        <f t="shared" ca="1" si="39"/>
        <v/>
      </c>
      <c r="Q841" s="1" t="str" cm="1">
        <f t="array" aca="1" ref="Q841" ca="1">_xlfn.IFS(P841="","",
$B$11="Hə", _xlfn.XLOOKUP(DATE(P841, 12, 31), rou_table_dates, rou_table_nbvs,0, 0),
TRUE,  MAX(0, ROUND($M$14 - $M$14/ (last_rou_date - $B$2) * (DATE(P841,12,31) - $B$2), 2) )
)</f>
        <v/>
      </c>
      <c r="R841" s="1" t="str" cm="1">
        <f t="array" aca="1" ref="R841" ca="1">_xlfn.IFS(P841="","",
$B$11="Hə", _xlfn.XLOOKUP(DATE(P841, 12, 31), lease_table_dates, lease_table_balances,0, 0),
TRUE, IFERROR( XNPV($B$6, IF(payment_dates &gt;DATE(P841, 12, 31), payments,  0),  IF(payment_dates &gt;DATE(P841, 12, 31), payment_dates,  DATE(P841, 12, 31))    ),0)
)</f>
        <v/>
      </c>
      <c r="S841" s="1" t="str" cm="1">
        <f t="array" aca="1" ref="S841" ca="1">_xlfn.IFS(P841="","",
TRUE,  MIN( MIN(Q840, $M$14), ROUND($M$14/ (last_rou_date - $B$2) * (DATE(P841,12,31) - MAX($B$2, DATE(P841-1, 12, 31))), 2) )
)</f>
        <v/>
      </c>
      <c r="T841" s="7" t="str" cm="1">
        <f t="array" aca="1" ref="T841" ca="1">_xlfn.IFS(P841="", "",
ISTEXT(R840), R841- (H841 - SUMIFS( lease_table_payments, lease_table_years, P841) -$AG$14 ),
AND(ISNUMBER(R840), R841&lt;&gt;""),   R841- (R840 - SUMIFS( lease_table_payments, lease_table_years, P841) )
)</f>
        <v/>
      </c>
      <c r="V841" s="64">
        <f t="shared" si="38"/>
        <v>828</v>
      </c>
      <c r="W841" s="51" t="str" cm="1">
        <f t="array" ref="W841">_xlfn.IFS(
OR(W840=$B$4, W840=""),"",
TRUE,W840+1
)</f>
        <v/>
      </c>
      <c r="X841" s="51" t="str" cm="1">
        <f t="array" ref="X841">_xlfn.IFS(X840="","",
W841="", "",
AND($B$3="İllik"),DATE(YEAR(X840)+1,MONTH(X840),DAY(X840) ),
AND($B$3="Aylıq", $AH$14="Not end"), EDATE(X840,1),
AND($B$3="Aylıq", $AH$14="End"), EOMONTH(X840,1)
)</f>
        <v/>
      </c>
      <c r="Y841" s="51" t="str" cm="1">
        <f t="array" aca="1" ref="Y841" ca="1">_xlfn.IFS(
AND($B$7="Dövrün əvvəlində", Y840&lt;=last_rou_date), DATE(YEAR(Y840)+1, 12, 31),
AND($B$7="Dövrün sonunda", Y840&lt;=last_payment_date), DATE(YEAR(Y840)+1, 12, 31),
TRUE, ""
)</f>
        <v/>
      </c>
      <c r="Z841" s="75" t="str" cm="1">
        <f t="array" aca="1" ref="Z841" ca="1">_xlfn.IFS(
AND($AN$14="Not year_end", Z840&gt;last_payment_date), "",
AND($AN$14="Year_end", Z840&gt;=last_payment_date), "",
AND($AN$14="Year_end"), DATE(YEAR(Z840+1), 12, 31),
AND($AN$14="Not year_end", MONTH(Z840)=12, DAY(Z840)=31), DATE(YEAR(Z839)+1, MONTH(Z839), DAY(Z839)),
AND($AN$14="Not year_end", OR(MONTH(Z840)&lt;&gt;12, DAY(Z840)&lt;&gt;31) ), DATE(YEAR(Z840), 12, 31)
)</f>
        <v/>
      </c>
      <c r="AA841" s="75" t="str" cm="1">
        <f t="array" aca="1" ref="AA841" ca="1">_xlfn.IFS(AA840="", "",
AND(AA840=last_payment_date, OR(MONTH(AA840)&lt;&gt;12, DAY(AA840)&lt;&gt;31) ), DATE(YEAR(AA840), 12, 31),
AND(MONTH(AA840)=12, DAY(AA840)=31, AA840&gt;=last_payment_date), "",
AND(MONTH(AA840)=12, DAY(AA840)&lt;&gt;31),  EOMONTH(AA840,0),
AND(MONTH(AA840)=12, DAY(AA840)=31, $AH$14="Not end"),  EDATE(AA839,1),
AND($AH$14="Not end"), EDATE(AA840, 1),
AND($AH$14="End"), EOMONTH(AA840, 1)
)</f>
        <v/>
      </c>
      <c r="AB841" s="75" t="str" cm="1">
        <f t="array" aca="1" ref="AB841" ca="1">_xlfn.IFS(AB840="","",
AND(AB840=last_rou_date), "",
AND($B$3="İllik"),DATE(YEAR(AB840)+1,MONTH(AB840),DAY(AB840) ),
AND($B$3="Aylıq", $AH$14="Not end"), EDATE(AB840,1),
AND($B$3="Aylıq", $AH$14="End"), EOMONTH(AB840,1)
)</f>
        <v/>
      </c>
      <c r="AC841" s="75" t="str" cm="1">
        <f t="array" aca="1" ref="AC841" ca="1">_xlfn.IFS(
AND($AN$14="Not year_end", AC840&gt;last_rou_date), "",
AND($AN$14="Year_end", AC840&gt;=last_rou_date), "",
AND($AN$14="Year_end"), DATE(YEAR(AC840+1), 12, 31),
AND($AN$14="Not year_end", MONTH(AC840)=12, DAY(AC840)=31), DATE(YEAR(AC839)+1, MONTH(AC839), DAY(AC839)),
AND($AN$14="Not year_end", OR(MONTH(AC840)&lt;&gt;12, DAY(AC840)&lt;&gt;31) ), DATE(YEAR(AC840), 12, 31)
)</f>
        <v/>
      </c>
      <c r="AD841" s="75" t="str" cm="1">
        <f t="array" aca="1" ref="AD841" ca="1">_xlfn.IFS(AD840="", "",
AND(AD840=last_rou_date, OR(MONTH(AD840)&lt;&gt;12, DAY(AD840)&lt;&gt;31) ), DATE(YEAR(AD840), 12, 31),
AND(MONTH(AD840)=12, DAY(AD840)=31, AD840&gt;=last_rou_date), "",
AND(MONTH(AD840)=12, DAY(AD840)&lt;&gt;31),  EOMONTH(AD840,0),
AND(MONTH(AD840)=12, DAY(AD840)=31, $AH$14="Not end"),  EDATE(AD839,1),
AND($AH$14="Not end"), EDATE(AD840, 1),
AND($AH$14="End"), EOMONTH(AD840, 1)
)</f>
        <v/>
      </c>
      <c r="AE841" s="51" t="str" cm="1">
        <f t="array" ref="AE841">_xlfn.IFS(W841="", "",
AND(W841&gt;0, W841&lt;=$B$4, $C$2="İllik artım, faiz olaraq", $D$2&gt;0, $B$3="İllik"), $B$5*((1+$D$2)^(W841-1)),
AND(W841&gt;0, W841&lt;=$B$4, $C$2="İllik artım, faiz olaraq", $D$2&gt;0, $B$3="Aylıq"), $B$5*((1+$D$2)^ROUNDDOWN((W841-1)/12,0)),
AND(W841=1, $C$2="Aşağıdakı kimi dəyişir", ), $B$5,
AND(W841&gt;1, W841&lt;=$B$4, $C$2="Aşağıdakı kimi dəyişir"), IFERROR(VLOOKUP(W841, $C$4:$D$7, 2, FALSE), AE840),
AND(W841&gt;0, W841&lt;=$B$4), $B$5,
TRUE,0 )</f>
        <v/>
      </c>
      <c r="AF841" s="51" t="str">
        <f t="shared" ca="1" si="37"/>
        <v/>
      </c>
    </row>
    <row r="842" spans="1:32" x14ac:dyDescent="0.4">
      <c r="A842" s="13" t="str" cm="1">
        <f t="array" aca="1" ref="A842" ca="1">_xlfn.IFS(
AND(SUMIFS(lease_table_interest_accruals, lease_table_dates, A841)&gt;0, COUNTIFS($E$14:E841, "Interest accrual", $A$14:A841, A841)=0),  A841,
AND(SUMIFS(lease_table_payments, lease_table_dates, A841)&gt;0, COUNTIFS($E$14:E841, "Payment", $A$14:A841, A841)=0),  A841,
AND(SUMIFS(rou_table_deprs, rou_table_dates, A841)&gt;0, COUNTIFS($E$14:E841, "Depreciation", $A$14:A841, A841)=0),  A841,
TRUE,  IFERROR(INDEX(rou_table_dates,  MATCH(A841, rou_table_dates)+1, ), "")
)</f>
        <v/>
      </c>
      <c r="B842" s="1" t="str" cm="1">
        <f t="array" aca="1" ref="B842" ca="1">_xlfn.IFS(
AND(E842="Payment", A842=$B$2), $AM$14,
E842="Payment", $AM$15,
E842="Interest accrual", $AM$18,
E842="Depreciation", $AM$17,
TRUE, "")</f>
        <v/>
      </c>
      <c r="C842" s="1" t="str" cm="1">
        <f t="array" aca="1" ref="C842" ca="1">_xlfn.IFS(
E842="Payment", $AM$19,
E842="Interest accrual", $AM$15,
E842="Depreciation", $AM$16,
TRUE, "")</f>
        <v/>
      </c>
      <c r="D842" s="1" t="str" cm="1">
        <f t="array" aca="1" ref="D842" ca="1">_xlfn.IFS(
E842="Payment", _xlfn.XLOOKUP(A842, lease_table_dates, lease_table_payments, 0, 0),
E842="Interest accrual", _xlfn.XLOOKUP(A842, lease_table_dates, lease_table_interest_accruals, 0, 0),
E842="Depreciation", _xlfn.XLOOKUP(A842, rou_table_dates, rou_table_deprs, 0, 0),
TRUE, ""
)</f>
        <v/>
      </c>
      <c r="E842" s="7" t="str" cm="1">
        <f t="array" aca="1" ref="E842" ca="1">_xlfn.IFS(
AND(SUMIFS(lease_table_interest_accruals, lease_table_dates, A842)&gt;0, COUNTIFS($E$14:E841, "Interest accrual", $A$14:A841, A842)=0), "Interest accrual",
AND(SUMIFS(lease_table_payments, lease_table_dates, A842)&gt;0, COUNTIFS($E$14:E841, "Payment", $A$14:A841, A842)=0), "Payment",
AND(SUMIFS(rou_table_deprs, rou_table_dates, A842)&gt;0, COUNTIFS($E$14:E841, "Depreciation", $A$14:A841, A842)=0), "Depreciation",
TRUE,  ""
)</f>
        <v/>
      </c>
      <c r="G842" s="13" t="str" cm="1">
        <f t="array" aca="1" ref="G842" ca="1">_xlfn.IFS(
AND($B$11="Hə", $B$3="İllik"), Z842,
AND($B$11="Hə", $B$3="Aylıq"), AA842,
$B$11="Yox", X842)</f>
        <v/>
      </c>
      <c r="H842" s="1" t="str" cm="1">
        <f t="array" aca="1" ref="H842" ca="1">_xlfn.IFS( G842="", "",
TRUE, ROUND( H841+I842-J842, 2) )</f>
        <v/>
      </c>
      <c r="I842" s="1" t="str" cm="1">
        <f t="array" aca="1" ref="I842" ca="1">_xlfn.IFS(G842="", "",
G842=last_payment_date, (J842-H841),
 TRUE,  -  (H841- H841* (1+$B$6)^ (_xlfn.DAYS(G842,G841)/365) )
)</f>
        <v/>
      </c>
      <c r="J842" s="1" t="str" cm="1">
        <f t="array" aca="1" ref="J842" ca="1">_xlfn.IFS(G842="", "",
TRUE, _xlfn.XLOOKUP(G842,  payment_dates, payments,0,0)
)</f>
        <v/>
      </c>
      <c r="L842" s="8" t="str" cm="1">
        <f t="array" aca="1" ref="L842" ca="1">_xlfn.IFS(
AND($B$11="Hə", $B$3="İllik"), AC842,
AND($B$11="Hə", $B$3="Aylıq"), AD842,
$B$11="Yox", AB842)</f>
        <v/>
      </c>
      <c r="M842" s="1" t="str" cm="1">
        <f t="array" aca="1" ref="M842" ca="1">_xlfn.IFS( L842="", "",
(M841-N842)&lt;=0.5, 0,
TRUE,  M841-N842)</f>
        <v/>
      </c>
      <c r="N842" s="7" t="str" cm="1">
        <f t="array" aca="1" ref="N842" ca="1">_xlfn.IFS(
L842="", "",
TRUE, MIN(M841, ROUND($M$14/ (last_rou_date - $B$2) * (L842-L841), 2) )
)</f>
        <v/>
      </c>
      <c r="P842" s="59" t="str">
        <f t="shared" ca="1" si="39"/>
        <v/>
      </c>
      <c r="Q842" s="1" t="str" cm="1">
        <f t="array" aca="1" ref="Q842" ca="1">_xlfn.IFS(P842="","",
$B$11="Hə", _xlfn.XLOOKUP(DATE(P842, 12, 31), rou_table_dates, rou_table_nbvs,0, 0),
TRUE,  MAX(0, ROUND($M$14 - $M$14/ (last_rou_date - $B$2) * (DATE(P842,12,31) - $B$2), 2) )
)</f>
        <v/>
      </c>
      <c r="R842" s="1" t="str" cm="1">
        <f t="array" aca="1" ref="R842" ca="1">_xlfn.IFS(P842="","",
$B$11="Hə", _xlfn.XLOOKUP(DATE(P842, 12, 31), lease_table_dates, lease_table_balances,0, 0),
TRUE, IFERROR( XNPV($B$6, IF(payment_dates &gt;DATE(P842, 12, 31), payments,  0),  IF(payment_dates &gt;DATE(P842, 12, 31), payment_dates,  DATE(P842, 12, 31))    ),0)
)</f>
        <v/>
      </c>
      <c r="S842" s="1" t="str" cm="1">
        <f t="array" aca="1" ref="S842" ca="1">_xlfn.IFS(P842="","",
TRUE,  MIN( MIN(Q841, $M$14), ROUND($M$14/ (last_rou_date - $B$2) * (DATE(P842,12,31) - MAX($B$2, DATE(P842-1, 12, 31))), 2) )
)</f>
        <v/>
      </c>
      <c r="T842" s="7" t="str" cm="1">
        <f t="array" aca="1" ref="T842" ca="1">_xlfn.IFS(P842="", "",
ISTEXT(R841), R842- (H842 - SUMIFS( lease_table_payments, lease_table_years, P842) -$AG$14 ),
AND(ISNUMBER(R841), R842&lt;&gt;""),   R842- (R841 - SUMIFS( lease_table_payments, lease_table_years, P842) )
)</f>
        <v/>
      </c>
      <c r="V842" s="64">
        <f t="shared" si="38"/>
        <v>829</v>
      </c>
      <c r="W842" s="51" t="str" cm="1">
        <f t="array" ref="W842">_xlfn.IFS(
OR(W841=$B$4, W841=""),"",
TRUE,W841+1
)</f>
        <v/>
      </c>
      <c r="X842" s="51" t="str" cm="1">
        <f t="array" ref="X842">_xlfn.IFS(X841="","",
W842="", "",
AND($B$3="İllik"),DATE(YEAR(X841)+1,MONTH(X841),DAY(X841) ),
AND($B$3="Aylıq", $AH$14="Not end"), EDATE(X841,1),
AND($B$3="Aylıq", $AH$14="End"), EOMONTH(X841,1)
)</f>
        <v/>
      </c>
      <c r="Y842" s="51" t="str" cm="1">
        <f t="array" aca="1" ref="Y842" ca="1">_xlfn.IFS(
AND($B$7="Dövrün əvvəlində", Y841&lt;=last_rou_date), DATE(YEAR(Y841)+1, 12, 31),
AND($B$7="Dövrün sonunda", Y841&lt;=last_payment_date), DATE(YEAR(Y841)+1, 12, 31),
TRUE, ""
)</f>
        <v/>
      </c>
      <c r="Z842" s="75" t="str" cm="1">
        <f t="array" aca="1" ref="Z842" ca="1">_xlfn.IFS(
AND($AN$14="Not year_end", Z841&gt;last_payment_date), "",
AND($AN$14="Year_end", Z841&gt;=last_payment_date), "",
AND($AN$14="Year_end"), DATE(YEAR(Z841+1), 12, 31),
AND($AN$14="Not year_end", MONTH(Z841)=12, DAY(Z841)=31), DATE(YEAR(Z840)+1, MONTH(Z840), DAY(Z840)),
AND($AN$14="Not year_end", OR(MONTH(Z841)&lt;&gt;12, DAY(Z841)&lt;&gt;31) ), DATE(YEAR(Z841), 12, 31)
)</f>
        <v/>
      </c>
      <c r="AA842" s="75" t="str" cm="1">
        <f t="array" aca="1" ref="AA842" ca="1">_xlfn.IFS(AA841="", "",
AND(AA841=last_payment_date, OR(MONTH(AA841)&lt;&gt;12, DAY(AA841)&lt;&gt;31) ), DATE(YEAR(AA841), 12, 31),
AND(MONTH(AA841)=12, DAY(AA841)=31, AA841&gt;=last_payment_date), "",
AND(MONTH(AA841)=12, DAY(AA841)&lt;&gt;31),  EOMONTH(AA841,0),
AND(MONTH(AA841)=12, DAY(AA841)=31, $AH$14="Not end"),  EDATE(AA840,1),
AND($AH$14="Not end"), EDATE(AA841, 1),
AND($AH$14="End"), EOMONTH(AA841, 1)
)</f>
        <v/>
      </c>
      <c r="AB842" s="75" t="str" cm="1">
        <f t="array" aca="1" ref="AB842" ca="1">_xlfn.IFS(AB841="","",
AND(AB841=last_rou_date), "",
AND($B$3="İllik"),DATE(YEAR(AB841)+1,MONTH(AB841),DAY(AB841) ),
AND($B$3="Aylıq", $AH$14="Not end"), EDATE(AB841,1),
AND($B$3="Aylıq", $AH$14="End"), EOMONTH(AB841,1)
)</f>
        <v/>
      </c>
      <c r="AC842" s="75" t="str" cm="1">
        <f t="array" aca="1" ref="AC842" ca="1">_xlfn.IFS(
AND($AN$14="Not year_end", AC841&gt;last_rou_date), "",
AND($AN$14="Year_end", AC841&gt;=last_rou_date), "",
AND($AN$14="Year_end"), DATE(YEAR(AC841+1), 12, 31),
AND($AN$14="Not year_end", MONTH(AC841)=12, DAY(AC841)=31), DATE(YEAR(AC840)+1, MONTH(AC840), DAY(AC840)),
AND($AN$14="Not year_end", OR(MONTH(AC841)&lt;&gt;12, DAY(AC841)&lt;&gt;31) ), DATE(YEAR(AC841), 12, 31)
)</f>
        <v/>
      </c>
      <c r="AD842" s="75" t="str" cm="1">
        <f t="array" aca="1" ref="AD842" ca="1">_xlfn.IFS(AD841="", "",
AND(AD841=last_rou_date, OR(MONTH(AD841)&lt;&gt;12, DAY(AD841)&lt;&gt;31) ), DATE(YEAR(AD841), 12, 31),
AND(MONTH(AD841)=12, DAY(AD841)=31, AD841&gt;=last_rou_date), "",
AND(MONTH(AD841)=12, DAY(AD841)&lt;&gt;31),  EOMONTH(AD841,0),
AND(MONTH(AD841)=12, DAY(AD841)=31, $AH$14="Not end"),  EDATE(AD840,1),
AND($AH$14="Not end"), EDATE(AD841, 1),
AND($AH$14="End"), EOMONTH(AD841, 1)
)</f>
        <v/>
      </c>
      <c r="AE842" s="51" t="str" cm="1">
        <f t="array" ref="AE842">_xlfn.IFS(W842="", "",
AND(W842&gt;0, W842&lt;=$B$4, $C$2="İllik artım, faiz olaraq", $D$2&gt;0, $B$3="İllik"), $B$5*((1+$D$2)^(W842-1)),
AND(W842&gt;0, W842&lt;=$B$4, $C$2="İllik artım, faiz olaraq", $D$2&gt;0, $B$3="Aylıq"), $B$5*((1+$D$2)^ROUNDDOWN((W842-1)/12,0)),
AND(W842=1, $C$2="Aşağıdakı kimi dəyişir", ), $B$5,
AND(W842&gt;1, W842&lt;=$B$4, $C$2="Aşağıdakı kimi dəyişir"), IFERROR(VLOOKUP(W842, $C$4:$D$7, 2, FALSE), AE841),
AND(W842&gt;0, W842&lt;=$B$4), $B$5,
TRUE,0 )</f>
        <v/>
      </c>
      <c r="AF842" s="51" t="str">
        <f t="shared" ca="1" si="37"/>
        <v/>
      </c>
    </row>
    <row r="843" spans="1:32" x14ac:dyDescent="0.4">
      <c r="A843" s="13" t="str" cm="1">
        <f t="array" aca="1" ref="A843" ca="1">_xlfn.IFS(
AND(SUMIFS(lease_table_interest_accruals, lease_table_dates, A842)&gt;0, COUNTIFS($E$14:E842, "Interest accrual", $A$14:A842, A842)=0),  A842,
AND(SUMIFS(lease_table_payments, lease_table_dates, A842)&gt;0, COUNTIFS($E$14:E842, "Payment", $A$14:A842, A842)=0),  A842,
AND(SUMIFS(rou_table_deprs, rou_table_dates, A842)&gt;0, COUNTIFS($E$14:E842, "Depreciation", $A$14:A842, A842)=0),  A842,
TRUE,  IFERROR(INDEX(rou_table_dates,  MATCH(A842, rou_table_dates)+1, ), "")
)</f>
        <v/>
      </c>
      <c r="B843" s="1" t="str" cm="1">
        <f t="array" aca="1" ref="B843" ca="1">_xlfn.IFS(
AND(E843="Payment", A843=$B$2), $AM$14,
E843="Payment", $AM$15,
E843="Interest accrual", $AM$18,
E843="Depreciation", $AM$17,
TRUE, "")</f>
        <v/>
      </c>
      <c r="C843" s="1" t="str" cm="1">
        <f t="array" aca="1" ref="C843" ca="1">_xlfn.IFS(
E843="Payment", $AM$19,
E843="Interest accrual", $AM$15,
E843="Depreciation", $AM$16,
TRUE, "")</f>
        <v/>
      </c>
      <c r="D843" s="1" t="str" cm="1">
        <f t="array" aca="1" ref="D843" ca="1">_xlfn.IFS(
E843="Payment", _xlfn.XLOOKUP(A843, lease_table_dates, lease_table_payments, 0, 0),
E843="Interest accrual", _xlfn.XLOOKUP(A843, lease_table_dates, lease_table_interest_accruals, 0, 0),
E843="Depreciation", _xlfn.XLOOKUP(A843, rou_table_dates, rou_table_deprs, 0, 0),
TRUE, ""
)</f>
        <v/>
      </c>
      <c r="E843" s="7" t="str" cm="1">
        <f t="array" aca="1" ref="E843" ca="1">_xlfn.IFS(
AND(SUMIFS(lease_table_interest_accruals, lease_table_dates, A843)&gt;0, COUNTIFS($E$14:E842, "Interest accrual", $A$14:A842, A843)=0), "Interest accrual",
AND(SUMIFS(lease_table_payments, lease_table_dates, A843)&gt;0, COUNTIFS($E$14:E842, "Payment", $A$14:A842, A843)=0), "Payment",
AND(SUMIFS(rou_table_deprs, rou_table_dates, A843)&gt;0, COUNTIFS($E$14:E842, "Depreciation", $A$14:A842, A843)=0), "Depreciation",
TRUE,  ""
)</f>
        <v/>
      </c>
      <c r="G843" s="13" t="str" cm="1">
        <f t="array" aca="1" ref="G843" ca="1">_xlfn.IFS(
AND($B$11="Hə", $B$3="İllik"), Z843,
AND($B$11="Hə", $B$3="Aylıq"), AA843,
$B$11="Yox", X843)</f>
        <v/>
      </c>
      <c r="H843" s="1" t="str" cm="1">
        <f t="array" aca="1" ref="H843" ca="1">_xlfn.IFS( G843="", "",
TRUE, ROUND( H842+I843-J843, 2) )</f>
        <v/>
      </c>
      <c r="I843" s="1" t="str" cm="1">
        <f t="array" aca="1" ref="I843" ca="1">_xlfn.IFS(G843="", "",
G843=last_payment_date, (J843-H842),
 TRUE,  -  (H842- H842* (1+$B$6)^ (_xlfn.DAYS(G843,G842)/365) )
)</f>
        <v/>
      </c>
      <c r="J843" s="1" t="str" cm="1">
        <f t="array" aca="1" ref="J843" ca="1">_xlfn.IFS(G843="", "",
TRUE, _xlfn.XLOOKUP(G843,  payment_dates, payments,0,0)
)</f>
        <v/>
      </c>
      <c r="L843" s="8" t="str" cm="1">
        <f t="array" aca="1" ref="L843" ca="1">_xlfn.IFS(
AND($B$11="Hə", $B$3="İllik"), AC843,
AND($B$11="Hə", $B$3="Aylıq"), AD843,
$B$11="Yox", AB843)</f>
        <v/>
      </c>
      <c r="M843" s="1" t="str" cm="1">
        <f t="array" aca="1" ref="M843" ca="1">_xlfn.IFS( L843="", "",
(M842-N843)&lt;=0.5, 0,
TRUE,  M842-N843)</f>
        <v/>
      </c>
      <c r="N843" s="7" t="str" cm="1">
        <f t="array" aca="1" ref="N843" ca="1">_xlfn.IFS(
L843="", "",
TRUE, MIN(M842, ROUND($M$14/ (last_rou_date - $B$2) * (L843-L842), 2) )
)</f>
        <v/>
      </c>
      <c r="P843" s="59" t="str">
        <f t="shared" ca="1" si="39"/>
        <v/>
      </c>
      <c r="Q843" s="1" t="str" cm="1">
        <f t="array" aca="1" ref="Q843" ca="1">_xlfn.IFS(P843="","",
$B$11="Hə", _xlfn.XLOOKUP(DATE(P843, 12, 31), rou_table_dates, rou_table_nbvs,0, 0),
TRUE,  MAX(0, ROUND($M$14 - $M$14/ (last_rou_date - $B$2) * (DATE(P843,12,31) - $B$2), 2) )
)</f>
        <v/>
      </c>
      <c r="R843" s="1" t="str" cm="1">
        <f t="array" aca="1" ref="R843" ca="1">_xlfn.IFS(P843="","",
$B$11="Hə", _xlfn.XLOOKUP(DATE(P843, 12, 31), lease_table_dates, lease_table_balances,0, 0),
TRUE, IFERROR( XNPV($B$6, IF(payment_dates &gt;DATE(P843, 12, 31), payments,  0),  IF(payment_dates &gt;DATE(P843, 12, 31), payment_dates,  DATE(P843, 12, 31))    ),0)
)</f>
        <v/>
      </c>
      <c r="S843" s="1" t="str" cm="1">
        <f t="array" aca="1" ref="S843" ca="1">_xlfn.IFS(P843="","",
TRUE,  MIN( MIN(Q842, $M$14), ROUND($M$14/ (last_rou_date - $B$2) * (DATE(P843,12,31) - MAX($B$2, DATE(P843-1, 12, 31))), 2) )
)</f>
        <v/>
      </c>
      <c r="T843" s="7" t="str" cm="1">
        <f t="array" aca="1" ref="T843" ca="1">_xlfn.IFS(P843="", "",
ISTEXT(R842), R843- (H843 - SUMIFS( lease_table_payments, lease_table_years, P843) -$AG$14 ),
AND(ISNUMBER(R842), R843&lt;&gt;""),   R843- (R842 - SUMIFS( lease_table_payments, lease_table_years, P843) )
)</f>
        <v/>
      </c>
      <c r="V843" s="64">
        <f t="shared" si="38"/>
        <v>830</v>
      </c>
      <c r="W843" s="51" t="str" cm="1">
        <f t="array" ref="W843">_xlfn.IFS(
OR(W842=$B$4, W842=""),"",
TRUE,W842+1
)</f>
        <v/>
      </c>
      <c r="X843" s="51" t="str" cm="1">
        <f t="array" ref="X843">_xlfn.IFS(X842="","",
W843="", "",
AND($B$3="İllik"),DATE(YEAR(X842)+1,MONTH(X842),DAY(X842) ),
AND($B$3="Aylıq", $AH$14="Not end"), EDATE(X842,1),
AND($B$3="Aylıq", $AH$14="End"), EOMONTH(X842,1)
)</f>
        <v/>
      </c>
      <c r="Y843" s="51" t="str" cm="1">
        <f t="array" aca="1" ref="Y843" ca="1">_xlfn.IFS(
AND($B$7="Dövrün əvvəlində", Y842&lt;=last_rou_date), DATE(YEAR(Y842)+1, 12, 31),
AND($B$7="Dövrün sonunda", Y842&lt;=last_payment_date), DATE(YEAR(Y842)+1, 12, 31),
TRUE, ""
)</f>
        <v/>
      </c>
      <c r="Z843" s="75" t="str" cm="1">
        <f t="array" aca="1" ref="Z843" ca="1">_xlfn.IFS(
AND($AN$14="Not year_end", Z842&gt;last_payment_date), "",
AND($AN$14="Year_end", Z842&gt;=last_payment_date), "",
AND($AN$14="Year_end"), DATE(YEAR(Z842+1), 12, 31),
AND($AN$14="Not year_end", MONTH(Z842)=12, DAY(Z842)=31), DATE(YEAR(Z841)+1, MONTH(Z841), DAY(Z841)),
AND($AN$14="Not year_end", OR(MONTH(Z842)&lt;&gt;12, DAY(Z842)&lt;&gt;31) ), DATE(YEAR(Z842), 12, 31)
)</f>
        <v/>
      </c>
      <c r="AA843" s="75" t="str" cm="1">
        <f t="array" aca="1" ref="AA843" ca="1">_xlfn.IFS(AA842="", "",
AND(AA842=last_payment_date, OR(MONTH(AA842)&lt;&gt;12, DAY(AA842)&lt;&gt;31) ), DATE(YEAR(AA842), 12, 31),
AND(MONTH(AA842)=12, DAY(AA842)=31, AA842&gt;=last_payment_date), "",
AND(MONTH(AA842)=12, DAY(AA842)&lt;&gt;31),  EOMONTH(AA842,0),
AND(MONTH(AA842)=12, DAY(AA842)=31, $AH$14="Not end"),  EDATE(AA841,1),
AND($AH$14="Not end"), EDATE(AA842, 1),
AND($AH$14="End"), EOMONTH(AA842, 1)
)</f>
        <v/>
      </c>
      <c r="AB843" s="75" t="str" cm="1">
        <f t="array" aca="1" ref="AB843" ca="1">_xlfn.IFS(AB842="","",
AND(AB842=last_rou_date), "",
AND($B$3="İllik"),DATE(YEAR(AB842)+1,MONTH(AB842),DAY(AB842) ),
AND($B$3="Aylıq", $AH$14="Not end"), EDATE(AB842,1),
AND($B$3="Aylıq", $AH$14="End"), EOMONTH(AB842,1)
)</f>
        <v/>
      </c>
      <c r="AC843" s="75" t="str" cm="1">
        <f t="array" aca="1" ref="AC843" ca="1">_xlfn.IFS(
AND($AN$14="Not year_end", AC842&gt;last_rou_date), "",
AND($AN$14="Year_end", AC842&gt;=last_rou_date), "",
AND($AN$14="Year_end"), DATE(YEAR(AC842+1), 12, 31),
AND($AN$14="Not year_end", MONTH(AC842)=12, DAY(AC842)=31), DATE(YEAR(AC841)+1, MONTH(AC841), DAY(AC841)),
AND($AN$14="Not year_end", OR(MONTH(AC842)&lt;&gt;12, DAY(AC842)&lt;&gt;31) ), DATE(YEAR(AC842), 12, 31)
)</f>
        <v/>
      </c>
      <c r="AD843" s="75" t="str" cm="1">
        <f t="array" aca="1" ref="AD843" ca="1">_xlfn.IFS(AD842="", "",
AND(AD842=last_rou_date, OR(MONTH(AD842)&lt;&gt;12, DAY(AD842)&lt;&gt;31) ), DATE(YEAR(AD842), 12, 31),
AND(MONTH(AD842)=12, DAY(AD842)=31, AD842&gt;=last_rou_date), "",
AND(MONTH(AD842)=12, DAY(AD842)&lt;&gt;31),  EOMONTH(AD842,0),
AND(MONTH(AD842)=12, DAY(AD842)=31, $AH$14="Not end"),  EDATE(AD841,1),
AND($AH$14="Not end"), EDATE(AD842, 1),
AND($AH$14="End"), EOMONTH(AD842, 1)
)</f>
        <v/>
      </c>
      <c r="AE843" s="51" t="str" cm="1">
        <f t="array" ref="AE843">_xlfn.IFS(W843="", "",
AND(W843&gt;0, W843&lt;=$B$4, $C$2="İllik artım, faiz olaraq", $D$2&gt;0, $B$3="İllik"), $B$5*((1+$D$2)^(W843-1)),
AND(W843&gt;0, W843&lt;=$B$4, $C$2="İllik artım, faiz olaraq", $D$2&gt;0, $B$3="Aylıq"), $B$5*((1+$D$2)^ROUNDDOWN((W843-1)/12,0)),
AND(W843=1, $C$2="Aşağıdakı kimi dəyişir", ), $B$5,
AND(W843&gt;1, W843&lt;=$B$4, $C$2="Aşağıdakı kimi dəyişir"), IFERROR(VLOOKUP(W843, $C$4:$D$7, 2, FALSE), AE842),
AND(W843&gt;0, W843&lt;=$B$4), $B$5,
TRUE,0 )</f>
        <v/>
      </c>
      <c r="AF843" s="51" t="str">
        <f t="shared" ca="1" si="37"/>
        <v/>
      </c>
    </row>
    <row r="844" spans="1:32" x14ac:dyDescent="0.4">
      <c r="A844" s="13" t="str" cm="1">
        <f t="array" aca="1" ref="A844" ca="1">_xlfn.IFS(
AND(SUMIFS(lease_table_interest_accruals, lease_table_dates, A843)&gt;0, COUNTIFS($E$14:E843, "Interest accrual", $A$14:A843, A843)=0),  A843,
AND(SUMIFS(lease_table_payments, lease_table_dates, A843)&gt;0, COUNTIFS($E$14:E843, "Payment", $A$14:A843, A843)=0),  A843,
AND(SUMIFS(rou_table_deprs, rou_table_dates, A843)&gt;0, COUNTIFS($E$14:E843, "Depreciation", $A$14:A843, A843)=0),  A843,
TRUE,  IFERROR(INDEX(rou_table_dates,  MATCH(A843, rou_table_dates)+1, ), "")
)</f>
        <v/>
      </c>
      <c r="B844" s="1" t="str" cm="1">
        <f t="array" aca="1" ref="B844" ca="1">_xlfn.IFS(
AND(E844="Payment", A844=$B$2), $AM$14,
E844="Payment", $AM$15,
E844="Interest accrual", $AM$18,
E844="Depreciation", $AM$17,
TRUE, "")</f>
        <v/>
      </c>
      <c r="C844" s="1" t="str" cm="1">
        <f t="array" aca="1" ref="C844" ca="1">_xlfn.IFS(
E844="Payment", $AM$19,
E844="Interest accrual", $AM$15,
E844="Depreciation", $AM$16,
TRUE, "")</f>
        <v/>
      </c>
      <c r="D844" s="1" t="str" cm="1">
        <f t="array" aca="1" ref="D844" ca="1">_xlfn.IFS(
E844="Payment", _xlfn.XLOOKUP(A844, lease_table_dates, lease_table_payments, 0, 0),
E844="Interest accrual", _xlfn.XLOOKUP(A844, lease_table_dates, lease_table_interest_accruals, 0, 0),
E844="Depreciation", _xlfn.XLOOKUP(A844, rou_table_dates, rou_table_deprs, 0, 0),
TRUE, ""
)</f>
        <v/>
      </c>
      <c r="E844" s="7" t="str" cm="1">
        <f t="array" aca="1" ref="E844" ca="1">_xlfn.IFS(
AND(SUMIFS(lease_table_interest_accruals, lease_table_dates, A844)&gt;0, COUNTIFS($E$14:E843, "Interest accrual", $A$14:A843, A844)=0), "Interest accrual",
AND(SUMIFS(lease_table_payments, lease_table_dates, A844)&gt;0, COUNTIFS($E$14:E843, "Payment", $A$14:A843, A844)=0), "Payment",
AND(SUMIFS(rou_table_deprs, rou_table_dates, A844)&gt;0, COUNTIFS($E$14:E843, "Depreciation", $A$14:A843, A844)=0), "Depreciation",
TRUE,  ""
)</f>
        <v/>
      </c>
      <c r="G844" s="13" t="str" cm="1">
        <f t="array" aca="1" ref="G844" ca="1">_xlfn.IFS(
AND($B$11="Hə", $B$3="İllik"), Z844,
AND($B$11="Hə", $B$3="Aylıq"), AA844,
$B$11="Yox", X844)</f>
        <v/>
      </c>
      <c r="H844" s="1" t="str" cm="1">
        <f t="array" aca="1" ref="H844" ca="1">_xlfn.IFS( G844="", "",
TRUE, ROUND( H843+I844-J844, 2) )</f>
        <v/>
      </c>
      <c r="I844" s="1" t="str" cm="1">
        <f t="array" aca="1" ref="I844" ca="1">_xlfn.IFS(G844="", "",
G844=last_payment_date, (J844-H843),
 TRUE,  -  (H843- H843* (1+$B$6)^ (_xlfn.DAYS(G844,G843)/365) )
)</f>
        <v/>
      </c>
      <c r="J844" s="1" t="str" cm="1">
        <f t="array" aca="1" ref="J844" ca="1">_xlfn.IFS(G844="", "",
TRUE, _xlfn.XLOOKUP(G844,  payment_dates, payments,0,0)
)</f>
        <v/>
      </c>
      <c r="L844" s="8" t="str" cm="1">
        <f t="array" aca="1" ref="L844" ca="1">_xlfn.IFS(
AND($B$11="Hə", $B$3="İllik"), AC844,
AND($B$11="Hə", $B$3="Aylıq"), AD844,
$B$11="Yox", AB844)</f>
        <v/>
      </c>
      <c r="M844" s="1" t="str" cm="1">
        <f t="array" aca="1" ref="M844" ca="1">_xlfn.IFS( L844="", "",
(M843-N844)&lt;=0.5, 0,
TRUE,  M843-N844)</f>
        <v/>
      </c>
      <c r="N844" s="7" t="str" cm="1">
        <f t="array" aca="1" ref="N844" ca="1">_xlfn.IFS(
L844="", "",
TRUE, MIN(M843, ROUND($M$14/ (last_rou_date - $B$2) * (L844-L843), 2) )
)</f>
        <v/>
      </c>
      <c r="P844" s="59" t="str">
        <f t="shared" ca="1" si="39"/>
        <v/>
      </c>
      <c r="Q844" s="1" t="str" cm="1">
        <f t="array" aca="1" ref="Q844" ca="1">_xlfn.IFS(P844="","",
$B$11="Hə", _xlfn.XLOOKUP(DATE(P844, 12, 31), rou_table_dates, rou_table_nbvs,0, 0),
TRUE,  MAX(0, ROUND($M$14 - $M$14/ (last_rou_date - $B$2) * (DATE(P844,12,31) - $B$2), 2) )
)</f>
        <v/>
      </c>
      <c r="R844" s="1" t="str" cm="1">
        <f t="array" aca="1" ref="R844" ca="1">_xlfn.IFS(P844="","",
$B$11="Hə", _xlfn.XLOOKUP(DATE(P844, 12, 31), lease_table_dates, lease_table_balances,0, 0),
TRUE, IFERROR( XNPV($B$6, IF(payment_dates &gt;DATE(P844, 12, 31), payments,  0),  IF(payment_dates &gt;DATE(P844, 12, 31), payment_dates,  DATE(P844, 12, 31))    ),0)
)</f>
        <v/>
      </c>
      <c r="S844" s="1" t="str" cm="1">
        <f t="array" aca="1" ref="S844" ca="1">_xlfn.IFS(P844="","",
TRUE,  MIN( MIN(Q843, $M$14), ROUND($M$14/ (last_rou_date - $B$2) * (DATE(P844,12,31) - MAX($B$2, DATE(P844-1, 12, 31))), 2) )
)</f>
        <v/>
      </c>
      <c r="T844" s="7" t="str" cm="1">
        <f t="array" aca="1" ref="T844" ca="1">_xlfn.IFS(P844="", "",
ISTEXT(R843), R844- (H844 - SUMIFS( lease_table_payments, lease_table_years, P844) -$AG$14 ),
AND(ISNUMBER(R843), R844&lt;&gt;""),   R844- (R843 - SUMIFS( lease_table_payments, lease_table_years, P844) )
)</f>
        <v/>
      </c>
      <c r="V844" s="64">
        <f t="shared" si="38"/>
        <v>831</v>
      </c>
      <c r="W844" s="51" t="str" cm="1">
        <f t="array" ref="W844">_xlfn.IFS(
OR(W843=$B$4, W843=""),"",
TRUE,W843+1
)</f>
        <v/>
      </c>
      <c r="X844" s="51" t="str" cm="1">
        <f t="array" ref="X844">_xlfn.IFS(X843="","",
W844="", "",
AND($B$3="İllik"),DATE(YEAR(X843)+1,MONTH(X843),DAY(X843) ),
AND($B$3="Aylıq", $AH$14="Not end"), EDATE(X843,1),
AND($B$3="Aylıq", $AH$14="End"), EOMONTH(X843,1)
)</f>
        <v/>
      </c>
      <c r="Y844" s="51" t="str" cm="1">
        <f t="array" aca="1" ref="Y844" ca="1">_xlfn.IFS(
AND($B$7="Dövrün əvvəlində", Y843&lt;=last_rou_date), DATE(YEAR(Y843)+1, 12, 31),
AND($B$7="Dövrün sonunda", Y843&lt;=last_payment_date), DATE(YEAR(Y843)+1, 12, 31),
TRUE, ""
)</f>
        <v/>
      </c>
      <c r="Z844" s="75" t="str" cm="1">
        <f t="array" aca="1" ref="Z844" ca="1">_xlfn.IFS(
AND($AN$14="Not year_end", Z843&gt;last_payment_date), "",
AND($AN$14="Year_end", Z843&gt;=last_payment_date), "",
AND($AN$14="Year_end"), DATE(YEAR(Z843+1), 12, 31),
AND($AN$14="Not year_end", MONTH(Z843)=12, DAY(Z843)=31), DATE(YEAR(Z842)+1, MONTH(Z842), DAY(Z842)),
AND($AN$14="Not year_end", OR(MONTH(Z843)&lt;&gt;12, DAY(Z843)&lt;&gt;31) ), DATE(YEAR(Z843), 12, 31)
)</f>
        <v/>
      </c>
      <c r="AA844" s="75" t="str" cm="1">
        <f t="array" aca="1" ref="AA844" ca="1">_xlfn.IFS(AA843="", "",
AND(AA843=last_payment_date, OR(MONTH(AA843)&lt;&gt;12, DAY(AA843)&lt;&gt;31) ), DATE(YEAR(AA843), 12, 31),
AND(MONTH(AA843)=12, DAY(AA843)=31, AA843&gt;=last_payment_date), "",
AND(MONTH(AA843)=12, DAY(AA843)&lt;&gt;31),  EOMONTH(AA843,0),
AND(MONTH(AA843)=12, DAY(AA843)=31, $AH$14="Not end"),  EDATE(AA842,1),
AND($AH$14="Not end"), EDATE(AA843, 1),
AND($AH$14="End"), EOMONTH(AA843, 1)
)</f>
        <v/>
      </c>
      <c r="AB844" s="75" t="str" cm="1">
        <f t="array" aca="1" ref="AB844" ca="1">_xlfn.IFS(AB843="","",
AND(AB843=last_rou_date), "",
AND($B$3="İllik"),DATE(YEAR(AB843)+1,MONTH(AB843),DAY(AB843) ),
AND($B$3="Aylıq", $AH$14="Not end"), EDATE(AB843,1),
AND($B$3="Aylıq", $AH$14="End"), EOMONTH(AB843,1)
)</f>
        <v/>
      </c>
      <c r="AC844" s="75" t="str" cm="1">
        <f t="array" aca="1" ref="AC844" ca="1">_xlfn.IFS(
AND($AN$14="Not year_end", AC843&gt;last_rou_date), "",
AND($AN$14="Year_end", AC843&gt;=last_rou_date), "",
AND($AN$14="Year_end"), DATE(YEAR(AC843+1), 12, 31),
AND($AN$14="Not year_end", MONTH(AC843)=12, DAY(AC843)=31), DATE(YEAR(AC842)+1, MONTH(AC842), DAY(AC842)),
AND($AN$14="Not year_end", OR(MONTH(AC843)&lt;&gt;12, DAY(AC843)&lt;&gt;31) ), DATE(YEAR(AC843), 12, 31)
)</f>
        <v/>
      </c>
      <c r="AD844" s="75" t="str" cm="1">
        <f t="array" aca="1" ref="AD844" ca="1">_xlfn.IFS(AD843="", "",
AND(AD843=last_rou_date, OR(MONTH(AD843)&lt;&gt;12, DAY(AD843)&lt;&gt;31) ), DATE(YEAR(AD843), 12, 31),
AND(MONTH(AD843)=12, DAY(AD843)=31, AD843&gt;=last_rou_date), "",
AND(MONTH(AD843)=12, DAY(AD843)&lt;&gt;31),  EOMONTH(AD843,0),
AND(MONTH(AD843)=12, DAY(AD843)=31, $AH$14="Not end"),  EDATE(AD842,1),
AND($AH$14="Not end"), EDATE(AD843, 1),
AND($AH$14="End"), EOMONTH(AD843, 1)
)</f>
        <v/>
      </c>
      <c r="AE844" s="51" t="str" cm="1">
        <f t="array" ref="AE844">_xlfn.IFS(W844="", "",
AND(W844&gt;0, W844&lt;=$B$4, $C$2="İllik artım, faiz olaraq", $D$2&gt;0, $B$3="İllik"), $B$5*((1+$D$2)^(W844-1)),
AND(W844&gt;0, W844&lt;=$B$4, $C$2="İllik artım, faiz olaraq", $D$2&gt;0, $B$3="Aylıq"), $B$5*((1+$D$2)^ROUNDDOWN((W844-1)/12,0)),
AND(W844=1, $C$2="Aşağıdakı kimi dəyişir", ), $B$5,
AND(W844&gt;1, W844&lt;=$B$4, $C$2="Aşağıdakı kimi dəyişir"), IFERROR(VLOOKUP(W844, $C$4:$D$7, 2, FALSE), AE843),
AND(W844&gt;0, W844&lt;=$B$4), $B$5,
TRUE,0 )</f>
        <v/>
      </c>
      <c r="AF844" s="51" t="str">
        <f t="shared" ca="1" si="37"/>
        <v/>
      </c>
    </row>
    <row r="845" spans="1:32" x14ac:dyDescent="0.4">
      <c r="A845" s="13" t="str" cm="1">
        <f t="array" aca="1" ref="A845" ca="1">_xlfn.IFS(
AND(SUMIFS(lease_table_interest_accruals, lease_table_dates, A844)&gt;0, COUNTIFS($E$14:E844, "Interest accrual", $A$14:A844, A844)=0),  A844,
AND(SUMIFS(lease_table_payments, lease_table_dates, A844)&gt;0, COUNTIFS($E$14:E844, "Payment", $A$14:A844, A844)=0),  A844,
AND(SUMIFS(rou_table_deprs, rou_table_dates, A844)&gt;0, COUNTIFS($E$14:E844, "Depreciation", $A$14:A844, A844)=0),  A844,
TRUE,  IFERROR(INDEX(rou_table_dates,  MATCH(A844, rou_table_dates)+1, ), "")
)</f>
        <v/>
      </c>
      <c r="B845" s="1" t="str" cm="1">
        <f t="array" aca="1" ref="B845" ca="1">_xlfn.IFS(
AND(E845="Payment", A845=$B$2), $AM$14,
E845="Payment", $AM$15,
E845="Interest accrual", $AM$18,
E845="Depreciation", $AM$17,
TRUE, "")</f>
        <v/>
      </c>
      <c r="C845" s="1" t="str" cm="1">
        <f t="array" aca="1" ref="C845" ca="1">_xlfn.IFS(
E845="Payment", $AM$19,
E845="Interest accrual", $AM$15,
E845="Depreciation", $AM$16,
TRUE, "")</f>
        <v/>
      </c>
      <c r="D845" s="1" t="str" cm="1">
        <f t="array" aca="1" ref="D845" ca="1">_xlfn.IFS(
E845="Payment", _xlfn.XLOOKUP(A845, lease_table_dates, lease_table_payments, 0, 0),
E845="Interest accrual", _xlfn.XLOOKUP(A845, lease_table_dates, lease_table_interest_accruals, 0, 0),
E845="Depreciation", _xlfn.XLOOKUP(A845, rou_table_dates, rou_table_deprs, 0, 0),
TRUE, ""
)</f>
        <v/>
      </c>
      <c r="E845" s="7" t="str" cm="1">
        <f t="array" aca="1" ref="E845" ca="1">_xlfn.IFS(
AND(SUMIFS(lease_table_interest_accruals, lease_table_dates, A845)&gt;0, COUNTIFS($E$14:E844, "Interest accrual", $A$14:A844, A845)=0), "Interest accrual",
AND(SUMIFS(lease_table_payments, lease_table_dates, A845)&gt;0, COUNTIFS($E$14:E844, "Payment", $A$14:A844, A845)=0), "Payment",
AND(SUMIFS(rou_table_deprs, rou_table_dates, A845)&gt;0, COUNTIFS($E$14:E844, "Depreciation", $A$14:A844, A845)=0), "Depreciation",
TRUE,  ""
)</f>
        <v/>
      </c>
      <c r="G845" s="13" t="str" cm="1">
        <f t="array" aca="1" ref="G845" ca="1">_xlfn.IFS(
AND($B$11="Hə", $B$3="İllik"), Z845,
AND($B$11="Hə", $B$3="Aylıq"), AA845,
$B$11="Yox", X845)</f>
        <v/>
      </c>
      <c r="H845" s="1" t="str" cm="1">
        <f t="array" aca="1" ref="H845" ca="1">_xlfn.IFS( G845="", "",
TRUE, ROUND( H844+I845-J845, 2) )</f>
        <v/>
      </c>
      <c r="I845" s="1" t="str" cm="1">
        <f t="array" aca="1" ref="I845" ca="1">_xlfn.IFS(G845="", "",
G845=last_payment_date, (J845-H844),
 TRUE,  -  (H844- H844* (1+$B$6)^ (_xlfn.DAYS(G845,G844)/365) )
)</f>
        <v/>
      </c>
      <c r="J845" s="1" t="str" cm="1">
        <f t="array" aca="1" ref="J845" ca="1">_xlfn.IFS(G845="", "",
TRUE, _xlfn.XLOOKUP(G845,  payment_dates, payments,0,0)
)</f>
        <v/>
      </c>
      <c r="L845" s="8" t="str" cm="1">
        <f t="array" aca="1" ref="L845" ca="1">_xlfn.IFS(
AND($B$11="Hə", $B$3="İllik"), AC845,
AND($B$11="Hə", $B$3="Aylıq"), AD845,
$B$11="Yox", AB845)</f>
        <v/>
      </c>
      <c r="M845" s="1" t="str" cm="1">
        <f t="array" aca="1" ref="M845" ca="1">_xlfn.IFS( L845="", "",
(M844-N845)&lt;=0.5, 0,
TRUE,  M844-N845)</f>
        <v/>
      </c>
      <c r="N845" s="7" t="str" cm="1">
        <f t="array" aca="1" ref="N845" ca="1">_xlfn.IFS(
L845="", "",
TRUE, MIN(M844, ROUND($M$14/ (last_rou_date - $B$2) * (L845-L844), 2) )
)</f>
        <v/>
      </c>
      <c r="P845" s="59" t="str">
        <f t="shared" ca="1" si="39"/>
        <v/>
      </c>
      <c r="Q845" s="1" t="str" cm="1">
        <f t="array" aca="1" ref="Q845" ca="1">_xlfn.IFS(P845="","",
$B$11="Hə", _xlfn.XLOOKUP(DATE(P845, 12, 31), rou_table_dates, rou_table_nbvs,0, 0),
TRUE,  MAX(0, ROUND($M$14 - $M$14/ (last_rou_date - $B$2) * (DATE(P845,12,31) - $B$2), 2) )
)</f>
        <v/>
      </c>
      <c r="R845" s="1" t="str" cm="1">
        <f t="array" aca="1" ref="R845" ca="1">_xlfn.IFS(P845="","",
$B$11="Hə", _xlfn.XLOOKUP(DATE(P845, 12, 31), lease_table_dates, lease_table_balances,0, 0),
TRUE, IFERROR( XNPV($B$6, IF(payment_dates &gt;DATE(P845, 12, 31), payments,  0),  IF(payment_dates &gt;DATE(P845, 12, 31), payment_dates,  DATE(P845, 12, 31))    ),0)
)</f>
        <v/>
      </c>
      <c r="S845" s="1" t="str" cm="1">
        <f t="array" aca="1" ref="S845" ca="1">_xlfn.IFS(P845="","",
TRUE,  MIN( MIN(Q844, $M$14), ROUND($M$14/ (last_rou_date - $B$2) * (DATE(P845,12,31) - MAX($B$2, DATE(P845-1, 12, 31))), 2) )
)</f>
        <v/>
      </c>
      <c r="T845" s="7" t="str" cm="1">
        <f t="array" aca="1" ref="T845" ca="1">_xlfn.IFS(P845="", "",
ISTEXT(R844), R845- (H845 - SUMIFS( lease_table_payments, lease_table_years, P845) -$AG$14 ),
AND(ISNUMBER(R844), R845&lt;&gt;""),   R845- (R844 - SUMIFS( lease_table_payments, lease_table_years, P845) )
)</f>
        <v/>
      </c>
      <c r="V845" s="64">
        <f t="shared" si="38"/>
        <v>832</v>
      </c>
      <c r="W845" s="51" t="str" cm="1">
        <f t="array" ref="W845">_xlfn.IFS(
OR(W844=$B$4, W844=""),"",
TRUE,W844+1
)</f>
        <v/>
      </c>
      <c r="X845" s="51" t="str" cm="1">
        <f t="array" ref="X845">_xlfn.IFS(X844="","",
W845="", "",
AND($B$3="İllik"),DATE(YEAR(X844)+1,MONTH(X844),DAY(X844) ),
AND($B$3="Aylıq", $AH$14="Not end"), EDATE(X844,1),
AND($B$3="Aylıq", $AH$14="End"), EOMONTH(X844,1)
)</f>
        <v/>
      </c>
      <c r="Y845" s="51" t="str" cm="1">
        <f t="array" aca="1" ref="Y845" ca="1">_xlfn.IFS(
AND($B$7="Dövrün əvvəlində", Y844&lt;=last_rou_date), DATE(YEAR(Y844)+1, 12, 31),
AND($B$7="Dövrün sonunda", Y844&lt;=last_payment_date), DATE(YEAR(Y844)+1, 12, 31),
TRUE, ""
)</f>
        <v/>
      </c>
      <c r="Z845" s="75" t="str" cm="1">
        <f t="array" aca="1" ref="Z845" ca="1">_xlfn.IFS(
AND($AN$14="Not year_end", Z844&gt;last_payment_date), "",
AND($AN$14="Year_end", Z844&gt;=last_payment_date), "",
AND($AN$14="Year_end"), DATE(YEAR(Z844+1), 12, 31),
AND($AN$14="Not year_end", MONTH(Z844)=12, DAY(Z844)=31), DATE(YEAR(Z843)+1, MONTH(Z843), DAY(Z843)),
AND($AN$14="Not year_end", OR(MONTH(Z844)&lt;&gt;12, DAY(Z844)&lt;&gt;31) ), DATE(YEAR(Z844), 12, 31)
)</f>
        <v/>
      </c>
      <c r="AA845" s="75" t="str" cm="1">
        <f t="array" aca="1" ref="AA845" ca="1">_xlfn.IFS(AA844="", "",
AND(AA844=last_payment_date, OR(MONTH(AA844)&lt;&gt;12, DAY(AA844)&lt;&gt;31) ), DATE(YEAR(AA844), 12, 31),
AND(MONTH(AA844)=12, DAY(AA844)=31, AA844&gt;=last_payment_date), "",
AND(MONTH(AA844)=12, DAY(AA844)&lt;&gt;31),  EOMONTH(AA844,0),
AND(MONTH(AA844)=12, DAY(AA844)=31, $AH$14="Not end"),  EDATE(AA843,1),
AND($AH$14="Not end"), EDATE(AA844, 1),
AND($AH$14="End"), EOMONTH(AA844, 1)
)</f>
        <v/>
      </c>
      <c r="AB845" s="75" t="str" cm="1">
        <f t="array" aca="1" ref="AB845" ca="1">_xlfn.IFS(AB844="","",
AND(AB844=last_rou_date), "",
AND($B$3="İllik"),DATE(YEAR(AB844)+1,MONTH(AB844),DAY(AB844) ),
AND($B$3="Aylıq", $AH$14="Not end"), EDATE(AB844,1),
AND($B$3="Aylıq", $AH$14="End"), EOMONTH(AB844,1)
)</f>
        <v/>
      </c>
      <c r="AC845" s="75" t="str" cm="1">
        <f t="array" aca="1" ref="AC845" ca="1">_xlfn.IFS(
AND($AN$14="Not year_end", AC844&gt;last_rou_date), "",
AND($AN$14="Year_end", AC844&gt;=last_rou_date), "",
AND($AN$14="Year_end"), DATE(YEAR(AC844+1), 12, 31),
AND($AN$14="Not year_end", MONTH(AC844)=12, DAY(AC844)=31), DATE(YEAR(AC843)+1, MONTH(AC843), DAY(AC843)),
AND($AN$14="Not year_end", OR(MONTH(AC844)&lt;&gt;12, DAY(AC844)&lt;&gt;31) ), DATE(YEAR(AC844), 12, 31)
)</f>
        <v/>
      </c>
      <c r="AD845" s="75" t="str" cm="1">
        <f t="array" aca="1" ref="AD845" ca="1">_xlfn.IFS(AD844="", "",
AND(AD844=last_rou_date, OR(MONTH(AD844)&lt;&gt;12, DAY(AD844)&lt;&gt;31) ), DATE(YEAR(AD844), 12, 31),
AND(MONTH(AD844)=12, DAY(AD844)=31, AD844&gt;=last_rou_date), "",
AND(MONTH(AD844)=12, DAY(AD844)&lt;&gt;31),  EOMONTH(AD844,0),
AND(MONTH(AD844)=12, DAY(AD844)=31, $AH$14="Not end"),  EDATE(AD843,1),
AND($AH$14="Not end"), EDATE(AD844, 1),
AND($AH$14="End"), EOMONTH(AD844, 1)
)</f>
        <v/>
      </c>
      <c r="AE845" s="51" t="str" cm="1">
        <f t="array" ref="AE845">_xlfn.IFS(W845="", "",
AND(W845&gt;0, W845&lt;=$B$4, $C$2="İllik artım, faiz olaraq", $D$2&gt;0, $B$3="İllik"), $B$5*((1+$D$2)^(W845-1)),
AND(W845&gt;0, W845&lt;=$B$4, $C$2="İllik artım, faiz olaraq", $D$2&gt;0, $B$3="Aylıq"), $B$5*((1+$D$2)^ROUNDDOWN((W845-1)/12,0)),
AND(W845=1, $C$2="Aşağıdakı kimi dəyişir", ), $B$5,
AND(W845&gt;1, W845&lt;=$B$4, $C$2="Aşağıdakı kimi dəyişir"), IFERROR(VLOOKUP(W845, $C$4:$D$7, 2, FALSE), AE844),
AND(W845&gt;0, W845&lt;=$B$4), $B$5,
TRUE,0 )</f>
        <v/>
      </c>
      <c r="AF845" s="51" t="str">
        <f t="shared" ca="1" si="37"/>
        <v/>
      </c>
    </row>
    <row r="846" spans="1:32" x14ac:dyDescent="0.4">
      <c r="A846" s="13" t="str" cm="1">
        <f t="array" aca="1" ref="A846" ca="1">_xlfn.IFS(
AND(SUMIFS(lease_table_interest_accruals, lease_table_dates, A845)&gt;0, COUNTIFS($E$14:E845, "Interest accrual", $A$14:A845, A845)=0),  A845,
AND(SUMIFS(lease_table_payments, lease_table_dates, A845)&gt;0, COUNTIFS($E$14:E845, "Payment", $A$14:A845, A845)=0),  A845,
AND(SUMIFS(rou_table_deprs, rou_table_dates, A845)&gt;0, COUNTIFS($E$14:E845, "Depreciation", $A$14:A845, A845)=0),  A845,
TRUE,  IFERROR(INDEX(rou_table_dates,  MATCH(A845, rou_table_dates)+1, ), "")
)</f>
        <v/>
      </c>
      <c r="B846" s="1" t="str" cm="1">
        <f t="array" aca="1" ref="B846" ca="1">_xlfn.IFS(
AND(E846="Payment", A846=$B$2), $AM$14,
E846="Payment", $AM$15,
E846="Interest accrual", $AM$18,
E846="Depreciation", $AM$17,
TRUE, "")</f>
        <v/>
      </c>
      <c r="C846" s="1" t="str" cm="1">
        <f t="array" aca="1" ref="C846" ca="1">_xlfn.IFS(
E846="Payment", $AM$19,
E846="Interest accrual", $AM$15,
E846="Depreciation", $AM$16,
TRUE, "")</f>
        <v/>
      </c>
      <c r="D846" s="1" t="str" cm="1">
        <f t="array" aca="1" ref="D846" ca="1">_xlfn.IFS(
E846="Payment", _xlfn.XLOOKUP(A846, lease_table_dates, lease_table_payments, 0, 0),
E846="Interest accrual", _xlfn.XLOOKUP(A846, lease_table_dates, lease_table_interest_accruals, 0, 0),
E846="Depreciation", _xlfn.XLOOKUP(A846, rou_table_dates, rou_table_deprs, 0, 0),
TRUE, ""
)</f>
        <v/>
      </c>
      <c r="E846" s="7" t="str" cm="1">
        <f t="array" aca="1" ref="E846" ca="1">_xlfn.IFS(
AND(SUMIFS(lease_table_interest_accruals, lease_table_dates, A846)&gt;0, COUNTIFS($E$14:E845, "Interest accrual", $A$14:A845, A846)=0), "Interest accrual",
AND(SUMIFS(lease_table_payments, lease_table_dates, A846)&gt;0, COUNTIFS($E$14:E845, "Payment", $A$14:A845, A846)=0), "Payment",
AND(SUMIFS(rou_table_deprs, rou_table_dates, A846)&gt;0, COUNTIFS($E$14:E845, "Depreciation", $A$14:A845, A846)=0), "Depreciation",
TRUE,  ""
)</f>
        <v/>
      </c>
      <c r="G846" s="13" t="str" cm="1">
        <f t="array" aca="1" ref="G846" ca="1">_xlfn.IFS(
AND($B$11="Hə", $B$3="İllik"), Z846,
AND($B$11="Hə", $B$3="Aylıq"), AA846,
$B$11="Yox", X846)</f>
        <v/>
      </c>
      <c r="H846" s="1" t="str" cm="1">
        <f t="array" aca="1" ref="H846" ca="1">_xlfn.IFS( G846="", "",
TRUE, ROUND( H845+I846-J846, 2) )</f>
        <v/>
      </c>
      <c r="I846" s="1" t="str" cm="1">
        <f t="array" aca="1" ref="I846" ca="1">_xlfn.IFS(G846="", "",
G846=last_payment_date, (J846-H845),
 TRUE,  -  (H845- H845* (1+$B$6)^ (_xlfn.DAYS(G846,G845)/365) )
)</f>
        <v/>
      </c>
      <c r="J846" s="1" t="str" cm="1">
        <f t="array" aca="1" ref="J846" ca="1">_xlfn.IFS(G846="", "",
TRUE, _xlfn.XLOOKUP(G846,  payment_dates, payments,0,0)
)</f>
        <v/>
      </c>
      <c r="L846" s="8" t="str" cm="1">
        <f t="array" aca="1" ref="L846" ca="1">_xlfn.IFS(
AND($B$11="Hə", $B$3="İllik"), AC846,
AND($B$11="Hə", $B$3="Aylıq"), AD846,
$B$11="Yox", AB846)</f>
        <v/>
      </c>
      <c r="M846" s="1" t="str" cm="1">
        <f t="array" aca="1" ref="M846" ca="1">_xlfn.IFS( L846="", "",
(M845-N846)&lt;=0.5, 0,
TRUE,  M845-N846)</f>
        <v/>
      </c>
      <c r="N846" s="7" t="str" cm="1">
        <f t="array" aca="1" ref="N846" ca="1">_xlfn.IFS(
L846="", "",
TRUE, MIN(M845, ROUND($M$14/ (last_rou_date - $B$2) * (L846-L845), 2) )
)</f>
        <v/>
      </c>
      <c r="P846" s="59" t="str">
        <f t="shared" ca="1" si="39"/>
        <v/>
      </c>
      <c r="Q846" s="1" t="str" cm="1">
        <f t="array" aca="1" ref="Q846" ca="1">_xlfn.IFS(P846="","",
$B$11="Hə", _xlfn.XLOOKUP(DATE(P846, 12, 31), rou_table_dates, rou_table_nbvs,0, 0),
TRUE,  MAX(0, ROUND($M$14 - $M$14/ (last_rou_date - $B$2) * (DATE(P846,12,31) - $B$2), 2) )
)</f>
        <v/>
      </c>
      <c r="R846" s="1" t="str" cm="1">
        <f t="array" aca="1" ref="R846" ca="1">_xlfn.IFS(P846="","",
$B$11="Hə", _xlfn.XLOOKUP(DATE(P846, 12, 31), lease_table_dates, lease_table_balances,0, 0),
TRUE, IFERROR( XNPV($B$6, IF(payment_dates &gt;DATE(P846, 12, 31), payments,  0),  IF(payment_dates &gt;DATE(P846, 12, 31), payment_dates,  DATE(P846, 12, 31))    ),0)
)</f>
        <v/>
      </c>
      <c r="S846" s="1" t="str" cm="1">
        <f t="array" aca="1" ref="S846" ca="1">_xlfn.IFS(P846="","",
TRUE,  MIN( MIN(Q845, $M$14), ROUND($M$14/ (last_rou_date - $B$2) * (DATE(P846,12,31) - MAX($B$2, DATE(P846-1, 12, 31))), 2) )
)</f>
        <v/>
      </c>
      <c r="T846" s="7" t="str" cm="1">
        <f t="array" aca="1" ref="T846" ca="1">_xlfn.IFS(P846="", "",
ISTEXT(R845), R846- (H846 - SUMIFS( lease_table_payments, lease_table_years, P846) -$AG$14 ),
AND(ISNUMBER(R845), R846&lt;&gt;""),   R846- (R845 - SUMIFS( lease_table_payments, lease_table_years, P846) )
)</f>
        <v/>
      </c>
      <c r="V846" s="64">
        <f t="shared" si="38"/>
        <v>833</v>
      </c>
      <c r="W846" s="51" t="str" cm="1">
        <f t="array" ref="W846">_xlfn.IFS(
OR(W845=$B$4, W845=""),"",
TRUE,W845+1
)</f>
        <v/>
      </c>
      <c r="X846" s="51" t="str" cm="1">
        <f t="array" ref="X846">_xlfn.IFS(X845="","",
W846="", "",
AND($B$3="İllik"),DATE(YEAR(X845)+1,MONTH(X845),DAY(X845) ),
AND($B$3="Aylıq", $AH$14="Not end"), EDATE(X845,1),
AND($B$3="Aylıq", $AH$14="End"), EOMONTH(X845,1)
)</f>
        <v/>
      </c>
      <c r="Y846" s="51" t="str" cm="1">
        <f t="array" aca="1" ref="Y846" ca="1">_xlfn.IFS(
AND($B$7="Dövrün əvvəlində", Y845&lt;=last_rou_date), DATE(YEAR(Y845)+1, 12, 31),
AND($B$7="Dövrün sonunda", Y845&lt;=last_payment_date), DATE(YEAR(Y845)+1, 12, 31),
TRUE, ""
)</f>
        <v/>
      </c>
      <c r="Z846" s="75" t="str" cm="1">
        <f t="array" aca="1" ref="Z846" ca="1">_xlfn.IFS(
AND($AN$14="Not year_end", Z845&gt;last_payment_date), "",
AND($AN$14="Year_end", Z845&gt;=last_payment_date), "",
AND($AN$14="Year_end"), DATE(YEAR(Z845+1), 12, 31),
AND($AN$14="Not year_end", MONTH(Z845)=12, DAY(Z845)=31), DATE(YEAR(Z844)+1, MONTH(Z844), DAY(Z844)),
AND($AN$14="Not year_end", OR(MONTH(Z845)&lt;&gt;12, DAY(Z845)&lt;&gt;31) ), DATE(YEAR(Z845), 12, 31)
)</f>
        <v/>
      </c>
      <c r="AA846" s="75" t="str" cm="1">
        <f t="array" aca="1" ref="AA846" ca="1">_xlfn.IFS(AA845="", "",
AND(AA845=last_payment_date, OR(MONTH(AA845)&lt;&gt;12, DAY(AA845)&lt;&gt;31) ), DATE(YEAR(AA845), 12, 31),
AND(MONTH(AA845)=12, DAY(AA845)=31, AA845&gt;=last_payment_date), "",
AND(MONTH(AA845)=12, DAY(AA845)&lt;&gt;31),  EOMONTH(AA845,0),
AND(MONTH(AA845)=12, DAY(AA845)=31, $AH$14="Not end"),  EDATE(AA844,1),
AND($AH$14="Not end"), EDATE(AA845, 1),
AND($AH$14="End"), EOMONTH(AA845, 1)
)</f>
        <v/>
      </c>
      <c r="AB846" s="75" t="str" cm="1">
        <f t="array" aca="1" ref="AB846" ca="1">_xlfn.IFS(AB845="","",
AND(AB845=last_rou_date), "",
AND($B$3="İllik"),DATE(YEAR(AB845)+1,MONTH(AB845),DAY(AB845) ),
AND($B$3="Aylıq", $AH$14="Not end"), EDATE(AB845,1),
AND($B$3="Aylıq", $AH$14="End"), EOMONTH(AB845,1)
)</f>
        <v/>
      </c>
      <c r="AC846" s="75" t="str" cm="1">
        <f t="array" aca="1" ref="AC846" ca="1">_xlfn.IFS(
AND($AN$14="Not year_end", AC845&gt;last_rou_date), "",
AND($AN$14="Year_end", AC845&gt;=last_rou_date), "",
AND($AN$14="Year_end"), DATE(YEAR(AC845+1), 12, 31),
AND($AN$14="Not year_end", MONTH(AC845)=12, DAY(AC845)=31), DATE(YEAR(AC844)+1, MONTH(AC844), DAY(AC844)),
AND($AN$14="Not year_end", OR(MONTH(AC845)&lt;&gt;12, DAY(AC845)&lt;&gt;31) ), DATE(YEAR(AC845), 12, 31)
)</f>
        <v/>
      </c>
      <c r="AD846" s="75" t="str" cm="1">
        <f t="array" aca="1" ref="AD846" ca="1">_xlfn.IFS(AD845="", "",
AND(AD845=last_rou_date, OR(MONTH(AD845)&lt;&gt;12, DAY(AD845)&lt;&gt;31) ), DATE(YEAR(AD845), 12, 31),
AND(MONTH(AD845)=12, DAY(AD845)=31, AD845&gt;=last_rou_date), "",
AND(MONTH(AD845)=12, DAY(AD845)&lt;&gt;31),  EOMONTH(AD845,0),
AND(MONTH(AD845)=12, DAY(AD845)=31, $AH$14="Not end"),  EDATE(AD844,1),
AND($AH$14="Not end"), EDATE(AD845, 1),
AND($AH$14="End"), EOMONTH(AD845, 1)
)</f>
        <v/>
      </c>
      <c r="AE846" s="51" t="str" cm="1">
        <f t="array" ref="AE846">_xlfn.IFS(W846="", "",
AND(W846&gt;0, W846&lt;=$B$4, $C$2="İllik artım, faiz olaraq", $D$2&gt;0, $B$3="İllik"), $B$5*((1+$D$2)^(W846-1)),
AND(W846&gt;0, W846&lt;=$B$4, $C$2="İllik artım, faiz olaraq", $D$2&gt;0, $B$3="Aylıq"), $B$5*((1+$D$2)^ROUNDDOWN((W846-1)/12,0)),
AND(W846=1, $C$2="Aşağıdakı kimi dəyişir", ), $B$5,
AND(W846&gt;1, W846&lt;=$B$4, $C$2="Aşağıdakı kimi dəyişir"), IFERROR(VLOOKUP(W846, $C$4:$D$7, 2, FALSE), AE845),
AND(W846&gt;0, W846&lt;=$B$4), $B$5,
TRUE,0 )</f>
        <v/>
      </c>
      <c r="AF846" s="51" t="str">
        <f t="shared" ca="1" si="37"/>
        <v/>
      </c>
    </row>
    <row r="847" spans="1:32" x14ac:dyDescent="0.4">
      <c r="A847" s="13" t="str" cm="1">
        <f t="array" aca="1" ref="A847" ca="1">_xlfn.IFS(
AND(SUMIFS(lease_table_interest_accruals, lease_table_dates, A846)&gt;0, COUNTIFS($E$14:E846, "Interest accrual", $A$14:A846, A846)=0),  A846,
AND(SUMIFS(lease_table_payments, lease_table_dates, A846)&gt;0, COUNTIFS($E$14:E846, "Payment", $A$14:A846, A846)=0),  A846,
AND(SUMIFS(rou_table_deprs, rou_table_dates, A846)&gt;0, COUNTIFS($E$14:E846, "Depreciation", $A$14:A846, A846)=0),  A846,
TRUE,  IFERROR(INDEX(rou_table_dates,  MATCH(A846, rou_table_dates)+1, ), "")
)</f>
        <v/>
      </c>
      <c r="B847" s="1" t="str" cm="1">
        <f t="array" aca="1" ref="B847" ca="1">_xlfn.IFS(
AND(E847="Payment", A847=$B$2), $AM$14,
E847="Payment", $AM$15,
E847="Interest accrual", $AM$18,
E847="Depreciation", $AM$17,
TRUE, "")</f>
        <v/>
      </c>
      <c r="C847" s="1" t="str" cm="1">
        <f t="array" aca="1" ref="C847" ca="1">_xlfn.IFS(
E847="Payment", $AM$19,
E847="Interest accrual", $AM$15,
E847="Depreciation", $AM$16,
TRUE, "")</f>
        <v/>
      </c>
      <c r="D847" s="1" t="str" cm="1">
        <f t="array" aca="1" ref="D847" ca="1">_xlfn.IFS(
E847="Payment", _xlfn.XLOOKUP(A847, lease_table_dates, lease_table_payments, 0, 0),
E847="Interest accrual", _xlfn.XLOOKUP(A847, lease_table_dates, lease_table_interest_accruals, 0, 0),
E847="Depreciation", _xlfn.XLOOKUP(A847, rou_table_dates, rou_table_deprs, 0, 0),
TRUE, ""
)</f>
        <v/>
      </c>
      <c r="E847" s="7" t="str" cm="1">
        <f t="array" aca="1" ref="E847" ca="1">_xlfn.IFS(
AND(SUMIFS(lease_table_interest_accruals, lease_table_dates, A847)&gt;0, COUNTIFS($E$14:E846, "Interest accrual", $A$14:A846, A847)=0), "Interest accrual",
AND(SUMIFS(lease_table_payments, lease_table_dates, A847)&gt;0, COUNTIFS($E$14:E846, "Payment", $A$14:A846, A847)=0), "Payment",
AND(SUMIFS(rou_table_deprs, rou_table_dates, A847)&gt;0, COUNTIFS($E$14:E846, "Depreciation", $A$14:A846, A847)=0), "Depreciation",
TRUE,  ""
)</f>
        <v/>
      </c>
      <c r="G847" s="13" t="str" cm="1">
        <f t="array" aca="1" ref="G847" ca="1">_xlfn.IFS(
AND($B$11="Hə", $B$3="İllik"), Z847,
AND($B$11="Hə", $B$3="Aylıq"), AA847,
$B$11="Yox", X847)</f>
        <v/>
      </c>
      <c r="H847" s="1" t="str" cm="1">
        <f t="array" aca="1" ref="H847" ca="1">_xlfn.IFS( G847="", "",
TRUE, ROUND( H846+I847-J847, 2) )</f>
        <v/>
      </c>
      <c r="I847" s="1" t="str" cm="1">
        <f t="array" aca="1" ref="I847" ca="1">_xlfn.IFS(G847="", "",
G847=last_payment_date, (J847-H846),
 TRUE,  -  (H846- H846* (1+$B$6)^ (_xlfn.DAYS(G847,G846)/365) )
)</f>
        <v/>
      </c>
      <c r="J847" s="1" t="str" cm="1">
        <f t="array" aca="1" ref="J847" ca="1">_xlfn.IFS(G847="", "",
TRUE, _xlfn.XLOOKUP(G847,  payment_dates, payments,0,0)
)</f>
        <v/>
      </c>
      <c r="L847" s="8" t="str" cm="1">
        <f t="array" aca="1" ref="L847" ca="1">_xlfn.IFS(
AND($B$11="Hə", $B$3="İllik"), AC847,
AND($B$11="Hə", $B$3="Aylıq"), AD847,
$B$11="Yox", AB847)</f>
        <v/>
      </c>
      <c r="M847" s="1" t="str" cm="1">
        <f t="array" aca="1" ref="M847" ca="1">_xlfn.IFS( L847="", "",
(M846-N847)&lt;=0.5, 0,
TRUE,  M846-N847)</f>
        <v/>
      </c>
      <c r="N847" s="7" t="str" cm="1">
        <f t="array" aca="1" ref="N847" ca="1">_xlfn.IFS(
L847="", "",
TRUE, MIN(M846, ROUND($M$14/ (last_rou_date - $B$2) * (L847-L846), 2) )
)</f>
        <v/>
      </c>
      <c r="P847" s="59" t="str">
        <f t="shared" ca="1" si="39"/>
        <v/>
      </c>
      <c r="Q847" s="1" t="str" cm="1">
        <f t="array" aca="1" ref="Q847" ca="1">_xlfn.IFS(P847="","",
$B$11="Hə", _xlfn.XLOOKUP(DATE(P847, 12, 31), rou_table_dates, rou_table_nbvs,0, 0),
TRUE,  MAX(0, ROUND($M$14 - $M$14/ (last_rou_date - $B$2) * (DATE(P847,12,31) - $B$2), 2) )
)</f>
        <v/>
      </c>
      <c r="R847" s="1" t="str" cm="1">
        <f t="array" aca="1" ref="R847" ca="1">_xlfn.IFS(P847="","",
$B$11="Hə", _xlfn.XLOOKUP(DATE(P847, 12, 31), lease_table_dates, lease_table_balances,0, 0),
TRUE, IFERROR( XNPV($B$6, IF(payment_dates &gt;DATE(P847, 12, 31), payments,  0),  IF(payment_dates &gt;DATE(P847, 12, 31), payment_dates,  DATE(P847, 12, 31))    ),0)
)</f>
        <v/>
      </c>
      <c r="S847" s="1" t="str" cm="1">
        <f t="array" aca="1" ref="S847" ca="1">_xlfn.IFS(P847="","",
TRUE,  MIN( MIN(Q846, $M$14), ROUND($M$14/ (last_rou_date - $B$2) * (DATE(P847,12,31) - MAX($B$2, DATE(P847-1, 12, 31))), 2) )
)</f>
        <v/>
      </c>
      <c r="T847" s="7" t="str" cm="1">
        <f t="array" aca="1" ref="T847" ca="1">_xlfn.IFS(P847="", "",
ISTEXT(R846), R847- (H847 - SUMIFS( lease_table_payments, lease_table_years, P847) -$AG$14 ),
AND(ISNUMBER(R846), R847&lt;&gt;""),   R847- (R846 - SUMIFS( lease_table_payments, lease_table_years, P847) )
)</f>
        <v/>
      </c>
      <c r="V847" s="64">
        <f t="shared" si="38"/>
        <v>834</v>
      </c>
      <c r="W847" s="51" t="str" cm="1">
        <f t="array" ref="W847">_xlfn.IFS(
OR(W846=$B$4, W846=""),"",
TRUE,W846+1
)</f>
        <v/>
      </c>
      <c r="X847" s="51" t="str" cm="1">
        <f t="array" ref="X847">_xlfn.IFS(X846="","",
W847="", "",
AND($B$3="İllik"),DATE(YEAR(X846)+1,MONTH(X846),DAY(X846) ),
AND($B$3="Aylıq", $AH$14="Not end"), EDATE(X846,1),
AND($B$3="Aylıq", $AH$14="End"), EOMONTH(X846,1)
)</f>
        <v/>
      </c>
      <c r="Y847" s="51" t="str" cm="1">
        <f t="array" aca="1" ref="Y847" ca="1">_xlfn.IFS(
AND($B$7="Dövrün əvvəlində", Y846&lt;=last_rou_date), DATE(YEAR(Y846)+1, 12, 31),
AND($B$7="Dövrün sonunda", Y846&lt;=last_payment_date), DATE(YEAR(Y846)+1, 12, 31),
TRUE, ""
)</f>
        <v/>
      </c>
      <c r="Z847" s="75" t="str" cm="1">
        <f t="array" aca="1" ref="Z847" ca="1">_xlfn.IFS(
AND($AN$14="Not year_end", Z846&gt;last_payment_date), "",
AND($AN$14="Year_end", Z846&gt;=last_payment_date), "",
AND($AN$14="Year_end"), DATE(YEAR(Z846+1), 12, 31),
AND($AN$14="Not year_end", MONTH(Z846)=12, DAY(Z846)=31), DATE(YEAR(Z845)+1, MONTH(Z845), DAY(Z845)),
AND($AN$14="Not year_end", OR(MONTH(Z846)&lt;&gt;12, DAY(Z846)&lt;&gt;31) ), DATE(YEAR(Z846), 12, 31)
)</f>
        <v/>
      </c>
      <c r="AA847" s="75" t="str" cm="1">
        <f t="array" aca="1" ref="AA847" ca="1">_xlfn.IFS(AA846="", "",
AND(AA846=last_payment_date, OR(MONTH(AA846)&lt;&gt;12, DAY(AA846)&lt;&gt;31) ), DATE(YEAR(AA846), 12, 31),
AND(MONTH(AA846)=12, DAY(AA846)=31, AA846&gt;=last_payment_date), "",
AND(MONTH(AA846)=12, DAY(AA846)&lt;&gt;31),  EOMONTH(AA846,0),
AND(MONTH(AA846)=12, DAY(AA846)=31, $AH$14="Not end"),  EDATE(AA845,1),
AND($AH$14="Not end"), EDATE(AA846, 1),
AND($AH$14="End"), EOMONTH(AA846, 1)
)</f>
        <v/>
      </c>
      <c r="AB847" s="75" t="str" cm="1">
        <f t="array" aca="1" ref="AB847" ca="1">_xlfn.IFS(AB846="","",
AND(AB846=last_rou_date), "",
AND($B$3="İllik"),DATE(YEAR(AB846)+1,MONTH(AB846),DAY(AB846) ),
AND($B$3="Aylıq", $AH$14="Not end"), EDATE(AB846,1),
AND($B$3="Aylıq", $AH$14="End"), EOMONTH(AB846,1)
)</f>
        <v/>
      </c>
      <c r="AC847" s="75" t="str" cm="1">
        <f t="array" aca="1" ref="AC847" ca="1">_xlfn.IFS(
AND($AN$14="Not year_end", AC846&gt;last_rou_date), "",
AND($AN$14="Year_end", AC846&gt;=last_rou_date), "",
AND($AN$14="Year_end"), DATE(YEAR(AC846+1), 12, 31),
AND($AN$14="Not year_end", MONTH(AC846)=12, DAY(AC846)=31), DATE(YEAR(AC845)+1, MONTH(AC845), DAY(AC845)),
AND($AN$14="Not year_end", OR(MONTH(AC846)&lt;&gt;12, DAY(AC846)&lt;&gt;31) ), DATE(YEAR(AC846), 12, 31)
)</f>
        <v/>
      </c>
      <c r="AD847" s="75" t="str" cm="1">
        <f t="array" aca="1" ref="AD847" ca="1">_xlfn.IFS(AD846="", "",
AND(AD846=last_rou_date, OR(MONTH(AD846)&lt;&gt;12, DAY(AD846)&lt;&gt;31) ), DATE(YEAR(AD846), 12, 31),
AND(MONTH(AD846)=12, DAY(AD846)=31, AD846&gt;=last_rou_date), "",
AND(MONTH(AD846)=12, DAY(AD846)&lt;&gt;31),  EOMONTH(AD846,0),
AND(MONTH(AD846)=12, DAY(AD846)=31, $AH$14="Not end"),  EDATE(AD845,1),
AND($AH$14="Not end"), EDATE(AD846, 1),
AND($AH$14="End"), EOMONTH(AD846, 1)
)</f>
        <v/>
      </c>
      <c r="AE847" s="51" t="str" cm="1">
        <f t="array" ref="AE847">_xlfn.IFS(W847="", "",
AND(W847&gt;0, W847&lt;=$B$4, $C$2="İllik artım, faiz olaraq", $D$2&gt;0, $B$3="İllik"), $B$5*((1+$D$2)^(W847-1)),
AND(W847&gt;0, W847&lt;=$B$4, $C$2="İllik artım, faiz olaraq", $D$2&gt;0, $B$3="Aylıq"), $B$5*((1+$D$2)^ROUNDDOWN((W847-1)/12,0)),
AND(W847=1, $C$2="Aşağıdakı kimi dəyişir", ), $B$5,
AND(W847&gt;1, W847&lt;=$B$4, $C$2="Aşağıdakı kimi dəyişir"), IFERROR(VLOOKUP(W847, $C$4:$D$7, 2, FALSE), AE846),
AND(W847&gt;0, W847&lt;=$B$4), $B$5,
TRUE,0 )</f>
        <v/>
      </c>
      <c r="AF847" s="51" t="str">
        <f t="shared" ref="AF847:AF910" ca="1" si="40">IF(G847="","",YEAR(G847))</f>
        <v/>
      </c>
    </row>
    <row r="848" spans="1:32" x14ac:dyDescent="0.4">
      <c r="A848" s="13" t="str" cm="1">
        <f t="array" aca="1" ref="A848" ca="1">_xlfn.IFS(
AND(SUMIFS(lease_table_interest_accruals, lease_table_dates, A847)&gt;0, COUNTIFS($E$14:E847, "Interest accrual", $A$14:A847, A847)=0),  A847,
AND(SUMIFS(lease_table_payments, lease_table_dates, A847)&gt;0, COUNTIFS($E$14:E847, "Payment", $A$14:A847, A847)=0),  A847,
AND(SUMIFS(rou_table_deprs, rou_table_dates, A847)&gt;0, COUNTIFS($E$14:E847, "Depreciation", $A$14:A847, A847)=0),  A847,
TRUE,  IFERROR(INDEX(rou_table_dates,  MATCH(A847, rou_table_dates)+1, ), "")
)</f>
        <v/>
      </c>
      <c r="B848" s="1" t="str" cm="1">
        <f t="array" aca="1" ref="B848" ca="1">_xlfn.IFS(
AND(E848="Payment", A848=$B$2), $AM$14,
E848="Payment", $AM$15,
E848="Interest accrual", $AM$18,
E848="Depreciation", $AM$17,
TRUE, "")</f>
        <v/>
      </c>
      <c r="C848" s="1" t="str" cm="1">
        <f t="array" aca="1" ref="C848" ca="1">_xlfn.IFS(
E848="Payment", $AM$19,
E848="Interest accrual", $AM$15,
E848="Depreciation", $AM$16,
TRUE, "")</f>
        <v/>
      </c>
      <c r="D848" s="1" t="str" cm="1">
        <f t="array" aca="1" ref="D848" ca="1">_xlfn.IFS(
E848="Payment", _xlfn.XLOOKUP(A848, lease_table_dates, lease_table_payments, 0, 0),
E848="Interest accrual", _xlfn.XLOOKUP(A848, lease_table_dates, lease_table_interest_accruals, 0, 0),
E848="Depreciation", _xlfn.XLOOKUP(A848, rou_table_dates, rou_table_deprs, 0, 0),
TRUE, ""
)</f>
        <v/>
      </c>
      <c r="E848" s="7" t="str" cm="1">
        <f t="array" aca="1" ref="E848" ca="1">_xlfn.IFS(
AND(SUMIFS(lease_table_interest_accruals, lease_table_dates, A848)&gt;0, COUNTIFS($E$14:E847, "Interest accrual", $A$14:A847, A848)=0), "Interest accrual",
AND(SUMIFS(lease_table_payments, lease_table_dates, A848)&gt;0, COUNTIFS($E$14:E847, "Payment", $A$14:A847, A848)=0), "Payment",
AND(SUMIFS(rou_table_deprs, rou_table_dates, A848)&gt;0, COUNTIFS($E$14:E847, "Depreciation", $A$14:A847, A848)=0), "Depreciation",
TRUE,  ""
)</f>
        <v/>
      </c>
      <c r="G848" s="13" t="str" cm="1">
        <f t="array" aca="1" ref="G848" ca="1">_xlfn.IFS(
AND($B$11="Hə", $B$3="İllik"), Z848,
AND($B$11="Hə", $B$3="Aylıq"), AA848,
$B$11="Yox", X848)</f>
        <v/>
      </c>
      <c r="H848" s="1" t="str" cm="1">
        <f t="array" aca="1" ref="H848" ca="1">_xlfn.IFS( G848="", "",
TRUE, ROUND( H847+I848-J848, 2) )</f>
        <v/>
      </c>
      <c r="I848" s="1" t="str" cm="1">
        <f t="array" aca="1" ref="I848" ca="1">_xlfn.IFS(G848="", "",
G848=last_payment_date, (J848-H847),
 TRUE,  -  (H847- H847* (1+$B$6)^ (_xlfn.DAYS(G848,G847)/365) )
)</f>
        <v/>
      </c>
      <c r="J848" s="1" t="str" cm="1">
        <f t="array" aca="1" ref="J848" ca="1">_xlfn.IFS(G848="", "",
TRUE, _xlfn.XLOOKUP(G848,  payment_dates, payments,0,0)
)</f>
        <v/>
      </c>
      <c r="L848" s="8" t="str" cm="1">
        <f t="array" aca="1" ref="L848" ca="1">_xlfn.IFS(
AND($B$11="Hə", $B$3="İllik"), AC848,
AND($B$11="Hə", $B$3="Aylıq"), AD848,
$B$11="Yox", AB848)</f>
        <v/>
      </c>
      <c r="M848" s="1" t="str" cm="1">
        <f t="array" aca="1" ref="M848" ca="1">_xlfn.IFS( L848="", "",
(M847-N848)&lt;=0.5, 0,
TRUE,  M847-N848)</f>
        <v/>
      </c>
      <c r="N848" s="7" t="str" cm="1">
        <f t="array" aca="1" ref="N848" ca="1">_xlfn.IFS(
L848="", "",
TRUE, MIN(M847, ROUND($M$14/ (last_rou_date - $B$2) * (L848-L847), 2) )
)</f>
        <v/>
      </c>
      <c r="P848" s="59" t="str">
        <f t="shared" ca="1" si="39"/>
        <v/>
      </c>
      <c r="Q848" s="1" t="str" cm="1">
        <f t="array" aca="1" ref="Q848" ca="1">_xlfn.IFS(P848="","",
$B$11="Hə", _xlfn.XLOOKUP(DATE(P848, 12, 31), rou_table_dates, rou_table_nbvs,0, 0),
TRUE,  MAX(0, ROUND($M$14 - $M$14/ (last_rou_date - $B$2) * (DATE(P848,12,31) - $B$2), 2) )
)</f>
        <v/>
      </c>
      <c r="R848" s="1" t="str" cm="1">
        <f t="array" aca="1" ref="R848" ca="1">_xlfn.IFS(P848="","",
$B$11="Hə", _xlfn.XLOOKUP(DATE(P848, 12, 31), lease_table_dates, lease_table_balances,0, 0),
TRUE, IFERROR( XNPV($B$6, IF(payment_dates &gt;DATE(P848, 12, 31), payments,  0),  IF(payment_dates &gt;DATE(P848, 12, 31), payment_dates,  DATE(P848, 12, 31))    ),0)
)</f>
        <v/>
      </c>
      <c r="S848" s="1" t="str" cm="1">
        <f t="array" aca="1" ref="S848" ca="1">_xlfn.IFS(P848="","",
TRUE,  MIN( MIN(Q847, $M$14), ROUND($M$14/ (last_rou_date - $B$2) * (DATE(P848,12,31) - MAX($B$2, DATE(P848-1, 12, 31))), 2) )
)</f>
        <v/>
      </c>
      <c r="T848" s="7" t="str" cm="1">
        <f t="array" aca="1" ref="T848" ca="1">_xlfn.IFS(P848="", "",
ISTEXT(R847), R848- (H848 - SUMIFS( lease_table_payments, lease_table_years, P848) -$AG$14 ),
AND(ISNUMBER(R847), R848&lt;&gt;""),   R848- (R847 - SUMIFS( lease_table_payments, lease_table_years, P848) )
)</f>
        <v/>
      </c>
      <c r="V848" s="64">
        <f t="shared" ref="V848:V911" si="41">V847+1</f>
        <v>835</v>
      </c>
      <c r="W848" s="51" t="str" cm="1">
        <f t="array" ref="W848">_xlfn.IFS(
OR(W847=$B$4, W847=""),"",
TRUE,W847+1
)</f>
        <v/>
      </c>
      <c r="X848" s="51" t="str" cm="1">
        <f t="array" ref="X848">_xlfn.IFS(X847="","",
W848="", "",
AND($B$3="İllik"),DATE(YEAR(X847)+1,MONTH(X847),DAY(X847) ),
AND($B$3="Aylıq", $AH$14="Not end"), EDATE(X847,1),
AND($B$3="Aylıq", $AH$14="End"), EOMONTH(X847,1)
)</f>
        <v/>
      </c>
      <c r="Y848" s="51" t="str" cm="1">
        <f t="array" aca="1" ref="Y848" ca="1">_xlfn.IFS(
AND($B$7="Dövrün əvvəlində", Y847&lt;=last_rou_date), DATE(YEAR(Y847)+1, 12, 31),
AND($B$7="Dövrün sonunda", Y847&lt;=last_payment_date), DATE(YEAR(Y847)+1, 12, 31),
TRUE, ""
)</f>
        <v/>
      </c>
      <c r="Z848" s="75" t="str" cm="1">
        <f t="array" aca="1" ref="Z848" ca="1">_xlfn.IFS(
AND($AN$14="Not year_end", Z847&gt;last_payment_date), "",
AND($AN$14="Year_end", Z847&gt;=last_payment_date), "",
AND($AN$14="Year_end"), DATE(YEAR(Z847+1), 12, 31),
AND($AN$14="Not year_end", MONTH(Z847)=12, DAY(Z847)=31), DATE(YEAR(Z846)+1, MONTH(Z846), DAY(Z846)),
AND($AN$14="Not year_end", OR(MONTH(Z847)&lt;&gt;12, DAY(Z847)&lt;&gt;31) ), DATE(YEAR(Z847), 12, 31)
)</f>
        <v/>
      </c>
      <c r="AA848" s="75" t="str" cm="1">
        <f t="array" aca="1" ref="AA848" ca="1">_xlfn.IFS(AA847="", "",
AND(AA847=last_payment_date, OR(MONTH(AA847)&lt;&gt;12, DAY(AA847)&lt;&gt;31) ), DATE(YEAR(AA847), 12, 31),
AND(MONTH(AA847)=12, DAY(AA847)=31, AA847&gt;=last_payment_date), "",
AND(MONTH(AA847)=12, DAY(AA847)&lt;&gt;31),  EOMONTH(AA847,0),
AND(MONTH(AA847)=12, DAY(AA847)=31, $AH$14="Not end"),  EDATE(AA846,1),
AND($AH$14="Not end"), EDATE(AA847, 1),
AND($AH$14="End"), EOMONTH(AA847, 1)
)</f>
        <v/>
      </c>
      <c r="AB848" s="75" t="str" cm="1">
        <f t="array" aca="1" ref="AB848" ca="1">_xlfn.IFS(AB847="","",
AND(AB847=last_rou_date), "",
AND($B$3="İllik"),DATE(YEAR(AB847)+1,MONTH(AB847),DAY(AB847) ),
AND($B$3="Aylıq", $AH$14="Not end"), EDATE(AB847,1),
AND($B$3="Aylıq", $AH$14="End"), EOMONTH(AB847,1)
)</f>
        <v/>
      </c>
      <c r="AC848" s="75" t="str" cm="1">
        <f t="array" aca="1" ref="AC848" ca="1">_xlfn.IFS(
AND($AN$14="Not year_end", AC847&gt;last_rou_date), "",
AND($AN$14="Year_end", AC847&gt;=last_rou_date), "",
AND($AN$14="Year_end"), DATE(YEAR(AC847+1), 12, 31),
AND($AN$14="Not year_end", MONTH(AC847)=12, DAY(AC847)=31), DATE(YEAR(AC846)+1, MONTH(AC846), DAY(AC846)),
AND($AN$14="Not year_end", OR(MONTH(AC847)&lt;&gt;12, DAY(AC847)&lt;&gt;31) ), DATE(YEAR(AC847), 12, 31)
)</f>
        <v/>
      </c>
      <c r="AD848" s="75" t="str" cm="1">
        <f t="array" aca="1" ref="AD848" ca="1">_xlfn.IFS(AD847="", "",
AND(AD847=last_rou_date, OR(MONTH(AD847)&lt;&gt;12, DAY(AD847)&lt;&gt;31) ), DATE(YEAR(AD847), 12, 31),
AND(MONTH(AD847)=12, DAY(AD847)=31, AD847&gt;=last_rou_date), "",
AND(MONTH(AD847)=12, DAY(AD847)&lt;&gt;31),  EOMONTH(AD847,0),
AND(MONTH(AD847)=12, DAY(AD847)=31, $AH$14="Not end"),  EDATE(AD846,1),
AND($AH$14="Not end"), EDATE(AD847, 1),
AND($AH$14="End"), EOMONTH(AD847, 1)
)</f>
        <v/>
      </c>
      <c r="AE848" s="51" t="str" cm="1">
        <f t="array" ref="AE848">_xlfn.IFS(W848="", "",
AND(W848&gt;0, W848&lt;=$B$4, $C$2="İllik artım, faiz olaraq", $D$2&gt;0, $B$3="İllik"), $B$5*((1+$D$2)^(W848-1)),
AND(W848&gt;0, W848&lt;=$B$4, $C$2="İllik artım, faiz olaraq", $D$2&gt;0, $B$3="Aylıq"), $B$5*((1+$D$2)^ROUNDDOWN((W848-1)/12,0)),
AND(W848=1, $C$2="Aşağıdakı kimi dəyişir", ), $B$5,
AND(W848&gt;1, W848&lt;=$B$4, $C$2="Aşağıdakı kimi dəyişir"), IFERROR(VLOOKUP(W848, $C$4:$D$7, 2, FALSE), AE847),
AND(W848&gt;0, W848&lt;=$B$4), $B$5,
TRUE,0 )</f>
        <v/>
      </c>
      <c r="AF848" s="51" t="str">
        <f t="shared" ca="1" si="40"/>
        <v/>
      </c>
    </row>
    <row r="849" spans="1:32" x14ac:dyDescent="0.4">
      <c r="A849" s="13" t="str" cm="1">
        <f t="array" aca="1" ref="A849" ca="1">_xlfn.IFS(
AND(SUMIFS(lease_table_interest_accruals, lease_table_dates, A848)&gt;0, COUNTIFS($E$14:E848, "Interest accrual", $A$14:A848, A848)=0),  A848,
AND(SUMIFS(lease_table_payments, lease_table_dates, A848)&gt;0, COUNTIFS($E$14:E848, "Payment", $A$14:A848, A848)=0),  A848,
AND(SUMIFS(rou_table_deprs, rou_table_dates, A848)&gt;0, COUNTIFS($E$14:E848, "Depreciation", $A$14:A848, A848)=0),  A848,
TRUE,  IFERROR(INDEX(rou_table_dates,  MATCH(A848, rou_table_dates)+1, ), "")
)</f>
        <v/>
      </c>
      <c r="B849" s="1" t="str" cm="1">
        <f t="array" aca="1" ref="B849" ca="1">_xlfn.IFS(
AND(E849="Payment", A849=$B$2), $AM$14,
E849="Payment", $AM$15,
E849="Interest accrual", $AM$18,
E849="Depreciation", $AM$17,
TRUE, "")</f>
        <v/>
      </c>
      <c r="C849" s="1" t="str" cm="1">
        <f t="array" aca="1" ref="C849" ca="1">_xlfn.IFS(
E849="Payment", $AM$19,
E849="Interest accrual", $AM$15,
E849="Depreciation", $AM$16,
TRUE, "")</f>
        <v/>
      </c>
      <c r="D849" s="1" t="str" cm="1">
        <f t="array" aca="1" ref="D849" ca="1">_xlfn.IFS(
E849="Payment", _xlfn.XLOOKUP(A849, lease_table_dates, lease_table_payments, 0, 0),
E849="Interest accrual", _xlfn.XLOOKUP(A849, lease_table_dates, lease_table_interest_accruals, 0, 0),
E849="Depreciation", _xlfn.XLOOKUP(A849, rou_table_dates, rou_table_deprs, 0, 0),
TRUE, ""
)</f>
        <v/>
      </c>
      <c r="E849" s="7" t="str" cm="1">
        <f t="array" aca="1" ref="E849" ca="1">_xlfn.IFS(
AND(SUMIFS(lease_table_interest_accruals, lease_table_dates, A849)&gt;0, COUNTIFS($E$14:E848, "Interest accrual", $A$14:A848, A849)=0), "Interest accrual",
AND(SUMIFS(lease_table_payments, lease_table_dates, A849)&gt;0, COUNTIFS($E$14:E848, "Payment", $A$14:A848, A849)=0), "Payment",
AND(SUMIFS(rou_table_deprs, rou_table_dates, A849)&gt;0, COUNTIFS($E$14:E848, "Depreciation", $A$14:A848, A849)=0), "Depreciation",
TRUE,  ""
)</f>
        <v/>
      </c>
      <c r="G849" s="13" t="str" cm="1">
        <f t="array" aca="1" ref="G849" ca="1">_xlfn.IFS(
AND($B$11="Hə", $B$3="İllik"), Z849,
AND($B$11="Hə", $B$3="Aylıq"), AA849,
$B$11="Yox", X849)</f>
        <v/>
      </c>
      <c r="H849" s="1" t="str" cm="1">
        <f t="array" aca="1" ref="H849" ca="1">_xlfn.IFS( G849="", "",
TRUE, ROUND( H848+I849-J849, 2) )</f>
        <v/>
      </c>
      <c r="I849" s="1" t="str" cm="1">
        <f t="array" aca="1" ref="I849" ca="1">_xlfn.IFS(G849="", "",
G849=last_payment_date, (J849-H848),
 TRUE,  -  (H848- H848* (1+$B$6)^ (_xlfn.DAYS(G849,G848)/365) )
)</f>
        <v/>
      </c>
      <c r="J849" s="1" t="str" cm="1">
        <f t="array" aca="1" ref="J849" ca="1">_xlfn.IFS(G849="", "",
TRUE, _xlfn.XLOOKUP(G849,  payment_dates, payments,0,0)
)</f>
        <v/>
      </c>
      <c r="L849" s="8" t="str" cm="1">
        <f t="array" aca="1" ref="L849" ca="1">_xlfn.IFS(
AND($B$11="Hə", $B$3="İllik"), AC849,
AND($B$11="Hə", $B$3="Aylıq"), AD849,
$B$11="Yox", AB849)</f>
        <v/>
      </c>
      <c r="M849" s="1" t="str" cm="1">
        <f t="array" aca="1" ref="M849" ca="1">_xlfn.IFS( L849="", "",
(M848-N849)&lt;=0.5, 0,
TRUE,  M848-N849)</f>
        <v/>
      </c>
      <c r="N849" s="7" t="str" cm="1">
        <f t="array" aca="1" ref="N849" ca="1">_xlfn.IFS(
L849="", "",
TRUE, MIN(M848, ROUND($M$14/ (last_rou_date - $B$2) * (L849-L848), 2) )
)</f>
        <v/>
      </c>
      <c r="P849" s="59" t="str">
        <f t="shared" ca="1" si="39"/>
        <v/>
      </c>
      <c r="Q849" s="1" t="str" cm="1">
        <f t="array" aca="1" ref="Q849" ca="1">_xlfn.IFS(P849="","",
$B$11="Hə", _xlfn.XLOOKUP(DATE(P849, 12, 31), rou_table_dates, rou_table_nbvs,0, 0),
TRUE,  MAX(0, ROUND($M$14 - $M$14/ (last_rou_date - $B$2) * (DATE(P849,12,31) - $B$2), 2) )
)</f>
        <v/>
      </c>
      <c r="R849" s="1" t="str" cm="1">
        <f t="array" aca="1" ref="R849" ca="1">_xlfn.IFS(P849="","",
$B$11="Hə", _xlfn.XLOOKUP(DATE(P849, 12, 31), lease_table_dates, lease_table_balances,0, 0),
TRUE, IFERROR( XNPV($B$6, IF(payment_dates &gt;DATE(P849, 12, 31), payments,  0),  IF(payment_dates &gt;DATE(P849, 12, 31), payment_dates,  DATE(P849, 12, 31))    ),0)
)</f>
        <v/>
      </c>
      <c r="S849" s="1" t="str" cm="1">
        <f t="array" aca="1" ref="S849" ca="1">_xlfn.IFS(P849="","",
TRUE,  MIN( MIN(Q848, $M$14), ROUND($M$14/ (last_rou_date - $B$2) * (DATE(P849,12,31) - MAX($B$2, DATE(P849-1, 12, 31))), 2) )
)</f>
        <v/>
      </c>
      <c r="T849" s="7" t="str" cm="1">
        <f t="array" aca="1" ref="T849" ca="1">_xlfn.IFS(P849="", "",
ISTEXT(R848), R849- (H849 - SUMIFS( lease_table_payments, lease_table_years, P849) -$AG$14 ),
AND(ISNUMBER(R848), R849&lt;&gt;""),   R849- (R848 - SUMIFS( lease_table_payments, lease_table_years, P849) )
)</f>
        <v/>
      </c>
      <c r="V849" s="64">
        <f t="shared" si="41"/>
        <v>836</v>
      </c>
      <c r="W849" s="51" t="str" cm="1">
        <f t="array" ref="W849">_xlfn.IFS(
OR(W848=$B$4, W848=""),"",
TRUE,W848+1
)</f>
        <v/>
      </c>
      <c r="X849" s="51" t="str" cm="1">
        <f t="array" ref="X849">_xlfn.IFS(X848="","",
W849="", "",
AND($B$3="İllik"),DATE(YEAR(X848)+1,MONTH(X848),DAY(X848) ),
AND($B$3="Aylıq", $AH$14="Not end"), EDATE(X848,1),
AND($B$3="Aylıq", $AH$14="End"), EOMONTH(X848,1)
)</f>
        <v/>
      </c>
      <c r="Y849" s="51" t="str" cm="1">
        <f t="array" aca="1" ref="Y849" ca="1">_xlfn.IFS(
AND($B$7="Dövrün əvvəlində", Y848&lt;=last_rou_date), DATE(YEAR(Y848)+1, 12, 31),
AND($B$7="Dövrün sonunda", Y848&lt;=last_payment_date), DATE(YEAR(Y848)+1, 12, 31),
TRUE, ""
)</f>
        <v/>
      </c>
      <c r="Z849" s="75" t="str" cm="1">
        <f t="array" aca="1" ref="Z849" ca="1">_xlfn.IFS(
AND($AN$14="Not year_end", Z848&gt;last_payment_date), "",
AND($AN$14="Year_end", Z848&gt;=last_payment_date), "",
AND($AN$14="Year_end"), DATE(YEAR(Z848+1), 12, 31),
AND($AN$14="Not year_end", MONTH(Z848)=12, DAY(Z848)=31), DATE(YEAR(Z847)+1, MONTH(Z847), DAY(Z847)),
AND($AN$14="Not year_end", OR(MONTH(Z848)&lt;&gt;12, DAY(Z848)&lt;&gt;31) ), DATE(YEAR(Z848), 12, 31)
)</f>
        <v/>
      </c>
      <c r="AA849" s="75" t="str" cm="1">
        <f t="array" aca="1" ref="AA849" ca="1">_xlfn.IFS(AA848="", "",
AND(AA848=last_payment_date, OR(MONTH(AA848)&lt;&gt;12, DAY(AA848)&lt;&gt;31) ), DATE(YEAR(AA848), 12, 31),
AND(MONTH(AA848)=12, DAY(AA848)=31, AA848&gt;=last_payment_date), "",
AND(MONTH(AA848)=12, DAY(AA848)&lt;&gt;31),  EOMONTH(AA848,0),
AND(MONTH(AA848)=12, DAY(AA848)=31, $AH$14="Not end"),  EDATE(AA847,1),
AND($AH$14="Not end"), EDATE(AA848, 1),
AND($AH$14="End"), EOMONTH(AA848, 1)
)</f>
        <v/>
      </c>
      <c r="AB849" s="75" t="str" cm="1">
        <f t="array" aca="1" ref="AB849" ca="1">_xlfn.IFS(AB848="","",
AND(AB848=last_rou_date), "",
AND($B$3="İllik"),DATE(YEAR(AB848)+1,MONTH(AB848),DAY(AB848) ),
AND($B$3="Aylıq", $AH$14="Not end"), EDATE(AB848,1),
AND($B$3="Aylıq", $AH$14="End"), EOMONTH(AB848,1)
)</f>
        <v/>
      </c>
      <c r="AC849" s="75" t="str" cm="1">
        <f t="array" aca="1" ref="AC849" ca="1">_xlfn.IFS(
AND($AN$14="Not year_end", AC848&gt;last_rou_date), "",
AND($AN$14="Year_end", AC848&gt;=last_rou_date), "",
AND($AN$14="Year_end"), DATE(YEAR(AC848+1), 12, 31),
AND($AN$14="Not year_end", MONTH(AC848)=12, DAY(AC848)=31), DATE(YEAR(AC847)+1, MONTH(AC847), DAY(AC847)),
AND($AN$14="Not year_end", OR(MONTH(AC848)&lt;&gt;12, DAY(AC848)&lt;&gt;31) ), DATE(YEAR(AC848), 12, 31)
)</f>
        <v/>
      </c>
      <c r="AD849" s="75" t="str" cm="1">
        <f t="array" aca="1" ref="AD849" ca="1">_xlfn.IFS(AD848="", "",
AND(AD848=last_rou_date, OR(MONTH(AD848)&lt;&gt;12, DAY(AD848)&lt;&gt;31) ), DATE(YEAR(AD848), 12, 31),
AND(MONTH(AD848)=12, DAY(AD848)=31, AD848&gt;=last_rou_date), "",
AND(MONTH(AD848)=12, DAY(AD848)&lt;&gt;31),  EOMONTH(AD848,0),
AND(MONTH(AD848)=12, DAY(AD848)=31, $AH$14="Not end"),  EDATE(AD847,1),
AND($AH$14="Not end"), EDATE(AD848, 1),
AND($AH$14="End"), EOMONTH(AD848, 1)
)</f>
        <v/>
      </c>
      <c r="AE849" s="51" t="str" cm="1">
        <f t="array" ref="AE849">_xlfn.IFS(W849="", "",
AND(W849&gt;0, W849&lt;=$B$4, $C$2="İllik artım, faiz olaraq", $D$2&gt;0, $B$3="İllik"), $B$5*((1+$D$2)^(W849-1)),
AND(W849&gt;0, W849&lt;=$B$4, $C$2="İllik artım, faiz olaraq", $D$2&gt;0, $B$3="Aylıq"), $B$5*((1+$D$2)^ROUNDDOWN((W849-1)/12,0)),
AND(W849=1, $C$2="Aşağıdakı kimi dəyişir", ), $B$5,
AND(W849&gt;1, W849&lt;=$B$4, $C$2="Aşağıdakı kimi dəyişir"), IFERROR(VLOOKUP(W849, $C$4:$D$7, 2, FALSE), AE848),
AND(W849&gt;0, W849&lt;=$B$4), $B$5,
TRUE,0 )</f>
        <v/>
      </c>
      <c r="AF849" s="51" t="str">
        <f t="shared" ca="1" si="40"/>
        <v/>
      </c>
    </row>
    <row r="850" spans="1:32" x14ac:dyDescent="0.4">
      <c r="A850" s="13" t="str" cm="1">
        <f t="array" aca="1" ref="A850" ca="1">_xlfn.IFS(
AND(SUMIFS(lease_table_interest_accruals, lease_table_dates, A849)&gt;0, COUNTIFS($E$14:E849, "Interest accrual", $A$14:A849, A849)=0),  A849,
AND(SUMIFS(lease_table_payments, lease_table_dates, A849)&gt;0, COUNTIFS($E$14:E849, "Payment", $A$14:A849, A849)=0),  A849,
AND(SUMIFS(rou_table_deprs, rou_table_dates, A849)&gt;0, COUNTIFS($E$14:E849, "Depreciation", $A$14:A849, A849)=0),  A849,
TRUE,  IFERROR(INDEX(rou_table_dates,  MATCH(A849, rou_table_dates)+1, ), "")
)</f>
        <v/>
      </c>
      <c r="B850" s="1" t="str" cm="1">
        <f t="array" aca="1" ref="B850" ca="1">_xlfn.IFS(
AND(E850="Payment", A850=$B$2), $AM$14,
E850="Payment", $AM$15,
E850="Interest accrual", $AM$18,
E850="Depreciation", $AM$17,
TRUE, "")</f>
        <v/>
      </c>
      <c r="C850" s="1" t="str" cm="1">
        <f t="array" aca="1" ref="C850" ca="1">_xlfn.IFS(
E850="Payment", $AM$19,
E850="Interest accrual", $AM$15,
E850="Depreciation", $AM$16,
TRUE, "")</f>
        <v/>
      </c>
      <c r="D850" s="1" t="str" cm="1">
        <f t="array" aca="1" ref="D850" ca="1">_xlfn.IFS(
E850="Payment", _xlfn.XLOOKUP(A850, lease_table_dates, lease_table_payments, 0, 0),
E850="Interest accrual", _xlfn.XLOOKUP(A850, lease_table_dates, lease_table_interest_accruals, 0, 0),
E850="Depreciation", _xlfn.XLOOKUP(A850, rou_table_dates, rou_table_deprs, 0, 0),
TRUE, ""
)</f>
        <v/>
      </c>
      <c r="E850" s="7" t="str" cm="1">
        <f t="array" aca="1" ref="E850" ca="1">_xlfn.IFS(
AND(SUMIFS(lease_table_interest_accruals, lease_table_dates, A850)&gt;0, COUNTIFS($E$14:E849, "Interest accrual", $A$14:A849, A850)=0), "Interest accrual",
AND(SUMIFS(lease_table_payments, lease_table_dates, A850)&gt;0, COUNTIFS($E$14:E849, "Payment", $A$14:A849, A850)=0), "Payment",
AND(SUMIFS(rou_table_deprs, rou_table_dates, A850)&gt;0, COUNTIFS($E$14:E849, "Depreciation", $A$14:A849, A850)=0), "Depreciation",
TRUE,  ""
)</f>
        <v/>
      </c>
      <c r="G850" s="13" t="str" cm="1">
        <f t="array" aca="1" ref="G850" ca="1">_xlfn.IFS(
AND($B$11="Hə", $B$3="İllik"), Z850,
AND($B$11="Hə", $B$3="Aylıq"), AA850,
$B$11="Yox", X850)</f>
        <v/>
      </c>
      <c r="H850" s="1" t="str" cm="1">
        <f t="array" aca="1" ref="H850" ca="1">_xlfn.IFS( G850="", "",
TRUE, ROUND( H849+I850-J850, 2) )</f>
        <v/>
      </c>
      <c r="I850" s="1" t="str" cm="1">
        <f t="array" aca="1" ref="I850" ca="1">_xlfn.IFS(G850="", "",
G850=last_payment_date, (J850-H849),
 TRUE,  -  (H849- H849* (1+$B$6)^ (_xlfn.DAYS(G850,G849)/365) )
)</f>
        <v/>
      </c>
      <c r="J850" s="1" t="str" cm="1">
        <f t="array" aca="1" ref="J850" ca="1">_xlfn.IFS(G850="", "",
TRUE, _xlfn.XLOOKUP(G850,  payment_dates, payments,0,0)
)</f>
        <v/>
      </c>
      <c r="L850" s="8" t="str" cm="1">
        <f t="array" aca="1" ref="L850" ca="1">_xlfn.IFS(
AND($B$11="Hə", $B$3="İllik"), AC850,
AND($B$11="Hə", $B$3="Aylıq"), AD850,
$B$11="Yox", AB850)</f>
        <v/>
      </c>
      <c r="M850" s="1" t="str" cm="1">
        <f t="array" aca="1" ref="M850" ca="1">_xlfn.IFS( L850="", "",
(M849-N850)&lt;=0.5, 0,
TRUE,  M849-N850)</f>
        <v/>
      </c>
      <c r="N850" s="7" t="str" cm="1">
        <f t="array" aca="1" ref="N850" ca="1">_xlfn.IFS(
L850="", "",
TRUE, MIN(M849, ROUND($M$14/ (last_rou_date - $B$2) * (L850-L849), 2) )
)</f>
        <v/>
      </c>
      <c r="P850" s="59" t="str">
        <f t="shared" ca="1" si="39"/>
        <v/>
      </c>
      <c r="Q850" s="1" t="str" cm="1">
        <f t="array" aca="1" ref="Q850" ca="1">_xlfn.IFS(P850="","",
$B$11="Hə", _xlfn.XLOOKUP(DATE(P850, 12, 31), rou_table_dates, rou_table_nbvs,0, 0),
TRUE,  MAX(0, ROUND($M$14 - $M$14/ (last_rou_date - $B$2) * (DATE(P850,12,31) - $B$2), 2) )
)</f>
        <v/>
      </c>
      <c r="R850" s="1" t="str" cm="1">
        <f t="array" aca="1" ref="R850" ca="1">_xlfn.IFS(P850="","",
$B$11="Hə", _xlfn.XLOOKUP(DATE(P850, 12, 31), lease_table_dates, lease_table_balances,0, 0),
TRUE, IFERROR( XNPV($B$6, IF(payment_dates &gt;DATE(P850, 12, 31), payments,  0),  IF(payment_dates &gt;DATE(P850, 12, 31), payment_dates,  DATE(P850, 12, 31))    ),0)
)</f>
        <v/>
      </c>
      <c r="S850" s="1" t="str" cm="1">
        <f t="array" aca="1" ref="S850" ca="1">_xlfn.IFS(P850="","",
TRUE,  MIN( MIN(Q849, $M$14), ROUND($M$14/ (last_rou_date - $B$2) * (DATE(P850,12,31) - MAX($B$2, DATE(P850-1, 12, 31))), 2) )
)</f>
        <v/>
      </c>
      <c r="T850" s="7" t="str" cm="1">
        <f t="array" aca="1" ref="T850" ca="1">_xlfn.IFS(P850="", "",
ISTEXT(R849), R850- (H850 - SUMIFS( lease_table_payments, lease_table_years, P850) -$AG$14 ),
AND(ISNUMBER(R849), R850&lt;&gt;""),   R850- (R849 - SUMIFS( lease_table_payments, lease_table_years, P850) )
)</f>
        <v/>
      </c>
      <c r="V850" s="64">
        <f t="shared" si="41"/>
        <v>837</v>
      </c>
      <c r="W850" s="51" t="str" cm="1">
        <f t="array" ref="W850">_xlfn.IFS(
OR(W849=$B$4, W849=""),"",
TRUE,W849+1
)</f>
        <v/>
      </c>
      <c r="X850" s="51" t="str" cm="1">
        <f t="array" ref="X850">_xlfn.IFS(X849="","",
W850="", "",
AND($B$3="İllik"),DATE(YEAR(X849)+1,MONTH(X849),DAY(X849) ),
AND($B$3="Aylıq", $AH$14="Not end"), EDATE(X849,1),
AND($B$3="Aylıq", $AH$14="End"), EOMONTH(X849,1)
)</f>
        <v/>
      </c>
      <c r="Y850" s="51" t="str" cm="1">
        <f t="array" aca="1" ref="Y850" ca="1">_xlfn.IFS(
AND($B$7="Dövrün əvvəlində", Y849&lt;=last_rou_date), DATE(YEAR(Y849)+1, 12, 31),
AND($B$7="Dövrün sonunda", Y849&lt;=last_payment_date), DATE(YEAR(Y849)+1, 12, 31),
TRUE, ""
)</f>
        <v/>
      </c>
      <c r="Z850" s="75" t="str" cm="1">
        <f t="array" aca="1" ref="Z850" ca="1">_xlfn.IFS(
AND($AN$14="Not year_end", Z849&gt;last_payment_date), "",
AND($AN$14="Year_end", Z849&gt;=last_payment_date), "",
AND($AN$14="Year_end"), DATE(YEAR(Z849+1), 12, 31),
AND($AN$14="Not year_end", MONTH(Z849)=12, DAY(Z849)=31), DATE(YEAR(Z848)+1, MONTH(Z848), DAY(Z848)),
AND($AN$14="Not year_end", OR(MONTH(Z849)&lt;&gt;12, DAY(Z849)&lt;&gt;31) ), DATE(YEAR(Z849), 12, 31)
)</f>
        <v/>
      </c>
      <c r="AA850" s="75" t="str" cm="1">
        <f t="array" aca="1" ref="AA850" ca="1">_xlfn.IFS(AA849="", "",
AND(AA849=last_payment_date, OR(MONTH(AA849)&lt;&gt;12, DAY(AA849)&lt;&gt;31) ), DATE(YEAR(AA849), 12, 31),
AND(MONTH(AA849)=12, DAY(AA849)=31, AA849&gt;=last_payment_date), "",
AND(MONTH(AA849)=12, DAY(AA849)&lt;&gt;31),  EOMONTH(AA849,0),
AND(MONTH(AA849)=12, DAY(AA849)=31, $AH$14="Not end"),  EDATE(AA848,1),
AND($AH$14="Not end"), EDATE(AA849, 1),
AND($AH$14="End"), EOMONTH(AA849, 1)
)</f>
        <v/>
      </c>
      <c r="AB850" s="75" t="str" cm="1">
        <f t="array" aca="1" ref="AB850" ca="1">_xlfn.IFS(AB849="","",
AND(AB849=last_rou_date), "",
AND($B$3="İllik"),DATE(YEAR(AB849)+1,MONTH(AB849),DAY(AB849) ),
AND($B$3="Aylıq", $AH$14="Not end"), EDATE(AB849,1),
AND($B$3="Aylıq", $AH$14="End"), EOMONTH(AB849,1)
)</f>
        <v/>
      </c>
      <c r="AC850" s="75" t="str" cm="1">
        <f t="array" aca="1" ref="AC850" ca="1">_xlfn.IFS(
AND($AN$14="Not year_end", AC849&gt;last_rou_date), "",
AND($AN$14="Year_end", AC849&gt;=last_rou_date), "",
AND($AN$14="Year_end"), DATE(YEAR(AC849+1), 12, 31),
AND($AN$14="Not year_end", MONTH(AC849)=12, DAY(AC849)=31), DATE(YEAR(AC848)+1, MONTH(AC848), DAY(AC848)),
AND($AN$14="Not year_end", OR(MONTH(AC849)&lt;&gt;12, DAY(AC849)&lt;&gt;31) ), DATE(YEAR(AC849), 12, 31)
)</f>
        <v/>
      </c>
      <c r="AD850" s="75" t="str" cm="1">
        <f t="array" aca="1" ref="AD850" ca="1">_xlfn.IFS(AD849="", "",
AND(AD849=last_rou_date, OR(MONTH(AD849)&lt;&gt;12, DAY(AD849)&lt;&gt;31) ), DATE(YEAR(AD849), 12, 31),
AND(MONTH(AD849)=12, DAY(AD849)=31, AD849&gt;=last_rou_date), "",
AND(MONTH(AD849)=12, DAY(AD849)&lt;&gt;31),  EOMONTH(AD849,0),
AND(MONTH(AD849)=12, DAY(AD849)=31, $AH$14="Not end"),  EDATE(AD848,1),
AND($AH$14="Not end"), EDATE(AD849, 1),
AND($AH$14="End"), EOMONTH(AD849, 1)
)</f>
        <v/>
      </c>
      <c r="AE850" s="51" t="str" cm="1">
        <f t="array" ref="AE850">_xlfn.IFS(W850="", "",
AND(W850&gt;0, W850&lt;=$B$4, $C$2="İllik artım, faiz olaraq", $D$2&gt;0, $B$3="İllik"), $B$5*((1+$D$2)^(W850-1)),
AND(W850&gt;0, W850&lt;=$B$4, $C$2="İllik artım, faiz olaraq", $D$2&gt;0, $B$3="Aylıq"), $B$5*((1+$D$2)^ROUNDDOWN((W850-1)/12,0)),
AND(W850=1, $C$2="Aşağıdakı kimi dəyişir", ), $B$5,
AND(W850&gt;1, W850&lt;=$B$4, $C$2="Aşağıdakı kimi dəyişir"), IFERROR(VLOOKUP(W850, $C$4:$D$7, 2, FALSE), AE849),
AND(W850&gt;0, W850&lt;=$B$4), $B$5,
TRUE,0 )</f>
        <v/>
      </c>
      <c r="AF850" s="51" t="str">
        <f t="shared" ca="1" si="40"/>
        <v/>
      </c>
    </row>
    <row r="851" spans="1:32" x14ac:dyDescent="0.4">
      <c r="A851" s="13" t="str" cm="1">
        <f t="array" aca="1" ref="A851" ca="1">_xlfn.IFS(
AND(SUMIFS(lease_table_interest_accruals, lease_table_dates, A850)&gt;0, COUNTIFS($E$14:E850, "Interest accrual", $A$14:A850, A850)=0),  A850,
AND(SUMIFS(lease_table_payments, lease_table_dates, A850)&gt;0, COUNTIFS($E$14:E850, "Payment", $A$14:A850, A850)=0),  A850,
AND(SUMIFS(rou_table_deprs, rou_table_dates, A850)&gt;0, COUNTIFS($E$14:E850, "Depreciation", $A$14:A850, A850)=0),  A850,
TRUE,  IFERROR(INDEX(rou_table_dates,  MATCH(A850, rou_table_dates)+1, ), "")
)</f>
        <v/>
      </c>
      <c r="B851" s="1" t="str" cm="1">
        <f t="array" aca="1" ref="B851" ca="1">_xlfn.IFS(
AND(E851="Payment", A851=$B$2), $AM$14,
E851="Payment", $AM$15,
E851="Interest accrual", $AM$18,
E851="Depreciation", $AM$17,
TRUE, "")</f>
        <v/>
      </c>
      <c r="C851" s="1" t="str" cm="1">
        <f t="array" aca="1" ref="C851" ca="1">_xlfn.IFS(
E851="Payment", $AM$19,
E851="Interest accrual", $AM$15,
E851="Depreciation", $AM$16,
TRUE, "")</f>
        <v/>
      </c>
      <c r="D851" s="1" t="str" cm="1">
        <f t="array" aca="1" ref="D851" ca="1">_xlfn.IFS(
E851="Payment", _xlfn.XLOOKUP(A851, lease_table_dates, lease_table_payments, 0, 0),
E851="Interest accrual", _xlfn.XLOOKUP(A851, lease_table_dates, lease_table_interest_accruals, 0, 0),
E851="Depreciation", _xlfn.XLOOKUP(A851, rou_table_dates, rou_table_deprs, 0, 0),
TRUE, ""
)</f>
        <v/>
      </c>
      <c r="E851" s="7" t="str" cm="1">
        <f t="array" aca="1" ref="E851" ca="1">_xlfn.IFS(
AND(SUMIFS(lease_table_interest_accruals, lease_table_dates, A851)&gt;0, COUNTIFS($E$14:E850, "Interest accrual", $A$14:A850, A851)=0), "Interest accrual",
AND(SUMIFS(lease_table_payments, lease_table_dates, A851)&gt;0, COUNTIFS($E$14:E850, "Payment", $A$14:A850, A851)=0), "Payment",
AND(SUMIFS(rou_table_deprs, rou_table_dates, A851)&gt;0, COUNTIFS($E$14:E850, "Depreciation", $A$14:A850, A851)=0), "Depreciation",
TRUE,  ""
)</f>
        <v/>
      </c>
      <c r="G851" s="13" t="str" cm="1">
        <f t="array" aca="1" ref="G851" ca="1">_xlfn.IFS(
AND($B$11="Hə", $B$3="İllik"), Z851,
AND($B$11="Hə", $B$3="Aylıq"), AA851,
$B$11="Yox", X851)</f>
        <v/>
      </c>
      <c r="H851" s="1" t="str" cm="1">
        <f t="array" aca="1" ref="H851" ca="1">_xlfn.IFS( G851="", "",
TRUE, ROUND( H850+I851-J851, 2) )</f>
        <v/>
      </c>
      <c r="I851" s="1" t="str" cm="1">
        <f t="array" aca="1" ref="I851" ca="1">_xlfn.IFS(G851="", "",
G851=last_payment_date, (J851-H850),
 TRUE,  -  (H850- H850* (1+$B$6)^ (_xlfn.DAYS(G851,G850)/365) )
)</f>
        <v/>
      </c>
      <c r="J851" s="1" t="str" cm="1">
        <f t="array" aca="1" ref="J851" ca="1">_xlfn.IFS(G851="", "",
TRUE, _xlfn.XLOOKUP(G851,  payment_dates, payments,0,0)
)</f>
        <v/>
      </c>
      <c r="L851" s="8" t="str" cm="1">
        <f t="array" aca="1" ref="L851" ca="1">_xlfn.IFS(
AND($B$11="Hə", $B$3="İllik"), AC851,
AND($B$11="Hə", $B$3="Aylıq"), AD851,
$B$11="Yox", AB851)</f>
        <v/>
      </c>
      <c r="M851" s="1" t="str" cm="1">
        <f t="array" aca="1" ref="M851" ca="1">_xlfn.IFS( L851="", "",
(M850-N851)&lt;=0.5, 0,
TRUE,  M850-N851)</f>
        <v/>
      </c>
      <c r="N851" s="7" t="str" cm="1">
        <f t="array" aca="1" ref="N851" ca="1">_xlfn.IFS(
L851="", "",
TRUE, MIN(M850, ROUND($M$14/ (last_rou_date - $B$2) * (L851-L850), 2) )
)</f>
        <v/>
      </c>
      <c r="P851" s="59" t="str">
        <f t="shared" ca="1" si="39"/>
        <v/>
      </c>
      <c r="Q851" s="1" t="str" cm="1">
        <f t="array" aca="1" ref="Q851" ca="1">_xlfn.IFS(P851="","",
$B$11="Hə", _xlfn.XLOOKUP(DATE(P851, 12, 31), rou_table_dates, rou_table_nbvs,0, 0),
TRUE,  MAX(0, ROUND($M$14 - $M$14/ (last_rou_date - $B$2) * (DATE(P851,12,31) - $B$2), 2) )
)</f>
        <v/>
      </c>
      <c r="R851" s="1" t="str" cm="1">
        <f t="array" aca="1" ref="R851" ca="1">_xlfn.IFS(P851="","",
$B$11="Hə", _xlfn.XLOOKUP(DATE(P851, 12, 31), lease_table_dates, lease_table_balances,0, 0),
TRUE, IFERROR( XNPV($B$6, IF(payment_dates &gt;DATE(P851, 12, 31), payments,  0),  IF(payment_dates &gt;DATE(P851, 12, 31), payment_dates,  DATE(P851, 12, 31))    ),0)
)</f>
        <v/>
      </c>
      <c r="S851" s="1" t="str" cm="1">
        <f t="array" aca="1" ref="S851" ca="1">_xlfn.IFS(P851="","",
TRUE,  MIN( MIN(Q850, $M$14), ROUND($M$14/ (last_rou_date - $B$2) * (DATE(P851,12,31) - MAX($B$2, DATE(P851-1, 12, 31))), 2) )
)</f>
        <v/>
      </c>
      <c r="T851" s="7" t="str" cm="1">
        <f t="array" aca="1" ref="T851" ca="1">_xlfn.IFS(P851="", "",
ISTEXT(R850), R851- (H851 - SUMIFS( lease_table_payments, lease_table_years, P851) -$AG$14 ),
AND(ISNUMBER(R850), R851&lt;&gt;""),   R851- (R850 - SUMIFS( lease_table_payments, lease_table_years, P851) )
)</f>
        <v/>
      </c>
      <c r="V851" s="64">
        <f t="shared" si="41"/>
        <v>838</v>
      </c>
      <c r="W851" s="51" t="str" cm="1">
        <f t="array" ref="W851">_xlfn.IFS(
OR(W850=$B$4, W850=""),"",
TRUE,W850+1
)</f>
        <v/>
      </c>
      <c r="X851" s="51" t="str" cm="1">
        <f t="array" ref="X851">_xlfn.IFS(X850="","",
W851="", "",
AND($B$3="İllik"),DATE(YEAR(X850)+1,MONTH(X850),DAY(X850) ),
AND($B$3="Aylıq", $AH$14="Not end"), EDATE(X850,1),
AND($B$3="Aylıq", $AH$14="End"), EOMONTH(X850,1)
)</f>
        <v/>
      </c>
      <c r="Y851" s="51" t="str" cm="1">
        <f t="array" aca="1" ref="Y851" ca="1">_xlfn.IFS(
AND($B$7="Dövrün əvvəlində", Y850&lt;=last_rou_date), DATE(YEAR(Y850)+1, 12, 31),
AND($B$7="Dövrün sonunda", Y850&lt;=last_payment_date), DATE(YEAR(Y850)+1, 12, 31),
TRUE, ""
)</f>
        <v/>
      </c>
      <c r="Z851" s="75" t="str" cm="1">
        <f t="array" aca="1" ref="Z851" ca="1">_xlfn.IFS(
AND($AN$14="Not year_end", Z850&gt;last_payment_date), "",
AND($AN$14="Year_end", Z850&gt;=last_payment_date), "",
AND($AN$14="Year_end"), DATE(YEAR(Z850+1), 12, 31),
AND($AN$14="Not year_end", MONTH(Z850)=12, DAY(Z850)=31), DATE(YEAR(Z849)+1, MONTH(Z849), DAY(Z849)),
AND($AN$14="Not year_end", OR(MONTH(Z850)&lt;&gt;12, DAY(Z850)&lt;&gt;31) ), DATE(YEAR(Z850), 12, 31)
)</f>
        <v/>
      </c>
      <c r="AA851" s="75" t="str" cm="1">
        <f t="array" aca="1" ref="AA851" ca="1">_xlfn.IFS(AA850="", "",
AND(AA850=last_payment_date, OR(MONTH(AA850)&lt;&gt;12, DAY(AA850)&lt;&gt;31) ), DATE(YEAR(AA850), 12, 31),
AND(MONTH(AA850)=12, DAY(AA850)=31, AA850&gt;=last_payment_date), "",
AND(MONTH(AA850)=12, DAY(AA850)&lt;&gt;31),  EOMONTH(AA850,0),
AND(MONTH(AA850)=12, DAY(AA850)=31, $AH$14="Not end"),  EDATE(AA849,1),
AND($AH$14="Not end"), EDATE(AA850, 1),
AND($AH$14="End"), EOMONTH(AA850, 1)
)</f>
        <v/>
      </c>
      <c r="AB851" s="75" t="str" cm="1">
        <f t="array" aca="1" ref="AB851" ca="1">_xlfn.IFS(AB850="","",
AND(AB850=last_rou_date), "",
AND($B$3="İllik"),DATE(YEAR(AB850)+1,MONTH(AB850),DAY(AB850) ),
AND($B$3="Aylıq", $AH$14="Not end"), EDATE(AB850,1),
AND($B$3="Aylıq", $AH$14="End"), EOMONTH(AB850,1)
)</f>
        <v/>
      </c>
      <c r="AC851" s="75" t="str" cm="1">
        <f t="array" aca="1" ref="AC851" ca="1">_xlfn.IFS(
AND($AN$14="Not year_end", AC850&gt;last_rou_date), "",
AND($AN$14="Year_end", AC850&gt;=last_rou_date), "",
AND($AN$14="Year_end"), DATE(YEAR(AC850+1), 12, 31),
AND($AN$14="Not year_end", MONTH(AC850)=12, DAY(AC850)=31), DATE(YEAR(AC849)+1, MONTH(AC849), DAY(AC849)),
AND($AN$14="Not year_end", OR(MONTH(AC850)&lt;&gt;12, DAY(AC850)&lt;&gt;31) ), DATE(YEAR(AC850), 12, 31)
)</f>
        <v/>
      </c>
      <c r="AD851" s="75" t="str" cm="1">
        <f t="array" aca="1" ref="AD851" ca="1">_xlfn.IFS(AD850="", "",
AND(AD850=last_rou_date, OR(MONTH(AD850)&lt;&gt;12, DAY(AD850)&lt;&gt;31) ), DATE(YEAR(AD850), 12, 31),
AND(MONTH(AD850)=12, DAY(AD850)=31, AD850&gt;=last_rou_date), "",
AND(MONTH(AD850)=12, DAY(AD850)&lt;&gt;31),  EOMONTH(AD850,0),
AND(MONTH(AD850)=12, DAY(AD850)=31, $AH$14="Not end"),  EDATE(AD849,1),
AND($AH$14="Not end"), EDATE(AD850, 1),
AND($AH$14="End"), EOMONTH(AD850, 1)
)</f>
        <v/>
      </c>
      <c r="AE851" s="51" t="str" cm="1">
        <f t="array" ref="AE851">_xlfn.IFS(W851="", "",
AND(W851&gt;0, W851&lt;=$B$4, $C$2="İllik artım, faiz olaraq", $D$2&gt;0, $B$3="İllik"), $B$5*((1+$D$2)^(W851-1)),
AND(W851&gt;0, W851&lt;=$B$4, $C$2="İllik artım, faiz olaraq", $D$2&gt;0, $B$3="Aylıq"), $B$5*((1+$D$2)^ROUNDDOWN((W851-1)/12,0)),
AND(W851=1, $C$2="Aşağıdakı kimi dəyişir", ), $B$5,
AND(W851&gt;1, W851&lt;=$B$4, $C$2="Aşağıdakı kimi dəyişir"), IFERROR(VLOOKUP(W851, $C$4:$D$7, 2, FALSE), AE850),
AND(W851&gt;0, W851&lt;=$B$4), $B$5,
TRUE,0 )</f>
        <v/>
      </c>
      <c r="AF851" s="51" t="str">
        <f t="shared" ca="1" si="40"/>
        <v/>
      </c>
    </row>
    <row r="852" spans="1:32" x14ac:dyDescent="0.4">
      <c r="A852" s="13" t="str" cm="1">
        <f t="array" aca="1" ref="A852" ca="1">_xlfn.IFS(
AND(SUMIFS(lease_table_interest_accruals, lease_table_dates, A851)&gt;0, COUNTIFS($E$14:E851, "Interest accrual", $A$14:A851, A851)=0),  A851,
AND(SUMIFS(lease_table_payments, lease_table_dates, A851)&gt;0, COUNTIFS($E$14:E851, "Payment", $A$14:A851, A851)=0),  A851,
AND(SUMIFS(rou_table_deprs, rou_table_dates, A851)&gt;0, COUNTIFS($E$14:E851, "Depreciation", $A$14:A851, A851)=0),  A851,
TRUE,  IFERROR(INDEX(rou_table_dates,  MATCH(A851, rou_table_dates)+1, ), "")
)</f>
        <v/>
      </c>
      <c r="B852" s="1" t="str" cm="1">
        <f t="array" aca="1" ref="B852" ca="1">_xlfn.IFS(
AND(E852="Payment", A852=$B$2), $AM$14,
E852="Payment", $AM$15,
E852="Interest accrual", $AM$18,
E852="Depreciation", $AM$17,
TRUE, "")</f>
        <v/>
      </c>
      <c r="C852" s="1" t="str" cm="1">
        <f t="array" aca="1" ref="C852" ca="1">_xlfn.IFS(
E852="Payment", $AM$19,
E852="Interest accrual", $AM$15,
E852="Depreciation", $AM$16,
TRUE, "")</f>
        <v/>
      </c>
      <c r="D852" s="1" t="str" cm="1">
        <f t="array" aca="1" ref="D852" ca="1">_xlfn.IFS(
E852="Payment", _xlfn.XLOOKUP(A852, lease_table_dates, lease_table_payments, 0, 0),
E852="Interest accrual", _xlfn.XLOOKUP(A852, lease_table_dates, lease_table_interest_accruals, 0, 0),
E852="Depreciation", _xlfn.XLOOKUP(A852, rou_table_dates, rou_table_deprs, 0, 0),
TRUE, ""
)</f>
        <v/>
      </c>
      <c r="E852" s="7" t="str" cm="1">
        <f t="array" aca="1" ref="E852" ca="1">_xlfn.IFS(
AND(SUMIFS(lease_table_interest_accruals, lease_table_dates, A852)&gt;0, COUNTIFS($E$14:E851, "Interest accrual", $A$14:A851, A852)=0), "Interest accrual",
AND(SUMIFS(lease_table_payments, lease_table_dates, A852)&gt;0, COUNTIFS($E$14:E851, "Payment", $A$14:A851, A852)=0), "Payment",
AND(SUMIFS(rou_table_deprs, rou_table_dates, A852)&gt;0, COUNTIFS($E$14:E851, "Depreciation", $A$14:A851, A852)=0), "Depreciation",
TRUE,  ""
)</f>
        <v/>
      </c>
      <c r="G852" s="13" t="str" cm="1">
        <f t="array" aca="1" ref="G852" ca="1">_xlfn.IFS(
AND($B$11="Hə", $B$3="İllik"), Z852,
AND($B$11="Hə", $B$3="Aylıq"), AA852,
$B$11="Yox", X852)</f>
        <v/>
      </c>
      <c r="H852" s="1" t="str" cm="1">
        <f t="array" aca="1" ref="H852" ca="1">_xlfn.IFS( G852="", "",
TRUE, ROUND( H851+I852-J852, 2) )</f>
        <v/>
      </c>
      <c r="I852" s="1" t="str" cm="1">
        <f t="array" aca="1" ref="I852" ca="1">_xlfn.IFS(G852="", "",
G852=last_payment_date, (J852-H851),
 TRUE,  -  (H851- H851* (1+$B$6)^ (_xlfn.DAYS(G852,G851)/365) )
)</f>
        <v/>
      </c>
      <c r="J852" s="1" t="str" cm="1">
        <f t="array" aca="1" ref="J852" ca="1">_xlfn.IFS(G852="", "",
TRUE, _xlfn.XLOOKUP(G852,  payment_dates, payments,0,0)
)</f>
        <v/>
      </c>
      <c r="L852" s="8" t="str" cm="1">
        <f t="array" aca="1" ref="L852" ca="1">_xlfn.IFS(
AND($B$11="Hə", $B$3="İllik"), AC852,
AND($B$11="Hə", $B$3="Aylıq"), AD852,
$B$11="Yox", AB852)</f>
        <v/>
      </c>
      <c r="M852" s="1" t="str" cm="1">
        <f t="array" aca="1" ref="M852" ca="1">_xlfn.IFS( L852="", "",
(M851-N852)&lt;=0.5, 0,
TRUE,  M851-N852)</f>
        <v/>
      </c>
      <c r="N852" s="7" t="str" cm="1">
        <f t="array" aca="1" ref="N852" ca="1">_xlfn.IFS(
L852="", "",
TRUE, MIN(M851, ROUND($M$14/ (last_rou_date - $B$2) * (L852-L851), 2) )
)</f>
        <v/>
      </c>
      <c r="P852" s="59" t="str">
        <f t="shared" ca="1" si="39"/>
        <v/>
      </c>
      <c r="Q852" s="1" t="str" cm="1">
        <f t="array" aca="1" ref="Q852" ca="1">_xlfn.IFS(P852="","",
$B$11="Hə", _xlfn.XLOOKUP(DATE(P852, 12, 31), rou_table_dates, rou_table_nbvs,0, 0),
TRUE,  MAX(0, ROUND($M$14 - $M$14/ (last_rou_date - $B$2) * (DATE(P852,12,31) - $B$2), 2) )
)</f>
        <v/>
      </c>
      <c r="R852" s="1" t="str" cm="1">
        <f t="array" aca="1" ref="R852" ca="1">_xlfn.IFS(P852="","",
$B$11="Hə", _xlfn.XLOOKUP(DATE(P852, 12, 31), lease_table_dates, lease_table_balances,0, 0),
TRUE, IFERROR( XNPV($B$6, IF(payment_dates &gt;DATE(P852, 12, 31), payments,  0),  IF(payment_dates &gt;DATE(P852, 12, 31), payment_dates,  DATE(P852, 12, 31))    ),0)
)</f>
        <v/>
      </c>
      <c r="S852" s="1" t="str" cm="1">
        <f t="array" aca="1" ref="S852" ca="1">_xlfn.IFS(P852="","",
TRUE,  MIN( MIN(Q851, $M$14), ROUND($M$14/ (last_rou_date - $B$2) * (DATE(P852,12,31) - MAX($B$2, DATE(P852-1, 12, 31))), 2) )
)</f>
        <v/>
      </c>
      <c r="T852" s="7" t="str" cm="1">
        <f t="array" aca="1" ref="T852" ca="1">_xlfn.IFS(P852="", "",
ISTEXT(R851), R852- (H852 - SUMIFS( lease_table_payments, lease_table_years, P852) -$AG$14 ),
AND(ISNUMBER(R851), R852&lt;&gt;""),   R852- (R851 - SUMIFS( lease_table_payments, lease_table_years, P852) )
)</f>
        <v/>
      </c>
      <c r="V852" s="64">
        <f t="shared" si="41"/>
        <v>839</v>
      </c>
      <c r="W852" s="51" t="str" cm="1">
        <f t="array" ref="W852">_xlfn.IFS(
OR(W851=$B$4, W851=""),"",
TRUE,W851+1
)</f>
        <v/>
      </c>
      <c r="X852" s="51" t="str" cm="1">
        <f t="array" ref="X852">_xlfn.IFS(X851="","",
W852="", "",
AND($B$3="İllik"),DATE(YEAR(X851)+1,MONTH(X851),DAY(X851) ),
AND($B$3="Aylıq", $AH$14="Not end"), EDATE(X851,1),
AND($B$3="Aylıq", $AH$14="End"), EOMONTH(X851,1)
)</f>
        <v/>
      </c>
      <c r="Y852" s="51" t="str" cm="1">
        <f t="array" aca="1" ref="Y852" ca="1">_xlfn.IFS(
AND($B$7="Dövrün əvvəlində", Y851&lt;=last_rou_date), DATE(YEAR(Y851)+1, 12, 31),
AND($B$7="Dövrün sonunda", Y851&lt;=last_payment_date), DATE(YEAR(Y851)+1, 12, 31),
TRUE, ""
)</f>
        <v/>
      </c>
      <c r="Z852" s="75" t="str" cm="1">
        <f t="array" aca="1" ref="Z852" ca="1">_xlfn.IFS(
AND($AN$14="Not year_end", Z851&gt;last_payment_date), "",
AND($AN$14="Year_end", Z851&gt;=last_payment_date), "",
AND($AN$14="Year_end"), DATE(YEAR(Z851+1), 12, 31),
AND($AN$14="Not year_end", MONTH(Z851)=12, DAY(Z851)=31), DATE(YEAR(Z850)+1, MONTH(Z850), DAY(Z850)),
AND($AN$14="Not year_end", OR(MONTH(Z851)&lt;&gt;12, DAY(Z851)&lt;&gt;31) ), DATE(YEAR(Z851), 12, 31)
)</f>
        <v/>
      </c>
      <c r="AA852" s="75" t="str" cm="1">
        <f t="array" aca="1" ref="AA852" ca="1">_xlfn.IFS(AA851="", "",
AND(AA851=last_payment_date, OR(MONTH(AA851)&lt;&gt;12, DAY(AA851)&lt;&gt;31) ), DATE(YEAR(AA851), 12, 31),
AND(MONTH(AA851)=12, DAY(AA851)=31, AA851&gt;=last_payment_date), "",
AND(MONTH(AA851)=12, DAY(AA851)&lt;&gt;31),  EOMONTH(AA851,0),
AND(MONTH(AA851)=12, DAY(AA851)=31, $AH$14="Not end"),  EDATE(AA850,1),
AND($AH$14="Not end"), EDATE(AA851, 1),
AND($AH$14="End"), EOMONTH(AA851, 1)
)</f>
        <v/>
      </c>
      <c r="AB852" s="75" t="str" cm="1">
        <f t="array" aca="1" ref="AB852" ca="1">_xlfn.IFS(AB851="","",
AND(AB851=last_rou_date), "",
AND($B$3="İllik"),DATE(YEAR(AB851)+1,MONTH(AB851),DAY(AB851) ),
AND($B$3="Aylıq", $AH$14="Not end"), EDATE(AB851,1),
AND($B$3="Aylıq", $AH$14="End"), EOMONTH(AB851,1)
)</f>
        <v/>
      </c>
      <c r="AC852" s="75" t="str" cm="1">
        <f t="array" aca="1" ref="AC852" ca="1">_xlfn.IFS(
AND($AN$14="Not year_end", AC851&gt;last_rou_date), "",
AND($AN$14="Year_end", AC851&gt;=last_rou_date), "",
AND($AN$14="Year_end"), DATE(YEAR(AC851+1), 12, 31),
AND($AN$14="Not year_end", MONTH(AC851)=12, DAY(AC851)=31), DATE(YEAR(AC850)+1, MONTH(AC850), DAY(AC850)),
AND($AN$14="Not year_end", OR(MONTH(AC851)&lt;&gt;12, DAY(AC851)&lt;&gt;31) ), DATE(YEAR(AC851), 12, 31)
)</f>
        <v/>
      </c>
      <c r="AD852" s="75" t="str" cm="1">
        <f t="array" aca="1" ref="AD852" ca="1">_xlfn.IFS(AD851="", "",
AND(AD851=last_rou_date, OR(MONTH(AD851)&lt;&gt;12, DAY(AD851)&lt;&gt;31) ), DATE(YEAR(AD851), 12, 31),
AND(MONTH(AD851)=12, DAY(AD851)=31, AD851&gt;=last_rou_date), "",
AND(MONTH(AD851)=12, DAY(AD851)&lt;&gt;31),  EOMONTH(AD851,0),
AND(MONTH(AD851)=12, DAY(AD851)=31, $AH$14="Not end"),  EDATE(AD850,1),
AND($AH$14="Not end"), EDATE(AD851, 1),
AND($AH$14="End"), EOMONTH(AD851, 1)
)</f>
        <v/>
      </c>
      <c r="AE852" s="51" t="str" cm="1">
        <f t="array" ref="AE852">_xlfn.IFS(W852="", "",
AND(W852&gt;0, W852&lt;=$B$4, $C$2="İllik artım, faiz olaraq", $D$2&gt;0, $B$3="İllik"), $B$5*((1+$D$2)^(W852-1)),
AND(W852&gt;0, W852&lt;=$B$4, $C$2="İllik artım, faiz olaraq", $D$2&gt;0, $B$3="Aylıq"), $B$5*((1+$D$2)^ROUNDDOWN((W852-1)/12,0)),
AND(W852=1, $C$2="Aşağıdakı kimi dəyişir", ), $B$5,
AND(W852&gt;1, W852&lt;=$B$4, $C$2="Aşağıdakı kimi dəyişir"), IFERROR(VLOOKUP(W852, $C$4:$D$7, 2, FALSE), AE851),
AND(W852&gt;0, W852&lt;=$B$4), $B$5,
TRUE,0 )</f>
        <v/>
      </c>
      <c r="AF852" s="51" t="str">
        <f t="shared" ca="1" si="40"/>
        <v/>
      </c>
    </row>
    <row r="853" spans="1:32" x14ac:dyDescent="0.4">
      <c r="A853" s="13" t="str" cm="1">
        <f t="array" aca="1" ref="A853" ca="1">_xlfn.IFS(
AND(SUMIFS(lease_table_interest_accruals, lease_table_dates, A852)&gt;0, COUNTIFS($E$14:E852, "Interest accrual", $A$14:A852, A852)=0),  A852,
AND(SUMIFS(lease_table_payments, lease_table_dates, A852)&gt;0, COUNTIFS($E$14:E852, "Payment", $A$14:A852, A852)=0),  A852,
AND(SUMIFS(rou_table_deprs, rou_table_dates, A852)&gt;0, COUNTIFS($E$14:E852, "Depreciation", $A$14:A852, A852)=0),  A852,
TRUE,  IFERROR(INDEX(rou_table_dates,  MATCH(A852, rou_table_dates)+1, ), "")
)</f>
        <v/>
      </c>
      <c r="B853" s="1" t="str" cm="1">
        <f t="array" aca="1" ref="B853" ca="1">_xlfn.IFS(
AND(E853="Payment", A853=$B$2), $AM$14,
E853="Payment", $AM$15,
E853="Interest accrual", $AM$18,
E853="Depreciation", $AM$17,
TRUE, "")</f>
        <v/>
      </c>
      <c r="C853" s="1" t="str" cm="1">
        <f t="array" aca="1" ref="C853" ca="1">_xlfn.IFS(
E853="Payment", $AM$19,
E853="Interest accrual", $AM$15,
E853="Depreciation", $AM$16,
TRUE, "")</f>
        <v/>
      </c>
      <c r="D853" s="1" t="str" cm="1">
        <f t="array" aca="1" ref="D853" ca="1">_xlfn.IFS(
E853="Payment", _xlfn.XLOOKUP(A853, lease_table_dates, lease_table_payments, 0, 0),
E853="Interest accrual", _xlfn.XLOOKUP(A853, lease_table_dates, lease_table_interest_accruals, 0, 0),
E853="Depreciation", _xlfn.XLOOKUP(A853, rou_table_dates, rou_table_deprs, 0, 0),
TRUE, ""
)</f>
        <v/>
      </c>
      <c r="E853" s="7" t="str" cm="1">
        <f t="array" aca="1" ref="E853" ca="1">_xlfn.IFS(
AND(SUMIFS(lease_table_interest_accruals, lease_table_dates, A853)&gt;0, COUNTIFS($E$14:E852, "Interest accrual", $A$14:A852, A853)=0), "Interest accrual",
AND(SUMIFS(lease_table_payments, lease_table_dates, A853)&gt;0, COUNTIFS($E$14:E852, "Payment", $A$14:A852, A853)=0), "Payment",
AND(SUMIFS(rou_table_deprs, rou_table_dates, A853)&gt;0, COUNTIFS($E$14:E852, "Depreciation", $A$14:A852, A853)=0), "Depreciation",
TRUE,  ""
)</f>
        <v/>
      </c>
      <c r="G853" s="13" t="str" cm="1">
        <f t="array" aca="1" ref="G853" ca="1">_xlfn.IFS(
AND($B$11="Hə", $B$3="İllik"), Z853,
AND($B$11="Hə", $B$3="Aylıq"), AA853,
$B$11="Yox", X853)</f>
        <v/>
      </c>
      <c r="H853" s="1" t="str" cm="1">
        <f t="array" aca="1" ref="H853" ca="1">_xlfn.IFS( G853="", "",
TRUE, ROUND( H852+I853-J853, 2) )</f>
        <v/>
      </c>
      <c r="I853" s="1" t="str" cm="1">
        <f t="array" aca="1" ref="I853" ca="1">_xlfn.IFS(G853="", "",
G853=last_payment_date, (J853-H852),
 TRUE,  -  (H852- H852* (1+$B$6)^ (_xlfn.DAYS(G853,G852)/365) )
)</f>
        <v/>
      </c>
      <c r="J853" s="1" t="str" cm="1">
        <f t="array" aca="1" ref="J853" ca="1">_xlfn.IFS(G853="", "",
TRUE, _xlfn.XLOOKUP(G853,  payment_dates, payments,0,0)
)</f>
        <v/>
      </c>
      <c r="L853" s="8" t="str" cm="1">
        <f t="array" aca="1" ref="L853" ca="1">_xlfn.IFS(
AND($B$11="Hə", $B$3="İllik"), AC853,
AND($B$11="Hə", $B$3="Aylıq"), AD853,
$B$11="Yox", AB853)</f>
        <v/>
      </c>
      <c r="M853" s="1" t="str" cm="1">
        <f t="array" aca="1" ref="M853" ca="1">_xlfn.IFS( L853="", "",
(M852-N853)&lt;=0.5, 0,
TRUE,  M852-N853)</f>
        <v/>
      </c>
      <c r="N853" s="7" t="str" cm="1">
        <f t="array" aca="1" ref="N853" ca="1">_xlfn.IFS(
L853="", "",
TRUE, MIN(M852, ROUND($M$14/ (last_rou_date - $B$2) * (L853-L852), 2) )
)</f>
        <v/>
      </c>
      <c r="P853" s="59" t="str">
        <f t="shared" ca="1" si="39"/>
        <v/>
      </c>
      <c r="Q853" s="1" t="str" cm="1">
        <f t="array" aca="1" ref="Q853" ca="1">_xlfn.IFS(P853="","",
$B$11="Hə", _xlfn.XLOOKUP(DATE(P853, 12, 31), rou_table_dates, rou_table_nbvs,0, 0),
TRUE,  MAX(0, ROUND($M$14 - $M$14/ (last_rou_date - $B$2) * (DATE(P853,12,31) - $B$2), 2) )
)</f>
        <v/>
      </c>
      <c r="R853" s="1" t="str" cm="1">
        <f t="array" aca="1" ref="R853" ca="1">_xlfn.IFS(P853="","",
$B$11="Hə", _xlfn.XLOOKUP(DATE(P853, 12, 31), lease_table_dates, lease_table_balances,0, 0),
TRUE, IFERROR( XNPV($B$6, IF(payment_dates &gt;DATE(P853, 12, 31), payments,  0),  IF(payment_dates &gt;DATE(P853, 12, 31), payment_dates,  DATE(P853, 12, 31))    ),0)
)</f>
        <v/>
      </c>
      <c r="S853" s="1" t="str" cm="1">
        <f t="array" aca="1" ref="S853" ca="1">_xlfn.IFS(P853="","",
TRUE,  MIN( MIN(Q852, $M$14), ROUND($M$14/ (last_rou_date - $B$2) * (DATE(P853,12,31) - MAX($B$2, DATE(P853-1, 12, 31))), 2) )
)</f>
        <v/>
      </c>
      <c r="T853" s="7" t="str" cm="1">
        <f t="array" aca="1" ref="T853" ca="1">_xlfn.IFS(P853="", "",
ISTEXT(R852), R853- (H853 - SUMIFS( lease_table_payments, lease_table_years, P853) -$AG$14 ),
AND(ISNUMBER(R852), R853&lt;&gt;""),   R853- (R852 - SUMIFS( lease_table_payments, lease_table_years, P853) )
)</f>
        <v/>
      </c>
      <c r="V853" s="64">
        <f t="shared" si="41"/>
        <v>840</v>
      </c>
      <c r="W853" s="51" t="str" cm="1">
        <f t="array" ref="W853">_xlfn.IFS(
OR(W852=$B$4, W852=""),"",
TRUE,W852+1
)</f>
        <v/>
      </c>
      <c r="X853" s="51" t="str" cm="1">
        <f t="array" ref="X853">_xlfn.IFS(X852="","",
W853="", "",
AND($B$3="İllik"),DATE(YEAR(X852)+1,MONTH(X852),DAY(X852) ),
AND($B$3="Aylıq", $AH$14="Not end"), EDATE(X852,1),
AND($B$3="Aylıq", $AH$14="End"), EOMONTH(X852,1)
)</f>
        <v/>
      </c>
      <c r="Y853" s="51" t="str" cm="1">
        <f t="array" aca="1" ref="Y853" ca="1">_xlfn.IFS(
AND($B$7="Dövrün əvvəlində", Y852&lt;=last_rou_date), DATE(YEAR(Y852)+1, 12, 31),
AND($B$7="Dövrün sonunda", Y852&lt;=last_payment_date), DATE(YEAR(Y852)+1, 12, 31),
TRUE, ""
)</f>
        <v/>
      </c>
      <c r="Z853" s="75" t="str" cm="1">
        <f t="array" aca="1" ref="Z853" ca="1">_xlfn.IFS(
AND($AN$14="Not year_end", Z852&gt;last_payment_date), "",
AND($AN$14="Year_end", Z852&gt;=last_payment_date), "",
AND($AN$14="Year_end"), DATE(YEAR(Z852+1), 12, 31),
AND($AN$14="Not year_end", MONTH(Z852)=12, DAY(Z852)=31), DATE(YEAR(Z851)+1, MONTH(Z851), DAY(Z851)),
AND($AN$14="Not year_end", OR(MONTH(Z852)&lt;&gt;12, DAY(Z852)&lt;&gt;31) ), DATE(YEAR(Z852), 12, 31)
)</f>
        <v/>
      </c>
      <c r="AA853" s="75" t="str" cm="1">
        <f t="array" aca="1" ref="AA853" ca="1">_xlfn.IFS(AA852="", "",
AND(AA852=last_payment_date, OR(MONTH(AA852)&lt;&gt;12, DAY(AA852)&lt;&gt;31) ), DATE(YEAR(AA852), 12, 31),
AND(MONTH(AA852)=12, DAY(AA852)=31, AA852&gt;=last_payment_date), "",
AND(MONTH(AA852)=12, DAY(AA852)&lt;&gt;31),  EOMONTH(AA852,0),
AND(MONTH(AA852)=12, DAY(AA852)=31, $AH$14="Not end"),  EDATE(AA851,1),
AND($AH$14="Not end"), EDATE(AA852, 1),
AND($AH$14="End"), EOMONTH(AA852, 1)
)</f>
        <v/>
      </c>
      <c r="AB853" s="75" t="str" cm="1">
        <f t="array" aca="1" ref="AB853" ca="1">_xlfn.IFS(AB852="","",
AND(AB852=last_rou_date), "",
AND($B$3="İllik"),DATE(YEAR(AB852)+1,MONTH(AB852),DAY(AB852) ),
AND($B$3="Aylıq", $AH$14="Not end"), EDATE(AB852,1),
AND($B$3="Aylıq", $AH$14="End"), EOMONTH(AB852,1)
)</f>
        <v/>
      </c>
      <c r="AC853" s="75" t="str" cm="1">
        <f t="array" aca="1" ref="AC853" ca="1">_xlfn.IFS(
AND($AN$14="Not year_end", AC852&gt;last_rou_date), "",
AND($AN$14="Year_end", AC852&gt;=last_rou_date), "",
AND($AN$14="Year_end"), DATE(YEAR(AC852+1), 12, 31),
AND($AN$14="Not year_end", MONTH(AC852)=12, DAY(AC852)=31), DATE(YEAR(AC851)+1, MONTH(AC851), DAY(AC851)),
AND($AN$14="Not year_end", OR(MONTH(AC852)&lt;&gt;12, DAY(AC852)&lt;&gt;31) ), DATE(YEAR(AC852), 12, 31)
)</f>
        <v/>
      </c>
      <c r="AD853" s="75" t="str" cm="1">
        <f t="array" aca="1" ref="AD853" ca="1">_xlfn.IFS(AD852="", "",
AND(AD852=last_rou_date, OR(MONTH(AD852)&lt;&gt;12, DAY(AD852)&lt;&gt;31) ), DATE(YEAR(AD852), 12, 31),
AND(MONTH(AD852)=12, DAY(AD852)=31, AD852&gt;=last_rou_date), "",
AND(MONTH(AD852)=12, DAY(AD852)&lt;&gt;31),  EOMONTH(AD852,0),
AND(MONTH(AD852)=12, DAY(AD852)=31, $AH$14="Not end"),  EDATE(AD851,1),
AND($AH$14="Not end"), EDATE(AD852, 1),
AND($AH$14="End"), EOMONTH(AD852, 1)
)</f>
        <v/>
      </c>
      <c r="AE853" s="51" t="str" cm="1">
        <f t="array" ref="AE853">_xlfn.IFS(W853="", "",
AND(W853&gt;0, W853&lt;=$B$4, $C$2="İllik artım, faiz olaraq", $D$2&gt;0, $B$3="İllik"), $B$5*((1+$D$2)^(W853-1)),
AND(W853&gt;0, W853&lt;=$B$4, $C$2="İllik artım, faiz olaraq", $D$2&gt;0, $B$3="Aylıq"), $B$5*((1+$D$2)^ROUNDDOWN((W853-1)/12,0)),
AND(W853=1, $C$2="Aşağıdakı kimi dəyişir", ), $B$5,
AND(W853&gt;1, W853&lt;=$B$4, $C$2="Aşağıdakı kimi dəyişir"), IFERROR(VLOOKUP(W853, $C$4:$D$7, 2, FALSE), AE852),
AND(W853&gt;0, W853&lt;=$B$4), $B$5,
TRUE,0 )</f>
        <v/>
      </c>
      <c r="AF853" s="51" t="str">
        <f t="shared" ca="1" si="40"/>
        <v/>
      </c>
    </row>
    <row r="854" spans="1:32" x14ac:dyDescent="0.4">
      <c r="A854" s="13" t="str" cm="1">
        <f t="array" aca="1" ref="A854" ca="1">_xlfn.IFS(
AND(SUMIFS(lease_table_interest_accruals, lease_table_dates, A853)&gt;0, COUNTIFS($E$14:E853, "Interest accrual", $A$14:A853, A853)=0),  A853,
AND(SUMIFS(lease_table_payments, lease_table_dates, A853)&gt;0, COUNTIFS($E$14:E853, "Payment", $A$14:A853, A853)=0),  A853,
AND(SUMIFS(rou_table_deprs, rou_table_dates, A853)&gt;0, COUNTIFS($E$14:E853, "Depreciation", $A$14:A853, A853)=0),  A853,
TRUE,  IFERROR(INDEX(rou_table_dates,  MATCH(A853, rou_table_dates)+1, ), "")
)</f>
        <v/>
      </c>
      <c r="B854" s="1" t="str" cm="1">
        <f t="array" aca="1" ref="B854" ca="1">_xlfn.IFS(
AND(E854="Payment", A854=$B$2), $AM$14,
E854="Payment", $AM$15,
E854="Interest accrual", $AM$18,
E854="Depreciation", $AM$17,
TRUE, "")</f>
        <v/>
      </c>
      <c r="C854" s="1" t="str" cm="1">
        <f t="array" aca="1" ref="C854" ca="1">_xlfn.IFS(
E854="Payment", $AM$19,
E854="Interest accrual", $AM$15,
E854="Depreciation", $AM$16,
TRUE, "")</f>
        <v/>
      </c>
      <c r="D854" s="1" t="str" cm="1">
        <f t="array" aca="1" ref="D854" ca="1">_xlfn.IFS(
E854="Payment", _xlfn.XLOOKUP(A854, lease_table_dates, lease_table_payments, 0, 0),
E854="Interest accrual", _xlfn.XLOOKUP(A854, lease_table_dates, lease_table_interest_accruals, 0, 0),
E854="Depreciation", _xlfn.XLOOKUP(A854, rou_table_dates, rou_table_deprs, 0, 0),
TRUE, ""
)</f>
        <v/>
      </c>
      <c r="E854" s="7" t="str" cm="1">
        <f t="array" aca="1" ref="E854" ca="1">_xlfn.IFS(
AND(SUMIFS(lease_table_interest_accruals, lease_table_dates, A854)&gt;0, COUNTIFS($E$14:E853, "Interest accrual", $A$14:A853, A854)=0), "Interest accrual",
AND(SUMIFS(lease_table_payments, lease_table_dates, A854)&gt;0, COUNTIFS($E$14:E853, "Payment", $A$14:A853, A854)=0), "Payment",
AND(SUMIFS(rou_table_deprs, rou_table_dates, A854)&gt;0, COUNTIFS($E$14:E853, "Depreciation", $A$14:A853, A854)=0), "Depreciation",
TRUE,  ""
)</f>
        <v/>
      </c>
      <c r="G854" s="13" t="str" cm="1">
        <f t="array" aca="1" ref="G854" ca="1">_xlfn.IFS(
AND($B$11="Hə", $B$3="İllik"), Z854,
AND($B$11="Hə", $B$3="Aylıq"), AA854,
$B$11="Yox", X854)</f>
        <v/>
      </c>
      <c r="H854" s="1" t="str" cm="1">
        <f t="array" aca="1" ref="H854" ca="1">_xlfn.IFS( G854="", "",
TRUE, ROUND( H853+I854-J854, 2) )</f>
        <v/>
      </c>
      <c r="I854" s="1" t="str" cm="1">
        <f t="array" aca="1" ref="I854" ca="1">_xlfn.IFS(G854="", "",
G854=last_payment_date, (J854-H853),
 TRUE,  -  (H853- H853* (1+$B$6)^ (_xlfn.DAYS(G854,G853)/365) )
)</f>
        <v/>
      </c>
      <c r="J854" s="1" t="str" cm="1">
        <f t="array" aca="1" ref="J854" ca="1">_xlfn.IFS(G854="", "",
TRUE, _xlfn.XLOOKUP(G854,  payment_dates, payments,0,0)
)</f>
        <v/>
      </c>
      <c r="L854" s="8" t="str" cm="1">
        <f t="array" aca="1" ref="L854" ca="1">_xlfn.IFS(
AND($B$11="Hə", $B$3="İllik"), AC854,
AND($B$11="Hə", $B$3="Aylıq"), AD854,
$B$11="Yox", AB854)</f>
        <v/>
      </c>
      <c r="M854" s="1" t="str" cm="1">
        <f t="array" aca="1" ref="M854" ca="1">_xlfn.IFS( L854="", "",
(M853-N854)&lt;=0.5, 0,
TRUE,  M853-N854)</f>
        <v/>
      </c>
      <c r="N854" s="7" t="str" cm="1">
        <f t="array" aca="1" ref="N854" ca="1">_xlfn.IFS(
L854="", "",
TRUE, MIN(M853, ROUND($M$14/ (last_rou_date - $B$2) * (L854-L853), 2) )
)</f>
        <v/>
      </c>
      <c r="P854" s="59" t="str">
        <f t="shared" ca="1" si="39"/>
        <v/>
      </c>
      <c r="Q854" s="1" t="str" cm="1">
        <f t="array" aca="1" ref="Q854" ca="1">_xlfn.IFS(P854="","",
$B$11="Hə", _xlfn.XLOOKUP(DATE(P854, 12, 31), rou_table_dates, rou_table_nbvs,0, 0),
TRUE,  MAX(0, ROUND($M$14 - $M$14/ (last_rou_date - $B$2) * (DATE(P854,12,31) - $B$2), 2) )
)</f>
        <v/>
      </c>
      <c r="R854" s="1" t="str" cm="1">
        <f t="array" aca="1" ref="R854" ca="1">_xlfn.IFS(P854="","",
$B$11="Hə", _xlfn.XLOOKUP(DATE(P854, 12, 31), lease_table_dates, lease_table_balances,0, 0),
TRUE, IFERROR( XNPV($B$6, IF(payment_dates &gt;DATE(P854, 12, 31), payments,  0),  IF(payment_dates &gt;DATE(P854, 12, 31), payment_dates,  DATE(P854, 12, 31))    ),0)
)</f>
        <v/>
      </c>
      <c r="S854" s="1" t="str" cm="1">
        <f t="array" aca="1" ref="S854" ca="1">_xlfn.IFS(P854="","",
TRUE,  MIN( MIN(Q853, $M$14), ROUND($M$14/ (last_rou_date - $B$2) * (DATE(P854,12,31) - MAX($B$2, DATE(P854-1, 12, 31))), 2) )
)</f>
        <v/>
      </c>
      <c r="T854" s="7" t="str" cm="1">
        <f t="array" aca="1" ref="T854" ca="1">_xlfn.IFS(P854="", "",
ISTEXT(R853), R854- (H854 - SUMIFS( lease_table_payments, lease_table_years, P854) -$AG$14 ),
AND(ISNUMBER(R853), R854&lt;&gt;""),   R854- (R853 - SUMIFS( lease_table_payments, lease_table_years, P854) )
)</f>
        <v/>
      </c>
      <c r="V854" s="64">
        <f t="shared" si="41"/>
        <v>841</v>
      </c>
      <c r="W854" s="51" t="str" cm="1">
        <f t="array" ref="W854">_xlfn.IFS(
OR(W853=$B$4, W853=""),"",
TRUE,W853+1
)</f>
        <v/>
      </c>
      <c r="X854" s="51" t="str" cm="1">
        <f t="array" ref="X854">_xlfn.IFS(X853="","",
W854="", "",
AND($B$3="İllik"),DATE(YEAR(X853)+1,MONTH(X853),DAY(X853) ),
AND($B$3="Aylıq", $AH$14="Not end"), EDATE(X853,1),
AND($B$3="Aylıq", $AH$14="End"), EOMONTH(X853,1)
)</f>
        <v/>
      </c>
      <c r="Y854" s="51" t="str" cm="1">
        <f t="array" aca="1" ref="Y854" ca="1">_xlfn.IFS(
AND($B$7="Dövrün əvvəlində", Y853&lt;=last_rou_date), DATE(YEAR(Y853)+1, 12, 31),
AND($B$7="Dövrün sonunda", Y853&lt;=last_payment_date), DATE(YEAR(Y853)+1, 12, 31),
TRUE, ""
)</f>
        <v/>
      </c>
      <c r="Z854" s="75" t="str" cm="1">
        <f t="array" aca="1" ref="Z854" ca="1">_xlfn.IFS(
AND($AN$14="Not year_end", Z853&gt;last_payment_date), "",
AND($AN$14="Year_end", Z853&gt;=last_payment_date), "",
AND($AN$14="Year_end"), DATE(YEAR(Z853+1), 12, 31),
AND($AN$14="Not year_end", MONTH(Z853)=12, DAY(Z853)=31), DATE(YEAR(Z852)+1, MONTH(Z852), DAY(Z852)),
AND($AN$14="Not year_end", OR(MONTH(Z853)&lt;&gt;12, DAY(Z853)&lt;&gt;31) ), DATE(YEAR(Z853), 12, 31)
)</f>
        <v/>
      </c>
      <c r="AA854" s="75" t="str" cm="1">
        <f t="array" aca="1" ref="AA854" ca="1">_xlfn.IFS(AA853="", "",
AND(AA853=last_payment_date, OR(MONTH(AA853)&lt;&gt;12, DAY(AA853)&lt;&gt;31) ), DATE(YEAR(AA853), 12, 31),
AND(MONTH(AA853)=12, DAY(AA853)=31, AA853&gt;=last_payment_date), "",
AND(MONTH(AA853)=12, DAY(AA853)&lt;&gt;31),  EOMONTH(AA853,0),
AND(MONTH(AA853)=12, DAY(AA853)=31, $AH$14="Not end"),  EDATE(AA852,1),
AND($AH$14="Not end"), EDATE(AA853, 1),
AND($AH$14="End"), EOMONTH(AA853, 1)
)</f>
        <v/>
      </c>
      <c r="AB854" s="75" t="str" cm="1">
        <f t="array" aca="1" ref="AB854" ca="1">_xlfn.IFS(AB853="","",
AND(AB853=last_rou_date), "",
AND($B$3="İllik"),DATE(YEAR(AB853)+1,MONTH(AB853),DAY(AB853) ),
AND($B$3="Aylıq", $AH$14="Not end"), EDATE(AB853,1),
AND($B$3="Aylıq", $AH$14="End"), EOMONTH(AB853,1)
)</f>
        <v/>
      </c>
      <c r="AC854" s="75" t="str" cm="1">
        <f t="array" aca="1" ref="AC854" ca="1">_xlfn.IFS(
AND($AN$14="Not year_end", AC853&gt;last_rou_date), "",
AND($AN$14="Year_end", AC853&gt;=last_rou_date), "",
AND($AN$14="Year_end"), DATE(YEAR(AC853+1), 12, 31),
AND($AN$14="Not year_end", MONTH(AC853)=12, DAY(AC853)=31), DATE(YEAR(AC852)+1, MONTH(AC852), DAY(AC852)),
AND($AN$14="Not year_end", OR(MONTH(AC853)&lt;&gt;12, DAY(AC853)&lt;&gt;31) ), DATE(YEAR(AC853), 12, 31)
)</f>
        <v/>
      </c>
      <c r="AD854" s="75" t="str" cm="1">
        <f t="array" aca="1" ref="AD854" ca="1">_xlfn.IFS(AD853="", "",
AND(AD853=last_rou_date, OR(MONTH(AD853)&lt;&gt;12, DAY(AD853)&lt;&gt;31) ), DATE(YEAR(AD853), 12, 31),
AND(MONTH(AD853)=12, DAY(AD853)=31, AD853&gt;=last_rou_date), "",
AND(MONTH(AD853)=12, DAY(AD853)&lt;&gt;31),  EOMONTH(AD853,0),
AND(MONTH(AD853)=12, DAY(AD853)=31, $AH$14="Not end"),  EDATE(AD852,1),
AND($AH$14="Not end"), EDATE(AD853, 1),
AND($AH$14="End"), EOMONTH(AD853, 1)
)</f>
        <v/>
      </c>
      <c r="AE854" s="51" t="str" cm="1">
        <f t="array" ref="AE854">_xlfn.IFS(W854="", "",
AND(W854&gt;0, W854&lt;=$B$4, $C$2="İllik artım, faiz olaraq", $D$2&gt;0, $B$3="İllik"), $B$5*((1+$D$2)^(W854-1)),
AND(W854&gt;0, W854&lt;=$B$4, $C$2="İllik artım, faiz olaraq", $D$2&gt;0, $B$3="Aylıq"), $B$5*((1+$D$2)^ROUNDDOWN((W854-1)/12,0)),
AND(W854=1, $C$2="Aşağıdakı kimi dəyişir", ), $B$5,
AND(W854&gt;1, W854&lt;=$B$4, $C$2="Aşağıdakı kimi dəyişir"), IFERROR(VLOOKUP(W854, $C$4:$D$7, 2, FALSE), AE853),
AND(W854&gt;0, W854&lt;=$B$4), $B$5,
TRUE,0 )</f>
        <v/>
      </c>
      <c r="AF854" s="51" t="str">
        <f t="shared" ca="1" si="40"/>
        <v/>
      </c>
    </row>
    <row r="855" spans="1:32" x14ac:dyDescent="0.4">
      <c r="A855" s="13" t="str" cm="1">
        <f t="array" aca="1" ref="A855" ca="1">_xlfn.IFS(
AND(SUMIFS(lease_table_interest_accruals, lease_table_dates, A854)&gt;0, COUNTIFS($E$14:E854, "Interest accrual", $A$14:A854, A854)=0),  A854,
AND(SUMIFS(lease_table_payments, lease_table_dates, A854)&gt;0, COUNTIFS($E$14:E854, "Payment", $A$14:A854, A854)=0),  A854,
AND(SUMIFS(rou_table_deprs, rou_table_dates, A854)&gt;0, COUNTIFS($E$14:E854, "Depreciation", $A$14:A854, A854)=0),  A854,
TRUE,  IFERROR(INDEX(rou_table_dates,  MATCH(A854, rou_table_dates)+1, ), "")
)</f>
        <v/>
      </c>
      <c r="B855" s="1" t="str" cm="1">
        <f t="array" aca="1" ref="B855" ca="1">_xlfn.IFS(
AND(E855="Payment", A855=$B$2), $AM$14,
E855="Payment", $AM$15,
E855="Interest accrual", $AM$18,
E855="Depreciation", $AM$17,
TRUE, "")</f>
        <v/>
      </c>
      <c r="C855" s="1" t="str" cm="1">
        <f t="array" aca="1" ref="C855" ca="1">_xlfn.IFS(
E855="Payment", $AM$19,
E855="Interest accrual", $AM$15,
E855="Depreciation", $AM$16,
TRUE, "")</f>
        <v/>
      </c>
      <c r="D855" s="1" t="str" cm="1">
        <f t="array" aca="1" ref="D855" ca="1">_xlfn.IFS(
E855="Payment", _xlfn.XLOOKUP(A855, lease_table_dates, lease_table_payments, 0, 0),
E855="Interest accrual", _xlfn.XLOOKUP(A855, lease_table_dates, lease_table_interest_accruals, 0, 0),
E855="Depreciation", _xlfn.XLOOKUP(A855, rou_table_dates, rou_table_deprs, 0, 0),
TRUE, ""
)</f>
        <v/>
      </c>
      <c r="E855" s="7" t="str" cm="1">
        <f t="array" aca="1" ref="E855" ca="1">_xlfn.IFS(
AND(SUMIFS(lease_table_interest_accruals, lease_table_dates, A855)&gt;0, COUNTIFS($E$14:E854, "Interest accrual", $A$14:A854, A855)=0), "Interest accrual",
AND(SUMIFS(lease_table_payments, lease_table_dates, A855)&gt;0, COUNTIFS($E$14:E854, "Payment", $A$14:A854, A855)=0), "Payment",
AND(SUMIFS(rou_table_deprs, rou_table_dates, A855)&gt;0, COUNTIFS($E$14:E854, "Depreciation", $A$14:A854, A855)=0), "Depreciation",
TRUE,  ""
)</f>
        <v/>
      </c>
      <c r="G855" s="13" t="str" cm="1">
        <f t="array" aca="1" ref="G855" ca="1">_xlfn.IFS(
AND($B$11="Hə", $B$3="İllik"), Z855,
AND($B$11="Hə", $B$3="Aylıq"), AA855,
$B$11="Yox", X855)</f>
        <v/>
      </c>
      <c r="H855" s="1" t="str" cm="1">
        <f t="array" aca="1" ref="H855" ca="1">_xlfn.IFS( G855="", "",
TRUE, ROUND( H854+I855-J855, 2) )</f>
        <v/>
      </c>
      <c r="I855" s="1" t="str" cm="1">
        <f t="array" aca="1" ref="I855" ca="1">_xlfn.IFS(G855="", "",
G855=last_payment_date, (J855-H854),
 TRUE,  -  (H854- H854* (1+$B$6)^ (_xlfn.DAYS(G855,G854)/365) )
)</f>
        <v/>
      </c>
      <c r="J855" s="1" t="str" cm="1">
        <f t="array" aca="1" ref="J855" ca="1">_xlfn.IFS(G855="", "",
TRUE, _xlfn.XLOOKUP(G855,  payment_dates, payments,0,0)
)</f>
        <v/>
      </c>
      <c r="L855" s="8" t="str" cm="1">
        <f t="array" aca="1" ref="L855" ca="1">_xlfn.IFS(
AND($B$11="Hə", $B$3="İllik"), AC855,
AND($B$11="Hə", $B$3="Aylıq"), AD855,
$B$11="Yox", AB855)</f>
        <v/>
      </c>
      <c r="M855" s="1" t="str" cm="1">
        <f t="array" aca="1" ref="M855" ca="1">_xlfn.IFS( L855="", "",
(M854-N855)&lt;=0.5, 0,
TRUE,  M854-N855)</f>
        <v/>
      </c>
      <c r="N855" s="7" t="str" cm="1">
        <f t="array" aca="1" ref="N855" ca="1">_xlfn.IFS(
L855="", "",
TRUE, MIN(M854, ROUND($M$14/ (last_rou_date - $B$2) * (L855-L854), 2) )
)</f>
        <v/>
      </c>
      <c r="P855" s="59" t="str">
        <f t="shared" ca="1" si="39"/>
        <v/>
      </c>
      <c r="Q855" s="1" t="str" cm="1">
        <f t="array" aca="1" ref="Q855" ca="1">_xlfn.IFS(P855="","",
$B$11="Hə", _xlfn.XLOOKUP(DATE(P855, 12, 31), rou_table_dates, rou_table_nbvs,0, 0),
TRUE,  MAX(0, ROUND($M$14 - $M$14/ (last_rou_date - $B$2) * (DATE(P855,12,31) - $B$2), 2) )
)</f>
        <v/>
      </c>
      <c r="R855" s="1" t="str" cm="1">
        <f t="array" aca="1" ref="R855" ca="1">_xlfn.IFS(P855="","",
$B$11="Hə", _xlfn.XLOOKUP(DATE(P855, 12, 31), lease_table_dates, lease_table_balances,0, 0),
TRUE, IFERROR( XNPV($B$6, IF(payment_dates &gt;DATE(P855, 12, 31), payments,  0),  IF(payment_dates &gt;DATE(P855, 12, 31), payment_dates,  DATE(P855, 12, 31))    ),0)
)</f>
        <v/>
      </c>
      <c r="S855" s="1" t="str" cm="1">
        <f t="array" aca="1" ref="S855" ca="1">_xlfn.IFS(P855="","",
TRUE,  MIN( MIN(Q854, $M$14), ROUND($M$14/ (last_rou_date - $B$2) * (DATE(P855,12,31) - MAX($B$2, DATE(P855-1, 12, 31))), 2) )
)</f>
        <v/>
      </c>
      <c r="T855" s="7" t="str" cm="1">
        <f t="array" aca="1" ref="T855" ca="1">_xlfn.IFS(P855="", "",
ISTEXT(R854), R855- (H855 - SUMIFS( lease_table_payments, lease_table_years, P855) -$AG$14 ),
AND(ISNUMBER(R854), R855&lt;&gt;""),   R855- (R854 - SUMIFS( lease_table_payments, lease_table_years, P855) )
)</f>
        <v/>
      </c>
      <c r="V855" s="64">
        <f t="shared" si="41"/>
        <v>842</v>
      </c>
      <c r="W855" s="51" t="str" cm="1">
        <f t="array" ref="W855">_xlfn.IFS(
OR(W854=$B$4, W854=""),"",
TRUE,W854+1
)</f>
        <v/>
      </c>
      <c r="X855" s="51" t="str" cm="1">
        <f t="array" ref="X855">_xlfn.IFS(X854="","",
W855="", "",
AND($B$3="İllik"),DATE(YEAR(X854)+1,MONTH(X854),DAY(X854) ),
AND($B$3="Aylıq", $AH$14="Not end"), EDATE(X854,1),
AND($B$3="Aylıq", $AH$14="End"), EOMONTH(X854,1)
)</f>
        <v/>
      </c>
      <c r="Y855" s="51" t="str" cm="1">
        <f t="array" aca="1" ref="Y855" ca="1">_xlfn.IFS(
AND($B$7="Dövrün əvvəlində", Y854&lt;=last_rou_date), DATE(YEAR(Y854)+1, 12, 31),
AND($B$7="Dövrün sonunda", Y854&lt;=last_payment_date), DATE(YEAR(Y854)+1, 12, 31),
TRUE, ""
)</f>
        <v/>
      </c>
      <c r="Z855" s="75" t="str" cm="1">
        <f t="array" aca="1" ref="Z855" ca="1">_xlfn.IFS(
AND($AN$14="Not year_end", Z854&gt;last_payment_date), "",
AND($AN$14="Year_end", Z854&gt;=last_payment_date), "",
AND($AN$14="Year_end"), DATE(YEAR(Z854+1), 12, 31),
AND($AN$14="Not year_end", MONTH(Z854)=12, DAY(Z854)=31), DATE(YEAR(Z853)+1, MONTH(Z853), DAY(Z853)),
AND($AN$14="Not year_end", OR(MONTH(Z854)&lt;&gt;12, DAY(Z854)&lt;&gt;31) ), DATE(YEAR(Z854), 12, 31)
)</f>
        <v/>
      </c>
      <c r="AA855" s="75" t="str" cm="1">
        <f t="array" aca="1" ref="AA855" ca="1">_xlfn.IFS(AA854="", "",
AND(AA854=last_payment_date, OR(MONTH(AA854)&lt;&gt;12, DAY(AA854)&lt;&gt;31) ), DATE(YEAR(AA854), 12, 31),
AND(MONTH(AA854)=12, DAY(AA854)=31, AA854&gt;=last_payment_date), "",
AND(MONTH(AA854)=12, DAY(AA854)&lt;&gt;31),  EOMONTH(AA854,0),
AND(MONTH(AA854)=12, DAY(AA854)=31, $AH$14="Not end"),  EDATE(AA853,1),
AND($AH$14="Not end"), EDATE(AA854, 1),
AND($AH$14="End"), EOMONTH(AA854, 1)
)</f>
        <v/>
      </c>
      <c r="AB855" s="75" t="str" cm="1">
        <f t="array" aca="1" ref="AB855" ca="1">_xlfn.IFS(AB854="","",
AND(AB854=last_rou_date), "",
AND($B$3="İllik"),DATE(YEAR(AB854)+1,MONTH(AB854),DAY(AB854) ),
AND($B$3="Aylıq", $AH$14="Not end"), EDATE(AB854,1),
AND($B$3="Aylıq", $AH$14="End"), EOMONTH(AB854,1)
)</f>
        <v/>
      </c>
      <c r="AC855" s="75" t="str" cm="1">
        <f t="array" aca="1" ref="AC855" ca="1">_xlfn.IFS(
AND($AN$14="Not year_end", AC854&gt;last_rou_date), "",
AND($AN$14="Year_end", AC854&gt;=last_rou_date), "",
AND($AN$14="Year_end"), DATE(YEAR(AC854+1), 12, 31),
AND($AN$14="Not year_end", MONTH(AC854)=12, DAY(AC854)=31), DATE(YEAR(AC853)+1, MONTH(AC853), DAY(AC853)),
AND($AN$14="Not year_end", OR(MONTH(AC854)&lt;&gt;12, DAY(AC854)&lt;&gt;31) ), DATE(YEAR(AC854), 12, 31)
)</f>
        <v/>
      </c>
      <c r="AD855" s="75" t="str" cm="1">
        <f t="array" aca="1" ref="AD855" ca="1">_xlfn.IFS(AD854="", "",
AND(AD854=last_rou_date, OR(MONTH(AD854)&lt;&gt;12, DAY(AD854)&lt;&gt;31) ), DATE(YEAR(AD854), 12, 31),
AND(MONTH(AD854)=12, DAY(AD854)=31, AD854&gt;=last_rou_date), "",
AND(MONTH(AD854)=12, DAY(AD854)&lt;&gt;31),  EOMONTH(AD854,0),
AND(MONTH(AD854)=12, DAY(AD854)=31, $AH$14="Not end"),  EDATE(AD853,1),
AND($AH$14="Not end"), EDATE(AD854, 1),
AND($AH$14="End"), EOMONTH(AD854, 1)
)</f>
        <v/>
      </c>
      <c r="AE855" s="51" t="str" cm="1">
        <f t="array" ref="AE855">_xlfn.IFS(W855="", "",
AND(W855&gt;0, W855&lt;=$B$4, $C$2="İllik artım, faiz olaraq", $D$2&gt;0, $B$3="İllik"), $B$5*((1+$D$2)^(W855-1)),
AND(W855&gt;0, W855&lt;=$B$4, $C$2="İllik artım, faiz olaraq", $D$2&gt;0, $B$3="Aylıq"), $B$5*((1+$D$2)^ROUNDDOWN((W855-1)/12,0)),
AND(W855=1, $C$2="Aşağıdakı kimi dəyişir", ), $B$5,
AND(W855&gt;1, W855&lt;=$B$4, $C$2="Aşağıdakı kimi dəyişir"), IFERROR(VLOOKUP(W855, $C$4:$D$7, 2, FALSE), AE854),
AND(W855&gt;0, W855&lt;=$B$4), $B$5,
TRUE,0 )</f>
        <v/>
      </c>
      <c r="AF855" s="51" t="str">
        <f t="shared" ca="1" si="40"/>
        <v/>
      </c>
    </row>
    <row r="856" spans="1:32" x14ac:dyDescent="0.4">
      <c r="A856" s="13" t="str" cm="1">
        <f t="array" aca="1" ref="A856" ca="1">_xlfn.IFS(
AND(SUMIFS(lease_table_interest_accruals, lease_table_dates, A855)&gt;0, COUNTIFS($E$14:E855, "Interest accrual", $A$14:A855, A855)=0),  A855,
AND(SUMIFS(lease_table_payments, lease_table_dates, A855)&gt;0, COUNTIFS($E$14:E855, "Payment", $A$14:A855, A855)=0),  A855,
AND(SUMIFS(rou_table_deprs, rou_table_dates, A855)&gt;0, COUNTIFS($E$14:E855, "Depreciation", $A$14:A855, A855)=0),  A855,
TRUE,  IFERROR(INDEX(rou_table_dates,  MATCH(A855, rou_table_dates)+1, ), "")
)</f>
        <v/>
      </c>
      <c r="B856" s="1" t="str" cm="1">
        <f t="array" aca="1" ref="B856" ca="1">_xlfn.IFS(
AND(E856="Payment", A856=$B$2), $AM$14,
E856="Payment", $AM$15,
E856="Interest accrual", $AM$18,
E856="Depreciation", $AM$17,
TRUE, "")</f>
        <v/>
      </c>
      <c r="C856" s="1" t="str" cm="1">
        <f t="array" aca="1" ref="C856" ca="1">_xlfn.IFS(
E856="Payment", $AM$19,
E856="Interest accrual", $AM$15,
E856="Depreciation", $AM$16,
TRUE, "")</f>
        <v/>
      </c>
      <c r="D856" s="1" t="str" cm="1">
        <f t="array" aca="1" ref="D856" ca="1">_xlfn.IFS(
E856="Payment", _xlfn.XLOOKUP(A856, lease_table_dates, lease_table_payments, 0, 0),
E856="Interest accrual", _xlfn.XLOOKUP(A856, lease_table_dates, lease_table_interest_accruals, 0, 0),
E856="Depreciation", _xlfn.XLOOKUP(A856, rou_table_dates, rou_table_deprs, 0, 0),
TRUE, ""
)</f>
        <v/>
      </c>
      <c r="E856" s="7" t="str" cm="1">
        <f t="array" aca="1" ref="E856" ca="1">_xlfn.IFS(
AND(SUMIFS(lease_table_interest_accruals, lease_table_dates, A856)&gt;0, COUNTIFS($E$14:E855, "Interest accrual", $A$14:A855, A856)=0), "Interest accrual",
AND(SUMIFS(lease_table_payments, lease_table_dates, A856)&gt;0, COUNTIFS($E$14:E855, "Payment", $A$14:A855, A856)=0), "Payment",
AND(SUMIFS(rou_table_deprs, rou_table_dates, A856)&gt;0, COUNTIFS($E$14:E855, "Depreciation", $A$14:A855, A856)=0), "Depreciation",
TRUE,  ""
)</f>
        <v/>
      </c>
      <c r="G856" s="13" t="str" cm="1">
        <f t="array" aca="1" ref="G856" ca="1">_xlfn.IFS(
AND($B$11="Hə", $B$3="İllik"), Z856,
AND($B$11="Hə", $B$3="Aylıq"), AA856,
$B$11="Yox", X856)</f>
        <v/>
      </c>
      <c r="H856" s="1" t="str" cm="1">
        <f t="array" aca="1" ref="H856" ca="1">_xlfn.IFS( G856="", "",
TRUE, ROUND( H855+I856-J856, 2) )</f>
        <v/>
      </c>
      <c r="I856" s="1" t="str" cm="1">
        <f t="array" aca="1" ref="I856" ca="1">_xlfn.IFS(G856="", "",
G856=last_payment_date, (J856-H855),
 TRUE,  -  (H855- H855* (1+$B$6)^ (_xlfn.DAYS(G856,G855)/365) )
)</f>
        <v/>
      </c>
      <c r="J856" s="1" t="str" cm="1">
        <f t="array" aca="1" ref="J856" ca="1">_xlfn.IFS(G856="", "",
TRUE, _xlfn.XLOOKUP(G856,  payment_dates, payments,0,0)
)</f>
        <v/>
      </c>
      <c r="L856" s="8" t="str" cm="1">
        <f t="array" aca="1" ref="L856" ca="1">_xlfn.IFS(
AND($B$11="Hə", $B$3="İllik"), AC856,
AND($B$11="Hə", $B$3="Aylıq"), AD856,
$B$11="Yox", AB856)</f>
        <v/>
      </c>
      <c r="M856" s="1" t="str" cm="1">
        <f t="array" aca="1" ref="M856" ca="1">_xlfn.IFS( L856="", "",
(M855-N856)&lt;=0.5, 0,
TRUE,  M855-N856)</f>
        <v/>
      </c>
      <c r="N856" s="7" t="str" cm="1">
        <f t="array" aca="1" ref="N856" ca="1">_xlfn.IFS(
L856="", "",
TRUE, MIN(M855, ROUND($M$14/ (last_rou_date - $B$2) * (L856-L855), 2) )
)</f>
        <v/>
      </c>
      <c r="P856" s="59" t="str">
        <f t="shared" ca="1" si="39"/>
        <v/>
      </c>
      <c r="Q856" s="1" t="str" cm="1">
        <f t="array" aca="1" ref="Q856" ca="1">_xlfn.IFS(P856="","",
$B$11="Hə", _xlfn.XLOOKUP(DATE(P856, 12, 31), rou_table_dates, rou_table_nbvs,0, 0),
TRUE,  MAX(0, ROUND($M$14 - $M$14/ (last_rou_date - $B$2) * (DATE(P856,12,31) - $B$2), 2) )
)</f>
        <v/>
      </c>
      <c r="R856" s="1" t="str" cm="1">
        <f t="array" aca="1" ref="R856" ca="1">_xlfn.IFS(P856="","",
$B$11="Hə", _xlfn.XLOOKUP(DATE(P856, 12, 31), lease_table_dates, lease_table_balances,0, 0),
TRUE, IFERROR( XNPV($B$6, IF(payment_dates &gt;DATE(P856, 12, 31), payments,  0),  IF(payment_dates &gt;DATE(P856, 12, 31), payment_dates,  DATE(P856, 12, 31))    ),0)
)</f>
        <v/>
      </c>
      <c r="S856" s="1" t="str" cm="1">
        <f t="array" aca="1" ref="S856" ca="1">_xlfn.IFS(P856="","",
TRUE,  MIN( MIN(Q855, $M$14), ROUND($M$14/ (last_rou_date - $B$2) * (DATE(P856,12,31) - MAX($B$2, DATE(P856-1, 12, 31))), 2) )
)</f>
        <v/>
      </c>
      <c r="T856" s="7" t="str" cm="1">
        <f t="array" aca="1" ref="T856" ca="1">_xlfn.IFS(P856="", "",
ISTEXT(R855), R856- (H856 - SUMIFS( lease_table_payments, lease_table_years, P856) -$AG$14 ),
AND(ISNUMBER(R855), R856&lt;&gt;""),   R856- (R855 - SUMIFS( lease_table_payments, lease_table_years, P856) )
)</f>
        <v/>
      </c>
      <c r="V856" s="64">
        <f t="shared" si="41"/>
        <v>843</v>
      </c>
      <c r="W856" s="51" t="str" cm="1">
        <f t="array" ref="W856">_xlfn.IFS(
OR(W855=$B$4, W855=""),"",
TRUE,W855+1
)</f>
        <v/>
      </c>
      <c r="X856" s="51" t="str" cm="1">
        <f t="array" ref="X856">_xlfn.IFS(X855="","",
W856="", "",
AND($B$3="İllik"),DATE(YEAR(X855)+1,MONTH(X855),DAY(X855) ),
AND($B$3="Aylıq", $AH$14="Not end"), EDATE(X855,1),
AND($B$3="Aylıq", $AH$14="End"), EOMONTH(X855,1)
)</f>
        <v/>
      </c>
      <c r="Y856" s="51" t="str" cm="1">
        <f t="array" aca="1" ref="Y856" ca="1">_xlfn.IFS(
AND($B$7="Dövrün əvvəlində", Y855&lt;=last_rou_date), DATE(YEAR(Y855)+1, 12, 31),
AND($B$7="Dövrün sonunda", Y855&lt;=last_payment_date), DATE(YEAR(Y855)+1, 12, 31),
TRUE, ""
)</f>
        <v/>
      </c>
      <c r="Z856" s="75" t="str" cm="1">
        <f t="array" aca="1" ref="Z856" ca="1">_xlfn.IFS(
AND($AN$14="Not year_end", Z855&gt;last_payment_date), "",
AND($AN$14="Year_end", Z855&gt;=last_payment_date), "",
AND($AN$14="Year_end"), DATE(YEAR(Z855+1), 12, 31),
AND($AN$14="Not year_end", MONTH(Z855)=12, DAY(Z855)=31), DATE(YEAR(Z854)+1, MONTH(Z854), DAY(Z854)),
AND($AN$14="Not year_end", OR(MONTH(Z855)&lt;&gt;12, DAY(Z855)&lt;&gt;31) ), DATE(YEAR(Z855), 12, 31)
)</f>
        <v/>
      </c>
      <c r="AA856" s="75" t="str" cm="1">
        <f t="array" aca="1" ref="AA856" ca="1">_xlfn.IFS(AA855="", "",
AND(AA855=last_payment_date, OR(MONTH(AA855)&lt;&gt;12, DAY(AA855)&lt;&gt;31) ), DATE(YEAR(AA855), 12, 31),
AND(MONTH(AA855)=12, DAY(AA855)=31, AA855&gt;=last_payment_date), "",
AND(MONTH(AA855)=12, DAY(AA855)&lt;&gt;31),  EOMONTH(AA855,0),
AND(MONTH(AA855)=12, DAY(AA855)=31, $AH$14="Not end"),  EDATE(AA854,1),
AND($AH$14="Not end"), EDATE(AA855, 1),
AND($AH$14="End"), EOMONTH(AA855, 1)
)</f>
        <v/>
      </c>
      <c r="AB856" s="75" t="str" cm="1">
        <f t="array" aca="1" ref="AB856" ca="1">_xlfn.IFS(AB855="","",
AND(AB855=last_rou_date), "",
AND($B$3="İllik"),DATE(YEAR(AB855)+1,MONTH(AB855),DAY(AB855) ),
AND($B$3="Aylıq", $AH$14="Not end"), EDATE(AB855,1),
AND($B$3="Aylıq", $AH$14="End"), EOMONTH(AB855,1)
)</f>
        <v/>
      </c>
      <c r="AC856" s="75" t="str" cm="1">
        <f t="array" aca="1" ref="AC856" ca="1">_xlfn.IFS(
AND($AN$14="Not year_end", AC855&gt;last_rou_date), "",
AND($AN$14="Year_end", AC855&gt;=last_rou_date), "",
AND($AN$14="Year_end"), DATE(YEAR(AC855+1), 12, 31),
AND($AN$14="Not year_end", MONTH(AC855)=12, DAY(AC855)=31), DATE(YEAR(AC854)+1, MONTH(AC854), DAY(AC854)),
AND($AN$14="Not year_end", OR(MONTH(AC855)&lt;&gt;12, DAY(AC855)&lt;&gt;31) ), DATE(YEAR(AC855), 12, 31)
)</f>
        <v/>
      </c>
      <c r="AD856" s="75" t="str" cm="1">
        <f t="array" aca="1" ref="AD856" ca="1">_xlfn.IFS(AD855="", "",
AND(AD855=last_rou_date, OR(MONTH(AD855)&lt;&gt;12, DAY(AD855)&lt;&gt;31) ), DATE(YEAR(AD855), 12, 31),
AND(MONTH(AD855)=12, DAY(AD855)=31, AD855&gt;=last_rou_date), "",
AND(MONTH(AD855)=12, DAY(AD855)&lt;&gt;31),  EOMONTH(AD855,0),
AND(MONTH(AD855)=12, DAY(AD855)=31, $AH$14="Not end"),  EDATE(AD854,1),
AND($AH$14="Not end"), EDATE(AD855, 1),
AND($AH$14="End"), EOMONTH(AD855, 1)
)</f>
        <v/>
      </c>
      <c r="AE856" s="51" t="str" cm="1">
        <f t="array" ref="AE856">_xlfn.IFS(W856="", "",
AND(W856&gt;0, W856&lt;=$B$4, $C$2="İllik artım, faiz olaraq", $D$2&gt;0, $B$3="İllik"), $B$5*((1+$D$2)^(W856-1)),
AND(W856&gt;0, W856&lt;=$B$4, $C$2="İllik artım, faiz olaraq", $D$2&gt;0, $B$3="Aylıq"), $B$5*((1+$D$2)^ROUNDDOWN((W856-1)/12,0)),
AND(W856=1, $C$2="Aşağıdakı kimi dəyişir", ), $B$5,
AND(W856&gt;1, W856&lt;=$B$4, $C$2="Aşağıdakı kimi dəyişir"), IFERROR(VLOOKUP(W856, $C$4:$D$7, 2, FALSE), AE855),
AND(W856&gt;0, W856&lt;=$B$4), $B$5,
TRUE,0 )</f>
        <v/>
      </c>
      <c r="AF856" s="51" t="str">
        <f t="shared" ca="1" si="40"/>
        <v/>
      </c>
    </row>
    <row r="857" spans="1:32" x14ac:dyDescent="0.4">
      <c r="A857" s="13" t="str" cm="1">
        <f t="array" aca="1" ref="A857" ca="1">_xlfn.IFS(
AND(SUMIFS(lease_table_interest_accruals, lease_table_dates, A856)&gt;0, COUNTIFS($E$14:E856, "Interest accrual", $A$14:A856, A856)=0),  A856,
AND(SUMIFS(lease_table_payments, lease_table_dates, A856)&gt;0, COUNTIFS($E$14:E856, "Payment", $A$14:A856, A856)=0),  A856,
AND(SUMIFS(rou_table_deprs, rou_table_dates, A856)&gt;0, COUNTIFS($E$14:E856, "Depreciation", $A$14:A856, A856)=0),  A856,
TRUE,  IFERROR(INDEX(rou_table_dates,  MATCH(A856, rou_table_dates)+1, ), "")
)</f>
        <v/>
      </c>
      <c r="B857" s="1" t="str" cm="1">
        <f t="array" aca="1" ref="B857" ca="1">_xlfn.IFS(
AND(E857="Payment", A857=$B$2), $AM$14,
E857="Payment", $AM$15,
E857="Interest accrual", $AM$18,
E857="Depreciation", $AM$17,
TRUE, "")</f>
        <v/>
      </c>
      <c r="C857" s="1" t="str" cm="1">
        <f t="array" aca="1" ref="C857" ca="1">_xlfn.IFS(
E857="Payment", $AM$19,
E857="Interest accrual", $AM$15,
E857="Depreciation", $AM$16,
TRUE, "")</f>
        <v/>
      </c>
      <c r="D857" s="1" t="str" cm="1">
        <f t="array" aca="1" ref="D857" ca="1">_xlfn.IFS(
E857="Payment", _xlfn.XLOOKUP(A857, lease_table_dates, lease_table_payments, 0, 0),
E857="Interest accrual", _xlfn.XLOOKUP(A857, lease_table_dates, lease_table_interest_accruals, 0, 0),
E857="Depreciation", _xlfn.XLOOKUP(A857, rou_table_dates, rou_table_deprs, 0, 0),
TRUE, ""
)</f>
        <v/>
      </c>
      <c r="E857" s="7" t="str" cm="1">
        <f t="array" aca="1" ref="E857" ca="1">_xlfn.IFS(
AND(SUMIFS(lease_table_interest_accruals, lease_table_dates, A857)&gt;0, COUNTIFS($E$14:E856, "Interest accrual", $A$14:A856, A857)=0), "Interest accrual",
AND(SUMIFS(lease_table_payments, lease_table_dates, A857)&gt;0, COUNTIFS($E$14:E856, "Payment", $A$14:A856, A857)=0), "Payment",
AND(SUMIFS(rou_table_deprs, rou_table_dates, A857)&gt;0, COUNTIFS($E$14:E856, "Depreciation", $A$14:A856, A857)=0), "Depreciation",
TRUE,  ""
)</f>
        <v/>
      </c>
      <c r="G857" s="13" t="str" cm="1">
        <f t="array" aca="1" ref="G857" ca="1">_xlfn.IFS(
AND($B$11="Hə", $B$3="İllik"), Z857,
AND($B$11="Hə", $B$3="Aylıq"), AA857,
$B$11="Yox", X857)</f>
        <v/>
      </c>
      <c r="H857" s="1" t="str" cm="1">
        <f t="array" aca="1" ref="H857" ca="1">_xlfn.IFS( G857="", "",
TRUE, ROUND( H856+I857-J857, 2) )</f>
        <v/>
      </c>
      <c r="I857" s="1" t="str" cm="1">
        <f t="array" aca="1" ref="I857" ca="1">_xlfn.IFS(G857="", "",
G857=last_payment_date, (J857-H856),
 TRUE,  -  (H856- H856* (1+$B$6)^ (_xlfn.DAYS(G857,G856)/365) )
)</f>
        <v/>
      </c>
      <c r="J857" s="1" t="str" cm="1">
        <f t="array" aca="1" ref="J857" ca="1">_xlfn.IFS(G857="", "",
TRUE, _xlfn.XLOOKUP(G857,  payment_dates, payments,0,0)
)</f>
        <v/>
      </c>
      <c r="L857" s="8" t="str" cm="1">
        <f t="array" aca="1" ref="L857" ca="1">_xlfn.IFS(
AND($B$11="Hə", $B$3="İllik"), AC857,
AND($B$11="Hə", $B$3="Aylıq"), AD857,
$B$11="Yox", AB857)</f>
        <v/>
      </c>
      <c r="M857" s="1" t="str" cm="1">
        <f t="array" aca="1" ref="M857" ca="1">_xlfn.IFS( L857="", "",
(M856-N857)&lt;=0.5, 0,
TRUE,  M856-N857)</f>
        <v/>
      </c>
      <c r="N857" s="7" t="str" cm="1">
        <f t="array" aca="1" ref="N857" ca="1">_xlfn.IFS(
L857="", "",
TRUE, MIN(M856, ROUND($M$14/ (last_rou_date - $B$2) * (L857-L856), 2) )
)</f>
        <v/>
      </c>
      <c r="P857" s="59" t="str">
        <f t="shared" ca="1" si="39"/>
        <v/>
      </c>
      <c r="Q857" s="1" t="str" cm="1">
        <f t="array" aca="1" ref="Q857" ca="1">_xlfn.IFS(P857="","",
$B$11="Hə", _xlfn.XLOOKUP(DATE(P857, 12, 31), rou_table_dates, rou_table_nbvs,0, 0),
TRUE,  MAX(0, ROUND($M$14 - $M$14/ (last_rou_date - $B$2) * (DATE(P857,12,31) - $B$2), 2) )
)</f>
        <v/>
      </c>
      <c r="R857" s="1" t="str" cm="1">
        <f t="array" aca="1" ref="R857" ca="1">_xlfn.IFS(P857="","",
$B$11="Hə", _xlfn.XLOOKUP(DATE(P857, 12, 31), lease_table_dates, lease_table_balances,0, 0),
TRUE, IFERROR( XNPV($B$6, IF(payment_dates &gt;DATE(P857, 12, 31), payments,  0),  IF(payment_dates &gt;DATE(P857, 12, 31), payment_dates,  DATE(P857, 12, 31))    ),0)
)</f>
        <v/>
      </c>
      <c r="S857" s="1" t="str" cm="1">
        <f t="array" aca="1" ref="S857" ca="1">_xlfn.IFS(P857="","",
TRUE,  MIN( MIN(Q856, $M$14), ROUND($M$14/ (last_rou_date - $B$2) * (DATE(P857,12,31) - MAX($B$2, DATE(P857-1, 12, 31))), 2) )
)</f>
        <v/>
      </c>
      <c r="T857" s="7" t="str" cm="1">
        <f t="array" aca="1" ref="T857" ca="1">_xlfn.IFS(P857="", "",
ISTEXT(R856), R857- (H857 - SUMIFS( lease_table_payments, lease_table_years, P857) -$AG$14 ),
AND(ISNUMBER(R856), R857&lt;&gt;""),   R857- (R856 - SUMIFS( lease_table_payments, lease_table_years, P857) )
)</f>
        <v/>
      </c>
      <c r="V857" s="64">
        <f t="shared" si="41"/>
        <v>844</v>
      </c>
      <c r="W857" s="51" t="str" cm="1">
        <f t="array" ref="W857">_xlfn.IFS(
OR(W856=$B$4, W856=""),"",
TRUE,W856+1
)</f>
        <v/>
      </c>
      <c r="X857" s="51" t="str" cm="1">
        <f t="array" ref="X857">_xlfn.IFS(X856="","",
W857="", "",
AND($B$3="İllik"),DATE(YEAR(X856)+1,MONTH(X856),DAY(X856) ),
AND($B$3="Aylıq", $AH$14="Not end"), EDATE(X856,1),
AND($B$3="Aylıq", $AH$14="End"), EOMONTH(X856,1)
)</f>
        <v/>
      </c>
      <c r="Y857" s="51" t="str" cm="1">
        <f t="array" aca="1" ref="Y857" ca="1">_xlfn.IFS(
AND($B$7="Dövrün əvvəlində", Y856&lt;=last_rou_date), DATE(YEAR(Y856)+1, 12, 31),
AND($B$7="Dövrün sonunda", Y856&lt;=last_payment_date), DATE(YEAR(Y856)+1, 12, 31),
TRUE, ""
)</f>
        <v/>
      </c>
      <c r="Z857" s="75" t="str" cm="1">
        <f t="array" aca="1" ref="Z857" ca="1">_xlfn.IFS(
AND($AN$14="Not year_end", Z856&gt;last_payment_date), "",
AND($AN$14="Year_end", Z856&gt;=last_payment_date), "",
AND($AN$14="Year_end"), DATE(YEAR(Z856+1), 12, 31),
AND($AN$14="Not year_end", MONTH(Z856)=12, DAY(Z856)=31), DATE(YEAR(Z855)+1, MONTH(Z855), DAY(Z855)),
AND($AN$14="Not year_end", OR(MONTH(Z856)&lt;&gt;12, DAY(Z856)&lt;&gt;31) ), DATE(YEAR(Z856), 12, 31)
)</f>
        <v/>
      </c>
      <c r="AA857" s="75" t="str" cm="1">
        <f t="array" aca="1" ref="AA857" ca="1">_xlfn.IFS(AA856="", "",
AND(AA856=last_payment_date, OR(MONTH(AA856)&lt;&gt;12, DAY(AA856)&lt;&gt;31) ), DATE(YEAR(AA856), 12, 31),
AND(MONTH(AA856)=12, DAY(AA856)=31, AA856&gt;=last_payment_date), "",
AND(MONTH(AA856)=12, DAY(AA856)&lt;&gt;31),  EOMONTH(AA856,0),
AND(MONTH(AA856)=12, DAY(AA856)=31, $AH$14="Not end"),  EDATE(AA855,1),
AND($AH$14="Not end"), EDATE(AA856, 1),
AND($AH$14="End"), EOMONTH(AA856, 1)
)</f>
        <v/>
      </c>
      <c r="AB857" s="75" t="str" cm="1">
        <f t="array" aca="1" ref="AB857" ca="1">_xlfn.IFS(AB856="","",
AND(AB856=last_rou_date), "",
AND($B$3="İllik"),DATE(YEAR(AB856)+1,MONTH(AB856),DAY(AB856) ),
AND($B$3="Aylıq", $AH$14="Not end"), EDATE(AB856,1),
AND($B$3="Aylıq", $AH$14="End"), EOMONTH(AB856,1)
)</f>
        <v/>
      </c>
      <c r="AC857" s="75" t="str" cm="1">
        <f t="array" aca="1" ref="AC857" ca="1">_xlfn.IFS(
AND($AN$14="Not year_end", AC856&gt;last_rou_date), "",
AND($AN$14="Year_end", AC856&gt;=last_rou_date), "",
AND($AN$14="Year_end"), DATE(YEAR(AC856+1), 12, 31),
AND($AN$14="Not year_end", MONTH(AC856)=12, DAY(AC856)=31), DATE(YEAR(AC855)+1, MONTH(AC855), DAY(AC855)),
AND($AN$14="Not year_end", OR(MONTH(AC856)&lt;&gt;12, DAY(AC856)&lt;&gt;31) ), DATE(YEAR(AC856), 12, 31)
)</f>
        <v/>
      </c>
      <c r="AD857" s="75" t="str" cm="1">
        <f t="array" aca="1" ref="AD857" ca="1">_xlfn.IFS(AD856="", "",
AND(AD856=last_rou_date, OR(MONTH(AD856)&lt;&gt;12, DAY(AD856)&lt;&gt;31) ), DATE(YEAR(AD856), 12, 31),
AND(MONTH(AD856)=12, DAY(AD856)=31, AD856&gt;=last_rou_date), "",
AND(MONTH(AD856)=12, DAY(AD856)&lt;&gt;31),  EOMONTH(AD856,0),
AND(MONTH(AD856)=12, DAY(AD856)=31, $AH$14="Not end"),  EDATE(AD855,1),
AND($AH$14="Not end"), EDATE(AD856, 1),
AND($AH$14="End"), EOMONTH(AD856, 1)
)</f>
        <v/>
      </c>
      <c r="AE857" s="51" t="str" cm="1">
        <f t="array" ref="AE857">_xlfn.IFS(W857="", "",
AND(W857&gt;0, W857&lt;=$B$4, $C$2="İllik artım, faiz olaraq", $D$2&gt;0, $B$3="İllik"), $B$5*((1+$D$2)^(W857-1)),
AND(W857&gt;0, W857&lt;=$B$4, $C$2="İllik artım, faiz olaraq", $D$2&gt;0, $B$3="Aylıq"), $B$5*((1+$D$2)^ROUNDDOWN((W857-1)/12,0)),
AND(W857=1, $C$2="Aşağıdakı kimi dəyişir", ), $B$5,
AND(W857&gt;1, W857&lt;=$B$4, $C$2="Aşağıdakı kimi dəyişir"), IFERROR(VLOOKUP(W857, $C$4:$D$7, 2, FALSE), AE856),
AND(W857&gt;0, W857&lt;=$B$4), $B$5,
TRUE,0 )</f>
        <v/>
      </c>
      <c r="AF857" s="51" t="str">
        <f t="shared" ca="1" si="40"/>
        <v/>
      </c>
    </row>
    <row r="858" spans="1:32" x14ac:dyDescent="0.4">
      <c r="A858" s="13" t="str" cm="1">
        <f t="array" aca="1" ref="A858" ca="1">_xlfn.IFS(
AND(SUMIFS(lease_table_interest_accruals, lease_table_dates, A857)&gt;0, COUNTIFS($E$14:E857, "Interest accrual", $A$14:A857, A857)=0),  A857,
AND(SUMIFS(lease_table_payments, lease_table_dates, A857)&gt;0, COUNTIFS($E$14:E857, "Payment", $A$14:A857, A857)=0),  A857,
AND(SUMIFS(rou_table_deprs, rou_table_dates, A857)&gt;0, COUNTIFS($E$14:E857, "Depreciation", $A$14:A857, A857)=0),  A857,
TRUE,  IFERROR(INDEX(rou_table_dates,  MATCH(A857, rou_table_dates)+1, ), "")
)</f>
        <v/>
      </c>
      <c r="B858" s="1" t="str" cm="1">
        <f t="array" aca="1" ref="B858" ca="1">_xlfn.IFS(
AND(E858="Payment", A858=$B$2), $AM$14,
E858="Payment", $AM$15,
E858="Interest accrual", $AM$18,
E858="Depreciation", $AM$17,
TRUE, "")</f>
        <v/>
      </c>
      <c r="C858" s="1" t="str" cm="1">
        <f t="array" aca="1" ref="C858" ca="1">_xlfn.IFS(
E858="Payment", $AM$19,
E858="Interest accrual", $AM$15,
E858="Depreciation", $AM$16,
TRUE, "")</f>
        <v/>
      </c>
      <c r="D858" s="1" t="str" cm="1">
        <f t="array" aca="1" ref="D858" ca="1">_xlfn.IFS(
E858="Payment", _xlfn.XLOOKUP(A858, lease_table_dates, lease_table_payments, 0, 0),
E858="Interest accrual", _xlfn.XLOOKUP(A858, lease_table_dates, lease_table_interest_accruals, 0, 0),
E858="Depreciation", _xlfn.XLOOKUP(A858, rou_table_dates, rou_table_deprs, 0, 0),
TRUE, ""
)</f>
        <v/>
      </c>
      <c r="E858" s="7" t="str" cm="1">
        <f t="array" aca="1" ref="E858" ca="1">_xlfn.IFS(
AND(SUMIFS(lease_table_interest_accruals, lease_table_dates, A858)&gt;0, COUNTIFS($E$14:E857, "Interest accrual", $A$14:A857, A858)=0), "Interest accrual",
AND(SUMIFS(lease_table_payments, lease_table_dates, A858)&gt;0, COUNTIFS($E$14:E857, "Payment", $A$14:A857, A858)=0), "Payment",
AND(SUMIFS(rou_table_deprs, rou_table_dates, A858)&gt;0, COUNTIFS($E$14:E857, "Depreciation", $A$14:A857, A858)=0), "Depreciation",
TRUE,  ""
)</f>
        <v/>
      </c>
      <c r="G858" s="13" t="str" cm="1">
        <f t="array" aca="1" ref="G858" ca="1">_xlfn.IFS(
AND($B$11="Hə", $B$3="İllik"), Z858,
AND($B$11="Hə", $B$3="Aylıq"), AA858,
$B$11="Yox", X858)</f>
        <v/>
      </c>
      <c r="H858" s="1" t="str" cm="1">
        <f t="array" aca="1" ref="H858" ca="1">_xlfn.IFS( G858="", "",
TRUE, ROUND( H857+I858-J858, 2) )</f>
        <v/>
      </c>
      <c r="I858" s="1" t="str" cm="1">
        <f t="array" aca="1" ref="I858" ca="1">_xlfn.IFS(G858="", "",
G858=last_payment_date, (J858-H857),
 TRUE,  -  (H857- H857* (1+$B$6)^ (_xlfn.DAYS(G858,G857)/365) )
)</f>
        <v/>
      </c>
      <c r="J858" s="1" t="str" cm="1">
        <f t="array" aca="1" ref="J858" ca="1">_xlfn.IFS(G858="", "",
TRUE, _xlfn.XLOOKUP(G858,  payment_dates, payments,0,0)
)</f>
        <v/>
      </c>
      <c r="L858" s="8" t="str" cm="1">
        <f t="array" aca="1" ref="L858" ca="1">_xlfn.IFS(
AND($B$11="Hə", $B$3="İllik"), AC858,
AND($B$11="Hə", $B$3="Aylıq"), AD858,
$B$11="Yox", AB858)</f>
        <v/>
      </c>
      <c r="M858" s="1" t="str" cm="1">
        <f t="array" aca="1" ref="M858" ca="1">_xlfn.IFS( L858="", "",
(M857-N858)&lt;=0.5, 0,
TRUE,  M857-N858)</f>
        <v/>
      </c>
      <c r="N858" s="7" t="str" cm="1">
        <f t="array" aca="1" ref="N858" ca="1">_xlfn.IFS(
L858="", "",
TRUE, MIN(M857, ROUND($M$14/ (last_rou_date - $B$2) * (L858-L857), 2) )
)</f>
        <v/>
      </c>
      <c r="P858" s="59" t="str">
        <f t="shared" ca="1" si="39"/>
        <v/>
      </c>
      <c r="Q858" s="1" t="str" cm="1">
        <f t="array" aca="1" ref="Q858" ca="1">_xlfn.IFS(P858="","",
$B$11="Hə", _xlfn.XLOOKUP(DATE(P858, 12, 31), rou_table_dates, rou_table_nbvs,0, 0),
TRUE,  MAX(0, ROUND($M$14 - $M$14/ (last_rou_date - $B$2) * (DATE(P858,12,31) - $B$2), 2) )
)</f>
        <v/>
      </c>
      <c r="R858" s="1" t="str" cm="1">
        <f t="array" aca="1" ref="R858" ca="1">_xlfn.IFS(P858="","",
$B$11="Hə", _xlfn.XLOOKUP(DATE(P858, 12, 31), lease_table_dates, lease_table_balances,0, 0),
TRUE, IFERROR( XNPV($B$6, IF(payment_dates &gt;DATE(P858, 12, 31), payments,  0),  IF(payment_dates &gt;DATE(P858, 12, 31), payment_dates,  DATE(P858, 12, 31))    ),0)
)</f>
        <v/>
      </c>
      <c r="S858" s="1" t="str" cm="1">
        <f t="array" aca="1" ref="S858" ca="1">_xlfn.IFS(P858="","",
TRUE,  MIN( MIN(Q857, $M$14), ROUND($M$14/ (last_rou_date - $B$2) * (DATE(P858,12,31) - MAX($B$2, DATE(P858-1, 12, 31))), 2) )
)</f>
        <v/>
      </c>
      <c r="T858" s="7" t="str" cm="1">
        <f t="array" aca="1" ref="T858" ca="1">_xlfn.IFS(P858="", "",
ISTEXT(R857), R858- (H858 - SUMIFS( lease_table_payments, lease_table_years, P858) -$AG$14 ),
AND(ISNUMBER(R857), R858&lt;&gt;""),   R858- (R857 - SUMIFS( lease_table_payments, lease_table_years, P858) )
)</f>
        <v/>
      </c>
      <c r="V858" s="64">
        <f t="shared" si="41"/>
        <v>845</v>
      </c>
      <c r="W858" s="51" t="str" cm="1">
        <f t="array" ref="W858">_xlfn.IFS(
OR(W857=$B$4, W857=""),"",
TRUE,W857+1
)</f>
        <v/>
      </c>
      <c r="X858" s="51" t="str" cm="1">
        <f t="array" ref="X858">_xlfn.IFS(X857="","",
W858="", "",
AND($B$3="İllik"),DATE(YEAR(X857)+1,MONTH(X857),DAY(X857) ),
AND($B$3="Aylıq", $AH$14="Not end"), EDATE(X857,1),
AND($B$3="Aylıq", $AH$14="End"), EOMONTH(X857,1)
)</f>
        <v/>
      </c>
      <c r="Y858" s="51" t="str" cm="1">
        <f t="array" aca="1" ref="Y858" ca="1">_xlfn.IFS(
AND($B$7="Dövrün əvvəlində", Y857&lt;=last_rou_date), DATE(YEAR(Y857)+1, 12, 31),
AND($B$7="Dövrün sonunda", Y857&lt;=last_payment_date), DATE(YEAR(Y857)+1, 12, 31),
TRUE, ""
)</f>
        <v/>
      </c>
      <c r="Z858" s="75" t="str" cm="1">
        <f t="array" aca="1" ref="Z858" ca="1">_xlfn.IFS(
AND($AN$14="Not year_end", Z857&gt;last_payment_date), "",
AND($AN$14="Year_end", Z857&gt;=last_payment_date), "",
AND($AN$14="Year_end"), DATE(YEAR(Z857+1), 12, 31),
AND($AN$14="Not year_end", MONTH(Z857)=12, DAY(Z857)=31), DATE(YEAR(Z856)+1, MONTH(Z856), DAY(Z856)),
AND($AN$14="Not year_end", OR(MONTH(Z857)&lt;&gt;12, DAY(Z857)&lt;&gt;31) ), DATE(YEAR(Z857), 12, 31)
)</f>
        <v/>
      </c>
      <c r="AA858" s="75" t="str" cm="1">
        <f t="array" aca="1" ref="AA858" ca="1">_xlfn.IFS(AA857="", "",
AND(AA857=last_payment_date, OR(MONTH(AA857)&lt;&gt;12, DAY(AA857)&lt;&gt;31) ), DATE(YEAR(AA857), 12, 31),
AND(MONTH(AA857)=12, DAY(AA857)=31, AA857&gt;=last_payment_date), "",
AND(MONTH(AA857)=12, DAY(AA857)&lt;&gt;31),  EOMONTH(AA857,0),
AND(MONTH(AA857)=12, DAY(AA857)=31, $AH$14="Not end"),  EDATE(AA856,1),
AND($AH$14="Not end"), EDATE(AA857, 1),
AND($AH$14="End"), EOMONTH(AA857, 1)
)</f>
        <v/>
      </c>
      <c r="AB858" s="75" t="str" cm="1">
        <f t="array" aca="1" ref="AB858" ca="1">_xlfn.IFS(AB857="","",
AND(AB857=last_rou_date), "",
AND($B$3="İllik"),DATE(YEAR(AB857)+1,MONTH(AB857),DAY(AB857) ),
AND($B$3="Aylıq", $AH$14="Not end"), EDATE(AB857,1),
AND($B$3="Aylıq", $AH$14="End"), EOMONTH(AB857,1)
)</f>
        <v/>
      </c>
      <c r="AC858" s="75" t="str" cm="1">
        <f t="array" aca="1" ref="AC858" ca="1">_xlfn.IFS(
AND($AN$14="Not year_end", AC857&gt;last_rou_date), "",
AND($AN$14="Year_end", AC857&gt;=last_rou_date), "",
AND($AN$14="Year_end"), DATE(YEAR(AC857+1), 12, 31),
AND($AN$14="Not year_end", MONTH(AC857)=12, DAY(AC857)=31), DATE(YEAR(AC856)+1, MONTH(AC856), DAY(AC856)),
AND($AN$14="Not year_end", OR(MONTH(AC857)&lt;&gt;12, DAY(AC857)&lt;&gt;31) ), DATE(YEAR(AC857), 12, 31)
)</f>
        <v/>
      </c>
      <c r="AD858" s="75" t="str" cm="1">
        <f t="array" aca="1" ref="AD858" ca="1">_xlfn.IFS(AD857="", "",
AND(AD857=last_rou_date, OR(MONTH(AD857)&lt;&gt;12, DAY(AD857)&lt;&gt;31) ), DATE(YEAR(AD857), 12, 31),
AND(MONTH(AD857)=12, DAY(AD857)=31, AD857&gt;=last_rou_date), "",
AND(MONTH(AD857)=12, DAY(AD857)&lt;&gt;31),  EOMONTH(AD857,0),
AND(MONTH(AD857)=12, DAY(AD857)=31, $AH$14="Not end"),  EDATE(AD856,1),
AND($AH$14="Not end"), EDATE(AD857, 1),
AND($AH$14="End"), EOMONTH(AD857, 1)
)</f>
        <v/>
      </c>
      <c r="AE858" s="51" t="str" cm="1">
        <f t="array" ref="AE858">_xlfn.IFS(W858="", "",
AND(W858&gt;0, W858&lt;=$B$4, $C$2="İllik artım, faiz olaraq", $D$2&gt;0, $B$3="İllik"), $B$5*((1+$D$2)^(W858-1)),
AND(W858&gt;0, W858&lt;=$B$4, $C$2="İllik artım, faiz olaraq", $D$2&gt;0, $B$3="Aylıq"), $B$5*((1+$D$2)^ROUNDDOWN((W858-1)/12,0)),
AND(W858=1, $C$2="Aşağıdakı kimi dəyişir", ), $B$5,
AND(W858&gt;1, W858&lt;=$B$4, $C$2="Aşağıdakı kimi dəyişir"), IFERROR(VLOOKUP(W858, $C$4:$D$7, 2, FALSE), AE857),
AND(W858&gt;0, W858&lt;=$B$4), $B$5,
TRUE,0 )</f>
        <v/>
      </c>
      <c r="AF858" s="51" t="str">
        <f t="shared" ca="1" si="40"/>
        <v/>
      </c>
    </row>
    <row r="859" spans="1:32" x14ac:dyDescent="0.4">
      <c r="A859" s="13" t="str" cm="1">
        <f t="array" aca="1" ref="A859" ca="1">_xlfn.IFS(
AND(SUMIFS(lease_table_interest_accruals, lease_table_dates, A858)&gt;0, COUNTIFS($E$14:E858, "Interest accrual", $A$14:A858, A858)=0),  A858,
AND(SUMIFS(lease_table_payments, lease_table_dates, A858)&gt;0, COUNTIFS($E$14:E858, "Payment", $A$14:A858, A858)=0),  A858,
AND(SUMIFS(rou_table_deprs, rou_table_dates, A858)&gt;0, COUNTIFS($E$14:E858, "Depreciation", $A$14:A858, A858)=0),  A858,
TRUE,  IFERROR(INDEX(rou_table_dates,  MATCH(A858, rou_table_dates)+1, ), "")
)</f>
        <v/>
      </c>
      <c r="B859" s="1" t="str" cm="1">
        <f t="array" aca="1" ref="B859" ca="1">_xlfn.IFS(
AND(E859="Payment", A859=$B$2), $AM$14,
E859="Payment", $AM$15,
E859="Interest accrual", $AM$18,
E859="Depreciation", $AM$17,
TRUE, "")</f>
        <v/>
      </c>
      <c r="C859" s="1" t="str" cm="1">
        <f t="array" aca="1" ref="C859" ca="1">_xlfn.IFS(
E859="Payment", $AM$19,
E859="Interest accrual", $AM$15,
E859="Depreciation", $AM$16,
TRUE, "")</f>
        <v/>
      </c>
      <c r="D859" s="1" t="str" cm="1">
        <f t="array" aca="1" ref="D859" ca="1">_xlfn.IFS(
E859="Payment", _xlfn.XLOOKUP(A859, lease_table_dates, lease_table_payments, 0, 0),
E859="Interest accrual", _xlfn.XLOOKUP(A859, lease_table_dates, lease_table_interest_accruals, 0, 0),
E859="Depreciation", _xlfn.XLOOKUP(A859, rou_table_dates, rou_table_deprs, 0, 0),
TRUE, ""
)</f>
        <v/>
      </c>
      <c r="E859" s="7" t="str" cm="1">
        <f t="array" aca="1" ref="E859" ca="1">_xlfn.IFS(
AND(SUMIFS(lease_table_interest_accruals, lease_table_dates, A859)&gt;0, COUNTIFS($E$14:E858, "Interest accrual", $A$14:A858, A859)=0), "Interest accrual",
AND(SUMIFS(lease_table_payments, lease_table_dates, A859)&gt;0, COUNTIFS($E$14:E858, "Payment", $A$14:A858, A859)=0), "Payment",
AND(SUMIFS(rou_table_deprs, rou_table_dates, A859)&gt;0, COUNTIFS($E$14:E858, "Depreciation", $A$14:A858, A859)=0), "Depreciation",
TRUE,  ""
)</f>
        <v/>
      </c>
      <c r="G859" s="13" t="str" cm="1">
        <f t="array" aca="1" ref="G859" ca="1">_xlfn.IFS(
AND($B$11="Hə", $B$3="İllik"), Z859,
AND($B$11="Hə", $B$3="Aylıq"), AA859,
$B$11="Yox", X859)</f>
        <v/>
      </c>
      <c r="H859" s="1" t="str" cm="1">
        <f t="array" aca="1" ref="H859" ca="1">_xlfn.IFS( G859="", "",
TRUE, ROUND( H858+I859-J859, 2) )</f>
        <v/>
      </c>
      <c r="I859" s="1" t="str" cm="1">
        <f t="array" aca="1" ref="I859" ca="1">_xlfn.IFS(G859="", "",
G859=last_payment_date, (J859-H858),
 TRUE,  -  (H858- H858* (1+$B$6)^ (_xlfn.DAYS(G859,G858)/365) )
)</f>
        <v/>
      </c>
      <c r="J859" s="1" t="str" cm="1">
        <f t="array" aca="1" ref="J859" ca="1">_xlfn.IFS(G859="", "",
TRUE, _xlfn.XLOOKUP(G859,  payment_dates, payments,0,0)
)</f>
        <v/>
      </c>
      <c r="L859" s="8" t="str" cm="1">
        <f t="array" aca="1" ref="L859" ca="1">_xlfn.IFS(
AND($B$11="Hə", $B$3="İllik"), AC859,
AND($B$11="Hə", $B$3="Aylıq"), AD859,
$B$11="Yox", AB859)</f>
        <v/>
      </c>
      <c r="M859" s="1" t="str" cm="1">
        <f t="array" aca="1" ref="M859" ca="1">_xlfn.IFS( L859="", "",
(M858-N859)&lt;=0.5, 0,
TRUE,  M858-N859)</f>
        <v/>
      </c>
      <c r="N859" s="7" t="str" cm="1">
        <f t="array" aca="1" ref="N859" ca="1">_xlfn.IFS(
L859="", "",
TRUE, MIN(M858, ROUND($M$14/ (last_rou_date - $B$2) * (L859-L858), 2) )
)</f>
        <v/>
      </c>
      <c r="P859" s="59" t="str">
        <f t="shared" ca="1" si="39"/>
        <v/>
      </c>
      <c r="Q859" s="1" t="str" cm="1">
        <f t="array" aca="1" ref="Q859" ca="1">_xlfn.IFS(P859="","",
$B$11="Hə", _xlfn.XLOOKUP(DATE(P859, 12, 31), rou_table_dates, rou_table_nbvs,0, 0),
TRUE,  MAX(0, ROUND($M$14 - $M$14/ (last_rou_date - $B$2) * (DATE(P859,12,31) - $B$2), 2) )
)</f>
        <v/>
      </c>
      <c r="R859" s="1" t="str" cm="1">
        <f t="array" aca="1" ref="R859" ca="1">_xlfn.IFS(P859="","",
$B$11="Hə", _xlfn.XLOOKUP(DATE(P859, 12, 31), lease_table_dates, lease_table_balances,0, 0),
TRUE, IFERROR( XNPV($B$6, IF(payment_dates &gt;DATE(P859, 12, 31), payments,  0),  IF(payment_dates &gt;DATE(P859, 12, 31), payment_dates,  DATE(P859, 12, 31))    ),0)
)</f>
        <v/>
      </c>
      <c r="S859" s="1" t="str" cm="1">
        <f t="array" aca="1" ref="S859" ca="1">_xlfn.IFS(P859="","",
TRUE,  MIN( MIN(Q858, $M$14), ROUND($M$14/ (last_rou_date - $B$2) * (DATE(P859,12,31) - MAX($B$2, DATE(P859-1, 12, 31))), 2) )
)</f>
        <v/>
      </c>
      <c r="T859" s="7" t="str" cm="1">
        <f t="array" aca="1" ref="T859" ca="1">_xlfn.IFS(P859="", "",
ISTEXT(R858), R859- (H859 - SUMIFS( lease_table_payments, lease_table_years, P859) -$AG$14 ),
AND(ISNUMBER(R858), R859&lt;&gt;""),   R859- (R858 - SUMIFS( lease_table_payments, lease_table_years, P859) )
)</f>
        <v/>
      </c>
      <c r="V859" s="64">
        <f t="shared" si="41"/>
        <v>846</v>
      </c>
      <c r="W859" s="51" t="str" cm="1">
        <f t="array" ref="W859">_xlfn.IFS(
OR(W858=$B$4, W858=""),"",
TRUE,W858+1
)</f>
        <v/>
      </c>
      <c r="X859" s="51" t="str" cm="1">
        <f t="array" ref="X859">_xlfn.IFS(X858="","",
W859="", "",
AND($B$3="İllik"),DATE(YEAR(X858)+1,MONTH(X858),DAY(X858) ),
AND($B$3="Aylıq", $AH$14="Not end"), EDATE(X858,1),
AND($B$3="Aylıq", $AH$14="End"), EOMONTH(X858,1)
)</f>
        <v/>
      </c>
      <c r="Y859" s="51" t="str" cm="1">
        <f t="array" aca="1" ref="Y859" ca="1">_xlfn.IFS(
AND($B$7="Dövrün əvvəlində", Y858&lt;=last_rou_date), DATE(YEAR(Y858)+1, 12, 31),
AND($B$7="Dövrün sonunda", Y858&lt;=last_payment_date), DATE(YEAR(Y858)+1, 12, 31),
TRUE, ""
)</f>
        <v/>
      </c>
      <c r="Z859" s="75" t="str" cm="1">
        <f t="array" aca="1" ref="Z859" ca="1">_xlfn.IFS(
AND($AN$14="Not year_end", Z858&gt;last_payment_date), "",
AND($AN$14="Year_end", Z858&gt;=last_payment_date), "",
AND($AN$14="Year_end"), DATE(YEAR(Z858+1), 12, 31),
AND($AN$14="Not year_end", MONTH(Z858)=12, DAY(Z858)=31), DATE(YEAR(Z857)+1, MONTH(Z857), DAY(Z857)),
AND($AN$14="Not year_end", OR(MONTH(Z858)&lt;&gt;12, DAY(Z858)&lt;&gt;31) ), DATE(YEAR(Z858), 12, 31)
)</f>
        <v/>
      </c>
      <c r="AA859" s="75" t="str" cm="1">
        <f t="array" aca="1" ref="AA859" ca="1">_xlfn.IFS(AA858="", "",
AND(AA858=last_payment_date, OR(MONTH(AA858)&lt;&gt;12, DAY(AA858)&lt;&gt;31) ), DATE(YEAR(AA858), 12, 31),
AND(MONTH(AA858)=12, DAY(AA858)=31, AA858&gt;=last_payment_date), "",
AND(MONTH(AA858)=12, DAY(AA858)&lt;&gt;31),  EOMONTH(AA858,0),
AND(MONTH(AA858)=12, DAY(AA858)=31, $AH$14="Not end"),  EDATE(AA857,1),
AND($AH$14="Not end"), EDATE(AA858, 1),
AND($AH$14="End"), EOMONTH(AA858, 1)
)</f>
        <v/>
      </c>
      <c r="AB859" s="75" t="str" cm="1">
        <f t="array" aca="1" ref="AB859" ca="1">_xlfn.IFS(AB858="","",
AND(AB858=last_rou_date), "",
AND($B$3="İllik"),DATE(YEAR(AB858)+1,MONTH(AB858),DAY(AB858) ),
AND($B$3="Aylıq", $AH$14="Not end"), EDATE(AB858,1),
AND($B$3="Aylıq", $AH$14="End"), EOMONTH(AB858,1)
)</f>
        <v/>
      </c>
      <c r="AC859" s="75" t="str" cm="1">
        <f t="array" aca="1" ref="AC859" ca="1">_xlfn.IFS(
AND($AN$14="Not year_end", AC858&gt;last_rou_date), "",
AND($AN$14="Year_end", AC858&gt;=last_rou_date), "",
AND($AN$14="Year_end"), DATE(YEAR(AC858+1), 12, 31),
AND($AN$14="Not year_end", MONTH(AC858)=12, DAY(AC858)=31), DATE(YEAR(AC857)+1, MONTH(AC857), DAY(AC857)),
AND($AN$14="Not year_end", OR(MONTH(AC858)&lt;&gt;12, DAY(AC858)&lt;&gt;31) ), DATE(YEAR(AC858), 12, 31)
)</f>
        <v/>
      </c>
      <c r="AD859" s="75" t="str" cm="1">
        <f t="array" aca="1" ref="AD859" ca="1">_xlfn.IFS(AD858="", "",
AND(AD858=last_rou_date, OR(MONTH(AD858)&lt;&gt;12, DAY(AD858)&lt;&gt;31) ), DATE(YEAR(AD858), 12, 31),
AND(MONTH(AD858)=12, DAY(AD858)=31, AD858&gt;=last_rou_date), "",
AND(MONTH(AD858)=12, DAY(AD858)&lt;&gt;31),  EOMONTH(AD858,0),
AND(MONTH(AD858)=12, DAY(AD858)=31, $AH$14="Not end"),  EDATE(AD857,1),
AND($AH$14="Not end"), EDATE(AD858, 1),
AND($AH$14="End"), EOMONTH(AD858, 1)
)</f>
        <v/>
      </c>
      <c r="AE859" s="51" t="str" cm="1">
        <f t="array" ref="AE859">_xlfn.IFS(W859="", "",
AND(W859&gt;0, W859&lt;=$B$4, $C$2="İllik artım, faiz olaraq", $D$2&gt;0, $B$3="İllik"), $B$5*((1+$D$2)^(W859-1)),
AND(W859&gt;0, W859&lt;=$B$4, $C$2="İllik artım, faiz olaraq", $D$2&gt;0, $B$3="Aylıq"), $B$5*((1+$D$2)^ROUNDDOWN((W859-1)/12,0)),
AND(W859=1, $C$2="Aşağıdakı kimi dəyişir", ), $B$5,
AND(W859&gt;1, W859&lt;=$B$4, $C$2="Aşağıdakı kimi dəyişir"), IFERROR(VLOOKUP(W859, $C$4:$D$7, 2, FALSE), AE858),
AND(W859&gt;0, W859&lt;=$B$4), $B$5,
TRUE,0 )</f>
        <v/>
      </c>
      <c r="AF859" s="51" t="str">
        <f t="shared" ca="1" si="40"/>
        <v/>
      </c>
    </row>
    <row r="860" spans="1:32" x14ac:dyDescent="0.4">
      <c r="A860" s="13" t="str" cm="1">
        <f t="array" aca="1" ref="A860" ca="1">_xlfn.IFS(
AND(SUMIFS(lease_table_interest_accruals, lease_table_dates, A859)&gt;0, COUNTIFS($E$14:E859, "Interest accrual", $A$14:A859, A859)=0),  A859,
AND(SUMIFS(lease_table_payments, lease_table_dates, A859)&gt;0, COUNTIFS($E$14:E859, "Payment", $A$14:A859, A859)=0),  A859,
AND(SUMIFS(rou_table_deprs, rou_table_dates, A859)&gt;0, COUNTIFS($E$14:E859, "Depreciation", $A$14:A859, A859)=0),  A859,
TRUE,  IFERROR(INDEX(rou_table_dates,  MATCH(A859, rou_table_dates)+1, ), "")
)</f>
        <v/>
      </c>
      <c r="B860" s="1" t="str" cm="1">
        <f t="array" aca="1" ref="B860" ca="1">_xlfn.IFS(
AND(E860="Payment", A860=$B$2), $AM$14,
E860="Payment", $AM$15,
E860="Interest accrual", $AM$18,
E860="Depreciation", $AM$17,
TRUE, "")</f>
        <v/>
      </c>
      <c r="C860" s="1" t="str" cm="1">
        <f t="array" aca="1" ref="C860" ca="1">_xlfn.IFS(
E860="Payment", $AM$19,
E860="Interest accrual", $AM$15,
E860="Depreciation", $AM$16,
TRUE, "")</f>
        <v/>
      </c>
      <c r="D860" s="1" t="str" cm="1">
        <f t="array" aca="1" ref="D860" ca="1">_xlfn.IFS(
E860="Payment", _xlfn.XLOOKUP(A860, lease_table_dates, lease_table_payments, 0, 0),
E860="Interest accrual", _xlfn.XLOOKUP(A860, lease_table_dates, lease_table_interest_accruals, 0, 0),
E860="Depreciation", _xlfn.XLOOKUP(A860, rou_table_dates, rou_table_deprs, 0, 0),
TRUE, ""
)</f>
        <v/>
      </c>
      <c r="E860" s="7" t="str" cm="1">
        <f t="array" aca="1" ref="E860" ca="1">_xlfn.IFS(
AND(SUMIFS(lease_table_interest_accruals, lease_table_dates, A860)&gt;0, COUNTIFS($E$14:E859, "Interest accrual", $A$14:A859, A860)=0), "Interest accrual",
AND(SUMIFS(lease_table_payments, lease_table_dates, A860)&gt;0, COUNTIFS($E$14:E859, "Payment", $A$14:A859, A860)=0), "Payment",
AND(SUMIFS(rou_table_deprs, rou_table_dates, A860)&gt;0, COUNTIFS($E$14:E859, "Depreciation", $A$14:A859, A860)=0), "Depreciation",
TRUE,  ""
)</f>
        <v/>
      </c>
      <c r="G860" s="13" t="str" cm="1">
        <f t="array" aca="1" ref="G860" ca="1">_xlfn.IFS(
AND($B$11="Hə", $B$3="İllik"), Z860,
AND($B$11="Hə", $B$3="Aylıq"), AA860,
$B$11="Yox", X860)</f>
        <v/>
      </c>
      <c r="H860" s="1" t="str" cm="1">
        <f t="array" aca="1" ref="H860" ca="1">_xlfn.IFS( G860="", "",
TRUE, ROUND( H859+I860-J860, 2) )</f>
        <v/>
      </c>
      <c r="I860" s="1" t="str" cm="1">
        <f t="array" aca="1" ref="I860" ca="1">_xlfn.IFS(G860="", "",
G860=last_payment_date, (J860-H859),
 TRUE,  -  (H859- H859* (1+$B$6)^ (_xlfn.DAYS(G860,G859)/365) )
)</f>
        <v/>
      </c>
      <c r="J860" s="1" t="str" cm="1">
        <f t="array" aca="1" ref="J860" ca="1">_xlfn.IFS(G860="", "",
TRUE, _xlfn.XLOOKUP(G860,  payment_dates, payments,0,0)
)</f>
        <v/>
      </c>
      <c r="L860" s="8" t="str" cm="1">
        <f t="array" aca="1" ref="L860" ca="1">_xlfn.IFS(
AND($B$11="Hə", $B$3="İllik"), AC860,
AND($B$11="Hə", $B$3="Aylıq"), AD860,
$B$11="Yox", AB860)</f>
        <v/>
      </c>
      <c r="M860" s="1" t="str" cm="1">
        <f t="array" aca="1" ref="M860" ca="1">_xlfn.IFS( L860="", "",
(M859-N860)&lt;=0.5, 0,
TRUE,  M859-N860)</f>
        <v/>
      </c>
      <c r="N860" s="7" t="str" cm="1">
        <f t="array" aca="1" ref="N860" ca="1">_xlfn.IFS(
L860="", "",
TRUE, MIN(M859, ROUND($M$14/ (last_rou_date - $B$2) * (L860-L859), 2) )
)</f>
        <v/>
      </c>
      <c r="P860" s="59" t="str">
        <f t="shared" ca="1" si="39"/>
        <v/>
      </c>
      <c r="Q860" s="1" t="str" cm="1">
        <f t="array" aca="1" ref="Q860" ca="1">_xlfn.IFS(P860="","",
$B$11="Hə", _xlfn.XLOOKUP(DATE(P860, 12, 31), rou_table_dates, rou_table_nbvs,0, 0),
TRUE,  MAX(0, ROUND($M$14 - $M$14/ (last_rou_date - $B$2) * (DATE(P860,12,31) - $B$2), 2) )
)</f>
        <v/>
      </c>
      <c r="R860" s="1" t="str" cm="1">
        <f t="array" aca="1" ref="R860" ca="1">_xlfn.IFS(P860="","",
$B$11="Hə", _xlfn.XLOOKUP(DATE(P860, 12, 31), lease_table_dates, lease_table_balances,0, 0),
TRUE, IFERROR( XNPV($B$6, IF(payment_dates &gt;DATE(P860, 12, 31), payments,  0),  IF(payment_dates &gt;DATE(P860, 12, 31), payment_dates,  DATE(P860, 12, 31))    ),0)
)</f>
        <v/>
      </c>
      <c r="S860" s="1" t="str" cm="1">
        <f t="array" aca="1" ref="S860" ca="1">_xlfn.IFS(P860="","",
TRUE,  MIN( MIN(Q859, $M$14), ROUND($M$14/ (last_rou_date - $B$2) * (DATE(P860,12,31) - MAX($B$2, DATE(P860-1, 12, 31))), 2) )
)</f>
        <v/>
      </c>
      <c r="T860" s="7" t="str" cm="1">
        <f t="array" aca="1" ref="T860" ca="1">_xlfn.IFS(P860="", "",
ISTEXT(R859), R860- (H860 - SUMIFS( lease_table_payments, lease_table_years, P860) -$AG$14 ),
AND(ISNUMBER(R859), R860&lt;&gt;""),   R860- (R859 - SUMIFS( lease_table_payments, lease_table_years, P860) )
)</f>
        <v/>
      </c>
      <c r="V860" s="64">
        <f t="shared" si="41"/>
        <v>847</v>
      </c>
      <c r="W860" s="51" t="str" cm="1">
        <f t="array" ref="W860">_xlfn.IFS(
OR(W859=$B$4, W859=""),"",
TRUE,W859+1
)</f>
        <v/>
      </c>
      <c r="X860" s="51" t="str" cm="1">
        <f t="array" ref="X860">_xlfn.IFS(X859="","",
W860="", "",
AND($B$3="İllik"),DATE(YEAR(X859)+1,MONTH(X859),DAY(X859) ),
AND($B$3="Aylıq", $AH$14="Not end"), EDATE(X859,1),
AND($B$3="Aylıq", $AH$14="End"), EOMONTH(X859,1)
)</f>
        <v/>
      </c>
      <c r="Y860" s="51" t="str" cm="1">
        <f t="array" aca="1" ref="Y860" ca="1">_xlfn.IFS(
AND($B$7="Dövrün əvvəlində", Y859&lt;=last_rou_date), DATE(YEAR(Y859)+1, 12, 31),
AND($B$7="Dövrün sonunda", Y859&lt;=last_payment_date), DATE(YEAR(Y859)+1, 12, 31),
TRUE, ""
)</f>
        <v/>
      </c>
      <c r="Z860" s="75" t="str" cm="1">
        <f t="array" aca="1" ref="Z860" ca="1">_xlfn.IFS(
AND($AN$14="Not year_end", Z859&gt;last_payment_date), "",
AND($AN$14="Year_end", Z859&gt;=last_payment_date), "",
AND($AN$14="Year_end"), DATE(YEAR(Z859+1), 12, 31),
AND($AN$14="Not year_end", MONTH(Z859)=12, DAY(Z859)=31), DATE(YEAR(Z858)+1, MONTH(Z858), DAY(Z858)),
AND($AN$14="Not year_end", OR(MONTH(Z859)&lt;&gt;12, DAY(Z859)&lt;&gt;31) ), DATE(YEAR(Z859), 12, 31)
)</f>
        <v/>
      </c>
      <c r="AA860" s="75" t="str" cm="1">
        <f t="array" aca="1" ref="AA860" ca="1">_xlfn.IFS(AA859="", "",
AND(AA859=last_payment_date, OR(MONTH(AA859)&lt;&gt;12, DAY(AA859)&lt;&gt;31) ), DATE(YEAR(AA859), 12, 31),
AND(MONTH(AA859)=12, DAY(AA859)=31, AA859&gt;=last_payment_date), "",
AND(MONTH(AA859)=12, DAY(AA859)&lt;&gt;31),  EOMONTH(AA859,0),
AND(MONTH(AA859)=12, DAY(AA859)=31, $AH$14="Not end"),  EDATE(AA858,1),
AND($AH$14="Not end"), EDATE(AA859, 1),
AND($AH$14="End"), EOMONTH(AA859, 1)
)</f>
        <v/>
      </c>
      <c r="AB860" s="75" t="str" cm="1">
        <f t="array" aca="1" ref="AB860" ca="1">_xlfn.IFS(AB859="","",
AND(AB859=last_rou_date), "",
AND($B$3="İllik"),DATE(YEAR(AB859)+1,MONTH(AB859),DAY(AB859) ),
AND($B$3="Aylıq", $AH$14="Not end"), EDATE(AB859,1),
AND($B$3="Aylıq", $AH$14="End"), EOMONTH(AB859,1)
)</f>
        <v/>
      </c>
      <c r="AC860" s="75" t="str" cm="1">
        <f t="array" aca="1" ref="AC860" ca="1">_xlfn.IFS(
AND($AN$14="Not year_end", AC859&gt;last_rou_date), "",
AND($AN$14="Year_end", AC859&gt;=last_rou_date), "",
AND($AN$14="Year_end"), DATE(YEAR(AC859+1), 12, 31),
AND($AN$14="Not year_end", MONTH(AC859)=12, DAY(AC859)=31), DATE(YEAR(AC858)+1, MONTH(AC858), DAY(AC858)),
AND($AN$14="Not year_end", OR(MONTH(AC859)&lt;&gt;12, DAY(AC859)&lt;&gt;31) ), DATE(YEAR(AC859), 12, 31)
)</f>
        <v/>
      </c>
      <c r="AD860" s="75" t="str" cm="1">
        <f t="array" aca="1" ref="AD860" ca="1">_xlfn.IFS(AD859="", "",
AND(AD859=last_rou_date, OR(MONTH(AD859)&lt;&gt;12, DAY(AD859)&lt;&gt;31) ), DATE(YEAR(AD859), 12, 31),
AND(MONTH(AD859)=12, DAY(AD859)=31, AD859&gt;=last_rou_date), "",
AND(MONTH(AD859)=12, DAY(AD859)&lt;&gt;31),  EOMONTH(AD859,0),
AND(MONTH(AD859)=12, DAY(AD859)=31, $AH$14="Not end"),  EDATE(AD858,1),
AND($AH$14="Not end"), EDATE(AD859, 1),
AND($AH$14="End"), EOMONTH(AD859, 1)
)</f>
        <v/>
      </c>
      <c r="AE860" s="51" t="str" cm="1">
        <f t="array" ref="AE860">_xlfn.IFS(W860="", "",
AND(W860&gt;0, W860&lt;=$B$4, $C$2="İllik artım, faiz olaraq", $D$2&gt;0, $B$3="İllik"), $B$5*((1+$D$2)^(W860-1)),
AND(W860&gt;0, W860&lt;=$B$4, $C$2="İllik artım, faiz olaraq", $D$2&gt;0, $B$3="Aylıq"), $B$5*((1+$D$2)^ROUNDDOWN((W860-1)/12,0)),
AND(W860=1, $C$2="Aşağıdakı kimi dəyişir", ), $B$5,
AND(W860&gt;1, W860&lt;=$B$4, $C$2="Aşağıdakı kimi dəyişir"), IFERROR(VLOOKUP(W860, $C$4:$D$7, 2, FALSE), AE859),
AND(W860&gt;0, W860&lt;=$B$4), $B$5,
TRUE,0 )</f>
        <v/>
      </c>
      <c r="AF860" s="51" t="str">
        <f t="shared" ca="1" si="40"/>
        <v/>
      </c>
    </row>
    <row r="861" spans="1:32" x14ac:dyDescent="0.4">
      <c r="A861" s="13" t="str" cm="1">
        <f t="array" aca="1" ref="A861" ca="1">_xlfn.IFS(
AND(SUMIFS(lease_table_interest_accruals, lease_table_dates, A860)&gt;0, COUNTIFS($E$14:E860, "Interest accrual", $A$14:A860, A860)=0),  A860,
AND(SUMIFS(lease_table_payments, lease_table_dates, A860)&gt;0, COUNTIFS($E$14:E860, "Payment", $A$14:A860, A860)=0),  A860,
AND(SUMIFS(rou_table_deprs, rou_table_dates, A860)&gt;0, COUNTIFS($E$14:E860, "Depreciation", $A$14:A860, A860)=0),  A860,
TRUE,  IFERROR(INDEX(rou_table_dates,  MATCH(A860, rou_table_dates)+1, ), "")
)</f>
        <v/>
      </c>
      <c r="B861" s="1" t="str" cm="1">
        <f t="array" aca="1" ref="B861" ca="1">_xlfn.IFS(
AND(E861="Payment", A861=$B$2), $AM$14,
E861="Payment", $AM$15,
E861="Interest accrual", $AM$18,
E861="Depreciation", $AM$17,
TRUE, "")</f>
        <v/>
      </c>
      <c r="C861" s="1" t="str" cm="1">
        <f t="array" aca="1" ref="C861" ca="1">_xlfn.IFS(
E861="Payment", $AM$19,
E861="Interest accrual", $AM$15,
E861="Depreciation", $AM$16,
TRUE, "")</f>
        <v/>
      </c>
      <c r="D861" s="1" t="str" cm="1">
        <f t="array" aca="1" ref="D861" ca="1">_xlfn.IFS(
E861="Payment", _xlfn.XLOOKUP(A861, lease_table_dates, lease_table_payments, 0, 0),
E861="Interest accrual", _xlfn.XLOOKUP(A861, lease_table_dates, lease_table_interest_accruals, 0, 0),
E861="Depreciation", _xlfn.XLOOKUP(A861, rou_table_dates, rou_table_deprs, 0, 0),
TRUE, ""
)</f>
        <v/>
      </c>
      <c r="E861" s="7" t="str" cm="1">
        <f t="array" aca="1" ref="E861" ca="1">_xlfn.IFS(
AND(SUMIFS(lease_table_interest_accruals, lease_table_dates, A861)&gt;0, COUNTIFS($E$14:E860, "Interest accrual", $A$14:A860, A861)=0), "Interest accrual",
AND(SUMIFS(lease_table_payments, lease_table_dates, A861)&gt;0, COUNTIFS($E$14:E860, "Payment", $A$14:A860, A861)=0), "Payment",
AND(SUMIFS(rou_table_deprs, rou_table_dates, A861)&gt;0, COUNTIFS($E$14:E860, "Depreciation", $A$14:A860, A861)=0), "Depreciation",
TRUE,  ""
)</f>
        <v/>
      </c>
      <c r="G861" s="13" t="str" cm="1">
        <f t="array" aca="1" ref="G861" ca="1">_xlfn.IFS(
AND($B$11="Hə", $B$3="İllik"), Z861,
AND($B$11="Hə", $B$3="Aylıq"), AA861,
$B$11="Yox", X861)</f>
        <v/>
      </c>
      <c r="H861" s="1" t="str" cm="1">
        <f t="array" aca="1" ref="H861" ca="1">_xlfn.IFS( G861="", "",
TRUE, ROUND( H860+I861-J861, 2) )</f>
        <v/>
      </c>
      <c r="I861" s="1" t="str" cm="1">
        <f t="array" aca="1" ref="I861" ca="1">_xlfn.IFS(G861="", "",
G861=last_payment_date, (J861-H860),
 TRUE,  -  (H860- H860* (1+$B$6)^ (_xlfn.DAYS(G861,G860)/365) )
)</f>
        <v/>
      </c>
      <c r="J861" s="1" t="str" cm="1">
        <f t="array" aca="1" ref="J861" ca="1">_xlfn.IFS(G861="", "",
TRUE, _xlfn.XLOOKUP(G861,  payment_dates, payments,0,0)
)</f>
        <v/>
      </c>
      <c r="L861" s="8" t="str" cm="1">
        <f t="array" aca="1" ref="L861" ca="1">_xlfn.IFS(
AND($B$11="Hə", $B$3="İllik"), AC861,
AND($B$11="Hə", $B$3="Aylıq"), AD861,
$B$11="Yox", AB861)</f>
        <v/>
      </c>
      <c r="M861" s="1" t="str" cm="1">
        <f t="array" aca="1" ref="M861" ca="1">_xlfn.IFS( L861="", "",
(M860-N861)&lt;=0.5, 0,
TRUE,  M860-N861)</f>
        <v/>
      </c>
      <c r="N861" s="7" t="str" cm="1">
        <f t="array" aca="1" ref="N861" ca="1">_xlfn.IFS(
L861="", "",
TRUE, MIN(M860, ROUND($M$14/ (last_rou_date - $B$2) * (L861-L860), 2) )
)</f>
        <v/>
      </c>
      <c r="P861" s="59" t="str">
        <f t="shared" ca="1" si="39"/>
        <v/>
      </c>
      <c r="Q861" s="1" t="str" cm="1">
        <f t="array" aca="1" ref="Q861" ca="1">_xlfn.IFS(P861="","",
$B$11="Hə", _xlfn.XLOOKUP(DATE(P861, 12, 31), rou_table_dates, rou_table_nbvs,0, 0),
TRUE,  MAX(0, ROUND($M$14 - $M$14/ (last_rou_date - $B$2) * (DATE(P861,12,31) - $B$2), 2) )
)</f>
        <v/>
      </c>
      <c r="R861" s="1" t="str" cm="1">
        <f t="array" aca="1" ref="R861" ca="1">_xlfn.IFS(P861="","",
$B$11="Hə", _xlfn.XLOOKUP(DATE(P861, 12, 31), lease_table_dates, lease_table_balances,0, 0),
TRUE, IFERROR( XNPV($B$6, IF(payment_dates &gt;DATE(P861, 12, 31), payments,  0),  IF(payment_dates &gt;DATE(P861, 12, 31), payment_dates,  DATE(P861, 12, 31))    ),0)
)</f>
        <v/>
      </c>
      <c r="S861" s="1" t="str" cm="1">
        <f t="array" aca="1" ref="S861" ca="1">_xlfn.IFS(P861="","",
TRUE,  MIN( MIN(Q860, $M$14), ROUND($M$14/ (last_rou_date - $B$2) * (DATE(P861,12,31) - MAX($B$2, DATE(P861-1, 12, 31))), 2) )
)</f>
        <v/>
      </c>
      <c r="T861" s="7" t="str" cm="1">
        <f t="array" aca="1" ref="T861" ca="1">_xlfn.IFS(P861="", "",
ISTEXT(R860), R861- (H861 - SUMIFS( lease_table_payments, lease_table_years, P861) -$AG$14 ),
AND(ISNUMBER(R860), R861&lt;&gt;""),   R861- (R860 - SUMIFS( lease_table_payments, lease_table_years, P861) )
)</f>
        <v/>
      </c>
      <c r="V861" s="64">
        <f t="shared" si="41"/>
        <v>848</v>
      </c>
      <c r="W861" s="51" t="str" cm="1">
        <f t="array" ref="W861">_xlfn.IFS(
OR(W860=$B$4, W860=""),"",
TRUE,W860+1
)</f>
        <v/>
      </c>
      <c r="X861" s="51" t="str" cm="1">
        <f t="array" ref="X861">_xlfn.IFS(X860="","",
W861="", "",
AND($B$3="İllik"),DATE(YEAR(X860)+1,MONTH(X860),DAY(X860) ),
AND($B$3="Aylıq", $AH$14="Not end"), EDATE(X860,1),
AND($B$3="Aylıq", $AH$14="End"), EOMONTH(X860,1)
)</f>
        <v/>
      </c>
      <c r="Y861" s="51" t="str" cm="1">
        <f t="array" aca="1" ref="Y861" ca="1">_xlfn.IFS(
AND($B$7="Dövrün əvvəlində", Y860&lt;=last_rou_date), DATE(YEAR(Y860)+1, 12, 31),
AND($B$7="Dövrün sonunda", Y860&lt;=last_payment_date), DATE(YEAR(Y860)+1, 12, 31),
TRUE, ""
)</f>
        <v/>
      </c>
      <c r="Z861" s="75" t="str" cm="1">
        <f t="array" aca="1" ref="Z861" ca="1">_xlfn.IFS(
AND($AN$14="Not year_end", Z860&gt;last_payment_date), "",
AND($AN$14="Year_end", Z860&gt;=last_payment_date), "",
AND($AN$14="Year_end"), DATE(YEAR(Z860+1), 12, 31),
AND($AN$14="Not year_end", MONTH(Z860)=12, DAY(Z860)=31), DATE(YEAR(Z859)+1, MONTH(Z859), DAY(Z859)),
AND($AN$14="Not year_end", OR(MONTH(Z860)&lt;&gt;12, DAY(Z860)&lt;&gt;31) ), DATE(YEAR(Z860), 12, 31)
)</f>
        <v/>
      </c>
      <c r="AA861" s="75" t="str" cm="1">
        <f t="array" aca="1" ref="AA861" ca="1">_xlfn.IFS(AA860="", "",
AND(AA860=last_payment_date, OR(MONTH(AA860)&lt;&gt;12, DAY(AA860)&lt;&gt;31) ), DATE(YEAR(AA860), 12, 31),
AND(MONTH(AA860)=12, DAY(AA860)=31, AA860&gt;=last_payment_date), "",
AND(MONTH(AA860)=12, DAY(AA860)&lt;&gt;31),  EOMONTH(AA860,0),
AND(MONTH(AA860)=12, DAY(AA860)=31, $AH$14="Not end"),  EDATE(AA859,1),
AND($AH$14="Not end"), EDATE(AA860, 1),
AND($AH$14="End"), EOMONTH(AA860, 1)
)</f>
        <v/>
      </c>
      <c r="AB861" s="75" t="str" cm="1">
        <f t="array" aca="1" ref="AB861" ca="1">_xlfn.IFS(AB860="","",
AND(AB860=last_rou_date), "",
AND($B$3="İllik"),DATE(YEAR(AB860)+1,MONTH(AB860),DAY(AB860) ),
AND($B$3="Aylıq", $AH$14="Not end"), EDATE(AB860,1),
AND($B$3="Aylıq", $AH$14="End"), EOMONTH(AB860,1)
)</f>
        <v/>
      </c>
      <c r="AC861" s="75" t="str" cm="1">
        <f t="array" aca="1" ref="AC861" ca="1">_xlfn.IFS(
AND($AN$14="Not year_end", AC860&gt;last_rou_date), "",
AND($AN$14="Year_end", AC860&gt;=last_rou_date), "",
AND($AN$14="Year_end"), DATE(YEAR(AC860+1), 12, 31),
AND($AN$14="Not year_end", MONTH(AC860)=12, DAY(AC860)=31), DATE(YEAR(AC859)+1, MONTH(AC859), DAY(AC859)),
AND($AN$14="Not year_end", OR(MONTH(AC860)&lt;&gt;12, DAY(AC860)&lt;&gt;31) ), DATE(YEAR(AC860), 12, 31)
)</f>
        <v/>
      </c>
      <c r="AD861" s="75" t="str" cm="1">
        <f t="array" aca="1" ref="AD861" ca="1">_xlfn.IFS(AD860="", "",
AND(AD860=last_rou_date, OR(MONTH(AD860)&lt;&gt;12, DAY(AD860)&lt;&gt;31) ), DATE(YEAR(AD860), 12, 31),
AND(MONTH(AD860)=12, DAY(AD860)=31, AD860&gt;=last_rou_date), "",
AND(MONTH(AD860)=12, DAY(AD860)&lt;&gt;31),  EOMONTH(AD860,0),
AND(MONTH(AD860)=12, DAY(AD860)=31, $AH$14="Not end"),  EDATE(AD859,1),
AND($AH$14="Not end"), EDATE(AD860, 1),
AND($AH$14="End"), EOMONTH(AD860, 1)
)</f>
        <v/>
      </c>
      <c r="AE861" s="51" t="str" cm="1">
        <f t="array" ref="AE861">_xlfn.IFS(W861="", "",
AND(W861&gt;0, W861&lt;=$B$4, $C$2="İllik artım, faiz olaraq", $D$2&gt;0, $B$3="İllik"), $B$5*((1+$D$2)^(W861-1)),
AND(W861&gt;0, W861&lt;=$B$4, $C$2="İllik artım, faiz olaraq", $D$2&gt;0, $B$3="Aylıq"), $B$5*((1+$D$2)^ROUNDDOWN((W861-1)/12,0)),
AND(W861=1, $C$2="Aşağıdakı kimi dəyişir", ), $B$5,
AND(W861&gt;1, W861&lt;=$B$4, $C$2="Aşağıdakı kimi dəyişir"), IFERROR(VLOOKUP(W861, $C$4:$D$7, 2, FALSE), AE860),
AND(W861&gt;0, W861&lt;=$B$4), $B$5,
TRUE,0 )</f>
        <v/>
      </c>
      <c r="AF861" s="51" t="str">
        <f t="shared" ca="1" si="40"/>
        <v/>
      </c>
    </row>
    <row r="862" spans="1:32" x14ac:dyDescent="0.4">
      <c r="A862" s="13" t="str" cm="1">
        <f t="array" aca="1" ref="A862" ca="1">_xlfn.IFS(
AND(SUMIFS(lease_table_interest_accruals, lease_table_dates, A861)&gt;0, COUNTIFS($E$14:E861, "Interest accrual", $A$14:A861, A861)=0),  A861,
AND(SUMIFS(lease_table_payments, lease_table_dates, A861)&gt;0, COUNTIFS($E$14:E861, "Payment", $A$14:A861, A861)=0),  A861,
AND(SUMIFS(rou_table_deprs, rou_table_dates, A861)&gt;0, COUNTIFS($E$14:E861, "Depreciation", $A$14:A861, A861)=0),  A861,
TRUE,  IFERROR(INDEX(rou_table_dates,  MATCH(A861, rou_table_dates)+1, ), "")
)</f>
        <v/>
      </c>
      <c r="B862" s="1" t="str" cm="1">
        <f t="array" aca="1" ref="B862" ca="1">_xlfn.IFS(
AND(E862="Payment", A862=$B$2), $AM$14,
E862="Payment", $AM$15,
E862="Interest accrual", $AM$18,
E862="Depreciation", $AM$17,
TRUE, "")</f>
        <v/>
      </c>
      <c r="C862" s="1" t="str" cm="1">
        <f t="array" aca="1" ref="C862" ca="1">_xlfn.IFS(
E862="Payment", $AM$19,
E862="Interest accrual", $AM$15,
E862="Depreciation", $AM$16,
TRUE, "")</f>
        <v/>
      </c>
      <c r="D862" s="1" t="str" cm="1">
        <f t="array" aca="1" ref="D862" ca="1">_xlfn.IFS(
E862="Payment", _xlfn.XLOOKUP(A862, lease_table_dates, lease_table_payments, 0, 0),
E862="Interest accrual", _xlfn.XLOOKUP(A862, lease_table_dates, lease_table_interest_accruals, 0, 0),
E862="Depreciation", _xlfn.XLOOKUP(A862, rou_table_dates, rou_table_deprs, 0, 0),
TRUE, ""
)</f>
        <v/>
      </c>
      <c r="E862" s="7" t="str" cm="1">
        <f t="array" aca="1" ref="E862" ca="1">_xlfn.IFS(
AND(SUMIFS(lease_table_interest_accruals, lease_table_dates, A862)&gt;0, COUNTIFS($E$14:E861, "Interest accrual", $A$14:A861, A862)=0), "Interest accrual",
AND(SUMIFS(lease_table_payments, lease_table_dates, A862)&gt;0, COUNTIFS($E$14:E861, "Payment", $A$14:A861, A862)=0), "Payment",
AND(SUMIFS(rou_table_deprs, rou_table_dates, A862)&gt;0, COUNTIFS($E$14:E861, "Depreciation", $A$14:A861, A862)=0), "Depreciation",
TRUE,  ""
)</f>
        <v/>
      </c>
      <c r="G862" s="13" t="str" cm="1">
        <f t="array" aca="1" ref="G862" ca="1">_xlfn.IFS(
AND($B$11="Hə", $B$3="İllik"), Z862,
AND($B$11="Hə", $B$3="Aylıq"), AA862,
$B$11="Yox", X862)</f>
        <v/>
      </c>
      <c r="H862" s="1" t="str" cm="1">
        <f t="array" aca="1" ref="H862" ca="1">_xlfn.IFS( G862="", "",
TRUE, ROUND( H861+I862-J862, 2) )</f>
        <v/>
      </c>
      <c r="I862" s="1" t="str" cm="1">
        <f t="array" aca="1" ref="I862" ca="1">_xlfn.IFS(G862="", "",
G862=last_payment_date, (J862-H861),
 TRUE,  -  (H861- H861* (1+$B$6)^ (_xlfn.DAYS(G862,G861)/365) )
)</f>
        <v/>
      </c>
      <c r="J862" s="1" t="str" cm="1">
        <f t="array" aca="1" ref="J862" ca="1">_xlfn.IFS(G862="", "",
TRUE, _xlfn.XLOOKUP(G862,  payment_dates, payments,0,0)
)</f>
        <v/>
      </c>
      <c r="L862" s="8" t="str" cm="1">
        <f t="array" aca="1" ref="L862" ca="1">_xlfn.IFS(
AND($B$11="Hə", $B$3="İllik"), AC862,
AND($B$11="Hə", $B$3="Aylıq"), AD862,
$B$11="Yox", AB862)</f>
        <v/>
      </c>
      <c r="M862" s="1" t="str" cm="1">
        <f t="array" aca="1" ref="M862" ca="1">_xlfn.IFS( L862="", "",
(M861-N862)&lt;=0.5, 0,
TRUE,  M861-N862)</f>
        <v/>
      </c>
      <c r="N862" s="7" t="str" cm="1">
        <f t="array" aca="1" ref="N862" ca="1">_xlfn.IFS(
L862="", "",
TRUE, MIN(M861, ROUND($M$14/ (last_rou_date - $B$2) * (L862-L861), 2) )
)</f>
        <v/>
      </c>
      <c r="P862" s="59" t="str">
        <f t="shared" ca="1" si="39"/>
        <v/>
      </c>
      <c r="Q862" s="1" t="str" cm="1">
        <f t="array" aca="1" ref="Q862" ca="1">_xlfn.IFS(P862="","",
$B$11="Hə", _xlfn.XLOOKUP(DATE(P862, 12, 31), rou_table_dates, rou_table_nbvs,0, 0),
TRUE,  MAX(0, ROUND($M$14 - $M$14/ (last_rou_date - $B$2) * (DATE(P862,12,31) - $B$2), 2) )
)</f>
        <v/>
      </c>
      <c r="R862" s="1" t="str" cm="1">
        <f t="array" aca="1" ref="R862" ca="1">_xlfn.IFS(P862="","",
$B$11="Hə", _xlfn.XLOOKUP(DATE(P862, 12, 31), lease_table_dates, lease_table_balances,0, 0),
TRUE, IFERROR( XNPV($B$6, IF(payment_dates &gt;DATE(P862, 12, 31), payments,  0),  IF(payment_dates &gt;DATE(P862, 12, 31), payment_dates,  DATE(P862, 12, 31))    ),0)
)</f>
        <v/>
      </c>
      <c r="S862" s="1" t="str" cm="1">
        <f t="array" aca="1" ref="S862" ca="1">_xlfn.IFS(P862="","",
TRUE,  MIN( MIN(Q861, $M$14), ROUND($M$14/ (last_rou_date - $B$2) * (DATE(P862,12,31) - MAX($B$2, DATE(P862-1, 12, 31))), 2) )
)</f>
        <v/>
      </c>
      <c r="T862" s="7" t="str" cm="1">
        <f t="array" aca="1" ref="T862" ca="1">_xlfn.IFS(P862="", "",
ISTEXT(R861), R862- (H862 - SUMIFS( lease_table_payments, lease_table_years, P862) -$AG$14 ),
AND(ISNUMBER(R861), R862&lt;&gt;""),   R862- (R861 - SUMIFS( lease_table_payments, lease_table_years, P862) )
)</f>
        <v/>
      </c>
      <c r="V862" s="64">
        <f t="shared" si="41"/>
        <v>849</v>
      </c>
      <c r="W862" s="51" t="str" cm="1">
        <f t="array" ref="W862">_xlfn.IFS(
OR(W861=$B$4, W861=""),"",
TRUE,W861+1
)</f>
        <v/>
      </c>
      <c r="X862" s="51" t="str" cm="1">
        <f t="array" ref="X862">_xlfn.IFS(X861="","",
W862="", "",
AND($B$3="İllik"),DATE(YEAR(X861)+1,MONTH(X861),DAY(X861) ),
AND($B$3="Aylıq", $AH$14="Not end"), EDATE(X861,1),
AND($B$3="Aylıq", $AH$14="End"), EOMONTH(X861,1)
)</f>
        <v/>
      </c>
      <c r="Y862" s="51" t="str" cm="1">
        <f t="array" aca="1" ref="Y862" ca="1">_xlfn.IFS(
AND($B$7="Dövrün əvvəlində", Y861&lt;=last_rou_date), DATE(YEAR(Y861)+1, 12, 31),
AND($B$7="Dövrün sonunda", Y861&lt;=last_payment_date), DATE(YEAR(Y861)+1, 12, 31),
TRUE, ""
)</f>
        <v/>
      </c>
      <c r="Z862" s="75" t="str" cm="1">
        <f t="array" aca="1" ref="Z862" ca="1">_xlfn.IFS(
AND($AN$14="Not year_end", Z861&gt;last_payment_date), "",
AND($AN$14="Year_end", Z861&gt;=last_payment_date), "",
AND($AN$14="Year_end"), DATE(YEAR(Z861+1), 12, 31),
AND($AN$14="Not year_end", MONTH(Z861)=12, DAY(Z861)=31), DATE(YEAR(Z860)+1, MONTH(Z860), DAY(Z860)),
AND($AN$14="Not year_end", OR(MONTH(Z861)&lt;&gt;12, DAY(Z861)&lt;&gt;31) ), DATE(YEAR(Z861), 12, 31)
)</f>
        <v/>
      </c>
      <c r="AA862" s="75" t="str" cm="1">
        <f t="array" aca="1" ref="AA862" ca="1">_xlfn.IFS(AA861="", "",
AND(AA861=last_payment_date, OR(MONTH(AA861)&lt;&gt;12, DAY(AA861)&lt;&gt;31) ), DATE(YEAR(AA861), 12, 31),
AND(MONTH(AA861)=12, DAY(AA861)=31, AA861&gt;=last_payment_date), "",
AND(MONTH(AA861)=12, DAY(AA861)&lt;&gt;31),  EOMONTH(AA861,0),
AND(MONTH(AA861)=12, DAY(AA861)=31, $AH$14="Not end"),  EDATE(AA860,1),
AND($AH$14="Not end"), EDATE(AA861, 1),
AND($AH$14="End"), EOMONTH(AA861, 1)
)</f>
        <v/>
      </c>
      <c r="AB862" s="75" t="str" cm="1">
        <f t="array" aca="1" ref="AB862" ca="1">_xlfn.IFS(AB861="","",
AND(AB861=last_rou_date), "",
AND($B$3="İllik"),DATE(YEAR(AB861)+1,MONTH(AB861),DAY(AB861) ),
AND($B$3="Aylıq", $AH$14="Not end"), EDATE(AB861,1),
AND($B$3="Aylıq", $AH$14="End"), EOMONTH(AB861,1)
)</f>
        <v/>
      </c>
      <c r="AC862" s="75" t="str" cm="1">
        <f t="array" aca="1" ref="AC862" ca="1">_xlfn.IFS(
AND($AN$14="Not year_end", AC861&gt;last_rou_date), "",
AND($AN$14="Year_end", AC861&gt;=last_rou_date), "",
AND($AN$14="Year_end"), DATE(YEAR(AC861+1), 12, 31),
AND($AN$14="Not year_end", MONTH(AC861)=12, DAY(AC861)=31), DATE(YEAR(AC860)+1, MONTH(AC860), DAY(AC860)),
AND($AN$14="Not year_end", OR(MONTH(AC861)&lt;&gt;12, DAY(AC861)&lt;&gt;31) ), DATE(YEAR(AC861), 12, 31)
)</f>
        <v/>
      </c>
      <c r="AD862" s="75" t="str" cm="1">
        <f t="array" aca="1" ref="AD862" ca="1">_xlfn.IFS(AD861="", "",
AND(AD861=last_rou_date, OR(MONTH(AD861)&lt;&gt;12, DAY(AD861)&lt;&gt;31) ), DATE(YEAR(AD861), 12, 31),
AND(MONTH(AD861)=12, DAY(AD861)=31, AD861&gt;=last_rou_date), "",
AND(MONTH(AD861)=12, DAY(AD861)&lt;&gt;31),  EOMONTH(AD861,0),
AND(MONTH(AD861)=12, DAY(AD861)=31, $AH$14="Not end"),  EDATE(AD860,1),
AND($AH$14="Not end"), EDATE(AD861, 1),
AND($AH$14="End"), EOMONTH(AD861, 1)
)</f>
        <v/>
      </c>
      <c r="AE862" s="51" t="str" cm="1">
        <f t="array" ref="AE862">_xlfn.IFS(W862="", "",
AND(W862&gt;0, W862&lt;=$B$4, $C$2="İllik artım, faiz olaraq", $D$2&gt;0, $B$3="İllik"), $B$5*((1+$D$2)^(W862-1)),
AND(W862&gt;0, W862&lt;=$B$4, $C$2="İllik artım, faiz olaraq", $D$2&gt;0, $B$3="Aylıq"), $B$5*((1+$D$2)^ROUNDDOWN((W862-1)/12,0)),
AND(W862=1, $C$2="Aşağıdakı kimi dəyişir", ), $B$5,
AND(W862&gt;1, W862&lt;=$B$4, $C$2="Aşağıdakı kimi dəyişir"), IFERROR(VLOOKUP(W862, $C$4:$D$7, 2, FALSE), AE861),
AND(W862&gt;0, W862&lt;=$B$4), $B$5,
TRUE,0 )</f>
        <v/>
      </c>
      <c r="AF862" s="51" t="str">
        <f t="shared" ca="1" si="40"/>
        <v/>
      </c>
    </row>
    <row r="863" spans="1:32" x14ac:dyDescent="0.4">
      <c r="A863" s="13" t="str" cm="1">
        <f t="array" aca="1" ref="A863" ca="1">_xlfn.IFS(
AND(SUMIFS(lease_table_interest_accruals, lease_table_dates, A862)&gt;0, COUNTIFS($E$14:E862, "Interest accrual", $A$14:A862, A862)=0),  A862,
AND(SUMIFS(lease_table_payments, lease_table_dates, A862)&gt;0, COUNTIFS($E$14:E862, "Payment", $A$14:A862, A862)=0),  A862,
AND(SUMIFS(rou_table_deprs, rou_table_dates, A862)&gt;0, COUNTIFS($E$14:E862, "Depreciation", $A$14:A862, A862)=0),  A862,
TRUE,  IFERROR(INDEX(rou_table_dates,  MATCH(A862, rou_table_dates)+1, ), "")
)</f>
        <v/>
      </c>
      <c r="B863" s="1" t="str" cm="1">
        <f t="array" aca="1" ref="B863" ca="1">_xlfn.IFS(
AND(E863="Payment", A863=$B$2), $AM$14,
E863="Payment", $AM$15,
E863="Interest accrual", $AM$18,
E863="Depreciation", $AM$17,
TRUE, "")</f>
        <v/>
      </c>
      <c r="C863" s="1" t="str" cm="1">
        <f t="array" aca="1" ref="C863" ca="1">_xlfn.IFS(
E863="Payment", $AM$19,
E863="Interest accrual", $AM$15,
E863="Depreciation", $AM$16,
TRUE, "")</f>
        <v/>
      </c>
      <c r="D863" s="1" t="str" cm="1">
        <f t="array" aca="1" ref="D863" ca="1">_xlfn.IFS(
E863="Payment", _xlfn.XLOOKUP(A863, lease_table_dates, lease_table_payments, 0, 0),
E863="Interest accrual", _xlfn.XLOOKUP(A863, lease_table_dates, lease_table_interest_accruals, 0, 0),
E863="Depreciation", _xlfn.XLOOKUP(A863, rou_table_dates, rou_table_deprs, 0, 0),
TRUE, ""
)</f>
        <v/>
      </c>
      <c r="E863" s="7" t="str" cm="1">
        <f t="array" aca="1" ref="E863" ca="1">_xlfn.IFS(
AND(SUMIFS(lease_table_interest_accruals, lease_table_dates, A863)&gt;0, COUNTIFS($E$14:E862, "Interest accrual", $A$14:A862, A863)=0), "Interest accrual",
AND(SUMIFS(lease_table_payments, lease_table_dates, A863)&gt;0, COUNTIFS($E$14:E862, "Payment", $A$14:A862, A863)=0), "Payment",
AND(SUMIFS(rou_table_deprs, rou_table_dates, A863)&gt;0, COUNTIFS($E$14:E862, "Depreciation", $A$14:A862, A863)=0), "Depreciation",
TRUE,  ""
)</f>
        <v/>
      </c>
      <c r="G863" s="13" t="str" cm="1">
        <f t="array" aca="1" ref="G863" ca="1">_xlfn.IFS(
AND($B$11="Hə", $B$3="İllik"), Z863,
AND($B$11="Hə", $B$3="Aylıq"), AA863,
$B$11="Yox", X863)</f>
        <v/>
      </c>
      <c r="H863" s="1" t="str" cm="1">
        <f t="array" aca="1" ref="H863" ca="1">_xlfn.IFS( G863="", "",
TRUE, ROUND( H862+I863-J863, 2) )</f>
        <v/>
      </c>
      <c r="I863" s="1" t="str" cm="1">
        <f t="array" aca="1" ref="I863" ca="1">_xlfn.IFS(G863="", "",
G863=last_payment_date, (J863-H862),
 TRUE,  -  (H862- H862* (1+$B$6)^ (_xlfn.DAYS(G863,G862)/365) )
)</f>
        <v/>
      </c>
      <c r="J863" s="1" t="str" cm="1">
        <f t="array" aca="1" ref="J863" ca="1">_xlfn.IFS(G863="", "",
TRUE, _xlfn.XLOOKUP(G863,  payment_dates, payments,0,0)
)</f>
        <v/>
      </c>
      <c r="L863" s="8" t="str" cm="1">
        <f t="array" aca="1" ref="L863" ca="1">_xlfn.IFS(
AND($B$11="Hə", $B$3="İllik"), AC863,
AND($B$11="Hə", $B$3="Aylıq"), AD863,
$B$11="Yox", AB863)</f>
        <v/>
      </c>
      <c r="M863" s="1" t="str" cm="1">
        <f t="array" aca="1" ref="M863" ca="1">_xlfn.IFS( L863="", "",
(M862-N863)&lt;=0.5, 0,
TRUE,  M862-N863)</f>
        <v/>
      </c>
      <c r="N863" s="7" t="str" cm="1">
        <f t="array" aca="1" ref="N863" ca="1">_xlfn.IFS(
L863="", "",
TRUE, MIN(M862, ROUND($M$14/ (last_rou_date - $B$2) * (L863-L862), 2) )
)</f>
        <v/>
      </c>
      <c r="P863" s="59" t="str">
        <f t="shared" ca="1" si="39"/>
        <v/>
      </c>
      <c r="Q863" s="1" t="str" cm="1">
        <f t="array" aca="1" ref="Q863" ca="1">_xlfn.IFS(P863="","",
$B$11="Hə", _xlfn.XLOOKUP(DATE(P863, 12, 31), rou_table_dates, rou_table_nbvs,0, 0),
TRUE,  MAX(0, ROUND($M$14 - $M$14/ (last_rou_date - $B$2) * (DATE(P863,12,31) - $B$2), 2) )
)</f>
        <v/>
      </c>
      <c r="R863" s="1" t="str" cm="1">
        <f t="array" aca="1" ref="R863" ca="1">_xlfn.IFS(P863="","",
$B$11="Hə", _xlfn.XLOOKUP(DATE(P863, 12, 31), lease_table_dates, lease_table_balances,0, 0),
TRUE, IFERROR( XNPV($B$6, IF(payment_dates &gt;DATE(P863, 12, 31), payments,  0),  IF(payment_dates &gt;DATE(P863, 12, 31), payment_dates,  DATE(P863, 12, 31))    ),0)
)</f>
        <v/>
      </c>
      <c r="S863" s="1" t="str" cm="1">
        <f t="array" aca="1" ref="S863" ca="1">_xlfn.IFS(P863="","",
TRUE,  MIN( MIN(Q862, $M$14), ROUND($M$14/ (last_rou_date - $B$2) * (DATE(P863,12,31) - MAX($B$2, DATE(P863-1, 12, 31))), 2) )
)</f>
        <v/>
      </c>
      <c r="T863" s="7" t="str" cm="1">
        <f t="array" aca="1" ref="T863" ca="1">_xlfn.IFS(P863="", "",
ISTEXT(R862), R863- (H863 - SUMIFS( lease_table_payments, lease_table_years, P863) -$AG$14 ),
AND(ISNUMBER(R862), R863&lt;&gt;""),   R863- (R862 - SUMIFS( lease_table_payments, lease_table_years, P863) )
)</f>
        <v/>
      </c>
      <c r="V863" s="64">
        <f t="shared" si="41"/>
        <v>850</v>
      </c>
      <c r="W863" s="51" t="str" cm="1">
        <f t="array" ref="W863">_xlfn.IFS(
OR(W862=$B$4, W862=""),"",
TRUE,W862+1
)</f>
        <v/>
      </c>
      <c r="X863" s="51" t="str" cm="1">
        <f t="array" ref="X863">_xlfn.IFS(X862="","",
W863="", "",
AND($B$3="İllik"),DATE(YEAR(X862)+1,MONTH(X862),DAY(X862) ),
AND($B$3="Aylıq", $AH$14="Not end"), EDATE(X862,1),
AND($B$3="Aylıq", $AH$14="End"), EOMONTH(X862,1)
)</f>
        <v/>
      </c>
      <c r="Y863" s="51" t="str" cm="1">
        <f t="array" aca="1" ref="Y863" ca="1">_xlfn.IFS(
AND($B$7="Dövrün əvvəlində", Y862&lt;=last_rou_date), DATE(YEAR(Y862)+1, 12, 31),
AND($B$7="Dövrün sonunda", Y862&lt;=last_payment_date), DATE(YEAR(Y862)+1, 12, 31),
TRUE, ""
)</f>
        <v/>
      </c>
      <c r="Z863" s="75" t="str" cm="1">
        <f t="array" aca="1" ref="Z863" ca="1">_xlfn.IFS(
AND($AN$14="Not year_end", Z862&gt;last_payment_date), "",
AND($AN$14="Year_end", Z862&gt;=last_payment_date), "",
AND($AN$14="Year_end"), DATE(YEAR(Z862+1), 12, 31),
AND($AN$14="Not year_end", MONTH(Z862)=12, DAY(Z862)=31), DATE(YEAR(Z861)+1, MONTH(Z861), DAY(Z861)),
AND($AN$14="Not year_end", OR(MONTH(Z862)&lt;&gt;12, DAY(Z862)&lt;&gt;31) ), DATE(YEAR(Z862), 12, 31)
)</f>
        <v/>
      </c>
      <c r="AA863" s="75" t="str" cm="1">
        <f t="array" aca="1" ref="AA863" ca="1">_xlfn.IFS(AA862="", "",
AND(AA862=last_payment_date, OR(MONTH(AA862)&lt;&gt;12, DAY(AA862)&lt;&gt;31) ), DATE(YEAR(AA862), 12, 31),
AND(MONTH(AA862)=12, DAY(AA862)=31, AA862&gt;=last_payment_date), "",
AND(MONTH(AA862)=12, DAY(AA862)&lt;&gt;31),  EOMONTH(AA862,0),
AND(MONTH(AA862)=12, DAY(AA862)=31, $AH$14="Not end"),  EDATE(AA861,1),
AND($AH$14="Not end"), EDATE(AA862, 1),
AND($AH$14="End"), EOMONTH(AA862, 1)
)</f>
        <v/>
      </c>
      <c r="AB863" s="75" t="str" cm="1">
        <f t="array" aca="1" ref="AB863" ca="1">_xlfn.IFS(AB862="","",
AND(AB862=last_rou_date), "",
AND($B$3="İllik"),DATE(YEAR(AB862)+1,MONTH(AB862),DAY(AB862) ),
AND($B$3="Aylıq", $AH$14="Not end"), EDATE(AB862,1),
AND($B$3="Aylıq", $AH$14="End"), EOMONTH(AB862,1)
)</f>
        <v/>
      </c>
      <c r="AC863" s="75" t="str" cm="1">
        <f t="array" aca="1" ref="AC863" ca="1">_xlfn.IFS(
AND($AN$14="Not year_end", AC862&gt;last_rou_date), "",
AND($AN$14="Year_end", AC862&gt;=last_rou_date), "",
AND($AN$14="Year_end"), DATE(YEAR(AC862+1), 12, 31),
AND($AN$14="Not year_end", MONTH(AC862)=12, DAY(AC862)=31), DATE(YEAR(AC861)+1, MONTH(AC861), DAY(AC861)),
AND($AN$14="Not year_end", OR(MONTH(AC862)&lt;&gt;12, DAY(AC862)&lt;&gt;31) ), DATE(YEAR(AC862), 12, 31)
)</f>
        <v/>
      </c>
      <c r="AD863" s="75" t="str" cm="1">
        <f t="array" aca="1" ref="AD863" ca="1">_xlfn.IFS(AD862="", "",
AND(AD862=last_rou_date, OR(MONTH(AD862)&lt;&gt;12, DAY(AD862)&lt;&gt;31) ), DATE(YEAR(AD862), 12, 31),
AND(MONTH(AD862)=12, DAY(AD862)=31, AD862&gt;=last_rou_date), "",
AND(MONTH(AD862)=12, DAY(AD862)&lt;&gt;31),  EOMONTH(AD862,0),
AND(MONTH(AD862)=12, DAY(AD862)=31, $AH$14="Not end"),  EDATE(AD861,1),
AND($AH$14="Not end"), EDATE(AD862, 1),
AND($AH$14="End"), EOMONTH(AD862, 1)
)</f>
        <v/>
      </c>
      <c r="AE863" s="51" t="str" cm="1">
        <f t="array" ref="AE863">_xlfn.IFS(W863="", "",
AND(W863&gt;0, W863&lt;=$B$4, $C$2="İllik artım, faiz olaraq", $D$2&gt;0, $B$3="İllik"), $B$5*((1+$D$2)^(W863-1)),
AND(W863&gt;0, W863&lt;=$B$4, $C$2="İllik artım, faiz olaraq", $D$2&gt;0, $B$3="Aylıq"), $B$5*((1+$D$2)^ROUNDDOWN((W863-1)/12,0)),
AND(W863=1, $C$2="Aşağıdakı kimi dəyişir", ), $B$5,
AND(W863&gt;1, W863&lt;=$B$4, $C$2="Aşağıdakı kimi dəyişir"), IFERROR(VLOOKUP(W863, $C$4:$D$7, 2, FALSE), AE862),
AND(W863&gt;0, W863&lt;=$B$4), $B$5,
TRUE,0 )</f>
        <v/>
      </c>
      <c r="AF863" s="51" t="str">
        <f t="shared" ca="1" si="40"/>
        <v/>
      </c>
    </row>
    <row r="864" spans="1:32" x14ac:dyDescent="0.4">
      <c r="A864" s="13" t="str" cm="1">
        <f t="array" aca="1" ref="A864" ca="1">_xlfn.IFS(
AND(SUMIFS(lease_table_interest_accruals, lease_table_dates, A863)&gt;0, COUNTIFS($E$14:E863, "Interest accrual", $A$14:A863, A863)=0),  A863,
AND(SUMIFS(lease_table_payments, lease_table_dates, A863)&gt;0, COUNTIFS($E$14:E863, "Payment", $A$14:A863, A863)=0),  A863,
AND(SUMIFS(rou_table_deprs, rou_table_dates, A863)&gt;0, COUNTIFS($E$14:E863, "Depreciation", $A$14:A863, A863)=0),  A863,
TRUE,  IFERROR(INDEX(rou_table_dates,  MATCH(A863, rou_table_dates)+1, ), "")
)</f>
        <v/>
      </c>
      <c r="B864" s="1" t="str" cm="1">
        <f t="array" aca="1" ref="B864" ca="1">_xlfn.IFS(
AND(E864="Payment", A864=$B$2), $AM$14,
E864="Payment", $AM$15,
E864="Interest accrual", $AM$18,
E864="Depreciation", $AM$17,
TRUE, "")</f>
        <v/>
      </c>
      <c r="C864" s="1" t="str" cm="1">
        <f t="array" aca="1" ref="C864" ca="1">_xlfn.IFS(
E864="Payment", $AM$19,
E864="Interest accrual", $AM$15,
E864="Depreciation", $AM$16,
TRUE, "")</f>
        <v/>
      </c>
      <c r="D864" s="1" t="str" cm="1">
        <f t="array" aca="1" ref="D864" ca="1">_xlfn.IFS(
E864="Payment", _xlfn.XLOOKUP(A864, lease_table_dates, lease_table_payments, 0, 0),
E864="Interest accrual", _xlfn.XLOOKUP(A864, lease_table_dates, lease_table_interest_accruals, 0, 0),
E864="Depreciation", _xlfn.XLOOKUP(A864, rou_table_dates, rou_table_deprs, 0, 0),
TRUE, ""
)</f>
        <v/>
      </c>
      <c r="E864" s="7" t="str" cm="1">
        <f t="array" aca="1" ref="E864" ca="1">_xlfn.IFS(
AND(SUMIFS(lease_table_interest_accruals, lease_table_dates, A864)&gt;0, COUNTIFS($E$14:E863, "Interest accrual", $A$14:A863, A864)=0), "Interest accrual",
AND(SUMIFS(lease_table_payments, lease_table_dates, A864)&gt;0, COUNTIFS($E$14:E863, "Payment", $A$14:A863, A864)=0), "Payment",
AND(SUMIFS(rou_table_deprs, rou_table_dates, A864)&gt;0, COUNTIFS($E$14:E863, "Depreciation", $A$14:A863, A864)=0), "Depreciation",
TRUE,  ""
)</f>
        <v/>
      </c>
      <c r="G864" s="13" t="str" cm="1">
        <f t="array" aca="1" ref="G864" ca="1">_xlfn.IFS(
AND($B$11="Hə", $B$3="İllik"), Z864,
AND($B$11="Hə", $B$3="Aylıq"), AA864,
$B$11="Yox", X864)</f>
        <v/>
      </c>
      <c r="H864" s="1" t="str" cm="1">
        <f t="array" aca="1" ref="H864" ca="1">_xlfn.IFS( G864="", "",
TRUE, ROUND( H863+I864-J864, 2) )</f>
        <v/>
      </c>
      <c r="I864" s="1" t="str" cm="1">
        <f t="array" aca="1" ref="I864" ca="1">_xlfn.IFS(G864="", "",
G864=last_payment_date, (J864-H863),
 TRUE,  -  (H863- H863* (1+$B$6)^ (_xlfn.DAYS(G864,G863)/365) )
)</f>
        <v/>
      </c>
      <c r="J864" s="1" t="str" cm="1">
        <f t="array" aca="1" ref="J864" ca="1">_xlfn.IFS(G864="", "",
TRUE, _xlfn.XLOOKUP(G864,  payment_dates, payments,0,0)
)</f>
        <v/>
      </c>
      <c r="L864" s="8" t="str" cm="1">
        <f t="array" aca="1" ref="L864" ca="1">_xlfn.IFS(
AND($B$11="Hə", $B$3="İllik"), AC864,
AND($B$11="Hə", $B$3="Aylıq"), AD864,
$B$11="Yox", AB864)</f>
        <v/>
      </c>
      <c r="M864" s="1" t="str" cm="1">
        <f t="array" aca="1" ref="M864" ca="1">_xlfn.IFS( L864="", "",
(M863-N864)&lt;=0.5, 0,
TRUE,  M863-N864)</f>
        <v/>
      </c>
      <c r="N864" s="7" t="str" cm="1">
        <f t="array" aca="1" ref="N864" ca="1">_xlfn.IFS(
L864="", "",
TRUE, MIN(M863, ROUND($M$14/ (last_rou_date - $B$2) * (L864-L863), 2) )
)</f>
        <v/>
      </c>
      <c r="P864" s="59" t="str">
        <f t="shared" ca="1" si="39"/>
        <v/>
      </c>
      <c r="Q864" s="1" t="str" cm="1">
        <f t="array" aca="1" ref="Q864" ca="1">_xlfn.IFS(P864="","",
$B$11="Hə", _xlfn.XLOOKUP(DATE(P864, 12, 31), rou_table_dates, rou_table_nbvs,0, 0),
TRUE,  MAX(0, ROUND($M$14 - $M$14/ (last_rou_date - $B$2) * (DATE(P864,12,31) - $B$2), 2) )
)</f>
        <v/>
      </c>
      <c r="R864" s="1" t="str" cm="1">
        <f t="array" aca="1" ref="R864" ca="1">_xlfn.IFS(P864="","",
$B$11="Hə", _xlfn.XLOOKUP(DATE(P864, 12, 31), lease_table_dates, lease_table_balances,0, 0),
TRUE, IFERROR( XNPV($B$6, IF(payment_dates &gt;DATE(P864, 12, 31), payments,  0),  IF(payment_dates &gt;DATE(P864, 12, 31), payment_dates,  DATE(P864, 12, 31))    ),0)
)</f>
        <v/>
      </c>
      <c r="S864" s="1" t="str" cm="1">
        <f t="array" aca="1" ref="S864" ca="1">_xlfn.IFS(P864="","",
TRUE,  MIN( MIN(Q863, $M$14), ROUND($M$14/ (last_rou_date - $B$2) * (DATE(P864,12,31) - MAX($B$2, DATE(P864-1, 12, 31))), 2) )
)</f>
        <v/>
      </c>
      <c r="T864" s="7" t="str" cm="1">
        <f t="array" aca="1" ref="T864" ca="1">_xlfn.IFS(P864="", "",
ISTEXT(R863), R864- (H864 - SUMIFS( lease_table_payments, lease_table_years, P864) -$AG$14 ),
AND(ISNUMBER(R863), R864&lt;&gt;""),   R864- (R863 - SUMIFS( lease_table_payments, lease_table_years, P864) )
)</f>
        <v/>
      </c>
      <c r="V864" s="64">
        <f t="shared" si="41"/>
        <v>851</v>
      </c>
      <c r="W864" s="51" t="str" cm="1">
        <f t="array" ref="W864">_xlfn.IFS(
OR(W863=$B$4, W863=""),"",
TRUE,W863+1
)</f>
        <v/>
      </c>
      <c r="X864" s="51" t="str" cm="1">
        <f t="array" ref="X864">_xlfn.IFS(X863="","",
W864="", "",
AND($B$3="İllik"),DATE(YEAR(X863)+1,MONTH(X863),DAY(X863) ),
AND($B$3="Aylıq", $AH$14="Not end"), EDATE(X863,1),
AND($B$3="Aylıq", $AH$14="End"), EOMONTH(X863,1)
)</f>
        <v/>
      </c>
      <c r="Y864" s="51" t="str" cm="1">
        <f t="array" aca="1" ref="Y864" ca="1">_xlfn.IFS(
AND($B$7="Dövrün əvvəlində", Y863&lt;=last_rou_date), DATE(YEAR(Y863)+1, 12, 31),
AND($B$7="Dövrün sonunda", Y863&lt;=last_payment_date), DATE(YEAR(Y863)+1, 12, 31),
TRUE, ""
)</f>
        <v/>
      </c>
      <c r="Z864" s="75" t="str" cm="1">
        <f t="array" aca="1" ref="Z864" ca="1">_xlfn.IFS(
AND($AN$14="Not year_end", Z863&gt;last_payment_date), "",
AND($AN$14="Year_end", Z863&gt;=last_payment_date), "",
AND($AN$14="Year_end"), DATE(YEAR(Z863+1), 12, 31),
AND($AN$14="Not year_end", MONTH(Z863)=12, DAY(Z863)=31), DATE(YEAR(Z862)+1, MONTH(Z862), DAY(Z862)),
AND($AN$14="Not year_end", OR(MONTH(Z863)&lt;&gt;12, DAY(Z863)&lt;&gt;31) ), DATE(YEAR(Z863), 12, 31)
)</f>
        <v/>
      </c>
      <c r="AA864" s="75" t="str" cm="1">
        <f t="array" aca="1" ref="AA864" ca="1">_xlfn.IFS(AA863="", "",
AND(AA863=last_payment_date, OR(MONTH(AA863)&lt;&gt;12, DAY(AA863)&lt;&gt;31) ), DATE(YEAR(AA863), 12, 31),
AND(MONTH(AA863)=12, DAY(AA863)=31, AA863&gt;=last_payment_date), "",
AND(MONTH(AA863)=12, DAY(AA863)&lt;&gt;31),  EOMONTH(AA863,0),
AND(MONTH(AA863)=12, DAY(AA863)=31, $AH$14="Not end"),  EDATE(AA862,1),
AND($AH$14="Not end"), EDATE(AA863, 1),
AND($AH$14="End"), EOMONTH(AA863, 1)
)</f>
        <v/>
      </c>
      <c r="AB864" s="75" t="str" cm="1">
        <f t="array" aca="1" ref="AB864" ca="1">_xlfn.IFS(AB863="","",
AND(AB863=last_rou_date), "",
AND($B$3="İllik"),DATE(YEAR(AB863)+1,MONTH(AB863),DAY(AB863) ),
AND($B$3="Aylıq", $AH$14="Not end"), EDATE(AB863,1),
AND($B$3="Aylıq", $AH$14="End"), EOMONTH(AB863,1)
)</f>
        <v/>
      </c>
      <c r="AC864" s="75" t="str" cm="1">
        <f t="array" aca="1" ref="AC864" ca="1">_xlfn.IFS(
AND($AN$14="Not year_end", AC863&gt;last_rou_date), "",
AND($AN$14="Year_end", AC863&gt;=last_rou_date), "",
AND($AN$14="Year_end"), DATE(YEAR(AC863+1), 12, 31),
AND($AN$14="Not year_end", MONTH(AC863)=12, DAY(AC863)=31), DATE(YEAR(AC862)+1, MONTH(AC862), DAY(AC862)),
AND($AN$14="Not year_end", OR(MONTH(AC863)&lt;&gt;12, DAY(AC863)&lt;&gt;31) ), DATE(YEAR(AC863), 12, 31)
)</f>
        <v/>
      </c>
      <c r="AD864" s="75" t="str" cm="1">
        <f t="array" aca="1" ref="AD864" ca="1">_xlfn.IFS(AD863="", "",
AND(AD863=last_rou_date, OR(MONTH(AD863)&lt;&gt;12, DAY(AD863)&lt;&gt;31) ), DATE(YEAR(AD863), 12, 31),
AND(MONTH(AD863)=12, DAY(AD863)=31, AD863&gt;=last_rou_date), "",
AND(MONTH(AD863)=12, DAY(AD863)&lt;&gt;31),  EOMONTH(AD863,0),
AND(MONTH(AD863)=12, DAY(AD863)=31, $AH$14="Not end"),  EDATE(AD862,1),
AND($AH$14="Not end"), EDATE(AD863, 1),
AND($AH$14="End"), EOMONTH(AD863, 1)
)</f>
        <v/>
      </c>
      <c r="AE864" s="51" t="str" cm="1">
        <f t="array" ref="AE864">_xlfn.IFS(W864="", "",
AND(W864&gt;0, W864&lt;=$B$4, $C$2="İllik artım, faiz olaraq", $D$2&gt;0, $B$3="İllik"), $B$5*((1+$D$2)^(W864-1)),
AND(W864&gt;0, W864&lt;=$B$4, $C$2="İllik artım, faiz olaraq", $D$2&gt;0, $B$3="Aylıq"), $B$5*((1+$D$2)^ROUNDDOWN((W864-1)/12,0)),
AND(W864=1, $C$2="Aşağıdakı kimi dəyişir", ), $B$5,
AND(W864&gt;1, W864&lt;=$B$4, $C$2="Aşağıdakı kimi dəyişir"), IFERROR(VLOOKUP(W864, $C$4:$D$7, 2, FALSE), AE863),
AND(W864&gt;0, W864&lt;=$B$4), $B$5,
TRUE,0 )</f>
        <v/>
      </c>
      <c r="AF864" s="51" t="str">
        <f t="shared" ca="1" si="40"/>
        <v/>
      </c>
    </row>
    <row r="865" spans="1:32" x14ac:dyDescent="0.4">
      <c r="A865" s="13" t="str" cm="1">
        <f t="array" aca="1" ref="A865" ca="1">_xlfn.IFS(
AND(SUMIFS(lease_table_interest_accruals, lease_table_dates, A864)&gt;0, COUNTIFS($E$14:E864, "Interest accrual", $A$14:A864, A864)=0),  A864,
AND(SUMIFS(lease_table_payments, lease_table_dates, A864)&gt;0, COUNTIFS($E$14:E864, "Payment", $A$14:A864, A864)=0),  A864,
AND(SUMIFS(rou_table_deprs, rou_table_dates, A864)&gt;0, COUNTIFS($E$14:E864, "Depreciation", $A$14:A864, A864)=0),  A864,
TRUE,  IFERROR(INDEX(rou_table_dates,  MATCH(A864, rou_table_dates)+1, ), "")
)</f>
        <v/>
      </c>
      <c r="B865" s="1" t="str" cm="1">
        <f t="array" aca="1" ref="B865" ca="1">_xlfn.IFS(
AND(E865="Payment", A865=$B$2), $AM$14,
E865="Payment", $AM$15,
E865="Interest accrual", $AM$18,
E865="Depreciation", $AM$17,
TRUE, "")</f>
        <v/>
      </c>
      <c r="C865" s="1" t="str" cm="1">
        <f t="array" aca="1" ref="C865" ca="1">_xlfn.IFS(
E865="Payment", $AM$19,
E865="Interest accrual", $AM$15,
E865="Depreciation", $AM$16,
TRUE, "")</f>
        <v/>
      </c>
      <c r="D865" s="1" t="str" cm="1">
        <f t="array" aca="1" ref="D865" ca="1">_xlfn.IFS(
E865="Payment", _xlfn.XLOOKUP(A865, lease_table_dates, lease_table_payments, 0, 0),
E865="Interest accrual", _xlfn.XLOOKUP(A865, lease_table_dates, lease_table_interest_accruals, 0, 0),
E865="Depreciation", _xlfn.XLOOKUP(A865, rou_table_dates, rou_table_deprs, 0, 0),
TRUE, ""
)</f>
        <v/>
      </c>
      <c r="E865" s="7" t="str" cm="1">
        <f t="array" aca="1" ref="E865" ca="1">_xlfn.IFS(
AND(SUMIFS(lease_table_interest_accruals, lease_table_dates, A865)&gt;0, COUNTIFS($E$14:E864, "Interest accrual", $A$14:A864, A865)=0), "Interest accrual",
AND(SUMIFS(lease_table_payments, lease_table_dates, A865)&gt;0, COUNTIFS($E$14:E864, "Payment", $A$14:A864, A865)=0), "Payment",
AND(SUMIFS(rou_table_deprs, rou_table_dates, A865)&gt;0, COUNTIFS($E$14:E864, "Depreciation", $A$14:A864, A865)=0), "Depreciation",
TRUE,  ""
)</f>
        <v/>
      </c>
      <c r="G865" s="13" t="str" cm="1">
        <f t="array" aca="1" ref="G865" ca="1">_xlfn.IFS(
AND($B$11="Hə", $B$3="İllik"), Z865,
AND($B$11="Hə", $B$3="Aylıq"), AA865,
$B$11="Yox", X865)</f>
        <v/>
      </c>
      <c r="H865" s="1" t="str" cm="1">
        <f t="array" aca="1" ref="H865" ca="1">_xlfn.IFS( G865="", "",
TRUE, ROUND( H864+I865-J865, 2) )</f>
        <v/>
      </c>
      <c r="I865" s="1" t="str" cm="1">
        <f t="array" aca="1" ref="I865" ca="1">_xlfn.IFS(G865="", "",
G865=last_payment_date, (J865-H864),
 TRUE,  -  (H864- H864* (1+$B$6)^ (_xlfn.DAYS(G865,G864)/365) )
)</f>
        <v/>
      </c>
      <c r="J865" s="1" t="str" cm="1">
        <f t="array" aca="1" ref="J865" ca="1">_xlfn.IFS(G865="", "",
TRUE, _xlfn.XLOOKUP(G865,  payment_dates, payments,0,0)
)</f>
        <v/>
      </c>
      <c r="L865" s="8" t="str" cm="1">
        <f t="array" aca="1" ref="L865" ca="1">_xlfn.IFS(
AND($B$11="Hə", $B$3="İllik"), AC865,
AND($B$11="Hə", $B$3="Aylıq"), AD865,
$B$11="Yox", AB865)</f>
        <v/>
      </c>
      <c r="M865" s="1" t="str" cm="1">
        <f t="array" aca="1" ref="M865" ca="1">_xlfn.IFS( L865="", "",
(M864-N865)&lt;=0.5, 0,
TRUE,  M864-N865)</f>
        <v/>
      </c>
      <c r="N865" s="7" t="str" cm="1">
        <f t="array" aca="1" ref="N865" ca="1">_xlfn.IFS(
L865="", "",
TRUE, MIN(M864, ROUND($M$14/ (last_rou_date - $B$2) * (L865-L864), 2) )
)</f>
        <v/>
      </c>
      <c r="P865" s="59" t="str">
        <f t="shared" ca="1" si="39"/>
        <v/>
      </c>
      <c r="Q865" s="1" t="str" cm="1">
        <f t="array" aca="1" ref="Q865" ca="1">_xlfn.IFS(P865="","",
$B$11="Hə", _xlfn.XLOOKUP(DATE(P865, 12, 31), rou_table_dates, rou_table_nbvs,0, 0),
TRUE,  MAX(0, ROUND($M$14 - $M$14/ (last_rou_date - $B$2) * (DATE(P865,12,31) - $B$2), 2) )
)</f>
        <v/>
      </c>
      <c r="R865" s="1" t="str" cm="1">
        <f t="array" aca="1" ref="R865" ca="1">_xlfn.IFS(P865="","",
$B$11="Hə", _xlfn.XLOOKUP(DATE(P865, 12, 31), lease_table_dates, lease_table_balances,0, 0),
TRUE, IFERROR( XNPV($B$6, IF(payment_dates &gt;DATE(P865, 12, 31), payments,  0),  IF(payment_dates &gt;DATE(P865, 12, 31), payment_dates,  DATE(P865, 12, 31))    ),0)
)</f>
        <v/>
      </c>
      <c r="S865" s="1" t="str" cm="1">
        <f t="array" aca="1" ref="S865" ca="1">_xlfn.IFS(P865="","",
TRUE,  MIN( MIN(Q864, $M$14), ROUND($M$14/ (last_rou_date - $B$2) * (DATE(P865,12,31) - MAX($B$2, DATE(P865-1, 12, 31))), 2) )
)</f>
        <v/>
      </c>
      <c r="T865" s="7" t="str" cm="1">
        <f t="array" aca="1" ref="T865" ca="1">_xlfn.IFS(P865="", "",
ISTEXT(R864), R865- (H865 - SUMIFS( lease_table_payments, lease_table_years, P865) -$AG$14 ),
AND(ISNUMBER(R864), R865&lt;&gt;""),   R865- (R864 - SUMIFS( lease_table_payments, lease_table_years, P865) )
)</f>
        <v/>
      </c>
      <c r="V865" s="64">
        <f t="shared" si="41"/>
        <v>852</v>
      </c>
      <c r="W865" s="51" t="str" cm="1">
        <f t="array" ref="W865">_xlfn.IFS(
OR(W864=$B$4, W864=""),"",
TRUE,W864+1
)</f>
        <v/>
      </c>
      <c r="X865" s="51" t="str" cm="1">
        <f t="array" ref="X865">_xlfn.IFS(X864="","",
W865="", "",
AND($B$3="İllik"),DATE(YEAR(X864)+1,MONTH(X864),DAY(X864) ),
AND($B$3="Aylıq", $AH$14="Not end"), EDATE(X864,1),
AND($B$3="Aylıq", $AH$14="End"), EOMONTH(X864,1)
)</f>
        <v/>
      </c>
      <c r="Y865" s="51" t="str" cm="1">
        <f t="array" aca="1" ref="Y865" ca="1">_xlfn.IFS(
AND($B$7="Dövrün əvvəlində", Y864&lt;=last_rou_date), DATE(YEAR(Y864)+1, 12, 31),
AND($B$7="Dövrün sonunda", Y864&lt;=last_payment_date), DATE(YEAR(Y864)+1, 12, 31),
TRUE, ""
)</f>
        <v/>
      </c>
      <c r="Z865" s="75" t="str" cm="1">
        <f t="array" aca="1" ref="Z865" ca="1">_xlfn.IFS(
AND($AN$14="Not year_end", Z864&gt;last_payment_date), "",
AND($AN$14="Year_end", Z864&gt;=last_payment_date), "",
AND($AN$14="Year_end"), DATE(YEAR(Z864+1), 12, 31),
AND($AN$14="Not year_end", MONTH(Z864)=12, DAY(Z864)=31), DATE(YEAR(Z863)+1, MONTH(Z863), DAY(Z863)),
AND($AN$14="Not year_end", OR(MONTH(Z864)&lt;&gt;12, DAY(Z864)&lt;&gt;31) ), DATE(YEAR(Z864), 12, 31)
)</f>
        <v/>
      </c>
      <c r="AA865" s="75" t="str" cm="1">
        <f t="array" aca="1" ref="AA865" ca="1">_xlfn.IFS(AA864="", "",
AND(AA864=last_payment_date, OR(MONTH(AA864)&lt;&gt;12, DAY(AA864)&lt;&gt;31) ), DATE(YEAR(AA864), 12, 31),
AND(MONTH(AA864)=12, DAY(AA864)=31, AA864&gt;=last_payment_date), "",
AND(MONTH(AA864)=12, DAY(AA864)&lt;&gt;31),  EOMONTH(AA864,0),
AND(MONTH(AA864)=12, DAY(AA864)=31, $AH$14="Not end"),  EDATE(AA863,1),
AND($AH$14="Not end"), EDATE(AA864, 1),
AND($AH$14="End"), EOMONTH(AA864, 1)
)</f>
        <v/>
      </c>
      <c r="AB865" s="75" t="str" cm="1">
        <f t="array" aca="1" ref="AB865" ca="1">_xlfn.IFS(AB864="","",
AND(AB864=last_rou_date), "",
AND($B$3="İllik"),DATE(YEAR(AB864)+1,MONTH(AB864),DAY(AB864) ),
AND($B$3="Aylıq", $AH$14="Not end"), EDATE(AB864,1),
AND($B$3="Aylıq", $AH$14="End"), EOMONTH(AB864,1)
)</f>
        <v/>
      </c>
      <c r="AC865" s="75" t="str" cm="1">
        <f t="array" aca="1" ref="AC865" ca="1">_xlfn.IFS(
AND($AN$14="Not year_end", AC864&gt;last_rou_date), "",
AND($AN$14="Year_end", AC864&gt;=last_rou_date), "",
AND($AN$14="Year_end"), DATE(YEAR(AC864+1), 12, 31),
AND($AN$14="Not year_end", MONTH(AC864)=12, DAY(AC864)=31), DATE(YEAR(AC863)+1, MONTH(AC863), DAY(AC863)),
AND($AN$14="Not year_end", OR(MONTH(AC864)&lt;&gt;12, DAY(AC864)&lt;&gt;31) ), DATE(YEAR(AC864), 12, 31)
)</f>
        <v/>
      </c>
      <c r="AD865" s="75" t="str" cm="1">
        <f t="array" aca="1" ref="AD865" ca="1">_xlfn.IFS(AD864="", "",
AND(AD864=last_rou_date, OR(MONTH(AD864)&lt;&gt;12, DAY(AD864)&lt;&gt;31) ), DATE(YEAR(AD864), 12, 31),
AND(MONTH(AD864)=12, DAY(AD864)=31, AD864&gt;=last_rou_date), "",
AND(MONTH(AD864)=12, DAY(AD864)&lt;&gt;31),  EOMONTH(AD864,0),
AND(MONTH(AD864)=12, DAY(AD864)=31, $AH$14="Not end"),  EDATE(AD863,1),
AND($AH$14="Not end"), EDATE(AD864, 1),
AND($AH$14="End"), EOMONTH(AD864, 1)
)</f>
        <v/>
      </c>
      <c r="AE865" s="51" t="str" cm="1">
        <f t="array" ref="AE865">_xlfn.IFS(W865="", "",
AND(W865&gt;0, W865&lt;=$B$4, $C$2="İllik artım, faiz olaraq", $D$2&gt;0, $B$3="İllik"), $B$5*((1+$D$2)^(W865-1)),
AND(W865&gt;0, W865&lt;=$B$4, $C$2="İllik artım, faiz olaraq", $D$2&gt;0, $B$3="Aylıq"), $B$5*((1+$D$2)^ROUNDDOWN((W865-1)/12,0)),
AND(W865=1, $C$2="Aşağıdakı kimi dəyişir", ), $B$5,
AND(W865&gt;1, W865&lt;=$B$4, $C$2="Aşağıdakı kimi dəyişir"), IFERROR(VLOOKUP(W865, $C$4:$D$7, 2, FALSE), AE864),
AND(W865&gt;0, W865&lt;=$B$4), $B$5,
TRUE,0 )</f>
        <v/>
      </c>
      <c r="AF865" s="51" t="str">
        <f t="shared" ca="1" si="40"/>
        <v/>
      </c>
    </row>
    <row r="866" spans="1:32" x14ac:dyDescent="0.4">
      <c r="A866" s="13" t="str" cm="1">
        <f t="array" aca="1" ref="A866" ca="1">_xlfn.IFS(
AND(SUMIFS(lease_table_interest_accruals, lease_table_dates, A865)&gt;0, COUNTIFS($E$14:E865, "Interest accrual", $A$14:A865, A865)=0),  A865,
AND(SUMIFS(lease_table_payments, lease_table_dates, A865)&gt;0, COUNTIFS($E$14:E865, "Payment", $A$14:A865, A865)=0),  A865,
AND(SUMIFS(rou_table_deprs, rou_table_dates, A865)&gt;0, COUNTIFS($E$14:E865, "Depreciation", $A$14:A865, A865)=0),  A865,
TRUE,  IFERROR(INDEX(rou_table_dates,  MATCH(A865, rou_table_dates)+1, ), "")
)</f>
        <v/>
      </c>
      <c r="B866" s="1" t="str" cm="1">
        <f t="array" aca="1" ref="B866" ca="1">_xlfn.IFS(
AND(E866="Payment", A866=$B$2), $AM$14,
E866="Payment", $AM$15,
E866="Interest accrual", $AM$18,
E866="Depreciation", $AM$17,
TRUE, "")</f>
        <v/>
      </c>
      <c r="C866" s="1" t="str" cm="1">
        <f t="array" aca="1" ref="C866" ca="1">_xlfn.IFS(
E866="Payment", $AM$19,
E866="Interest accrual", $AM$15,
E866="Depreciation", $AM$16,
TRUE, "")</f>
        <v/>
      </c>
      <c r="D866" s="1" t="str" cm="1">
        <f t="array" aca="1" ref="D866" ca="1">_xlfn.IFS(
E866="Payment", _xlfn.XLOOKUP(A866, lease_table_dates, lease_table_payments, 0, 0),
E866="Interest accrual", _xlfn.XLOOKUP(A866, lease_table_dates, lease_table_interest_accruals, 0, 0),
E866="Depreciation", _xlfn.XLOOKUP(A866, rou_table_dates, rou_table_deprs, 0, 0),
TRUE, ""
)</f>
        <v/>
      </c>
      <c r="E866" s="7" t="str" cm="1">
        <f t="array" aca="1" ref="E866" ca="1">_xlfn.IFS(
AND(SUMIFS(lease_table_interest_accruals, lease_table_dates, A866)&gt;0, COUNTIFS($E$14:E865, "Interest accrual", $A$14:A865, A866)=0), "Interest accrual",
AND(SUMIFS(lease_table_payments, lease_table_dates, A866)&gt;0, COUNTIFS($E$14:E865, "Payment", $A$14:A865, A866)=0), "Payment",
AND(SUMIFS(rou_table_deprs, rou_table_dates, A866)&gt;0, COUNTIFS($E$14:E865, "Depreciation", $A$14:A865, A866)=0), "Depreciation",
TRUE,  ""
)</f>
        <v/>
      </c>
      <c r="G866" s="13" t="str" cm="1">
        <f t="array" aca="1" ref="G866" ca="1">_xlfn.IFS(
AND($B$11="Hə", $B$3="İllik"), Z866,
AND($B$11="Hə", $B$3="Aylıq"), AA866,
$B$11="Yox", X866)</f>
        <v/>
      </c>
      <c r="H866" s="1" t="str" cm="1">
        <f t="array" aca="1" ref="H866" ca="1">_xlfn.IFS( G866="", "",
TRUE, ROUND( H865+I866-J866, 2) )</f>
        <v/>
      </c>
      <c r="I866" s="1" t="str" cm="1">
        <f t="array" aca="1" ref="I866" ca="1">_xlfn.IFS(G866="", "",
G866=last_payment_date, (J866-H865),
 TRUE,  -  (H865- H865* (1+$B$6)^ (_xlfn.DAYS(G866,G865)/365) )
)</f>
        <v/>
      </c>
      <c r="J866" s="1" t="str" cm="1">
        <f t="array" aca="1" ref="J866" ca="1">_xlfn.IFS(G866="", "",
TRUE, _xlfn.XLOOKUP(G866,  payment_dates, payments,0,0)
)</f>
        <v/>
      </c>
      <c r="L866" s="8" t="str" cm="1">
        <f t="array" aca="1" ref="L866" ca="1">_xlfn.IFS(
AND($B$11="Hə", $B$3="İllik"), AC866,
AND($B$11="Hə", $B$3="Aylıq"), AD866,
$B$11="Yox", AB866)</f>
        <v/>
      </c>
      <c r="M866" s="1" t="str" cm="1">
        <f t="array" aca="1" ref="M866" ca="1">_xlfn.IFS( L866="", "",
(M865-N866)&lt;=0.5, 0,
TRUE,  M865-N866)</f>
        <v/>
      </c>
      <c r="N866" s="7" t="str" cm="1">
        <f t="array" aca="1" ref="N866" ca="1">_xlfn.IFS(
L866="", "",
TRUE, MIN(M865, ROUND($M$14/ (last_rou_date - $B$2) * (L866-L865), 2) )
)</f>
        <v/>
      </c>
      <c r="P866" s="59" t="str">
        <f t="shared" ca="1" si="39"/>
        <v/>
      </c>
      <c r="Q866" s="1" t="str" cm="1">
        <f t="array" aca="1" ref="Q866" ca="1">_xlfn.IFS(P866="","",
$B$11="Hə", _xlfn.XLOOKUP(DATE(P866, 12, 31), rou_table_dates, rou_table_nbvs,0, 0),
TRUE,  MAX(0, ROUND($M$14 - $M$14/ (last_rou_date - $B$2) * (DATE(P866,12,31) - $B$2), 2) )
)</f>
        <v/>
      </c>
      <c r="R866" s="1" t="str" cm="1">
        <f t="array" aca="1" ref="R866" ca="1">_xlfn.IFS(P866="","",
$B$11="Hə", _xlfn.XLOOKUP(DATE(P866, 12, 31), lease_table_dates, lease_table_balances,0, 0),
TRUE, IFERROR( XNPV($B$6, IF(payment_dates &gt;DATE(P866, 12, 31), payments,  0),  IF(payment_dates &gt;DATE(P866, 12, 31), payment_dates,  DATE(P866, 12, 31))    ),0)
)</f>
        <v/>
      </c>
      <c r="S866" s="1" t="str" cm="1">
        <f t="array" aca="1" ref="S866" ca="1">_xlfn.IFS(P866="","",
TRUE,  MIN( MIN(Q865, $M$14), ROUND($M$14/ (last_rou_date - $B$2) * (DATE(P866,12,31) - MAX($B$2, DATE(P866-1, 12, 31))), 2) )
)</f>
        <v/>
      </c>
      <c r="T866" s="7" t="str" cm="1">
        <f t="array" aca="1" ref="T866" ca="1">_xlfn.IFS(P866="", "",
ISTEXT(R865), R866- (H866 - SUMIFS( lease_table_payments, lease_table_years, P866) -$AG$14 ),
AND(ISNUMBER(R865), R866&lt;&gt;""),   R866- (R865 - SUMIFS( lease_table_payments, lease_table_years, P866) )
)</f>
        <v/>
      </c>
      <c r="V866" s="64">
        <f t="shared" si="41"/>
        <v>853</v>
      </c>
      <c r="W866" s="51" t="str" cm="1">
        <f t="array" ref="W866">_xlfn.IFS(
OR(W865=$B$4, W865=""),"",
TRUE,W865+1
)</f>
        <v/>
      </c>
      <c r="X866" s="51" t="str" cm="1">
        <f t="array" ref="X866">_xlfn.IFS(X865="","",
W866="", "",
AND($B$3="İllik"),DATE(YEAR(X865)+1,MONTH(X865),DAY(X865) ),
AND($B$3="Aylıq", $AH$14="Not end"), EDATE(X865,1),
AND($B$3="Aylıq", $AH$14="End"), EOMONTH(X865,1)
)</f>
        <v/>
      </c>
      <c r="Y866" s="51" t="str" cm="1">
        <f t="array" aca="1" ref="Y866" ca="1">_xlfn.IFS(
AND($B$7="Dövrün əvvəlində", Y865&lt;=last_rou_date), DATE(YEAR(Y865)+1, 12, 31),
AND($B$7="Dövrün sonunda", Y865&lt;=last_payment_date), DATE(YEAR(Y865)+1, 12, 31),
TRUE, ""
)</f>
        <v/>
      </c>
      <c r="Z866" s="75" t="str" cm="1">
        <f t="array" aca="1" ref="Z866" ca="1">_xlfn.IFS(
AND($AN$14="Not year_end", Z865&gt;last_payment_date), "",
AND($AN$14="Year_end", Z865&gt;=last_payment_date), "",
AND($AN$14="Year_end"), DATE(YEAR(Z865+1), 12, 31),
AND($AN$14="Not year_end", MONTH(Z865)=12, DAY(Z865)=31), DATE(YEAR(Z864)+1, MONTH(Z864), DAY(Z864)),
AND($AN$14="Not year_end", OR(MONTH(Z865)&lt;&gt;12, DAY(Z865)&lt;&gt;31) ), DATE(YEAR(Z865), 12, 31)
)</f>
        <v/>
      </c>
      <c r="AA866" s="75" t="str" cm="1">
        <f t="array" aca="1" ref="AA866" ca="1">_xlfn.IFS(AA865="", "",
AND(AA865=last_payment_date, OR(MONTH(AA865)&lt;&gt;12, DAY(AA865)&lt;&gt;31) ), DATE(YEAR(AA865), 12, 31),
AND(MONTH(AA865)=12, DAY(AA865)=31, AA865&gt;=last_payment_date), "",
AND(MONTH(AA865)=12, DAY(AA865)&lt;&gt;31),  EOMONTH(AA865,0),
AND(MONTH(AA865)=12, DAY(AA865)=31, $AH$14="Not end"),  EDATE(AA864,1),
AND($AH$14="Not end"), EDATE(AA865, 1),
AND($AH$14="End"), EOMONTH(AA865, 1)
)</f>
        <v/>
      </c>
      <c r="AB866" s="75" t="str" cm="1">
        <f t="array" aca="1" ref="AB866" ca="1">_xlfn.IFS(AB865="","",
AND(AB865=last_rou_date), "",
AND($B$3="İllik"),DATE(YEAR(AB865)+1,MONTH(AB865),DAY(AB865) ),
AND($B$3="Aylıq", $AH$14="Not end"), EDATE(AB865,1),
AND($B$3="Aylıq", $AH$14="End"), EOMONTH(AB865,1)
)</f>
        <v/>
      </c>
      <c r="AC866" s="75" t="str" cm="1">
        <f t="array" aca="1" ref="AC866" ca="1">_xlfn.IFS(
AND($AN$14="Not year_end", AC865&gt;last_rou_date), "",
AND($AN$14="Year_end", AC865&gt;=last_rou_date), "",
AND($AN$14="Year_end"), DATE(YEAR(AC865+1), 12, 31),
AND($AN$14="Not year_end", MONTH(AC865)=12, DAY(AC865)=31), DATE(YEAR(AC864)+1, MONTH(AC864), DAY(AC864)),
AND($AN$14="Not year_end", OR(MONTH(AC865)&lt;&gt;12, DAY(AC865)&lt;&gt;31) ), DATE(YEAR(AC865), 12, 31)
)</f>
        <v/>
      </c>
      <c r="AD866" s="75" t="str" cm="1">
        <f t="array" aca="1" ref="AD866" ca="1">_xlfn.IFS(AD865="", "",
AND(AD865=last_rou_date, OR(MONTH(AD865)&lt;&gt;12, DAY(AD865)&lt;&gt;31) ), DATE(YEAR(AD865), 12, 31),
AND(MONTH(AD865)=12, DAY(AD865)=31, AD865&gt;=last_rou_date), "",
AND(MONTH(AD865)=12, DAY(AD865)&lt;&gt;31),  EOMONTH(AD865,0),
AND(MONTH(AD865)=12, DAY(AD865)=31, $AH$14="Not end"),  EDATE(AD864,1),
AND($AH$14="Not end"), EDATE(AD865, 1),
AND($AH$14="End"), EOMONTH(AD865, 1)
)</f>
        <v/>
      </c>
      <c r="AE866" s="51" t="str" cm="1">
        <f t="array" ref="AE866">_xlfn.IFS(W866="", "",
AND(W866&gt;0, W866&lt;=$B$4, $C$2="İllik artım, faiz olaraq", $D$2&gt;0, $B$3="İllik"), $B$5*((1+$D$2)^(W866-1)),
AND(W866&gt;0, W866&lt;=$B$4, $C$2="İllik artım, faiz olaraq", $D$2&gt;0, $B$3="Aylıq"), $B$5*((1+$D$2)^ROUNDDOWN((W866-1)/12,0)),
AND(W866=1, $C$2="Aşağıdakı kimi dəyişir", ), $B$5,
AND(W866&gt;1, W866&lt;=$B$4, $C$2="Aşağıdakı kimi dəyişir"), IFERROR(VLOOKUP(W866, $C$4:$D$7, 2, FALSE), AE865),
AND(W866&gt;0, W866&lt;=$B$4), $B$5,
TRUE,0 )</f>
        <v/>
      </c>
      <c r="AF866" s="51" t="str">
        <f t="shared" ca="1" si="40"/>
        <v/>
      </c>
    </row>
    <row r="867" spans="1:32" x14ac:dyDescent="0.4">
      <c r="A867" s="13" t="str" cm="1">
        <f t="array" aca="1" ref="A867" ca="1">_xlfn.IFS(
AND(SUMIFS(lease_table_interest_accruals, lease_table_dates, A866)&gt;0, COUNTIFS($E$14:E866, "Interest accrual", $A$14:A866, A866)=0),  A866,
AND(SUMIFS(lease_table_payments, lease_table_dates, A866)&gt;0, COUNTIFS($E$14:E866, "Payment", $A$14:A866, A866)=0),  A866,
AND(SUMIFS(rou_table_deprs, rou_table_dates, A866)&gt;0, COUNTIFS($E$14:E866, "Depreciation", $A$14:A866, A866)=0),  A866,
TRUE,  IFERROR(INDEX(rou_table_dates,  MATCH(A866, rou_table_dates)+1, ), "")
)</f>
        <v/>
      </c>
      <c r="B867" s="1" t="str" cm="1">
        <f t="array" aca="1" ref="B867" ca="1">_xlfn.IFS(
AND(E867="Payment", A867=$B$2), $AM$14,
E867="Payment", $AM$15,
E867="Interest accrual", $AM$18,
E867="Depreciation", $AM$17,
TRUE, "")</f>
        <v/>
      </c>
      <c r="C867" s="1" t="str" cm="1">
        <f t="array" aca="1" ref="C867" ca="1">_xlfn.IFS(
E867="Payment", $AM$19,
E867="Interest accrual", $AM$15,
E867="Depreciation", $AM$16,
TRUE, "")</f>
        <v/>
      </c>
      <c r="D867" s="1" t="str" cm="1">
        <f t="array" aca="1" ref="D867" ca="1">_xlfn.IFS(
E867="Payment", _xlfn.XLOOKUP(A867, lease_table_dates, lease_table_payments, 0, 0),
E867="Interest accrual", _xlfn.XLOOKUP(A867, lease_table_dates, lease_table_interest_accruals, 0, 0),
E867="Depreciation", _xlfn.XLOOKUP(A867, rou_table_dates, rou_table_deprs, 0, 0),
TRUE, ""
)</f>
        <v/>
      </c>
      <c r="E867" s="7" t="str" cm="1">
        <f t="array" aca="1" ref="E867" ca="1">_xlfn.IFS(
AND(SUMIFS(lease_table_interest_accruals, lease_table_dates, A867)&gt;0, COUNTIFS($E$14:E866, "Interest accrual", $A$14:A866, A867)=0), "Interest accrual",
AND(SUMIFS(lease_table_payments, lease_table_dates, A867)&gt;0, COUNTIFS($E$14:E866, "Payment", $A$14:A866, A867)=0), "Payment",
AND(SUMIFS(rou_table_deprs, rou_table_dates, A867)&gt;0, COUNTIFS($E$14:E866, "Depreciation", $A$14:A866, A867)=0), "Depreciation",
TRUE,  ""
)</f>
        <v/>
      </c>
      <c r="G867" s="13" t="str" cm="1">
        <f t="array" aca="1" ref="G867" ca="1">_xlfn.IFS(
AND($B$11="Hə", $B$3="İllik"), Z867,
AND($B$11="Hə", $B$3="Aylıq"), AA867,
$B$11="Yox", X867)</f>
        <v/>
      </c>
      <c r="H867" s="1" t="str" cm="1">
        <f t="array" aca="1" ref="H867" ca="1">_xlfn.IFS( G867="", "",
TRUE, ROUND( H866+I867-J867, 2) )</f>
        <v/>
      </c>
      <c r="I867" s="1" t="str" cm="1">
        <f t="array" aca="1" ref="I867" ca="1">_xlfn.IFS(G867="", "",
G867=last_payment_date, (J867-H866),
 TRUE,  -  (H866- H866* (1+$B$6)^ (_xlfn.DAYS(G867,G866)/365) )
)</f>
        <v/>
      </c>
      <c r="J867" s="1" t="str" cm="1">
        <f t="array" aca="1" ref="J867" ca="1">_xlfn.IFS(G867="", "",
TRUE, _xlfn.XLOOKUP(G867,  payment_dates, payments,0,0)
)</f>
        <v/>
      </c>
      <c r="L867" s="8" t="str" cm="1">
        <f t="array" aca="1" ref="L867" ca="1">_xlfn.IFS(
AND($B$11="Hə", $B$3="İllik"), AC867,
AND($B$11="Hə", $B$3="Aylıq"), AD867,
$B$11="Yox", AB867)</f>
        <v/>
      </c>
      <c r="M867" s="1" t="str" cm="1">
        <f t="array" aca="1" ref="M867" ca="1">_xlfn.IFS( L867="", "",
(M866-N867)&lt;=0.5, 0,
TRUE,  M866-N867)</f>
        <v/>
      </c>
      <c r="N867" s="7" t="str" cm="1">
        <f t="array" aca="1" ref="N867" ca="1">_xlfn.IFS(
L867="", "",
TRUE, MIN(M866, ROUND($M$14/ (last_rou_date - $B$2) * (L867-L866), 2) )
)</f>
        <v/>
      </c>
      <c r="P867" s="59" t="str">
        <f t="shared" ca="1" si="39"/>
        <v/>
      </c>
      <c r="Q867" s="1" t="str" cm="1">
        <f t="array" aca="1" ref="Q867" ca="1">_xlfn.IFS(P867="","",
$B$11="Hə", _xlfn.XLOOKUP(DATE(P867, 12, 31), rou_table_dates, rou_table_nbvs,0, 0),
TRUE,  MAX(0, ROUND($M$14 - $M$14/ (last_rou_date - $B$2) * (DATE(P867,12,31) - $B$2), 2) )
)</f>
        <v/>
      </c>
      <c r="R867" s="1" t="str" cm="1">
        <f t="array" aca="1" ref="R867" ca="1">_xlfn.IFS(P867="","",
$B$11="Hə", _xlfn.XLOOKUP(DATE(P867, 12, 31), lease_table_dates, lease_table_balances,0, 0),
TRUE, IFERROR( XNPV($B$6, IF(payment_dates &gt;DATE(P867, 12, 31), payments,  0),  IF(payment_dates &gt;DATE(P867, 12, 31), payment_dates,  DATE(P867, 12, 31))    ),0)
)</f>
        <v/>
      </c>
      <c r="S867" s="1" t="str" cm="1">
        <f t="array" aca="1" ref="S867" ca="1">_xlfn.IFS(P867="","",
TRUE,  MIN( MIN(Q866, $M$14), ROUND($M$14/ (last_rou_date - $B$2) * (DATE(P867,12,31) - MAX($B$2, DATE(P867-1, 12, 31))), 2) )
)</f>
        <v/>
      </c>
      <c r="T867" s="7" t="str" cm="1">
        <f t="array" aca="1" ref="T867" ca="1">_xlfn.IFS(P867="", "",
ISTEXT(R866), R867- (H867 - SUMIFS( lease_table_payments, lease_table_years, P867) -$AG$14 ),
AND(ISNUMBER(R866), R867&lt;&gt;""),   R867- (R866 - SUMIFS( lease_table_payments, lease_table_years, P867) )
)</f>
        <v/>
      </c>
      <c r="V867" s="64">
        <f t="shared" si="41"/>
        <v>854</v>
      </c>
      <c r="W867" s="51" t="str" cm="1">
        <f t="array" ref="W867">_xlfn.IFS(
OR(W866=$B$4, W866=""),"",
TRUE,W866+1
)</f>
        <v/>
      </c>
      <c r="X867" s="51" t="str" cm="1">
        <f t="array" ref="X867">_xlfn.IFS(X866="","",
W867="", "",
AND($B$3="İllik"),DATE(YEAR(X866)+1,MONTH(X866),DAY(X866) ),
AND($B$3="Aylıq", $AH$14="Not end"), EDATE(X866,1),
AND($B$3="Aylıq", $AH$14="End"), EOMONTH(X866,1)
)</f>
        <v/>
      </c>
      <c r="Y867" s="51" t="str" cm="1">
        <f t="array" aca="1" ref="Y867" ca="1">_xlfn.IFS(
AND($B$7="Dövrün əvvəlində", Y866&lt;=last_rou_date), DATE(YEAR(Y866)+1, 12, 31),
AND($B$7="Dövrün sonunda", Y866&lt;=last_payment_date), DATE(YEAR(Y866)+1, 12, 31),
TRUE, ""
)</f>
        <v/>
      </c>
      <c r="Z867" s="75" t="str" cm="1">
        <f t="array" aca="1" ref="Z867" ca="1">_xlfn.IFS(
AND($AN$14="Not year_end", Z866&gt;last_payment_date), "",
AND($AN$14="Year_end", Z866&gt;=last_payment_date), "",
AND($AN$14="Year_end"), DATE(YEAR(Z866+1), 12, 31),
AND($AN$14="Not year_end", MONTH(Z866)=12, DAY(Z866)=31), DATE(YEAR(Z865)+1, MONTH(Z865), DAY(Z865)),
AND($AN$14="Not year_end", OR(MONTH(Z866)&lt;&gt;12, DAY(Z866)&lt;&gt;31) ), DATE(YEAR(Z866), 12, 31)
)</f>
        <v/>
      </c>
      <c r="AA867" s="75" t="str" cm="1">
        <f t="array" aca="1" ref="AA867" ca="1">_xlfn.IFS(AA866="", "",
AND(AA866=last_payment_date, OR(MONTH(AA866)&lt;&gt;12, DAY(AA866)&lt;&gt;31) ), DATE(YEAR(AA866), 12, 31),
AND(MONTH(AA866)=12, DAY(AA866)=31, AA866&gt;=last_payment_date), "",
AND(MONTH(AA866)=12, DAY(AA866)&lt;&gt;31),  EOMONTH(AA866,0),
AND(MONTH(AA866)=12, DAY(AA866)=31, $AH$14="Not end"),  EDATE(AA865,1),
AND($AH$14="Not end"), EDATE(AA866, 1),
AND($AH$14="End"), EOMONTH(AA866, 1)
)</f>
        <v/>
      </c>
      <c r="AB867" s="75" t="str" cm="1">
        <f t="array" aca="1" ref="AB867" ca="1">_xlfn.IFS(AB866="","",
AND(AB866=last_rou_date), "",
AND($B$3="İllik"),DATE(YEAR(AB866)+1,MONTH(AB866),DAY(AB866) ),
AND($B$3="Aylıq", $AH$14="Not end"), EDATE(AB866,1),
AND($B$3="Aylıq", $AH$14="End"), EOMONTH(AB866,1)
)</f>
        <v/>
      </c>
      <c r="AC867" s="75" t="str" cm="1">
        <f t="array" aca="1" ref="AC867" ca="1">_xlfn.IFS(
AND($AN$14="Not year_end", AC866&gt;last_rou_date), "",
AND($AN$14="Year_end", AC866&gt;=last_rou_date), "",
AND($AN$14="Year_end"), DATE(YEAR(AC866+1), 12, 31),
AND($AN$14="Not year_end", MONTH(AC866)=12, DAY(AC866)=31), DATE(YEAR(AC865)+1, MONTH(AC865), DAY(AC865)),
AND($AN$14="Not year_end", OR(MONTH(AC866)&lt;&gt;12, DAY(AC866)&lt;&gt;31) ), DATE(YEAR(AC866), 12, 31)
)</f>
        <v/>
      </c>
      <c r="AD867" s="75" t="str" cm="1">
        <f t="array" aca="1" ref="AD867" ca="1">_xlfn.IFS(AD866="", "",
AND(AD866=last_rou_date, OR(MONTH(AD866)&lt;&gt;12, DAY(AD866)&lt;&gt;31) ), DATE(YEAR(AD866), 12, 31),
AND(MONTH(AD866)=12, DAY(AD866)=31, AD866&gt;=last_rou_date), "",
AND(MONTH(AD866)=12, DAY(AD866)&lt;&gt;31),  EOMONTH(AD866,0),
AND(MONTH(AD866)=12, DAY(AD866)=31, $AH$14="Not end"),  EDATE(AD865,1),
AND($AH$14="Not end"), EDATE(AD866, 1),
AND($AH$14="End"), EOMONTH(AD866, 1)
)</f>
        <v/>
      </c>
      <c r="AE867" s="51" t="str" cm="1">
        <f t="array" ref="AE867">_xlfn.IFS(W867="", "",
AND(W867&gt;0, W867&lt;=$B$4, $C$2="İllik artım, faiz olaraq", $D$2&gt;0, $B$3="İllik"), $B$5*((1+$D$2)^(W867-1)),
AND(W867&gt;0, W867&lt;=$B$4, $C$2="İllik artım, faiz olaraq", $D$2&gt;0, $B$3="Aylıq"), $B$5*((1+$D$2)^ROUNDDOWN((W867-1)/12,0)),
AND(W867=1, $C$2="Aşağıdakı kimi dəyişir", ), $B$5,
AND(W867&gt;1, W867&lt;=$B$4, $C$2="Aşağıdakı kimi dəyişir"), IFERROR(VLOOKUP(W867, $C$4:$D$7, 2, FALSE), AE866),
AND(W867&gt;0, W867&lt;=$B$4), $B$5,
TRUE,0 )</f>
        <v/>
      </c>
      <c r="AF867" s="51" t="str">
        <f t="shared" ca="1" si="40"/>
        <v/>
      </c>
    </row>
    <row r="868" spans="1:32" x14ac:dyDescent="0.4">
      <c r="A868" s="13" t="str" cm="1">
        <f t="array" aca="1" ref="A868" ca="1">_xlfn.IFS(
AND(SUMIFS(lease_table_interest_accruals, lease_table_dates, A867)&gt;0, COUNTIFS($E$14:E867, "Interest accrual", $A$14:A867, A867)=0),  A867,
AND(SUMIFS(lease_table_payments, lease_table_dates, A867)&gt;0, COUNTIFS($E$14:E867, "Payment", $A$14:A867, A867)=0),  A867,
AND(SUMIFS(rou_table_deprs, rou_table_dates, A867)&gt;0, COUNTIFS($E$14:E867, "Depreciation", $A$14:A867, A867)=0),  A867,
TRUE,  IFERROR(INDEX(rou_table_dates,  MATCH(A867, rou_table_dates)+1, ), "")
)</f>
        <v/>
      </c>
      <c r="B868" s="1" t="str" cm="1">
        <f t="array" aca="1" ref="B868" ca="1">_xlfn.IFS(
AND(E868="Payment", A868=$B$2), $AM$14,
E868="Payment", $AM$15,
E868="Interest accrual", $AM$18,
E868="Depreciation", $AM$17,
TRUE, "")</f>
        <v/>
      </c>
      <c r="C868" s="1" t="str" cm="1">
        <f t="array" aca="1" ref="C868" ca="1">_xlfn.IFS(
E868="Payment", $AM$19,
E868="Interest accrual", $AM$15,
E868="Depreciation", $AM$16,
TRUE, "")</f>
        <v/>
      </c>
      <c r="D868" s="1" t="str" cm="1">
        <f t="array" aca="1" ref="D868" ca="1">_xlfn.IFS(
E868="Payment", _xlfn.XLOOKUP(A868, lease_table_dates, lease_table_payments, 0, 0),
E868="Interest accrual", _xlfn.XLOOKUP(A868, lease_table_dates, lease_table_interest_accruals, 0, 0),
E868="Depreciation", _xlfn.XLOOKUP(A868, rou_table_dates, rou_table_deprs, 0, 0),
TRUE, ""
)</f>
        <v/>
      </c>
      <c r="E868" s="7" t="str" cm="1">
        <f t="array" aca="1" ref="E868" ca="1">_xlfn.IFS(
AND(SUMIFS(lease_table_interest_accruals, lease_table_dates, A868)&gt;0, COUNTIFS($E$14:E867, "Interest accrual", $A$14:A867, A868)=0), "Interest accrual",
AND(SUMIFS(lease_table_payments, lease_table_dates, A868)&gt;0, COUNTIFS($E$14:E867, "Payment", $A$14:A867, A868)=0), "Payment",
AND(SUMIFS(rou_table_deprs, rou_table_dates, A868)&gt;0, COUNTIFS($E$14:E867, "Depreciation", $A$14:A867, A868)=0), "Depreciation",
TRUE,  ""
)</f>
        <v/>
      </c>
      <c r="G868" s="13" t="str" cm="1">
        <f t="array" aca="1" ref="G868" ca="1">_xlfn.IFS(
AND($B$11="Hə", $B$3="İllik"), Z868,
AND($B$11="Hə", $B$3="Aylıq"), AA868,
$B$11="Yox", X868)</f>
        <v/>
      </c>
      <c r="H868" s="1" t="str" cm="1">
        <f t="array" aca="1" ref="H868" ca="1">_xlfn.IFS( G868="", "",
TRUE, ROUND( H867+I868-J868, 2) )</f>
        <v/>
      </c>
      <c r="I868" s="1" t="str" cm="1">
        <f t="array" aca="1" ref="I868" ca="1">_xlfn.IFS(G868="", "",
G868=last_payment_date, (J868-H867),
 TRUE,  -  (H867- H867* (1+$B$6)^ (_xlfn.DAYS(G868,G867)/365) )
)</f>
        <v/>
      </c>
      <c r="J868" s="1" t="str" cm="1">
        <f t="array" aca="1" ref="J868" ca="1">_xlfn.IFS(G868="", "",
TRUE, _xlfn.XLOOKUP(G868,  payment_dates, payments,0,0)
)</f>
        <v/>
      </c>
      <c r="L868" s="8" t="str" cm="1">
        <f t="array" aca="1" ref="L868" ca="1">_xlfn.IFS(
AND($B$11="Hə", $B$3="İllik"), AC868,
AND($B$11="Hə", $B$3="Aylıq"), AD868,
$B$11="Yox", AB868)</f>
        <v/>
      </c>
      <c r="M868" s="1" t="str" cm="1">
        <f t="array" aca="1" ref="M868" ca="1">_xlfn.IFS( L868="", "",
(M867-N868)&lt;=0.5, 0,
TRUE,  M867-N868)</f>
        <v/>
      </c>
      <c r="N868" s="7" t="str" cm="1">
        <f t="array" aca="1" ref="N868" ca="1">_xlfn.IFS(
L868="", "",
TRUE, MIN(M867, ROUND($M$14/ (last_rou_date - $B$2) * (L868-L867), 2) )
)</f>
        <v/>
      </c>
      <c r="P868" s="59" t="str">
        <f t="shared" ca="1" si="39"/>
        <v/>
      </c>
      <c r="Q868" s="1" t="str" cm="1">
        <f t="array" aca="1" ref="Q868" ca="1">_xlfn.IFS(P868="","",
$B$11="Hə", _xlfn.XLOOKUP(DATE(P868, 12, 31), rou_table_dates, rou_table_nbvs,0, 0),
TRUE,  MAX(0, ROUND($M$14 - $M$14/ (last_rou_date - $B$2) * (DATE(P868,12,31) - $B$2), 2) )
)</f>
        <v/>
      </c>
      <c r="R868" s="1" t="str" cm="1">
        <f t="array" aca="1" ref="R868" ca="1">_xlfn.IFS(P868="","",
$B$11="Hə", _xlfn.XLOOKUP(DATE(P868, 12, 31), lease_table_dates, lease_table_balances,0, 0),
TRUE, IFERROR( XNPV($B$6, IF(payment_dates &gt;DATE(P868, 12, 31), payments,  0),  IF(payment_dates &gt;DATE(P868, 12, 31), payment_dates,  DATE(P868, 12, 31))    ),0)
)</f>
        <v/>
      </c>
      <c r="S868" s="1" t="str" cm="1">
        <f t="array" aca="1" ref="S868" ca="1">_xlfn.IFS(P868="","",
TRUE,  MIN( MIN(Q867, $M$14), ROUND($M$14/ (last_rou_date - $B$2) * (DATE(P868,12,31) - MAX($B$2, DATE(P868-1, 12, 31))), 2) )
)</f>
        <v/>
      </c>
      <c r="T868" s="7" t="str" cm="1">
        <f t="array" aca="1" ref="T868" ca="1">_xlfn.IFS(P868="", "",
ISTEXT(R867), R868- (H868 - SUMIFS( lease_table_payments, lease_table_years, P868) -$AG$14 ),
AND(ISNUMBER(R867), R868&lt;&gt;""),   R868- (R867 - SUMIFS( lease_table_payments, lease_table_years, P868) )
)</f>
        <v/>
      </c>
      <c r="V868" s="64">
        <f t="shared" si="41"/>
        <v>855</v>
      </c>
      <c r="W868" s="51" t="str" cm="1">
        <f t="array" ref="W868">_xlfn.IFS(
OR(W867=$B$4, W867=""),"",
TRUE,W867+1
)</f>
        <v/>
      </c>
      <c r="X868" s="51" t="str" cm="1">
        <f t="array" ref="X868">_xlfn.IFS(X867="","",
W868="", "",
AND($B$3="İllik"),DATE(YEAR(X867)+1,MONTH(X867),DAY(X867) ),
AND($B$3="Aylıq", $AH$14="Not end"), EDATE(X867,1),
AND($B$3="Aylıq", $AH$14="End"), EOMONTH(X867,1)
)</f>
        <v/>
      </c>
      <c r="Y868" s="51" t="str" cm="1">
        <f t="array" aca="1" ref="Y868" ca="1">_xlfn.IFS(
AND($B$7="Dövrün əvvəlində", Y867&lt;=last_rou_date), DATE(YEAR(Y867)+1, 12, 31),
AND($B$7="Dövrün sonunda", Y867&lt;=last_payment_date), DATE(YEAR(Y867)+1, 12, 31),
TRUE, ""
)</f>
        <v/>
      </c>
      <c r="Z868" s="75" t="str" cm="1">
        <f t="array" aca="1" ref="Z868" ca="1">_xlfn.IFS(
AND($AN$14="Not year_end", Z867&gt;last_payment_date), "",
AND($AN$14="Year_end", Z867&gt;=last_payment_date), "",
AND($AN$14="Year_end"), DATE(YEAR(Z867+1), 12, 31),
AND($AN$14="Not year_end", MONTH(Z867)=12, DAY(Z867)=31), DATE(YEAR(Z866)+1, MONTH(Z866), DAY(Z866)),
AND($AN$14="Not year_end", OR(MONTH(Z867)&lt;&gt;12, DAY(Z867)&lt;&gt;31) ), DATE(YEAR(Z867), 12, 31)
)</f>
        <v/>
      </c>
      <c r="AA868" s="75" t="str" cm="1">
        <f t="array" aca="1" ref="AA868" ca="1">_xlfn.IFS(AA867="", "",
AND(AA867=last_payment_date, OR(MONTH(AA867)&lt;&gt;12, DAY(AA867)&lt;&gt;31) ), DATE(YEAR(AA867), 12, 31),
AND(MONTH(AA867)=12, DAY(AA867)=31, AA867&gt;=last_payment_date), "",
AND(MONTH(AA867)=12, DAY(AA867)&lt;&gt;31),  EOMONTH(AA867,0),
AND(MONTH(AA867)=12, DAY(AA867)=31, $AH$14="Not end"),  EDATE(AA866,1),
AND($AH$14="Not end"), EDATE(AA867, 1),
AND($AH$14="End"), EOMONTH(AA867, 1)
)</f>
        <v/>
      </c>
      <c r="AB868" s="75" t="str" cm="1">
        <f t="array" aca="1" ref="AB868" ca="1">_xlfn.IFS(AB867="","",
AND(AB867=last_rou_date), "",
AND($B$3="İllik"),DATE(YEAR(AB867)+1,MONTH(AB867),DAY(AB867) ),
AND($B$3="Aylıq", $AH$14="Not end"), EDATE(AB867,1),
AND($B$3="Aylıq", $AH$14="End"), EOMONTH(AB867,1)
)</f>
        <v/>
      </c>
      <c r="AC868" s="75" t="str" cm="1">
        <f t="array" aca="1" ref="AC868" ca="1">_xlfn.IFS(
AND($AN$14="Not year_end", AC867&gt;last_rou_date), "",
AND($AN$14="Year_end", AC867&gt;=last_rou_date), "",
AND($AN$14="Year_end"), DATE(YEAR(AC867+1), 12, 31),
AND($AN$14="Not year_end", MONTH(AC867)=12, DAY(AC867)=31), DATE(YEAR(AC866)+1, MONTH(AC866), DAY(AC866)),
AND($AN$14="Not year_end", OR(MONTH(AC867)&lt;&gt;12, DAY(AC867)&lt;&gt;31) ), DATE(YEAR(AC867), 12, 31)
)</f>
        <v/>
      </c>
      <c r="AD868" s="75" t="str" cm="1">
        <f t="array" aca="1" ref="AD868" ca="1">_xlfn.IFS(AD867="", "",
AND(AD867=last_rou_date, OR(MONTH(AD867)&lt;&gt;12, DAY(AD867)&lt;&gt;31) ), DATE(YEAR(AD867), 12, 31),
AND(MONTH(AD867)=12, DAY(AD867)=31, AD867&gt;=last_rou_date), "",
AND(MONTH(AD867)=12, DAY(AD867)&lt;&gt;31),  EOMONTH(AD867,0),
AND(MONTH(AD867)=12, DAY(AD867)=31, $AH$14="Not end"),  EDATE(AD866,1),
AND($AH$14="Not end"), EDATE(AD867, 1),
AND($AH$14="End"), EOMONTH(AD867, 1)
)</f>
        <v/>
      </c>
      <c r="AE868" s="51" t="str" cm="1">
        <f t="array" ref="AE868">_xlfn.IFS(W868="", "",
AND(W868&gt;0, W868&lt;=$B$4, $C$2="İllik artım, faiz olaraq", $D$2&gt;0, $B$3="İllik"), $B$5*((1+$D$2)^(W868-1)),
AND(W868&gt;0, W868&lt;=$B$4, $C$2="İllik artım, faiz olaraq", $D$2&gt;0, $B$3="Aylıq"), $B$5*((1+$D$2)^ROUNDDOWN((W868-1)/12,0)),
AND(W868=1, $C$2="Aşağıdakı kimi dəyişir", ), $B$5,
AND(W868&gt;1, W868&lt;=$B$4, $C$2="Aşağıdakı kimi dəyişir"), IFERROR(VLOOKUP(W868, $C$4:$D$7, 2, FALSE), AE867),
AND(W868&gt;0, W868&lt;=$B$4), $B$5,
TRUE,0 )</f>
        <v/>
      </c>
      <c r="AF868" s="51" t="str">
        <f t="shared" ca="1" si="40"/>
        <v/>
      </c>
    </row>
    <row r="869" spans="1:32" x14ac:dyDescent="0.4">
      <c r="A869" s="13" t="str" cm="1">
        <f t="array" aca="1" ref="A869" ca="1">_xlfn.IFS(
AND(SUMIFS(lease_table_interest_accruals, lease_table_dates, A868)&gt;0, COUNTIFS($E$14:E868, "Interest accrual", $A$14:A868, A868)=0),  A868,
AND(SUMIFS(lease_table_payments, lease_table_dates, A868)&gt;0, COUNTIFS($E$14:E868, "Payment", $A$14:A868, A868)=0),  A868,
AND(SUMIFS(rou_table_deprs, rou_table_dates, A868)&gt;0, COUNTIFS($E$14:E868, "Depreciation", $A$14:A868, A868)=0),  A868,
TRUE,  IFERROR(INDEX(rou_table_dates,  MATCH(A868, rou_table_dates)+1, ), "")
)</f>
        <v/>
      </c>
      <c r="B869" s="1" t="str" cm="1">
        <f t="array" aca="1" ref="B869" ca="1">_xlfn.IFS(
AND(E869="Payment", A869=$B$2), $AM$14,
E869="Payment", $AM$15,
E869="Interest accrual", $AM$18,
E869="Depreciation", $AM$17,
TRUE, "")</f>
        <v/>
      </c>
      <c r="C869" s="1" t="str" cm="1">
        <f t="array" aca="1" ref="C869" ca="1">_xlfn.IFS(
E869="Payment", $AM$19,
E869="Interest accrual", $AM$15,
E869="Depreciation", $AM$16,
TRUE, "")</f>
        <v/>
      </c>
      <c r="D869" s="1" t="str" cm="1">
        <f t="array" aca="1" ref="D869" ca="1">_xlfn.IFS(
E869="Payment", _xlfn.XLOOKUP(A869, lease_table_dates, lease_table_payments, 0, 0),
E869="Interest accrual", _xlfn.XLOOKUP(A869, lease_table_dates, lease_table_interest_accruals, 0, 0),
E869="Depreciation", _xlfn.XLOOKUP(A869, rou_table_dates, rou_table_deprs, 0, 0),
TRUE, ""
)</f>
        <v/>
      </c>
      <c r="E869" s="7" t="str" cm="1">
        <f t="array" aca="1" ref="E869" ca="1">_xlfn.IFS(
AND(SUMIFS(lease_table_interest_accruals, lease_table_dates, A869)&gt;0, COUNTIFS($E$14:E868, "Interest accrual", $A$14:A868, A869)=0), "Interest accrual",
AND(SUMIFS(lease_table_payments, lease_table_dates, A869)&gt;0, COUNTIFS($E$14:E868, "Payment", $A$14:A868, A869)=0), "Payment",
AND(SUMIFS(rou_table_deprs, rou_table_dates, A869)&gt;0, COUNTIFS($E$14:E868, "Depreciation", $A$14:A868, A869)=0), "Depreciation",
TRUE,  ""
)</f>
        <v/>
      </c>
      <c r="G869" s="13" t="str" cm="1">
        <f t="array" aca="1" ref="G869" ca="1">_xlfn.IFS(
AND($B$11="Hə", $B$3="İllik"), Z869,
AND($B$11="Hə", $B$3="Aylıq"), AA869,
$B$11="Yox", X869)</f>
        <v/>
      </c>
      <c r="H869" s="1" t="str" cm="1">
        <f t="array" aca="1" ref="H869" ca="1">_xlfn.IFS( G869="", "",
TRUE, ROUND( H868+I869-J869, 2) )</f>
        <v/>
      </c>
      <c r="I869" s="1" t="str" cm="1">
        <f t="array" aca="1" ref="I869" ca="1">_xlfn.IFS(G869="", "",
G869=last_payment_date, (J869-H868),
 TRUE,  -  (H868- H868* (1+$B$6)^ (_xlfn.DAYS(G869,G868)/365) )
)</f>
        <v/>
      </c>
      <c r="J869" s="1" t="str" cm="1">
        <f t="array" aca="1" ref="J869" ca="1">_xlfn.IFS(G869="", "",
TRUE, _xlfn.XLOOKUP(G869,  payment_dates, payments,0,0)
)</f>
        <v/>
      </c>
      <c r="L869" s="8" t="str" cm="1">
        <f t="array" aca="1" ref="L869" ca="1">_xlfn.IFS(
AND($B$11="Hə", $B$3="İllik"), AC869,
AND($B$11="Hə", $B$3="Aylıq"), AD869,
$B$11="Yox", AB869)</f>
        <v/>
      </c>
      <c r="M869" s="1" t="str" cm="1">
        <f t="array" aca="1" ref="M869" ca="1">_xlfn.IFS( L869="", "",
(M868-N869)&lt;=0.5, 0,
TRUE,  M868-N869)</f>
        <v/>
      </c>
      <c r="N869" s="7" t="str" cm="1">
        <f t="array" aca="1" ref="N869" ca="1">_xlfn.IFS(
L869="", "",
TRUE, MIN(M868, ROUND($M$14/ (last_rou_date - $B$2) * (L869-L868), 2) )
)</f>
        <v/>
      </c>
      <c r="P869" s="59" t="str">
        <f t="shared" ca="1" si="39"/>
        <v/>
      </c>
      <c r="Q869" s="1" t="str" cm="1">
        <f t="array" aca="1" ref="Q869" ca="1">_xlfn.IFS(P869="","",
$B$11="Hə", _xlfn.XLOOKUP(DATE(P869, 12, 31), rou_table_dates, rou_table_nbvs,0, 0),
TRUE,  MAX(0, ROUND($M$14 - $M$14/ (last_rou_date - $B$2) * (DATE(P869,12,31) - $B$2), 2) )
)</f>
        <v/>
      </c>
      <c r="R869" s="1" t="str" cm="1">
        <f t="array" aca="1" ref="R869" ca="1">_xlfn.IFS(P869="","",
$B$11="Hə", _xlfn.XLOOKUP(DATE(P869, 12, 31), lease_table_dates, lease_table_balances,0, 0),
TRUE, IFERROR( XNPV($B$6, IF(payment_dates &gt;DATE(P869, 12, 31), payments,  0),  IF(payment_dates &gt;DATE(P869, 12, 31), payment_dates,  DATE(P869, 12, 31))    ),0)
)</f>
        <v/>
      </c>
      <c r="S869" s="1" t="str" cm="1">
        <f t="array" aca="1" ref="S869" ca="1">_xlfn.IFS(P869="","",
TRUE,  MIN( MIN(Q868, $M$14), ROUND($M$14/ (last_rou_date - $B$2) * (DATE(P869,12,31) - MAX($B$2, DATE(P869-1, 12, 31))), 2) )
)</f>
        <v/>
      </c>
      <c r="T869" s="7" t="str" cm="1">
        <f t="array" aca="1" ref="T869" ca="1">_xlfn.IFS(P869="", "",
ISTEXT(R868), R869- (H869 - SUMIFS( lease_table_payments, lease_table_years, P869) -$AG$14 ),
AND(ISNUMBER(R868), R869&lt;&gt;""),   R869- (R868 - SUMIFS( lease_table_payments, lease_table_years, P869) )
)</f>
        <v/>
      </c>
      <c r="V869" s="64">
        <f t="shared" si="41"/>
        <v>856</v>
      </c>
      <c r="W869" s="51" t="str" cm="1">
        <f t="array" ref="W869">_xlfn.IFS(
OR(W868=$B$4, W868=""),"",
TRUE,W868+1
)</f>
        <v/>
      </c>
      <c r="X869" s="51" t="str" cm="1">
        <f t="array" ref="X869">_xlfn.IFS(X868="","",
W869="", "",
AND($B$3="İllik"),DATE(YEAR(X868)+1,MONTH(X868),DAY(X868) ),
AND($B$3="Aylıq", $AH$14="Not end"), EDATE(X868,1),
AND($B$3="Aylıq", $AH$14="End"), EOMONTH(X868,1)
)</f>
        <v/>
      </c>
      <c r="Y869" s="51" t="str" cm="1">
        <f t="array" aca="1" ref="Y869" ca="1">_xlfn.IFS(
AND($B$7="Dövrün əvvəlində", Y868&lt;=last_rou_date), DATE(YEAR(Y868)+1, 12, 31),
AND($B$7="Dövrün sonunda", Y868&lt;=last_payment_date), DATE(YEAR(Y868)+1, 12, 31),
TRUE, ""
)</f>
        <v/>
      </c>
      <c r="Z869" s="75" t="str" cm="1">
        <f t="array" aca="1" ref="Z869" ca="1">_xlfn.IFS(
AND($AN$14="Not year_end", Z868&gt;last_payment_date), "",
AND($AN$14="Year_end", Z868&gt;=last_payment_date), "",
AND($AN$14="Year_end"), DATE(YEAR(Z868+1), 12, 31),
AND($AN$14="Not year_end", MONTH(Z868)=12, DAY(Z868)=31), DATE(YEAR(Z867)+1, MONTH(Z867), DAY(Z867)),
AND($AN$14="Not year_end", OR(MONTH(Z868)&lt;&gt;12, DAY(Z868)&lt;&gt;31) ), DATE(YEAR(Z868), 12, 31)
)</f>
        <v/>
      </c>
      <c r="AA869" s="75" t="str" cm="1">
        <f t="array" aca="1" ref="AA869" ca="1">_xlfn.IFS(AA868="", "",
AND(AA868=last_payment_date, OR(MONTH(AA868)&lt;&gt;12, DAY(AA868)&lt;&gt;31) ), DATE(YEAR(AA868), 12, 31),
AND(MONTH(AA868)=12, DAY(AA868)=31, AA868&gt;=last_payment_date), "",
AND(MONTH(AA868)=12, DAY(AA868)&lt;&gt;31),  EOMONTH(AA868,0),
AND(MONTH(AA868)=12, DAY(AA868)=31, $AH$14="Not end"),  EDATE(AA867,1),
AND($AH$14="Not end"), EDATE(AA868, 1),
AND($AH$14="End"), EOMONTH(AA868, 1)
)</f>
        <v/>
      </c>
      <c r="AB869" s="75" t="str" cm="1">
        <f t="array" aca="1" ref="AB869" ca="1">_xlfn.IFS(AB868="","",
AND(AB868=last_rou_date), "",
AND($B$3="İllik"),DATE(YEAR(AB868)+1,MONTH(AB868),DAY(AB868) ),
AND($B$3="Aylıq", $AH$14="Not end"), EDATE(AB868,1),
AND($B$3="Aylıq", $AH$14="End"), EOMONTH(AB868,1)
)</f>
        <v/>
      </c>
      <c r="AC869" s="75" t="str" cm="1">
        <f t="array" aca="1" ref="AC869" ca="1">_xlfn.IFS(
AND($AN$14="Not year_end", AC868&gt;last_rou_date), "",
AND($AN$14="Year_end", AC868&gt;=last_rou_date), "",
AND($AN$14="Year_end"), DATE(YEAR(AC868+1), 12, 31),
AND($AN$14="Not year_end", MONTH(AC868)=12, DAY(AC868)=31), DATE(YEAR(AC867)+1, MONTH(AC867), DAY(AC867)),
AND($AN$14="Not year_end", OR(MONTH(AC868)&lt;&gt;12, DAY(AC868)&lt;&gt;31) ), DATE(YEAR(AC868), 12, 31)
)</f>
        <v/>
      </c>
      <c r="AD869" s="75" t="str" cm="1">
        <f t="array" aca="1" ref="AD869" ca="1">_xlfn.IFS(AD868="", "",
AND(AD868=last_rou_date, OR(MONTH(AD868)&lt;&gt;12, DAY(AD868)&lt;&gt;31) ), DATE(YEAR(AD868), 12, 31),
AND(MONTH(AD868)=12, DAY(AD868)=31, AD868&gt;=last_rou_date), "",
AND(MONTH(AD868)=12, DAY(AD868)&lt;&gt;31),  EOMONTH(AD868,0),
AND(MONTH(AD868)=12, DAY(AD868)=31, $AH$14="Not end"),  EDATE(AD867,1),
AND($AH$14="Not end"), EDATE(AD868, 1),
AND($AH$14="End"), EOMONTH(AD868, 1)
)</f>
        <v/>
      </c>
      <c r="AE869" s="51" t="str" cm="1">
        <f t="array" ref="AE869">_xlfn.IFS(W869="", "",
AND(W869&gt;0, W869&lt;=$B$4, $C$2="İllik artım, faiz olaraq", $D$2&gt;0, $B$3="İllik"), $B$5*((1+$D$2)^(W869-1)),
AND(W869&gt;0, W869&lt;=$B$4, $C$2="İllik artım, faiz olaraq", $D$2&gt;0, $B$3="Aylıq"), $B$5*((1+$D$2)^ROUNDDOWN((W869-1)/12,0)),
AND(W869=1, $C$2="Aşağıdakı kimi dəyişir", ), $B$5,
AND(W869&gt;1, W869&lt;=$B$4, $C$2="Aşağıdakı kimi dəyişir"), IFERROR(VLOOKUP(W869, $C$4:$D$7, 2, FALSE), AE868),
AND(W869&gt;0, W869&lt;=$B$4), $B$5,
TRUE,0 )</f>
        <v/>
      </c>
      <c r="AF869" s="51" t="str">
        <f t="shared" ca="1" si="40"/>
        <v/>
      </c>
    </row>
    <row r="870" spans="1:32" x14ac:dyDescent="0.4">
      <c r="A870" s="13" t="str" cm="1">
        <f t="array" aca="1" ref="A870" ca="1">_xlfn.IFS(
AND(SUMIFS(lease_table_interest_accruals, lease_table_dates, A869)&gt;0, COUNTIFS($E$14:E869, "Interest accrual", $A$14:A869, A869)=0),  A869,
AND(SUMIFS(lease_table_payments, lease_table_dates, A869)&gt;0, COUNTIFS($E$14:E869, "Payment", $A$14:A869, A869)=0),  A869,
AND(SUMIFS(rou_table_deprs, rou_table_dates, A869)&gt;0, COUNTIFS($E$14:E869, "Depreciation", $A$14:A869, A869)=0),  A869,
TRUE,  IFERROR(INDEX(rou_table_dates,  MATCH(A869, rou_table_dates)+1, ), "")
)</f>
        <v/>
      </c>
      <c r="B870" s="1" t="str" cm="1">
        <f t="array" aca="1" ref="B870" ca="1">_xlfn.IFS(
AND(E870="Payment", A870=$B$2), $AM$14,
E870="Payment", $AM$15,
E870="Interest accrual", $AM$18,
E870="Depreciation", $AM$17,
TRUE, "")</f>
        <v/>
      </c>
      <c r="C870" s="1" t="str" cm="1">
        <f t="array" aca="1" ref="C870" ca="1">_xlfn.IFS(
E870="Payment", $AM$19,
E870="Interest accrual", $AM$15,
E870="Depreciation", $AM$16,
TRUE, "")</f>
        <v/>
      </c>
      <c r="D870" s="1" t="str" cm="1">
        <f t="array" aca="1" ref="D870" ca="1">_xlfn.IFS(
E870="Payment", _xlfn.XLOOKUP(A870, lease_table_dates, lease_table_payments, 0, 0),
E870="Interest accrual", _xlfn.XLOOKUP(A870, lease_table_dates, lease_table_interest_accruals, 0, 0),
E870="Depreciation", _xlfn.XLOOKUP(A870, rou_table_dates, rou_table_deprs, 0, 0),
TRUE, ""
)</f>
        <v/>
      </c>
      <c r="E870" s="7" t="str" cm="1">
        <f t="array" aca="1" ref="E870" ca="1">_xlfn.IFS(
AND(SUMIFS(lease_table_interest_accruals, lease_table_dates, A870)&gt;0, COUNTIFS($E$14:E869, "Interest accrual", $A$14:A869, A870)=0), "Interest accrual",
AND(SUMIFS(lease_table_payments, lease_table_dates, A870)&gt;0, COUNTIFS($E$14:E869, "Payment", $A$14:A869, A870)=0), "Payment",
AND(SUMIFS(rou_table_deprs, rou_table_dates, A870)&gt;0, COUNTIFS($E$14:E869, "Depreciation", $A$14:A869, A870)=0), "Depreciation",
TRUE,  ""
)</f>
        <v/>
      </c>
      <c r="G870" s="13" t="str" cm="1">
        <f t="array" aca="1" ref="G870" ca="1">_xlfn.IFS(
AND($B$11="Hə", $B$3="İllik"), Z870,
AND($B$11="Hə", $B$3="Aylıq"), AA870,
$B$11="Yox", X870)</f>
        <v/>
      </c>
      <c r="H870" s="1" t="str" cm="1">
        <f t="array" aca="1" ref="H870" ca="1">_xlfn.IFS( G870="", "",
TRUE, ROUND( H869+I870-J870, 2) )</f>
        <v/>
      </c>
      <c r="I870" s="1" t="str" cm="1">
        <f t="array" aca="1" ref="I870" ca="1">_xlfn.IFS(G870="", "",
G870=last_payment_date, (J870-H869),
 TRUE,  -  (H869- H869* (1+$B$6)^ (_xlfn.DAYS(G870,G869)/365) )
)</f>
        <v/>
      </c>
      <c r="J870" s="1" t="str" cm="1">
        <f t="array" aca="1" ref="J870" ca="1">_xlfn.IFS(G870="", "",
TRUE, _xlfn.XLOOKUP(G870,  payment_dates, payments,0,0)
)</f>
        <v/>
      </c>
      <c r="L870" s="8" t="str" cm="1">
        <f t="array" aca="1" ref="L870" ca="1">_xlfn.IFS(
AND($B$11="Hə", $B$3="İllik"), AC870,
AND($B$11="Hə", $B$3="Aylıq"), AD870,
$B$11="Yox", AB870)</f>
        <v/>
      </c>
      <c r="M870" s="1" t="str" cm="1">
        <f t="array" aca="1" ref="M870" ca="1">_xlfn.IFS( L870="", "",
(M869-N870)&lt;=0.5, 0,
TRUE,  M869-N870)</f>
        <v/>
      </c>
      <c r="N870" s="7" t="str" cm="1">
        <f t="array" aca="1" ref="N870" ca="1">_xlfn.IFS(
L870="", "",
TRUE, MIN(M869, ROUND($M$14/ (last_rou_date - $B$2) * (L870-L869), 2) )
)</f>
        <v/>
      </c>
      <c r="P870" s="59" t="str">
        <f t="shared" ca="1" si="39"/>
        <v/>
      </c>
      <c r="Q870" s="1" t="str" cm="1">
        <f t="array" aca="1" ref="Q870" ca="1">_xlfn.IFS(P870="","",
$B$11="Hə", _xlfn.XLOOKUP(DATE(P870, 12, 31), rou_table_dates, rou_table_nbvs,0, 0),
TRUE,  MAX(0, ROUND($M$14 - $M$14/ (last_rou_date - $B$2) * (DATE(P870,12,31) - $B$2), 2) )
)</f>
        <v/>
      </c>
      <c r="R870" s="1" t="str" cm="1">
        <f t="array" aca="1" ref="R870" ca="1">_xlfn.IFS(P870="","",
$B$11="Hə", _xlfn.XLOOKUP(DATE(P870, 12, 31), lease_table_dates, lease_table_balances,0, 0),
TRUE, IFERROR( XNPV($B$6, IF(payment_dates &gt;DATE(P870, 12, 31), payments,  0),  IF(payment_dates &gt;DATE(P870, 12, 31), payment_dates,  DATE(P870, 12, 31))    ),0)
)</f>
        <v/>
      </c>
      <c r="S870" s="1" t="str" cm="1">
        <f t="array" aca="1" ref="S870" ca="1">_xlfn.IFS(P870="","",
TRUE,  MIN( MIN(Q869, $M$14), ROUND($M$14/ (last_rou_date - $B$2) * (DATE(P870,12,31) - MAX($B$2, DATE(P870-1, 12, 31))), 2) )
)</f>
        <v/>
      </c>
      <c r="T870" s="7" t="str" cm="1">
        <f t="array" aca="1" ref="T870" ca="1">_xlfn.IFS(P870="", "",
ISTEXT(R869), R870- (H870 - SUMIFS( lease_table_payments, lease_table_years, P870) -$AG$14 ),
AND(ISNUMBER(R869), R870&lt;&gt;""),   R870- (R869 - SUMIFS( lease_table_payments, lease_table_years, P870) )
)</f>
        <v/>
      </c>
      <c r="V870" s="64">
        <f t="shared" si="41"/>
        <v>857</v>
      </c>
      <c r="W870" s="51" t="str" cm="1">
        <f t="array" ref="W870">_xlfn.IFS(
OR(W869=$B$4, W869=""),"",
TRUE,W869+1
)</f>
        <v/>
      </c>
      <c r="X870" s="51" t="str" cm="1">
        <f t="array" ref="X870">_xlfn.IFS(X869="","",
W870="", "",
AND($B$3="İllik"),DATE(YEAR(X869)+1,MONTH(X869),DAY(X869) ),
AND($B$3="Aylıq", $AH$14="Not end"), EDATE(X869,1),
AND($B$3="Aylıq", $AH$14="End"), EOMONTH(X869,1)
)</f>
        <v/>
      </c>
      <c r="Y870" s="51" t="str" cm="1">
        <f t="array" aca="1" ref="Y870" ca="1">_xlfn.IFS(
AND($B$7="Dövrün əvvəlində", Y869&lt;=last_rou_date), DATE(YEAR(Y869)+1, 12, 31),
AND($B$7="Dövrün sonunda", Y869&lt;=last_payment_date), DATE(YEAR(Y869)+1, 12, 31),
TRUE, ""
)</f>
        <v/>
      </c>
      <c r="Z870" s="75" t="str" cm="1">
        <f t="array" aca="1" ref="Z870" ca="1">_xlfn.IFS(
AND($AN$14="Not year_end", Z869&gt;last_payment_date), "",
AND($AN$14="Year_end", Z869&gt;=last_payment_date), "",
AND($AN$14="Year_end"), DATE(YEAR(Z869+1), 12, 31),
AND($AN$14="Not year_end", MONTH(Z869)=12, DAY(Z869)=31), DATE(YEAR(Z868)+1, MONTH(Z868), DAY(Z868)),
AND($AN$14="Not year_end", OR(MONTH(Z869)&lt;&gt;12, DAY(Z869)&lt;&gt;31) ), DATE(YEAR(Z869), 12, 31)
)</f>
        <v/>
      </c>
      <c r="AA870" s="75" t="str" cm="1">
        <f t="array" aca="1" ref="AA870" ca="1">_xlfn.IFS(AA869="", "",
AND(AA869=last_payment_date, OR(MONTH(AA869)&lt;&gt;12, DAY(AA869)&lt;&gt;31) ), DATE(YEAR(AA869), 12, 31),
AND(MONTH(AA869)=12, DAY(AA869)=31, AA869&gt;=last_payment_date), "",
AND(MONTH(AA869)=12, DAY(AA869)&lt;&gt;31),  EOMONTH(AA869,0),
AND(MONTH(AA869)=12, DAY(AA869)=31, $AH$14="Not end"),  EDATE(AA868,1),
AND($AH$14="Not end"), EDATE(AA869, 1),
AND($AH$14="End"), EOMONTH(AA869, 1)
)</f>
        <v/>
      </c>
      <c r="AB870" s="75" t="str" cm="1">
        <f t="array" aca="1" ref="AB870" ca="1">_xlfn.IFS(AB869="","",
AND(AB869=last_rou_date), "",
AND($B$3="İllik"),DATE(YEAR(AB869)+1,MONTH(AB869),DAY(AB869) ),
AND($B$3="Aylıq", $AH$14="Not end"), EDATE(AB869,1),
AND($B$3="Aylıq", $AH$14="End"), EOMONTH(AB869,1)
)</f>
        <v/>
      </c>
      <c r="AC870" s="75" t="str" cm="1">
        <f t="array" aca="1" ref="AC870" ca="1">_xlfn.IFS(
AND($AN$14="Not year_end", AC869&gt;last_rou_date), "",
AND($AN$14="Year_end", AC869&gt;=last_rou_date), "",
AND($AN$14="Year_end"), DATE(YEAR(AC869+1), 12, 31),
AND($AN$14="Not year_end", MONTH(AC869)=12, DAY(AC869)=31), DATE(YEAR(AC868)+1, MONTH(AC868), DAY(AC868)),
AND($AN$14="Not year_end", OR(MONTH(AC869)&lt;&gt;12, DAY(AC869)&lt;&gt;31) ), DATE(YEAR(AC869), 12, 31)
)</f>
        <v/>
      </c>
      <c r="AD870" s="75" t="str" cm="1">
        <f t="array" aca="1" ref="AD870" ca="1">_xlfn.IFS(AD869="", "",
AND(AD869=last_rou_date, OR(MONTH(AD869)&lt;&gt;12, DAY(AD869)&lt;&gt;31) ), DATE(YEAR(AD869), 12, 31),
AND(MONTH(AD869)=12, DAY(AD869)=31, AD869&gt;=last_rou_date), "",
AND(MONTH(AD869)=12, DAY(AD869)&lt;&gt;31),  EOMONTH(AD869,0),
AND(MONTH(AD869)=12, DAY(AD869)=31, $AH$14="Not end"),  EDATE(AD868,1),
AND($AH$14="Not end"), EDATE(AD869, 1),
AND($AH$14="End"), EOMONTH(AD869, 1)
)</f>
        <v/>
      </c>
      <c r="AE870" s="51" t="str" cm="1">
        <f t="array" ref="AE870">_xlfn.IFS(W870="", "",
AND(W870&gt;0, W870&lt;=$B$4, $C$2="İllik artım, faiz olaraq", $D$2&gt;0, $B$3="İllik"), $B$5*((1+$D$2)^(W870-1)),
AND(W870&gt;0, W870&lt;=$B$4, $C$2="İllik artım, faiz olaraq", $D$2&gt;0, $B$3="Aylıq"), $B$5*((1+$D$2)^ROUNDDOWN((W870-1)/12,0)),
AND(W870=1, $C$2="Aşağıdakı kimi dəyişir", ), $B$5,
AND(W870&gt;1, W870&lt;=$B$4, $C$2="Aşağıdakı kimi dəyişir"), IFERROR(VLOOKUP(W870, $C$4:$D$7, 2, FALSE), AE869),
AND(W870&gt;0, W870&lt;=$B$4), $B$5,
TRUE,0 )</f>
        <v/>
      </c>
      <c r="AF870" s="51" t="str">
        <f t="shared" ca="1" si="40"/>
        <v/>
      </c>
    </row>
    <row r="871" spans="1:32" x14ac:dyDescent="0.4">
      <c r="A871" s="13" t="str" cm="1">
        <f t="array" aca="1" ref="A871" ca="1">_xlfn.IFS(
AND(SUMIFS(lease_table_interest_accruals, lease_table_dates, A870)&gt;0, COUNTIFS($E$14:E870, "Interest accrual", $A$14:A870, A870)=0),  A870,
AND(SUMIFS(lease_table_payments, lease_table_dates, A870)&gt;0, COUNTIFS($E$14:E870, "Payment", $A$14:A870, A870)=0),  A870,
AND(SUMIFS(rou_table_deprs, rou_table_dates, A870)&gt;0, COUNTIFS($E$14:E870, "Depreciation", $A$14:A870, A870)=0),  A870,
TRUE,  IFERROR(INDEX(rou_table_dates,  MATCH(A870, rou_table_dates)+1, ), "")
)</f>
        <v/>
      </c>
      <c r="B871" s="1" t="str" cm="1">
        <f t="array" aca="1" ref="B871" ca="1">_xlfn.IFS(
AND(E871="Payment", A871=$B$2), $AM$14,
E871="Payment", $AM$15,
E871="Interest accrual", $AM$18,
E871="Depreciation", $AM$17,
TRUE, "")</f>
        <v/>
      </c>
      <c r="C871" s="1" t="str" cm="1">
        <f t="array" aca="1" ref="C871" ca="1">_xlfn.IFS(
E871="Payment", $AM$19,
E871="Interest accrual", $AM$15,
E871="Depreciation", $AM$16,
TRUE, "")</f>
        <v/>
      </c>
      <c r="D871" s="1" t="str" cm="1">
        <f t="array" aca="1" ref="D871" ca="1">_xlfn.IFS(
E871="Payment", _xlfn.XLOOKUP(A871, lease_table_dates, lease_table_payments, 0, 0),
E871="Interest accrual", _xlfn.XLOOKUP(A871, lease_table_dates, lease_table_interest_accruals, 0, 0),
E871="Depreciation", _xlfn.XLOOKUP(A871, rou_table_dates, rou_table_deprs, 0, 0),
TRUE, ""
)</f>
        <v/>
      </c>
      <c r="E871" s="7" t="str" cm="1">
        <f t="array" aca="1" ref="E871" ca="1">_xlfn.IFS(
AND(SUMIFS(lease_table_interest_accruals, lease_table_dates, A871)&gt;0, COUNTIFS($E$14:E870, "Interest accrual", $A$14:A870, A871)=0), "Interest accrual",
AND(SUMIFS(lease_table_payments, lease_table_dates, A871)&gt;0, COUNTIFS($E$14:E870, "Payment", $A$14:A870, A871)=0), "Payment",
AND(SUMIFS(rou_table_deprs, rou_table_dates, A871)&gt;0, COUNTIFS($E$14:E870, "Depreciation", $A$14:A870, A871)=0), "Depreciation",
TRUE,  ""
)</f>
        <v/>
      </c>
      <c r="G871" s="13" t="str" cm="1">
        <f t="array" aca="1" ref="G871" ca="1">_xlfn.IFS(
AND($B$11="Hə", $B$3="İllik"), Z871,
AND($B$11="Hə", $B$3="Aylıq"), AA871,
$B$11="Yox", X871)</f>
        <v/>
      </c>
      <c r="H871" s="1" t="str" cm="1">
        <f t="array" aca="1" ref="H871" ca="1">_xlfn.IFS( G871="", "",
TRUE, ROUND( H870+I871-J871, 2) )</f>
        <v/>
      </c>
      <c r="I871" s="1" t="str" cm="1">
        <f t="array" aca="1" ref="I871" ca="1">_xlfn.IFS(G871="", "",
G871=last_payment_date, (J871-H870),
 TRUE,  -  (H870- H870* (1+$B$6)^ (_xlfn.DAYS(G871,G870)/365) )
)</f>
        <v/>
      </c>
      <c r="J871" s="1" t="str" cm="1">
        <f t="array" aca="1" ref="J871" ca="1">_xlfn.IFS(G871="", "",
TRUE, _xlfn.XLOOKUP(G871,  payment_dates, payments,0,0)
)</f>
        <v/>
      </c>
      <c r="L871" s="8" t="str" cm="1">
        <f t="array" aca="1" ref="L871" ca="1">_xlfn.IFS(
AND($B$11="Hə", $B$3="İllik"), AC871,
AND($B$11="Hə", $B$3="Aylıq"), AD871,
$B$11="Yox", AB871)</f>
        <v/>
      </c>
      <c r="M871" s="1" t="str" cm="1">
        <f t="array" aca="1" ref="M871" ca="1">_xlfn.IFS( L871="", "",
(M870-N871)&lt;=0.5, 0,
TRUE,  M870-N871)</f>
        <v/>
      </c>
      <c r="N871" s="7" t="str" cm="1">
        <f t="array" aca="1" ref="N871" ca="1">_xlfn.IFS(
L871="", "",
TRUE, MIN(M870, ROUND($M$14/ (last_rou_date - $B$2) * (L871-L870), 2) )
)</f>
        <v/>
      </c>
      <c r="P871" s="59" t="str">
        <f t="shared" ca="1" si="39"/>
        <v/>
      </c>
      <c r="Q871" s="1" t="str" cm="1">
        <f t="array" aca="1" ref="Q871" ca="1">_xlfn.IFS(P871="","",
$B$11="Hə", _xlfn.XLOOKUP(DATE(P871, 12, 31), rou_table_dates, rou_table_nbvs,0, 0),
TRUE,  MAX(0, ROUND($M$14 - $M$14/ (last_rou_date - $B$2) * (DATE(P871,12,31) - $B$2), 2) )
)</f>
        <v/>
      </c>
      <c r="R871" s="1" t="str" cm="1">
        <f t="array" aca="1" ref="R871" ca="1">_xlfn.IFS(P871="","",
$B$11="Hə", _xlfn.XLOOKUP(DATE(P871, 12, 31), lease_table_dates, lease_table_balances,0, 0),
TRUE, IFERROR( XNPV($B$6, IF(payment_dates &gt;DATE(P871, 12, 31), payments,  0),  IF(payment_dates &gt;DATE(P871, 12, 31), payment_dates,  DATE(P871, 12, 31))    ),0)
)</f>
        <v/>
      </c>
      <c r="S871" s="1" t="str" cm="1">
        <f t="array" aca="1" ref="S871" ca="1">_xlfn.IFS(P871="","",
TRUE,  MIN( MIN(Q870, $M$14), ROUND($M$14/ (last_rou_date - $B$2) * (DATE(P871,12,31) - MAX($B$2, DATE(P871-1, 12, 31))), 2) )
)</f>
        <v/>
      </c>
      <c r="T871" s="7" t="str" cm="1">
        <f t="array" aca="1" ref="T871" ca="1">_xlfn.IFS(P871="", "",
ISTEXT(R870), R871- (H871 - SUMIFS( lease_table_payments, lease_table_years, P871) -$AG$14 ),
AND(ISNUMBER(R870), R871&lt;&gt;""),   R871- (R870 - SUMIFS( lease_table_payments, lease_table_years, P871) )
)</f>
        <v/>
      </c>
      <c r="V871" s="64">
        <f t="shared" si="41"/>
        <v>858</v>
      </c>
      <c r="W871" s="51" t="str" cm="1">
        <f t="array" ref="W871">_xlfn.IFS(
OR(W870=$B$4, W870=""),"",
TRUE,W870+1
)</f>
        <v/>
      </c>
      <c r="X871" s="51" t="str" cm="1">
        <f t="array" ref="X871">_xlfn.IFS(X870="","",
W871="", "",
AND($B$3="İllik"),DATE(YEAR(X870)+1,MONTH(X870),DAY(X870) ),
AND($B$3="Aylıq", $AH$14="Not end"), EDATE(X870,1),
AND($B$3="Aylıq", $AH$14="End"), EOMONTH(X870,1)
)</f>
        <v/>
      </c>
      <c r="Y871" s="51" t="str" cm="1">
        <f t="array" aca="1" ref="Y871" ca="1">_xlfn.IFS(
AND($B$7="Dövrün əvvəlində", Y870&lt;=last_rou_date), DATE(YEAR(Y870)+1, 12, 31),
AND($B$7="Dövrün sonunda", Y870&lt;=last_payment_date), DATE(YEAR(Y870)+1, 12, 31),
TRUE, ""
)</f>
        <v/>
      </c>
      <c r="Z871" s="75" t="str" cm="1">
        <f t="array" aca="1" ref="Z871" ca="1">_xlfn.IFS(
AND($AN$14="Not year_end", Z870&gt;last_payment_date), "",
AND($AN$14="Year_end", Z870&gt;=last_payment_date), "",
AND($AN$14="Year_end"), DATE(YEAR(Z870+1), 12, 31),
AND($AN$14="Not year_end", MONTH(Z870)=12, DAY(Z870)=31), DATE(YEAR(Z869)+1, MONTH(Z869), DAY(Z869)),
AND($AN$14="Not year_end", OR(MONTH(Z870)&lt;&gt;12, DAY(Z870)&lt;&gt;31) ), DATE(YEAR(Z870), 12, 31)
)</f>
        <v/>
      </c>
      <c r="AA871" s="75" t="str" cm="1">
        <f t="array" aca="1" ref="AA871" ca="1">_xlfn.IFS(AA870="", "",
AND(AA870=last_payment_date, OR(MONTH(AA870)&lt;&gt;12, DAY(AA870)&lt;&gt;31) ), DATE(YEAR(AA870), 12, 31),
AND(MONTH(AA870)=12, DAY(AA870)=31, AA870&gt;=last_payment_date), "",
AND(MONTH(AA870)=12, DAY(AA870)&lt;&gt;31),  EOMONTH(AA870,0),
AND(MONTH(AA870)=12, DAY(AA870)=31, $AH$14="Not end"),  EDATE(AA869,1),
AND($AH$14="Not end"), EDATE(AA870, 1),
AND($AH$14="End"), EOMONTH(AA870, 1)
)</f>
        <v/>
      </c>
      <c r="AB871" s="75" t="str" cm="1">
        <f t="array" aca="1" ref="AB871" ca="1">_xlfn.IFS(AB870="","",
AND(AB870=last_rou_date), "",
AND($B$3="İllik"),DATE(YEAR(AB870)+1,MONTH(AB870),DAY(AB870) ),
AND($B$3="Aylıq", $AH$14="Not end"), EDATE(AB870,1),
AND($B$3="Aylıq", $AH$14="End"), EOMONTH(AB870,1)
)</f>
        <v/>
      </c>
      <c r="AC871" s="75" t="str" cm="1">
        <f t="array" aca="1" ref="AC871" ca="1">_xlfn.IFS(
AND($AN$14="Not year_end", AC870&gt;last_rou_date), "",
AND($AN$14="Year_end", AC870&gt;=last_rou_date), "",
AND($AN$14="Year_end"), DATE(YEAR(AC870+1), 12, 31),
AND($AN$14="Not year_end", MONTH(AC870)=12, DAY(AC870)=31), DATE(YEAR(AC869)+1, MONTH(AC869), DAY(AC869)),
AND($AN$14="Not year_end", OR(MONTH(AC870)&lt;&gt;12, DAY(AC870)&lt;&gt;31) ), DATE(YEAR(AC870), 12, 31)
)</f>
        <v/>
      </c>
      <c r="AD871" s="75" t="str" cm="1">
        <f t="array" aca="1" ref="AD871" ca="1">_xlfn.IFS(AD870="", "",
AND(AD870=last_rou_date, OR(MONTH(AD870)&lt;&gt;12, DAY(AD870)&lt;&gt;31) ), DATE(YEAR(AD870), 12, 31),
AND(MONTH(AD870)=12, DAY(AD870)=31, AD870&gt;=last_rou_date), "",
AND(MONTH(AD870)=12, DAY(AD870)&lt;&gt;31),  EOMONTH(AD870,0),
AND(MONTH(AD870)=12, DAY(AD870)=31, $AH$14="Not end"),  EDATE(AD869,1),
AND($AH$14="Not end"), EDATE(AD870, 1),
AND($AH$14="End"), EOMONTH(AD870, 1)
)</f>
        <v/>
      </c>
      <c r="AE871" s="51" t="str" cm="1">
        <f t="array" ref="AE871">_xlfn.IFS(W871="", "",
AND(W871&gt;0, W871&lt;=$B$4, $C$2="İllik artım, faiz olaraq", $D$2&gt;0, $B$3="İllik"), $B$5*((1+$D$2)^(W871-1)),
AND(W871&gt;0, W871&lt;=$B$4, $C$2="İllik artım, faiz olaraq", $D$2&gt;0, $B$3="Aylıq"), $B$5*((1+$D$2)^ROUNDDOWN((W871-1)/12,0)),
AND(W871=1, $C$2="Aşağıdakı kimi dəyişir", ), $B$5,
AND(W871&gt;1, W871&lt;=$B$4, $C$2="Aşağıdakı kimi dəyişir"), IFERROR(VLOOKUP(W871, $C$4:$D$7, 2, FALSE), AE870),
AND(W871&gt;0, W871&lt;=$B$4), $B$5,
TRUE,0 )</f>
        <v/>
      </c>
      <c r="AF871" s="51" t="str">
        <f t="shared" ca="1" si="40"/>
        <v/>
      </c>
    </row>
    <row r="872" spans="1:32" x14ac:dyDescent="0.4">
      <c r="A872" s="13" t="str" cm="1">
        <f t="array" aca="1" ref="A872" ca="1">_xlfn.IFS(
AND(SUMIFS(lease_table_interest_accruals, lease_table_dates, A871)&gt;0, COUNTIFS($E$14:E871, "Interest accrual", $A$14:A871, A871)=0),  A871,
AND(SUMIFS(lease_table_payments, lease_table_dates, A871)&gt;0, COUNTIFS($E$14:E871, "Payment", $A$14:A871, A871)=0),  A871,
AND(SUMIFS(rou_table_deprs, rou_table_dates, A871)&gt;0, COUNTIFS($E$14:E871, "Depreciation", $A$14:A871, A871)=0),  A871,
TRUE,  IFERROR(INDEX(rou_table_dates,  MATCH(A871, rou_table_dates)+1, ), "")
)</f>
        <v/>
      </c>
      <c r="B872" s="1" t="str" cm="1">
        <f t="array" aca="1" ref="B872" ca="1">_xlfn.IFS(
AND(E872="Payment", A872=$B$2), $AM$14,
E872="Payment", $AM$15,
E872="Interest accrual", $AM$18,
E872="Depreciation", $AM$17,
TRUE, "")</f>
        <v/>
      </c>
      <c r="C872" s="1" t="str" cm="1">
        <f t="array" aca="1" ref="C872" ca="1">_xlfn.IFS(
E872="Payment", $AM$19,
E872="Interest accrual", $AM$15,
E872="Depreciation", $AM$16,
TRUE, "")</f>
        <v/>
      </c>
      <c r="D872" s="1" t="str" cm="1">
        <f t="array" aca="1" ref="D872" ca="1">_xlfn.IFS(
E872="Payment", _xlfn.XLOOKUP(A872, lease_table_dates, lease_table_payments, 0, 0),
E872="Interest accrual", _xlfn.XLOOKUP(A872, lease_table_dates, lease_table_interest_accruals, 0, 0),
E872="Depreciation", _xlfn.XLOOKUP(A872, rou_table_dates, rou_table_deprs, 0, 0),
TRUE, ""
)</f>
        <v/>
      </c>
      <c r="E872" s="7" t="str" cm="1">
        <f t="array" aca="1" ref="E872" ca="1">_xlfn.IFS(
AND(SUMIFS(lease_table_interest_accruals, lease_table_dates, A872)&gt;0, COUNTIFS($E$14:E871, "Interest accrual", $A$14:A871, A872)=0), "Interest accrual",
AND(SUMIFS(lease_table_payments, lease_table_dates, A872)&gt;0, COUNTIFS($E$14:E871, "Payment", $A$14:A871, A872)=0), "Payment",
AND(SUMIFS(rou_table_deprs, rou_table_dates, A872)&gt;0, COUNTIFS($E$14:E871, "Depreciation", $A$14:A871, A872)=0), "Depreciation",
TRUE,  ""
)</f>
        <v/>
      </c>
      <c r="G872" s="13" t="str" cm="1">
        <f t="array" aca="1" ref="G872" ca="1">_xlfn.IFS(
AND($B$11="Hə", $B$3="İllik"), Z872,
AND($B$11="Hə", $B$3="Aylıq"), AA872,
$B$11="Yox", X872)</f>
        <v/>
      </c>
      <c r="H872" s="1" t="str" cm="1">
        <f t="array" aca="1" ref="H872" ca="1">_xlfn.IFS( G872="", "",
TRUE, ROUND( H871+I872-J872, 2) )</f>
        <v/>
      </c>
      <c r="I872" s="1" t="str" cm="1">
        <f t="array" aca="1" ref="I872" ca="1">_xlfn.IFS(G872="", "",
G872=last_payment_date, (J872-H871),
 TRUE,  -  (H871- H871* (1+$B$6)^ (_xlfn.DAYS(G872,G871)/365) )
)</f>
        <v/>
      </c>
      <c r="J872" s="1" t="str" cm="1">
        <f t="array" aca="1" ref="J872" ca="1">_xlfn.IFS(G872="", "",
TRUE, _xlfn.XLOOKUP(G872,  payment_dates, payments,0,0)
)</f>
        <v/>
      </c>
      <c r="L872" s="8" t="str" cm="1">
        <f t="array" aca="1" ref="L872" ca="1">_xlfn.IFS(
AND($B$11="Hə", $B$3="İllik"), AC872,
AND($B$11="Hə", $B$3="Aylıq"), AD872,
$B$11="Yox", AB872)</f>
        <v/>
      </c>
      <c r="M872" s="1" t="str" cm="1">
        <f t="array" aca="1" ref="M872" ca="1">_xlfn.IFS( L872="", "",
(M871-N872)&lt;=0.5, 0,
TRUE,  M871-N872)</f>
        <v/>
      </c>
      <c r="N872" s="7" t="str" cm="1">
        <f t="array" aca="1" ref="N872" ca="1">_xlfn.IFS(
L872="", "",
TRUE, MIN(M871, ROUND($M$14/ (last_rou_date - $B$2) * (L872-L871), 2) )
)</f>
        <v/>
      </c>
      <c r="P872" s="59" t="str">
        <f t="shared" ca="1" si="39"/>
        <v/>
      </c>
      <c r="Q872" s="1" t="str" cm="1">
        <f t="array" aca="1" ref="Q872" ca="1">_xlfn.IFS(P872="","",
$B$11="Hə", _xlfn.XLOOKUP(DATE(P872, 12, 31), rou_table_dates, rou_table_nbvs,0, 0),
TRUE,  MAX(0, ROUND($M$14 - $M$14/ (last_rou_date - $B$2) * (DATE(P872,12,31) - $B$2), 2) )
)</f>
        <v/>
      </c>
      <c r="R872" s="1" t="str" cm="1">
        <f t="array" aca="1" ref="R872" ca="1">_xlfn.IFS(P872="","",
$B$11="Hə", _xlfn.XLOOKUP(DATE(P872, 12, 31), lease_table_dates, lease_table_balances,0, 0),
TRUE, IFERROR( XNPV($B$6, IF(payment_dates &gt;DATE(P872, 12, 31), payments,  0),  IF(payment_dates &gt;DATE(P872, 12, 31), payment_dates,  DATE(P872, 12, 31))    ),0)
)</f>
        <v/>
      </c>
      <c r="S872" s="1" t="str" cm="1">
        <f t="array" aca="1" ref="S872" ca="1">_xlfn.IFS(P872="","",
TRUE,  MIN( MIN(Q871, $M$14), ROUND($M$14/ (last_rou_date - $B$2) * (DATE(P872,12,31) - MAX($B$2, DATE(P872-1, 12, 31))), 2) )
)</f>
        <v/>
      </c>
      <c r="T872" s="7" t="str" cm="1">
        <f t="array" aca="1" ref="T872" ca="1">_xlfn.IFS(P872="", "",
ISTEXT(R871), R872- (H872 - SUMIFS( lease_table_payments, lease_table_years, P872) -$AG$14 ),
AND(ISNUMBER(R871), R872&lt;&gt;""),   R872- (R871 - SUMIFS( lease_table_payments, lease_table_years, P872) )
)</f>
        <v/>
      </c>
      <c r="V872" s="64">
        <f t="shared" si="41"/>
        <v>859</v>
      </c>
      <c r="W872" s="51" t="str" cm="1">
        <f t="array" ref="W872">_xlfn.IFS(
OR(W871=$B$4, W871=""),"",
TRUE,W871+1
)</f>
        <v/>
      </c>
      <c r="X872" s="51" t="str" cm="1">
        <f t="array" ref="X872">_xlfn.IFS(X871="","",
W872="", "",
AND($B$3="İllik"),DATE(YEAR(X871)+1,MONTH(X871),DAY(X871) ),
AND($B$3="Aylıq", $AH$14="Not end"), EDATE(X871,1),
AND($B$3="Aylıq", $AH$14="End"), EOMONTH(X871,1)
)</f>
        <v/>
      </c>
      <c r="Y872" s="51" t="str" cm="1">
        <f t="array" aca="1" ref="Y872" ca="1">_xlfn.IFS(
AND($B$7="Dövrün əvvəlində", Y871&lt;=last_rou_date), DATE(YEAR(Y871)+1, 12, 31),
AND($B$7="Dövrün sonunda", Y871&lt;=last_payment_date), DATE(YEAR(Y871)+1, 12, 31),
TRUE, ""
)</f>
        <v/>
      </c>
      <c r="Z872" s="75" t="str" cm="1">
        <f t="array" aca="1" ref="Z872" ca="1">_xlfn.IFS(
AND($AN$14="Not year_end", Z871&gt;last_payment_date), "",
AND($AN$14="Year_end", Z871&gt;=last_payment_date), "",
AND($AN$14="Year_end"), DATE(YEAR(Z871+1), 12, 31),
AND($AN$14="Not year_end", MONTH(Z871)=12, DAY(Z871)=31), DATE(YEAR(Z870)+1, MONTH(Z870), DAY(Z870)),
AND($AN$14="Not year_end", OR(MONTH(Z871)&lt;&gt;12, DAY(Z871)&lt;&gt;31) ), DATE(YEAR(Z871), 12, 31)
)</f>
        <v/>
      </c>
      <c r="AA872" s="75" t="str" cm="1">
        <f t="array" aca="1" ref="AA872" ca="1">_xlfn.IFS(AA871="", "",
AND(AA871=last_payment_date, OR(MONTH(AA871)&lt;&gt;12, DAY(AA871)&lt;&gt;31) ), DATE(YEAR(AA871), 12, 31),
AND(MONTH(AA871)=12, DAY(AA871)=31, AA871&gt;=last_payment_date), "",
AND(MONTH(AA871)=12, DAY(AA871)&lt;&gt;31),  EOMONTH(AA871,0),
AND(MONTH(AA871)=12, DAY(AA871)=31, $AH$14="Not end"),  EDATE(AA870,1),
AND($AH$14="Not end"), EDATE(AA871, 1),
AND($AH$14="End"), EOMONTH(AA871, 1)
)</f>
        <v/>
      </c>
      <c r="AB872" s="75" t="str" cm="1">
        <f t="array" aca="1" ref="AB872" ca="1">_xlfn.IFS(AB871="","",
AND(AB871=last_rou_date), "",
AND($B$3="İllik"),DATE(YEAR(AB871)+1,MONTH(AB871),DAY(AB871) ),
AND($B$3="Aylıq", $AH$14="Not end"), EDATE(AB871,1),
AND($B$3="Aylıq", $AH$14="End"), EOMONTH(AB871,1)
)</f>
        <v/>
      </c>
      <c r="AC872" s="75" t="str" cm="1">
        <f t="array" aca="1" ref="AC872" ca="1">_xlfn.IFS(
AND($AN$14="Not year_end", AC871&gt;last_rou_date), "",
AND($AN$14="Year_end", AC871&gt;=last_rou_date), "",
AND($AN$14="Year_end"), DATE(YEAR(AC871+1), 12, 31),
AND($AN$14="Not year_end", MONTH(AC871)=12, DAY(AC871)=31), DATE(YEAR(AC870)+1, MONTH(AC870), DAY(AC870)),
AND($AN$14="Not year_end", OR(MONTH(AC871)&lt;&gt;12, DAY(AC871)&lt;&gt;31) ), DATE(YEAR(AC871), 12, 31)
)</f>
        <v/>
      </c>
      <c r="AD872" s="75" t="str" cm="1">
        <f t="array" aca="1" ref="AD872" ca="1">_xlfn.IFS(AD871="", "",
AND(AD871=last_rou_date, OR(MONTH(AD871)&lt;&gt;12, DAY(AD871)&lt;&gt;31) ), DATE(YEAR(AD871), 12, 31),
AND(MONTH(AD871)=12, DAY(AD871)=31, AD871&gt;=last_rou_date), "",
AND(MONTH(AD871)=12, DAY(AD871)&lt;&gt;31),  EOMONTH(AD871,0),
AND(MONTH(AD871)=12, DAY(AD871)=31, $AH$14="Not end"),  EDATE(AD870,1),
AND($AH$14="Not end"), EDATE(AD871, 1),
AND($AH$14="End"), EOMONTH(AD871, 1)
)</f>
        <v/>
      </c>
      <c r="AE872" s="51" t="str" cm="1">
        <f t="array" ref="AE872">_xlfn.IFS(W872="", "",
AND(W872&gt;0, W872&lt;=$B$4, $C$2="İllik artım, faiz olaraq", $D$2&gt;0, $B$3="İllik"), $B$5*((1+$D$2)^(W872-1)),
AND(W872&gt;0, W872&lt;=$B$4, $C$2="İllik artım, faiz olaraq", $D$2&gt;0, $B$3="Aylıq"), $B$5*((1+$D$2)^ROUNDDOWN((W872-1)/12,0)),
AND(W872=1, $C$2="Aşağıdakı kimi dəyişir", ), $B$5,
AND(W872&gt;1, W872&lt;=$B$4, $C$2="Aşağıdakı kimi dəyişir"), IFERROR(VLOOKUP(W872, $C$4:$D$7, 2, FALSE), AE871),
AND(W872&gt;0, W872&lt;=$B$4), $B$5,
TRUE,0 )</f>
        <v/>
      </c>
      <c r="AF872" s="51" t="str">
        <f t="shared" ca="1" si="40"/>
        <v/>
      </c>
    </row>
    <row r="873" spans="1:32" x14ac:dyDescent="0.4">
      <c r="A873" s="13" t="str" cm="1">
        <f t="array" aca="1" ref="A873" ca="1">_xlfn.IFS(
AND(SUMIFS(lease_table_interest_accruals, lease_table_dates, A872)&gt;0, COUNTIFS($E$14:E872, "Interest accrual", $A$14:A872, A872)=0),  A872,
AND(SUMIFS(lease_table_payments, lease_table_dates, A872)&gt;0, COUNTIFS($E$14:E872, "Payment", $A$14:A872, A872)=0),  A872,
AND(SUMIFS(rou_table_deprs, rou_table_dates, A872)&gt;0, COUNTIFS($E$14:E872, "Depreciation", $A$14:A872, A872)=0),  A872,
TRUE,  IFERROR(INDEX(rou_table_dates,  MATCH(A872, rou_table_dates)+1, ), "")
)</f>
        <v/>
      </c>
      <c r="B873" s="1" t="str" cm="1">
        <f t="array" aca="1" ref="B873" ca="1">_xlfn.IFS(
AND(E873="Payment", A873=$B$2), $AM$14,
E873="Payment", $AM$15,
E873="Interest accrual", $AM$18,
E873="Depreciation", $AM$17,
TRUE, "")</f>
        <v/>
      </c>
      <c r="C873" s="1" t="str" cm="1">
        <f t="array" aca="1" ref="C873" ca="1">_xlfn.IFS(
E873="Payment", $AM$19,
E873="Interest accrual", $AM$15,
E873="Depreciation", $AM$16,
TRUE, "")</f>
        <v/>
      </c>
      <c r="D873" s="1" t="str" cm="1">
        <f t="array" aca="1" ref="D873" ca="1">_xlfn.IFS(
E873="Payment", _xlfn.XLOOKUP(A873, lease_table_dates, lease_table_payments, 0, 0),
E873="Interest accrual", _xlfn.XLOOKUP(A873, lease_table_dates, lease_table_interest_accruals, 0, 0),
E873="Depreciation", _xlfn.XLOOKUP(A873, rou_table_dates, rou_table_deprs, 0, 0),
TRUE, ""
)</f>
        <v/>
      </c>
      <c r="E873" s="7" t="str" cm="1">
        <f t="array" aca="1" ref="E873" ca="1">_xlfn.IFS(
AND(SUMIFS(lease_table_interest_accruals, lease_table_dates, A873)&gt;0, COUNTIFS($E$14:E872, "Interest accrual", $A$14:A872, A873)=0), "Interest accrual",
AND(SUMIFS(lease_table_payments, lease_table_dates, A873)&gt;0, COUNTIFS($E$14:E872, "Payment", $A$14:A872, A873)=0), "Payment",
AND(SUMIFS(rou_table_deprs, rou_table_dates, A873)&gt;0, COUNTIFS($E$14:E872, "Depreciation", $A$14:A872, A873)=0), "Depreciation",
TRUE,  ""
)</f>
        <v/>
      </c>
      <c r="G873" s="13" t="str" cm="1">
        <f t="array" aca="1" ref="G873" ca="1">_xlfn.IFS(
AND($B$11="Hə", $B$3="İllik"), Z873,
AND($B$11="Hə", $B$3="Aylıq"), AA873,
$B$11="Yox", X873)</f>
        <v/>
      </c>
      <c r="H873" s="1" t="str" cm="1">
        <f t="array" aca="1" ref="H873" ca="1">_xlfn.IFS( G873="", "",
TRUE, ROUND( H872+I873-J873, 2) )</f>
        <v/>
      </c>
      <c r="I873" s="1" t="str" cm="1">
        <f t="array" aca="1" ref="I873" ca="1">_xlfn.IFS(G873="", "",
G873=last_payment_date, (J873-H872),
 TRUE,  -  (H872- H872* (1+$B$6)^ (_xlfn.DAYS(G873,G872)/365) )
)</f>
        <v/>
      </c>
      <c r="J873" s="1" t="str" cm="1">
        <f t="array" aca="1" ref="J873" ca="1">_xlfn.IFS(G873="", "",
TRUE, _xlfn.XLOOKUP(G873,  payment_dates, payments,0,0)
)</f>
        <v/>
      </c>
      <c r="L873" s="8" t="str" cm="1">
        <f t="array" aca="1" ref="L873" ca="1">_xlfn.IFS(
AND($B$11="Hə", $B$3="İllik"), AC873,
AND($B$11="Hə", $B$3="Aylıq"), AD873,
$B$11="Yox", AB873)</f>
        <v/>
      </c>
      <c r="M873" s="1" t="str" cm="1">
        <f t="array" aca="1" ref="M873" ca="1">_xlfn.IFS( L873="", "",
(M872-N873)&lt;=0.5, 0,
TRUE,  M872-N873)</f>
        <v/>
      </c>
      <c r="N873" s="7" t="str" cm="1">
        <f t="array" aca="1" ref="N873" ca="1">_xlfn.IFS(
L873="", "",
TRUE, MIN(M872, ROUND($M$14/ (last_rou_date - $B$2) * (L873-L872), 2) )
)</f>
        <v/>
      </c>
      <c r="P873" s="59" t="str">
        <f t="shared" ca="1" si="39"/>
        <v/>
      </c>
      <c r="Q873" s="1" t="str" cm="1">
        <f t="array" aca="1" ref="Q873" ca="1">_xlfn.IFS(P873="","",
$B$11="Hə", _xlfn.XLOOKUP(DATE(P873, 12, 31), rou_table_dates, rou_table_nbvs,0, 0),
TRUE,  MAX(0, ROUND($M$14 - $M$14/ (last_rou_date - $B$2) * (DATE(P873,12,31) - $B$2), 2) )
)</f>
        <v/>
      </c>
      <c r="R873" s="1" t="str" cm="1">
        <f t="array" aca="1" ref="R873" ca="1">_xlfn.IFS(P873="","",
$B$11="Hə", _xlfn.XLOOKUP(DATE(P873, 12, 31), lease_table_dates, lease_table_balances,0, 0),
TRUE, IFERROR( XNPV($B$6, IF(payment_dates &gt;DATE(P873, 12, 31), payments,  0),  IF(payment_dates &gt;DATE(P873, 12, 31), payment_dates,  DATE(P873, 12, 31))    ),0)
)</f>
        <v/>
      </c>
      <c r="S873" s="1" t="str" cm="1">
        <f t="array" aca="1" ref="S873" ca="1">_xlfn.IFS(P873="","",
TRUE,  MIN( MIN(Q872, $M$14), ROUND($M$14/ (last_rou_date - $B$2) * (DATE(P873,12,31) - MAX($B$2, DATE(P873-1, 12, 31))), 2) )
)</f>
        <v/>
      </c>
      <c r="T873" s="7" t="str" cm="1">
        <f t="array" aca="1" ref="T873" ca="1">_xlfn.IFS(P873="", "",
ISTEXT(R872), R873- (H873 - SUMIFS( lease_table_payments, lease_table_years, P873) -$AG$14 ),
AND(ISNUMBER(R872), R873&lt;&gt;""),   R873- (R872 - SUMIFS( lease_table_payments, lease_table_years, P873) )
)</f>
        <v/>
      </c>
      <c r="V873" s="64">
        <f t="shared" si="41"/>
        <v>860</v>
      </c>
      <c r="W873" s="51" t="str" cm="1">
        <f t="array" ref="W873">_xlfn.IFS(
OR(W872=$B$4, W872=""),"",
TRUE,W872+1
)</f>
        <v/>
      </c>
      <c r="X873" s="51" t="str" cm="1">
        <f t="array" ref="X873">_xlfn.IFS(X872="","",
W873="", "",
AND($B$3="İllik"),DATE(YEAR(X872)+1,MONTH(X872),DAY(X872) ),
AND($B$3="Aylıq", $AH$14="Not end"), EDATE(X872,1),
AND($B$3="Aylıq", $AH$14="End"), EOMONTH(X872,1)
)</f>
        <v/>
      </c>
      <c r="Y873" s="51" t="str" cm="1">
        <f t="array" aca="1" ref="Y873" ca="1">_xlfn.IFS(
AND($B$7="Dövrün əvvəlində", Y872&lt;=last_rou_date), DATE(YEAR(Y872)+1, 12, 31),
AND($B$7="Dövrün sonunda", Y872&lt;=last_payment_date), DATE(YEAR(Y872)+1, 12, 31),
TRUE, ""
)</f>
        <v/>
      </c>
      <c r="Z873" s="75" t="str" cm="1">
        <f t="array" aca="1" ref="Z873" ca="1">_xlfn.IFS(
AND($AN$14="Not year_end", Z872&gt;last_payment_date), "",
AND($AN$14="Year_end", Z872&gt;=last_payment_date), "",
AND($AN$14="Year_end"), DATE(YEAR(Z872+1), 12, 31),
AND($AN$14="Not year_end", MONTH(Z872)=12, DAY(Z872)=31), DATE(YEAR(Z871)+1, MONTH(Z871), DAY(Z871)),
AND($AN$14="Not year_end", OR(MONTH(Z872)&lt;&gt;12, DAY(Z872)&lt;&gt;31) ), DATE(YEAR(Z872), 12, 31)
)</f>
        <v/>
      </c>
      <c r="AA873" s="75" t="str" cm="1">
        <f t="array" aca="1" ref="AA873" ca="1">_xlfn.IFS(AA872="", "",
AND(AA872=last_payment_date, OR(MONTH(AA872)&lt;&gt;12, DAY(AA872)&lt;&gt;31) ), DATE(YEAR(AA872), 12, 31),
AND(MONTH(AA872)=12, DAY(AA872)=31, AA872&gt;=last_payment_date), "",
AND(MONTH(AA872)=12, DAY(AA872)&lt;&gt;31),  EOMONTH(AA872,0),
AND(MONTH(AA872)=12, DAY(AA872)=31, $AH$14="Not end"),  EDATE(AA871,1),
AND($AH$14="Not end"), EDATE(AA872, 1),
AND($AH$14="End"), EOMONTH(AA872, 1)
)</f>
        <v/>
      </c>
      <c r="AB873" s="75" t="str" cm="1">
        <f t="array" aca="1" ref="AB873" ca="1">_xlfn.IFS(AB872="","",
AND(AB872=last_rou_date), "",
AND($B$3="İllik"),DATE(YEAR(AB872)+1,MONTH(AB872),DAY(AB872) ),
AND($B$3="Aylıq", $AH$14="Not end"), EDATE(AB872,1),
AND($B$3="Aylıq", $AH$14="End"), EOMONTH(AB872,1)
)</f>
        <v/>
      </c>
      <c r="AC873" s="75" t="str" cm="1">
        <f t="array" aca="1" ref="AC873" ca="1">_xlfn.IFS(
AND($AN$14="Not year_end", AC872&gt;last_rou_date), "",
AND($AN$14="Year_end", AC872&gt;=last_rou_date), "",
AND($AN$14="Year_end"), DATE(YEAR(AC872+1), 12, 31),
AND($AN$14="Not year_end", MONTH(AC872)=12, DAY(AC872)=31), DATE(YEAR(AC871)+1, MONTH(AC871), DAY(AC871)),
AND($AN$14="Not year_end", OR(MONTH(AC872)&lt;&gt;12, DAY(AC872)&lt;&gt;31) ), DATE(YEAR(AC872), 12, 31)
)</f>
        <v/>
      </c>
      <c r="AD873" s="75" t="str" cm="1">
        <f t="array" aca="1" ref="AD873" ca="1">_xlfn.IFS(AD872="", "",
AND(AD872=last_rou_date, OR(MONTH(AD872)&lt;&gt;12, DAY(AD872)&lt;&gt;31) ), DATE(YEAR(AD872), 12, 31),
AND(MONTH(AD872)=12, DAY(AD872)=31, AD872&gt;=last_rou_date), "",
AND(MONTH(AD872)=12, DAY(AD872)&lt;&gt;31),  EOMONTH(AD872,0),
AND(MONTH(AD872)=12, DAY(AD872)=31, $AH$14="Not end"),  EDATE(AD871,1),
AND($AH$14="Not end"), EDATE(AD872, 1),
AND($AH$14="End"), EOMONTH(AD872, 1)
)</f>
        <v/>
      </c>
      <c r="AE873" s="51" t="str" cm="1">
        <f t="array" ref="AE873">_xlfn.IFS(W873="", "",
AND(W873&gt;0, W873&lt;=$B$4, $C$2="İllik artım, faiz olaraq", $D$2&gt;0, $B$3="İllik"), $B$5*((1+$D$2)^(W873-1)),
AND(W873&gt;0, W873&lt;=$B$4, $C$2="İllik artım, faiz olaraq", $D$2&gt;0, $B$3="Aylıq"), $B$5*((1+$D$2)^ROUNDDOWN((W873-1)/12,0)),
AND(W873=1, $C$2="Aşağıdakı kimi dəyişir", ), $B$5,
AND(W873&gt;1, W873&lt;=$B$4, $C$2="Aşağıdakı kimi dəyişir"), IFERROR(VLOOKUP(W873, $C$4:$D$7, 2, FALSE), AE872),
AND(W873&gt;0, W873&lt;=$B$4), $B$5,
TRUE,0 )</f>
        <v/>
      </c>
      <c r="AF873" s="51" t="str">
        <f t="shared" ca="1" si="40"/>
        <v/>
      </c>
    </row>
    <row r="874" spans="1:32" x14ac:dyDescent="0.4">
      <c r="A874" s="13" t="str" cm="1">
        <f t="array" aca="1" ref="A874" ca="1">_xlfn.IFS(
AND(SUMIFS(lease_table_interest_accruals, lease_table_dates, A873)&gt;0, COUNTIFS($E$14:E873, "Interest accrual", $A$14:A873, A873)=0),  A873,
AND(SUMIFS(lease_table_payments, lease_table_dates, A873)&gt;0, COUNTIFS($E$14:E873, "Payment", $A$14:A873, A873)=0),  A873,
AND(SUMIFS(rou_table_deprs, rou_table_dates, A873)&gt;0, COUNTIFS($E$14:E873, "Depreciation", $A$14:A873, A873)=0),  A873,
TRUE,  IFERROR(INDEX(rou_table_dates,  MATCH(A873, rou_table_dates)+1, ), "")
)</f>
        <v/>
      </c>
      <c r="B874" s="1" t="str" cm="1">
        <f t="array" aca="1" ref="B874" ca="1">_xlfn.IFS(
AND(E874="Payment", A874=$B$2), $AM$14,
E874="Payment", $AM$15,
E874="Interest accrual", $AM$18,
E874="Depreciation", $AM$17,
TRUE, "")</f>
        <v/>
      </c>
      <c r="C874" s="1" t="str" cm="1">
        <f t="array" aca="1" ref="C874" ca="1">_xlfn.IFS(
E874="Payment", $AM$19,
E874="Interest accrual", $AM$15,
E874="Depreciation", $AM$16,
TRUE, "")</f>
        <v/>
      </c>
      <c r="D874" s="1" t="str" cm="1">
        <f t="array" aca="1" ref="D874" ca="1">_xlfn.IFS(
E874="Payment", _xlfn.XLOOKUP(A874, lease_table_dates, lease_table_payments, 0, 0),
E874="Interest accrual", _xlfn.XLOOKUP(A874, lease_table_dates, lease_table_interest_accruals, 0, 0),
E874="Depreciation", _xlfn.XLOOKUP(A874, rou_table_dates, rou_table_deprs, 0, 0),
TRUE, ""
)</f>
        <v/>
      </c>
      <c r="E874" s="7" t="str" cm="1">
        <f t="array" aca="1" ref="E874" ca="1">_xlfn.IFS(
AND(SUMIFS(lease_table_interest_accruals, lease_table_dates, A874)&gt;0, COUNTIFS($E$14:E873, "Interest accrual", $A$14:A873, A874)=0), "Interest accrual",
AND(SUMIFS(lease_table_payments, lease_table_dates, A874)&gt;0, COUNTIFS($E$14:E873, "Payment", $A$14:A873, A874)=0), "Payment",
AND(SUMIFS(rou_table_deprs, rou_table_dates, A874)&gt;0, COUNTIFS($E$14:E873, "Depreciation", $A$14:A873, A874)=0), "Depreciation",
TRUE,  ""
)</f>
        <v/>
      </c>
      <c r="G874" s="13" t="str" cm="1">
        <f t="array" aca="1" ref="G874" ca="1">_xlfn.IFS(
AND($B$11="Hə", $B$3="İllik"), Z874,
AND($B$11="Hə", $B$3="Aylıq"), AA874,
$B$11="Yox", X874)</f>
        <v/>
      </c>
      <c r="H874" s="1" t="str" cm="1">
        <f t="array" aca="1" ref="H874" ca="1">_xlfn.IFS( G874="", "",
TRUE, ROUND( H873+I874-J874, 2) )</f>
        <v/>
      </c>
      <c r="I874" s="1" t="str" cm="1">
        <f t="array" aca="1" ref="I874" ca="1">_xlfn.IFS(G874="", "",
G874=last_payment_date, (J874-H873),
 TRUE,  -  (H873- H873* (1+$B$6)^ (_xlfn.DAYS(G874,G873)/365) )
)</f>
        <v/>
      </c>
      <c r="J874" s="1" t="str" cm="1">
        <f t="array" aca="1" ref="J874" ca="1">_xlfn.IFS(G874="", "",
TRUE, _xlfn.XLOOKUP(G874,  payment_dates, payments,0,0)
)</f>
        <v/>
      </c>
      <c r="L874" s="8" t="str" cm="1">
        <f t="array" aca="1" ref="L874" ca="1">_xlfn.IFS(
AND($B$11="Hə", $B$3="İllik"), AC874,
AND($B$11="Hə", $B$3="Aylıq"), AD874,
$B$11="Yox", AB874)</f>
        <v/>
      </c>
      <c r="M874" s="1" t="str" cm="1">
        <f t="array" aca="1" ref="M874" ca="1">_xlfn.IFS( L874="", "",
(M873-N874)&lt;=0.5, 0,
TRUE,  M873-N874)</f>
        <v/>
      </c>
      <c r="N874" s="7" t="str" cm="1">
        <f t="array" aca="1" ref="N874" ca="1">_xlfn.IFS(
L874="", "",
TRUE, MIN(M873, ROUND($M$14/ (last_rou_date - $B$2) * (L874-L873), 2) )
)</f>
        <v/>
      </c>
      <c r="P874" s="59" t="str">
        <f t="shared" ca="1" si="39"/>
        <v/>
      </c>
      <c r="Q874" s="1" t="str" cm="1">
        <f t="array" aca="1" ref="Q874" ca="1">_xlfn.IFS(P874="","",
$B$11="Hə", _xlfn.XLOOKUP(DATE(P874, 12, 31), rou_table_dates, rou_table_nbvs,0, 0),
TRUE,  MAX(0, ROUND($M$14 - $M$14/ (last_rou_date - $B$2) * (DATE(P874,12,31) - $B$2), 2) )
)</f>
        <v/>
      </c>
      <c r="R874" s="1" t="str" cm="1">
        <f t="array" aca="1" ref="R874" ca="1">_xlfn.IFS(P874="","",
$B$11="Hə", _xlfn.XLOOKUP(DATE(P874, 12, 31), lease_table_dates, lease_table_balances,0, 0),
TRUE, IFERROR( XNPV($B$6, IF(payment_dates &gt;DATE(P874, 12, 31), payments,  0),  IF(payment_dates &gt;DATE(P874, 12, 31), payment_dates,  DATE(P874, 12, 31))    ),0)
)</f>
        <v/>
      </c>
      <c r="S874" s="1" t="str" cm="1">
        <f t="array" aca="1" ref="S874" ca="1">_xlfn.IFS(P874="","",
TRUE,  MIN( MIN(Q873, $M$14), ROUND($M$14/ (last_rou_date - $B$2) * (DATE(P874,12,31) - MAX($B$2, DATE(P874-1, 12, 31))), 2) )
)</f>
        <v/>
      </c>
      <c r="T874" s="7" t="str" cm="1">
        <f t="array" aca="1" ref="T874" ca="1">_xlfn.IFS(P874="", "",
ISTEXT(R873), R874- (H874 - SUMIFS( lease_table_payments, lease_table_years, P874) -$AG$14 ),
AND(ISNUMBER(R873), R874&lt;&gt;""),   R874- (R873 - SUMIFS( lease_table_payments, lease_table_years, P874) )
)</f>
        <v/>
      </c>
      <c r="V874" s="64">
        <f t="shared" si="41"/>
        <v>861</v>
      </c>
      <c r="W874" s="51" t="str" cm="1">
        <f t="array" ref="W874">_xlfn.IFS(
OR(W873=$B$4, W873=""),"",
TRUE,W873+1
)</f>
        <v/>
      </c>
      <c r="X874" s="51" t="str" cm="1">
        <f t="array" ref="X874">_xlfn.IFS(X873="","",
W874="", "",
AND($B$3="İllik"),DATE(YEAR(X873)+1,MONTH(X873),DAY(X873) ),
AND($B$3="Aylıq", $AH$14="Not end"), EDATE(X873,1),
AND($B$3="Aylıq", $AH$14="End"), EOMONTH(X873,1)
)</f>
        <v/>
      </c>
      <c r="Y874" s="51" t="str" cm="1">
        <f t="array" aca="1" ref="Y874" ca="1">_xlfn.IFS(
AND($B$7="Dövrün əvvəlində", Y873&lt;=last_rou_date), DATE(YEAR(Y873)+1, 12, 31),
AND($B$7="Dövrün sonunda", Y873&lt;=last_payment_date), DATE(YEAR(Y873)+1, 12, 31),
TRUE, ""
)</f>
        <v/>
      </c>
      <c r="Z874" s="75" t="str" cm="1">
        <f t="array" aca="1" ref="Z874" ca="1">_xlfn.IFS(
AND($AN$14="Not year_end", Z873&gt;last_payment_date), "",
AND($AN$14="Year_end", Z873&gt;=last_payment_date), "",
AND($AN$14="Year_end"), DATE(YEAR(Z873+1), 12, 31),
AND($AN$14="Not year_end", MONTH(Z873)=12, DAY(Z873)=31), DATE(YEAR(Z872)+1, MONTH(Z872), DAY(Z872)),
AND($AN$14="Not year_end", OR(MONTH(Z873)&lt;&gt;12, DAY(Z873)&lt;&gt;31) ), DATE(YEAR(Z873), 12, 31)
)</f>
        <v/>
      </c>
      <c r="AA874" s="75" t="str" cm="1">
        <f t="array" aca="1" ref="AA874" ca="1">_xlfn.IFS(AA873="", "",
AND(AA873=last_payment_date, OR(MONTH(AA873)&lt;&gt;12, DAY(AA873)&lt;&gt;31) ), DATE(YEAR(AA873), 12, 31),
AND(MONTH(AA873)=12, DAY(AA873)=31, AA873&gt;=last_payment_date), "",
AND(MONTH(AA873)=12, DAY(AA873)&lt;&gt;31),  EOMONTH(AA873,0),
AND(MONTH(AA873)=12, DAY(AA873)=31, $AH$14="Not end"),  EDATE(AA872,1),
AND($AH$14="Not end"), EDATE(AA873, 1),
AND($AH$14="End"), EOMONTH(AA873, 1)
)</f>
        <v/>
      </c>
      <c r="AB874" s="75" t="str" cm="1">
        <f t="array" aca="1" ref="AB874" ca="1">_xlfn.IFS(AB873="","",
AND(AB873=last_rou_date), "",
AND($B$3="İllik"),DATE(YEAR(AB873)+1,MONTH(AB873),DAY(AB873) ),
AND($B$3="Aylıq", $AH$14="Not end"), EDATE(AB873,1),
AND($B$3="Aylıq", $AH$14="End"), EOMONTH(AB873,1)
)</f>
        <v/>
      </c>
      <c r="AC874" s="75" t="str" cm="1">
        <f t="array" aca="1" ref="AC874" ca="1">_xlfn.IFS(
AND($AN$14="Not year_end", AC873&gt;last_rou_date), "",
AND($AN$14="Year_end", AC873&gt;=last_rou_date), "",
AND($AN$14="Year_end"), DATE(YEAR(AC873+1), 12, 31),
AND($AN$14="Not year_end", MONTH(AC873)=12, DAY(AC873)=31), DATE(YEAR(AC872)+1, MONTH(AC872), DAY(AC872)),
AND($AN$14="Not year_end", OR(MONTH(AC873)&lt;&gt;12, DAY(AC873)&lt;&gt;31) ), DATE(YEAR(AC873), 12, 31)
)</f>
        <v/>
      </c>
      <c r="AD874" s="75" t="str" cm="1">
        <f t="array" aca="1" ref="AD874" ca="1">_xlfn.IFS(AD873="", "",
AND(AD873=last_rou_date, OR(MONTH(AD873)&lt;&gt;12, DAY(AD873)&lt;&gt;31) ), DATE(YEAR(AD873), 12, 31),
AND(MONTH(AD873)=12, DAY(AD873)=31, AD873&gt;=last_rou_date), "",
AND(MONTH(AD873)=12, DAY(AD873)&lt;&gt;31),  EOMONTH(AD873,0),
AND(MONTH(AD873)=12, DAY(AD873)=31, $AH$14="Not end"),  EDATE(AD872,1),
AND($AH$14="Not end"), EDATE(AD873, 1),
AND($AH$14="End"), EOMONTH(AD873, 1)
)</f>
        <v/>
      </c>
      <c r="AE874" s="51" t="str" cm="1">
        <f t="array" ref="AE874">_xlfn.IFS(W874="", "",
AND(W874&gt;0, W874&lt;=$B$4, $C$2="İllik artım, faiz olaraq", $D$2&gt;0, $B$3="İllik"), $B$5*((1+$D$2)^(W874-1)),
AND(W874&gt;0, W874&lt;=$B$4, $C$2="İllik artım, faiz olaraq", $D$2&gt;0, $B$3="Aylıq"), $B$5*((1+$D$2)^ROUNDDOWN((W874-1)/12,0)),
AND(W874=1, $C$2="Aşağıdakı kimi dəyişir", ), $B$5,
AND(W874&gt;1, W874&lt;=$B$4, $C$2="Aşağıdakı kimi dəyişir"), IFERROR(VLOOKUP(W874, $C$4:$D$7, 2, FALSE), AE873),
AND(W874&gt;0, W874&lt;=$B$4), $B$5,
TRUE,0 )</f>
        <v/>
      </c>
      <c r="AF874" s="51" t="str">
        <f t="shared" ca="1" si="40"/>
        <v/>
      </c>
    </row>
    <row r="875" spans="1:32" x14ac:dyDescent="0.4">
      <c r="A875" s="13" t="str" cm="1">
        <f t="array" aca="1" ref="A875" ca="1">_xlfn.IFS(
AND(SUMIFS(lease_table_interest_accruals, lease_table_dates, A874)&gt;0, COUNTIFS($E$14:E874, "Interest accrual", $A$14:A874, A874)=0),  A874,
AND(SUMIFS(lease_table_payments, lease_table_dates, A874)&gt;0, COUNTIFS($E$14:E874, "Payment", $A$14:A874, A874)=0),  A874,
AND(SUMIFS(rou_table_deprs, rou_table_dates, A874)&gt;0, COUNTIFS($E$14:E874, "Depreciation", $A$14:A874, A874)=0),  A874,
TRUE,  IFERROR(INDEX(rou_table_dates,  MATCH(A874, rou_table_dates)+1, ), "")
)</f>
        <v/>
      </c>
      <c r="B875" s="1" t="str" cm="1">
        <f t="array" aca="1" ref="B875" ca="1">_xlfn.IFS(
AND(E875="Payment", A875=$B$2), $AM$14,
E875="Payment", $AM$15,
E875="Interest accrual", $AM$18,
E875="Depreciation", $AM$17,
TRUE, "")</f>
        <v/>
      </c>
      <c r="C875" s="1" t="str" cm="1">
        <f t="array" aca="1" ref="C875" ca="1">_xlfn.IFS(
E875="Payment", $AM$19,
E875="Interest accrual", $AM$15,
E875="Depreciation", $AM$16,
TRUE, "")</f>
        <v/>
      </c>
      <c r="D875" s="1" t="str" cm="1">
        <f t="array" aca="1" ref="D875" ca="1">_xlfn.IFS(
E875="Payment", _xlfn.XLOOKUP(A875, lease_table_dates, lease_table_payments, 0, 0),
E875="Interest accrual", _xlfn.XLOOKUP(A875, lease_table_dates, lease_table_interest_accruals, 0, 0),
E875="Depreciation", _xlfn.XLOOKUP(A875, rou_table_dates, rou_table_deprs, 0, 0),
TRUE, ""
)</f>
        <v/>
      </c>
      <c r="E875" s="7" t="str" cm="1">
        <f t="array" aca="1" ref="E875" ca="1">_xlfn.IFS(
AND(SUMIFS(lease_table_interest_accruals, lease_table_dates, A875)&gt;0, COUNTIFS($E$14:E874, "Interest accrual", $A$14:A874, A875)=0), "Interest accrual",
AND(SUMIFS(lease_table_payments, lease_table_dates, A875)&gt;0, COUNTIFS($E$14:E874, "Payment", $A$14:A874, A875)=0), "Payment",
AND(SUMIFS(rou_table_deprs, rou_table_dates, A875)&gt;0, COUNTIFS($E$14:E874, "Depreciation", $A$14:A874, A875)=0), "Depreciation",
TRUE,  ""
)</f>
        <v/>
      </c>
      <c r="G875" s="13" t="str" cm="1">
        <f t="array" aca="1" ref="G875" ca="1">_xlfn.IFS(
AND($B$11="Hə", $B$3="İllik"), Z875,
AND($B$11="Hə", $B$3="Aylıq"), AA875,
$B$11="Yox", X875)</f>
        <v/>
      </c>
      <c r="H875" s="1" t="str" cm="1">
        <f t="array" aca="1" ref="H875" ca="1">_xlfn.IFS( G875="", "",
TRUE, ROUND( H874+I875-J875, 2) )</f>
        <v/>
      </c>
      <c r="I875" s="1" t="str" cm="1">
        <f t="array" aca="1" ref="I875" ca="1">_xlfn.IFS(G875="", "",
G875=last_payment_date, (J875-H874),
 TRUE,  -  (H874- H874* (1+$B$6)^ (_xlfn.DAYS(G875,G874)/365) )
)</f>
        <v/>
      </c>
      <c r="J875" s="1" t="str" cm="1">
        <f t="array" aca="1" ref="J875" ca="1">_xlfn.IFS(G875="", "",
TRUE, _xlfn.XLOOKUP(G875,  payment_dates, payments,0,0)
)</f>
        <v/>
      </c>
      <c r="L875" s="8" t="str" cm="1">
        <f t="array" aca="1" ref="L875" ca="1">_xlfn.IFS(
AND($B$11="Hə", $B$3="İllik"), AC875,
AND($B$11="Hə", $B$3="Aylıq"), AD875,
$B$11="Yox", AB875)</f>
        <v/>
      </c>
      <c r="M875" s="1" t="str" cm="1">
        <f t="array" aca="1" ref="M875" ca="1">_xlfn.IFS( L875="", "",
(M874-N875)&lt;=0.5, 0,
TRUE,  M874-N875)</f>
        <v/>
      </c>
      <c r="N875" s="7" t="str" cm="1">
        <f t="array" aca="1" ref="N875" ca="1">_xlfn.IFS(
L875="", "",
TRUE, MIN(M874, ROUND($M$14/ (last_rou_date - $B$2) * (L875-L874), 2) )
)</f>
        <v/>
      </c>
      <c r="P875" s="59" t="str">
        <f t="shared" ca="1" si="39"/>
        <v/>
      </c>
      <c r="Q875" s="1" t="str" cm="1">
        <f t="array" aca="1" ref="Q875" ca="1">_xlfn.IFS(P875="","",
$B$11="Hə", _xlfn.XLOOKUP(DATE(P875, 12, 31), rou_table_dates, rou_table_nbvs,0, 0),
TRUE,  MAX(0, ROUND($M$14 - $M$14/ (last_rou_date - $B$2) * (DATE(P875,12,31) - $B$2), 2) )
)</f>
        <v/>
      </c>
      <c r="R875" s="1" t="str" cm="1">
        <f t="array" aca="1" ref="R875" ca="1">_xlfn.IFS(P875="","",
$B$11="Hə", _xlfn.XLOOKUP(DATE(P875, 12, 31), lease_table_dates, lease_table_balances,0, 0),
TRUE, IFERROR( XNPV($B$6, IF(payment_dates &gt;DATE(P875, 12, 31), payments,  0),  IF(payment_dates &gt;DATE(P875, 12, 31), payment_dates,  DATE(P875, 12, 31))    ),0)
)</f>
        <v/>
      </c>
      <c r="S875" s="1" t="str" cm="1">
        <f t="array" aca="1" ref="S875" ca="1">_xlfn.IFS(P875="","",
TRUE,  MIN( MIN(Q874, $M$14), ROUND($M$14/ (last_rou_date - $B$2) * (DATE(P875,12,31) - MAX($B$2, DATE(P875-1, 12, 31))), 2) )
)</f>
        <v/>
      </c>
      <c r="T875" s="7" t="str" cm="1">
        <f t="array" aca="1" ref="T875" ca="1">_xlfn.IFS(P875="", "",
ISTEXT(R874), R875- (H875 - SUMIFS( lease_table_payments, lease_table_years, P875) -$AG$14 ),
AND(ISNUMBER(R874), R875&lt;&gt;""),   R875- (R874 - SUMIFS( lease_table_payments, lease_table_years, P875) )
)</f>
        <v/>
      </c>
      <c r="V875" s="64">
        <f t="shared" si="41"/>
        <v>862</v>
      </c>
      <c r="W875" s="51" t="str" cm="1">
        <f t="array" ref="W875">_xlfn.IFS(
OR(W874=$B$4, W874=""),"",
TRUE,W874+1
)</f>
        <v/>
      </c>
      <c r="X875" s="51" t="str" cm="1">
        <f t="array" ref="X875">_xlfn.IFS(X874="","",
W875="", "",
AND($B$3="İllik"),DATE(YEAR(X874)+1,MONTH(X874),DAY(X874) ),
AND($B$3="Aylıq", $AH$14="Not end"), EDATE(X874,1),
AND($B$3="Aylıq", $AH$14="End"), EOMONTH(X874,1)
)</f>
        <v/>
      </c>
      <c r="Y875" s="51" t="str" cm="1">
        <f t="array" aca="1" ref="Y875" ca="1">_xlfn.IFS(
AND($B$7="Dövrün əvvəlində", Y874&lt;=last_rou_date), DATE(YEAR(Y874)+1, 12, 31),
AND($B$7="Dövrün sonunda", Y874&lt;=last_payment_date), DATE(YEAR(Y874)+1, 12, 31),
TRUE, ""
)</f>
        <v/>
      </c>
      <c r="Z875" s="75" t="str" cm="1">
        <f t="array" aca="1" ref="Z875" ca="1">_xlfn.IFS(
AND($AN$14="Not year_end", Z874&gt;last_payment_date), "",
AND($AN$14="Year_end", Z874&gt;=last_payment_date), "",
AND($AN$14="Year_end"), DATE(YEAR(Z874+1), 12, 31),
AND($AN$14="Not year_end", MONTH(Z874)=12, DAY(Z874)=31), DATE(YEAR(Z873)+1, MONTH(Z873), DAY(Z873)),
AND($AN$14="Not year_end", OR(MONTH(Z874)&lt;&gt;12, DAY(Z874)&lt;&gt;31) ), DATE(YEAR(Z874), 12, 31)
)</f>
        <v/>
      </c>
      <c r="AA875" s="75" t="str" cm="1">
        <f t="array" aca="1" ref="AA875" ca="1">_xlfn.IFS(AA874="", "",
AND(AA874=last_payment_date, OR(MONTH(AA874)&lt;&gt;12, DAY(AA874)&lt;&gt;31) ), DATE(YEAR(AA874), 12, 31),
AND(MONTH(AA874)=12, DAY(AA874)=31, AA874&gt;=last_payment_date), "",
AND(MONTH(AA874)=12, DAY(AA874)&lt;&gt;31),  EOMONTH(AA874,0),
AND(MONTH(AA874)=12, DAY(AA874)=31, $AH$14="Not end"),  EDATE(AA873,1),
AND($AH$14="Not end"), EDATE(AA874, 1),
AND($AH$14="End"), EOMONTH(AA874, 1)
)</f>
        <v/>
      </c>
      <c r="AB875" s="75" t="str" cm="1">
        <f t="array" aca="1" ref="AB875" ca="1">_xlfn.IFS(AB874="","",
AND(AB874=last_rou_date), "",
AND($B$3="İllik"),DATE(YEAR(AB874)+1,MONTH(AB874),DAY(AB874) ),
AND($B$3="Aylıq", $AH$14="Not end"), EDATE(AB874,1),
AND($B$3="Aylıq", $AH$14="End"), EOMONTH(AB874,1)
)</f>
        <v/>
      </c>
      <c r="AC875" s="75" t="str" cm="1">
        <f t="array" aca="1" ref="AC875" ca="1">_xlfn.IFS(
AND($AN$14="Not year_end", AC874&gt;last_rou_date), "",
AND($AN$14="Year_end", AC874&gt;=last_rou_date), "",
AND($AN$14="Year_end"), DATE(YEAR(AC874+1), 12, 31),
AND($AN$14="Not year_end", MONTH(AC874)=12, DAY(AC874)=31), DATE(YEAR(AC873)+1, MONTH(AC873), DAY(AC873)),
AND($AN$14="Not year_end", OR(MONTH(AC874)&lt;&gt;12, DAY(AC874)&lt;&gt;31) ), DATE(YEAR(AC874), 12, 31)
)</f>
        <v/>
      </c>
      <c r="AD875" s="75" t="str" cm="1">
        <f t="array" aca="1" ref="AD875" ca="1">_xlfn.IFS(AD874="", "",
AND(AD874=last_rou_date, OR(MONTH(AD874)&lt;&gt;12, DAY(AD874)&lt;&gt;31) ), DATE(YEAR(AD874), 12, 31),
AND(MONTH(AD874)=12, DAY(AD874)=31, AD874&gt;=last_rou_date), "",
AND(MONTH(AD874)=12, DAY(AD874)&lt;&gt;31),  EOMONTH(AD874,0),
AND(MONTH(AD874)=12, DAY(AD874)=31, $AH$14="Not end"),  EDATE(AD873,1),
AND($AH$14="Not end"), EDATE(AD874, 1),
AND($AH$14="End"), EOMONTH(AD874, 1)
)</f>
        <v/>
      </c>
      <c r="AE875" s="51" t="str" cm="1">
        <f t="array" ref="AE875">_xlfn.IFS(W875="", "",
AND(W875&gt;0, W875&lt;=$B$4, $C$2="İllik artım, faiz olaraq", $D$2&gt;0, $B$3="İllik"), $B$5*((1+$D$2)^(W875-1)),
AND(W875&gt;0, W875&lt;=$B$4, $C$2="İllik artım, faiz olaraq", $D$2&gt;0, $B$3="Aylıq"), $B$5*((1+$D$2)^ROUNDDOWN((W875-1)/12,0)),
AND(W875=1, $C$2="Aşağıdakı kimi dəyişir", ), $B$5,
AND(W875&gt;1, W875&lt;=$B$4, $C$2="Aşağıdakı kimi dəyişir"), IFERROR(VLOOKUP(W875, $C$4:$D$7, 2, FALSE), AE874),
AND(W875&gt;0, W875&lt;=$B$4), $B$5,
TRUE,0 )</f>
        <v/>
      </c>
      <c r="AF875" s="51" t="str">
        <f t="shared" ca="1" si="40"/>
        <v/>
      </c>
    </row>
    <row r="876" spans="1:32" x14ac:dyDescent="0.4">
      <c r="A876" s="13" t="str" cm="1">
        <f t="array" aca="1" ref="A876" ca="1">_xlfn.IFS(
AND(SUMIFS(lease_table_interest_accruals, lease_table_dates, A875)&gt;0, COUNTIFS($E$14:E875, "Interest accrual", $A$14:A875, A875)=0),  A875,
AND(SUMIFS(lease_table_payments, lease_table_dates, A875)&gt;0, COUNTIFS($E$14:E875, "Payment", $A$14:A875, A875)=0),  A875,
AND(SUMIFS(rou_table_deprs, rou_table_dates, A875)&gt;0, COUNTIFS($E$14:E875, "Depreciation", $A$14:A875, A875)=0),  A875,
TRUE,  IFERROR(INDEX(rou_table_dates,  MATCH(A875, rou_table_dates)+1, ), "")
)</f>
        <v/>
      </c>
      <c r="B876" s="1" t="str" cm="1">
        <f t="array" aca="1" ref="B876" ca="1">_xlfn.IFS(
AND(E876="Payment", A876=$B$2), $AM$14,
E876="Payment", $AM$15,
E876="Interest accrual", $AM$18,
E876="Depreciation", $AM$17,
TRUE, "")</f>
        <v/>
      </c>
      <c r="C876" s="1" t="str" cm="1">
        <f t="array" aca="1" ref="C876" ca="1">_xlfn.IFS(
E876="Payment", $AM$19,
E876="Interest accrual", $AM$15,
E876="Depreciation", $AM$16,
TRUE, "")</f>
        <v/>
      </c>
      <c r="D876" s="1" t="str" cm="1">
        <f t="array" aca="1" ref="D876" ca="1">_xlfn.IFS(
E876="Payment", _xlfn.XLOOKUP(A876, lease_table_dates, lease_table_payments, 0, 0),
E876="Interest accrual", _xlfn.XLOOKUP(A876, lease_table_dates, lease_table_interest_accruals, 0, 0),
E876="Depreciation", _xlfn.XLOOKUP(A876, rou_table_dates, rou_table_deprs, 0, 0),
TRUE, ""
)</f>
        <v/>
      </c>
      <c r="E876" s="7" t="str" cm="1">
        <f t="array" aca="1" ref="E876" ca="1">_xlfn.IFS(
AND(SUMIFS(lease_table_interest_accruals, lease_table_dates, A876)&gt;0, COUNTIFS($E$14:E875, "Interest accrual", $A$14:A875, A876)=0), "Interest accrual",
AND(SUMIFS(lease_table_payments, lease_table_dates, A876)&gt;0, COUNTIFS($E$14:E875, "Payment", $A$14:A875, A876)=0), "Payment",
AND(SUMIFS(rou_table_deprs, rou_table_dates, A876)&gt;0, COUNTIFS($E$14:E875, "Depreciation", $A$14:A875, A876)=0), "Depreciation",
TRUE,  ""
)</f>
        <v/>
      </c>
      <c r="G876" s="13" t="str" cm="1">
        <f t="array" aca="1" ref="G876" ca="1">_xlfn.IFS(
AND($B$11="Hə", $B$3="İllik"), Z876,
AND($B$11="Hə", $B$3="Aylıq"), AA876,
$B$11="Yox", X876)</f>
        <v/>
      </c>
      <c r="H876" s="1" t="str" cm="1">
        <f t="array" aca="1" ref="H876" ca="1">_xlfn.IFS( G876="", "",
TRUE, ROUND( H875+I876-J876, 2) )</f>
        <v/>
      </c>
      <c r="I876" s="1" t="str" cm="1">
        <f t="array" aca="1" ref="I876" ca="1">_xlfn.IFS(G876="", "",
G876=last_payment_date, (J876-H875),
 TRUE,  -  (H875- H875* (1+$B$6)^ (_xlfn.DAYS(G876,G875)/365) )
)</f>
        <v/>
      </c>
      <c r="J876" s="1" t="str" cm="1">
        <f t="array" aca="1" ref="J876" ca="1">_xlfn.IFS(G876="", "",
TRUE, _xlfn.XLOOKUP(G876,  payment_dates, payments,0,0)
)</f>
        <v/>
      </c>
      <c r="L876" s="8" t="str" cm="1">
        <f t="array" aca="1" ref="L876" ca="1">_xlfn.IFS(
AND($B$11="Hə", $B$3="İllik"), AC876,
AND($B$11="Hə", $B$3="Aylıq"), AD876,
$B$11="Yox", AB876)</f>
        <v/>
      </c>
      <c r="M876" s="1" t="str" cm="1">
        <f t="array" aca="1" ref="M876" ca="1">_xlfn.IFS( L876="", "",
(M875-N876)&lt;=0.5, 0,
TRUE,  M875-N876)</f>
        <v/>
      </c>
      <c r="N876" s="7" t="str" cm="1">
        <f t="array" aca="1" ref="N876" ca="1">_xlfn.IFS(
L876="", "",
TRUE, MIN(M875, ROUND($M$14/ (last_rou_date - $B$2) * (L876-L875), 2) )
)</f>
        <v/>
      </c>
      <c r="P876" s="59" t="str">
        <f t="shared" ca="1" si="39"/>
        <v/>
      </c>
      <c r="Q876" s="1" t="str" cm="1">
        <f t="array" aca="1" ref="Q876" ca="1">_xlfn.IFS(P876="","",
$B$11="Hə", _xlfn.XLOOKUP(DATE(P876, 12, 31), rou_table_dates, rou_table_nbvs,0, 0),
TRUE,  MAX(0, ROUND($M$14 - $M$14/ (last_rou_date - $B$2) * (DATE(P876,12,31) - $B$2), 2) )
)</f>
        <v/>
      </c>
      <c r="R876" s="1" t="str" cm="1">
        <f t="array" aca="1" ref="R876" ca="1">_xlfn.IFS(P876="","",
$B$11="Hə", _xlfn.XLOOKUP(DATE(P876, 12, 31), lease_table_dates, lease_table_balances,0, 0),
TRUE, IFERROR( XNPV($B$6, IF(payment_dates &gt;DATE(P876, 12, 31), payments,  0),  IF(payment_dates &gt;DATE(P876, 12, 31), payment_dates,  DATE(P876, 12, 31))    ),0)
)</f>
        <v/>
      </c>
      <c r="S876" s="1" t="str" cm="1">
        <f t="array" aca="1" ref="S876" ca="1">_xlfn.IFS(P876="","",
TRUE,  MIN( MIN(Q875, $M$14), ROUND($M$14/ (last_rou_date - $B$2) * (DATE(P876,12,31) - MAX($B$2, DATE(P876-1, 12, 31))), 2) )
)</f>
        <v/>
      </c>
      <c r="T876" s="7" t="str" cm="1">
        <f t="array" aca="1" ref="T876" ca="1">_xlfn.IFS(P876="", "",
ISTEXT(R875), R876- (H876 - SUMIFS( lease_table_payments, lease_table_years, P876) -$AG$14 ),
AND(ISNUMBER(R875), R876&lt;&gt;""),   R876- (R875 - SUMIFS( lease_table_payments, lease_table_years, P876) )
)</f>
        <v/>
      </c>
      <c r="V876" s="64">
        <f t="shared" si="41"/>
        <v>863</v>
      </c>
      <c r="W876" s="51" t="str" cm="1">
        <f t="array" ref="W876">_xlfn.IFS(
OR(W875=$B$4, W875=""),"",
TRUE,W875+1
)</f>
        <v/>
      </c>
      <c r="X876" s="51" t="str" cm="1">
        <f t="array" ref="X876">_xlfn.IFS(X875="","",
W876="", "",
AND($B$3="İllik"),DATE(YEAR(X875)+1,MONTH(X875),DAY(X875) ),
AND($B$3="Aylıq", $AH$14="Not end"), EDATE(X875,1),
AND($B$3="Aylıq", $AH$14="End"), EOMONTH(X875,1)
)</f>
        <v/>
      </c>
      <c r="Y876" s="51" t="str" cm="1">
        <f t="array" aca="1" ref="Y876" ca="1">_xlfn.IFS(
AND($B$7="Dövrün əvvəlində", Y875&lt;=last_rou_date), DATE(YEAR(Y875)+1, 12, 31),
AND($B$7="Dövrün sonunda", Y875&lt;=last_payment_date), DATE(YEAR(Y875)+1, 12, 31),
TRUE, ""
)</f>
        <v/>
      </c>
      <c r="Z876" s="75" t="str" cm="1">
        <f t="array" aca="1" ref="Z876" ca="1">_xlfn.IFS(
AND($AN$14="Not year_end", Z875&gt;last_payment_date), "",
AND($AN$14="Year_end", Z875&gt;=last_payment_date), "",
AND($AN$14="Year_end"), DATE(YEAR(Z875+1), 12, 31),
AND($AN$14="Not year_end", MONTH(Z875)=12, DAY(Z875)=31), DATE(YEAR(Z874)+1, MONTH(Z874), DAY(Z874)),
AND($AN$14="Not year_end", OR(MONTH(Z875)&lt;&gt;12, DAY(Z875)&lt;&gt;31) ), DATE(YEAR(Z875), 12, 31)
)</f>
        <v/>
      </c>
      <c r="AA876" s="75" t="str" cm="1">
        <f t="array" aca="1" ref="AA876" ca="1">_xlfn.IFS(AA875="", "",
AND(AA875=last_payment_date, OR(MONTH(AA875)&lt;&gt;12, DAY(AA875)&lt;&gt;31) ), DATE(YEAR(AA875), 12, 31),
AND(MONTH(AA875)=12, DAY(AA875)=31, AA875&gt;=last_payment_date), "",
AND(MONTH(AA875)=12, DAY(AA875)&lt;&gt;31),  EOMONTH(AA875,0),
AND(MONTH(AA875)=12, DAY(AA875)=31, $AH$14="Not end"),  EDATE(AA874,1),
AND($AH$14="Not end"), EDATE(AA875, 1),
AND($AH$14="End"), EOMONTH(AA875, 1)
)</f>
        <v/>
      </c>
      <c r="AB876" s="75" t="str" cm="1">
        <f t="array" aca="1" ref="AB876" ca="1">_xlfn.IFS(AB875="","",
AND(AB875=last_rou_date), "",
AND($B$3="İllik"),DATE(YEAR(AB875)+1,MONTH(AB875),DAY(AB875) ),
AND($B$3="Aylıq", $AH$14="Not end"), EDATE(AB875,1),
AND($B$3="Aylıq", $AH$14="End"), EOMONTH(AB875,1)
)</f>
        <v/>
      </c>
      <c r="AC876" s="75" t="str" cm="1">
        <f t="array" aca="1" ref="AC876" ca="1">_xlfn.IFS(
AND($AN$14="Not year_end", AC875&gt;last_rou_date), "",
AND($AN$14="Year_end", AC875&gt;=last_rou_date), "",
AND($AN$14="Year_end"), DATE(YEAR(AC875+1), 12, 31),
AND($AN$14="Not year_end", MONTH(AC875)=12, DAY(AC875)=31), DATE(YEAR(AC874)+1, MONTH(AC874), DAY(AC874)),
AND($AN$14="Not year_end", OR(MONTH(AC875)&lt;&gt;12, DAY(AC875)&lt;&gt;31) ), DATE(YEAR(AC875), 12, 31)
)</f>
        <v/>
      </c>
      <c r="AD876" s="75" t="str" cm="1">
        <f t="array" aca="1" ref="AD876" ca="1">_xlfn.IFS(AD875="", "",
AND(AD875=last_rou_date, OR(MONTH(AD875)&lt;&gt;12, DAY(AD875)&lt;&gt;31) ), DATE(YEAR(AD875), 12, 31),
AND(MONTH(AD875)=12, DAY(AD875)=31, AD875&gt;=last_rou_date), "",
AND(MONTH(AD875)=12, DAY(AD875)&lt;&gt;31),  EOMONTH(AD875,0),
AND(MONTH(AD875)=12, DAY(AD875)=31, $AH$14="Not end"),  EDATE(AD874,1),
AND($AH$14="Not end"), EDATE(AD875, 1),
AND($AH$14="End"), EOMONTH(AD875, 1)
)</f>
        <v/>
      </c>
      <c r="AE876" s="51" t="str" cm="1">
        <f t="array" ref="AE876">_xlfn.IFS(W876="", "",
AND(W876&gt;0, W876&lt;=$B$4, $C$2="İllik artım, faiz olaraq", $D$2&gt;0, $B$3="İllik"), $B$5*((1+$D$2)^(W876-1)),
AND(W876&gt;0, W876&lt;=$B$4, $C$2="İllik artım, faiz olaraq", $D$2&gt;0, $B$3="Aylıq"), $B$5*((1+$D$2)^ROUNDDOWN((W876-1)/12,0)),
AND(W876=1, $C$2="Aşağıdakı kimi dəyişir", ), $B$5,
AND(W876&gt;1, W876&lt;=$B$4, $C$2="Aşağıdakı kimi dəyişir"), IFERROR(VLOOKUP(W876, $C$4:$D$7, 2, FALSE), AE875),
AND(W876&gt;0, W876&lt;=$B$4), $B$5,
TRUE,0 )</f>
        <v/>
      </c>
      <c r="AF876" s="51" t="str">
        <f t="shared" ca="1" si="40"/>
        <v/>
      </c>
    </row>
    <row r="877" spans="1:32" x14ac:dyDescent="0.4">
      <c r="A877" s="13" t="str" cm="1">
        <f t="array" aca="1" ref="A877" ca="1">_xlfn.IFS(
AND(SUMIFS(lease_table_interest_accruals, lease_table_dates, A876)&gt;0, COUNTIFS($E$14:E876, "Interest accrual", $A$14:A876, A876)=0),  A876,
AND(SUMIFS(lease_table_payments, lease_table_dates, A876)&gt;0, COUNTIFS($E$14:E876, "Payment", $A$14:A876, A876)=0),  A876,
AND(SUMIFS(rou_table_deprs, rou_table_dates, A876)&gt;0, COUNTIFS($E$14:E876, "Depreciation", $A$14:A876, A876)=0),  A876,
TRUE,  IFERROR(INDEX(rou_table_dates,  MATCH(A876, rou_table_dates)+1, ), "")
)</f>
        <v/>
      </c>
      <c r="B877" s="1" t="str" cm="1">
        <f t="array" aca="1" ref="B877" ca="1">_xlfn.IFS(
AND(E877="Payment", A877=$B$2), $AM$14,
E877="Payment", $AM$15,
E877="Interest accrual", $AM$18,
E877="Depreciation", $AM$17,
TRUE, "")</f>
        <v/>
      </c>
      <c r="C877" s="1" t="str" cm="1">
        <f t="array" aca="1" ref="C877" ca="1">_xlfn.IFS(
E877="Payment", $AM$19,
E877="Interest accrual", $AM$15,
E877="Depreciation", $AM$16,
TRUE, "")</f>
        <v/>
      </c>
      <c r="D877" s="1" t="str" cm="1">
        <f t="array" aca="1" ref="D877" ca="1">_xlfn.IFS(
E877="Payment", _xlfn.XLOOKUP(A877, lease_table_dates, lease_table_payments, 0, 0),
E877="Interest accrual", _xlfn.XLOOKUP(A877, lease_table_dates, lease_table_interest_accruals, 0, 0),
E877="Depreciation", _xlfn.XLOOKUP(A877, rou_table_dates, rou_table_deprs, 0, 0),
TRUE, ""
)</f>
        <v/>
      </c>
      <c r="E877" s="7" t="str" cm="1">
        <f t="array" aca="1" ref="E877" ca="1">_xlfn.IFS(
AND(SUMIFS(lease_table_interest_accruals, lease_table_dates, A877)&gt;0, COUNTIFS($E$14:E876, "Interest accrual", $A$14:A876, A877)=0), "Interest accrual",
AND(SUMIFS(lease_table_payments, lease_table_dates, A877)&gt;0, COUNTIFS($E$14:E876, "Payment", $A$14:A876, A877)=0), "Payment",
AND(SUMIFS(rou_table_deprs, rou_table_dates, A877)&gt;0, COUNTIFS($E$14:E876, "Depreciation", $A$14:A876, A877)=0), "Depreciation",
TRUE,  ""
)</f>
        <v/>
      </c>
      <c r="G877" s="13" t="str" cm="1">
        <f t="array" aca="1" ref="G877" ca="1">_xlfn.IFS(
AND($B$11="Hə", $B$3="İllik"), Z877,
AND($B$11="Hə", $B$3="Aylıq"), AA877,
$B$11="Yox", X877)</f>
        <v/>
      </c>
      <c r="H877" s="1" t="str" cm="1">
        <f t="array" aca="1" ref="H877" ca="1">_xlfn.IFS( G877="", "",
TRUE, ROUND( H876+I877-J877, 2) )</f>
        <v/>
      </c>
      <c r="I877" s="1" t="str" cm="1">
        <f t="array" aca="1" ref="I877" ca="1">_xlfn.IFS(G877="", "",
G877=last_payment_date, (J877-H876),
 TRUE,  -  (H876- H876* (1+$B$6)^ (_xlfn.DAYS(G877,G876)/365) )
)</f>
        <v/>
      </c>
      <c r="J877" s="1" t="str" cm="1">
        <f t="array" aca="1" ref="J877" ca="1">_xlfn.IFS(G877="", "",
TRUE, _xlfn.XLOOKUP(G877,  payment_dates, payments,0,0)
)</f>
        <v/>
      </c>
      <c r="L877" s="8" t="str" cm="1">
        <f t="array" aca="1" ref="L877" ca="1">_xlfn.IFS(
AND($B$11="Hə", $B$3="İllik"), AC877,
AND($B$11="Hə", $B$3="Aylıq"), AD877,
$B$11="Yox", AB877)</f>
        <v/>
      </c>
      <c r="M877" s="1" t="str" cm="1">
        <f t="array" aca="1" ref="M877" ca="1">_xlfn.IFS( L877="", "",
(M876-N877)&lt;=0.5, 0,
TRUE,  M876-N877)</f>
        <v/>
      </c>
      <c r="N877" s="7" t="str" cm="1">
        <f t="array" aca="1" ref="N877" ca="1">_xlfn.IFS(
L877="", "",
TRUE, MIN(M876, ROUND($M$14/ (last_rou_date - $B$2) * (L877-L876), 2) )
)</f>
        <v/>
      </c>
      <c r="P877" s="59" t="str">
        <f t="shared" ca="1" si="39"/>
        <v/>
      </c>
      <c r="Q877" s="1" t="str" cm="1">
        <f t="array" aca="1" ref="Q877" ca="1">_xlfn.IFS(P877="","",
$B$11="Hə", _xlfn.XLOOKUP(DATE(P877, 12, 31), rou_table_dates, rou_table_nbvs,0, 0),
TRUE,  MAX(0, ROUND($M$14 - $M$14/ (last_rou_date - $B$2) * (DATE(P877,12,31) - $B$2), 2) )
)</f>
        <v/>
      </c>
      <c r="R877" s="1" t="str" cm="1">
        <f t="array" aca="1" ref="R877" ca="1">_xlfn.IFS(P877="","",
$B$11="Hə", _xlfn.XLOOKUP(DATE(P877, 12, 31), lease_table_dates, lease_table_balances,0, 0),
TRUE, IFERROR( XNPV($B$6, IF(payment_dates &gt;DATE(P877, 12, 31), payments,  0),  IF(payment_dates &gt;DATE(P877, 12, 31), payment_dates,  DATE(P877, 12, 31))    ),0)
)</f>
        <v/>
      </c>
      <c r="S877" s="1" t="str" cm="1">
        <f t="array" aca="1" ref="S877" ca="1">_xlfn.IFS(P877="","",
TRUE,  MIN( MIN(Q876, $M$14), ROUND($M$14/ (last_rou_date - $B$2) * (DATE(P877,12,31) - MAX($B$2, DATE(P877-1, 12, 31))), 2) )
)</f>
        <v/>
      </c>
      <c r="T877" s="7" t="str" cm="1">
        <f t="array" aca="1" ref="T877" ca="1">_xlfn.IFS(P877="", "",
ISTEXT(R876), R877- (H877 - SUMIFS( lease_table_payments, lease_table_years, P877) -$AG$14 ),
AND(ISNUMBER(R876), R877&lt;&gt;""),   R877- (R876 - SUMIFS( lease_table_payments, lease_table_years, P877) )
)</f>
        <v/>
      </c>
      <c r="V877" s="64">
        <f t="shared" si="41"/>
        <v>864</v>
      </c>
      <c r="W877" s="51" t="str" cm="1">
        <f t="array" ref="W877">_xlfn.IFS(
OR(W876=$B$4, W876=""),"",
TRUE,W876+1
)</f>
        <v/>
      </c>
      <c r="X877" s="51" t="str" cm="1">
        <f t="array" ref="X877">_xlfn.IFS(X876="","",
W877="", "",
AND($B$3="İllik"),DATE(YEAR(X876)+1,MONTH(X876),DAY(X876) ),
AND($B$3="Aylıq", $AH$14="Not end"), EDATE(X876,1),
AND($B$3="Aylıq", $AH$14="End"), EOMONTH(X876,1)
)</f>
        <v/>
      </c>
      <c r="Y877" s="51" t="str" cm="1">
        <f t="array" aca="1" ref="Y877" ca="1">_xlfn.IFS(
AND($B$7="Dövrün əvvəlində", Y876&lt;=last_rou_date), DATE(YEAR(Y876)+1, 12, 31),
AND($B$7="Dövrün sonunda", Y876&lt;=last_payment_date), DATE(YEAR(Y876)+1, 12, 31),
TRUE, ""
)</f>
        <v/>
      </c>
      <c r="Z877" s="75" t="str" cm="1">
        <f t="array" aca="1" ref="Z877" ca="1">_xlfn.IFS(
AND($AN$14="Not year_end", Z876&gt;last_payment_date), "",
AND($AN$14="Year_end", Z876&gt;=last_payment_date), "",
AND($AN$14="Year_end"), DATE(YEAR(Z876+1), 12, 31),
AND($AN$14="Not year_end", MONTH(Z876)=12, DAY(Z876)=31), DATE(YEAR(Z875)+1, MONTH(Z875), DAY(Z875)),
AND($AN$14="Not year_end", OR(MONTH(Z876)&lt;&gt;12, DAY(Z876)&lt;&gt;31) ), DATE(YEAR(Z876), 12, 31)
)</f>
        <v/>
      </c>
      <c r="AA877" s="75" t="str" cm="1">
        <f t="array" aca="1" ref="AA877" ca="1">_xlfn.IFS(AA876="", "",
AND(AA876=last_payment_date, OR(MONTH(AA876)&lt;&gt;12, DAY(AA876)&lt;&gt;31) ), DATE(YEAR(AA876), 12, 31),
AND(MONTH(AA876)=12, DAY(AA876)=31, AA876&gt;=last_payment_date), "",
AND(MONTH(AA876)=12, DAY(AA876)&lt;&gt;31),  EOMONTH(AA876,0),
AND(MONTH(AA876)=12, DAY(AA876)=31, $AH$14="Not end"),  EDATE(AA875,1),
AND($AH$14="Not end"), EDATE(AA876, 1),
AND($AH$14="End"), EOMONTH(AA876, 1)
)</f>
        <v/>
      </c>
      <c r="AB877" s="75" t="str" cm="1">
        <f t="array" aca="1" ref="AB877" ca="1">_xlfn.IFS(AB876="","",
AND(AB876=last_rou_date), "",
AND($B$3="İllik"),DATE(YEAR(AB876)+1,MONTH(AB876),DAY(AB876) ),
AND($B$3="Aylıq", $AH$14="Not end"), EDATE(AB876,1),
AND($B$3="Aylıq", $AH$14="End"), EOMONTH(AB876,1)
)</f>
        <v/>
      </c>
      <c r="AC877" s="75" t="str" cm="1">
        <f t="array" aca="1" ref="AC877" ca="1">_xlfn.IFS(
AND($AN$14="Not year_end", AC876&gt;last_rou_date), "",
AND($AN$14="Year_end", AC876&gt;=last_rou_date), "",
AND($AN$14="Year_end"), DATE(YEAR(AC876+1), 12, 31),
AND($AN$14="Not year_end", MONTH(AC876)=12, DAY(AC876)=31), DATE(YEAR(AC875)+1, MONTH(AC875), DAY(AC875)),
AND($AN$14="Not year_end", OR(MONTH(AC876)&lt;&gt;12, DAY(AC876)&lt;&gt;31) ), DATE(YEAR(AC876), 12, 31)
)</f>
        <v/>
      </c>
      <c r="AD877" s="75" t="str" cm="1">
        <f t="array" aca="1" ref="AD877" ca="1">_xlfn.IFS(AD876="", "",
AND(AD876=last_rou_date, OR(MONTH(AD876)&lt;&gt;12, DAY(AD876)&lt;&gt;31) ), DATE(YEAR(AD876), 12, 31),
AND(MONTH(AD876)=12, DAY(AD876)=31, AD876&gt;=last_rou_date), "",
AND(MONTH(AD876)=12, DAY(AD876)&lt;&gt;31),  EOMONTH(AD876,0),
AND(MONTH(AD876)=12, DAY(AD876)=31, $AH$14="Not end"),  EDATE(AD875,1),
AND($AH$14="Not end"), EDATE(AD876, 1),
AND($AH$14="End"), EOMONTH(AD876, 1)
)</f>
        <v/>
      </c>
      <c r="AE877" s="51" t="str" cm="1">
        <f t="array" ref="AE877">_xlfn.IFS(W877="", "",
AND(W877&gt;0, W877&lt;=$B$4, $C$2="İllik artım, faiz olaraq", $D$2&gt;0, $B$3="İllik"), $B$5*((1+$D$2)^(W877-1)),
AND(W877&gt;0, W877&lt;=$B$4, $C$2="İllik artım, faiz olaraq", $D$2&gt;0, $B$3="Aylıq"), $B$5*((1+$D$2)^ROUNDDOWN((W877-1)/12,0)),
AND(W877=1, $C$2="Aşağıdakı kimi dəyişir", ), $B$5,
AND(W877&gt;1, W877&lt;=$B$4, $C$2="Aşağıdakı kimi dəyişir"), IFERROR(VLOOKUP(W877, $C$4:$D$7, 2, FALSE), AE876),
AND(W877&gt;0, W877&lt;=$B$4), $B$5,
TRUE,0 )</f>
        <v/>
      </c>
      <c r="AF877" s="51" t="str">
        <f t="shared" ca="1" si="40"/>
        <v/>
      </c>
    </row>
    <row r="878" spans="1:32" x14ac:dyDescent="0.4">
      <c r="A878" s="13" t="str" cm="1">
        <f t="array" aca="1" ref="A878" ca="1">_xlfn.IFS(
AND(SUMIFS(lease_table_interest_accruals, lease_table_dates, A877)&gt;0, COUNTIFS($E$14:E877, "Interest accrual", $A$14:A877, A877)=0),  A877,
AND(SUMIFS(lease_table_payments, lease_table_dates, A877)&gt;0, COUNTIFS($E$14:E877, "Payment", $A$14:A877, A877)=0),  A877,
AND(SUMIFS(rou_table_deprs, rou_table_dates, A877)&gt;0, COUNTIFS($E$14:E877, "Depreciation", $A$14:A877, A877)=0),  A877,
TRUE,  IFERROR(INDEX(rou_table_dates,  MATCH(A877, rou_table_dates)+1, ), "")
)</f>
        <v/>
      </c>
      <c r="B878" s="1" t="str" cm="1">
        <f t="array" aca="1" ref="B878" ca="1">_xlfn.IFS(
AND(E878="Payment", A878=$B$2), $AM$14,
E878="Payment", $AM$15,
E878="Interest accrual", $AM$18,
E878="Depreciation", $AM$17,
TRUE, "")</f>
        <v/>
      </c>
      <c r="C878" s="1" t="str" cm="1">
        <f t="array" aca="1" ref="C878" ca="1">_xlfn.IFS(
E878="Payment", $AM$19,
E878="Interest accrual", $AM$15,
E878="Depreciation", $AM$16,
TRUE, "")</f>
        <v/>
      </c>
      <c r="D878" s="1" t="str" cm="1">
        <f t="array" aca="1" ref="D878" ca="1">_xlfn.IFS(
E878="Payment", _xlfn.XLOOKUP(A878, lease_table_dates, lease_table_payments, 0, 0),
E878="Interest accrual", _xlfn.XLOOKUP(A878, lease_table_dates, lease_table_interest_accruals, 0, 0),
E878="Depreciation", _xlfn.XLOOKUP(A878, rou_table_dates, rou_table_deprs, 0, 0),
TRUE, ""
)</f>
        <v/>
      </c>
      <c r="E878" s="7" t="str" cm="1">
        <f t="array" aca="1" ref="E878" ca="1">_xlfn.IFS(
AND(SUMIFS(lease_table_interest_accruals, lease_table_dates, A878)&gt;0, COUNTIFS($E$14:E877, "Interest accrual", $A$14:A877, A878)=0), "Interest accrual",
AND(SUMIFS(lease_table_payments, lease_table_dates, A878)&gt;0, COUNTIFS($E$14:E877, "Payment", $A$14:A877, A878)=0), "Payment",
AND(SUMIFS(rou_table_deprs, rou_table_dates, A878)&gt;0, COUNTIFS($E$14:E877, "Depreciation", $A$14:A877, A878)=0), "Depreciation",
TRUE,  ""
)</f>
        <v/>
      </c>
      <c r="G878" s="13" t="str" cm="1">
        <f t="array" aca="1" ref="G878" ca="1">_xlfn.IFS(
AND($B$11="Hə", $B$3="İllik"), Z878,
AND($B$11="Hə", $B$3="Aylıq"), AA878,
$B$11="Yox", X878)</f>
        <v/>
      </c>
      <c r="H878" s="1" t="str" cm="1">
        <f t="array" aca="1" ref="H878" ca="1">_xlfn.IFS( G878="", "",
TRUE, ROUND( H877+I878-J878, 2) )</f>
        <v/>
      </c>
      <c r="I878" s="1" t="str" cm="1">
        <f t="array" aca="1" ref="I878" ca="1">_xlfn.IFS(G878="", "",
G878=last_payment_date, (J878-H877),
 TRUE,  -  (H877- H877* (1+$B$6)^ (_xlfn.DAYS(G878,G877)/365) )
)</f>
        <v/>
      </c>
      <c r="J878" s="1" t="str" cm="1">
        <f t="array" aca="1" ref="J878" ca="1">_xlfn.IFS(G878="", "",
TRUE, _xlfn.XLOOKUP(G878,  payment_dates, payments,0,0)
)</f>
        <v/>
      </c>
      <c r="L878" s="8" t="str" cm="1">
        <f t="array" aca="1" ref="L878" ca="1">_xlfn.IFS(
AND($B$11="Hə", $B$3="İllik"), AC878,
AND($B$11="Hə", $B$3="Aylıq"), AD878,
$B$11="Yox", AB878)</f>
        <v/>
      </c>
      <c r="M878" s="1" t="str" cm="1">
        <f t="array" aca="1" ref="M878" ca="1">_xlfn.IFS( L878="", "",
(M877-N878)&lt;=0.5, 0,
TRUE,  M877-N878)</f>
        <v/>
      </c>
      <c r="N878" s="7" t="str" cm="1">
        <f t="array" aca="1" ref="N878" ca="1">_xlfn.IFS(
L878="", "",
TRUE, MIN(M877, ROUND($M$14/ (last_rou_date - $B$2) * (L878-L877), 2) )
)</f>
        <v/>
      </c>
      <c r="P878" s="59" t="str">
        <f t="shared" ca="1" si="39"/>
        <v/>
      </c>
      <c r="Q878" s="1" t="str" cm="1">
        <f t="array" aca="1" ref="Q878" ca="1">_xlfn.IFS(P878="","",
$B$11="Hə", _xlfn.XLOOKUP(DATE(P878, 12, 31), rou_table_dates, rou_table_nbvs,0, 0),
TRUE,  MAX(0, ROUND($M$14 - $M$14/ (last_rou_date - $B$2) * (DATE(P878,12,31) - $B$2), 2) )
)</f>
        <v/>
      </c>
      <c r="R878" s="1" t="str" cm="1">
        <f t="array" aca="1" ref="R878" ca="1">_xlfn.IFS(P878="","",
$B$11="Hə", _xlfn.XLOOKUP(DATE(P878, 12, 31), lease_table_dates, lease_table_balances,0, 0),
TRUE, IFERROR( XNPV($B$6, IF(payment_dates &gt;DATE(P878, 12, 31), payments,  0),  IF(payment_dates &gt;DATE(P878, 12, 31), payment_dates,  DATE(P878, 12, 31))    ),0)
)</f>
        <v/>
      </c>
      <c r="S878" s="1" t="str" cm="1">
        <f t="array" aca="1" ref="S878" ca="1">_xlfn.IFS(P878="","",
TRUE,  MIN( MIN(Q877, $M$14), ROUND($M$14/ (last_rou_date - $B$2) * (DATE(P878,12,31) - MAX($B$2, DATE(P878-1, 12, 31))), 2) )
)</f>
        <v/>
      </c>
      <c r="T878" s="7" t="str" cm="1">
        <f t="array" aca="1" ref="T878" ca="1">_xlfn.IFS(P878="", "",
ISTEXT(R877), R878- (H878 - SUMIFS( lease_table_payments, lease_table_years, P878) -$AG$14 ),
AND(ISNUMBER(R877), R878&lt;&gt;""),   R878- (R877 - SUMIFS( lease_table_payments, lease_table_years, P878) )
)</f>
        <v/>
      </c>
      <c r="V878" s="64">
        <f t="shared" si="41"/>
        <v>865</v>
      </c>
      <c r="W878" s="51" t="str" cm="1">
        <f t="array" ref="W878">_xlfn.IFS(
OR(W877=$B$4, W877=""),"",
TRUE,W877+1
)</f>
        <v/>
      </c>
      <c r="X878" s="51" t="str" cm="1">
        <f t="array" ref="X878">_xlfn.IFS(X877="","",
W878="", "",
AND($B$3="İllik"),DATE(YEAR(X877)+1,MONTH(X877),DAY(X877) ),
AND($B$3="Aylıq", $AH$14="Not end"), EDATE(X877,1),
AND($B$3="Aylıq", $AH$14="End"), EOMONTH(X877,1)
)</f>
        <v/>
      </c>
      <c r="Y878" s="51" t="str" cm="1">
        <f t="array" aca="1" ref="Y878" ca="1">_xlfn.IFS(
AND($B$7="Dövrün əvvəlində", Y877&lt;=last_rou_date), DATE(YEAR(Y877)+1, 12, 31),
AND($B$7="Dövrün sonunda", Y877&lt;=last_payment_date), DATE(YEAR(Y877)+1, 12, 31),
TRUE, ""
)</f>
        <v/>
      </c>
      <c r="Z878" s="75" t="str" cm="1">
        <f t="array" aca="1" ref="Z878" ca="1">_xlfn.IFS(
AND($AN$14="Not year_end", Z877&gt;last_payment_date), "",
AND($AN$14="Year_end", Z877&gt;=last_payment_date), "",
AND($AN$14="Year_end"), DATE(YEAR(Z877+1), 12, 31),
AND($AN$14="Not year_end", MONTH(Z877)=12, DAY(Z877)=31), DATE(YEAR(Z876)+1, MONTH(Z876), DAY(Z876)),
AND($AN$14="Not year_end", OR(MONTH(Z877)&lt;&gt;12, DAY(Z877)&lt;&gt;31) ), DATE(YEAR(Z877), 12, 31)
)</f>
        <v/>
      </c>
      <c r="AA878" s="75" t="str" cm="1">
        <f t="array" aca="1" ref="AA878" ca="1">_xlfn.IFS(AA877="", "",
AND(AA877=last_payment_date, OR(MONTH(AA877)&lt;&gt;12, DAY(AA877)&lt;&gt;31) ), DATE(YEAR(AA877), 12, 31),
AND(MONTH(AA877)=12, DAY(AA877)=31, AA877&gt;=last_payment_date), "",
AND(MONTH(AA877)=12, DAY(AA877)&lt;&gt;31),  EOMONTH(AA877,0),
AND(MONTH(AA877)=12, DAY(AA877)=31, $AH$14="Not end"),  EDATE(AA876,1),
AND($AH$14="Not end"), EDATE(AA877, 1),
AND($AH$14="End"), EOMONTH(AA877, 1)
)</f>
        <v/>
      </c>
      <c r="AB878" s="75" t="str" cm="1">
        <f t="array" aca="1" ref="AB878" ca="1">_xlfn.IFS(AB877="","",
AND(AB877=last_rou_date), "",
AND($B$3="İllik"),DATE(YEAR(AB877)+1,MONTH(AB877),DAY(AB877) ),
AND($B$3="Aylıq", $AH$14="Not end"), EDATE(AB877,1),
AND($B$3="Aylıq", $AH$14="End"), EOMONTH(AB877,1)
)</f>
        <v/>
      </c>
      <c r="AC878" s="75" t="str" cm="1">
        <f t="array" aca="1" ref="AC878" ca="1">_xlfn.IFS(
AND($AN$14="Not year_end", AC877&gt;last_rou_date), "",
AND($AN$14="Year_end", AC877&gt;=last_rou_date), "",
AND($AN$14="Year_end"), DATE(YEAR(AC877+1), 12, 31),
AND($AN$14="Not year_end", MONTH(AC877)=12, DAY(AC877)=31), DATE(YEAR(AC876)+1, MONTH(AC876), DAY(AC876)),
AND($AN$14="Not year_end", OR(MONTH(AC877)&lt;&gt;12, DAY(AC877)&lt;&gt;31) ), DATE(YEAR(AC877), 12, 31)
)</f>
        <v/>
      </c>
      <c r="AD878" s="75" t="str" cm="1">
        <f t="array" aca="1" ref="AD878" ca="1">_xlfn.IFS(AD877="", "",
AND(AD877=last_rou_date, OR(MONTH(AD877)&lt;&gt;12, DAY(AD877)&lt;&gt;31) ), DATE(YEAR(AD877), 12, 31),
AND(MONTH(AD877)=12, DAY(AD877)=31, AD877&gt;=last_rou_date), "",
AND(MONTH(AD877)=12, DAY(AD877)&lt;&gt;31),  EOMONTH(AD877,0),
AND(MONTH(AD877)=12, DAY(AD877)=31, $AH$14="Not end"),  EDATE(AD876,1),
AND($AH$14="Not end"), EDATE(AD877, 1),
AND($AH$14="End"), EOMONTH(AD877, 1)
)</f>
        <v/>
      </c>
      <c r="AE878" s="51" t="str" cm="1">
        <f t="array" ref="AE878">_xlfn.IFS(W878="", "",
AND(W878&gt;0, W878&lt;=$B$4, $C$2="İllik artım, faiz olaraq", $D$2&gt;0, $B$3="İllik"), $B$5*((1+$D$2)^(W878-1)),
AND(W878&gt;0, W878&lt;=$B$4, $C$2="İllik artım, faiz olaraq", $D$2&gt;0, $B$3="Aylıq"), $B$5*((1+$D$2)^ROUNDDOWN((W878-1)/12,0)),
AND(W878=1, $C$2="Aşağıdakı kimi dəyişir", ), $B$5,
AND(W878&gt;1, W878&lt;=$B$4, $C$2="Aşağıdakı kimi dəyişir"), IFERROR(VLOOKUP(W878, $C$4:$D$7, 2, FALSE), AE877),
AND(W878&gt;0, W878&lt;=$B$4), $B$5,
TRUE,0 )</f>
        <v/>
      </c>
      <c r="AF878" s="51" t="str">
        <f t="shared" ca="1" si="40"/>
        <v/>
      </c>
    </row>
    <row r="879" spans="1:32" x14ac:dyDescent="0.4">
      <c r="A879" s="13" t="str" cm="1">
        <f t="array" aca="1" ref="A879" ca="1">_xlfn.IFS(
AND(SUMIFS(lease_table_interest_accruals, lease_table_dates, A878)&gt;0, COUNTIFS($E$14:E878, "Interest accrual", $A$14:A878, A878)=0),  A878,
AND(SUMIFS(lease_table_payments, lease_table_dates, A878)&gt;0, COUNTIFS($E$14:E878, "Payment", $A$14:A878, A878)=0),  A878,
AND(SUMIFS(rou_table_deprs, rou_table_dates, A878)&gt;0, COUNTIFS($E$14:E878, "Depreciation", $A$14:A878, A878)=0),  A878,
TRUE,  IFERROR(INDEX(rou_table_dates,  MATCH(A878, rou_table_dates)+1, ), "")
)</f>
        <v/>
      </c>
      <c r="B879" s="1" t="str" cm="1">
        <f t="array" aca="1" ref="B879" ca="1">_xlfn.IFS(
AND(E879="Payment", A879=$B$2), $AM$14,
E879="Payment", $AM$15,
E879="Interest accrual", $AM$18,
E879="Depreciation", $AM$17,
TRUE, "")</f>
        <v/>
      </c>
      <c r="C879" s="1" t="str" cm="1">
        <f t="array" aca="1" ref="C879" ca="1">_xlfn.IFS(
E879="Payment", $AM$19,
E879="Interest accrual", $AM$15,
E879="Depreciation", $AM$16,
TRUE, "")</f>
        <v/>
      </c>
      <c r="D879" s="1" t="str" cm="1">
        <f t="array" aca="1" ref="D879" ca="1">_xlfn.IFS(
E879="Payment", _xlfn.XLOOKUP(A879, lease_table_dates, lease_table_payments, 0, 0),
E879="Interest accrual", _xlfn.XLOOKUP(A879, lease_table_dates, lease_table_interest_accruals, 0, 0),
E879="Depreciation", _xlfn.XLOOKUP(A879, rou_table_dates, rou_table_deprs, 0, 0),
TRUE, ""
)</f>
        <v/>
      </c>
      <c r="E879" s="7" t="str" cm="1">
        <f t="array" aca="1" ref="E879" ca="1">_xlfn.IFS(
AND(SUMIFS(lease_table_interest_accruals, lease_table_dates, A879)&gt;0, COUNTIFS($E$14:E878, "Interest accrual", $A$14:A878, A879)=0), "Interest accrual",
AND(SUMIFS(lease_table_payments, lease_table_dates, A879)&gt;0, COUNTIFS($E$14:E878, "Payment", $A$14:A878, A879)=0), "Payment",
AND(SUMIFS(rou_table_deprs, rou_table_dates, A879)&gt;0, COUNTIFS($E$14:E878, "Depreciation", $A$14:A878, A879)=0), "Depreciation",
TRUE,  ""
)</f>
        <v/>
      </c>
      <c r="G879" s="13" t="str" cm="1">
        <f t="array" aca="1" ref="G879" ca="1">_xlfn.IFS(
AND($B$11="Hə", $B$3="İllik"), Z879,
AND($B$11="Hə", $B$3="Aylıq"), AA879,
$B$11="Yox", X879)</f>
        <v/>
      </c>
      <c r="H879" s="1" t="str" cm="1">
        <f t="array" aca="1" ref="H879" ca="1">_xlfn.IFS( G879="", "",
TRUE, ROUND( H878+I879-J879, 2) )</f>
        <v/>
      </c>
      <c r="I879" s="1" t="str" cm="1">
        <f t="array" aca="1" ref="I879" ca="1">_xlfn.IFS(G879="", "",
G879=last_payment_date, (J879-H878),
 TRUE,  -  (H878- H878* (1+$B$6)^ (_xlfn.DAYS(G879,G878)/365) )
)</f>
        <v/>
      </c>
      <c r="J879" s="1" t="str" cm="1">
        <f t="array" aca="1" ref="J879" ca="1">_xlfn.IFS(G879="", "",
TRUE, _xlfn.XLOOKUP(G879,  payment_dates, payments,0,0)
)</f>
        <v/>
      </c>
      <c r="L879" s="8" t="str" cm="1">
        <f t="array" aca="1" ref="L879" ca="1">_xlfn.IFS(
AND($B$11="Hə", $B$3="İllik"), AC879,
AND($B$11="Hə", $B$3="Aylıq"), AD879,
$B$11="Yox", AB879)</f>
        <v/>
      </c>
      <c r="M879" s="1" t="str" cm="1">
        <f t="array" aca="1" ref="M879" ca="1">_xlfn.IFS( L879="", "",
(M878-N879)&lt;=0.5, 0,
TRUE,  M878-N879)</f>
        <v/>
      </c>
      <c r="N879" s="7" t="str" cm="1">
        <f t="array" aca="1" ref="N879" ca="1">_xlfn.IFS(
L879="", "",
TRUE, MIN(M878, ROUND($M$14/ (last_rou_date - $B$2) * (L879-L878), 2) )
)</f>
        <v/>
      </c>
      <c r="P879" s="59" t="str">
        <f t="shared" ca="1" si="39"/>
        <v/>
      </c>
      <c r="Q879" s="1" t="str" cm="1">
        <f t="array" aca="1" ref="Q879" ca="1">_xlfn.IFS(P879="","",
$B$11="Hə", _xlfn.XLOOKUP(DATE(P879, 12, 31), rou_table_dates, rou_table_nbvs,0, 0),
TRUE,  MAX(0, ROUND($M$14 - $M$14/ (last_rou_date - $B$2) * (DATE(P879,12,31) - $B$2), 2) )
)</f>
        <v/>
      </c>
      <c r="R879" s="1" t="str" cm="1">
        <f t="array" aca="1" ref="R879" ca="1">_xlfn.IFS(P879="","",
$B$11="Hə", _xlfn.XLOOKUP(DATE(P879, 12, 31), lease_table_dates, lease_table_balances,0, 0),
TRUE, IFERROR( XNPV($B$6, IF(payment_dates &gt;DATE(P879, 12, 31), payments,  0),  IF(payment_dates &gt;DATE(P879, 12, 31), payment_dates,  DATE(P879, 12, 31))    ),0)
)</f>
        <v/>
      </c>
      <c r="S879" s="1" t="str" cm="1">
        <f t="array" aca="1" ref="S879" ca="1">_xlfn.IFS(P879="","",
TRUE,  MIN( MIN(Q878, $M$14), ROUND($M$14/ (last_rou_date - $B$2) * (DATE(P879,12,31) - MAX($B$2, DATE(P879-1, 12, 31))), 2) )
)</f>
        <v/>
      </c>
      <c r="T879" s="7" t="str" cm="1">
        <f t="array" aca="1" ref="T879" ca="1">_xlfn.IFS(P879="", "",
ISTEXT(R878), R879- (H879 - SUMIFS( lease_table_payments, lease_table_years, P879) -$AG$14 ),
AND(ISNUMBER(R878), R879&lt;&gt;""),   R879- (R878 - SUMIFS( lease_table_payments, lease_table_years, P879) )
)</f>
        <v/>
      </c>
      <c r="V879" s="64">
        <f t="shared" si="41"/>
        <v>866</v>
      </c>
      <c r="W879" s="51" t="str" cm="1">
        <f t="array" ref="W879">_xlfn.IFS(
OR(W878=$B$4, W878=""),"",
TRUE,W878+1
)</f>
        <v/>
      </c>
      <c r="X879" s="51" t="str" cm="1">
        <f t="array" ref="X879">_xlfn.IFS(X878="","",
W879="", "",
AND($B$3="İllik"),DATE(YEAR(X878)+1,MONTH(X878),DAY(X878) ),
AND($B$3="Aylıq", $AH$14="Not end"), EDATE(X878,1),
AND($B$3="Aylıq", $AH$14="End"), EOMONTH(X878,1)
)</f>
        <v/>
      </c>
      <c r="Y879" s="51" t="str" cm="1">
        <f t="array" aca="1" ref="Y879" ca="1">_xlfn.IFS(
AND($B$7="Dövrün əvvəlində", Y878&lt;=last_rou_date), DATE(YEAR(Y878)+1, 12, 31),
AND($B$7="Dövrün sonunda", Y878&lt;=last_payment_date), DATE(YEAR(Y878)+1, 12, 31),
TRUE, ""
)</f>
        <v/>
      </c>
      <c r="Z879" s="75" t="str" cm="1">
        <f t="array" aca="1" ref="Z879" ca="1">_xlfn.IFS(
AND($AN$14="Not year_end", Z878&gt;last_payment_date), "",
AND($AN$14="Year_end", Z878&gt;=last_payment_date), "",
AND($AN$14="Year_end"), DATE(YEAR(Z878+1), 12, 31),
AND($AN$14="Not year_end", MONTH(Z878)=12, DAY(Z878)=31), DATE(YEAR(Z877)+1, MONTH(Z877), DAY(Z877)),
AND($AN$14="Not year_end", OR(MONTH(Z878)&lt;&gt;12, DAY(Z878)&lt;&gt;31) ), DATE(YEAR(Z878), 12, 31)
)</f>
        <v/>
      </c>
      <c r="AA879" s="75" t="str" cm="1">
        <f t="array" aca="1" ref="AA879" ca="1">_xlfn.IFS(AA878="", "",
AND(AA878=last_payment_date, OR(MONTH(AA878)&lt;&gt;12, DAY(AA878)&lt;&gt;31) ), DATE(YEAR(AA878), 12, 31),
AND(MONTH(AA878)=12, DAY(AA878)=31, AA878&gt;=last_payment_date), "",
AND(MONTH(AA878)=12, DAY(AA878)&lt;&gt;31),  EOMONTH(AA878,0),
AND(MONTH(AA878)=12, DAY(AA878)=31, $AH$14="Not end"),  EDATE(AA877,1),
AND($AH$14="Not end"), EDATE(AA878, 1),
AND($AH$14="End"), EOMONTH(AA878, 1)
)</f>
        <v/>
      </c>
      <c r="AB879" s="75" t="str" cm="1">
        <f t="array" aca="1" ref="AB879" ca="1">_xlfn.IFS(AB878="","",
AND(AB878=last_rou_date), "",
AND($B$3="İllik"),DATE(YEAR(AB878)+1,MONTH(AB878),DAY(AB878) ),
AND($B$3="Aylıq", $AH$14="Not end"), EDATE(AB878,1),
AND($B$3="Aylıq", $AH$14="End"), EOMONTH(AB878,1)
)</f>
        <v/>
      </c>
      <c r="AC879" s="75" t="str" cm="1">
        <f t="array" aca="1" ref="AC879" ca="1">_xlfn.IFS(
AND($AN$14="Not year_end", AC878&gt;last_rou_date), "",
AND($AN$14="Year_end", AC878&gt;=last_rou_date), "",
AND($AN$14="Year_end"), DATE(YEAR(AC878+1), 12, 31),
AND($AN$14="Not year_end", MONTH(AC878)=12, DAY(AC878)=31), DATE(YEAR(AC877)+1, MONTH(AC877), DAY(AC877)),
AND($AN$14="Not year_end", OR(MONTH(AC878)&lt;&gt;12, DAY(AC878)&lt;&gt;31) ), DATE(YEAR(AC878), 12, 31)
)</f>
        <v/>
      </c>
      <c r="AD879" s="75" t="str" cm="1">
        <f t="array" aca="1" ref="AD879" ca="1">_xlfn.IFS(AD878="", "",
AND(AD878=last_rou_date, OR(MONTH(AD878)&lt;&gt;12, DAY(AD878)&lt;&gt;31) ), DATE(YEAR(AD878), 12, 31),
AND(MONTH(AD878)=12, DAY(AD878)=31, AD878&gt;=last_rou_date), "",
AND(MONTH(AD878)=12, DAY(AD878)&lt;&gt;31),  EOMONTH(AD878,0),
AND(MONTH(AD878)=12, DAY(AD878)=31, $AH$14="Not end"),  EDATE(AD877,1),
AND($AH$14="Not end"), EDATE(AD878, 1),
AND($AH$14="End"), EOMONTH(AD878, 1)
)</f>
        <v/>
      </c>
      <c r="AE879" s="51" t="str" cm="1">
        <f t="array" ref="AE879">_xlfn.IFS(W879="", "",
AND(W879&gt;0, W879&lt;=$B$4, $C$2="İllik artım, faiz olaraq", $D$2&gt;0, $B$3="İllik"), $B$5*((1+$D$2)^(W879-1)),
AND(W879&gt;0, W879&lt;=$B$4, $C$2="İllik artım, faiz olaraq", $D$2&gt;0, $B$3="Aylıq"), $B$5*((1+$D$2)^ROUNDDOWN((W879-1)/12,0)),
AND(W879=1, $C$2="Aşağıdakı kimi dəyişir", ), $B$5,
AND(W879&gt;1, W879&lt;=$B$4, $C$2="Aşağıdakı kimi dəyişir"), IFERROR(VLOOKUP(W879, $C$4:$D$7, 2, FALSE), AE878),
AND(W879&gt;0, W879&lt;=$B$4), $B$5,
TRUE,0 )</f>
        <v/>
      </c>
      <c r="AF879" s="51" t="str">
        <f t="shared" ca="1" si="40"/>
        <v/>
      </c>
    </row>
    <row r="880" spans="1:32" x14ac:dyDescent="0.4">
      <c r="A880" s="13" t="str" cm="1">
        <f t="array" aca="1" ref="A880" ca="1">_xlfn.IFS(
AND(SUMIFS(lease_table_interest_accruals, lease_table_dates, A879)&gt;0, COUNTIFS($E$14:E879, "Interest accrual", $A$14:A879, A879)=0),  A879,
AND(SUMIFS(lease_table_payments, lease_table_dates, A879)&gt;0, COUNTIFS($E$14:E879, "Payment", $A$14:A879, A879)=0),  A879,
AND(SUMIFS(rou_table_deprs, rou_table_dates, A879)&gt;0, COUNTIFS($E$14:E879, "Depreciation", $A$14:A879, A879)=0),  A879,
TRUE,  IFERROR(INDEX(rou_table_dates,  MATCH(A879, rou_table_dates)+1, ), "")
)</f>
        <v/>
      </c>
      <c r="B880" s="1" t="str" cm="1">
        <f t="array" aca="1" ref="B880" ca="1">_xlfn.IFS(
AND(E880="Payment", A880=$B$2), $AM$14,
E880="Payment", $AM$15,
E880="Interest accrual", $AM$18,
E880="Depreciation", $AM$17,
TRUE, "")</f>
        <v/>
      </c>
      <c r="C880" s="1" t="str" cm="1">
        <f t="array" aca="1" ref="C880" ca="1">_xlfn.IFS(
E880="Payment", $AM$19,
E880="Interest accrual", $AM$15,
E880="Depreciation", $AM$16,
TRUE, "")</f>
        <v/>
      </c>
      <c r="D880" s="1" t="str" cm="1">
        <f t="array" aca="1" ref="D880" ca="1">_xlfn.IFS(
E880="Payment", _xlfn.XLOOKUP(A880, lease_table_dates, lease_table_payments, 0, 0),
E880="Interest accrual", _xlfn.XLOOKUP(A880, lease_table_dates, lease_table_interest_accruals, 0, 0),
E880="Depreciation", _xlfn.XLOOKUP(A880, rou_table_dates, rou_table_deprs, 0, 0),
TRUE, ""
)</f>
        <v/>
      </c>
      <c r="E880" s="7" t="str" cm="1">
        <f t="array" aca="1" ref="E880" ca="1">_xlfn.IFS(
AND(SUMIFS(lease_table_interest_accruals, lease_table_dates, A880)&gt;0, COUNTIFS($E$14:E879, "Interest accrual", $A$14:A879, A880)=0), "Interest accrual",
AND(SUMIFS(lease_table_payments, lease_table_dates, A880)&gt;0, COUNTIFS($E$14:E879, "Payment", $A$14:A879, A880)=0), "Payment",
AND(SUMIFS(rou_table_deprs, rou_table_dates, A880)&gt;0, COUNTIFS($E$14:E879, "Depreciation", $A$14:A879, A880)=0), "Depreciation",
TRUE,  ""
)</f>
        <v/>
      </c>
      <c r="G880" s="13" t="str" cm="1">
        <f t="array" aca="1" ref="G880" ca="1">_xlfn.IFS(
AND($B$11="Hə", $B$3="İllik"), Z880,
AND($B$11="Hə", $B$3="Aylıq"), AA880,
$B$11="Yox", X880)</f>
        <v/>
      </c>
      <c r="H880" s="1" t="str" cm="1">
        <f t="array" aca="1" ref="H880" ca="1">_xlfn.IFS( G880="", "",
TRUE, ROUND( H879+I880-J880, 2) )</f>
        <v/>
      </c>
      <c r="I880" s="1" t="str" cm="1">
        <f t="array" aca="1" ref="I880" ca="1">_xlfn.IFS(G880="", "",
G880=last_payment_date, (J880-H879),
 TRUE,  -  (H879- H879* (1+$B$6)^ (_xlfn.DAYS(G880,G879)/365) )
)</f>
        <v/>
      </c>
      <c r="J880" s="1" t="str" cm="1">
        <f t="array" aca="1" ref="J880" ca="1">_xlfn.IFS(G880="", "",
TRUE, _xlfn.XLOOKUP(G880,  payment_dates, payments,0,0)
)</f>
        <v/>
      </c>
      <c r="L880" s="8" t="str" cm="1">
        <f t="array" aca="1" ref="L880" ca="1">_xlfn.IFS(
AND($B$11="Hə", $B$3="İllik"), AC880,
AND($B$11="Hə", $B$3="Aylıq"), AD880,
$B$11="Yox", AB880)</f>
        <v/>
      </c>
      <c r="M880" s="1" t="str" cm="1">
        <f t="array" aca="1" ref="M880" ca="1">_xlfn.IFS( L880="", "",
(M879-N880)&lt;=0.5, 0,
TRUE,  M879-N880)</f>
        <v/>
      </c>
      <c r="N880" s="7" t="str" cm="1">
        <f t="array" aca="1" ref="N880" ca="1">_xlfn.IFS(
L880="", "",
TRUE, MIN(M879, ROUND($M$14/ (last_rou_date - $B$2) * (L880-L879), 2) )
)</f>
        <v/>
      </c>
      <c r="P880" s="59" t="str">
        <f t="shared" ca="1" si="39"/>
        <v/>
      </c>
      <c r="Q880" s="1" t="str" cm="1">
        <f t="array" aca="1" ref="Q880" ca="1">_xlfn.IFS(P880="","",
$B$11="Hə", _xlfn.XLOOKUP(DATE(P880, 12, 31), rou_table_dates, rou_table_nbvs,0, 0),
TRUE,  MAX(0, ROUND($M$14 - $M$14/ (last_rou_date - $B$2) * (DATE(P880,12,31) - $B$2), 2) )
)</f>
        <v/>
      </c>
      <c r="R880" s="1" t="str" cm="1">
        <f t="array" aca="1" ref="R880" ca="1">_xlfn.IFS(P880="","",
$B$11="Hə", _xlfn.XLOOKUP(DATE(P880, 12, 31), lease_table_dates, lease_table_balances,0, 0),
TRUE, IFERROR( XNPV($B$6, IF(payment_dates &gt;DATE(P880, 12, 31), payments,  0),  IF(payment_dates &gt;DATE(P880, 12, 31), payment_dates,  DATE(P880, 12, 31))    ),0)
)</f>
        <v/>
      </c>
      <c r="S880" s="1" t="str" cm="1">
        <f t="array" aca="1" ref="S880" ca="1">_xlfn.IFS(P880="","",
TRUE,  MIN( MIN(Q879, $M$14), ROUND($M$14/ (last_rou_date - $B$2) * (DATE(P880,12,31) - MAX($B$2, DATE(P880-1, 12, 31))), 2) )
)</f>
        <v/>
      </c>
      <c r="T880" s="7" t="str" cm="1">
        <f t="array" aca="1" ref="T880" ca="1">_xlfn.IFS(P880="", "",
ISTEXT(R879), R880- (H880 - SUMIFS( lease_table_payments, lease_table_years, P880) -$AG$14 ),
AND(ISNUMBER(R879), R880&lt;&gt;""),   R880- (R879 - SUMIFS( lease_table_payments, lease_table_years, P880) )
)</f>
        <v/>
      </c>
      <c r="V880" s="64">
        <f t="shared" si="41"/>
        <v>867</v>
      </c>
      <c r="W880" s="51" t="str" cm="1">
        <f t="array" ref="W880">_xlfn.IFS(
OR(W879=$B$4, W879=""),"",
TRUE,W879+1
)</f>
        <v/>
      </c>
      <c r="X880" s="51" t="str" cm="1">
        <f t="array" ref="X880">_xlfn.IFS(X879="","",
W880="", "",
AND($B$3="İllik"),DATE(YEAR(X879)+1,MONTH(X879),DAY(X879) ),
AND($B$3="Aylıq", $AH$14="Not end"), EDATE(X879,1),
AND($B$3="Aylıq", $AH$14="End"), EOMONTH(X879,1)
)</f>
        <v/>
      </c>
      <c r="Y880" s="51" t="str" cm="1">
        <f t="array" aca="1" ref="Y880" ca="1">_xlfn.IFS(
AND($B$7="Dövrün əvvəlində", Y879&lt;=last_rou_date), DATE(YEAR(Y879)+1, 12, 31),
AND($B$7="Dövrün sonunda", Y879&lt;=last_payment_date), DATE(YEAR(Y879)+1, 12, 31),
TRUE, ""
)</f>
        <v/>
      </c>
      <c r="Z880" s="75" t="str" cm="1">
        <f t="array" aca="1" ref="Z880" ca="1">_xlfn.IFS(
AND($AN$14="Not year_end", Z879&gt;last_payment_date), "",
AND($AN$14="Year_end", Z879&gt;=last_payment_date), "",
AND($AN$14="Year_end"), DATE(YEAR(Z879+1), 12, 31),
AND($AN$14="Not year_end", MONTH(Z879)=12, DAY(Z879)=31), DATE(YEAR(Z878)+1, MONTH(Z878), DAY(Z878)),
AND($AN$14="Not year_end", OR(MONTH(Z879)&lt;&gt;12, DAY(Z879)&lt;&gt;31) ), DATE(YEAR(Z879), 12, 31)
)</f>
        <v/>
      </c>
      <c r="AA880" s="75" t="str" cm="1">
        <f t="array" aca="1" ref="AA880" ca="1">_xlfn.IFS(AA879="", "",
AND(AA879=last_payment_date, OR(MONTH(AA879)&lt;&gt;12, DAY(AA879)&lt;&gt;31) ), DATE(YEAR(AA879), 12, 31),
AND(MONTH(AA879)=12, DAY(AA879)=31, AA879&gt;=last_payment_date), "",
AND(MONTH(AA879)=12, DAY(AA879)&lt;&gt;31),  EOMONTH(AA879,0),
AND(MONTH(AA879)=12, DAY(AA879)=31, $AH$14="Not end"),  EDATE(AA878,1),
AND($AH$14="Not end"), EDATE(AA879, 1),
AND($AH$14="End"), EOMONTH(AA879, 1)
)</f>
        <v/>
      </c>
      <c r="AB880" s="75" t="str" cm="1">
        <f t="array" aca="1" ref="AB880" ca="1">_xlfn.IFS(AB879="","",
AND(AB879=last_rou_date), "",
AND($B$3="İllik"),DATE(YEAR(AB879)+1,MONTH(AB879),DAY(AB879) ),
AND($B$3="Aylıq", $AH$14="Not end"), EDATE(AB879,1),
AND($B$3="Aylıq", $AH$14="End"), EOMONTH(AB879,1)
)</f>
        <v/>
      </c>
      <c r="AC880" s="75" t="str" cm="1">
        <f t="array" aca="1" ref="AC880" ca="1">_xlfn.IFS(
AND($AN$14="Not year_end", AC879&gt;last_rou_date), "",
AND($AN$14="Year_end", AC879&gt;=last_rou_date), "",
AND($AN$14="Year_end"), DATE(YEAR(AC879+1), 12, 31),
AND($AN$14="Not year_end", MONTH(AC879)=12, DAY(AC879)=31), DATE(YEAR(AC878)+1, MONTH(AC878), DAY(AC878)),
AND($AN$14="Not year_end", OR(MONTH(AC879)&lt;&gt;12, DAY(AC879)&lt;&gt;31) ), DATE(YEAR(AC879), 12, 31)
)</f>
        <v/>
      </c>
      <c r="AD880" s="75" t="str" cm="1">
        <f t="array" aca="1" ref="AD880" ca="1">_xlfn.IFS(AD879="", "",
AND(AD879=last_rou_date, OR(MONTH(AD879)&lt;&gt;12, DAY(AD879)&lt;&gt;31) ), DATE(YEAR(AD879), 12, 31),
AND(MONTH(AD879)=12, DAY(AD879)=31, AD879&gt;=last_rou_date), "",
AND(MONTH(AD879)=12, DAY(AD879)&lt;&gt;31),  EOMONTH(AD879,0),
AND(MONTH(AD879)=12, DAY(AD879)=31, $AH$14="Not end"),  EDATE(AD878,1),
AND($AH$14="Not end"), EDATE(AD879, 1),
AND($AH$14="End"), EOMONTH(AD879, 1)
)</f>
        <v/>
      </c>
      <c r="AE880" s="51" t="str" cm="1">
        <f t="array" ref="AE880">_xlfn.IFS(W880="", "",
AND(W880&gt;0, W880&lt;=$B$4, $C$2="İllik artım, faiz olaraq", $D$2&gt;0, $B$3="İllik"), $B$5*((1+$D$2)^(W880-1)),
AND(W880&gt;0, W880&lt;=$B$4, $C$2="İllik artım, faiz olaraq", $D$2&gt;0, $B$3="Aylıq"), $B$5*((1+$D$2)^ROUNDDOWN((W880-1)/12,0)),
AND(W880=1, $C$2="Aşağıdakı kimi dəyişir", ), $B$5,
AND(W880&gt;1, W880&lt;=$B$4, $C$2="Aşağıdakı kimi dəyişir"), IFERROR(VLOOKUP(W880, $C$4:$D$7, 2, FALSE), AE879),
AND(W880&gt;0, W880&lt;=$B$4), $B$5,
TRUE,0 )</f>
        <v/>
      </c>
      <c r="AF880" s="51" t="str">
        <f t="shared" ca="1" si="40"/>
        <v/>
      </c>
    </row>
    <row r="881" spans="1:32" x14ac:dyDescent="0.4">
      <c r="A881" s="13" t="str" cm="1">
        <f t="array" aca="1" ref="A881" ca="1">_xlfn.IFS(
AND(SUMIFS(lease_table_interest_accruals, lease_table_dates, A880)&gt;0, COUNTIFS($E$14:E880, "Interest accrual", $A$14:A880, A880)=0),  A880,
AND(SUMIFS(lease_table_payments, lease_table_dates, A880)&gt;0, COUNTIFS($E$14:E880, "Payment", $A$14:A880, A880)=0),  A880,
AND(SUMIFS(rou_table_deprs, rou_table_dates, A880)&gt;0, COUNTIFS($E$14:E880, "Depreciation", $A$14:A880, A880)=0),  A880,
TRUE,  IFERROR(INDEX(rou_table_dates,  MATCH(A880, rou_table_dates)+1, ), "")
)</f>
        <v/>
      </c>
      <c r="B881" s="1" t="str" cm="1">
        <f t="array" aca="1" ref="B881" ca="1">_xlfn.IFS(
AND(E881="Payment", A881=$B$2), $AM$14,
E881="Payment", $AM$15,
E881="Interest accrual", $AM$18,
E881="Depreciation", $AM$17,
TRUE, "")</f>
        <v/>
      </c>
      <c r="C881" s="1" t="str" cm="1">
        <f t="array" aca="1" ref="C881" ca="1">_xlfn.IFS(
E881="Payment", $AM$19,
E881="Interest accrual", $AM$15,
E881="Depreciation", $AM$16,
TRUE, "")</f>
        <v/>
      </c>
      <c r="D881" s="1" t="str" cm="1">
        <f t="array" aca="1" ref="D881" ca="1">_xlfn.IFS(
E881="Payment", _xlfn.XLOOKUP(A881, lease_table_dates, lease_table_payments, 0, 0),
E881="Interest accrual", _xlfn.XLOOKUP(A881, lease_table_dates, lease_table_interest_accruals, 0, 0),
E881="Depreciation", _xlfn.XLOOKUP(A881, rou_table_dates, rou_table_deprs, 0, 0),
TRUE, ""
)</f>
        <v/>
      </c>
      <c r="E881" s="7" t="str" cm="1">
        <f t="array" aca="1" ref="E881" ca="1">_xlfn.IFS(
AND(SUMIFS(lease_table_interest_accruals, lease_table_dates, A881)&gt;0, COUNTIFS($E$14:E880, "Interest accrual", $A$14:A880, A881)=0), "Interest accrual",
AND(SUMIFS(lease_table_payments, lease_table_dates, A881)&gt;0, COUNTIFS($E$14:E880, "Payment", $A$14:A880, A881)=0), "Payment",
AND(SUMIFS(rou_table_deprs, rou_table_dates, A881)&gt;0, COUNTIFS($E$14:E880, "Depreciation", $A$14:A880, A881)=0), "Depreciation",
TRUE,  ""
)</f>
        <v/>
      </c>
      <c r="G881" s="13" t="str" cm="1">
        <f t="array" aca="1" ref="G881" ca="1">_xlfn.IFS(
AND($B$11="Hə", $B$3="İllik"), Z881,
AND($B$11="Hə", $B$3="Aylıq"), AA881,
$B$11="Yox", X881)</f>
        <v/>
      </c>
      <c r="H881" s="1" t="str" cm="1">
        <f t="array" aca="1" ref="H881" ca="1">_xlfn.IFS( G881="", "",
TRUE, ROUND( H880+I881-J881, 2) )</f>
        <v/>
      </c>
      <c r="I881" s="1" t="str" cm="1">
        <f t="array" aca="1" ref="I881" ca="1">_xlfn.IFS(G881="", "",
G881=last_payment_date, (J881-H880),
 TRUE,  -  (H880- H880* (1+$B$6)^ (_xlfn.DAYS(G881,G880)/365) )
)</f>
        <v/>
      </c>
      <c r="J881" s="1" t="str" cm="1">
        <f t="array" aca="1" ref="J881" ca="1">_xlfn.IFS(G881="", "",
TRUE, _xlfn.XLOOKUP(G881,  payment_dates, payments,0,0)
)</f>
        <v/>
      </c>
      <c r="L881" s="8" t="str" cm="1">
        <f t="array" aca="1" ref="L881" ca="1">_xlfn.IFS(
AND($B$11="Hə", $B$3="İllik"), AC881,
AND($B$11="Hə", $B$3="Aylıq"), AD881,
$B$11="Yox", AB881)</f>
        <v/>
      </c>
      <c r="M881" s="1" t="str" cm="1">
        <f t="array" aca="1" ref="M881" ca="1">_xlfn.IFS( L881="", "",
(M880-N881)&lt;=0.5, 0,
TRUE,  M880-N881)</f>
        <v/>
      </c>
      <c r="N881" s="7" t="str" cm="1">
        <f t="array" aca="1" ref="N881" ca="1">_xlfn.IFS(
L881="", "",
TRUE, MIN(M880, ROUND($M$14/ (last_rou_date - $B$2) * (L881-L880), 2) )
)</f>
        <v/>
      </c>
      <c r="P881" s="59" t="str">
        <f t="shared" ca="1" si="39"/>
        <v/>
      </c>
      <c r="Q881" s="1" t="str" cm="1">
        <f t="array" aca="1" ref="Q881" ca="1">_xlfn.IFS(P881="","",
$B$11="Hə", _xlfn.XLOOKUP(DATE(P881, 12, 31), rou_table_dates, rou_table_nbvs,0, 0),
TRUE,  MAX(0, ROUND($M$14 - $M$14/ (last_rou_date - $B$2) * (DATE(P881,12,31) - $B$2), 2) )
)</f>
        <v/>
      </c>
      <c r="R881" s="1" t="str" cm="1">
        <f t="array" aca="1" ref="R881" ca="1">_xlfn.IFS(P881="","",
$B$11="Hə", _xlfn.XLOOKUP(DATE(P881, 12, 31), lease_table_dates, lease_table_balances,0, 0),
TRUE, IFERROR( XNPV($B$6, IF(payment_dates &gt;DATE(P881, 12, 31), payments,  0),  IF(payment_dates &gt;DATE(P881, 12, 31), payment_dates,  DATE(P881, 12, 31))    ),0)
)</f>
        <v/>
      </c>
      <c r="S881" s="1" t="str" cm="1">
        <f t="array" aca="1" ref="S881" ca="1">_xlfn.IFS(P881="","",
TRUE,  MIN( MIN(Q880, $M$14), ROUND($M$14/ (last_rou_date - $B$2) * (DATE(P881,12,31) - MAX($B$2, DATE(P881-1, 12, 31))), 2) )
)</f>
        <v/>
      </c>
      <c r="T881" s="7" t="str" cm="1">
        <f t="array" aca="1" ref="T881" ca="1">_xlfn.IFS(P881="", "",
ISTEXT(R880), R881- (H881 - SUMIFS( lease_table_payments, lease_table_years, P881) -$AG$14 ),
AND(ISNUMBER(R880), R881&lt;&gt;""),   R881- (R880 - SUMIFS( lease_table_payments, lease_table_years, P881) )
)</f>
        <v/>
      </c>
      <c r="V881" s="64">
        <f t="shared" si="41"/>
        <v>868</v>
      </c>
      <c r="W881" s="51" t="str" cm="1">
        <f t="array" ref="W881">_xlfn.IFS(
OR(W880=$B$4, W880=""),"",
TRUE,W880+1
)</f>
        <v/>
      </c>
      <c r="X881" s="51" t="str" cm="1">
        <f t="array" ref="X881">_xlfn.IFS(X880="","",
W881="", "",
AND($B$3="İllik"),DATE(YEAR(X880)+1,MONTH(X880),DAY(X880) ),
AND($B$3="Aylıq", $AH$14="Not end"), EDATE(X880,1),
AND($B$3="Aylıq", $AH$14="End"), EOMONTH(X880,1)
)</f>
        <v/>
      </c>
      <c r="Y881" s="51" t="str" cm="1">
        <f t="array" aca="1" ref="Y881" ca="1">_xlfn.IFS(
AND($B$7="Dövrün əvvəlində", Y880&lt;=last_rou_date), DATE(YEAR(Y880)+1, 12, 31),
AND($B$7="Dövrün sonunda", Y880&lt;=last_payment_date), DATE(YEAR(Y880)+1, 12, 31),
TRUE, ""
)</f>
        <v/>
      </c>
      <c r="Z881" s="75" t="str" cm="1">
        <f t="array" aca="1" ref="Z881" ca="1">_xlfn.IFS(
AND($AN$14="Not year_end", Z880&gt;last_payment_date), "",
AND($AN$14="Year_end", Z880&gt;=last_payment_date), "",
AND($AN$14="Year_end"), DATE(YEAR(Z880+1), 12, 31),
AND($AN$14="Not year_end", MONTH(Z880)=12, DAY(Z880)=31), DATE(YEAR(Z879)+1, MONTH(Z879), DAY(Z879)),
AND($AN$14="Not year_end", OR(MONTH(Z880)&lt;&gt;12, DAY(Z880)&lt;&gt;31) ), DATE(YEAR(Z880), 12, 31)
)</f>
        <v/>
      </c>
      <c r="AA881" s="75" t="str" cm="1">
        <f t="array" aca="1" ref="AA881" ca="1">_xlfn.IFS(AA880="", "",
AND(AA880=last_payment_date, OR(MONTH(AA880)&lt;&gt;12, DAY(AA880)&lt;&gt;31) ), DATE(YEAR(AA880), 12, 31),
AND(MONTH(AA880)=12, DAY(AA880)=31, AA880&gt;=last_payment_date), "",
AND(MONTH(AA880)=12, DAY(AA880)&lt;&gt;31),  EOMONTH(AA880,0),
AND(MONTH(AA880)=12, DAY(AA880)=31, $AH$14="Not end"),  EDATE(AA879,1),
AND($AH$14="Not end"), EDATE(AA880, 1),
AND($AH$14="End"), EOMONTH(AA880, 1)
)</f>
        <v/>
      </c>
      <c r="AB881" s="75" t="str" cm="1">
        <f t="array" aca="1" ref="AB881" ca="1">_xlfn.IFS(AB880="","",
AND(AB880=last_rou_date), "",
AND($B$3="İllik"),DATE(YEAR(AB880)+1,MONTH(AB880),DAY(AB880) ),
AND($B$3="Aylıq", $AH$14="Not end"), EDATE(AB880,1),
AND($B$3="Aylıq", $AH$14="End"), EOMONTH(AB880,1)
)</f>
        <v/>
      </c>
      <c r="AC881" s="75" t="str" cm="1">
        <f t="array" aca="1" ref="AC881" ca="1">_xlfn.IFS(
AND($AN$14="Not year_end", AC880&gt;last_rou_date), "",
AND($AN$14="Year_end", AC880&gt;=last_rou_date), "",
AND($AN$14="Year_end"), DATE(YEAR(AC880+1), 12, 31),
AND($AN$14="Not year_end", MONTH(AC880)=12, DAY(AC880)=31), DATE(YEAR(AC879)+1, MONTH(AC879), DAY(AC879)),
AND($AN$14="Not year_end", OR(MONTH(AC880)&lt;&gt;12, DAY(AC880)&lt;&gt;31) ), DATE(YEAR(AC880), 12, 31)
)</f>
        <v/>
      </c>
      <c r="AD881" s="75" t="str" cm="1">
        <f t="array" aca="1" ref="AD881" ca="1">_xlfn.IFS(AD880="", "",
AND(AD880=last_rou_date, OR(MONTH(AD880)&lt;&gt;12, DAY(AD880)&lt;&gt;31) ), DATE(YEAR(AD880), 12, 31),
AND(MONTH(AD880)=12, DAY(AD880)=31, AD880&gt;=last_rou_date), "",
AND(MONTH(AD880)=12, DAY(AD880)&lt;&gt;31),  EOMONTH(AD880,0),
AND(MONTH(AD880)=12, DAY(AD880)=31, $AH$14="Not end"),  EDATE(AD879,1),
AND($AH$14="Not end"), EDATE(AD880, 1),
AND($AH$14="End"), EOMONTH(AD880, 1)
)</f>
        <v/>
      </c>
      <c r="AE881" s="51" t="str" cm="1">
        <f t="array" ref="AE881">_xlfn.IFS(W881="", "",
AND(W881&gt;0, W881&lt;=$B$4, $C$2="İllik artım, faiz olaraq", $D$2&gt;0, $B$3="İllik"), $B$5*((1+$D$2)^(W881-1)),
AND(W881&gt;0, W881&lt;=$B$4, $C$2="İllik artım, faiz olaraq", $D$2&gt;0, $B$3="Aylıq"), $B$5*((1+$D$2)^ROUNDDOWN((W881-1)/12,0)),
AND(W881=1, $C$2="Aşağıdakı kimi dəyişir", ), $B$5,
AND(W881&gt;1, W881&lt;=$B$4, $C$2="Aşağıdakı kimi dəyişir"), IFERROR(VLOOKUP(W881, $C$4:$D$7, 2, FALSE), AE880),
AND(W881&gt;0, W881&lt;=$B$4), $B$5,
TRUE,0 )</f>
        <v/>
      </c>
      <c r="AF881" s="51" t="str">
        <f t="shared" ca="1" si="40"/>
        <v/>
      </c>
    </row>
    <row r="882" spans="1:32" x14ac:dyDescent="0.4">
      <c r="A882" s="13" t="str" cm="1">
        <f t="array" aca="1" ref="A882" ca="1">_xlfn.IFS(
AND(SUMIFS(lease_table_interest_accruals, lease_table_dates, A881)&gt;0, COUNTIFS($E$14:E881, "Interest accrual", $A$14:A881, A881)=0),  A881,
AND(SUMIFS(lease_table_payments, lease_table_dates, A881)&gt;0, COUNTIFS($E$14:E881, "Payment", $A$14:A881, A881)=0),  A881,
AND(SUMIFS(rou_table_deprs, rou_table_dates, A881)&gt;0, COUNTIFS($E$14:E881, "Depreciation", $A$14:A881, A881)=0),  A881,
TRUE,  IFERROR(INDEX(rou_table_dates,  MATCH(A881, rou_table_dates)+1, ), "")
)</f>
        <v/>
      </c>
      <c r="B882" s="1" t="str" cm="1">
        <f t="array" aca="1" ref="B882" ca="1">_xlfn.IFS(
AND(E882="Payment", A882=$B$2), $AM$14,
E882="Payment", $AM$15,
E882="Interest accrual", $AM$18,
E882="Depreciation", $AM$17,
TRUE, "")</f>
        <v/>
      </c>
      <c r="C882" s="1" t="str" cm="1">
        <f t="array" aca="1" ref="C882" ca="1">_xlfn.IFS(
E882="Payment", $AM$19,
E882="Interest accrual", $AM$15,
E882="Depreciation", $AM$16,
TRUE, "")</f>
        <v/>
      </c>
      <c r="D882" s="1" t="str" cm="1">
        <f t="array" aca="1" ref="D882" ca="1">_xlfn.IFS(
E882="Payment", _xlfn.XLOOKUP(A882, lease_table_dates, lease_table_payments, 0, 0),
E882="Interest accrual", _xlfn.XLOOKUP(A882, lease_table_dates, lease_table_interest_accruals, 0, 0),
E882="Depreciation", _xlfn.XLOOKUP(A882, rou_table_dates, rou_table_deprs, 0, 0),
TRUE, ""
)</f>
        <v/>
      </c>
      <c r="E882" s="7" t="str" cm="1">
        <f t="array" aca="1" ref="E882" ca="1">_xlfn.IFS(
AND(SUMIFS(lease_table_interest_accruals, lease_table_dates, A882)&gt;0, COUNTIFS($E$14:E881, "Interest accrual", $A$14:A881, A882)=0), "Interest accrual",
AND(SUMIFS(lease_table_payments, lease_table_dates, A882)&gt;0, COUNTIFS($E$14:E881, "Payment", $A$14:A881, A882)=0), "Payment",
AND(SUMIFS(rou_table_deprs, rou_table_dates, A882)&gt;0, COUNTIFS($E$14:E881, "Depreciation", $A$14:A881, A882)=0), "Depreciation",
TRUE,  ""
)</f>
        <v/>
      </c>
      <c r="G882" s="13" t="str" cm="1">
        <f t="array" aca="1" ref="G882" ca="1">_xlfn.IFS(
AND($B$11="Hə", $B$3="İllik"), Z882,
AND($B$11="Hə", $B$3="Aylıq"), AA882,
$B$11="Yox", X882)</f>
        <v/>
      </c>
      <c r="H882" s="1" t="str" cm="1">
        <f t="array" aca="1" ref="H882" ca="1">_xlfn.IFS( G882="", "",
TRUE, ROUND( H881+I882-J882, 2) )</f>
        <v/>
      </c>
      <c r="I882" s="1" t="str" cm="1">
        <f t="array" aca="1" ref="I882" ca="1">_xlfn.IFS(G882="", "",
G882=last_payment_date, (J882-H881),
 TRUE,  -  (H881- H881* (1+$B$6)^ (_xlfn.DAYS(G882,G881)/365) )
)</f>
        <v/>
      </c>
      <c r="J882" s="1" t="str" cm="1">
        <f t="array" aca="1" ref="J882" ca="1">_xlfn.IFS(G882="", "",
TRUE, _xlfn.XLOOKUP(G882,  payment_dates, payments,0,0)
)</f>
        <v/>
      </c>
      <c r="L882" s="8" t="str" cm="1">
        <f t="array" aca="1" ref="L882" ca="1">_xlfn.IFS(
AND($B$11="Hə", $B$3="İllik"), AC882,
AND($B$11="Hə", $B$3="Aylıq"), AD882,
$B$11="Yox", AB882)</f>
        <v/>
      </c>
      <c r="M882" s="1" t="str" cm="1">
        <f t="array" aca="1" ref="M882" ca="1">_xlfn.IFS( L882="", "",
(M881-N882)&lt;=0.5, 0,
TRUE,  M881-N882)</f>
        <v/>
      </c>
      <c r="N882" s="7" t="str" cm="1">
        <f t="array" aca="1" ref="N882" ca="1">_xlfn.IFS(
L882="", "",
TRUE, MIN(M881, ROUND($M$14/ (last_rou_date - $B$2) * (L882-L881), 2) )
)</f>
        <v/>
      </c>
      <c r="P882" s="59" t="str">
        <f t="shared" ca="1" si="39"/>
        <v/>
      </c>
      <c r="Q882" s="1" t="str" cm="1">
        <f t="array" aca="1" ref="Q882" ca="1">_xlfn.IFS(P882="","",
$B$11="Hə", _xlfn.XLOOKUP(DATE(P882, 12, 31), rou_table_dates, rou_table_nbvs,0, 0),
TRUE,  MAX(0, ROUND($M$14 - $M$14/ (last_rou_date - $B$2) * (DATE(P882,12,31) - $B$2), 2) )
)</f>
        <v/>
      </c>
      <c r="R882" s="1" t="str" cm="1">
        <f t="array" aca="1" ref="R882" ca="1">_xlfn.IFS(P882="","",
$B$11="Hə", _xlfn.XLOOKUP(DATE(P882, 12, 31), lease_table_dates, lease_table_balances,0, 0),
TRUE, IFERROR( XNPV($B$6, IF(payment_dates &gt;DATE(P882, 12, 31), payments,  0),  IF(payment_dates &gt;DATE(P882, 12, 31), payment_dates,  DATE(P882, 12, 31))    ),0)
)</f>
        <v/>
      </c>
      <c r="S882" s="1" t="str" cm="1">
        <f t="array" aca="1" ref="S882" ca="1">_xlfn.IFS(P882="","",
TRUE,  MIN( MIN(Q881, $M$14), ROUND($M$14/ (last_rou_date - $B$2) * (DATE(P882,12,31) - MAX($B$2, DATE(P882-1, 12, 31))), 2) )
)</f>
        <v/>
      </c>
      <c r="T882" s="7" t="str" cm="1">
        <f t="array" aca="1" ref="T882" ca="1">_xlfn.IFS(P882="", "",
ISTEXT(R881), R882- (H882 - SUMIFS( lease_table_payments, lease_table_years, P882) -$AG$14 ),
AND(ISNUMBER(R881), R882&lt;&gt;""),   R882- (R881 - SUMIFS( lease_table_payments, lease_table_years, P882) )
)</f>
        <v/>
      </c>
      <c r="V882" s="64">
        <f t="shared" si="41"/>
        <v>869</v>
      </c>
      <c r="W882" s="51" t="str" cm="1">
        <f t="array" ref="W882">_xlfn.IFS(
OR(W881=$B$4, W881=""),"",
TRUE,W881+1
)</f>
        <v/>
      </c>
      <c r="X882" s="51" t="str" cm="1">
        <f t="array" ref="X882">_xlfn.IFS(X881="","",
W882="", "",
AND($B$3="İllik"),DATE(YEAR(X881)+1,MONTH(X881),DAY(X881) ),
AND($B$3="Aylıq", $AH$14="Not end"), EDATE(X881,1),
AND($B$3="Aylıq", $AH$14="End"), EOMONTH(X881,1)
)</f>
        <v/>
      </c>
      <c r="Y882" s="51" t="str" cm="1">
        <f t="array" aca="1" ref="Y882" ca="1">_xlfn.IFS(
AND($B$7="Dövrün əvvəlində", Y881&lt;=last_rou_date), DATE(YEAR(Y881)+1, 12, 31),
AND($B$7="Dövrün sonunda", Y881&lt;=last_payment_date), DATE(YEAR(Y881)+1, 12, 31),
TRUE, ""
)</f>
        <v/>
      </c>
      <c r="Z882" s="75" t="str" cm="1">
        <f t="array" aca="1" ref="Z882" ca="1">_xlfn.IFS(
AND($AN$14="Not year_end", Z881&gt;last_payment_date), "",
AND($AN$14="Year_end", Z881&gt;=last_payment_date), "",
AND($AN$14="Year_end"), DATE(YEAR(Z881+1), 12, 31),
AND($AN$14="Not year_end", MONTH(Z881)=12, DAY(Z881)=31), DATE(YEAR(Z880)+1, MONTH(Z880), DAY(Z880)),
AND($AN$14="Not year_end", OR(MONTH(Z881)&lt;&gt;12, DAY(Z881)&lt;&gt;31) ), DATE(YEAR(Z881), 12, 31)
)</f>
        <v/>
      </c>
      <c r="AA882" s="75" t="str" cm="1">
        <f t="array" aca="1" ref="AA882" ca="1">_xlfn.IFS(AA881="", "",
AND(AA881=last_payment_date, OR(MONTH(AA881)&lt;&gt;12, DAY(AA881)&lt;&gt;31) ), DATE(YEAR(AA881), 12, 31),
AND(MONTH(AA881)=12, DAY(AA881)=31, AA881&gt;=last_payment_date), "",
AND(MONTH(AA881)=12, DAY(AA881)&lt;&gt;31),  EOMONTH(AA881,0),
AND(MONTH(AA881)=12, DAY(AA881)=31, $AH$14="Not end"),  EDATE(AA880,1),
AND($AH$14="Not end"), EDATE(AA881, 1),
AND($AH$14="End"), EOMONTH(AA881, 1)
)</f>
        <v/>
      </c>
      <c r="AB882" s="75" t="str" cm="1">
        <f t="array" aca="1" ref="AB882" ca="1">_xlfn.IFS(AB881="","",
AND(AB881=last_rou_date), "",
AND($B$3="İllik"),DATE(YEAR(AB881)+1,MONTH(AB881),DAY(AB881) ),
AND($B$3="Aylıq", $AH$14="Not end"), EDATE(AB881,1),
AND($B$3="Aylıq", $AH$14="End"), EOMONTH(AB881,1)
)</f>
        <v/>
      </c>
      <c r="AC882" s="75" t="str" cm="1">
        <f t="array" aca="1" ref="AC882" ca="1">_xlfn.IFS(
AND($AN$14="Not year_end", AC881&gt;last_rou_date), "",
AND($AN$14="Year_end", AC881&gt;=last_rou_date), "",
AND($AN$14="Year_end"), DATE(YEAR(AC881+1), 12, 31),
AND($AN$14="Not year_end", MONTH(AC881)=12, DAY(AC881)=31), DATE(YEAR(AC880)+1, MONTH(AC880), DAY(AC880)),
AND($AN$14="Not year_end", OR(MONTH(AC881)&lt;&gt;12, DAY(AC881)&lt;&gt;31) ), DATE(YEAR(AC881), 12, 31)
)</f>
        <v/>
      </c>
      <c r="AD882" s="75" t="str" cm="1">
        <f t="array" aca="1" ref="AD882" ca="1">_xlfn.IFS(AD881="", "",
AND(AD881=last_rou_date, OR(MONTH(AD881)&lt;&gt;12, DAY(AD881)&lt;&gt;31) ), DATE(YEAR(AD881), 12, 31),
AND(MONTH(AD881)=12, DAY(AD881)=31, AD881&gt;=last_rou_date), "",
AND(MONTH(AD881)=12, DAY(AD881)&lt;&gt;31),  EOMONTH(AD881,0),
AND(MONTH(AD881)=12, DAY(AD881)=31, $AH$14="Not end"),  EDATE(AD880,1),
AND($AH$14="Not end"), EDATE(AD881, 1),
AND($AH$14="End"), EOMONTH(AD881, 1)
)</f>
        <v/>
      </c>
      <c r="AE882" s="51" t="str" cm="1">
        <f t="array" ref="AE882">_xlfn.IFS(W882="", "",
AND(W882&gt;0, W882&lt;=$B$4, $C$2="İllik artım, faiz olaraq", $D$2&gt;0, $B$3="İllik"), $B$5*((1+$D$2)^(W882-1)),
AND(W882&gt;0, W882&lt;=$B$4, $C$2="İllik artım, faiz olaraq", $D$2&gt;0, $B$3="Aylıq"), $B$5*((1+$D$2)^ROUNDDOWN((W882-1)/12,0)),
AND(W882=1, $C$2="Aşağıdakı kimi dəyişir", ), $B$5,
AND(W882&gt;1, W882&lt;=$B$4, $C$2="Aşağıdakı kimi dəyişir"), IFERROR(VLOOKUP(W882, $C$4:$D$7, 2, FALSE), AE881),
AND(W882&gt;0, W882&lt;=$B$4), $B$5,
TRUE,0 )</f>
        <v/>
      </c>
      <c r="AF882" s="51" t="str">
        <f t="shared" ca="1" si="40"/>
        <v/>
      </c>
    </row>
    <row r="883" spans="1:32" x14ac:dyDescent="0.4">
      <c r="A883" s="13" t="str" cm="1">
        <f t="array" aca="1" ref="A883" ca="1">_xlfn.IFS(
AND(SUMIFS(lease_table_interest_accruals, lease_table_dates, A882)&gt;0, COUNTIFS($E$14:E882, "Interest accrual", $A$14:A882, A882)=0),  A882,
AND(SUMIFS(lease_table_payments, lease_table_dates, A882)&gt;0, COUNTIFS($E$14:E882, "Payment", $A$14:A882, A882)=0),  A882,
AND(SUMIFS(rou_table_deprs, rou_table_dates, A882)&gt;0, COUNTIFS($E$14:E882, "Depreciation", $A$14:A882, A882)=0),  A882,
TRUE,  IFERROR(INDEX(rou_table_dates,  MATCH(A882, rou_table_dates)+1, ), "")
)</f>
        <v/>
      </c>
      <c r="B883" s="1" t="str" cm="1">
        <f t="array" aca="1" ref="B883" ca="1">_xlfn.IFS(
AND(E883="Payment", A883=$B$2), $AM$14,
E883="Payment", $AM$15,
E883="Interest accrual", $AM$18,
E883="Depreciation", $AM$17,
TRUE, "")</f>
        <v/>
      </c>
      <c r="C883" s="1" t="str" cm="1">
        <f t="array" aca="1" ref="C883" ca="1">_xlfn.IFS(
E883="Payment", $AM$19,
E883="Interest accrual", $AM$15,
E883="Depreciation", $AM$16,
TRUE, "")</f>
        <v/>
      </c>
      <c r="D883" s="1" t="str" cm="1">
        <f t="array" aca="1" ref="D883" ca="1">_xlfn.IFS(
E883="Payment", _xlfn.XLOOKUP(A883, lease_table_dates, lease_table_payments, 0, 0),
E883="Interest accrual", _xlfn.XLOOKUP(A883, lease_table_dates, lease_table_interest_accruals, 0, 0),
E883="Depreciation", _xlfn.XLOOKUP(A883, rou_table_dates, rou_table_deprs, 0, 0),
TRUE, ""
)</f>
        <v/>
      </c>
      <c r="E883" s="7" t="str" cm="1">
        <f t="array" aca="1" ref="E883" ca="1">_xlfn.IFS(
AND(SUMIFS(lease_table_interest_accruals, lease_table_dates, A883)&gt;0, COUNTIFS($E$14:E882, "Interest accrual", $A$14:A882, A883)=0), "Interest accrual",
AND(SUMIFS(lease_table_payments, lease_table_dates, A883)&gt;0, COUNTIFS($E$14:E882, "Payment", $A$14:A882, A883)=0), "Payment",
AND(SUMIFS(rou_table_deprs, rou_table_dates, A883)&gt;0, COUNTIFS($E$14:E882, "Depreciation", $A$14:A882, A883)=0), "Depreciation",
TRUE,  ""
)</f>
        <v/>
      </c>
      <c r="G883" s="13" t="str" cm="1">
        <f t="array" aca="1" ref="G883" ca="1">_xlfn.IFS(
AND($B$11="Hə", $B$3="İllik"), Z883,
AND($B$11="Hə", $B$3="Aylıq"), AA883,
$B$11="Yox", X883)</f>
        <v/>
      </c>
      <c r="H883" s="1" t="str" cm="1">
        <f t="array" aca="1" ref="H883" ca="1">_xlfn.IFS( G883="", "",
TRUE, ROUND( H882+I883-J883, 2) )</f>
        <v/>
      </c>
      <c r="I883" s="1" t="str" cm="1">
        <f t="array" aca="1" ref="I883" ca="1">_xlfn.IFS(G883="", "",
G883=last_payment_date, (J883-H882),
 TRUE,  -  (H882- H882* (1+$B$6)^ (_xlfn.DAYS(G883,G882)/365) )
)</f>
        <v/>
      </c>
      <c r="J883" s="1" t="str" cm="1">
        <f t="array" aca="1" ref="J883" ca="1">_xlfn.IFS(G883="", "",
TRUE, _xlfn.XLOOKUP(G883,  payment_dates, payments,0,0)
)</f>
        <v/>
      </c>
      <c r="L883" s="8" t="str" cm="1">
        <f t="array" aca="1" ref="L883" ca="1">_xlfn.IFS(
AND($B$11="Hə", $B$3="İllik"), AC883,
AND($B$11="Hə", $B$3="Aylıq"), AD883,
$B$11="Yox", AB883)</f>
        <v/>
      </c>
      <c r="M883" s="1" t="str" cm="1">
        <f t="array" aca="1" ref="M883" ca="1">_xlfn.IFS( L883="", "",
(M882-N883)&lt;=0.5, 0,
TRUE,  M882-N883)</f>
        <v/>
      </c>
      <c r="N883" s="7" t="str" cm="1">
        <f t="array" aca="1" ref="N883" ca="1">_xlfn.IFS(
L883="", "",
TRUE, MIN(M882, ROUND($M$14/ (last_rou_date - $B$2) * (L883-L882), 2) )
)</f>
        <v/>
      </c>
      <c r="P883" s="59" t="str">
        <f t="shared" ca="1" si="39"/>
        <v/>
      </c>
      <c r="Q883" s="1" t="str" cm="1">
        <f t="array" aca="1" ref="Q883" ca="1">_xlfn.IFS(P883="","",
$B$11="Hə", _xlfn.XLOOKUP(DATE(P883, 12, 31), rou_table_dates, rou_table_nbvs,0, 0),
TRUE,  MAX(0, ROUND($M$14 - $M$14/ (last_rou_date - $B$2) * (DATE(P883,12,31) - $B$2), 2) )
)</f>
        <v/>
      </c>
      <c r="R883" s="1" t="str" cm="1">
        <f t="array" aca="1" ref="R883" ca="1">_xlfn.IFS(P883="","",
$B$11="Hə", _xlfn.XLOOKUP(DATE(P883, 12, 31), lease_table_dates, lease_table_balances,0, 0),
TRUE, IFERROR( XNPV($B$6, IF(payment_dates &gt;DATE(P883, 12, 31), payments,  0),  IF(payment_dates &gt;DATE(P883, 12, 31), payment_dates,  DATE(P883, 12, 31))    ),0)
)</f>
        <v/>
      </c>
      <c r="S883" s="1" t="str" cm="1">
        <f t="array" aca="1" ref="S883" ca="1">_xlfn.IFS(P883="","",
TRUE,  MIN( MIN(Q882, $M$14), ROUND($M$14/ (last_rou_date - $B$2) * (DATE(P883,12,31) - MAX($B$2, DATE(P883-1, 12, 31))), 2) )
)</f>
        <v/>
      </c>
      <c r="T883" s="7" t="str" cm="1">
        <f t="array" aca="1" ref="T883" ca="1">_xlfn.IFS(P883="", "",
ISTEXT(R882), R883- (H883 - SUMIFS( lease_table_payments, lease_table_years, P883) -$AG$14 ),
AND(ISNUMBER(R882), R883&lt;&gt;""),   R883- (R882 - SUMIFS( lease_table_payments, lease_table_years, P883) )
)</f>
        <v/>
      </c>
      <c r="V883" s="64">
        <f t="shared" si="41"/>
        <v>870</v>
      </c>
      <c r="W883" s="51" t="str" cm="1">
        <f t="array" ref="W883">_xlfn.IFS(
OR(W882=$B$4, W882=""),"",
TRUE,W882+1
)</f>
        <v/>
      </c>
      <c r="X883" s="51" t="str" cm="1">
        <f t="array" ref="X883">_xlfn.IFS(X882="","",
W883="", "",
AND($B$3="İllik"),DATE(YEAR(X882)+1,MONTH(X882),DAY(X882) ),
AND($B$3="Aylıq", $AH$14="Not end"), EDATE(X882,1),
AND($B$3="Aylıq", $AH$14="End"), EOMONTH(X882,1)
)</f>
        <v/>
      </c>
      <c r="Y883" s="51" t="str" cm="1">
        <f t="array" aca="1" ref="Y883" ca="1">_xlfn.IFS(
AND($B$7="Dövrün əvvəlində", Y882&lt;=last_rou_date), DATE(YEAR(Y882)+1, 12, 31),
AND($B$7="Dövrün sonunda", Y882&lt;=last_payment_date), DATE(YEAR(Y882)+1, 12, 31),
TRUE, ""
)</f>
        <v/>
      </c>
      <c r="Z883" s="75" t="str" cm="1">
        <f t="array" aca="1" ref="Z883" ca="1">_xlfn.IFS(
AND($AN$14="Not year_end", Z882&gt;last_payment_date), "",
AND($AN$14="Year_end", Z882&gt;=last_payment_date), "",
AND($AN$14="Year_end"), DATE(YEAR(Z882+1), 12, 31),
AND($AN$14="Not year_end", MONTH(Z882)=12, DAY(Z882)=31), DATE(YEAR(Z881)+1, MONTH(Z881), DAY(Z881)),
AND($AN$14="Not year_end", OR(MONTH(Z882)&lt;&gt;12, DAY(Z882)&lt;&gt;31) ), DATE(YEAR(Z882), 12, 31)
)</f>
        <v/>
      </c>
      <c r="AA883" s="75" t="str" cm="1">
        <f t="array" aca="1" ref="AA883" ca="1">_xlfn.IFS(AA882="", "",
AND(AA882=last_payment_date, OR(MONTH(AA882)&lt;&gt;12, DAY(AA882)&lt;&gt;31) ), DATE(YEAR(AA882), 12, 31),
AND(MONTH(AA882)=12, DAY(AA882)=31, AA882&gt;=last_payment_date), "",
AND(MONTH(AA882)=12, DAY(AA882)&lt;&gt;31),  EOMONTH(AA882,0),
AND(MONTH(AA882)=12, DAY(AA882)=31, $AH$14="Not end"),  EDATE(AA881,1),
AND($AH$14="Not end"), EDATE(AA882, 1),
AND($AH$14="End"), EOMONTH(AA882, 1)
)</f>
        <v/>
      </c>
      <c r="AB883" s="75" t="str" cm="1">
        <f t="array" aca="1" ref="AB883" ca="1">_xlfn.IFS(AB882="","",
AND(AB882=last_rou_date), "",
AND($B$3="İllik"),DATE(YEAR(AB882)+1,MONTH(AB882),DAY(AB882) ),
AND($B$3="Aylıq", $AH$14="Not end"), EDATE(AB882,1),
AND($B$3="Aylıq", $AH$14="End"), EOMONTH(AB882,1)
)</f>
        <v/>
      </c>
      <c r="AC883" s="75" t="str" cm="1">
        <f t="array" aca="1" ref="AC883" ca="1">_xlfn.IFS(
AND($AN$14="Not year_end", AC882&gt;last_rou_date), "",
AND($AN$14="Year_end", AC882&gt;=last_rou_date), "",
AND($AN$14="Year_end"), DATE(YEAR(AC882+1), 12, 31),
AND($AN$14="Not year_end", MONTH(AC882)=12, DAY(AC882)=31), DATE(YEAR(AC881)+1, MONTH(AC881), DAY(AC881)),
AND($AN$14="Not year_end", OR(MONTH(AC882)&lt;&gt;12, DAY(AC882)&lt;&gt;31) ), DATE(YEAR(AC882), 12, 31)
)</f>
        <v/>
      </c>
      <c r="AD883" s="75" t="str" cm="1">
        <f t="array" aca="1" ref="AD883" ca="1">_xlfn.IFS(AD882="", "",
AND(AD882=last_rou_date, OR(MONTH(AD882)&lt;&gt;12, DAY(AD882)&lt;&gt;31) ), DATE(YEAR(AD882), 12, 31),
AND(MONTH(AD882)=12, DAY(AD882)=31, AD882&gt;=last_rou_date), "",
AND(MONTH(AD882)=12, DAY(AD882)&lt;&gt;31),  EOMONTH(AD882,0),
AND(MONTH(AD882)=12, DAY(AD882)=31, $AH$14="Not end"),  EDATE(AD881,1),
AND($AH$14="Not end"), EDATE(AD882, 1),
AND($AH$14="End"), EOMONTH(AD882, 1)
)</f>
        <v/>
      </c>
      <c r="AE883" s="51" t="str" cm="1">
        <f t="array" ref="AE883">_xlfn.IFS(W883="", "",
AND(W883&gt;0, W883&lt;=$B$4, $C$2="İllik artım, faiz olaraq", $D$2&gt;0, $B$3="İllik"), $B$5*((1+$D$2)^(W883-1)),
AND(W883&gt;0, W883&lt;=$B$4, $C$2="İllik artım, faiz olaraq", $D$2&gt;0, $B$3="Aylıq"), $B$5*((1+$D$2)^ROUNDDOWN((W883-1)/12,0)),
AND(W883=1, $C$2="Aşağıdakı kimi dəyişir", ), $B$5,
AND(W883&gt;1, W883&lt;=$B$4, $C$2="Aşağıdakı kimi dəyişir"), IFERROR(VLOOKUP(W883, $C$4:$D$7, 2, FALSE), AE882),
AND(W883&gt;0, W883&lt;=$B$4), $B$5,
TRUE,0 )</f>
        <v/>
      </c>
      <c r="AF883" s="51" t="str">
        <f t="shared" ca="1" si="40"/>
        <v/>
      </c>
    </row>
    <row r="884" spans="1:32" x14ac:dyDescent="0.4">
      <c r="A884" s="13" t="str" cm="1">
        <f t="array" aca="1" ref="A884" ca="1">_xlfn.IFS(
AND(SUMIFS(lease_table_interest_accruals, lease_table_dates, A883)&gt;0, COUNTIFS($E$14:E883, "Interest accrual", $A$14:A883, A883)=0),  A883,
AND(SUMIFS(lease_table_payments, lease_table_dates, A883)&gt;0, COUNTIFS($E$14:E883, "Payment", $A$14:A883, A883)=0),  A883,
AND(SUMIFS(rou_table_deprs, rou_table_dates, A883)&gt;0, COUNTIFS($E$14:E883, "Depreciation", $A$14:A883, A883)=0),  A883,
TRUE,  IFERROR(INDEX(rou_table_dates,  MATCH(A883, rou_table_dates)+1, ), "")
)</f>
        <v/>
      </c>
      <c r="B884" s="1" t="str" cm="1">
        <f t="array" aca="1" ref="B884" ca="1">_xlfn.IFS(
AND(E884="Payment", A884=$B$2), $AM$14,
E884="Payment", $AM$15,
E884="Interest accrual", $AM$18,
E884="Depreciation", $AM$17,
TRUE, "")</f>
        <v/>
      </c>
      <c r="C884" s="1" t="str" cm="1">
        <f t="array" aca="1" ref="C884" ca="1">_xlfn.IFS(
E884="Payment", $AM$19,
E884="Interest accrual", $AM$15,
E884="Depreciation", $AM$16,
TRUE, "")</f>
        <v/>
      </c>
      <c r="D884" s="1" t="str" cm="1">
        <f t="array" aca="1" ref="D884" ca="1">_xlfn.IFS(
E884="Payment", _xlfn.XLOOKUP(A884, lease_table_dates, lease_table_payments, 0, 0),
E884="Interest accrual", _xlfn.XLOOKUP(A884, lease_table_dates, lease_table_interest_accruals, 0, 0),
E884="Depreciation", _xlfn.XLOOKUP(A884, rou_table_dates, rou_table_deprs, 0, 0),
TRUE, ""
)</f>
        <v/>
      </c>
      <c r="E884" s="7" t="str" cm="1">
        <f t="array" aca="1" ref="E884" ca="1">_xlfn.IFS(
AND(SUMIFS(lease_table_interest_accruals, lease_table_dates, A884)&gt;0, COUNTIFS($E$14:E883, "Interest accrual", $A$14:A883, A884)=0), "Interest accrual",
AND(SUMIFS(lease_table_payments, lease_table_dates, A884)&gt;0, COUNTIFS($E$14:E883, "Payment", $A$14:A883, A884)=0), "Payment",
AND(SUMIFS(rou_table_deprs, rou_table_dates, A884)&gt;0, COUNTIFS($E$14:E883, "Depreciation", $A$14:A883, A884)=0), "Depreciation",
TRUE,  ""
)</f>
        <v/>
      </c>
      <c r="G884" s="13" t="str" cm="1">
        <f t="array" aca="1" ref="G884" ca="1">_xlfn.IFS(
AND($B$11="Hə", $B$3="İllik"), Z884,
AND($B$11="Hə", $B$3="Aylıq"), AA884,
$B$11="Yox", X884)</f>
        <v/>
      </c>
      <c r="H884" s="1" t="str" cm="1">
        <f t="array" aca="1" ref="H884" ca="1">_xlfn.IFS( G884="", "",
TRUE, ROUND( H883+I884-J884, 2) )</f>
        <v/>
      </c>
      <c r="I884" s="1" t="str" cm="1">
        <f t="array" aca="1" ref="I884" ca="1">_xlfn.IFS(G884="", "",
G884=last_payment_date, (J884-H883),
 TRUE,  -  (H883- H883* (1+$B$6)^ (_xlfn.DAYS(G884,G883)/365) )
)</f>
        <v/>
      </c>
      <c r="J884" s="1" t="str" cm="1">
        <f t="array" aca="1" ref="J884" ca="1">_xlfn.IFS(G884="", "",
TRUE, _xlfn.XLOOKUP(G884,  payment_dates, payments,0,0)
)</f>
        <v/>
      </c>
      <c r="L884" s="8" t="str" cm="1">
        <f t="array" aca="1" ref="L884" ca="1">_xlfn.IFS(
AND($B$11="Hə", $B$3="İllik"), AC884,
AND($B$11="Hə", $B$3="Aylıq"), AD884,
$B$11="Yox", AB884)</f>
        <v/>
      </c>
      <c r="M884" s="1" t="str" cm="1">
        <f t="array" aca="1" ref="M884" ca="1">_xlfn.IFS( L884="", "",
(M883-N884)&lt;=0.5, 0,
TRUE,  M883-N884)</f>
        <v/>
      </c>
      <c r="N884" s="7" t="str" cm="1">
        <f t="array" aca="1" ref="N884" ca="1">_xlfn.IFS(
L884="", "",
TRUE, MIN(M883, ROUND($M$14/ (last_rou_date - $B$2) * (L884-L883), 2) )
)</f>
        <v/>
      </c>
      <c r="P884" s="59" t="str">
        <f t="shared" ref="P884:P947" ca="1" si="42">IF(Y884="", "", YEAR(Y884) )</f>
        <v/>
      </c>
      <c r="Q884" s="1" t="str" cm="1">
        <f t="array" aca="1" ref="Q884" ca="1">_xlfn.IFS(P884="","",
$B$11="Hə", _xlfn.XLOOKUP(DATE(P884, 12, 31), rou_table_dates, rou_table_nbvs,0, 0),
TRUE,  MAX(0, ROUND($M$14 - $M$14/ (last_rou_date - $B$2) * (DATE(P884,12,31) - $B$2), 2) )
)</f>
        <v/>
      </c>
      <c r="R884" s="1" t="str" cm="1">
        <f t="array" aca="1" ref="R884" ca="1">_xlfn.IFS(P884="","",
$B$11="Hə", _xlfn.XLOOKUP(DATE(P884, 12, 31), lease_table_dates, lease_table_balances,0, 0),
TRUE, IFERROR( XNPV($B$6, IF(payment_dates &gt;DATE(P884, 12, 31), payments,  0),  IF(payment_dates &gt;DATE(P884, 12, 31), payment_dates,  DATE(P884, 12, 31))    ),0)
)</f>
        <v/>
      </c>
      <c r="S884" s="1" t="str" cm="1">
        <f t="array" aca="1" ref="S884" ca="1">_xlfn.IFS(P884="","",
TRUE,  MIN( MIN(Q883, $M$14), ROUND($M$14/ (last_rou_date - $B$2) * (DATE(P884,12,31) - MAX($B$2, DATE(P884-1, 12, 31))), 2) )
)</f>
        <v/>
      </c>
      <c r="T884" s="7" t="str" cm="1">
        <f t="array" aca="1" ref="T884" ca="1">_xlfn.IFS(P884="", "",
ISTEXT(R883), R884- (H884 - SUMIFS( lease_table_payments, lease_table_years, P884) -$AG$14 ),
AND(ISNUMBER(R883), R884&lt;&gt;""),   R884- (R883 - SUMIFS( lease_table_payments, lease_table_years, P884) )
)</f>
        <v/>
      </c>
      <c r="V884" s="64">
        <f t="shared" si="41"/>
        <v>871</v>
      </c>
      <c r="W884" s="51" t="str" cm="1">
        <f t="array" ref="W884">_xlfn.IFS(
OR(W883=$B$4, W883=""),"",
TRUE,W883+1
)</f>
        <v/>
      </c>
      <c r="X884" s="51" t="str" cm="1">
        <f t="array" ref="X884">_xlfn.IFS(X883="","",
W884="", "",
AND($B$3="İllik"),DATE(YEAR(X883)+1,MONTH(X883),DAY(X883) ),
AND($B$3="Aylıq", $AH$14="Not end"), EDATE(X883,1),
AND($B$3="Aylıq", $AH$14="End"), EOMONTH(X883,1)
)</f>
        <v/>
      </c>
      <c r="Y884" s="51" t="str" cm="1">
        <f t="array" aca="1" ref="Y884" ca="1">_xlfn.IFS(
AND($B$7="Dövrün əvvəlində", Y883&lt;=last_rou_date), DATE(YEAR(Y883)+1, 12, 31),
AND($B$7="Dövrün sonunda", Y883&lt;=last_payment_date), DATE(YEAR(Y883)+1, 12, 31),
TRUE, ""
)</f>
        <v/>
      </c>
      <c r="Z884" s="75" t="str" cm="1">
        <f t="array" aca="1" ref="Z884" ca="1">_xlfn.IFS(
AND($AN$14="Not year_end", Z883&gt;last_payment_date), "",
AND($AN$14="Year_end", Z883&gt;=last_payment_date), "",
AND($AN$14="Year_end"), DATE(YEAR(Z883+1), 12, 31),
AND($AN$14="Not year_end", MONTH(Z883)=12, DAY(Z883)=31), DATE(YEAR(Z882)+1, MONTH(Z882), DAY(Z882)),
AND($AN$14="Not year_end", OR(MONTH(Z883)&lt;&gt;12, DAY(Z883)&lt;&gt;31) ), DATE(YEAR(Z883), 12, 31)
)</f>
        <v/>
      </c>
      <c r="AA884" s="75" t="str" cm="1">
        <f t="array" aca="1" ref="AA884" ca="1">_xlfn.IFS(AA883="", "",
AND(AA883=last_payment_date, OR(MONTH(AA883)&lt;&gt;12, DAY(AA883)&lt;&gt;31) ), DATE(YEAR(AA883), 12, 31),
AND(MONTH(AA883)=12, DAY(AA883)=31, AA883&gt;=last_payment_date), "",
AND(MONTH(AA883)=12, DAY(AA883)&lt;&gt;31),  EOMONTH(AA883,0),
AND(MONTH(AA883)=12, DAY(AA883)=31, $AH$14="Not end"),  EDATE(AA882,1),
AND($AH$14="Not end"), EDATE(AA883, 1),
AND($AH$14="End"), EOMONTH(AA883, 1)
)</f>
        <v/>
      </c>
      <c r="AB884" s="75" t="str" cm="1">
        <f t="array" aca="1" ref="AB884" ca="1">_xlfn.IFS(AB883="","",
AND(AB883=last_rou_date), "",
AND($B$3="İllik"),DATE(YEAR(AB883)+1,MONTH(AB883),DAY(AB883) ),
AND($B$3="Aylıq", $AH$14="Not end"), EDATE(AB883,1),
AND($B$3="Aylıq", $AH$14="End"), EOMONTH(AB883,1)
)</f>
        <v/>
      </c>
      <c r="AC884" s="75" t="str" cm="1">
        <f t="array" aca="1" ref="AC884" ca="1">_xlfn.IFS(
AND($AN$14="Not year_end", AC883&gt;last_rou_date), "",
AND($AN$14="Year_end", AC883&gt;=last_rou_date), "",
AND($AN$14="Year_end"), DATE(YEAR(AC883+1), 12, 31),
AND($AN$14="Not year_end", MONTH(AC883)=12, DAY(AC883)=31), DATE(YEAR(AC882)+1, MONTH(AC882), DAY(AC882)),
AND($AN$14="Not year_end", OR(MONTH(AC883)&lt;&gt;12, DAY(AC883)&lt;&gt;31) ), DATE(YEAR(AC883), 12, 31)
)</f>
        <v/>
      </c>
      <c r="AD884" s="75" t="str" cm="1">
        <f t="array" aca="1" ref="AD884" ca="1">_xlfn.IFS(AD883="", "",
AND(AD883=last_rou_date, OR(MONTH(AD883)&lt;&gt;12, DAY(AD883)&lt;&gt;31) ), DATE(YEAR(AD883), 12, 31),
AND(MONTH(AD883)=12, DAY(AD883)=31, AD883&gt;=last_rou_date), "",
AND(MONTH(AD883)=12, DAY(AD883)&lt;&gt;31),  EOMONTH(AD883,0),
AND(MONTH(AD883)=12, DAY(AD883)=31, $AH$14="Not end"),  EDATE(AD882,1),
AND($AH$14="Not end"), EDATE(AD883, 1),
AND($AH$14="End"), EOMONTH(AD883, 1)
)</f>
        <v/>
      </c>
      <c r="AE884" s="51" t="str" cm="1">
        <f t="array" ref="AE884">_xlfn.IFS(W884="", "",
AND(W884&gt;0, W884&lt;=$B$4, $C$2="İllik artım, faiz olaraq", $D$2&gt;0, $B$3="İllik"), $B$5*((1+$D$2)^(W884-1)),
AND(W884&gt;0, W884&lt;=$B$4, $C$2="İllik artım, faiz olaraq", $D$2&gt;0, $B$3="Aylıq"), $B$5*((1+$D$2)^ROUNDDOWN((W884-1)/12,0)),
AND(W884=1, $C$2="Aşağıdakı kimi dəyişir", ), $B$5,
AND(W884&gt;1, W884&lt;=$B$4, $C$2="Aşağıdakı kimi dəyişir"), IFERROR(VLOOKUP(W884, $C$4:$D$7, 2, FALSE), AE883),
AND(W884&gt;0, W884&lt;=$B$4), $B$5,
TRUE,0 )</f>
        <v/>
      </c>
      <c r="AF884" s="51" t="str">
        <f t="shared" ca="1" si="40"/>
        <v/>
      </c>
    </row>
    <row r="885" spans="1:32" x14ac:dyDescent="0.4">
      <c r="A885" s="13" t="str" cm="1">
        <f t="array" aca="1" ref="A885" ca="1">_xlfn.IFS(
AND(SUMIFS(lease_table_interest_accruals, lease_table_dates, A884)&gt;0, COUNTIFS($E$14:E884, "Interest accrual", $A$14:A884, A884)=0),  A884,
AND(SUMIFS(lease_table_payments, lease_table_dates, A884)&gt;0, COUNTIFS($E$14:E884, "Payment", $A$14:A884, A884)=0),  A884,
AND(SUMIFS(rou_table_deprs, rou_table_dates, A884)&gt;0, COUNTIFS($E$14:E884, "Depreciation", $A$14:A884, A884)=0),  A884,
TRUE,  IFERROR(INDEX(rou_table_dates,  MATCH(A884, rou_table_dates)+1, ), "")
)</f>
        <v/>
      </c>
      <c r="B885" s="1" t="str" cm="1">
        <f t="array" aca="1" ref="B885" ca="1">_xlfn.IFS(
AND(E885="Payment", A885=$B$2), $AM$14,
E885="Payment", $AM$15,
E885="Interest accrual", $AM$18,
E885="Depreciation", $AM$17,
TRUE, "")</f>
        <v/>
      </c>
      <c r="C885" s="1" t="str" cm="1">
        <f t="array" aca="1" ref="C885" ca="1">_xlfn.IFS(
E885="Payment", $AM$19,
E885="Interest accrual", $AM$15,
E885="Depreciation", $AM$16,
TRUE, "")</f>
        <v/>
      </c>
      <c r="D885" s="1" t="str" cm="1">
        <f t="array" aca="1" ref="D885" ca="1">_xlfn.IFS(
E885="Payment", _xlfn.XLOOKUP(A885, lease_table_dates, lease_table_payments, 0, 0),
E885="Interest accrual", _xlfn.XLOOKUP(A885, lease_table_dates, lease_table_interest_accruals, 0, 0),
E885="Depreciation", _xlfn.XLOOKUP(A885, rou_table_dates, rou_table_deprs, 0, 0),
TRUE, ""
)</f>
        <v/>
      </c>
      <c r="E885" s="7" t="str" cm="1">
        <f t="array" aca="1" ref="E885" ca="1">_xlfn.IFS(
AND(SUMIFS(lease_table_interest_accruals, lease_table_dates, A885)&gt;0, COUNTIFS($E$14:E884, "Interest accrual", $A$14:A884, A885)=0), "Interest accrual",
AND(SUMIFS(lease_table_payments, lease_table_dates, A885)&gt;0, COUNTIFS($E$14:E884, "Payment", $A$14:A884, A885)=0), "Payment",
AND(SUMIFS(rou_table_deprs, rou_table_dates, A885)&gt;0, COUNTIFS($E$14:E884, "Depreciation", $A$14:A884, A885)=0), "Depreciation",
TRUE,  ""
)</f>
        <v/>
      </c>
      <c r="G885" s="13" t="str" cm="1">
        <f t="array" aca="1" ref="G885" ca="1">_xlfn.IFS(
AND($B$11="Hə", $B$3="İllik"), Z885,
AND($B$11="Hə", $B$3="Aylıq"), AA885,
$B$11="Yox", X885)</f>
        <v/>
      </c>
      <c r="H885" s="1" t="str" cm="1">
        <f t="array" aca="1" ref="H885" ca="1">_xlfn.IFS( G885="", "",
TRUE, ROUND( H884+I885-J885, 2) )</f>
        <v/>
      </c>
      <c r="I885" s="1" t="str" cm="1">
        <f t="array" aca="1" ref="I885" ca="1">_xlfn.IFS(G885="", "",
G885=last_payment_date, (J885-H884),
 TRUE,  -  (H884- H884* (1+$B$6)^ (_xlfn.DAYS(G885,G884)/365) )
)</f>
        <v/>
      </c>
      <c r="J885" s="1" t="str" cm="1">
        <f t="array" aca="1" ref="J885" ca="1">_xlfn.IFS(G885="", "",
TRUE, _xlfn.XLOOKUP(G885,  payment_dates, payments,0,0)
)</f>
        <v/>
      </c>
      <c r="L885" s="8" t="str" cm="1">
        <f t="array" aca="1" ref="L885" ca="1">_xlfn.IFS(
AND($B$11="Hə", $B$3="İllik"), AC885,
AND($B$11="Hə", $B$3="Aylıq"), AD885,
$B$11="Yox", AB885)</f>
        <v/>
      </c>
      <c r="M885" s="1" t="str" cm="1">
        <f t="array" aca="1" ref="M885" ca="1">_xlfn.IFS( L885="", "",
(M884-N885)&lt;=0.5, 0,
TRUE,  M884-N885)</f>
        <v/>
      </c>
      <c r="N885" s="7" t="str" cm="1">
        <f t="array" aca="1" ref="N885" ca="1">_xlfn.IFS(
L885="", "",
TRUE, MIN(M884, ROUND($M$14/ (last_rou_date - $B$2) * (L885-L884), 2) )
)</f>
        <v/>
      </c>
      <c r="P885" s="59" t="str">
        <f t="shared" ca="1" si="42"/>
        <v/>
      </c>
      <c r="Q885" s="1" t="str" cm="1">
        <f t="array" aca="1" ref="Q885" ca="1">_xlfn.IFS(P885="","",
$B$11="Hə", _xlfn.XLOOKUP(DATE(P885, 12, 31), rou_table_dates, rou_table_nbvs,0, 0),
TRUE,  MAX(0, ROUND($M$14 - $M$14/ (last_rou_date - $B$2) * (DATE(P885,12,31) - $B$2), 2) )
)</f>
        <v/>
      </c>
      <c r="R885" s="1" t="str" cm="1">
        <f t="array" aca="1" ref="R885" ca="1">_xlfn.IFS(P885="","",
$B$11="Hə", _xlfn.XLOOKUP(DATE(P885, 12, 31), lease_table_dates, lease_table_balances,0, 0),
TRUE, IFERROR( XNPV($B$6, IF(payment_dates &gt;DATE(P885, 12, 31), payments,  0),  IF(payment_dates &gt;DATE(P885, 12, 31), payment_dates,  DATE(P885, 12, 31))    ),0)
)</f>
        <v/>
      </c>
      <c r="S885" s="1" t="str" cm="1">
        <f t="array" aca="1" ref="S885" ca="1">_xlfn.IFS(P885="","",
TRUE,  MIN( MIN(Q884, $M$14), ROUND($M$14/ (last_rou_date - $B$2) * (DATE(P885,12,31) - MAX($B$2, DATE(P885-1, 12, 31))), 2) )
)</f>
        <v/>
      </c>
      <c r="T885" s="7" t="str" cm="1">
        <f t="array" aca="1" ref="T885" ca="1">_xlfn.IFS(P885="", "",
ISTEXT(R884), R885- (H885 - SUMIFS( lease_table_payments, lease_table_years, P885) -$AG$14 ),
AND(ISNUMBER(R884), R885&lt;&gt;""),   R885- (R884 - SUMIFS( lease_table_payments, lease_table_years, P885) )
)</f>
        <v/>
      </c>
      <c r="V885" s="64">
        <f t="shared" si="41"/>
        <v>872</v>
      </c>
      <c r="W885" s="51" t="str" cm="1">
        <f t="array" ref="W885">_xlfn.IFS(
OR(W884=$B$4, W884=""),"",
TRUE,W884+1
)</f>
        <v/>
      </c>
      <c r="X885" s="51" t="str" cm="1">
        <f t="array" ref="X885">_xlfn.IFS(X884="","",
W885="", "",
AND($B$3="İllik"),DATE(YEAR(X884)+1,MONTH(X884),DAY(X884) ),
AND($B$3="Aylıq", $AH$14="Not end"), EDATE(X884,1),
AND($B$3="Aylıq", $AH$14="End"), EOMONTH(X884,1)
)</f>
        <v/>
      </c>
      <c r="Y885" s="51" t="str" cm="1">
        <f t="array" aca="1" ref="Y885" ca="1">_xlfn.IFS(
AND($B$7="Dövrün əvvəlində", Y884&lt;=last_rou_date), DATE(YEAR(Y884)+1, 12, 31),
AND($B$7="Dövrün sonunda", Y884&lt;=last_payment_date), DATE(YEAR(Y884)+1, 12, 31),
TRUE, ""
)</f>
        <v/>
      </c>
      <c r="Z885" s="75" t="str" cm="1">
        <f t="array" aca="1" ref="Z885" ca="1">_xlfn.IFS(
AND($AN$14="Not year_end", Z884&gt;last_payment_date), "",
AND($AN$14="Year_end", Z884&gt;=last_payment_date), "",
AND($AN$14="Year_end"), DATE(YEAR(Z884+1), 12, 31),
AND($AN$14="Not year_end", MONTH(Z884)=12, DAY(Z884)=31), DATE(YEAR(Z883)+1, MONTH(Z883), DAY(Z883)),
AND($AN$14="Not year_end", OR(MONTH(Z884)&lt;&gt;12, DAY(Z884)&lt;&gt;31) ), DATE(YEAR(Z884), 12, 31)
)</f>
        <v/>
      </c>
      <c r="AA885" s="75" t="str" cm="1">
        <f t="array" aca="1" ref="AA885" ca="1">_xlfn.IFS(AA884="", "",
AND(AA884=last_payment_date, OR(MONTH(AA884)&lt;&gt;12, DAY(AA884)&lt;&gt;31) ), DATE(YEAR(AA884), 12, 31),
AND(MONTH(AA884)=12, DAY(AA884)=31, AA884&gt;=last_payment_date), "",
AND(MONTH(AA884)=12, DAY(AA884)&lt;&gt;31),  EOMONTH(AA884,0),
AND(MONTH(AA884)=12, DAY(AA884)=31, $AH$14="Not end"),  EDATE(AA883,1),
AND($AH$14="Not end"), EDATE(AA884, 1),
AND($AH$14="End"), EOMONTH(AA884, 1)
)</f>
        <v/>
      </c>
      <c r="AB885" s="75" t="str" cm="1">
        <f t="array" aca="1" ref="AB885" ca="1">_xlfn.IFS(AB884="","",
AND(AB884=last_rou_date), "",
AND($B$3="İllik"),DATE(YEAR(AB884)+1,MONTH(AB884),DAY(AB884) ),
AND($B$3="Aylıq", $AH$14="Not end"), EDATE(AB884,1),
AND($B$3="Aylıq", $AH$14="End"), EOMONTH(AB884,1)
)</f>
        <v/>
      </c>
      <c r="AC885" s="75" t="str" cm="1">
        <f t="array" aca="1" ref="AC885" ca="1">_xlfn.IFS(
AND($AN$14="Not year_end", AC884&gt;last_rou_date), "",
AND($AN$14="Year_end", AC884&gt;=last_rou_date), "",
AND($AN$14="Year_end"), DATE(YEAR(AC884+1), 12, 31),
AND($AN$14="Not year_end", MONTH(AC884)=12, DAY(AC884)=31), DATE(YEAR(AC883)+1, MONTH(AC883), DAY(AC883)),
AND($AN$14="Not year_end", OR(MONTH(AC884)&lt;&gt;12, DAY(AC884)&lt;&gt;31) ), DATE(YEAR(AC884), 12, 31)
)</f>
        <v/>
      </c>
      <c r="AD885" s="75" t="str" cm="1">
        <f t="array" aca="1" ref="AD885" ca="1">_xlfn.IFS(AD884="", "",
AND(AD884=last_rou_date, OR(MONTH(AD884)&lt;&gt;12, DAY(AD884)&lt;&gt;31) ), DATE(YEAR(AD884), 12, 31),
AND(MONTH(AD884)=12, DAY(AD884)=31, AD884&gt;=last_rou_date), "",
AND(MONTH(AD884)=12, DAY(AD884)&lt;&gt;31),  EOMONTH(AD884,0),
AND(MONTH(AD884)=12, DAY(AD884)=31, $AH$14="Not end"),  EDATE(AD883,1),
AND($AH$14="Not end"), EDATE(AD884, 1),
AND($AH$14="End"), EOMONTH(AD884, 1)
)</f>
        <v/>
      </c>
      <c r="AE885" s="51" t="str" cm="1">
        <f t="array" ref="AE885">_xlfn.IFS(W885="", "",
AND(W885&gt;0, W885&lt;=$B$4, $C$2="İllik artım, faiz olaraq", $D$2&gt;0, $B$3="İllik"), $B$5*((1+$D$2)^(W885-1)),
AND(W885&gt;0, W885&lt;=$B$4, $C$2="İllik artım, faiz olaraq", $D$2&gt;0, $B$3="Aylıq"), $B$5*((1+$D$2)^ROUNDDOWN((W885-1)/12,0)),
AND(W885=1, $C$2="Aşağıdakı kimi dəyişir", ), $B$5,
AND(W885&gt;1, W885&lt;=$B$4, $C$2="Aşağıdakı kimi dəyişir"), IFERROR(VLOOKUP(W885, $C$4:$D$7, 2, FALSE), AE884),
AND(W885&gt;0, W885&lt;=$B$4), $B$5,
TRUE,0 )</f>
        <v/>
      </c>
      <c r="AF885" s="51" t="str">
        <f t="shared" ca="1" si="40"/>
        <v/>
      </c>
    </row>
    <row r="886" spans="1:32" x14ac:dyDescent="0.4">
      <c r="A886" s="13" t="str" cm="1">
        <f t="array" aca="1" ref="A886" ca="1">_xlfn.IFS(
AND(SUMIFS(lease_table_interest_accruals, lease_table_dates, A885)&gt;0, COUNTIFS($E$14:E885, "Interest accrual", $A$14:A885, A885)=0),  A885,
AND(SUMIFS(lease_table_payments, lease_table_dates, A885)&gt;0, COUNTIFS($E$14:E885, "Payment", $A$14:A885, A885)=0),  A885,
AND(SUMIFS(rou_table_deprs, rou_table_dates, A885)&gt;0, COUNTIFS($E$14:E885, "Depreciation", $A$14:A885, A885)=0),  A885,
TRUE,  IFERROR(INDEX(rou_table_dates,  MATCH(A885, rou_table_dates)+1, ), "")
)</f>
        <v/>
      </c>
      <c r="B886" s="1" t="str" cm="1">
        <f t="array" aca="1" ref="B886" ca="1">_xlfn.IFS(
AND(E886="Payment", A886=$B$2), $AM$14,
E886="Payment", $AM$15,
E886="Interest accrual", $AM$18,
E886="Depreciation", $AM$17,
TRUE, "")</f>
        <v/>
      </c>
      <c r="C886" s="1" t="str" cm="1">
        <f t="array" aca="1" ref="C886" ca="1">_xlfn.IFS(
E886="Payment", $AM$19,
E886="Interest accrual", $AM$15,
E886="Depreciation", $AM$16,
TRUE, "")</f>
        <v/>
      </c>
      <c r="D886" s="1" t="str" cm="1">
        <f t="array" aca="1" ref="D886" ca="1">_xlfn.IFS(
E886="Payment", _xlfn.XLOOKUP(A886, lease_table_dates, lease_table_payments, 0, 0),
E886="Interest accrual", _xlfn.XLOOKUP(A886, lease_table_dates, lease_table_interest_accruals, 0, 0),
E886="Depreciation", _xlfn.XLOOKUP(A886, rou_table_dates, rou_table_deprs, 0, 0),
TRUE, ""
)</f>
        <v/>
      </c>
      <c r="E886" s="7" t="str" cm="1">
        <f t="array" aca="1" ref="E886" ca="1">_xlfn.IFS(
AND(SUMIFS(lease_table_interest_accruals, lease_table_dates, A886)&gt;0, COUNTIFS($E$14:E885, "Interest accrual", $A$14:A885, A886)=0), "Interest accrual",
AND(SUMIFS(lease_table_payments, lease_table_dates, A886)&gt;0, COUNTIFS($E$14:E885, "Payment", $A$14:A885, A886)=0), "Payment",
AND(SUMIFS(rou_table_deprs, rou_table_dates, A886)&gt;0, COUNTIFS($E$14:E885, "Depreciation", $A$14:A885, A886)=0), "Depreciation",
TRUE,  ""
)</f>
        <v/>
      </c>
      <c r="G886" s="13" t="str" cm="1">
        <f t="array" aca="1" ref="G886" ca="1">_xlfn.IFS(
AND($B$11="Hə", $B$3="İllik"), Z886,
AND($B$11="Hə", $B$3="Aylıq"), AA886,
$B$11="Yox", X886)</f>
        <v/>
      </c>
      <c r="H886" s="1" t="str" cm="1">
        <f t="array" aca="1" ref="H886" ca="1">_xlfn.IFS( G886="", "",
TRUE, ROUND( H885+I886-J886, 2) )</f>
        <v/>
      </c>
      <c r="I886" s="1" t="str" cm="1">
        <f t="array" aca="1" ref="I886" ca="1">_xlfn.IFS(G886="", "",
G886=last_payment_date, (J886-H885),
 TRUE,  -  (H885- H885* (1+$B$6)^ (_xlfn.DAYS(G886,G885)/365) )
)</f>
        <v/>
      </c>
      <c r="J886" s="1" t="str" cm="1">
        <f t="array" aca="1" ref="J886" ca="1">_xlfn.IFS(G886="", "",
TRUE, _xlfn.XLOOKUP(G886,  payment_dates, payments,0,0)
)</f>
        <v/>
      </c>
      <c r="L886" s="8" t="str" cm="1">
        <f t="array" aca="1" ref="L886" ca="1">_xlfn.IFS(
AND($B$11="Hə", $B$3="İllik"), AC886,
AND($B$11="Hə", $B$3="Aylıq"), AD886,
$B$11="Yox", AB886)</f>
        <v/>
      </c>
      <c r="M886" s="1" t="str" cm="1">
        <f t="array" aca="1" ref="M886" ca="1">_xlfn.IFS( L886="", "",
(M885-N886)&lt;=0.5, 0,
TRUE,  M885-N886)</f>
        <v/>
      </c>
      <c r="N886" s="7" t="str" cm="1">
        <f t="array" aca="1" ref="N886" ca="1">_xlfn.IFS(
L886="", "",
TRUE, MIN(M885, ROUND($M$14/ (last_rou_date - $B$2) * (L886-L885), 2) )
)</f>
        <v/>
      </c>
      <c r="P886" s="59" t="str">
        <f t="shared" ca="1" si="42"/>
        <v/>
      </c>
      <c r="Q886" s="1" t="str" cm="1">
        <f t="array" aca="1" ref="Q886" ca="1">_xlfn.IFS(P886="","",
$B$11="Hə", _xlfn.XLOOKUP(DATE(P886, 12, 31), rou_table_dates, rou_table_nbvs,0, 0),
TRUE,  MAX(0, ROUND($M$14 - $M$14/ (last_rou_date - $B$2) * (DATE(P886,12,31) - $B$2), 2) )
)</f>
        <v/>
      </c>
      <c r="R886" s="1" t="str" cm="1">
        <f t="array" aca="1" ref="R886" ca="1">_xlfn.IFS(P886="","",
$B$11="Hə", _xlfn.XLOOKUP(DATE(P886, 12, 31), lease_table_dates, lease_table_balances,0, 0),
TRUE, IFERROR( XNPV($B$6, IF(payment_dates &gt;DATE(P886, 12, 31), payments,  0),  IF(payment_dates &gt;DATE(P886, 12, 31), payment_dates,  DATE(P886, 12, 31))    ),0)
)</f>
        <v/>
      </c>
      <c r="S886" s="1" t="str" cm="1">
        <f t="array" aca="1" ref="S886" ca="1">_xlfn.IFS(P886="","",
TRUE,  MIN( MIN(Q885, $M$14), ROUND($M$14/ (last_rou_date - $B$2) * (DATE(P886,12,31) - MAX($B$2, DATE(P886-1, 12, 31))), 2) )
)</f>
        <v/>
      </c>
      <c r="T886" s="7" t="str" cm="1">
        <f t="array" aca="1" ref="T886" ca="1">_xlfn.IFS(P886="", "",
ISTEXT(R885), R886- (H886 - SUMIFS( lease_table_payments, lease_table_years, P886) -$AG$14 ),
AND(ISNUMBER(R885), R886&lt;&gt;""),   R886- (R885 - SUMIFS( lease_table_payments, lease_table_years, P886) )
)</f>
        <v/>
      </c>
      <c r="V886" s="64">
        <f t="shared" si="41"/>
        <v>873</v>
      </c>
      <c r="W886" s="51" t="str" cm="1">
        <f t="array" ref="W886">_xlfn.IFS(
OR(W885=$B$4, W885=""),"",
TRUE,W885+1
)</f>
        <v/>
      </c>
      <c r="X886" s="51" t="str" cm="1">
        <f t="array" ref="X886">_xlfn.IFS(X885="","",
W886="", "",
AND($B$3="İllik"),DATE(YEAR(X885)+1,MONTH(X885),DAY(X885) ),
AND($B$3="Aylıq", $AH$14="Not end"), EDATE(X885,1),
AND($B$3="Aylıq", $AH$14="End"), EOMONTH(X885,1)
)</f>
        <v/>
      </c>
      <c r="Y886" s="51" t="str" cm="1">
        <f t="array" aca="1" ref="Y886" ca="1">_xlfn.IFS(
AND($B$7="Dövrün əvvəlində", Y885&lt;=last_rou_date), DATE(YEAR(Y885)+1, 12, 31),
AND($B$7="Dövrün sonunda", Y885&lt;=last_payment_date), DATE(YEAR(Y885)+1, 12, 31),
TRUE, ""
)</f>
        <v/>
      </c>
      <c r="Z886" s="75" t="str" cm="1">
        <f t="array" aca="1" ref="Z886" ca="1">_xlfn.IFS(
AND($AN$14="Not year_end", Z885&gt;last_payment_date), "",
AND($AN$14="Year_end", Z885&gt;=last_payment_date), "",
AND($AN$14="Year_end"), DATE(YEAR(Z885+1), 12, 31),
AND($AN$14="Not year_end", MONTH(Z885)=12, DAY(Z885)=31), DATE(YEAR(Z884)+1, MONTH(Z884), DAY(Z884)),
AND($AN$14="Not year_end", OR(MONTH(Z885)&lt;&gt;12, DAY(Z885)&lt;&gt;31) ), DATE(YEAR(Z885), 12, 31)
)</f>
        <v/>
      </c>
      <c r="AA886" s="75" t="str" cm="1">
        <f t="array" aca="1" ref="AA886" ca="1">_xlfn.IFS(AA885="", "",
AND(AA885=last_payment_date, OR(MONTH(AA885)&lt;&gt;12, DAY(AA885)&lt;&gt;31) ), DATE(YEAR(AA885), 12, 31),
AND(MONTH(AA885)=12, DAY(AA885)=31, AA885&gt;=last_payment_date), "",
AND(MONTH(AA885)=12, DAY(AA885)&lt;&gt;31),  EOMONTH(AA885,0),
AND(MONTH(AA885)=12, DAY(AA885)=31, $AH$14="Not end"),  EDATE(AA884,1),
AND($AH$14="Not end"), EDATE(AA885, 1),
AND($AH$14="End"), EOMONTH(AA885, 1)
)</f>
        <v/>
      </c>
      <c r="AB886" s="75" t="str" cm="1">
        <f t="array" aca="1" ref="AB886" ca="1">_xlfn.IFS(AB885="","",
AND(AB885=last_rou_date), "",
AND($B$3="İllik"),DATE(YEAR(AB885)+1,MONTH(AB885),DAY(AB885) ),
AND($B$3="Aylıq", $AH$14="Not end"), EDATE(AB885,1),
AND($B$3="Aylıq", $AH$14="End"), EOMONTH(AB885,1)
)</f>
        <v/>
      </c>
      <c r="AC886" s="75" t="str" cm="1">
        <f t="array" aca="1" ref="AC886" ca="1">_xlfn.IFS(
AND($AN$14="Not year_end", AC885&gt;last_rou_date), "",
AND($AN$14="Year_end", AC885&gt;=last_rou_date), "",
AND($AN$14="Year_end"), DATE(YEAR(AC885+1), 12, 31),
AND($AN$14="Not year_end", MONTH(AC885)=12, DAY(AC885)=31), DATE(YEAR(AC884)+1, MONTH(AC884), DAY(AC884)),
AND($AN$14="Not year_end", OR(MONTH(AC885)&lt;&gt;12, DAY(AC885)&lt;&gt;31) ), DATE(YEAR(AC885), 12, 31)
)</f>
        <v/>
      </c>
      <c r="AD886" s="75" t="str" cm="1">
        <f t="array" aca="1" ref="AD886" ca="1">_xlfn.IFS(AD885="", "",
AND(AD885=last_rou_date, OR(MONTH(AD885)&lt;&gt;12, DAY(AD885)&lt;&gt;31) ), DATE(YEAR(AD885), 12, 31),
AND(MONTH(AD885)=12, DAY(AD885)=31, AD885&gt;=last_rou_date), "",
AND(MONTH(AD885)=12, DAY(AD885)&lt;&gt;31),  EOMONTH(AD885,0),
AND(MONTH(AD885)=12, DAY(AD885)=31, $AH$14="Not end"),  EDATE(AD884,1),
AND($AH$14="Not end"), EDATE(AD885, 1),
AND($AH$14="End"), EOMONTH(AD885, 1)
)</f>
        <v/>
      </c>
      <c r="AE886" s="51" t="str" cm="1">
        <f t="array" ref="AE886">_xlfn.IFS(W886="", "",
AND(W886&gt;0, W886&lt;=$B$4, $C$2="İllik artım, faiz olaraq", $D$2&gt;0, $B$3="İllik"), $B$5*((1+$D$2)^(W886-1)),
AND(W886&gt;0, W886&lt;=$B$4, $C$2="İllik artım, faiz olaraq", $D$2&gt;0, $B$3="Aylıq"), $B$5*((1+$D$2)^ROUNDDOWN((W886-1)/12,0)),
AND(W886=1, $C$2="Aşağıdakı kimi dəyişir", ), $B$5,
AND(W886&gt;1, W886&lt;=$B$4, $C$2="Aşağıdakı kimi dəyişir"), IFERROR(VLOOKUP(W886, $C$4:$D$7, 2, FALSE), AE885),
AND(W886&gt;0, W886&lt;=$B$4), $B$5,
TRUE,0 )</f>
        <v/>
      </c>
      <c r="AF886" s="51" t="str">
        <f t="shared" ca="1" si="40"/>
        <v/>
      </c>
    </row>
    <row r="887" spans="1:32" x14ac:dyDescent="0.4">
      <c r="A887" s="13" t="str" cm="1">
        <f t="array" aca="1" ref="A887" ca="1">_xlfn.IFS(
AND(SUMIFS(lease_table_interest_accruals, lease_table_dates, A886)&gt;0, COUNTIFS($E$14:E886, "Interest accrual", $A$14:A886, A886)=0),  A886,
AND(SUMIFS(lease_table_payments, lease_table_dates, A886)&gt;0, COUNTIFS($E$14:E886, "Payment", $A$14:A886, A886)=0),  A886,
AND(SUMIFS(rou_table_deprs, rou_table_dates, A886)&gt;0, COUNTIFS($E$14:E886, "Depreciation", $A$14:A886, A886)=0),  A886,
TRUE,  IFERROR(INDEX(rou_table_dates,  MATCH(A886, rou_table_dates)+1, ), "")
)</f>
        <v/>
      </c>
      <c r="B887" s="1" t="str" cm="1">
        <f t="array" aca="1" ref="B887" ca="1">_xlfn.IFS(
AND(E887="Payment", A887=$B$2), $AM$14,
E887="Payment", $AM$15,
E887="Interest accrual", $AM$18,
E887="Depreciation", $AM$17,
TRUE, "")</f>
        <v/>
      </c>
      <c r="C887" s="1" t="str" cm="1">
        <f t="array" aca="1" ref="C887" ca="1">_xlfn.IFS(
E887="Payment", $AM$19,
E887="Interest accrual", $AM$15,
E887="Depreciation", $AM$16,
TRUE, "")</f>
        <v/>
      </c>
      <c r="D887" s="1" t="str" cm="1">
        <f t="array" aca="1" ref="D887" ca="1">_xlfn.IFS(
E887="Payment", _xlfn.XLOOKUP(A887, lease_table_dates, lease_table_payments, 0, 0),
E887="Interest accrual", _xlfn.XLOOKUP(A887, lease_table_dates, lease_table_interest_accruals, 0, 0),
E887="Depreciation", _xlfn.XLOOKUP(A887, rou_table_dates, rou_table_deprs, 0, 0),
TRUE, ""
)</f>
        <v/>
      </c>
      <c r="E887" s="7" t="str" cm="1">
        <f t="array" aca="1" ref="E887" ca="1">_xlfn.IFS(
AND(SUMIFS(lease_table_interest_accruals, lease_table_dates, A887)&gt;0, COUNTIFS($E$14:E886, "Interest accrual", $A$14:A886, A887)=0), "Interest accrual",
AND(SUMIFS(lease_table_payments, lease_table_dates, A887)&gt;0, COUNTIFS($E$14:E886, "Payment", $A$14:A886, A887)=0), "Payment",
AND(SUMIFS(rou_table_deprs, rou_table_dates, A887)&gt;0, COUNTIFS($E$14:E886, "Depreciation", $A$14:A886, A887)=0), "Depreciation",
TRUE,  ""
)</f>
        <v/>
      </c>
      <c r="G887" s="13" t="str" cm="1">
        <f t="array" aca="1" ref="G887" ca="1">_xlfn.IFS(
AND($B$11="Hə", $B$3="İllik"), Z887,
AND($B$11="Hə", $B$3="Aylıq"), AA887,
$B$11="Yox", X887)</f>
        <v/>
      </c>
      <c r="H887" s="1" t="str" cm="1">
        <f t="array" aca="1" ref="H887" ca="1">_xlfn.IFS( G887="", "",
TRUE, ROUND( H886+I887-J887, 2) )</f>
        <v/>
      </c>
      <c r="I887" s="1" t="str" cm="1">
        <f t="array" aca="1" ref="I887" ca="1">_xlfn.IFS(G887="", "",
G887=last_payment_date, (J887-H886),
 TRUE,  -  (H886- H886* (1+$B$6)^ (_xlfn.DAYS(G887,G886)/365) )
)</f>
        <v/>
      </c>
      <c r="J887" s="1" t="str" cm="1">
        <f t="array" aca="1" ref="J887" ca="1">_xlfn.IFS(G887="", "",
TRUE, _xlfn.XLOOKUP(G887,  payment_dates, payments,0,0)
)</f>
        <v/>
      </c>
      <c r="L887" s="8" t="str" cm="1">
        <f t="array" aca="1" ref="L887" ca="1">_xlfn.IFS(
AND($B$11="Hə", $B$3="İllik"), AC887,
AND($B$11="Hə", $B$3="Aylıq"), AD887,
$B$11="Yox", AB887)</f>
        <v/>
      </c>
      <c r="M887" s="1" t="str" cm="1">
        <f t="array" aca="1" ref="M887" ca="1">_xlfn.IFS( L887="", "",
(M886-N887)&lt;=0.5, 0,
TRUE,  M886-N887)</f>
        <v/>
      </c>
      <c r="N887" s="7" t="str" cm="1">
        <f t="array" aca="1" ref="N887" ca="1">_xlfn.IFS(
L887="", "",
TRUE, MIN(M886, ROUND($M$14/ (last_rou_date - $B$2) * (L887-L886), 2) )
)</f>
        <v/>
      </c>
      <c r="P887" s="59" t="str">
        <f t="shared" ca="1" si="42"/>
        <v/>
      </c>
      <c r="Q887" s="1" t="str" cm="1">
        <f t="array" aca="1" ref="Q887" ca="1">_xlfn.IFS(P887="","",
$B$11="Hə", _xlfn.XLOOKUP(DATE(P887, 12, 31), rou_table_dates, rou_table_nbvs,0, 0),
TRUE,  MAX(0, ROUND($M$14 - $M$14/ (last_rou_date - $B$2) * (DATE(P887,12,31) - $B$2), 2) )
)</f>
        <v/>
      </c>
      <c r="R887" s="1" t="str" cm="1">
        <f t="array" aca="1" ref="R887" ca="1">_xlfn.IFS(P887="","",
$B$11="Hə", _xlfn.XLOOKUP(DATE(P887, 12, 31), lease_table_dates, lease_table_balances,0, 0),
TRUE, IFERROR( XNPV($B$6, IF(payment_dates &gt;DATE(P887, 12, 31), payments,  0),  IF(payment_dates &gt;DATE(P887, 12, 31), payment_dates,  DATE(P887, 12, 31))    ),0)
)</f>
        <v/>
      </c>
      <c r="S887" s="1" t="str" cm="1">
        <f t="array" aca="1" ref="S887" ca="1">_xlfn.IFS(P887="","",
TRUE,  MIN( MIN(Q886, $M$14), ROUND($M$14/ (last_rou_date - $B$2) * (DATE(P887,12,31) - MAX($B$2, DATE(P887-1, 12, 31))), 2) )
)</f>
        <v/>
      </c>
      <c r="T887" s="7" t="str" cm="1">
        <f t="array" aca="1" ref="T887" ca="1">_xlfn.IFS(P887="", "",
ISTEXT(R886), R887- (H887 - SUMIFS( lease_table_payments, lease_table_years, P887) -$AG$14 ),
AND(ISNUMBER(R886), R887&lt;&gt;""),   R887- (R886 - SUMIFS( lease_table_payments, lease_table_years, P887) )
)</f>
        <v/>
      </c>
      <c r="V887" s="64">
        <f t="shared" si="41"/>
        <v>874</v>
      </c>
      <c r="W887" s="51" t="str" cm="1">
        <f t="array" ref="W887">_xlfn.IFS(
OR(W886=$B$4, W886=""),"",
TRUE,W886+1
)</f>
        <v/>
      </c>
      <c r="X887" s="51" t="str" cm="1">
        <f t="array" ref="X887">_xlfn.IFS(X886="","",
W887="", "",
AND($B$3="İllik"),DATE(YEAR(X886)+1,MONTH(X886),DAY(X886) ),
AND($B$3="Aylıq", $AH$14="Not end"), EDATE(X886,1),
AND($B$3="Aylıq", $AH$14="End"), EOMONTH(X886,1)
)</f>
        <v/>
      </c>
      <c r="Y887" s="51" t="str" cm="1">
        <f t="array" aca="1" ref="Y887" ca="1">_xlfn.IFS(
AND($B$7="Dövrün əvvəlində", Y886&lt;=last_rou_date), DATE(YEAR(Y886)+1, 12, 31),
AND($B$7="Dövrün sonunda", Y886&lt;=last_payment_date), DATE(YEAR(Y886)+1, 12, 31),
TRUE, ""
)</f>
        <v/>
      </c>
      <c r="Z887" s="75" t="str" cm="1">
        <f t="array" aca="1" ref="Z887" ca="1">_xlfn.IFS(
AND($AN$14="Not year_end", Z886&gt;last_payment_date), "",
AND($AN$14="Year_end", Z886&gt;=last_payment_date), "",
AND($AN$14="Year_end"), DATE(YEAR(Z886+1), 12, 31),
AND($AN$14="Not year_end", MONTH(Z886)=12, DAY(Z886)=31), DATE(YEAR(Z885)+1, MONTH(Z885), DAY(Z885)),
AND($AN$14="Not year_end", OR(MONTH(Z886)&lt;&gt;12, DAY(Z886)&lt;&gt;31) ), DATE(YEAR(Z886), 12, 31)
)</f>
        <v/>
      </c>
      <c r="AA887" s="75" t="str" cm="1">
        <f t="array" aca="1" ref="AA887" ca="1">_xlfn.IFS(AA886="", "",
AND(AA886=last_payment_date, OR(MONTH(AA886)&lt;&gt;12, DAY(AA886)&lt;&gt;31) ), DATE(YEAR(AA886), 12, 31),
AND(MONTH(AA886)=12, DAY(AA886)=31, AA886&gt;=last_payment_date), "",
AND(MONTH(AA886)=12, DAY(AA886)&lt;&gt;31),  EOMONTH(AA886,0),
AND(MONTH(AA886)=12, DAY(AA886)=31, $AH$14="Not end"),  EDATE(AA885,1),
AND($AH$14="Not end"), EDATE(AA886, 1),
AND($AH$14="End"), EOMONTH(AA886, 1)
)</f>
        <v/>
      </c>
      <c r="AB887" s="75" t="str" cm="1">
        <f t="array" aca="1" ref="AB887" ca="1">_xlfn.IFS(AB886="","",
AND(AB886=last_rou_date), "",
AND($B$3="İllik"),DATE(YEAR(AB886)+1,MONTH(AB886),DAY(AB886) ),
AND($B$3="Aylıq", $AH$14="Not end"), EDATE(AB886,1),
AND($B$3="Aylıq", $AH$14="End"), EOMONTH(AB886,1)
)</f>
        <v/>
      </c>
      <c r="AC887" s="75" t="str" cm="1">
        <f t="array" aca="1" ref="AC887" ca="1">_xlfn.IFS(
AND($AN$14="Not year_end", AC886&gt;last_rou_date), "",
AND($AN$14="Year_end", AC886&gt;=last_rou_date), "",
AND($AN$14="Year_end"), DATE(YEAR(AC886+1), 12, 31),
AND($AN$14="Not year_end", MONTH(AC886)=12, DAY(AC886)=31), DATE(YEAR(AC885)+1, MONTH(AC885), DAY(AC885)),
AND($AN$14="Not year_end", OR(MONTH(AC886)&lt;&gt;12, DAY(AC886)&lt;&gt;31) ), DATE(YEAR(AC886), 12, 31)
)</f>
        <v/>
      </c>
      <c r="AD887" s="75" t="str" cm="1">
        <f t="array" aca="1" ref="AD887" ca="1">_xlfn.IFS(AD886="", "",
AND(AD886=last_rou_date, OR(MONTH(AD886)&lt;&gt;12, DAY(AD886)&lt;&gt;31) ), DATE(YEAR(AD886), 12, 31),
AND(MONTH(AD886)=12, DAY(AD886)=31, AD886&gt;=last_rou_date), "",
AND(MONTH(AD886)=12, DAY(AD886)&lt;&gt;31),  EOMONTH(AD886,0),
AND(MONTH(AD886)=12, DAY(AD886)=31, $AH$14="Not end"),  EDATE(AD885,1),
AND($AH$14="Not end"), EDATE(AD886, 1),
AND($AH$14="End"), EOMONTH(AD886, 1)
)</f>
        <v/>
      </c>
      <c r="AE887" s="51" t="str" cm="1">
        <f t="array" ref="AE887">_xlfn.IFS(W887="", "",
AND(W887&gt;0, W887&lt;=$B$4, $C$2="İllik artım, faiz olaraq", $D$2&gt;0, $B$3="İllik"), $B$5*((1+$D$2)^(W887-1)),
AND(W887&gt;0, W887&lt;=$B$4, $C$2="İllik artım, faiz olaraq", $D$2&gt;0, $B$3="Aylıq"), $B$5*((1+$D$2)^ROUNDDOWN((W887-1)/12,0)),
AND(W887=1, $C$2="Aşağıdakı kimi dəyişir", ), $B$5,
AND(W887&gt;1, W887&lt;=$B$4, $C$2="Aşağıdakı kimi dəyişir"), IFERROR(VLOOKUP(W887, $C$4:$D$7, 2, FALSE), AE886),
AND(W887&gt;0, W887&lt;=$B$4), $B$5,
TRUE,0 )</f>
        <v/>
      </c>
      <c r="AF887" s="51" t="str">
        <f t="shared" ca="1" si="40"/>
        <v/>
      </c>
    </row>
    <row r="888" spans="1:32" x14ac:dyDescent="0.4">
      <c r="A888" s="13" t="str" cm="1">
        <f t="array" aca="1" ref="A888" ca="1">_xlfn.IFS(
AND(SUMIFS(lease_table_interest_accruals, lease_table_dates, A887)&gt;0, COUNTIFS($E$14:E887, "Interest accrual", $A$14:A887, A887)=0),  A887,
AND(SUMIFS(lease_table_payments, lease_table_dates, A887)&gt;0, COUNTIFS($E$14:E887, "Payment", $A$14:A887, A887)=0),  A887,
AND(SUMIFS(rou_table_deprs, rou_table_dates, A887)&gt;0, COUNTIFS($E$14:E887, "Depreciation", $A$14:A887, A887)=0),  A887,
TRUE,  IFERROR(INDEX(rou_table_dates,  MATCH(A887, rou_table_dates)+1, ), "")
)</f>
        <v/>
      </c>
      <c r="B888" s="1" t="str" cm="1">
        <f t="array" aca="1" ref="B888" ca="1">_xlfn.IFS(
AND(E888="Payment", A888=$B$2), $AM$14,
E888="Payment", $AM$15,
E888="Interest accrual", $AM$18,
E888="Depreciation", $AM$17,
TRUE, "")</f>
        <v/>
      </c>
      <c r="C888" s="1" t="str" cm="1">
        <f t="array" aca="1" ref="C888" ca="1">_xlfn.IFS(
E888="Payment", $AM$19,
E888="Interest accrual", $AM$15,
E888="Depreciation", $AM$16,
TRUE, "")</f>
        <v/>
      </c>
      <c r="D888" s="1" t="str" cm="1">
        <f t="array" aca="1" ref="D888" ca="1">_xlfn.IFS(
E888="Payment", _xlfn.XLOOKUP(A888, lease_table_dates, lease_table_payments, 0, 0),
E888="Interest accrual", _xlfn.XLOOKUP(A888, lease_table_dates, lease_table_interest_accruals, 0, 0),
E888="Depreciation", _xlfn.XLOOKUP(A888, rou_table_dates, rou_table_deprs, 0, 0),
TRUE, ""
)</f>
        <v/>
      </c>
      <c r="E888" s="7" t="str" cm="1">
        <f t="array" aca="1" ref="E888" ca="1">_xlfn.IFS(
AND(SUMIFS(lease_table_interest_accruals, lease_table_dates, A888)&gt;0, COUNTIFS($E$14:E887, "Interest accrual", $A$14:A887, A888)=0), "Interest accrual",
AND(SUMIFS(lease_table_payments, lease_table_dates, A888)&gt;0, COUNTIFS($E$14:E887, "Payment", $A$14:A887, A888)=0), "Payment",
AND(SUMIFS(rou_table_deprs, rou_table_dates, A888)&gt;0, COUNTIFS($E$14:E887, "Depreciation", $A$14:A887, A888)=0), "Depreciation",
TRUE,  ""
)</f>
        <v/>
      </c>
      <c r="G888" s="13" t="str" cm="1">
        <f t="array" aca="1" ref="G888" ca="1">_xlfn.IFS(
AND($B$11="Hə", $B$3="İllik"), Z888,
AND($B$11="Hə", $B$3="Aylıq"), AA888,
$B$11="Yox", X888)</f>
        <v/>
      </c>
      <c r="H888" s="1" t="str" cm="1">
        <f t="array" aca="1" ref="H888" ca="1">_xlfn.IFS( G888="", "",
TRUE, ROUND( H887+I888-J888, 2) )</f>
        <v/>
      </c>
      <c r="I888" s="1" t="str" cm="1">
        <f t="array" aca="1" ref="I888" ca="1">_xlfn.IFS(G888="", "",
G888=last_payment_date, (J888-H887),
 TRUE,  -  (H887- H887* (1+$B$6)^ (_xlfn.DAYS(G888,G887)/365) )
)</f>
        <v/>
      </c>
      <c r="J888" s="1" t="str" cm="1">
        <f t="array" aca="1" ref="J888" ca="1">_xlfn.IFS(G888="", "",
TRUE, _xlfn.XLOOKUP(G888,  payment_dates, payments,0,0)
)</f>
        <v/>
      </c>
      <c r="L888" s="8" t="str" cm="1">
        <f t="array" aca="1" ref="L888" ca="1">_xlfn.IFS(
AND($B$11="Hə", $B$3="İllik"), AC888,
AND($B$11="Hə", $B$3="Aylıq"), AD888,
$B$11="Yox", AB888)</f>
        <v/>
      </c>
      <c r="M888" s="1" t="str" cm="1">
        <f t="array" aca="1" ref="M888" ca="1">_xlfn.IFS( L888="", "",
(M887-N888)&lt;=0.5, 0,
TRUE,  M887-N888)</f>
        <v/>
      </c>
      <c r="N888" s="7" t="str" cm="1">
        <f t="array" aca="1" ref="N888" ca="1">_xlfn.IFS(
L888="", "",
TRUE, MIN(M887, ROUND($M$14/ (last_rou_date - $B$2) * (L888-L887), 2) )
)</f>
        <v/>
      </c>
      <c r="P888" s="59" t="str">
        <f t="shared" ca="1" si="42"/>
        <v/>
      </c>
      <c r="Q888" s="1" t="str" cm="1">
        <f t="array" aca="1" ref="Q888" ca="1">_xlfn.IFS(P888="","",
$B$11="Hə", _xlfn.XLOOKUP(DATE(P888, 12, 31), rou_table_dates, rou_table_nbvs,0, 0),
TRUE,  MAX(0, ROUND($M$14 - $M$14/ (last_rou_date - $B$2) * (DATE(P888,12,31) - $B$2), 2) )
)</f>
        <v/>
      </c>
      <c r="R888" s="1" t="str" cm="1">
        <f t="array" aca="1" ref="R888" ca="1">_xlfn.IFS(P888="","",
$B$11="Hə", _xlfn.XLOOKUP(DATE(P888, 12, 31), lease_table_dates, lease_table_balances,0, 0),
TRUE, IFERROR( XNPV($B$6, IF(payment_dates &gt;DATE(P888, 12, 31), payments,  0),  IF(payment_dates &gt;DATE(P888, 12, 31), payment_dates,  DATE(P888, 12, 31))    ),0)
)</f>
        <v/>
      </c>
      <c r="S888" s="1" t="str" cm="1">
        <f t="array" aca="1" ref="S888" ca="1">_xlfn.IFS(P888="","",
TRUE,  MIN( MIN(Q887, $M$14), ROUND($M$14/ (last_rou_date - $B$2) * (DATE(P888,12,31) - MAX($B$2, DATE(P888-1, 12, 31))), 2) )
)</f>
        <v/>
      </c>
      <c r="T888" s="7" t="str" cm="1">
        <f t="array" aca="1" ref="T888" ca="1">_xlfn.IFS(P888="", "",
ISTEXT(R887), R888- (H888 - SUMIFS( lease_table_payments, lease_table_years, P888) -$AG$14 ),
AND(ISNUMBER(R887), R888&lt;&gt;""),   R888- (R887 - SUMIFS( lease_table_payments, lease_table_years, P888) )
)</f>
        <v/>
      </c>
      <c r="V888" s="64">
        <f t="shared" si="41"/>
        <v>875</v>
      </c>
      <c r="W888" s="51" t="str" cm="1">
        <f t="array" ref="W888">_xlfn.IFS(
OR(W887=$B$4, W887=""),"",
TRUE,W887+1
)</f>
        <v/>
      </c>
      <c r="X888" s="51" t="str" cm="1">
        <f t="array" ref="X888">_xlfn.IFS(X887="","",
W888="", "",
AND($B$3="İllik"),DATE(YEAR(X887)+1,MONTH(X887),DAY(X887) ),
AND($B$3="Aylıq", $AH$14="Not end"), EDATE(X887,1),
AND($B$3="Aylıq", $AH$14="End"), EOMONTH(X887,1)
)</f>
        <v/>
      </c>
      <c r="Y888" s="51" t="str" cm="1">
        <f t="array" aca="1" ref="Y888" ca="1">_xlfn.IFS(
AND($B$7="Dövrün əvvəlində", Y887&lt;=last_rou_date), DATE(YEAR(Y887)+1, 12, 31),
AND($B$7="Dövrün sonunda", Y887&lt;=last_payment_date), DATE(YEAR(Y887)+1, 12, 31),
TRUE, ""
)</f>
        <v/>
      </c>
      <c r="Z888" s="75" t="str" cm="1">
        <f t="array" aca="1" ref="Z888" ca="1">_xlfn.IFS(
AND($AN$14="Not year_end", Z887&gt;last_payment_date), "",
AND($AN$14="Year_end", Z887&gt;=last_payment_date), "",
AND($AN$14="Year_end"), DATE(YEAR(Z887+1), 12, 31),
AND($AN$14="Not year_end", MONTH(Z887)=12, DAY(Z887)=31), DATE(YEAR(Z886)+1, MONTH(Z886), DAY(Z886)),
AND($AN$14="Not year_end", OR(MONTH(Z887)&lt;&gt;12, DAY(Z887)&lt;&gt;31) ), DATE(YEAR(Z887), 12, 31)
)</f>
        <v/>
      </c>
      <c r="AA888" s="75" t="str" cm="1">
        <f t="array" aca="1" ref="AA888" ca="1">_xlfn.IFS(AA887="", "",
AND(AA887=last_payment_date, OR(MONTH(AA887)&lt;&gt;12, DAY(AA887)&lt;&gt;31) ), DATE(YEAR(AA887), 12, 31),
AND(MONTH(AA887)=12, DAY(AA887)=31, AA887&gt;=last_payment_date), "",
AND(MONTH(AA887)=12, DAY(AA887)&lt;&gt;31),  EOMONTH(AA887,0),
AND(MONTH(AA887)=12, DAY(AA887)=31, $AH$14="Not end"),  EDATE(AA886,1),
AND($AH$14="Not end"), EDATE(AA887, 1),
AND($AH$14="End"), EOMONTH(AA887, 1)
)</f>
        <v/>
      </c>
      <c r="AB888" s="75" t="str" cm="1">
        <f t="array" aca="1" ref="AB888" ca="1">_xlfn.IFS(AB887="","",
AND(AB887=last_rou_date), "",
AND($B$3="İllik"),DATE(YEAR(AB887)+1,MONTH(AB887),DAY(AB887) ),
AND($B$3="Aylıq", $AH$14="Not end"), EDATE(AB887,1),
AND($B$3="Aylıq", $AH$14="End"), EOMONTH(AB887,1)
)</f>
        <v/>
      </c>
      <c r="AC888" s="75" t="str" cm="1">
        <f t="array" aca="1" ref="AC888" ca="1">_xlfn.IFS(
AND($AN$14="Not year_end", AC887&gt;last_rou_date), "",
AND($AN$14="Year_end", AC887&gt;=last_rou_date), "",
AND($AN$14="Year_end"), DATE(YEAR(AC887+1), 12, 31),
AND($AN$14="Not year_end", MONTH(AC887)=12, DAY(AC887)=31), DATE(YEAR(AC886)+1, MONTH(AC886), DAY(AC886)),
AND($AN$14="Not year_end", OR(MONTH(AC887)&lt;&gt;12, DAY(AC887)&lt;&gt;31) ), DATE(YEAR(AC887), 12, 31)
)</f>
        <v/>
      </c>
      <c r="AD888" s="75" t="str" cm="1">
        <f t="array" aca="1" ref="AD888" ca="1">_xlfn.IFS(AD887="", "",
AND(AD887=last_rou_date, OR(MONTH(AD887)&lt;&gt;12, DAY(AD887)&lt;&gt;31) ), DATE(YEAR(AD887), 12, 31),
AND(MONTH(AD887)=12, DAY(AD887)=31, AD887&gt;=last_rou_date), "",
AND(MONTH(AD887)=12, DAY(AD887)&lt;&gt;31),  EOMONTH(AD887,0),
AND(MONTH(AD887)=12, DAY(AD887)=31, $AH$14="Not end"),  EDATE(AD886,1),
AND($AH$14="Not end"), EDATE(AD887, 1),
AND($AH$14="End"), EOMONTH(AD887, 1)
)</f>
        <v/>
      </c>
      <c r="AE888" s="51" t="str" cm="1">
        <f t="array" ref="AE888">_xlfn.IFS(W888="", "",
AND(W888&gt;0, W888&lt;=$B$4, $C$2="İllik artım, faiz olaraq", $D$2&gt;0, $B$3="İllik"), $B$5*((1+$D$2)^(W888-1)),
AND(W888&gt;0, W888&lt;=$B$4, $C$2="İllik artım, faiz olaraq", $D$2&gt;0, $B$3="Aylıq"), $B$5*((1+$D$2)^ROUNDDOWN((W888-1)/12,0)),
AND(W888=1, $C$2="Aşağıdakı kimi dəyişir", ), $B$5,
AND(W888&gt;1, W888&lt;=$B$4, $C$2="Aşağıdakı kimi dəyişir"), IFERROR(VLOOKUP(W888, $C$4:$D$7, 2, FALSE), AE887),
AND(W888&gt;0, W888&lt;=$B$4), $B$5,
TRUE,0 )</f>
        <v/>
      </c>
      <c r="AF888" s="51" t="str">
        <f t="shared" ca="1" si="40"/>
        <v/>
      </c>
    </row>
    <row r="889" spans="1:32" x14ac:dyDescent="0.4">
      <c r="A889" s="13" t="str" cm="1">
        <f t="array" aca="1" ref="A889" ca="1">_xlfn.IFS(
AND(SUMIFS(lease_table_interest_accruals, lease_table_dates, A888)&gt;0, COUNTIFS($E$14:E888, "Interest accrual", $A$14:A888, A888)=0),  A888,
AND(SUMIFS(lease_table_payments, lease_table_dates, A888)&gt;0, COUNTIFS($E$14:E888, "Payment", $A$14:A888, A888)=0),  A888,
AND(SUMIFS(rou_table_deprs, rou_table_dates, A888)&gt;0, COUNTIFS($E$14:E888, "Depreciation", $A$14:A888, A888)=0),  A888,
TRUE,  IFERROR(INDEX(rou_table_dates,  MATCH(A888, rou_table_dates)+1, ), "")
)</f>
        <v/>
      </c>
      <c r="B889" s="1" t="str" cm="1">
        <f t="array" aca="1" ref="B889" ca="1">_xlfn.IFS(
AND(E889="Payment", A889=$B$2), $AM$14,
E889="Payment", $AM$15,
E889="Interest accrual", $AM$18,
E889="Depreciation", $AM$17,
TRUE, "")</f>
        <v/>
      </c>
      <c r="C889" s="1" t="str" cm="1">
        <f t="array" aca="1" ref="C889" ca="1">_xlfn.IFS(
E889="Payment", $AM$19,
E889="Interest accrual", $AM$15,
E889="Depreciation", $AM$16,
TRUE, "")</f>
        <v/>
      </c>
      <c r="D889" s="1" t="str" cm="1">
        <f t="array" aca="1" ref="D889" ca="1">_xlfn.IFS(
E889="Payment", _xlfn.XLOOKUP(A889, lease_table_dates, lease_table_payments, 0, 0),
E889="Interest accrual", _xlfn.XLOOKUP(A889, lease_table_dates, lease_table_interest_accruals, 0, 0),
E889="Depreciation", _xlfn.XLOOKUP(A889, rou_table_dates, rou_table_deprs, 0, 0),
TRUE, ""
)</f>
        <v/>
      </c>
      <c r="E889" s="7" t="str" cm="1">
        <f t="array" aca="1" ref="E889" ca="1">_xlfn.IFS(
AND(SUMIFS(lease_table_interest_accruals, lease_table_dates, A889)&gt;0, COUNTIFS($E$14:E888, "Interest accrual", $A$14:A888, A889)=0), "Interest accrual",
AND(SUMIFS(lease_table_payments, lease_table_dates, A889)&gt;0, COUNTIFS($E$14:E888, "Payment", $A$14:A888, A889)=0), "Payment",
AND(SUMIFS(rou_table_deprs, rou_table_dates, A889)&gt;0, COUNTIFS($E$14:E888, "Depreciation", $A$14:A888, A889)=0), "Depreciation",
TRUE,  ""
)</f>
        <v/>
      </c>
      <c r="G889" s="13" t="str" cm="1">
        <f t="array" aca="1" ref="G889" ca="1">_xlfn.IFS(
AND($B$11="Hə", $B$3="İllik"), Z889,
AND($B$11="Hə", $B$3="Aylıq"), AA889,
$B$11="Yox", X889)</f>
        <v/>
      </c>
      <c r="H889" s="1" t="str" cm="1">
        <f t="array" aca="1" ref="H889" ca="1">_xlfn.IFS( G889="", "",
TRUE, ROUND( H888+I889-J889, 2) )</f>
        <v/>
      </c>
      <c r="I889" s="1" t="str" cm="1">
        <f t="array" aca="1" ref="I889" ca="1">_xlfn.IFS(G889="", "",
G889=last_payment_date, (J889-H888),
 TRUE,  -  (H888- H888* (1+$B$6)^ (_xlfn.DAYS(G889,G888)/365) )
)</f>
        <v/>
      </c>
      <c r="J889" s="1" t="str" cm="1">
        <f t="array" aca="1" ref="J889" ca="1">_xlfn.IFS(G889="", "",
TRUE, _xlfn.XLOOKUP(G889,  payment_dates, payments,0,0)
)</f>
        <v/>
      </c>
      <c r="L889" s="8" t="str" cm="1">
        <f t="array" aca="1" ref="L889" ca="1">_xlfn.IFS(
AND($B$11="Hə", $B$3="İllik"), AC889,
AND($B$11="Hə", $B$3="Aylıq"), AD889,
$B$11="Yox", AB889)</f>
        <v/>
      </c>
      <c r="M889" s="1" t="str" cm="1">
        <f t="array" aca="1" ref="M889" ca="1">_xlfn.IFS( L889="", "",
(M888-N889)&lt;=0.5, 0,
TRUE,  M888-N889)</f>
        <v/>
      </c>
      <c r="N889" s="7" t="str" cm="1">
        <f t="array" aca="1" ref="N889" ca="1">_xlfn.IFS(
L889="", "",
TRUE, MIN(M888, ROUND($M$14/ (last_rou_date - $B$2) * (L889-L888), 2) )
)</f>
        <v/>
      </c>
      <c r="P889" s="59" t="str">
        <f t="shared" ca="1" si="42"/>
        <v/>
      </c>
      <c r="Q889" s="1" t="str" cm="1">
        <f t="array" aca="1" ref="Q889" ca="1">_xlfn.IFS(P889="","",
$B$11="Hə", _xlfn.XLOOKUP(DATE(P889, 12, 31), rou_table_dates, rou_table_nbvs,0, 0),
TRUE,  MAX(0, ROUND($M$14 - $M$14/ (last_rou_date - $B$2) * (DATE(P889,12,31) - $B$2), 2) )
)</f>
        <v/>
      </c>
      <c r="R889" s="1" t="str" cm="1">
        <f t="array" aca="1" ref="R889" ca="1">_xlfn.IFS(P889="","",
$B$11="Hə", _xlfn.XLOOKUP(DATE(P889, 12, 31), lease_table_dates, lease_table_balances,0, 0),
TRUE, IFERROR( XNPV($B$6, IF(payment_dates &gt;DATE(P889, 12, 31), payments,  0),  IF(payment_dates &gt;DATE(P889, 12, 31), payment_dates,  DATE(P889, 12, 31))    ),0)
)</f>
        <v/>
      </c>
      <c r="S889" s="1" t="str" cm="1">
        <f t="array" aca="1" ref="S889" ca="1">_xlfn.IFS(P889="","",
TRUE,  MIN( MIN(Q888, $M$14), ROUND($M$14/ (last_rou_date - $B$2) * (DATE(P889,12,31) - MAX($B$2, DATE(P889-1, 12, 31))), 2) )
)</f>
        <v/>
      </c>
      <c r="T889" s="7" t="str" cm="1">
        <f t="array" aca="1" ref="T889" ca="1">_xlfn.IFS(P889="", "",
ISTEXT(R888), R889- (H889 - SUMIFS( lease_table_payments, lease_table_years, P889) -$AG$14 ),
AND(ISNUMBER(R888), R889&lt;&gt;""),   R889- (R888 - SUMIFS( lease_table_payments, lease_table_years, P889) )
)</f>
        <v/>
      </c>
      <c r="V889" s="64">
        <f t="shared" si="41"/>
        <v>876</v>
      </c>
      <c r="W889" s="51" t="str" cm="1">
        <f t="array" ref="W889">_xlfn.IFS(
OR(W888=$B$4, W888=""),"",
TRUE,W888+1
)</f>
        <v/>
      </c>
      <c r="X889" s="51" t="str" cm="1">
        <f t="array" ref="X889">_xlfn.IFS(X888="","",
W889="", "",
AND($B$3="İllik"),DATE(YEAR(X888)+1,MONTH(X888),DAY(X888) ),
AND($B$3="Aylıq", $AH$14="Not end"), EDATE(X888,1),
AND($B$3="Aylıq", $AH$14="End"), EOMONTH(X888,1)
)</f>
        <v/>
      </c>
      <c r="Y889" s="51" t="str" cm="1">
        <f t="array" aca="1" ref="Y889" ca="1">_xlfn.IFS(
AND($B$7="Dövrün əvvəlində", Y888&lt;=last_rou_date), DATE(YEAR(Y888)+1, 12, 31),
AND($B$7="Dövrün sonunda", Y888&lt;=last_payment_date), DATE(YEAR(Y888)+1, 12, 31),
TRUE, ""
)</f>
        <v/>
      </c>
      <c r="Z889" s="75" t="str" cm="1">
        <f t="array" aca="1" ref="Z889" ca="1">_xlfn.IFS(
AND($AN$14="Not year_end", Z888&gt;last_payment_date), "",
AND($AN$14="Year_end", Z888&gt;=last_payment_date), "",
AND($AN$14="Year_end"), DATE(YEAR(Z888+1), 12, 31),
AND($AN$14="Not year_end", MONTH(Z888)=12, DAY(Z888)=31), DATE(YEAR(Z887)+1, MONTH(Z887), DAY(Z887)),
AND($AN$14="Not year_end", OR(MONTH(Z888)&lt;&gt;12, DAY(Z888)&lt;&gt;31) ), DATE(YEAR(Z888), 12, 31)
)</f>
        <v/>
      </c>
      <c r="AA889" s="75" t="str" cm="1">
        <f t="array" aca="1" ref="AA889" ca="1">_xlfn.IFS(AA888="", "",
AND(AA888=last_payment_date, OR(MONTH(AA888)&lt;&gt;12, DAY(AA888)&lt;&gt;31) ), DATE(YEAR(AA888), 12, 31),
AND(MONTH(AA888)=12, DAY(AA888)=31, AA888&gt;=last_payment_date), "",
AND(MONTH(AA888)=12, DAY(AA888)&lt;&gt;31),  EOMONTH(AA888,0),
AND(MONTH(AA888)=12, DAY(AA888)=31, $AH$14="Not end"),  EDATE(AA887,1),
AND($AH$14="Not end"), EDATE(AA888, 1),
AND($AH$14="End"), EOMONTH(AA888, 1)
)</f>
        <v/>
      </c>
      <c r="AB889" s="75" t="str" cm="1">
        <f t="array" aca="1" ref="AB889" ca="1">_xlfn.IFS(AB888="","",
AND(AB888=last_rou_date), "",
AND($B$3="İllik"),DATE(YEAR(AB888)+1,MONTH(AB888),DAY(AB888) ),
AND($B$3="Aylıq", $AH$14="Not end"), EDATE(AB888,1),
AND($B$3="Aylıq", $AH$14="End"), EOMONTH(AB888,1)
)</f>
        <v/>
      </c>
      <c r="AC889" s="75" t="str" cm="1">
        <f t="array" aca="1" ref="AC889" ca="1">_xlfn.IFS(
AND($AN$14="Not year_end", AC888&gt;last_rou_date), "",
AND($AN$14="Year_end", AC888&gt;=last_rou_date), "",
AND($AN$14="Year_end"), DATE(YEAR(AC888+1), 12, 31),
AND($AN$14="Not year_end", MONTH(AC888)=12, DAY(AC888)=31), DATE(YEAR(AC887)+1, MONTH(AC887), DAY(AC887)),
AND($AN$14="Not year_end", OR(MONTH(AC888)&lt;&gt;12, DAY(AC888)&lt;&gt;31) ), DATE(YEAR(AC888), 12, 31)
)</f>
        <v/>
      </c>
      <c r="AD889" s="75" t="str" cm="1">
        <f t="array" aca="1" ref="AD889" ca="1">_xlfn.IFS(AD888="", "",
AND(AD888=last_rou_date, OR(MONTH(AD888)&lt;&gt;12, DAY(AD888)&lt;&gt;31) ), DATE(YEAR(AD888), 12, 31),
AND(MONTH(AD888)=12, DAY(AD888)=31, AD888&gt;=last_rou_date), "",
AND(MONTH(AD888)=12, DAY(AD888)&lt;&gt;31),  EOMONTH(AD888,0),
AND(MONTH(AD888)=12, DAY(AD888)=31, $AH$14="Not end"),  EDATE(AD887,1),
AND($AH$14="Not end"), EDATE(AD888, 1),
AND($AH$14="End"), EOMONTH(AD888, 1)
)</f>
        <v/>
      </c>
      <c r="AE889" s="51" t="str" cm="1">
        <f t="array" ref="AE889">_xlfn.IFS(W889="", "",
AND(W889&gt;0, W889&lt;=$B$4, $C$2="İllik artım, faiz olaraq", $D$2&gt;0, $B$3="İllik"), $B$5*((1+$D$2)^(W889-1)),
AND(W889&gt;0, W889&lt;=$B$4, $C$2="İllik artım, faiz olaraq", $D$2&gt;0, $B$3="Aylıq"), $B$5*((1+$D$2)^ROUNDDOWN((W889-1)/12,0)),
AND(W889=1, $C$2="Aşağıdakı kimi dəyişir", ), $B$5,
AND(W889&gt;1, W889&lt;=$B$4, $C$2="Aşağıdakı kimi dəyişir"), IFERROR(VLOOKUP(W889, $C$4:$D$7, 2, FALSE), AE888),
AND(W889&gt;0, W889&lt;=$B$4), $B$5,
TRUE,0 )</f>
        <v/>
      </c>
      <c r="AF889" s="51" t="str">
        <f t="shared" ca="1" si="40"/>
        <v/>
      </c>
    </row>
    <row r="890" spans="1:32" x14ac:dyDescent="0.4">
      <c r="A890" s="13" t="str" cm="1">
        <f t="array" aca="1" ref="A890" ca="1">_xlfn.IFS(
AND(SUMIFS(lease_table_interest_accruals, lease_table_dates, A889)&gt;0, COUNTIFS($E$14:E889, "Interest accrual", $A$14:A889, A889)=0),  A889,
AND(SUMIFS(lease_table_payments, lease_table_dates, A889)&gt;0, COUNTIFS($E$14:E889, "Payment", $A$14:A889, A889)=0),  A889,
AND(SUMIFS(rou_table_deprs, rou_table_dates, A889)&gt;0, COUNTIFS($E$14:E889, "Depreciation", $A$14:A889, A889)=0),  A889,
TRUE,  IFERROR(INDEX(rou_table_dates,  MATCH(A889, rou_table_dates)+1, ), "")
)</f>
        <v/>
      </c>
      <c r="B890" s="1" t="str" cm="1">
        <f t="array" aca="1" ref="B890" ca="1">_xlfn.IFS(
AND(E890="Payment", A890=$B$2), $AM$14,
E890="Payment", $AM$15,
E890="Interest accrual", $AM$18,
E890="Depreciation", $AM$17,
TRUE, "")</f>
        <v/>
      </c>
      <c r="C890" s="1" t="str" cm="1">
        <f t="array" aca="1" ref="C890" ca="1">_xlfn.IFS(
E890="Payment", $AM$19,
E890="Interest accrual", $AM$15,
E890="Depreciation", $AM$16,
TRUE, "")</f>
        <v/>
      </c>
      <c r="D890" s="1" t="str" cm="1">
        <f t="array" aca="1" ref="D890" ca="1">_xlfn.IFS(
E890="Payment", _xlfn.XLOOKUP(A890, lease_table_dates, lease_table_payments, 0, 0),
E890="Interest accrual", _xlfn.XLOOKUP(A890, lease_table_dates, lease_table_interest_accruals, 0, 0),
E890="Depreciation", _xlfn.XLOOKUP(A890, rou_table_dates, rou_table_deprs, 0, 0),
TRUE, ""
)</f>
        <v/>
      </c>
      <c r="E890" s="7" t="str" cm="1">
        <f t="array" aca="1" ref="E890" ca="1">_xlfn.IFS(
AND(SUMIFS(lease_table_interest_accruals, lease_table_dates, A890)&gt;0, COUNTIFS($E$14:E889, "Interest accrual", $A$14:A889, A890)=0), "Interest accrual",
AND(SUMIFS(lease_table_payments, lease_table_dates, A890)&gt;0, COUNTIFS($E$14:E889, "Payment", $A$14:A889, A890)=0), "Payment",
AND(SUMIFS(rou_table_deprs, rou_table_dates, A890)&gt;0, COUNTIFS($E$14:E889, "Depreciation", $A$14:A889, A890)=0), "Depreciation",
TRUE,  ""
)</f>
        <v/>
      </c>
      <c r="G890" s="13" t="str" cm="1">
        <f t="array" aca="1" ref="G890" ca="1">_xlfn.IFS(
AND($B$11="Hə", $B$3="İllik"), Z890,
AND($B$11="Hə", $B$3="Aylıq"), AA890,
$B$11="Yox", X890)</f>
        <v/>
      </c>
      <c r="H890" s="1" t="str" cm="1">
        <f t="array" aca="1" ref="H890" ca="1">_xlfn.IFS( G890="", "",
TRUE, ROUND( H889+I890-J890, 2) )</f>
        <v/>
      </c>
      <c r="I890" s="1" t="str" cm="1">
        <f t="array" aca="1" ref="I890" ca="1">_xlfn.IFS(G890="", "",
G890=last_payment_date, (J890-H889),
 TRUE,  -  (H889- H889* (1+$B$6)^ (_xlfn.DAYS(G890,G889)/365) )
)</f>
        <v/>
      </c>
      <c r="J890" s="1" t="str" cm="1">
        <f t="array" aca="1" ref="J890" ca="1">_xlfn.IFS(G890="", "",
TRUE, _xlfn.XLOOKUP(G890,  payment_dates, payments,0,0)
)</f>
        <v/>
      </c>
      <c r="L890" s="8" t="str" cm="1">
        <f t="array" aca="1" ref="L890" ca="1">_xlfn.IFS(
AND($B$11="Hə", $B$3="İllik"), AC890,
AND($B$11="Hə", $B$3="Aylıq"), AD890,
$B$11="Yox", AB890)</f>
        <v/>
      </c>
      <c r="M890" s="1" t="str" cm="1">
        <f t="array" aca="1" ref="M890" ca="1">_xlfn.IFS( L890="", "",
(M889-N890)&lt;=0.5, 0,
TRUE,  M889-N890)</f>
        <v/>
      </c>
      <c r="N890" s="7" t="str" cm="1">
        <f t="array" aca="1" ref="N890" ca="1">_xlfn.IFS(
L890="", "",
TRUE, MIN(M889, ROUND($M$14/ (last_rou_date - $B$2) * (L890-L889), 2) )
)</f>
        <v/>
      </c>
      <c r="P890" s="59" t="str">
        <f t="shared" ca="1" si="42"/>
        <v/>
      </c>
      <c r="Q890" s="1" t="str" cm="1">
        <f t="array" aca="1" ref="Q890" ca="1">_xlfn.IFS(P890="","",
$B$11="Hə", _xlfn.XLOOKUP(DATE(P890, 12, 31), rou_table_dates, rou_table_nbvs,0, 0),
TRUE,  MAX(0, ROUND($M$14 - $M$14/ (last_rou_date - $B$2) * (DATE(P890,12,31) - $B$2), 2) )
)</f>
        <v/>
      </c>
      <c r="R890" s="1" t="str" cm="1">
        <f t="array" aca="1" ref="R890" ca="1">_xlfn.IFS(P890="","",
$B$11="Hə", _xlfn.XLOOKUP(DATE(P890, 12, 31), lease_table_dates, lease_table_balances,0, 0),
TRUE, IFERROR( XNPV($B$6, IF(payment_dates &gt;DATE(P890, 12, 31), payments,  0),  IF(payment_dates &gt;DATE(P890, 12, 31), payment_dates,  DATE(P890, 12, 31))    ),0)
)</f>
        <v/>
      </c>
      <c r="S890" s="1" t="str" cm="1">
        <f t="array" aca="1" ref="S890" ca="1">_xlfn.IFS(P890="","",
TRUE,  MIN( MIN(Q889, $M$14), ROUND($M$14/ (last_rou_date - $B$2) * (DATE(P890,12,31) - MAX($B$2, DATE(P890-1, 12, 31))), 2) )
)</f>
        <v/>
      </c>
      <c r="T890" s="7" t="str" cm="1">
        <f t="array" aca="1" ref="T890" ca="1">_xlfn.IFS(P890="", "",
ISTEXT(R889), R890- (H890 - SUMIFS( lease_table_payments, lease_table_years, P890) -$AG$14 ),
AND(ISNUMBER(R889), R890&lt;&gt;""),   R890- (R889 - SUMIFS( lease_table_payments, lease_table_years, P890) )
)</f>
        <v/>
      </c>
      <c r="V890" s="64">
        <f t="shared" si="41"/>
        <v>877</v>
      </c>
      <c r="W890" s="51" t="str" cm="1">
        <f t="array" ref="W890">_xlfn.IFS(
OR(W889=$B$4, W889=""),"",
TRUE,W889+1
)</f>
        <v/>
      </c>
      <c r="X890" s="51" t="str" cm="1">
        <f t="array" ref="X890">_xlfn.IFS(X889="","",
W890="", "",
AND($B$3="İllik"),DATE(YEAR(X889)+1,MONTH(X889),DAY(X889) ),
AND($B$3="Aylıq", $AH$14="Not end"), EDATE(X889,1),
AND($B$3="Aylıq", $AH$14="End"), EOMONTH(X889,1)
)</f>
        <v/>
      </c>
      <c r="Y890" s="51" t="str" cm="1">
        <f t="array" aca="1" ref="Y890" ca="1">_xlfn.IFS(
AND($B$7="Dövrün əvvəlində", Y889&lt;=last_rou_date), DATE(YEAR(Y889)+1, 12, 31),
AND($B$7="Dövrün sonunda", Y889&lt;=last_payment_date), DATE(YEAR(Y889)+1, 12, 31),
TRUE, ""
)</f>
        <v/>
      </c>
      <c r="Z890" s="75" t="str" cm="1">
        <f t="array" aca="1" ref="Z890" ca="1">_xlfn.IFS(
AND($AN$14="Not year_end", Z889&gt;last_payment_date), "",
AND($AN$14="Year_end", Z889&gt;=last_payment_date), "",
AND($AN$14="Year_end"), DATE(YEAR(Z889+1), 12, 31),
AND($AN$14="Not year_end", MONTH(Z889)=12, DAY(Z889)=31), DATE(YEAR(Z888)+1, MONTH(Z888), DAY(Z888)),
AND($AN$14="Not year_end", OR(MONTH(Z889)&lt;&gt;12, DAY(Z889)&lt;&gt;31) ), DATE(YEAR(Z889), 12, 31)
)</f>
        <v/>
      </c>
      <c r="AA890" s="75" t="str" cm="1">
        <f t="array" aca="1" ref="AA890" ca="1">_xlfn.IFS(AA889="", "",
AND(AA889=last_payment_date, OR(MONTH(AA889)&lt;&gt;12, DAY(AA889)&lt;&gt;31) ), DATE(YEAR(AA889), 12, 31),
AND(MONTH(AA889)=12, DAY(AA889)=31, AA889&gt;=last_payment_date), "",
AND(MONTH(AA889)=12, DAY(AA889)&lt;&gt;31),  EOMONTH(AA889,0),
AND(MONTH(AA889)=12, DAY(AA889)=31, $AH$14="Not end"),  EDATE(AA888,1),
AND($AH$14="Not end"), EDATE(AA889, 1),
AND($AH$14="End"), EOMONTH(AA889, 1)
)</f>
        <v/>
      </c>
      <c r="AB890" s="75" t="str" cm="1">
        <f t="array" aca="1" ref="AB890" ca="1">_xlfn.IFS(AB889="","",
AND(AB889=last_rou_date), "",
AND($B$3="İllik"),DATE(YEAR(AB889)+1,MONTH(AB889),DAY(AB889) ),
AND($B$3="Aylıq", $AH$14="Not end"), EDATE(AB889,1),
AND($B$3="Aylıq", $AH$14="End"), EOMONTH(AB889,1)
)</f>
        <v/>
      </c>
      <c r="AC890" s="75" t="str" cm="1">
        <f t="array" aca="1" ref="AC890" ca="1">_xlfn.IFS(
AND($AN$14="Not year_end", AC889&gt;last_rou_date), "",
AND($AN$14="Year_end", AC889&gt;=last_rou_date), "",
AND($AN$14="Year_end"), DATE(YEAR(AC889+1), 12, 31),
AND($AN$14="Not year_end", MONTH(AC889)=12, DAY(AC889)=31), DATE(YEAR(AC888)+1, MONTH(AC888), DAY(AC888)),
AND($AN$14="Not year_end", OR(MONTH(AC889)&lt;&gt;12, DAY(AC889)&lt;&gt;31) ), DATE(YEAR(AC889), 12, 31)
)</f>
        <v/>
      </c>
      <c r="AD890" s="75" t="str" cm="1">
        <f t="array" aca="1" ref="AD890" ca="1">_xlfn.IFS(AD889="", "",
AND(AD889=last_rou_date, OR(MONTH(AD889)&lt;&gt;12, DAY(AD889)&lt;&gt;31) ), DATE(YEAR(AD889), 12, 31),
AND(MONTH(AD889)=12, DAY(AD889)=31, AD889&gt;=last_rou_date), "",
AND(MONTH(AD889)=12, DAY(AD889)&lt;&gt;31),  EOMONTH(AD889,0),
AND(MONTH(AD889)=12, DAY(AD889)=31, $AH$14="Not end"),  EDATE(AD888,1),
AND($AH$14="Not end"), EDATE(AD889, 1),
AND($AH$14="End"), EOMONTH(AD889, 1)
)</f>
        <v/>
      </c>
      <c r="AE890" s="51" t="str" cm="1">
        <f t="array" ref="AE890">_xlfn.IFS(W890="", "",
AND(W890&gt;0, W890&lt;=$B$4, $C$2="İllik artım, faiz olaraq", $D$2&gt;0, $B$3="İllik"), $B$5*((1+$D$2)^(W890-1)),
AND(W890&gt;0, W890&lt;=$B$4, $C$2="İllik artım, faiz olaraq", $D$2&gt;0, $B$3="Aylıq"), $B$5*((1+$D$2)^ROUNDDOWN((W890-1)/12,0)),
AND(W890=1, $C$2="Aşağıdakı kimi dəyişir", ), $B$5,
AND(W890&gt;1, W890&lt;=$B$4, $C$2="Aşağıdakı kimi dəyişir"), IFERROR(VLOOKUP(W890, $C$4:$D$7, 2, FALSE), AE889),
AND(W890&gt;0, W890&lt;=$B$4), $B$5,
TRUE,0 )</f>
        <v/>
      </c>
      <c r="AF890" s="51" t="str">
        <f t="shared" ca="1" si="40"/>
        <v/>
      </c>
    </row>
    <row r="891" spans="1:32" x14ac:dyDescent="0.4">
      <c r="A891" s="13" t="str" cm="1">
        <f t="array" aca="1" ref="A891" ca="1">_xlfn.IFS(
AND(SUMIFS(lease_table_interest_accruals, lease_table_dates, A890)&gt;0, COUNTIFS($E$14:E890, "Interest accrual", $A$14:A890, A890)=0),  A890,
AND(SUMIFS(lease_table_payments, lease_table_dates, A890)&gt;0, COUNTIFS($E$14:E890, "Payment", $A$14:A890, A890)=0),  A890,
AND(SUMIFS(rou_table_deprs, rou_table_dates, A890)&gt;0, COUNTIFS($E$14:E890, "Depreciation", $A$14:A890, A890)=0),  A890,
TRUE,  IFERROR(INDEX(rou_table_dates,  MATCH(A890, rou_table_dates)+1, ), "")
)</f>
        <v/>
      </c>
      <c r="B891" s="1" t="str" cm="1">
        <f t="array" aca="1" ref="B891" ca="1">_xlfn.IFS(
AND(E891="Payment", A891=$B$2), $AM$14,
E891="Payment", $AM$15,
E891="Interest accrual", $AM$18,
E891="Depreciation", $AM$17,
TRUE, "")</f>
        <v/>
      </c>
      <c r="C891" s="1" t="str" cm="1">
        <f t="array" aca="1" ref="C891" ca="1">_xlfn.IFS(
E891="Payment", $AM$19,
E891="Interest accrual", $AM$15,
E891="Depreciation", $AM$16,
TRUE, "")</f>
        <v/>
      </c>
      <c r="D891" s="1" t="str" cm="1">
        <f t="array" aca="1" ref="D891" ca="1">_xlfn.IFS(
E891="Payment", _xlfn.XLOOKUP(A891, lease_table_dates, lease_table_payments, 0, 0),
E891="Interest accrual", _xlfn.XLOOKUP(A891, lease_table_dates, lease_table_interest_accruals, 0, 0),
E891="Depreciation", _xlfn.XLOOKUP(A891, rou_table_dates, rou_table_deprs, 0, 0),
TRUE, ""
)</f>
        <v/>
      </c>
      <c r="E891" s="7" t="str" cm="1">
        <f t="array" aca="1" ref="E891" ca="1">_xlfn.IFS(
AND(SUMIFS(lease_table_interest_accruals, lease_table_dates, A891)&gt;0, COUNTIFS($E$14:E890, "Interest accrual", $A$14:A890, A891)=0), "Interest accrual",
AND(SUMIFS(lease_table_payments, lease_table_dates, A891)&gt;0, COUNTIFS($E$14:E890, "Payment", $A$14:A890, A891)=0), "Payment",
AND(SUMIFS(rou_table_deprs, rou_table_dates, A891)&gt;0, COUNTIFS($E$14:E890, "Depreciation", $A$14:A890, A891)=0), "Depreciation",
TRUE,  ""
)</f>
        <v/>
      </c>
      <c r="G891" s="13" t="str" cm="1">
        <f t="array" aca="1" ref="G891" ca="1">_xlfn.IFS(
AND($B$11="Hə", $B$3="İllik"), Z891,
AND($B$11="Hə", $B$3="Aylıq"), AA891,
$B$11="Yox", X891)</f>
        <v/>
      </c>
      <c r="H891" s="1" t="str" cm="1">
        <f t="array" aca="1" ref="H891" ca="1">_xlfn.IFS( G891="", "",
TRUE, ROUND( H890+I891-J891, 2) )</f>
        <v/>
      </c>
      <c r="I891" s="1" t="str" cm="1">
        <f t="array" aca="1" ref="I891" ca="1">_xlfn.IFS(G891="", "",
G891=last_payment_date, (J891-H890),
 TRUE,  -  (H890- H890* (1+$B$6)^ (_xlfn.DAYS(G891,G890)/365) )
)</f>
        <v/>
      </c>
      <c r="J891" s="1" t="str" cm="1">
        <f t="array" aca="1" ref="J891" ca="1">_xlfn.IFS(G891="", "",
TRUE, _xlfn.XLOOKUP(G891,  payment_dates, payments,0,0)
)</f>
        <v/>
      </c>
      <c r="L891" s="8" t="str" cm="1">
        <f t="array" aca="1" ref="L891" ca="1">_xlfn.IFS(
AND($B$11="Hə", $B$3="İllik"), AC891,
AND($B$11="Hə", $B$3="Aylıq"), AD891,
$B$11="Yox", AB891)</f>
        <v/>
      </c>
      <c r="M891" s="1" t="str" cm="1">
        <f t="array" aca="1" ref="M891" ca="1">_xlfn.IFS( L891="", "",
(M890-N891)&lt;=0.5, 0,
TRUE,  M890-N891)</f>
        <v/>
      </c>
      <c r="N891" s="7" t="str" cm="1">
        <f t="array" aca="1" ref="N891" ca="1">_xlfn.IFS(
L891="", "",
TRUE, MIN(M890, ROUND($M$14/ (last_rou_date - $B$2) * (L891-L890), 2) )
)</f>
        <v/>
      </c>
      <c r="P891" s="59" t="str">
        <f t="shared" ca="1" si="42"/>
        <v/>
      </c>
      <c r="Q891" s="1" t="str" cm="1">
        <f t="array" aca="1" ref="Q891" ca="1">_xlfn.IFS(P891="","",
$B$11="Hə", _xlfn.XLOOKUP(DATE(P891, 12, 31), rou_table_dates, rou_table_nbvs,0, 0),
TRUE,  MAX(0, ROUND($M$14 - $M$14/ (last_rou_date - $B$2) * (DATE(P891,12,31) - $B$2), 2) )
)</f>
        <v/>
      </c>
      <c r="R891" s="1" t="str" cm="1">
        <f t="array" aca="1" ref="R891" ca="1">_xlfn.IFS(P891="","",
$B$11="Hə", _xlfn.XLOOKUP(DATE(P891, 12, 31), lease_table_dates, lease_table_balances,0, 0),
TRUE, IFERROR( XNPV($B$6, IF(payment_dates &gt;DATE(P891, 12, 31), payments,  0),  IF(payment_dates &gt;DATE(P891, 12, 31), payment_dates,  DATE(P891, 12, 31))    ),0)
)</f>
        <v/>
      </c>
      <c r="S891" s="1" t="str" cm="1">
        <f t="array" aca="1" ref="S891" ca="1">_xlfn.IFS(P891="","",
TRUE,  MIN( MIN(Q890, $M$14), ROUND($M$14/ (last_rou_date - $B$2) * (DATE(P891,12,31) - MAX($B$2, DATE(P891-1, 12, 31))), 2) )
)</f>
        <v/>
      </c>
      <c r="T891" s="7" t="str" cm="1">
        <f t="array" aca="1" ref="T891" ca="1">_xlfn.IFS(P891="", "",
ISTEXT(R890), R891- (H891 - SUMIFS( lease_table_payments, lease_table_years, P891) -$AG$14 ),
AND(ISNUMBER(R890), R891&lt;&gt;""),   R891- (R890 - SUMIFS( lease_table_payments, lease_table_years, P891) )
)</f>
        <v/>
      </c>
      <c r="V891" s="64">
        <f t="shared" si="41"/>
        <v>878</v>
      </c>
      <c r="W891" s="51" t="str" cm="1">
        <f t="array" ref="W891">_xlfn.IFS(
OR(W890=$B$4, W890=""),"",
TRUE,W890+1
)</f>
        <v/>
      </c>
      <c r="X891" s="51" t="str" cm="1">
        <f t="array" ref="X891">_xlfn.IFS(X890="","",
W891="", "",
AND($B$3="İllik"),DATE(YEAR(X890)+1,MONTH(X890),DAY(X890) ),
AND($B$3="Aylıq", $AH$14="Not end"), EDATE(X890,1),
AND($B$3="Aylıq", $AH$14="End"), EOMONTH(X890,1)
)</f>
        <v/>
      </c>
      <c r="Y891" s="51" t="str" cm="1">
        <f t="array" aca="1" ref="Y891" ca="1">_xlfn.IFS(
AND($B$7="Dövrün əvvəlində", Y890&lt;=last_rou_date), DATE(YEAR(Y890)+1, 12, 31),
AND($B$7="Dövrün sonunda", Y890&lt;=last_payment_date), DATE(YEAR(Y890)+1, 12, 31),
TRUE, ""
)</f>
        <v/>
      </c>
      <c r="Z891" s="75" t="str" cm="1">
        <f t="array" aca="1" ref="Z891" ca="1">_xlfn.IFS(
AND($AN$14="Not year_end", Z890&gt;last_payment_date), "",
AND($AN$14="Year_end", Z890&gt;=last_payment_date), "",
AND($AN$14="Year_end"), DATE(YEAR(Z890+1), 12, 31),
AND($AN$14="Not year_end", MONTH(Z890)=12, DAY(Z890)=31), DATE(YEAR(Z889)+1, MONTH(Z889), DAY(Z889)),
AND($AN$14="Not year_end", OR(MONTH(Z890)&lt;&gt;12, DAY(Z890)&lt;&gt;31) ), DATE(YEAR(Z890), 12, 31)
)</f>
        <v/>
      </c>
      <c r="AA891" s="75" t="str" cm="1">
        <f t="array" aca="1" ref="AA891" ca="1">_xlfn.IFS(AA890="", "",
AND(AA890=last_payment_date, OR(MONTH(AA890)&lt;&gt;12, DAY(AA890)&lt;&gt;31) ), DATE(YEAR(AA890), 12, 31),
AND(MONTH(AA890)=12, DAY(AA890)=31, AA890&gt;=last_payment_date), "",
AND(MONTH(AA890)=12, DAY(AA890)&lt;&gt;31),  EOMONTH(AA890,0),
AND(MONTH(AA890)=12, DAY(AA890)=31, $AH$14="Not end"),  EDATE(AA889,1),
AND($AH$14="Not end"), EDATE(AA890, 1),
AND($AH$14="End"), EOMONTH(AA890, 1)
)</f>
        <v/>
      </c>
      <c r="AB891" s="75" t="str" cm="1">
        <f t="array" aca="1" ref="AB891" ca="1">_xlfn.IFS(AB890="","",
AND(AB890=last_rou_date), "",
AND($B$3="İllik"),DATE(YEAR(AB890)+1,MONTH(AB890),DAY(AB890) ),
AND($B$3="Aylıq", $AH$14="Not end"), EDATE(AB890,1),
AND($B$3="Aylıq", $AH$14="End"), EOMONTH(AB890,1)
)</f>
        <v/>
      </c>
      <c r="AC891" s="75" t="str" cm="1">
        <f t="array" aca="1" ref="AC891" ca="1">_xlfn.IFS(
AND($AN$14="Not year_end", AC890&gt;last_rou_date), "",
AND($AN$14="Year_end", AC890&gt;=last_rou_date), "",
AND($AN$14="Year_end"), DATE(YEAR(AC890+1), 12, 31),
AND($AN$14="Not year_end", MONTH(AC890)=12, DAY(AC890)=31), DATE(YEAR(AC889)+1, MONTH(AC889), DAY(AC889)),
AND($AN$14="Not year_end", OR(MONTH(AC890)&lt;&gt;12, DAY(AC890)&lt;&gt;31) ), DATE(YEAR(AC890), 12, 31)
)</f>
        <v/>
      </c>
      <c r="AD891" s="75" t="str" cm="1">
        <f t="array" aca="1" ref="AD891" ca="1">_xlfn.IFS(AD890="", "",
AND(AD890=last_rou_date, OR(MONTH(AD890)&lt;&gt;12, DAY(AD890)&lt;&gt;31) ), DATE(YEAR(AD890), 12, 31),
AND(MONTH(AD890)=12, DAY(AD890)=31, AD890&gt;=last_rou_date), "",
AND(MONTH(AD890)=12, DAY(AD890)&lt;&gt;31),  EOMONTH(AD890,0),
AND(MONTH(AD890)=12, DAY(AD890)=31, $AH$14="Not end"),  EDATE(AD889,1),
AND($AH$14="Not end"), EDATE(AD890, 1),
AND($AH$14="End"), EOMONTH(AD890, 1)
)</f>
        <v/>
      </c>
      <c r="AE891" s="51" t="str" cm="1">
        <f t="array" ref="AE891">_xlfn.IFS(W891="", "",
AND(W891&gt;0, W891&lt;=$B$4, $C$2="İllik artım, faiz olaraq", $D$2&gt;0, $B$3="İllik"), $B$5*((1+$D$2)^(W891-1)),
AND(W891&gt;0, W891&lt;=$B$4, $C$2="İllik artım, faiz olaraq", $D$2&gt;0, $B$3="Aylıq"), $B$5*((1+$D$2)^ROUNDDOWN((W891-1)/12,0)),
AND(W891=1, $C$2="Aşağıdakı kimi dəyişir", ), $B$5,
AND(W891&gt;1, W891&lt;=$B$4, $C$2="Aşağıdakı kimi dəyişir"), IFERROR(VLOOKUP(W891, $C$4:$D$7, 2, FALSE), AE890),
AND(W891&gt;0, W891&lt;=$B$4), $B$5,
TRUE,0 )</f>
        <v/>
      </c>
      <c r="AF891" s="51" t="str">
        <f t="shared" ca="1" si="40"/>
        <v/>
      </c>
    </row>
    <row r="892" spans="1:32" x14ac:dyDescent="0.4">
      <c r="A892" s="13" t="str" cm="1">
        <f t="array" aca="1" ref="A892" ca="1">_xlfn.IFS(
AND(SUMIFS(lease_table_interest_accruals, lease_table_dates, A891)&gt;0, COUNTIFS($E$14:E891, "Interest accrual", $A$14:A891, A891)=0),  A891,
AND(SUMIFS(lease_table_payments, lease_table_dates, A891)&gt;0, COUNTIFS($E$14:E891, "Payment", $A$14:A891, A891)=0),  A891,
AND(SUMIFS(rou_table_deprs, rou_table_dates, A891)&gt;0, COUNTIFS($E$14:E891, "Depreciation", $A$14:A891, A891)=0),  A891,
TRUE,  IFERROR(INDEX(rou_table_dates,  MATCH(A891, rou_table_dates)+1, ), "")
)</f>
        <v/>
      </c>
      <c r="B892" s="1" t="str" cm="1">
        <f t="array" aca="1" ref="B892" ca="1">_xlfn.IFS(
AND(E892="Payment", A892=$B$2), $AM$14,
E892="Payment", $AM$15,
E892="Interest accrual", $AM$18,
E892="Depreciation", $AM$17,
TRUE, "")</f>
        <v/>
      </c>
      <c r="C892" s="1" t="str" cm="1">
        <f t="array" aca="1" ref="C892" ca="1">_xlfn.IFS(
E892="Payment", $AM$19,
E892="Interest accrual", $AM$15,
E892="Depreciation", $AM$16,
TRUE, "")</f>
        <v/>
      </c>
      <c r="D892" s="1" t="str" cm="1">
        <f t="array" aca="1" ref="D892" ca="1">_xlfn.IFS(
E892="Payment", _xlfn.XLOOKUP(A892, lease_table_dates, lease_table_payments, 0, 0),
E892="Interest accrual", _xlfn.XLOOKUP(A892, lease_table_dates, lease_table_interest_accruals, 0, 0),
E892="Depreciation", _xlfn.XLOOKUP(A892, rou_table_dates, rou_table_deprs, 0, 0),
TRUE, ""
)</f>
        <v/>
      </c>
      <c r="E892" s="7" t="str" cm="1">
        <f t="array" aca="1" ref="E892" ca="1">_xlfn.IFS(
AND(SUMIFS(lease_table_interest_accruals, lease_table_dates, A892)&gt;0, COUNTIFS($E$14:E891, "Interest accrual", $A$14:A891, A892)=0), "Interest accrual",
AND(SUMIFS(lease_table_payments, lease_table_dates, A892)&gt;0, COUNTIFS($E$14:E891, "Payment", $A$14:A891, A892)=0), "Payment",
AND(SUMIFS(rou_table_deprs, rou_table_dates, A892)&gt;0, COUNTIFS($E$14:E891, "Depreciation", $A$14:A891, A892)=0), "Depreciation",
TRUE,  ""
)</f>
        <v/>
      </c>
      <c r="G892" s="13" t="str" cm="1">
        <f t="array" aca="1" ref="G892" ca="1">_xlfn.IFS(
AND($B$11="Hə", $B$3="İllik"), Z892,
AND($B$11="Hə", $B$3="Aylıq"), AA892,
$B$11="Yox", X892)</f>
        <v/>
      </c>
      <c r="H892" s="1" t="str" cm="1">
        <f t="array" aca="1" ref="H892" ca="1">_xlfn.IFS( G892="", "",
TRUE, ROUND( H891+I892-J892, 2) )</f>
        <v/>
      </c>
      <c r="I892" s="1" t="str" cm="1">
        <f t="array" aca="1" ref="I892" ca="1">_xlfn.IFS(G892="", "",
G892=last_payment_date, (J892-H891),
 TRUE,  -  (H891- H891* (1+$B$6)^ (_xlfn.DAYS(G892,G891)/365) )
)</f>
        <v/>
      </c>
      <c r="J892" s="1" t="str" cm="1">
        <f t="array" aca="1" ref="J892" ca="1">_xlfn.IFS(G892="", "",
TRUE, _xlfn.XLOOKUP(G892,  payment_dates, payments,0,0)
)</f>
        <v/>
      </c>
      <c r="L892" s="8" t="str" cm="1">
        <f t="array" aca="1" ref="L892" ca="1">_xlfn.IFS(
AND($B$11="Hə", $B$3="İllik"), AC892,
AND($B$11="Hə", $B$3="Aylıq"), AD892,
$B$11="Yox", AB892)</f>
        <v/>
      </c>
      <c r="M892" s="1" t="str" cm="1">
        <f t="array" aca="1" ref="M892" ca="1">_xlfn.IFS( L892="", "",
(M891-N892)&lt;=0.5, 0,
TRUE,  M891-N892)</f>
        <v/>
      </c>
      <c r="N892" s="7" t="str" cm="1">
        <f t="array" aca="1" ref="N892" ca="1">_xlfn.IFS(
L892="", "",
TRUE, MIN(M891, ROUND($M$14/ (last_rou_date - $B$2) * (L892-L891), 2) )
)</f>
        <v/>
      </c>
      <c r="P892" s="59" t="str">
        <f t="shared" ca="1" si="42"/>
        <v/>
      </c>
      <c r="Q892" s="1" t="str" cm="1">
        <f t="array" aca="1" ref="Q892" ca="1">_xlfn.IFS(P892="","",
$B$11="Hə", _xlfn.XLOOKUP(DATE(P892, 12, 31), rou_table_dates, rou_table_nbvs,0, 0),
TRUE,  MAX(0, ROUND($M$14 - $M$14/ (last_rou_date - $B$2) * (DATE(P892,12,31) - $B$2), 2) )
)</f>
        <v/>
      </c>
      <c r="R892" s="1" t="str" cm="1">
        <f t="array" aca="1" ref="R892" ca="1">_xlfn.IFS(P892="","",
$B$11="Hə", _xlfn.XLOOKUP(DATE(P892, 12, 31), lease_table_dates, lease_table_balances,0, 0),
TRUE, IFERROR( XNPV($B$6, IF(payment_dates &gt;DATE(P892, 12, 31), payments,  0),  IF(payment_dates &gt;DATE(P892, 12, 31), payment_dates,  DATE(P892, 12, 31))    ),0)
)</f>
        <v/>
      </c>
      <c r="S892" s="1" t="str" cm="1">
        <f t="array" aca="1" ref="S892" ca="1">_xlfn.IFS(P892="","",
TRUE,  MIN( MIN(Q891, $M$14), ROUND($M$14/ (last_rou_date - $B$2) * (DATE(P892,12,31) - MAX($B$2, DATE(P892-1, 12, 31))), 2) )
)</f>
        <v/>
      </c>
      <c r="T892" s="7" t="str" cm="1">
        <f t="array" aca="1" ref="T892" ca="1">_xlfn.IFS(P892="", "",
ISTEXT(R891), R892- (H892 - SUMIFS( lease_table_payments, lease_table_years, P892) -$AG$14 ),
AND(ISNUMBER(R891), R892&lt;&gt;""),   R892- (R891 - SUMIFS( lease_table_payments, lease_table_years, P892) )
)</f>
        <v/>
      </c>
      <c r="V892" s="64">
        <f t="shared" si="41"/>
        <v>879</v>
      </c>
      <c r="W892" s="51" t="str" cm="1">
        <f t="array" ref="W892">_xlfn.IFS(
OR(W891=$B$4, W891=""),"",
TRUE,W891+1
)</f>
        <v/>
      </c>
      <c r="X892" s="51" t="str" cm="1">
        <f t="array" ref="X892">_xlfn.IFS(X891="","",
W892="", "",
AND($B$3="İllik"),DATE(YEAR(X891)+1,MONTH(X891),DAY(X891) ),
AND($B$3="Aylıq", $AH$14="Not end"), EDATE(X891,1),
AND($B$3="Aylıq", $AH$14="End"), EOMONTH(X891,1)
)</f>
        <v/>
      </c>
      <c r="Y892" s="51" t="str" cm="1">
        <f t="array" aca="1" ref="Y892" ca="1">_xlfn.IFS(
AND($B$7="Dövrün əvvəlində", Y891&lt;=last_rou_date), DATE(YEAR(Y891)+1, 12, 31),
AND($B$7="Dövrün sonunda", Y891&lt;=last_payment_date), DATE(YEAR(Y891)+1, 12, 31),
TRUE, ""
)</f>
        <v/>
      </c>
      <c r="Z892" s="75" t="str" cm="1">
        <f t="array" aca="1" ref="Z892" ca="1">_xlfn.IFS(
AND($AN$14="Not year_end", Z891&gt;last_payment_date), "",
AND($AN$14="Year_end", Z891&gt;=last_payment_date), "",
AND($AN$14="Year_end"), DATE(YEAR(Z891+1), 12, 31),
AND($AN$14="Not year_end", MONTH(Z891)=12, DAY(Z891)=31), DATE(YEAR(Z890)+1, MONTH(Z890), DAY(Z890)),
AND($AN$14="Not year_end", OR(MONTH(Z891)&lt;&gt;12, DAY(Z891)&lt;&gt;31) ), DATE(YEAR(Z891), 12, 31)
)</f>
        <v/>
      </c>
      <c r="AA892" s="75" t="str" cm="1">
        <f t="array" aca="1" ref="AA892" ca="1">_xlfn.IFS(AA891="", "",
AND(AA891=last_payment_date, OR(MONTH(AA891)&lt;&gt;12, DAY(AA891)&lt;&gt;31) ), DATE(YEAR(AA891), 12, 31),
AND(MONTH(AA891)=12, DAY(AA891)=31, AA891&gt;=last_payment_date), "",
AND(MONTH(AA891)=12, DAY(AA891)&lt;&gt;31),  EOMONTH(AA891,0),
AND(MONTH(AA891)=12, DAY(AA891)=31, $AH$14="Not end"),  EDATE(AA890,1),
AND($AH$14="Not end"), EDATE(AA891, 1),
AND($AH$14="End"), EOMONTH(AA891, 1)
)</f>
        <v/>
      </c>
      <c r="AB892" s="75" t="str" cm="1">
        <f t="array" aca="1" ref="AB892" ca="1">_xlfn.IFS(AB891="","",
AND(AB891=last_rou_date), "",
AND($B$3="İllik"),DATE(YEAR(AB891)+1,MONTH(AB891),DAY(AB891) ),
AND($B$3="Aylıq", $AH$14="Not end"), EDATE(AB891,1),
AND($B$3="Aylıq", $AH$14="End"), EOMONTH(AB891,1)
)</f>
        <v/>
      </c>
      <c r="AC892" s="75" t="str" cm="1">
        <f t="array" aca="1" ref="AC892" ca="1">_xlfn.IFS(
AND($AN$14="Not year_end", AC891&gt;last_rou_date), "",
AND($AN$14="Year_end", AC891&gt;=last_rou_date), "",
AND($AN$14="Year_end"), DATE(YEAR(AC891+1), 12, 31),
AND($AN$14="Not year_end", MONTH(AC891)=12, DAY(AC891)=31), DATE(YEAR(AC890)+1, MONTH(AC890), DAY(AC890)),
AND($AN$14="Not year_end", OR(MONTH(AC891)&lt;&gt;12, DAY(AC891)&lt;&gt;31) ), DATE(YEAR(AC891), 12, 31)
)</f>
        <v/>
      </c>
      <c r="AD892" s="75" t="str" cm="1">
        <f t="array" aca="1" ref="AD892" ca="1">_xlfn.IFS(AD891="", "",
AND(AD891=last_rou_date, OR(MONTH(AD891)&lt;&gt;12, DAY(AD891)&lt;&gt;31) ), DATE(YEAR(AD891), 12, 31),
AND(MONTH(AD891)=12, DAY(AD891)=31, AD891&gt;=last_rou_date), "",
AND(MONTH(AD891)=12, DAY(AD891)&lt;&gt;31),  EOMONTH(AD891,0),
AND(MONTH(AD891)=12, DAY(AD891)=31, $AH$14="Not end"),  EDATE(AD890,1),
AND($AH$14="Not end"), EDATE(AD891, 1),
AND($AH$14="End"), EOMONTH(AD891, 1)
)</f>
        <v/>
      </c>
      <c r="AE892" s="51" t="str" cm="1">
        <f t="array" ref="AE892">_xlfn.IFS(W892="", "",
AND(W892&gt;0, W892&lt;=$B$4, $C$2="İllik artım, faiz olaraq", $D$2&gt;0, $B$3="İllik"), $B$5*((1+$D$2)^(W892-1)),
AND(W892&gt;0, W892&lt;=$B$4, $C$2="İllik artım, faiz olaraq", $D$2&gt;0, $B$3="Aylıq"), $B$5*((1+$D$2)^ROUNDDOWN((W892-1)/12,0)),
AND(W892=1, $C$2="Aşağıdakı kimi dəyişir", ), $B$5,
AND(W892&gt;1, W892&lt;=$B$4, $C$2="Aşağıdakı kimi dəyişir"), IFERROR(VLOOKUP(W892, $C$4:$D$7, 2, FALSE), AE891),
AND(W892&gt;0, W892&lt;=$B$4), $B$5,
TRUE,0 )</f>
        <v/>
      </c>
      <c r="AF892" s="51" t="str">
        <f t="shared" ca="1" si="40"/>
        <v/>
      </c>
    </row>
    <row r="893" spans="1:32" x14ac:dyDescent="0.4">
      <c r="A893" s="13" t="str" cm="1">
        <f t="array" aca="1" ref="A893" ca="1">_xlfn.IFS(
AND(SUMIFS(lease_table_interest_accruals, lease_table_dates, A892)&gt;0, COUNTIFS($E$14:E892, "Interest accrual", $A$14:A892, A892)=0),  A892,
AND(SUMIFS(lease_table_payments, lease_table_dates, A892)&gt;0, COUNTIFS($E$14:E892, "Payment", $A$14:A892, A892)=0),  A892,
AND(SUMIFS(rou_table_deprs, rou_table_dates, A892)&gt;0, COUNTIFS($E$14:E892, "Depreciation", $A$14:A892, A892)=0),  A892,
TRUE,  IFERROR(INDEX(rou_table_dates,  MATCH(A892, rou_table_dates)+1, ), "")
)</f>
        <v/>
      </c>
      <c r="B893" s="1" t="str" cm="1">
        <f t="array" aca="1" ref="B893" ca="1">_xlfn.IFS(
AND(E893="Payment", A893=$B$2), $AM$14,
E893="Payment", $AM$15,
E893="Interest accrual", $AM$18,
E893="Depreciation", $AM$17,
TRUE, "")</f>
        <v/>
      </c>
      <c r="C893" s="1" t="str" cm="1">
        <f t="array" aca="1" ref="C893" ca="1">_xlfn.IFS(
E893="Payment", $AM$19,
E893="Interest accrual", $AM$15,
E893="Depreciation", $AM$16,
TRUE, "")</f>
        <v/>
      </c>
      <c r="D893" s="1" t="str" cm="1">
        <f t="array" aca="1" ref="D893" ca="1">_xlfn.IFS(
E893="Payment", _xlfn.XLOOKUP(A893, lease_table_dates, lease_table_payments, 0, 0),
E893="Interest accrual", _xlfn.XLOOKUP(A893, lease_table_dates, lease_table_interest_accruals, 0, 0),
E893="Depreciation", _xlfn.XLOOKUP(A893, rou_table_dates, rou_table_deprs, 0, 0),
TRUE, ""
)</f>
        <v/>
      </c>
      <c r="E893" s="7" t="str" cm="1">
        <f t="array" aca="1" ref="E893" ca="1">_xlfn.IFS(
AND(SUMIFS(lease_table_interest_accruals, lease_table_dates, A893)&gt;0, COUNTIFS($E$14:E892, "Interest accrual", $A$14:A892, A893)=0), "Interest accrual",
AND(SUMIFS(lease_table_payments, lease_table_dates, A893)&gt;0, COUNTIFS($E$14:E892, "Payment", $A$14:A892, A893)=0), "Payment",
AND(SUMIFS(rou_table_deprs, rou_table_dates, A893)&gt;0, COUNTIFS($E$14:E892, "Depreciation", $A$14:A892, A893)=0), "Depreciation",
TRUE,  ""
)</f>
        <v/>
      </c>
      <c r="G893" s="13" t="str" cm="1">
        <f t="array" aca="1" ref="G893" ca="1">_xlfn.IFS(
AND($B$11="Hə", $B$3="İllik"), Z893,
AND($B$11="Hə", $B$3="Aylıq"), AA893,
$B$11="Yox", X893)</f>
        <v/>
      </c>
      <c r="H893" s="1" t="str" cm="1">
        <f t="array" aca="1" ref="H893" ca="1">_xlfn.IFS( G893="", "",
TRUE, ROUND( H892+I893-J893, 2) )</f>
        <v/>
      </c>
      <c r="I893" s="1" t="str" cm="1">
        <f t="array" aca="1" ref="I893" ca="1">_xlfn.IFS(G893="", "",
G893=last_payment_date, (J893-H892),
 TRUE,  -  (H892- H892* (1+$B$6)^ (_xlfn.DAYS(G893,G892)/365) )
)</f>
        <v/>
      </c>
      <c r="J893" s="1" t="str" cm="1">
        <f t="array" aca="1" ref="J893" ca="1">_xlfn.IFS(G893="", "",
TRUE, _xlfn.XLOOKUP(G893,  payment_dates, payments,0,0)
)</f>
        <v/>
      </c>
      <c r="L893" s="8" t="str" cm="1">
        <f t="array" aca="1" ref="L893" ca="1">_xlfn.IFS(
AND($B$11="Hə", $B$3="İllik"), AC893,
AND($B$11="Hə", $B$3="Aylıq"), AD893,
$B$11="Yox", AB893)</f>
        <v/>
      </c>
      <c r="M893" s="1" t="str" cm="1">
        <f t="array" aca="1" ref="M893" ca="1">_xlfn.IFS( L893="", "",
(M892-N893)&lt;=0.5, 0,
TRUE,  M892-N893)</f>
        <v/>
      </c>
      <c r="N893" s="7" t="str" cm="1">
        <f t="array" aca="1" ref="N893" ca="1">_xlfn.IFS(
L893="", "",
TRUE, MIN(M892, ROUND($M$14/ (last_rou_date - $B$2) * (L893-L892), 2) )
)</f>
        <v/>
      </c>
      <c r="P893" s="59" t="str">
        <f t="shared" ca="1" si="42"/>
        <v/>
      </c>
      <c r="Q893" s="1" t="str" cm="1">
        <f t="array" aca="1" ref="Q893" ca="1">_xlfn.IFS(P893="","",
$B$11="Hə", _xlfn.XLOOKUP(DATE(P893, 12, 31), rou_table_dates, rou_table_nbvs,0, 0),
TRUE,  MAX(0, ROUND($M$14 - $M$14/ (last_rou_date - $B$2) * (DATE(P893,12,31) - $B$2), 2) )
)</f>
        <v/>
      </c>
      <c r="R893" s="1" t="str" cm="1">
        <f t="array" aca="1" ref="R893" ca="1">_xlfn.IFS(P893="","",
$B$11="Hə", _xlfn.XLOOKUP(DATE(P893, 12, 31), lease_table_dates, lease_table_balances,0, 0),
TRUE, IFERROR( XNPV($B$6, IF(payment_dates &gt;DATE(P893, 12, 31), payments,  0),  IF(payment_dates &gt;DATE(P893, 12, 31), payment_dates,  DATE(P893, 12, 31))    ),0)
)</f>
        <v/>
      </c>
      <c r="S893" s="1" t="str" cm="1">
        <f t="array" aca="1" ref="S893" ca="1">_xlfn.IFS(P893="","",
TRUE,  MIN( MIN(Q892, $M$14), ROUND($M$14/ (last_rou_date - $B$2) * (DATE(P893,12,31) - MAX($B$2, DATE(P893-1, 12, 31))), 2) )
)</f>
        <v/>
      </c>
      <c r="T893" s="7" t="str" cm="1">
        <f t="array" aca="1" ref="T893" ca="1">_xlfn.IFS(P893="", "",
ISTEXT(R892), R893- (H893 - SUMIFS( lease_table_payments, lease_table_years, P893) -$AG$14 ),
AND(ISNUMBER(R892), R893&lt;&gt;""),   R893- (R892 - SUMIFS( lease_table_payments, lease_table_years, P893) )
)</f>
        <v/>
      </c>
      <c r="V893" s="64">
        <f t="shared" si="41"/>
        <v>880</v>
      </c>
      <c r="W893" s="51" t="str" cm="1">
        <f t="array" ref="W893">_xlfn.IFS(
OR(W892=$B$4, W892=""),"",
TRUE,W892+1
)</f>
        <v/>
      </c>
      <c r="X893" s="51" t="str" cm="1">
        <f t="array" ref="X893">_xlfn.IFS(X892="","",
W893="", "",
AND($B$3="İllik"),DATE(YEAR(X892)+1,MONTH(X892),DAY(X892) ),
AND($B$3="Aylıq", $AH$14="Not end"), EDATE(X892,1),
AND($B$3="Aylıq", $AH$14="End"), EOMONTH(X892,1)
)</f>
        <v/>
      </c>
      <c r="Y893" s="51" t="str" cm="1">
        <f t="array" aca="1" ref="Y893" ca="1">_xlfn.IFS(
AND($B$7="Dövrün əvvəlində", Y892&lt;=last_rou_date), DATE(YEAR(Y892)+1, 12, 31),
AND($B$7="Dövrün sonunda", Y892&lt;=last_payment_date), DATE(YEAR(Y892)+1, 12, 31),
TRUE, ""
)</f>
        <v/>
      </c>
      <c r="Z893" s="75" t="str" cm="1">
        <f t="array" aca="1" ref="Z893" ca="1">_xlfn.IFS(
AND($AN$14="Not year_end", Z892&gt;last_payment_date), "",
AND($AN$14="Year_end", Z892&gt;=last_payment_date), "",
AND($AN$14="Year_end"), DATE(YEAR(Z892+1), 12, 31),
AND($AN$14="Not year_end", MONTH(Z892)=12, DAY(Z892)=31), DATE(YEAR(Z891)+1, MONTH(Z891), DAY(Z891)),
AND($AN$14="Not year_end", OR(MONTH(Z892)&lt;&gt;12, DAY(Z892)&lt;&gt;31) ), DATE(YEAR(Z892), 12, 31)
)</f>
        <v/>
      </c>
      <c r="AA893" s="75" t="str" cm="1">
        <f t="array" aca="1" ref="AA893" ca="1">_xlfn.IFS(AA892="", "",
AND(AA892=last_payment_date, OR(MONTH(AA892)&lt;&gt;12, DAY(AA892)&lt;&gt;31) ), DATE(YEAR(AA892), 12, 31),
AND(MONTH(AA892)=12, DAY(AA892)=31, AA892&gt;=last_payment_date), "",
AND(MONTH(AA892)=12, DAY(AA892)&lt;&gt;31),  EOMONTH(AA892,0),
AND(MONTH(AA892)=12, DAY(AA892)=31, $AH$14="Not end"),  EDATE(AA891,1),
AND($AH$14="Not end"), EDATE(AA892, 1),
AND($AH$14="End"), EOMONTH(AA892, 1)
)</f>
        <v/>
      </c>
      <c r="AB893" s="75" t="str" cm="1">
        <f t="array" aca="1" ref="AB893" ca="1">_xlfn.IFS(AB892="","",
AND(AB892=last_rou_date), "",
AND($B$3="İllik"),DATE(YEAR(AB892)+1,MONTH(AB892),DAY(AB892) ),
AND($B$3="Aylıq", $AH$14="Not end"), EDATE(AB892,1),
AND($B$3="Aylıq", $AH$14="End"), EOMONTH(AB892,1)
)</f>
        <v/>
      </c>
      <c r="AC893" s="75" t="str" cm="1">
        <f t="array" aca="1" ref="AC893" ca="1">_xlfn.IFS(
AND($AN$14="Not year_end", AC892&gt;last_rou_date), "",
AND($AN$14="Year_end", AC892&gt;=last_rou_date), "",
AND($AN$14="Year_end"), DATE(YEAR(AC892+1), 12, 31),
AND($AN$14="Not year_end", MONTH(AC892)=12, DAY(AC892)=31), DATE(YEAR(AC891)+1, MONTH(AC891), DAY(AC891)),
AND($AN$14="Not year_end", OR(MONTH(AC892)&lt;&gt;12, DAY(AC892)&lt;&gt;31) ), DATE(YEAR(AC892), 12, 31)
)</f>
        <v/>
      </c>
      <c r="AD893" s="75" t="str" cm="1">
        <f t="array" aca="1" ref="AD893" ca="1">_xlfn.IFS(AD892="", "",
AND(AD892=last_rou_date, OR(MONTH(AD892)&lt;&gt;12, DAY(AD892)&lt;&gt;31) ), DATE(YEAR(AD892), 12, 31),
AND(MONTH(AD892)=12, DAY(AD892)=31, AD892&gt;=last_rou_date), "",
AND(MONTH(AD892)=12, DAY(AD892)&lt;&gt;31),  EOMONTH(AD892,0),
AND(MONTH(AD892)=12, DAY(AD892)=31, $AH$14="Not end"),  EDATE(AD891,1),
AND($AH$14="Not end"), EDATE(AD892, 1),
AND($AH$14="End"), EOMONTH(AD892, 1)
)</f>
        <v/>
      </c>
      <c r="AE893" s="51" t="str" cm="1">
        <f t="array" ref="AE893">_xlfn.IFS(W893="", "",
AND(W893&gt;0, W893&lt;=$B$4, $C$2="İllik artım, faiz olaraq", $D$2&gt;0, $B$3="İllik"), $B$5*((1+$D$2)^(W893-1)),
AND(W893&gt;0, W893&lt;=$B$4, $C$2="İllik artım, faiz olaraq", $D$2&gt;0, $B$3="Aylıq"), $B$5*((1+$D$2)^ROUNDDOWN((W893-1)/12,0)),
AND(W893=1, $C$2="Aşağıdakı kimi dəyişir", ), $B$5,
AND(W893&gt;1, W893&lt;=$B$4, $C$2="Aşağıdakı kimi dəyişir"), IFERROR(VLOOKUP(W893, $C$4:$D$7, 2, FALSE), AE892),
AND(W893&gt;0, W893&lt;=$B$4), $B$5,
TRUE,0 )</f>
        <v/>
      </c>
      <c r="AF893" s="51" t="str">
        <f t="shared" ca="1" si="40"/>
        <v/>
      </c>
    </row>
    <row r="894" spans="1:32" x14ac:dyDescent="0.4">
      <c r="A894" s="13" t="str" cm="1">
        <f t="array" aca="1" ref="A894" ca="1">_xlfn.IFS(
AND(SUMIFS(lease_table_interest_accruals, lease_table_dates, A893)&gt;0, COUNTIFS($E$14:E893, "Interest accrual", $A$14:A893, A893)=0),  A893,
AND(SUMIFS(lease_table_payments, lease_table_dates, A893)&gt;0, COUNTIFS($E$14:E893, "Payment", $A$14:A893, A893)=0),  A893,
AND(SUMIFS(rou_table_deprs, rou_table_dates, A893)&gt;0, COUNTIFS($E$14:E893, "Depreciation", $A$14:A893, A893)=0),  A893,
TRUE,  IFERROR(INDEX(rou_table_dates,  MATCH(A893, rou_table_dates)+1, ), "")
)</f>
        <v/>
      </c>
      <c r="B894" s="1" t="str" cm="1">
        <f t="array" aca="1" ref="B894" ca="1">_xlfn.IFS(
AND(E894="Payment", A894=$B$2), $AM$14,
E894="Payment", $AM$15,
E894="Interest accrual", $AM$18,
E894="Depreciation", $AM$17,
TRUE, "")</f>
        <v/>
      </c>
      <c r="C894" s="1" t="str" cm="1">
        <f t="array" aca="1" ref="C894" ca="1">_xlfn.IFS(
E894="Payment", $AM$19,
E894="Interest accrual", $AM$15,
E894="Depreciation", $AM$16,
TRUE, "")</f>
        <v/>
      </c>
      <c r="D894" s="1" t="str" cm="1">
        <f t="array" aca="1" ref="D894" ca="1">_xlfn.IFS(
E894="Payment", _xlfn.XLOOKUP(A894, lease_table_dates, lease_table_payments, 0, 0),
E894="Interest accrual", _xlfn.XLOOKUP(A894, lease_table_dates, lease_table_interest_accruals, 0, 0),
E894="Depreciation", _xlfn.XLOOKUP(A894, rou_table_dates, rou_table_deprs, 0, 0),
TRUE, ""
)</f>
        <v/>
      </c>
      <c r="E894" s="7" t="str" cm="1">
        <f t="array" aca="1" ref="E894" ca="1">_xlfn.IFS(
AND(SUMIFS(lease_table_interest_accruals, lease_table_dates, A894)&gt;0, COUNTIFS($E$14:E893, "Interest accrual", $A$14:A893, A894)=0), "Interest accrual",
AND(SUMIFS(lease_table_payments, lease_table_dates, A894)&gt;0, COUNTIFS($E$14:E893, "Payment", $A$14:A893, A894)=0), "Payment",
AND(SUMIFS(rou_table_deprs, rou_table_dates, A894)&gt;0, COUNTIFS($E$14:E893, "Depreciation", $A$14:A893, A894)=0), "Depreciation",
TRUE,  ""
)</f>
        <v/>
      </c>
      <c r="G894" s="13" t="str" cm="1">
        <f t="array" aca="1" ref="G894" ca="1">_xlfn.IFS(
AND($B$11="Hə", $B$3="İllik"), Z894,
AND($B$11="Hə", $B$3="Aylıq"), AA894,
$B$11="Yox", X894)</f>
        <v/>
      </c>
      <c r="H894" s="1" t="str" cm="1">
        <f t="array" aca="1" ref="H894" ca="1">_xlfn.IFS( G894="", "",
TRUE, ROUND( H893+I894-J894, 2) )</f>
        <v/>
      </c>
      <c r="I894" s="1" t="str" cm="1">
        <f t="array" aca="1" ref="I894" ca="1">_xlfn.IFS(G894="", "",
G894=last_payment_date, (J894-H893),
 TRUE,  -  (H893- H893* (1+$B$6)^ (_xlfn.DAYS(G894,G893)/365) )
)</f>
        <v/>
      </c>
      <c r="J894" s="1" t="str" cm="1">
        <f t="array" aca="1" ref="J894" ca="1">_xlfn.IFS(G894="", "",
TRUE, _xlfn.XLOOKUP(G894,  payment_dates, payments,0,0)
)</f>
        <v/>
      </c>
      <c r="L894" s="8" t="str" cm="1">
        <f t="array" aca="1" ref="L894" ca="1">_xlfn.IFS(
AND($B$11="Hə", $B$3="İllik"), AC894,
AND($B$11="Hə", $B$3="Aylıq"), AD894,
$B$11="Yox", AB894)</f>
        <v/>
      </c>
      <c r="M894" s="1" t="str" cm="1">
        <f t="array" aca="1" ref="M894" ca="1">_xlfn.IFS( L894="", "",
(M893-N894)&lt;=0.5, 0,
TRUE,  M893-N894)</f>
        <v/>
      </c>
      <c r="N894" s="7" t="str" cm="1">
        <f t="array" aca="1" ref="N894" ca="1">_xlfn.IFS(
L894="", "",
TRUE, MIN(M893, ROUND($M$14/ (last_rou_date - $B$2) * (L894-L893), 2) )
)</f>
        <v/>
      </c>
      <c r="P894" s="59" t="str">
        <f t="shared" ca="1" si="42"/>
        <v/>
      </c>
      <c r="Q894" s="1" t="str" cm="1">
        <f t="array" aca="1" ref="Q894" ca="1">_xlfn.IFS(P894="","",
$B$11="Hə", _xlfn.XLOOKUP(DATE(P894, 12, 31), rou_table_dates, rou_table_nbvs,0, 0),
TRUE,  MAX(0, ROUND($M$14 - $M$14/ (last_rou_date - $B$2) * (DATE(P894,12,31) - $B$2), 2) )
)</f>
        <v/>
      </c>
      <c r="R894" s="1" t="str" cm="1">
        <f t="array" aca="1" ref="R894" ca="1">_xlfn.IFS(P894="","",
$B$11="Hə", _xlfn.XLOOKUP(DATE(P894, 12, 31), lease_table_dates, lease_table_balances,0, 0),
TRUE, IFERROR( XNPV($B$6, IF(payment_dates &gt;DATE(P894, 12, 31), payments,  0),  IF(payment_dates &gt;DATE(P894, 12, 31), payment_dates,  DATE(P894, 12, 31))    ),0)
)</f>
        <v/>
      </c>
      <c r="S894" s="1" t="str" cm="1">
        <f t="array" aca="1" ref="S894" ca="1">_xlfn.IFS(P894="","",
TRUE,  MIN( MIN(Q893, $M$14), ROUND($M$14/ (last_rou_date - $B$2) * (DATE(P894,12,31) - MAX($B$2, DATE(P894-1, 12, 31))), 2) )
)</f>
        <v/>
      </c>
      <c r="T894" s="7" t="str" cm="1">
        <f t="array" aca="1" ref="T894" ca="1">_xlfn.IFS(P894="", "",
ISTEXT(R893), R894- (H894 - SUMIFS( lease_table_payments, lease_table_years, P894) -$AG$14 ),
AND(ISNUMBER(R893), R894&lt;&gt;""),   R894- (R893 - SUMIFS( lease_table_payments, lease_table_years, P894) )
)</f>
        <v/>
      </c>
      <c r="V894" s="64">
        <f t="shared" si="41"/>
        <v>881</v>
      </c>
      <c r="W894" s="51" t="str" cm="1">
        <f t="array" ref="W894">_xlfn.IFS(
OR(W893=$B$4, W893=""),"",
TRUE,W893+1
)</f>
        <v/>
      </c>
      <c r="X894" s="51" t="str" cm="1">
        <f t="array" ref="X894">_xlfn.IFS(X893="","",
W894="", "",
AND($B$3="İllik"),DATE(YEAR(X893)+1,MONTH(X893),DAY(X893) ),
AND($B$3="Aylıq", $AH$14="Not end"), EDATE(X893,1),
AND($B$3="Aylıq", $AH$14="End"), EOMONTH(X893,1)
)</f>
        <v/>
      </c>
      <c r="Y894" s="51" t="str" cm="1">
        <f t="array" aca="1" ref="Y894" ca="1">_xlfn.IFS(
AND($B$7="Dövrün əvvəlində", Y893&lt;=last_rou_date), DATE(YEAR(Y893)+1, 12, 31),
AND($B$7="Dövrün sonunda", Y893&lt;=last_payment_date), DATE(YEAR(Y893)+1, 12, 31),
TRUE, ""
)</f>
        <v/>
      </c>
      <c r="Z894" s="75" t="str" cm="1">
        <f t="array" aca="1" ref="Z894" ca="1">_xlfn.IFS(
AND($AN$14="Not year_end", Z893&gt;last_payment_date), "",
AND($AN$14="Year_end", Z893&gt;=last_payment_date), "",
AND($AN$14="Year_end"), DATE(YEAR(Z893+1), 12, 31),
AND($AN$14="Not year_end", MONTH(Z893)=12, DAY(Z893)=31), DATE(YEAR(Z892)+1, MONTH(Z892), DAY(Z892)),
AND($AN$14="Not year_end", OR(MONTH(Z893)&lt;&gt;12, DAY(Z893)&lt;&gt;31) ), DATE(YEAR(Z893), 12, 31)
)</f>
        <v/>
      </c>
      <c r="AA894" s="75" t="str" cm="1">
        <f t="array" aca="1" ref="AA894" ca="1">_xlfn.IFS(AA893="", "",
AND(AA893=last_payment_date, OR(MONTH(AA893)&lt;&gt;12, DAY(AA893)&lt;&gt;31) ), DATE(YEAR(AA893), 12, 31),
AND(MONTH(AA893)=12, DAY(AA893)=31, AA893&gt;=last_payment_date), "",
AND(MONTH(AA893)=12, DAY(AA893)&lt;&gt;31),  EOMONTH(AA893,0),
AND(MONTH(AA893)=12, DAY(AA893)=31, $AH$14="Not end"),  EDATE(AA892,1),
AND($AH$14="Not end"), EDATE(AA893, 1),
AND($AH$14="End"), EOMONTH(AA893, 1)
)</f>
        <v/>
      </c>
      <c r="AB894" s="75" t="str" cm="1">
        <f t="array" aca="1" ref="AB894" ca="1">_xlfn.IFS(AB893="","",
AND(AB893=last_rou_date), "",
AND($B$3="İllik"),DATE(YEAR(AB893)+1,MONTH(AB893),DAY(AB893) ),
AND($B$3="Aylıq", $AH$14="Not end"), EDATE(AB893,1),
AND($B$3="Aylıq", $AH$14="End"), EOMONTH(AB893,1)
)</f>
        <v/>
      </c>
      <c r="AC894" s="75" t="str" cm="1">
        <f t="array" aca="1" ref="AC894" ca="1">_xlfn.IFS(
AND($AN$14="Not year_end", AC893&gt;last_rou_date), "",
AND($AN$14="Year_end", AC893&gt;=last_rou_date), "",
AND($AN$14="Year_end"), DATE(YEAR(AC893+1), 12, 31),
AND($AN$14="Not year_end", MONTH(AC893)=12, DAY(AC893)=31), DATE(YEAR(AC892)+1, MONTH(AC892), DAY(AC892)),
AND($AN$14="Not year_end", OR(MONTH(AC893)&lt;&gt;12, DAY(AC893)&lt;&gt;31) ), DATE(YEAR(AC893), 12, 31)
)</f>
        <v/>
      </c>
      <c r="AD894" s="75" t="str" cm="1">
        <f t="array" aca="1" ref="AD894" ca="1">_xlfn.IFS(AD893="", "",
AND(AD893=last_rou_date, OR(MONTH(AD893)&lt;&gt;12, DAY(AD893)&lt;&gt;31) ), DATE(YEAR(AD893), 12, 31),
AND(MONTH(AD893)=12, DAY(AD893)=31, AD893&gt;=last_rou_date), "",
AND(MONTH(AD893)=12, DAY(AD893)&lt;&gt;31),  EOMONTH(AD893,0),
AND(MONTH(AD893)=12, DAY(AD893)=31, $AH$14="Not end"),  EDATE(AD892,1),
AND($AH$14="Not end"), EDATE(AD893, 1),
AND($AH$14="End"), EOMONTH(AD893, 1)
)</f>
        <v/>
      </c>
      <c r="AE894" s="51" t="str" cm="1">
        <f t="array" ref="AE894">_xlfn.IFS(W894="", "",
AND(W894&gt;0, W894&lt;=$B$4, $C$2="İllik artım, faiz olaraq", $D$2&gt;0, $B$3="İllik"), $B$5*((1+$D$2)^(W894-1)),
AND(W894&gt;0, W894&lt;=$B$4, $C$2="İllik artım, faiz olaraq", $D$2&gt;0, $B$3="Aylıq"), $B$5*((1+$D$2)^ROUNDDOWN((W894-1)/12,0)),
AND(W894=1, $C$2="Aşağıdakı kimi dəyişir", ), $B$5,
AND(W894&gt;1, W894&lt;=$B$4, $C$2="Aşağıdakı kimi dəyişir"), IFERROR(VLOOKUP(W894, $C$4:$D$7, 2, FALSE), AE893),
AND(W894&gt;0, W894&lt;=$B$4), $B$5,
TRUE,0 )</f>
        <v/>
      </c>
      <c r="AF894" s="51" t="str">
        <f t="shared" ca="1" si="40"/>
        <v/>
      </c>
    </row>
    <row r="895" spans="1:32" x14ac:dyDescent="0.4">
      <c r="A895" s="13" t="str" cm="1">
        <f t="array" aca="1" ref="A895" ca="1">_xlfn.IFS(
AND(SUMIFS(lease_table_interest_accruals, lease_table_dates, A894)&gt;0, COUNTIFS($E$14:E894, "Interest accrual", $A$14:A894, A894)=0),  A894,
AND(SUMIFS(lease_table_payments, lease_table_dates, A894)&gt;0, COUNTIFS($E$14:E894, "Payment", $A$14:A894, A894)=0),  A894,
AND(SUMIFS(rou_table_deprs, rou_table_dates, A894)&gt;0, COUNTIFS($E$14:E894, "Depreciation", $A$14:A894, A894)=0),  A894,
TRUE,  IFERROR(INDEX(rou_table_dates,  MATCH(A894, rou_table_dates)+1, ), "")
)</f>
        <v/>
      </c>
      <c r="B895" s="1" t="str" cm="1">
        <f t="array" aca="1" ref="B895" ca="1">_xlfn.IFS(
AND(E895="Payment", A895=$B$2), $AM$14,
E895="Payment", $AM$15,
E895="Interest accrual", $AM$18,
E895="Depreciation", $AM$17,
TRUE, "")</f>
        <v/>
      </c>
      <c r="C895" s="1" t="str" cm="1">
        <f t="array" aca="1" ref="C895" ca="1">_xlfn.IFS(
E895="Payment", $AM$19,
E895="Interest accrual", $AM$15,
E895="Depreciation", $AM$16,
TRUE, "")</f>
        <v/>
      </c>
      <c r="D895" s="1" t="str" cm="1">
        <f t="array" aca="1" ref="D895" ca="1">_xlfn.IFS(
E895="Payment", _xlfn.XLOOKUP(A895, lease_table_dates, lease_table_payments, 0, 0),
E895="Interest accrual", _xlfn.XLOOKUP(A895, lease_table_dates, lease_table_interest_accruals, 0, 0),
E895="Depreciation", _xlfn.XLOOKUP(A895, rou_table_dates, rou_table_deprs, 0, 0),
TRUE, ""
)</f>
        <v/>
      </c>
      <c r="E895" s="7" t="str" cm="1">
        <f t="array" aca="1" ref="E895" ca="1">_xlfn.IFS(
AND(SUMIFS(lease_table_interest_accruals, lease_table_dates, A895)&gt;0, COUNTIFS($E$14:E894, "Interest accrual", $A$14:A894, A895)=0), "Interest accrual",
AND(SUMIFS(lease_table_payments, lease_table_dates, A895)&gt;0, COUNTIFS($E$14:E894, "Payment", $A$14:A894, A895)=0), "Payment",
AND(SUMIFS(rou_table_deprs, rou_table_dates, A895)&gt;0, COUNTIFS($E$14:E894, "Depreciation", $A$14:A894, A895)=0), "Depreciation",
TRUE,  ""
)</f>
        <v/>
      </c>
      <c r="G895" s="13" t="str" cm="1">
        <f t="array" aca="1" ref="G895" ca="1">_xlfn.IFS(
AND($B$11="Hə", $B$3="İllik"), Z895,
AND($B$11="Hə", $B$3="Aylıq"), AA895,
$B$11="Yox", X895)</f>
        <v/>
      </c>
      <c r="H895" s="1" t="str" cm="1">
        <f t="array" aca="1" ref="H895" ca="1">_xlfn.IFS( G895="", "",
TRUE, ROUND( H894+I895-J895, 2) )</f>
        <v/>
      </c>
      <c r="I895" s="1" t="str" cm="1">
        <f t="array" aca="1" ref="I895" ca="1">_xlfn.IFS(G895="", "",
G895=last_payment_date, (J895-H894),
 TRUE,  -  (H894- H894* (1+$B$6)^ (_xlfn.DAYS(G895,G894)/365) )
)</f>
        <v/>
      </c>
      <c r="J895" s="1" t="str" cm="1">
        <f t="array" aca="1" ref="J895" ca="1">_xlfn.IFS(G895="", "",
TRUE, _xlfn.XLOOKUP(G895,  payment_dates, payments,0,0)
)</f>
        <v/>
      </c>
      <c r="L895" s="8" t="str" cm="1">
        <f t="array" aca="1" ref="L895" ca="1">_xlfn.IFS(
AND($B$11="Hə", $B$3="İllik"), AC895,
AND($B$11="Hə", $B$3="Aylıq"), AD895,
$B$11="Yox", AB895)</f>
        <v/>
      </c>
      <c r="M895" s="1" t="str" cm="1">
        <f t="array" aca="1" ref="M895" ca="1">_xlfn.IFS( L895="", "",
(M894-N895)&lt;=0.5, 0,
TRUE,  M894-N895)</f>
        <v/>
      </c>
      <c r="N895" s="7" t="str" cm="1">
        <f t="array" aca="1" ref="N895" ca="1">_xlfn.IFS(
L895="", "",
TRUE, MIN(M894, ROUND($M$14/ (last_rou_date - $B$2) * (L895-L894), 2) )
)</f>
        <v/>
      </c>
      <c r="P895" s="59" t="str">
        <f t="shared" ca="1" si="42"/>
        <v/>
      </c>
      <c r="Q895" s="1" t="str" cm="1">
        <f t="array" aca="1" ref="Q895" ca="1">_xlfn.IFS(P895="","",
$B$11="Hə", _xlfn.XLOOKUP(DATE(P895, 12, 31), rou_table_dates, rou_table_nbvs,0, 0),
TRUE,  MAX(0, ROUND($M$14 - $M$14/ (last_rou_date - $B$2) * (DATE(P895,12,31) - $B$2), 2) )
)</f>
        <v/>
      </c>
      <c r="R895" s="1" t="str" cm="1">
        <f t="array" aca="1" ref="R895" ca="1">_xlfn.IFS(P895="","",
$B$11="Hə", _xlfn.XLOOKUP(DATE(P895, 12, 31), lease_table_dates, lease_table_balances,0, 0),
TRUE, IFERROR( XNPV($B$6, IF(payment_dates &gt;DATE(P895, 12, 31), payments,  0),  IF(payment_dates &gt;DATE(P895, 12, 31), payment_dates,  DATE(P895, 12, 31))    ),0)
)</f>
        <v/>
      </c>
      <c r="S895" s="1" t="str" cm="1">
        <f t="array" aca="1" ref="S895" ca="1">_xlfn.IFS(P895="","",
TRUE,  MIN( MIN(Q894, $M$14), ROUND($M$14/ (last_rou_date - $B$2) * (DATE(P895,12,31) - MAX($B$2, DATE(P895-1, 12, 31))), 2) )
)</f>
        <v/>
      </c>
      <c r="T895" s="7" t="str" cm="1">
        <f t="array" aca="1" ref="T895" ca="1">_xlfn.IFS(P895="", "",
ISTEXT(R894), R895- (H895 - SUMIFS( lease_table_payments, lease_table_years, P895) -$AG$14 ),
AND(ISNUMBER(R894), R895&lt;&gt;""),   R895- (R894 - SUMIFS( lease_table_payments, lease_table_years, P895) )
)</f>
        <v/>
      </c>
      <c r="V895" s="64">
        <f t="shared" si="41"/>
        <v>882</v>
      </c>
      <c r="W895" s="51" t="str" cm="1">
        <f t="array" ref="W895">_xlfn.IFS(
OR(W894=$B$4, W894=""),"",
TRUE,W894+1
)</f>
        <v/>
      </c>
      <c r="X895" s="51" t="str" cm="1">
        <f t="array" ref="X895">_xlfn.IFS(X894="","",
W895="", "",
AND($B$3="İllik"),DATE(YEAR(X894)+1,MONTH(X894),DAY(X894) ),
AND($B$3="Aylıq", $AH$14="Not end"), EDATE(X894,1),
AND($B$3="Aylıq", $AH$14="End"), EOMONTH(X894,1)
)</f>
        <v/>
      </c>
      <c r="Y895" s="51" t="str" cm="1">
        <f t="array" aca="1" ref="Y895" ca="1">_xlfn.IFS(
AND($B$7="Dövrün əvvəlində", Y894&lt;=last_rou_date), DATE(YEAR(Y894)+1, 12, 31),
AND($B$7="Dövrün sonunda", Y894&lt;=last_payment_date), DATE(YEAR(Y894)+1, 12, 31),
TRUE, ""
)</f>
        <v/>
      </c>
      <c r="Z895" s="75" t="str" cm="1">
        <f t="array" aca="1" ref="Z895" ca="1">_xlfn.IFS(
AND($AN$14="Not year_end", Z894&gt;last_payment_date), "",
AND($AN$14="Year_end", Z894&gt;=last_payment_date), "",
AND($AN$14="Year_end"), DATE(YEAR(Z894+1), 12, 31),
AND($AN$14="Not year_end", MONTH(Z894)=12, DAY(Z894)=31), DATE(YEAR(Z893)+1, MONTH(Z893), DAY(Z893)),
AND($AN$14="Not year_end", OR(MONTH(Z894)&lt;&gt;12, DAY(Z894)&lt;&gt;31) ), DATE(YEAR(Z894), 12, 31)
)</f>
        <v/>
      </c>
      <c r="AA895" s="75" t="str" cm="1">
        <f t="array" aca="1" ref="AA895" ca="1">_xlfn.IFS(AA894="", "",
AND(AA894=last_payment_date, OR(MONTH(AA894)&lt;&gt;12, DAY(AA894)&lt;&gt;31) ), DATE(YEAR(AA894), 12, 31),
AND(MONTH(AA894)=12, DAY(AA894)=31, AA894&gt;=last_payment_date), "",
AND(MONTH(AA894)=12, DAY(AA894)&lt;&gt;31),  EOMONTH(AA894,0),
AND(MONTH(AA894)=12, DAY(AA894)=31, $AH$14="Not end"),  EDATE(AA893,1),
AND($AH$14="Not end"), EDATE(AA894, 1),
AND($AH$14="End"), EOMONTH(AA894, 1)
)</f>
        <v/>
      </c>
      <c r="AB895" s="75" t="str" cm="1">
        <f t="array" aca="1" ref="AB895" ca="1">_xlfn.IFS(AB894="","",
AND(AB894=last_rou_date), "",
AND($B$3="İllik"),DATE(YEAR(AB894)+1,MONTH(AB894),DAY(AB894) ),
AND($B$3="Aylıq", $AH$14="Not end"), EDATE(AB894,1),
AND($B$3="Aylıq", $AH$14="End"), EOMONTH(AB894,1)
)</f>
        <v/>
      </c>
      <c r="AC895" s="75" t="str" cm="1">
        <f t="array" aca="1" ref="AC895" ca="1">_xlfn.IFS(
AND($AN$14="Not year_end", AC894&gt;last_rou_date), "",
AND($AN$14="Year_end", AC894&gt;=last_rou_date), "",
AND($AN$14="Year_end"), DATE(YEAR(AC894+1), 12, 31),
AND($AN$14="Not year_end", MONTH(AC894)=12, DAY(AC894)=31), DATE(YEAR(AC893)+1, MONTH(AC893), DAY(AC893)),
AND($AN$14="Not year_end", OR(MONTH(AC894)&lt;&gt;12, DAY(AC894)&lt;&gt;31) ), DATE(YEAR(AC894), 12, 31)
)</f>
        <v/>
      </c>
      <c r="AD895" s="75" t="str" cm="1">
        <f t="array" aca="1" ref="AD895" ca="1">_xlfn.IFS(AD894="", "",
AND(AD894=last_rou_date, OR(MONTH(AD894)&lt;&gt;12, DAY(AD894)&lt;&gt;31) ), DATE(YEAR(AD894), 12, 31),
AND(MONTH(AD894)=12, DAY(AD894)=31, AD894&gt;=last_rou_date), "",
AND(MONTH(AD894)=12, DAY(AD894)&lt;&gt;31),  EOMONTH(AD894,0),
AND(MONTH(AD894)=12, DAY(AD894)=31, $AH$14="Not end"),  EDATE(AD893,1),
AND($AH$14="Not end"), EDATE(AD894, 1),
AND($AH$14="End"), EOMONTH(AD894, 1)
)</f>
        <v/>
      </c>
      <c r="AE895" s="51" t="str" cm="1">
        <f t="array" ref="AE895">_xlfn.IFS(W895="", "",
AND(W895&gt;0, W895&lt;=$B$4, $C$2="İllik artım, faiz olaraq", $D$2&gt;0, $B$3="İllik"), $B$5*((1+$D$2)^(W895-1)),
AND(W895&gt;0, W895&lt;=$B$4, $C$2="İllik artım, faiz olaraq", $D$2&gt;0, $B$3="Aylıq"), $B$5*((1+$D$2)^ROUNDDOWN((W895-1)/12,0)),
AND(W895=1, $C$2="Aşağıdakı kimi dəyişir", ), $B$5,
AND(W895&gt;1, W895&lt;=$B$4, $C$2="Aşağıdakı kimi dəyişir"), IFERROR(VLOOKUP(W895, $C$4:$D$7, 2, FALSE), AE894),
AND(W895&gt;0, W895&lt;=$B$4), $B$5,
TRUE,0 )</f>
        <v/>
      </c>
      <c r="AF895" s="51" t="str">
        <f t="shared" ca="1" si="40"/>
        <v/>
      </c>
    </row>
    <row r="896" spans="1:32" x14ac:dyDescent="0.4">
      <c r="A896" s="13" t="str" cm="1">
        <f t="array" aca="1" ref="A896" ca="1">_xlfn.IFS(
AND(SUMIFS(lease_table_interest_accruals, lease_table_dates, A895)&gt;0, COUNTIFS($E$14:E895, "Interest accrual", $A$14:A895, A895)=0),  A895,
AND(SUMIFS(lease_table_payments, lease_table_dates, A895)&gt;0, COUNTIFS($E$14:E895, "Payment", $A$14:A895, A895)=0),  A895,
AND(SUMIFS(rou_table_deprs, rou_table_dates, A895)&gt;0, COUNTIFS($E$14:E895, "Depreciation", $A$14:A895, A895)=0),  A895,
TRUE,  IFERROR(INDEX(rou_table_dates,  MATCH(A895, rou_table_dates)+1, ), "")
)</f>
        <v/>
      </c>
      <c r="B896" s="1" t="str" cm="1">
        <f t="array" aca="1" ref="B896" ca="1">_xlfn.IFS(
AND(E896="Payment", A896=$B$2), $AM$14,
E896="Payment", $AM$15,
E896="Interest accrual", $AM$18,
E896="Depreciation", $AM$17,
TRUE, "")</f>
        <v/>
      </c>
      <c r="C896" s="1" t="str" cm="1">
        <f t="array" aca="1" ref="C896" ca="1">_xlfn.IFS(
E896="Payment", $AM$19,
E896="Interest accrual", $AM$15,
E896="Depreciation", $AM$16,
TRUE, "")</f>
        <v/>
      </c>
      <c r="D896" s="1" t="str" cm="1">
        <f t="array" aca="1" ref="D896" ca="1">_xlfn.IFS(
E896="Payment", _xlfn.XLOOKUP(A896, lease_table_dates, lease_table_payments, 0, 0),
E896="Interest accrual", _xlfn.XLOOKUP(A896, lease_table_dates, lease_table_interest_accruals, 0, 0),
E896="Depreciation", _xlfn.XLOOKUP(A896, rou_table_dates, rou_table_deprs, 0, 0),
TRUE, ""
)</f>
        <v/>
      </c>
      <c r="E896" s="7" t="str" cm="1">
        <f t="array" aca="1" ref="E896" ca="1">_xlfn.IFS(
AND(SUMIFS(lease_table_interest_accruals, lease_table_dates, A896)&gt;0, COUNTIFS($E$14:E895, "Interest accrual", $A$14:A895, A896)=0), "Interest accrual",
AND(SUMIFS(lease_table_payments, lease_table_dates, A896)&gt;0, COUNTIFS($E$14:E895, "Payment", $A$14:A895, A896)=0), "Payment",
AND(SUMIFS(rou_table_deprs, rou_table_dates, A896)&gt;0, COUNTIFS($E$14:E895, "Depreciation", $A$14:A895, A896)=0), "Depreciation",
TRUE,  ""
)</f>
        <v/>
      </c>
      <c r="G896" s="13" t="str" cm="1">
        <f t="array" aca="1" ref="G896" ca="1">_xlfn.IFS(
AND($B$11="Hə", $B$3="İllik"), Z896,
AND($B$11="Hə", $B$3="Aylıq"), AA896,
$B$11="Yox", X896)</f>
        <v/>
      </c>
      <c r="H896" s="1" t="str" cm="1">
        <f t="array" aca="1" ref="H896" ca="1">_xlfn.IFS( G896="", "",
TRUE, ROUND( H895+I896-J896, 2) )</f>
        <v/>
      </c>
      <c r="I896" s="1" t="str" cm="1">
        <f t="array" aca="1" ref="I896" ca="1">_xlfn.IFS(G896="", "",
G896=last_payment_date, (J896-H895),
 TRUE,  -  (H895- H895* (1+$B$6)^ (_xlfn.DAYS(G896,G895)/365) )
)</f>
        <v/>
      </c>
      <c r="J896" s="1" t="str" cm="1">
        <f t="array" aca="1" ref="J896" ca="1">_xlfn.IFS(G896="", "",
TRUE, _xlfn.XLOOKUP(G896,  payment_dates, payments,0,0)
)</f>
        <v/>
      </c>
      <c r="L896" s="8" t="str" cm="1">
        <f t="array" aca="1" ref="L896" ca="1">_xlfn.IFS(
AND($B$11="Hə", $B$3="İllik"), AC896,
AND($B$11="Hə", $B$3="Aylıq"), AD896,
$B$11="Yox", AB896)</f>
        <v/>
      </c>
      <c r="M896" s="1" t="str" cm="1">
        <f t="array" aca="1" ref="M896" ca="1">_xlfn.IFS( L896="", "",
(M895-N896)&lt;=0.5, 0,
TRUE,  M895-N896)</f>
        <v/>
      </c>
      <c r="N896" s="7" t="str" cm="1">
        <f t="array" aca="1" ref="N896" ca="1">_xlfn.IFS(
L896="", "",
TRUE, MIN(M895, ROUND($M$14/ (last_rou_date - $B$2) * (L896-L895), 2) )
)</f>
        <v/>
      </c>
      <c r="P896" s="59" t="str">
        <f t="shared" ca="1" si="42"/>
        <v/>
      </c>
      <c r="Q896" s="1" t="str" cm="1">
        <f t="array" aca="1" ref="Q896" ca="1">_xlfn.IFS(P896="","",
$B$11="Hə", _xlfn.XLOOKUP(DATE(P896, 12, 31), rou_table_dates, rou_table_nbvs,0, 0),
TRUE,  MAX(0, ROUND($M$14 - $M$14/ (last_rou_date - $B$2) * (DATE(P896,12,31) - $B$2), 2) )
)</f>
        <v/>
      </c>
      <c r="R896" s="1" t="str" cm="1">
        <f t="array" aca="1" ref="R896" ca="1">_xlfn.IFS(P896="","",
$B$11="Hə", _xlfn.XLOOKUP(DATE(P896, 12, 31), lease_table_dates, lease_table_balances,0, 0),
TRUE, IFERROR( XNPV($B$6, IF(payment_dates &gt;DATE(P896, 12, 31), payments,  0),  IF(payment_dates &gt;DATE(P896, 12, 31), payment_dates,  DATE(P896, 12, 31))    ),0)
)</f>
        <v/>
      </c>
      <c r="S896" s="1" t="str" cm="1">
        <f t="array" aca="1" ref="S896" ca="1">_xlfn.IFS(P896="","",
TRUE,  MIN( MIN(Q895, $M$14), ROUND($M$14/ (last_rou_date - $B$2) * (DATE(P896,12,31) - MAX($B$2, DATE(P896-1, 12, 31))), 2) )
)</f>
        <v/>
      </c>
      <c r="T896" s="7" t="str" cm="1">
        <f t="array" aca="1" ref="T896" ca="1">_xlfn.IFS(P896="", "",
ISTEXT(R895), R896- (H896 - SUMIFS( lease_table_payments, lease_table_years, P896) -$AG$14 ),
AND(ISNUMBER(R895), R896&lt;&gt;""),   R896- (R895 - SUMIFS( lease_table_payments, lease_table_years, P896) )
)</f>
        <v/>
      </c>
      <c r="V896" s="64">
        <f t="shared" si="41"/>
        <v>883</v>
      </c>
      <c r="W896" s="51" t="str" cm="1">
        <f t="array" ref="W896">_xlfn.IFS(
OR(W895=$B$4, W895=""),"",
TRUE,W895+1
)</f>
        <v/>
      </c>
      <c r="X896" s="51" t="str" cm="1">
        <f t="array" ref="X896">_xlfn.IFS(X895="","",
W896="", "",
AND($B$3="İllik"),DATE(YEAR(X895)+1,MONTH(X895),DAY(X895) ),
AND($B$3="Aylıq", $AH$14="Not end"), EDATE(X895,1),
AND($B$3="Aylıq", $AH$14="End"), EOMONTH(X895,1)
)</f>
        <v/>
      </c>
      <c r="Y896" s="51" t="str" cm="1">
        <f t="array" aca="1" ref="Y896" ca="1">_xlfn.IFS(
AND($B$7="Dövrün əvvəlində", Y895&lt;=last_rou_date), DATE(YEAR(Y895)+1, 12, 31),
AND($B$7="Dövrün sonunda", Y895&lt;=last_payment_date), DATE(YEAR(Y895)+1, 12, 31),
TRUE, ""
)</f>
        <v/>
      </c>
      <c r="Z896" s="75" t="str" cm="1">
        <f t="array" aca="1" ref="Z896" ca="1">_xlfn.IFS(
AND($AN$14="Not year_end", Z895&gt;last_payment_date), "",
AND($AN$14="Year_end", Z895&gt;=last_payment_date), "",
AND($AN$14="Year_end"), DATE(YEAR(Z895+1), 12, 31),
AND($AN$14="Not year_end", MONTH(Z895)=12, DAY(Z895)=31), DATE(YEAR(Z894)+1, MONTH(Z894), DAY(Z894)),
AND($AN$14="Not year_end", OR(MONTH(Z895)&lt;&gt;12, DAY(Z895)&lt;&gt;31) ), DATE(YEAR(Z895), 12, 31)
)</f>
        <v/>
      </c>
      <c r="AA896" s="75" t="str" cm="1">
        <f t="array" aca="1" ref="AA896" ca="1">_xlfn.IFS(AA895="", "",
AND(AA895=last_payment_date, OR(MONTH(AA895)&lt;&gt;12, DAY(AA895)&lt;&gt;31) ), DATE(YEAR(AA895), 12, 31),
AND(MONTH(AA895)=12, DAY(AA895)=31, AA895&gt;=last_payment_date), "",
AND(MONTH(AA895)=12, DAY(AA895)&lt;&gt;31),  EOMONTH(AA895,0),
AND(MONTH(AA895)=12, DAY(AA895)=31, $AH$14="Not end"),  EDATE(AA894,1),
AND($AH$14="Not end"), EDATE(AA895, 1),
AND($AH$14="End"), EOMONTH(AA895, 1)
)</f>
        <v/>
      </c>
      <c r="AB896" s="75" t="str" cm="1">
        <f t="array" aca="1" ref="AB896" ca="1">_xlfn.IFS(AB895="","",
AND(AB895=last_rou_date), "",
AND($B$3="İllik"),DATE(YEAR(AB895)+1,MONTH(AB895),DAY(AB895) ),
AND($B$3="Aylıq", $AH$14="Not end"), EDATE(AB895,1),
AND($B$3="Aylıq", $AH$14="End"), EOMONTH(AB895,1)
)</f>
        <v/>
      </c>
      <c r="AC896" s="75" t="str" cm="1">
        <f t="array" aca="1" ref="AC896" ca="1">_xlfn.IFS(
AND($AN$14="Not year_end", AC895&gt;last_rou_date), "",
AND($AN$14="Year_end", AC895&gt;=last_rou_date), "",
AND($AN$14="Year_end"), DATE(YEAR(AC895+1), 12, 31),
AND($AN$14="Not year_end", MONTH(AC895)=12, DAY(AC895)=31), DATE(YEAR(AC894)+1, MONTH(AC894), DAY(AC894)),
AND($AN$14="Not year_end", OR(MONTH(AC895)&lt;&gt;12, DAY(AC895)&lt;&gt;31) ), DATE(YEAR(AC895), 12, 31)
)</f>
        <v/>
      </c>
      <c r="AD896" s="75" t="str" cm="1">
        <f t="array" aca="1" ref="AD896" ca="1">_xlfn.IFS(AD895="", "",
AND(AD895=last_rou_date, OR(MONTH(AD895)&lt;&gt;12, DAY(AD895)&lt;&gt;31) ), DATE(YEAR(AD895), 12, 31),
AND(MONTH(AD895)=12, DAY(AD895)=31, AD895&gt;=last_rou_date), "",
AND(MONTH(AD895)=12, DAY(AD895)&lt;&gt;31),  EOMONTH(AD895,0),
AND(MONTH(AD895)=12, DAY(AD895)=31, $AH$14="Not end"),  EDATE(AD894,1),
AND($AH$14="Not end"), EDATE(AD895, 1),
AND($AH$14="End"), EOMONTH(AD895, 1)
)</f>
        <v/>
      </c>
      <c r="AE896" s="51" t="str" cm="1">
        <f t="array" ref="AE896">_xlfn.IFS(W896="", "",
AND(W896&gt;0, W896&lt;=$B$4, $C$2="İllik artım, faiz olaraq", $D$2&gt;0, $B$3="İllik"), $B$5*((1+$D$2)^(W896-1)),
AND(W896&gt;0, W896&lt;=$B$4, $C$2="İllik artım, faiz olaraq", $D$2&gt;0, $B$3="Aylıq"), $B$5*((1+$D$2)^ROUNDDOWN((W896-1)/12,0)),
AND(W896=1, $C$2="Aşağıdakı kimi dəyişir", ), $B$5,
AND(W896&gt;1, W896&lt;=$B$4, $C$2="Aşağıdakı kimi dəyişir"), IFERROR(VLOOKUP(W896, $C$4:$D$7, 2, FALSE), AE895),
AND(W896&gt;0, W896&lt;=$B$4), $B$5,
TRUE,0 )</f>
        <v/>
      </c>
      <c r="AF896" s="51" t="str">
        <f t="shared" ca="1" si="40"/>
        <v/>
      </c>
    </row>
    <row r="897" spans="1:32" x14ac:dyDescent="0.4">
      <c r="A897" s="13" t="str" cm="1">
        <f t="array" aca="1" ref="A897" ca="1">_xlfn.IFS(
AND(SUMIFS(lease_table_interest_accruals, lease_table_dates, A896)&gt;0, COUNTIFS($E$14:E896, "Interest accrual", $A$14:A896, A896)=0),  A896,
AND(SUMIFS(lease_table_payments, lease_table_dates, A896)&gt;0, COUNTIFS($E$14:E896, "Payment", $A$14:A896, A896)=0),  A896,
AND(SUMIFS(rou_table_deprs, rou_table_dates, A896)&gt;0, COUNTIFS($E$14:E896, "Depreciation", $A$14:A896, A896)=0),  A896,
TRUE,  IFERROR(INDEX(rou_table_dates,  MATCH(A896, rou_table_dates)+1, ), "")
)</f>
        <v/>
      </c>
      <c r="B897" s="1" t="str" cm="1">
        <f t="array" aca="1" ref="B897" ca="1">_xlfn.IFS(
AND(E897="Payment", A897=$B$2), $AM$14,
E897="Payment", $AM$15,
E897="Interest accrual", $AM$18,
E897="Depreciation", $AM$17,
TRUE, "")</f>
        <v/>
      </c>
      <c r="C897" s="1" t="str" cm="1">
        <f t="array" aca="1" ref="C897" ca="1">_xlfn.IFS(
E897="Payment", $AM$19,
E897="Interest accrual", $AM$15,
E897="Depreciation", $AM$16,
TRUE, "")</f>
        <v/>
      </c>
      <c r="D897" s="1" t="str" cm="1">
        <f t="array" aca="1" ref="D897" ca="1">_xlfn.IFS(
E897="Payment", _xlfn.XLOOKUP(A897, lease_table_dates, lease_table_payments, 0, 0),
E897="Interest accrual", _xlfn.XLOOKUP(A897, lease_table_dates, lease_table_interest_accruals, 0, 0),
E897="Depreciation", _xlfn.XLOOKUP(A897, rou_table_dates, rou_table_deprs, 0, 0),
TRUE, ""
)</f>
        <v/>
      </c>
      <c r="E897" s="7" t="str" cm="1">
        <f t="array" aca="1" ref="E897" ca="1">_xlfn.IFS(
AND(SUMIFS(lease_table_interest_accruals, lease_table_dates, A897)&gt;0, COUNTIFS($E$14:E896, "Interest accrual", $A$14:A896, A897)=0), "Interest accrual",
AND(SUMIFS(lease_table_payments, lease_table_dates, A897)&gt;0, COUNTIFS($E$14:E896, "Payment", $A$14:A896, A897)=0), "Payment",
AND(SUMIFS(rou_table_deprs, rou_table_dates, A897)&gt;0, COUNTIFS($E$14:E896, "Depreciation", $A$14:A896, A897)=0), "Depreciation",
TRUE,  ""
)</f>
        <v/>
      </c>
      <c r="G897" s="13" t="str" cm="1">
        <f t="array" aca="1" ref="G897" ca="1">_xlfn.IFS(
AND($B$11="Hə", $B$3="İllik"), Z897,
AND($B$11="Hə", $B$3="Aylıq"), AA897,
$B$11="Yox", X897)</f>
        <v/>
      </c>
      <c r="H897" s="1" t="str" cm="1">
        <f t="array" aca="1" ref="H897" ca="1">_xlfn.IFS( G897="", "",
TRUE, ROUND( H896+I897-J897, 2) )</f>
        <v/>
      </c>
      <c r="I897" s="1" t="str" cm="1">
        <f t="array" aca="1" ref="I897" ca="1">_xlfn.IFS(G897="", "",
G897=last_payment_date, (J897-H896),
 TRUE,  -  (H896- H896* (1+$B$6)^ (_xlfn.DAYS(G897,G896)/365) )
)</f>
        <v/>
      </c>
      <c r="J897" s="1" t="str" cm="1">
        <f t="array" aca="1" ref="J897" ca="1">_xlfn.IFS(G897="", "",
TRUE, _xlfn.XLOOKUP(G897,  payment_dates, payments,0,0)
)</f>
        <v/>
      </c>
      <c r="L897" s="8" t="str" cm="1">
        <f t="array" aca="1" ref="L897" ca="1">_xlfn.IFS(
AND($B$11="Hə", $B$3="İllik"), AC897,
AND($B$11="Hə", $B$3="Aylıq"), AD897,
$B$11="Yox", AB897)</f>
        <v/>
      </c>
      <c r="M897" s="1" t="str" cm="1">
        <f t="array" aca="1" ref="M897" ca="1">_xlfn.IFS( L897="", "",
(M896-N897)&lt;=0.5, 0,
TRUE,  M896-N897)</f>
        <v/>
      </c>
      <c r="N897" s="7" t="str" cm="1">
        <f t="array" aca="1" ref="N897" ca="1">_xlfn.IFS(
L897="", "",
TRUE, MIN(M896, ROUND($M$14/ (last_rou_date - $B$2) * (L897-L896), 2) )
)</f>
        <v/>
      </c>
      <c r="P897" s="59" t="str">
        <f t="shared" ca="1" si="42"/>
        <v/>
      </c>
      <c r="Q897" s="1" t="str" cm="1">
        <f t="array" aca="1" ref="Q897" ca="1">_xlfn.IFS(P897="","",
$B$11="Hə", _xlfn.XLOOKUP(DATE(P897, 12, 31), rou_table_dates, rou_table_nbvs,0, 0),
TRUE,  MAX(0, ROUND($M$14 - $M$14/ (last_rou_date - $B$2) * (DATE(P897,12,31) - $B$2), 2) )
)</f>
        <v/>
      </c>
      <c r="R897" s="1" t="str" cm="1">
        <f t="array" aca="1" ref="R897" ca="1">_xlfn.IFS(P897="","",
$B$11="Hə", _xlfn.XLOOKUP(DATE(P897, 12, 31), lease_table_dates, lease_table_balances,0, 0),
TRUE, IFERROR( XNPV($B$6, IF(payment_dates &gt;DATE(P897, 12, 31), payments,  0),  IF(payment_dates &gt;DATE(P897, 12, 31), payment_dates,  DATE(P897, 12, 31))    ),0)
)</f>
        <v/>
      </c>
      <c r="S897" s="1" t="str" cm="1">
        <f t="array" aca="1" ref="S897" ca="1">_xlfn.IFS(P897="","",
TRUE,  MIN( MIN(Q896, $M$14), ROUND($M$14/ (last_rou_date - $B$2) * (DATE(P897,12,31) - MAX($B$2, DATE(P897-1, 12, 31))), 2) )
)</f>
        <v/>
      </c>
      <c r="T897" s="7" t="str" cm="1">
        <f t="array" aca="1" ref="T897" ca="1">_xlfn.IFS(P897="", "",
ISTEXT(R896), R897- (H897 - SUMIFS( lease_table_payments, lease_table_years, P897) -$AG$14 ),
AND(ISNUMBER(R896), R897&lt;&gt;""),   R897- (R896 - SUMIFS( lease_table_payments, lease_table_years, P897) )
)</f>
        <v/>
      </c>
      <c r="V897" s="64">
        <f t="shared" si="41"/>
        <v>884</v>
      </c>
      <c r="W897" s="51" t="str" cm="1">
        <f t="array" ref="W897">_xlfn.IFS(
OR(W896=$B$4, W896=""),"",
TRUE,W896+1
)</f>
        <v/>
      </c>
      <c r="X897" s="51" t="str" cm="1">
        <f t="array" ref="X897">_xlfn.IFS(X896="","",
W897="", "",
AND($B$3="İllik"),DATE(YEAR(X896)+1,MONTH(X896),DAY(X896) ),
AND($B$3="Aylıq", $AH$14="Not end"), EDATE(X896,1),
AND($B$3="Aylıq", $AH$14="End"), EOMONTH(X896,1)
)</f>
        <v/>
      </c>
      <c r="Y897" s="51" t="str" cm="1">
        <f t="array" aca="1" ref="Y897" ca="1">_xlfn.IFS(
AND($B$7="Dövrün əvvəlində", Y896&lt;=last_rou_date), DATE(YEAR(Y896)+1, 12, 31),
AND($B$7="Dövrün sonunda", Y896&lt;=last_payment_date), DATE(YEAR(Y896)+1, 12, 31),
TRUE, ""
)</f>
        <v/>
      </c>
      <c r="Z897" s="75" t="str" cm="1">
        <f t="array" aca="1" ref="Z897" ca="1">_xlfn.IFS(
AND($AN$14="Not year_end", Z896&gt;last_payment_date), "",
AND($AN$14="Year_end", Z896&gt;=last_payment_date), "",
AND($AN$14="Year_end"), DATE(YEAR(Z896+1), 12, 31),
AND($AN$14="Not year_end", MONTH(Z896)=12, DAY(Z896)=31), DATE(YEAR(Z895)+1, MONTH(Z895), DAY(Z895)),
AND($AN$14="Not year_end", OR(MONTH(Z896)&lt;&gt;12, DAY(Z896)&lt;&gt;31) ), DATE(YEAR(Z896), 12, 31)
)</f>
        <v/>
      </c>
      <c r="AA897" s="75" t="str" cm="1">
        <f t="array" aca="1" ref="AA897" ca="1">_xlfn.IFS(AA896="", "",
AND(AA896=last_payment_date, OR(MONTH(AA896)&lt;&gt;12, DAY(AA896)&lt;&gt;31) ), DATE(YEAR(AA896), 12, 31),
AND(MONTH(AA896)=12, DAY(AA896)=31, AA896&gt;=last_payment_date), "",
AND(MONTH(AA896)=12, DAY(AA896)&lt;&gt;31),  EOMONTH(AA896,0),
AND(MONTH(AA896)=12, DAY(AA896)=31, $AH$14="Not end"),  EDATE(AA895,1),
AND($AH$14="Not end"), EDATE(AA896, 1),
AND($AH$14="End"), EOMONTH(AA896, 1)
)</f>
        <v/>
      </c>
      <c r="AB897" s="75" t="str" cm="1">
        <f t="array" aca="1" ref="AB897" ca="1">_xlfn.IFS(AB896="","",
AND(AB896=last_rou_date), "",
AND($B$3="İllik"),DATE(YEAR(AB896)+1,MONTH(AB896),DAY(AB896) ),
AND($B$3="Aylıq", $AH$14="Not end"), EDATE(AB896,1),
AND($B$3="Aylıq", $AH$14="End"), EOMONTH(AB896,1)
)</f>
        <v/>
      </c>
      <c r="AC897" s="75" t="str" cm="1">
        <f t="array" aca="1" ref="AC897" ca="1">_xlfn.IFS(
AND($AN$14="Not year_end", AC896&gt;last_rou_date), "",
AND($AN$14="Year_end", AC896&gt;=last_rou_date), "",
AND($AN$14="Year_end"), DATE(YEAR(AC896+1), 12, 31),
AND($AN$14="Not year_end", MONTH(AC896)=12, DAY(AC896)=31), DATE(YEAR(AC895)+1, MONTH(AC895), DAY(AC895)),
AND($AN$14="Not year_end", OR(MONTH(AC896)&lt;&gt;12, DAY(AC896)&lt;&gt;31) ), DATE(YEAR(AC896), 12, 31)
)</f>
        <v/>
      </c>
      <c r="AD897" s="75" t="str" cm="1">
        <f t="array" aca="1" ref="AD897" ca="1">_xlfn.IFS(AD896="", "",
AND(AD896=last_rou_date, OR(MONTH(AD896)&lt;&gt;12, DAY(AD896)&lt;&gt;31) ), DATE(YEAR(AD896), 12, 31),
AND(MONTH(AD896)=12, DAY(AD896)=31, AD896&gt;=last_rou_date), "",
AND(MONTH(AD896)=12, DAY(AD896)&lt;&gt;31),  EOMONTH(AD896,0),
AND(MONTH(AD896)=12, DAY(AD896)=31, $AH$14="Not end"),  EDATE(AD895,1),
AND($AH$14="Not end"), EDATE(AD896, 1),
AND($AH$14="End"), EOMONTH(AD896, 1)
)</f>
        <v/>
      </c>
      <c r="AE897" s="51" t="str" cm="1">
        <f t="array" ref="AE897">_xlfn.IFS(W897="", "",
AND(W897&gt;0, W897&lt;=$B$4, $C$2="İllik artım, faiz olaraq", $D$2&gt;0, $B$3="İllik"), $B$5*((1+$D$2)^(W897-1)),
AND(W897&gt;0, W897&lt;=$B$4, $C$2="İllik artım, faiz olaraq", $D$2&gt;0, $B$3="Aylıq"), $B$5*((1+$D$2)^ROUNDDOWN((W897-1)/12,0)),
AND(W897=1, $C$2="Aşağıdakı kimi dəyişir", ), $B$5,
AND(W897&gt;1, W897&lt;=$B$4, $C$2="Aşağıdakı kimi dəyişir"), IFERROR(VLOOKUP(W897, $C$4:$D$7, 2, FALSE), AE896),
AND(W897&gt;0, W897&lt;=$B$4), $B$5,
TRUE,0 )</f>
        <v/>
      </c>
      <c r="AF897" s="51" t="str">
        <f t="shared" ca="1" si="40"/>
        <v/>
      </c>
    </row>
    <row r="898" spans="1:32" x14ac:dyDescent="0.4">
      <c r="A898" s="13" t="str" cm="1">
        <f t="array" aca="1" ref="A898" ca="1">_xlfn.IFS(
AND(SUMIFS(lease_table_interest_accruals, lease_table_dates, A897)&gt;0, COUNTIFS($E$14:E897, "Interest accrual", $A$14:A897, A897)=0),  A897,
AND(SUMIFS(lease_table_payments, lease_table_dates, A897)&gt;0, COUNTIFS($E$14:E897, "Payment", $A$14:A897, A897)=0),  A897,
AND(SUMIFS(rou_table_deprs, rou_table_dates, A897)&gt;0, COUNTIFS($E$14:E897, "Depreciation", $A$14:A897, A897)=0),  A897,
TRUE,  IFERROR(INDEX(rou_table_dates,  MATCH(A897, rou_table_dates)+1, ), "")
)</f>
        <v/>
      </c>
      <c r="B898" s="1" t="str" cm="1">
        <f t="array" aca="1" ref="B898" ca="1">_xlfn.IFS(
AND(E898="Payment", A898=$B$2), $AM$14,
E898="Payment", $AM$15,
E898="Interest accrual", $AM$18,
E898="Depreciation", $AM$17,
TRUE, "")</f>
        <v/>
      </c>
      <c r="C898" s="1" t="str" cm="1">
        <f t="array" aca="1" ref="C898" ca="1">_xlfn.IFS(
E898="Payment", $AM$19,
E898="Interest accrual", $AM$15,
E898="Depreciation", $AM$16,
TRUE, "")</f>
        <v/>
      </c>
      <c r="D898" s="1" t="str" cm="1">
        <f t="array" aca="1" ref="D898" ca="1">_xlfn.IFS(
E898="Payment", _xlfn.XLOOKUP(A898, lease_table_dates, lease_table_payments, 0, 0),
E898="Interest accrual", _xlfn.XLOOKUP(A898, lease_table_dates, lease_table_interest_accruals, 0, 0),
E898="Depreciation", _xlfn.XLOOKUP(A898, rou_table_dates, rou_table_deprs, 0, 0),
TRUE, ""
)</f>
        <v/>
      </c>
      <c r="E898" s="7" t="str" cm="1">
        <f t="array" aca="1" ref="E898" ca="1">_xlfn.IFS(
AND(SUMIFS(lease_table_interest_accruals, lease_table_dates, A898)&gt;0, COUNTIFS($E$14:E897, "Interest accrual", $A$14:A897, A898)=0), "Interest accrual",
AND(SUMIFS(lease_table_payments, lease_table_dates, A898)&gt;0, COUNTIFS($E$14:E897, "Payment", $A$14:A897, A898)=0), "Payment",
AND(SUMIFS(rou_table_deprs, rou_table_dates, A898)&gt;0, COUNTIFS($E$14:E897, "Depreciation", $A$14:A897, A898)=0), "Depreciation",
TRUE,  ""
)</f>
        <v/>
      </c>
      <c r="G898" s="13" t="str" cm="1">
        <f t="array" aca="1" ref="G898" ca="1">_xlfn.IFS(
AND($B$11="Hə", $B$3="İllik"), Z898,
AND($B$11="Hə", $B$3="Aylıq"), AA898,
$B$11="Yox", X898)</f>
        <v/>
      </c>
      <c r="H898" s="1" t="str" cm="1">
        <f t="array" aca="1" ref="H898" ca="1">_xlfn.IFS( G898="", "",
TRUE, ROUND( H897+I898-J898, 2) )</f>
        <v/>
      </c>
      <c r="I898" s="1" t="str" cm="1">
        <f t="array" aca="1" ref="I898" ca="1">_xlfn.IFS(G898="", "",
G898=last_payment_date, (J898-H897),
 TRUE,  -  (H897- H897* (1+$B$6)^ (_xlfn.DAYS(G898,G897)/365) )
)</f>
        <v/>
      </c>
      <c r="J898" s="1" t="str" cm="1">
        <f t="array" aca="1" ref="J898" ca="1">_xlfn.IFS(G898="", "",
TRUE, _xlfn.XLOOKUP(G898,  payment_dates, payments,0,0)
)</f>
        <v/>
      </c>
      <c r="L898" s="8" t="str" cm="1">
        <f t="array" aca="1" ref="L898" ca="1">_xlfn.IFS(
AND($B$11="Hə", $B$3="İllik"), AC898,
AND($B$11="Hə", $B$3="Aylıq"), AD898,
$B$11="Yox", AB898)</f>
        <v/>
      </c>
      <c r="M898" s="1" t="str" cm="1">
        <f t="array" aca="1" ref="M898" ca="1">_xlfn.IFS( L898="", "",
(M897-N898)&lt;=0.5, 0,
TRUE,  M897-N898)</f>
        <v/>
      </c>
      <c r="N898" s="7" t="str" cm="1">
        <f t="array" aca="1" ref="N898" ca="1">_xlfn.IFS(
L898="", "",
TRUE, MIN(M897, ROUND($M$14/ (last_rou_date - $B$2) * (L898-L897), 2) )
)</f>
        <v/>
      </c>
      <c r="P898" s="59" t="str">
        <f t="shared" ca="1" si="42"/>
        <v/>
      </c>
      <c r="Q898" s="1" t="str" cm="1">
        <f t="array" aca="1" ref="Q898" ca="1">_xlfn.IFS(P898="","",
$B$11="Hə", _xlfn.XLOOKUP(DATE(P898, 12, 31), rou_table_dates, rou_table_nbvs,0, 0),
TRUE,  MAX(0, ROUND($M$14 - $M$14/ (last_rou_date - $B$2) * (DATE(P898,12,31) - $B$2), 2) )
)</f>
        <v/>
      </c>
      <c r="R898" s="1" t="str" cm="1">
        <f t="array" aca="1" ref="R898" ca="1">_xlfn.IFS(P898="","",
$B$11="Hə", _xlfn.XLOOKUP(DATE(P898, 12, 31), lease_table_dates, lease_table_balances,0, 0),
TRUE, IFERROR( XNPV($B$6, IF(payment_dates &gt;DATE(P898, 12, 31), payments,  0),  IF(payment_dates &gt;DATE(P898, 12, 31), payment_dates,  DATE(P898, 12, 31))    ),0)
)</f>
        <v/>
      </c>
      <c r="S898" s="1" t="str" cm="1">
        <f t="array" aca="1" ref="S898" ca="1">_xlfn.IFS(P898="","",
TRUE,  MIN( MIN(Q897, $M$14), ROUND($M$14/ (last_rou_date - $B$2) * (DATE(P898,12,31) - MAX($B$2, DATE(P898-1, 12, 31))), 2) )
)</f>
        <v/>
      </c>
      <c r="T898" s="7" t="str" cm="1">
        <f t="array" aca="1" ref="T898" ca="1">_xlfn.IFS(P898="", "",
ISTEXT(R897), R898- (H898 - SUMIFS( lease_table_payments, lease_table_years, P898) -$AG$14 ),
AND(ISNUMBER(R897), R898&lt;&gt;""),   R898- (R897 - SUMIFS( lease_table_payments, lease_table_years, P898) )
)</f>
        <v/>
      </c>
      <c r="V898" s="64">
        <f t="shared" si="41"/>
        <v>885</v>
      </c>
      <c r="W898" s="51" t="str" cm="1">
        <f t="array" ref="W898">_xlfn.IFS(
OR(W897=$B$4, W897=""),"",
TRUE,W897+1
)</f>
        <v/>
      </c>
      <c r="X898" s="51" t="str" cm="1">
        <f t="array" ref="X898">_xlfn.IFS(X897="","",
W898="", "",
AND($B$3="İllik"),DATE(YEAR(X897)+1,MONTH(X897),DAY(X897) ),
AND($B$3="Aylıq", $AH$14="Not end"), EDATE(X897,1),
AND($B$3="Aylıq", $AH$14="End"), EOMONTH(X897,1)
)</f>
        <v/>
      </c>
      <c r="Y898" s="51" t="str" cm="1">
        <f t="array" aca="1" ref="Y898" ca="1">_xlfn.IFS(
AND($B$7="Dövrün əvvəlində", Y897&lt;=last_rou_date), DATE(YEAR(Y897)+1, 12, 31),
AND($B$7="Dövrün sonunda", Y897&lt;=last_payment_date), DATE(YEAR(Y897)+1, 12, 31),
TRUE, ""
)</f>
        <v/>
      </c>
      <c r="Z898" s="75" t="str" cm="1">
        <f t="array" aca="1" ref="Z898" ca="1">_xlfn.IFS(
AND($AN$14="Not year_end", Z897&gt;last_payment_date), "",
AND($AN$14="Year_end", Z897&gt;=last_payment_date), "",
AND($AN$14="Year_end"), DATE(YEAR(Z897+1), 12, 31),
AND($AN$14="Not year_end", MONTH(Z897)=12, DAY(Z897)=31), DATE(YEAR(Z896)+1, MONTH(Z896), DAY(Z896)),
AND($AN$14="Not year_end", OR(MONTH(Z897)&lt;&gt;12, DAY(Z897)&lt;&gt;31) ), DATE(YEAR(Z897), 12, 31)
)</f>
        <v/>
      </c>
      <c r="AA898" s="75" t="str" cm="1">
        <f t="array" aca="1" ref="AA898" ca="1">_xlfn.IFS(AA897="", "",
AND(AA897=last_payment_date, OR(MONTH(AA897)&lt;&gt;12, DAY(AA897)&lt;&gt;31) ), DATE(YEAR(AA897), 12, 31),
AND(MONTH(AA897)=12, DAY(AA897)=31, AA897&gt;=last_payment_date), "",
AND(MONTH(AA897)=12, DAY(AA897)&lt;&gt;31),  EOMONTH(AA897,0),
AND(MONTH(AA897)=12, DAY(AA897)=31, $AH$14="Not end"),  EDATE(AA896,1),
AND($AH$14="Not end"), EDATE(AA897, 1),
AND($AH$14="End"), EOMONTH(AA897, 1)
)</f>
        <v/>
      </c>
      <c r="AB898" s="75" t="str" cm="1">
        <f t="array" aca="1" ref="AB898" ca="1">_xlfn.IFS(AB897="","",
AND(AB897=last_rou_date), "",
AND($B$3="İllik"),DATE(YEAR(AB897)+1,MONTH(AB897),DAY(AB897) ),
AND($B$3="Aylıq", $AH$14="Not end"), EDATE(AB897,1),
AND($B$3="Aylıq", $AH$14="End"), EOMONTH(AB897,1)
)</f>
        <v/>
      </c>
      <c r="AC898" s="75" t="str" cm="1">
        <f t="array" aca="1" ref="AC898" ca="1">_xlfn.IFS(
AND($AN$14="Not year_end", AC897&gt;last_rou_date), "",
AND($AN$14="Year_end", AC897&gt;=last_rou_date), "",
AND($AN$14="Year_end"), DATE(YEAR(AC897+1), 12, 31),
AND($AN$14="Not year_end", MONTH(AC897)=12, DAY(AC897)=31), DATE(YEAR(AC896)+1, MONTH(AC896), DAY(AC896)),
AND($AN$14="Not year_end", OR(MONTH(AC897)&lt;&gt;12, DAY(AC897)&lt;&gt;31) ), DATE(YEAR(AC897), 12, 31)
)</f>
        <v/>
      </c>
      <c r="AD898" s="75" t="str" cm="1">
        <f t="array" aca="1" ref="AD898" ca="1">_xlfn.IFS(AD897="", "",
AND(AD897=last_rou_date, OR(MONTH(AD897)&lt;&gt;12, DAY(AD897)&lt;&gt;31) ), DATE(YEAR(AD897), 12, 31),
AND(MONTH(AD897)=12, DAY(AD897)=31, AD897&gt;=last_rou_date), "",
AND(MONTH(AD897)=12, DAY(AD897)&lt;&gt;31),  EOMONTH(AD897,0),
AND(MONTH(AD897)=12, DAY(AD897)=31, $AH$14="Not end"),  EDATE(AD896,1),
AND($AH$14="Not end"), EDATE(AD897, 1),
AND($AH$14="End"), EOMONTH(AD897, 1)
)</f>
        <v/>
      </c>
      <c r="AE898" s="51" t="str" cm="1">
        <f t="array" ref="AE898">_xlfn.IFS(W898="", "",
AND(W898&gt;0, W898&lt;=$B$4, $C$2="İllik artım, faiz olaraq", $D$2&gt;0, $B$3="İllik"), $B$5*((1+$D$2)^(W898-1)),
AND(W898&gt;0, W898&lt;=$B$4, $C$2="İllik artım, faiz olaraq", $D$2&gt;0, $B$3="Aylıq"), $B$5*((1+$D$2)^ROUNDDOWN((W898-1)/12,0)),
AND(W898=1, $C$2="Aşağıdakı kimi dəyişir", ), $B$5,
AND(W898&gt;1, W898&lt;=$B$4, $C$2="Aşağıdakı kimi dəyişir"), IFERROR(VLOOKUP(W898, $C$4:$D$7, 2, FALSE), AE897),
AND(W898&gt;0, W898&lt;=$B$4), $B$5,
TRUE,0 )</f>
        <v/>
      </c>
      <c r="AF898" s="51" t="str">
        <f t="shared" ca="1" si="40"/>
        <v/>
      </c>
    </row>
    <row r="899" spans="1:32" x14ac:dyDescent="0.4">
      <c r="A899" s="13" t="str" cm="1">
        <f t="array" aca="1" ref="A899" ca="1">_xlfn.IFS(
AND(SUMIFS(lease_table_interest_accruals, lease_table_dates, A898)&gt;0, COUNTIFS($E$14:E898, "Interest accrual", $A$14:A898, A898)=0),  A898,
AND(SUMIFS(lease_table_payments, lease_table_dates, A898)&gt;0, COUNTIFS($E$14:E898, "Payment", $A$14:A898, A898)=0),  A898,
AND(SUMIFS(rou_table_deprs, rou_table_dates, A898)&gt;0, COUNTIFS($E$14:E898, "Depreciation", $A$14:A898, A898)=0),  A898,
TRUE,  IFERROR(INDEX(rou_table_dates,  MATCH(A898, rou_table_dates)+1, ), "")
)</f>
        <v/>
      </c>
      <c r="B899" s="1" t="str" cm="1">
        <f t="array" aca="1" ref="B899" ca="1">_xlfn.IFS(
AND(E899="Payment", A899=$B$2), $AM$14,
E899="Payment", $AM$15,
E899="Interest accrual", $AM$18,
E899="Depreciation", $AM$17,
TRUE, "")</f>
        <v/>
      </c>
      <c r="C899" s="1" t="str" cm="1">
        <f t="array" aca="1" ref="C899" ca="1">_xlfn.IFS(
E899="Payment", $AM$19,
E899="Interest accrual", $AM$15,
E899="Depreciation", $AM$16,
TRUE, "")</f>
        <v/>
      </c>
      <c r="D899" s="1" t="str" cm="1">
        <f t="array" aca="1" ref="D899" ca="1">_xlfn.IFS(
E899="Payment", _xlfn.XLOOKUP(A899, lease_table_dates, lease_table_payments, 0, 0),
E899="Interest accrual", _xlfn.XLOOKUP(A899, lease_table_dates, lease_table_interest_accruals, 0, 0),
E899="Depreciation", _xlfn.XLOOKUP(A899, rou_table_dates, rou_table_deprs, 0, 0),
TRUE, ""
)</f>
        <v/>
      </c>
      <c r="E899" s="7" t="str" cm="1">
        <f t="array" aca="1" ref="E899" ca="1">_xlfn.IFS(
AND(SUMIFS(lease_table_interest_accruals, lease_table_dates, A899)&gt;0, COUNTIFS($E$14:E898, "Interest accrual", $A$14:A898, A899)=0), "Interest accrual",
AND(SUMIFS(lease_table_payments, lease_table_dates, A899)&gt;0, COUNTIFS($E$14:E898, "Payment", $A$14:A898, A899)=0), "Payment",
AND(SUMIFS(rou_table_deprs, rou_table_dates, A899)&gt;0, COUNTIFS($E$14:E898, "Depreciation", $A$14:A898, A899)=0), "Depreciation",
TRUE,  ""
)</f>
        <v/>
      </c>
      <c r="G899" s="13" t="str" cm="1">
        <f t="array" aca="1" ref="G899" ca="1">_xlfn.IFS(
AND($B$11="Hə", $B$3="İllik"), Z899,
AND($B$11="Hə", $B$3="Aylıq"), AA899,
$B$11="Yox", X899)</f>
        <v/>
      </c>
      <c r="H899" s="1" t="str" cm="1">
        <f t="array" aca="1" ref="H899" ca="1">_xlfn.IFS( G899="", "",
TRUE, ROUND( H898+I899-J899, 2) )</f>
        <v/>
      </c>
      <c r="I899" s="1" t="str" cm="1">
        <f t="array" aca="1" ref="I899" ca="1">_xlfn.IFS(G899="", "",
G899=last_payment_date, (J899-H898),
 TRUE,  -  (H898- H898* (1+$B$6)^ (_xlfn.DAYS(G899,G898)/365) )
)</f>
        <v/>
      </c>
      <c r="J899" s="1" t="str" cm="1">
        <f t="array" aca="1" ref="J899" ca="1">_xlfn.IFS(G899="", "",
TRUE, _xlfn.XLOOKUP(G899,  payment_dates, payments,0,0)
)</f>
        <v/>
      </c>
      <c r="L899" s="8" t="str" cm="1">
        <f t="array" aca="1" ref="L899" ca="1">_xlfn.IFS(
AND($B$11="Hə", $B$3="İllik"), AC899,
AND($B$11="Hə", $B$3="Aylıq"), AD899,
$B$11="Yox", AB899)</f>
        <v/>
      </c>
      <c r="M899" s="1" t="str" cm="1">
        <f t="array" aca="1" ref="M899" ca="1">_xlfn.IFS( L899="", "",
(M898-N899)&lt;=0.5, 0,
TRUE,  M898-N899)</f>
        <v/>
      </c>
      <c r="N899" s="7" t="str" cm="1">
        <f t="array" aca="1" ref="N899" ca="1">_xlfn.IFS(
L899="", "",
TRUE, MIN(M898, ROUND($M$14/ (last_rou_date - $B$2) * (L899-L898), 2) )
)</f>
        <v/>
      </c>
      <c r="P899" s="59" t="str">
        <f t="shared" ca="1" si="42"/>
        <v/>
      </c>
      <c r="Q899" s="1" t="str" cm="1">
        <f t="array" aca="1" ref="Q899" ca="1">_xlfn.IFS(P899="","",
$B$11="Hə", _xlfn.XLOOKUP(DATE(P899, 12, 31), rou_table_dates, rou_table_nbvs,0, 0),
TRUE,  MAX(0, ROUND($M$14 - $M$14/ (last_rou_date - $B$2) * (DATE(P899,12,31) - $B$2), 2) )
)</f>
        <v/>
      </c>
      <c r="R899" s="1" t="str" cm="1">
        <f t="array" aca="1" ref="R899" ca="1">_xlfn.IFS(P899="","",
$B$11="Hə", _xlfn.XLOOKUP(DATE(P899, 12, 31), lease_table_dates, lease_table_balances,0, 0),
TRUE, IFERROR( XNPV($B$6, IF(payment_dates &gt;DATE(P899, 12, 31), payments,  0),  IF(payment_dates &gt;DATE(P899, 12, 31), payment_dates,  DATE(P899, 12, 31))    ),0)
)</f>
        <v/>
      </c>
      <c r="S899" s="1" t="str" cm="1">
        <f t="array" aca="1" ref="S899" ca="1">_xlfn.IFS(P899="","",
TRUE,  MIN( MIN(Q898, $M$14), ROUND($M$14/ (last_rou_date - $B$2) * (DATE(P899,12,31) - MAX($B$2, DATE(P899-1, 12, 31))), 2) )
)</f>
        <v/>
      </c>
      <c r="T899" s="7" t="str" cm="1">
        <f t="array" aca="1" ref="T899" ca="1">_xlfn.IFS(P899="", "",
ISTEXT(R898), R899- (H899 - SUMIFS( lease_table_payments, lease_table_years, P899) -$AG$14 ),
AND(ISNUMBER(R898), R899&lt;&gt;""),   R899- (R898 - SUMIFS( lease_table_payments, lease_table_years, P899) )
)</f>
        <v/>
      </c>
      <c r="V899" s="64">
        <f t="shared" si="41"/>
        <v>886</v>
      </c>
      <c r="W899" s="51" t="str" cm="1">
        <f t="array" ref="W899">_xlfn.IFS(
OR(W898=$B$4, W898=""),"",
TRUE,W898+1
)</f>
        <v/>
      </c>
      <c r="X899" s="51" t="str" cm="1">
        <f t="array" ref="X899">_xlfn.IFS(X898="","",
W899="", "",
AND($B$3="İllik"),DATE(YEAR(X898)+1,MONTH(X898),DAY(X898) ),
AND($B$3="Aylıq", $AH$14="Not end"), EDATE(X898,1),
AND($B$3="Aylıq", $AH$14="End"), EOMONTH(X898,1)
)</f>
        <v/>
      </c>
      <c r="Y899" s="51" t="str" cm="1">
        <f t="array" aca="1" ref="Y899" ca="1">_xlfn.IFS(
AND($B$7="Dövrün əvvəlində", Y898&lt;=last_rou_date), DATE(YEAR(Y898)+1, 12, 31),
AND($B$7="Dövrün sonunda", Y898&lt;=last_payment_date), DATE(YEAR(Y898)+1, 12, 31),
TRUE, ""
)</f>
        <v/>
      </c>
      <c r="Z899" s="75" t="str" cm="1">
        <f t="array" aca="1" ref="Z899" ca="1">_xlfn.IFS(
AND($AN$14="Not year_end", Z898&gt;last_payment_date), "",
AND($AN$14="Year_end", Z898&gt;=last_payment_date), "",
AND($AN$14="Year_end"), DATE(YEAR(Z898+1), 12, 31),
AND($AN$14="Not year_end", MONTH(Z898)=12, DAY(Z898)=31), DATE(YEAR(Z897)+1, MONTH(Z897), DAY(Z897)),
AND($AN$14="Not year_end", OR(MONTH(Z898)&lt;&gt;12, DAY(Z898)&lt;&gt;31) ), DATE(YEAR(Z898), 12, 31)
)</f>
        <v/>
      </c>
      <c r="AA899" s="75" t="str" cm="1">
        <f t="array" aca="1" ref="AA899" ca="1">_xlfn.IFS(AA898="", "",
AND(AA898=last_payment_date, OR(MONTH(AA898)&lt;&gt;12, DAY(AA898)&lt;&gt;31) ), DATE(YEAR(AA898), 12, 31),
AND(MONTH(AA898)=12, DAY(AA898)=31, AA898&gt;=last_payment_date), "",
AND(MONTH(AA898)=12, DAY(AA898)&lt;&gt;31),  EOMONTH(AA898,0),
AND(MONTH(AA898)=12, DAY(AA898)=31, $AH$14="Not end"),  EDATE(AA897,1),
AND($AH$14="Not end"), EDATE(AA898, 1),
AND($AH$14="End"), EOMONTH(AA898, 1)
)</f>
        <v/>
      </c>
      <c r="AB899" s="75" t="str" cm="1">
        <f t="array" aca="1" ref="AB899" ca="1">_xlfn.IFS(AB898="","",
AND(AB898=last_rou_date), "",
AND($B$3="İllik"),DATE(YEAR(AB898)+1,MONTH(AB898),DAY(AB898) ),
AND($B$3="Aylıq", $AH$14="Not end"), EDATE(AB898,1),
AND($B$3="Aylıq", $AH$14="End"), EOMONTH(AB898,1)
)</f>
        <v/>
      </c>
      <c r="AC899" s="75" t="str" cm="1">
        <f t="array" aca="1" ref="AC899" ca="1">_xlfn.IFS(
AND($AN$14="Not year_end", AC898&gt;last_rou_date), "",
AND($AN$14="Year_end", AC898&gt;=last_rou_date), "",
AND($AN$14="Year_end"), DATE(YEAR(AC898+1), 12, 31),
AND($AN$14="Not year_end", MONTH(AC898)=12, DAY(AC898)=31), DATE(YEAR(AC897)+1, MONTH(AC897), DAY(AC897)),
AND($AN$14="Not year_end", OR(MONTH(AC898)&lt;&gt;12, DAY(AC898)&lt;&gt;31) ), DATE(YEAR(AC898), 12, 31)
)</f>
        <v/>
      </c>
      <c r="AD899" s="75" t="str" cm="1">
        <f t="array" aca="1" ref="AD899" ca="1">_xlfn.IFS(AD898="", "",
AND(AD898=last_rou_date, OR(MONTH(AD898)&lt;&gt;12, DAY(AD898)&lt;&gt;31) ), DATE(YEAR(AD898), 12, 31),
AND(MONTH(AD898)=12, DAY(AD898)=31, AD898&gt;=last_rou_date), "",
AND(MONTH(AD898)=12, DAY(AD898)&lt;&gt;31),  EOMONTH(AD898,0),
AND(MONTH(AD898)=12, DAY(AD898)=31, $AH$14="Not end"),  EDATE(AD897,1),
AND($AH$14="Not end"), EDATE(AD898, 1),
AND($AH$14="End"), EOMONTH(AD898, 1)
)</f>
        <v/>
      </c>
      <c r="AE899" s="51" t="str" cm="1">
        <f t="array" ref="AE899">_xlfn.IFS(W899="", "",
AND(W899&gt;0, W899&lt;=$B$4, $C$2="İllik artım, faiz olaraq", $D$2&gt;0, $B$3="İllik"), $B$5*((1+$D$2)^(W899-1)),
AND(W899&gt;0, W899&lt;=$B$4, $C$2="İllik artım, faiz olaraq", $D$2&gt;0, $B$3="Aylıq"), $B$5*((1+$D$2)^ROUNDDOWN((W899-1)/12,0)),
AND(W899=1, $C$2="Aşağıdakı kimi dəyişir", ), $B$5,
AND(W899&gt;1, W899&lt;=$B$4, $C$2="Aşağıdakı kimi dəyişir"), IFERROR(VLOOKUP(W899, $C$4:$D$7, 2, FALSE), AE898),
AND(W899&gt;0, W899&lt;=$B$4), $B$5,
TRUE,0 )</f>
        <v/>
      </c>
      <c r="AF899" s="51" t="str">
        <f t="shared" ca="1" si="40"/>
        <v/>
      </c>
    </row>
    <row r="900" spans="1:32" x14ac:dyDescent="0.4">
      <c r="A900" s="13" t="str" cm="1">
        <f t="array" aca="1" ref="A900" ca="1">_xlfn.IFS(
AND(SUMIFS(lease_table_interest_accruals, lease_table_dates, A899)&gt;0, COUNTIFS($E$14:E899, "Interest accrual", $A$14:A899, A899)=0),  A899,
AND(SUMIFS(lease_table_payments, lease_table_dates, A899)&gt;0, COUNTIFS($E$14:E899, "Payment", $A$14:A899, A899)=0),  A899,
AND(SUMIFS(rou_table_deprs, rou_table_dates, A899)&gt;0, COUNTIFS($E$14:E899, "Depreciation", $A$14:A899, A899)=0),  A899,
TRUE,  IFERROR(INDEX(rou_table_dates,  MATCH(A899, rou_table_dates)+1, ), "")
)</f>
        <v/>
      </c>
      <c r="B900" s="1" t="str" cm="1">
        <f t="array" aca="1" ref="B900" ca="1">_xlfn.IFS(
AND(E900="Payment", A900=$B$2), $AM$14,
E900="Payment", $AM$15,
E900="Interest accrual", $AM$18,
E900="Depreciation", $AM$17,
TRUE, "")</f>
        <v/>
      </c>
      <c r="C900" s="1" t="str" cm="1">
        <f t="array" aca="1" ref="C900" ca="1">_xlfn.IFS(
E900="Payment", $AM$19,
E900="Interest accrual", $AM$15,
E900="Depreciation", $AM$16,
TRUE, "")</f>
        <v/>
      </c>
      <c r="D900" s="1" t="str" cm="1">
        <f t="array" aca="1" ref="D900" ca="1">_xlfn.IFS(
E900="Payment", _xlfn.XLOOKUP(A900, lease_table_dates, lease_table_payments, 0, 0),
E900="Interest accrual", _xlfn.XLOOKUP(A900, lease_table_dates, lease_table_interest_accruals, 0, 0),
E900="Depreciation", _xlfn.XLOOKUP(A900, rou_table_dates, rou_table_deprs, 0, 0),
TRUE, ""
)</f>
        <v/>
      </c>
      <c r="E900" s="7" t="str" cm="1">
        <f t="array" aca="1" ref="E900" ca="1">_xlfn.IFS(
AND(SUMIFS(lease_table_interest_accruals, lease_table_dates, A900)&gt;0, COUNTIFS($E$14:E899, "Interest accrual", $A$14:A899, A900)=0), "Interest accrual",
AND(SUMIFS(lease_table_payments, lease_table_dates, A900)&gt;0, COUNTIFS($E$14:E899, "Payment", $A$14:A899, A900)=0), "Payment",
AND(SUMIFS(rou_table_deprs, rou_table_dates, A900)&gt;0, COUNTIFS($E$14:E899, "Depreciation", $A$14:A899, A900)=0), "Depreciation",
TRUE,  ""
)</f>
        <v/>
      </c>
      <c r="G900" s="13" t="str" cm="1">
        <f t="array" aca="1" ref="G900" ca="1">_xlfn.IFS(
AND($B$11="Hə", $B$3="İllik"), Z900,
AND($B$11="Hə", $B$3="Aylıq"), AA900,
$B$11="Yox", X900)</f>
        <v/>
      </c>
      <c r="H900" s="1" t="str" cm="1">
        <f t="array" aca="1" ref="H900" ca="1">_xlfn.IFS( G900="", "",
TRUE, ROUND( H899+I900-J900, 2) )</f>
        <v/>
      </c>
      <c r="I900" s="1" t="str" cm="1">
        <f t="array" aca="1" ref="I900" ca="1">_xlfn.IFS(G900="", "",
G900=last_payment_date, (J900-H899),
 TRUE,  -  (H899- H899* (1+$B$6)^ (_xlfn.DAYS(G900,G899)/365) )
)</f>
        <v/>
      </c>
      <c r="J900" s="1" t="str" cm="1">
        <f t="array" aca="1" ref="J900" ca="1">_xlfn.IFS(G900="", "",
TRUE, _xlfn.XLOOKUP(G900,  payment_dates, payments,0,0)
)</f>
        <v/>
      </c>
      <c r="L900" s="8" t="str" cm="1">
        <f t="array" aca="1" ref="L900" ca="1">_xlfn.IFS(
AND($B$11="Hə", $B$3="İllik"), AC900,
AND($B$11="Hə", $B$3="Aylıq"), AD900,
$B$11="Yox", AB900)</f>
        <v/>
      </c>
      <c r="M900" s="1" t="str" cm="1">
        <f t="array" aca="1" ref="M900" ca="1">_xlfn.IFS( L900="", "",
(M899-N900)&lt;=0.5, 0,
TRUE,  M899-N900)</f>
        <v/>
      </c>
      <c r="N900" s="7" t="str" cm="1">
        <f t="array" aca="1" ref="N900" ca="1">_xlfn.IFS(
L900="", "",
TRUE, MIN(M899, ROUND($M$14/ (last_rou_date - $B$2) * (L900-L899), 2) )
)</f>
        <v/>
      </c>
      <c r="P900" s="59" t="str">
        <f t="shared" ca="1" si="42"/>
        <v/>
      </c>
      <c r="Q900" s="1" t="str" cm="1">
        <f t="array" aca="1" ref="Q900" ca="1">_xlfn.IFS(P900="","",
$B$11="Hə", _xlfn.XLOOKUP(DATE(P900, 12, 31), rou_table_dates, rou_table_nbvs,0, 0),
TRUE,  MAX(0, ROUND($M$14 - $M$14/ (last_rou_date - $B$2) * (DATE(P900,12,31) - $B$2), 2) )
)</f>
        <v/>
      </c>
      <c r="R900" s="1" t="str" cm="1">
        <f t="array" aca="1" ref="R900" ca="1">_xlfn.IFS(P900="","",
$B$11="Hə", _xlfn.XLOOKUP(DATE(P900, 12, 31), lease_table_dates, lease_table_balances,0, 0),
TRUE, IFERROR( XNPV($B$6, IF(payment_dates &gt;DATE(P900, 12, 31), payments,  0),  IF(payment_dates &gt;DATE(P900, 12, 31), payment_dates,  DATE(P900, 12, 31))    ),0)
)</f>
        <v/>
      </c>
      <c r="S900" s="1" t="str" cm="1">
        <f t="array" aca="1" ref="S900" ca="1">_xlfn.IFS(P900="","",
TRUE,  MIN( MIN(Q899, $M$14), ROUND($M$14/ (last_rou_date - $B$2) * (DATE(P900,12,31) - MAX($B$2, DATE(P900-1, 12, 31))), 2) )
)</f>
        <v/>
      </c>
      <c r="T900" s="7" t="str" cm="1">
        <f t="array" aca="1" ref="T900" ca="1">_xlfn.IFS(P900="", "",
ISTEXT(R899), R900- (H900 - SUMIFS( lease_table_payments, lease_table_years, P900) -$AG$14 ),
AND(ISNUMBER(R899), R900&lt;&gt;""),   R900- (R899 - SUMIFS( lease_table_payments, lease_table_years, P900) )
)</f>
        <v/>
      </c>
      <c r="V900" s="64">
        <f t="shared" si="41"/>
        <v>887</v>
      </c>
      <c r="W900" s="51" t="str" cm="1">
        <f t="array" ref="W900">_xlfn.IFS(
OR(W899=$B$4, W899=""),"",
TRUE,W899+1
)</f>
        <v/>
      </c>
      <c r="X900" s="51" t="str" cm="1">
        <f t="array" ref="X900">_xlfn.IFS(X899="","",
W900="", "",
AND($B$3="İllik"),DATE(YEAR(X899)+1,MONTH(X899),DAY(X899) ),
AND($B$3="Aylıq", $AH$14="Not end"), EDATE(X899,1),
AND($B$3="Aylıq", $AH$14="End"), EOMONTH(X899,1)
)</f>
        <v/>
      </c>
      <c r="Y900" s="51" t="str" cm="1">
        <f t="array" aca="1" ref="Y900" ca="1">_xlfn.IFS(
AND($B$7="Dövrün əvvəlində", Y899&lt;=last_rou_date), DATE(YEAR(Y899)+1, 12, 31),
AND($B$7="Dövrün sonunda", Y899&lt;=last_payment_date), DATE(YEAR(Y899)+1, 12, 31),
TRUE, ""
)</f>
        <v/>
      </c>
      <c r="Z900" s="75" t="str" cm="1">
        <f t="array" aca="1" ref="Z900" ca="1">_xlfn.IFS(
AND($AN$14="Not year_end", Z899&gt;last_payment_date), "",
AND($AN$14="Year_end", Z899&gt;=last_payment_date), "",
AND($AN$14="Year_end"), DATE(YEAR(Z899+1), 12, 31),
AND($AN$14="Not year_end", MONTH(Z899)=12, DAY(Z899)=31), DATE(YEAR(Z898)+1, MONTH(Z898), DAY(Z898)),
AND($AN$14="Not year_end", OR(MONTH(Z899)&lt;&gt;12, DAY(Z899)&lt;&gt;31) ), DATE(YEAR(Z899), 12, 31)
)</f>
        <v/>
      </c>
      <c r="AA900" s="75" t="str" cm="1">
        <f t="array" aca="1" ref="AA900" ca="1">_xlfn.IFS(AA899="", "",
AND(AA899=last_payment_date, OR(MONTH(AA899)&lt;&gt;12, DAY(AA899)&lt;&gt;31) ), DATE(YEAR(AA899), 12, 31),
AND(MONTH(AA899)=12, DAY(AA899)=31, AA899&gt;=last_payment_date), "",
AND(MONTH(AA899)=12, DAY(AA899)&lt;&gt;31),  EOMONTH(AA899,0),
AND(MONTH(AA899)=12, DAY(AA899)=31, $AH$14="Not end"),  EDATE(AA898,1),
AND($AH$14="Not end"), EDATE(AA899, 1),
AND($AH$14="End"), EOMONTH(AA899, 1)
)</f>
        <v/>
      </c>
      <c r="AB900" s="75" t="str" cm="1">
        <f t="array" aca="1" ref="AB900" ca="1">_xlfn.IFS(AB899="","",
AND(AB899=last_rou_date), "",
AND($B$3="İllik"),DATE(YEAR(AB899)+1,MONTH(AB899),DAY(AB899) ),
AND($B$3="Aylıq", $AH$14="Not end"), EDATE(AB899,1),
AND($B$3="Aylıq", $AH$14="End"), EOMONTH(AB899,1)
)</f>
        <v/>
      </c>
      <c r="AC900" s="75" t="str" cm="1">
        <f t="array" aca="1" ref="AC900" ca="1">_xlfn.IFS(
AND($AN$14="Not year_end", AC899&gt;last_rou_date), "",
AND($AN$14="Year_end", AC899&gt;=last_rou_date), "",
AND($AN$14="Year_end"), DATE(YEAR(AC899+1), 12, 31),
AND($AN$14="Not year_end", MONTH(AC899)=12, DAY(AC899)=31), DATE(YEAR(AC898)+1, MONTH(AC898), DAY(AC898)),
AND($AN$14="Not year_end", OR(MONTH(AC899)&lt;&gt;12, DAY(AC899)&lt;&gt;31) ), DATE(YEAR(AC899), 12, 31)
)</f>
        <v/>
      </c>
      <c r="AD900" s="75" t="str" cm="1">
        <f t="array" aca="1" ref="AD900" ca="1">_xlfn.IFS(AD899="", "",
AND(AD899=last_rou_date, OR(MONTH(AD899)&lt;&gt;12, DAY(AD899)&lt;&gt;31) ), DATE(YEAR(AD899), 12, 31),
AND(MONTH(AD899)=12, DAY(AD899)=31, AD899&gt;=last_rou_date), "",
AND(MONTH(AD899)=12, DAY(AD899)&lt;&gt;31),  EOMONTH(AD899,0),
AND(MONTH(AD899)=12, DAY(AD899)=31, $AH$14="Not end"),  EDATE(AD898,1),
AND($AH$14="Not end"), EDATE(AD899, 1),
AND($AH$14="End"), EOMONTH(AD899, 1)
)</f>
        <v/>
      </c>
      <c r="AE900" s="51" t="str" cm="1">
        <f t="array" ref="AE900">_xlfn.IFS(W900="", "",
AND(W900&gt;0, W900&lt;=$B$4, $C$2="İllik artım, faiz olaraq", $D$2&gt;0, $B$3="İllik"), $B$5*((1+$D$2)^(W900-1)),
AND(W900&gt;0, W900&lt;=$B$4, $C$2="İllik artım, faiz olaraq", $D$2&gt;0, $B$3="Aylıq"), $B$5*((1+$D$2)^ROUNDDOWN((W900-1)/12,0)),
AND(W900=1, $C$2="Aşağıdakı kimi dəyişir", ), $B$5,
AND(W900&gt;1, W900&lt;=$B$4, $C$2="Aşağıdakı kimi dəyişir"), IFERROR(VLOOKUP(W900, $C$4:$D$7, 2, FALSE), AE899),
AND(W900&gt;0, W900&lt;=$B$4), $B$5,
TRUE,0 )</f>
        <v/>
      </c>
      <c r="AF900" s="51" t="str">
        <f t="shared" ca="1" si="40"/>
        <v/>
      </c>
    </row>
    <row r="901" spans="1:32" x14ac:dyDescent="0.4">
      <c r="A901" s="13" t="str" cm="1">
        <f t="array" aca="1" ref="A901" ca="1">_xlfn.IFS(
AND(SUMIFS(lease_table_interest_accruals, lease_table_dates, A900)&gt;0, COUNTIFS($E$14:E900, "Interest accrual", $A$14:A900, A900)=0),  A900,
AND(SUMIFS(lease_table_payments, lease_table_dates, A900)&gt;0, COUNTIFS($E$14:E900, "Payment", $A$14:A900, A900)=0),  A900,
AND(SUMIFS(rou_table_deprs, rou_table_dates, A900)&gt;0, COUNTIFS($E$14:E900, "Depreciation", $A$14:A900, A900)=0),  A900,
TRUE,  IFERROR(INDEX(rou_table_dates,  MATCH(A900, rou_table_dates)+1, ), "")
)</f>
        <v/>
      </c>
      <c r="B901" s="1" t="str" cm="1">
        <f t="array" aca="1" ref="B901" ca="1">_xlfn.IFS(
AND(E901="Payment", A901=$B$2), $AM$14,
E901="Payment", $AM$15,
E901="Interest accrual", $AM$18,
E901="Depreciation", $AM$17,
TRUE, "")</f>
        <v/>
      </c>
      <c r="C901" s="1" t="str" cm="1">
        <f t="array" aca="1" ref="C901" ca="1">_xlfn.IFS(
E901="Payment", $AM$19,
E901="Interest accrual", $AM$15,
E901="Depreciation", $AM$16,
TRUE, "")</f>
        <v/>
      </c>
      <c r="D901" s="1" t="str" cm="1">
        <f t="array" aca="1" ref="D901" ca="1">_xlfn.IFS(
E901="Payment", _xlfn.XLOOKUP(A901, lease_table_dates, lease_table_payments, 0, 0),
E901="Interest accrual", _xlfn.XLOOKUP(A901, lease_table_dates, lease_table_interest_accruals, 0, 0),
E901="Depreciation", _xlfn.XLOOKUP(A901, rou_table_dates, rou_table_deprs, 0, 0),
TRUE, ""
)</f>
        <v/>
      </c>
      <c r="E901" s="7" t="str" cm="1">
        <f t="array" aca="1" ref="E901" ca="1">_xlfn.IFS(
AND(SUMIFS(lease_table_interest_accruals, lease_table_dates, A901)&gt;0, COUNTIFS($E$14:E900, "Interest accrual", $A$14:A900, A901)=0), "Interest accrual",
AND(SUMIFS(lease_table_payments, lease_table_dates, A901)&gt;0, COUNTIFS($E$14:E900, "Payment", $A$14:A900, A901)=0), "Payment",
AND(SUMIFS(rou_table_deprs, rou_table_dates, A901)&gt;0, COUNTIFS($E$14:E900, "Depreciation", $A$14:A900, A901)=0), "Depreciation",
TRUE,  ""
)</f>
        <v/>
      </c>
      <c r="G901" s="13" t="str" cm="1">
        <f t="array" aca="1" ref="G901" ca="1">_xlfn.IFS(
AND($B$11="Hə", $B$3="İllik"), Z901,
AND($B$11="Hə", $B$3="Aylıq"), AA901,
$B$11="Yox", X901)</f>
        <v/>
      </c>
      <c r="H901" s="1" t="str" cm="1">
        <f t="array" aca="1" ref="H901" ca="1">_xlfn.IFS( G901="", "",
TRUE, ROUND( H900+I901-J901, 2) )</f>
        <v/>
      </c>
      <c r="I901" s="1" t="str" cm="1">
        <f t="array" aca="1" ref="I901" ca="1">_xlfn.IFS(G901="", "",
G901=last_payment_date, (J901-H900),
 TRUE,  -  (H900- H900* (1+$B$6)^ (_xlfn.DAYS(G901,G900)/365) )
)</f>
        <v/>
      </c>
      <c r="J901" s="1" t="str" cm="1">
        <f t="array" aca="1" ref="J901" ca="1">_xlfn.IFS(G901="", "",
TRUE, _xlfn.XLOOKUP(G901,  payment_dates, payments,0,0)
)</f>
        <v/>
      </c>
      <c r="L901" s="8" t="str" cm="1">
        <f t="array" aca="1" ref="L901" ca="1">_xlfn.IFS(
AND($B$11="Hə", $B$3="İllik"), AC901,
AND($B$11="Hə", $B$3="Aylıq"), AD901,
$B$11="Yox", AB901)</f>
        <v/>
      </c>
      <c r="M901" s="1" t="str" cm="1">
        <f t="array" aca="1" ref="M901" ca="1">_xlfn.IFS( L901="", "",
(M900-N901)&lt;=0.5, 0,
TRUE,  M900-N901)</f>
        <v/>
      </c>
      <c r="N901" s="7" t="str" cm="1">
        <f t="array" aca="1" ref="N901" ca="1">_xlfn.IFS(
L901="", "",
TRUE, MIN(M900, ROUND($M$14/ (last_rou_date - $B$2) * (L901-L900), 2) )
)</f>
        <v/>
      </c>
      <c r="P901" s="59" t="str">
        <f t="shared" ca="1" si="42"/>
        <v/>
      </c>
      <c r="Q901" s="1" t="str" cm="1">
        <f t="array" aca="1" ref="Q901" ca="1">_xlfn.IFS(P901="","",
$B$11="Hə", _xlfn.XLOOKUP(DATE(P901, 12, 31), rou_table_dates, rou_table_nbvs,0, 0),
TRUE,  MAX(0, ROUND($M$14 - $M$14/ (last_rou_date - $B$2) * (DATE(P901,12,31) - $B$2), 2) )
)</f>
        <v/>
      </c>
      <c r="R901" s="1" t="str" cm="1">
        <f t="array" aca="1" ref="R901" ca="1">_xlfn.IFS(P901="","",
$B$11="Hə", _xlfn.XLOOKUP(DATE(P901, 12, 31), lease_table_dates, lease_table_balances,0, 0),
TRUE, IFERROR( XNPV($B$6, IF(payment_dates &gt;DATE(P901, 12, 31), payments,  0),  IF(payment_dates &gt;DATE(P901, 12, 31), payment_dates,  DATE(P901, 12, 31))    ),0)
)</f>
        <v/>
      </c>
      <c r="S901" s="1" t="str" cm="1">
        <f t="array" aca="1" ref="S901" ca="1">_xlfn.IFS(P901="","",
TRUE,  MIN( MIN(Q900, $M$14), ROUND($M$14/ (last_rou_date - $B$2) * (DATE(P901,12,31) - MAX($B$2, DATE(P901-1, 12, 31))), 2) )
)</f>
        <v/>
      </c>
      <c r="T901" s="7" t="str" cm="1">
        <f t="array" aca="1" ref="T901" ca="1">_xlfn.IFS(P901="", "",
ISTEXT(R900), R901- (H901 - SUMIFS( lease_table_payments, lease_table_years, P901) -$AG$14 ),
AND(ISNUMBER(R900), R901&lt;&gt;""),   R901- (R900 - SUMIFS( lease_table_payments, lease_table_years, P901) )
)</f>
        <v/>
      </c>
      <c r="V901" s="64">
        <f t="shared" si="41"/>
        <v>888</v>
      </c>
      <c r="W901" s="51" t="str" cm="1">
        <f t="array" ref="W901">_xlfn.IFS(
OR(W900=$B$4, W900=""),"",
TRUE,W900+1
)</f>
        <v/>
      </c>
      <c r="X901" s="51" t="str" cm="1">
        <f t="array" ref="X901">_xlfn.IFS(X900="","",
W901="", "",
AND($B$3="İllik"),DATE(YEAR(X900)+1,MONTH(X900),DAY(X900) ),
AND($B$3="Aylıq", $AH$14="Not end"), EDATE(X900,1),
AND($B$3="Aylıq", $AH$14="End"), EOMONTH(X900,1)
)</f>
        <v/>
      </c>
      <c r="Y901" s="51" t="str" cm="1">
        <f t="array" aca="1" ref="Y901" ca="1">_xlfn.IFS(
AND($B$7="Dövrün əvvəlində", Y900&lt;=last_rou_date), DATE(YEAR(Y900)+1, 12, 31),
AND($B$7="Dövrün sonunda", Y900&lt;=last_payment_date), DATE(YEAR(Y900)+1, 12, 31),
TRUE, ""
)</f>
        <v/>
      </c>
      <c r="Z901" s="75" t="str" cm="1">
        <f t="array" aca="1" ref="Z901" ca="1">_xlfn.IFS(
AND($AN$14="Not year_end", Z900&gt;last_payment_date), "",
AND($AN$14="Year_end", Z900&gt;=last_payment_date), "",
AND($AN$14="Year_end"), DATE(YEAR(Z900+1), 12, 31),
AND($AN$14="Not year_end", MONTH(Z900)=12, DAY(Z900)=31), DATE(YEAR(Z899)+1, MONTH(Z899), DAY(Z899)),
AND($AN$14="Not year_end", OR(MONTH(Z900)&lt;&gt;12, DAY(Z900)&lt;&gt;31) ), DATE(YEAR(Z900), 12, 31)
)</f>
        <v/>
      </c>
      <c r="AA901" s="75" t="str" cm="1">
        <f t="array" aca="1" ref="AA901" ca="1">_xlfn.IFS(AA900="", "",
AND(AA900=last_payment_date, OR(MONTH(AA900)&lt;&gt;12, DAY(AA900)&lt;&gt;31) ), DATE(YEAR(AA900), 12, 31),
AND(MONTH(AA900)=12, DAY(AA900)=31, AA900&gt;=last_payment_date), "",
AND(MONTH(AA900)=12, DAY(AA900)&lt;&gt;31),  EOMONTH(AA900,0),
AND(MONTH(AA900)=12, DAY(AA900)=31, $AH$14="Not end"),  EDATE(AA899,1),
AND($AH$14="Not end"), EDATE(AA900, 1),
AND($AH$14="End"), EOMONTH(AA900, 1)
)</f>
        <v/>
      </c>
      <c r="AB901" s="75" t="str" cm="1">
        <f t="array" aca="1" ref="AB901" ca="1">_xlfn.IFS(AB900="","",
AND(AB900=last_rou_date), "",
AND($B$3="İllik"),DATE(YEAR(AB900)+1,MONTH(AB900),DAY(AB900) ),
AND($B$3="Aylıq", $AH$14="Not end"), EDATE(AB900,1),
AND($B$3="Aylıq", $AH$14="End"), EOMONTH(AB900,1)
)</f>
        <v/>
      </c>
      <c r="AC901" s="75" t="str" cm="1">
        <f t="array" aca="1" ref="AC901" ca="1">_xlfn.IFS(
AND($AN$14="Not year_end", AC900&gt;last_rou_date), "",
AND($AN$14="Year_end", AC900&gt;=last_rou_date), "",
AND($AN$14="Year_end"), DATE(YEAR(AC900+1), 12, 31),
AND($AN$14="Not year_end", MONTH(AC900)=12, DAY(AC900)=31), DATE(YEAR(AC899)+1, MONTH(AC899), DAY(AC899)),
AND($AN$14="Not year_end", OR(MONTH(AC900)&lt;&gt;12, DAY(AC900)&lt;&gt;31) ), DATE(YEAR(AC900), 12, 31)
)</f>
        <v/>
      </c>
      <c r="AD901" s="75" t="str" cm="1">
        <f t="array" aca="1" ref="AD901" ca="1">_xlfn.IFS(AD900="", "",
AND(AD900=last_rou_date, OR(MONTH(AD900)&lt;&gt;12, DAY(AD900)&lt;&gt;31) ), DATE(YEAR(AD900), 12, 31),
AND(MONTH(AD900)=12, DAY(AD900)=31, AD900&gt;=last_rou_date), "",
AND(MONTH(AD900)=12, DAY(AD900)&lt;&gt;31),  EOMONTH(AD900,0),
AND(MONTH(AD900)=12, DAY(AD900)=31, $AH$14="Not end"),  EDATE(AD899,1),
AND($AH$14="Not end"), EDATE(AD900, 1),
AND($AH$14="End"), EOMONTH(AD900, 1)
)</f>
        <v/>
      </c>
      <c r="AE901" s="51" t="str" cm="1">
        <f t="array" ref="AE901">_xlfn.IFS(W901="", "",
AND(W901&gt;0, W901&lt;=$B$4, $C$2="İllik artım, faiz olaraq", $D$2&gt;0, $B$3="İllik"), $B$5*((1+$D$2)^(W901-1)),
AND(W901&gt;0, W901&lt;=$B$4, $C$2="İllik artım, faiz olaraq", $D$2&gt;0, $B$3="Aylıq"), $B$5*((1+$D$2)^ROUNDDOWN((W901-1)/12,0)),
AND(W901=1, $C$2="Aşağıdakı kimi dəyişir", ), $B$5,
AND(W901&gt;1, W901&lt;=$B$4, $C$2="Aşağıdakı kimi dəyişir"), IFERROR(VLOOKUP(W901, $C$4:$D$7, 2, FALSE), AE900),
AND(W901&gt;0, W901&lt;=$B$4), $B$5,
TRUE,0 )</f>
        <v/>
      </c>
      <c r="AF901" s="51" t="str">
        <f t="shared" ca="1" si="40"/>
        <v/>
      </c>
    </row>
    <row r="902" spans="1:32" x14ac:dyDescent="0.4">
      <c r="A902" s="13" t="str" cm="1">
        <f t="array" aca="1" ref="A902" ca="1">_xlfn.IFS(
AND(SUMIFS(lease_table_interest_accruals, lease_table_dates, A901)&gt;0, COUNTIFS($E$14:E901, "Interest accrual", $A$14:A901, A901)=0),  A901,
AND(SUMIFS(lease_table_payments, lease_table_dates, A901)&gt;0, COUNTIFS($E$14:E901, "Payment", $A$14:A901, A901)=0),  A901,
AND(SUMIFS(rou_table_deprs, rou_table_dates, A901)&gt;0, COUNTIFS($E$14:E901, "Depreciation", $A$14:A901, A901)=0),  A901,
TRUE,  IFERROR(INDEX(rou_table_dates,  MATCH(A901, rou_table_dates)+1, ), "")
)</f>
        <v/>
      </c>
      <c r="B902" s="1" t="str" cm="1">
        <f t="array" aca="1" ref="B902" ca="1">_xlfn.IFS(
AND(E902="Payment", A902=$B$2), $AM$14,
E902="Payment", $AM$15,
E902="Interest accrual", $AM$18,
E902="Depreciation", $AM$17,
TRUE, "")</f>
        <v/>
      </c>
      <c r="C902" s="1" t="str" cm="1">
        <f t="array" aca="1" ref="C902" ca="1">_xlfn.IFS(
E902="Payment", $AM$19,
E902="Interest accrual", $AM$15,
E902="Depreciation", $AM$16,
TRUE, "")</f>
        <v/>
      </c>
      <c r="D902" s="1" t="str" cm="1">
        <f t="array" aca="1" ref="D902" ca="1">_xlfn.IFS(
E902="Payment", _xlfn.XLOOKUP(A902, lease_table_dates, lease_table_payments, 0, 0),
E902="Interest accrual", _xlfn.XLOOKUP(A902, lease_table_dates, lease_table_interest_accruals, 0, 0),
E902="Depreciation", _xlfn.XLOOKUP(A902, rou_table_dates, rou_table_deprs, 0, 0),
TRUE, ""
)</f>
        <v/>
      </c>
      <c r="E902" s="7" t="str" cm="1">
        <f t="array" aca="1" ref="E902" ca="1">_xlfn.IFS(
AND(SUMIFS(lease_table_interest_accruals, lease_table_dates, A902)&gt;0, COUNTIFS($E$14:E901, "Interest accrual", $A$14:A901, A902)=0), "Interest accrual",
AND(SUMIFS(lease_table_payments, lease_table_dates, A902)&gt;0, COUNTIFS($E$14:E901, "Payment", $A$14:A901, A902)=0), "Payment",
AND(SUMIFS(rou_table_deprs, rou_table_dates, A902)&gt;0, COUNTIFS($E$14:E901, "Depreciation", $A$14:A901, A902)=0), "Depreciation",
TRUE,  ""
)</f>
        <v/>
      </c>
      <c r="G902" s="13" t="str" cm="1">
        <f t="array" aca="1" ref="G902" ca="1">_xlfn.IFS(
AND($B$11="Hə", $B$3="İllik"), Z902,
AND($B$11="Hə", $B$3="Aylıq"), AA902,
$B$11="Yox", X902)</f>
        <v/>
      </c>
      <c r="H902" s="1" t="str" cm="1">
        <f t="array" aca="1" ref="H902" ca="1">_xlfn.IFS( G902="", "",
TRUE, ROUND( H901+I902-J902, 2) )</f>
        <v/>
      </c>
      <c r="I902" s="1" t="str" cm="1">
        <f t="array" aca="1" ref="I902" ca="1">_xlfn.IFS(G902="", "",
G902=last_payment_date, (J902-H901),
 TRUE,  -  (H901- H901* (1+$B$6)^ (_xlfn.DAYS(G902,G901)/365) )
)</f>
        <v/>
      </c>
      <c r="J902" s="1" t="str" cm="1">
        <f t="array" aca="1" ref="J902" ca="1">_xlfn.IFS(G902="", "",
TRUE, _xlfn.XLOOKUP(G902,  payment_dates, payments,0,0)
)</f>
        <v/>
      </c>
      <c r="L902" s="8" t="str" cm="1">
        <f t="array" aca="1" ref="L902" ca="1">_xlfn.IFS(
AND($B$11="Hə", $B$3="İllik"), AC902,
AND($B$11="Hə", $B$3="Aylıq"), AD902,
$B$11="Yox", AB902)</f>
        <v/>
      </c>
      <c r="M902" s="1" t="str" cm="1">
        <f t="array" aca="1" ref="M902" ca="1">_xlfn.IFS( L902="", "",
(M901-N902)&lt;=0.5, 0,
TRUE,  M901-N902)</f>
        <v/>
      </c>
      <c r="N902" s="7" t="str" cm="1">
        <f t="array" aca="1" ref="N902" ca="1">_xlfn.IFS(
L902="", "",
TRUE, MIN(M901, ROUND($M$14/ (last_rou_date - $B$2) * (L902-L901), 2) )
)</f>
        <v/>
      </c>
      <c r="P902" s="59" t="str">
        <f t="shared" ca="1" si="42"/>
        <v/>
      </c>
      <c r="Q902" s="1" t="str" cm="1">
        <f t="array" aca="1" ref="Q902" ca="1">_xlfn.IFS(P902="","",
$B$11="Hə", _xlfn.XLOOKUP(DATE(P902, 12, 31), rou_table_dates, rou_table_nbvs,0, 0),
TRUE,  MAX(0, ROUND($M$14 - $M$14/ (last_rou_date - $B$2) * (DATE(P902,12,31) - $B$2), 2) )
)</f>
        <v/>
      </c>
      <c r="R902" s="1" t="str" cm="1">
        <f t="array" aca="1" ref="R902" ca="1">_xlfn.IFS(P902="","",
$B$11="Hə", _xlfn.XLOOKUP(DATE(P902, 12, 31), lease_table_dates, lease_table_balances,0, 0),
TRUE, IFERROR( XNPV($B$6, IF(payment_dates &gt;DATE(P902, 12, 31), payments,  0),  IF(payment_dates &gt;DATE(P902, 12, 31), payment_dates,  DATE(P902, 12, 31))    ),0)
)</f>
        <v/>
      </c>
      <c r="S902" s="1" t="str" cm="1">
        <f t="array" aca="1" ref="S902" ca="1">_xlfn.IFS(P902="","",
TRUE,  MIN( MIN(Q901, $M$14), ROUND($M$14/ (last_rou_date - $B$2) * (DATE(P902,12,31) - MAX($B$2, DATE(P902-1, 12, 31))), 2) )
)</f>
        <v/>
      </c>
      <c r="T902" s="7" t="str" cm="1">
        <f t="array" aca="1" ref="T902" ca="1">_xlfn.IFS(P902="", "",
ISTEXT(R901), R902- (H902 - SUMIFS( lease_table_payments, lease_table_years, P902) -$AG$14 ),
AND(ISNUMBER(R901), R902&lt;&gt;""),   R902- (R901 - SUMIFS( lease_table_payments, lease_table_years, P902) )
)</f>
        <v/>
      </c>
      <c r="V902" s="64">
        <f t="shared" si="41"/>
        <v>889</v>
      </c>
      <c r="W902" s="51" t="str" cm="1">
        <f t="array" ref="W902">_xlfn.IFS(
OR(W901=$B$4, W901=""),"",
TRUE,W901+1
)</f>
        <v/>
      </c>
      <c r="X902" s="51" t="str" cm="1">
        <f t="array" ref="X902">_xlfn.IFS(X901="","",
W902="", "",
AND($B$3="İllik"),DATE(YEAR(X901)+1,MONTH(X901),DAY(X901) ),
AND($B$3="Aylıq", $AH$14="Not end"), EDATE(X901,1),
AND($B$3="Aylıq", $AH$14="End"), EOMONTH(X901,1)
)</f>
        <v/>
      </c>
      <c r="Y902" s="51" t="str" cm="1">
        <f t="array" aca="1" ref="Y902" ca="1">_xlfn.IFS(
AND($B$7="Dövrün əvvəlində", Y901&lt;=last_rou_date), DATE(YEAR(Y901)+1, 12, 31),
AND($B$7="Dövrün sonunda", Y901&lt;=last_payment_date), DATE(YEAR(Y901)+1, 12, 31),
TRUE, ""
)</f>
        <v/>
      </c>
      <c r="Z902" s="75" t="str" cm="1">
        <f t="array" aca="1" ref="Z902" ca="1">_xlfn.IFS(
AND($AN$14="Not year_end", Z901&gt;last_payment_date), "",
AND($AN$14="Year_end", Z901&gt;=last_payment_date), "",
AND($AN$14="Year_end"), DATE(YEAR(Z901+1), 12, 31),
AND($AN$14="Not year_end", MONTH(Z901)=12, DAY(Z901)=31), DATE(YEAR(Z900)+1, MONTH(Z900), DAY(Z900)),
AND($AN$14="Not year_end", OR(MONTH(Z901)&lt;&gt;12, DAY(Z901)&lt;&gt;31) ), DATE(YEAR(Z901), 12, 31)
)</f>
        <v/>
      </c>
      <c r="AA902" s="75" t="str" cm="1">
        <f t="array" aca="1" ref="AA902" ca="1">_xlfn.IFS(AA901="", "",
AND(AA901=last_payment_date, OR(MONTH(AA901)&lt;&gt;12, DAY(AA901)&lt;&gt;31) ), DATE(YEAR(AA901), 12, 31),
AND(MONTH(AA901)=12, DAY(AA901)=31, AA901&gt;=last_payment_date), "",
AND(MONTH(AA901)=12, DAY(AA901)&lt;&gt;31),  EOMONTH(AA901,0),
AND(MONTH(AA901)=12, DAY(AA901)=31, $AH$14="Not end"),  EDATE(AA900,1),
AND($AH$14="Not end"), EDATE(AA901, 1),
AND($AH$14="End"), EOMONTH(AA901, 1)
)</f>
        <v/>
      </c>
      <c r="AB902" s="75" t="str" cm="1">
        <f t="array" aca="1" ref="AB902" ca="1">_xlfn.IFS(AB901="","",
AND(AB901=last_rou_date), "",
AND($B$3="İllik"),DATE(YEAR(AB901)+1,MONTH(AB901),DAY(AB901) ),
AND($B$3="Aylıq", $AH$14="Not end"), EDATE(AB901,1),
AND($B$3="Aylıq", $AH$14="End"), EOMONTH(AB901,1)
)</f>
        <v/>
      </c>
      <c r="AC902" s="75" t="str" cm="1">
        <f t="array" aca="1" ref="AC902" ca="1">_xlfn.IFS(
AND($AN$14="Not year_end", AC901&gt;last_rou_date), "",
AND($AN$14="Year_end", AC901&gt;=last_rou_date), "",
AND($AN$14="Year_end"), DATE(YEAR(AC901+1), 12, 31),
AND($AN$14="Not year_end", MONTH(AC901)=12, DAY(AC901)=31), DATE(YEAR(AC900)+1, MONTH(AC900), DAY(AC900)),
AND($AN$14="Not year_end", OR(MONTH(AC901)&lt;&gt;12, DAY(AC901)&lt;&gt;31) ), DATE(YEAR(AC901), 12, 31)
)</f>
        <v/>
      </c>
      <c r="AD902" s="75" t="str" cm="1">
        <f t="array" aca="1" ref="AD902" ca="1">_xlfn.IFS(AD901="", "",
AND(AD901=last_rou_date, OR(MONTH(AD901)&lt;&gt;12, DAY(AD901)&lt;&gt;31) ), DATE(YEAR(AD901), 12, 31),
AND(MONTH(AD901)=12, DAY(AD901)=31, AD901&gt;=last_rou_date), "",
AND(MONTH(AD901)=12, DAY(AD901)&lt;&gt;31),  EOMONTH(AD901,0),
AND(MONTH(AD901)=12, DAY(AD901)=31, $AH$14="Not end"),  EDATE(AD900,1),
AND($AH$14="Not end"), EDATE(AD901, 1),
AND($AH$14="End"), EOMONTH(AD901, 1)
)</f>
        <v/>
      </c>
      <c r="AE902" s="51" t="str" cm="1">
        <f t="array" ref="AE902">_xlfn.IFS(W902="", "",
AND(W902&gt;0, W902&lt;=$B$4, $C$2="İllik artım, faiz olaraq", $D$2&gt;0, $B$3="İllik"), $B$5*((1+$D$2)^(W902-1)),
AND(W902&gt;0, W902&lt;=$B$4, $C$2="İllik artım, faiz olaraq", $D$2&gt;0, $B$3="Aylıq"), $B$5*((1+$D$2)^ROUNDDOWN((W902-1)/12,0)),
AND(W902=1, $C$2="Aşağıdakı kimi dəyişir", ), $B$5,
AND(W902&gt;1, W902&lt;=$B$4, $C$2="Aşağıdakı kimi dəyişir"), IFERROR(VLOOKUP(W902, $C$4:$D$7, 2, FALSE), AE901),
AND(W902&gt;0, W902&lt;=$B$4), $B$5,
TRUE,0 )</f>
        <v/>
      </c>
      <c r="AF902" s="51" t="str">
        <f t="shared" ca="1" si="40"/>
        <v/>
      </c>
    </row>
    <row r="903" spans="1:32" x14ac:dyDescent="0.4">
      <c r="A903" s="13" t="str" cm="1">
        <f t="array" aca="1" ref="A903" ca="1">_xlfn.IFS(
AND(SUMIFS(lease_table_interest_accruals, lease_table_dates, A902)&gt;0, COUNTIFS($E$14:E902, "Interest accrual", $A$14:A902, A902)=0),  A902,
AND(SUMIFS(lease_table_payments, lease_table_dates, A902)&gt;0, COUNTIFS($E$14:E902, "Payment", $A$14:A902, A902)=0),  A902,
AND(SUMIFS(rou_table_deprs, rou_table_dates, A902)&gt;0, COUNTIFS($E$14:E902, "Depreciation", $A$14:A902, A902)=0),  A902,
TRUE,  IFERROR(INDEX(rou_table_dates,  MATCH(A902, rou_table_dates)+1, ), "")
)</f>
        <v/>
      </c>
      <c r="B903" s="1" t="str" cm="1">
        <f t="array" aca="1" ref="B903" ca="1">_xlfn.IFS(
AND(E903="Payment", A903=$B$2), $AM$14,
E903="Payment", $AM$15,
E903="Interest accrual", $AM$18,
E903="Depreciation", $AM$17,
TRUE, "")</f>
        <v/>
      </c>
      <c r="C903" s="1" t="str" cm="1">
        <f t="array" aca="1" ref="C903" ca="1">_xlfn.IFS(
E903="Payment", $AM$19,
E903="Interest accrual", $AM$15,
E903="Depreciation", $AM$16,
TRUE, "")</f>
        <v/>
      </c>
      <c r="D903" s="1" t="str" cm="1">
        <f t="array" aca="1" ref="D903" ca="1">_xlfn.IFS(
E903="Payment", _xlfn.XLOOKUP(A903, lease_table_dates, lease_table_payments, 0, 0),
E903="Interest accrual", _xlfn.XLOOKUP(A903, lease_table_dates, lease_table_interest_accruals, 0, 0),
E903="Depreciation", _xlfn.XLOOKUP(A903, rou_table_dates, rou_table_deprs, 0, 0),
TRUE, ""
)</f>
        <v/>
      </c>
      <c r="E903" s="7" t="str" cm="1">
        <f t="array" aca="1" ref="E903" ca="1">_xlfn.IFS(
AND(SUMIFS(lease_table_interest_accruals, lease_table_dates, A903)&gt;0, COUNTIFS($E$14:E902, "Interest accrual", $A$14:A902, A903)=0), "Interest accrual",
AND(SUMIFS(lease_table_payments, lease_table_dates, A903)&gt;0, COUNTIFS($E$14:E902, "Payment", $A$14:A902, A903)=0), "Payment",
AND(SUMIFS(rou_table_deprs, rou_table_dates, A903)&gt;0, COUNTIFS($E$14:E902, "Depreciation", $A$14:A902, A903)=0), "Depreciation",
TRUE,  ""
)</f>
        <v/>
      </c>
      <c r="G903" s="13" t="str" cm="1">
        <f t="array" aca="1" ref="G903" ca="1">_xlfn.IFS(
AND($B$11="Hə", $B$3="İllik"), Z903,
AND($B$11="Hə", $B$3="Aylıq"), AA903,
$B$11="Yox", X903)</f>
        <v/>
      </c>
      <c r="H903" s="1" t="str" cm="1">
        <f t="array" aca="1" ref="H903" ca="1">_xlfn.IFS( G903="", "",
TRUE, ROUND( H902+I903-J903, 2) )</f>
        <v/>
      </c>
      <c r="I903" s="1" t="str" cm="1">
        <f t="array" aca="1" ref="I903" ca="1">_xlfn.IFS(G903="", "",
G903=last_payment_date, (J903-H902),
 TRUE,  -  (H902- H902* (1+$B$6)^ (_xlfn.DAYS(G903,G902)/365) )
)</f>
        <v/>
      </c>
      <c r="J903" s="1" t="str" cm="1">
        <f t="array" aca="1" ref="J903" ca="1">_xlfn.IFS(G903="", "",
TRUE, _xlfn.XLOOKUP(G903,  payment_dates, payments,0,0)
)</f>
        <v/>
      </c>
      <c r="L903" s="8" t="str" cm="1">
        <f t="array" aca="1" ref="L903" ca="1">_xlfn.IFS(
AND($B$11="Hə", $B$3="İllik"), AC903,
AND($B$11="Hə", $B$3="Aylıq"), AD903,
$B$11="Yox", AB903)</f>
        <v/>
      </c>
      <c r="M903" s="1" t="str" cm="1">
        <f t="array" aca="1" ref="M903" ca="1">_xlfn.IFS( L903="", "",
(M902-N903)&lt;=0.5, 0,
TRUE,  M902-N903)</f>
        <v/>
      </c>
      <c r="N903" s="7" t="str" cm="1">
        <f t="array" aca="1" ref="N903" ca="1">_xlfn.IFS(
L903="", "",
TRUE, MIN(M902, ROUND($M$14/ (last_rou_date - $B$2) * (L903-L902), 2) )
)</f>
        <v/>
      </c>
      <c r="P903" s="59" t="str">
        <f t="shared" ca="1" si="42"/>
        <v/>
      </c>
      <c r="Q903" s="1" t="str" cm="1">
        <f t="array" aca="1" ref="Q903" ca="1">_xlfn.IFS(P903="","",
$B$11="Hə", _xlfn.XLOOKUP(DATE(P903, 12, 31), rou_table_dates, rou_table_nbvs,0, 0),
TRUE,  MAX(0, ROUND($M$14 - $M$14/ (last_rou_date - $B$2) * (DATE(P903,12,31) - $B$2), 2) )
)</f>
        <v/>
      </c>
      <c r="R903" s="1" t="str" cm="1">
        <f t="array" aca="1" ref="R903" ca="1">_xlfn.IFS(P903="","",
$B$11="Hə", _xlfn.XLOOKUP(DATE(P903, 12, 31), lease_table_dates, lease_table_balances,0, 0),
TRUE, IFERROR( XNPV($B$6, IF(payment_dates &gt;DATE(P903, 12, 31), payments,  0),  IF(payment_dates &gt;DATE(P903, 12, 31), payment_dates,  DATE(P903, 12, 31))    ),0)
)</f>
        <v/>
      </c>
      <c r="S903" s="1" t="str" cm="1">
        <f t="array" aca="1" ref="S903" ca="1">_xlfn.IFS(P903="","",
TRUE,  MIN( MIN(Q902, $M$14), ROUND($M$14/ (last_rou_date - $B$2) * (DATE(P903,12,31) - MAX($B$2, DATE(P903-1, 12, 31))), 2) )
)</f>
        <v/>
      </c>
      <c r="T903" s="7" t="str" cm="1">
        <f t="array" aca="1" ref="T903" ca="1">_xlfn.IFS(P903="", "",
ISTEXT(R902), R903- (H903 - SUMIFS( lease_table_payments, lease_table_years, P903) -$AG$14 ),
AND(ISNUMBER(R902), R903&lt;&gt;""),   R903- (R902 - SUMIFS( lease_table_payments, lease_table_years, P903) )
)</f>
        <v/>
      </c>
      <c r="V903" s="64">
        <f t="shared" si="41"/>
        <v>890</v>
      </c>
      <c r="W903" s="51" t="str" cm="1">
        <f t="array" ref="W903">_xlfn.IFS(
OR(W902=$B$4, W902=""),"",
TRUE,W902+1
)</f>
        <v/>
      </c>
      <c r="X903" s="51" t="str" cm="1">
        <f t="array" ref="X903">_xlfn.IFS(X902="","",
W903="", "",
AND($B$3="İllik"),DATE(YEAR(X902)+1,MONTH(X902),DAY(X902) ),
AND($B$3="Aylıq", $AH$14="Not end"), EDATE(X902,1),
AND($B$3="Aylıq", $AH$14="End"), EOMONTH(X902,1)
)</f>
        <v/>
      </c>
      <c r="Y903" s="51" t="str" cm="1">
        <f t="array" aca="1" ref="Y903" ca="1">_xlfn.IFS(
AND($B$7="Dövrün əvvəlində", Y902&lt;=last_rou_date), DATE(YEAR(Y902)+1, 12, 31),
AND($B$7="Dövrün sonunda", Y902&lt;=last_payment_date), DATE(YEAR(Y902)+1, 12, 31),
TRUE, ""
)</f>
        <v/>
      </c>
      <c r="Z903" s="75" t="str" cm="1">
        <f t="array" aca="1" ref="Z903" ca="1">_xlfn.IFS(
AND($AN$14="Not year_end", Z902&gt;last_payment_date), "",
AND($AN$14="Year_end", Z902&gt;=last_payment_date), "",
AND($AN$14="Year_end"), DATE(YEAR(Z902+1), 12, 31),
AND($AN$14="Not year_end", MONTH(Z902)=12, DAY(Z902)=31), DATE(YEAR(Z901)+1, MONTH(Z901), DAY(Z901)),
AND($AN$14="Not year_end", OR(MONTH(Z902)&lt;&gt;12, DAY(Z902)&lt;&gt;31) ), DATE(YEAR(Z902), 12, 31)
)</f>
        <v/>
      </c>
      <c r="AA903" s="75" t="str" cm="1">
        <f t="array" aca="1" ref="AA903" ca="1">_xlfn.IFS(AA902="", "",
AND(AA902=last_payment_date, OR(MONTH(AA902)&lt;&gt;12, DAY(AA902)&lt;&gt;31) ), DATE(YEAR(AA902), 12, 31),
AND(MONTH(AA902)=12, DAY(AA902)=31, AA902&gt;=last_payment_date), "",
AND(MONTH(AA902)=12, DAY(AA902)&lt;&gt;31),  EOMONTH(AA902,0),
AND(MONTH(AA902)=12, DAY(AA902)=31, $AH$14="Not end"),  EDATE(AA901,1),
AND($AH$14="Not end"), EDATE(AA902, 1),
AND($AH$14="End"), EOMONTH(AA902, 1)
)</f>
        <v/>
      </c>
      <c r="AB903" s="75" t="str" cm="1">
        <f t="array" aca="1" ref="AB903" ca="1">_xlfn.IFS(AB902="","",
AND(AB902=last_rou_date), "",
AND($B$3="İllik"),DATE(YEAR(AB902)+1,MONTH(AB902),DAY(AB902) ),
AND($B$3="Aylıq", $AH$14="Not end"), EDATE(AB902,1),
AND($B$3="Aylıq", $AH$14="End"), EOMONTH(AB902,1)
)</f>
        <v/>
      </c>
      <c r="AC903" s="75" t="str" cm="1">
        <f t="array" aca="1" ref="AC903" ca="1">_xlfn.IFS(
AND($AN$14="Not year_end", AC902&gt;last_rou_date), "",
AND($AN$14="Year_end", AC902&gt;=last_rou_date), "",
AND($AN$14="Year_end"), DATE(YEAR(AC902+1), 12, 31),
AND($AN$14="Not year_end", MONTH(AC902)=12, DAY(AC902)=31), DATE(YEAR(AC901)+1, MONTH(AC901), DAY(AC901)),
AND($AN$14="Not year_end", OR(MONTH(AC902)&lt;&gt;12, DAY(AC902)&lt;&gt;31) ), DATE(YEAR(AC902), 12, 31)
)</f>
        <v/>
      </c>
      <c r="AD903" s="75" t="str" cm="1">
        <f t="array" aca="1" ref="AD903" ca="1">_xlfn.IFS(AD902="", "",
AND(AD902=last_rou_date, OR(MONTH(AD902)&lt;&gt;12, DAY(AD902)&lt;&gt;31) ), DATE(YEAR(AD902), 12, 31),
AND(MONTH(AD902)=12, DAY(AD902)=31, AD902&gt;=last_rou_date), "",
AND(MONTH(AD902)=12, DAY(AD902)&lt;&gt;31),  EOMONTH(AD902,0),
AND(MONTH(AD902)=12, DAY(AD902)=31, $AH$14="Not end"),  EDATE(AD901,1),
AND($AH$14="Not end"), EDATE(AD902, 1),
AND($AH$14="End"), EOMONTH(AD902, 1)
)</f>
        <v/>
      </c>
      <c r="AE903" s="51" t="str" cm="1">
        <f t="array" ref="AE903">_xlfn.IFS(W903="", "",
AND(W903&gt;0, W903&lt;=$B$4, $C$2="İllik artım, faiz olaraq", $D$2&gt;0, $B$3="İllik"), $B$5*((1+$D$2)^(W903-1)),
AND(W903&gt;0, W903&lt;=$B$4, $C$2="İllik artım, faiz olaraq", $D$2&gt;0, $B$3="Aylıq"), $B$5*((1+$D$2)^ROUNDDOWN((W903-1)/12,0)),
AND(W903=1, $C$2="Aşağıdakı kimi dəyişir", ), $B$5,
AND(W903&gt;1, W903&lt;=$B$4, $C$2="Aşağıdakı kimi dəyişir"), IFERROR(VLOOKUP(W903, $C$4:$D$7, 2, FALSE), AE902),
AND(W903&gt;0, W903&lt;=$B$4), $B$5,
TRUE,0 )</f>
        <v/>
      </c>
      <c r="AF903" s="51" t="str">
        <f t="shared" ca="1" si="40"/>
        <v/>
      </c>
    </row>
    <row r="904" spans="1:32" x14ac:dyDescent="0.4">
      <c r="A904" s="13" t="str" cm="1">
        <f t="array" aca="1" ref="A904" ca="1">_xlfn.IFS(
AND(SUMIFS(lease_table_interest_accruals, lease_table_dates, A903)&gt;0, COUNTIFS($E$14:E903, "Interest accrual", $A$14:A903, A903)=0),  A903,
AND(SUMIFS(lease_table_payments, lease_table_dates, A903)&gt;0, COUNTIFS($E$14:E903, "Payment", $A$14:A903, A903)=0),  A903,
AND(SUMIFS(rou_table_deprs, rou_table_dates, A903)&gt;0, COUNTIFS($E$14:E903, "Depreciation", $A$14:A903, A903)=0),  A903,
TRUE,  IFERROR(INDEX(rou_table_dates,  MATCH(A903, rou_table_dates)+1, ), "")
)</f>
        <v/>
      </c>
      <c r="B904" s="1" t="str" cm="1">
        <f t="array" aca="1" ref="B904" ca="1">_xlfn.IFS(
AND(E904="Payment", A904=$B$2), $AM$14,
E904="Payment", $AM$15,
E904="Interest accrual", $AM$18,
E904="Depreciation", $AM$17,
TRUE, "")</f>
        <v/>
      </c>
      <c r="C904" s="1" t="str" cm="1">
        <f t="array" aca="1" ref="C904" ca="1">_xlfn.IFS(
E904="Payment", $AM$19,
E904="Interest accrual", $AM$15,
E904="Depreciation", $AM$16,
TRUE, "")</f>
        <v/>
      </c>
      <c r="D904" s="1" t="str" cm="1">
        <f t="array" aca="1" ref="D904" ca="1">_xlfn.IFS(
E904="Payment", _xlfn.XLOOKUP(A904, lease_table_dates, lease_table_payments, 0, 0),
E904="Interest accrual", _xlfn.XLOOKUP(A904, lease_table_dates, lease_table_interest_accruals, 0, 0),
E904="Depreciation", _xlfn.XLOOKUP(A904, rou_table_dates, rou_table_deprs, 0, 0),
TRUE, ""
)</f>
        <v/>
      </c>
      <c r="E904" s="7" t="str" cm="1">
        <f t="array" aca="1" ref="E904" ca="1">_xlfn.IFS(
AND(SUMIFS(lease_table_interest_accruals, lease_table_dates, A904)&gt;0, COUNTIFS($E$14:E903, "Interest accrual", $A$14:A903, A904)=0), "Interest accrual",
AND(SUMIFS(lease_table_payments, lease_table_dates, A904)&gt;0, COUNTIFS($E$14:E903, "Payment", $A$14:A903, A904)=0), "Payment",
AND(SUMIFS(rou_table_deprs, rou_table_dates, A904)&gt;0, COUNTIFS($E$14:E903, "Depreciation", $A$14:A903, A904)=0), "Depreciation",
TRUE,  ""
)</f>
        <v/>
      </c>
      <c r="G904" s="13" t="str" cm="1">
        <f t="array" aca="1" ref="G904" ca="1">_xlfn.IFS(
AND($B$11="Hə", $B$3="İllik"), Z904,
AND($B$11="Hə", $B$3="Aylıq"), AA904,
$B$11="Yox", X904)</f>
        <v/>
      </c>
      <c r="H904" s="1" t="str" cm="1">
        <f t="array" aca="1" ref="H904" ca="1">_xlfn.IFS( G904="", "",
TRUE, ROUND( H903+I904-J904, 2) )</f>
        <v/>
      </c>
      <c r="I904" s="1" t="str" cm="1">
        <f t="array" aca="1" ref="I904" ca="1">_xlfn.IFS(G904="", "",
G904=last_payment_date, (J904-H903),
 TRUE,  -  (H903- H903* (1+$B$6)^ (_xlfn.DAYS(G904,G903)/365) )
)</f>
        <v/>
      </c>
      <c r="J904" s="1" t="str" cm="1">
        <f t="array" aca="1" ref="J904" ca="1">_xlfn.IFS(G904="", "",
TRUE, _xlfn.XLOOKUP(G904,  payment_dates, payments,0,0)
)</f>
        <v/>
      </c>
      <c r="L904" s="8" t="str" cm="1">
        <f t="array" aca="1" ref="L904" ca="1">_xlfn.IFS(
AND($B$11="Hə", $B$3="İllik"), AC904,
AND($B$11="Hə", $B$3="Aylıq"), AD904,
$B$11="Yox", AB904)</f>
        <v/>
      </c>
      <c r="M904" s="1" t="str" cm="1">
        <f t="array" aca="1" ref="M904" ca="1">_xlfn.IFS( L904="", "",
(M903-N904)&lt;=0.5, 0,
TRUE,  M903-N904)</f>
        <v/>
      </c>
      <c r="N904" s="7" t="str" cm="1">
        <f t="array" aca="1" ref="N904" ca="1">_xlfn.IFS(
L904="", "",
TRUE, MIN(M903, ROUND($M$14/ (last_rou_date - $B$2) * (L904-L903), 2) )
)</f>
        <v/>
      </c>
      <c r="P904" s="59" t="str">
        <f t="shared" ca="1" si="42"/>
        <v/>
      </c>
      <c r="Q904" s="1" t="str" cm="1">
        <f t="array" aca="1" ref="Q904" ca="1">_xlfn.IFS(P904="","",
$B$11="Hə", _xlfn.XLOOKUP(DATE(P904, 12, 31), rou_table_dates, rou_table_nbvs,0, 0),
TRUE,  MAX(0, ROUND($M$14 - $M$14/ (last_rou_date - $B$2) * (DATE(P904,12,31) - $B$2), 2) )
)</f>
        <v/>
      </c>
      <c r="R904" s="1" t="str" cm="1">
        <f t="array" aca="1" ref="R904" ca="1">_xlfn.IFS(P904="","",
$B$11="Hə", _xlfn.XLOOKUP(DATE(P904, 12, 31), lease_table_dates, lease_table_balances,0, 0),
TRUE, IFERROR( XNPV($B$6, IF(payment_dates &gt;DATE(P904, 12, 31), payments,  0),  IF(payment_dates &gt;DATE(P904, 12, 31), payment_dates,  DATE(P904, 12, 31))    ),0)
)</f>
        <v/>
      </c>
      <c r="S904" s="1" t="str" cm="1">
        <f t="array" aca="1" ref="S904" ca="1">_xlfn.IFS(P904="","",
TRUE,  MIN( MIN(Q903, $M$14), ROUND($M$14/ (last_rou_date - $B$2) * (DATE(P904,12,31) - MAX($B$2, DATE(P904-1, 12, 31))), 2) )
)</f>
        <v/>
      </c>
      <c r="T904" s="7" t="str" cm="1">
        <f t="array" aca="1" ref="T904" ca="1">_xlfn.IFS(P904="", "",
ISTEXT(R903), R904- (H904 - SUMIFS( lease_table_payments, lease_table_years, P904) -$AG$14 ),
AND(ISNUMBER(R903), R904&lt;&gt;""),   R904- (R903 - SUMIFS( lease_table_payments, lease_table_years, P904) )
)</f>
        <v/>
      </c>
      <c r="V904" s="64">
        <f t="shared" si="41"/>
        <v>891</v>
      </c>
      <c r="W904" s="51" t="str" cm="1">
        <f t="array" ref="W904">_xlfn.IFS(
OR(W903=$B$4, W903=""),"",
TRUE,W903+1
)</f>
        <v/>
      </c>
      <c r="X904" s="51" t="str" cm="1">
        <f t="array" ref="X904">_xlfn.IFS(X903="","",
W904="", "",
AND($B$3="İllik"),DATE(YEAR(X903)+1,MONTH(X903),DAY(X903) ),
AND($B$3="Aylıq", $AH$14="Not end"), EDATE(X903,1),
AND($B$3="Aylıq", $AH$14="End"), EOMONTH(X903,1)
)</f>
        <v/>
      </c>
      <c r="Y904" s="51" t="str" cm="1">
        <f t="array" aca="1" ref="Y904" ca="1">_xlfn.IFS(
AND($B$7="Dövrün əvvəlində", Y903&lt;=last_rou_date), DATE(YEAR(Y903)+1, 12, 31),
AND($B$7="Dövrün sonunda", Y903&lt;=last_payment_date), DATE(YEAR(Y903)+1, 12, 31),
TRUE, ""
)</f>
        <v/>
      </c>
      <c r="Z904" s="75" t="str" cm="1">
        <f t="array" aca="1" ref="Z904" ca="1">_xlfn.IFS(
AND($AN$14="Not year_end", Z903&gt;last_payment_date), "",
AND($AN$14="Year_end", Z903&gt;=last_payment_date), "",
AND($AN$14="Year_end"), DATE(YEAR(Z903+1), 12, 31),
AND($AN$14="Not year_end", MONTH(Z903)=12, DAY(Z903)=31), DATE(YEAR(Z902)+1, MONTH(Z902), DAY(Z902)),
AND($AN$14="Not year_end", OR(MONTH(Z903)&lt;&gt;12, DAY(Z903)&lt;&gt;31) ), DATE(YEAR(Z903), 12, 31)
)</f>
        <v/>
      </c>
      <c r="AA904" s="75" t="str" cm="1">
        <f t="array" aca="1" ref="AA904" ca="1">_xlfn.IFS(AA903="", "",
AND(AA903=last_payment_date, OR(MONTH(AA903)&lt;&gt;12, DAY(AA903)&lt;&gt;31) ), DATE(YEAR(AA903), 12, 31),
AND(MONTH(AA903)=12, DAY(AA903)=31, AA903&gt;=last_payment_date), "",
AND(MONTH(AA903)=12, DAY(AA903)&lt;&gt;31),  EOMONTH(AA903,0),
AND(MONTH(AA903)=12, DAY(AA903)=31, $AH$14="Not end"),  EDATE(AA902,1),
AND($AH$14="Not end"), EDATE(AA903, 1),
AND($AH$14="End"), EOMONTH(AA903, 1)
)</f>
        <v/>
      </c>
      <c r="AB904" s="75" t="str" cm="1">
        <f t="array" aca="1" ref="AB904" ca="1">_xlfn.IFS(AB903="","",
AND(AB903=last_rou_date), "",
AND($B$3="İllik"),DATE(YEAR(AB903)+1,MONTH(AB903),DAY(AB903) ),
AND($B$3="Aylıq", $AH$14="Not end"), EDATE(AB903,1),
AND($B$3="Aylıq", $AH$14="End"), EOMONTH(AB903,1)
)</f>
        <v/>
      </c>
      <c r="AC904" s="75" t="str" cm="1">
        <f t="array" aca="1" ref="AC904" ca="1">_xlfn.IFS(
AND($AN$14="Not year_end", AC903&gt;last_rou_date), "",
AND($AN$14="Year_end", AC903&gt;=last_rou_date), "",
AND($AN$14="Year_end"), DATE(YEAR(AC903+1), 12, 31),
AND($AN$14="Not year_end", MONTH(AC903)=12, DAY(AC903)=31), DATE(YEAR(AC902)+1, MONTH(AC902), DAY(AC902)),
AND($AN$14="Not year_end", OR(MONTH(AC903)&lt;&gt;12, DAY(AC903)&lt;&gt;31) ), DATE(YEAR(AC903), 12, 31)
)</f>
        <v/>
      </c>
      <c r="AD904" s="75" t="str" cm="1">
        <f t="array" aca="1" ref="AD904" ca="1">_xlfn.IFS(AD903="", "",
AND(AD903=last_rou_date, OR(MONTH(AD903)&lt;&gt;12, DAY(AD903)&lt;&gt;31) ), DATE(YEAR(AD903), 12, 31),
AND(MONTH(AD903)=12, DAY(AD903)=31, AD903&gt;=last_rou_date), "",
AND(MONTH(AD903)=12, DAY(AD903)&lt;&gt;31),  EOMONTH(AD903,0),
AND(MONTH(AD903)=12, DAY(AD903)=31, $AH$14="Not end"),  EDATE(AD902,1),
AND($AH$14="Not end"), EDATE(AD903, 1),
AND($AH$14="End"), EOMONTH(AD903, 1)
)</f>
        <v/>
      </c>
      <c r="AE904" s="51" t="str" cm="1">
        <f t="array" ref="AE904">_xlfn.IFS(W904="", "",
AND(W904&gt;0, W904&lt;=$B$4, $C$2="İllik artım, faiz olaraq", $D$2&gt;0, $B$3="İllik"), $B$5*((1+$D$2)^(W904-1)),
AND(W904&gt;0, W904&lt;=$B$4, $C$2="İllik artım, faiz olaraq", $D$2&gt;0, $B$3="Aylıq"), $B$5*((1+$D$2)^ROUNDDOWN((W904-1)/12,0)),
AND(W904=1, $C$2="Aşağıdakı kimi dəyişir", ), $B$5,
AND(W904&gt;1, W904&lt;=$B$4, $C$2="Aşağıdakı kimi dəyişir"), IFERROR(VLOOKUP(W904, $C$4:$D$7, 2, FALSE), AE903),
AND(W904&gt;0, W904&lt;=$B$4), $B$5,
TRUE,0 )</f>
        <v/>
      </c>
      <c r="AF904" s="51" t="str">
        <f t="shared" ca="1" si="40"/>
        <v/>
      </c>
    </row>
    <row r="905" spans="1:32" x14ac:dyDescent="0.4">
      <c r="A905" s="13" t="str" cm="1">
        <f t="array" aca="1" ref="A905" ca="1">_xlfn.IFS(
AND(SUMIFS(lease_table_interest_accruals, lease_table_dates, A904)&gt;0, COUNTIFS($E$14:E904, "Interest accrual", $A$14:A904, A904)=0),  A904,
AND(SUMIFS(lease_table_payments, lease_table_dates, A904)&gt;0, COUNTIFS($E$14:E904, "Payment", $A$14:A904, A904)=0),  A904,
AND(SUMIFS(rou_table_deprs, rou_table_dates, A904)&gt;0, COUNTIFS($E$14:E904, "Depreciation", $A$14:A904, A904)=0),  A904,
TRUE,  IFERROR(INDEX(rou_table_dates,  MATCH(A904, rou_table_dates)+1, ), "")
)</f>
        <v/>
      </c>
      <c r="B905" s="1" t="str" cm="1">
        <f t="array" aca="1" ref="B905" ca="1">_xlfn.IFS(
AND(E905="Payment", A905=$B$2), $AM$14,
E905="Payment", $AM$15,
E905="Interest accrual", $AM$18,
E905="Depreciation", $AM$17,
TRUE, "")</f>
        <v/>
      </c>
      <c r="C905" s="1" t="str" cm="1">
        <f t="array" aca="1" ref="C905" ca="1">_xlfn.IFS(
E905="Payment", $AM$19,
E905="Interest accrual", $AM$15,
E905="Depreciation", $AM$16,
TRUE, "")</f>
        <v/>
      </c>
      <c r="D905" s="1" t="str" cm="1">
        <f t="array" aca="1" ref="D905" ca="1">_xlfn.IFS(
E905="Payment", _xlfn.XLOOKUP(A905, lease_table_dates, lease_table_payments, 0, 0),
E905="Interest accrual", _xlfn.XLOOKUP(A905, lease_table_dates, lease_table_interest_accruals, 0, 0),
E905="Depreciation", _xlfn.XLOOKUP(A905, rou_table_dates, rou_table_deprs, 0, 0),
TRUE, ""
)</f>
        <v/>
      </c>
      <c r="E905" s="7" t="str" cm="1">
        <f t="array" aca="1" ref="E905" ca="1">_xlfn.IFS(
AND(SUMIFS(lease_table_interest_accruals, lease_table_dates, A905)&gt;0, COUNTIFS($E$14:E904, "Interest accrual", $A$14:A904, A905)=0), "Interest accrual",
AND(SUMIFS(lease_table_payments, lease_table_dates, A905)&gt;0, COUNTIFS($E$14:E904, "Payment", $A$14:A904, A905)=0), "Payment",
AND(SUMIFS(rou_table_deprs, rou_table_dates, A905)&gt;0, COUNTIFS($E$14:E904, "Depreciation", $A$14:A904, A905)=0), "Depreciation",
TRUE,  ""
)</f>
        <v/>
      </c>
      <c r="G905" s="13" t="str" cm="1">
        <f t="array" aca="1" ref="G905" ca="1">_xlfn.IFS(
AND($B$11="Hə", $B$3="İllik"), Z905,
AND($B$11="Hə", $B$3="Aylıq"), AA905,
$B$11="Yox", X905)</f>
        <v/>
      </c>
      <c r="H905" s="1" t="str" cm="1">
        <f t="array" aca="1" ref="H905" ca="1">_xlfn.IFS( G905="", "",
TRUE, ROUND( H904+I905-J905, 2) )</f>
        <v/>
      </c>
      <c r="I905" s="1" t="str" cm="1">
        <f t="array" aca="1" ref="I905" ca="1">_xlfn.IFS(G905="", "",
G905=last_payment_date, (J905-H904),
 TRUE,  -  (H904- H904* (1+$B$6)^ (_xlfn.DAYS(G905,G904)/365) )
)</f>
        <v/>
      </c>
      <c r="J905" s="1" t="str" cm="1">
        <f t="array" aca="1" ref="J905" ca="1">_xlfn.IFS(G905="", "",
TRUE, _xlfn.XLOOKUP(G905,  payment_dates, payments,0,0)
)</f>
        <v/>
      </c>
      <c r="L905" s="8" t="str" cm="1">
        <f t="array" aca="1" ref="L905" ca="1">_xlfn.IFS(
AND($B$11="Hə", $B$3="İllik"), AC905,
AND($B$11="Hə", $B$3="Aylıq"), AD905,
$B$11="Yox", AB905)</f>
        <v/>
      </c>
      <c r="M905" s="1" t="str" cm="1">
        <f t="array" aca="1" ref="M905" ca="1">_xlfn.IFS( L905="", "",
(M904-N905)&lt;=0.5, 0,
TRUE,  M904-N905)</f>
        <v/>
      </c>
      <c r="N905" s="7" t="str" cm="1">
        <f t="array" aca="1" ref="N905" ca="1">_xlfn.IFS(
L905="", "",
TRUE, MIN(M904, ROUND($M$14/ (last_rou_date - $B$2) * (L905-L904), 2) )
)</f>
        <v/>
      </c>
      <c r="P905" s="59" t="str">
        <f t="shared" ca="1" si="42"/>
        <v/>
      </c>
      <c r="Q905" s="1" t="str" cm="1">
        <f t="array" aca="1" ref="Q905" ca="1">_xlfn.IFS(P905="","",
$B$11="Hə", _xlfn.XLOOKUP(DATE(P905, 12, 31), rou_table_dates, rou_table_nbvs,0, 0),
TRUE,  MAX(0, ROUND($M$14 - $M$14/ (last_rou_date - $B$2) * (DATE(P905,12,31) - $B$2), 2) )
)</f>
        <v/>
      </c>
      <c r="R905" s="1" t="str" cm="1">
        <f t="array" aca="1" ref="R905" ca="1">_xlfn.IFS(P905="","",
$B$11="Hə", _xlfn.XLOOKUP(DATE(P905, 12, 31), lease_table_dates, lease_table_balances,0, 0),
TRUE, IFERROR( XNPV($B$6, IF(payment_dates &gt;DATE(P905, 12, 31), payments,  0),  IF(payment_dates &gt;DATE(P905, 12, 31), payment_dates,  DATE(P905, 12, 31))    ),0)
)</f>
        <v/>
      </c>
      <c r="S905" s="1" t="str" cm="1">
        <f t="array" aca="1" ref="S905" ca="1">_xlfn.IFS(P905="","",
TRUE,  MIN( MIN(Q904, $M$14), ROUND($M$14/ (last_rou_date - $B$2) * (DATE(P905,12,31) - MAX($B$2, DATE(P905-1, 12, 31))), 2) )
)</f>
        <v/>
      </c>
      <c r="T905" s="7" t="str" cm="1">
        <f t="array" aca="1" ref="T905" ca="1">_xlfn.IFS(P905="", "",
ISTEXT(R904), R905- (H905 - SUMIFS( lease_table_payments, lease_table_years, P905) -$AG$14 ),
AND(ISNUMBER(R904), R905&lt;&gt;""),   R905- (R904 - SUMIFS( lease_table_payments, lease_table_years, P905) )
)</f>
        <v/>
      </c>
      <c r="V905" s="64">
        <f t="shared" si="41"/>
        <v>892</v>
      </c>
      <c r="W905" s="51" t="str" cm="1">
        <f t="array" ref="W905">_xlfn.IFS(
OR(W904=$B$4, W904=""),"",
TRUE,W904+1
)</f>
        <v/>
      </c>
      <c r="X905" s="51" t="str" cm="1">
        <f t="array" ref="X905">_xlfn.IFS(X904="","",
W905="", "",
AND($B$3="İllik"),DATE(YEAR(X904)+1,MONTH(X904),DAY(X904) ),
AND($B$3="Aylıq", $AH$14="Not end"), EDATE(X904,1),
AND($B$3="Aylıq", $AH$14="End"), EOMONTH(X904,1)
)</f>
        <v/>
      </c>
      <c r="Y905" s="51" t="str" cm="1">
        <f t="array" aca="1" ref="Y905" ca="1">_xlfn.IFS(
AND($B$7="Dövrün əvvəlində", Y904&lt;=last_rou_date), DATE(YEAR(Y904)+1, 12, 31),
AND($B$7="Dövrün sonunda", Y904&lt;=last_payment_date), DATE(YEAR(Y904)+1, 12, 31),
TRUE, ""
)</f>
        <v/>
      </c>
      <c r="Z905" s="75" t="str" cm="1">
        <f t="array" aca="1" ref="Z905" ca="1">_xlfn.IFS(
AND($AN$14="Not year_end", Z904&gt;last_payment_date), "",
AND($AN$14="Year_end", Z904&gt;=last_payment_date), "",
AND($AN$14="Year_end"), DATE(YEAR(Z904+1), 12, 31),
AND($AN$14="Not year_end", MONTH(Z904)=12, DAY(Z904)=31), DATE(YEAR(Z903)+1, MONTH(Z903), DAY(Z903)),
AND($AN$14="Not year_end", OR(MONTH(Z904)&lt;&gt;12, DAY(Z904)&lt;&gt;31) ), DATE(YEAR(Z904), 12, 31)
)</f>
        <v/>
      </c>
      <c r="AA905" s="75" t="str" cm="1">
        <f t="array" aca="1" ref="AA905" ca="1">_xlfn.IFS(AA904="", "",
AND(AA904=last_payment_date, OR(MONTH(AA904)&lt;&gt;12, DAY(AA904)&lt;&gt;31) ), DATE(YEAR(AA904), 12, 31),
AND(MONTH(AA904)=12, DAY(AA904)=31, AA904&gt;=last_payment_date), "",
AND(MONTH(AA904)=12, DAY(AA904)&lt;&gt;31),  EOMONTH(AA904,0),
AND(MONTH(AA904)=12, DAY(AA904)=31, $AH$14="Not end"),  EDATE(AA903,1),
AND($AH$14="Not end"), EDATE(AA904, 1),
AND($AH$14="End"), EOMONTH(AA904, 1)
)</f>
        <v/>
      </c>
      <c r="AB905" s="75" t="str" cm="1">
        <f t="array" aca="1" ref="AB905" ca="1">_xlfn.IFS(AB904="","",
AND(AB904=last_rou_date), "",
AND($B$3="İllik"),DATE(YEAR(AB904)+1,MONTH(AB904),DAY(AB904) ),
AND($B$3="Aylıq", $AH$14="Not end"), EDATE(AB904,1),
AND($B$3="Aylıq", $AH$14="End"), EOMONTH(AB904,1)
)</f>
        <v/>
      </c>
      <c r="AC905" s="75" t="str" cm="1">
        <f t="array" aca="1" ref="AC905" ca="1">_xlfn.IFS(
AND($AN$14="Not year_end", AC904&gt;last_rou_date), "",
AND($AN$14="Year_end", AC904&gt;=last_rou_date), "",
AND($AN$14="Year_end"), DATE(YEAR(AC904+1), 12, 31),
AND($AN$14="Not year_end", MONTH(AC904)=12, DAY(AC904)=31), DATE(YEAR(AC903)+1, MONTH(AC903), DAY(AC903)),
AND($AN$14="Not year_end", OR(MONTH(AC904)&lt;&gt;12, DAY(AC904)&lt;&gt;31) ), DATE(YEAR(AC904), 12, 31)
)</f>
        <v/>
      </c>
      <c r="AD905" s="75" t="str" cm="1">
        <f t="array" aca="1" ref="AD905" ca="1">_xlfn.IFS(AD904="", "",
AND(AD904=last_rou_date, OR(MONTH(AD904)&lt;&gt;12, DAY(AD904)&lt;&gt;31) ), DATE(YEAR(AD904), 12, 31),
AND(MONTH(AD904)=12, DAY(AD904)=31, AD904&gt;=last_rou_date), "",
AND(MONTH(AD904)=12, DAY(AD904)&lt;&gt;31),  EOMONTH(AD904,0),
AND(MONTH(AD904)=12, DAY(AD904)=31, $AH$14="Not end"),  EDATE(AD903,1),
AND($AH$14="Not end"), EDATE(AD904, 1),
AND($AH$14="End"), EOMONTH(AD904, 1)
)</f>
        <v/>
      </c>
      <c r="AE905" s="51" t="str" cm="1">
        <f t="array" ref="AE905">_xlfn.IFS(W905="", "",
AND(W905&gt;0, W905&lt;=$B$4, $C$2="İllik artım, faiz olaraq", $D$2&gt;0, $B$3="İllik"), $B$5*((1+$D$2)^(W905-1)),
AND(W905&gt;0, W905&lt;=$B$4, $C$2="İllik artım, faiz olaraq", $D$2&gt;0, $B$3="Aylıq"), $B$5*((1+$D$2)^ROUNDDOWN((W905-1)/12,0)),
AND(W905=1, $C$2="Aşağıdakı kimi dəyişir", ), $B$5,
AND(W905&gt;1, W905&lt;=$B$4, $C$2="Aşağıdakı kimi dəyişir"), IFERROR(VLOOKUP(W905, $C$4:$D$7, 2, FALSE), AE904),
AND(W905&gt;0, W905&lt;=$B$4), $B$5,
TRUE,0 )</f>
        <v/>
      </c>
      <c r="AF905" s="51" t="str">
        <f t="shared" ca="1" si="40"/>
        <v/>
      </c>
    </row>
    <row r="906" spans="1:32" x14ac:dyDescent="0.4">
      <c r="A906" s="13" t="str" cm="1">
        <f t="array" aca="1" ref="A906" ca="1">_xlfn.IFS(
AND(SUMIFS(lease_table_interest_accruals, lease_table_dates, A905)&gt;0, COUNTIFS($E$14:E905, "Interest accrual", $A$14:A905, A905)=0),  A905,
AND(SUMIFS(lease_table_payments, lease_table_dates, A905)&gt;0, COUNTIFS($E$14:E905, "Payment", $A$14:A905, A905)=0),  A905,
AND(SUMIFS(rou_table_deprs, rou_table_dates, A905)&gt;0, COUNTIFS($E$14:E905, "Depreciation", $A$14:A905, A905)=0),  A905,
TRUE,  IFERROR(INDEX(rou_table_dates,  MATCH(A905, rou_table_dates)+1, ), "")
)</f>
        <v/>
      </c>
      <c r="B906" s="1" t="str" cm="1">
        <f t="array" aca="1" ref="B906" ca="1">_xlfn.IFS(
AND(E906="Payment", A906=$B$2), $AM$14,
E906="Payment", $AM$15,
E906="Interest accrual", $AM$18,
E906="Depreciation", $AM$17,
TRUE, "")</f>
        <v/>
      </c>
      <c r="C906" s="1" t="str" cm="1">
        <f t="array" aca="1" ref="C906" ca="1">_xlfn.IFS(
E906="Payment", $AM$19,
E906="Interest accrual", $AM$15,
E906="Depreciation", $AM$16,
TRUE, "")</f>
        <v/>
      </c>
      <c r="D906" s="1" t="str" cm="1">
        <f t="array" aca="1" ref="D906" ca="1">_xlfn.IFS(
E906="Payment", _xlfn.XLOOKUP(A906, lease_table_dates, lease_table_payments, 0, 0),
E906="Interest accrual", _xlfn.XLOOKUP(A906, lease_table_dates, lease_table_interest_accruals, 0, 0),
E906="Depreciation", _xlfn.XLOOKUP(A906, rou_table_dates, rou_table_deprs, 0, 0),
TRUE, ""
)</f>
        <v/>
      </c>
      <c r="E906" s="7" t="str" cm="1">
        <f t="array" aca="1" ref="E906" ca="1">_xlfn.IFS(
AND(SUMIFS(lease_table_interest_accruals, lease_table_dates, A906)&gt;0, COUNTIFS($E$14:E905, "Interest accrual", $A$14:A905, A906)=0), "Interest accrual",
AND(SUMIFS(lease_table_payments, lease_table_dates, A906)&gt;0, COUNTIFS($E$14:E905, "Payment", $A$14:A905, A906)=0), "Payment",
AND(SUMIFS(rou_table_deprs, rou_table_dates, A906)&gt;0, COUNTIFS($E$14:E905, "Depreciation", $A$14:A905, A906)=0), "Depreciation",
TRUE,  ""
)</f>
        <v/>
      </c>
      <c r="G906" s="13" t="str" cm="1">
        <f t="array" aca="1" ref="G906" ca="1">_xlfn.IFS(
AND($B$11="Hə", $B$3="İllik"), Z906,
AND($B$11="Hə", $B$3="Aylıq"), AA906,
$B$11="Yox", X906)</f>
        <v/>
      </c>
      <c r="H906" s="1" t="str" cm="1">
        <f t="array" aca="1" ref="H906" ca="1">_xlfn.IFS( G906="", "",
TRUE, ROUND( H905+I906-J906, 2) )</f>
        <v/>
      </c>
      <c r="I906" s="1" t="str" cm="1">
        <f t="array" aca="1" ref="I906" ca="1">_xlfn.IFS(G906="", "",
G906=last_payment_date, (J906-H905),
 TRUE,  -  (H905- H905* (1+$B$6)^ (_xlfn.DAYS(G906,G905)/365) )
)</f>
        <v/>
      </c>
      <c r="J906" s="1" t="str" cm="1">
        <f t="array" aca="1" ref="J906" ca="1">_xlfn.IFS(G906="", "",
TRUE, _xlfn.XLOOKUP(G906,  payment_dates, payments,0,0)
)</f>
        <v/>
      </c>
      <c r="L906" s="8" t="str" cm="1">
        <f t="array" aca="1" ref="L906" ca="1">_xlfn.IFS(
AND($B$11="Hə", $B$3="İllik"), AC906,
AND($B$11="Hə", $B$3="Aylıq"), AD906,
$B$11="Yox", AB906)</f>
        <v/>
      </c>
      <c r="M906" s="1" t="str" cm="1">
        <f t="array" aca="1" ref="M906" ca="1">_xlfn.IFS( L906="", "",
(M905-N906)&lt;=0.5, 0,
TRUE,  M905-N906)</f>
        <v/>
      </c>
      <c r="N906" s="7" t="str" cm="1">
        <f t="array" aca="1" ref="N906" ca="1">_xlfn.IFS(
L906="", "",
TRUE, MIN(M905, ROUND($M$14/ (last_rou_date - $B$2) * (L906-L905), 2) )
)</f>
        <v/>
      </c>
      <c r="P906" s="59" t="str">
        <f t="shared" ca="1" si="42"/>
        <v/>
      </c>
      <c r="Q906" s="1" t="str" cm="1">
        <f t="array" aca="1" ref="Q906" ca="1">_xlfn.IFS(P906="","",
$B$11="Hə", _xlfn.XLOOKUP(DATE(P906, 12, 31), rou_table_dates, rou_table_nbvs,0, 0),
TRUE,  MAX(0, ROUND($M$14 - $M$14/ (last_rou_date - $B$2) * (DATE(P906,12,31) - $B$2), 2) )
)</f>
        <v/>
      </c>
      <c r="R906" s="1" t="str" cm="1">
        <f t="array" aca="1" ref="R906" ca="1">_xlfn.IFS(P906="","",
$B$11="Hə", _xlfn.XLOOKUP(DATE(P906, 12, 31), lease_table_dates, lease_table_balances,0, 0),
TRUE, IFERROR( XNPV($B$6, IF(payment_dates &gt;DATE(P906, 12, 31), payments,  0),  IF(payment_dates &gt;DATE(P906, 12, 31), payment_dates,  DATE(P906, 12, 31))    ),0)
)</f>
        <v/>
      </c>
      <c r="S906" s="1" t="str" cm="1">
        <f t="array" aca="1" ref="S906" ca="1">_xlfn.IFS(P906="","",
TRUE,  MIN( MIN(Q905, $M$14), ROUND($M$14/ (last_rou_date - $B$2) * (DATE(P906,12,31) - MAX($B$2, DATE(P906-1, 12, 31))), 2) )
)</f>
        <v/>
      </c>
      <c r="T906" s="7" t="str" cm="1">
        <f t="array" aca="1" ref="T906" ca="1">_xlfn.IFS(P906="", "",
ISTEXT(R905), R906- (H906 - SUMIFS( lease_table_payments, lease_table_years, P906) -$AG$14 ),
AND(ISNUMBER(R905), R906&lt;&gt;""),   R906- (R905 - SUMIFS( lease_table_payments, lease_table_years, P906) )
)</f>
        <v/>
      </c>
      <c r="V906" s="64">
        <f t="shared" si="41"/>
        <v>893</v>
      </c>
      <c r="W906" s="51" t="str" cm="1">
        <f t="array" ref="W906">_xlfn.IFS(
OR(W905=$B$4, W905=""),"",
TRUE,W905+1
)</f>
        <v/>
      </c>
      <c r="X906" s="51" t="str" cm="1">
        <f t="array" ref="X906">_xlfn.IFS(X905="","",
W906="", "",
AND($B$3="İllik"),DATE(YEAR(X905)+1,MONTH(X905),DAY(X905) ),
AND($B$3="Aylıq", $AH$14="Not end"), EDATE(X905,1),
AND($B$3="Aylıq", $AH$14="End"), EOMONTH(X905,1)
)</f>
        <v/>
      </c>
      <c r="Y906" s="51" t="str" cm="1">
        <f t="array" aca="1" ref="Y906" ca="1">_xlfn.IFS(
AND($B$7="Dövrün əvvəlində", Y905&lt;=last_rou_date), DATE(YEAR(Y905)+1, 12, 31),
AND($B$7="Dövrün sonunda", Y905&lt;=last_payment_date), DATE(YEAR(Y905)+1, 12, 31),
TRUE, ""
)</f>
        <v/>
      </c>
      <c r="Z906" s="75" t="str" cm="1">
        <f t="array" aca="1" ref="Z906" ca="1">_xlfn.IFS(
AND($AN$14="Not year_end", Z905&gt;last_payment_date), "",
AND($AN$14="Year_end", Z905&gt;=last_payment_date), "",
AND($AN$14="Year_end"), DATE(YEAR(Z905+1), 12, 31),
AND($AN$14="Not year_end", MONTH(Z905)=12, DAY(Z905)=31), DATE(YEAR(Z904)+1, MONTH(Z904), DAY(Z904)),
AND($AN$14="Not year_end", OR(MONTH(Z905)&lt;&gt;12, DAY(Z905)&lt;&gt;31) ), DATE(YEAR(Z905), 12, 31)
)</f>
        <v/>
      </c>
      <c r="AA906" s="75" t="str" cm="1">
        <f t="array" aca="1" ref="AA906" ca="1">_xlfn.IFS(AA905="", "",
AND(AA905=last_payment_date, OR(MONTH(AA905)&lt;&gt;12, DAY(AA905)&lt;&gt;31) ), DATE(YEAR(AA905), 12, 31),
AND(MONTH(AA905)=12, DAY(AA905)=31, AA905&gt;=last_payment_date), "",
AND(MONTH(AA905)=12, DAY(AA905)&lt;&gt;31),  EOMONTH(AA905,0),
AND(MONTH(AA905)=12, DAY(AA905)=31, $AH$14="Not end"),  EDATE(AA904,1),
AND($AH$14="Not end"), EDATE(AA905, 1),
AND($AH$14="End"), EOMONTH(AA905, 1)
)</f>
        <v/>
      </c>
      <c r="AB906" s="75" t="str" cm="1">
        <f t="array" aca="1" ref="AB906" ca="1">_xlfn.IFS(AB905="","",
AND(AB905=last_rou_date), "",
AND($B$3="İllik"),DATE(YEAR(AB905)+1,MONTH(AB905),DAY(AB905) ),
AND($B$3="Aylıq", $AH$14="Not end"), EDATE(AB905,1),
AND($B$3="Aylıq", $AH$14="End"), EOMONTH(AB905,1)
)</f>
        <v/>
      </c>
      <c r="AC906" s="75" t="str" cm="1">
        <f t="array" aca="1" ref="AC906" ca="1">_xlfn.IFS(
AND($AN$14="Not year_end", AC905&gt;last_rou_date), "",
AND($AN$14="Year_end", AC905&gt;=last_rou_date), "",
AND($AN$14="Year_end"), DATE(YEAR(AC905+1), 12, 31),
AND($AN$14="Not year_end", MONTH(AC905)=12, DAY(AC905)=31), DATE(YEAR(AC904)+1, MONTH(AC904), DAY(AC904)),
AND($AN$14="Not year_end", OR(MONTH(AC905)&lt;&gt;12, DAY(AC905)&lt;&gt;31) ), DATE(YEAR(AC905), 12, 31)
)</f>
        <v/>
      </c>
      <c r="AD906" s="75" t="str" cm="1">
        <f t="array" aca="1" ref="AD906" ca="1">_xlfn.IFS(AD905="", "",
AND(AD905=last_rou_date, OR(MONTH(AD905)&lt;&gt;12, DAY(AD905)&lt;&gt;31) ), DATE(YEAR(AD905), 12, 31),
AND(MONTH(AD905)=12, DAY(AD905)=31, AD905&gt;=last_rou_date), "",
AND(MONTH(AD905)=12, DAY(AD905)&lt;&gt;31),  EOMONTH(AD905,0),
AND(MONTH(AD905)=12, DAY(AD905)=31, $AH$14="Not end"),  EDATE(AD904,1),
AND($AH$14="Not end"), EDATE(AD905, 1),
AND($AH$14="End"), EOMONTH(AD905, 1)
)</f>
        <v/>
      </c>
      <c r="AE906" s="51" t="str" cm="1">
        <f t="array" ref="AE906">_xlfn.IFS(W906="", "",
AND(W906&gt;0, W906&lt;=$B$4, $C$2="İllik artım, faiz olaraq", $D$2&gt;0, $B$3="İllik"), $B$5*((1+$D$2)^(W906-1)),
AND(W906&gt;0, W906&lt;=$B$4, $C$2="İllik artım, faiz olaraq", $D$2&gt;0, $B$3="Aylıq"), $B$5*((1+$D$2)^ROUNDDOWN((W906-1)/12,0)),
AND(W906=1, $C$2="Aşağıdakı kimi dəyişir", ), $B$5,
AND(W906&gt;1, W906&lt;=$B$4, $C$2="Aşağıdakı kimi dəyişir"), IFERROR(VLOOKUP(W906, $C$4:$D$7, 2, FALSE), AE905),
AND(W906&gt;0, W906&lt;=$B$4), $B$5,
TRUE,0 )</f>
        <v/>
      </c>
      <c r="AF906" s="51" t="str">
        <f t="shared" ca="1" si="40"/>
        <v/>
      </c>
    </row>
    <row r="907" spans="1:32" x14ac:dyDescent="0.4">
      <c r="A907" s="13" t="str" cm="1">
        <f t="array" aca="1" ref="A907" ca="1">_xlfn.IFS(
AND(SUMIFS(lease_table_interest_accruals, lease_table_dates, A906)&gt;0, COUNTIFS($E$14:E906, "Interest accrual", $A$14:A906, A906)=0),  A906,
AND(SUMIFS(lease_table_payments, lease_table_dates, A906)&gt;0, COUNTIFS($E$14:E906, "Payment", $A$14:A906, A906)=0),  A906,
AND(SUMIFS(rou_table_deprs, rou_table_dates, A906)&gt;0, COUNTIFS($E$14:E906, "Depreciation", $A$14:A906, A906)=0),  A906,
TRUE,  IFERROR(INDEX(rou_table_dates,  MATCH(A906, rou_table_dates)+1, ), "")
)</f>
        <v/>
      </c>
      <c r="B907" s="1" t="str" cm="1">
        <f t="array" aca="1" ref="B907" ca="1">_xlfn.IFS(
AND(E907="Payment", A907=$B$2), $AM$14,
E907="Payment", $AM$15,
E907="Interest accrual", $AM$18,
E907="Depreciation", $AM$17,
TRUE, "")</f>
        <v/>
      </c>
      <c r="C907" s="1" t="str" cm="1">
        <f t="array" aca="1" ref="C907" ca="1">_xlfn.IFS(
E907="Payment", $AM$19,
E907="Interest accrual", $AM$15,
E907="Depreciation", $AM$16,
TRUE, "")</f>
        <v/>
      </c>
      <c r="D907" s="1" t="str" cm="1">
        <f t="array" aca="1" ref="D907" ca="1">_xlfn.IFS(
E907="Payment", _xlfn.XLOOKUP(A907, lease_table_dates, lease_table_payments, 0, 0),
E907="Interest accrual", _xlfn.XLOOKUP(A907, lease_table_dates, lease_table_interest_accruals, 0, 0),
E907="Depreciation", _xlfn.XLOOKUP(A907, rou_table_dates, rou_table_deprs, 0, 0),
TRUE, ""
)</f>
        <v/>
      </c>
      <c r="E907" s="7" t="str" cm="1">
        <f t="array" aca="1" ref="E907" ca="1">_xlfn.IFS(
AND(SUMIFS(lease_table_interest_accruals, lease_table_dates, A907)&gt;0, COUNTIFS($E$14:E906, "Interest accrual", $A$14:A906, A907)=0), "Interest accrual",
AND(SUMIFS(lease_table_payments, lease_table_dates, A907)&gt;0, COUNTIFS($E$14:E906, "Payment", $A$14:A906, A907)=0), "Payment",
AND(SUMIFS(rou_table_deprs, rou_table_dates, A907)&gt;0, COUNTIFS($E$14:E906, "Depreciation", $A$14:A906, A907)=0), "Depreciation",
TRUE,  ""
)</f>
        <v/>
      </c>
      <c r="G907" s="13" t="str" cm="1">
        <f t="array" aca="1" ref="G907" ca="1">_xlfn.IFS(
AND($B$11="Hə", $B$3="İllik"), Z907,
AND($B$11="Hə", $B$3="Aylıq"), AA907,
$B$11="Yox", X907)</f>
        <v/>
      </c>
      <c r="H907" s="1" t="str" cm="1">
        <f t="array" aca="1" ref="H907" ca="1">_xlfn.IFS( G907="", "",
TRUE, ROUND( H906+I907-J907, 2) )</f>
        <v/>
      </c>
      <c r="I907" s="1" t="str" cm="1">
        <f t="array" aca="1" ref="I907" ca="1">_xlfn.IFS(G907="", "",
G907=last_payment_date, (J907-H906),
 TRUE,  -  (H906- H906* (1+$B$6)^ (_xlfn.DAYS(G907,G906)/365) )
)</f>
        <v/>
      </c>
      <c r="J907" s="1" t="str" cm="1">
        <f t="array" aca="1" ref="J907" ca="1">_xlfn.IFS(G907="", "",
TRUE, _xlfn.XLOOKUP(G907,  payment_dates, payments,0,0)
)</f>
        <v/>
      </c>
      <c r="L907" s="8" t="str" cm="1">
        <f t="array" aca="1" ref="L907" ca="1">_xlfn.IFS(
AND($B$11="Hə", $B$3="İllik"), AC907,
AND($B$11="Hə", $B$3="Aylıq"), AD907,
$B$11="Yox", AB907)</f>
        <v/>
      </c>
      <c r="M907" s="1" t="str" cm="1">
        <f t="array" aca="1" ref="M907" ca="1">_xlfn.IFS( L907="", "",
(M906-N907)&lt;=0.5, 0,
TRUE,  M906-N907)</f>
        <v/>
      </c>
      <c r="N907" s="7" t="str" cm="1">
        <f t="array" aca="1" ref="N907" ca="1">_xlfn.IFS(
L907="", "",
TRUE, MIN(M906, ROUND($M$14/ (last_rou_date - $B$2) * (L907-L906), 2) )
)</f>
        <v/>
      </c>
      <c r="P907" s="59" t="str">
        <f t="shared" ca="1" si="42"/>
        <v/>
      </c>
      <c r="Q907" s="1" t="str" cm="1">
        <f t="array" aca="1" ref="Q907" ca="1">_xlfn.IFS(P907="","",
$B$11="Hə", _xlfn.XLOOKUP(DATE(P907, 12, 31), rou_table_dates, rou_table_nbvs,0, 0),
TRUE,  MAX(0, ROUND($M$14 - $M$14/ (last_rou_date - $B$2) * (DATE(P907,12,31) - $B$2), 2) )
)</f>
        <v/>
      </c>
      <c r="R907" s="1" t="str" cm="1">
        <f t="array" aca="1" ref="R907" ca="1">_xlfn.IFS(P907="","",
$B$11="Hə", _xlfn.XLOOKUP(DATE(P907, 12, 31), lease_table_dates, lease_table_balances,0, 0),
TRUE, IFERROR( XNPV($B$6, IF(payment_dates &gt;DATE(P907, 12, 31), payments,  0),  IF(payment_dates &gt;DATE(P907, 12, 31), payment_dates,  DATE(P907, 12, 31))    ),0)
)</f>
        <v/>
      </c>
      <c r="S907" s="1" t="str" cm="1">
        <f t="array" aca="1" ref="S907" ca="1">_xlfn.IFS(P907="","",
TRUE,  MIN( MIN(Q906, $M$14), ROUND($M$14/ (last_rou_date - $B$2) * (DATE(P907,12,31) - MAX($B$2, DATE(P907-1, 12, 31))), 2) )
)</f>
        <v/>
      </c>
      <c r="T907" s="7" t="str" cm="1">
        <f t="array" aca="1" ref="T907" ca="1">_xlfn.IFS(P907="", "",
ISTEXT(R906), R907- (H907 - SUMIFS( lease_table_payments, lease_table_years, P907) -$AG$14 ),
AND(ISNUMBER(R906), R907&lt;&gt;""),   R907- (R906 - SUMIFS( lease_table_payments, lease_table_years, P907) )
)</f>
        <v/>
      </c>
      <c r="V907" s="64">
        <f t="shared" si="41"/>
        <v>894</v>
      </c>
      <c r="W907" s="51" t="str" cm="1">
        <f t="array" ref="W907">_xlfn.IFS(
OR(W906=$B$4, W906=""),"",
TRUE,W906+1
)</f>
        <v/>
      </c>
      <c r="X907" s="51" t="str" cm="1">
        <f t="array" ref="X907">_xlfn.IFS(X906="","",
W907="", "",
AND($B$3="İllik"),DATE(YEAR(X906)+1,MONTH(X906),DAY(X906) ),
AND($B$3="Aylıq", $AH$14="Not end"), EDATE(X906,1),
AND($B$3="Aylıq", $AH$14="End"), EOMONTH(X906,1)
)</f>
        <v/>
      </c>
      <c r="Y907" s="51" t="str" cm="1">
        <f t="array" aca="1" ref="Y907" ca="1">_xlfn.IFS(
AND($B$7="Dövrün əvvəlində", Y906&lt;=last_rou_date), DATE(YEAR(Y906)+1, 12, 31),
AND($B$7="Dövrün sonunda", Y906&lt;=last_payment_date), DATE(YEAR(Y906)+1, 12, 31),
TRUE, ""
)</f>
        <v/>
      </c>
      <c r="Z907" s="75" t="str" cm="1">
        <f t="array" aca="1" ref="Z907" ca="1">_xlfn.IFS(
AND($AN$14="Not year_end", Z906&gt;last_payment_date), "",
AND($AN$14="Year_end", Z906&gt;=last_payment_date), "",
AND($AN$14="Year_end"), DATE(YEAR(Z906+1), 12, 31),
AND($AN$14="Not year_end", MONTH(Z906)=12, DAY(Z906)=31), DATE(YEAR(Z905)+1, MONTH(Z905), DAY(Z905)),
AND($AN$14="Not year_end", OR(MONTH(Z906)&lt;&gt;12, DAY(Z906)&lt;&gt;31) ), DATE(YEAR(Z906), 12, 31)
)</f>
        <v/>
      </c>
      <c r="AA907" s="75" t="str" cm="1">
        <f t="array" aca="1" ref="AA907" ca="1">_xlfn.IFS(AA906="", "",
AND(AA906=last_payment_date, OR(MONTH(AA906)&lt;&gt;12, DAY(AA906)&lt;&gt;31) ), DATE(YEAR(AA906), 12, 31),
AND(MONTH(AA906)=12, DAY(AA906)=31, AA906&gt;=last_payment_date), "",
AND(MONTH(AA906)=12, DAY(AA906)&lt;&gt;31),  EOMONTH(AA906,0),
AND(MONTH(AA906)=12, DAY(AA906)=31, $AH$14="Not end"),  EDATE(AA905,1),
AND($AH$14="Not end"), EDATE(AA906, 1),
AND($AH$14="End"), EOMONTH(AA906, 1)
)</f>
        <v/>
      </c>
      <c r="AB907" s="75" t="str" cm="1">
        <f t="array" aca="1" ref="AB907" ca="1">_xlfn.IFS(AB906="","",
AND(AB906=last_rou_date), "",
AND($B$3="İllik"),DATE(YEAR(AB906)+1,MONTH(AB906),DAY(AB906) ),
AND($B$3="Aylıq", $AH$14="Not end"), EDATE(AB906,1),
AND($B$3="Aylıq", $AH$14="End"), EOMONTH(AB906,1)
)</f>
        <v/>
      </c>
      <c r="AC907" s="75" t="str" cm="1">
        <f t="array" aca="1" ref="AC907" ca="1">_xlfn.IFS(
AND($AN$14="Not year_end", AC906&gt;last_rou_date), "",
AND($AN$14="Year_end", AC906&gt;=last_rou_date), "",
AND($AN$14="Year_end"), DATE(YEAR(AC906+1), 12, 31),
AND($AN$14="Not year_end", MONTH(AC906)=12, DAY(AC906)=31), DATE(YEAR(AC905)+1, MONTH(AC905), DAY(AC905)),
AND($AN$14="Not year_end", OR(MONTH(AC906)&lt;&gt;12, DAY(AC906)&lt;&gt;31) ), DATE(YEAR(AC906), 12, 31)
)</f>
        <v/>
      </c>
      <c r="AD907" s="75" t="str" cm="1">
        <f t="array" aca="1" ref="AD907" ca="1">_xlfn.IFS(AD906="", "",
AND(AD906=last_rou_date, OR(MONTH(AD906)&lt;&gt;12, DAY(AD906)&lt;&gt;31) ), DATE(YEAR(AD906), 12, 31),
AND(MONTH(AD906)=12, DAY(AD906)=31, AD906&gt;=last_rou_date), "",
AND(MONTH(AD906)=12, DAY(AD906)&lt;&gt;31),  EOMONTH(AD906,0),
AND(MONTH(AD906)=12, DAY(AD906)=31, $AH$14="Not end"),  EDATE(AD905,1),
AND($AH$14="Not end"), EDATE(AD906, 1),
AND($AH$14="End"), EOMONTH(AD906, 1)
)</f>
        <v/>
      </c>
      <c r="AE907" s="51" t="str" cm="1">
        <f t="array" ref="AE907">_xlfn.IFS(W907="", "",
AND(W907&gt;0, W907&lt;=$B$4, $C$2="İllik artım, faiz olaraq", $D$2&gt;0, $B$3="İllik"), $B$5*((1+$D$2)^(W907-1)),
AND(W907&gt;0, W907&lt;=$B$4, $C$2="İllik artım, faiz olaraq", $D$2&gt;0, $B$3="Aylıq"), $B$5*((1+$D$2)^ROUNDDOWN((W907-1)/12,0)),
AND(W907=1, $C$2="Aşağıdakı kimi dəyişir", ), $B$5,
AND(W907&gt;1, W907&lt;=$B$4, $C$2="Aşağıdakı kimi dəyişir"), IFERROR(VLOOKUP(W907, $C$4:$D$7, 2, FALSE), AE906),
AND(W907&gt;0, W907&lt;=$B$4), $B$5,
TRUE,0 )</f>
        <v/>
      </c>
      <c r="AF907" s="51" t="str">
        <f t="shared" ca="1" si="40"/>
        <v/>
      </c>
    </row>
    <row r="908" spans="1:32" x14ac:dyDescent="0.4">
      <c r="A908" s="13" t="str" cm="1">
        <f t="array" aca="1" ref="A908" ca="1">_xlfn.IFS(
AND(SUMIFS(lease_table_interest_accruals, lease_table_dates, A907)&gt;0, COUNTIFS($E$14:E907, "Interest accrual", $A$14:A907, A907)=0),  A907,
AND(SUMIFS(lease_table_payments, lease_table_dates, A907)&gt;0, COUNTIFS($E$14:E907, "Payment", $A$14:A907, A907)=0),  A907,
AND(SUMIFS(rou_table_deprs, rou_table_dates, A907)&gt;0, COUNTIFS($E$14:E907, "Depreciation", $A$14:A907, A907)=0),  A907,
TRUE,  IFERROR(INDEX(rou_table_dates,  MATCH(A907, rou_table_dates)+1, ), "")
)</f>
        <v/>
      </c>
      <c r="B908" s="1" t="str" cm="1">
        <f t="array" aca="1" ref="B908" ca="1">_xlfn.IFS(
AND(E908="Payment", A908=$B$2), $AM$14,
E908="Payment", $AM$15,
E908="Interest accrual", $AM$18,
E908="Depreciation", $AM$17,
TRUE, "")</f>
        <v/>
      </c>
      <c r="C908" s="1" t="str" cm="1">
        <f t="array" aca="1" ref="C908" ca="1">_xlfn.IFS(
E908="Payment", $AM$19,
E908="Interest accrual", $AM$15,
E908="Depreciation", $AM$16,
TRUE, "")</f>
        <v/>
      </c>
      <c r="D908" s="1" t="str" cm="1">
        <f t="array" aca="1" ref="D908" ca="1">_xlfn.IFS(
E908="Payment", _xlfn.XLOOKUP(A908, lease_table_dates, lease_table_payments, 0, 0),
E908="Interest accrual", _xlfn.XLOOKUP(A908, lease_table_dates, lease_table_interest_accruals, 0, 0),
E908="Depreciation", _xlfn.XLOOKUP(A908, rou_table_dates, rou_table_deprs, 0, 0),
TRUE, ""
)</f>
        <v/>
      </c>
      <c r="E908" s="7" t="str" cm="1">
        <f t="array" aca="1" ref="E908" ca="1">_xlfn.IFS(
AND(SUMIFS(lease_table_interest_accruals, lease_table_dates, A908)&gt;0, COUNTIFS($E$14:E907, "Interest accrual", $A$14:A907, A908)=0), "Interest accrual",
AND(SUMIFS(lease_table_payments, lease_table_dates, A908)&gt;0, COUNTIFS($E$14:E907, "Payment", $A$14:A907, A908)=0), "Payment",
AND(SUMIFS(rou_table_deprs, rou_table_dates, A908)&gt;0, COUNTIFS($E$14:E907, "Depreciation", $A$14:A907, A908)=0), "Depreciation",
TRUE,  ""
)</f>
        <v/>
      </c>
      <c r="G908" s="13" t="str" cm="1">
        <f t="array" aca="1" ref="G908" ca="1">_xlfn.IFS(
AND($B$11="Hə", $B$3="İllik"), Z908,
AND($B$11="Hə", $B$3="Aylıq"), AA908,
$B$11="Yox", X908)</f>
        <v/>
      </c>
      <c r="H908" s="1" t="str" cm="1">
        <f t="array" aca="1" ref="H908" ca="1">_xlfn.IFS( G908="", "",
TRUE, ROUND( H907+I908-J908, 2) )</f>
        <v/>
      </c>
      <c r="I908" s="1" t="str" cm="1">
        <f t="array" aca="1" ref="I908" ca="1">_xlfn.IFS(G908="", "",
G908=last_payment_date, (J908-H907),
 TRUE,  -  (H907- H907* (1+$B$6)^ (_xlfn.DAYS(G908,G907)/365) )
)</f>
        <v/>
      </c>
      <c r="J908" s="1" t="str" cm="1">
        <f t="array" aca="1" ref="J908" ca="1">_xlfn.IFS(G908="", "",
TRUE, _xlfn.XLOOKUP(G908,  payment_dates, payments,0,0)
)</f>
        <v/>
      </c>
      <c r="L908" s="8" t="str" cm="1">
        <f t="array" aca="1" ref="L908" ca="1">_xlfn.IFS(
AND($B$11="Hə", $B$3="İllik"), AC908,
AND($B$11="Hə", $B$3="Aylıq"), AD908,
$B$11="Yox", AB908)</f>
        <v/>
      </c>
      <c r="M908" s="1" t="str" cm="1">
        <f t="array" aca="1" ref="M908" ca="1">_xlfn.IFS( L908="", "",
(M907-N908)&lt;=0.5, 0,
TRUE,  M907-N908)</f>
        <v/>
      </c>
      <c r="N908" s="7" t="str" cm="1">
        <f t="array" aca="1" ref="N908" ca="1">_xlfn.IFS(
L908="", "",
TRUE, MIN(M907, ROUND($M$14/ (last_rou_date - $B$2) * (L908-L907), 2) )
)</f>
        <v/>
      </c>
      <c r="P908" s="59" t="str">
        <f t="shared" ca="1" si="42"/>
        <v/>
      </c>
      <c r="Q908" s="1" t="str" cm="1">
        <f t="array" aca="1" ref="Q908" ca="1">_xlfn.IFS(P908="","",
$B$11="Hə", _xlfn.XLOOKUP(DATE(P908, 12, 31), rou_table_dates, rou_table_nbvs,0, 0),
TRUE,  MAX(0, ROUND($M$14 - $M$14/ (last_rou_date - $B$2) * (DATE(P908,12,31) - $B$2), 2) )
)</f>
        <v/>
      </c>
      <c r="R908" s="1" t="str" cm="1">
        <f t="array" aca="1" ref="R908" ca="1">_xlfn.IFS(P908="","",
$B$11="Hə", _xlfn.XLOOKUP(DATE(P908, 12, 31), lease_table_dates, lease_table_balances,0, 0),
TRUE, IFERROR( XNPV($B$6, IF(payment_dates &gt;DATE(P908, 12, 31), payments,  0),  IF(payment_dates &gt;DATE(P908, 12, 31), payment_dates,  DATE(P908, 12, 31))    ),0)
)</f>
        <v/>
      </c>
      <c r="S908" s="1" t="str" cm="1">
        <f t="array" aca="1" ref="S908" ca="1">_xlfn.IFS(P908="","",
TRUE,  MIN( MIN(Q907, $M$14), ROUND($M$14/ (last_rou_date - $B$2) * (DATE(P908,12,31) - MAX($B$2, DATE(P908-1, 12, 31))), 2) )
)</f>
        <v/>
      </c>
      <c r="T908" s="7" t="str" cm="1">
        <f t="array" aca="1" ref="T908" ca="1">_xlfn.IFS(P908="", "",
ISTEXT(R907), R908- (H908 - SUMIFS( lease_table_payments, lease_table_years, P908) -$AG$14 ),
AND(ISNUMBER(R907), R908&lt;&gt;""),   R908- (R907 - SUMIFS( lease_table_payments, lease_table_years, P908) )
)</f>
        <v/>
      </c>
      <c r="V908" s="64">
        <f t="shared" si="41"/>
        <v>895</v>
      </c>
      <c r="W908" s="51" t="str" cm="1">
        <f t="array" ref="W908">_xlfn.IFS(
OR(W907=$B$4, W907=""),"",
TRUE,W907+1
)</f>
        <v/>
      </c>
      <c r="X908" s="51" t="str" cm="1">
        <f t="array" ref="X908">_xlfn.IFS(X907="","",
W908="", "",
AND($B$3="İllik"),DATE(YEAR(X907)+1,MONTH(X907),DAY(X907) ),
AND($B$3="Aylıq", $AH$14="Not end"), EDATE(X907,1),
AND($B$3="Aylıq", $AH$14="End"), EOMONTH(X907,1)
)</f>
        <v/>
      </c>
      <c r="Y908" s="51" t="str" cm="1">
        <f t="array" aca="1" ref="Y908" ca="1">_xlfn.IFS(
AND($B$7="Dövrün əvvəlində", Y907&lt;=last_rou_date), DATE(YEAR(Y907)+1, 12, 31),
AND($B$7="Dövrün sonunda", Y907&lt;=last_payment_date), DATE(YEAR(Y907)+1, 12, 31),
TRUE, ""
)</f>
        <v/>
      </c>
      <c r="Z908" s="75" t="str" cm="1">
        <f t="array" aca="1" ref="Z908" ca="1">_xlfn.IFS(
AND($AN$14="Not year_end", Z907&gt;last_payment_date), "",
AND($AN$14="Year_end", Z907&gt;=last_payment_date), "",
AND($AN$14="Year_end"), DATE(YEAR(Z907+1), 12, 31),
AND($AN$14="Not year_end", MONTH(Z907)=12, DAY(Z907)=31), DATE(YEAR(Z906)+1, MONTH(Z906), DAY(Z906)),
AND($AN$14="Not year_end", OR(MONTH(Z907)&lt;&gt;12, DAY(Z907)&lt;&gt;31) ), DATE(YEAR(Z907), 12, 31)
)</f>
        <v/>
      </c>
      <c r="AA908" s="75" t="str" cm="1">
        <f t="array" aca="1" ref="AA908" ca="1">_xlfn.IFS(AA907="", "",
AND(AA907=last_payment_date, OR(MONTH(AA907)&lt;&gt;12, DAY(AA907)&lt;&gt;31) ), DATE(YEAR(AA907), 12, 31),
AND(MONTH(AA907)=12, DAY(AA907)=31, AA907&gt;=last_payment_date), "",
AND(MONTH(AA907)=12, DAY(AA907)&lt;&gt;31),  EOMONTH(AA907,0),
AND(MONTH(AA907)=12, DAY(AA907)=31, $AH$14="Not end"),  EDATE(AA906,1),
AND($AH$14="Not end"), EDATE(AA907, 1),
AND($AH$14="End"), EOMONTH(AA907, 1)
)</f>
        <v/>
      </c>
      <c r="AB908" s="75" t="str" cm="1">
        <f t="array" aca="1" ref="AB908" ca="1">_xlfn.IFS(AB907="","",
AND(AB907=last_rou_date), "",
AND($B$3="İllik"),DATE(YEAR(AB907)+1,MONTH(AB907),DAY(AB907) ),
AND($B$3="Aylıq", $AH$14="Not end"), EDATE(AB907,1),
AND($B$3="Aylıq", $AH$14="End"), EOMONTH(AB907,1)
)</f>
        <v/>
      </c>
      <c r="AC908" s="75" t="str" cm="1">
        <f t="array" aca="1" ref="AC908" ca="1">_xlfn.IFS(
AND($AN$14="Not year_end", AC907&gt;last_rou_date), "",
AND($AN$14="Year_end", AC907&gt;=last_rou_date), "",
AND($AN$14="Year_end"), DATE(YEAR(AC907+1), 12, 31),
AND($AN$14="Not year_end", MONTH(AC907)=12, DAY(AC907)=31), DATE(YEAR(AC906)+1, MONTH(AC906), DAY(AC906)),
AND($AN$14="Not year_end", OR(MONTH(AC907)&lt;&gt;12, DAY(AC907)&lt;&gt;31) ), DATE(YEAR(AC907), 12, 31)
)</f>
        <v/>
      </c>
      <c r="AD908" s="75" t="str" cm="1">
        <f t="array" aca="1" ref="AD908" ca="1">_xlfn.IFS(AD907="", "",
AND(AD907=last_rou_date, OR(MONTH(AD907)&lt;&gt;12, DAY(AD907)&lt;&gt;31) ), DATE(YEAR(AD907), 12, 31),
AND(MONTH(AD907)=12, DAY(AD907)=31, AD907&gt;=last_rou_date), "",
AND(MONTH(AD907)=12, DAY(AD907)&lt;&gt;31),  EOMONTH(AD907,0),
AND(MONTH(AD907)=12, DAY(AD907)=31, $AH$14="Not end"),  EDATE(AD906,1),
AND($AH$14="Not end"), EDATE(AD907, 1),
AND($AH$14="End"), EOMONTH(AD907, 1)
)</f>
        <v/>
      </c>
      <c r="AE908" s="51" t="str" cm="1">
        <f t="array" ref="AE908">_xlfn.IFS(W908="", "",
AND(W908&gt;0, W908&lt;=$B$4, $C$2="İllik artım, faiz olaraq", $D$2&gt;0, $B$3="İllik"), $B$5*((1+$D$2)^(W908-1)),
AND(W908&gt;0, W908&lt;=$B$4, $C$2="İllik artım, faiz olaraq", $D$2&gt;0, $B$3="Aylıq"), $B$5*((1+$D$2)^ROUNDDOWN((W908-1)/12,0)),
AND(W908=1, $C$2="Aşağıdakı kimi dəyişir", ), $B$5,
AND(W908&gt;1, W908&lt;=$B$4, $C$2="Aşağıdakı kimi dəyişir"), IFERROR(VLOOKUP(W908, $C$4:$D$7, 2, FALSE), AE907),
AND(W908&gt;0, W908&lt;=$B$4), $B$5,
TRUE,0 )</f>
        <v/>
      </c>
      <c r="AF908" s="51" t="str">
        <f t="shared" ca="1" si="40"/>
        <v/>
      </c>
    </row>
    <row r="909" spans="1:32" x14ac:dyDescent="0.4">
      <c r="A909" s="13" t="str" cm="1">
        <f t="array" aca="1" ref="A909" ca="1">_xlfn.IFS(
AND(SUMIFS(lease_table_interest_accruals, lease_table_dates, A908)&gt;0, COUNTIFS($E$14:E908, "Interest accrual", $A$14:A908, A908)=0),  A908,
AND(SUMIFS(lease_table_payments, lease_table_dates, A908)&gt;0, COUNTIFS($E$14:E908, "Payment", $A$14:A908, A908)=0),  A908,
AND(SUMIFS(rou_table_deprs, rou_table_dates, A908)&gt;0, COUNTIFS($E$14:E908, "Depreciation", $A$14:A908, A908)=0),  A908,
TRUE,  IFERROR(INDEX(rou_table_dates,  MATCH(A908, rou_table_dates)+1, ), "")
)</f>
        <v/>
      </c>
      <c r="B909" s="1" t="str" cm="1">
        <f t="array" aca="1" ref="B909" ca="1">_xlfn.IFS(
AND(E909="Payment", A909=$B$2), $AM$14,
E909="Payment", $AM$15,
E909="Interest accrual", $AM$18,
E909="Depreciation", $AM$17,
TRUE, "")</f>
        <v/>
      </c>
      <c r="C909" s="1" t="str" cm="1">
        <f t="array" aca="1" ref="C909" ca="1">_xlfn.IFS(
E909="Payment", $AM$19,
E909="Interest accrual", $AM$15,
E909="Depreciation", $AM$16,
TRUE, "")</f>
        <v/>
      </c>
      <c r="D909" s="1" t="str" cm="1">
        <f t="array" aca="1" ref="D909" ca="1">_xlfn.IFS(
E909="Payment", _xlfn.XLOOKUP(A909, lease_table_dates, lease_table_payments, 0, 0),
E909="Interest accrual", _xlfn.XLOOKUP(A909, lease_table_dates, lease_table_interest_accruals, 0, 0),
E909="Depreciation", _xlfn.XLOOKUP(A909, rou_table_dates, rou_table_deprs, 0, 0),
TRUE, ""
)</f>
        <v/>
      </c>
      <c r="E909" s="7" t="str" cm="1">
        <f t="array" aca="1" ref="E909" ca="1">_xlfn.IFS(
AND(SUMIFS(lease_table_interest_accruals, lease_table_dates, A909)&gt;0, COUNTIFS($E$14:E908, "Interest accrual", $A$14:A908, A909)=0), "Interest accrual",
AND(SUMIFS(lease_table_payments, lease_table_dates, A909)&gt;0, COUNTIFS($E$14:E908, "Payment", $A$14:A908, A909)=0), "Payment",
AND(SUMIFS(rou_table_deprs, rou_table_dates, A909)&gt;0, COUNTIFS($E$14:E908, "Depreciation", $A$14:A908, A909)=0), "Depreciation",
TRUE,  ""
)</f>
        <v/>
      </c>
      <c r="G909" s="13" t="str" cm="1">
        <f t="array" aca="1" ref="G909" ca="1">_xlfn.IFS(
AND($B$11="Hə", $B$3="İllik"), Z909,
AND($B$11="Hə", $B$3="Aylıq"), AA909,
$B$11="Yox", X909)</f>
        <v/>
      </c>
      <c r="H909" s="1" t="str" cm="1">
        <f t="array" aca="1" ref="H909" ca="1">_xlfn.IFS( G909="", "",
TRUE, ROUND( H908+I909-J909, 2) )</f>
        <v/>
      </c>
      <c r="I909" s="1" t="str" cm="1">
        <f t="array" aca="1" ref="I909" ca="1">_xlfn.IFS(G909="", "",
G909=last_payment_date, (J909-H908),
 TRUE,  -  (H908- H908* (1+$B$6)^ (_xlfn.DAYS(G909,G908)/365) )
)</f>
        <v/>
      </c>
      <c r="J909" s="1" t="str" cm="1">
        <f t="array" aca="1" ref="J909" ca="1">_xlfn.IFS(G909="", "",
TRUE, _xlfn.XLOOKUP(G909,  payment_dates, payments,0,0)
)</f>
        <v/>
      </c>
      <c r="L909" s="8" t="str" cm="1">
        <f t="array" aca="1" ref="L909" ca="1">_xlfn.IFS(
AND($B$11="Hə", $B$3="İllik"), AC909,
AND($B$11="Hə", $B$3="Aylıq"), AD909,
$B$11="Yox", AB909)</f>
        <v/>
      </c>
      <c r="M909" s="1" t="str" cm="1">
        <f t="array" aca="1" ref="M909" ca="1">_xlfn.IFS( L909="", "",
(M908-N909)&lt;=0.5, 0,
TRUE,  M908-N909)</f>
        <v/>
      </c>
      <c r="N909" s="7" t="str" cm="1">
        <f t="array" aca="1" ref="N909" ca="1">_xlfn.IFS(
L909="", "",
TRUE, MIN(M908, ROUND($M$14/ (last_rou_date - $B$2) * (L909-L908), 2) )
)</f>
        <v/>
      </c>
      <c r="P909" s="59" t="str">
        <f t="shared" ca="1" si="42"/>
        <v/>
      </c>
      <c r="Q909" s="1" t="str" cm="1">
        <f t="array" aca="1" ref="Q909" ca="1">_xlfn.IFS(P909="","",
$B$11="Hə", _xlfn.XLOOKUP(DATE(P909, 12, 31), rou_table_dates, rou_table_nbvs,0, 0),
TRUE,  MAX(0, ROUND($M$14 - $M$14/ (last_rou_date - $B$2) * (DATE(P909,12,31) - $B$2), 2) )
)</f>
        <v/>
      </c>
      <c r="R909" s="1" t="str" cm="1">
        <f t="array" aca="1" ref="R909" ca="1">_xlfn.IFS(P909="","",
$B$11="Hə", _xlfn.XLOOKUP(DATE(P909, 12, 31), lease_table_dates, lease_table_balances,0, 0),
TRUE, IFERROR( XNPV($B$6, IF(payment_dates &gt;DATE(P909, 12, 31), payments,  0),  IF(payment_dates &gt;DATE(P909, 12, 31), payment_dates,  DATE(P909, 12, 31))    ),0)
)</f>
        <v/>
      </c>
      <c r="S909" s="1" t="str" cm="1">
        <f t="array" aca="1" ref="S909" ca="1">_xlfn.IFS(P909="","",
TRUE,  MIN( MIN(Q908, $M$14), ROUND($M$14/ (last_rou_date - $B$2) * (DATE(P909,12,31) - MAX($B$2, DATE(P909-1, 12, 31))), 2) )
)</f>
        <v/>
      </c>
      <c r="T909" s="7" t="str" cm="1">
        <f t="array" aca="1" ref="T909" ca="1">_xlfn.IFS(P909="", "",
ISTEXT(R908), R909- (H909 - SUMIFS( lease_table_payments, lease_table_years, P909) -$AG$14 ),
AND(ISNUMBER(R908), R909&lt;&gt;""),   R909- (R908 - SUMIFS( lease_table_payments, lease_table_years, P909) )
)</f>
        <v/>
      </c>
      <c r="V909" s="64">
        <f t="shared" si="41"/>
        <v>896</v>
      </c>
      <c r="W909" s="51" t="str" cm="1">
        <f t="array" ref="W909">_xlfn.IFS(
OR(W908=$B$4, W908=""),"",
TRUE,W908+1
)</f>
        <v/>
      </c>
      <c r="X909" s="51" t="str" cm="1">
        <f t="array" ref="X909">_xlfn.IFS(X908="","",
W909="", "",
AND($B$3="İllik"),DATE(YEAR(X908)+1,MONTH(X908),DAY(X908) ),
AND($B$3="Aylıq", $AH$14="Not end"), EDATE(X908,1),
AND($B$3="Aylıq", $AH$14="End"), EOMONTH(X908,1)
)</f>
        <v/>
      </c>
      <c r="Y909" s="51" t="str" cm="1">
        <f t="array" aca="1" ref="Y909" ca="1">_xlfn.IFS(
AND($B$7="Dövrün əvvəlində", Y908&lt;=last_rou_date), DATE(YEAR(Y908)+1, 12, 31),
AND($B$7="Dövrün sonunda", Y908&lt;=last_payment_date), DATE(YEAR(Y908)+1, 12, 31),
TRUE, ""
)</f>
        <v/>
      </c>
      <c r="Z909" s="75" t="str" cm="1">
        <f t="array" aca="1" ref="Z909" ca="1">_xlfn.IFS(
AND($AN$14="Not year_end", Z908&gt;last_payment_date), "",
AND($AN$14="Year_end", Z908&gt;=last_payment_date), "",
AND($AN$14="Year_end"), DATE(YEAR(Z908+1), 12, 31),
AND($AN$14="Not year_end", MONTH(Z908)=12, DAY(Z908)=31), DATE(YEAR(Z907)+1, MONTH(Z907), DAY(Z907)),
AND($AN$14="Not year_end", OR(MONTH(Z908)&lt;&gt;12, DAY(Z908)&lt;&gt;31) ), DATE(YEAR(Z908), 12, 31)
)</f>
        <v/>
      </c>
      <c r="AA909" s="75" t="str" cm="1">
        <f t="array" aca="1" ref="AA909" ca="1">_xlfn.IFS(AA908="", "",
AND(AA908=last_payment_date, OR(MONTH(AA908)&lt;&gt;12, DAY(AA908)&lt;&gt;31) ), DATE(YEAR(AA908), 12, 31),
AND(MONTH(AA908)=12, DAY(AA908)=31, AA908&gt;=last_payment_date), "",
AND(MONTH(AA908)=12, DAY(AA908)&lt;&gt;31),  EOMONTH(AA908,0),
AND(MONTH(AA908)=12, DAY(AA908)=31, $AH$14="Not end"),  EDATE(AA907,1),
AND($AH$14="Not end"), EDATE(AA908, 1),
AND($AH$14="End"), EOMONTH(AA908, 1)
)</f>
        <v/>
      </c>
      <c r="AB909" s="75" t="str" cm="1">
        <f t="array" aca="1" ref="AB909" ca="1">_xlfn.IFS(AB908="","",
AND(AB908=last_rou_date), "",
AND($B$3="İllik"),DATE(YEAR(AB908)+1,MONTH(AB908),DAY(AB908) ),
AND($B$3="Aylıq", $AH$14="Not end"), EDATE(AB908,1),
AND($B$3="Aylıq", $AH$14="End"), EOMONTH(AB908,1)
)</f>
        <v/>
      </c>
      <c r="AC909" s="75" t="str" cm="1">
        <f t="array" aca="1" ref="AC909" ca="1">_xlfn.IFS(
AND($AN$14="Not year_end", AC908&gt;last_rou_date), "",
AND($AN$14="Year_end", AC908&gt;=last_rou_date), "",
AND($AN$14="Year_end"), DATE(YEAR(AC908+1), 12, 31),
AND($AN$14="Not year_end", MONTH(AC908)=12, DAY(AC908)=31), DATE(YEAR(AC907)+1, MONTH(AC907), DAY(AC907)),
AND($AN$14="Not year_end", OR(MONTH(AC908)&lt;&gt;12, DAY(AC908)&lt;&gt;31) ), DATE(YEAR(AC908), 12, 31)
)</f>
        <v/>
      </c>
      <c r="AD909" s="75" t="str" cm="1">
        <f t="array" aca="1" ref="AD909" ca="1">_xlfn.IFS(AD908="", "",
AND(AD908=last_rou_date, OR(MONTH(AD908)&lt;&gt;12, DAY(AD908)&lt;&gt;31) ), DATE(YEAR(AD908), 12, 31),
AND(MONTH(AD908)=12, DAY(AD908)=31, AD908&gt;=last_rou_date), "",
AND(MONTH(AD908)=12, DAY(AD908)&lt;&gt;31),  EOMONTH(AD908,0),
AND(MONTH(AD908)=12, DAY(AD908)=31, $AH$14="Not end"),  EDATE(AD907,1),
AND($AH$14="Not end"), EDATE(AD908, 1),
AND($AH$14="End"), EOMONTH(AD908, 1)
)</f>
        <v/>
      </c>
      <c r="AE909" s="51" t="str" cm="1">
        <f t="array" ref="AE909">_xlfn.IFS(W909="", "",
AND(W909&gt;0, W909&lt;=$B$4, $C$2="İllik artım, faiz olaraq", $D$2&gt;0, $B$3="İllik"), $B$5*((1+$D$2)^(W909-1)),
AND(W909&gt;0, W909&lt;=$B$4, $C$2="İllik artım, faiz olaraq", $D$2&gt;0, $B$3="Aylıq"), $B$5*((1+$D$2)^ROUNDDOWN((W909-1)/12,0)),
AND(W909=1, $C$2="Aşağıdakı kimi dəyişir", ), $B$5,
AND(W909&gt;1, W909&lt;=$B$4, $C$2="Aşağıdakı kimi dəyişir"), IFERROR(VLOOKUP(W909, $C$4:$D$7, 2, FALSE), AE908),
AND(W909&gt;0, W909&lt;=$B$4), $B$5,
TRUE,0 )</f>
        <v/>
      </c>
      <c r="AF909" s="51" t="str">
        <f t="shared" ca="1" si="40"/>
        <v/>
      </c>
    </row>
    <row r="910" spans="1:32" x14ac:dyDescent="0.4">
      <c r="A910" s="13" t="str" cm="1">
        <f t="array" aca="1" ref="A910" ca="1">_xlfn.IFS(
AND(SUMIFS(lease_table_interest_accruals, lease_table_dates, A909)&gt;0, COUNTIFS($E$14:E909, "Interest accrual", $A$14:A909, A909)=0),  A909,
AND(SUMIFS(lease_table_payments, lease_table_dates, A909)&gt;0, COUNTIFS($E$14:E909, "Payment", $A$14:A909, A909)=0),  A909,
AND(SUMIFS(rou_table_deprs, rou_table_dates, A909)&gt;0, COUNTIFS($E$14:E909, "Depreciation", $A$14:A909, A909)=0),  A909,
TRUE,  IFERROR(INDEX(rou_table_dates,  MATCH(A909, rou_table_dates)+1, ), "")
)</f>
        <v/>
      </c>
      <c r="B910" s="1" t="str" cm="1">
        <f t="array" aca="1" ref="B910" ca="1">_xlfn.IFS(
AND(E910="Payment", A910=$B$2), $AM$14,
E910="Payment", $AM$15,
E910="Interest accrual", $AM$18,
E910="Depreciation", $AM$17,
TRUE, "")</f>
        <v/>
      </c>
      <c r="C910" s="1" t="str" cm="1">
        <f t="array" aca="1" ref="C910" ca="1">_xlfn.IFS(
E910="Payment", $AM$19,
E910="Interest accrual", $AM$15,
E910="Depreciation", $AM$16,
TRUE, "")</f>
        <v/>
      </c>
      <c r="D910" s="1" t="str" cm="1">
        <f t="array" aca="1" ref="D910" ca="1">_xlfn.IFS(
E910="Payment", _xlfn.XLOOKUP(A910, lease_table_dates, lease_table_payments, 0, 0),
E910="Interest accrual", _xlfn.XLOOKUP(A910, lease_table_dates, lease_table_interest_accruals, 0, 0),
E910="Depreciation", _xlfn.XLOOKUP(A910, rou_table_dates, rou_table_deprs, 0, 0),
TRUE, ""
)</f>
        <v/>
      </c>
      <c r="E910" s="7" t="str" cm="1">
        <f t="array" aca="1" ref="E910" ca="1">_xlfn.IFS(
AND(SUMIFS(lease_table_interest_accruals, lease_table_dates, A910)&gt;0, COUNTIFS($E$14:E909, "Interest accrual", $A$14:A909, A910)=0), "Interest accrual",
AND(SUMIFS(lease_table_payments, lease_table_dates, A910)&gt;0, COUNTIFS($E$14:E909, "Payment", $A$14:A909, A910)=0), "Payment",
AND(SUMIFS(rou_table_deprs, rou_table_dates, A910)&gt;0, COUNTIFS($E$14:E909, "Depreciation", $A$14:A909, A910)=0), "Depreciation",
TRUE,  ""
)</f>
        <v/>
      </c>
      <c r="G910" s="13" t="str" cm="1">
        <f t="array" aca="1" ref="G910" ca="1">_xlfn.IFS(
AND($B$11="Hə", $B$3="İllik"), Z910,
AND($B$11="Hə", $B$3="Aylıq"), AA910,
$B$11="Yox", X910)</f>
        <v/>
      </c>
      <c r="H910" s="1" t="str" cm="1">
        <f t="array" aca="1" ref="H910" ca="1">_xlfn.IFS( G910="", "",
TRUE, ROUND( H909+I910-J910, 2) )</f>
        <v/>
      </c>
      <c r="I910" s="1" t="str" cm="1">
        <f t="array" aca="1" ref="I910" ca="1">_xlfn.IFS(G910="", "",
G910=last_payment_date, (J910-H909),
 TRUE,  -  (H909- H909* (1+$B$6)^ (_xlfn.DAYS(G910,G909)/365) )
)</f>
        <v/>
      </c>
      <c r="J910" s="1" t="str" cm="1">
        <f t="array" aca="1" ref="J910" ca="1">_xlfn.IFS(G910="", "",
TRUE, _xlfn.XLOOKUP(G910,  payment_dates, payments,0,0)
)</f>
        <v/>
      </c>
      <c r="L910" s="8" t="str" cm="1">
        <f t="array" aca="1" ref="L910" ca="1">_xlfn.IFS(
AND($B$11="Hə", $B$3="İllik"), AC910,
AND($B$11="Hə", $B$3="Aylıq"), AD910,
$B$11="Yox", AB910)</f>
        <v/>
      </c>
      <c r="M910" s="1" t="str" cm="1">
        <f t="array" aca="1" ref="M910" ca="1">_xlfn.IFS( L910="", "",
(M909-N910)&lt;=0.5, 0,
TRUE,  M909-N910)</f>
        <v/>
      </c>
      <c r="N910" s="7" t="str" cm="1">
        <f t="array" aca="1" ref="N910" ca="1">_xlfn.IFS(
L910="", "",
TRUE, MIN(M909, ROUND($M$14/ (last_rou_date - $B$2) * (L910-L909), 2) )
)</f>
        <v/>
      </c>
      <c r="P910" s="59" t="str">
        <f t="shared" ca="1" si="42"/>
        <v/>
      </c>
      <c r="Q910" s="1" t="str" cm="1">
        <f t="array" aca="1" ref="Q910" ca="1">_xlfn.IFS(P910="","",
$B$11="Hə", _xlfn.XLOOKUP(DATE(P910, 12, 31), rou_table_dates, rou_table_nbvs,0, 0),
TRUE,  MAX(0, ROUND($M$14 - $M$14/ (last_rou_date - $B$2) * (DATE(P910,12,31) - $B$2), 2) )
)</f>
        <v/>
      </c>
      <c r="R910" s="1" t="str" cm="1">
        <f t="array" aca="1" ref="R910" ca="1">_xlfn.IFS(P910="","",
$B$11="Hə", _xlfn.XLOOKUP(DATE(P910, 12, 31), lease_table_dates, lease_table_balances,0, 0),
TRUE, IFERROR( XNPV($B$6, IF(payment_dates &gt;DATE(P910, 12, 31), payments,  0),  IF(payment_dates &gt;DATE(P910, 12, 31), payment_dates,  DATE(P910, 12, 31))    ),0)
)</f>
        <v/>
      </c>
      <c r="S910" s="1" t="str" cm="1">
        <f t="array" aca="1" ref="S910" ca="1">_xlfn.IFS(P910="","",
TRUE,  MIN( MIN(Q909, $M$14), ROUND($M$14/ (last_rou_date - $B$2) * (DATE(P910,12,31) - MAX($B$2, DATE(P910-1, 12, 31))), 2) )
)</f>
        <v/>
      </c>
      <c r="T910" s="7" t="str" cm="1">
        <f t="array" aca="1" ref="T910" ca="1">_xlfn.IFS(P910="", "",
ISTEXT(R909), R910- (H910 - SUMIFS( lease_table_payments, lease_table_years, P910) -$AG$14 ),
AND(ISNUMBER(R909), R910&lt;&gt;""),   R910- (R909 - SUMIFS( lease_table_payments, lease_table_years, P910) )
)</f>
        <v/>
      </c>
      <c r="V910" s="64">
        <f t="shared" si="41"/>
        <v>897</v>
      </c>
      <c r="W910" s="51" t="str" cm="1">
        <f t="array" ref="W910">_xlfn.IFS(
OR(W909=$B$4, W909=""),"",
TRUE,W909+1
)</f>
        <v/>
      </c>
      <c r="X910" s="51" t="str" cm="1">
        <f t="array" ref="X910">_xlfn.IFS(X909="","",
W910="", "",
AND($B$3="İllik"),DATE(YEAR(X909)+1,MONTH(X909),DAY(X909) ),
AND($B$3="Aylıq", $AH$14="Not end"), EDATE(X909,1),
AND($B$3="Aylıq", $AH$14="End"), EOMONTH(X909,1)
)</f>
        <v/>
      </c>
      <c r="Y910" s="51" t="str" cm="1">
        <f t="array" aca="1" ref="Y910" ca="1">_xlfn.IFS(
AND($B$7="Dövrün əvvəlində", Y909&lt;=last_rou_date), DATE(YEAR(Y909)+1, 12, 31),
AND($B$7="Dövrün sonunda", Y909&lt;=last_payment_date), DATE(YEAR(Y909)+1, 12, 31),
TRUE, ""
)</f>
        <v/>
      </c>
      <c r="Z910" s="75" t="str" cm="1">
        <f t="array" aca="1" ref="Z910" ca="1">_xlfn.IFS(
AND($AN$14="Not year_end", Z909&gt;last_payment_date), "",
AND($AN$14="Year_end", Z909&gt;=last_payment_date), "",
AND($AN$14="Year_end"), DATE(YEAR(Z909+1), 12, 31),
AND($AN$14="Not year_end", MONTH(Z909)=12, DAY(Z909)=31), DATE(YEAR(Z908)+1, MONTH(Z908), DAY(Z908)),
AND($AN$14="Not year_end", OR(MONTH(Z909)&lt;&gt;12, DAY(Z909)&lt;&gt;31) ), DATE(YEAR(Z909), 12, 31)
)</f>
        <v/>
      </c>
      <c r="AA910" s="75" t="str" cm="1">
        <f t="array" aca="1" ref="AA910" ca="1">_xlfn.IFS(AA909="", "",
AND(AA909=last_payment_date, OR(MONTH(AA909)&lt;&gt;12, DAY(AA909)&lt;&gt;31) ), DATE(YEAR(AA909), 12, 31),
AND(MONTH(AA909)=12, DAY(AA909)=31, AA909&gt;=last_payment_date), "",
AND(MONTH(AA909)=12, DAY(AA909)&lt;&gt;31),  EOMONTH(AA909,0),
AND(MONTH(AA909)=12, DAY(AA909)=31, $AH$14="Not end"),  EDATE(AA908,1),
AND($AH$14="Not end"), EDATE(AA909, 1),
AND($AH$14="End"), EOMONTH(AA909, 1)
)</f>
        <v/>
      </c>
      <c r="AB910" s="75" t="str" cm="1">
        <f t="array" aca="1" ref="AB910" ca="1">_xlfn.IFS(AB909="","",
AND(AB909=last_rou_date), "",
AND($B$3="İllik"),DATE(YEAR(AB909)+1,MONTH(AB909),DAY(AB909) ),
AND($B$3="Aylıq", $AH$14="Not end"), EDATE(AB909,1),
AND($B$3="Aylıq", $AH$14="End"), EOMONTH(AB909,1)
)</f>
        <v/>
      </c>
      <c r="AC910" s="75" t="str" cm="1">
        <f t="array" aca="1" ref="AC910" ca="1">_xlfn.IFS(
AND($AN$14="Not year_end", AC909&gt;last_rou_date), "",
AND($AN$14="Year_end", AC909&gt;=last_rou_date), "",
AND($AN$14="Year_end"), DATE(YEAR(AC909+1), 12, 31),
AND($AN$14="Not year_end", MONTH(AC909)=12, DAY(AC909)=31), DATE(YEAR(AC908)+1, MONTH(AC908), DAY(AC908)),
AND($AN$14="Not year_end", OR(MONTH(AC909)&lt;&gt;12, DAY(AC909)&lt;&gt;31) ), DATE(YEAR(AC909), 12, 31)
)</f>
        <v/>
      </c>
      <c r="AD910" s="75" t="str" cm="1">
        <f t="array" aca="1" ref="AD910" ca="1">_xlfn.IFS(AD909="", "",
AND(AD909=last_rou_date, OR(MONTH(AD909)&lt;&gt;12, DAY(AD909)&lt;&gt;31) ), DATE(YEAR(AD909), 12, 31),
AND(MONTH(AD909)=12, DAY(AD909)=31, AD909&gt;=last_rou_date), "",
AND(MONTH(AD909)=12, DAY(AD909)&lt;&gt;31),  EOMONTH(AD909,0),
AND(MONTH(AD909)=12, DAY(AD909)=31, $AH$14="Not end"),  EDATE(AD908,1),
AND($AH$14="Not end"), EDATE(AD909, 1),
AND($AH$14="End"), EOMONTH(AD909, 1)
)</f>
        <v/>
      </c>
      <c r="AE910" s="51" t="str" cm="1">
        <f t="array" ref="AE910">_xlfn.IFS(W910="", "",
AND(W910&gt;0, W910&lt;=$B$4, $C$2="İllik artım, faiz olaraq", $D$2&gt;0, $B$3="İllik"), $B$5*((1+$D$2)^(W910-1)),
AND(W910&gt;0, W910&lt;=$B$4, $C$2="İllik artım, faiz olaraq", $D$2&gt;0, $B$3="Aylıq"), $B$5*((1+$D$2)^ROUNDDOWN((W910-1)/12,0)),
AND(W910=1, $C$2="Aşağıdakı kimi dəyişir", ), $B$5,
AND(W910&gt;1, W910&lt;=$B$4, $C$2="Aşağıdakı kimi dəyişir"), IFERROR(VLOOKUP(W910, $C$4:$D$7, 2, FALSE), AE909),
AND(W910&gt;0, W910&lt;=$B$4), $B$5,
TRUE,0 )</f>
        <v/>
      </c>
      <c r="AF910" s="51" t="str">
        <f t="shared" ca="1" si="40"/>
        <v/>
      </c>
    </row>
    <row r="911" spans="1:32" x14ac:dyDescent="0.4">
      <c r="A911" s="13" t="str" cm="1">
        <f t="array" aca="1" ref="A911" ca="1">_xlfn.IFS(
AND(SUMIFS(lease_table_interest_accruals, lease_table_dates, A910)&gt;0, COUNTIFS($E$14:E910, "Interest accrual", $A$14:A910, A910)=0),  A910,
AND(SUMIFS(lease_table_payments, lease_table_dates, A910)&gt;0, COUNTIFS($E$14:E910, "Payment", $A$14:A910, A910)=0),  A910,
AND(SUMIFS(rou_table_deprs, rou_table_dates, A910)&gt;0, COUNTIFS($E$14:E910, "Depreciation", $A$14:A910, A910)=0),  A910,
TRUE,  IFERROR(INDEX(rou_table_dates,  MATCH(A910, rou_table_dates)+1, ), "")
)</f>
        <v/>
      </c>
      <c r="B911" s="1" t="str" cm="1">
        <f t="array" aca="1" ref="B911" ca="1">_xlfn.IFS(
AND(E911="Payment", A911=$B$2), $AM$14,
E911="Payment", $AM$15,
E911="Interest accrual", $AM$18,
E911="Depreciation", $AM$17,
TRUE, "")</f>
        <v/>
      </c>
      <c r="C911" s="1" t="str" cm="1">
        <f t="array" aca="1" ref="C911" ca="1">_xlfn.IFS(
E911="Payment", $AM$19,
E911="Interest accrual", $AM$15,
E911="Depreciation", $AM$16,
TRUE, "")</f>
        <v/>
      </c>
      <c r="D911" s="1" t="str" cm="1">
        <f t="array" aca="1" ref="D911" ca="1">_xlfn.IFS(
E911="Payment", _xlfn.XLOOKUP(A911, lease_table_dates, lease_table_payments, 0, 0),
E911="Interest accrual", _xlfn.XLOOKUP(A911, lease_table_dates, lease_table_interest_accruals, 0, 0),
E911="Depreciation", _xlfn.XLOOKUP(A911, rou_table_dates, rou_table_deprs, 0, 0),
TRUE, ""
)</f>
        <v/>
      </c>
      <c r="E911" s="7" t="str" cm="1">
        <f t="array" aca="1" ref="E911" ca="1">_xlfn.IFS(
AND(SUMIFS(lease_table_interest_accruals, lease_table_dates, A911)&gt;0, COUNTIFS($E$14:E910, "Interest accrual", $A$14:A910, A911)=0), "Interest accrual",
AND(SUMIFS(lease_table_payments, lease_table_dates, A911)&gt;0, COUNTIFS($E$14:E910, "Payment", $A$14:A910, A911)=0), "Payment",
AND(SUMIFS(rou_table_deprs, rou_table_dates, A911)&gt;0, COUNTIFS($E$14:E910, "Depreciation", $A$14:A910, A911)=0), "Depreciation",
TRUE,  ""
)</f>
        <v/>
      </c>
      <c r="G911" s="13" t="str" cm="1">
        <f t="array" aca="1" ref="G911" ca="1">_xlfn.IFS(
AND($B$11="Hə", $B$3="İllik"), Z911,
AND($B$11="Hə", $B$3="Aylıq"), AA911,
$B$11="Yox", X911)</f>
        <v/>
      </c>
      <c r="H911" s="1" t="str" cm="1">
        <f t="array" aca="1" ref="H911" ca="1">_xlfn.IFS( G911="", "",
TRUE, ROUND( H910+I911-J911, 2) )</f>
        <v/>
      </c>
      <c r="I911" s="1" t="str" cm="1">
        <f t="array" aca="1" ref="I911" ca="1">_xlfn.IFS(G911="", "",
G911=last_payment_date, (J911-H910),
 TRUE,  -  (H910- H910* (1+$B$6)^ (_xlfn.DAYS(G911,G910)/365) )
)</f>
        <v/>
      </c>
      <c r="J911" s="1" t="str" cm="1">
        <f t="array" aca="1" ref="J911" ca="1">_xlfn.IFS(G911="", "",
TRUE, _xlfn.XLOOKUP(G911,  payment_dates, payments,0,0)
)</f>
        <v/>
      </c>
      <c r="L911" s="8" t="str" cm="1">
        <f t="array" aca="1" ref="L911" ca="1">_xlfn.IFS(
AND($B$11="Hə", $B$3="İllik"), AC911,
AND($B$11="Hə", $B$3="Aylıq"), AD911,
$B$11="Yox", AB911)</f>
        <v/>
      </c>
      <c r="M911" s="1" t="str" cm="1">
        <f t="array" aca="1" ref="M911" ca="1">_xlfn.IFS( L911="", "",
(M910-N911)&lt;=0.5, 0,
TRUE,  M910-N911)</f>
        <v/>
      </c>
      <c r="N911" s="7" t="str" cm="1">
        <f t="array" aca="1" ref="N911" ca="1">_xlfn.IFS(
L911="", "",
TRUE, MIN(M910, ROUND($M$14/ (last_rou_date - $B$2) * (L911-L910), 2) )
)</f>
        <v/>
      </c>
      <c r="P911" s="59" t="str">
        <f t="shared" ca="1" si="42"/>
        <v/>
      </c>
      <c r="Q911" s="1" t="str" cm="1">
        <f t="array" aca="1" ref="Q911" ca="1">_xlfn.IFS(P911="","",
$B$11="Hə", _xlfn.XLOOKUP(DATE(P911, 12, 31), rou_table_dates, rou_table_nbvs,0, 0),
TRUE,  MAX(0, ROUND($M$14 - $M$14/ (last_rou_date - $B$2) * (DATE(P911,12,31) - $B$2), 2) )
)</f>
        <v/>
      </c>
      <c r="R911" s="1" t="str" cm="1">
        <f t="array" aca="1" ref="R911" ca="1">_xlfn.IFS(P911="","",
$B$11="Hə", _xlfn.XLOOKUP(DATE(P911, 12, 31), lease_table_dates, lease_table_balances,0, 0),
TRUE, IFERROR( XNPV($B$6, IF(payment_dates &gt;DATE(P911, 12, 31), payments,  0),  IF(payment_dates &gt;DATE(P911, 12, 31), payment_dates,  DATE(P911, 12, 31))    ),0)
)</f>
        <v/>
      </c>
      <c r="S911" s="1" t="str" cm="1">
        <f t="array" aca="1" ref="S911" ca="1">_xlfn.IFS(P911="","",
TRUE,  MIN( MIN(Q910, $M$14), ROUND($M$14/ (last_rou_date - $B$2) * (DATE(P911,12,31) - MAX($B$2, DATE(P911-1, 12, 31))), 2) )
)</f>
        <v/>
      </c>
      <c r="T911" s="7" t="str" cm="1">
        <f t="array" aca="1" ref="T911" ca="1">_xlfn.IFS(P911="", "",
ISTEXT(R910), R911- (H911 - SUMIFS( lease_table_payments, lease_table_years, P911) -$AG$14 ),
AND(ISNUMBER(R910), R911&lt;&gt;""),   R911- (R910 - SUMIFS( lease_table_payments, lease_table_years, P911) )
)</f>
        <v/>
      </c>
      <c r="V911" s="64">
        <f t="shared" si="41"/>
        <v>898</v>
      </c>
      <c r="W911" s="51" t="str" cm="1">
        <f t="array" ref="W911">_xlfn.IFS(
OR(W910=$B$4, W910=""),"",
TRUE,W910+1
)</f>
        <v/>
      </c>
      <c r="X911" s="51" t="str" cm="1">
        <f t="array" ref="X911">_xlfn.IFS(X910="","",
W911="", "",
AND($B$3="İllik"),DATE(YEAR(X910)+1,MONTH(X910),DAY(X910) ),
AND($B$3="Aylıq", $AH$14="Not end"), EDATE(X910,1),
AND($B$3="Aylıq", $AH$14="End"), EOMONTH(X910,1)
)</f>
        <v/>
      </c>
      <c r="Y911" s="51" t="str" cm="1">
        <f t="array" aca="1" ref="Y911" ca="1">_xlfn.IFS(
AND($B$7="Dövrün əvvəlində", Y910&lt;=last_rou_date), DATE(YEAR(Y910)+1, 12, 31),
AND($B$7="Dövrün sonunda", Y910&lt;=last_payment_date), DATE(YEAR(Y910)+1, 12, 31),
TRUE, ""
)</f>
        <v/>
      </c>
      <c r="Z911" s="75" t="str" cm="1">
        <f t="array" aca="1" ref="Z911" ca="1">_xlfn.IFS(
AND($AN$14="Not year_end", Z910&gt;last_payment_date), "",
AND($AN$14="Year_end", Z910&gt;=last_payment_date), "",
AND($AN$14="Year_end"), DATE(YEAR(Z910+1), 12, 31),
AND($AN$14="Not year_end", MONTH(Z910)=12, DAY(Z910)=31), DATE(YEAR(Z909)+1, MONTH(Z909), DAY(Z909)),
AND($AN$14="Not year_end", OR(MONTH(Z910)&lt;&gt;12, DAY(Z910)&lt;&gt;31) ), DATE(YEAR(Z910), 12, 31)
)</f>
        <v/>
      </c>
      <c r="AA911" s="75" t="str" cm="1">
        <f t="array" aca="1" ref="AA911" ca="1">_xlfn.IFS(AA910="", "",
AND(AA910=last_payment_date, OR(MONTH(AA910)&lt;&gt;12, DAY(AA910)&lt;&gt;31) ), DATE(YEAR(AA910), 12, 31),
AND(MONTH(AA910)=12, DAY(AA910)=31, AA910&gt;=last_payment_date), "",
AND(MONTH(AA910)=12, DAY(AA910)&lt;&gt;31),  EOMONTH(AA910,0),
AND(MONTH(AA910)=12, DAY(AA910)=31, $AH$14="Not end"),  EDATE(AA909,1),
AND($AH$14="Not end"), EDATE(AA910, 1),
AND($AH$14="End"), EOMONTH(AA910, 1)
)</f>
        <v/>
      </c>
      <c r="AB911" s="75" t="str" cm="1">
        <f t="array" aca="1" ref="AB911" ca="1">_xlfn.IFS(AB910="","",
AND(AB910=last_rou_date), "",
AND($B$3="İllik"),DATE(YEAR(AB910)+1,MONTH(AB910),DAY(AB910) ),
AND($B$3="Aylıq", $AH$14="Not end"), EDATE(AB910,1),
AND($B$3="Aylıq", $AH$14="End"), EOMONTH(AB910,1)
)</f>
        <v/>
      </c>
      <c r="AC911" s="75" t="str" cm="1">
        <f t="array" aca="1" ref="AC911" ca="1">_xlfn.IFS(
AND($AN$14="Not year_end", AC910&gt;last_rou_date), "",
AND($AN$14="Year_end", AC910&gt;=last_rou_date), "",
AND($AN$14="Year_end"), DATE(YEAR(AC910+1), 12, 31),
AND($AN$14="Not year_end", MONTH(AC910)=12, DAY(AC910)=31), DATE(YEAR(AC909)+1, MONTH(AC909), DAY(AC909)),
AND($AN$14="Not year_end", OR(MONTH(AC910)&lt;&gt;12, DAY(AC910)&lt;&gt;31) ), DATE(YEAR(AC910), 12, 31)
)</f>
        <v/>
      </c>
      <c r="AD911" s="75" t="str" cm="1">
        <f t="array" aca="1" ref="AD911" ca="1">_xlfn.IFS(AD910="", "",
AND(AD910=last_rou_date, OR(MONTH(AD910)&lt;&gt;12, DAY(AD910)&lt;&gt;31) ), DATE(YEAR(AD910), 12, 31),
AND(MONTH(AD910)=12, DAY(AD910)=31, AD910&gt;=last_rou_date), "",
AND(MONTH(AD910)=12, DAY(AD910)&lt;&gt;31),  EOMONTH(AD910,0),
AND(MONTH(AD910)=12, DAY(AD910)=31, $AH$14="Not end"),  EDATE(AD909,1),
AND($AH$14="Not end"), EDATE(AD910, 1),
AND($AH$14="End"), EOMONTH(AD910, 1)
)</f>
        <v/>
      </c>
      <c r="AE911" s="51" t="str" cm="1">
        <f t="array" ref="AE911">_xlfn.IFS(W911="", "",
AND(W911&gt;0, W911&lt;=$B$4, $C$2="İllik artım, faiz olaraq", $D$2&gt;0, $B$3="İllik"), $B$5*((1+$D$2)^(W911-1)),
AND(W911&gt;0, W911&lt;=$B$4, $C$2="İllik artım, faiz olaraq", $D$2&gt;0, $B$3="Aylıq"), $B$5*((1+$D$2)^ROUNDDOWN((W911-1)/12,0)),
AND(W911=1, $C$2="Aşağıdakı kimi dəyişir", ), $B$5,
AND(W911&gt;1, W911&lt;=$B$4, $C$2="Aşağıdakı kimi dəyişir"), IFERROR(VLOOKUP(W911, $C$4:$D$7, 2, FALSE), AE910),
AND(W911&gt;0, W911&lt;=$B$4), $B$5,
TRUE,0 )</f>
        <v/>
      </c>
      <c r="AF911" s="51" t="str">
        <f t="shared" ref="AF911:AF974" ca="1" si="43">IF(G911="","",YEAR(G911))</f>
        <v/>
      </c>
    </row>
    <row r="912" spans="1:32" x14ac:dyDescent="0.4">
      <c r="A912" s="13" t="str" cm="1">
        <f t="array" aca="1" ref="A912" ca="1">_xlfn.IFS(
AND(SUMIFS(lease_table_interest_accruals, lease_table_dates, A911)&gt;0, COUNTIFS($E$14:E911, "Interest accrual", $A$14:A911, A911)=0),  A911,
AND(SUMIFS(lease_table_payments, lease_table_dates, A911)&gt;0, COUNTIFS($E$14:E911, "Payment", $A$14:A911, A911)=0),  A911,
AND(SUMIFS(rou_table_deprs, rou_table_dates, A911)&gt;0, COUNTIFS($E$14:E911, "Depreciation", $A$14:A911, A911)=0),  A911,
TRUE,  IFERROR(INDEX(rou_table_dates,  MATCH(A911, rou_table_dates)+1, ), "")
)</f>
        <v/>
      </c>
      <c r="B912" s="1" t="str" cm="1">
        <f t="array" aca="1" ref="B912" ca="1">_xlfn.IFS(
AND(E912="Payment", A912=$B$2), $AM$14,
E912="Payment", $AM$15,
E912="Interest accrual", $AM$18,
E912="Depreciation", $AM$17,
TRUE, "")</f>
        <v/>
      </c>
      <c r="C912" s="1" t="str" cm="1">
        <f t="array" aca="1" ref="C912" ca="1">_xlfn.IFS(
E912="Payment", $AM$19,
E912="Interest accrual", $AM$15,
E912="Depreciation", $AM$16,
TRUE, "")</f>
        <v/>
      </c>
      <c r="D912" s="1" t="str" cm="1">
        <f t="array" aca="1" ref="D912" ca="1">_xlfn.IFS(
E912="Payment", _xlfn.XLOOKUP(A912, lease_table_dates, lease_table_payments, 0, 0),
E912="Interest accrual", _xlfn.XLOOKUP(A912, lease_table_dates, lease_table_interest_accruals, 0, 0),
E912="Depreciation", _xlfn.XLOOKUP(A912, rou_table_dates, rou_table_deprs, 0, 0),
TRUE, ""
)</f>
        <v/>
      </c>
      <c r="E912" s="7" t="str" cm="1">
        <f t="array" aca="1" ref="E912" ca="1">_xlfn.IFS(
AND(SUMIFS(lease_table_interest_accruals, lease_table_dates, A912)&gt;0, COUNTIFS($E$14:E911, "Interest accrual", $A$14:A911, A912)=0), "Interest accrual",
AND(SUMIFS(lease_table_payments, lease_table_dates, A912)&gt;0, COUNTIFS($E$14:E911, "Payment", $A$14:A911, A912)=0), "Payment",
AND(SUMIFS(rou_table_deprs, rou_table_dates, A912)&gt;0, COUNTIFS($E$14:E911, "Depreciation", $A$14:A911, A912)=0), "Depreciation",
TRUE,  ""
)</f>
        <v/>
      </c>
      <c r="G912" s="13" t="str" cm="1">
        <f t="array" aca="1" ref="G912" ca="1">_xlfn.IFS(
AND($B$11="Hə", $B$3="İllik"), Z912,
AND($B$11="Hə", $B$3="Aylıq"), AA912,
$B$11="Yox", X912)</f>
        <v/>
      </c>
      <c r="H912" s="1" t="str" cm="1">
        <f t="array" aca="1" ref="H912" ca="1">_xlfn.IFS( G912="", "",
TRUE, ROUND( H911+I912-J912, 2) )</f>
        <v/>
      </c>
      <c r="I912" s="1" t="str" cm="1">
        <f t="array" aca="1" ref="I912" ca="1">_xlfn.IFS(G912="", "",
G912=last_payment_date, (J912-H911),
 TRUE,  -  (H911- H911* (1+$B$6)^ (_xlfn.DAYS(G912,G911)/365) )
)</f>
        <v/>
      </c>
      <c r="J912" s="1" t="str" cm="1">
        <f t="array" aca="1" ref="J912" ca="1">_xlfn.IFS(G912="", "",
TRUE, _xlfn.XLOOKUP(G912,  payment_dates, payments,0,0)
)</f>
        <v/>
      </c>
      <c r="L912" s="8" t="str" cm="1">
        <f t="array" aca="1" ref="L912" ca="1">_xlfn.IFS(
AND($B$11="Hə", $B$3="İllik"), AC912,
AND($B$11="Hə", $B$3="Aylıq"), AD912,
$B$11="Yox", AB912)</f>
        <v/>
      </c>
      <c r="M912" s="1" t="str" cm="1">
        <f t="array" aca="1" ref="M912" ca="1">_xlfn.IFS( L912="", "",
(M911-N912)&lt;=0.5, 0,
TRUE,  M911-N912)</f>
        <v/>
      </c>
      <c r="N912" s="7" t="str" cm="1">
        <f t="array" aca="1" ref="N912" ca="1">_xlfn.IFS(
L912="", "",
TRUE, MIN(M911, ROUND($M$14/ (last_rou_date - $B$2) * (L912-L911), 2) )
)</f>
        <v/>
      </c>
      <c r="P912" s="59" t="str">
        <f t="shared" ca="1" si="42"/>
        <v/>
      </c>
      <c r="Q912" s="1" t="str" cm="1">
        <f t="array" aca="1" ref="Q912" ca="1">_xlfn.IFS(P912="","",
$B$11="Hə", _xlfn.XLOOKUP(DATE(P912, 12, 31), rou_table_dates, rou_table_nbvs,0, 0),
TRUE,  MAX(0, ROUND($M$14 - $M$14/ (last_rou_date - $B$2) * (DATE(P912,12,31) - $B$2), 2) )
)</f>
        <v/>
      </c>
      <c r="R912" s="1" t="str" cm="1">
        <f t="array" aca="1" ref="R912" ca="1">_xlfn.IFS(P912="","",
$B$11="Hə", _xlfn.XLOOKUP(DATE(P912, 12, 31), lease_table_dates, lease_table_balances,0, 0),
TRUE, IFERROR( XNPV($B$6, IF(payment_dates &gt;DATE(P912, 12, 31), payments,  0),  IF(payment_dates &gt;DATE(P912, 12, 31), payment_dates,  DATE(P912, 12, 31))    ),0)
)</f>
        <v/>
      </c>
      <c r="S912" s="1" t="str" cm="1">
        <f t="array" aca="1" ref="S912" ca="1">_xlfn.IFS(P912="","",
TRUE,  MIN( MIN(Q911, $M$14), ROUND($M$14/ (last_rou_date - $B$2) * (DATE(P912,12,31) - MAX($B$2, DATE(P912-1, 12, 31))), 2) )
)</f>
        <v/>
      </c>
      <c r="T912" s="7" t="str" cm="1">
        <f t="array" aca="1" ref="T912" ca="1">_xlfn.IFS(P912="", "",
ISTEXT(R911), R912- (H912 - SUMIFS( lease_table_payments, lease_table_years, P912) -$AG$14 ),
AND(ISNUMBER(R911), R912&lt;&gt;""),   R912- (R911 - SUMIFS( lease_table_payments, lease_table_years, P912) )
)</f>
        <v/>
      </c>
      <c r="V912" s="64">
        <f t="shared" ref="V912:V975" si="44">V911+1</f>
        <v>899</v>
      </c>
      <c r="W912" s="51" t="str" cm="1">
        <f t="array" ref="W912">_xlfn.IFS(
OR(W911=$B$4, W911=""),"",
TRUE,W911+1
)</f>
        <v/>
      </c>
      <c r="X912" s="51" t="str" cm="1">
        <f t="array" ref="X912">_xlfn.IFS(X911="","",
W912="", "",
AND($B$3="İllik"),DATE(YEAR(X911)+1,MONTH(X911),DAY(X911) ),
AND($B$3="Aylıq", $AH$14="Not end"), EDATE(X911,1),
AND($B$3="Aylıq", $AH$14="End"), EOMONTH(X911,1)
)</f>
        <v/>
      </c>
      <c r="Y912" s="51" t="str" cm="1">
        <f t="array" aca="1" ref="Y912" ca="1">_xlfn.IFS(
AND($B$7="Dövrün əvvəlində", Y911&lt;=last_rou_date), DATE(YEAR(Y911)+1, 12, 31),
AND($B$7="Dövrün sonunda", Y911&lt;=last_payment_date), DATE(YEAR(Y911)+1, 12, 31),
TRUE, ""
)</f>
        <v/>
      </c>
      <c r="Z912" s="75" t="str" cm="1">
        <f t="array" aca="1" ref="Z912" ca="1">_xlfn.IFS(
AND($AN$14="Not year_end", Z911&gt;last_payment_date), "",
AND($AN$14="Year_end", Z911&gt;=last_payment_date), "",
AND($AN$14="Year_end"), DATE(YEAR(Z911+1), 12, 31),
AND($AN$14="Not year_end", MONTH(Z911)=12, DAY(Z911)=31), DATE(YEAR(Z910)+1, MONTH(Z910), DAY(Z910)),
AND($AN$14="Not year_end", OR(MONTH(Z911)&lt;&gt;12, DAY(Z911)&lt;&gt;31) ), DATE(YEAR(Z911), 12, 31)
)</f>
        <v/>
      </c>
      <c r="AA912" s="75" t="str" cm="1">
        <f t="array" aca="1" ref="AA912" ca="1">_xlfn.IFS(AA911="", "",
AND(AA911=last_payment_date, OR(MONTH(AA911)&lt;&gt;12, DAY(AA911)&lt;&gt;31) ), DATE(YEAR(AA911), 12, 31),
AND(MONTH(AA911)=12, DAY(AA911)=31, AA911&gt;=last_payment_date), "",
AND(MONTH(AA911)=12, DAY(AA911)&lt;&gt;31),  EOMONTH(AA911,0),
AND(MONTH(AA911)=12, DAY(AA911)=31, $AH$14="Not end"),  EDATE(AA910,1),
AND($AH$14="Not end"), EDATE(AA911, 1),
AND($AH$14="End"), EOMONTH(AA911, 1)
)</f>
        <v/>
      </c>
      <c r="AB912" s="75" t="str" cm="1">
        <f t="array" aca="1" ref="AB912" ca="1">_xlfn.IFS(AB911="","",
AND(AB911=last_rou_date), "",
AND($B$3="İllik"),DATE(YEAR(AB911)+1,MONTH(AB911),DAY(AB911) ),
AND($B$3="Aylıq", $AH$14="Not end"), EDATE(AB911,1),
AND($B$3="Aylıq", $AH$14="End"), EOMONTH(AB911,1)
)</f>
        <v/>
      </c>
      <c r="AC912" s="75" t="str" cm="1">
        <f t="array" aca="1" ref="AC912" ca="1">_xlfn.IFS(
AND($AN$14="Not year_end", AC911&gt;last_rou_date), "",
AND($AN$14="Year_end", AC911&gt;=last_rou_date), "",
AND($AN$14="Year_end"), DATE(YEAR(AC911+1), 12, 31),
AND($AN$14="Not year_end", MONTH(AC911)=12, DAY(AC911)=31), DATE(YEAR(AC910)+1, MONTH(AC910), DAY(AC910)),
AND($AN$14="Not year_end", OR(MONTH(AC911)&lt;&gt;12, DAY(AC911)&lt;&gt;31) ), DATE(YEAR(AC911), 12, 31)
)</f>
        <v/>
      </c>
      <c r="AD912" s="75" t="str" cm="1">
        <f t="array" aca="1" ref="AD912" ca="1">_xlfn.IFS(AD911="", "",
AND(AD911=last_rou_date, OR(MONTH(AD911)&lt;&gt;12, DAY(AD911)&lt;&gt;31) ), DATE(YEAR(AD911), 12, 31),
AND(MONTH(AD911)=12, DAY(AD911)=31, AD911&gt;=last_rou_date), "",
AND(MONTH(AD911)=12, DAY(AD911)&lt;&gt;31),  EOMONTH(AD911,0),
AND(MONTH(AD911)=12, DAY(AD911)=31, $AH$14="Not end"),  EDATE(AD910,1),
AND($AH$14="Not end"), EDATE(AD911, 1),
AND($AH$14="End"), EOMONTH(AD911, 1)
)</f>
        <v/>
      </c>
      <c r="AE912" s="51" t="str" cm="1">
        <f t="array" ref="AE912">_xlfn.IFS(W912="", "",
AND(W912&gt;0, W912&lt;=$B$4, $C$2="İllik artım, faiz olaraq", $D$2&gt;0, $B$3="İllik"), $B$5*((1+$D$2)^(W912-1)),
AND(W912&gt;0, W912&lt;=$B$4, $C$2="İllik artım, faiz olaraq", $D$2&gt;0, $B$3="Aylıq"), $B$5*((1+$D$2)^ROUNDDOWN((W912-1)/12,0)),
AND(W912=1, $C$2="Aşağıdakı kimi dəyişir", ), $B$5,
AND(W912&gt;1, W912&lt;=$B$4, $C$2="Aşağıdakı kimi dəyişir"), IFERROR(VLOOKUP(W912, $C$4:$D$7, 2, FALSE), AE911),
AND(W912&gt;0, W912&lt;=$B$4), $B$5,
TRUE,0 )</f>
        <v/>
      </c>
      <c r="AF912" s="51" t="str">
        <f t="shared" ca="1" si="43"/>
        <v/>
      </c>
    </row>
    <row r="913" spans="1:32" x14ac:dyDescent="0.4">
      <c r="A913" s="13" t="str" cm="1">
        <f t="array" aca="1" ref="A913" ca="1">_xlfn.IFS(
AND(SUMIFS(lease_table_interest_accruals, lease_table_dates, A912)&gt;0, COUNTIFS($E$14:E912, "Interest accrual", $A$14:A912, A912)=0),  A912,
AND(SUMIFS(lease_table_payments, lease_table_dates, A912)&gt;0, COUNTIFS($E$14:E912, "Payment", $A$14:A912, A912)=0),  A912,
AND(SUMIFS(rou_table_deprs, rou_table_dates, A912)&gt;0, COUNTIFS($E$14:E912, "Depreciation", $A$14:A912, A912)=0),  A912,
TRUE,  IFERROR(INDEX(rou_table_dates,  MATCH(A912, rou_table_dates)+1, ), "")
)</f>
        <v/>
      </c>
      <c r="B913" s="1" t="str" cm="1">
        <f t="array" aca="1" ref="B913" ca="1">_xlfn.IFS(
AND(E913="Payment", A913=$B$2), $AM$14,
E913="Payment", $AM$15,
E913="Interest accrual", $AM$18,
E913="Depreciation", $AM$17,
TRUE, "")</f>
        <v/>
      </c>
      <c r="C913" s="1" t="str" cm="1">
        <f t="array" aca="1" ref="C913" ca="1">_xlfn.IFS(
E913="Payment", $AM$19,
E913="Interest accrual", $AM$15,
E913="Depreciation", $AM$16,
TRUE, "")</f>
        <v/>
      </c>
      <c r="D913" s="1" t="str" cm="1">
        <f t="array" aca="1" ref="D913" ca="1">_xlfn.IFS(
E913="Payment", _xlfn.XLOOKUP(A913, lease_table_dates, lease_table_payments, 0, 0),
E913="Interest accrual", _xlfn.XLOOKUP(A913, lease_table_dates, lease_table_interest_accruals, 0, 0),
E913="Depreciation", _xlfn.XLOOKUP(A913, rou_table_dates, rou_table_deprs, 0, 0),
TRUE, ""
)</f>
        <v/>
      </c>
      <c r="E913" s="7" t="str" cm="1">
        <f t="array" aca="1" ref="E913" ca="1">_xlfn.IFS(
AND(SUMIFS(lease_table_interest_accruals, lease_table_dates, A913)&gt;0, COUNTIFS($E$14:E912, "Interest accrual", $A$14:A912, A913)=0), "Interest accrual",
AND(SUMIFS(lease_table_payments, lease_table_dates, A913)&gt;0, COUNTIFS($E$14:E912, "Payment", $A$14:A912, A913)=0), "Payment",
AND(SUMIFS(rou_table_deprs, rou_table_dates, A913)&gt;0, COUNTIFS($E$14:E912, "Depreciation", $A$14:A912, A913)=0), "Depreciation",
TRUE,  ""
)</f>
        <v/>
      </c>
      <c r="G913" s="13" t="str" cm="1">
        <f t="array" aca="1" ref="G913" ca="1">_xlfn.IFS(
AND($B$11="Hə", $B$3="İllik"), Z913,
AND($B$11="Hə", $B$3="Aylıq"), AA913,
$B$11="Yox", X913)</f>
        <v/>
      </c>
      <c r="H913" s="1" t="str" cm="1">
        <f t="array" aca="1" ref="H913" ca="1">_xlfn.IFS( G913="", "",
TRUE, ROUND( H912+I913-J913, 2) )</f>
        <v/>
      </c>
      <c r="I913" s="1" t="str" cm="1">
        <f t="array" aca="1" ref="I913" ca="1">_xlfn.IFS(G913="", "",
G913=last_payment_date, (J913-H912),
 TRUE,  -  (H912- H912* (1+$B$6)^ (_xlfn.DAYS(G913,G912)/365) )
)</f>
        <v/>
      </c>
      <c r="J913" s="1" t="str" cm="1">
        <f t="array" aca="1" ref="J913" ca="1">_xlfn.IFS(G913="", "",
TRUE, _xlfn.XLOOKUP(G913,  payment_dates, payments,0,0)
)</f>
        <v/>
      </c>
      <c r="L913" s="8" t="str" cm="1">
        <f t="array" aca="1" ref="L913" ca="1">_xlfn.IFS(
AND($B$11="Hə", $B$3="İllik"), AC913,
AND($B$11="Hə", $B$3="Aylıq"), AD913,
$B$11="Yox", AB913)</f>
        <v/>
      </c>
      <c r="M913" s="1" t="str" cm="1">
        <f t="array" aca="1" ref="M913" ca="1">_xlfn.IFS( L913="", "",
(M912-N913)&lt;=0.5, 0,
TRUE,  M912-N913)</f>
        <v/>
      </c>
      <c r="N913" s="7" t="str" cm="1">
        <f t="array" aca="1" ref="N913" ca="1">_xlfn.IFS(
L913="", "",
TRUE, MIN(M912, ROUND($M$14/ (last_rou_date - $B$2) * (L913-L912), 2) )
)</f>
        <v/>
      </c>
      <c r="P913" s="59" t="str">
        <f t="shared" ca="1" si="42"/>
        <v/>
      </c>
      <c r="Q913" s="1" t="str" cm="1">
        <f t="array" aca="1" ref="Q913" ca="1">_xlfn.IFS(P913="","",
$B$11="Hə", _xlfn.XLOOKUP(DATE(P913, 12, 31), rou_table_dates, rou_table_nbvs,0, 0),
TRUE,  MAX(0, ROUND($M$14 - $M$14/ (last_rou_date - $B$2) * (DATE(P913,12,31) - $B$2), 2) )
)</f>
        <v/>
      </c>
      <c r="R913" s="1" t="str" cm="1">
        <f t="array" aca="1" ref="R913" ca="1">_xlfn.IFS(P913="","",
$B$11="Hə", _xlfn.XLOOKUP(DATE(P913, 12, 31), lease_table_dates, lease_table_balances,0, 0),
TRUE, IFERROR( XNPV($B$6, IF(payment_dates &gt;DATE(P913, 12, 31), payments,  0),  IF(payment_dates &gt;DATE(P913, 12, 31), payment_dates,  DATE(P913, 12, 31))    ),0)
)</f>
        <v/>
      </c>
      <c r="S913" s="1" t="str" cm="1">
        <f t="array" aca="1" ref="S913" ca="1">_xlfn.IFS(P913="","",
TRUE,  MIN( MIN(Q912, $M$14), ROUND($M$14/ (last_rou_date - $B$2) * (DATE(P913,12,31) - MAX($B$2, DATE(P913-1, 12, 31))), 2) )
)</f>
        <v/>
      </c>
      <c r="T913" s="7" t="str" cm="1">
        <f t="array" aca="1" ref="T913" ca="1">_xlfn.IFS(P913="", "",
ISTEXT(R912), R913- (H913 - SUMIFS( lease_table_payments, lease_table_years, P913) -$AG$14 ),
AND(ISNUMBER(R912), R913&lt;&gt;""),   R913- (R912 - SUMIFS( lease_table_payments, lease_table_years, P913) )
)</f>
        <v/>
      </c>
      <c r="V913" s="64">
        <f t="shared" si="44"/>
        <v>900</v>
      </c>
      <c r="W913" s="51" t="str" cm="1">
        <f t="array" ref="W913">_xlfn.IFS(
OR(W912=$B$4, W912=""),"",
TRUE,W912+1
)</f>
        <v/>
      </c>
      <c r="X913" s="51" t="str" cm="1">
        <f t="array" ref="X913">_xlfn.IFS(X912="","",
W913="", "",
AND($B$3="İllik"),DATE(YEAR(X912)+1,MONTH(X912),DAY(X912) ),
AND($B$3="Aylıq", $AH$14="Not end"), EDATE(X912,1),
AND($B$3="Aylıq", $AH$14="End"), EOMONTH(X912,1)
)</f>
        <v/>
      </c>
      <c r="Y913" s="51" t="str" cm="1">
        <f t="array" aca="1" ref="Y913" ca="1">_xlfn.IFS(
AND($B$7="Dövrün əvvəlində", Y912&lt;=last_rou_date), DATE(YEAR(Y912)+1, 12, 31),
AND($B$7="Dövrün sonunda", Y912&lt;=last_payment_date), DATE(YEAR(Y912)+1, 12, 31),
TRUE, ""
)</f>
        <v/>
      </c>
      <c r="Z913" s="75" t="str" cm="1">
        <f t="array" aca="1" ref="Z913" ca="1">_xlfn.IFS(
AND($AN$14="Not year_end", Z912&gt;last_payment_date), "",
AND($AN$14="Year_end", Z912&gt;=last_payment_date), "",
AND($AN$14="Year_end"), DATE(YEAR(Z912+1), 12, 31),
AND($AN$14="Not year_end", MONTH(Z912)=12, DAY(Z912)=31), DATE(YEAR(Z911)+1, MONTH(Z911), DAY(Z911)),
AND($AN$14="Not year_end", OR(MONTH(Z912)&lt;&gt;12, DAY(Z912)&lt;&gt;31) ), DATE(YEAR(Z912), 12, 31)
)</f>
        <v/>
      </c>
      <c r="AA913" s="75" t="str" cm="1">
        <f t="array" aca="1" ref="AA913" ca="1">_xlfn.IFS(AA912="", "",
AND(AA912=last_payment_date, OR(MONTH(AA912)&lt;&gt;12, DAY(AA912)&lt;&gt;31) ), DATE(YEAR(AA912), 12, 31),
AND(MONTH(AA912)=12, DAY(AA912)=31, AA912&gt;=last_payment_date), "",
AND(MONTH(AA912)=12, DAY(AA912)&lt;&gt;31),  EOMONTH(AA912,0),
AND(MONTH(AA912)=12, DAY(AA912)=31, $AH$14="Not end"),  EDATE(AA911,1),
AND($AH$14="Not end"), EDATE(AA912, 1),
AND($AH$14="End"), EOMONTH(AA912, 1)
)</f>
        <v/>
      </c>
      <c r="AB913" s="75" t="str" cm="1">
        <f t="array" aca="1" ref="AB913" ca="1">_xlfn.IFS(AB912="","",
AND(AB912=last_rou_date), "",
AND($B$3="İllik"),DATE(YEAR(AB912)+1,MONTH(AB912),DAY(AB912) ),
AND($B$3="Aylıq", $AH$14="Not end"), EDATE(AB912,1),
AND($B$3="Aylıq", $AH$14="End"), EOMONTH(AB912,1)
)</f>
        <v/>
      </c>
      <c r="AC913" s="75" t="str" cm="1">
        <f t="array" aca="1" ref="AC913" ca="1">_xlfn.IFS(
AND($AN$14="Not year_end", AC912&gt;last_rou_date), "",
AND($AN$14="Year_end", AC912&gt;=last_rou_date), "",
AND($AN$14="Year_end"), DATE(YEAR(AC912+1), 12, 31),
AND($AN$14="Not year_end", MONTH(AC912)=12, DAY(AC912)=31), DATE(YEAR(AC911)+1, MONTH(AC911), DAY(AC911)),
AND($AN$14="Not year_end", OR(MONTH(AC912)&lt;&gt;12, DAY(AC912)&lt;&gt;31) ), DATE(YEAR(AC912), 12, 31)
)</f>
        <v/>
      </c>
      <c r="AD913" s="75" t="str" cm="1">
        <f t="array" aca="1" ref="AD913" ca="1">_xlfn.IFS(AD912="", "",
AND(AD912=last_rou_date, OR(MONTH(AD912)&lt;&gt;12, DAY(AD912)&lt;&gt;31) ), DATE(YEAR(AD912), 12, 31),
AND(MONTH(AD912)=12, DAY(AD912)=31, AD912&gt;=last_rou_date), "",
AND(MONTH(AD912)=12, DAY(AD912)&lt;&gt;31),  EOMONTH(AD912,0),
AND(MONTH(AD912)=12, DAY(AD912)=31, $AH$14="Not end"),  EDATE(AD911,1),
AND($AH$14="Not end"), EDATE(AD912, 1),
AND($AH$14="End"), EOMONTH(AD912, 1)
)</f>
        <v/>
      </c>
      <c r="AE913" s="51" t="str" cm="1">
        <f t="array" ref="AE913">_xlfn.IFS(W913="", "",
AND(W913&gt;0, W913&lt;=$B$4, $C$2="İllik artım, faiz olaraq", $D$2&gt;0, $B$3="İllik"), $B$5*((1+$D$2)^(W913-1)),
AND(W913&gt;0, W913&lt;=$B$4, $C$2="İllik artım, faiz olaraq", $D$2&gt;0, $B$3="Aylıq"), $B$5*((1+$D$2)^ROUNDDOWN((W913-1)/12,0)),
AND(W913=1, $C$2="Aşağıdakı kimi dəyişir", ), $B$5,
AND(W913&gt;1, W913&lt;=$B$4, $C$2="Aşağıdakı kimi dəyişir"), IFERROR(VLOOKUP(W913, $C$4:$D$7, 2, FALSE), AE912),
AND(W913&gt;0, W913&lt;=$B$4), $B$5,
TRUE,0 )</f>
        <v/>
      </c>
      <c r="AF913" s="51" t="str">
        <f t="shared" ca="1" si="43"/>
        <v/>
      </c>
    </row>
    <row r="914" spans="1:32" x14ac:dyDescent="0.4">
      <c r="A914" s="13" t="str" cm="1">
        <f t="array" aca="1" ref="A914" ca="1">_xlfn.IFS(
AND(SUMIFS(lease_table_interest_accruals, lease_table_dates, A913)&gt;0, COUNTIFS($E$14:E913, "Interest accrual", $A$14:A913, A913)=0),  A913,
AND(SUMIFS(lease_table_payments, lease_table_dates, A913)&gt;0, COUNTIFS($E$14:E913, "Payment", $A$14:A913, A913)=0),  A913,
AND(SUMIFS(rou_table_deprs, rou_table_dates, A913)&gt;0, COUNTIFS($E$14:E913, "Depreciation", $A$14:A913, A913)=0),  A913,
TRUE,  IFERROR(INDEX(rou_table_dates,  MATCH(A913, rou_table_dates)+1, ), "")
)</f>
        <v/>
      </c>
      <c r="B914" s="1" t="str" cm="1">
        <f t="array" aca="1" ref="B914" ca="1">_xlfn.IFS(
AND(E914="Payment", A914=$B$2), $AM$14,
E914="Payment", $AM$15,
E914="Interest accrual", $AM$18,
E914="Depreciation", $AM$17,
TRUE, "")</f>
        <v/>
      </c>
      <c r="C914" s="1" t="str" cm="1">
        <f t="array" aca="1" ref="C914" ca="1">_xlfn.IFS(
E914="Payment", $AM$19,
E914="Interest accrual", $AM$15,
E914="Depreciation", $AM$16,
TRUE, "")</f>
        <v/>
      </c>
      <c r="D914" s="1" t="str" cm="1">
        <f t="array" aca="1" ref="D914" ca="1">_xlfn.IFS(
E914="Payment", _xlfn.XLOOKUP(A914, lease_table_dates, lease_table_payments, 0, 0),
E914="Interest accrual", _xlfn.XLOOKUP(A914, lease_table_dates, lease_table_interest_accruals, 0, 0),
E914="Depreciation", _xlfn.XLOOKUP(A914, rou_table_dates, rou_table_deprs, 0, 0),
TRUE, ""
)</f>
        <v/>
      </c>
      <c r="E914" s="7" t="str" cm="1">
        <f t="array" aca="1" ref="E914" ca="1">_xlfn.IFS(
AND(SUMIFS(lease_table_interest_accruals, lease_table_dates, A914)&gt;0, COUNTIFS($E$14:E913, "Interest accrual", $A$14:A913, A914)=0), "Interest accrual",
AND(SUMIFS(lease_table_payments, lease_table_dates, A914)&gt;0, COUNTIFS($E$14:E913, "Payment", $A$14:A913, A914)=0), "Payment",
AND(SUMIFS(rou_table_deprs, rou_table_dates, A914)&gt;0, COUNTIFS($E$14:E913, "Depreciation", $A$14:A913, A914)=0), "Depreciation",
TRUE,  ""
)</f>
        <v/>
      </c>
      <c r="G914" s="13" t="str" cm="1">
        <f t="array" aca="1" ref="G914" ca="1">_xlfn.IFS(
AND($B$11="Hə", $B$3="İllik"), Z914,
AND($B$11="Hə", $B$3="Aylıq"), AA914,
$B$11="Yox", X914)</f>
        <v/>
      </c>
      <c r="H914" s="1" t="str" cm="1">
        <f t="array" aca="1" ref="H914" ca="1">_xlfn.IFS( G914="", "",
TRUE, ROUND( H913+I914-J914, 2) )</f>
        <v/>
      </c>
      <c r="I914" s="1" t="str" cm="1">
        <f t="array" aca="1" ref="I914" ca="1">_xlfn.IFS(G914="", "",
G914=last_payment_date, (J914-H913),
 TRUE,  -  (H913- H913* (1+$B$6)^ (_xlfn.DAYS(G914,G913)/365) )
)</f>
        <v/>
      </c>
      <c r="J914" s="1" t="str" cm="1">
        <f t="array" aca="1" ref="J914" ca="1">_xlfn.IFS(G914="", "",
TRUE, _xlfn.XLOOKUP(G914,  payment_dates, payments,0,0)
)</f>
        <v/>
      </c>
      <c r="L914" s="8" t="str" cm="1">
        <f t="array" aca="1" ref="L914" ca="1">_xlfn.IFS(
AND($B$11="Hə", $B$3="İllik"), AC914,
AND($B$11="Hə", $B$3="Aylıq"), AD914,
$B$11="Yox", AB914)</f>
        <v/>
      </c>
      <c r="M914" s="1" t="str" cm="1">
        <f t="array" aca="1" ref="M914" ca="1">_xlfn.IFS( L914="", "",
(M913-N914)&lt;=0.5, 0,
TRUE,  M913-N914)</f>
        <v/>
      </c>
      <c r="N914" s="7" t="str" cm="1">
        <f t="array" aca="1" ref="N914" ca="1">_xlfn.IFS(
L914="", "",
TRUE, MIN(M913, ROUND($M$14/ (last_rou_date - $B$2) * (L914-L913), 2) )
)</f>
        <v/>
      </c>
      <c r="P914" s="59" t="str">
        <f t="shared" ca="1" si="42"/>
        <v/>
      </c>
      <c r="Q914" s="1" t="str" cm="1">
        <f t="array" aca="1" ref="Q914" ca="1">_xlfn.IFS(P914="","",
$B$11="Hə", _xlfn.XLOOKUP(DATE(P914, 12, 31), rou_table_dates, rou_table_nbvs,0, 0),
TRUE,  MAX(0, ROUND($M$14 - $M$14/ (last_rou_date - $B$2) * (DATE(P914,12,31) - $B$2), 2) )
)</f>
        <v/>
      </c>
      <c r="R914" s="1" t="str" cm="1">
        <f t="array" aca="1" ref="R914" ca="1">_xlfn.IFS(P914="","",
$B$11="Hə", _xlfn.XLOOKUP(DATE(P914, 12, 31), lease_table_dates, lease_table_balances,0, 0),
TRUE, IFERROR( XNPV($B$6, IF(payment_dates &gt;DATE(P914, 12, 31), payments,  0),  IF(payment_dates &gt;DATE(P914, 12, 31), payment_dates,  DATE(P914, 12, 31))    ),0)
)</f>
        <v/>
      </c>
      <c r="S914" s="1" t="str" cm="1">
        <f t="array" aca="1" ref="S914" ca="1">_xlfn.IFS(P914="","",
TRUE,  MIN( MIN(Q913, $M$14), ROUND($M$14/ (last_rou_date - $B$2) * (DATE(P914,12,31) - MAX($B$2, DATE(P914-1, 12, 31))), 2) )
)</f>
        <v/>
      </c>
      <c r="T914" s="7" t="str" cm="1">
        <f t="array" aca="1" ref="T914" ca="1">_xlfn.IFS(P914="", "",
ISTEXT(R913), R914- (H914 - SUMIFS( lease_table_payments, lease_table_years, P914) -$AG$14 ),
AND(ISNUMBER(R913), R914&lt;&gt;""),   R914- (R913 - SUMIFS( lease_table_payments, lease_table_years, P914) )
)</f>
        <v/>
      </c>
      <c r="V914" s="64">
        <f t="shared" si="44"/>
        <v>901</v>
      </c>
      <c r="W914" s="51" t="str" cm="1">
        <f t="array" ref="W914">_xlfn.IFS(
OR(W913=$B$4, W913=""),"",
TRUE,W913+1
)</f>
        <v/>
      </c>
      <c r="X914" s="51" t="str" cm="1">
        <f t="array" ref="X914">_xlfn.IFS(X913="","",
W914="", "",
AND($B$3="İllik"),DATE(YEAR(X913)+1,MONTH(X913),DAY(X913) ),
AND($B$3="Aylıq", $AH$14="Not end"), EDATE(X913,1),
AND($B$3="Aylıq", $AH$14="End"), EOMONTH(X913,1)
)</f>
        <v/>
      </c>
      <c r="Y914" s="51" t="str" cm="1">
        <f t="array" aca="1" ref="Y914" ca="1">_xlfn.IFS(
AND($B$7="Dövrün əvvəlində", Y913&lt;=last_rou_date), DATE(YEAR(Y913)+1, 12, 31),
AND($B$7="Dövrün sonunda", Y913&lt;=last_payment_date), DATE(YEAR(Y913)+1, 12, 31),
TRUE, ""
)</f>
        <v/>
      </c>
      <c r="Z914" s="75" t="str" cm="1">
        <f t="array" aca="1" ref="Z914" ca="1">_xlfn.IFS(
AND($AN$14="Not year_end", Z913&gt;last_payment_date), "",
AND($AN$14="Year_end", Z913&gt;=last_payment_date), "",
AND($AN$14="Year_end"), DATE(YEAR(Z913+1), 12, 31),
AND($AN$14="Not year_end", MONTH(Z913)=12, DAY(Z913)=31), DATE(YEAR(Z912)+1, MONTH(Z912), DAY(Z912)),
AND($AN$14="Not year_end", OR(MONTH(Z913)&lt;&gt;12, DAY(Z913)&lt;&gt;31) ), DATE(YEAR(Z913), 12, 31)
)</f>
        <v/>
      </c>
      <c r="AA914" s="75" t="str" cm="1">
        <f t="array" aca="1" ref="AA914" ca="1">_xlfn.IFS(AA913="", "",
AND(AA913=last_payment_date, OR(MONTH(AA913)&lt;&gt;12, DAY(AA913)&lt;&gt;31) ), DATE(YEAR(AA913), 12, 31),
AND(MONTH(AA913)=12, DAY(AA913)=31, AA913&gt;=last_payment_date), "",
AND(MONTH(AA913)=12, DAY(AA913)&lt;&gt;31),  EOMONTH(AA913,0),
AND(MONTH(AA913)=12, DAY(AA913)=31, $AH$14="Not end"),  EDATE(AA912,1),
AND($AH$14="Not end"), EDATE(AA913, 1),
AND($AH$14="End"), EOMONTH(AA913, 1)
)</f>
        <v/>
      </c>
      <c r="AB914" s="75" t="str" cm="1">
        <f t="array" aca="1" ref="AB914" ca="1">_xlfn.IFS(AB913="","",
AND(AB913=last_rou_date), "",
AND($B$3="İllik"),DATE(YEAR(AB913)+1,MONTH(AB913),DAY(AB913) ),
AND($B$3="Aylıq", $AH$14="Not end"), EDATE(AB913,1),
AND($B$3="Aylıq", $AH$14="End"), EOMONTH(AB913,1)
)</f>
        <v/>
      </c>
      <c r="AC914" s="75" t="str" cm="1">
        <f t="array" aca="1" ref="AC914" ca="1">_xlfn.IFS(
AND($AN$14="Not year_end", AC913&gt;last_rou_date), "",
AND($AN$14="Year_end", AC913&gt;=last_rou_date), "",
AND($AN$14="Year_end"), DATE(YEAR(AC913+1), 12, 31),
AND($AN$14="Not year_end", MONTH(AC913)=12, DAY(AC913)=31), DATE(YEAR(AC912)+1, MONTH(AC912), DAY(AC912)),
AND($AN$14="Not year_end", OR(MONTH(AC913)&lt;&gt;12, DAY(AC913)&lt;&gt;31) ), DATE(YEAR(AC913), 12, 31)
)</f>
        <v/>
      </c>
      <c r="AD914" s="75" t="str" cm="1">
        <f t="array" aca="1" ref="AD914" ca="1">_xlfn.IFS(AD913="", "",
AND(AD913=last_rou_date, OR(MONTH(AD913)&lt;&gt;12, DAY(AD913)&lt;&gt;31) ), DATE(YEAR(AD913), 12, 31),
AND(MONTH(AD913)=12, DAY(AD913)=31, AD913&gt;=last_rou_date), "",
AND(MONTH(AD913)=12, DAY(AD913)&lt;&gt;31),  EOMONTH(AD913,0),
AND(MONTH(AD913)=12, DAY(AD913)=31, $AH$14="Not end"),  EDATE(AD912,1),
AND($AH$14="Not end"), EDATE(AD913, 1),
AND($AH$14="End"), EOMONTH(AD913, 1)
)</f>
        <v/>
      </c>
      <c r="AE914" s="51" t="str" cm="1">
        <f t="array" ref="AE914">_xlfn.IFS(W914="", "",
AND(W914&gt;0, W914&lt;=$B$4, $C$2="İllik artım, faiz olaraq", $D$2&gt;0, $B$3="İllik"), $B$5*((1+$D$2)^(W914-1)),
AND(W914&gt;0, W914&lt;=$B$4, $C$2="İllik artım, faiz olaraq", $D$2&gt;0, $B$3="Aylıq"), $B$5*((1+$D$2)^ROUNDDOWN((W914-1)/12,0)),
AND(W914=1, $C$2="Aşağıdakı kimi dəyişir", ), $B$5,
AND(W914&gt;1, W914&lt;=$B$4, $C$2="Aşağıdakı kimi dəyişir"), IFERROR(VLOOKUP(W914, $C$4:$D$7, 2, FALSE), AE913),
AND(W914&gt;0, W914&lt;=$B$4), $B$5,
TRUE,0 )</f>
        <v/>
      </c>
      <c r="AF914" s="51" t="str">
        <f t="shared" ca="1" si="43"/>
        <v/>
      </c>
    </row>
    <row r="915" spans="1:32" x14ac:dyDescent="0.4">
      <c r="A915" s="13" t="str" cm="1">
        <f t="array" aca="1" ref="A915" ca="1">_xlfn.IFS(
AND(SUMIFS(lease_table_interest_accruals, lease_table_dates, A914)&gt;0, COUNTIFS($E$14:E914, "Interest accrual", $A$14:A914, A914)=0),  A914,
AND(SUMIFS(lease_table_payments, lease_table_dates, A914)&gt;0, COUNTIFS($E$14:E914, "Payment", $A$14:A914, A914)=0),  A914,
AND(SUMIFS(rou_table_deprs, rou_table_dates, A914)&gt;0, COUNTIFS($E$14:E914, "Depreciation", $A$14:A914, A914)=0),  A914,
TRUE,  IFERROR(INDEX(rou_table_dates,  MATCH(A914, rou_table_dates)+1, ), "")
)</f>
        <v/>
      </c>
      <c r="B915" s="1" t="str" cm="1">
        <f t="array" aca="1" ref="B915" ca="1">_xlfn.IFS(
AND(E915="Payment", A915=$B$2), $AM$14,
E915="Payment", $AM$15,
E915="Interest accrual", $AM$18,
E915="Depreciation", $AM$17,
TRUE, "")</f>
        <v/>
      </c>
      <c r="C915" s="1" t="str" cm="1">
        <f t="array" aca="1" ref="C915" ca="1">_xlfn.IFS(
E915="Payment", $AM$19,
E915="Interest accrual", $AM$15,
E915="Depreciation", $AM$16,
TRUE, "")</f>
        <v/>
      </c>
      <c r="D915" s="1" t="str" cm="1">
        <f t="array" aca="1" ref="D915" ca="1">_xlfn.IFS(
E915="Payment", _xlfn.XLOOKUP(A915, lease_table_dates, lease_table_payments, 0, 0),
E915="Interest accrual", _xlfn.XLOOKUP(A915, lease_table_dates, lease_table_interest_accruals, 0, 0),
E915="Depreciation", _xlfn.XLOOKUP(A915, rou_table_dates, rou_table_deprs, 0, 0),
TRUE, ""
)</f>
        <v/>
      </c>
      <c r="E915" s="7" t="str" cm="1">
        <f t="array" aca="1" ref="E915" ca="1">_xlfn.IFS(
AND(SUMIFS(lease_table_interest_accruals, lease_table_dates, A915)&gt;0, COUNTIFS($E$14:E914, "Interest accrual", $A$14:A914, A915)=0), "Interest accrual",
AND(SUMIFS(lease_table_payments, lease_table_dates, A915)&gt;0, COUNTIFS($E$14:E914, "Payment", $A$14:A914, A915)=0), "Payment",
AND(SUMIFS(rou_table_deprs, rou_table_dates, A915)&gt;0, COUNTIFS($E$14:E914, "Depreciation", $A$14:A914, A915)=0), "Depreciation",
TRUE,  ""
)</f>
        <v/>
      </c>
      <c r="G915" s="13" t="str" cm="1">
        <f t="array" aca="1" ref="G915" ca="1">_xlfn.IFS(
AND($B$11="Hə", $B$3="İllik"), Z915,
AND($B$11="Hə", $B$3="Aylıq"), AA915,
$B$11="Yox", X915)</f>
        <v/>
      </c>
      <c r="H915" s="1" t="str" cm="1">
        <f t="array" aca="1" ref="H915" ca="1">_xlfn.IFS( G915="", "",
TRUE, ROUND( H914+I915-J915, 2) )</f>
        <v/>
      </c>
      <c r="I915" s="1" t="str" cm="1">
        <f t="array" aca="1" ref="I915" ca="1">_xlfn.IFS(G915="", "",
G915=last_payment_date, (J915-H914),
 TRUE,  -  (H914- H914* (1+$B$6)^ (_xlfn.DAYS(G915,G914)/365) )
)</f>
        <v/>
      </c>
      <c r="J915" s="1" t="str" cm="1">
        <f t="array" aca="1" ref="J915" ca="1">_xlfn.IFS(G915="", "",
TRUE, _xlfn.XLOOKUP(G915,  payment_dates, payments,0,0)
)</f>
        <v/>
      </c>
      <c r="L915" s="8" t="str" cm="1">
        <f t="array" aca="1" ref="L915" ca="1">_xlfn.IFS(
AND($B$11="Hə", $B$3="İllik"), AC915,
AND($B$11="Hə", $B$3="Aylıq"), AD915,
$B$11="Yox", AB915)</f>
        <v/>
      </c>
      <c r="M915" s="1" t="str" cm="1">
        <f t="array" aca="1" ref="M915" ca="1">_xlfn.IFS( L915="", "",
(M914-N915)&lt;=0.5, 0,
TRUE,  M914-N915)</f>
        <v/>
      </c>
      <c r="N915" s="7" t="str" cm="1">
        <f t="array" aca="1" ref="N915" ca="1">_xlfn.IFS(
L915="", "",
TRUE, MIN(M914, ROUND($M$14/ (last_rou_date - $B$2) * (L915-L914), 2) )
)</f>
        <v/>
      </c>
      <c r="P915" s="59" t="str">
        <f t="shared" ca="1" si="42"/>
        <v/>
      </c>
      <c r="Q915" s="1" t="str" cm="1">
        <f t="array" aca="1" ref="Q915" ca="1">_xlfn.IFS(P915="","",
$B$11="Hə", _xlfn.XLOOKUP(DATE(P915, 12, 31), rou_table_dates, rou_table_nbvs,0, 0),
TRUE,  MAX(0, ROUND($M$14 - $M$14/ (last_rou_date - $B$2) * (DATE(P915,12,31) - $B$2), 2) )
)</f>
        <v/>
      </c>
      <c r="R915" s="1" t="str" cm="1">
        <f t="array" aca="1" ref="R915" ca="1">_xlfn.IFS(P915="","",
$B$11="Hə", _xlfn.XLOOKUP(DATE(P915, 12, 31), lease_table_dates, lease_table_balances,0, 0),
TRUE, IFERROR( XNPV($B$6, IF(payment_dates &gt;DATE(P915, 12, 31), payments,  0),  IF(payment_dates &gt;DATE(P915, 12, 31), payment_dates,  DATE(P915, 12, 31))    ),0)
)</f>
        <v/>
      </c>
      <c r="S915" s="1" t="str" cm="1">
        <f t="array" aca="1" ref="S915" ca="1">_xlfn.IFS(P915="","",
TRUE,  MIN( MIN(Q914, $M$14), ROUND($M$14/ (last_rou_date - $B$2) * (DATE(P915,12,31) - MAX($B$2, DATE(P915-1, 12, 31))), 2) )
)</f>
        <v/>
      </c>
      <c r="T915" s="7" t="str" cm="1">
        <f t="array" aca="1" ref="T915" ca="1">_xlfn.IFS(P915="", "",
ISTEXT(R914), R915- (H915 - SUMIFS( lease_table_payments, lease_table_years, P915) -$AG$14 ),
AND(ISNUMBER(R914), R915&lt;&gt;""),   R915- (R914 - SUMIFS( lease_table_payments, lease_table_years, P915) )
)</f>
        <v/>
      </c>
      <c r="V915" s="64">
        <f t="shared" si="44"/>
        <v>902</v>
      </c>
      <c r="W915" s="51" t="str" cm="1">
        <f t="array" ref="W915">_xlfn.IFS(
OR(W914=$B$4, W914=""),"",
TRUE,W914+1
)</f>
        <v/>
      </c>
      <c r="X915" s="51" t="str" cm="1">
        <f t="array" ref="X915">_xlfn.IFS(X914="","",
W915="", "",
AND($B$3="İllik"),DATE(YEAR(X914)+1,MONTH(X914),DAY(X914) ),
AND($B$3="Aylıq", $AH$14="Not end"), EDATE(X914,1),
AND($B$3="Aylıq", $AH$14="End"), EOMONTH(X914,1)
)</f>
        <v/>
      </c>
      <c r="Y915" s="51" t="str" cm="1">
        <f t="array" aca="1" ref="Y915" ca="1">_xlfn.IFS(
AND($B$7="Dövrün əvvəlində", Y914&lt;=last_rou_date), DATE(YEAR(Y914)+1, 12, 31),
AND($B$7="Dövrün sonunda", Y914&lt;=last_payment_date), DATE(YEAR(Y914)+1, 12, 31),
TRUE, ""
)</f>
        <v/>
      </c>
      <c r="Z915" s="75" t="str" cm="1">
        <f t="array" aca="1" ref="Z915" ca="1">_xlfn.IFS(
AND($AN$14="Not year_end", Z914&gt;last_payment_date), "",
AND($AN$14="Year_end", Z914&gt;=last_payment_date), "",
AND($AN$14="Year_end"), DATE(YEAR(Z914+1), 12, 31),
AND($AN$14="Not year_end", MONTH(Z914)=12, DAY(Z914)=31), DATE(YEAR(Z913)+1, MONTH(Z913), DAY(Z913)),
AND($AN$14="Not year_end", OR(MONTH(Z914)&lt;&gt;12, DAY(Z914)&lt;&gt;31) ), DATE(YEAR(Z914), 12, 31)
)</f>
        <v/>
      </c>
      <c r="AA915" s="75" t="str" cm="1">
        <f t="array" aca="1" ref="AA915" ca="1">_xlfn.IFS(AA914="", "",
AND(AA914=last_payment_date, OR(MONTH(AA914)&lt;&gt;12, DAY(AA914)&lt;&gt;31) ), DATE(YEAR(AA914), 12, 31),
AND(MONTH(AA914)=12, DAY(AA914)=31, AA914&gt;=last_payment_date), "",
AND(MONTH(AA914)=12, DAY(AA914)&lt;&gt;31),  EOMONTH(AA914,0),
AND(MONTH(AA914)=12, DAY(AA914)=31, $AH$14="Not end"),  EDATE(AA913,1),
AND($AH$14="Not end"), EDATE(AA914, 1),
AND($AH$14="End"), EOMONTH(AA914, 1)
)</f>
        <v/>
      </c>
      <c r="AB915" s="75" t="str" cm="1">
        <f t="array" aca="1" ref="AB915" ca="1">_xlfn.IFS(AB914="","",
AND(AB914=last_rou_date), "",
AND($B$3="İllik"),DATE(YEAR(AB914)+1,MONTH(AB914),DAY(AB914) ),
AND($B$3="Aylıq", $AH$14="Not end"), EDATE(AB914,1),
AND($B$3="Aylıq", $AH$14="End"), EOMONTH(AB914,1)
)</f>
        <v/>
      </c>
      <c r="AC915" s="75" t="str" cm="1">
        <f t="array" aca="1" ref="AC915" ca="1">_xlfn.IFS(
AND($AN$14="Not year_end", AC914&gt;last_rou_date), "",
AND($AN$14="Year_end", AC914&gt;=last_rou_date), "",
AND($AN$14="Year_end"), DATE(YEAR(AC914+1), 12, 31),
AND($AN$14="Not year_end", MONTH(AC914)=12, DAY(AC914)=31), DATE(YEAR(AC913)+1, MONTH(AC913), DAY(AC913)),
AND($AN$14="Not year_end", OR(MONTH(AC914)&lt;&gt;12, DAY(AC914)&lt;&gt;31) ), DATE(YEAR(AC914), 12, 31)
)</f>
        <v/>
      </c>
      <c r="AD915" s="75" t="str" cm="1">
        <f t="array" aca="1" ref="AD915" ca="1">_xlfn.IFS(AD914="", "",
AND(AD914=last_rou_date, OR(MONTH(AD914)&lt;&gt;12, DAY(AD914)&lt;&gt;31) ), DATE(YEAR(AD914), 12, 31),
AND(MONTH(AD914)=12, DAY(AD914)=31, AD914&gt;=last_rou_date), "",
AND(MONTH(AD914)=12, DAY(AD914)&lt;&gt;31),  EOMONTH(AD914,0),
AND(MONTH(AD914)=12, DAY(AD914)=31, $AH$14="Not end"),  EDATE(AD913,1),
AND($AH$14="Not end"), EDATE(AD914, 1),
AND($AH$14="End"), EOMONTH(AD914, 1)
)</f>
        <v/>
      </c>
      <c r="AE915" s="51" t="str" cm="1">
        <f t="array" ref="AE915">_xlfn.IFS(W915="", "",
AND(W915&gt;0, W915&lt;=$B$4, $C$2="İllik artım, faiz olaraq", $D$2&gt;0, $B$3="İllik"), $B$5*((1+$D$2)^(W915-1)),
AND(W915&gt;0, W915&lt;=$B$4, $C$2="İllik artım, faiz olaraq", $D$2&gt;0, $B$3="Aylıq"), $B$5*((1+$D$2)^ROUNDDOWN((W915-1)/12,0)),
AND(W915=1, $C$2="Aşağıdakı kimi dəyişir", ), $B$5,
AND(W915&gt;1, W915&lt;=$B$4, $C$2="Aşağıdakı kimi dəyişir"), IFERROR(VLOOKUP(W915, $C$4:$D$7, 2, FALSE), AE914),
AND(W915&gt;0, W915&lt;=$B$4), $B$5,
TRUE,0 )</f>
        <v/>
      </c>
      <c r="AF915" s="51" t="str">
        <f t="shared" ca="1" si="43"/>
        <v/>
      </c>
    </row>
    <row r="916" spans="1:32" x14ac:dyDescent="0.4">
      <c r="A916" s="13" t="str" cm="1">
        <f t="array" aca="1" ref="A916" ca="1">_xlfn.IFS(
AND(SUMIFS(lease_table_interest_accruals, lease_table_dates, A915)&gt;0, COUNTIFS($E$14:E915, "Interest accrual", $A$14:A915, A915)=0),  A915,
AND(SUMIFS(lease_table_payments, lease_table_dates, A915)&gt;0, COUNTIFS($E$14:E915, "Payment", $A$14:A915, A915)=0),  A915,
AND(SUMIFS(rou_table_deprs, rou_table_dates, A915)&gt;0, COUNTIFS($E$14:E915, "Depreciation", $A$14:A915, A915)=0),  A915,
TRUE,  IFERROR(INDEX(rou_table_dates,  MATCH(A915, rou_table_dates)+1, ), "")
)</f>
        <v/>
      </c>
      <c r="B916" s="1" t="str" cm="1">
        <f t="array" aca="1" ref="B916" ca="1">_xlfn.IFS(
AND(E916="Payment", A916=$B$2), $AM$14,
E916="Payment", $AM$15,
E916="Interest accrual", $AM$18,
E916="Depreciation", $AM$17,
TRUE, "")</f>
        <v/>
      </c>
      <c r="C916" s="1" t="str" cm="1">
        <f t="array" aca="1" ref="C916" ca="1">_xlfn.IFS(
E916="Payment", $AM$19,
E916="Interest accrual", $AM$15,
E916="Depreciation", $AM$16,
TRUE, "")</f>
        <v/>
      </c>
      <c r="D916" s="1" t="str" cm="1">
        <f t="array" aca="1" ref="D916" ca="1">_xlfn.IFS(
E916="Payment", _xlfn.XLOOKUP(A916, lease_table_dates, lease_table_payments, 0, 0),
E916="Interest accrual", _xlfn.XLOOKUP(A916, lease_table_dates, lease_table_interest_accruals, 0, 0),
E916="Depreciation", _xlfn.XLOOKUP(A916, rou_table_dates, rou_table_deprs, 0, 0),
TRUE, ""
)</f>
        <v/>
      </c>
      <c r="E916" s="7" t="str" cm="1">
        <f t="array" aca="1" ref="E916" ca="1">_xlfn.IFS(
AND(SUMIFS(lease_table_interest_accruals, lease_table_dates, A916)&gt;0, COUNTIFS($E$14:E915, "Interest accrual", $A$14:A915, A916)=0), "Interest accrual",
AND(SUMIFS(lease_table_payments, lease_table_dates, A916)&gt;0, COUNTIFS($E$14:E915, "Payment", $A$14:A915, A916)=0), "Payment",
AND(SUMIFS(rou_table_deprs, rou_table_dates, A916)&gt;0, COUNTIFS($E$14:E915, "Depreciation", $A$14:A915, A916)=0), "Depreciation",
TRUE,  ""
)</f>
        <v/>
      </c>
      <c r="G916" s="13" t="str" cm="1">
        <f t="array" aca="1" ref="G916" ca="1">_xlfn.IFS(
AND($B$11="Hə", $B$3="İllik"), Z916,
AND($B$11="Hə", $B$3="Aylıq"), AA916,
$B$11="Yox", X916)</f>
        <v/>
      </c>
      <c r="H916" s="1" t="str" cm="1">
        <f t="array" aca="1" ref="H916" ca="1">_xlfn.IFS( G916="", "",
TRUE, ROUND( H915+I916-J916, 2) )</f>
        <v/>
      </c>
      <c r="I916" s="1" t="str" cm="1">
        <f t="array" aca="1" ref="I916" ca="1">_xlfn.IFS(G916="", "",
G916=last_payment_date, (J916-H915),
 TRUE,  -  (H915- H915* (1+$B$6)^ (_xlfn.DAYS(G916,G915)/365) )
)</f>
        <v/>
      </c>
      <c r="J916" s="1" t="str" cm="1">
        <f t="array" aca="1" ref="J916" ca="1">_xlfn.IFS(G916="", "",
TRUE, _xlfn.XLOOKUP(G916,  payment_dates, payments,0,0)
)</f>
        <v/>
      </c>
      <c r="L916" s="8" t="str" cm="1">
        <f t="array" aca="1" ref="L916" ca="1">_xlfn.IFS(
AND($B$11="Hə", $B$3="İllik"), AC916,
AND($B$11="Hə", $B$3="Aylıq"), AD916,
$B$11="Yox", AB916)</f>
        <v/>
      </c>
      <c r="M916" s="1" t="str" cm="1">
        <f t="array" aca="1" ref="M916" ca="1">_xlfn.IFS( L916="", "",
(M915-N916)&lt;=0.5, 0,
TRUE,  M915-N916)</f>
        <v/>
      </c>
      <c r="N916" s="7" t="str" cm="1">
        <f t="array" aca="1" ref="N916" ca="1">_xlfn.IFS(
L916="", "",
TRUE, MIN(M915, ROUND($M$14/ (last_rou_date - $B$2) * (L916-L915), 2) )
)</f>
        <v/>
      </c>
      <c r="P916" s="59" t="str">
        <f t="shared" ca="1" si="42"/>
        <v/>
      </c>
      <c r="Q916" s="1" t="str" cm="1">
        <f t="array" aca="1" ref="Q916" ca="1">_xlfn.IFS(P916="","",
$B$11="Hə", _xlfn.XLOOKUP(DATE(P916, 12, 31), rou_table_dates, rou_table_nbvs,0, 0),
TRUE,  MAX(0, ROUND($M$14 - $M$14/ (last_rou_date - $B$2) * (DATE(P916,12,31) - $B$2), 2) )
)</f>
        <v/>
      </c>
      <c r="R916" s="1" t="str" cm="1">
        <f t="array" aca="1" ref="R916" ca="1">_xlfn.IFS(P916="","",
$B$11="Hə", _xlfn.XLOOKUP(DATE(P916, 12, 31), lease_table_dates, lease_table_balances,0, 0),
TRUE, IFERROR( XNPV($B$6, IF(payment_dates &gt;DATE(P916, 12, 31), payments,  0),  IF(payment_dates &gt;DATE(P916, 12, 31), payment_dates,  DATE(P916, 12, 31))    ),0)
)</f>
        <v/>
      </c>
      <c r="S916" s="1" t="str" cm="1">
        <f t="array" aca="1" ref="S916" ca="1">_xlfn.IFS(P916="","",
TRUE,  MIN( MIN(Q915, $M$14), ROUND($M$14/ (last_rou_date - $B$2) * (DATE(P916,12,31) - MAX($B$2, DATE(P916-1, 12, 31))), 2) )
)</f>
        <v/>
      </c>
      <c r="T916" s="7" t="str" cm="1">
        <f t="array" aca="1" ref="T916" ca="1">_xlfn.IFS(P916="", "",
ISTEXT(R915), R916- (H916 - SUMIFS( lease_table_payments, lease_table_years, P916) -$AG$14 ),
AND(ISNUMBER(R915), R916&lt;&gt;""),   R916- (R915 - SUMIFS( lease_table_payments, lease_table_years, P916) )
)</f>
        <v/>
      </c>
      <c r="V916" s="64">
        <f t="shared" si="44"/>
        <v>903</v>
      </c>
      <c r="W916" s="51" t="str" cm="1">
        <f t="array" ref="W916">_xlfn.IFS(
OR(W915=$B$4, W915=""),"",
TRUE,W915+1
)</f>
        <v/>
      </c>
      <c r="X916" s="51" t="str" cm="1">
        <f t="array" ref="X916">_xlfn.IFS(X915="","",
W916="", "",
AND($B$3="İllik"),DATE(YEAR(X915)+1,MONTH(X915),DAY(X915) ),
AND($B$3="Aylıq", $AH$14="Not end"), EDATE(X915,1),
AND($B$3="Aylıq", $AH$14="End"), EOMONTH(X915,1)
)</f>
        <v/>
      </c>
      <c r="Y916" s="51" t="str" cm="1">
        <f t="array" aca="1" ref="Y916" ca="1">_xlfn.IFS(
AND($B$7="Dövrün əvvəlində", Y915&lt;=last_rou_date), DATE(YEAR(Y915)+1, 12, 31),
AND($B$7="Dövrün sonunda", Y915&lt;=last_payment_date), DATE(YEAR(Y915)+1, 12, 31),
TRUE, ""
)</f>
        <v/>
      </c>
      <c r="Z916" s="75" t="str" cm="1">
        <f t="array" aca="1" ref="Z916" ca="1">_xlfn.IFS(
AND($AN$14="Not year_end", Z915&gt;last_payment_date), "",
AND($AN$14="Year_end", Z915&gt;=last_payment_date), "",
AND($AN$14="Year_end"), DATE(YEAR(Z915+1), 12, 31),
AND($AN$14="Not year_end", MONTH(Z915)=12, DAY(Z915)=31), DATE(YEAR(Z914)+1, MONTH(Z914), DAY(Z914)),
AND($AN$14="Not year_end", OR(MONTH(Z915)&lt;&gt;12, DAY(Z915)&lt;&gt;31) ), DATE(YEAR(Z915), 12, 31)
)</f>
        <v/>
      </c>
      <c r="AA916" s="75" t="str" cm="1">
        <f t="array" aca="1" ref="AA916" ca="1">_xlfn.IFS(AA915="", "",
AND(AA915=last_payment_date, OR(MONTH(AA915)&lt;&gt;12, DAY(AA915)&lt;&gt;31) ), DATE(YEAR(AA915), 12, 31),
AND(MONTH(AA915)=12, DAY(AA915)=31, AA915&gt;=last_payment_date), "",
AND(MONTH(AA915)=12, DAY(AA915)&lt;&gt;31),  EOMONTH(AA915,0),
AND(MONTH(AA915)=12, DAY(AA915)=31, $AH$14="Not end"),  EDATE(AA914,1),
AND($AH$14="Not end"), EDATE(AA915, 1),
AND($AH$14="End"), EOMONTH(AA915, 1)
)</f>
        <v/>
      </c>
      <c r="AB916" s="75" t="str" cm="1">
        <f t="array" aca="1" ref="AB916" ca="1">_xlfn.IFS(AB915="","",
AND(AB915=last_rou_date), "",
AND($B$3="İllik"),DATE(YEAR(AB915)+1,MONTH(AB915),DAY(AB915) ),
AND($B$3="Aylıq", $AH$14="Not end"), EDATE(AB915,1),
AND($B$3="Aylıq", $AH$14="End"), EOMONTH(AB915,1)
)</f>
        <v/>
      </c>
      <c r="AC916" s="75" t="str" cm="1">
        <f t="array" aca="1" ref="AC916" ca="1">_xlfn.IFS(
AND($AN$14="Not year_end", AC915&gt;last_rou_date), "",
AND($AN$14="Year_end", AC915&gt;=last_rou_date), "",
AND($AN$14="Year_end"), DATE(YEAR(AC915+1), 12, 31),
AND($AN$14="Not year_end", MONTH(AC915)=12, DAY(AC915)=31), DATE(YEAR(AC914)+1, MONTH(AC914), DAY(AC914)),
AND($AN$14="Not year_end", OR(MONTH(AC915)&lt;&gt;12, DAY(AC915)&lt;&gt;31) ), DATE(YEAR(AC915), 12, 31)
)</f>
        <v/>
      </c>
      <c r="AD916" s="75" t="str" cm="1">
        <f t="array" aca="1" ref="AD916" ca="1">_xlfn.IFS(AD915="", "",
AND(AD915=last_rou_date, OR(MONTH(AD915)&lt;&gt;12, DAY(AD915)&lt;&gt;31) ), DATE(YEAR(AD915), 12, 31),
AND(MONTH(AD915)=12, DAY(AD915)=31, AD915&gt;=last_rou_date), "",
AND(MONTH(AD915)=12, DAY(AD915)&lt;&gt;31),  EOMONTH(AD915,0),
AND(MONTH(AD915)=12, DAY(AD915)=31, $AH$14="Not end"),  EDATE(AD914,1),
AND($AH$14="Not end"), EDATE(AD915, 1),
AND($AH$14="End"), EOMONTH(AD915, 1)
)</f>
        <v/>
      </c>
      <c r="AE916" s="51" t="str" cm="1">
        <f t="array" ref="AE916">_xlfn.IFS(W916="", "",
AND(W916&gt;0, W916&lt;=$B$4, $C$2="İllik artım, faiz olaraq", $D$2&gt;0, $B$3="İllik"), $B$5*((1+$D$2)^(W916-1)),
AND(W916&gt;0, W916&lt;=$B$4, $C$2="İllik artım, faiz olaraq", $D$2&gt;0, $B$3="Aylıq"), $B$5*((1+$D$2)^ROUNDDOWN((W916-1)/12,0)),
AND(W916=1, $C$2="Aşağıdakı kimi dəyişir", ), $B$5,
AND(W916&gt;1, W916&lt;=$B$4, $C$2="Aşağıdakı kimi dəyişir"), IFERROR(VLOOKUP(W916, $C$4:$D$7, 2, FALSE), AE915),
AND(W916&gt;0, W916&lt;=$B$4), $B$5,
TRUE,0 )</f>
        <v/>
      </c>
      <c r="AF916" s="51" t="str">
        <f t="shared" ca="1" si="43"/>
        <v/>
      </c>
    </row>
    <row r="917" spans="1:32" x14ac:dyDescent="0.4">
      <c r="A917" s="13" t="str" cm="1">
        <f t="array" aca="1" ref="A917" ca="1">_xlfn.IFS(
AND(SUMIFS(lease_table_interest_accruals, lease_table_dates, A916)&gt;0, COUNTIFS($E$14:E916, "Interest accrual", $A$14:A916, A916)=0),  A916,
AND(SUMIFS(lease_table_payments, lease_table_dates, A916)&gt;0, COUNTIFS($E$14:E916, "Payment", $A$14:A916, A916)=0),  A916,
AND(SUMIFS(rou_table_deprs, rou_table_dates, A916)&gt;0, COUNTIFS($E$14:E916, "Depreciation", $A$14:A916, A916)=0),  A916,
TRUE,  IFERROR(INDEX(rou_table_dates,  MATCH(A916, rou_table_dates)+1, ), "")
)</f>
        <v/>
      </c>
      <c r="B917" s="1" t="str" cm="1">
        <f t="array" aca="1" ref="B917" ca="1">_xlfn.IFS(
AND(E917="Payment", A917=$B$2), $AM$14,
E917="Payment", $AM$15,
E917="Interest accrual", $AM$18,
E917="Depreciation", $AM$17,
TRUE, "")</f>
        <v/>
      </c>
      <c r="C917" s="1" t="str" cm="1">
        <f t="array" aca="1" ref="C917" ca="1">_xlfn.IFS(
E917="Payment", $AM$19,
E917="Interest accrual", $AM$15,
E917="Depreciation", $AM$16,
TRUE, "")</f>
        <v/>
      </c>
      <c r="D917" s="1" t="str" cm="1">
        <f t="array" aca="1" ref="D917" ca="1">_xlfn.IFS(
E917="Payment", _xlfn.XLOOKUP(A917, lease_table_dates, lease_table_payments, 0, 0),
E917="Interest accrual", _xlfn.XLOOKUP(A917, lease_table_dates, lease_table_interest_accruals, 0, 0),
E917="Depreciation", _xlfn.XLOOKUP(A917, rou_table_dates, rou_table_deprs, 0, 0),
TRUE, ""
)</f>
        <v/>
      </c>
      <c r="E917" s="7" t="str" cm="1">
        <f t="array" aca="1" ref="E917" ca="1">_xlfn.IFS(
AND(SUMIFS(lease_table_interest_accruals, lease_table_dates, A917)&gt;0, COUNTIFS($E$14:E916, "Interest accrual", $A$14:A916, A917)=0), "Interest accrual",
AND(SUMIFS(lease_table_payments, lease_table_dates, A917)&gt;0, COUNTIFS($E$14:E916, "Payment", $A$14:A916, A917)=0), "Payment",
AND(SUMIFS(rou_table_deprs, rou_table_dates, A917)&gt;0, COUNTIFS($E$14:E916, "Depreciation", $A$14:A916, A917)=0), "Depreciation",
TRUE,  ""
)</f>
        <v/>
      </c>
      <c r="G917" s="13" t="str" cm="1">
        <f t="array" aca="1" ref="G917" ca="1">_xlfn.IFS(
AND($B$11="Hə", $B$3="İllik"), Z917,
AND($B$11="Hə", $B$3="Aylıq"), AA917,
$B$11="Yox", X917)</f>
        <v/>
      </c>
      <c r="H917" s="1" t="str" cm="1">
        <f t="array" aca="1" ref="H917" ca="1">_xlfn.IFS( G917="", "",
TRUE, ROUND( H916+I917-J917, 2) )</f>
        <v/>
      </c>
      <c r="I917" s="1" t="str" cm="1">
        <f t="array" aca="1" ref="I917" ca="1">_xlfn.IFS(G917="", "",
G917=last_payment_date, (J917-H916),
 TRUE,  -  (H916- H916* (1+$B$6)^ (_xlfn.DAYS(G917,G916)/365) )
)</f>
        <v/>
      </c>
      <c r="J917" s="1" t="str" cm="1">
        <f t="array" aca="1" ref="J917" ca="1">_xlfn.IFS(G917="", "",
TRUE, _xlfn.XLOOKUP(G917,  payment_dates, payments,0,0)
)</f>
        <v/>
      </c>
      <c r="L917" s="8" t="str" cm="1">
        <f t="array" aca="1" ref="L917" ca="1">_xlfn.IFS(
AND($B$11="Hə", $B$3="İllik"), AC917,
AND($B$11="Hə", $B$3="Aylıq"), AD917,
$B$11="Yox", AB917)</f>
        <v/>
      </c>
      <c r="M917" s="1" t="str" cm="1">
        <f t="array" aca="1" ref="M917" ca="1">_xlfn.IFS( L917="", "",
(M916-N917)&lt;=0.5, 0,
TRUE,  M916-N917)</f>
        <v/>
      </c>
      <c r="N917" s="7" t="str" cm="1">
        <f t="array" aca="1" ref="N917" ca="1">_xlfn.IFS(
L917="", "",
TRUE, MIN(M916, ROUND($M$14/ (last_rou_date - $B$2) * (L917-L916), 2) )
)</f>
        <v/>
      </c>
      <c r="P917" s="59" t="str">
        <f t="shared" ca="1" si="42"/>
        <v/>
      </c>
      <c r="Q917" s="1" t="str" cm="1">
        <f t="array" aca="1" ref="Q917" ca="1">_xlfn.IFS(P917="","",
$B$11="Hə", _xlfn.XLOOKUP(DATE(P917, 12, 31), rou_table_dates, rou_table_nbvs,0, 0),
TRUE,  MAX(0, ROUND($M$14 - $M$14/ (last_rou_date - $B$2) * (DATE(P917,12,31) - $B$2), 2) )
)</f>
        <v/>
      </c>
      <c r="R917" s="1" t="str" cm="1">
        <f t="array" aca="1" ref="R917" ca="1">_xlfn.IFS(P917="","",
$B$11="Hə", _xlfn.XLOOKUP(DATE(P917, 12, 31), lease_table_dates, lease_table_balances,0, 0),
TRUE, IFERROR( XNPV($B$6, IF(payment_dates &gt;DATE(P917, 12, 31), payments,  0),  IF(payment_dates &gt;DATE(P917, 12, 31), payment_dates,  DATE(P917, 12, 31))    ),0)
)</f>
        <v/>
      </c>
      <c r="S917" s="1" t="str" cm="1">
        <f t="array" aca="1" ref="S917" ca="1">_xlfn.IFS(P917="","",
TRUE,  MIN( MIN(Q916, $M$14), ROUND($M$14/ (last_rou_date - $B$2) * (DATE(P917,12,31) - MAX($B$2, DATE(P917-1, 12, 31))), 2) )
)</f>
        <v/>
      </c>
      <c r="T917" s="7" t="str" cm="1">
        <f t="array" aca="1" ref="T917" ca="1">_xlfn.IFS(P917="", "",
ISTEXT(R916), R917- (H917 - SUMIFS( lease_table_payments, lease_table_years, P917) -$AG$14 ),
AND(ISNUMBER(R916), R917&lt;&gt;""),   R917- (R916 - SUMIFS( lease_table_payments, lease_table_years, P917) )
)</f>
        <v/>
      </c>
      <c r="V917" s="64">
        <f t="shared" si="44"/>
        <v>904</v>
      </c>
      <c r="W917" s="51" t="str" cm="1">
        <f t="array" ref="W917">_xlfn.IFS(
OR(W916=$B$4, W916=""),"",
TRUE,W916+1
)</f>
        <v/>
      </c>
      <c r="X917" s="51" t="str" cm="1">
        <f t="array" ref="X917">_xlfn.IFS(X916="","",
W917="", "",
AND($B$3="İllik"),DATE(YEAR(X916)+1,MONTH(X916),DAY(X916) ),
AND($B$3="Aylıq", $AH$14="Not end"), EDATE(X916,1),
AND($B$3="Aylıq", $AH$14="End"), EOMONTH(X916,1)
)</f>
        <v/>
      </c>
      <c r="Y917" s="51" t="str" cm="1">
        <f t="array" aca="1" ref="Y917" ca="1">_xlfn.IFS(
AND($B$7="Dövrün əvvəlində", Y916&lt;=last_rou_date), DATE(YEAR(Y916)+1, 12, 31),
AND($B$7="Dövrün sonunda", Y916&lt;=last_payment_date), DATE(YEAR(Y916)+1, 12, 31),
TRUE, ""
)</f>
        <v/>
      </c>
      <c r="Z917" s="75" t="str" cm="1">
        <f t="array" aca="1" ref="Z917" ca="1">_xlfn.IFS(
AND($AN$14="Not year_end", Z916&gt;last_payment_date), "",
AND($AN$14="Year_end", Z916&gt;=last_payment_date), "",
AND($AN$14="Year_end"), DATE(YEAR(Z916+1), 12, 31),
AND($AN$14="Not year_end", MONTH(Z916)=12, DAY(Z916)=31), DATE(YEAR(Z915)+1, MONTH(Z915), DAY(Z915)),
AND($AN$14="Not year_end", OR(MONTH(Z916)&lt;&gt;12, DAY(Z916)&lt;&gt;31) ), DATE(YEAR(Z916), 12, 31)
)</f>
        <v/>
      </c>
      <c r="AA917" s="75" t="str" cm="1">
        <f t="array" aca="1" ref="AA917" ca="1">_xlfn.IFS(AA916="", "",
AND(AA916=last_payment_date, OR(MONTH(AA916)&lt;&gt;12, DAY(AA916)&lt;&gt;31) ), DATE(YEAR(AA916), 12, 31),
AND(MONTH(AA916)=12, DAY(AA916)=31, AA916&gt;=last_payment_date), "",
AND(MONTH(AA916)=12, DAY(AA916)&lt;&gt;31),  EOMONTH(AA916,0),
AND(MONTH(AA916)=12, DAY(AA916)=31, $AH$14="Not end"),  EDATE(AA915,1),
AND($AH$14="Not end"), EDATE(AA916, 1),
AND($AH$14="End"), EOMONTH(AA916, 1)
)</f>
        <v/>
      </c>
      <c r="AB917" s="75" t="str" cm="1">
        <f t="array" aca="1" ref="AB917" ca="1">_xlfn.IFS(AB916="","",
AND(AB916=last_rou_date), "",
AND($B$3="İllik"),DATE(YEAR(AB916)+1,MONTH(AB916),DAY(AB916) ),
AND($B$3="Aylıq", $AH$14="Not end"), EDATE(AB916,1),
AND($B$3="Aylıq", $AH$14="End"), EOMONTH(AB916,1)
)</f>
        <v/>
      </c>
      <c r="AC917" s="75" t="str" cm="1">
        <f t="array" aca="1" ref="AC917" ca="1">_xlfn.IFS(
AND($AN$14="Not year_end", AC916&gt;last_rou_date), "",
AND($AN$14="Year_end", AC916&gt;=last_rou_date), "",
AND($AN$14="Year_end"), DATE(YEAR(AC916+1), 12, 31),
AND($AN$14="Not year_end", MONTH(AC916)=12, DAY(AC916)=31), DATE(YEAR(AC915)+1, MONTH(AC915), DAY(AC915)),
AND($AN$14="Not year_end", OR(MONTH(AC916)&lt;&gt;12, DAY(AC916)&lt;&gt;31) ), DATE(YEAR(AC916), 12, 31)
)</f>
        <v/>
      </c>
      <c r="AD917" s="75" t="str" cm="1">
        <f t="array" aca="1" ref="AD917" ca="1">_xlfn.IFS(AD916="", "",
AND(AD916=last_rou_date, OR(MONTH(AD916)&lt;&gt;12, DAY(AD916)&lt;&gt;31) ), DATE(YEAR(AD916), 12, 31),
AND(MONTH(AD916)=12, DAY(AD916)=31, AD916&gt;=last_rou_date), "",
AND(MONTH(AD916)=12, DAY(AD916)&lt;&gt;31),  EOMONTH(AD916,0),
AND(MONTH(AD916)=12, DAY(AD916)=31, $AH$14="Not end"),  EDATE(AD915,1),
AND($AH$14="Not end"), EDATE(AD916, 1),
AND($AH$14="End"), EOMONTH(AD916, 1)
)</f>
        <v/>
      </c>
      <c r="AE917" s="51" t="str" cm="1">
        <f t="array" ref="AE917">_xlfn.IFS(W917="", "",
AND(W917&gt;0, W917&lt;=$B$4, $C$2="İllik artım, faiz olaraq", $D$2&gt;0, $B$3="İllik"), $B$5*((1+$D$2)^(W917-1)),
AND(W917&gt;0, W917&lt;=$B$4, $C$2="İllik artım, faiz olaraq", $D$2&gt;0, $B$3="Aylıq"), $B$5*((1+$D$2)^ROUNDDOWN((W917-1)/12,0)),
AND(W917=1, $C$2="Aşağıdakı kimi dəyişir", ), $B$5,
AND(W917&gt;1, W917&lt;=$B$4, $C$2="Aşağıdakı kimi dəyişir"), IFERROR(VLOOKUP(W917, $C$4:$D$7, 2, FALSE), AE916),
AND(W917&gt;0, W917&lt;=$B$4), $B$5,
TRUE,0 )</f>
        <v/>
      </c>
      <c r="AF917" s="51" t="str">
        <f t="shared" ca="1" si="43"/>
        <v/>
      </c>
    </row>
    <row r="918" spans="1:32" x14ac:dyDescent="0.4">
      <c r="A918" s="13" t="str" cm="1">
        <f t="array" aca="1" ref="A918" ca="1">_xlfn.IFS(
AND(SUMIFS(lease_table_interest_accruals, lease_table_dates, A917)&gt;0, COUNTIFS($E$14:E917, "Interest accrual", $A$14:A917, A917)=0),  A917,
AND(SUMIFS(lease_table_payments, lease_table_dates, A917)&gt;0, COUNTIFS($E$14:E917, "Payment", $A$14:A917, A917)=0),  A917,
AND(SUMIFS(rou_table_deprs, rou_table_dates, A917)&gt;0, COUNTIFS($E$14:E917, "Depreciation", $A$14:A917, A917)=0),  A917,
TRUE,  IFERROR(INDEX(rou_table_dates,  MATCH(A917, rou_table_dates)+1, ), "")
)</f>
        <v/>
      </c>
      <c r="B918" s="1" t="str" cm="1">
        <f t="array" aca="1" ref="B918" ca="1">_xlfn.IFS(
AND(E918="Payment", A918=$B$2), $AM$14,
E918="Payment", $AM$15,
E918="Interest accrual", $AM$18,
E918="Depreciation", $AM$17,
TRUE, "")</f>
        <v/>
      </c>
      <c r="C918" s="1" t="str" cm="1">
        <f t="array" aca="1" ref="C918" ca="1">_xlfn.IFS(
E918="Payment", $AM$19,
E918="Interest accrual", $AM$15,
E918="Depreciation", $AM$16,
TRUE, "")</f>
        <v/>
      </c>
      <c r="D918" s="1" t="str" cm="1">
        <f t="array" aca="1" ref="D918" ca="1">_xlfn.IFS(
E918="Payment", _xlfn.XLOOKUP(A918, lease_table_dates, lease_table_payments, 0, 0),
E918="Interest accrual", _xlfn.XLOOKUP(A918, lease_table_dates, lease_table_interest_accruals, 0, 0),
E918="Depreciation", _xlfn.XLOOKUP(A918, rou_table_dates, rou_table_deprs, 0, 0),
TRUE, ""
)</f>
        <v/>
      </c>
      <c r="E918" s="7" t="str" cm="1">
        <f t="array" aca="1" ref="E918" ca="1">_xlfn.IFS(
AND(SUMIFS(lease_table_interest_accruals, lease_table_dates, A918)&gt;0, COUNTIFS($E$14:E917, "Interest accrual", $A$14:A917, A918)=0), "Interest accrual",
AND(SUMIFS(lease_table_payments, lease_table_dates, A918)&gt;0, COUNTIFS($E$14:E917, "Payment", $A$14:A917, A918)=0), "Payment",
AND(SUMIFS(rou_table_deprs, rou_table_dates, A918)&gt;0, COUNTIFS($E$14:E917, "Depreciation", $A$14:A917, A918)=0), "Depreciation",
TRUE,  ""
)</f>
        <v/>
      </c>
      <c r="G918" s="13" t="str" cm="1">
        <f t="array" aca="1" ref="G918" ca="1">_xlfn.IFS(
AND($B$11="Hə", $B$3="İllik"), Z918,
AND($B$11="Hə", $B$3="Aylıq"), AA918,
$B$11="Yox", X918)</f>
        <v/>
      </c>
      <c r="H918" s="1" t="str" cm="1">
        <f t="array" aca="1" ref="H918" ca="1">_xlfn.IFS( G918="", "",
TRUE, ROUND( H917+I918-J918, 2) )</f>
        <v/>
      </c>
      <c r="I918" s="1" t="str" cm="1">
        <f t="array" aca="1" ref="I918" ca="1">_xlfn.IFS(G918="", "",
G918=last_payment_date, (J918-H917),
 TRUE,  -  (H917- H917* (1+$B$6)^ (_xlfn.DAYS(G918,G917)/365) )
)</f>
        <v/>
      </c>
      <c r="J918" s="1" t="str" cm="1">
        <f t="array" aca="1" ref="J918" ca="1">_xlfn.IFS(G918="", "",
TRUE, _xlfn.XLOOKUP(G918,  payment_dates, payments,0,0)
)</f>
        <v/>
      </c>
      <c r="L918" s="8" t="str" cm="1">
        <f t="array" aca="1" ref="L918" ca="1">_xlfn.IFS(
AND($B$11="Hə", $B$3="İllik"), AC918,
AND($B$11="Hə", $B$3="Aylıq"), AD918,
$B$11="Yox", AB918)</f>
        <v/>
      </c>
      <c r="M918" s="1" t="str" cm="1">
        <f t="array" aca="1" ref="M918" ca="1">_xlfn.IFS( L918="", "",
(M917-N918)&lt;=0.5, 0,
TRUE,  M917-N918)</f>
        <v/>
      </c>
      <c r="N918" s="7" t="str" cm="1">
        <f t="array" aca="1" ref="N918" ca="1">_xlfn.IFS(
L918="", "",
TRUE, MIN(M917, ROUND($M$14/ (last_rou_date - $B$2) * (L918-L917), 2) )
)</f>
        <v/>
      </c>
      <c r="P918" s="59" t="str">
        <f t="shared" ca="1" si="42"/>
        <v/>
      </c>
      <c r="Q918" s="1" t="str" cm="1">
        <f t="array" aca="1" ref="Q918" ca="1">_xlfn.IFS(P918="","",
$B$11="Hə", _xlfn.XLOOKUP(DATE(P918, 12, 31), rou_table_dates, rou_table_nbvs,0, 0),
TRUE,  MAX(0, ROUND($M$14 - $M$14/ (last_rou_date - $B$2) * (DATE(P918,12,31) - $B$2), 2) )
)</f>
        <v/>
      </c>
      <c r="R918" s="1" t="str" cm="1">
        <f t="array" aca="1" ref="R918" ca="1">_xlfn.IFS(P918="","",
$B$11="Hə", _xlfn.XLOOKUP(DATE(P918, 12, 31), lease_table_dates, lease_table_balances,0, 0),
TRUE, IFERROR( XNPV($B$6, IF(payment_dates &gt;DATE(P918, 12, 31), payments,  0),  IF(payment_dates &gt;DATE(P918, 12, 31), payment_dates,  DATE(P918, 12, 31))    ),0)
)</f>
        <v/>
      </c>
      <c r="S918" s="1" t="str" cm="1">
        <f t="array" aca="1" ref="S918" ca="1">_xlfn.IFS(P918="","",
TRUE,  MIN( MIN(Q917, $M$14), ROUND($M$14/ (last_rou_date - $B$2) * (DATE(P918,12,31) - MAX($B$2, DATE(P918-1, 12, 31))), 2) )
)</f>
        <v/>
      </c>
      <c r="T918" s="7" t="str" cm="1">
        <f t="array" aca="1" ref="T918" ca="1">_xlfn.IFS(P918="", "",
ISTEXT(R917), R918- (H918 - SUMIFS( lease_table_payments, lease_table_years, P918) -$AG$14 ),
AND(ISNUMBER(R917), R918&lt;&gt;""),   R918- (R917 - SUMIFS( lease_table_payments, lease_table_years, P918) )
)</f>
        <v/>
      </c>
      <c r="V918" s="64">
        <f t="shared" si="44"/>
        <v>905</v>
      </c>
      <c r="W918" s="51" t="str" cm="1">
        <f t="array" ref="W918">_xlfn.IFS(
OR(W917=$B$4, W917=""),"",
TRUE,W917+1
)</f>
        <v/>
      </c>
      <c r="X918" s="51" t="str" cm="1">
        <f t="array" ref="X918">_xlfn.IFS(X917="","",
W918="", "",
AND($B$3="İllik"),DATE(YEAR(X917)+1,MONTH(X917),DAY(X917) ),
AND($B$3="Aylıq", $AH$14="Not end"), EDATE(X917,1),
AND($B$3="Aylıq", $AH$14="End"), EOMONTH(X917,1)
)</f>
        <v/>
      </c>
      <c r="Y918" s="51" t="str" cm="1">
        <f t="array" aca="1" ref="Y918" ca="1">_xlfn.IFS(
AND($B$7="Dövrün əvvəlində", Y917&lt;=last_rou_date), DATE(YEAR(Y917)+1, 12, 31),
AND($B$7="Dövrün sonunda", Y917&lt;=last_payment_date), DATE(YEAR(Y917)+1, 12, 31),
TRUE, ""
)</f>
        <v/>
      </c>
      <c r="Z918" s="75" t="str" cm="1">
        <f t="array" aca="1" ref="Z918" ca="1">_xlfn.IFS(
AND($AN$14="Not year_end", Z917&gt;last_payment_date), "",
AND($AN$14="Year_end", Z917&gt;=last_payment_date), "",
AND($AN$14="Year_end"), DATE(YEAR(Z917+1), 12, 31),
AND($AN$14="Not year_end", MONTH(Z917)=12, DAY(Z917)=31), DATE(YEAR(Z916)+1, MONTH(Z916), DAY(Z916)),
AND($AN$14="Not year_end", OR(MONTH(Z917)&lt;&gt;12, DAY(Z917)&lt;&gt;31) ), DATE(YEAR(Z917), 12, 31)
)</f>
        <v/>
      </c>
      <c r="AA918" s="75" t="str" cm="1">
        <f t="array" aca="1" ref="AA918" ca="1">_xlfn.IFS(AA917="", "",
AND(AA917=last_payment_date, OR(MONTH(AA917)&lt;&gt;12, DAY(AA917)&lt;&gt;31) ), DATE(YEAR(AA917), 12, 31),
AND(MONTH(AA917)=12, DAY(AA917)=31, AA917&gt;=last_payment_date), "",
AND(MONTH(AA917)=12, DAY(AA917)&lt;&gt;31),  EOMONTH(AA917,0),
AND(MONTH(AA917)=12, DAY(AA917)=31, $AH$14="Not end"),  EDATE(AA916,1),
AND($AH$14="Not end"), EDATE(AA917, 1),
AND($AH$14="End"), EOMONTH(AA917, 1)
)</f>
        <v/>
      </c>
      <c r="AB918" s="75" t="str" cm="1">
        <f t="array" aca="1" ref="AB918" ca="1">_xlfn.IFS(AB917="","",
AND(AB917=last_rou_date), "",
AND($B$3="İllik"),DATE(YEAR(AB917)+1,MONTH(AB917),DAY(AB917) ),
AND($B$3="Aylıq", $AH$14="Not end"), EDATE(AB917,1),
AND($B$3="Aylıq", $AH$14="End"), EOMONTH(AB917,1)
)</f>
        <v/>
      </c>
      <c r="AC918" s="75" t="str" cm="1">
        <f t="array" aca="1" ref="AC918" ca="1">_xlfn.IFS(
AND($AN$14="Not year_end", AC917&gt;last_rou_date), "",
AND($AN$14="Year_end", AC917&gt;=last_rou_date), "",
AND($AN$14="Year_end"), DATE(YEAR(AC917+1), 12, 31),
AND($AN$14="Not year_end", MONTH(AC917)=12, DAY(AC917)=31), DATE(YEAR(AC916)+1, MONTH(AC916), DAY(AC916)),
AND($AN$14="Not year_end", OR(MONTH(AC917)&lt;&gt;12, DAY(AC917)&lt;&gt;31) ), DATE(YEAR(AC917), 12, 31)
)</f>
        <v/>
      </c>
      <c r="AD918" s="75" t="str" cm="1">
        <f t="array" aca="1" ref="AD918" ca="1">_xlfn.IFS(AD917="", "",
AND(AD917=last_rou_date, OR(MONTH(AD917)&lt;&gt;12, DAY(AD917)&lt;&gt;31) ), DATE(YEAR(AD917), 12, 31),
AND(MONTH(AD917)=12, DAY(AD917)=31, AD917&gt;=last_rou_date), "",
AND(MONTH(AD917)=12, DAY(AD917)&lt;&gt;31),  EOMONTH(AD917,0),
AND(MONTH(AD917)=12, DAY(AD917)=31, $AH$14="Not end"),  EDATE(AD916,1),
AND($AH$14="Not end"), EDATE(AD917, 1),
AND($AH$14="End"), EOMONTH(AD917, 1)
)</f>
        <v/>
      </c>
      <c r="AE918" s="51" t="str" cm="1">
        <f t="array" ref="AE918">_xlfn.IFS(W918="", "",
AND(W918&gt;0, W918&lt;=$B$4, $C$2="İllik artım, faiz olaraq", $D$2&gt;0, $B$3="İllik"), $B$5*((1+$D$2)^(W918-1)),
AND(W918&gt;0, W918&lt;=$B$4, $C$2="İllik artım, faiz olaraq", $D$2&gt;0, $B$3="Aylıq"), $B$5*((1+$D$2)^ROUNDDOWN((W918-1)/12,0)),
AND(W918=1, $C$2="Aşağıdakı kimi dəyişir", ), $B$5,
AND(W918&gt;1, W918&lt;=$B$4, $C$2="Aşağıdakı kimi dəyişir"), IFERROR(VLOOKUP(W918, $C$4:$D$7, 2, FALSE), AE917),
AND(W918&gt;0, W918&lt;=$B$4), $B$5,
TRUE,0 )</f>
        <v/>
      </c>
      <c r="AF918" s="51" t="str">
        <f t="shared" ca="1" si="43"/>
        <v/>
      </c>
    </row>
    <row r="919" spans="1:32" x14ac:dyDescent="0.4">
      <c r="A919" s="13" t="str" cm="1">
        <f t="array" aca="1" ref="A919" ca="1">_xlfn.IFS(
AND(SUMIFS(lease_table_interest_accruals, lease_table_dates, A918)&gt;0, COUNTIFS($E$14:E918, "Interest accrual", $A$14:A918, A918)=0),  A918,
AND(SUMIFS(lease_table_payments, lease_table_dates, A918)&gt;0, COUNTIFS($E$14:E918, "Payment", $A$14:A918, A918)=0),  A918,
AND(SUMIFS(rou_table_deprs, rou_table_dates, A918)&gt;0, COUNTIFS($E$14:E918, "Depreciation", $A$14:A918, A918)=0),  A918,
TRUE,  IFERROR(INDEX(rou_table_dates,  MATCH(A918, rou_table_dates)+1, ), "")
)</f>
        <v/>
      </c>
      <c r="B919" s="1" t="str" cm="1">
        <f t="array" aca="1" ref="B919" ca="1">_xlfn.IFS(
AND(E919="Payment", A919=$B$2), $AM$14,
E919="Payment", $AM$15,
E919="Interest accrual", $AM$18,
E919="Depreciation", $AM$17,
TRUE, "")</f>
        <v/>
      </c>
      <c r="C919" s="1" t="str" cm="1">
        <f t="array" aca="1" ref="C919" ca="1">_xlfn.IFS(
E919="Payment", $AM$19,
E919="Interest accrual", $AM$15,
E919="Depreciation", $AM$16,
TRUE, "")</f>
        <v/>
      </c>
      <c r="D919" s="1" t="str" cm="1">
        <f t="array" aca="1" ref="D919" ca="1">_xlfn.IFS(
E919="Payment", _xlfn.XLOOKUP(A919, lease_table_dates, lease_table_payments, 0, 0),
E919="Interest accrual", _xlfn.XLOOKUP(A919, lease_table_dates, lease_table_interest_accruals, 0, 0),
E919="Depreciation", _xlfn.XLOOKUP(A919, rou_table_dates, rou_table_deprs, 0, 0),
TRUE, ""
)</f>
        <v/>
      </c>
      <c r="E919" s="7" t="str" cm="1">
        <f t="array" aca="1" ref="E919" ca="1">_xlfn.IFS(
AND(SUMIFS(lease_table_interest_accruals, lease_table_dates, A919)&gt;0, COUNTIFS($E$14:E918, "Interest accrual", $A$14:A918, A919)=0), "Interest accrual",
AND(SUMIFS(lease_table_payments, lease_table_dates, A919)&gt;0, COUNTIFS($E$14:E918, "Payment", $A$14:A918, A919)=0), "Payment",
AND(SUMIFS(rou_table_deprs, rou_table_dates, A919)&gt;0, COUNTIFS($E$14:E918, "Depreciation", $A$14:A918, A919)=0), "Depreciation",
TRUE,  ""
)</f>
        <v/>
      </c>
      <c r="G919" s="13" t="str" cm="1">
        <f t="array" aca="1" ref="G919" ca="1">_xlfn.IFS(
AND($B$11="Hə", $B$3="İllik"), Z919,
AND($B$11="Hə", $B$3="Aylıq"), AA919,
$B$11="Yox", X919)</f>
        <v/>
      </c>
      <c r="H919" s="1" t="str" cm="1">
        <f t="array" aca="1" ref="H919" ca="1">_xlfn.IFS( G919="", "",
TRUE, ROUND( H918+I919-J919, 2) )</f>
        <v/>
      </c>
      <c r="I919" s="1" t="str" cm="1">
        <f t="array" aca="1" ref="I919" ca="1">_xlfn.IFS(G919="", "",
G919=last_payment_date, (J919-H918),
 TRUE,  -  (H918- H918* (1+$B$6)^ (_xlfn.DAYS(G919,G918)/365) )
)</f>
        <v/>
      </c>
      <c r="J919" s="1" t="str" cm="1">
        <f t="array" aca="1" ref="J919" ca="1">_xlfn.IFS(G919="", "",
TRUE, _xlfn.XLOOKUP(G919,  payment_dates, payments,0,0)
)</f>
        <v/>
      </c>
      <c r="L919" s="8" t="str" cm="1">
        <f t="array" aca="1" ref="L919" ca="1">_xlfn.IFS(
AND($B$11="Hə", $B$3="İllik"), AC919,
AND($B$11="Hə", $B$3="Aylıq"), AD919,
$B$11="Yox", AB919)</f>
        <v/>
      </c>
      <c r="M919" s="1" t="str" cm="1">
        <f t="array" aca="1" ref="M919" ca="1">_xlfn.IFS( L919="", "",
(M918-N919)&lt;=0.5, 0,
TRUE,  M918-N919)</f>
        <v/>
      </c>
      <c r="N919" s="7" t="str" cm="1">
        <f t="array" aca="1" ref="N919" ca="1">_xlfn.IFS(
L919="", "",
TRUE, MIN(M918, ROUND($M$14/ (last_rou_date - $B$2) * (L919-L918), 2) )
)</f>
        <v/>
      </c>
      <c r="P919" s="59" t="str">
        <f t="shared" ca="1" si="42"/>
        <v/>
      </c>
      <c r="Q919" s="1" t="str" cm="1">
        <f t="array" aca="1" ref="Q919" ca="1">_xlfn.IFS(P919="","",
$B$11="Hə", _xlfn.XLOOKUP(DATE(P919, 12, 31), rou_table_dates, rou_table_nbvs,0, 0),
TRUE,  MAX(0, ROUND($M$14 - $M$14/ (last_rou_date - $B$2) * (DATE(P919,12,31) - $B$2), 2) )
)</f>
        <v/>
      </c>
      <c r="R919" s="1" t="str" cm="1">
        <f t="array" aca="1" ref="R919" ca="1">_xlfn.IFS(P919="","",
$B$11="Hə", _xlfn.XLOOKUP(DATE(P919, 12, 31), lease_table_dates, lease_table_balances,0, 0),
TRUE, IFERROR( XNPV($B$6, IF(payment_dates &gt;DATE(P919, 12, 31), payments,  0),  IF(payment_dates &gt;DATE(P919, 12, 31), payment_dates,  DATE(P919, 12, 31))    ),0)
)</f>
        <v/>
      </c>
      <c r="S919" s="1" t="str" cm="1">
        <f t="array" aca="1" ref="S919" ca="1">_xlfn.IFS(P919="","",
TRUE,  MIN( MIN(Q918, $M$14), ROUND($M$14/ (last_rou_date - $B$2) * (DATE(P919,12,31) - MAX($B$2, DATE(P919-1, 12, 31))), 2) )
)</f>
        <v/>
      </c>
      <c r="T919" s="7" t="str" cm="1">
        <f t="array" aca="1" ref="T919" ca="1">_xlfn.IFS(P919="", "",
ISTEXT(R918), R919- (H919 - SUMIFS( lease_table_payments, lease_table_years, P919) -$AG$14 ),
AND(ISNUMBER(R918), R919&lt;&gt;""),   R919- (R918 - SUMIFS( lease_table_payments, lease_table_years, P919) )
)</f>
        <v/>
      </c>
      <c r="V919" s="64">
        <f t="shared" si="44"/>
        <v>906</v>
      </c>
      <c r="W919" s="51" t="str" cm="1">
        <f t="array" ref="W919">_xlfn.IFS(
OR(W918=$B$4, W918=""),"",
TRUE,W918+1
)</f>
        <v/>
      </c>
      <c r="X919" s="51" t="str" cm="1">
        <f t="array" ref="X919">_xlfn.IFS(X918="","",
W919="", "",
AND($B$3="İllik"),DATE(YEAR(X918)+1,MONTH(X918),DAY(X918) ),
AND($B$3="Aylıq", $AH$14="Not end"), EDATE(X918,1),
AND($B$3="Aylıq", $AH$14="End"), EOMONTH(X918,1)
)</f>
        <v/>
      </c>
      <c r="Y919" s="51" t="str" cm="1">
        <f t="array" aca="1" ref="Y919" ca="1">_xlfn.IFS(
AND($B$7="Dövrün əvvəlində", Y918&lt;=last_rou_date), DATE(YEAR(Y918)+1, 12, 31),
AND($B$7="Dövrün sonunda", Y918&lt;=last_payment_date), DATE(YEAR(Y918)+1, 12, 31),
TRUE, ""
)</f>
        <v/>
      </c>
      <c r="Z919" s="75" t="str" cm="1">
        <f t="array" aca="1" ref="Z919" ca="1">_xlfn.IFS(
AND($AN$14="Not year_end", Z918&gt;last_payment_date), "",
AND($AN$14="Year_end", Z918&gt;=last_payment_date), "",
AND($AN$14="Year_end"), DATE(YEAR(Z918+1), 12, 31),
AND($AN$14="Not year_end", MONTH(Z918)=12, DAY(Z918)=31), DATE(YEAR(Z917)+1, MONTH(Z917), DAY(Z917)),
AND($AN$14="Not year_end", OR(MONTH(Z918)&lt;&gt;12, DAY(Z918)&lt;&gt;31) ), DATE(YEAR(Z918), 12, 31)
)</f>
        <v/>
      </c>
      <c r="AA919" s="75" t="str" cm="1">
        <f t="array" aca="1" ref="AA919" ca="1">_xlfn.IFS(AA918="", "",
AND(AA918=last_payment_date, OR(MONTH(AA918)&lt;&gt;12, DAY(AA918)&lt;&gt;31) ), DATE(YEAR(AA918), 12, 31),
AND(MONTH(AA918)=12, DAY(AA918)=31, AA918&gt;=last_payment_date), "",
AND(MONTH(AA918)=12, DAY(AA918)&lt;&gt;31),  EOMONTH(AA918,0),
AND(MONTH(AA918)=12, DAY(AA918)=31, $AH$14="Not end"),  EDATE(AA917,1),
AND($AH$14="Not end"), EDATE(AA918, 1),
AND($AH$14="End"), EOMONTH(AA918, 1)
)</f>
        <v/>
      </c>
      <c r="AB919" s="75" t="str" cm="1">
        <f t="array" aca="1" ref="AB919" ca="1">_xlfn.IFS(AB918="","",
AND(AB918=last_rou_date), "",
AND($B$3="İllik"),DATE(YEAR(AB918)+1,MONTH(AB918),DAY(AB918) ),
AND($B$3="Aylıq", $AH$14="Not end"), EDATE(AB918,1),
AND($B$3="Aylıq", $AH$14="End"), EOMONTH(AB918,1)
)</f>
        <v/>
      </c>
      <c r="AC919" s="75" t="str" cm="1">
        <f t="array" aca="1" ref="AC919" ca="1">_xlfn.IFS(
AND($AN$14="Not year_end", AC918&gt;last_rou_date), "",
AND($AN$14="Year_end", AC918&gt;=last_rou_date), "",
AND($AN$14="Year_end"), DATE(YEAR(AC918+1), 12, 31),
AND($AN$14="Not year_end", MONTH(AC918)=12, DAY(AC918)=31), DATE(YEAR(AC917)+1, MONTH(AC917), DAY(AC917)),
AND($AN$14="Not year_end", OR(MONTH(AC918)&lt;&gt;12, DAY(AC918)&lt;&gt;31) ), DATE(YEAR(AC918), 12, 31)
)</f>
        <v/>
      </c>
      <c r="AD919" s="75" t="str" cm="1">
        <f t="array" aca="1" ref="AD919" ca="1">_xlfn.IFS(AD918="", "",
AND(AD918=last_rou_date, OR(MONTH(AD918)&lt;&gt;12, DAY(AD918)&lt;&gt;31) ), DATE(YEAR(AD918), 12, 31),
AND(MONTH(AD918)=12, DAY(AD918)=31, AD918&gt;=last_rou_date), "",
AND(MONTH(AD918)=12, DAY(AD918)&lt;&gt;31),  EOMONTH(AD918,0),
AND(MONTH(AD918)=12, DAY(AD918)=31, $AH$14="Not end"),  EDATE(AD917,1),
AND($AH$14="Not end"), EDATE(AD918, 1),
AND($AH$14="End"), EOMONTH(AD918, 1)
)</f>
        <v/>
      </c>
      <c r="AE919" s="51" t="str" cm="1">
        <f t="array" ref="AE919">_xlfn.IFS(W919="", "",
AND(W919&gt;0, W919&lt;=$B$4, $C$2="İllik artım, faiz olaraq", $D$2&gt;0, $B$3="İllik"), $B$5*((1+$D$2)^(W919-1)),
AND(W919&gt;0, W919&lt;=$B$4, $C$2="İllik artım, faiz olaraq", $D$2&gt;0, $B$3="Aylıq"), $B$5*((1+$D$2)^ROUNDDOWN((W919-1)/12,0)),
AND(W919=1, $C$2="Aşağıdakı kimi dəyişir", ), $B$5,
AND(W919&gt;1, W919&lt;=$B$4, $C$2="Aşağıdakı kimi dəyişir"), IFERROR(VLOOKUP(W919, $C$4:$D$7, 2, FALSE), AE918),
AND(W919&gt;0, W919&lt;=$B$4), $B$5,
TRUE,0 )</f>
        <v/>
      </c>
      <c r="AF919" s="51" t="str">
        <f t="shared" ca="1" si="43"/>
        <v/>
      </c>
    </row>
    <row r="920" spans="1:32" x14ac:dyDescent="0.4">
      <c r="A920" s="13" t="str" cm="1">
        <f t="array" aca="1" ref="A920" ca="1">_xlfn.IFS(
AND(SUMIFS(lease_table_interest_accruals, lease_table_dates, A919)&gt;0, COUNTIFS($E$14:E919, "Interest accrual", $A$14:A919, A919)=0),  A919,
AND(SUMIFS(lease_table_payments, lease_table_dates, A919)&gt;0, COUNTIFS($E$14:E919, "Payment", $A$14:A919, A919)=0),  A919,
AND(SUMIFS(rou_table_deprs, rou_table_dates, A919)&gt;0, COUNTIFS($E$14:E919, "Depreciation", $A$14:A919, A919)=0),  A919,
TRUE,  IFERROR(INDEX(rou_table_dates,  MATCH(A919, rou_table_dates)+1, ), "")
)</f>
        <v/>
      </c>
      <c r="B920" s="1" t="str" cm="1">
        <f t="array" aca="1" ref="B920" ca="1">_xlfn.IFS(
AND(E920="Payment", A920=$B$2), $AM$14,
E920="Payment", $AM$15,
E920="Interest accrual", $AM$18,
E920="Depreciation", $AM$17,
TRUE, "")</f>
        <v/>
      </c>
      <c r="C920" s="1" t="str" cm="1">
        <f t="array" aca="1" ref="C920" ca="1">_xlfn.IFS(
E920="Payment", $AM$19,
E920="Interest accrual", $AM$15,
E920="Depreciation", $AM$16,
TRUE, "")</f>
        <v/>
      </c>
      <c r="D920" s="1" t="str" cm="1">
        <f t="array" aca="1" ref="D920" ca="1">_xlfn.IFS(
E920="Payment", _xlfn.XLOOKUP(A920, lease_table_dates, lease_table_payments, 0, 0),
E920="Interest accrual", _xlfn.XLOOKUP(A920, lease_table_dates, lease_table_interest_accruals, 0, 0),
E920="Depreciation", _xlfn.XLOOKUP(A920, rou_table_dates, rou_table_deprs, 0, 0),
TRUE, ""
)</f>
        <v/>
      </c>
      <c r="E920" s="7" t="str" cm="1">
        <f t="array" aca="1" ref="E920" ca="1">_xlfn.IFS(
AND(SUMIFS(lease_table_interest_accruals, lease_table_dates, A920)&gt;0, COUNTIFS($E$14:E919, "Interest accrual", $A$14:A919, A920)=0), "Interest accrual",
AND(SUMIFS(lease_table_payments, lease_table_dates, A920)&gt;0, COUNTIFS($E$14:E919, "Payment", $A$14:A919, A920)=0), "Payment",
AND(SUMIFS(rou_table_deprs, rou_table_dates, A920)&gt;0, COUNTIFS($E$14:E919, "Depreciation", $A$14:A919, A920)=0), "Depreciation",
TRUE,  ""
)</f>
        <v/>
      </c>
      <c r="G920" s="13" t="str" cm="1">
        <f t="array" aca="1" ref="G920" ca="1">_xlfn.IFS(
AND($B$11="Hə", $B$3="İllik"), Z920,
AND($B$11="Hə", $B$3="Aylıq"), AA920,
$B$11="Yox", X920)</f>
        <v/>
      </c>
      <c r="H920" s="1" t="str" cm="1">
        <f t="array" aca="1" ref="H920" ca="1">_xlfn.IFS( G920="", "",
TRUE, ROUND( H919+I920-J920, 2) )</f>
        <v/>
      </c>
      <c r="I920" s="1" t="str" cm="1">
        <f t="array" aca="1" ref="I920" ca="1">_xlfn.IFS(G920="", "",
G920=last_payment_date, (J920-H919),
 TRUE,  -  (H919- H919* (1+$B$6)^ (_xlfn.DAYS(G920,G919)/365) )
)</f>
        <v/>
      </c>
      <c r="J920" s="1" t="str" cm="1">
        <f t="array" aca="1" ref="J920" ca="1">_xlfn.IFS(G920="", "",
TRUE, _xlfn.XLOOKUP(G920,  payment_dates, payments,0,0)
)</f>
        <v/>
      </c>
      <c r="L920" s="8" t="str" cm="1">
        <f t="array" aca="1" ref="L920" ca="1">_xlfn.IFS(
AND($B$11="Hə", $B$3="İllik"), AC920,
AND($B$11="Hə", $B$3="Aylıq"), AD920,
$B$11="Yox", AB920)</f>
        <v/>
      </c>
      <c r="M920" s="1" t="str" cm="1">
        <f t="array" aca="1" ref="M920" ca="1">_xlfn.IFS( L920="", "",
(M919-N920)&lt;=0.5, 0,
TRUE,  M919-N920)</f>
        <v/>
      </c>
      <c r="N920" s="7" t="str" cm="1">
        <f t="array" aca="1" ref="N920" ca="1">_xlfn.IFS(
L920="", "",
TRUE, MIN(M919, ROUND($M$14/ (last_rou_date - $B$2) * (L920-L919), 2) )
)</f>
        <v/>
      </c>
      <c r="P920" s="59" t="str">
        <f t="shared" ca="1" si="42"/>
        <v/>
      </c>
      <c r="Q920" s="1" t="str" cm="1">
        <f t="array" aca="1" ref="Q920" ca="1">_xlfn.IFS(P920="","",
$B$11="Hə", _xlfn.XLOOKUP(DATE(P920, 12, 31), rou_table_dates, rou_table_nbvs,0, 0),
TRUE,  MAX(0, ROUND($M$14 - $M$14/ (last_rou_date - $B$2) * (DATE(P920,12,31) - $B$2), 2) )
)</f>
        <v/>
      </c>
      <c r="R920" s="1" t="str" cm="1">
        <f t="array" aca="1" ref="R920" ca="1">_xlfn.IFS(P920="","",
$B$11="Hə", _xlfn.XLOOKUP(DATE(P920, 12, 31), lease_table_dates, lease_table_balances,0, 0),
TRUE, IFERROR( XNPV($B$6, IF(payment_dates &gt;DATE(P920, 12, 31), payments,  0),  IF(payment_dates &gt;DATE(P920, 12, 31), payment_dates,  DATE(P920, 12, 31))    ),0)
)</f>
        <v/>
      </c>
      <c r="S920" s="1" t="str" cm="1">
        <f t="array" aca="1" ref="S920" ca="1">_xlfn.IFS(P920="","",
TRUE,  MIN( MIN(Q919, $M$14), ROUND($M$14/ (last_rou_date - $B$2) * (DATE(P920,12,31) - MAX($B$2, DATE(P920-1, 12, 31))), 2) )
)</f>
        <v/>
      </c>
      <c r="T920" s="7" t="str" cm="1">
        <f t="array" aca="1" ref="T920" ca="1">_xlfn.IFS(P920="", "",
ISTEXT(R919), R920- (H920 - SUMIFS( lease_table_payments, lease_table_years, P920) -$AG$14 ),
AND(ISNUMBER(R919), R920&lt;&gt;""),   R920- (R919 - SUMIFS( lease_table_payments, lease_table_years, P920) )
)</f>
        <v/>
      </c>
      <c r="V920" s="64">
        <f t="shared" si="44"/>
        <v>907</v>
      </c>
      <c r="W920" s="51" t="str" cm="1">
        <f t="array" ref="W920">_xlfn.IFS(
OR(W919=$B$4, W919=""),"",
TRUE,W919+1
)</f>
        <v/>
      </c>
      <c r="X920" s="51" t="str" cm="1">
        <f t="array" ref="X920">_xlfn.IFS(X919="","",
W920="", "",
AND($B$3="İllik"),DATE(YEAR(X919)+1,MONTH(X919),DAY(X919) ),
AND($B$3="Aylıq", $AH$14="Not end"), EDATE(X919,1),
AND($B$3="Aylıq", $AH$14="End"), EOMONTH(X919,1)
)</f>
        <v/>
      </c>
      <c r="Y920" s="51" t="str" cm="1">
        <f t="array" aca="1" ref="Y920" ca="1">_xlfn.IFS(
AND($B$7="Dövrün əvvəlində", Y919&lt;=last_rou_date), DATE(YEAR(Y919)+1, 12, 31),
AND($B$7="Dövrün sonunda", Y919&lt;=last_payment_date), DATE(YEAR(Y919)+1, 12, 31),
TRUE, ""
)</f>
        <v/>
      </c>
      <c r="Z920" s="75" t="str" cm="1">
        <f t="array" aca="1" ref="Z920" ca="1">_xlfn.IFS(
AND($AN$14="Not year_end", Z919&gt;last_payment_date), "",
AND($AN$14="Year_end", Z919&gt;=last_payment_date), "",
AND($AN$14="Year_end"), DATE(YEAR(Z919+1), 12, 31),
AND($AN$14="Not year_end", MONTH(Z919)=12, DAY(Z919)=31), DATE(YEAR(Z918)+1, MONTH(Z918), DAY(Z918)),
AND($AN$14="Not year_end", OR(MONTH(Z919)&lt;&gt;12, DAY(Z919)&lt;&gt;31) ), DATE(YEAR(Z919), 12, 31)
)</f>
        <v/>
      </c>
      <c r="AA920" s="75" t="str" cm="1">
        <f t="array" aca="1" ref="AA920" ca="1">_xlfn.IFS(AA919="", "",
AND(AA919=last_payment_date, OR(MONTH(AA919)&lt;&gt;12, DAY(AA919)&lt;&gt;31) ), DATE(YEAR(AA919), 12, 31),
AND(MONTH(AA919)=12, DAY(AA919)=31, AA919&gt;=last_payment_date), "",
AND(MONTH(AA919)=12, DAY(AA919)&lt;&gt;31),  EOMONTH(AA919,0),
AND(MONTH(AA919)=12, DAY(AA919)=31, $AH$14="Not end"),  EDATE(AA918,1),
AND($AH$14="Not end"), EDATE(AA919, 1),
AND($AH$14="End"), EOMONTH(AA919, 1)
)</f>
        <v/>
      </c>
      <c r="AB920" s="75" t="str" cm="1">
        <f t="array" aca="1" ref="AB920" ca="1">_xlfn.IFS(AB919="","",
AND(AB919=last_rou_date), "",
AND($B$3="İllik"),DATE(YEAR(AB919)+1,MONTH(AB919),DAY(AB919) ),
AND($B$3="Aylıq", $AH$14="Not end"), EDATE(AB919,1),
AND($B$3="Aylıq", $AH$14="End"), EOMONTH(AB919,1)
)</f>
        <v/>
      </c>
      <c r="AC920" s="75" t="str" cm="1">
        <f t="array" aca="1" ref="AC920" ca="1">_xlfn.IFS(
AND($AN$14="Not year_end", AC919&gt;last_rou_date), "",
AND($AN$14="Year_end", AC919&gt;=last_rou_date), "",
AND($AN$14="Year_end"), DATE(YEAR(AC919+1), 12, 31),
AND($AN$14="Not year_end", MONTH(AC919)=12, DAY(AC919)=31), DATE(YEAR(AC918)+1, MONTH(AC918), DAY(AC918)),
AND($AN$14="Not year_end", OR(MONTH(AC919)&lt;&gt;12, DAY(AC919)&lt;&gt;31) ), DATE(YEAR(AC919), 12, 31)
)</f>
        <v/>
      </c>
      <c r="AD920" s="75" t="str" cm="1">
        <f t="array" aca="1" ref="AD920" ca="1">_xlfn.IFS(AD919="", "",
AND(AD919=last_rou_date, OR(MONTH(AD919)&lt;&gt;12, DAY(AD919)&lt;&gt;31) ), DATE(YEAR(AD919), 12, 31),
AND(MONTH(AD919)=12, DAY(AD919)=31, AD919&gt;=last_rou_date), "",
AND(MONTH(AD919)=12, DAY(AD919)&lt;&gt;31),  EOMONTH(AD919,0),
AND(MONTH(AD919)=12, DAY(AD919)=31, $AH$14="Not end"),  EDATE(AD918,1),
AND($AH$14="Not end"), EDATE(AD919, 1),
AND($AH$14="End"), EOMONTH(AD919, 1)
)</f>
        <v/>
      </c>
      <c r="AE920" s="51" t="str" cm="1">
        <f t="array" ref="AE920">_xlfn.IFS(W920="", "",
AND(W920&gt;0, W920&lt;=$B$4, $C$2="İllik artım, faiz olaraq", $D$2&gt;0, $B$3="İllik"), $B$5*((1+$D$2)^(W920-1)),
AND(W920&gt;0, W920&lt;=$B$4, $C$2="İllik artım, faiz olaraq", $D$2&gt;0, $B$3="Aylıq"), $B$5*((1+$D$2)^ROUNDDOWN((W920-1)/12,0)),
AND(W920=1, $C$2="Aşağıdakı kimi dəyişir", ), $B$5,
AND(W920&gt;1, W920&lt;=$B$4, $C$2="Aşağıdakı kimi dəyişir"), IFERROR(VLOOKUP(W920, $C$4:$D$7, 2, FALSE), AE919),
AND(W920&gt;0, W920&lt;=$B$4), $B$5,
TRUE,0 )</f>
        <v/>
      </c>
      <c r="AF920" s="51" t="str">
        <f t="shared" ca="1" si="43"/>
        <v/>
      </c>
    </row>
    <row r="921" spans="1:32" x14ac:dyDescent="0.4">
      <c r="A921" s="13" t="str" cm="1">
        <f t="array" aca="1" ref="A921" ca="1">_xlfn.IFS(
AND(SUMIFS(lease_table_interest_accruals, lease_table_dates, A920)&gt;0, COUNTIFS($E$14:E920, "Interest accrual", $A$14:A920, A920)=0),  A920,
AND(SUMIFS(lease_table_payments, lease_table_dates, A920)&gt;0, COUNTIFS($E$14:E920, "Payment", $A$14:A920, A920)=0),  A920,
AND(SUMIFS(rou_table_deprs, rou_table_dates, A920)&gt;0, COUNTIFS($E$14:E920, "Depreciation", $A$14:A920, A920)=0),  A920,
TRUE,  IFERROR(INDEX(rou_table_dates,  MATCH(A920, rou_table_dates)+1, ), "")
)</f>
        <v/>
      </c>
      <c r="B921" s="1" t="str" cm="1">
        <f t="array" aca="1" ref="B921" ca="1">_xlfn.IFS(
AND(E921="Payment", A921=$B$2), $AM$14,
E921="Payment", $AM$15,
E921="Interest accrual", $AM$18,
E921="Depreciation", $AM$17,
TRUE, "")</f>
        <v/>
      </c>
      <c r="C921" s="1" t="str" cm="1">
        <f t="array" aca="1" ref="C921" ca="1">_xlfn.IFS(
E921="Payment", $AM$19,
E921="Interest accrual", $AM$15,
E921="Depreciation", $AM$16,
TRUE, "")</f>
        <v/>
      </c>
      <c r="D921" s="1" t="str" cm="1">
        <f t="array" aca="1" ref="D921" ca="1">_xlfn.IFS(
E921="Payment", _xlfn.XLOOKUP(A921, lease_table_dates, lease_table_payments, 0, 0),
E921="Interest accrual", _xlfn.XLOOKUP(A921, lease_table_dates, lease_table_interest_accruals, 0, 0),
E921="Depreciation", _xlfn.XLOOKUP(A921, rou_table_dates, rou_table_deprs, 0, 0),
TRUE, ""
)</f>
        <v/>
      </c>
      <c r="E921" s="7" t="str" cm="1">
        <f t="array" aca="1" ref="E921" ca="1">_xlfn.IFS(
AND(SUMIFS(lease_table_interest_accruals, lease_table_dates, A921)&gt;0, COUNTIFS($E$14:E920, "Interest accrual", $A$14:A920, A921)=0), "Interest accrual",
AND(SUMIFS(lease_table_payments, lease_table_dates, A921)&gt;0, COUNTIFS($E$14:E920, "Payment", $A$14:A920, A921)=0), "Payment",
AND(SUMIFS(rou_table_deprs, rou_table_dates, A921)&gt;0, COUNTIFS($E$14:E920, "Depreciation", $A$14:A920, A921)=0), "Depreciation",
TRUE,  ""
)</f>
        <v/>
      </c>
      <c r="G921" s="13" t="str" cm="1">
        <f t="array" aca="1" ref="G921" ca="1">_xlfn.IFS(
AND($B$11="Hə", $B$3="İllik"), Z921,
AND($B$11="Hə", $B$3="Aylıq"), AA921,
$B$11="Yox", X921)</f>
        <v/>
      </c>
      <c r="H921" s="1" t="str" cm="1">
        <f t="array" aca="1" ref="H921" ca="1">_xlfn.IFS( G921="", "",
TRUE, ROUND( H920+I921-J921, 2) )</f>
        <v/>
      </c>
      <c r="I921" s="1" t="str" cm="1">
        <f t="array" aca="1" ref="I921" ca="1">_xlfn.IFS(G921="", "",
G921=last_payment_date, (J921-H920),
 TRUE,  -  (H920- H920* (1+$B$6)^ (_xlfn.DAYS(G921,G920)/365) )
)</f>
        <v/>
      </c>
      <c r="J921" s="1" t="str" cm="1">
        <f t="array" aca="1" ref="J921" ca="1">_xlfn.IFS(G921="", "",
TRUE, _xlfn.XLOOKUP(G921,  payment_dates, payments,0,0)
)</f>
        <v/>
      </c>
      <c r="L921" s="8" t="str" cm="1">
        <f t="array" aca="1" ref="L921" ca="1">_xlfn.IFS(
AND($B$11="Hə", $B$3="İllik"), AC921,
AND($B$11="Hə", $B$3="Aylıq"), AD921,
$B$11="Yox", AB921)</f>
        <v/>
      </c>
      <c r="M921" s="1" t="str" cm="1">
        <f t="array" aca="1" ref="M921" ca="1">_xlfn.IFS( L921="", "",
(M920-N921)&lt;=0.5, 0,
TRUE,  M920-N921)</f>
        <v/>
      </c>
      <c r="N921" s="7" t="str" cm="1">
        <f t="array" aca="1" ref="N921" ca="1">_xlfn.IFS(
L921="", "",
TRUE, MIN(M920, ROUND($M$14/ (last_rou_date - $B$2) * (L921-L920), 2) )
)</f>
        <v/>
      </c>
      <c r="P921" s="59" t="str">
        <f t="shared" ca="1" si="42"/>
        <v/>
      </c>
      <c r="Q921" s="1" t="str" cm="1">
        <f t="array" aca="1" ref="Q921" ca="1">_xlfn.IFS(P921="","",
$B$11="Hə", _xlfn.XLOOKUP(DATE(P921, 12, 31), rou_table_dates, rou_table_nbvs,0, 0),
TRUE,  MAX(0, ROUND($M$14 - $M$14/ (last_rou_date - $B$2) * (DATE(P921,12,31) - $B$2), 2) )
)</f>
        <v/>
      </c>
      <c r="R921" s="1" t="str" cm="1">
        <f t="array" aca="1" ref="R921" ca="1">_xlfn.IFS(P921="","",
$B$11="Hə", _xlfn.XLOOKUP(DATE(P921, 12, 31), lease_table_dates, lease_table_balances,0, 0),
TRUE, IFERROR( XNPV($B$6, IF(payment_dates &gt;DATE(P921, 12, 31), payments,  0),  IF(payment_dates &gt;DATE(P921, 12, 31), payment_dates,  DATE(P921, 12, 31))    ),0)
)</f>
        <v/>
      </c>
      <c r="S921" s="1" t="str" cm="1">
        <f t="array" aca="1" ref="S921" ca="1">_xlfn.IFS(P921="","",
TRUE,  MIN( MIN(Q920, $M$14), ROUND($M$14/ (last_rou_date - $B$2) * (DATE(P921,12,31) - MAX($B$2, DATE(P921-1, 12, 31))), 2) )
)</f>
        <v/>
      </c>
      <c r="T921" s="7" t="str" cm="1">
        <f t="array" aca="1" ref="T921" ca="1">_xlfn.IFS(P921="", "",
ISTEXT(R920), R921- (H921 - SUMIFS( lease_table_payments, lease_table_years, P921) -$AG$14 ),
AND(ISNUMBER(R920), R921&lt;&gt;""),   R921- (R920 - SUMIFS( lease_table_payments, lease_table_years, P921) )
)</f>
        <v/>
      </c>
      <c r="V921" s="64">
        <f t="shared" si="44"/>
        <v>908</v>
      </c>
      <c r="W921" s="51" t="str" cm="1">
        <f t="array" ref="W921">_xlfn.IFS(
OR(W920=$B$4, W920=""),"",
TRUE,W920+1
)</f>
        <v/>
      </c>
      <c r="X921" s="51" t="str" cm="1">
        <f t="array" ref="X921">_xlfn.IFS(X920="","",
W921="", "",
AND($B$3="İllik"),DATE(YEAR(X920)+1,MONTH(X920),DAY(X920) ),
AND($B$3="Aylıq", $AH$14="Not end"), EDATE(X920,1),
AND($B$3="Aylıq", $AH$14="End"), EOMONTH(X920,1)
)</f>
        <v/>
      </c>
      <c r="Y921" s="51" t="str" cm="1">
        <f t="array" aca="1" ref="Y921" ca="1">_xlfn.IFS(
AND($B$7="Dövrün əvvəlində", Y920&lt;=last_rou_date), DATE(YEAR(Y920)+1, 12, 31),
AND($B$7="Dövrün sonunda", Y920&lt;=last_payment_date), DATE(YEAR(Y920)+1, 12, 31),
TRUE, ""
)</f>
        <v/>
      </c>
      <c r="Z921" s="75" t="str" cm="1">
        <f t="array" aca="1" ref="Z921" ca="1">_xlfn.IFS(
AND($AN$14="Not year_end", Z920&gt;last_payment_date), "",
AND($AN$14="Year_end", Z920&gt;=last_payment_date), "",
AND($AN$14="Year_end"), DATE(YEAR(Z920+1), 12, 31),
AND($AN$14="Not year_end", MONTH(Z920)=12, DAY(Z920)=31), DATE(YEAR(Z919)+1, MONTH(Z919), DAY(Z919)),
AND($AN$14="Not year_end", OR(MONTH(Z920)&lt;&gt;12, DAY(Z920)&lt;&gt;31) ), DATE(YEAR(Z920), 12, 31)
)</f>
        <v/>
      </c>
      <c r="AA921" s="75" t="str" cm="1">
        <f t="array" aca="1" ref="AA921" ca="1">_xlfn.IFS(AA920="", "",
AND(AA920=last_payment_date, OR(MONTH(AA920)&lt;&gt;12, DAY(AA920)&lt;&gt;31) ), DATE(YEAR(AA920), 12, 31),
AND(MONTH(AA920)=12, DAY(AA920)=31, AA920&gt;=last_payment_date), "",
AND(MONTH(AA920)=12, DAY(AA920)&lt;&gt;31),  EOMONTH(AA920,0),
AND(MONTH(AA920)=12, DAY(AA920)=31, $AH$14="Not end"),  EDATE(AA919,1),
AND($AH$14="Not end"), EDATE(AA920, 1),
AND($AH$14="End"), EOMONTH(AA920, 1)
)</f>
        <v/>
      </c>
      <c r="AB921" s="75" t="str" cm="1">
        <f t="array" aca="1" ref="AB921" ca="1">_xlfn.IFS(AB920="","",
AND(AB920=last_rou_date), "",
AND($B$3="İllik"),DATE(YEAR(AB920)+1,MONTH(AB920),DAY(AB920) ),
AND($B$3="Aylıq", $AH$14="Not end"), EDATE(AB920,1),
AND($B$3="Aylıq", $AH$14="End"), EOMONTH(AB920,1)
)</f>
        <v/>
      </c>
      <c r="AC921" s="75" t="str" cm="1">
        <f t="array" aca="1" ref="AC921" ca="1">_xlfn.IFS(
AND($AN$14="Not year_end", AC920&gt;last_rou_date), "",
AND($AN$14="Year_end", AC920&gt;=last_rou_date), "",
AND($AN$14="Year_end"), DATE(YEAR(AC920+1), 12, 31),
AND($AN$14="Not year_end", MONTH(AC920)=12, DAY(AC920)=31), DATE(YEAR(AC919)+1, MONTH(AC919), DAY(AC919)),
AND($AN$14="Not year_end", OR(MONTH(AC920)&lt;&gt;12, DAY(AC920)&lt;&gt;31) ), DATE(YEAR(AC920), 12, 31)
)</f>
        <v/>
      </c>
      <c r="AD921" s="75" t="str" cm="1">
        <f t="array" aca="1" ref="AD921" ca="1">_xlfn.IFS(AD920="", "",
AND(AD920=last_rou_date, OR(MONTH(AD920)&lt;&gt;12, DAY(AD920)&lt;&gt;31) ), DATE(YEAR(AD920), 12, 31),
AND(MONTH(AD920)=12, DAY(AD920)=31, AD920&gt;=last_rou_date), "",
AND(MONTH(AD920)=12, DAY(AD920)&lt;&gt;31),  EOMONTH(AD920,0),
AND(MONTH(AD920)=12, DAY(AD920)=31, $AH$14="Not end"),  EDATE(AD919,1),
AND($AH$14="Not end"), EDATE(AD920, 1),
AND($AH$14="End"), EOMONTH(AD920, 1)
)</f>
        <v/>
      </c>
      <c r="AE921" s="51" t="str" cm="1">
        <f t="array" ref="AE921">_xlfn.IFS(W921="", "",
AND(W921&gt;0, W921&lt;=$B$4, $C$2="İllik artım, faiz olaraq", $D$2&gt;0, $B$3="İllik"), $B$5*((1+$D$2)^(W921-1)),
AND(W921&gt;0, W921&lt;=$B$4, $C$2="İllik artım, faiz olaraq", $D$2&gt;0, $B$3="Aylıq"), $B$5*((1+$D$2)^ROUNDDOWN((W921-1)/12,0)),
AND(W921=1, $C$2="Aşağıdakı kimi dəyişir", ), $B$5,
AND(W921&gt;1, W921&lt;=$B$4, $C$2="Aşağıdakı kimi dəyişir"), IFERROR(VLOOKUP(W921, $C$4:$D$7, 2, FALSE), AE920),
AND(W921&gt;0, W921&lt;=$B$4), $B$5,
TRUE,0 )</f>
        <v/>
      </c>
      <c r="AF921" s="51" t="str">
        <f t="shared" ca="1" si="43"/>
        <v/>
      </c>
    </row>
    <row r="922" spans="1:32" x14ac:dyDescent="0.4">
      <c r="A922" s="13" t="str" cm="1">
        <f t="array" aca="1" ref="A922" ca="1">_xlfn.IFS(
AND(SUMIFS(lease_table_interest_accruals, lease_table_dates, A921)&gt;0, COUNTIFS($E$14:E921, "Interest accrual", $A$14:A921, A921)=0),  A921,
AND(SUMIFS(lease_table_payments, lease_table_dates, A921)&gt;0, COUNTIFS($E$14:E921, "Payment", $A$14:A921, A921)=0),  A921,
AND(SUMIFS(rou_table_deprs, rou_table_dates, A921)&gt;0, COUNTIFS($E$14:E921, "Depreciation", $A$14:A921, A921)=0),  A921,
TRUE,  IFERROR(INDEX(rou_table_dates,  MATCH(A921, rou_table_dates)+1, ), "")
)</f>
        <v/>
      </c>
      <c r="B922" s="1" t="str" cm="1">
        <f t="array" aca="1" ref="B922" ca="1">_xlfn.IFS(
AND(E922="Payment", A922=$B$2), $AM$14,
E922="Payment", $AM$15,
E922="Interest accrual", $AM$18,
E922="Depreciation", $AM$17,
TRUE, "")</f>
        <v/>
      </c>
      <c r="C922" s="1" t="str" cm="1">
        <f t="array" aca="1" ref="C922" ca="1">_xlfn.IFS(
E922="Payment", $AM$19,
E922="Interest accrual", $AM$15,
E922="Depreciation", $AM$16,
TRUE, "")</f>
        <v/>
      </c>
      <c r="D922" s="1" t="str" cm="1">
        <f t="array" aca="1" ref="D922" ca="1">_xlfn.IFS(
E922="Payment", _xlfn.XLOOKUP(A922, lease_table_dates, lease_table_payments, 0, 0),
E922="Interest accrual", _xlfn.XLOOKUP(A922, lease_table_dates, lease_table_interest_accruals, 0, 0),
E922="Depreciation", _xlfn.XLOOKUP(A922, rou_table_dates, rou_table_deprs, 0, 0),
TRUE, ""
)</f>
        <v/>
      </c>
      <c r="E922" s="7" t="str" cm="1">
        <f t="array" aca="1" ref="E922" ca="1">_xlfn.IFS(
AND(SUMIFS(lease_table_interest_accruals, lease_table_dates, A922)&gt;0, COUNTIFS($E$14:E921, "Interest accrual", $A$14:A921, A922)=0), "Interest accrual",
AND(SUMIFS(lease_table_payments, lease_table_dates, A922)&gt;0, COUNTIFS($E$14:E921, "Payment", $A$14:A921, A922)=0), "Payment",
AND(SUMIFS(rou_table_deprs, rou_table_dates, A922)&gt;0, COUNTIFS($E$14:E921, "Depreciation", $A$14:A921, A922)=0), "Depreciation",
TRUE,  ""
)</f>
        <v/>
      </c>
      <c r="G922" s="13" t="str" cm="1">
        <f t="array" aca="1" ref="G922" ca="1">_xlfn.IFS(
AND($B$11="Hə", $B$3="İllik"), Z922,
AND($B$11="Hə", $B$3="Aylıq"), AA922,
$B$11="Yox", X922)</f>
        <v/>
      </c>
      <c r="H922" s="1" t="str" cm="1">
        <f t="array" aca="1" ref="H922" ca="1">_xlfn.IFS( G922="", "",
TRUE, ROUND( H921+I922-J922, 2) )</f>
        <v/>
      </c>
      <c r="I922" s="1" t="str" cm="1">
        <f t="array" aca="1" ref="I922" ca="1">_xlfn.IFS(G922="", "",
G922=last_payment_date, (J922-H921),
 TRUE,  -  (H921- H921* (1+$B$6)^ (_xlfn.DAYS(G922,G921)/365) )
)</f>
        <v/>
      </c>
      <c r="J922" s="1" t="str" cm="1">
        <f t="array" aca="1" ref="J922" ca="1">_xlfn.IFS(G922="", "",
TRUE, _xlfn.XLOOKUP(G922,  payment_dates, payments,0,0)
)</f>
        <v/>
      </c>
      <c r="L922" s="8" t="str" cm="1">
        <f t="array" aca="1" ref="L922" ca="1">_xlfn.IFS(
AND($B$11="Hə", $B$3="İllik"), AC922,
AND($B$11="Hə", $B$3="Aylıq"), AD922,
$B$11="Yox", AB922)</f>
        <v/>
      </c>
      <c r="M922" s="1" t="str" cm="1">
        <f t="array" aca="1" ref="M922" ca="1">_xlfn.IFS( L922="", "",
(M921-N922)&lt;=0.5, 0,
TRUE,  M921-N922)</f>
        <v/>
      </c>
      <c r="N922" s="7" t="str" cm="1">
        <f t="array" aca="1" ref="N922" ca="1">_xlfn.IFS(
L922="", "",
TRUE, MIN(M921, ROUND($M$14/ (last_rou_date - $B$2) * (L922-L921), 2) )
)</f>
        <v/>
      </c>
      <c r="P922" s="59" t="str">
        <f t="shared" ca="1" si="42"/>
        <v/>
      </c>
      <c r="Q922" s="1" t="str" cm="1">
        <f t="array" aca="1" ref="Q922" ca="1">_xlfn.IFS(P922="","",
$B$11="Hə", _xlfn.XLOOKUP(DATE(P922, 12, 31), rou_table_dates, rou_table_nbvs,0, 0),
TRUE,  MAX(0, ROUND($M$14 - $M$14/ (last_rou_date - $B$2) * (DATE(P922,12,31) - $B$2), 2) )
)</f>
        <v/>
      </c>
      <c r="R922" s="1" t="str" cm="1">
        <f t="array" aca="1" ref="R922" ca="1">_xlfn.IFS(P922="","",
$B$11="Hə", _xlfn.XLOOKUP(DATE(P922, 12, 31), lease_table_dates, lease_table_balances,0, 0),
TRUE, IFERROR( XNPV($B$6, IF(payment_dates &gt;DATE(P922, 12, 31), payments,  0),  IF(payment_dates &gt;DATE(P922, 12, 31), payment_dates,  DATE(P922, 12, 31))    ),0)
)</f>
        <v/>
      </c>
      <c r="S922" s="1" t="str" cm="1">
        <f t="array" aca="1" ref="S922" ca="1">_xlfn.IFS(P922="","",
TRUE,  MIN( MIN(Q921, $M$14), ROUND($M$14/ (last_rou_date - $B$2) * (DATE(P922,12,31) - MAX($B$2, DATE(P922-1, 12, 31))), 2) )
)</f>
        <v/>
      </c>
      <c r="T922" s="7" t="str" cm="1">
        <f t="array" aca="1" ref="T922" ca="1">_xlfn.IFS(P922="", "",
ISTEXT(R921), R922- (H922 - SUMIFS( lease_table_payments, lease_table_years, P922) -$AG$14 ),
AND(ISNUMBER(R921), R922&lt;&gt;""),   R922- (R921 - SUMIFS( lease_table_payments, lease_table_years, P922) )
)</f>
        <v/>
      </c>
      <c r="V922" s="64">
        <f t="shared" si="44"/>
        <v>909</v>
      </c>
      <c r="W922" s="51" t="str" cm="1">
        <f t="array" ref="W922">_xlfn.IFS(
OR(W921=$B$4, W921=""),"",
TRUE,W921+1
)</f>
        <v/>
      </c>
      <c r="X922" s="51" t="str" cm="1">
        <f t="array" ref="X922">_xlfn.IFS(X921="","",
W922="", "",
AND($B$3="İllik"),DATE(YEAR(X921)+1,MONTH(X921),DAY(X921) ),
AND($B$3="Aylıq", $AH$14="Not end"), EDATE(X921,1),
AND($B$3="Aylıq", $AH$14="End"), EOMONTH(X921,1)
)</f>
        <v/>
      </c>
      <c r="Y922" s="51" t="str" cm="1">
        <f t="array" aca="1" ref="Y922" ca="1">_xlfn.IFS(
AND($B$7="Dövrün əvvəlində", Y921&lt;=last_rou_date), DATE(YEAR(Y921)+1, 12, 31),
AND($B$7="Dövrün sonunda", Y921&lt;=last_payment_date), DATE(YEAR(Y921)+1, 12, 31),
TRUE, ""
)</f>
        <v/>
      </c>
      <c r="Z922" s="75" t="str" cm="1">
        <f t="array" aca="1" ref="Z922" ca="1">_xlfn.IFS(
AND($AN$14="Not year_end", Z921&gt;last_payment_date), "",
AND($AN$14="Year_end", Z921&gt;=last_payment_date), "",
AND($AN$14="Year_end"), DATE(YEAR(Z921+1), 12, 31),
AND($AN$14="Not year_end", MONTH(Z921)=12, DAY(Z921)=31), DATE(YEAR(Z920)+1, MONTH(Z920), DAY(Z920)),
AND($AN$14="Not year_end", OR(MONTH(Z921)&lt;&gt;12, DAY(Z921)&lt;&gt;31) ), DATE(YEAR(Z921), 12, 31)
)</f>
        <v/>
      </c>
      <c r="AA922" s="75" t="str" cm="1">
        <f t="array" aca="1" ref="AA922" ca="1">_xlfn.IFS(AA921="", "",
AND(AA921=last_payment_date, OR(MONTH(AA921)&lt;&gt;12, DAY(AA921)&lt;&gt;31) ), DATE(YEAR(AA921), 12, 31),
AND(MONTH(AA921)=12, DAY(AA921)=31, AA921&gt;=last_payment_date), "",
AND(MONTH(AA921)=12, DAY(AA921)&lt;&gt;31),  EOMONTH(AA921,0),
AND(MONTH(AA921)=12, DAY(AA921)=31, $AH$14="Not end"),  EDATE(AA920,1),
AND($AH$14="Not end"), EDATE(AA921, 1),
AND($AH$14="End"), EOMONTH(AA921, 1)
)</f>
        <v/>
      </c>
      <c r="AB922" s="75" t="str" cm="1">
        <f t="array" aca="1" ref="AB922" ca="1">_xlfn.IFS(AB921="","",
AND(AB921=last_rou_date), "",
AND($B$3="İllik"),DATE(YEAR(AB921)+1,MONTH(AB921),DAY(AB921) ),
AND($B$3="Aylıq", $AH$14="Not end"), EDATE(AB921,1),
AND($B$3="Aylıq", $AH$14="End"), EOMONTH(AB921,1)
)</f>
        <v/>
      </c>
      <c r="AC922" s="75" t="str" cm="1">
        <f t="array" aca="1" ref="AC922" ca="1">_xlfn.IFS(
AND($AN$14="Not year_end", AC921&gt;last_rou_date), "",
AND($AN$14="Year_end", AC921&gt;=last_rou_date), "",
AND($AN$14="Year_end"), DATE(YEAR(AC921+1), 12, 31),
AND($AN$14="Not year_end", MONTH(AC921)=12, DAY(AC921)=31), DATE(YEAR(AC920)+1, MONTH(AC920), DAY(AC920)),
AND($AN$14="Not year_end", OR(MONTH(AC921)&lt;&gt;12, DAY(AC921)&lt;&gt;31) ), DATE(YEAR(AC921), 12, 31)
)</f>
        <v/>
      </c>
      <c r="AD922" s="75" t="str" cm="1">
        <f t="array" aca="1" ref="AD922" ca="1">_xlfn.IFS(AD921="", "",
AND(AD921=last_rou_date, OR(MONTH(AD921)&lt;&gt;12, DAY(AD921)&lt;&gt;31) ), DATE(YEAR(AD921), 12, 31),
AND(MONTH(AD921)=12, DAY(AD921)=31, AD921&gt;=last_rou_date), "",
AND(MONTH(AD921)=12, DAY(AD921)&lt;&gt;31),  EOMONTH(AD921,0),
AND(MONTH(AD921)=12, DAY(AD921)=31, $AH$14="Not end"),  EDATE(AD920,1),
AND($AH$14="Not end"), EDATE(AD921, 1),
AND($AH$14="End"), EOMONTH(AD921, 1)
)</f>
        <v/>
      </c>
      <c r="AE922" s="51" t="str" cm="1">
        <f t="array" ref="AE922">_xlfn.IFS(W922="", "",
AND(W922&gt;0, W922&lt;=$B$4, $C$2="İllik artım, faiz olaraq", $D$2&gt;0, $B$3="İllik"), $B$5*((1+$D$2)^(W922-1)),
AND(W922&gt;0, W922&lt;=$B$4, $C$2="İllik artım, faiz olaraq", $D$2&gt;0, $B$3="Aylıq"), $B$5*((1+$D$2)^ROUNDDOWN((W922-1)/12,0)),
AND(W922=1, $C$2="Aşağıdakı kimi dəyişir", ), $B$5,
AND(W922&gt;1, W922&lt;=$B$4, $C$2="Aşağıdakı kimi dəyişir"), IFERROR(VLOOKUP(W922, $C$4:$D$7, 2, FALSE), AE921),
AND(W922&gt;0, W922&lt;=$B$4), $B$5,
TRUE,0 )</f>
        <v/>
      </c>
      <c r="AF922" s="51" t="str">
        <f t="shared" ca="1" si="43"/>
        <v/>
      </c>
    </row>
    <row r="923" spans="1:32" x14ac:dyDescent="0.4">
      <c r="A923" s="13" t="str" cm="1">
        <f t="array" aca="1" ref="A923" ca="1">_xlfn.IFS(
AND(SUMIFS(lease_table_interest_accruals, lease_table_dates, A922)&gt;0, COUNTIFS($E$14:E922, "Interest accrual", $A$14:A922, A922)=0),  A922,
AND(SUMIFS(lease_table_payments, lease_table_dates, A922)&gt;0, COUNTIFS($E$14:E922, "Payment", $A$14:A922, A922)=0),  A922,
AND(SUMIFS(rou_table_deprs, rou_table_dates, A922)&gt;0, COUNTIFS($E$14:E922, "Depreciation", $A$14:A922, A922)=0),  A922,
TRUE,  IFERROR(INDEX(rou_table_dates,  MATCH(A922, rou_table_dates)+1, ), "")
)</f>
        <v/>
      </c>
      <c r="B923" s="1" t="str" cm="1">
        <f t="array" aca="1" ref="B923" ca="1">_xlfn.IFS(
AND(E923="Payment", A923=$B$2), $AM$14,
E923="Payment", $AM$15,
E923="Interest accrual", $AM$18,
E923="Depreciation", $AM$17,
TRUE, "")</f>
        <v/>
      </c>
      <c r="C923" s="1" t="str" cm="1">
        <f t="array" aca="1" ref="C923" ca="1">_xlfn.IFS(
E923="Payment", $AM$19,
E923="Interest accrual", $AM$15,
E923="Depreciation", $AM$16,
TRUE, "")</f>
        <v/>
      </c>
      <c r="D923" s="1" t="str" cm="1">
        <f t="array" aca="1" ref="D923" ca="1">_xlfn.IFS(
E923="Payment", _xlfn.XLOOKUP(A923, lease_table_dates, lease_table_payments, 0, 0),
E923="Interest accrual", _xlfn.XLOOKUP(A923, lease_table_dates, lease_table_interest_accruals, 0, 0),
E923="Depreciation", _xlfn.XLOOKUP(A923, rou_table_dates, rou_table_deprs, 0, 0),
TRUE, ""
)</f>
        <v/>
      </c>
      <c r="E923" s="7" t="str" cm="1">
        <f t="array" aca="1" ref="E923" ca="1">_xlfn.IFS(
AND(SUMIFS(lease_table_interest_accruals, lease_table_dates, A923)&gt;0, COUNTIFS($E$14:E922, "Interest accrual", $A$14:A922, A923)=0), "Interest accrual",
AND(SUMIFS(lease_table_payments, lease_table_dates, A923)&gt;0, COUNTIFS($E$14:E922, "Payment", $A$14:A922, A923)=0), "Payment",
AND(SUMIFS(rou_table_deprs, rou_table_dates, A923)&gt;0, COUNTIFS($E$14:E922, "Depreciation", $A$14:A922, A923)=0), "Depreciation",
TRUE,  ""
)</f>
        <v/>
      </c>
      <c r="G923" s="13" t="str" cm="1">
        <f t="array" aca="1" ref="G923" ca="1">_xlfn.IFS(
AND($B$11="Hə", $B$3="İllik"), Z923,
AND($B$11="Hə", $B$3="Aylıq"), AA923,
$B$11="Yox", X923)</f>
        <v/>
      </c>
      <c r="H923" s="1" t="str" cm="1">
        <f t="array" aca="1" ref="H923" ca="1">_xlfn.IFS( G923="", "",
TRUE, ROUND( H922+I923-J923, 2) )</f>
        <v/>
      </c>
      <c r="I923" s="1" t="str" cm="1">
        <f t="array" aca="1" ref="I923" ca="1">_xlfn.IFS(G923="", "",
G923=last_payment_date, (J923-H922),
 TRUE,  -  (H922- H922* (1+$B$6)^ (_xlfn.DAYS(G923,G922)/365) )
)</f>
        <v/>
      </c>
      <c r="J923" s="1" t="str" cm="1">
        <f t="array" aca="1" ref="J923" ca="1">_xlfn.IFS(G923="", "",
TRUE, _xlfn.XLOOKUP(G923,  payment_dates, payments,0,0)
)</f>
        <v/>
      </c>
      <c r="L923" s="8" t="str" cm="1">
        <f t="array" aca="1" ref="L923" ca="1">_xlfn.IFS(
AND($B$11="Hə", $B$3="İllik"), AC923,
AND($B$11="Hə", $B$3="Aylıq"), AD923,
$B$11="Yox", AB923)</f>
        <v/>
      </c>
      <c r="M923" s="1" t="str" cm="1">
        <f t="array" aca="1" ref="M923" ca="1">_xlfn.IFS( L923="", "",
(M922-N923)&lt;=0.5, 0,
TRUE,  M922-N923)</f>
        <v/>
      </c>
      <c r="N923" s="7" t="str" cm="1">
        <f t="array" aca="1" ref="N923" ca="1">_xlfn.IFS(
L923="", "",
TRUE, MIN(M922, ROUND($M$14/ (last_rou_date - $B$2) * (L923-L922), 2) )
)</f>
        <v/>
      </c>
      <c r="P923" s="59" t="str">
        <f t="shared" ca="1" si="42"/>
        <v/>
      </c>
      <c r="Q923" s="1" t="str" cm="1">
        <f t="array" aca="1" ref="Q923" ca="1">_xlfn.IFS(P923="","",
$B$11="Hə", _xlfn.XLOOKUP(DATE(P923, 12, 31), rou_table_dates, rou_table_nbvs,0, 0),
TRUE,  MAX(0, ROUND($M$14 - $M$14/ (last_rou_date - $B$2) * (DATE(P923,12,31) - $B$2), 2) )
)</f>
        <v/>
      </c>
      <c r="R923" s="1" t="str" cm="1">
        <f t="array" aca="1" ref="R923" ca="1">_xlfn.IFS(P923="","",
$B$11="Hə", _xlfn.XLOOKUP(DATE(P923, 12, 31), lease_table_dates, lease_table_balances,0, 0),
TRUE, IFERROR( XNPV($B$6, IF(payment_dates &gt;DATE(P923, 12, 31), payments,  0),  IF(payment_dates &gt;DATE(P923, 12, 31), payment_dates,  DATE(P923, 12, 31))    ),0)
)</f>
        <v/>
      </c>
      <c r="S923" s="1" t="str" cm="1">
        <f t="array" aca="1" ref="S923" ca="1">_xlfn.IFS(P923="","",
TRUE,  MIN( MIN(Q922, $M$14), ROUND($M$14/ (last_rou_date - $B$2) * (DATE(P923,12,31) - MAX($B$2, DATE(P923-1, 12, 31))), 2) )
)</f>
        <v/>
      </c>
      <c r="T923" s="7" t="str" cm="1">
        <f t="array" aca="1" ref="T923" ca="1">_xlfn.IFS(P923="", "",
ISTEXT(R922), R923- (H923 - SUMIFS( lease_table_payments, lease_table_years, P923) -$AG$14 ),
AND(ISNUMBER(R922), R923&lt;&gt;""),   R923- (R922 - SUMIFS( lease_table_payments, lease_table_years, P923) )
)</f>
        <v/>
      </c>
      <c r="V923" s="64">
        <f t="shared" si="44"/>
        <v>910</v>
      </c>
      <c r="W923" s="51" t="str" cm="1">
        <f t="array" ref="W923">_xlfn.IFS(
OR(W922=$B$4, W922=""),"",
TRUE,W922+1
)</f>
        <v/>
      </c>
      <c r="X923" s="51" t="str" cm="1">
        <f t="array" ref="X923">_xlfn.IFS(X922="","",
W923="", "",
AND($B$3="İllik"),DATE(YEAR(X922)+1,MONTH(X922),DAY(X922) ),
AND($B$3="Aylıq", $AH$14="Not end"), EDATE(X922,1),
AND($B$3="Aylıq", $AH$14="End"), EOMONTH(X922,1)
)</f>
        <v/>
      </c>
      <c r="Y923" s="51" t="str" cm="1">
        <f t="array" aca="1" ref="Y923" ca="1">_xlfn.IFS(
AND($B$7="Dövrün əvvəlində", Y922&lt;=last_rou_date), DATE(YEAR(Y922)+1, 12, 31),
AND($B$7="Dövrün sonunda", Y922&lt;=last_payment_date), DATE(YEAR(Y922)+1, 12, 31),
TRUE, ""
)</f>
        <v/>
      </c>
      <c r="Z923" s="75" t="str" cm="1">
        <f t="array" aca="1" ref="Z923" ca="1">_xlfn.IFS(
AND($AN$14="Not year_end", Z922&gt;last_payment_date), "",
AND($AN$14="Year_end", Z922&gt;=last_payment_date), "",
AND($AN$14="Year_end"), DATE(YEAR(Z922+1), 12, 31),
AND($AN$14="Not year_end", MONTH(Z922)=12, DAY(Z922)=31), DATE(YEAR(Z921)+1, MONTH(Z921), DAY(Z921)),
AND($AN$14="Not year_end", OR(MONTH(Z922)&lt;&gt;12, DAY(Z922)&lt;&gt;31) ), DATE(YEAR(Z922), 12, 31)
)</f>
        <v/>
      </c>
      <c r="AA923" s="75" t="str" cm="1">
        <f t="array" aca="1" ref="AA923" ca="1">_xlfn.IFS(AA922="", "",
AND(AA922=last_payment_date, OR(MONTH(AA922)&lt;&gt;12, DAY(AA922)&lt;&gt;31) ), DATE(YEAR(AA922), 12, 31),
AND(MONTH(AA922)=12, DAY(AA922)=31, AA922&gt;=last_payment_date), "",
AND(MONTH(AA922)=12, DAY(AA922)&lt;&gt;31),  EOMONTH(AA922,0),
AND(MONTH(AA922)=12, DAY(AA922)=31, $AH$14="Not end"),  EDATE(AA921,1),
AND($AH$14="Not end"), EDATE(AA922, 1),
AND($AH$14="End"), EOMONTH(AA922, 1)
)</f>
        <v/>
      </c>
      <c r="AB923" s="75" t="str" cm="1">
        <f t="array" aca="1" ref="AB923" ca="1">_xlfn.IFS(AB922="","",
AND(AB922=last_rou_date), "",
AND($B$3="İllik"),DATE(YEAR(AB922)+1,MONTH(AB922),DAY(AB922) ),
AND($B$3="Aylıq", $AH$14="Not end"), EDATE(AB922,1),
AND($B$3="Aylıq", $AH$14="End"), EOMONTH(AB922,1)
)</f>
        <v/>
      </c>
      <c r="AC923" s="75" t="str" cm="1">
        <f t="array" aca="1" ref="AC923" ca="1">_xlfn.IFS(
AND($AN$14="Not year_end", AC922&gt;last_rou_date), "",
AND($AN$14="Year_end", AC922&gt;=last_rou_date), "",
AND($AN$14="Year_end"), DATE(YEAR(AC922+1), 12, 31),
AND($AN$14="Not year_end", MONTH(AC922)=12, DAY(AC922)=31), DATE(YEAR(AC921)+1, MONTH(AC921), DAY(AC921)),
AND($AN$14="Not year_end", OR(MONTH(AC922)&lt;&gt;12, DAY(AC922)&lt;&gt;31) ), DATE(YEAR(AC922), 12, 31)
)</f>
        <v/>
      </c>
      <c r="AD923" s="75" t="str" cm="1">
        <f t="array" aca="1" ref="AD923" ca="1">_xlfn.IFS(AD922="", "",
AND(AD922=last_rou_date, OR(MONTH(AD922)&lt;&gt;12, DAY(AD922)&lt;&gt;31) ), DATE(YEAR(AD922), 12, 31),
AND(MONTH(AD922)=12, DAY(AD922)=31, AD922&gt;=last_rou_date), "",
AND(MONTH(AD922)=12, DAY(AD922)&lt;&gt;31),  EOMONTH(AD922,0),
AND(MONTH(AD922)=12, DAY(AD922)=31, $AH$14="Not end"),  EDATE(AD921,1),
AND($AH$14="Not end"), EDATE(AD922, 1),
AND($AH$14="End"), EOMONTH(AD922, 1)
)</f>
        <v/>
      </c>
      <c r="AE923" s="51" t="str" cm="1">
        <f t="array" ref="AE923">_xlfn.IFS(W923="", "",
AND(W923&gt;0, W923&lt;=$B$4, $C$2="İllik artım, faiz olaraq", $D$2&gt;0, $B$3="İllik"), $B$5*((1+$D$2)^(W923-1)),
AND(W923&gt;0, W923&lt;=$B$4, $C$2="İllik artım, faiz olaraq", $D$2&gt;0, $B$3="Aylıq"), $B$5*((1+$D$2)^ROUNDDOWN((W923-1)/12,0)),
AND(W923=1, $C$2="Aşağıdakı kimi dəyişir", ), $B$5,
AND(W923&gt;1, W923&lt;=$B$4, $C$2="Aşağıdakı kimi dəyişir"), IFERROR(VLOOKUP(W923, $C$4:$D$7, 2, FALSE), AE922),
AND(W923&gt;0, W923&lt;=$B$4), $B$5,
TRUE,0 )</f>
        <v/>
      </c>
      <c r="AF923" s="51" t="str">
        <f t="shared" ca="1" si="43"/>
        <v/>
      </c>
    </row>
    <row r="924" spans="1:32" x14ac:dyDescent="0.4">
      <c r="A924" s="13" t="str" cm="1">
        <f t="array" aca="1" ref="A924" ca="1">_xlfn.IFS(
AND(SUMIFS(lease_table_interest_accruals, lease_table_dates, A923)&gt;0, COUNTIFS($E$14:E923, "Interest accrual", $A$14:A923, A923)=0),  A923,
AND(SUMIFS(lease_table_payments, lease_table_dates, A923)&gt;0, COUNTIFS($E$14:E923, "Payment", $A$14:A923, A923)=0),  A923,
AND(SUMIFS(rou_table_deprs, rou_table_dates, A923)&gt;0, COUNTIFS($E$14:E923, "Depreciation", $A$14:A923, A923)=0),  A923,
TRUE,  IFERROR(INDEX(rou_table_dates,  MATCH(A923, rou_table_dates)+1, ), "")
)</f>
        <v/>
      </c>
      <c r="B924" s="1" t="str" cm="1">
        <f t="array" aca="1" ref="B924" ca="1">_xlfn.IFS(
AND(E924="Payment", A924=$B$2), $AM$14,
E924="Payment", $AM$15,
E924="Interest accrual", $AM$18,
E924="Depreciation", $AM$17,
TRUE, "")</f>
        <v/>
      </c>
      <c r="C924" s="1" t="str" cm="1">
        <f t="array" aca="1" ref="C924" ca="1">_xlfn.IFS(
E924="Payment", $AM$19,
E924="Interest accrual", $AM$15,
E924="Depreciation", $AM$16,
TRUE, "")</f>
        <v/>
      </c>
      <c r="D924" s="1" t="str" cm="1">
        <f t="array" aca="1" ref="D924" ca="1">_xlfn.IFS(
E924="Payment", _xlfn.XLOOKUP(A924, lease_table_dates, lease_table_payments, 0, 0),
E924="Interest accrual", _xlfn.XLOOKUP(A924, lease_table_dates, lease_table_interest_accruals, 0, 0),
E924="Depreciation", _xlfn.XLOOKUP(A924, rou_table_dates, rou_table_deprs, 0, 0),
TRUE, ""
)</f>
        <v/>
      </c>
      <c r="E924" s="7" t="str" cm="1">
        <f t="array" aca="1" ref="E924" ca="1">_xlfn.IFS(
AND(SUMIFS(lease_table_interest_accruals, lease_table_dates, A924)&gt;0, COUNTIFS($E$14:E923, "Interest accrual", $A$14:A923, A924)=0), "Interest accrual",
AND(SUMIFS(lease_table_payments, lease_table_dates, A924)&gt;0, COUNTIFS($E$14:E923, "Payment", $A$14:A923, A924)=0), "Payment",
AND(SUMIFS(rou_table_deprs, rou_table_dates, A924)&gt;0, COUNTIFS($E$14:E923, "Depreciation", $A$14:A923, A924)=0), "Depreciation",
TRUE,  ""
)</f>
        <v/>
      </c>
      <c r="G924" s="13" t="str" cm="1">
        <f t="array" aca="1" ref="G924" ca="1">_xlfn.IFS(
AND($B$11="Hə", $B$3="İllik"), Z924,
AND($B$11="Hə", $B$3="Aylıq"), AA924,
$B$11="Yox", X924)</f>
        <v/>
      </c>
      <c r="H924" s="1" t="str" cm="1">
        <f t="array" aca="1" ref="H924" ca="1">_xlfn.IFS( G924="", "",
TRUE, ROUND( H923+I924-J924, 2) )</f>
        <v/>
      </c>
      <c r="I924" s="1" t="str" cm="1">
        <f t="array" aca="1" ref="I924" ca="1">_xlfn.IFS(G924="", "",
G924=last_payment_date, (J924-H923),
 TRUE,  -  (H923- H923* (1+$B$6)^ (_xlfn.DAYS(G924,G923)/365) )
)</f>
        <v/>
      </c>
      <c r="J924" s="1" t="str" cm="1">
        <f t="array" aca="1" ref="J924" ca="1">_xlfn.IFS(G924="", "",
TRUE, _xlfn.XLOOKUP(G924,  payment_dates, payments,0,0)
)</f>
        <v/>
      </c>
      <c r="L924" s="8" t="str" cm="1">
        <f t="array" aca="1" ref="L924" ca="1">_xlfn.IFS(
AND($B$11="Hə", $B$3="İllik"), AC924,
AND($B$11="Hə", $B$3="Aylıq"), AD924,
$B$11="Yox", AB924)</f>
        <v/>
      </c>
      <c r="M924" s="1" t="str" cm="1">
        <f t="array" aca="1" ref="M924" ca="1">_xlfn.IFS( L924="", "",
(M923-N924)&lt;=0.5, 0,
TRUE,  M923-N924)</f>
        <v/>
      </c>
      <c r="N924" s="7" t="str" cm="1">
        <f t="array" aca="1" ref="N924" ca="1">_xlfn.IFS(
L924="", "",
TRUE, MIN(M923, ROUND($M$14/ (last_rou_date - $B$2) * (L924-L923), 2) )
)</f>
        <v/>
      </c>
      <c r="P924" s="59" t="str">
        <f t="shared" ca="1" si="42"/>
        <v/>
      </c>
      <c r="Q924" s="1" t="str" cm="1">
        <f t="array" aca="1" ref="Q924" ca="1">_xlfn.IFS(P924="","",
$B$11="Hə", _xlfn.XLOOKUP(DATE(P924, 12, 31), rou_table_dates, rou_table_nbvs,0, 0),
TRUE,  MAX(0, ROUND($M$14 - $M$14/ (last_rou_date - $B$2) * (DATE(P924,12,31) - $B$2), 2) )
)</f>
        <v/>
      </c>
      <c r="R924" s="1" t="str" cm="1">
        <f t="array" aca="1" ref="R924" ca="1">_xlfn.IFS(P924="","",
$B$11="Hə", _xlfn.XLOOKUP(DATE(P924, 12, 31), lease_table_dates, lease_table_balances,0, 0),
TRUE, IFERROR( XNPV($B$6, IF(payment_dates &gt;DATE(P924, 12, 31), payments,  0),  IF(payment_dates &gt;DATE(P924, 12, 31), payment_dates,  DATE(P924, 12, 31))    ),0)
)</f>
        <v/>
      </c>
      <c r="S924" s="1" t="str" cm="1">
        <f t="array" aca="1" ref="S924" ca="1">_xlfn.IFS(P924="","",
TRUE,  MIN( MIN(Q923, $M$14), ROUND($M$14/ (last_rou_date - $B$2) * (DATE(P924,12,31) - MAX($B$2, DATE(P924-1, 12, 31))), 2) )
)</f>
        <v/>
      </c>
      <c r="T924" s="7" t="str" cm="1">
        <f t="array" aca="1" ref="T924" ca="1">_xlfn.IFS(P924="", "",
ISTEXT(R923), R924- (H924 - SUMIFS( lease_table_payments, lease_table_years, P924) -$AG$14 ),
AND(ISNUMBER(R923), R924&lt;&gt;""),   R924- (R923 - SUMIFS( lease_table_payments, lease_table_years, P924) )
)</f>
        <v/>
      </c>
      <c r="V924" s="64">
        <f t="shared" si="44"/>
        <v>911</v>
      </c>
      <c r="W924" s="51" t="str" cm="1">
        <f t="array" ref="W924">_xlfn.IFS(
OR(W923=$B$4, W923=""),"",
TRUE,W923+1
)</f>
        <v/>
      </c>
      <c r="X924" s="51" t="str" cm="1">
        <f t="array" ref="X924">_xlfn.IFS(X923="","",
W924="", "",
AND($B$3="İllik"),DATE(YEAR(X923)+1,MONTH(X923),DAY(X923) ),
AND($B$3="Aylıq", $AH$14="Not end"), EDATE(X923,1),
AND($B$3="Aylıq", $AH$14="End"), EOMONTH(X923,1)
)</f>
        <v/>
      </c>
      <c r="Y924" s="51" t="str" cm="1">
        <f t="array" aca="1" ref="Y924" ca="1">_xlfn.IFS(
AND($B$7="Dövrün əvvəlində", Y923&lt;=last_rou_date), DATE(YEAR(Y923)+1, 12, 31),
AND($B$7="Dövrün sonunda", Y923&lt;=last_payment_date), DATE(YEAR(Y923)+1, 12, 31),
TRUE, ""
)</f>
        <v/>
      </c>
      <c r="Z924" s="75" t="str" cm="1">
        <f t="array" aca="1" ref="Z924" ca="1">_xlfn.IFS(
AND($AN$14="Not year_end", Z923&gt;last_payment_date), "",
AND($AN$14="Year_end", Z923&gt;=last_payment_date), "",
AND($AN$14="Year_end"), DATE(YEAR(Z923+1), 12, 31),
AND($AN$14="Not year_end", MONTH(Z923)=12, DAY(Z923)=31), DATE(YEAR(Z922)+1, MONTH(Z922), DAY(Z922)),
AND($AN$14="Not year_end", OR(MONTH(Z923)&lt;&gt;12, DAY(Z923)&lt;&gt;31) ), DATE(YEAR(Z923), 12, 31)
)</f>
        <v/>
      </c>
      <c r="AA924" s="75" t="str" cm="1">
        <f t="array" aca="1" ref="AA924" ca="1">_xlfn.IFS(AA923="", "",
AND(AA923=last_payment_date, OR(MONTH(AA923)&lt;&gt;12, DAY(AA923)&lt;&gt;31) ), DATE(YEAR(AA923), 12, 31),
AND(MONTH(AA923)=12, DAY(AA923)=31, AA923&gt;=last_payment_date), "",
AND(MONTH(AA923)=12, DAY(AA923)&lt;&gt;31),  EOMONTH(AA923,0),
AND(MONTH(AA923)=12, DAY(AA923)=31, $AH$14="Not end"),  EDATE(AA922,1),
AND($AH$14="Not end"), EDATE(AA923, 1),
AND($AH$14="End"), EOMONTH(AA923, 1)
)</f>
        <v/>
      </c>
      <c r="AB924" s="75" t="str" cm="1">
        <f t="array" aca="1" ref="AB924" ca="1">_xlfn.IFS(AB923="","",
AND(AB923=last_rou_date), "",
AND($B$3="İllik"),DATE(YEAR(AB923)+1,MONTH(AB923),DAY(AB923) ),
AND($B$3="Aylıq", $AH$14="Not end"), EDATE(AB923,1),
AND($B$3="Aylıq", $AH$14="End"), EOMONTH(AB923,1)
)</f>
        <v/>
      </c>
      <c r="AC924" s="75" t="str" cm="1">
        <f t="array" aca="1" ref="AC924" ca="1">_xlfn.IFS(
AND($AN$14="Not year_end", AC923&gt;last_rou_date), "",
AND($AN$14="Year_end", AC923&gt;=last_rou_date), "",
AND($AN$14="Year_end"), DATE(YEAR(AC923+1), 12, 31),
AND($AN$14="Not year_end", MONTH(AC923)=12, DAY(AC923)=31), DATE(YEAR(AC922)+1, MONTH(AC922), DAY(AC922)),
AND($AN$14="Not year_end", OR(MONTH(AC923)&lt;&gt;12, DAY(AC923)&lt;&gt;31) ), DATE(YEAR(AC923), 12, 31)
)</f>
        <v/>
      </c>
      <c r="AD924" s="75" t="str" cm="1">
        <f t="array" aca="1" ref="AD924" ca="1">_xlfn.IFS(AD923="", "",
AND(AD923=last_rou_date, OR(MONTH(AD923)&lt;&gt;12, DAY(AD923)&lt;&gt;31) ), DATE(YEAR(AD923), 12, 31),
AND(MONTH(AD923)=12, DAY(AD923)=31, AD923&gt;=last_rou_date), "",
AND(MONTH(AD923)=12, DAY(AD923)&lt;&gt;31),  EOMONTH(AD923,0),
AND(MONTH(AD923)=12, DAY(AD923)=31, $AH$14="Not end"),  EDATE(AD922,1),
AND($AH$14="Not end"), EDATE(AD923, 1),
AND($AH$14="End"), EOMONTH(AD923, 1)
)</f>
        <v/>
      </c>
      <c r="AE924" s="51" t="str" cm="1">
        <f t="array" ref="AE924">_xlfn.IFS(W924="", "",
AND(W924&gt;0, W924&lt;=$B$4, $C$2="İllik artım, faiz olaraq", $D$2&gt;0, $B$3="İllik"), $B$5*((1+$D$2)^(W924-1)),
AND(W924&gt;0, W924&lt;=$B$4, $C$2="İllik artım, faiz olaraq", $D$2&gt;0, $B$3="Aylıq"), $B$5*((1+$D$2)^ROUNDDOWN((W924-1)/12,0)),
AND(W924=1, $C$2="Aşağıdakı kimi dəyişir", ), $B$5,
AND(W924&gt;1, W924&lt;=$B$4, $C$2="Aşağıdakı kimi dəyişir"), IFERROR(VLOOKUP(W924, $C$4:$D$7, 2, FALSE), AE923),
AND(W924&gt;0, W924&lt;=$B$4), $B$5,
TRUE,0 )</f>
        <v/>
      </c>
      <c r="AF924" s="51" t="str">
        <f t="shared" ca="1" si="43"/>
        <v/>
      </c>
    </row>
    <row r="925" spans="1:32" x14ac:dyDescent="0.4">
      <c r="A925" s="13" t="str" cm="1">
        <f t="array" aca="1" ref="A925" ca="1">_xlfn.IFS(
AND(SUMIFS(lease_table_interest_accruals, lease_table_dates, A924)&gt;0, COUNTIFS($E$14:E924, "Interest accrual", $A$14:A924, A924)=0),  A924,
AND(SUMIFS(lease_table_payments, lease_table_dates, A924)&gt;0, COUNTIFS($E$14:E924, "Payment", $A$14:A924, A924)=0),  A924,
AND(SUMIFS(rou_table_deprs, rou_table_dates, A924)&gt;0, COUNTIFS($E$14:E924, "Depreciation", $A$14:A924, A924)=0),  A924,
TRUE,  IFERROR(INDEX(rou_table_dates,  MATCH(A924, rou_table_dates)+1, ), "")
)</f>
        <v/>
      </c>
      <c r="B925" s="1" t="str" cm="1">
        <f t="array" aca="1" ref="B925" ca="1">_xlfn.IFS(
AND(E925="Payment", A925=$B$2), $AM$14,
E925="Payment", $AM$15,
E925="Interest accrual", $AM$18,
E925="Depreciation", $AM$17,
TRUE, "")</f>
        <v/>
      </c>
      <c r="C925" s="1" t="str" cm="1">
        <f t="array" aca="1" ref="C925" ca="1">_xlfn.IFS(
E925="Payment", $AM$19,
E925="Interest accrual", $AM$15,
E925="Depreciation", $AM$16,
TRUE, "")</f>
        <v/>
      </c>
      <c r="D925" s="1" t="str" cm="1">
        <f t="array" aca="1" ref="D925" ca="1">_xlfn.IFS(
E925="Payment", _xlfn.XLOOKUP(A925, lease_table_dates, lease_table_payments, 0, 0),
E925="Interest accrual", _xlfn.XLOOKUP(A925, lease_table_dates, lease_table_interest_accruals, 0, 0),
E925="Depreciation", _xlfn.XLOOKUP(A925, rou_table_dates, rou_table_deprs, 0, 0),
TRUE, ""
)</f>
        <v/>
      </c>
      <c r="E925" s="7" t="str" cm="1">
        <f t="array" aca="1" ref="E925" ca="1">_xlfn.IFS(
AND(SUMIFS(lease_table_interest_accruals, lease_table_dates, A925)&gt;0, COUNTIFS($E$14:E924, "Interest accrual", $A$14:A924, A925)=0), "Interest accrual",
AND(SUMIFS(lease_table_payments, lease_table_dates, A925)&gt;0, COUNTIFS($E$14:E924, "Payment", $A$14:A924, A925)=0), "Payment",
AND(SUMIFS(rou_table_deprs, rou_table_dates, A925)&gt;0, COUNTIFS($E$14:E924, "Depreciation", $A$14:A924, A925)=0), "Depreciation",
TRUE,  ""
)</f>
        <v/>
      </c>
      <c r="G925" s="13" t="str" cm="1">
        <f t="array" aca="1" ref="G925" ca="1">_xlfn.IFS(
AND($B$11="Hə", $B$3="İllik"), Z925,
AND($B$11="Hə", $B$3="Aylıq"), AA925,
$B$11="Yox", X925)</f>
        <v/>
      </c>
      <c r="H925" s="1" t="str" cm="1">
        <f t="array" aca="1" ref="H925" ca="1">_xlfn.IFS( G925="", "",
TRUE, ROUND( H924+I925-J925, 2) )</f>
        <v/>
      </c>
      <c r="I925" s="1" t="str" cm="1">
        <f t="array" aca="1" ref="I925" ca="1">_xlfn.IFS(G925="", "",
G925=last_payment_date, (J925-H924),
 TRUE,  -  (H924- H924* (1+$B$6)^ (_xlfn.DAYS(G925,G924)/365) )
)</f>
        <v/>
      </c>
      <c r="J925" s="1" t="str" cm="1">
        <f t="array" aca="1" ref="J925" ca="1">_xlfn.IFS(G925="", "",
TRUE, _xlfn.XLOOKUP(G925,  payment_dates, payments,0,0)
)</f>
        <v/>
      </c>
      <c r="L925" s="8" t="str" cm="1">
        <f t="array" aca="1" ref="L925" ca="1">_xlfn.IFS(
AND($B$11="Hə", $B$3="İllik"), AC925,
AND($B$11="Hə", $B$3="Aylıq"), AD925,
$B$11="Yox", AB925)</f>
        <v/>
      </c>
      <c r="M925" s="1" t="str" cm="1">
        <f t="array" aca="1" ref="M925" ca="1">_xlfn.IFS( L925="", "",
(M924-N925)&lt;=0.5, 0,
TRUE,  M924-N925)</f>
        <v/>
      </c>
      <c r="N925" s="7" t="str" cm="1">
        <f t="array" aca="1" ref="N925" ca="1">_xlfn.IFS(
L925="", "",
TRUE, MIN(M924, ROUND($M$14/ (last_rou_date - $B$2) * (L925-L924), 2) )
)</f>
        <v/>
      </c>
      <c r="P925" s="59" t="str">
        <f t="shared" ca="1" si="42"/>
        <v/>
      </c>
      <c r="Q925" s="1" t="str" cm="1">
        <f t="array" aca="1" ref="Q925" ca="1">_xlfn.IFS(P925="","",
$B$11="Hə", _xlfn.XLOOKUP(DATE(P925, 12, 31), rou_table_dates, rou_table_nbvs,0, 0),
TRUE,  MAX(0, ROUND($M$14 - $M$14/ (last_rou_date - $B$2) * (DATE(P925,12,31) - $B$2), 2) )
)</f>
        <v/>
      </c>
      <c r="R925" s="1" t="str" cm="1">
        <f t="array" aca="1" ref="R925" ca="1">_xlfn.IFS(P925="","",
$B$11="Hə", _xlfn.XLOOKUP(DATE(P925, 12, 31), lease_table_dates, lease_table_balances,0, 0),
TRUE, IFERROR( XNPV($B$6, IF(payment_dates &gt;DATE(P925, 12, 31), payments,  0),  IF(payment_dates &gt;DATE(P925, 12, 31), payment_dates,  DATE(P925, 12, 31))    ),0)
)</f>
        <v/>
      </c>
      <c r="S925" s="1" t="str" cm="1">
        <f t="array" aca="1" ref="S925" ca="1">_xlfn.IFS(P925="","",
TRUE,  MIN( MIN(Q924, $M$14), ROUND($M$14/ (last_rou_date - $B$2) * (DATE(P925,12,31) - MAX($B$2, DATE(P925-1, 12, 31))), 2) )
)</f>
        <v/>
      </c>
      <c r="T925" s="7" t="str" cm="1">
        <f t="array" aca="1" ref="T925" ca="1">_xlfn.IFS(P925="", "",
ISTEXT(R924), R925- (H925 - SUMIFS( lease_table_payments, lease_table_years, P925) -$AG$14 ),
AND(ISNUMBER(R924), R925&lt;&gt;""),   R925- (R924 - SUMIFS( lease_table_payments, lease_table_years, P925) )
)</f>
        <v/>
      </c>
      <c r="V925" s="64">
        <f t="shared" si="44"/>
        <v>912</v>
      </c>
      <c r="W925" s="51" t="str" cm="1">
        <f t="array" ref="W925">_xlfn.IFS(
OR(W924=$B$4, W924=""),"",
TRUE,W924+1
)</f>
        <v/>
      </c>
      <c r="X925" s="51" t="str" cm="1">
        <f t="array" ref="X925">_xlfn.IFS(X924="","",
W925="", "",
AND($B$3="İllik"),DATE(YEAR(X924)+1,MONTH(X924),DAY(X924) ),
AND($B$3="Aylıq", $AH$14="Not end"), EDATE(X924,1),
AND($B$3="Aylıq", $AH$14="End"), EOMONTH(X924,1)
)</f>
        <v/>
      </c>
      <c r="Y925" s="51" t="str" cm="1">
        <f t="array" aca="1" ref="Y925" ca="1">_xlfn.IFS(
AND($B$7="Dövrün əvvəlində", Y924&lt;=last_rou_date), DATE(YEAR(Y924)+1, 12, 31),
AND($B$7="Dövrün sonunda", Y924&lt;=last_payment_date), DATE(YEAR(Y924)+1, 12, 31),
TRUE, ""
)</f>
        <v/>
      </c>
      <c r="Z925" s="75" t="str" cm="1">
        <f t="array" aca="1" ref="Z925" ca="1">_xlfn.IFS(
AND($AN$14="Not year_end", Z924&gt;last_payment_date), "",
AND($AN$14="Year_end", Z924&gt;=last_payment_date), "",
AND($AN$14="Year_end"), DATE(YEAR(Z924+1), 12, 31),
AND($AN$14="Not year_end", MONTH(Z924)=12, DAY(Z924)=31), DATE(YEAR(Z923)+1, MONTH(Z923), DAY(Z923)),
AND($AN$14="Not year_end", OR(MONTH(Z924)&lt;&gt;12, DAY(Z924)&lt;&gt;31) ), DATE(YEAR(Z924), 12, 31)
)</f>
        <v/>
      </c>
      <c r="AA925" s="75" t="str" cm="1">
        <f t="array" aca="1" ref="AA925" ca="1">_xlfn.IFS(AA924="", "",
AND(AA924=last_payment_date, OR(MONTH(AA924)&lt;&gt;12, DAY(AA924)&lt;&gt;31) ), DATE(YEAR(AA924), 12, 31),
AND(MONTH(AA924)=12, DAY(AA924)=31, AA924&gt;=last_payment_date), "",
AND(MONTH(AA924)=12, DAY(AA924)&lt;&gt;31),  EOMONTH(AA924,0),
AND(MONTH(AA924)=12, DAY(AA924)=31, $AH$14="Not end"),  EDATE(AA923,1),
AND($AH$14="Not end"), EDATE(AA924, 1),
AND($AH$14="End"), EOMONTH(AA924, 1)
)</f>
        <v/>
      </c>
      <c r="AB925" s="75" t="str" cm="1">
        <f t="array" aca="1" ref="AB925" ca="1">_xlfn.IFS(AB924="","",
AND(AB924=last_rou_date), "",
AND($B$3="İllik"),DATE(YEAR(AB924)+1,MONTH(AB924),DAY(AB924) ),
AND($B$3="Aylıq", $AH$14="Not end"), EDATE(AB924,1),
AND($B$3="Aylıq", $AH$14="End"), EOMONTH(AB924,1)
)</f>
        <v/>
      </c>
      <c r="AC925" s="75" t="str" cm="1">
        <f t="array" aca="1" ref="AC925" ca="1">_xlfn.IFS(
AND($AN$14="Not year_end", AC924&gt;last_rou_date), "",
AND($AN$14="Year_end", AC924&gt;=last_rou_date), "",
AND($AN$14="Year_end"), DATE(YEAR(AC924+1), 12, 31),
AND($AN$14="Not year_end", MONTH(AC924)=12, DAY(AC924)=31), DATE(YEAR(AC923)+1, MONTH(AC923), DAY(AC923)),
AND($AN$14="Not year_end", OR(MONTH(AC924)&lt;&gt;12, DAY(AC924)&lt;&gt;31) ), DATE(YEAR(AC924), 12, 31)
)</f>
        <v/>
      </c>
      <c r="AD925" s="75" t="str" cm="1">
        <f t="array" aca="1" ref="AD925" ca="1">_xlfn.IFS(AD924="", "",
AND(AD924=last_rou_date, OR(MONTH(AD924)&lt;&gt;12, DAY(AD924)&lt;&gt;31) ), DATE(YEAR(AD924), 12, 31),
AND(MONTH(AD924)=12, DAY(AD924)=31, AD924&gt;=last_rou_date), "",
AND(MONTH(AD924)=12, DAY(AD924)&lt;&gt;31),  EOMONTH(AD924,0),
AND(MONTH(AD924)=12, DAY(AD924)=31, $AH$14="Not end"),  EDATE(AD923,1),
AND($AH$14="Not end"), EDATE(AD924, 1),
AND($AH$14="End"), EOMONTH(AD924, 1)
)</f>
        <v/>
      </c>
      <c r="AE925" s="51" t="str" cm="1">
        <f t="array" ref="AE925">_xlfn.IFS(W925="", "",
AND(W925&gt;0, W925&lt;=$B$4, $C$2="İllik artım, faiz olaraq", $D$2&gt;0, $B$3="İllik"), $B$5*((1+$D$2)^(W925-1)),
AND(W925&gt;0, W925&lt;=$B$4, $C$2="İllik artım, faiz olaraq", $D$2&gt;0, $B$3="Aylıq"), $B$5*((1+$D$2)^ROUNDDOWN((W925-1)/12,0)),
AND(W925=1, $C$2="Aşağıdakı kimi dəyişir", ), $B$5,
AND(W925&gt;1, W925&lt;=$B$4, $C$2="Aşağıdakı kimi dəyişir"), IFERROR(VLOOKUP(W925, $C$4:$D$7, 2, FALSE), AE924),
AND(W925&gt;0, W925&lt;=$B$4), $B$5,
TRUE,0 )</f>
        <v/>
      </c>
      <c r="AF925" s="51" t="str">
        <f t="shared" ca="1" si="43"/>
        <v/>
      </c>
    </row>
    <row r="926" spans="1:32" x14ac:dyDescent="0.4">
      <c r="A926" s="13" t="str" cm="1">
        <f t="array" aca="1" ref="A926" ca="1">_xlfn.IFS(
AND(SUMIFS(lease_table_interest_accruals, lease_table_dates, A925)&gt;0, COUNTIFS($E$14:E925, "Interest accrual", $A$14:A925, A925)=0),  A925,
AND(SUMIFS(lease_table_payments, lease_table_dates, A925)&gt;0, COUNTIFS($E$14:E925, "Payment", $A$14:A925, A925)=0),  A925,
AND(SUMIFS(rou_table_deprs, rou_table_dates, A925)&gt;0, COUNTIFS($E$14:E925, "Depreciation", $A$14:A925, A925)=0),  A925,
TRUE,  IFERROR(INDEX(rou_table_dates,  MATCH(A925, rou_table_dates)+1, ), "")
)</f>
        <v/>
      </c>
      <c r="B926" s="1" t="str" cm="1">
        <f t="array" aca="1" ref="B926" ca="1">_xlfn.IFS(
AND(E926="Payment", A926=$B$2), $AM$14,
E926="Payment", $AM$15,
E926="Interest accrual", $AM$18,
E926="Depreciation", $AM$17,
TRUE, "")</f>
        <v/>
      </c>
      <c r="C926" s="1" t="str" cm="1">
        <f t="array" aca="1" ref="C926" ca="1">_xlfn.IFS(
E926="Payment", $AM$19,
E926="Interest accrual", $AM$15,
E926="Depreciation", $AM$16,
TRUE, "")</f>
        <v/>
      </c>
      <c r="D926" s="1" t="str" cm="1">
        <f t="array" aca="1" ref="D926" ca="1">_xlfn.IFS(
E926="Payment", _xlfn.XLOOKUP(A926, lease_table_dates, lease_table_payments, 0, 0),
E926="Interest accrual", _xlfn.XLOOKUP(A926, lease_table_dates, lease_table_interest_accruals, 0, 0),
E926="Depreciation", _xlfn.XLOOKUP(A926, rou_table_dates, rou_table_deprs, 0, 0),
TRUE, ""
)</f>
        <v/>
      </c>
      <c r="E926" s="7" t="str" cm="1">
        <f t="array" aca="1" ref="E926" ca="1">_xlfn.IFS(
AND(SUMIFS(lease_table_interest_accruals, lease_table_dates, A926)&gt;0, COUNTIFS($E$14:E925, "Interest accrual", $A$14:A925, A926)=0), "Interest accrual",
AND(SUMIFS(lease_table_payments, lease_table_dates, A926)&gt;0, COUNTIFS($E$14:E925, "Payment", $A$14:A925, A926)=0), "Payment",
AND(SUMIFS(rou_table_deprs, rou_table_dates, A926)&gt;0, COUNTIFS($E$14:E925, "Depreciation", $A$14:A925, A926)=0), "Depreciation",
TRUE,  ""
)</f>
        <v/>
      </c>
      <c r="G926" s="13" t="str" cm="1">
        <f t="array" aca="1" ref="G926" ca="1">_xlfn.IFS(
AND($B$11="Hə", $B$3="İllik"), Z926,
AND($B$11="Hə", $B$3="Aylıq"), AA926,
$B$11="Yox", X926)</f>
        <v/>
      </c>
      <c r="H926" s="1" t="str" cm="1">
        <f t="array" aca="1" ref="H926" ca="1">_xlfn.IFS( G926="", "",
TRUE, ROUND( H925+I926-J926, 2) )</f>
        <v/>
      </c>
      <c r="I926" s="1" t="str" cm="1">
        <f t="array" aca="1" ref="I926" ca="1">_xlfn.IFS(G926="", "",
G926=last_payment_date, (J926-H925),
 TRUE,  -  (H925- H925* (1+$B$6)^ (_xlfn.DAYS(G926,G925)/365) )
)</f>
        <v/>
      </c>
      <c r="J926" s="1" t="str" cm="1">
        <f t="array" aca="1" ref="J926" ca="1">_xlfn.IFS(G926="", "",
TRUE, _xlfn.XLOOKUP(G926,  payment_dates, payments,0,0)
)</f>
        <v/>
      </c>
      <c r="L926" s="8" t="str" cm="1">
        <f t="array" aca="1" ref="L926" ca="1">_xlfn.IFS(
AND($B$11="Hə", $B$3="İllik"), AC926,
AND($B$11="Hə", $B$3="Aylıq"), AD926,
$B$11="Yox", AB926)</f>
        <v/>
      </c>
      <c r="M926" s="1" t="str" cm="1">
        <f t="array" aca="1" ref="M926" ca="1">_xlfn.IFS( L926="", "",
(M925-N926)&lt;=0.5, 0,
TRUE,  M925-N926)</f>
        <v/>
      </c>
      <c r="N926" s="7" t="str" cm="1">
        <f t="array" aca="1" ref="N926" ca="1">_xlfn.IFS(
L926="", "",
TRUE, MIN(M925, ROUND($M$14/ (last_rou_date - $B$2) * (L926-L925), 2) )
)</f>
        <v/>
      </c>
      <c r="P926" s="59" t="str">
        <f t="shared" ca="1" si="42"/>
        <v/>
      </c>
      <c r="Q926" s="1" t="str" cm="1">
        <f t="array" aca="1" ref="Q926" ca="1">_xlfn.IFS(P926="","",
$B$11="Hə", _xlfn.XLOOKUP(DATE(P926, 12, 31), rou_table_dates, rou_table_nbvs,0, 0),
TRUE,  MAX(0, ROUND($M$14 - $M$14/ (last_rou_date - $B$2) * (DATE(P926,12,31) - $B$2), 2) )
)</f>
        <v/>
      </c>
      <c r="R926" s="1" t="str" cm="1">
        <f t="array" aca="1" ref="R926" ca="1">_xlfn.IFS(P926="","",
$B$11="Hə", _xlfn.XLOOKUP(DATE(P926, 12, 31), lease_table_dates, lease_table_balances,0, 0),
TRUE, IFERROR( XNPV($B$6, IF(payment_dates &gt;DATE(P926, 12, 31), payments,  0),  IF(payment_dates &gt;DATE(P926, 12, 31), payment_dates,  DATE(P926, 12, 31))    ),0)
)</f>
        <v/>
      </c>
      <c r="S926" s="1" t="str" cm="1">
        <f t="array" aca="1" ref="S926" ca="1">_xlfn.IFS(P926="","",
TRUE,  MIN( MIN(Q925, $M$14), ROUND($M$14/ (last_rou_date - $B$2) * (DATE(P926,12,31) - MAX($B$2, DATE(P926-1, 12, 31))), 2) )
)</f>
        <v/>
      </c>
      <c r="T926" s="7" t="str" cm="1">
        <f t="array" aca="1" ref="T926" ca="1">_xlfn.IFS(P926="", "",
ISTEXT(R925), R926- (H926 - SUMIFS( lease_table_payments, lease_table_years, P926) -$AG$14 ),
AND(ISNUMBER(R925), R926&lt;&gt;""),   R926- (R925 - SUMIFS( lease_table_payments, lease_table_years, P926) )
)</f>
        <v/>
      </c>
      <c r="V926" s="64">
        <f t="shared" si="44"/>
        <v>913</v>
      </c>
      <c r="W926" s="51" t="str" cm="1">
        <f t="array" ref="W926">_xlfn.IFS(
OR(W925=$B$4, W925=""),"",
TRUE,W925+1
)</f>
        <v/>
      </c>
      <c r="X926" s="51" t="str" cm="1">
        <f t="array" ref="X926">_xlfn.IFS(X925="","",
W926="", "",
AND($B$3="İllik"),DATE(YEAR(X925)+1,MONTH(X925),DAY(X925) ),
AND($B$3="Aylıq", $AH$14="Not end"), EDATE(X925,1),
AND($B$3="Aylıq", $AH$14="End"), EOMONTH(X925,1)
)</f>
        <v/>
      </c>
      <c r="Y926" s="51" t="str" cm="1">
        <f t="array" aca="1" ref="Y926" ca="1">_xlfn.IFS(
AND($B$7="Dövrün əvvəlində", Y925&lt;=last_rou_date), DATE(YEAR(Y925)+1, 12, 31),
AND($B$7="Dövrün sonunda", Y925&lt;=last_payment_date), DATE(YEAR(Y925)+1, 12, 31),
TRUE, ""
)</f>
        <v/>
      </c>
      <c r="Z926" s="75" t="str" cm="1">
        <f t="array" aca="1" ref="Z926" ca="1">_xlfn.IFS(
AND($AN$14="Not year_end", Z925&gt;last_payment_date), "",
AND($AN$14="Year_end", Z925&gt;=last_payment_date), "",
AND($AN$14="Year_end"), DATE(YEAR(Z925+1), 12, 31),
AND($AN$14="Not year_end", MONTH(Z925)=12, DAY(Z925)=31), DATE(YEAR(Z924)+1, MONTH(Z924), DAY(Z924)),
AND($AN$14="Not year_end", OR(MONTH(Z925)&lt;&gt;12, DAY(Z925)&lt;&gt;31) ), DATE(YEAR(Z925), 12, 31)
)</f>
        <v/>
      </c>
      <c r="AA926" s="75" t="str" cm="1">
        <f t="array" aca="1" ref="AA926" ca="1">_xlfn.IFS(AA925="", "",
AND(AA925=last_payment_date, OR(MONTH(AA925)&lt;&gt;12, DAY(AA925)&lt;&gt;31) ), DATE(YEAR(AA925), 12, 31),
AND(MONTH(AA925)=12, DAY(AA925)=31, AA925&gt;=last_payment_date), "",
AND(MONTH(AA925)=12, DAY(AA925)&lt;&gt;31),  EOMONTH(AA925,0),
AND(MONTH(AA925)=12, DAY(AA925)=31, $AH$14="Not end"),  EDATE(AA924,1),
AND($AH$14="Not end"), EDATE(AA925, 1),
AND($AH$14="End"), EOMONTH(AA925, 1)
)</f>
        <v/>
      </c>
      <c r="AB926" s="75" t="str" cm="1">
        <f t="array" aca="1" ref="AB926" ca="1">_xlfn.IFS(AB925="","",
AND(AB925=last_rou_date), "",
AND($B$3="İllik"),DATE(YEAR(AB925)+1,MONTH(AB925),DAY(AB925) ),
AND($B$3="Aylıq", $AH$14="Not end"), EDATE(AB925,1),
AND($B$3="Aylıq", $AH$14="End"), EOMONTH(AB925,1)
)</f>
        <v/>
      </c>
      <c r="AC926" s="75" t="str" cm="1">
        <f t="array" aca="1" ref="AC926" ca="1">_xlfn.IFS(
AND($AN$14="Not year_end", AC925&gt;last_rou_date), "",
AND($AN$14="Year_end", AC925&gt;=last_rou_date), "",
AND($AN$14="Year_end"), DATE(YEAR(AC925+1), 12, 31),
AND($AN$14="Not year_end", MONTH(AC925)=12, DAY(AC925)=31), DATE(YEAR(AC924)+1, MONTH(AC924), DAY(AC924)),
AND($AN$14="Not year_end", OR(MONTH(AC925)&lt;&gt;12, DAY(AC925)&lt;&gt;31) ), DATE(YEAR(AC925), 12, 31)
)</f>
        <v/>
      </c>
      <c r="AD926" s="75" t="str" cm="1">
        <f t="array" aca="1" ref="AD926" ca="1">_xlfn.IFS(AD925="", "",
AND(AD925=last_rou_date, OR(MONTH(AD925)&lt;&gt;12, DAY(AD925)&lt;&gt;31) ), DATE(YEAR(AD925), 12, 31),
AND(MONTH(AD925)=12, DAY(AD925)=31, AD925&gt;=last_rou_date), "",
AND(MONTH(AD925)=12, DAY(AD925)&lt;&gt;31),  EOMONTH(AD925,0),
AND(MONTH(AD925)=12, DAY(AD925)=31, $AH$14="Not end"),  EDATE(AD924,1),
AND($AH$14="Not end"), EDATE(AD925, 1),
AND($AH$14="End"), EOMONTH(AD925, 1)
)</f>
        <v/>
      </c>
      <c r="AE926" s="51" t="str" cm="1">
        <f t="array" ref="AE926">_xlfn.IFS(W926="", "",
AND(W926&gt;0, W926&lt;=$B$4, $C$2="İllik artım, faiz olaraq", $D$2&gt;0, $B$3="İllik"), $B$5*((1+$D$2)^(W926-1)),
AND(W926&gt;0, W926&lt;=$B$4, $C$2="İllik artım, faiz olaraq", $D$2&gt;0, $B$3="Aylıq"), $B$5*((1+$D$2)^ROUNDDOWN((W926-1)/12,0)),
AND(W926=1, $C$2="Aşağıdakı kimi dəyişir", ), $B$5,
AND(W926&gt;1, W926&lt;=$B$4, $C$2="Aşağıdakı kimi dəyişir"), IFERROR(VLOOKUP(W926, $C$4:$D$7, 2, FALSE), AE925),
AND(W926&gt;0, W926&lt;=$B$4), $B$5,
TRUE,0 )</f>
        <v/>
      </c>
      <c r="AF926" s="51" t="str">
        <f t="shared" ca="1" si="43"/>
        <v/>
      </c>
    </row>
    <row r="927" spans="1:32" x14ac:dyDescent="0.4">
      <c r="A927" s="13" t="str" cm="1">
        <f t="array" aca="1" ref="A927" ca="1">_xlfn.IFS(
AND(SUMIFS(lease_table_interest_accruals, lease_table_dates, A926)&gt;0, COUNTIFS($E$14:E926, "Interest accrual", $A$14:A926, A926)=0),  A926,
AND(SUMIFS(lease_table_payments, lease_table_dates, A926)&gt;0, COUNTIFS($E$14:E926, "Payment", $A$14:A926, A926)=0),  A926,
AND(SUMIFS(rou_table_deprs, rou_table_dates, A926)&gt;0, COUNTIFS($E$14:E926, "Depreciation", $A$14:A926, A926)=0),  A926,
TRUE,  IFERROR(INDEX(rou_table_dates,  MATCH(A926, rou_table_dates)+1, ), "")
)</f>
        <v/>
      </c>
      <c r="B927" s="1" t="str" cm="1">
        <f t="array" aca="1" ref="B927" ca="1">_xlfn.IFS(
AND(E927="Payment", A927=$B$2), $AM$14,
E927="Payment", $AM$15,
E927="Interest accrual", $AM$18,
E927="Depreciation", $AM$17,
TRUE, "")</f>
        <v/>
      </c>
      <c r="C927" s="1" t="str" cm="1">
        <f t="array" aca="1" ref="C927" ca="1">_xlfn.IFS(
E927="Payment", $AM$19,
E927="Interest accrual", $AM$15,
E927="Depreciation", $AM$16,
TRUE, "")</f>
        <v/>
      </c>
      <c r="D927" s="1" t="str" cm="1">
        <f t="array" aca="1" ref="D927" ca="1">_xlfn.IFS(
E927="Payment", _xlfn.XLOOKUP(A927, lease_table_dates, lease_table_payments, 0, 0),
E927="Interest accrual", _xlfn.XLOOKUP(A927, lease_table_dates, lease_table_interest_accruals, 0, 0),
E927="Depreciation", _xlfn.XLOOKUP(A927, rou_table_dates, rou_table_deprs, 0, 0),
TRUE, ""
)</f>
        <v/>
      </c>
      <c r="E927" s="7" t="str" cm="1">
        <f t="array" aca="1" ref="E927" ca="1">_xlfn.IFS(
AND(SUMIFS(lease_table_interest_accruals, lease_table_dates, A927)&gt;0, COUNTIFS($E$14:E926, "Interest accrual", $A$14:A926, A927)=0), "Interest accrual",
AND(SUMIFS(lease_table_payments, lease_table_dates, A927)&gt;0, COUNTIFS($E$14:E926, "Payment", $A$14:A926, A927)=0), "Payment",
AND(SUMIFS(rou_table_deprs, rou_table_dates, A927)&gt;0, COUNTIFS($E$14:E926, "Depreciation", $A$14:A926, A927)=0), "Depreciation",
TRUE,  ""
)</f>
        <v/>
      </c>
      <c r="G927" s="13" t="str" cm="1">
        <f t="array" aca="1" ref="G927" ca="1">_xlfn.IFS(
AND($B$11="Hə", $B$3="İllik"), Z927,
AND($B$11="Hə", $B$3="Aylıq"), AA927,
$B$11="Yox", X927)</f>
        <v/>
      </c>
      <c r="H927" s="1" t="str" cm="1">
        <f t="array" aca="1" ref="H927" ca="1">_xlfn.IFS( G927="", "",
TRUE, ROUND( H926+I927-J927, 2) )</f>
        <v/>
      </c>
      <c r="I927" s="1" t="str" cm="1">
        <f t="array" aca="1" ref="I927" ca="1">_xlfn.IFS(G927="", "",
G927=last_payment_date, (J927-H926),
 TRUE,  -  (H926- H926* (1+$B$6)^ (_xlfn.DAYS(G927,G926)/365) )
)</f>
        <v/>
      </c>
      <c r="J927" s="1" t="str" cm="1">
        <f t="array" aca="1" ref="J927" ca="1">_xlfn.IFS(G927="", "",
TRUE, _xlfn.XLOOKUP(G927,  payment_dates, payments,0,0)
)</f>
        <v/>
      </c>
      <c r="L927" s="8" t="str" cm="1">
        <f t="array" aca="1" ref="L927" ca="1">_xlfn.IFS(
AND($B$11="Hə", $B$3="İllik"), AC927,
AND($B$11="Hə", $B$3="Aylıq"), AD927,
$B$11="Yox", AB927)</f>
        <v/>
      </c>
      <c r="M927" s="1" t="str" cm="1">
        <f t="array" aca="1" ref="M927" ca="1">_xlfn.IFS( L927="", "",
(M926-N927)&lt;=0.5, 0,
TRUE,  M926-N927)</f>
        <v/>
      </c>
      <c r="N927" s="7" t="str" cm="1">
        <f t="array" aca="1" ref="N927" ca="1">_xlfn.IFS(
L927="", "",
TRUE, MIN(M926, ROUND($M$14/ (last_rou_date - $B$2) * (L927-L926), 2) )
)</f>
        <v/>
      </c>
      <c r="P927" s="59" t="str">
        <f t="shared" ca="1" si="42"/>
        <v/>
      </c>
      <c r="Q927" s="1" t="str" cm="1">
        <f t="array" aca="1" ref="Q927" ca="1">_xlfn.IFS(P927="","",
$B$11="Hə", _xlfn.XLOOKUP(DATE(P927, 12, 31), rou_table_dates, rou_table_nbvs,0, 0),
TRUE,  MAX(0, ROUND($M$14 - $M$14/ (last_rou_date - $B$2) * (DATE(P927,12,31) - $B$2), 2) )
)</f>
        <v/>
      </c>
      <c r="R927" s="1" t="str" cm="1">
        <f t="array" aca="1" ref="R927" ca="1">_xlfn.IFS(P927="","",
$B$11="Hə", _xlfn.XLOOKUP(DATE(P927, 12, 31), lease_table_dates, lease_table_balances,0, 0),
TRUE, IFERROR( XNPV($B$6, IF(payment_dates &gt;DATE(P927, 12, 31), payments,  0),  IF(payment_dates &gt;DATE(P927, 12, 31), payment_dates,  DATE(P927, 12, 31))    ),0)
)</f>
        <v/>
      </c>
      <c r="S927" s="1" t="str" cm="1">
        <f t="array" aca="1" ref="S927" ca="1">_xlfn.IFS(P927="","",
TRUE,  MIN( MIN(Q926, $M$14), ROUND($M$14/ (last_rou_date - $B$2) * (DATE(P927,12,31) - MAX($B$2, DATE(P927-1, 12, 31))), 2) )
)</f>
        <v/>
      </c>
      <c r="T927" s="7" t="str" cm="1">
        <f t="array" aca="1" ref="T927" ca="1">_xlfn.IFS(P927="", "",
ISTEXT(R926), R927- (H927 - SUMIFS( lease_table_payments, lease_table_years, P927) -$AG$14 ),
AND(ISNUMBER(R926), R927&lt;&gt;""),   R927- (R926 - SUMIFS( lease_table_payments, lease_table_years, P927) )
)</f>
        <v/>
      </c>
      <c r="V927" s="64">
        <f t="shared" si="44"/>
        <v>914</v>
      </c>
      <c r="W927" s="51" t="str" cm="1">
        <f t="array" ref="W927">_xlfn.IFS(
OR(W926=$B$4, W926=""),"",
TRUE,W926+1
)</f>
        <v/>
      </c>
      <c r="X927" s="51" t="str" cm="1">
        <f t="array" ref="X927">_xlfn.IFS(X926="","",
W927="", "",
AND($B$3="İllik"),DATE(YEAR(X926)+1,MONTH(X926),DAY(X926) ),
AND($B$3="Aylıq", $AH$14="Not end"), EDATE(X926,1),
AND($B$3="Aylıq", $AH$14="End"), EOMONTH(X926,1)
)</f>
        <v/>
      </c>
      <c r="Y927" s="51" t="str" cm="1">
        <f t="array" aca="1" ref="Y927" ca="1">_xlfn.IFS(
AND($B$7="Dövrün əvvəlində", Y926&lt;=last_rou_date), DATE(YEAR(Y926)+1, 12, 31),
AND($B$7="Dövrün sonunda", Y926&lt;=last_payment_date), DATE(YEAR(Y926)+1, 12, 31),
TRUE, ""
)</f>
        <v/>
      </c>
      <c r="Z927" s="75" t="str" cm="1">
        <f t="array" aca="1" ref="Z927" ca="1">_xlfn.IFS(
AND($AN$14="Not year_end", Z926&gt;last_payment_date), "",
AND($AN$14="Year_end", Z926&gt;=last_payment_date), "",
AND($AN$14="Year_end"), DATE(YEAR(Z926+1), 12, 31),
AND($AN$14="Not year_end", MONTH(Z926)=12, DAY(Z926)=31), DATE(YEAR(Z925)+1, MONTH(Z925), DAY(Z925)),
AND($AN$14="Not year_end", OR(MONTH(Z926)&lt;&gt;12, DAY(Z926)&lt;&gt;31) ), DATE(YEAR(Z926), 12, 31)
)</f>
        <v/>
      </c>
      <c r="AA927" s="75" t="str" cm="1">
        <f t="array" aca="1" ref="AA927" ca="1">_xlfn.IFS(AA926="", "",
AND(AA926=last_payment_date, OR(MONTH(AA926)&lt;&gt;12, DAY(AA926)&lt;&gt;31) ), DATE(YEAR(AA926), 12, 31),
AND(MONTH(AA926)=12, DAY(AA926)=31, AA926&gt;=last_payment_date), "",
AND(MONTH(AA926)=12, DAY(AA926)&lt;&gt;31),  EOMONTH(AA926,0),
AND(MONTH(AA926)=12, DAY(AA926)=31, $AH$14="Not end"),  EDATE(AA925,1),
AND($AH$14="Not end"), EDATE(AA926, 1),
AND($AH$14="End"), EOMONTH(AA926, 1)
)</f>
        <v/>
      </c>
      <c r="AB927" s="75" t="str" cm="1">
        <f t="array" aca="1" ref="AB927" ca="1">_xlfn.IFS(AB926="","",
AND(AB926=last_rou_date), "",
AND($B$3="İllik"),DATE(YEAR(AB926)+1,MONTH(AB926),DAY(AB926) ),
AND($B$3="Aylıq", $AH$14="Not end"), EDATE(AB926,1),
AND($B$3="Aylıq", $AH$14="End"), EOMONTH(AB926,1)
)</f>
        <v/>
      </c>
      <c r="AC927" s="75" t="str" cm="1">
        <f t="array" aca="1" ref="AC927" ca="1">_xlfn.IFS(
AND($AN$14="Not year_end", AC926&gt;last_rou_date), "",
AND($AN$14="Year_end", AC926&gt;=last_rou_date), "",
AND($AN$14="Year_end"), DATE(YEAR(AC926+1), 12, 31),
AND($AN$14="Not year_end", MONTH(AC926)=12, DAY(AC926)=31), DATE(YEAR(AC925)+1, MONTH(AC925), DAY(AC925)),
AND($AN$14="Not year_end", OR(MONTH(AC926)&lt;&gt;12, DAY(AC926)&lt;&gt;31) ), DATE(YEAR(AC926), 12, 31)
)</f>
        <v/>
      </c>
      <c r="AD927" s="75" t="str" cm="1">
        <f t="array" aca="1" ref="AD927" ca="1">_xlfn.IFS(AD926="", "",
AND(AD926=last_rou_date, OR(MONTH(AD926)&lt;&gt;12, DAY(AD926)&lt;&gt;31) ), DATE(YEAR(AD926), 12, 31),
AND(MONTH(AD926)=12, DAY(AD926)=31, AD926&gt;=last_rou_date), "",
AND(MONTH(AD926)=12, DAY(AD926)&lt;&gt;31),  EOMONTH(AD926,0),
AND(MONTH(AD926)=12, DAY(AD926)=31, $AH$14="Not end"),  EDATE(AD925,1),
AND($AH$14="Not end"), EDATE(AD926, 1),
AND($AH$14="End"), EOMONTH(AD926, 1)
)</f>
        <v/>
      </c>
      <c r="AE927" s="51" t="str" cm="1">
        <f t="array" ref="AE927">_xlfn.IFS(W927="", "",
AND(W927&gt;0, W927&lt;=$B$4, $C$2="İllik artım, faiz olaraq", $D$2&gt;0, $B$3="İllik"), $B$5*((1+$D$2)^(W927-1)),
AND(W927&gt;0, W927&lt;=$B$4, $C$2="İllik artım, faiz olaraq", $D$2&gt;0, $B$3="Aylıq"), $B$5*((1+$D$2)^ROUNDDOWN((W927-1)/12,0)),
AND(W927=1, $C$2="Aşağıdakı kimi dəyişir", ), $B$5,
AND(W927&gt;1, W927&lt;=$B$4, $C$2="Aşağıdakı kimi dəyişir"), IFERROR(VLOOKUP(W927, $C$4:$D$7, 2, FALSE), AE926),
AND(W927&gt;0, W927&lt;=$B$4), $B$5,
TRUE,0 )</f>
        <v/>
      </c>
      <c r="AF927" s="51" t="str">
        <f t="shared" ca="1" si="43"/>
        <v/>
      </c>
    </row>
    <row r="928" spans="1:32" x14ac:dyDescent="0.4">
      <c r="A928" s="13" t="str" cm="1">
        <f t="array" aca="1" ref="A928" ca="1">_xlfn.IFS(
AND(SUMIFS(lease_table_interest_accruals, lease_table_dates, A927)&gt;0, COUNTIFS($E$14:E927, "Interest accrual", $A$14:A927, A927)=0),  A927,
AND(SUMIFS(lease_table_payments, lease_table_dates, A927)&gt;0, COUNTIFS($E$14:E927, "Payment", $A$14:A927, A927)=0),  A927,
AND(SUMIFS(rou_table_deprs, rou_table_dates, A927)&gt;0, COUNTIFS($E$14:E927, "Depreciation", $A$14:A927, A927)=0),  A927,
TRUE,  IFERROR(INDEX(rou_table_dates,  MATCH(A927, rou_table_dates)+1, ), "")
)</f>
        <v/>
      </c>
      <c r="B928" s="1" t="str" cm="1">
        <f t="array" aca="1" ref="B928" ca="1">_xlfn.IFS(
AND(E928="Payment", A928=$B$2), $AM$14,
E928="Payment", $AM$15,
E928="Interest accrual", $AM$18,
E928="Depreciation", $AM$17,
TRUE, "")</f>
        <v/>
      </c>
      <c r="C928" s="1" t="str" cm="1">
        <f t="array" aca="1" ref="C928" ca="1">_xlfn.IFS(
E928="Payment", $AM$19,
E928="Interest accrual", $AM$15,
E928="Depreciation", $AM$16,
TRUE, "")</f>
        <v/>
      </c>
      <c r="D928" s="1" t="str" cm="1">
        <f t="array" aca="1" ref="D928" ca="1">_xlfn.IFS(
E928="Payment", _xlfn.XLOOKUP(A928, lease_table_dates, lease_table_payments, 0, 0),
E928="Interest accrual", _xlfn.XLOOKUP(A928, lease_table_dates, lease_table_interest_accruals, 0, 0),
E928="Depreciation", _xlfn.XLOOKUP(A928, rou_table_dates, rou_table_deprs, 0, 0),
TRUE, ""
)</f>
        <v/>
      </c>
      <c r="E928" s="7" t="str" cm="1">
        <f t="array" aca="1" ref="E928" ca="1">_xlfn.IFS(
AND(SUMIFS(lease_table_interest_accruals, lease_table_dates, A928)&gt;0, COUNTIFS($E$14:E927, "Interest accrual", $A$14:A927, A928)=0), "Interest accrual",
AND(SUMIFS(lease_table_payments, lease_table_dates, A928)&gt;0, COUNTIFS($E$14:E927, "Payment", $A$14:A927, A928)=0), "Payment",
AND(SUMIFS(rou_table_deprs, rou_table_dates, A928)&gt;0, COUNTIFS($E$14:E927, "Depreciation", $A$14:A927, A928)=0), "Depreciation",
TRUE,  ""
)</f>
        <v/>
      </c>
      <c r="G928" s="13" t="str" cm="1">
        <f t="array" aca="1" ref="G928" ca="1">_xlfn.IFS(
AND($B$11="Hə", $B$3="İllik"), Z928,
AND($B$11="Hə", $B$3="Aylıq"), AA928,
$B$11="Yox", X928)</f>
        <v/>
      </c>
      <c r="H928" s="1" t="str" cm="1">
        <f t="array" aca="1" ref="H928" ca="1">_xlfn.IFS( G928="", "",
TRUE, ROUND( H927+I928-J928, 2) )</f>
        <v/>
      </c>
      <c r="I928" s="1" t="str" cm="1">
        <f t="array" aca="1" ref="I928" ca="1">_xlfn.IFS(G928="", "",
G928=last_payment_date, (J928-H927),
 TRUE,  -  (H927- H927* (1+$B$6)^ (_xlfn.DAYS(G928,G927)/365) )
)</f>
        <v/>
      </c>
      <c r="J928" s="1" t="str" cm="1">
        <f t="array" aca="1" ref="J928" ca="1">_xlfn.IFS(G928="", "",
TRUE, _xlfn.XLOOKUP(G928,  payment_dates, payments,0,0)
)</f>
        <v/>
      </c>
      <c r="L928" s="8" t="str" cm="1">
        <f t="array" aca="1" ref="L928" ca="1">_xlfn.IFS(
AND($B$11="Hə", $B$3="İllik"), AC928,
AND($B$11="Hə", $B$3="Aylıq"), AD928,
$B$11="Yox", AB928)</f>
        <v/>
      </c>
      <c r="M928" s="1" t="str" cm="1">
        <f t="array" aca="1" ref="M928" ca="1">_xlfn.IFS( L928="", "",
(M927-N928)&lt;=0.5, 0,
TRUE,  M927-N928)</f>
        <v/>
      </c>
      <c r="N928" s="7" t="str" cm="1">
        <f t="array" aca="1" ref="N928" ca="1">_xlfn.IFS(
L928="", "",
TRUE, MIN(M927, ROUND($M$14/ (last_rou_date - $B$2) * (L928-L927), 2) )
)</f>
        <v/>
      </c>
      <c r="P928" s="59" t="str">
        <f t="shared" ca="1" si="42"/>
        <v/>
      </c>
      <c r="Q928" s="1" t="str" cm="1">
        <f t="array" aca="1" ref="Q928" ca="1">_xlfn.IFS(P928="","",
$B$11="Hə", _xlfn.XLOOKUP(DATE(P928, 12, 31), rou_table_dates, rou_table_nbvs,0, 0),
TRUE,  MAX(0, ROUND($M$14 - $M$14/ (last_rou_date - $B$2) * (DATE(P928,12,31) - $B$2), 2) )
)</f>
        <v/>
      </c>
      <c r="R928" s="1" t="str" cm="1">
        <f t="array" aca="1" ref="R928" ca="1">_xlfn.IFS(P928="","",
$B$11="Hə", _xlfn.XLOOKUP(DATE(P928, 12, 31), lease_table_dates, lease_table_balances,0, 0),
TRUE, IFERROR( XNPV($B$6, IF(payment_dates &gt;DATE(P928, 12, 31), payments,  0),  IF(payment_dates &gt;DATE(P928, 12, 31), payment_dates,  DATE(P928, 12, 31))    ),0)
)</f>
        <v/>
      </c>
      <c r="S928" s="1" t="str" cm="1">
        <f t="array" aca="1" ref="S928" ca="1">_xlfn.IFS(P928="","",
TRUE,  MIN( MIN(Q927, $M$14), ROUND($M$14/ (last_rou_date - $B$2) * (DATE(P928,12,31) - MAX($B$2, DATE(P928-1, 12, 31))), 2) )
)</f>
        <v/>
      </c>
      <c r="T928" s="7" t="str" cm="1">
        <f t="array" aca="1" ref="T928" ca="1">_xlfn.IFS(P928="", "",
ISTEXT(R927), R928- (H928 - SUMIFS( lease_table_payments, lease_table_years, P928) -$AG$14 ),
AND(ISNUMBER(R927), R928&lt;&gt;""),   R928- (R927 - SUMIFS( lease_table_payments, lease_table_years, P928) )
)</f>
        <v/>
      </c>
      <c r="V928" s="64">
        <f t="shared" si="44"/>
        <v>915</v>
      </c>
      <c r="W928" s="51" t="str" cm="1">
        <f t="array" ref="W928">_xlfn.IFS(
OR(W927=$B$4, W927=""),"",
TRUE,W927+1
)</f>
        <v/>
      </c>
      <c r="X928" s="51" t="str" cm="1">
        <f t="array" ref="X928">_xlfn.IFS(X927="","",
W928="", "",
AND($B$3="İllik"),DATE(YEAR(X927)+1,MONTH(X927),DAY(X927) ),
AND($B$3="Aylıq", $AH$14="Not end"), EDATE(X927,1),
AND($B$3="Aylıq", $AH$14="End"), EOMONTH(X927,1)
)</f>
        <v/>
      </c>
      <c r="Y928" s="51" t="str" cm="1">
        <f t="array" aca="1" ref="Y928" ca="1">_xlfn.IFS(
AND($B$7="Dövrün əvvəlində", Y927&lt;=last_rou_date), DATE(YEAR(Y927)+1, 12, 31),
AND($B$7="Dövrün sonunda", Y927&lt;=last_payment_date), DATE(YEAR(Y927)+1, 12, 31),
TRUE, ""
)</f>
        <v/>
      </c>
      <c r="Z928" s="75" t="str" cm="1">
        <f t="array" aca="1" ref="Z928" ca="1">_xlfn.IFS(
AND($AN$14="Not year_end", Z927&gt;last_payment_date), "",
AND($AN$14="Year_end", Z927&gt;=last_payment_date), "",
AND($AN$14="Year_end"), DATE(YEAR(Z927+1), 12, 31),
AND($AN$14="Not year_end", MONTH(Z927)=12, DAY(Z927)=31), DATE(YEAR(Z926)+1, MONTH(Z926), DAY(Z926)),
AND($AN$14="Not year_end", OR(MONTH(Z927)&lt;&gt;12, DAY(Z927)&lt;&gt;31) ), DATE(YEAR(Z927), 12, 31)
)</f>
        <v/>
      </c>
      <c r="AA928" s="75" t="str" cm="1">
        <f t="array" aca="1" ref="AA928" ca="1">_xlfn.IFS(AA927="", "",
AND(AA927=last_payment_date, OR(MONTH(AA927)&lt;&gt;12, DAY(AA927)&lt;&gt;31) ), DATE(YEAR(AA927), 12, 31),
AND(MONTH(AA927)=12, DAY(AA927)=31, AA927&gt;=last_payment_date), "",
AND(MONTH(AA927)=12, DAY(AA927)&lt;&gt;31),  EOMONTH(AA927,0),
AND(MONTH(AA927)=12, DAY(AA927)=31, $AH$14="Not end"),  EDATE(AA926,1),
AND($AH$14="Not end"), EDATE(AA927, 1),
AND($AH$14="End"), EOMONTH(AA927, 1)
)</f>
        <v/>
      </c>
      <c r="AB928" s="75" t="str" cm="1">
        <f t="array" aca="1" ref="AB928" ca="1">_xlfn.IFS(AB927="","",
AND(AB927=last_rou_date), "",
AND($B$3="İllik"),DATE(YEAR(AB927)+1,MONTH(AB927),DAY(AB927) ),
AND($B$3="Aylıq", $AH$14="Not end"), EDATE(AB927,1),
AND($B$3="Aylıq", $AH$14="End"), EOMONTH(AB927,1)
)</f>
        <v/>
      </c>
      <c r="AC928" s="75" t="str" cm="1">
        <f t="array" aca="1" ref="AC928" ca="1">_xlfn.IFS(
AND($AN$14="Not year_end", AC927&gt;last_rou_date), "",
AND($AN$14="Year_end", AC927&gt;=last_rou_date), "",
AND($AN$14="Year_end"), DATE(YEAR(AC927+1), 12, 31),
AND($AN$14="Not year_end", MONTH(AC927)=12, DAY(AC927)=31), DATE(YEAR(AC926)+1, MONTH(AC926), DAY(AC926)),
AND($AN$14="Not year_end", OR(MONTH(AC927)&lt;&gt;12, DAY(AC927)&lt;&gt;31) ), DATE(YEAR(AC927), 12, 31)
)</f>
        <v/>
      </c>
      <c r="AD928" s="75" t="str" cm="1">
        <f t="array" aca="1" ref="AD928" ca="1">_xlfn.IFS(AD927="", "",
AND(AD927=last_rou_date, OR(MONTH(AD927)&lt;&gt;12, DAY(AD927)&lt;&gt;31) ), DATE(YEAR(AD927), 12, 31),
AND(MONTH(AD927)=12, DAY(AD927)=31, AD927&gt;=last_rou_date), "",
AND(MONTH(AD927)=12, DAY(AD927)&lt;&gt;31),  EOMONTH(AD927,0),
AND(MONTH(AD927)=12, DAY(AD927)=31, $AH$14="Not end"),  EDATE(AD926,1),
AND($AH$14="Not end"), EDATE(AD927, 1),
AND($AH$14="End"), EOMONTH(AD927, 1)
)</f>
        <v/>
      </c>
      <c r="AE928" s="51" t="str" cm="1">
        <f t="array" ref="AE928">_xlfn.IFS(W928="", "",
AND(W928&gt;0, W928&lt;=$B$4, $C$2="İllik artım, faiz olaraq", $D$2&gt;0, $B$3="İllik"), $B$5*((1+$D$2)^(W928-1)),
AND(W928&gt;0, W928&lt;=$B$4, $C$2="İllik artım, faiz olaraq", $D$2&gt;0, $B$3="Aylıq"), $B$5*((1+$D$2)^ROUNDDOWN((W928-1)/12,0)),
AND(W928=1, $C$2="Aşağıdakı kimi dəyişir", ), $B$5,
AND(W928&gt;1, W928&lt;=$B$4, $C$2="Aşağıdakı kimi dəyişir"), IFERROR(VLOOKUP(W928, $C$4:$D$7, 2, FALSE), AE927),
AND(W928&gt;0, W928&lt;=$B$4), $B$5,
TRUE,0 )</f>
        <v/>
      </c>
      <c r="AF928" s="51" t="str">
        <f t="shared" ca="1" si="43"/>
        <v/>
      </c>
    </row>
    <row r="929" spans="1:32" x14ac:dyDescent="0.4">
      <c r="A929" s="13" t="str" cm="1">
        <f t="array" aca="1" ref="A929" ca="1">_xlfn.IFS(
AND(SUMIFS(lease_table_interest_accruals, lease_table_dates, A928)&gt;0, COUNTIFS($E$14:E928, "Interest accrual", $A$14:A928, A928)=0),  A928,
AND(SUMIFS(lease_table_payments, lease_table_dates, A928)&gt;0, COUNTIFS($E$14:E928, "Payment", $A$14:A928, A928)=0),  A928,
AND(SUMIFS(rou_table_deprs, rou_table_dates, A928)&gt;0, COUNTIFS($E$14:E928, "Depreciation", $A$14:A928, A928)=0),  A928,
TRUE,  IFERROR(INDEX(rou_table_dates,  MATCH(A928, rou_table_dates)+1, ), "")
)</f>
        <v/>
      </c>
      <c r="B929" s="1" t="str" cm="1">
        <f t="array" aca="1" ref="B929" ca="1">_xlfn.IFS(
AND(E929="Payment", A929=$B$2), $AM$14,
E929="Payment", $AM$15,
E929="Interest accrual", $AM$18,
E929="Depreciation", $AM$17,
TRUE, "")</f>
        <v/>
      </c>
      <c r="C929" s="1" t="str" cm="1">
        <f t="array" aca="1" ref="C929" ca="1">_xlfn.IFS(
E929="Payment", $AM$19,
E929="Interest accrual", $AM$15,
E929="Depreciation", $AM$16,
TRUE, "")</f>
        <v/>
      </c>
      <c r="D929" s="1" t="str" cm="1">
        <f t="array" aca="1" ref="D929" ca="1">_xlfn.IFS(
E929="Payment", _xlfn.XLOOKUP(A929, lease_table_dates, lease_table_payments, 0, 0),
E929="Interest accrual", _xlfn.XLOOKUP(A929, lease_table_dates, lease_table_interest_accruals, 0, 0),
E929="Depreciation", _xlfn.XLOOKUP(A929, rou_table_dates, rou_table_deprs, 0, 0),
TRUE, ""
)</f>
        <v/>
      </c>
      <c r="E929" s="7" t="str" cm="1">
        <f t="array" aca="1" ref="E929" ca="1">_xlfn.IFS(
AND(SUMIFS(lease_table_interest_accruals, lease_table_dates, A929)&gt;0, COUNTIFS($E$14:E928, "Interest accrual", $A$14:A928, A929)=0), "Interest accrual",
AND(SUMIFS(lease_table_payments, lease_table_dates, A929)&gt;0, COUNTIFS($E$14:E928, "Payment", $A$14:A928, A929)=0), "Payment",
AND(SUMIFS(rou_table_deprs, rou_table_dates, A929)&gt;0, COUNTIFS($E$14:E928, "Depreciation", $A$14:A928, A929)=0), "Depreciation",
TRUE,  ""
)</f>
        <v/>
      </c>
      <c r="G929" s="13" t="str" cm="1">
        <f t="array" aca="1" ref="G929" ca="1">_xlfn.IFS(
AND($B$11="Hə", $B$3="İllik"), Z929,
AND($B$11="Hə", $B$3="Aylıq"), AA929,
$B$11="Yox", X929)</f>
        <v/>
      </c>
      <c r="H929" s="1" t="str" cm="1">
        <f t="array" aca="1" ref="H929" ca="1">_xlfn.IFS( G929="", "",
TRUE, ROUND( H928+I929-J929, 2) )</f>
        <v/>
      </c>
      <c r="I929" s="1" t="str" cm="1">
        <f t="array" aca="1" ref="I929" ca="1">_xlfn.IFS(G929="", "",
G929=last_payment_date, (J929-H928),
 TRUE,  -  (H928- H928* (1+$B$6)^ (_xlfn.DAYS(G929,G928)/365) )
)</f>
        <v/>
      </c>
      <c r="J929" s="1" t="str" cm="1">
        <f t="array" aca="1" ref="J929" ca="1">_xlfn.IFS(G929="", "",
TRUE, _xlfn.XLOOKUP(G929,  payment_dates, payments,0,0)
)</f>
        <v/>
      </c>
      <c r="L929" s="8" t="str" cm="1">
        <f t="array" aca="1" ref="L929" ca="1">_xlfn.IFS(
AND($B$11="Hə", $B$3="İllik"), AC929,
AND($B$11="Hə", $B$3="Aylıq"), AD929,
$B$11="Yox", AB929)</f>
        <v/>
      </c>
      <c r="M929" s="1" t="str" cm="1">
        <f t="array" aca="1" ref="M929" ca="1">_xlfn.IFS( L929="", "",
(M928-N929)&lt;=0.5, 0,
TRUE,  M928-N929)</f>
        <v/>
      </c>
      <c r="N929" s="7" t="str" cm="1">
        <f t="array" aca="1" ref="N929" ca="1">_xlfn.IFS(
L929="", "",
TRUE, MIN(M928, ROUND($M$14/ (last_rou_date - $B$2) * (L929-L928), 2) )
)</f>
        <v/>
      </c>
      <c r="P929" s="59" t="str">
        <f t="shared" ca="1" si="42"/>
        <v/>
      </c>
      <c r="Q929" s="1" t="str" cm="1">
        <f t="array" aca="1" ref="Q929" ca="1">_xlfn.IFS(P929="","",
$B$11="Hə", _xlfn.XLOOKUP(DATE(P929, 12, 31), rou_table_dates, rou_table_nbvs,0, 0),
TRUE,  MAX(0, ROUND($M$14 - $M$14/ (last_rou_date - $B$2) * (DATE(P929,12,31) - $B$2), 2) )
)</f>
        <v/>
      </c>
      <c r="R929" s="1" t="str" cm="1">
        <f t="array" aca="1" ref="R929" ca="1">_xlfn.IFS(P929="","",
$B$11="Hə", _xlfn.XLOOKUP(DATE(P929, 12, 31), lease_table_dates, lease_table_balances,0, 0),
TRUE, IFERROR( XNPV($B$6, IF(payment_dates &gt;DATE(P929, 12, 31), payments,  0),  IF(payment_dates &gt;DATE(P929, 12, 31), payment_dates,  DATE(P929, 12, 31))    ),0)
)</f>
        <v/>
      </c>
      <c r="S929" s="1" t="str" cm="1">
        <f t="array" aca="1" ref="S929" ca="1">_xlfn.IFS(P929="","",
TRUE,  MIN( MIN(Q928, $M$14), ROUND($M$14/ (last_rou_date - $B$2) * (DATE(P929,12,31) - MAX($B$2, DATE(P929-1, 12, 31))), 2) )
)</f>
        <v/>
      </c>
      <c r="T929" s="7" t="str" cm="1">
        <f t="array" aca="1" ref="T929" ca="1">_xlfn.IFS(P929="", "",
ISTEXT(R928), R929- (H929 - SUMIFS( lease_table_payments, lease_table_years, P929) -$AG$14 ),
AND(ISNUMBER(R928), R929&lt;&gt;""),   R929- (R928 - SUMIFS( lease_table_payments, lease_table_years, P929) )
)</f>
        <v/>
      </c>
      <c r="V929" s="64">
        <f t="shared" si="44"/>
        <v>916</v>
      </c>
      <c r="W929" s="51" t="str" cm="1">
        <f t="array" ref="W929">_xlfn.IFS(
OR(W928=$B$4, W928=""),"",
TRUE,W928+1
)</f>
        <v/>
      </c>
      <c r="X929" s="51" t="str" cm="1">
        <f t="array" ref="X929">_xlfn.IFS(X928="","",
W929="", "",
AND($B$3="İllik"),DATE(YEAR(X928)+1,MONTH(X928),DAY(X928) ),
AND($B$3="Aylıq", $AH$14="Not end"), EDATE(X928,1),
AND($B$3="Aylıq", $AH$14="End"), EOMONTH(X928,1)
)</f>
        <v/>
      </c>
      <c r="Y929" s="51" t="str" cm="1">
        <f t="array" aca="1" ref="Y929" ca="1">_xlfn.IFS(
AND($B$7="Dövrün əvvəlində", Y928&lt;=last_rou_date), DATE(YEAR(Y928)+1, 12, 31),
AND($B$7="Dövrün sonunda", Y928&lt;=last_payment_date), DATE(YEAR(Y928)+1, 12, 31),
TRUE, ""
)</f>
        <v/>
      </c>
      <c r="Z929" s="75" t="str" cm="1">
        <f t="array" aca="1" ref="Z929" ca="1">_xlfn.IFS(
AND($AN$14="Not year_end", Z928&gt;last_payment_date), "",
AND($AN$14="Year_end", Z928&gt;=last_payment_date), "",
AND($AN$14="Year_end"), DATE(YEAR(Z928+1), 12, 31),
AND($AN$14="Not year_end", MONTH(Z928)=12, DAY(Z928)=31), DATE(YEAR(Z927)+1, MONTH(Z927), DAY(Z927)),
AND($AN$14="Not year_end", OR(MONTH(Z928)&lt;&gt;12, DAY(Z928)&lt;&gt;31) ), DATE(YEAR(Z928), 12, 31)
)</f>
        <v/>
      </c>
      <c r="AA929" s="75" t="str" cm="1">
        <f t="array" aca="1" ref="AA929" ca="1">_xlfn.IFS(AA928="", "",
AND(AA928=last_payment_date, OR(MONTH(AA928)&lt;&gt;12, DAY(AA928)&lt;&gt;31) ), DATE(YEAR(AA928), 12, 31),
AND(MONTH(AA928)=12, DAY(AA928)=31, AA928&gt;=last_payment_date), "",
AND(MONTH(AA928)=12, DAY(AA928)&lt;&gt;31),  EOMONTH(AA928,0),
AND(MONTH(AA928)=12, DAY(AA928)=31, $AH$14="Not end"),  EDATE(AA927,1),
AND($AH$14="Not end"), EDATE(AA928, 1),
AND($AH$14="End"), EOMONTH(AA928, 1)
)</f>
        <v/>
      </c>
      <c r="AB929" s="75" t="str" cm="1">
        <f t="array" aca="1" ref="AB929" ca="1">_xlfn.IFS(AB928="","",
AND(AB928=last_rou_date), "",
AND($B$3="İllik"),DATE(YEAR(AB928)+1,MONTH(AB928),DAY(AB928) ),
AND($B$3="Aylıq", $AH$14="Not end"), EDATE(AB928,1),
AND($B$3="Aylıq", $AH$14="End"), EOMONTH(AB928,1)
)</f>
        <v/>
      </c>
      <c r="AC929" s="75" t="str" cm="1">
        <f t="array" aca="1" ref="AC929" ca="1">_xlfn.IFS(
AND($AN$14="Not year_end", AC928&gt;last_rou_date), "",
AND($AN$14="Year_end", AC928&gt;=last_rou_date), "",
AND($AN$14="Year_end"), DATE(YEAR(AC928+1), 12, 31),
AND($AN$14="Not year_end", MONTH(AC928)=12, DAY(AC928)=31), DATE(YEAR(AC927)+1, MONTH(AC927), DAY(AC927)),
AND($AN$14="Not year_end", OR(MONTH(AC928)&lt;&gt;12, DAY(AC928)&lt;&gt;31) ), DATE(YEAR(AC928), 12, 31)
)</f>
        <v/>
      </c>
      <c r="AD929" s="75" t="str" cm="1">
        <f t="array" aca="1" ref="AD929" ca="1">_xlfn.IFS(AD928="", "",
AND(AD928=last_rou_date, OR(MONTH(AD928)&lt;&gt;12, DAY(AD928)&lt;&gt;31) ), DATE(YEAR(AD928), 12, 31),
AND(MONTH(AD928)=12, DAY(AD928)=31, AD928&gt;=last_rou_date), "",
AND(MONTH(AD928)=12, DAY(AD928)&lt;&gt;31),  EOMONTH(AD928,0),
AND(MONTH(AD928)=12, DAY(AD928)=31, $AH$14="Not end"),  EDATE(AD927,1),
AND($AH$14="Not end"), EDATE(AD928, 1),
AND($AH$14="End"), EOMONTH(AD928, 1)
)</f>
        <v/>
      </c>
      <c r="AE929" s="51" t="str" cm="1">
        <f t="array" ref="AE929">_xlfn.IFS(W929="", "",
AND(W929&gt;0, W929&lt;=$B$4, $C$2="İllik artım, faiz olaraq", $D$2&gt;0, $B$3="İllik"), $B$5*((1+$D$2)^(W929-1)),
AND(W929&gt;0, W929&lt;=$B$4, $C$2="İllik artım, faiz olaraq", $D$2&gt;0, $B$3="Aylıq"), $B$5*((1+$D$2)^ROUNDDOWN((W929-1)/12,0)),
AND(W929=1, $C$2="Aşağıdakı kimi dəyişir", ), $B$5,
AND(W929&gt;1, W929&lt;=$B$4, $C$2="Aşağıdakı kimi dəyişir"), IFERROR(VLOOKUP(W929, $C$4:$D$7, 2, FALSE), AE928),
AND(W929&gt;0, W929&lt;=$B$4), $B$5,
TRUE,0 )</f>
        <v/>
      </c>
      <c r="AF929" s="51" t="str">
        <f t="shared" ca="1" si="43"/>
        <v/>
      </c>
    </row>
    <row r="930" spans="1:32" x14ac:dyDescent="0.4">
      <c r="A930" s="13" t="str" cm="1">
        <f t="array" aca="1" ref="A930" ca="1">_xlfn.IFS(
AND(SUMIFS(lease_table_interest_accruals, lease_table_dates, A929)&gt;0, COUNTIFS($E$14:E929, "Interest accrual", $A$14:A929, A929)=0),  A929,
AND(SUMIFS(lease_table_payments, lease_table_dates, A929)&gt;0, COUNTIFS($E$14:E929, "Payment", $A$14:A929, A929)=0),  A929,
AND(SUMIFS(rou_table_deprs, rou_table_dates, A929)&gt;0, COUNTIFS($E$14:E929, "Depreciation", $A$14:A929, A929)=0),  A929,
TRUE,  IFERROR(INDEX(rou_table_dates,  MATCH(A929, rou_table_dates)+1, ), "")
)</f>
        <v/>
      </c>
      <c r="B930" s="1" t="str" cm="1">
        <f t="array" aca="1" ref="B930" ca="1">_xlfn.IFS(
AND(E930="Payment", A930=$B$2), $AM$14,
E930="Payment", $AM$15,
E930="Interest accrual", $AM$18,
E930="Depreciation", $AM$17,
TRUE, "")</f>
        <v/>
      </c>
      <c r="C930" s="1" t="str" cm="1">
        <f t="array" aca="1" ref="C930" ca="1">_xlfn.IFS(
E930="Payment", $AM$19,
E930="Interest accrual", $AM$15,
E930="Depreciation", $AM$16,
TRUE, "")</f>
        <v/>
      </c>
      <c r="D930" s="1" t="str" cm="1">
        <f t="array" aca="1" ref="D930" ca="1">_xlfn.IFS(
E930="Payment", _xlfn.XLOOKUP(A930, lease_table_dates, lease_table_payments, 0, 0),
E930="Interest accrual", _xlfn.XLOOKUP(A930, lease_table_dates, lease_table_interest_accruals, 0, 0),
E930="Depreciation", _xlfn.XLOOKUP(A930, rou_table_dates, rou_table_deprs, 0, 0),
TRUE, ""
)</f>
        <v/>
      </c>
      <c r="E930" s="7" t="str" cm="1">
        <f t="array" aca="1" ref="E930" ca="1">_xlfn.IFS(
AND(SUMIFS(lease_table_interest_accruals, lease_table_dates, A930)&gt;0, COUNTIFS($E$14:E929, "Interest accrual", $A$14:A929, A930)=0), "Interest accrual",
AND(SUMIFS(lease_table_payments, lease_table_dates, A930)&gt;0, COUNTIFS($E$14:E929, "Payment", $A$14:A929, A930)=0), "Payment",
AND(SUMIFS(rou_table_deprs, rou_table_dates, A930)&gt;0, COUNTIFS($E$14:E929, "Depreciation", $A$14:A929, A930)=0), "Depreciation",
TRUE,  ""
)</f>
        <v/>
      </c>
      <c r="G930" s="13" t="str" cm="1">
        <f t="array" aca="1" ref="G930" ca="1">_xlfn.IFS(
AND($B$11="Hə", $B$3="İllik"), Z930,
AND($B$11="Hə", $B$3="Aylıq"), AA930,
$B$11="Yox", X930)</f>
        <v/>
      </c>
      <c r="H930" s="1" t="str" cm="1">
        <f t="array" aca="1" ref="H930" ca="1">_xlfn.IFS( G930="", "",
TRUE, ROUND( H929+I930-J930, 2) )</f>
        <v/>
      </c>
      <c r="I930" s="1" t="str" cm="1">
        <f t="array" aca="1" ref="I930" ca="1">_xlfn.IFS(G930="", "",
G930=last_payment_date, (J930-H929),
 TRUE,  -  (H929- H929* (1+$B$6)^ (_xlfn.DAYS(G930,G929)/365) )
)</f>
        <v/>
      </c>
      <c r="J930" s="1" t="str" cm="1">
        <f t="array" aca="1" ref="J930" ca="1">_xlfn.IFS(G930="", "",
TRUE, _xlfn.XLOOKUP(G930,  payment_dates, payments,0,0)
)</f>
        <v/>
      </c>
      <c r="L930" s="8" t="str" cm="1">
        <f t="array" aca="1" ref="L930" ca="1">_xlfn.IFS(
AND($B$11="Hə", $B$3="İllik"), AC930,
AND($B$11="Hə", $B$3="Aylıq"), AD930,
$B$11="Yox", AB930)</f>
        <v/>
      </c>
      <c r="M930" s="1" t="str" cm="1">
        <f t="array" aca="1" ref="M930" ca="1">_xlfn.IFS( L930="", "",
(M929-N930)&lt;=0.5, 0,
TRUE,  M929-N930)</f>
        <v/>
      </c>
      <c r="N930" s="7" t="str" cm="1">
        <f t="array" aca="1" ref="N930" ca="1">_xlfn.IFS(
L930="", "",
TRUE, MIN(M929, ROUND($M$14/ (last_rou_date - $B$2) * (L930-L929), 2) )
)</f>
        <v/>
      </c>
      <c r="P930" s="59" t="str">
        <f t="shared" ca="1" si="42"/>
        <v/>
      </c>
      <c r="Q930" s="1" t="str" cm="1">
        <f t="array" aca="1" ref="Q930" ca="1">_xlfn.IFS(P930="","",
$B$11="Hə", _xlfn.XLOOKUP(DATE(P930, 12, 31), rou_table_dates, rou_table_nbvs,0, 0),
TRUE,  MAX(0, ROUND($M$14 - $M$14/ (last_rou_date - $B$2) * (DATE(P930,12,31) - $B$2), 2) )
)</f>
        <v/>
      </c>
      <c r="R930" s="1" t="str" cm="1">
        <f t="array" aca="1" ref="R930" ca="1">_xlfn.IFS(P930="","",
$B$11="Hə", _xlfn.XLOOKUP(DATE(P930, 12, 31), lease_table_dates, lease_table_balances,0, 0),
TRUE, IFERROR( XNPV($B$6, IF(payment_dates &gt;DATE(P930, 12, 31), payments,  0),  IF(payment_dates &gt;DATE(P930, 12, 31), payment_dates,  DATE(P930, 12, 31))    ),0)
)</f>
        <v/>
      </c>
      <c r="S930" s="1" t="str" cm="1">
        <f t="array" aca="1" ref="S930" ca="1">_xlfn.IFS(P930="","",
TRUE,  MIN( MIN(Q929, $M$14), ROUND($M$14/ (last_rou_date - $B$2) * (DATE(P930,12,31) - MAX($B$2, DATE(P930-1, 12, 31))), 2) )
)</f>
        <v/>
      </c>
      <c r="T930" s="7" t="str" cm="1">
        <f t="array" aca="1" ref="T930" ca="1">_xlfn.IFS(P930="", "",
ISTEXT(R929), R930- (H930 - SUMIFS( lease_table_payments, lease_table_years, P930) -$AG$14 ),
AND(ISNUMBER(R929), R930&lt;&gt;""),   R930- (R929 - SUMIFS( lease_table_payments, lease_table_years, P930) )
)</f>
        <v/>
      </c>
      <c r="V930" s="64">
        <f t="shared" si="44"/>
        <v>917</v>
      </c>
      <c r="W930" s="51" t="str" cm="1">
        <f t="array" ref="W930">_xlfn.IFS(
OR(W929=$B$4, W929=""),"",
TRUE,W929+1
)</f>
        <v/>
      </c>
      <c r="X930" s="51" t="str" cm="1">
        <f t="array" ref="X930">_xlfn.IFS(X929="","",
W930="", "",
AND($B$3="İllik"),DATE(YEAR(X929)+1,MONTH(X929),DAY(X929) ),
AND($B$3="Aylıq", $AH$14="Not end"), EDATE(X929,1),
AND($B$3="Aylıq", $AH$14="End"), EOMONTH(X929,1)
)</f>
        <v/>
      </c>
      <c r="Y930" s="51" t="str" cm="1">
        <f t="array" aca="1" ref="Y930" ca="1">_xlfn.IFS(
AND($B$7="Dövrün əvvəlində", Y929&lt;=last_rou_date), DATE(YEAR(Y929)+1, 12, 31),
AND($B$7="Dövrün sonunda", Y929&lt;=last_payment_date), DATE(YEAR(Y929)+1, 12, 31),
TRUE, ""
)</f>
        <v/>
      </c>
      <c r="Z930" s="75" t="str" cm="1">
        <f t="array" aca="1" ref="Z930" ca="1">_xlfn.IFS(
AND($AN$14="Not year_end", Z929&gt;last_payment_date), "",
AND($AN$14="Year_end", Z929&gt;=last_payment_date), "",
AND($AN$14="Year_end"), DATE(YEAR(Z929+1), 12, 31),
AND($AN$14="Not year_end", MONTH(Z929)=12, DAY(Z929)=31), DATE(YEAR(Z928)+1, MONTH(Z928), DAY(Z928)),
AND($AN$14="Not year_end", OR(MONTH(Z929)&lt;&gt;12, DAY(Z929)&lt;&gt;31) ), DATE(YEAR(Z929), 12, 31)
)</f>
        <v/>
      </c>
      <c r="AA930" s="75" t="str" cm="1">
        <f t="array" aca="1" ref="AA930" ca="1">_xlfn.IFS(AA929="", "",
AND(AA929=last_payment_date, OR(MONTH(AA929)&lt;&gt;12, DAY(AA929)&lt;&gt;31) ), DATE(YEAR(AA929), 12, 31),
AND(MONTH(AA929)=12, DAY(AA929)=31, AA929&gt;=last_payment_date), "",
AND(MONTH(AA929)=12, DAY(AA929)&lt;&gt;31),  EOMONTH(AA929,0),
AND(MONTH(AA929)=12, DAY(AA929)=31, $AH$14="Not end"),  EDATE(AA928,1),
AND($AH$14="Not end"), EDATE(AA929, 1),
AND($AH$14="End"), EOMONTH(AA929, 1)
)</f>
        <v/>
      </c>
      <c r="AB930" s="75" t="str" cm="1">
        <f t="array" aca="1" ref="AB930" ca="1">_xlfn.IFS(AB929="","",
AND(AB929=last_rou_date), "",
AND($B$3="İllik"),DATE(YEAR(AB929)+1,MONTH(AB929),DAY(AB929) ),
AND($B$3="Aylıq", $AH$14="Not end"), EDATE(AB929,1),
AND($B$3="Aylıq", $AH$14="End"), EOMONTH(AB929,1)
)</f>
        <v/>
      </c>
      <c r="AC930" s="75" t="str" cm="1">
        <f t="array" aca="1" ref="AC930" ca="1">_xlfn.IFS(
AND($AN$14="Not year_end", AC929&gt;last_rou_date), "",
AND($AN$14="Year_end", AC929&gt;=last_rou_date), "",
AND($AN$14="Year_end"), DATE(YEAR(AC929+1), 12, 31),
AND($AN$14="Not year_end", MONTH(AC929)=12, DAY(AC929)=31), DATE(YEAR(AC928)+1, MONTH(AC928), DAY(AC928)),
AND($AN$14="Not year_end", OR(MONTH(AC929)&lt;&gt;12, DAY(AC929)&lt;&gt;31) ), DATE(YEAR(AC929), 12, 31)
)</f>
        <v/>
      </c>
      <c r="AD930" s="75" t="str" cm="1">
        <f t="array" aca="1" ref="AD930" ca="1">_xlfn.IFS(AD929="", "",
AND(AD929=last_rou_date, OR(MONTH(AD929)&lt;&gt;12, DAY(AD929)&lt;&gt;31) ), DATE(YEAR(AD929), 12, 31),
AND(MONTH(AD929)=12, DAY(AD929)=31, AD929&gt;=last_rou_date), "",
AND(MONTH(AD929)=12, DAY(AD929)&lt;&gt;31),  EOMONTH(AD929,0),
AND(MONTH(AD929)=12, DAY(AD929)=31, $AH$14="Not end"),  EDATE(AD928,1),
AND($AH$14="Not end"), EDATE(AD929, 1),
AND($AH$14="End"), EOMONTH(AD929, 1)
)</f>
        <v/>
      </c>
      <c r="AE930" s="51" t="str" cm="1">
        <f t="array" ref="AE930">_xlfn.IFS(W930="", "",
AND(W930&gt;0, W930&lt;=$B$4, $C$2="İllik artım, faiz olaraq", $D$2&gt;0, $B$3="İllik"), $B$5*((1+$D$2)^(W930-1)),
AND(W930&gt;0, W930&lt;=$B$4, $C$2="İllik artım, faiz olaraq", $D$2&gt;0, $B$3="Aylıq"), $B$5*((1+$D$2)^ROUNDDOWN((W930-1)/12,0)),
AND(W930=1, $C$2="Aşağıdakı kimi dəyişir", ), $B$5,
AND(W930&gt;1, W930&lt;=$B$4, $C$2="Aşağıdakı kimi dəyişir"), IFERROR(VLOOKUP(W930, $C$4:$D$7, 2, FALSE), AE929),
AND(W930&gt;0, W930&lt;=$B$4), $B$5,
TRUE,0 )</f>
        <v/>
      </c>
      <c r="AF930" s="51" t="str">
        <f t="shared" ca="1" si="43"/>
        <v/>
      </c>
    </row>
    <row r="931" spans="1:32" x14ac:dyDescent="0.4">
      <c r="A931" s="13" t="str" cm="1">
        <f t="array" aca="1" ref="A931" ca="1">_xlfn.IFS(
AND(SUMIFS(lease_table_interest_accruals, lease_table_dates, A930)&gt;0, COUNTIFS($E$14:E930, "Interest accrual", $A$14:A930, A930)=0),  A930,
AND(SUMIFS(lease_table_payments, lease_table_dates, A930)&gt;0, COUNTIFS($E$14:E930, "Payment", $A$14:A930, A930)=0),  A930,
AND(SUMIFS(rou_table_deprs, rou_table_dates, A930)&gt;0, COUNTIFS($E$14:E930, "Depreciation", $A$14:A930, A930)=0),  A930,
TRUE,  IFERROR(INDEX(rou_table_dates,  MATCH(A930, rou_table_dates)+1, ), "")
)</f>
        <v/>
      </c>
      <c r="B931" s="1" t="str" cm="1">
        <f t="array" aca="1" ref="B931" ca="1">_xlfn.IFS(
AND(E931="Payment", A931=$B$2), $AM$14,
E931="Payment", $AM$15,
E931="Interest accrual", $AM$18,
E931="Depreciation", $AM$17,
TRUE, "")</f>
        <v/>
      </c>
      <c r="C931" s="1" t="str" cm="1">
        <f t="array" aca="1" ref="C931" ca="1">_xlfn.IFS(
E931="Payment", $AM$19,
E931="Interest accrual", $AM$15,
E931="Depreciation", $AM$16,
TRUE, "")</f>
        <v/>
      </c>
      <c r="D931" s="1" t="str" cm="1">
        <f t="array" aca="1" ref="D931" ca="1">_xlfn.IFS(
E931="Payment", _xlfn.XLOOKUP(A931, lease_table_dates, lease_table_payments, 0, 0),
E931="Interest accrual", _xlfn.XLOOKUP(A931, lease_table_dates, lease_table_interest_accruals, 0, 0),
E931="Depreciation", _xlfn.XLOOKUP(A931, rou_table_dates, rou_table_deprs, 0, 0),
TRUE, ""
)</f>
        <v/>
      </c>
      <c r="E931" s="7" t="str" cm="1">
        <f t="array" aca="1" ref="E931" ca="1">_xlfn.IFS(
AND(SUMIFS(lease_table_interest_accruals, lease_table_dates, A931)&gt;0, COUNTIFS($E$14:E930, "Interest accrual", $A$14:A930, A931)=0), "Interest accrual",
AND(SUMIFS(lease_table_payments, lease_table_dates, A931)&gt;0, COUNTIFS($E$14:E930, "Payment", $A$14:A930, A931)=0), "Payment",
AND(SUMIFS(rou_table_deprs, rou_table_dates, A931)&gt;0, COUNTIFS($E$14:E930, "Depreciation", $A$14:A930, A931)=0), "Depreciation",
TRUE,  ""
)</f>
        <v/>
      </c>
      <c r="G931" s="13" t="str" cm="1">
        <f t="array" aca="1" ref="G931" ca="1">_xlfn.IFS(
AND($B$11="Hə", $B$3="İllik"), Z931,
AND($B$11="Hə", $B$3="Aylıq"), AA931,
$B$11="Yox", X931)</f>
        <v/>
      </c>
      <c r="H931" s="1" t="str" cm="1">
        <f t="array" aca="1" ref="H931" ca="1">_xlfn.IFS( G931="", "",
TRUE, ROUND( H930+I931-J931, 2) )</f>
        <v/>
      </c>
      <c r="I931" s="1" t="str" cm="1">
        <f t="array" aca="1" ref="I931" ca="1">_xlfn.IFS(G931="", "",
G931=last_payment_date, (J931-H930),
 TRUE,  -  (H930- H930* (1+$B$6)^ (_xlfn.DAYS(G931,G930)/365) )
)</f>
        <v/>
      </c>
      <c r="J931" s="1" t="str" cm="1">
        <f t="array" aca="1" ref="J931" ca="1">_xlfn.IFS(G931="", "",
TRUE, _xlfn.XLOOKUP(G931,  payment_dates, payments,0,0)
)</f>
        <v/>
      </c>
      <c r="L931" s="8" t="str" cm="1">
        <f t="array" aca="1" ref="L931" ca="1">_xlfn.IFS(
AND($B$11="Hə", $B$3="İllik"), AC931,
AND($B$11="Hə", $B$3="Aylıq"), AD931,
$B$11="Yox", AB931)</f>
        <v/>
      </c>
      <c r="M931" s="1" t="str" cm="1">
        <f t="array" aca="1" ref="M931" ca="1">_xlfn.IFS( L931="", "",
(M930-N931)&lt;=0.5, 0,
TRUE,  M930-N931)</f>
        <v/>
      </c>
      <c r="N931" s="7" t="str" cm="1">
        <f t="array" aca="1" ref="N931" ca="1">_xlfn.IFS(
L931="", "",
TRUE, MIN(M930, ROUND($M$14/ (last_rou_date - $B$2) * (L931-L930), 2) )
)</f>
        <v/>
      </c>
      <c r="P931" s="59" t="str">
        <f t="shared" ca="1" si="42"/>
        <v/>
      </c>
      <c r="Q931" s="1" t="str" cm="1">
        <f t="array" aca="1" ref="Q931" ca="1">_xlfn.IFS(P931="","",
$B$11="Hə", _xlfn.XLOOKUP(DATE(P931, 12, 31), rou_table_dates, rou_table_nbvs,0, 0),
TRUE,  MAX(0, ROUND($M$14 - $M$14/ (last_rou_date - $B$2) * (DATE(P931,12,31) - $B$2), 2) )
)</f>
        <v/>
      </c>
      <c r="R931" s="1" t="str" cm="1">
        <f t="array" aca="1" ref="R931" ca="1">_xlfn.IFS(P931="","",
$B$11="Hə", _xlfn.XLOOKUP(DATE(P931, 12, 31), lease_table_dates, lease_table_balances,0, 0),
TRUE, IFERROR( XNPV($B$6, IF(payment_dates &gt;DATE(P931, 12, 31), payments,  0),  IF(payment_dates &gt;DATE(P931, 12, 31), payment_dates,  DATE(P931, 12, 31))    ),0)
)</f>
        <v/>
      </c>
      <c r="S931" s="1" t="str" cm="1">
        <f t="array" aca="1" ref="S931" ca="1">_xlfn.IFS(P931="","",
TRUE,  MIN( MIN(Q930, $M$14), ROUND($M$14/ (last_rou_date - $B$2) * (DATE(P931,12,31) - MAX($B$2, DATE(P931-1, 12, 31))), 2) )
)</f>
        <v/>
      </c>
      <c r="T931" s="7" t="str" cm="1">
        <f t="array" aca="1" ref="T931" ca="1">_xlfn.IFS(P931="", "",
ISTEXT(R930), R931- (H931 - SUMIFS( lease_table_payments, lease_table_years, P931) -$AG$14 ),
AND(ISNUMBER(R930), R931&lt;&gt;""),   R931- (R930 - SUMIFS( lease_table_payments, lease_table_years, P931) )
)</f>
        <v/>
      </c>
      <c r="V931" s="64">
        <f t="shared" si="44"/>
        <v>918</v>
      </c>
      <c r="W931" s="51" t="str" cm="1">
        <f t="array" ref="W931">_xlfn.IFS(
OR(W930=$B$4, W930=""),"",
TRUE,W930+1
)</f>
        <v/>
      </c>
      <c r="X931" s="51" t="str" cm="1">
        <f t="array" ref="X931">_xlfn.IFS(X930="","",
W931="", "",
AND($B$3="İllik"),DATE(YEAR(X930)+1,MONTH(X930),DAY(X930) ),
AND($B$3="Aylıq", $AH$14="Not end"), EDATE(X930,1),
AND($B$3="Aylıq", $AH$14="End"), EOMONTH(X930,1)
)</f>
        <v/>
      </c>
      <c r="Y931" s="51" t="str" cm="1">
        <f t="array" aca="1" ref="Y931" ca="1">_xlfn.IFS(
AND($B$7="Dövrün əvvəlində", Y930&lt;=last_rou_date), DATE(YEAR(Y930)+1, 12, 31),
AND($B$7="Dövrün sonunda", Y930&lt;=last_payment_date), DATE(YEAR(Y930)+1, 12, 31),
TRUE, ""
)</f>
        <v/>
      </c>
      <c r="Z931" s="75" t="str" cm="1">
        <f t="array" aca="1" ref="Z931" ca="1">_xlfn.IFS(
AND($AN$14="Not year_end", Z930&gt;last_payment_date), "",
AND($AN$14="Year_end", Z930&gt;=last_payment_date), "",
AND($AN$14="Year_end"), DATE(YEAR(Z930+1), 12, 31),
AND($AN$14="Not year_end", MONTH(Z930)=12, DAY(Z930)=31), DATE(YEAR(Z929)+1, MONTH(Z929), DAY(Z929)),
AND($AN$14="Not year_end", OR(MONTH(Z930)&lt;&gt;12, DAY(Z930)&lt;&gt;31) ), DATE(YEAR(Z930), 12, 31)
)</f>
        <v/>
      </c>
      <c r="AA931" s="75" t="str" cm="1">
        <f t="array" aca="1" ref="AA931" ca="1">_xlfn.IFS(AA930="", "",
AND(AA930=last_payment_date, OR(MONTH(AA930)&lt;&gt;12, DAY(AA930)&lt;&gt;31) ), DATE(YEAR(AA930), 12, 31),
AND(MONTH(AA930)=12, DAY(AA930)=31, AA930&gt;=last_payment_date), "",
AND(MONTH(AA930)=12, DAY(AA930)&lt;&gt;31),  EOMONTH(AA930,0),
AND(MONTH(AA930)=12, DAY(AA930)=31, $AH$14="Not end"),  EDATE(AA929,1),
AND($AH$14="Not end"), EDATE(AA930, 1),
AND($AH$14="End"), EOMONTH(AA930, 1)
)</f>
        <v/>
      </c>
      <c r="AB931" s="75" t="str" cm="1">
        <f t="array" aca="1" ref="AB931" ca="1">_xlfn.IFS(AB930="","",
AND(AB930=last_rou_date), "",
AND($B$3="İllik"),DATE(YEAR(AB930)+1,MONTH(AB930),DAY(AB930) ),
AND($B$3="Aylıq", $AH$14="Not end"), EDATE(AB930,1),
AND($B$3="Aylıq", $AH$14="End"), EOMONTH(AB930,1)
)</f>
        <v/>
      </c>
      <c r="AC931" s="75" t="str" cm="1">
        <f t="array" aca="1" ref="AC931" ca="1">_xlfn.IFS(
AND($AN$14="Not year_end", AC930&gt;last_rou_date), "",
AND($AN$14="Year_end", AC930&gt;=last_rou_date), "",
AND($AN$14="Year_end"), DATE(YEAR(AC930+1), 12, 31),
AND($AN$14="Not year_end", MONTH(AC930)=12, DAY(AC930)=31), DATE(YEAR(AC929)+1, MONTH(AC929), DAY(AC929)),
AND($AN$14="Not year_end", OR(MONTH(AC930)&lt;&gt;12, DAY(AC930)&lt;&gt;31) ), DATE(YEAR(AC930), 12, 31)
)</f>
        <v/>
      </c>
      <c r="AD931" s="75" t="str" cm="1">
        <f t="array" aca="1" ref="AD931" ca="1">_xlfn.IFS(AD930="", "",
AND(AD930=last_rou_date, OR(MONTH(AD930)&lt;&gt;12, DAY(AD930)&lt;&gt;31) ), DATE(YEAR(AD930), 12, 31),
AND(MONTH(AD930)=12, DAY(AD930)=31, AD930&gt;=last_rou_date), "",
AND(MONTH(AD930)=12, DAY(AD930)&lt;&gt;31),  EOMONTH(AD930,0),
AND(MONTH(AD930)=12, DAY(AD930)=31, $AH$14="Not end"),  EDATE(AD929,1),
AND($AH$14="Not end"), EDATE(AD930, 1),
AND($AH$14="End"), EOMONTH(AD930, 1)
)</f>
        <v/>
      </c>
      <c r="AE931" s="51" t="str" cm="1">
        <f t="array" ref="AE931">_xlfn.IFS(W931="", "",
AND(W931&gt;0, W931&lt;=$B$4, $C$2="İllik artım, faiz olaraq", $D$2&gt;0, $B$3="İllik"), $B$5*((1+$D$2)^(W931-1)),
AND(W931&gt;0, W931&lt;=$B$4, $C$2="İllik artım, faiz olaraq", $D$2&gt;0, $B$3="Aylıq"), $B$5*((1+$D$2)^ROUNDDOWN((W931-1)/12,0)),
AND(W931=1, $C$2="Aşağıdakı kimi dəyişir", ), $B$5,
AND(W931&gt;1, W931&lt;=$B$4, $C$2="Aşağıdakı kimi dəyişir"), IFERROR(VLOOKUP(W931, $C$4:$D$7, 2, FALSE), AE930),
AND(W931&gt;0, W931&lt;=$B$4), $B$5,
TRUE,0 )</f>
        <v/>
      </c>
      <c r="AF931" s="51" t="str">
        <f t="shared" ca="1" si="43"/>
        <v/>
      </c>
    </row>
    <row r="932" spans="1:32" x14ac:dyDescent="0.4">
      <c r="A932" s="13" t="str" cm="1">
        <f t="array" aca="1" ref="A932" ca="1">_xlfn.IFS(
AND(SUMIFS(lease_table_interest_accruals, lease_table_dates, A931)&gt;0, COUNTIFS($E$14:E931, "Interest accrual", $A$14:A931, A931)=0),  A931,
AND(SUMIFS(lease_table_payments, lease_table_dates, A931)&gt;0, COUNTIFS($E$14:E931, "Payment", $A$14:A931, A931)=0),  A931,
AND(SUMIFS(rou_table_deprs, rou_table_dates, A931)&gt;0, COUNTIFS($E$14:E931, "Depreciation", $A$14:A931, A931)=0),  A931,
TRUE,  IFERROR(INDEX(rou_table_dates,  MATCH(A931, rou_table_dates)+1, ), "")
)</f>
        <v/>
      </c>
      <c r="B932" s="1" t="str" cm="1">
        <f t="array" aca="1" ref="B932" ca="1">_xlfn.IFS(
AND(E932="Payment", A932=$B$2), $AM$14,
E932="Payment", $AM$15,
E932="Interest accrual", $AM$18,
E932="Depreciation", $AM$17,
TRUE, "")</f>
        <v/>
      </c>
      <c r="C932" s="1" t="str" cm="1">
        <f t="array" aca="1" ref="C932" ca="1">_xlfn.IFS(
E932="Payment", $AM$19,
E932="Interest accrual", $AM$15,
E932="Depreciation", $AM$16,
TRUE, "")</f>
        <v/>
      </c>
      <c r="D932" s="1" t="str" cm="1">
        <f t="array" aca="1" ref="D932" ca="1">_xlfn.IFS(
E932="Payment", _xlfn.XLOOKUP(A932, lease_table_dates, lease_table_payments, 0, 0),
E932="Interest accrual", _xlfn.XLOOKUP(A932, lease_table_dates, lease_table_interest_accruals, 0, 0),
E932="Depreciation", _xlfn.XLOOKUP(A932, rou_table_dates, rou_table_deprs, 0, 0),
TRUE, ""
)</f>
        <v/>
      </c>
      <c r="E932" s="7" t="str" cm="1">
        <f t="array" aca="1" ref="E932" ca="1">_xlfn.IFS(
AND(SUMIFS(lease_table_interest_accruals, lease_table_dates, A932)&gt;0, COUNTIFS($E$14:E931, "Interest accrual", $A$14:A931, A932)=0), "Interest accrual",
AND(SUMIFS(lease_table_payments, lease_table_dates, A932)&gt;0, COUNTIFS($E$14:E931, "Payment", $A$14:A931, A932)=0), "Payment",
AND(SUMIFS(rou_table_deprs, rou_table_dates, A932)&gt;0, COUNTIFS($E$14:E931, "Depreciation", $A$14:A931, A932)=0), "Depreciation",
TRUE,  ""
)</f>
        <v/>
      </c>
      <c r="G932" s="13" t="str" cm="1">
        <f t="array" aca="1" ref="G932" ca="1">_xlfn.IFS(
AND($B$11="Hə", $B$3="İllik"), Z932,
AND($B$11="Hə", $B$3="Aylıq"), AA932,
$B$11="Yox", X932)</f>
        <v/>
      </c>
      <c r="H932" s="1" t="str" cm="1">
        <f t="array" aca="1" ref="H932" ca="1">_xlfn.IFS( G932="", "",
TRUE, ROUND( H931+I932-J932, 2) )</f>
        <v/>
      </c>
      <c r="I932" s="1" t="str" cm="1">
        <f t="array" aca="1" ref="I932" ca="1">_xlfn.IFS(G932="", "",
G932=last_payment_date, (J932-H931),
 TRUE,  -  (H931- H931* (1+$B$6)^ (_xlfn.DAYS(G932,G931)/365) )
)</f>
        <v/>
      </c>
      <c r="J932" s="1" t="str" cm="1">
        <f t="array" aca="1" ref="J932" ca="1">_xlfn.IFS(G932="", "",
TRUE, _xlfn.XLOOKUP(G932,  payment_dates, payments,0,0)
)</f>
        <v/>
      </c>
      <c r="L932" s="8" t="str" cm="1">
        <f t="array" aca="1" ref="L932" ca="1">_xlfn.IFS(
AND($B$11="Hə", $B$3="İllik"), AC932,
AND($B$11="Hə", $B$3="Aylıq"), AD932,
$B$11="Yox", AB932)</f>
        <v/>
      </c>
      <c r="M932" s="1" t="str" cm="1">
        <f t="array" aca="1" ref="M932" ca="1">_xlfn.IFS( L932="", "",
(M931-N932)&lt;=0.5, 0,
TRUE,  M931-N932)</f>
        <v/>
      </c>
      <c r="N932" s="7" t="str" cm="1">
        <f t="array" aca="1" ref="N932" ca="1">_xlfn.IFS(
L932="", "",
TRUE, MIN(M931, ROUND($M$14/ (last_rou_date - $B$2) * (L932-L931), 2) )
)</f>
        <v/>
      </c>
      <c r="P932" s="59" t="str">
        <f t="shared" ca="1" si="42"/>
        <v/>
      </c>
      <c r="Q932" s="1" t="str" cm="1">
        <f t="array" aca="1" ref="Q932" ca="1">_xlfn.IFS(P932="","",
$B$11="Hə", _xlfn.XLOOKUP(DATE(P932, 12, 31), rou_table_dates, rou_table_nbvs,0, 0),
TRUE,  MAX(0, ROUND($M$14 - $M$14/ (last_rou_date - $B$2) * (DATE(P932,12,31) - $B$2), 2) )
)</f>
        <v/>
      </c>
      <c r="R932" s="1" t="str" cm="1">
        <f t="array" aca="1" ref="R932" ca="1">_xlfn.IFS(P932="","",
$B$11="Hə", _xlfn.XLOOKUP(DATE(P932, 12, 31), lease_table_dates, lease_table_balances,0, 0),
TRUE, IFERROR( XNPV($B$6, IF(payment_dates &gt;DATE(P932, 12, 31), payments,  0),  IF(payment_dates &gt;DATE(P932, 12, 31), payment_dates,  DATE(P932, 12, 31))    ),0)
)</f>
        <v/>
      </c>
      <c r="S932" s="1" t="str" cm="1">
        <f t="array" aca="1" ref="S932" ca="1">_xlfn.IFS(P932="","",
TRUE,  MIN( MIN(Q931, $M$14), ROUND($M$14/ (last_rou_date - $B$2) * (DATE(P932,12,31) - MAX($B$2, DATE(P932-1, 12, 31))), 2) )
)</f>
        <v/>
      </c>
      <c r="T932" s="7" t="str" cm="1">
        <f t="array" aca="1" ref="T932" ca="1">_xlfn.IFS(P932="", "",
ISTEXT(R931), R932- (H932 - SUMIFS( lease_table_payments, lease_table_years, P932) -$AG$14 ),
AND(ISNUMBER(R931), R932&lt;&gt;""),   R932- (R931 - SUMIFS( lease_table_payments, lease_table_years, P932) )
)</f>
        <v/>
      </c>
      <c r="V932" s="64">
        <f t="shared" si="44"/>
        <v>919</v>
      </c>
      <c r="W932" s="51" t="str" cm="1">
        <f t="array" ref="W932">_xlfn.IFS(
OR(W931=$B$4, W931=""),"",
TRUE,W931+1
)</f>
        <v/>
      </c>
      <c r="X932" s="51" t="str" cm="1">
        <f t="array" ref="X932">_xlfn.IFS(X931="","",
W932="", "",
AND($B$3="İllik"),DATE(YEAR(X931)+1,MONTH(X931),DAY(X931) ),
AND($B$3="Aylıq", $AH$14="Not end"), EDATE(X931,1),
AND($B$3="Aylıq", $AH$14="End"), EOMONTH(X931,1)
)</f>
        <v/>
      </c>
      <c r="Y932" s="51" t="str" cm="1">
        <f t="array" aca="1" ref="Y932" ca="1">_xlfn.IFS(
AND($B$7="Dövrün əvvəlində", Y931&lt;=last_rou_date), DATE(YEAR(Y931)+1, 12, 31),
AND($B$7="Dövrün sonunda", Y931&lt;=last_payment_date), DATE(YEAR(Y931)+1, 12, 31),
TRUE, ""
)</f>
        <v/>
      </c>
      <c r="Z932" s="75" t="str" cm="1">
        <f t="array" aca="1" ref="Z932" ca="1">_xlfn.IFS(
AND($AN$14="Not year_end", Z931&gt;last_payment_date), "",
AND($AN$14="Year_end", Z931&gt;=last_payment_date), "",
AND($AN$14="Year_end"), DATE(YEAR(Z931+1), 12, 31),
AND($AN$14="Not year_end", MONTH(Z931)=12, DAY(Z931)=31), DATE(YEAR(Z930)+1, MONTH(Z930), DAY(Z930)),
AND($AN$14="Not year_end", OR(MONTH(Z931)&lt;&gt;12, DAY(Z931)&lt;&gt;31) ), DATE(YEAR(Z931), 12, 31)
)</f>
        <v/>
      </c>
      <c r="AA932" s="75" t="str" cm="1">
        <f t="array" aca="1" ref="AA932" ca="1">_xlfn.IFS(AA931="", "",
AND(AA931=last_payment_date, OR(MONTH(AA931)&lt;&gt;12, DAY(AA931)&lt;&gt;31) ), DATE(YEAR(AA931), 12, 31),
AND(MONTH(AA931)=12, DAY(AA931)=31, AA931&gt;=last_payment_date), "",
AND(MONTH(AA931)=12, DAY(AA931)&lt;&gt;31),  EOMONTH(AA931,0),
AND(MONTH(AA931)=12, DAY(AA931)=31, $AH$14="Not end"),  EDATE(AA930,1),
AND($AH$14="Not end"), EDATE(AA931, 1),
AND($AH$14="End"), EOMONTH(AA931, 1)
)</f>
        <v/>
      </c>
      <c r="AB932" s="75" t="str" cm="1">
        <f t="array" aca="1" ref="AB932" ca="1">_xlfn.IFS(AB931="","",
AND(AB931=last_rou_date), "",
AND($B$3="İllik"),DATE(YEAR(AB931)+1,MONTH(AB931),DAY(AB931) ),
AND($B$3="Aylıq", $AH$14="Not end"), EDATE(AB931,1),
AND($B$3="Aylıq", $AH$14="End"), EOMONTH(AB931,1)
)</f>
        <v/>
      </c>
      <c r="AC932" s="75" t="str" cm="1">
        <f t="array" aca="1" ref="AC932" ca="1">_xlfn.IFS(
AND($AN$14="Not year_end", AC931&gt;last_rou_date), "",
AND($AN$14="Year_end", AC931&gt;=last_rou_date), "",
AND($AN$14="Year_end"), DATE(YEAR(AC931+1), 12, 31),
AND($AN$14="Not year_end", MONTH(AC931)=12, DAY(AC931)=31), DATE(YEAR(AC930)+1, MONTH(AC930), DAY(AC930)),
AND($AN$14="Not year_end", OR(MONTH(AC931)&lt;&gt;12, DAY(AC931)&lt;&gt;31) ), DATE(YEAR(AC931), 12, 31)
)</f>
        <v/>
      </c>
      <c r="AD932" s="75" t="str" cm="1">
        <f t="array" aca="1" ref="AD932" ca="1">_xlfn.IFS(AD931="", "",
AND(AD931=last_rou_date, OR(MONTH(AD931)&lt;&gt;12, DAY(AD931)&lt;&gt;31) ), DATE(YEAR(AD931), 12, 31),
AND(MONTH(AD931)=12, DAY(AD931)=31, AD931&gt;=last_rou_date), "",
AND(MONTH(AD931)=12, DAY(AD931)&lt;&gt;31),  EOMONTH(AD931,0),
AND(MONTH(AD931)=12, DAY(AD931)=31, $AH$14="Not end"),  EDATE(AD930,1),
AND($AH$14="Not end"), EDATE(AD931, 1),
AND($AH$14="End"), EOMONTH(AD931, 1)
)</f>
        <v/>
      </c>
      <c r="AE932" s="51" t="str" cm="1">
        <f t="array" ref="AE932">_xlfn.IFS(W932="", "",
AND(W932&gt;0, W932&lt;=$B$4, $C$2="İllik artım, faiz olaraq", $D$2&gt;0, $B$3="İllik"), $B$5*((1+$D$2)^(W932-1)),
AND(W932&gt;0, W932&lt;=$B$4, $C$2="İllik artım, faiz olaraq", $D$2&gt;0, $B$3="Aylıq"), $B$5*((1+$D$2)^ROUNDDOWN((W932-1)/12,0)),
AND(W932=1, $C$2="Aşağıdakı kimi dəyişir", ), $B$5,
AND(W932&gt;1, W932&lt;=$B$4, $C$2="Aşağıdakı kimi dəyişir"), IFERROR(VLOOKUP(W932, $C$4:$D$7, 2, FALSE), AE931),
AND(W932&gt;0, W932&lt;=$B$4), $B$5,
TRUE,0 )</f>
        <v/>
      </c>
      <c r="AF932" s="51" t="str">
        <f t="shared" ca="1" si="43"/>
        <v/>
      </c>
    </row>
    <row r="933" spans="1:32" x14ac:dyDescent="0.4">
      <c r="A933" s="13" t="str" cm="1">
        <f t="array" aca="1" ref="A933" ca="1">_xlfn.IFS(
AND(SUMIFS(lease_table_interest_accruals, lease_table_dates, A932)&gt;0, COUNTIFS($E$14:E932, "Interest accrual", $A$14:A932, A932)=0),  A932,
AND(SUMIFS(lease_table_payments, lease_table_dates, A932)&gt;0, COUNTIFS($E$14:E932, "Payment", $A$14:A932, A932)=0),  A932,
AND(SUMIFS(rou_table_deprs, rou_table_dates, A932)&gt;0, COUNTIFS($E$14:E932, "Depreciation", $A$14:A932, A932)=0),  A932,
TRUE,  IFERROR(INDEX(rou_table_dates,  MATCH(A932, rou_table_dates)+1, ), "")
)</f>
        <v/>
      </c>
      <c r="B933" s="1" t="str" cm="1">
        <f t="array" aca="1" ref="B933" ca="1">_xlfn.IFS(
AND(E933="Payment", A933=$B$2), $AM$14,
E933="Payment", $AM$15,
E933="Interest accrual", $AM$18,
E933="Depreciation", $AM$17,
TRUE, "")</f>
        <v/>
      </c>
      <c r="C933" s="1" t="str" cm="1">
        <f t="array" aca="1" ref="C933" ca="1">_xlfn.IFS(
E933="Payment", $AM$19,
E933="Interest accrual", $AM$15,
E933="Depreciation", $AM$16,
TRUE, "")</f>
        <v/>
      </c>
      <c r="D933" s="1" t="str" cm="1">
        <f t="array" aca="1" ref="D933" ca="1">_xlfn.IFS(
E933="Payment", _xlfn.XLOOKUP(A933, lease_table_dates, lease_table_payments, 0, 0),
E933="Interest accrual", _xlfn.XLOOKUP(A933, lease_table_dates, lease_table_interest_accruals, 0, 0),
E933="Depreciation", _xlfn.XLOOKUP(A933, rou_table_dates, rou_table_deprs, 0, 0),
TRUE, ""
)</f>
        <v/>
      </c>
      <c r="E933" s="7" t="str" cm="1">
        <f t="array" aca="1" ref="E933" ca="1">_xlfn.IFS(
AND(SUMIFS(lease_table_interest_accruals, lease_table_dates, A933)&gt;0, COUNTIFS($E$14:E932, "Interest accrual", $A$14:A932, A933)=0), "Interest accrual",
AND(SUMIFS(lease_table_payments, lease_table_dates, A933)&gt;0, COUNTIFS($E$14:E932, "Payment", $A$14:A932, A933)=0), "Payment",
AND(SUMIFS(rou_table_deprs, rou_table_dates, A933)&gt;0, COUNTIFS($E$14:E932, "Depreciation", $A$14:A932, A933)=0), "Depreciation",
TRUE,  ""
)</f>
        <v/>
      </c>
      <c r="G933" s="13" t="str" cm="1">
        <f t="array" aca="1" ref="G933" ca="1">_xlfn.IFS(
AND($B$11="Hə", $B$3="İllik"), Z933,
AND($B$11="Hə", $B$3="Aylıq"), AA933,
$B$11="Yox", X933)</f>
        <v/>
      </c>
      <c r="H933" s="1" t="str" cm="1">
        <f t="array" aca="1" ref="H933" ca="1">_xlfn.IFS( G933="", "",
TRUE, ROUND( H932+I933-J933, 2) )</f>
        <v/>
      </c>
      <c r="I933" s="1" t="str" cm="1">
        <f t="array" aca="1" ref="I933" ca="1">_xlfn.IFS(G933="", "",
G933=last_payment_date, (J933-H932),
 TRUE,  -  (H932- H932* (1+$B$6)^ (_xlfn.DAYS(G933,G932)/365) )
)</f>
        <v/>
      </c>
      <c r="J933" s="1" t="str" cm="1">
        <f t="array" aca="1" ref="J933" ca="1">_xlfn.IFS(G933="", "",
TRUE, _xlfn.XLOOKUP(G933,  payment_dates, payments,0,0)
)</f>
        <v/>
      </c>
      <c r="L933" s="8" t="str" cm="1">
        <f t="array" aca="1" ref="L933" ca="1">_xlfn.IFS(
AND($B$11="Hə", $B$3="İllik"), AC933,
AND($B$11="Hə", $B$3="Aylıq"), AD933,
$B$11="Yox", AB933)</f>
        <v/>
      </c>
      <c r="M933" s="1" t="str" cm="1">
        <f t="array" aca="1" ref="M933" ca="1">_xlfn.IFS( L933="", "",
(M932-N933)&lt;=0.5, 0,
TRUE,  M932-N933)</f>
        <v/>
      </c>
      <c r="N933" s="7" t="str" cm="1">
        <f t="array" aca="1" ref="N933" ca="1">_xlfn.IFS(
L933="", "",
TRUE, MIN(M932, ROUND($M$14/ (last_rou_date - $B$2) * (L933-L932), 2) )
)</f>
        <v/>
      </c>
      <c r="P933" s="59" t="str">
        <f t="shared" ca="1" si="42"/>
        <v/>
      </c>
      <c r="Q933" s="1" t="str" cm="1">
        <f t="array" aca="1" ref="Q933" ca="1">_xlfn.IFS(P933="","",
$B$11="Hə", _xlfn.XLOOKUP(DATE(P933, 12, 31), rou_table_dates, rou_table_nbvs,0, 0),
TRUE,  MAX(0, ROUND($M$14 - $M$14/ (last_rou_date - $B$2) * (DATE(P933,12,31) - $B$2), 2) )
)</f>
        <v/>
      </c>
      <c r="R933" s="1" t="str" cm="1">
        <f t="array" aca="1" ref="R933" ca="1">_xlfn.IFS(P933="","",
$B$11="Hə", _xlfn.XLOOKUP(DATE(P933, 12, 31), lease_table_dates, lease_table_balances,0, 0),
TRUE, IFERROR( XNPV($B$6, IF(payment_dates &gt;DATE(P933, 12, 31), payments,  0),  IF(payment_dates &gt;DATE(P933, 12, 31), payment_dates,  DATE(P933, 12, 31))    ),0)
)</f>
        <v/>
      </c>
      <c r="S933" s="1" t="str" cm="1">
        <f t="array" aca="1" ref="S933" ca="1">_xlfn.IFS(P933="","",
TRUE,  MIN( MIN(Q932, $M$14), ROUND($M$14/ (last_rou_date - $B$2) * (DATE(P933,12,31) - MAX($B$2, DATE(P933-1, 12, 31))), 2) )
)</f>
        <v/>
      </c>
      <c r="T933" s="7" t="str" cm="1">
        <f t="array" aca="1" ref="T933" ca="1">_xlfn.IFS(P933="", "",
ISTEXT(R932), R933- (H933 - SUMIFS( lease_table_payments, lease_table_years, P933) -$AG$14 ),
AND(ISNUMBER(R932), R933&lt;&gt;""),   R933- (R932 - SUMIFS( lease_table_payments, lease_table_years, P933) )
)</f>
        <v/>
      </c>
      <c r="V933" s="64">
        <f t="shared" si="44"/>
        <v>920</v>
      </c>
      <c r="W933" s="51" t="str" cm="1">
        <f t="array" ref="W933">_xlfn.IFS(
OR(W932=$B$4, W932=""),"",
TRUE,W932+1
)</f>
        <v/>
      </c>
      <c r="X933" s="51" t="str" cm="1">
        <f t="array" ref="X933">_xlfn.IFS(X932="","",
W933="", "",
AND($B$3="İllik"),DATE(YEAR(X932)+1,MONTH(X932),DAY(X932) ),
AND($B$3="Aylıq", $AH$14="Not end"), EDATE(X932,1),
AND($B$3="Aylıq", $AH$14="End"), EOMONTH(X932,1)
)</f>
        <v/>
      </c>
      <c r="Y933" s="51" t="str" cm="1">
        <f t="array" aca="1" ref="Y933" ca="1">_xlfn.IFS(
AND($B$7="Dövrün əvvəlində", Y932&lt;=last_rou_date), DATE(YEAR(Y932)+1, 12, 31),
AND($B$7="Dövrün sonunda", Y932&lt;=last_payment_date), DATE(YEAR(Y932)+1, 12, 31),
TRUE, ""
)</f>
        <v/>
      </c>
      <c r="Z933" s="75" t="str" cm="1">
        <f t="array" aca="1" ref="Z933" ca="1">_xlfn.IFS(
AND($AN$14="Not year_end", Z932&gt;last_payment_date), "",
AND($AN$14="Year_end", Z932&gt;=last_payment_date), "",
AND($AN$14="Year_end"), DATE(YEAR(Z932+1), 12, 31),
AND($AN$14="Not year_end", MONTH(Z932)=12, DAY(Z932)=31), DATE(YEAR(Z931)+1, MONTH(Z931), DAY(Z931)),
AND($AN$14="Not year_end", OR(MONTH(Z932)&lt;&gt;12, DAY(Z932)&lt;&gt;31) ), DATE(YEAR(Z932), 12, 31)
)</f>
        <v/>
      </c>
      <c r="AA933" s="75" t="str" cm="1">
        <f t="array" aca="1" ref="AA933" ca="1">_xlfn.IFS(AA932="", "",
AND(AA932=last_payment_date, OR(MONTH(AA932)&lt;&gt;12, DAY(AA932)&lt;&gt;31) ), DATE(YEAR(AA932), 12, 31),
AND(MONTH(AA932)=12, DAY(AA932)=31, AA932&gt;=last_payment_date), "",
AND(MONTH(AA932)=12, DAY(AA932)&lt;&gt;31),  EOMONTH(AA932,0),
AND(MONTH(AA932)=12, DAY(AA932)=31, $AH$14="Not end"),  EDATE(AA931,1),
AND($AH$14="Not end"), EDATE(AA932, 1),
AND($AH$14="End"), EOMONTH(AA932, 1)
)</f>
        <v/>
      </c>
      <c r="AB933" s="75" t="str" cm="1">
        <f t="array" aca="1" ref="AB933" ca="1">_xlfn.IFS(AB932="","",
AND(AB932=last_rou_date), "",
AND($B$3="İllik"),DATE(YEAR(AB932)+1,MONTH(AB932),DAY(AB932) ),
AND($B$3="Aylıq", $AH$14="Not end"), EDATE(AB932,1),
AND($B$3="Aylıq", $AH$14="End"), EOMONTH(AB932,1)
)</f>
        <v/>
      </c>
      <c r="AC933" s="75" t="str" cm="1">
        <f t="array" aca="1" ref="AC933" ca="1">_xlfn.IFS(
AND($AN$14="Not year_end", AC932&gt;last_rou_date), "",
AND($AN$14="Year_end", AC932&gt;=last_rou_date), "",
AND($AN$14="Year_end"), DATE(YEAR(AC932+1), 12, 31),
AND($AN$14="Not year_end", MONTH(AC932)=12, DAY(AC932)=31), DATE(YEAR(AC931)+1, MONTH(AC931), DAY(AC931)),
AND($AN$14="Not year_end", OR(MONTH(AC932)&lt;&gt;12, DAY(AC932)&lt;&gt;31) ), DATE(YEAR(AC932), 12, 31)
)</f>
        <v/>
      </c>
      <c r="AD933" s="75" t="str" cm="1">
        <f t="array" aca="1" ref="AD933" ca="1">_xlfn.IFS(AD932="", "",
AND(AD932=last_rou_date, OR(MONTH(AD932)&lt;&gt;12, DAY(AD932)&lt;&gt;31) ), DATE(YEAR(AD932), 12, 31),
AND(MONTH(AD932)=12, DAY(AD932)=31, AD932&gt;=last_rou_date), "",
AND(MONTH(AD932)=12, DAY(AD932)&lt;&gt;31),  EOMONTH(AD932,0),
AND(MONTH(AD932)=12, DAY(AD932)=31, $AH$14="Not end"),  EDATE(AD931,1),
AND($AH$14="Not end"), EDATE(AD932, 1),
AND($AH$14="End"), EOMONTH(AD932, 1)
)</f>
        <v/>
      </c>
      <c r="AE933" s="51" t="str" cm="1">
        <f t="array" ref="AE933">_xlfn.IFS(W933="", "",
AND(W933&gt;0, W933&lt;=$B$4, $C$2="İllik artım, faiz olaraq", $D$2&gt;0, $B$3="İllik"), $B$5*((1+$D$2)^(W933-1)),
AND(W933&gt;0, W933&lt;=$B$4, $C$2="İllik artım, faiz olaraq", $D$2&gt;0, $B$3="Aylıq"), $B$5*((1+$D$2)^ROUNDDOWN((W933-1)/12,0)),
AND(W933=1, $C$2="Aşağıdakı kimi dəyişir", ), $B$5,
AND(W933&gt;1, W933&lt;=$B$4, $C$2="Aşağıdakı kimi dəyişir"), IFERROR(VLOOKUP(W933, $C$4:$D$7, 2, FALSE), AE932),
AND(W933&gt;0, W933&lt;=$B$4), $B$5,
TRUE,0 )</f>
        <v/>
      </c>
      <c r="AF933" s="51" t="str">
        <f t="shared" ca="1" si="43"/>
        <v/>
      </c>
    </row>
    <row r="934" spans="1:32" x14ac:dyDescent="0.4">
      <c r="A934" s="13" t="str" cm="1">
        <f t="array" aca="1" ref="A934" ca="1">_xlfn.IFS(
AND(SUMIFS(lease_table_interest_accruals, lease_table_dates, A933)&gt;0, COUNTIFS($E$14:E933, "Interest accrual", $A$14:A933, A933)=0),  A933,
AND(SUMIFS(lease_table_payments, lease_table_dates, A933)&gt;0, COUNTIFS($E$14:E933, "Payment", $A$14:A933, A933)=0),  A933,
AND(SUMIFS(rou_table_deprs, rou_table_dates, A933)&gt;0, COUNTIFS($E$14:E933, "Depreciation", $A$14:A933, A933)=0),  A933,
TRUE,  IFERROR(INDEX(rou_table_dates,  MATCH(A933, rou_table_dates)+1, ), "")
)</f>
        <v/>
      </c>
      <c r="B934" s="1" t="str" cm="1">
        <f t="array" aca="1" ref="B934" ca="1">_xlfn.IFS(
AND(E934="Payment", A934=$B$2), $AM$14,
E934="Payment", $AM$15,
E934="Interest accrual", $AM$18,
E934="Depreciation", $AM$17,
TRUE, "")</f>
        <v/>
      </c>
      <c r="C934" s="1" t="str" cm="1">
        <f t="array" aca="1" ref="C934" ca="1">_xlfn.IFS(
E934="Payment", $AM$19,
E934="Interest accrual", $AM$15,
E934="Depreciation", $AM$16,
TRUE, "")</f>
        <v/>
      </c>
      <c r="D934" s="1" t="str" cm="1">
        <f t="array" aca="1" ref="D934" ca="1">_xlfn.IFS(
E934="Payment", _xlfn.XLOOKUP(A934, lease_table_dates, lease_table_payments, 0, 0),
E934="Interest accrual", _xlfn.XLOOKUP(A934, lease_table_dates, lease_table_interest_accruals, 0, 0),
E934="Depreciation", _xlfn.XLOOKUP(A934, rou_table_dates, rou_table_deprs, 0, 0),
TRUE, ""
)</f>
        <v/>
      </c>
      <c r="E934" s="7" t="str" cm="1">
        <f t="array" aca="1" ref="E934" ca="1">_xlfn.IFS(
AND(SUMIFS(lease_table_interest_accruals, lease_table_dates, A934)&gt;0, COUNTIFS($E$14:E933, "Interest accrual", $A$14:A933, A934)=0), "Interest accrual",
AND(SUMIFS(lease_table_payments, lease_table_dates, A934)&gt;0, COUNTIFS($E$14:E933, "Payment", $A$14:A933, A934)=0), "Payment",
AND(SUMIFS(rou_table_deprs, rou_table_dates, A934)&gt;0, COUNTIFS($E$14:E933, "Depreciation", $A$14:A933, A934)=0), "Depreciation",
TRUE,  ""
)</f>
        <v/>
      </c>
      <c r="G934" s="13" t="str" cm="1">
        <f t="array" aca="1" ref="G934" ca="1">_xlfn.IFS(
AND($B$11="Hə", $B$3="İllik"), Z934,
AND($B$11="Hə", $B$3="Aylıq"), AA934,
$B$11="Yox", X934)</f>
        <v/>
      </c>
      <c r="H934" s="1" t="str" cm="1">
        <f t="array" aca="1" ref="H934" ca="1">_xlfn.IFS( G934="", "",
TRUE, ROUND( H933+I934-J934, 2) )</f>
        <v/>
      </c>
      <c r="I934" s="1" t="str" cm="1">
        <f t="array" aca="1" ref="I934" ca="1">_xlfn.IFS(G934="", "",
G934=last_payment_date, (J934-H933),
 TRUE,  -  (H933- H933* (1+$B$6)^ (_xlfn.DAYS(G934,G933)/365) )
)</f>
        <v/>
      </c>
      <c r="J934" s="1" t="str" cm="1">
        <f t="array" aca="1" ref="J934" ca="1">_xlfn.IFS(G934="", "",
TRUE, _xlfn.XLOOKUP(G934,  payment_dates, payments,0,0)
)</f>
        <v/>
      </c>
      <c r="L934" s="8" t="str" cm="1">
        <f t="array" aca="1" ref="L934" ca="1">_xlfn.IFS(
AND($B$11="Hə", $B$3="İllik"), AC934,
AND($B$11="Hə", $B$3="Aylıq"), AD934,
$B$11="Yox", AB934)</f>
        <v/>
      </c>
      <c r="M934" s="1" t="str" cm="1">
        <f t="array" aca="1" ref="M934" ca="1">_xlfn.IFS( L934="", "",
(M933-N934)&lt;=0.5, 0,
TRUE,  M933-N934)</f>
        <v/>
      </c>
      <c r="N934" s="7" t="str" cm="1">
        <f t="array" aca="1" ref="N934" ca="1">_xlfn.IFS(
L934="", "",
TRUE, MIN(M933, ROUND($M$14/ (last_rou_date - $B$2) * (L934-L933), 2) )
)</f>
        <v/>
      </c>
      <c r="P934" s="59" t="str">
        <f t="shared" ca="1" si="42"/>
        <v/>
      </c>
      <c r="Q934" s="1" t="str" cm="1">
        <f t="array" aca="1" ref="Q934" ca="1">_xlfn.IFS(P934="","",
$B$11="Hə", _xlfn.XLOOKUP(DATE(P934, 12, 31), rou_table_dates, rou_table_nbvs,0, 0),
TRUE,  MAX(0, ROUND($M$14 - $M$14/ (last_rou_date - $B$2) * (DATE(P934,12,31) - $B$2), 2) )
)</f>
        <v/>
      </c>
      <c r="R934" s="1" t="str" cm="1">
        <f t="array" aca="1" ref="R934" ca="1">_xlfn.IFS(P934="","",
$B$11="Hə", _xlfn.XLOOKUP(DATE(P934, 12, 31), lease_table_dates, lease_table_balances,0, 0),
TRUE, IFERROR( XNPV($B$6, IF(payment_dates &gt;DATE(P934, 12, 31), payments,  0),  IF(payment_dates &gt;DATE(P934, 12, 31), payment_dates,  DATE(P934, 12, 31))    ),0)
)</f>
        <v/>
      </c>
      <c r="S934" s="1" t="str" cm="1">
        <f t="array" aca="1" ref="S934" ca="1">_xlfn.IFS(P934="","",
TRUE,  MIN( MIN(Q933, $M$14), ROUND($M$14/ (last_rou_date - $B$2) * (DATE(P934,12,31) - MAX($B$2, DATE(P934-1, 12, 31))), 2) )
)</f>
        <v/>
      </c>
      <c r="T934" s="7" t="str" cm="1">
        <f t="array" aca="1" ref="T934" ca="1">_xlfn.IFS(P934="", "",
ISTEXT(R933), R934- (H934 - SUMIFS( lease_table_payments, lease_table_years, P934) -$AG$14 ),
AND(ISNUMBER(R933), R934&lt;&gt;""),   R934- (R933 - SUMIFS( lease_table_payments, lease_table_years, P934) )
)</f>
        <v/>
      </c>
      <c r="V934" s="64">
        <f t="shared" si="44"/>
        <v>921</v>
      </c>
      <c r="W934" s="51" t="str" cm="1">
        <f t="array" ref="W934">_xlfn.IFS(
OR(W933=$B$4, W933=""),"",
TRUE,W933+1
)</f>
        <v/>
      </c>
      <c r="X934" s="51" t="str" cm="1">
        <f t="array" ref="X934">_xlfn.IFS(X933="","",
W934="", "",
AND($B$3="İllik"),DATE(YEAR(X933)+1,MONTH(X933),DAY(X933) ),
AND($B$3="Aylıq", $AH$14="Not end"), EDATE(X933,1),
AND($B$3="Aylıq", $AH$14="End"), EOMONTH(X933,1)
)</f>
        <v/>
      </c>
      <c r="Y934" s="51" t="str" cm="1">
        <f t="array" aca="1" ref="Y934" ca="1">_xlfn.IFS(
AND($B$7="Dövrün əvvəlində", Y933&lt;=last_rou_date), DATE(YEAR(Y933)+1, 12, 31),
AND($B$7="Dövrün sonunda", Y933&lt;=last_payment_date), DATE(YEAR(Y933)+1, 12, 31),
TRUE, ""
)</f>
        <v/>
      </c>
      <c r="Z934" s="75" t="str" cm="1">
        <f t="array" aca="1" ref="Z934" ca="1">_xlfn.IFS(
AND($AN$14="Not year_end", Z933&gt;last_payment_date), "",
AND($AN$14="Year_end", Z933&gt;=last_payment_date), "",
AND($AN$14="Year_end"), DATE(YEAR(Z933+1), 12, 31),
AND($AN$14="Not year_end", MONTH(Z933)=12, DAY(Z933)=31), DATE(YEAR(Z932)+1, MONTH(Z932), DAY(Z932)),
AND($AN$14="Not year_end", OR(MONTH(Z933)&lt;&gt;12, DAY(Z933)&lt;&gt;31) ), DATE(YEAR(Z933), 12, 31)
)</f>
        <v/>
      </c>
      <c r="AA934" s="75" t="str" cm="1">
        <f t="array" aca="1" ref="AA934" ca="1">_xlfn.IFS(AA933="", "",
AND(AA933=last_payment_date, OR(MONTH(AA933)&lt;&gt;12, DAY(AA933)&lt;&gt;31) ), DATE(YEAR(AA933), 12, 31),
AND(MONTH(AA933)=12, DAY(AA933)=31, AA933&gt;=last_payment_date), "",
AND(MONTH(AA933)=12, DAY(AA933)&lt;&gt;31),  EOMONTH(AA933,0),
AND(MONTH(AA933)=12, DAY(AA933)=31, $AH$14="Not end"),  EDATE(AA932,1),
AND($AH$14="Not end"), EDATE(AA933, 1),
AND($AH$14="End"), EOMONTH(AA933, 1)
)</f>
        <v/>
      </c>
      <c r="AB934" s="75" t="str" cm="1">
        <f t="array" aca="1" ref="AB934" ca="1">_xlfn.IFS(AB933="","",
AND(AB933=last_rou_date), "",
AND($B$3="İllik"),DATE(YEAR(AB933)+1,MONTH(AB933),DAY(AB933) ),
AND($B$3="Aylıq", $AH$14="Not end"), EDATE(AB933,1),
AND($B$3="Aylıq", $AH$14="End"), EOMONTH(AB933,1)
)</f>
        <v/>
      </c>
      <c r="AC934" s="75" t="str" cm="1">
        <f t="array" aca="1" ref="AC934" ca="1">_xlfn.IFS(
AND($AN$14="Not year_end", AC933&gt;last_rou_date), "",
AND($AN$14="Year_end", AC933&gt;=last_rou_date), "",
AND($AN$14="Year_end"), DATE(YEAR(AC933+1), 12, 31),
AND($AN$14="Not year_end", MONTH(AC933)=12, DAY(AC933)=31), DATE(YEAR(AC932)+1, MONTH(AC932), DAY(AC932)),
AND($AN$14="Not year_end", OR(MONTH(AC933)&lt;&gt;12, DAY(AC933)&lt;&gt;31) ), DATE(YEAR(AC933), 12, 31)
)</f>
        <v/>
      </c>
      <c r="AD934" s="75" t="str" cm="1">
        <f t="array" aca="1" ref="AD934" ca="1">_xlfn.IFS(AD933="", "",
AND(AD933=last_rou_date, OR(MONTH(AD933)&lt;&gt;12, DAY(AD933)&lt;&gt;31) ), DATE(YEAR(AD933), 12, 31),
AND(MONTH(AD933)=12, DAY(AD933)=31, AD933&gt;=last_rou_date), "",
AND(MONTH(AD933)=12, DAY(AD933)&lt;&gt;31),  EOMONTH(AD933,0),
AND(MONTH(AD933)=12, DAY(AD933)=31, $AH$14="Not end"),  EDATE(AD932,1),
AND($AH$14="Not end"), EDATE(AD933, 1),
AND($AH$14="End"), EOMONTH(AD933, 1)
)</f>
        <v/>
      </c>
      <c r="AE934" s="51" t="str" cm="1">
        <f t="array" ref="AE934">_xlfn.IFS(W934="", "",
AND(W934&gt;0, W934&lt;=$B$4, $C$2="İllik artım, faiz olaraq", $D$2&gt;0, $B$3="İllik"), $B$5*((1+$D$2)^(W934-1)),
AND(W934&gt;0, W934&lt;=$B$4, $C$2="İllik artım, faiz olaraq", $D$2&gt;0, $B$3="Aylıq"), $B$5*((1+$D$2)^ROUNDDOWN((W934-1)/12,0)),
AND(W934=1, $C$2="Aşağıdakı kimi dəyişir", ), $B$5,
AND(W934&gt;1, W934&lt;=$B$4, $C$2="Aşağıdakı kimi dəyişir"), IFERROR(VLOOKUP(W934, $C$4:$D$7, 2, FALSE), AE933),
AND(W934&gt;0, W934&lt;=$B$4), $B$5,
TRUE,0 )</f>
        <v/>
      </c>
      <c r="AF934" s="51" t="str">
        <f t="shared" ca="1" si="43"/>
        <v/>
      </c>
    </row>
    <row r="935" spans="1:32" x14ac:dyDescent="0.4">
      <c r="A935" s="13" t="str" cm="1">
        <f t="array" aca="1" ref="A935" ca="1">_xlfn.IFS(
AND(SUMIFS(lease_table_interest_accruals, lease_table_dates, A934)&gt;0, COUNTIFS($E$14:E934, "Interest accrual", $A$14:A934, A934)=0),  A934,
AND(SUMIFS(lease_table_payments, lease_table_dates, A934)&gt;0, COUNTIFS($E$14:E934, "Payment", $A$14:A934, A934)=0),  A934,
AND(SUMIFS(rou_table_deprs, rou_table_dates, A934)&gt;0, COUNTIFS($E$14:E934, "Depreciation", $A$14:A934, A934)=0),  A934,
TRUE,  IFERROR(INDEX(rou_table_dates,  MATCH(A934, rou_table_dates)+1, ), "")
)</f>
        <v/>
      </c>
      <c r="B935" s="1" t="str" cm="1">
        <f t="array" aca="1" ref="B935" ca="1">_xlfn.IFS(
AND(E935="Payment", A935=$B$2), $AM$14,
E935="Payment", $AM$15,
E935="Interest accrual", $AM$18,
E935="Depreciation", $AM$17,
TRUE, "")</f>
        <v/>
      </c>
      <c r="C935" s="1" t="str" cm="1">
        <f t="array" aca="1" ref="C935" ca="1">_xlfn.IFS(
E935="Payment", $AM$19,
E935="Interest accrual", $AM$15,
E935="Depreciation", $AM$16,
TRUE, "")</f>
        <v/>
      </c>
      <c r="D935" s="1" t="str" cm="1">
        <f t="array" aca="1" ref="D935" ca="1">_xlfn.IFS(
E935="Payment", _xlfn.XLOOKUP(A935, lease_table_dates, lease_table_payments, 0, 0),
E935="Interest accrual", _xlfn.XLOOKUP(A935, lease_table_dates, lease_table_interest_accruals, 0, 0),
E935="Depreciation", _xlfn.XLOOKUP(A935, rou_table_dates, rou_table_deprs, 0, 0),
TRUE, ""
)</f>
        <v/>
      </c>
      <c r="E935" s="7" t="str" cm="1">
        <f t="array" aca="1" ref="E935" ca="1">_xlfn.IFS(
AND(SUMIFS(lease_table_interest_accruals, lease_table_dates, A935)&gt;0, COUNTIFS($E$14:E934, "Interest accrual", $A$14:A934, A935)=0), "Interest accrual",
AND(SUMIFS(lease_table_payments, lease_table_dates, A935)&gt;0, COUNTIFS($E$14:E934, "Payment", $A$14:A934, A935)=0), "Payment",
AND(SUMIFS(rou_table_deprs, rou_table_dates, A935)&gt;0, COUNTIFS($E$14:E934, "Depreciation", $A$14:A934, A935)=0), "Depreciation",
TRUE,  ""
)</f>
        <v/>
      </c>
      <c r="G935" s="13" t="str" cm="1">
        <f t="array" aca="1" ref="G935" ca="1">_xlfn.IFS(
AND($B$11="Hə", $B$3="İllik"), Z935,
AND($B$11="Hə", $B$3="Aylıq"), AA935,
$B$11="Yox", X935)</f>
        <v/>
      </c>
      <c r="H935" s="1" t="str" cm="1">
        <f t="array" aca="1" ref="H935" ca="1">_xlfn.IFS( G935="", "",
TRUE, ROUND( H934+I935-J935, 2) )</f>
        <v/>
      </c>
      <c r="I935" s="1" t="str" cm="1">
        <f t="array" aca="1" ref="I935" ca="1">_xlfn.IFS(G935="", "",
G935=last_payment_date, (J935-H934),
 TRUE,  -  (H934- H934* (1+$B$6)^ (_xlfn.DAYS(G935,G934)/365) )
)</f>
        <v/>
      </c>
      <c r="J935" s="1" t="str" cm="1">
        <f t="array" aca="1" ref="J935" ca="1">_xlfn.IFS(G935="", "",
TRUE, _xlfn.XLOOKUP(G935,  payment_dates, payments,0,0)
)</f>
        <v/>
      </c>
      <c r="L935" s="8" t="str" cm="1">
        <f t="array" aca="1" ref="L935" ca="1">_xlfn.IFS(
AND($B$11="Hə", $B$3="İllik"), AC935,
AND($B$11="Hə", $B$3="Aylıq"), AD935,
$B$11="Yox", AB935)</f>
        <v/>
      </c>
      <c r="M935" s="1" t="str" cm="1">
        <f t="array" aca="1" ref="M935" ca="1">_xlfn.IFS( L935="", "",
(M934-N935)&lt;=0.5, 0,
TRUE,  M934-N935)</f>
        <v/>
      </c>
      <c r="N935" s="7" t="str" cm="1">
        <f t="array" aca="1" ref="N935" ca="1">_xlfn.IFS(
L935="", "",
TRUE, MIN(M934, ROUND($M$14/ (last_rou_date - $B$2) * (L935-L934), 2) )
)</f>
        <v/>
      </c>
      <c r="P935" s="59" t="str">
        <f t="shared" ca="1" si="42"/>
        <v/>
      </c>
      <c r="Q935" s="1" t="str" cm="1">
        <f t="array" aca="1" ref="Q935" ca="1">_xlfn.IFS(P935="","",
$B$11="Hə", _xlfn.XLOOKUP(DATE(P935, 12, 31), rou_table_dates, rou_table_nbvs,0, 0),
TRUE,  MAX(0, ROUND($M$14 - $M$14/ (last_rou_date - $B$2) * (DATE(P935,12,31) - $B$2), 2) )
)</f>
        <v/>
      </c>
      <c r="R935" s="1" t="str" cm="1">
        <f t="array" aca="1" ref="R935" ca="1">_xlfn.IFS(P935="","",
$B$11="Hə", _xlfn.XLOOKUP(DATE(P935, 12, 31), lease_table_dates, lease_table_balances,0, 0),
TRUE, IFERROR( XNPV($B$6, IF(payment_dates &gt;DATE(P935, 12, 31), payments,  0),  IF(payment_dates &gt;DATE(P935, 12, 31), payment_dates,  DATE(P935, 12, 31))    ),0)
)</f>
        <v/>
      </c>
      <c r="S935" s="1" t="str" cm="1">
        <f t="array" aca="1" ref="S935" ca="1">_xlfn.IFS(P935="","",
TRUE,  MIN( MIN(Q934, $M$14), ROUND($M$14/ (last_rou_date - $B$2) * (DATE(P935,12,31) - MAX($B$2, DATE(P935-1, 12, 31))), 2) )
)</f>
        <v/>
      </c>
      <c r="T935" s="7" t="str" cm="1">
        <f t="array" aca="1" ref="T935" ca="1">_xlfn.IFS(P935="", "",
ISTEXT(R934), R935- (H935 - SUMIFS( lease_table_payments, lease_table_years, P935) -$AG$14 ),
AND(ISNUMBER(R934), R935&lt;&gt;""),   R935- (R934 - SUMIFS( lease_table_payments, lease_table_years, P935) )
)</f>
        <v/>
      </c>
      <c r="V935" s="64">
        <f t="shared" si="44"/>
        <v>922</v>
      </c>
      <c r="W935" s="51" t="str" cm="1">
        <f t="array" ref="W935">_xlfn.IFS(
OR(W934=$B$4, W934=""),"",
TRUE,W934+1
)</f>
        <v/>
      </c>
      <c r="X935" s="51" t="str" cm="1">
        <f t="array" ref="X935">_xlfn.IFS(X934="","",
W935="", "",
AND($B$3="İllik"),DATE(YEAR(X934)+1,MONTH(X934),DAY(X934) ),
AND($B$3="Aylıq", $AH$14="Not end"), EDATE(X934,1),
AND($B$3="Aylıq", $AH$14="End"), EOMONTH(X934,1)
)</f>
        <v/>
      </c>
      <c r="Y935" s="51" t="str" cm="1">
        <f t="array" aca="1" ref="Y935" ca="1">_xlfn.IFS(
AND($B$7="Dövrün əvvəlində", Y934&lt;=last_rou_date), DATE(YEAR(Y934)+1, 12, 31),
AND($B$7="Dövrün sonunda", Y934&lt;=last_payment_date), DATE(YEAR(Y934)+1, 12, 31),
TRUE, ""
)</f>
        <v/>
      </c>
      <c r="Z935" s="75" t="str" cm="1">
        <f t="array" aca="1" ref="Z935" ca="1">_xlfn.IFS(
AND($AN$14="Not year_end", Z934&gt;last_payment_date), "",
AND($AN$14="Year_end", Z934&gt;=last_payment_date), "",
AND($AN$14="Year_end"), DATE(YEAR(Z934+1), 12, 31),
AND($AN$14="Not year_end", MONTH(Z934)=12, DAY(Z934)=31), DATE(YEAR(Z933)+1, MONTH(Z933), DAY(Z933)),
AND($AN$14="Not year_end", OR(MONTH(Z934)&lt;&gt;12, DAY(Z934)&lt;&gt;31) ), DATE(YEAR(Z934), 12, 31)
)</f>
        <v/>
      </c>
      <c r="AA935" s="75" t="str" cm="1">
        <f t="array" aca="1" ref="AA935" ca="1">_xlfn.IFS(AA934="", "",
AND(AA934=last_payment_date, OR(MONTH(AA934)&lt;&gt;12, DAY(AA934)&lt;&gt;31) ), DATE(YEAR(AA934), 12, 31),
AND(MONTH(AA934)=12, DAY(AA934)=31, AA934&gt;=last_payment_date), "",
AND(MONTH(AA934)=12, DAY(AA934)&lt;&gt;31),  EOMONTH(AA934,0),
AND(MONTH(AA934)=12, DAY(AA934)=31, $AH$14="Not end"),  EDATE(AA933,1),
AND($AH$14="Not end"), EDATE(AA934, 1),
AND($AH$14="End"), EOMONTH(AA934, 1)
)</f>
        <v/>
      </c>
      <c r="AB935" s="75" t="str" cm="1">
        <f t="array" aca="1" ref="AB935" ca="1">_xlfn.IFS(AB934="","",
AND(AB934=last_rou_date), "",
AND($B$3="İllik"),DATE(YEAR(AB934)+1,MONTH(AB934),DAY(AB934) ),
AND($B$3="Aylıq", $AH$14="Not end"), EDATE(AB934,1),
AND($B$3="Aylıq", $AH$14="End"), EOMONTH(AB934,1)
)</f>
        <v/>
      </c>
      <c r="AC935" s="75" t="str" cm="1">
        <f t="array" aca="1" ref="AC935" ca="1">_xlfn.IFS(
AND($AN$14="Not year_end", AC934&gt;last_rou_date), "",
AND($AN$14="Year_end", AC934&gt;=last_rou_date), "",
AND($AN$14="Year_end"), DATE(YEAR(AC934+1), 12, 31),
AND($AN$14="Not year_end", MONTH(AC934)=12, DAY(AC934)=31), DATE(YEAR(AC933)+1, MONTH(AC933), DAY(AC933)),
AND($AN$14="Not year_end", OR(MONTH(AC934)&lt;&gt;12, DAY(AC934)&lt;&gt;31) ), DATE(YEAR(AC934), 12, 31)
)</f>
        <v/>
      </c>
      <c r="AD935" s="75" t="str" cm="1">
        <f t="array" aca="1" ref="AD935" ca="1">_xlfn.IFS(AD934="", "",
AND(AD934=last_rou_date, OR(MONTH(AD934)&lt;&gt;12, DAY(AD934)&lt;&gt;31) ), DATE(YEAR(AD934), 12, 31),
AND(MONTH(AD934)=12, DAY(AD934)=31, AD934&gt;=last_rou_date), "",
AND(MONTH(AD934)=12, DAY(AD934)&lt;&gt;31),  EOMONTH(AD934,0),
AND(MONTH(AD934)=12, DAY(AD934)=31, $AH$14="Not end"),  EDATE(AD933,1),
AND($AH$14="Not end"), EDATE(AD934, 1),
AND($AH$14="End"), EOMONTH(AD934, 1)
)</f>
        <v/>
      </c>
      <c r="AE935" s="51" t="str" cm="1">
        <f t="array" ref="AE935">_xlfn.IFS(W935="", "",
AND(W935&gt;0, W935&lt;=$B$4, $C$2="İllik artım, faiz olaraq", $D$2&gt;0, $B$3="İllik"), $B$5*((1+$D$2)^(W935-1)),
AND(W935&gt;0, W935&lt;=$B$4, $C$2="İllik artım, faiz olaraq", $D$2&gt;0, $B$3="Aylıq"), $B$5*((1+$D$2)^ROUNDDOWN((W935-1)/12,0)),
AND(W935=1, $C$2="Aşağıdakı kimi dəyişir", ), $B$5,
AND(W935&gt;1, W935&lt;=$B$4, $C$2="Aşağıdakı kimi dəyişir"), IFERROR(VLOOKUP(W935, $C$4:$D$7, 2, FALSE), AE934),
AND(W935&gt;0, W935&lt;=$B$4), $B$5,
TRUE,0 )</f>
        <v/>
      </c>
      <c r="AF935" s="51" t="str">
        <f t="shared" ca="1" si="43"/>
        <v/>
      </c>
    </row>
    <row r="936" spans="1:32" x14ac:dyDescent="0.4">
      <c r="A936" s="13" t="str" cm="1">
        <f t="array" aca="1" ref="A936" ca="1">_xlfn.IFS(
AND(SUMIFS(lease_table_interest_accruals, lease_table_dates, A935)&gt;0, COUNTIFS($E$14:E935, "Interest accrual", $A$14:A935, A935)=0),  A935,
AND(SUMIFS(lease_table_payments, lease_table_dates, A935)&gt;0, COUNTIFS($E$14:E935, "Payment", $A$14:A935, A935)=0),  A935,
AND(SUMIFS(rou_table_deprs, rou_table_dates, A935)&gt;0, COUNTIFS($E$14:E935, "Depreciation", $A$14:A935, A935)=0),  A935,
TRUE,  IFERROR(INDEX(rou_table_dates,  MATCH(A935, rou_table_dates)+1, ), "")
)</f>
        <v/>
      </c>
      <c r="B936" s="1" t="str" cm="1">
        <f t="array" aca="1" ref="B936" ca="1">_xlfn.IFS(
AND(E936="Payment", A936=$B$2), $AM$14,
E936="Payment", $AM$15,
E936="Interest accrual", $AM$18,
E936="Depreciation", $AM$17,
TRUE, "")</f>
        <v/>
      </c>
      <c r="C936" s="1" t="str" cm="1">
        <f t="array" aca="1" ref="C936" ca="1">_xlfn.IFS(
E936="Payment", $AM$19,
E936="Interest accrual", $AM$15,
E936="Depreciation", $AM$16,
TRUE, "")</f>
        <v/>
      </c>
      <c r="D936" s="1" t="str" cm="1">
        <f t="array" aca="1" ref="D936" ca="1">_xlfn.IFS(
E936="Payment", _xlfn.XLOOKUP(A936, lease_table_dates, lease_table_payments, 0, 0),
E936="Interest accrual", _xlfn.XLOOKUP(A936, lease_table_dates, lease_table_interest_accruals, 0, 0),
E936="Depreciation", _xlfn.XLOOKUP(A936, rou_table_dates, rou_table_deprs, 0, 0),
TRUE, ""
)</f>
        <v/>
      </c>
      <c r="E936" s="7" t="str" cm="1">
        <f t="array" aca="1" ref="E936" ca="1">_xlfn.IFS(
AND(SUMIFS(lease_table_interest_accruals, lease_table_dates, A936)&gt;0, COUNTIFS($E$14:E935, "Interest accrual", $A$14:A935, A936)=0), "Interest accrual",
AND(SUMIFS(lease_table_payments, lease_table_dates, A936)&gt;0, COUNTIFS($E$14:E935, "Payment", $A$14:A935, A936)=0), "Payment",
AND(SUMIFS(rou_table_deprs, rou_table_dates, A936)&gt;0, COUNTIFS($E$14:E935, "Depreciation", $A$14:A935, A936)=0), "Depreciation",
TRUE,  ""
)</f>
        <v/>
      </c>
      <c r="G936" s="13" t="str" cm="1">
        <f t="array" aca="1" ref="G936" ca="1">_xlfn.IFS(
AND($B$11="Hə", $B$3="İllik"), Z936,
AND($B$11="Hə", $B$3="Aylıq"), AA936,
$B$11="Yox", X936)</f>
        <v/>
      </c>
      <c r="H936" s="1" t="str" cm="1">
        <f t="array" aca="1" ref="H936" ca="1">_xlfn.IFS( G936="", "",
TRUE, ROUND( H935+I936-J936, 2) )</f>
        <v/>
      </c>
      <c r="I936" s="1" t="str" cm="1">
        <f t="array" aca="1" ref="I936" ca="1">_xlfn.IFS(G936="", "",
G936=last_payment_date, (J936-H935),
 TRUE,  -  (H935- H935* (1+$B$6)^ (_xlfn.DAYS(G936,G935)/365) )
)</f>
        <v/>
      </c>
      <c r="J936" s="1" t="str" cm="1">
        <f t="array" aca="1" ref="J936" ca="1">_xlfn.IFS(G936="", "",
TRUE, _xlfn.XLOOKUP(G936,  payment_dates, payments,0,0)
)</f>
        <v/>
      </c>
      <c r="L936" s="8" t="str" cm="1">
        <f t="array" aca="1" ref="L936" ca="1">_xlfn.IFS(
AND($B$11="Hə", $B$3="İllik"), AC936,
AND($B$11="Hə", $B$3="Aylıq"), AD936,
$B$11="Yox", AB936)</f>
        <v/>
      </c>
      <c r="M936" s="1" t="str" cm="1">
        <f t="array" aca="1" ref="M936" ca="1">_xlfn.IFS( L936="", "",
(M935-N936)&lt;=0.5, 0,
TRUE,  M935-N936)</f>
        <v/>
      </c>
      <c r="N936" s="7" t="str" cm="1">
        <f t="array" aca="1" ref="N936" ca="1">_xlfn.IFS(
L936="", "",
TRUE, MIN(M935, ROUND($M$14/ (last_rou_date - $B$2) * (L936-L935), 2) )
)</f>
        <v/>
      </c>
      <c r="P936" s="59" t="str">
        <f t="shared" ca="1" si="42"/>
        <v/>
      </c>
      <c r="Q936" s="1" t="str" cm="1">
        <f t="array" aca="1" ref="Q936" ca="1">_xlfn.IFS(P936="","",
$B$11="Hə", _xlfn.XLOOKUP(DATE(P936, 12, 31), rou_table_dates, rou_table_nbvs,0, 0),
TRUE,  MAX(0, ROUND($M$14 - $M$14/ (last_rou_date - $B$2) * (DATE(P936,12,31) - $B$2), 2) )
)</f>
        <v/>
      </c>
      <c r="R936" s="1" t="str" cm="1">
        <f t="array" aca="1" ref="R936" ca="1">_xlfn.IFS(P936="","",
$B$11="Hə", _xlfn.XLOOKUP(DATE(P936, 12, 31), lease_table_dates, lease_table_balances,0, 0),
TRUE, IFERROR( XNPV($B$6, IF(payment_dates &gt;DATE(P936, 12, 31), payments,  0),  IF(payment_dates &gt;DATE(P936, 12, 31), payment_dates,  DATE(P936, 12, 31))    ),0)
)</f>
        <v/>
      </c>
      <c r="S936" s="1" t="str" cm="1">
        <f t="array" aca="1" ref="S936" ca="1">_xlfn.IFS(P936="","",
TRUE,  MIN( MIN(Q935, $M$14), ROUND($M$14/ (last_rou_date - $B$2) * (DATE(P936,12,31) - MAX($B$2, DATE(P936-1, 12, 31))), 2) )
)</f>
        <v/>
      </c>
      <c r="T936" s="7" t="str" cm="1">
        <f t="array" aca="1" ref="T936" ca="1">_xlfn.IFS(P936="", "",
ISTEXT(R935), R936- (H936 - SUMIFS( lease_table_payments, lease_table_years, P936) -$AG$14 ),
AND(ISNUMBER(R935), R936&lt;&gt;""),   R936- (R935 - SUMIFS( lease_table_payments, lease_table_years, P936) )
)</f>
        <v/>
      </c>
      <c r="V936" s="64">
        <f t="shared" si="44"/>
        <v>923</v>
      </c>
      <c r="W936" s="51" t="str" cm="1">
        <f t="array" ref="W936">_xlfn.IFS(
OR(W935=$B$4, W935=""),"",
TRUE,W935+1
)</f>
        <v/>
      </c>
      <c r="X936" s="51" t="str" cm="1">
        <f t="array" ref="X936">_xlfn.IFS(X935="","",
W936="", "",
AND($B$3="İllik"),DATE(YEAR(X935)+1,MONTH(X935),DAY(X935) ),
AND($B$3="Aylıq", $AH$14="Not end"), EDATE(X935,1),
AND($B$3="Aylıq", $AH$14="End"), EOMONTH(X935,1)
)</f>
        <v/>
      </c>
      <c r="Y936" s="51" t="str" cm="1">
        <f t="array" aca="1" ref="Y936" ca="1">_xlfn.IFS(
AND($B$7="Dövrün əvvəlində", Y935&lt;=last_rou_date), DATE(YEAR(Y935)+1, 12, 31),
AND($B$7="Dövrün sonunda", Y935&lt;=last_payment_date), DATE(YEAR(Y935)+1, 12, 31),
TRUE, ""
)</f>
        <v/>
      </c>
      <c r="Z936" s="75" t="str" cm="1">
        <f t="array" aca="1" ref="Z936" ca="1">_xlfn.IFS(
AND($AN$14="Not year_end", Z935&gt;last_payment_date), "",
AND($AN$14="Year_end", Z935&gt;=last_payment_date), "",
AND($AN$14="Year_end"), DATE(YEAR(Z935+1), 12, 31),
AND($AN$14="Not year_end", MONTH(Z935)=12, DAY(Z935)=31), DATE(YEAR(Z934)+1, MONTH(Z934), DAY(Z934)),
AND($AN$14="Not year_end", OR(MONTH(Z935)&lt;&gt;12, DAY(Z935)&lt;&gt;31) ), DATE(YEAR(Z935), 12, 31)
)</f>
        <v/>
      </c>
      <c r="AA936" s="75" t="str" cm="1">
        <f t="array" aca="1" ref="AA936" ca="1">_xlfn.IFS(AA935="", "",
AND(AA935=last_payment_date, OR(MONTH(AA935)&lt;&gt;12, DAY(AA935)&lt;&gt;31) ), DATE(YEAR(AA935), 12, 31),
AND(MONTH(AA935)=12, DAY(AA935)=31, AA935&gt;=last_payment_date), "",
AND(MONTH(AA935)=12, DAY(AA935)&lt;&gt;31),  EOMONTH(AA935,0),
AND(MONTH(AA935)=12, DAY(AA935)=31, $AH$14="Not end"),  EDATE(AA934,1),
AND($AH$14="Not end"), EDATE(AA935, 1),
AND($AH$14="End"), EOMONTH(AA935, 1)
)</f>
        <v/>
      </c>
      <c r="AB936" s="75" t="str" cm="1">
        <f t="array" aca="1" ref="AB936" ca="1">_xlfn.IFS(AB935="","",
AND(AB935=last_rou_date), "",
AND($B$3="İllik"),DATE(YEAR(AB935)+1,MONTH(AB935),DAY(AB935) ),
AND($B$3="Aylıq", $AH$14="Not end"), EDATE(AB935,1),
AND($B$3="Aylıq", $AH$14="End"), EOMONTH(AB935,1)
)</f>
        <v/>
      </c>
      <c r="AC936" s="75" t="str" cm="1">
        <f t="array" aca="1" ref="AC936" ca="1">_xlfn.IFS(
AND($AN$14="Not year_end", AC935&gt;last_rou_date), "",
AND($AN$14="Year_end", AC935&gt;=last_rou_date), "",
AND($AN$14="Year_end"), DATE(YEAR(AC935+1), 12, 31),
AND($AN$14="Not year_end", MONTH(AC935)=12, DAY(AC935)=31), DATE(YEAR(AC934)+1, MONTH(AC934), DAY(AC934)),
AND($AN$14="Not year_end", OR(MONTH(AC935)&lt;&gt;12, DAY(AC935)&lt;&gt;31) ), DATE(YEAR(AC935), 12, 31)
)</f>
        <v/>
      </c>
      <c r="AD936" s="75" t="str" cm="1">
        <f t="array" aca="1" ref="AD936" ca="1">_xlfn.IFS(AD935="", "",
AND(AD935=last_rou_date, OR(MONTH(AD935)&lt;&gt;12, DAY(AD935)&lt;&gt;31) ), DATE(YEAR(AD935), 12, 31),
AND(MONTH(AD935)=12, DAY(AD935)=31, AD935&gt;=last_rou_date), "",
AND(MONTH(AD935)=12, DAY(AD935)&lt;&gt;31),  EOMONTH(AD935,0),
AND(MONTH(AD935)=12, DAY(AD935)=31, $AH$14="Not end"),  EDATE(AD934,1),
AND($AH$14="Not end"), EDATE(AD935, 1),
AND($AH$14="End"), EOMONTH(AD935, 1)
)</f>
        <v/>
      </c>
      <c r="AE936" s="51" t="str" cm="1">
        <f t="array" ref="AE936">_xlfn.IFS(W936="", "",
AND(W936&gt;0, W936&lt;=$B$4, $C$2="İllik artım, faiz olaraq", $D$2&gt;0, $B$3="İllik"), $B$5*((1+$D$2)^(W936-1)),
AND(W936&gt;0, W936&lt;=$B$4, $C$2="İllik artım, faiz olaraq", $D$2&gt;0, $B$3="Aylıq"), $B$5*((1+$D$2)^ROUNDDOWN((W936-1)/12,0)),
AND(W936=1, $C$2="Aşağıdakı kimi dəyişir", ), $B$5,
AND(W936&gt;1, W936&lt;=$B$4, $C$2="Aşağıdakı kimi dəyişir"), IFERROR(VLOOKUP(W936, $C$4:$D$7, 2, FALSE), AE935),
AND(W936&gt;0, W936&lt;=$B$4), $B$5,
TRUE,0 )</f>
        <v/>
      </c>
      <c r="AF936" s="51" t="str">
        <f t="shared" ca="1" si="43"/>
        <v/>
      </c>
    </row>
    <row r="937" spans="1:32" x14ac:dyDescent="0.4">
      <c r="A937" s="13" t="str" cm="1">
        <f t="array" aca="1" ref="A937" ca="1">_xlfn.IFS(
AND(SUMIFS(lease_table_interest_accruals, lease_table_dates, A936)&gt;0, COUNTIFS($E$14:E936, "Interest accrual", $A$14:A936, A936)=0),  A936,
AND(SUMIFS(lease_table_payments, lease_table_dates, A936)&gt;0, COUNTIFS($E$14:E936, "Payment", $A$14:A936, A936)=0),  A936,
AND(SUMIFS(rou_table_deprs, rou_table_dates, A936)&gt;0, COUNTIFS($E$14:E936, "Depreciation", $A$14:A936, A936)=0),  A936,
TRUE,  IFERROR(INDEX(rou_table_dates,  MATCH(A936, rou_table_dates)+1, ), "")
)</f>
        <v/>
      </c>
      <c r="B937" s="1" t="str" cm="1">
        <f t="array" aca="1" ref="B937" ca="1">_xlfn.IFS(
AND(E937="Payment", A937=$B$2), $AM$14,
E937="Payment", $AM$15,
E937="Interest accrual", $AM$18,
E937="Depreciation", $AM$17,
TRUE, "")</f>
        <v/>
      </c>
      <c r="C937" s="1" t="str" cm="1">
        <f t="array" aca="1" ref="C937" ca="1">_xlfn.IFS(
E937="Payment", $AM$19,
E937="Interest accrual", $AM$15,
E937="Depreciation", $AM$16,
TRUE, "")</f>
        <v/>
      </c>
      <c r="D937" s="1" t="str" cm="1">
        <f t="array" aca="1" ref="D937" ca="1">_xlfn.IFS(
E937="Payment", _xlfn.XLOOKUP(A937, lease_table_dates, lease_table_payments, 0, 0),
E937="Interest accrual", _xlfn.XLOOKUP(A937, lease_table_dates, lease_table_interest_accruals, 0, 0),
E937="Depreciation", _xlfn.XLOOKUP(A937, rou_table_dates, rou_table_deprs, 0, 0),
TRUE, ""
)</f>
        <v/>
      </c>
      <c r="E937" s="7" t="str" cm="1">
        <f t="array" aca="1" ref="E937" ca="1">_xlfn.IFS(
AND(SUMIFS(lease_table_interest_accruals, lease_table_dates, A937)&gt;0, COUNTIFS($E$14:E936, "Interest accrual", $A$14:A936, A937)=0), "Interest accrual",
AND(SUMIFS(lease_table_payments, lease_table_dates, A937)&gt;0, COUNTIFS($E$14:E936, "Payment", $A$14:A936, A937)=0), "Payment",
AND(SUMIFS(rou_table_deprs, rou_table_dates, A937)&gt;0, COUNTIFS($E$14:E936, "Depreciation", $A$14:A936, A937)=0), "Depreciation",
TRUE,  ""
)</f>
        <v/>
      </c>
      <c r="G937" s="13" t="str" cm="1">
        <f t="array" aca="1" ref="G937" ca="1">_xlfn.IFS(
AND($B$11="Hə", $B$3="İllik"), Z937,
AND($B$11="Hə", $B$3="Aylıq"), AA937,
$B$11="Yox", X937)</f>
        <v/>
      </c>
      <c r="H937" s="1" t="str" cm="1">
        <f t="array" aca="1" ref="H937" ca="1">_xlfn.IFS( G937="", "",
TRUE, ROUND( H936+I937-J937, 2) )</f>
        <v/>
      </c>
      <c r="I937" s="1" t="str" cm="1">
        <f t="array" aca="1" ref="I937" ca="1">_xlfn.IFS(G937="", "",
G937=last_payment_date, (J937-H936),
 TRUE,  -  (H936- H936* (1+$B$6)^ (_xlfn.DAYS(G937,G936)/365) )
)</f>
        <v/>
      </c>
      <c r="J937" s="1" t="str" cm="1">
        <f t="array" aca="1" ref="J937" ca="1">_xlfn.IFS(G937="", "",
TRUE, _xlfn.XLOOKUP(G937,  payment_dates, payments,0,0)
)</f>
        <v/>
      </c>
      <c r="L937" s="8" t="str" cm="1">
        <f t="array" aca="1" ref="L937" ca="1">_xlfn.IFS(
AND($B$11="Hə", $B$3="İllik"), AC937,
AND($B$11="Hə", $B$3="Aylıq"), AD937,
$B$11="Yox", AB937)</f>
        <v/>
      </c>
      <c r="M937" s="1" t="str" cm="1">
        <f t="array" aca="1" ref="M937" ca="1">_xlfn.IFS( L937="", "",
(M936-N937)&lt;=0.5, 0,
TRUE,  M936-N937)</f>
        <v/>
      </c>
      <c r="N937" s="7" t="str" cm="1">
        <f t="array" aca="1" ref="N937" ca="1">_xlfn.IFS(
L937="", "",
TRUE, MIN(M936, ROUND($M$14/ (last_rou_date - $B$2) * (L937-L936), 2) )
)</f>
        <v/>
      </c>
      <c r="P937" s="59" t="str">
        <f t="shared" ca="1" si="42"/>
        <v/>
      </c>
      <c r="Q937" s="1" t="str" cm="1">
        <f t="array" aca="1" ref="Q937" ca="1">_xlfn.IFS(P937="","",
$B$11="Hə", _xlfn.XLOOKUP(DATE(P937, 12, 31), rou_table_dates, rou_table_nbvs,0, 0),
TRUE,  MAX(0, ROUND($M$14 - $M$14/ (last_rou_date - $B$2) * (DATE(P937,12,31) - $B$2), 2) )
)</f>
        <v/>
      </c>
      <c r="R937" s="1" t="str" cm="1">
        <f t="array" aca="1" ref="R937" ca="1">_xlfn.IFS(P937="","",
$B$11="Hə", _xlfn.XLOOKUP(DATE(P937, 12, 31), lease_table_dates, lease_table_balances,0, 0),
TRUE, IFERROR( XNPV($B$6, IF(payment_dates &gt;DATE(P937, 12, 31), payments,  0),  IF(payment_dates &gt;DATE(P937, 12, 31), payment_dates,  DATE(P937, 12, 31))    ),0)
)</f>
        <v/>
      </c>
      <c r="S937" s="1" t="str" cm="1">
        <f t="array" aca="1" ref="S937" ca="1">_xlfn.IFS(P937="","",
TRUE,  MIN( MIN(Q936, $M$14), ROUND($M$14/ (last_rou_date - $B$2) * (DATE(P937,12,31) - MAX($B$2, DATE(P937-1, 12, 31))), 2) )
)</f>
        <v/>
      </c>
      <c r="T937" s="7" t="str" cm="1">
        <f t="array" aca="1" ref="T937" ca="1">_xlfn.IFS(P937="", "",
ISTEXT(R936), R937- (H937 - SUMIFS( lease_table_payments, lease_table_years, P937) -$AG$14 ),
AND(ISNUMBER(R936), R937&lt;&gt;""),   R937- (R936 - SUMIFS( lease_table_payments, lease_table_years, P937) )
)</f>
        <v/>
      </c>
      <c r="V937" s="64">
        <f t="shared" si="44"/>
        <v>924</v>
      </c>
      <c r="W937" s="51" t="str" cm="1">
        <f t="array" ref="W937">_xlfn.IFS(
OR(W936=$B$4, W936=""),"",
TRUE,W936+1
)</f>
        <v/>
      </c>
      <c r="X937" s="51" t="str" cm="1">
        <f t="array" ref="X937">_xlfn.IFS(X936="","",
W937="", "",
AND($B$3="İllik"),DATE(YEAR(X936)+1,MONTH(X936),DAY(X936) ),
AND($B$3="Aylıq", $AH$14="Not end"), EDATE(X936,1),
AND($B$3="Aylıq", $AH$14="End"), EOMONTH(X936,1)
)</f>
        <v/>
      </c>
      <c r="Y937" s="51" t="str" cm="1">
        <f t="array" aca="1" ref="Y937" ca="1">_xlfn.IFS(
AND($B$7="Dövrün əvvəlində", Y936&lt;=last_rou_date), DATE(YEAR(Y936)+1, 12, 31),
AND($B$7="Dövrün sonunda", Y936&lt;=last_payment_date), DATE(YEAR(Y936)+1, 12, 31),
TRUE, ""
)</f>
        <v/>
      </c>
      <c r="Z937" s="75" t="str" cm="1">
        <f t="array" aca="1" ref="Z937" ca="1">_xlfn.IFS(
AND($AN$14="Not year_end", Z936&gt;last_payment_date), "",
AND($AN$14="Year_end", Z936&gt;=last_payment_date), "",
AND($AN$14="Year_end"), DATE(YEAR(Z936+1), 12, 31),
AND($AN$14="Not year_end", MONTH(Z936)=12, DAY(Z936)=31), DATE(YEAR(Z935)+1, MONTH(Z935), DAY(Z935)),
AND($AN$14="Not year_end", OR(MONTH(Z936)&lt;&gt;12, DAY(Z936)&lt;&gt;31) ), DATE(YEAR(Z936), 12, 31)
)</f>
        <v/>
      </c>
      <c r="AA937" s="75" t="str" cm="1">
        <f t="array" aca="1" ref="AA937" ca="1">_xlfn.IFS(AA936="", "",
AND(AA936=last_payment_date, OR(MONTH(AA936)&lt;&gt;12, DAY(AA936)&lt;&gt;31) ), DATE(YEAR(AA936), 12, 31),
AND(MONTH(AA936)=12, DAY(AA936)=31, AA936&gt;=last_payment_date), "",
AND(MONTH(AA936)=12, DAY(AA936)&lt;&gt;31),  EOMONTH(AA936,0),
AND(MONTH(AA936)=12, DAY(AA936)=31, $AH$14="Not end"),  EDATE(AA935,1),
AND($AH$14="Not end"), EDATE(AA936, 1),
AND($AH$14="End"), EOMONTH(AA936, 1)
)</f>
        <v/>
      </c>
      <c r="AB937" s="75" t="str" cm="1">
        <f t="array" aca="1" ref="AB937" ca="1">_xlfn.IFS(AB936="","",
AND(AB936=last_rou_date), "",
AND($B$3="İllik"),DATE(YEAR(AB936)+1,MONTH(AB936),DAY(AB936) ),
AND($B$3="Aylıq", $AH$14="Not end"), EDATE(AB936,1),
AND($B$3="Aylıq", $AH$14="End"), EOMONTH(AB936,1)
)</f>
        <v/>
      </c>
      <c r="AC937" s="75" t="str" cm="1">
        <f t="array" aca="1" ref="AC937" ca="1">_xlfn.IFS(
AND($AN$14="Not year_end", AC936&gt;last_rou_date), "",
AND($AN$14="Year_end", AC936&gt;=last_rou_date), "",
AND($AN$14="Year_end"), DATE(YEAR(AC936+1), 12, 31),
AND($AN$14="Not year_end", MONTH(AC936)=12, DAY(AC936)=31), DATE(YEAR(AC935)+1, MONTH(AC935), DAY(AC935)),
AND($AN$14="Not year_end", OR(MONTH(AC936)&lt;&gt;12, DAY(AC936)&lt;&gt;31) ), DATE(YEAR(AC936), 12, 31)
)</f>
        <v/>
      </c>
      <c r="AD937" s="75" t="str" cm="1">
        <f t="array" aca="1" ref="AD937" ca="1">_xlfn.IFS(AD936="", "",
AND(AD936=last_rou_date, OR(MONTH(AD936)&lt;&gt;12, DAY(AD936)&lt;&gt;31) ), DATE(YEAR(AD936), 12, 31),
AND(MONTH(AD936)=12, DAY(AD936)=31, AD936&gt;=last_rou_date), "",
AND(MONTH(AD936)=12, DAY(AD936)&lt;&gt;31),  EOMONTH(AD936,0),
AND(MONTH(AD936)=12, DAY(AD936)=31, $AH$14="Not end"),  EDATE(AD935,1),
AND($AH$14="Not end"), EDATE(AD936, 1),
AND($AH$14="End"), EOMONTH(AD936, 1)
)</f>
        <v/>
      </c>
      <c r="AE937" s="51" t="str" cm="1">
        <f t="array" ref="AE937">_xlfn.IFS(W937="", "",
AND(W937&gt;0, W937&lt;=$B$4, $C$2="İllik artım, faiz olaraq", $D$2&gt;0, $B$3="İllik"), $B$5*((1+$D$2)^(W937-1)),
AND(W937&gt;0, W937&lt;=$B$4, $C$2="İllik artım, faiz olaraq", $D$2&gt;0, $B$3="Aylıq"), $B$5*((1+$D$2)^ROUNDDOWN((W937-1)/12,0)),
AND(W937=1, $C$2="Aşağıdakı kimi dəyişir", ), $B$5,
AND(W937&gt;1, W937&lt;=$B$4, $C$2="Aşağıdakı kimi dəyişir"), IFERROR(VLOOKUP(W937, $C$4:$D$7, 2, FALSE), AE936),
AND(W937&gt;0, W937&lt;=$B$4), $B$5,
TRUE,0 )</f>
        <v/>
      </c>
      <c r="AF937" s="51" t="str">
        <f t="shared" ca="1" si="43"/>
        <v/>
      </c>
    </row>
    <row r="938" spans="1:32" x14ac:dyDescent="0.4">
      <c r="A938" s="13" t="str" cm="1">
        <f t="array" aca="1" ref="A938" ca="1">_xlfn.IFS(
AND(SUMIFS(lease_table_interest_accruals, lease_table_dates, A937)&gt;0, COUNTIFS($E$14:E937, "Interest accrual", $A$14:A937, A937)=0),  A937,
AND(SUMIFS(lease_table_payments, lease_table_dates, A937)&gt;0, COUNTIFS($E$14:E937, "Payment", $A$14:A937, A937)=0),  A937,
AND(SUMIFS(rou_table_deprs, rou_table_dates, A937)&gt;0, COUNTIFS($E$14:E937, "Depreciation", $A$14:A937, A937)=0),  A937,
TRUE,  IFERROR(INDEX(rou_table_dates,  MATCH(A937, rou_table_dates)+1, ), "")
)</f>
        <v/>
      </c>
      <c r="B938" s="1" t="str" cm="1">
        <f t="array" aca="1" ref="B938" ca="1">_xlfn.IFS(
AND(E938="Payment", A938=$B$2), $AM$14,
E938="Payment", $AM$15,
E938="Interest accrual", $AM$18,
E938="Depreciation", $AM$17,
TRUE, "")</f>
        <v/>
      </c>
      <c r="C938" s="1" t="str" cm="1">
        <f t="array" aca="1" ref="C938" ca="1">_xlfn.IFS(
E938="Payment", $AM$19,
E938="Interest accrual", $AM$15,
E938="Depreciation", $AM$16,
TRUE, "")</f>
        <v/>
      </c>
      <c r="D938" s="1" t="str" cm="1">
        <f t="array" aca="1" ref="D938" ca="1">_xlfn.IFS(
E938="Payment", _xlfn.XLOOKUP(A938, lease_table_dates, lease_table_payments, 0, 0),
E938="Interest accrual", _xlfn.XLOOKUP(A938, lease_table_dates, lease_table_interest_accruals, 0, 0),
E938="Depreciation", _xlfn.XLOOKUP(A938, rou_table_dates, rou_table_deprs, 0, 0),
TRUE, ""
)</f>
        <v/>
      </c>
      <c r="E938" s="7" t="str" cm="1">
        <f t="array" aca="1" ref="E938" ca="1">_xlfn.IFS(
AND(SUMIFS(lease_table_interest_accruals, lease_table_dates, A938)&gt;0, COUNTIFS($E$14:E937, "Interest accrual", $A$14:A937, A938)=0), "Interest accrual",
AND(SUMIFS(lease_table_payments, lease_table_dates, A938)&gt;0, COUNTIFS($E$14:E937, "Payment", $A$14:A937, A938)=0), "Payment",
AND(SUMIFS(rou_table_deprs, rou_table_dates, A938)&gt;0, COUNTIFS($E$14:E937, "Depreciation", $A$14:A937, A938)=0), "Depreciation",
TRUE,  ""
)</f>
        <v/>
      </c>
      <c r="G938" s="13" t="str" cm="1">
        <f t="array" aca="1" ref="G938" ca="1">_xlfn.IFS(
AND($B$11="Hə", $B$3="İllik"), Z938,
AND($B$11="Hə", $B$3="Aylıq"), AA938,
$B$11="Yox", X938)</f>
        <v/>
      </c>
      <c r="H938" s="1" t="str" cm="1">
        <f t="array" aca="1" ref="H938" ca="1">_xlfn.IFS( G938="", "",
TRUE, ROUND( H937+I938-J938, 2) )</f>
        <v/>
      </c>
      <c r="I938" s="1" t="str" cm="1">
        <f t="array" aca="1" ref="I938" ca="1">_xlfn.IFS(G938="", "",
G938=last_payment_date, (J938-H937),
 TRUE,  -  (H937- H937* (1+$B$6)^ (_xlfn.DAYS(G938,G937)/365) )
)</f>
        <v/>
      </c>
      <c r="J938" s="1" t="str" cm="1">
        <f t="array" aca="1" ref="J938" ca="1">_xlfn.IFS(G938="", "",
TRUE, _xlfn.XLOOKUP(G938,  payment_dates, payments,0,0)
)</f>
        <v/>
      </c>
      <c r="L938" s="8" t="str" cm="1">
        <f t="array" aca="1" ref="L938" ca="1">_xlfn.IFS(
AND($B$11="Hə", $B$3="İllik"), AC938,
AND($B$11="Hə", $B$3="Aylıq"), AD938,
$B$11="Yox", AB938)</f>
        <v/>
      </c>
      <c r="M938" s="1" t="str" cm="1">
        <f t="array" aca="1" ref="M938" ca="1">_xlfn.IFS( L938="", "",
(M937-N938)&lt;=0.5, 0,
TRUE,  M937-N938)</f>
        <v/>
      </c>
      <c r="N938" s="7" t="str" cm="1">
        <f t="array" aca="1" ref="N938" ca="1">_xlfn.IFS(
L938="", "",
TRUE, MIN(M937, ROUND($M$14/ (last_rou_date - $B$2) * (L938-L937), 2) )
)</f>
        <v/>
      </c>
      <c r="P938" s="59" t="str">
        <f t="shared" ca="1" si="42"/>
        <v/>
      </c>
      <c r="Q938" s="1" t="str" cm="1">
        <f t="array" aca="1" ref="Q938" ca="1">_xlfn.IFS(P938="","",
$B$11="Hə", _xlfn.XLOOKUP(DATE(P938, 12, 31), rou_table_dates, rou_table_nbvs,0, 0),
TRUE,  MAX(0, ROUND($M$14 - $M$14/ (last_rou_date - $B$2) * (DATE(P938,12,31) - $B$2), 2) )
)</f>
        <v/>
      </c>
      <c r="R938" s="1" t="str" cm="1">
        <f t="array" aca="1" ref="R938" ca="1">_xlfn.IFS(P938="","",
$B$11="Hə", _xlfn.XLOOKUP(DATE(P938, 12, 31), lease_table_dates, lease_table_balances,0, 0),
TRUE, IFERROR( XNPV($B$6, IF(payment_dates &gt;DATE(P938, 12, 31), payments,  0),  IF(payment_dates &gt;DATE(P938, 12, 31), payment_dates,  DATE(P938, 12, 31))    ),0)
)</f>
        <v/>
      </c>
      <c r="S938" s="1" t="str" cm="1">
        <f t="array" aca="1" ref="S938" ca="1">_xlfn.IFS(P938="","",
TRUE,  MIN( MIN(Q937, $M$14), ROUND($M$14/ (last_rou_date - $B$2) * (DATE(P938,12,31) - MAX($B$2, DATE(P938-1, 12, 31))), 2) )
)</f>
        <v/>
      </c>
      <c r="T938" s="7" t="str" cm="1">
        <f t="array" aca="1" ref="T938" ca="1">_xlfn.IFS(P938="", "",
ISTEXT(R937), R938- (H938 - SUMIFS( lease_table_payments, lease_table_years, P938) -$AG$14 ),
AND(ISNUMBER(R937), R938&lt;&gt;""),   R938- (R937 - SUMIFS( lease_table_payments, lease_table_years, P938) )
)</f>
        <v/>
      </c>
      <c r="V938" s="64">
        <f t="shared" si="44"/>
        <v>925</v>
      </c>
      <c r="W938" s="51" t="str" cm="1">
        <f t="array" ref="W938">_xlfn.IFS(
OR(W937=$B$4, W937=""),"",
TRUE,W937+1
)</f>
        <v/>
      </c>
      <c r="X938" s="51" t="str" cm="1">
        <f t="array" ref="X938">_xlfn.IFS(X937="","",
W938="", "",
AND($B$3="İllik"),DATE(YEAR(X937)+1,MONTH(X937),DAY(X937) ),
AND($B$3="Aylıq", $AH$14="Not end"), EDATE(X937,1),
AND($B$3="Aylıq", $AH$14="End"), EOMONTH(X937,1)
)</f>
        <v/>
      </c>
      <c r="Y938" s="51" t="str" cm="1">
        <f t="array" aca="1" ref="Y938" ca="1">_xlfn.IFS(
AND($B$7="Dövrün əvvəlində", Y937&lt;=last_rou_date), DATE(YEAR(Y937)+1, 12, 31),
AND($B$7="Dövrün sonunda", Y937&lt;=last_payment_date), DATE(YEAR(Y937)+1, 12, 31),
TRUE, ""
)</f>
        <v/>
      </c>
      <c r="Z938" s="75" t="str" cm="1">
        <f t="array" aca="1" ref="Z938" ca="1">_xlfn.IFS(
AND($AN$14="Not year_end", Z937&gt;last_payment_date), "",
AND($AN$14="Year_end", Z937&gt;=last_payment_date), "",
AND($AN$14="Year_end"), DATE(YEAR(Z937+1), 12, 31),
AND($AN$14="Not year_end", MONTH(Z937)=12, DAY(Z937)=31), DATE(YEAR(Z936)+1, MONTH(Z936), DAY(Z936)),
AND($AN$14="Not year_end", OR(MONTH(Z937)&lt;&gt;12, DAY(Z937)&lt;&gt;31) ), DATE(YEAR(Z937), 12, 31)
)</f>
        <v/>
      </c>
      <c r="AA938" s="75" t="str" cm="1">
        <f t="array" aca="1" ref="AA938" ca="1">_xlfn.IFS(AA937="", "",
AND(AA937=last_payment_date, OR(MONTH(AA937)&lt;&gt;12, DAY(AA937)&lt;&gt;31) ), DATE(YEAR(AA937), 12, 31),
AND(MONTH(AA937)=12, DAY(AA937)=31, AA937&gt;=last_payment_date), "",
AND(MONTH(AA937)=12, DAY(AA937)&lt;&gt;31),  EOMONTH(AA937,0),
AND(MONTH(AA937)=12, DAY(AA937)=31, $AH$14="Not end"),  EDATE(AA936,1),
AND($AH$14="Not end"), EDATE(AA937, 1),
AND($AH$14="End"), EOMONTH(AA937, 1)
)</f>
        <v/>
      </c>
      <c r="AB938" s="75" t="str" cm="1">
        <f t="array" aca="1" ref="AB938" ca="1">_xlfn.IFS(AB937="","",
AND(AB937=last_rou_date), "",
AND($B$3="İllik"),DATE(YEAR(AB937)+1,MONTH(AB937),DAY(AB937) ),
AND($B$3="Aylıq", $AH$14="Not end"), EDATE(AB937,1),
AND($B$3="Aylıq", $AH$14="End"), EOMONTH(AB937,1)
)</f>
        <v/>
      </c>
      <c r="AC938" s="75" t="str" cm="1">
        <f t="array" aca="1" ref="AC938" ca="1">_xlfn.IFS(
AND($AN$14="Not year_end", AC937&gt;last_rou_date), "",
AND($AN$14="Year_end", AC937&gt;=last_rou_date), "",
AND($AN$14="Year_end"), DATE(YEAR(AC937+1), 12, 31),
AND($AN$14="Not year_end", MONTH(AC937)=12, DAY(AC937)=31), DATE(YEAR(AC936)+1, MONTH(AC936), DAY(AC936)),
AND($AN$14="Not year_end", OR(MONTH(AC937)&lt;&gt;12, DAY(AC937)&lt;&gt;31) ), DATE(YEAR(AC937), 12, 31)
)</f>
        <v/>
      </c>
      <c r="AD938" s="75" t="str" cm="1">
        <f t="array" aca="1" ref="AD938" ca="1">_xlfn.IFS(AD937="", "",
AND(AD937=last_rou_date, OR(MONTH(AD937)&lt;&gt;12, DAY(AD937)&lt;&gt;31) ), DATE(YEAR(AD937), 12, 31),
AND(MONTH(AD937)=12, DAY(AD937)=31, AD937&gt;=last_rou_date), "",
AND(MONTH(AD937)=12, DAY(AD937)&lt;&gt;31),  EOMONTH(AD937,0),
AND(MONTH(AD937)=12, DAY(AD937)=31, $AH$14="Not end"),  EDATE(AD936,1),
AND($AH$14="Not end"), EDATE(AD937, 1),
AND($AH$14="End"), EOMONTH(AD937, 1)
)</f>
        <v/>
      </c>
      <c r="AE938" s="51" t="str" cm="1">
        <f t="array" ref="AE938">_xlfn.IFS(W938="", "",
AND(W938&gt;0, W938&lt;=$B$4, $C$2="İllik artım, faiz olaraq", $D$2&gt;0, $B$3="İllik"), $B$5*((1+$D$2)^(W938-1)),
AND(W938&gt;0, W938&lt;=$B$4, $C$2="İllik artım, faiz olaraq", $D$2&gt;0, $B$3="Aylıq"), $B$5*((1+$D$2)^ROUNDDOWN((W938-1)/12,0)),
AND(W938=1, $C$2="Aşağıdakı kimi dəyişir", ), $B$5,
AND(W938&gt;1, W938&lt;=$B$4, $C$2="Aşağıdakı kimi dəyişir"), IFERROR(VLOOKUP(W938, $C$4:$D$7, 2, FALSE), AE937),
AND(W938&gt;0, W938&lt;=$B$4), $B$5,
TRUE,0 )</f>
        <v/>
      </c>
      <c r="AF938" s="51" t="str">
        <f t="shared" ca="1" si="43"/>
        <v/>
      </c>
    </row>
    <row r="939" spans="1:32" x14ac:dyDescent="0.4">
      <c r="A939" s="13" t="str" cm="1">
        <f t="array" aca="1" ref="A939" ca="1">_xlfn.IFS(
AND(SUMIFS(lease_table_interest_accruals, lease_table_dates, A938)&gt;0, COUNTIFS($E$14:E938, "Interest accrual", $A$14:A938, A938)=0),  A938,
AND(SUMIFS(lease_table_payments, lease_table_dates, A938)&gt;0, COUNTIFS($E$14:E938, "Payment", $A$14:A938, A938)=0),  A938,
AND(SUMIFS(rou_table_deprs, rou_table_dates, A938)&gt;0, COUNTIFS($E$14:E938, "Depreciation", $A$14:A938, A938)=0),  A938,
TRUE,  IFERROR(INDEX(rou_table_dates,  MATCH(A938, rou_table_dates)+1, ), "")
)</f>
        <v/>
      </c>
      <c r="B939" s="1" t="str" cm="1">
        <f t="array" aca="1" ref="B939" ca="1">_xlfn.IFS(
AND(E939="Payment", A939=$B$2), $AM$14,
E939="Payment", $AM$15,
E939="Interest accrual", $AM$18,
E939="Depreciation", $AM$17,
TRUE, "")</f>
        <v/>
      </c>
      <c r="C939" s="1" t="str" cm="1">
        <f t="array" aca="1" ref="C939" ca="1">_xlfn.IFS(
E939="Payment", $AM$19,
E939="Interest accrual", $AM$15,
E939="Depreciation", $AM$16,
TRUE, "")</f>
        <v/>
      </c>
      <c r="D939" s="1" t="str" cm="1">
        <f t="array" aca="1" ref="D939" ca="1">_xlfn.IFS(
E939="Payment", _xlfn.XLOOKUP(A939, lease_table_dates, lease_table_payments, 0, 0),
E939="Interest accrual", _xlfn.XLOOKUP(A939, lease_table_dates, lease_table_interest_accruals, 0, 0),
E939="Depreciation", _xlfn.XLOOKUP(A939, rou_table_dates, rou_table_deprs, 0, 0),
TRUE, ""
)</f>
        <v/>
      </c>
      <c r="E939" s="7" t="str" cm="1">
        <f t="array" aca="1" ref="E939" ca="1">_xlfn.IFS(
AND(SUMIFS(lease_table_interest_accruals, lease_table_dates, A939)&gt;0, COUNTIFS($E$14:E938, "Interest accrual", $A$14:A938, A939)=0), "Interest accrual",
AND(SUMIFS(lease_table_payments, lease_table_dates, A939)&gt;0, COUNTIFS($E$14:E938, "Payment", $A$14:A938, A939)=0), "Payment",
AND(SUMIFS(rou_table_deprs, rou_table_dates, A939)&gt;0, COUNTIFS($E$14:E938, "Depreciation", $A$14:A938, A939)=0), "Depreciation",
TRUE,  ""
)</f>
        <v/>
      </c>
      <c r="G939" s="13" t="str" cm="1">
        <f t="array" aca="1" ref="G939" ca="1">_xlfn.IFS(
AND($B$11="Hə", $B$3="İllik"), Z939,
AND($B$11="Hə", $B$3="Aylıq"), AA939,
$B$11="Yox", X939)</f>
        <v/>
      </c>
      <c r="H939" s="1" t="str" cm="1">
        <f t="array" aca="1" ref="H939" ca="1">_xlfn.IFS( G939="", "",
TRUE, ROUND( H938+I939-J939, 2) )</f>
        <v/>
      </c>
      <c r="I939" s="1" t="str" cm="1">
        <f t="array" aca="1" ref="I939" ca="1">_xlfn.IFS(G939="", "",
G939=last_payment_date, (J939-H938),
 TRUE,  -  (H938- H938* (1+$B$6)^ (_xlfn.DAYS(G939,G938)/365) )
)</f>
        <v/>
      </c>
      <c r="J939" s="1" t="str" cm="1">
        <f t="array" aca="1" ref="J939" ca="1">_xlfn.IFS(G939="", "",
TRUE, _xlfn.XLOOKUP(G939,  payment_dates, payments,0,0)
)</f>
        <v/>
      </c>
      <c r="L939" s="8" t="str" cm="1">
        <f t="array" aca="1" ref="L939" ca="1">_xlfn.IFS(
AND($B$11="Hə", $B$3="İllik"), AC939,
AND($B$11="Hə", $B$3="Aylıq"), AD939,
$B$11="Yox", AB939)</f>
        <v/>
      </c>
      <c r="M939" s="1" t="str" cm="1">
        <f t="array" aca="1" ref="M939" ca="1">_xlfn.IFS( L939="", "",
(M938-N939)&lt;=0.5, 0,
TRUE,  M938-N939)</f>
        <v/>
      </c>
      <c r="N939" s="7" t="str" cm="1">
        <f t="array" aca="1" ref="N939" ca="1">_xlfn.IFS(
L939="", "",
TRUE, MIN(M938, ROUND($M$14/ (last_rou_date - $B$2) * (L939-L938), 2) )
)</f>
        <v/>
      </c>
      <c r="P939" s="59" t="str">
        <f t="shared" ca="1" si="42"/>
        <v/>
      </c>
      <c r="Q939" s="1" t="str" cm="1">
        <f t="array" aca="1" ref="Q939" ca="1">_xlfn.IFS(P939="","",
$B$11="Hə", _xlfn.XLOOKUP(DATE(P939, 12, 31), rou_table_dates, rou_table_nbvs,0, 0),
TRUE,  MAX(0, ROUND($M$14 - $M$14/ (last_rou_date - $B$2) * (DATE(P939,12,31) - $B$2), 2) )
)</f>
        <v/>
      </c>
      <c r="R939" s="1" t="str" cm="1">
        <f t="array" aca="1" ref="R939" ca="1">_xlfn.IFS(P939="","",
$B$11="Hə", _xlfn.XLOOKUP(DATE(P939, 12, 31), lease_table_dates, lease_table_balances,0, 0),
TRUE, IFERROR( XNPV($B$6, IF(payment_dates &gt;DATE(P939, 12, 31), payments,  0),  IF(payment_dates &gt;DATE(P939, 12, 31), payment_dates,  DATE(P939, 12, 31))    ),0)
)</f>
        <v/>
      </c>
      <c r="S939" s="1" t="str" cm="1">
        <f t="array" aca="1" ref="S939" ca="1">_xlfn.IFS(P939="","",
TRUE,  MIN( MIN(Q938, $M$14), ROUND($M$14/ (last_rou_date - $B$2) * (DATE(P939,12,31) - MAX($B$2, DATE(P939-1, 12, 31))), 2) )
)</f>
        <v/>
      </c>
      <c r="T939" s="7" t="str" cm="1">
        <f t="array" aca="1" ref="T939" ca="1">_xlfn.IFS(P939="", "",
ISTEXT(R938), R939- (H939 - SUMIFS( lease_table_payments, lease_table_years, P939) -$AG$14 ),
AND(ISNUMBER(R938), R939&lt;&gt;""),   R939- (R938 - SUMIFS( lease_table_payments, lease_table_years, P939) )
)</f>
        <v/>
      </c>
      <c r="V939" s="64">
        <f t="shared" si="44"/>
        <v>926</v>
      </c>
      <c r="W939" s="51" t="str" cm="1">
        <f t="array" ref="W939">_xlfn.IFS(
OR(W938=$B$4, W938=""),"",
TRUE,W938+1
)</f>
        <v/>
      </c>
      <c r="X939" s="51" t="str" cm="1">
        <f t="array" ref="X939">_xlfn.IFS(X938="","",
W939="", "",
AND($B$3="İllik"),DATE(YEAR(X938)+1,MONTH(X938),DAY(X938) ),
AND($B$3="Aylıq", $AH$14="Not end"), EDATE(X938,1),
AND($B$3="Aylıq", $AH$14="End"), EOMONTH(X938,1)
)</f>
        <v/>
      </c>
      <c r="Y939" s="51" t="str" cm="1">
        <f t="array" aca="1" ref="Y939" ca="1">_xlfn.IFS(
AND($B$7="Dövrün əvvəlində", Y938&lt;=last_rou_date), DATE(YEAR(Y938)+1, 12, 31),
AND($B$7="Dövrün sonunda", Y938&lt;=last_payment_date), DATE(YEAR(Y938)+1, 12, 31),
TRUE, ""
)</f>
        <v/>
      </c>
      <c r="Z939" s="75" t="str" cm="1">
        <f t="array" aca="1" ref="Z939" ca="1">_xlfn.IFS(
AND($AN$14="Not year_end", Z938&gt;last_payment_date), "",
AND($AN$14="Year_end", Z938&gt;=last_payment_date), "",
AND($AN$14="Year_end"), DATE(YEAR(Z938+1), 12, 31),
AND($AN$14="Not year_end", MONTH(Z938)=12, DAY(Z938)=31), DATE(YEAR(Z937)+1, MONTH(Z937), DAY(Z937)),
AND($AN$14="Not year_end", OR(MONTH(Z938)&lt;&gt;12, DAY(Z938)&lt;&gt;31) ), DATE(YEAR(Z938), 12, 31)
)</f>
        <v/>
      </c>
      <c r="AA939" s="75" t="str" cm="1">
        <f t="array" aca="1" ref="AA939" ca="1">_xlfn.IFS(AA938="", "",
AND(AA938=last_payment_date, OR(MONTH(AA938)&lt;&gt;12, DAY(AA938)&lt;&gt;31) ), DATE(YEAR(AA938), 12, 31),
AND(MONTH(AA938)=12, DAY(AA938)=31, AA938&gt;=last_payment_date), "",
AND(MONTH(AA938)=12, DAY(AA938)&lt;&gt;31),  EOMONTH(AA938,0),
AND(MONTH(AA938)=12, DAY(AA938)=31, $AH$14="Not end"),  EDATE(AA937,1),
AND($AH$14="Not end"), EDATE(AA938, 1),
AND($AH$14="End"), EOMONTH(AA938, 1)
)</f>
        <v/>
      </c>
      <c r="AB939" s="75" t="str" cm="1">
        <f t="array" aca="1" ref="AB939" ca="1">_xlfn.IFS(AB938="","",
AND(AB938=last_rou_date), "",
AND($B$3="İllik"),DATE(YEAR(AB938)+1,MONTH(AB938),DAY(AB938) ),
AND($B$3="Aylıq", $AH$14="Not end"), EDATE(AB938,1),
AND($B$3="Aylıq", $AH$14="End"), EOMONTH(AB938,1)
)</f>
        <v/>
      </c>
      <c r="AC939" s="75" t="str" cm="1">
        <f t="array" aca="1" ref="AC939" ca="1">_xlfn.IFS(
AND($AN$14="Not year_end", AC938&gt;last_rou_date), "",
AND($AN$14="Year_end", AC938&gt;=last_rou_date), "",
AND($AN$14="Year_end"), DATE(YEAR(AC938+1), 12, 31),
AND($AN$14="Not year_end", MONTH(AC938)=12, DAY(AC938)=31), DATE(YEAR(AC937)+1, MONTH(AC937), DAY(AC937)),
AND($AN$14="Not year_end", OR(MONTH(AC938)&lt;&gt;12, DAY(AC938)&lt;&gt;31) ), DATE(YEAR(AC938), 12, 31)
)</f>
        <v/>
      </c>
      <c r="AD939" s="75" t="str" cm="1">
        <f t="array" aca="1" ref="AD939" ca="1">_xlfn.IFS(AD938="", "",
AND(AD938=last_rou_date, OR(MONTH(AD938)&lt;&gt;12, DAY(AD938)&lt;&gt;31) ), DATE(YEAR(AD938), 12, 31),
AND(MONTH(AD938)=12, DAY(AD938)=31, AD938&gt;=last_rou_date), "",
AND(MONTH(AD938)=12, DAY(AD938)&lt;&gt;31),  EOMONTH(AD938,0),
AND(MONTH(AD938)=12, DAY(AD938)=31, $AH$14="Not end"),  EDATE(AD937,1),
AND($AH$14="Not end"), EDATE(AD938, 1),
AND($AH$14="End"), EOMONTH(AD938, 1)
)</f>
        <v/>
      </c>
      <c r="AE939" s="51" t="str" cm="1">
        <f t="array" ref="AE939">_xlfn.IFS(W939="", "",
AND(W939&gt;0, W939&lt;=$B$4, $C$2="İllik artım, faiz olaraq", $D$2&gt;0, $B$3="İllik"), $B$5*((1+$D$2)^(W939-1)),
AND(W939&gt;0, W939&lt;=$B$4, $C$2="İllik artım, faiz olaraq", $D$2&gt;0, $B$3="Aylıq"), $B$5*((1+$D$2)^ROUNDDOWN((W939-1)/12,0)),
AND(W939=1, $C$2="Aşağıdakı kimi dəyişir", ), $B$5,
AND(W939&gt;1, W939&lt;=$B$4, $C$2="Aşağıdakı kimi dəyişir"), IFERROR(VLOOKUP(W939, $C$4:$D$7, 2, FALSE), AE938),
AND(W939&gt;0, W939&lt;=$B$4), $B$5,
TRUE,0 )</f>
        <v/>
      </c>
      <c r="AF939" s="51" t="str">
        <f t="shared" ca="1" si="43"/>
        <v/>
      </c>
    </row>
    <row r="940" spans="1:32" x14ac:dyDescent="0.4">
      <c r="A940" s="13" t="str" cm="1">
        <f t="array" aca="1" ref="A940" ca="1">_xlfn.IFS(
AND(SUMIFS(lease_table_interest_accruals, lease_table_dates, A939)&gt;0, COUNTIFS($E$14:E939, "Interest accrual", $A$14:A939, A939)=0),  A939,
AND(SUMIFS(lease_table_payments, lease_table_dates, A939)&gt;0, COUNTIFS($E$14:E939, "Payment", $A$14:A939, A939)=0),  A939,
AND(SUMIFS(rou_table_deprs, rou_table_dates, A939)&gt;0, COUNTIFS($E$14:E939, "Depreciation", $A$14:A939, A939)=0),  A939,
TRUE,  IFERROR(INDEX(rou_table_dates,  MATCH(A939, rou_table_dates)+1, ), "")
)</f>
        <v/>
      </c>
      <c r="B940" s="1" t="str" cm="1">
        <f t="array" aca="1" ref="B940" ca="1">_xlfn.IFS(
AND(E940="Payment", A940=$B$2), $AM$14,
E940="Payment", $AM$15,
E940="Interest accrual", $AM$18,
E940="Depreciation", $AM$17,
TRUE, "")</f>
        <v/>
      </c>
      <c r="C940" s="1" t="str" cm="1">
        <f t="array" aca="1" ref="C940" ca="1">_xlfn.IFS(
E940="Payment", $AM$19,
E940="Interest accrual", $AM$15,
E940="Depreciation", $AM$16,
TRUE, "")</f>
        <v/>
      </c>
      <c r="D940" s="1" t="str" cm="1">
        <f t="array" aca="1" ref="D940" ca="1">_xlfn.IFS(
E940="Payment", _xlfn.XLOOKUP(A940, lease_table_dates, lease_table_payments, 0, 0),
E940="Interest accrual", _xlfn.XLOOKUP(A940, lease_table_dates, lease_table_interest_accruals, 0, 0),
E940="Depreciation", _xlfn.XLOOKUP(A940, rou_table_dates, rou_table_deprs, 0, 0),
TRUE, ""
)</f>
        <v/>
      </c>
      <c r="E940" s="7" t="str" cm="1">
        <f t="array" aca="1" ref="E940" ca="1">_xlfn.IFS(
AND(SUMIFS(lease_table_interest_accruals, lease_table_dates, A940)&gt;0, COUNTIFS($E$14:E939, "Interest accrual", $A$14:A939, A940)=0), "Interest accrual",
AND(SUMIFS(lease_table_payments, lease_table_dates, A940)&gt;0, COUNTIFS($E$14:E939, "Payment", $A$14:A939, A940)=0), "Payment",
AND(SUMIFS(rou_table_deprs, rou_table_dates, A940)&gt;0, COUNTIFS($E$14:E939, "Depreciation", $A$14:A939, A940)=0), "Depreciation",
TRUE,  ""
)</f>
        <v/>
      </c>
      <c r="G940" s="13" t="str" cm="1">
        <f t="array" aca="1" ref="G940" ca="1">_xlfn.IFS(
AND($B$11="Hə", $B$3="İllik"), Z940,
AND($B$11="Hə", $B$3="Aylıq"), AA940,
$B$11="Yox", X940)</f>
        <v/>
      </c>
      <c r="H940" s="1" t="str" cm="1">
        <f t="array" aca="1" ref="H940" ca="1">_xlfn.IFS( G940="", "",
TRUE, ROUND( H939+I940-J940, 2) )</f>
        <v/>
      </c>
      <c r="I940" s="1" t="str" cm="1">
        <f t="array" aca="1" ref="I940" ca="1">_xlfn.IFS(G940="", "",
G940=last_payment_date, (J940-H939),
 TRUE,  -  (H939- H939* (1+$B$6)^ (_xlfn.DAYS(G940,G939)/365) )
)</f>
        <v/>
      </c>
      <c r="J940" s="1" t="str" cm="1">
        <f t="array" aca="1" ref="J940" ca="1">_xlfn.IFS(G940="", "",
TRUE, _xlfn.XLOOKUP(G940,  payment_dates, payments,0,0)
)</f>
        <v/>
      </c>
      <c r="L940" s="8" t="str" cm="1">
        <f t="array" aca="1" ref="L940" ca="1">_xlfn.IFS(
AND($B$11="Hə", $B$3="İllik"), AC940,
AND($B$11="Hə", $B$3="Aylıq"), AD940,
$B$11="Yox", AB940)</f>
        <v/>
      </c>
      <c r="M940" s="1" t="str" cm="1">
        <f t="array" aca="1" ref="M940" ca="1">_xlfn.IFS( L940="", "",
(M939-N940)&lt;=0.5, 0,
TRUE,  M939-N940)</f>
        <v/>
      </c>
      <c r="N940" s="7" t="str" cm="1">
        <f t="array" aca="1" ref="N940" ca="1">_xlfn.IFS(
L940="", "",
TRUE, MIN(M939, ROUND($M$14/ (last_rou_date - $B$2) * (L940-L939), 2) )
)</f>
        <v/>
      </c>
      <c r="P940" s="59" t="str">
        <f t="shared" ca="1" si="42"/>
        <v/>
      </c>
      <c r="Q940" s="1" t="str" cm="1">
        <f t="array" aca="1" ref="Q940" ca="1">_xlfn.IFS(P940="","",
$B$11="Hə", _xlfn.XLOOKUP(DATE(P940, 12, 31), rou_table_dates, rou_table_nbvs,0, 0),
TRUE,  MAX(0, ROUND($M$14 - $M$14/ (last_rou_date - $B$2) * (DATE(P940,12,31) - $B$2), 2) )
)</f>
        <v/>
      </c>
      <c r="R940" s="1" t="str" cm="1">
        <f t="array" aca="1" ref="R940" ca="1">_xlfn.IFS(P940="","",
$B$11="Hə", _xlfn.XLOOKUP(DATE(P940, 12, 31), lease_table_dates, lease_table_balances,0, 0),
TRUE, IFERROR( XNPV($B$6, IF(payment_dates &gt;DATE(P940, 12, 31), payments,  0),  IF(payment_dates &gt;DATE(P940, 12, 31), payment_dates,  DATE(P940, 12, 31))    ),0)
)</f>
        <v/>
      </c>
      <c r="S940" s="1" t="str" cm="1">
        <f t="array" aca="1" ref="S940" ca="1">_xlfn.IFS(P940="","",
TRUE,  MIN( MIN(Q939, $M$14), ROUND($M$14/ (last_rou_date - $B$2) * (DATE(P940,12,31) - MAX($B$2, DATE(P940-1, 12, 31))), 2) )
)</f>
        <v/>
      </c>
      <c r="T940" s="7" t="str" cm="1">
        <f t="array" aca="1" ref="T940" ca="1">_xlfn.IFS(P940="", "",
ISTEXT(R939), R940- (H940 - SUMIFS( lease_table_payments, lease_table_years, P940) -$AG$14 ),
AND(ISNUMBER(R939), R940&lt;&gt;""),   R940- (R939 - SUMIFS( lease_table_payments, lease_table_years, P940) )
)</f>
        <v/>
      </c>
      <c r="V940" s="64">
        <f t="shared" si="44"/>
        <v>927</v>
      </c>
      <c r="W940" s="51" t="str" cm="1">
        <f t="array" ref="W940">_xlfn.IFS(
OR(W939=$B$4, W939=""),"",
TRUE,W939+1
)</f>
        <v/>
      </c>
      <c r="X940" s="51" t="str" cm="1">
        <f t="array" ref="X940">_xlfn.IFS(X939="","",
W940="", "",
AND($B$3="İllik"),DATE(YEAR(X939)+1,MONTH(X939),DAY(X939) ),
AND($B$3="Aylıq", $AH$14="Not end"), EDATE(X939,1),
AND($B$3="Aylıq", $AH$14="End"), EOMONTH(X939,1)
)</f>
        <v/>
      </c>
      <c r="Y940" s="51" t="str" cm="1">
        <f t="array" aca="1" ref="Y940" ca="1">_xlfn.IFS(
AND($B$7="Dövrün əvvəlində", Y939&lt;=last_rou_date), DATE(YEAR(Y939)+1, 12, 31),
AND($B$7="Dövrün sonunda", Y939&lt;=last_payment_date), DATE(YEAR(Y939)+1, 12, 31),
TRUE, ""
)</f>
        <v/>
      </c>
      <c r="Z940" s="75" t="str" cm="1">
        <f t="array" aca="1" ref="Z940" ca="1">_xlfn.IFS(
AND($AN$14="Not year_end", Z939&gt;last_payment_date), "",
AND($AN$14="Year_end", Z939&gt;=last_payment_date), "",
AND($AN$14="Year_end"), DATE(YEAR(Z939+1), 12, 31),
AND($AN$14="Not year_end", MONTH(Z939)=12, DAY(Z939)=31), DATE(YEAR(Z938)+1, MONTH(Z938), DAY(Z938)),
AND($AN$14="Not year_end", OR(MONTH(Z939)&lt;&gt;12, DAY(Z939)&lt;&gt;31) ), DATE(YEAR(Z939), 12, 31)
)</f>
        <v/>
      </c>
      <c r="AA940" s="75" t="str" cm="1">
        <f t="array" aca="1" ref="AA940" ca="1">_xlfn.IFS(AA939="", "",
AND(AA939=last_payment_date, OR(MONTH(AA939)&lt;&gt;12, DAY(AA939)&lt;&gt;31) ), DATE(YEAR(AA939), 12, 31),
AND(MONTH(AA939)=12, DAY(AA939)=31, AA939&gt;=last_payment_date), "",
AND(MONTH(AA939)=12, DAY(AA939)&lt;&gt;31),  EOMONTH(AA939,0),
AND(MONTH(AA939)=12, DAY(AA939)=31, $AH$14="Not end"),  EDATE(AA938,1),
AND($AH$14="Not end"), EDATE(AA939, 1),
AND($AH$14="End"), EOMONTH(AA939, 1)
)</f>
        <v/>
      </c>
      <c r="AB940" s="75" t="str" cm="1">
        <f t="array" aca="1" ref="AB940" ca="1">_xlfn.IFS(AB939="","",
AND(AB939=last_rou_date), "",
AND($B$3="İllik"),DATE(YEAR(AB939)+1,MONTH(AB939),DAY(AB939) ),
AND($B$3="Aylıq", $AH$14="Not end"), EDATE(AB939,1),
AND($B$3="Aylıq", $AH$14="End"), EOMONTH(AB939,1)
)</f>
        <v/>
      </c>
      <c r="AC940" s="75" t="str" cm="1">
        <f t="array" aca="1" ref="AC940" ca="1">_xlfn.IFS(
AND($AN$14="Not year_end", AC939&gt;last_rou_date), "",
AND($AN$14="Year_end", AC939&gt;=last_rou_date), "",
AND($AN$14="Year_end"), DATE(YEAR(AC939+1), 12, 31),
AND($AN$14="Not year_end", MONTH(AC939)=12, DAY(AC939)=31), DATE(YEAR(AC938)+1, MONTH(AC938), DAY(AC938)),
AND($AN$14="Not year_end", OR(MONTH(AC939)&lt;&gt;12, DAY(AC939)&lt;&gt;31) ), DATE(YEAR(AC939), 12, 31)
)</f>
        <v/>
      </c>
      <c r="AD940" s="75" t="str" cm="1">
        <f t="array" aca="1" ref="AD940" ca="1">_xlfn.IFS(AD939="", "",
AND(AD939=last_rou_date, OR(MONTH(AD939)&lt;&gt;12, DAY(AD939)&lt;&gt;31) ), DATE(YEAR(AD939), 12, 31),
AND(MONTH(AD939)=12, DAY(AD939)=31, AD939&gt;=last_rou_date), "",
AND(MONTH(AD939)=12, DAY(AD939)&lt;&gt;31),  EOMONTH(AD939,0),
AND(MONTH(AD939)=12, DAY(AD939)=31, $AH$14="Not end"),  EDATE(AD938,1),
AND($AH$14="Not end"), EDATE(AD939, 1),
AND($AH$14="End"), EOMONTH(AD939, 1)
)</f>
        <v/>
      </c>
      <c r="AE940" s="51" t="str" cm="1">
        <f t="array" ref="AE940">_xlfn.IFS(W940="", "",
AND(W940&gt;0, W940&lt;=$B$4, $C$2="İllik artım, faiz olaraq", $D$2&gt;0, $B$3="İllik"), $B$5*((1+$D$2)^(W940-1)),
AND(W940&gt;0, W940&lt;=$B$4, $C$2="İllik artım, faiz olaraq", $D$2&gt;0, $B$3="Aylıq"), $B$5*((1+$D$2)^ROUNDDOWN((W940-1)/12,0)),
AND(W940=1, $C$2="Aşağıdakı kimi dəyişir", ), $B$5,
AND(W940&gt;1, W940&lt;=$B$4, $C$2="Aşağıdakı kimi dəyişir"), IFERROR(VLOOKUP(W940, $C$4:$D$7, 2, FALSE), AE939),
AND(W940&gt;0, W940&lt;=$B$4), $B$5,
TRUE,0 )</f>
        <v/>
      </c>
      <c r="AF940" s="51" t="str">
        <f t="shared" ca="1" si="43"/>
        <v/>
      </c>
    </row>
    <row r="941" spans="1:32" x14ac:dyDescent="0.4">
      <c r="A941" s="13" t="str" cm="1">
        <f t="array" aca="1" ref="A941" ca="1">_xlfn.IFS(
AND(SUMIFS(lease_table_interest_accruals, lease_table_dates, A940)&gt;0, COUNTIFS($E$14:E940, "Interest accrual", $A$14:A940, A940)=0),  A940,
AND(SUMIFS(lease_table_payments, lease_table_dates, A940)&gt;0, COUNTIFS($E$14:E940, "Payment", $A$14:A940, A940)=0),  A940,
AND(SUMIFS(rou_table_deprs, rou_table_dates, A940)&gt;0, COUNTIFS($E$14:E940, "Depreciation", $A$14:A940, A940)=0),  A940,
TRUE,  IFERROR(INDEX(rou_table_dates,  MATCH(A940, rou_table_dates)+1, ), "")
)</f>
        <v/>
      </c>
      <c r="B941" s="1" t="str" cm="1">
        <f t="array" aca="1" ref="B941" ca="1">_xlfn.IFS(
AND(E941="Payment", A941=$B$2), $AM$14,
E941="Payment", $AM$15,
E941="Interest accrual", $AM$18,
E941="Depreciation", $AM$17,
TRUE, "")</f>
        <v/>
      </c>
      <c r="C941" s="1" t="str" cm="1">
        <f t="array" aca="1" ref="C941" ca="1">_xlfn.IFS(
E941="Payment", $AM$19,
E941="Interest accrual", $AM$15,
E941="Depreciation", $AM$16,
TRUE, "")</f>
        <v/>
      </c>
      <c r="D941" s="1" t="str" cm="1">
        <f t="array" aca="1" ref="D941" ca="1">_xlfn.IFS(
E941="Payment", _xlfn.XLOOKUP(A941, lease_table_dates, lease_table_payments, 0, 0),
E941="Interest accrual", _xlfn.XLOOKUP(A941, lease_table_dates, lease_table_interest_accruals, 0, 0),
E941="Depreciation", _xlfn.XLOOKUP(A941, rou_table_dates, rou_table_deprs, 0, 0),
TRUE, ""
)</f>
        <v/>
      </c>
      <c r="E941" s="7" t="str" cm="1">
        <f t="array" aca="1" ref="E941" ca="1">_xlfn.IFS(
AND(SUMIFS(lease_table_interest_accruals, lease_table_dates, A941)&gt;0, COUNTIFS($E$14:E940, "Interest accrual", $A$14:A940, A941)=0), "Interest accrual",
AND(SUMIFS(lease_table_payments, lease_table_dates, A941)&gt;0, COUNTIFS($E$14:E940, "Payment", $A$14:A940, A941)=0), "Payment",
AND(SUMIFS(rou_table_deprs, rou_table_dates, A941)&gt;0, COUNTIFS($E$14:E940, "Depreciation", $A$14:A940, A941)=0), "Depreciation",
TRUE,  ""
)</f>
        <v/>
      </c>
      <c r="G941" s="13" t="str" cm="1">
        <f t="array" aca="1" ref="G941" ca="1">_xlfn.IFS(
AND($B$11="Hə", $B$3="İllik"), Z941,
AND($B$11="Hə", $B$3="Aylıq"), AA941,
$B$11="Yox", X941)</f>
        <v/>
      </c>
      <c r="H941" s="1" t="str" cm="1">
        <f t="array" aca="1" ref="H941" ca="1">_xlfn.IFS( G941="", "",
TRUE, ROUND( H940+I941-J941, 2) )</f>
        <v/>
      </c>
      <c r="I941" s="1" t="str" cm="1">
        <f t="array" aca="1" ref="I941" ca="1">_xlfn.IFS(G941="", "",
G941=last_payment_date, (J941-H940),
 TRUE,  -  (H940- H940* (1+$B$6)^ (_xlfn.DAYS(G941,G940)/365) )
)</f>
        <v/>
      </c>
      <c r="J941" s="1" t="str" cm="1">
        <f t="array" aca="1" ref="J941" ca="1">_xlfn.IFS(G941="", "",
TRUE, _xlfn.XLOOKUP(G941,  payment_dates, payments,0,0)
)</f>
        <v/>
      </c>
      <c r="L941" s="8" t="str" cm="1">
        <f t="array" aca="1" ref="L941" ca="1">_xlfn.IFS(
AND($B$11="Hə", $B$3="İllik"), AC941,
AND($B$11="Hə", $B$3="Aylıq"), AD941,
$B$11="Yox", AB941)</f>
        <v/>
      </c>
      <c r="M941" s="1" t="str" cm="1">
        <f t="array" aca="1" ref="M941" ca="1">_xlfn.IFS( L941="", "",
(M940-N941)&lt;=0.5, 0,
TRUE,  M940-N941)</f>
        <v/>
      </c>
      <c r="N941" s="7" t="str" cm="1">
        <f t="array" aca="1" ref="N941" ca="1">_xlfn.IFS(
L941="", "",
TRUE, MIN(M940, ROUND($M$14/ (last_rou_date - $B$2) * (L941-L940), 2) )
)</f>
        <v/>
      </c>
      <c r="P941" s="59" t="str">
        <f t="shared" ca="1" si="42"/>
        <v/>
      </c>
      <c r="Q941" s="1" t="str" cm="1">
        <f t="array" aca="1" ref="Q941" ca="1">_xlfn.IFS(P941="","",
$B$11="Hə", _xlfn.XLOOKUP(DATE(P941, 12, 31), rou_table_dates, rou_table_nbvs,0, 0),
TRUE,  MAX(0, ROUND($M$14 - $M$14/ (last_rou_date - $B$2) * (DATE(P941,12,31) - $B$2), 2) )
)</f>
        <v/>
      </c>
      <c r="R941" s="1" t="str" cm="1">
        <f t="array" aca="1" ref="R941" ca="1">_xlfn.IFS(P941="","",
$B$11="Hə", _xlfn.XLOOKUP(DATE(P941, 12, 31), lease_table_dates, lease_table_balances,0, 0),
TRUE, IFERROR( XNPV($B$6, IF(payment_dates &gt;DATE(P941, 12, 31), payments,  0),  IF(payment_dates &gt;DATE(P941, 12, 31), payment_dates,  DATE(P941, 12, 31))    ),0)
)</f>
        <v/>
      </c>
      <c r="S941" s="1" t="str" cm="1">
        <f t="array" aca="1" ref="S941" ca="1">_xlfn.IFS(P941="","",
TRUE,  MIN( MIN(Q940, $M$14), ROUND($M$14/ (last_rou_date - $B$2) * (DATE(P941,12,31) - MAX($B$2, DATE(P941-1, 12, 31))), 2) )
)</f>
        <v/>
      </c>
      <c r="T941" s="7" t="str" cm="1">
        <f t="array" aca="1" ref="T941" ca="1">_xlfn.IFS(P941="", "",
ISTEXT(R940), R941- (H941 - SUMIFS( lease_table_payments, lease_table_years, P941) -$AG$14 ),
AND(ISNUMBER(R940), R941&lt;&gt;""),   R941- (R940 - SUMIFS( lease_table_payments, lease_table_years, P941) )
)</f>
        <v/>
      </c>
      <c r="V941" s="64">
        <f t="shared" si="44"/>
        <v>928</v>
      </c>
      <c r="W941" s="51" t="str" cm="1">
        <f t="array" ref="W941">_xlfn.IFS(
OR(W940=$B$4, W940=""),"",
TRUE,W940+1
)</f>
        <v/>
      </c>
      <c r="X941" s="51" t="str" cm="1">
        <f t="array" ref="X941">_xlfn.IFS(X940="","",
W941="", "",
AND($B$3="İllik"),DATE(YEAR(X940)+1,MONTH(X940),DAY(X940) ),
AND($B$3="Aylıq", $AH$14="Not end"), EDATE(X940,1),
AND($B$3="Aylıq", $AH$14="End"), EOMONTH(X940,1)
)</f>
        <v/>
      </c>
      <c r="Y941" s="51" t="str" cm="1">
        <f t="array" aca="1" ref="Y941" ca="1">_xlfn.IFS(
AND($B$7="Dövrün əvvəlində", Y940&lt;=last_rou_date), DATE(YEAR(Y940)+1, 12, 31),
AND($B$7="Dövrün sonunda", Y940&lt;=last_payment_date), DATE(YEAR(Y940)+1, 12, 31),
TRUE, ""
)</f>
        <v/>
      </c>
      <c r="Z941" s="75" t="str" cm="1">
        <f t="array" aca="1" ref="Z941" ca="1">_xlfn.IFS(
AND($AN$14="Not year_end", Z940&gt;last_payment_date), "",
AND($AN$14="Year_end", Z940&gt;=last_payment_date), "",
AND($AN$14="Year_end"), DATE(YEAR(Z940+1), 12, 31),
AND($AN$14="Not year_end", MONTH(Z940)=12, DAY(Z940)=31), DATE(YEAR(Z939)+1, MONTH(Z939), DAY(Z939)),
AND($AN$14="Not year_end", OR(MONTH(Z940)&lt;&gt;12, DAY(Z940)&lt;&gt;31) ), DATE(YEAR(Z940), 12, 31)
)</f>
        <v/>
      </c>
      <c r="AA941" s="75" t="str" cm="1">
        <f t="array" aca="1" ref="AA941" ca="1">_xlfn.IFS(AA940="", "",
AND(AA940=last_payment_date, OR(MONTH(AA940)&lt;&gt;12, DAY(AA940)&lt;&gt;31) ), DATE(YEAR(AA940), 12, 31),
AND(MONTH(AA940)=12, DAY(AA940)=31, AA940&gt;=last_payment_date), "",
AND(MONTH(AA940)=12, DAY(AA940)&lt;&gt;31),  EOMONTH(AA940,0),
AND(MONTH(AA940)=12, DAY(AA940)=31, $AH$14="Not end"),  EDATE(AA939,1),
AND($AH$14="Not end"), EDATE(AA940, 1),
AND($AH$14="End"), EOMONTH(AA940, 1)
)</f>
        <v/>
      </c>
      <c r="AB941" s="75" t="str" cm="1">
        <f t="array" aca="1" ref="AB941" ca="1">_xlfn.IFS(AB940="","",
AND(AB940=last_rou_date), "",
AND($B$3="İllik"),DATE(YEAR(AB940)+1,MONTH(AB940),DAY(AB940) ),
AND($B$3="Aylıq", $AH$14="Not end"), EDATE(AB940,1),
AND($B$3="Aylıq", $AH$14="End"), EOMONTH(AB940,1)
)</f>
        <v/>
      </c>
      <c r="AC941" s="75" t="str" cm="1">
        <f t="array" aca="1" ref="AC941" ca="1">_xlfn.IFS(
AND($AN$14="Not year_end", AC940&gt;last_rou_date), "",
AND($AN$14="Year_end", AC940&gt;=last_rou_date), "",
AND($AN$14="Year_end"), DATE(YEAR(AC940+1), 12, 31),
AND($AN$14="Not year_end", MONTH(AC940)=12, DAY(AC940)=31), DATE(YEAR(AC939)+1, MONTH(AC939), DAY(AC939)),
AND($AN$14="Not year_end", OR(MONTH(AC940)&lt;&gt;12, DAY(AC940)&lt;&gt;31) ), DATE(YEAR(AC940), 12, 31)
)</f>
        <v/>
      </c>
      <c r="AD941" s="75" t="str" cm="1">
        <f t="array" aca="1" ref="AD941" ca="1">_xlfn.IFS(AD940="", "",
AND(AD940=last_rou_date, OR(MONTH(AD940)&lt;&gt;12, DAY(AD940)&lt;&gt;31) ), DATE(YEAR(AD940), 12, 31),
AND(MONTH(AD940)=12, DAY(AD940)=31, AD940&gt;=last_rou_date), "",
AND(MONTH(AD940)=12, DAY(AD940)&lt;&gt;31),  EOMONTH(AD940,0),
AND(MONTH(AD940)=12, DAY(AD940)=31, $AH$14="Not end"),  EDATE(AD939,1),
AND($AH$14="Not end"), EDATE(AD940, 1),
AND($AH$14="End"), EOMONTH(AD940, 1)
)</f>
        <v/>
      </c>
      <c r="AE941" s="51" t="str" cm="1">
        <f t="array" ref="AE941">_xlfn.IFS(W941="", "",
AND(W941&gt;0, W941&lt;=$B$4, $C$2="İllik artım, faiz olaraq", $D$2&gt;0, $B$3="İllik"), $B$5*((1+$D$2)^(W941-1)),
AND(W941&gt;0, W941&lt;=$B$4, $C$2="İllik artım, faiz olaraq", $D$2&gt;0, $B$3="Aylıq"), $B$5*((1+$D$2)^ROUNDDOWN((W941-1)/12,0)),
AND(W941=1, $C$2="Aşağıdakı kimi dəyişir", ), $B$5,
AND(W941&gt;1, W941&lt;=$B$4, $C$2="Aşağıdakı kimi dəyişir"), IFERROR(VLOOKUP(W941, $C$4:$D$7, 2, FALSE), AE940),
AND(W941&gt;0, W941&lt;=$B$4), $B$5,
TRUE,0 )</f>
        <v/>
      </c>
      <c r="AF941" s="51" t="str">
        <f t="shared" ca="1" si="43"/>
        <v/>
      </c>
    </row>
    <row r="942" spans="1:32" x14ac:dyDescent="0.4">
      <c r="A942" s="13" t="str" cm="1">
        <f t="array" aca="1" ref="A942" ca="1">_xlfn.IFS(
AND(SUMIFS(lease_table_interest_accruals, lease_table_dates, A941)&gt;0, COUNTIFS($E$14:E941, "Interest accrual", $A$14:A941, A941)=0),  A941,
AND(SUMIFS(lease_table_payments, lease_table_dates, A941)&gt;0, COUNTIFS($E$14:E941, "Payment", $A$14:A941, A941)=0),  A941,
AND(SUMIFS(rou_table_deprs, rou_table_dates, A941)&gt;0, COUNTIFS($E$14:E941, "Depreciation", $A$14:A941, A941)=0),  A941,
TRUE,  IFERROR(INDEX(rou_table_dates,  MATCH(A941, rou_table_dates)+1, ), "")
)</f>
        <v/>
      </c>
      <c r="B942" s="1" t="str" cm="1">
        <f t="array" aca="1" ref="B942" ca="1">_xlfn.IFS(
AND(E942="Payment", A942=$B$2), $AM$14,
E942="Payment", $AM$15,
E942="Interest accrual", $AM$18,
E942="Depreciation", $AM$17,
TRUE, "")</f>
        <v/>
      </c>
      <c r="C942" s="1" t="str" cm="1">
        <f t="array" aca="1" ref="C942" ca="1">_xlfn.IFS(
E942="Payment", $AM$19,
E942="Interest accrual", $AM$15,
E942="Depreciation", $AM$16,
TRUE, "")</f>
        <v/>
      </c>
      <c r="D942" s="1" t="str" cm="1">
        <f t="array" aca="1" ref="D942" ca="1">_xlfn.IFS(
E942="Payment", _xlfn.XLOOKUP(A942, lease_table_dates, lease_table_payments, 0, 0),
E942="Interest accrual", _xlfn.XLOOKUP(A942, lease_table_dates, lease_table_interest_accruals, 0, 0),
E942="Depreciation", _xlfn.XLOOKUP(A942, rou_table_dates, rou_table_deprs, 0, 0),
TRUE, ""
)</f>
        <v/>
      </c>
      <c r="E942" s="7" t="str" cm="1">
        <f t="array" aca="1" ref="E942" ca="1">_xlfn.IFS(
AND(SUMIFS(lease_table_interest_accruals, lease_table_dates, A942)&gt;0, COUNTIFS($E$14:E941, "Interest accrual", $A$14:A941, A942)=0), "Interest accrual",
AND(SUMIFS(lease_table_payments, lease_table_dates, A942)&gt;0, COUNTIFS($E$14:E941, "Payment", $A$14:A941, A942)=0), "Payment",
AND(SUMIFS(rou_table_deprs, rou_table_dates, A942)&gt;0, COUNTIFS($E$14:E941, "Depreciation", $A$14:A941, A942)=0), "Depreciation",
TRUE,  ""
)</f>
        <v/>
      </c>
      <c r="G942" s="13" t="str" cm="1">
        <f t="array" aca="1" ref="G942" ca="1">_xlfn.IFS(
AND($B$11="Hə", $B$3="İllik"), Z942,
AND($B$11="Hə", $B$3="Aylıq"), AA942,
$B$11="Yox", X942)</f>
        <v/>
      </c>
      <c r="H942" s="1" t="str" cm="1">
        <f t="array" aca="1" ref="H942" ca="1">_xlfn.IFS( G942="", "",
TRUE, ROUND( H941+I942-J942, 2) )</f>
        <v/>
      </c>
      <c r="I942" s="1" t="str" cm="1">
        <f t="array" aca="1" ref="I942" ca="1">_xlfn.IFS(G942="", "",
G942=last_payment_date, (J942-H941),
 TRUE,  -  (H941- H941* (1+$B$6)^ (_xlfn.DAYS(G942,G941)/365) )
)</f>
        <v/>
      </c>
      <c r="J942" s="1" t="str" cm="1">
        <f t="array" aca="1" ref="J942" ca="1">_xlfn.IFS(G942="", "",
TRUE, _xlfn.XLOOKUP(G942,  payment_dates, payments,0,0)
)</f>
        <v/>
      </c>
      <c r="L942" s="8" t="str" cm="1">
        <f t="array" aca="1" ref="L942" ca="1">_xlfn.IFS(
AND($B$11="Hə", $B$3="İllik"), AC942,
AND($B$11="Hə", $B$3="Aylıq"), AD942,
$B$11="Yox", AB942)</f>
        <v/>
      </c>
      <c r="M942" s="1" t="str" cm="1">
        <f t="array" aca="1" ref="M942" ca="1">_xlfn.IFS( L942="", "",
(M941-N942)&lt;=0.5, 0,
TRUE,  M941-N942)</f>
        <v/>
      </c>
      <c r="N942" s="7" t="str" cm="1">
        <f t="array" aca="1" ref="N942" ca="1">_xlfn.IFS(
L942="", "",
TRUE, MIN(M941, ROUND($M$14/ (last_rou_date - $B$2) * (L942-L941), 2) )
)</f>
        <v/>
      </c>
      <c r="P942" s="59" t="str">
        <f t="shared" ca="1" si="42"/>
        <v/>
      </c>
      <c r="Q942" s="1" t="str" cm="1">
        <f t="array" aca="1" ref="Q942" ca="1">_xlfn.IFS(P942="","",
$B$11="Hə", _xlfn.XLOOKUP(DATE(P942, 12, 31), rou_table_dates, rou_table_nbvs,0, 0),
TRUE,  MAX(0, ROUND($M$14 - $M$14/ (last_rou_date - $B$2) * (DATE(P942,12,31) - $B$2), 2) )
)</f>
        <v/>
      </c>
      <c r="R942" s="1" t="str" cm="1">
        <f t="array" aca="1" ref="R942" ca="1">_xlfn.IFS(P942="","",
$B$11="Hə", _xlfn.XLOOKUP(DATE(P942, 12, 31), lease_table_dates, lease_table_balances,0, 0),
TRUE, IFERROR( XNPV($B$6, IF(payment_dates &gt;DATE(P942, 12, 31), payments,  0),  IF(payment_dates &gt;DATE(P942, 12, 31), payment_dates,  DATE(P942, 12, 31))    ),0)
)</f>
        <v/>
      </c>
      <c r="S942" s="1" t="str" cm="1">
        <f t="array" aca="1" ref="S942" ca="1">_xlfn.IFS(P942="","",
TRUE,  MIN( MIN(Q941, $M$14), ROUND($M$14/ (last_rou_date - $B$2) * (DATE(P942,12,31) - MAX($B$2, DATE(P942-1, 12, 31))), 2) )
)</f>
        <v/>
      </c>
      <c r="T942" s="7" t="str" cm="1">
        <f t="array" aca="1" ref="T942" ca="1">_xlfn.IFS(P942="", "",
ISTEXT(R941), R942- (H942 - SUMIFS( lease_table_payments, lease_table_years, P942) -$AG$14 ),
AND(ISNUMBER(R941), R942&lt;&gt;""),   R942- (R941 - SUMIFS( lease_table_payments, lease_table_years, P942) )
)</f>
        <v/>
      </c>
      <c r="V942" s="64">
        <f t="shared" si="44"/>
        <v>929</v>
      </c>
      <c r="W942" s="51" t="str" cm="1">
        <f t="array" ref="W942">_xlfn.IFS(
OR(W941=$B$4, W941=""),"",
TRUE,W941+1
)</f>
        <v/>
      </c>
      <c r="X942" s="51" t="str" cm="1">
        <f t="array" ref="X942">_xlfn.IFS(X941="","",
W942="", "",
AND($B$3="İllik"),DATE(YEAR(X941)+1,MONTH(X941),DAY(X941) ),
AND($B$3="Aylıq", $AH$14="Not end"), EDATE(X941,1),
AND($B$3="Aylıq", $AH$14="End"), EOMONTH(X941,1)
)</f>
        <v/>
      </c>
      <c r="Y942" s="51" t="str" cm="1">
        <f t="array" aca="1" ref="Y942" ca="1">_xlfn.IFS(
AND($B$7="Dövrün əvvəlində", Y941&lt;=last_rou_date), DATE(YEAR(Y941)+1, 12, 31),
AND($B$7="Dövrün sonunda", Y941&lt;=last_payment_date), DATE(YEAR(Y941)+1, 12, 31),
TRUE, ""
)</f>
        <v/>
      </c>
      <c r="Z942" s="75" t="str" cm="1">
        <f t="array" aca="1" ref="Z942" ca="1">_xlfn.IFS(
AND($AN$14="Not year_end", Z941&gt;last_payment_date), "",
AND($AN$14="Year_end", Z941&gt;=last_payment_date), "",
AND($AN$14="Year_end"), DATE(YEAR(Z941+1), 12, 31),
AND($AN$14="Not year_end", MONTH(Z941)=12, DAY(Z941)=31), DATE(YEAR(Z940)+1, MONTH(Z940), DAY(Z940)),
AND($AN$14="Not year_end", OR(MONTH(Z941)&lt;&gt;12, DAY(Z941)&lt;&gt;31) ), DATE(YEAR(Z941), 12, 31)
)</f>
        <v/>
      </c>
      <c r="AA942" s="75" t="str" cm="1">
        <f t="array" aca="1" ref="AA942" ca="1">_xlfn.IFS(AA941="", "",
AND(AA941=last_payment_date, OR(MONTH(AA941)&lt;&gt;12, DAY(AA941)&lt;&gt;31) ), DATE(YEAR(AA941), 12, 31),
AND(MONTH(AA941)=12, DAY(AA941)=31, AA941&gt;=last_payment_date), "",
AND(MONTH(AA941)=12, DAY(AA941)&lt;&gt;31),  EOMONTH(AA941,0),
AND(MONTH(AA941)=12, DAY(AA941)=31, $AH$14="Not end"),  EDATE(AA940,1),
AND($AH$14="Not end"), EDATE(AA941, 1),
AND($AH$14="End"), EOMONTH(AA941, 1)
)</f>
        <v/>
      </c>
      <c r="AB942" s="75" t="str" cm="1">
        <f t="array" aca="1" ref="AB942" ca="1">_xlfn.IFS(AB941="","",
AND(AB941=last_rou_date), "",
AND($B$3="İllik"),DATE(YEAR(AB941)+1,MONTH(AB941),DAY(AB941) ),
AND($B$3="Aylıq", $AH$14="Not end"), EDATE(AB941,1),
AND($B$3="Aylıq", $AH$14="End"), EOMONTH(AB941,1)
)</f>
        <v/>
      </c>
      <c r="AC942" s="75" t="str" cm="1">
        <f t="array" aca="1" ref="AC942" ca="1">_xlfn.IFS(
AND($AN$14="Not year_end", AC941&gt;last_rou_date), "",
AND($AN$14="Year_end", AC941&gt;=last_rou_date), "",
AND($AN$14="Year_end"), DATE(YEAR(AC941+1), 12, 31),
AND($AN$14="Not year_end", MONTH(AC941)=12, DAY(AC941)=31), DATE(YEAR(AC940)+1, MONTH(AC940), DAY(AC940)),
AND($AN$14="Not year_end", OR(MONTH(AC941)&lt;&gt;12, DAY(AC941)&lt;&gt;31) ), DATE(YEAR(AC941), 12, 31)
)</f>
        <v/>
      </c>
      <c r="AD942" s="75" t="str" cm="1">
        <f t="array" aca="1" ref="AD942" ca="1">_xlfn.IFS(AD941="", "",
AND(AD941=last_rou_date, OR(MONTH(AD941)&lt;&gt;12, DAY(AD941)&lt;&gt;31) ), DATE(YEAR(AD941), 12, 31),
AND(MONTH(AD941)=12, DAY(AD941)=31, AD941&gt;=last_rou_date), "",
AND(MONTH(AD941)=12, DAY(AD941)&lt;&gt;31),  EOMONTH(AD941,0),
AND(MONTH(AD941)=12, DAY(AD941)=31, $AH$14="Not end"),  EDATE(AD940,1),
AND($AH$14="Not end"), EDATE(AD941, 1),
AND($AH$14="End"), EOMONTH(AD941, 1)
)</f>
        <v/>
      </c>
      <c r="AE942" s="51" t="str" cm="1">
        <f t="array" ref="AE942">_xlfn.IFS(W942="", "",
AND(W942&gt;0, W942&lt;=$B$4, $C$2="İllik artım, faiz olaraq", $D$2&gt;0, $B$3="İllik"), $B$5*((1+$D$2)^(W942-1)),
AND(W942&gt;0, W942&lt;=$B$4, $C$2="İllik artım, faiz olaraq", $D$2&gt;0, $B$3="Aylıq"), $B$5*((1+$D$2)^ROUNDDOWN((W942-1)/12,0)),
AND(W942=1, $C$2="Aşağıdakı kimi dəyişir", ), $B$5,
AND(W942&gt;1, W942&lt;=$B$4, $C$2="Aşağıdakı kimi dəyişir"), IFERROR(VLOOKUP(W942, $C$4:$D$7, 2, FALSE), AE941),
AND(W942&gt;0, W942&lt;=$B$4), $B$5,
TRUE,0 )</f>
        <v/>
      </c>
      <c r="AF942" s="51" t="str">
        <f t="shared" ca="1" si="43"/>
        <v/>
      </c>
    </row>
    <row r="943" spans="1:32" x14ac:dyDescent="0.4">
      <c r="A943" s="13" t="str" cm="1">
        <f t="array" aca="1" ref="A943" ca="1">_xlfn.IFS(
AND(SUMIFS(lease_table_interest_accruals, lease_table_dates, A942)&gt;0, COUNTIFS($E$14:E942, "Interest accrual", $A$14:A942, A942)=0),  A942,
AND(SUMIFS(lease_table_payments, lease_table_dates, A942)&gt;0, COUNTIFS($E$14:E942, "Payment", $A$14:A942, A942)=0),  A942,
AND(SUMIFS(rou_table_deprs, rou_table_dates, A942)&gt;0, COUNTIFS($E$14:E942, "Depreciation", $A$14:A942, A942)=0),  A942,
TRUE,  IFERROR(INDEX(rou_table_dates,  MATCH(A942, rou_table_dates)+1, ), "")
)</f>
        <v/>
      </c>
      <c r="B943" s="1" t="str" cm="1">
        <f t="array" aca="1" ref="B943" ca="1">_xlfn.IFS(
AND(E943="Payment", A943=$B$2), $AM$14,
E943="Payment", $AM$15,
E943="Interest accrual", $AM$18,
E943="Depreciation", $AM$17,
TRUE, "")</f>
        <v/>
      </c>
      <c r="C943" s="1" t="str" cm="1">
        <f t="array" aca="1" ref="C943" ca="1">_xlfn.IFS(
E943="Payment", $AM$19,
E943="Interest accrual", $AM$15,
E943="Depreciation", $AM$16,
TRUE, "")</f>
        <v/>
      </c>
      <c r="D943" s="1" t="str" cm="1">
        <f t="array" aca="1" ref="D943" ca="1">_xlfn.IFS(
E943="Payment", _xlfn.XLOOKUP(A943, lease_table_dates, lease_table_payments, 0, 0),
E943="Interest accrual", _xlfn.XLOOKUP(A943, lease_table_dates, lease_table_interest_accruals, 0, 0),
E943="Depreciation", _xlfn.XLOOKUP(A943, rou_table_dates, rou_table_deprs, 0, 0),
TRUE, ""
)</f>
        <v/>
      </c>
      <c r="E943" s="7" t="str" cm="1">
        <f t="array" aca="1" ref="E943" ca="1">_xlfn.IFS(
AND(SUMIFS(lease_table_interest_accruals, lease_table_dates, A943)&gt;0, COUNTIFS($E$14:E942, "Interest accrual", $A$14:A942, A943)=0), "Interest accrual",
AND(SUMIFS(lease_table_payments, lease_table_dates, A943)&gt;0, COUNTIFS($E$14:E942, "Payment", $A$14:A942, A943)=0), "Payment",
AND(SUMIFS(rou_table_deprs, rou_table_dates, A943)&gt;0, COUNTIFS($E$14:E942, "Depreciation", $A$14:A942, A943)=0), "Depreciation",
TRUE,  ""
)</f>
        <v/>
      </c>
      <c r="G943" s="13" t="str" cm="1">
        <f t="array" aca="1" ref="G943" ca="1">_xlfn.IFS(
AND($B$11="Hə", $B$3="İllik"), Z943,
AND($B$11="Hə", $B$3="Aylıq"), AA943,
$B$11="Yox", X943)</f>
        <v/>
      </c>
      <c r="H943" s="1" t="str" cm="1">
        <f t="array" aca="1" ref="H943" ca="1">_xlfn.IFS( G943="", "",
TRUE, ROUND( H942+I943-J943, 2) )</f>
        <v/>
      </c>
      <c r="I943" s="1" t="str" cm="1">
        <f t="array" aca="1" ref="I943" ca="1">_xlfn.IFS(G943="", "",
G943=last_payment_date, (J943-H942),
 TRUE,  -  (H942- H942* (1+$B$6)^ (_xlfn.DAYS(G943,G942)/365) )
)</f>
        <v/>
      </c>
      <c r="J943" s="1" t="str" cm="1">
        <f t="array" aca="1" ref="J943" ca="1">_xlfn.IFS(G943="", "",
TRUE, _xlfn.XLOOKUP(G943,  payment_dates, payments,0,0)
)</f>
        <v/>
      </c>
      <c r="L943" s="8" t="str" cm="1">
        <f t="array" aca="1" ref="L943" ca="1">_xlfn.IFS(
AND($B$11="Hə", $B$3="İllik"), AC943,
AND($B$11="Hə", $B$3="Aylıq"), AD943,
$B$11="Yox", AB943)</f>
        <v/>
      </c>
      <c r="M943" s="1" t="str" cm="1">
        <f t="array" aca="1" ref="M943" ca="1">_xlfn.IFS( L943="", "",
(M942-N943)&lt;=0.5, 0,
TRUE,  M942-N943)</f>
        <v/>
      </c>
      <c r="N943" s="7" t="str" cm="1">
        <f t="array" aca="1" ref="N943" ca="1">_xlfn.IFS(
L943="", "",
TRUE, MIN(M942, ROUND($M$14/ (last_rou_date - $B$2) * (L943-L942), 2) )
)</f>
        <v/>
      </c>
      <c r="P943" s="59" t="str">
        <f t="shared" ca="1" si="42"/>
        <v/>
      </c>
      <c r="Q943" s="1" t="str" cm="1">
        <f t="array" aca="1" ref="Q943" ca="1">_xlfn.IFS(P943="","",
$B$11="Hə", _xlfn.XLOOKUP(DATE(P943, 12, 31), rou_table_dates, rou_table_nbvs,0, 0),
TRUE,  MAX(0, ROUND($M$14 - $M$14/ (last_rou_date - $B$2) * (DATE(P943,12,31) - $B$2), 2) )
)</f>
        <v/>
      </c>
      <c r="R943" s="1" t="str" cm="1">
        <f t="array" aca="1" ref="R943" ca="1">_xlfn.IFS(P943="","",
$B$11="Hə", _xlfn.XLOOKUP(DATE(P943, 12, 31), lease_table_dates, lease_table_balances,0, 0),
TRUE, IFERROR( XNPV($B$6, IF(payment_dates &gt;DATE(P943, 12, 31), payments,  0),  IF(payment_dates &gt;DATE(P943, 12, 31), payment_dates,  DATE(P943, 12, 31))    ),0)
)</f>
        <v/>
      </c>
      <c r="S943" s="1" t="str" cm="1">
        <f t="array" aca="1" ref="S943" ca="1">_xlfn.IFS(P943="","",
TRUE,  MIN( MIN(Q942, $M$14), ROUND($M$14/ (last_rou_date - $B$2) * (DATE(P943,12,31) - MAX($B$2, DATE(P943-1, 12, 31))), 2) )
)</f>
        <v/>
      </c>
      <c r="T943" s="7" t="str" cm="1">
        <f t="array" aca="1" ref="T943" ca="1">_xlfn.IFS(P943="", "",
ISTEXT(R942), R943- (H943 - SUMIFS( lease_table_payments, lease_table_years, P943) -$AG$14 ),
AND(ISNUMBER(R942), R943&lt;&gt;""),   R943- (R942 - SUMIFS( lease_table_payments, lease_table_years, P943) )
)</f>
        <v/>
      </c>
      <c r="V943" s="64">
        <f t="shared" si="44"/>
        <v>930</v>
      </c>
      <c r="W943" s="51" t="str" cm="1">
        <f t="array" ref="W943">_xlfn.IFS(
OR(W942=$B$4, W942=""),"",
TRUE,W942+1
)</f>
        <v/>
      </c>
      <c r="X943" s="51" t="str" cm="1">
        <f t="array" ref="X943">_xlfn.IFS(X942="","",
W943="", "",
AND($B$3="İllik"),DATE(YEAR(X942)+1,MONTH(X942),DAY(X942) ),
AND($B$3="Aylıq", $AH$14="Not end"), EDATE(X942,1),
AND($B$3="Aylıq", $AH$14="End"), EOMONTH(X942,1)
)</f>
        <v/>
      </c>
      <c r="Y943" s="51" t="str" cm="1">
        <f t="array" aca="1" ref="Y943" ca="1">_xlfn.IFS(
AND($B$7="Dövrün əvvəlində", Y942&lt;=last_rou_date), DATE(YEAR(Y942)+1, 12, 31),
AND($B$7="Dövrün sonunda", Y942&lt;=last_payment_date), DATE(YEAR(Y942)+1, 12, 31),
TRUE, ""
)</f>
        <v/>
      </c>
      <c r="Z943" s="75" t="str" cm="1">
        <f t="array" aca="1" ref="Z943" ca="1">_xlfn.IFS(
AND($AN$14="Not year_end", Z942&gt;last_payment_date), "",
AND($AN$14="Year_end", Z942&gt;=last_payment_date), "",
AND($AN$14="Year_end"), DATE(YEAR(Z942+1), 12, 31),
AND($AN$14="Not year_end", MONTH(Z942)=12, DAY(Z942)=31), DATE(YEAR(Z941)+1, MONTH(Z941), DAY(Z941)),
AND($AN$14="Not year_end", OR(MONTH(Z942)&lt;&gt;12, DAY(Z942)&lt;&gt;31) ), DATE(YEAR(Z942), 12, 31)
)</f>
        <v/>
      </c>
      <c r="AA943" s="75" t="str" cm="1">
        <f t="array" aca="1" ref="AA943" ca="1">_xlfn.IFS(AA942="", "",
AND(AA942=last_payment_date, OR(MONTH(AA942)&lt;&gt;12, DAY(AA942)&lt;&gt;31) ), DATE(YEAR(AA942), 12, 31),
AND(MONTH(AA942)=12, DAY(AA942)=31, AA942&gt;=last_payment_date), "",
AND(MONTH(AA942)=12, DAY(AA942)&lt;&gt;31),  EOMONTH(AA942,0),
AND(MONTH(AA942)=12, DAY(AA942)=31, $AH$14="Not end"),  EDATE(AA941,1),
AND($AH$14="Not end"), EDATE(AA942, 1),
AND($AH$14="End"), EOMONTH(AA942, 1)
)</f>
        <v/>
      </c>
      <c r="AB943" s="75" t="str" cm="1">
        <f t="array" aca="1" ref="AB943" ca="1">_xlfn.IFS(AB942="","",
AND(AB942=last_rou_date), "",
AND($B$3="İllik"),DATE(YEAR(AB942)+1,MONTH(AB942),DAY(AB942) ),
AND($B$3="Aylıq", $AH$14="Not end"), EDATE(AB942,1),
AND($B$3="Aylıq", $AH$14="End"), EOMONTH(AB942,1)
)</f>
        <v/>
      </c>
      <c r="AC943" s="75" t="str" cm="1">
        <f t="array" aca="1" ref="AC943" ca="1">_xlfn.IFS(
AND($AN$14="Not year_end", AC942&gt;last_rou_date), "",
AND($AN$14="Year_end", AC942&gt;=last_rou_date), "",
AND($AN$14="Year_end"), DATE(YEAR(AC942+1), 12, 31),
AND($AN$14="Not year_end", MONTH(AC942)=12, DAY(AC942)=31), DATE(YEAR(AC941)+1, MONTH(AC941), DAY(AC941)),
AND($AN$14="Not year_end", OR(MONTH(AC942)&lt;&gt;12, DAY(AC942)&lt;&gt;31) ), DATE(YEAR(AC942), 12, 31)
)</f>
        <v/>
      </c>
      <c r="AD943" s="75" t="str" cm="1">
        <f t="array" aca="1" ref="AD943" ca="1">_xlfn.IFS(AD942="", "",
AND(AD942=last_rou_date, OR(MONTH(AD942)&lt;&gt;12, DAY(AD942)&lt;&gt;31) ), DATE(YEAR(AD942), 12, 31),
AND(MONTH(AD942)=12, DAY(AD942)=31, AD942&gt;=last_rou_date), "",
AND(MONTH(AD942)=12, DAY(AD942)&lt;&gt;31),  EOMONTH(AD942,0),
AND(MONTH(AD942)=12, DAY(AD942)=31, $AH$14="Not end"),  EDATE(AD941,1),
AND($AH$14="Not end"), EDATE(AD942, 1),
AND($AH$14="End"), EOMONTH(AD942, 1)
)</f>
        <v/>
      </c>
      <c r="AE943" s="51" t="str" cm="1">
        <f t="array" ref="AE943">_xlfn.IFS(W943="", "",
AND(W943&gt;0, W943&lt;=$B$4, $C$2="İllik artım, faiz olaraq", $D$2&gt;0, $B$3="İllik"), $B$5*((1+$D$2)^(W943-1)),
AND(W943&gt;0, W943&lt;=$B$4, $C$2="İllik artım, faiz olaraq", $D$2&gt;0, $B$3="Aylıq"), $B$5*((1+$D$2)^ROUNDDOWN((W943-1)/12,0)),
AND(W943=1, $C$2="Aşağıdakı kimi dəyişir", ), $B$5,
AND(W943&gt;1, W943&lt;=$B$4, $C$2="Aşağıdakı kimi dəyişir"), IFERROR(VLOOKUP(W943, $C$4:$D$7, 2, FALSE), AE942),
AND(W943&gt;0, W943&lt;=$B$4), $B$5,
TRUE,0 )</f>
        <v/>
      </c>
      <c r="AF943" s="51" t="str">
        <f t="shared" ca="1" si="43"/>
        <v/>
      </c>
    </row>
    <row r="944" spans="1:32" x14ac:dyDescent="0.4">
      <c r="A944" s="13" t="str" cm="1">
        <f t="array" aca="1" ref="A944" ca="1">_xlfn.IFS(
AND(SUMIFS(lease_table_interest_accruals, lease_table_dates, A943)&gt;0, COUNTIFS($E$14:E943, "Interest accrual", $A$14:A943, A943)=0),  A943,
AND(SUMIFS(lease_table_payments, lease_table_dates, A943)&gt;0, COUNTIFS($E$14:E943, "Payment", $A$14:A943, A943)=0),  A943,
AND(SUMIFS(rou_table_deprs, rou_table_dates, A943)&gt;0, COUNTIFS($E$14:E943, "Depreciation", $A$14:A943, A943)=0),  A943,
TRUE,  IFERROR(INDEX(rou_table_dates,  MATCH(A943, rou_table_dates)+1, ), "")
)</f>
        <v/>
      </c>
      <c r="B944" s="1" t="str" cm="1">
        <f t="array" aca="1" ref="B944" ca="1">_xlfn.IFS(
AND(E944="Payment", A944=$B$2), $AM$14,
E944="Payment", $AM$15,
E944="Interest accrual", $AM$18,
E944="Depreciation", $AM$17,
TRUE, "")</f>
        <v/>
      </c>
      <c r="C944" s="1" t="str" cm="1">
        <f t="array" aca="1" ref="C944" ca="1">_xlfn.IFS(
E944="Payment", $AM$19,
E944="Interest accrual", $AM$15,
E944="Depreciation", $AM$16,
TRUE, "")</f>
        <v/>
      </c>
      <c r="D944" s="1" t="str" cm="1">
        <f t="array" aca="1" ref="D944" ca="1">_xlfn.IFS(
E944="Payment", _xlfn.XLOOKUP(A944, lease_table_dates, lease_table_payments, 0, 0),
E944="Interest accrual", _xlfn.XLOOKUP(A944, lease_table_dates, lease_table_interest_accruals, 0, 0),
E944="Depreciation", _xlfn.XLOOKUP(A944, rou_table_dates, rou_table_deprs, 0, 0),
TRUE, ""
)</f>
        <v/>
      </c>
      <c r="E944" s="7" t="str" cm="1">
        <f t="array" aca="1" ref="E944" ca="1">_xlfn.IFS(
AND(SUMIFS(lease_table_interest_accruals, lease_table_dates, A944)&gt;0, COUNTIFS($E$14:E943, "Interest accrual", $A$14:A943, A944)=0), "Interest accrual",
AND(SUMIFS(lease_table_payments, lease_table_dates, A944)&gt;0, COUNTIFS($E$14:E943, "Payment", $A$14:A943, A944)=0), "Payment",
AND(SUMIFS(rou_table_deprs, rou_table_dates, A944)&gt;0, COUNTIFS($E$14:E943, "Depreciation", $A$14:A943, A944)=0), "Depreciation",
TRUE,  ""
)</f>
        <v/>
      </c>
      <c r="G944" s="13" t="str" cm="1">
        <f t="array" aca="1" ref="G944" ca="1">_xlfn.IFS(
AND($B$11="Hə", $B$3="İllik"), Z944,
AND($B$11="Hə", $B$3="Aylıq"), AA944,
$B$11="Yox", X944)</f>
        <v/>
      </c>
      <c r="H944" s="1" t="str" cm="1">
        <f t="array" aca="1" ref="H944" ca="1">_xlfn.IFS( G944="", "",
TRUE, ROUND( H943+I944-J944, 2) )</f>
        <v/>
      </c>
      <c r="I944" s="1" t="str" cm="1">
        <f t="array" aca="1" ref="I944" ca="1">_xlfn.IFS(G944="", "",
G944=last_payment_date, (J944-H943),
 TRUE,  -  (H943- H943* (1+$B$6)^ (_xlfn.DAYS(G944,G943)/365) )
)</f>
        <v/>
      </c>
      <c r="J944" s="1" t="str" cm="1">
        <f t="array" aca="1" ref="J944" ca="1">_xlfn.IFS(G944="", "",
TRUE, _xlfn.XLOOKUP(G944,  payment_dates, payments,0,0)
)</f>
        <v/>
      </c>
      <c r="L944" s="8" t="str" cm="1">
        <f t="array" aca="1" ref="L944" ca="1">_xlfn.IFS(
AND($B$11="Hə", $B$3="İllik"), AC944,
AND($B$11="Hə", $B$3="Aylıq"), AD944,
$B$11="Yox", AB944)</f>
        <v/>
      </c>
      <c r="M944" s="1" t="str" cm="1">
        <f t="array" aca="1" ref="M944" ca="1">_xlfn.IFS( L944="", "",
(M943-N944)&lt;=0.5, 0,
TRUE,  M943-N944)</f>
        <v/>
      </c>
      <c r="N944" s="7" t="str" cm="1">
        <f t="array" aca="1" ref="N944" ca="1">_xlfn.IFS(
L944="", "",
TRUE, MIN(M943, ROUND($M$14/ (last_rou_date - $B$2) * (L944-L943), 2) )
)</f>
        <v/>
      </c>
      <c r="P944" s="59" t="str">
        <f t="shared" ca="1" si="42"/>
        <v/>
      </c>
      <c r="Q944" s="1" t="str" cm="1">
        <f t="array" aca="1" ref="Q944" ca="1">_xlfn.IFS(P944="","",
$B$11="Hə", _xlfn.XLOOKUP(DATE(P944, 12, 31), rou_table_dates, rou_table_nbvs,0, 0),
TRUE,  MAX(0, ROUND($M$14 - $M$14/ (last_rou_date - $B$2) * (DATE(P944,12,31) - $B$2), 2) )
)</f>
        <v/>
      </c>
      <c r="R944" s="1" t="str" cm="1">
        <f t="array" aca="1" ref="R944" ca="1">_xlfn.IFS(P944="","",
$B$11="Hə", _xlfn.XLOOKUP(DATE(P944, 12, 31), lease_table_dates, lease_table_balances,0, 0),
TRUE, IFERROR( XNPV($B$6, IF(payment_dates &gt;DATE(P944, 12, 31), payments,  0),  IF(payment_dates &gt;DATE(P944, 12, 31), payment_dates,  DATE(P944, 12, 31))    ),0)
)</f>
        <v/>
      </c>
      <c r="S944" s="1" t="str" cm="1">
        <f t="array" aca="1" ref="S944" ca="1">_xlfn.IFS(P944="","",
TRUE,  MIN( MIN(Q943, $M$14), ROUND($M$14/ (last_rou_date - $B$2) * (DATE(P944,12,31) - MAX($B$2, DATE(P944-1, 12, 31))), 2) )
)</f>
        <v/>
      </c>
      <c r="T944" s="7" t="str" cm="1">
        <f t="array" aca="1" ref="T944" ca="1">_xlfn.IFS(P944="", "",
ISTEXT(R943), R944- (H944 - SUMIFS( lease_table_payments, lease_table_years, P944) -$AG$14 ),
AND(ISNUMBER(R943), R944&lt;&gt;""),   R944- (R943 - SUMIFS( lease_table_payments, lease_table_years, P944) )
)</f>
        <v/>
      </c>
      <c r="V944" s="64">
        <f t="shared" si="44"/>
        <v>931</v>
      </c>
      <c r="W944" s="51" t="str" cm="1">
        <f t="array" ref="W944">_xlfn.IFS(
OR(W943=$B$4, W943=""),"",
TRUE,W943+1
)</f>
        <v/>
      </c>
      <c r="X944" s="51" t="str" cm="1">
        <f t="array" ref="X944">_xlfn.IFS(X943="","",
W944="", "",
AND($B$3="İllik"),DATE(YEAR(X943)+1,MONTH(X943),DAY(X943) ),
AND($B$3="Aylıq", $AH$14="Not end"), EDATE(X943,1),
AND($B$3="Aylıq", $AH$14="End"), EOMONTH(X943,1)
)</f>
        <v/>
      </c>
      <c r="Y944" s="51" t="str" cm="1">
        <f t="array" aca="1" ref="Y944" ca="1">_xlfn.IFS(
AND($B$7="Dövrün əvvəlində", Y943&lt;=last_rou_date), DATE(YEAR(Y943)+1, 12, 31),
AND($B$7="Dövrün sonunda", Y943&lt;=last_payment_date), DATE(YEAR(Y943)+1, 12, 31),
TRUE, ""
)</f>
        <v/>
      </c>
      <c r="Z944" s="75" t="str" cm="1">
        <f t="array" aca="1" ref="Z944" ca="1">_xlfn.IFS(
AND($AN$14="Not year_end", Z943&gt;last_payment_date), "",
AND($AN$14="Year_end", Z943&gt;=last_payment_date), "",
AND($AN$14="Year_end"), DATE(YEAR(Z943+1), 12, 31),
AND($AN$14="Not year_end", MONTH(Z943)=12, DAY(Z943)=31), DATE(YEAR(Z942)+1, MONTH(Z942), DAY(Z942)),
AND($AN$14="Not year_end", OR(MONTH(Z943)&lt;&gt;12, DAY(Z943)&lt;&gt;31) ), DATE(YEAR(Z943), 12, 31)
)</f>
        <v/>
      </c>
      <c r="AA944" s="75" t="str" cm="1">
        <f t="array" aca="1" ref="AA944" ca="1">_xlfn.IFS(AA943="", "",
AND(AA943=last_payment_date, OR(MONTH(AA943)&lt;&gt;12, DAY(AA943)&lt;&gt;31) ), DATE(YEAR(AA943), 12, 31),
AND(MONTH(AA943)=12, DAY(AA943)=31, AA943&gt;=last_payment_date), "",
AND(MONTH(AA943)=12, DAY(AA943)&lt;&gt;31),  EOMONTH(AA943,0),
AND(MONTH(AA943)=12, DAY(AA943)=31, $AH$14="Not end"),  EDATE(AA942,1),
AND($AH$14="Not end"), EDATE(AA943, 1),
AND($AH$14="End"), EOMONTH(AA943, 1)
)</f>
        <v/>
      </c>
      <c r="AB944" s="75" t="str" cm="1">
        <f t="array" aca="1" ref="AB944" ca="1">_xlfn.IFS(AB943="","",
AND(AB943=last_rou_date), "",
AND($B$3="İllik"),DATE(YEAR(AB943)+1,MONTH(AB943),DAY(AB943) ),
AND($B$3="Aylıq", $AH$14="Not end"), EDATE(AB943,1),
AND($B$3="Aylıq", $AH$14="End"), EOMONTH(AB943,1)
)</f>
        <v/>
      </c>
      <c r="AC944" s="75" t="str" cm="1">
        <f t="array" aca="1" ref="AC944" ca="1">_xlfn.IFS(
AND($AN$14="Not year_end", AC943&gt;last_rou_date), "",
AND($AN$14="Year_end", AC943&gt;=last_rou_date), "",
AND($AN$14="Year_end"), DATE(YEAR(AC943+1), 12, 31),
AND($AN$14="Not year_end", MONTH(AC943)=12, DAY(AC943)=31), DATE(YEAR(AC942)+1, MONTH(AC942), DAY(AC942)),
AND($AN$14="Not year_end", OR(MONTH(AC943)&lt;&gt;12, DAY(AC943)&lt;&gt;31) ), DATE(YEAR(AC943), 12, 31)
)</f>
        <v/>
      </c>
      <c r="AD944" s="75" t="str" cm="1">
        <f t="array" aca="1" ref="AD944" ca="1">_xlfn.IFS(AD943="", "",
AND(AD943=last_rou_date, OR(MONTH(AD943)&lt;&gt;12, DAY(AD943)&lt;&gt;31) ), DATE(YEAR(AD943), 12, 31),
AND(MONTH(AD943)=12, DAY(AD943)=31, AD943&gt;=last_rou_date), "",
AND(MONTH(AD943)=12, DAY(AD943)&lt;&gt;31),  EOMONTH(AD943,0),
AND(MONTH(AD943)=12, DAY(AD943)=31, $AH$14="Not end"),  EDATE(AD942,1),
AND($AH$14="Not end"), EDATE(AD943, 1),
AND($AH$14="End"), EOMONTH(AD943, 1)
)</f>
        <v/>
      </c>
      <c r="AE944" s="51" t="str" cm="1">
        <f t="array" ref="AE944">_xlfn.IFS(W944="", "",
AND(W944&gt;0, W944&lt;=$B$4, $C$2="İllik artım, faiz olaraq", $D$2&gt;0, $B$3="İllik"), $B$5*((1+$D$2)^(W944-1)),
AND(W944&gt;0, W944&lt;=$B$4, $C$2="İllik artım, faiz olaraq", $D$2&gt;0, $B$3="Aylıq"), $B$5*((1+$D$2)^ROUNDDOWN((W944-1)/12,0)),
AND(W944=1, $C$2="Aşağıdakı kimi dəyişir", ), $B$5,
AND(W944&gt;1, W944&lt;=$B$4, $C$2="Aşağıdakı kimi dəyişir"), IFERROR(VLOOKUP(W944, $C$4:$D$7, 2, FALSE), AE943),
AND(W944&gt;0, W944&lt;=$B$4), $B$5,
TRUE,0 )</f>
        <v/>
      </c>
      <c r="AF944" s="51" t="str">
        <f t="shared" ca="1" si="43"/>
        <v/>
      </c>
    </row>
    <row r="945" spans="1:32" x14ac:dyDescent="0.4">
      <c r="A945" s="13" t="str" cm="1">
        <f t="array" aca="1" ref="A945" ca="1">_xlfn.IFS(
AND(SUMIFS(lease_table_interest_accruals, lease_table_dates, A944)&gt;0, COUNTIFS($E$14:E944, "Interest accrual", $A$14:A944, A944)=0),  A944,
AND(SUMIFS(lease_table_payments, lease_table_dates, A944)&gt;0, COUNTIFS($E$14:E944, "Payment", $A$14:A944, A944)=0),  A944,
AND(SUMIFS(rou_table_deprs, rou_table_dates, A944)&gt;0, COUNTIFS($E$14:E944, "Depreciation", $A$14:A944, A944)=0),  A944,
TRUE,  IFERROR(INDEX(rou_table_dates,  MATCH(A944, rou_table_dates)+1, ), "")
)</f>
        <v/>
      </c>
      <c r="B945" s="1" t="str" cm="1">
        <f t="array" aca="1" ref="B945" ca="1">_xlfn.IFS(
AND(E945="Payment", A945=$B$2), $AM$14,
E945="Payment", $AM$15,
E945="Interest accrual", $AM$18,
E945="Depreciation", $AM$17,
TRUE, "")</f>
        <v/>
      </c>
      <c r="C945" s="1" t="str" cm="1">
        <f t="array" aca="1" ref="C945" ca="1">_xlfn.IFS(
E945="Payment", $AM$19,
E945="Interest accrual", $AM$15,
E945="Depreciation", $AM$16,
TRUE, "")</f>
        <v/>
      </c>
      <c r="D945" s="1" t="str" cm="1">
        <f t="array" aca="1" ref="D945" ca="1">_xlfn.IFS(
E945="Payment", _xlfn.XLOOKUP(A945, lease_table_dates, lease_table_payments, 0, 0),
E945="Interest accrual", _xlfn.XLOOKUP(A945, lease_table_dates, lease_table_interest_accruals, 0, 0),
E945="Depreciation", _xlfn.XLOOKUP(A945, rou_table_dates, rou_table_deprs, 0, 0),
TRUE, ""
)</f>
        <v/>
      </c>
      <c r="E945" s="7" t="str" cm="1">
        <f t="array" aca="1" ref="E945" ca="1">_xlfn.IFS(
AND(SUMIFS(lease_table_interest_accruals, lease_table_dates, A945)&gt;0, COUNTIFS($E$14:E944, "Interest accrual", $A$14:A944, A945)=0), "Interest accrual",
AND(SUMIFS(lease_table_payments, lease_table_dates, A945)&gt;0, COUNTIFS($E$14:E944, "Payment", $A$14:A944, A945)=0), "Payment",
AND(SUMIFS(rou_table_deprs, rou_table_dates, A945)&gt;0, COUNTIFS($E$14:E944, "Depreciation", $A$14:A944, A945)=0), "Depreciation",
TRUE,  ""
)</f>
        <v/>
      </c>
      <c r="G945" s="13" t="str" cm="1">
        <f t="array" aca="1" ref="G945" ca="1">_xlfn.IFS(
AND($B$11="Hə", $B$3="İllik"), Z945,
AND($B$11="Hə", $B$3="Aylıq"), AA945,
$B$11="Yox", X945)</f>
        <v/>
      </c>
      <c r="H945" s="1" t="str" cm="1">
        <f t="array" aca="1" ref="H945" ca="1">_xlfn.IFS( G945="", "",
TRUE, ROUND( H944+I945-J945, 2) )</f>
        <v/>
      </c>
      <c r="I945" s="1" t="str" cm="1">
        <f t="array" aca="1" ref="I945" ca="1">_xlfn.IFS(G945="", "",
G945=last_payment_date, (J945-H944),
 TRUE,  -  (H944- H944* (1+$B$6)^ (_xlfn.DAYS(G945,G944)/365) )
)</f>
        <v/>
      </c>
      <c r="J945" s="1" t="str" cm="1">
        <f t="array" aca="1" ref="J945" ca="1">_xlfn.IFS(G945="", "",
TRUE, _xlfn.XLOOKUP(G945,  payment_dates, payments,0,0)
)</f>
        <v/>
      </c>
      <c r="L945" s="8" t="str" cm="1">
        <f t="array" aca="1" ref="L945" ca="1">_xlfn.IFS(
AND($B$11="Hə", $B$3="İllik"), AC945,
AND($B$11="Hə", $B$3="Aylıq"), AD945,
$B$11="Yox", AB945)</f>
        <v/>
      </c>
      <c r="M945" s="1" t="str" cm="1">
        <f t="array" aca="1" ref="M945" ca="1">_xlfn.IFS( L945="", "",
(M944-N945)&lt;=0.5, 0,
TRUE,  M944-N945)</f>
        <v/>
      </c>
      <c r="N945" s="7" t="str" cm="1">
        <f t="array" aca="1" ref="N945" ca="1">_xlfn.IFS(
L945="", "",
TRUE, MIN(M944, ROUND($M$14/ (last_rou_date - $B$2) * (L945-L944), 2) )
)</f>
        <v/>
      </c>
      <c r="P945" s="59" t="str">
        <f t="shared" ca="1" si="42"/>
        <v/>
      </c>
      <c r="Q945" s="1" t="str" cm="1">
        <f t="array" aca="1" ref="Q945" ca="1">_xlfn.IFS(P945="","",
$B$11="Hə", _xlfn.XLOOKUP(DATE(P945, 12, 31), rou_table_dates, rou_table_nbvs,0, 0),
TRUE,  MAX(0, ROUND($M$14 - $M$14/ (last_rou_date - $B$2) * (DATE(P945,12,31) - $B$2), 2) )
)</f>
        <v/>
      </c>
      <c r="R945" s="1" t="str" cm="1">
        <f t="array" aca="1" ref="R945" ca="1">_xlfn.IFS(P945="","",
$B$11="Hə", _xlfn.XLOOKUP(DATE(P945, 12, 31), lease_table_dates, lease_table_balances,0, 0),
TRUE, IFERROR( XNPV($B$6, IF(payment_dates &gt;DATE(P945, 12, 31), payments,  0),  IF(payment_dates &gt;DATE(P945, 12, 31), payment_dates,  DATE(P945, 12, 31))    ),0)
)</f>
        <v/>
      </c>
      <c r="S945" s="1" t="str" cm="1">
        <f t="array" aca="1" ref="S945" ca="1">_xlfn.IFS(P945="","",
TRUE,  MIN( MIN(Q944, $M$14), ROUND($M$14/ (last_rou_date - $B$2) * (DATE(P945,12,31) - MAX($B$2, DATE(P945-1, 12, 31))), 2) )
)</f>
        <v/>
      </c>
      <c r="T945" s="7" t="str" cm="1">
        <f t="array" aca="1" ref="T945" ca="1">_xlfn.IFS(P945="", "",
ISTEXT(R944), R945- (H945 - SUMIFS( lease_table_payments, lease_table_years, P945) -$AG$14 ),
AND(ISNUMBER(R944), R945&lt;&gt;""),   R945- (R944 - SUMIFS( lease_table_payments, lease_table_years, P945) )
)</f>
        <v/>
      </c>
      <c r="V945" s="64">
        <f t="shared" si="44"/>
        <v>932</v>
      </c>
      <c r="W945" s="51" t="str" cm="1">
        <f t="array" ref="W945">_xlfn.IFS(
OR(W944=$B$4, W944=""),"",
TRUE,W944+1
)</f>
        <v/>
      </c>
      <c r="X945" s="51" t="str" cm="1">
        <f t="array" ref="X945">_xlfn.IFS(X944="","",
W945="", "",
AND($B$3="İllik"),DATE(YEAR(X944)+1,MONTH(X944),DAY(X944) ),
AND($B$3="Aylıq", $AH$14="Not end"), EDATE(X944,1),
AND($B$3="Aylıq", $AH$14="End"), EOMONTH(X944,1)
)</f>
        <v/>
      </c>
      <c r="Y945" s="51" t="str" cm="1">
        <f t="array" aca="1" ref="Y945" ca="1">_xlfn.IFS(
AND($B$7="Dövrün əvvəlində", Y944&lt;=last_rou_date), DATE(YEAR(Y944)+1, 12, 31),
AND($B$7="Dövrün sonunda", Y944&lt;=last_payment_date), DATE(YEAR(Y944)+1, 12, 31),
TRUE, ""
)</f>
        <v/>
      </c>
      <c r="Z945" s="75" t="str" cm="1">
        <f t="array" aca="1" ref="Z945" ca="1">_xlfn.IFS(
AND($AN$14="Not year_end", Z944&gt;last_payment_date), "",
AND($AN$14="Year_end", Z944&gt;=last_payment_date), "",
AND($AN$14="Year_end"), DATE(YEAR(Z944+1), 12, 31),
AND($AN$14="Not year_end", MONTH(Z944)=12, DAY(Z944)=31), DATE(YEAR(Z943)+1, MONTH(Z943), DAY(Z943)),
AND($AN$14="Not year_end", OR(MONTH(Z944)&lt;&gt;12, DAY(Z944)&lt;&gt;31) ), DATE(YEAR(Z944), 12, 31)
)</f>
        <v/>
      </c>
      <c r="AA945" s="75" t="str" cm="1">
        <f t="array" aca="1" ref="AA945" ca="1">_xlfn.IFS(AA944="", "",
AND(AA944=last_payment_date, OR(MONTH(AA944)&lt;&gt;12, DAY(AA944)&lt;&gt;31) ), DATE(YEAR(AA944), 12, 31),
AND(MONTH(AA944)=12, DAY(AA944)=31, AA944&gt;=last_payment_date), "",
AND(MONTH(AA944)=12, DAY(AA944)&lt;&gt;31),  EOMONTH(AA944,0),
AND(MONTH(AA944)=12, DAY(AA944)=31, $AH$14="Not end"),  EDATE(AA943,1),
AND($AH$14="Not end"), EDATE(AA944, 1),
AND($AH$14="End"), EOMONTH(AA944, 1)
)</f>
        <v/>
      </c>
      <c r="AB945" s="75" t="str" cm="1">
        <f t="array" aca="1" ref="AB945" ca="1">_xlfn.IFS(AB944="","",
AND(AB944=last_rou_date), "",
AND($B$3="İllik"),DATE(YEAR(AB944)+1,MONTH(AB944),DAY(AB944) ),
AND($B$3="Aylıq", $AH$14="Not end"), EDATE(AB944,1),
AND($B$3="Aylıq", $AH$14="End"), EOMONTH(AB944,1)
)</f>
        <v/>
      </c>
      <c r="AC945" s="75" t="str" cm="1">
        <f t="array" aca="1" ref="AC945" ca="1">_xlfn.IFS(
AND($AN$14="Not year_end", AC944&gt;last_rou_date), "",
AND($AN$14="Year_end", AC944&gt;=last_rou_date), "",
AND($AN$14="Year_end"), DATE(YEAR(AC944+1), 12, 31),
AND($AN$14="Not year_end", MONTH(AC944)=12, DAY(AC944)=31), DATE(YEAR(AC943)+1, MONTH(AC943), DAY(AC943)),
AND($AN$14="Not year_end", OR(MONTH(AC944)&lt;&gt;12, DAY(AC944)&lt;&gt;31) ), DATE(YEAR(AC944), 12, 31)
)</f>
        <v/>
      </c>
      <c r="AD945" s="75" t="str" cm="1">
        <f t="array" aca="1" ref="AD945" ca="1">_xlfn.IFS(AD944="", "",
AND(AD944=last_rou_date, OR(MONTH(AD944)&lt;&gt;12, DAY(AD944)&lt;&gt;31) ), DATE(YEAR(AD944), 12, 31),
AND(MONTH(AD944)=12, DAY(AD944)=31, AD944&gt;=last_rou_date), "",
AND(MONTH(AD944)=12, DAY(AD944)&lt;&gt;31),  EOMONTH(AD944,0),
AND(MONTH(AD944)=12, DAY(AD944)=31, $AH$14="Not end"),  EDATE(AD943,1),
AND($AH$14="Not end"), EDATE(AD944, 1),
AND($AH$14="End"), EOMONTH(AD944, 1)
)</f>
        <v/>
      </c>
      <c r="AE945" s="51" t="str" cm="1">
        <f t="array" ref="AE945">_xlfn.IFS(W945="", "",
AND(W945&gt;0, W945&lt;=$B$4, $C$2="İllik artım, faiz olaraq", $D$2&gt;0, $B$3="İllik"), $B$5*((1+$D$2)^(W945-1)),
AND(W945&gt;0, W945&lt;=$B$4, $C$2="İllik artım, faiz olaraq", $D$2&gt;0, $B$3="Aylıq"), $B$5*((1+$D$2)^ROUNDDOWN((W945-1)/12,0)),
AND(W945=1, $C$2="Aşağıdakı kimi dəyişir", ), $B$5,
AND(W945&gt;1, W945&lt;=$B$4, $C$2="Aşağıdakı kimi dəyişir"), IFERROR(VLOOKUP(W945, $C$4:$D$7, 2, FALSE), AE944),
AND(W945&gt;0, W945&lt;=$B$4), $B$5,
TRUE,0 )</f>
        <v/>
      </c>
      <c r="AF945" s="51" t="str">
        <f t="shared" ca="1" si="43"/>
        <v/>
      </c>
    </row>
    <row r="946" spans="1:32" x14ac:dyDescent="0.4">
      <c r="A946" s="13" t="str" cm="1">
        <f t="array" aca="1" ref="A946" ca="1">_xlfn.IFS(
AND(SUMIFS(lease_table_interest_accruals, lease_table_dates, A945)&gt;0, COUNTIFS($E$14:E945, "Interest accrual", $A$14:A945, A945)=0),  A945,
AND(SUMIFS(lease_table_payments, lease_table_dates, A945)&gt;0, COUNTIFS($E$14:E945, "Payment", $A$14:A945, A945)=0),  A945,
AND(SUMIFS(rou_table_deprs, rou_table_dates, A945)&gt;0, COUNTIFS($E$14:E945, "Depreciation", $A$14:A945, A945)=0),  A945,
TRUE,  IFERROR(INDEX(rou_table_dates,  MATCH(A945, rou_table_dates)+1, ), "")
)</f>
        <v/>
      </c>
      <c r="B946" s="1" t="str" cm="1">
        <f t="array" aca="1" ref="B946" ca="1">_xlfn.IFS(
AND(E946="Payment", A946=$B$2), $AM$14,
E946="Payment", $AM$15,
E946="Interest accrual", $AM$18,
E946="Depreciation", $AM$17,
TRUE, "")</f>
        <v/>
      </c>
      <c r="C946" s="1" t="str" cm="1">
        <f t="array" aca="1" ref="C946" ca="1">_xlfn.IFS(
E946="Payment", $AM$19,
E946="Interest accrual", $AM$15,
E946="Depreciation", $AM$16,
TRUE, "")</f>
        <v/>
      </c>
      <c r="D946" s="1" t="str" cm="1">
        <f t="array" aca="1" ref="D946" ca="1">_xlfn.IFS(
E946="Payment", _xlfn.XLOOKUP(A946, lease_table_dates, lease_table_payments, 0, 0),
E946="Interest accrual", _xlfn.XLOOKUP(A946, lease_table_dates, lease_table_interest_accruals, 0, 0),
E946="Depreciation", _xlfn.XLOOKUP(A946, rou_table_dates, rou_table_deprs, 0, 0),
TRUE, ""
)</f>
        <v/>
      </c>
      <c r="E946" s="7" t="str" cm="1">
        <f t="array" aca="1" ref="E946" ca="1">_xlfn.IFS(
AND(SUMIFS(lease_table_interest_accruals, lease_table_dates, A946)&gt;0, COUNTIFS($E$14:E945, "Interest accrual", $A$14:A945, A946)=0), "Interest accrual",
AND(SUMIFS(lease_table_payments, lease_table_dates, A946)&gt;0, COUNTIFS($E$14:E945, "Payment", $A$14:A945, A946)=0), "Payment",
AND(SUMIFS(rou_table_deprs, rou_table_dates, A946)&gt;0, COUNTIFS($E$14:E945, "Depreciation", $A$14:A945, A946)=0), "Depreciation",
TRUE,  ""
)</f>
        <v/>
      </c>
      <c r="G946" s="13" t="str" cm="1">
        <f t="array" aca="1" ref="G946" ca="1">_xlfn.IFS(
AND($B$11="Hə", $B$3="İllik"), Z946,
AND($B$11="Hə", $B$3="Aylıq"), AA946,
$B$11="Yox", X946)</f>
        <v/>
      </c>
      <c r="H946" s="1" t="str" cm="1">
        <f t="array" aca="1" ref="H946" ca="1">_xlfn.IFS( G946="", "",
TRUE, ROUND( H945+I946-J946, 2) )</f>
        <v/>
      </c>
      <c r="I946" s="1" t="str" cm="1">
        <f t="array" aca="1" ref="I946" ca="1">_xlfn.IFS(G946="", "",
G946=last_payment_date, (J946-H945),
 TRUE,  -  (H945- H945* (1+$B$6)^ (_xlfn.DAYS(G946,G945)/365) )
)</f>
        <v/>
      </c>
      <c r="J946" s="1" t="str" cm="1">
        <f t="array" aca="1" ref="J946" ca="1">_xlfn.IFS(G946="", "",
TRUE, _xlfn.XLOOKUP(G946,  payment_dates, payments,0,0)
)</f>
        <v/>
      </c>
      <c r="L946" s="8" t="str" cm="1">
        <f t="array" aca="1" ref="L946" ca="1">_xlfn.IFS(
AND($B$11="Hə", $B$3="İllik"), AC946,
AND($B$11="Hə", $B$3="Aylıq"), AD946,
$B$11="Yox", AB946)</f>
        <v/>
      </c>
      <c r="M946" s="1" t="str" cm="1">
        <f t="array" aca="1" ref="M946" ca="1">_xlfn.IFS( L946="", "",
(M945-N946)&lt;=0.5, 0,
TRUE,  M945-N946)</f>
        <v/>
      </c>
      <c r="N946" s="7" t="str" cm="1">
        <f t="array" aca="1" ref="N946" ca="1">_xlfn.IFS(
L946="", "",
TRUE, MIN(M945, ROUND($M$14/ (last_rou_date - $B$2) * (L946-L945), 2) )
)</f>
        <v/>
      </c>
      <c r="P946" s="59" t="str">
        <f t="shared" ca="1" si="42"/>
        <v/>
      </c>
      <c r="Q946" s="1" t="str" cm="1">
        <f t="array" aca="1" ref="Q946" ca="1">_xlfn.IFS(P946="","",
$B$11="Hə", _xlfn.XLOOKUP(DATE(P946, 12, 31), rou_table_dates, rou_table_nbvs,0, 0),
TRUE,  MAX(0, ROUND($M$14 - $M$14/ (last_rou_date - $B$2) * (DATE(P946,12,31) - $B$2), 2) )
)</f>
        <v/>
      </c>
      <c r="R946" s="1" t="str" cm="1">
        <f t="array" aca="1" ref="R946" ca="1">_xlfn.IFS(P946="","",
$B$11="Hə", _xlfn.XLOOKUP(DATE(P946, 12, 31), lease_table_dates, lease_table_balances,0, 0),
TRUE, IFERROR( XNPV($B$6, IF(payment_dates &gt;DATE(P946, 12, 31), payments,  0),  IF(payment_dates &gt;DATE(P946, 12, 31), payment_dates,  DATE(P946, 12, 31))    ),0)
)</f>
        <v/>
      </c>
      <c r="S946" s="1" t="str" cm="1">
        <f t="array" aca="1" ref="S946" ca="1">_xlfn.IFS(P946="","",
TRUE,  MIN( MIN(Q945, $M$14), ROUND($M$14/ (last_rou_date - $B$2) * (DATE(P946,12,31) - MAX($B$2, DATE(P946-1, 12, 31))), 2) )
)</f>
        <v/>
      </c>
      <c r="T946" s="7" t="str" cm="1">
        <f t="array" aca="1" ref="T946" ca="1">_xlfn.IFS(P946="", "",
ISTEXT(R945), R946- (H946 - SUMIFS( lease_table_payments, lease_table_years, P946) -$AG$14 ),
AND(ISNUMBER(R945), R946&lt;&gt;""),   R946- (R945 - SUMIFS( lease_table_payments, lease_table_years, P946) )
)</f>
        <v/>
      </c>
      <c r="V946" s="64">
        <f t="shared" si="44"/>
        <v>933</v>
      </c>
      <c r="W946" s="51" t="str" cm="1">
        <f t="array" ref="W946">_xlfn.IFS(
OR(W945=$B$4, W945=""),"",
TRUE,W945+1
)</f>
        <v/>
      </c>
      <c r="X946" s="51" t="str" cm="1">
        <f t="array" ref="X946">_xlfn.IFS(X945="","",
W946="", "",
AND($B$3="İllik"),DATE(YEAR(X945)+1,MONTH(X945),DAY(X945) ),
AND($B$3="Aylıq", $AH$14="Not end"), EDATE(X945,1),
AND($B$3="Aylıq", $AH$14="End"), EOMONTH(X945,1)
)</f>
        <v/>
      </c>
      <c r="Y946" s="51" t="str" cm="1">
        <f t="array" aca="1" ref="Y946" ca="1">_xlfn.IFS(
AND($B$7="Dövrün əvvəlində", Y945&lt;=last_rou_date), DATE(YEAR(Y945)+1, 12, 31),
AND($B$7="Dövrün sonunda", Y945&lt;=last_payment_date), DATE(YEAR(Y945)+1, 12, 31),
TRUE, ""
)</f>
        <v/>
      </c>
      <c r="Z946" s="75" t="str" cm="1">
        <f t="array" aca="1" ref="Z946" ca="1">_xlfn.IFS(
AND($AN$14="Not year_end", Z945&gt;last_payment_date), "",
AND($AN$14="Year_end", Z945&gt;=last_payment_date), "",
AND($AN$14="Year_end"), DATE(YEAR(Z945+1), 12, 31),
AND($AN$14="Not year_end", MONTH(Z945)=12, DAY(Z945)=31), DATE(YEAR(Z944)+1, MONTH(Z944), DAY(Z944)),
AND($AN$14="Not year_end", OR(MONTH(Z945)&lt;&gt;12, DAY(Z945)&lt;&gt;31) ), DATE(YEAR(Z945), 12, 31)
)</f>
        <v/>
      </c>
      <c r="AA946" s="75" t="str" cm="1">
        <f t="array" aca="1" ref="AA946" ca="1">_xlfn.IFS(AA945="", "",
AND(AA945=last_payment_date, OR(MONTH(AA945)&lt;&gt;12, DAY(AA945)&lt;&gt;31) ), DATE(YEAR(AA945), 12, 31),
AND(MONTH(AA945)=12, DAY(AA945)=31, AA945&gt;=last_payment_date), "",
AND(MONTH(AA945)=12, DAY(AA945)&lt;&gt;31),  EOMONTH(AA945,0),
AND(MONTH(AA945)=12, DAY(AA945)=31, $AH$14="Not end"),  EDATE(AA944,1),
AND($AH$14="Not end"), EDATE(AA945, 1),
AND($AH$14="End"), EOMONTH(AA945, 1)
)</f>
        <v/>
      </c>
      <c r="AB946" s="75" t="str" cm="1">
        <f t="array" aca="1" ref="AB946" ca="1">_xlfn.IFS(AB945="","",
AND(AB945=last_rou_date), "",
AND($B$3="İllik"),DATE(YEAR(AB945)+1,MONTH(AB945),DAY(AB945) ),
AND($B$3="Aylıq", $AH$14="Not end"), EDATE(AB945,1),
AND($B$3="Aylıq", $AH$14="End"), EOMONTH(AB945,1)
)</f>
        <v/>
      </c>
      <c r="AC946" s="75" t="str" cm="1">
        <f t="array" aca="1" ref="AC946" ca="1">_xlfn.IFS(
AND($AN$14="Not year_end", AC945&gt;last_rou_date), "",
AND($AN$14="Year_end", AC945&gt;=last_rou_date), "",
AND($AN$14="Year_end"), DATE(YEAR(AC945+1), 12, 31),
AND($AN$14="Not year_end", MONTH(AC945)=12, DAY(AC945)=31), DATE(YEAR(AC944)+1, MONTH(AC944), DAY(AC944)),
AND($AN$14="Not year_end", OR(MONTH(AC945)&lt;&gt;12, DAY(AC945)&lt;&gt;31) ), DATE(YEAR(AC945), 12, 31)
)</f>
        <v/>
      </c>
      <c r="AD946" s="75" t="str" cm="1">
        <f t="array" aca="1" ref="AD946" ca="1">_xlfn.IFS(AD945="", "",
AND(AD945=last_rou_date, OR(MONTH(AD945)&lt;&gt;12, DAY(AD945)&lt;&gt;31) ), DATE(YEAR(AD945), 12, 31),
AND(MONTH(AD945)=12, DAY(AD945)=31, AD945&gt;=last_rou_date), "",
AND(MONTH(AD945)=12, DAY(AD945)&lt;&gt;31),  EOMONTH(AD945,0),
AND(MONTH(AD945)=12, DAY(AD945)=31, $AH$14="Not end"),  EDATE(AD944,1),
AND($AH$14="Not end"), EDATE(AD945, 1),
AND($AH$14="End"), EOMONTH(AD945, 1)
)</f>
        <v/>
      </c>
      <c r="AE946" s="51" t="str" cm="1">
        <f t="array" ref="AE946">_xlfn.IFS(W946="", "",
AND(W946&gt;0, W946&lt;=$B$4, $C$2="İllik artım, faiz olaraq", $D$2&gt;0, $B$3="İllik"), $B$5*((1+$D$2)^(W946-1)),
AND(W946&gt;0, W946&lt;=$B$4, $C$2="İllik artım, faiz olaraq", $D$2&gt;0, $B$3="Aylıq"), $B$5*((1+$D$2)^ROUNDDOWN((W946-1)/12,0)),
AND(W946=1, $C$2="Aşağıdakı kimi dəyişir", ), $B$5,
AND(W946&gt;1, W946&lt;=$B$4, $C$2="Aşağıdakı kimi dəyişir"), IFERROR(VLOOKUP(W946, $C$4:$D$7, 2, FALSE), AE945),
AND(W946&gt;0, W946&lt;=$B$4), $B$5,
TRUE,0 )</f>
        <v/>
      </c>
      <c r="AF946" s="51" t="str">
        <f t="shared" ca="1" si="43"/>
        <v/>
      </c>
    </row>
    <row r="947" spans="1:32" x14ac:dyDescent="0.4">
      <c r="A947" s="13" t="str" cm="1">
        <f t="array" aca="1" ref="A947" ca="1">_xlfn.IFS(
AND(SUMIFS(lease_table_interest_accruals, lease_table_dates, A946)&gt;0, COUNTIFS($E$14:E946, "Interest accrual", $A$14:A946, A946)=0),  A946,
AND(SUMIFS(lease_table_payments, lease_table_dates, A946)&gt;0, COUNTIFS($E$14:E946, "Payment", $A$14:A946, A946)=0),  A946,
AND(SUMIFS(rou_table_deprs, rou_table_dates, A946)&gt;0, COUNTIFS($E$14:E946, "Depreciation", $A$14:A946, A946)=0),  A946,
TRUE,  IFERROR(INDEX(rou_table_dates,  MATCH(A946, rou_table_dates)+1, ), "")
)</f>
        <v/>
      </c>
      <c r="B947" s="1" t="str" cm="1">
        <f t="array" aca="1" ref="B947" ca="1">_xlfn.IFS(
AND(E947="Payment", A947=$B$2), $AM$14,
E947="Payment", $AM$15,
E947="Interest accrual", $AM$18,
E947="Depreciation", $AM$17,
TRUE, "")</f>
        <v/>
      </c>
      <c r="C947" s="1" t="str" cm="1">
        <f t="array" aca="1" ref="C947" ca="1">_xlfn.IFS(
E947="Payment", $AM$19,
E947="Interest accrual", $AM$15,
E947="Depreciation", $AM$16,
TRUE, "")</f>
        <v/>
      </c>
      <c r="D947" s="1" t="str" cm="1">
        <f t="array" aca="1" ref="D947" ca="1">_xlfn.IFS(
E947="Payment", _xlfn.XLOOKUP(A947, lease_table_dates, lease_table_payments, 0, 0),
E947="Interest accrual", _xlfn.XLOOKUP(A947, lease_table_dates, lease_table_interest_accruals, 0, 0),
E947="Depreciation", _xlfn.XLOOKUP(A947, rou_table_dates, rou_table_deprs, 0, 0),
TRUE, ""
)</f>
        <v/>
      </c>
      <c r="E947" s="7" t="str" cm="1">
        <f t="array" aca="1" ref="E947" ca="1">_xlfn.IFS(
AND(SUMIFS(lease_table_interest_accruals, lease_table_dates, A947)&gt;0, COUNTIFS($E$14:E946, "Interest accrual", $A$14:A946, A947)=0), "Interest accrual",
AND(SUMIFS(lease_table_payments, lease_table_dates, A947)&gt;0, COUNTIFS($E$14:E946, "Payment", $A$14:A946, A947)=0), "Payment",
AND(SUMIFS(rou_table_deprs, rou_table_dates, A947)&gt;0, COUNTIFS($E$14:E946, "Depreciation", $A$14:A946, A947)=0), "Depreciation",
TRUE,  ""
)</f>
        <v/>
      </c>
      <c r="G947" s="13" t="str" cm="1">
        <f t="array" aca="1" ref="G947" ca="1">_xlfn.IFS(
AND($B$11="Hə", $B$3="İllik"), Z947,
AND($B$11="Hə", $B$3="Aylıq"), AA947,
$B$11="Yox", X947)</f>
        <v/>
      </c>
      <c r="H947" s="1" t="str" cm="1">
        <f t="array" aca="1" ref="H947" ca="1">_xlfn.IFS( G947="", "",
TRUE, ROUND( H946+I947-J947, 2) )</f>
        <v/>
      </c>
      <c r="I947" s="1" t="str" cm="1">
        <f t="array" aca="1" ref="I947" ca="1">_xlfn.IFS(G947="", "",
G947=last_payment_date, (J947-H946),
 TRUE,  -  (H946- H946* (1+$B$6)^ (_xlfn.DAYS(G947,G946)/365) )
)</f>
        <v/>
      </c>
      <c r="J947" s="1" t="str" cm="1">
        <f t="array" aca="1" ref="J947" ca="1">_xlfn.IFS(G947="", "",
TRUE, _xlfn.XLOOKUP(G947,  payment_dates, payments,0,0)
)</f>
        <v/>
      </c>
      <c r="L947" s="8" t="str" cm="1">
        <f t="array" aca="1" ref="L947" ca="1">_xlfn.IFS(
AND($B$11="Hə", $B$3="İllik"), AC947,
AND($B$11="Hə", $B$3="Aylıq"), AD947,
$B$11="Yox", AB947)</f>
        <v/>
      </c>
      <c r="M947" s="1" t="str" cm="1">
        <f t="array" aca="1" ref="M947" ca="1">_xlfn.IFS( L947="", "",
(M946-N947)&lt;=0.5, 0,
TRUE,  M946-N947)</f>
        <v/>
      </c>
      <c r="N947" s="7" t="str" cm="1">
        <f t="array" aca="1" ref="N947" ca="1">_xlfn.IFS(
L947="", "",
TRUE, MIN(M946, ROUND($M$14/ (last_rou_date - $B$2) * (L947-L946), 2) )
)</f>
        <v/>
      </c>
      <c r="P947" s="59" t="str">
        <f t="shared" ca="1" si="42"/>
        <v/>
      </c>
      <c r="Q947" s="1" t="str" cm="1">
        <f t="array" aca="1" ref="Q947" ca="1">_xlfn.IFS(P947="","",
$B$11="Hə", _xlfn.XLOOKUP(DATE(P947, 12, 31), rou_table_dates, rou_table_nbvs,0, 0),
TRUE,  MAX(0, ROUND($M$14 - $M$14/ (last_rou_date - $B$2) * (DATE(P947,12,31) - $B$2), 2) )
)</f>
        <v/>
      </c>
      <c r="R947" s="1" t="str" cm="1">
        <f t="array" aca="1" ref="R947" ca="1">_xlfn.IFS(P947="","",
$B$11="Hə", _xlfn.XLOOKUP(DATE(P947, 12, 31), lease_table_dates, lease_table_balances,0, 0),
TRUE, IFERROR( XNPV($B$6, IF(payment_dates &gt;DATE(P947, 12, 31), payments,  0),  IF(payment_dates &gt;DATE(P947, 12, 31), payment_dates,  DATE(P947, 12, 31))    ),0)
)</f>
        <v/>
      </c>
      <c r="S947" s="1" t="str" cm="1">
        <f t="array" aca="1" ref="S947" ca="1">_xlfn.IFS(P947="","",
TRUE,  MIN( MIN(Q946, $M$14), ROUND($M$14/ (last_rou_date - $B$2) * (DATE(P947,12,31) - MAX($B$2, DATE(P947-1, 12, 31))), 2) )
)</f>
        <v/>
      </c>
      <c r="T947" s="7" t="str" cm="1">
        <f t="array" aca="1" ref="T947" ca="1">_xlfn.IFS(P947="", "",
ISTEXT(R946), R947- (H947 - SUMIFS( lease_table_payments, lease_table_years, P947) -$AG$14 ),
AND(ISNUMBER(R946), R947&lt;&gt;""),   R947- (R946 - SUMIFS( lease_table_payments, lease_table_years, P947) )
)</f>
        <v/>
      </c>
      <c r="V947" s="64">
        <f t="shared" si="44"/>
        <v>934</v>
      </c>
      <c r="W947" s="51" t="str" cm="1">
        <f t="array" ref="W947">_xlfn.IFS(
OR(W946=$B$4, W946=""),"",
TRUE,W946+1
)</f>
        <v/>
      </c>
      <c r="X947" s="51" t="str" cm="1">
        <f t="array" ref="X947">_xlfn.IFS(X946="","",
W947="", "",
AND($B$3="İllik"),DATE(YEAR(X946)+1,MONTH(X946),DAY(X946) ),
AND($B$3="Aylıq", $AH$14="Not end"), EDATE(X946,1),
AND($B$3="Aylıq", $AH$14="End"), EOMONTH(X946,1)
)</f>
        <v/>
      </c>
      <c r="Y947" s="51" t="str" cm="1">
        <f t="array" aca="1" ref="Y947" ca="1">_xlfn.IFS(
AND($B$7="Dövrün əvvəlində", Y946&lt;=last_rou_date), DATE(YEAR(Y946)+1, 12, 31),
AND($B$7="Dövrün sonunda", Y946&lt;=last_payment_date), DATE(YEAR(Y946)+1, 12, 31),
TRUE, ""
)</f>
        <v/>
      </c>
      <c r="Z947" s="75" t="str" cm="1">
        <f t="array" aca="1" ref="Z947" ca="1">_xlfn.IFS(
AND($AN$14="Not year_end", Z946&gt;last_payment_date), "",
AND($AN$14="Year_end", Z946&gt;=last_payment_date), "",
AND($AN$14="Year_end"), DATE(YEAR(Z946+1), 12, 31),
AND($AN$14="Not year_end", MONTH(Z946)=12, DAY(Z946)=31), DATE(YEAR(Z945)+1, MONTH(Z945), DAY(Z945)),
AND($AN$14="Not year_end", OR(MONTH(Z946)&lt;&gt;12, DAY(Z946)&lt;&gt;31) ), DATE(YEAR(Z946), 12, 31)
)</f>
        <v/>
      </c>
      <c r="AA947" s="75" t="str" cm="1">
        <f t="array" aca="1" ref="AA947" ca="1">_xlfn.IFS(AA946="", "",
AND(AA946=last_payment_date, OR(MONTH(AA946)&lt;&gt;12, DAY(AA946)&lt;&gt;31) ), DATE(YEAR(AA946), 12, 31),
AND(MONTH(AA946)=12, DAY(AA946)=31, AA946&gt;=last_payment_date), "",
AND(MONTH(AA946)=12, DAY(AA946)&lt;&gt;31),  EOMONTH(AA946,0),
AND(MONTH(AA946)=12, DAY(AA946)=31, $AH$14="Not end"),  EDATE(AA945,1),
AND($AH$14="Not end"), EDATE(AA946, 1),
AND($AH$14="End"), EOMONTH(AA946, 1)
)</f>
        <v/>
      </c>
      <c r="AB947" s="75" t="str" cm="1">
        <f t="array" aca="1" ref="AB947" ca="1">_xlfn.IFS(AB946="","",
AND(AB946=last_rou_date), "",
AND($B$3="İllik"),DATE(YEAR(AB946)+1,MONTH(AB946),DAY(AB946) ),
AND($B$3="Aylıq", $AH$14="Not end"), EDATE(AB946,1),
AND($B$3="Aylıq", $AH$14="End"), EOMONTH(AB946,1)
)</f>
        <v/>
      </c>
      <c r="AC947" s="75" t="str" cm="1">
        <f t="array" aca="1" ref="AC947" ca="1">_xlfn.IFS(
AND($AN$14="Not year_end", AC946&gt;last_rou_date), "",
AND($AN$14="Year_end", AC946&gt;=last_rou_date), "",
AND($AN$14="Year_end"), DATE(YEAR(AC946+1), 12, 31),
AND($AN$14="Not year_end", MONTH(AC946)=12, DAY(AC946)=31), DATE(YEAR(AC945)+1, MONTH(AC945), DAY(AC945)),
AND($AN$14="Not year_end", OR(MONTH(AC946)&lt;&gt;12, DAY(AC946)&lt;&gt;31) ), DATE(YEAR(AC946), 12, 31)
)</f>
        <v/>
      </c>
      <c r="AD947" s="75" t="str" cm="1">
        <f t="array" aca="1" ref="AD947" ca="1">_xlfn.IFS(AD946="", "",
AND(AD946=last_rou_date, OR(MONTH(AD946)&lt;&gt;12, DAY(AD946)&lt;&gt;31) ), DATE(YEAR(AD946), 12, 31),
AND(MONTH(AD946)=12, DAY(AD946)=31, AD946&gt;=last_rou_date), "",
AND(MONTH(AD946)=12, DAY(AD946)&lt;&gt;31),  EOMONTH(AD946,0),
AND(MONTH(AD946)=12, DAY(AD946)=31, $AH$14="Not end"),  EDATE(AD945,1),
AND($AH$14="Not end"), EDATE(AD946, 1),
AND($AH$14="End"), EOMONTH(AD946, 1)
)</f>
        <v/>
      </c>
      <c r="AE947" s="51" t="str" cm="1">
        <f t="array" ref="AE947">_xlfn.IFS(W947="", "",
AND(W947&gt;0, W947&lt;=$B$4, $C$2="İllik artım, faiz olaraq", $D$2&gt;0, $B$3="İllik"), $B$5*((1+$D$2)^(W947-1)),
AND(W947&gt;0, W947&lt;=$B$4, $C$2="İllik artım, faiz olaraq", $D$2&gt;0, $B$3="Aylıq"), $B$5*((1+$D$2)^ROUNDDOWN((W947-1)/12,0)),
AND(W947=1, $C$2="Aşağıdakı kimi dəyişir", ), $B$5,
AND(W947&gt;1, W947&lt;=$B$4, $C$2="Aşağıdakı kimi dəyişir"), IFERROR(VLOOKUP(W947, $C$4:$D$7, 2, FALSE), AE946),
AND(W947&gt;0, W947&lt;=$B$4), $B$5,
TRUE,0 )</f>
        <v/>
      </c>
      <c r="AF947" s="51" t="str">
        <f t="shared" ca="1" si="43"/>
        <v/>
      </c>
    </row>
    <row r="948" spans="1:32" x14ac:dyDescent="0.4">
      <c r="A948" s="13" t="str" cm="1">
        <f t="array" aca="1" ref="A948" ca="1">_xlfn.IFS(
AND(SUMIFS(lease_table_interest_accruals, lease_table_dates, A947)&gt;0, COUNTIFS($E$14:E947, "Interest accrual", $A$14:A947, A947)=0),  A947,
AND(SUMIFS(lease_table_payments, lease_table_dates, A947)&gt;0, COUNTIFS($E$14:E947, "Payment", $A$14:A947, A947)=0),  A947,
AND(SUMIFS(rou_table_deprs, rou_table_dates, A947)&gt;0, COUNTIFS($E$14:E947, "Depreciation", $A$14:A947, A947)=0),  A947,
TRUE,  IFERROR(INDEX(rou_table_dates,  MATCH(A947, rou_table_dates)+1, ), "")
)</f>
        <v/>
      </c>
      <c r="B948" s="1" t="str" cm="1">
        <f t="array" aca="1" ref="B948" ca="1">_xlfn.IFS(
AND(E948="Payment", A948=$B$2), $AM$14,
E948="Payment", $AM$15,
E948="Interest accrual", $AM$18,
E948="Depreciation", $AM$17,
TRUE, "")</f>
        <v/>
      </c>
      <c r="C948" s="1" t="str" cm="1">
        <f t="array" aca="1" ref="C948" ca="1">_xlfn.IFS(
E948="Payment", $AM$19,
E948="Interest accrual", $AM$15,
E948="Depreciation", $AM$16,
TRUE, "")</f>
        <v/>
      </c>
      <c r="D948" s="1" t="str" cm="1">
        <f t="array" aca="1" ref="D948" ca="1">_xlfn.IFS(
E948="Payment", _xlfn.XLOOKUP(A948, lease_table_dates, lease_table_payments, 0, 0),
E948="Interest accrual", _xlfn.XLOOKUP(A948, lease_table_dates, lease_table_interest_accruals, 0, 0),
E948="Depreciation", _xlfn.XLOOKUP(A948, rou_table_dates, rou_table_deprs, 0, 0),
TRUE, ""
)</f>
        <v/>
      </c>
      <c r="E948" s="7" t="str" cm="1">
        <f t="array" aca="1" ref="E948" ca="1">_xlfn.IFS(
AND(SUMIFS(lease_table_interest_accruals, lease_table_dates, A948)&gt;0, COUNTIFS($E$14:E947, "Interest accrual", $A$14:A947, A948)=0), "Interest accrual",
AND(SUMIFS(lease_table_payments, lease_table_dates, A948)&gt;0, COUNTIFS($E$14:E947, "Payment", $A$14:A947, A948)=0), "Payment",
AND(SUMIFS(rou_table_deprs, rou_table_dates, A948)&gt;0, COUNTIFS($E$14:E947, "Depreciation", $A$14:A947, A948)=0), "Depreciation",
TRUE,  ""
)</f>
        <v/>
      </c>
      <c r="G948" s="13" t="str" cm="1">
        <f t="array" aca="1" ref="G948" ca="1">_xlfn.IFS(
AND($B$11="Hə", $B$3="İllik"), Z948,
AND($B$11="Hə", $B$3="Aylıq"), AA948,
$B$11="Yox", X948)</f>
        <v/>
      </c>
      <c r="H948" s="1" t="str" cm="1">
        <f t="array" aca="1" ref="H948" ca="1">_xlfn.IFS( G948="", "",
TRUE, ROUND( H947+I948-J948, 2) )</f>
        <v/>
      </c>
      <c r="I948" s="1" t="str" cm="1">
        <f t="array" aca="1" ref="I948" ca="1">_xlfn.IFS(G948="", "",
G948=last_payment_date, (J948-H947),
 TRUE,  -  (H947- H947* (1+$B$6)^ (_xlfn.DAYS(G948,G947)/365) )
)</f>
        <v/>
      </c>
      <c r="J948" s="1" t="str" cm="1">
        <f t="array" aca="1" ref="J948" ca="1">_xlfn.IFS(G948="", "",
TRUE, _xlfn.XLOOKUP(G948,  payment_dates, payments,0,0)
)</f>
        <v/>
      </c>
      <c r="L948" s="8" t="str" cm="1">
        <f t="array" aca="1" ref="L948" ca="1">_xlfn.IFS(
AND($B$11="Hə", $B$3="İllik"), AC948,
AND($B$11="Hə", $B$3="Aylıq"), AD948,
$B$11="Yox", AB948)</f>
        <v/>
      </c>
      <c r="M948" s="1" t="str" cm="1">
        <f t="array" aca="1" ref="M948" ca="1">_xlfn.IFS( L948="", "",
(M947-N948)&lt;=0.5, 0,
TRUE,  M947-N948)</f>
        <v/>
      </c>
      <c r="N948" s="7" t="str" cm="1">
        <f t="array" aca="1" ref="N948" ca="1">_xlfn.IFS(
L948="", "",
TRUE, MIN(M947, ROUND($M$14/ (last_rou_date - $B$2) * (L948-L947), 2) )
)</f>
        <v/>
      </c>
      <c r="P948" s="59" t="str">
        <f t="shared" ref="P948:P1011" ca="1" si="45">IF(Y948="", "", YEAR(Y948) )</f>
        <v/>
      </c>
      <c r="Q948" s="1" t="str" cm="1">
        <f t="array" aca="1" ref="Q948" ca="1">_xlfn.IFS(P948="","",
$B$11="Hə", _xlfn.XLOOKUP(DATE(P948, 12, 31), rou_table_dates, rou_table_nbvs,0, 0),
TRUE,  MAX(0, ROUND($M$14 - $M$14/ (last_rou_date - $B$2) * (DATE(P948,12,31) - $B$2), 2) )
)</f>
        <v/>
      </c>
      <c r="R948" s="1" t="str" cm="1">
        <f t="array" aca="1" ref="R948" ca="1">_xlfn.IFS(P948="","",
$B$11="Hə", _xlfn.XLOOKUP(DATE(P948, 12, 31), lease_table_dates, lease_table_balances,0, 0),
TRUE, IFERROR( XNPV($B$6, IF(payment_dates &gt;DATE(P948, 12, 31), payments,  0),  IF(payment_dates &gt;DATE(P948, 12, 31), payment_dates,  DATE(P948, 12, 31))    ),0)
)</f>
        <v/>
      </c>
      <c r="S948" s="1" t="str" cm="1">
        <f t="array" aca="1" ref="S948" ca="1">_xlfn.IFS(P948="","",
TRUE,  MIN( MIN(Q947, $M$14), ROUND($M$14/ (last_rou_date - $B$2) * (DATE(P948,12,31) - MAX($B$2, DATE(P948-1, 12, 31))), 2) )
)</f>
        <v/>
      </c>
      <c r="T948" s="7" t="str" cm="1">
        <f t="array" aca="1" ref="T948" ca="1">_xlfn.IFS(P948="", "",
ISTEXT(R947), R948- (H948 - SUMIFS( lease_table_payments, lease_table_years, P948) -$AG$14 ),
AND(ISNUMBER(R947), R948&lt;&gt;""),   R948- (R947 - SUMIFS( lease_table_payments, lease_table_years, P948) )
)</f>
        <v/>
      </c>
      <c r="V948" s="64">
        <f t="shared" si="44"/>
        <v>935</v>
      </c>
      <c r="W948" s="51" t="str" cm="1">
        <f t="array" ref="W948">_xlfn.IFS(
OR(W947=$B$4, W947=""),"",
TRUE,W947+1
)</f>
        <v/>
      </c>
      <c r="X948" s="51" t="str" cm="1">
        <f t="array" ref="X948">_xlfn.IFS(X947="","",
W948="", "",
AND($B$3="İllik"),DATE(YEAR(X947)+1,MONTH(X947),DAY(X947) ),
AND($B$3="Aylıq", $AH$14="Not end"), EDATE(X947,1),
AND($B$3="Aylıq", $AH$14="End"), EOMONTH(X947,1)
)</f>
        <v/>
      </c>
      <c r="Y948" s="51" t="str" cm="1">
        <f t="array" aca="1" ref="Y948" ca="1">_xlfn.IFS(
AND($B$7="Dövrün əvvəlində", Y947&lt;=last_rou_date), DATE(YEAR(Y947)+1, 12, 31),
AND($B$7="Dövrün sonunda", Y947&lt;=last_payment_date), DATE(YEAR(Y947)+1, 12, 31),
TRUE, ""
)</f>
        <v/>
      </c>
      <c r="Z948" s="75" t="str" cm="1">
        <f t="array" aca="1" ref="Z948" ca="1">_xlfn.IFS(
AND($AN$14="Not year_end", Z947&gt;last_payment_date), "",
AND($AN$14="Year_end", Z947&gt;=last_payment_date), "",
AND($AN$14="Year_end"), DATE(YEAR(Z947+1), 12, 31),
AND($AN$14="Not year_end", MONTH(Z947)=12, DAY(Z947)=31), DATE(YEAR(Z946)+1, MONTH(Z946), DAY(Z946)),
AND($AN$14="Not year_end", OR(MONTH(Z947)&lt;&gt;12, DAY(Z947)&lt;&gt;31) ), DATE(YEAR(Z947), 12, 31)
)</f>
        <v/>
      </c>
      <c r="AA948" s="75" t="str" cm="1">
        <f t="array" aca="1" ref="AA948" ca="1">_xlfn.IFS(AA947="", "",
AND(AA947=last_payment_date, OR(MONTH(AA947)&lt;&gt;12, DAY(AA947)&lt;&gt;31) ), DATE(YEAR(AA947), 12, 31),
AND(MONTH(AA947)=12, DAY(AA947)=31, AA947&gt;=last_payment_date), "",
AND(MONTH(AA947)=12, DAY(AA947)&lt;&gt;31),  EOMONTH(AA947,0),
AND(MONTH(AA947)=12, DAY(AA947)=31, $AH$14="Not end"),  EDATE(AA946,1),
AND($AH$14="Not end"), EDATE(AA947, 1),
AND($AH$14="End"), EOMONTH(AA947, 1)
)</f>
        <v/>
      </c>
      <c r="AB948" s="75" t="str" cm="1">
        <f t="array" aca="1" ref="AB948" ca="1">_xlfn.IFS(AB947="","",
AND(AB947=last_rou_date), "",
AND($B$3="İllik"),DATE(YEAR(AB947)+1,MONTH(AB947),DAY(AB947) ),
AND($B$3="Aylıq", $AH$14="Not end"), EDATE(AB947,1),
AND($B$3="Aylıq", $AH$14="End"), EOMONTH(AB947,1)
)</f>
        <v/>
      </c>
      <c r="AC948" s="75" t="str" cm="1">
        <f t="array" aca="1" ref="AC948" ca="1">_xlfn.IFS(
AND($AN$14="Not year_end", AC947&gt;last_rou_date), "",
AND($AN$14="Year_end", AC947&gt;=last_rou_date), "",
AND($AN$14="Year_end"), DATE(YEAR(AC947+1), 12, 31),
AND($AN$14="Not year_end", MONTH(AC947)=12, DAY(AC947)=31), DATE(YEAR(AC946)+1, MONTH(AC946), DAY(AC946)),
AND($AN$14="Not year_end", OR(MONTH(AC947)&lt;&gt;12, DAY(AC947)&lt;&gt;31) ), DATE(YEAR(AC947), 12, 31)
)</f>
        <v/>
      </c>
      <c r="AD948" s="75" t="str" cm="1">
        <f t="array" aca="1" ref="AD948" ca="1">_xlfn.IFS(AD947="", "",
AND(AD947=last_rou_date, OR(MONTH(AD947)&lt;&gt;12, DAY(AD947)&lt;&gt;31) ), DATE(YEAR(AD947), 12, 31),
AND(MONTH(AD947)=12, DAY(AD947)=31, AD947&gt;=last_rou_date), "",
AND(MONTH(AD947)=12, DAY(AD947)&lt;&gt;31),  EOMONTH(AD947,0),
AND(MONTH(AD947)=12, DAY(AD947)=31, $AH$14="Not end"),  EDATE(AD946,1),
AND($AH$14="Not end"), EDATE(AD947, 1),
AND($AH$14="End"), EOMONTH(AD947, 1)
)</f>
        <v/>
      </c>
      <c r="AE948" s="51" t="str" cm="1">
        <f t="array" ref="AE948">_xlfn.IFS(W948="", "",
AND(W948&gt;0, W948&lt;=$B$4, $C$2="İllik artım, faiz olaraq", $D$2&gt;0, $B$3="İllik"), $B$5*((1+$D$2)^(W948-1)),
AND(W948&gt;0, W948&lt;=$B$4, $C$2="İllik artım, faiz olaraq", $D$2&gt;0, $B$3="Aylıq"), $B$5*((1+$D$2)^ROUNDDOWN((W948-1)/12,0)),
AND(W948=1, $C$2="Aşağıdakı kimi dəyişir", ), $B$5,
AND(W948&gt;1, W948&lt;=$B$4, $C$2="Aşağıdakı kimi dəyişir"), IFERROR(VLOOKUP(W948, $C$4:$D$7, 2, FALSE), AE947),
AND(W948&gt;0, W948&lt;=$B$4), $B$5,
TRUE,0 )</f>
        <v/>
      </c>
      <c r="AF948" s="51" t="str">
        <f t="shared" ca="1" si="43"/>
        <v/>
      </c>
    </row>
    <row r="949" spans="1:32" x14ac:dyDescent="0.4">
      <c r="A949" s="13" t="str" cm="1">
        <f t="array" aca="1" ref="A949" ca="1">_xlfn.IFS(
AND(SUMIFS(lease_table_interest_accruals, lease_table_dates, A948)&gt;0, COUNTIFS($E$14:E948, "Interest accrual", $A$14:A948, A948)=0),  A948,
AND(SUMIFS(lease_table_payments, lease_table_dates, A948)&gt;0, COUNTIFS($E$14:E948, "Payment", $A$14:A948, A948)=0),  A948,
AND(SUMIFS(rou_table_deprs, rou_table_dates, A948)&gt;0, COUNTIFS($E$14:E948, "Depreciation", $A$14:A948, A948)=0),  A948,
TRUE,  IFERROR(INDEX(rou_table_dates,  MATCH(A948, rou_table_dates)+1, ), "")
)</f>
        <v/>
      </c>
      <c r="B949" s="1" t="str" cm="1">
        <f t="array" aca="1" ref="B949" ca="1">_xlfn.IFS(
AND(E949="Payment", A949=$B$2), $AM$14,
E949="Payment", $AM$15,
E949="Interest accrual", $AM$18,
E949="Depreciation", $AM$17,
TRUE, "")</f>
        <v/>
      </c>
      <c r="C949" s="1" t="str" cm="1">
        <f t="array" aca="1" ref="C949" ca="1">_xlfn.IFS(
E949="Payment", $AM$19,
E949="Interest accrual", $AM$15,
E949="Depreciation", $AM$16,
TRUE, "")</f>
        <v/>
      </c>
      <c r="D949" s="1" t="str" cm="1">
        <f t="array" aca="1" ref="D949" ca="1">_xlfn.IFS(
E949="Payment", _xlfn.XLOOKUP(A949, lease_table_dates, lease_table_payments, 0, 0),
E949="Interest accrual", _xlfn.XLOOKUP(A949, lease_table_dates, lease_table_interest_accruals, 0, 0),
E949="Depreciation", _xlfn.XLOOKUP(A949, rou_table_dates, rou_table_deprs, 0, 0),
TRUE, ""
)</f>
        <v/>
      </c>
      <c r="E949" s="7" t="str" cm="1">
        <f t="array" aca="1" ref="E949" ca="1">_xlfn.IFS(
AND(SUMIFS(lease_table_interest_accruals, lease_table_dates, A949)&gt;0, COUNTIFS($E$14:E948, "Interest accrual", $A$14:A948, A949)=0), "Interest accrual",
AND(SUMIFS(lease_table_payments, lease_table_dates, A949)&gt;0, COUNTIFS($E$14:E948, "Payment", $A$14:A948, A949)=0), "Payment",
AND(SUMIFS(rou_table_deprs, rou_table_dates, A949)&gt;0, COUNTIFS($E$14:E948, "Depreciation", $A$14:A948, A949)=0), "Depreciation",
TRUE,  ""
)</f>
        <v/>
      </c>
      <c r="G949" s="13" t="str" cm="1">
        <f t="array" aca="1" ref="G949" ca="1">_xlfn.IFS(
AND($B$11="Hə", $B$3="İllik"), Z949,
AND($B$11="Hə", $B$3="Aylıq"), AA949,
$B$11="Yox", X949)</f>
        <v/>
      </c>
      <c r="H949" s="1" t="str" cm="1">
        <f t="array" aca="1" ref="H949" ca="1">_xlfn.IFS( G949="", "",
TRUE, ROUND( H948+I949-J949, 2) )</f>
        <v/>
      </c>
      <c r="I949" s="1" t="str" cm="1">
        <f t="array" aca="1" ref="I949" ca="1">_xlfn.IFS(G949="", "",
G949=last_payment_date, (J949-H948),
 TRUE,  -  (H948- H948* (1+$B$6)^ (_xlfn.DAYS(G949,G948)/365) )
)</f>
        <v/>
      </c>
      <c r="J949" s="1" t="str" cm="1">
        <f t="array" aca="1" ref="J949" ca="1">_xlfn.IFS(G949="", "",
TRUE, _xlfn.XLOOKUP(G949,  payment_dates, payments,0,0)
)</f>
        <v/>
      </c>
      <c r="L949" s="8" t="str" cm="1">
        <f t="array" aca="1" ref="L949" ca="1">_xlfn.IFS(
AND($B$11="Hə", $B$3="İllik"), AC949,
AND($B$11="Hə", $B$3="Aylıq"), AD949,
$B$11="Yox", AB949)</f>
        <v/>
      </c>
      <c r="M949" s="1" t="str" cm="1">
        <f t="array" aca="1" ref="M949" ca="1">_xlfn.IFS( L949="", "",
(M948-N949)&lt;=0.5, 0,
TRUE,  M948-N949)</f>
        <v/>
      </c>
      <c r="N949" s="7" t="str" cm="1">
        <f t="array" aca="1" ref="N949" ca="1">_xlfn.IFS(
L949="", "",
TRUE, MIN(M948, ROUND($M$14/ (last_rou_date - $B$2) * (L949-L948), 2) )
)</f>
        <v/>
      </c>
      <c r="P949" s="59" t="str">
        <f t="shared" ca="1" si="45"/>
        <v/>
      </c>
      <c r="Q949" s="1" t="str" cm="1">
        <f t="array" aca="1" ref="Q949" ca="1">_xlfn.IFS(P949="","",
$B$11="Hə", _xlfn.XLOOKUP(DATE(P949, 12, 31), rou_table_dates, rou_table_nbvs,0, 0),
TRUE,  MAX(0, ROUND($M$14 - $M$14/ (last_rou_date - $B$2) * (DATE(P949,12,31) - $B$2), 2) )
)</f>
        <v/>
      </c>
      <c r="R949" s="1" t="str" cm="1">
        <f t="array" aca="1" ref="R949" ca="1">_xlfn.IFS(P949="","",
$B$11="Hə", _xlfn.XLOOKUP(DATE(P949, 12, 31), lease_table_dates, lease_table_balances,0, 0),
TRUE, IFERROR( XNPV($B$6, IF(payment_dates &gt;DATE(P949, 12, 31), payments,  0),  IF(payment_dates &gt;DATE(P949, 12, 31), payment_dates,  DATE(P949, 12, 31))    ),0)
)</f>
        <v/>
      </c>
      <c r="S949" s="1" t="str" cm="1">
        <f t="array" aca="1" ref="S949" ca="1">_xlfn.IFS(P949="","",
TRUE,  MIN( MIN(Q948, $M$14), ROUND($M$14/ (last_rou_date - $B$2) * (DATE(P949,12,31) - MAX($B$2, DATE(P949-1, 12, 31))), 2) )
)</f>
        <v/>
      </c>
      <c r="T949" s="7" t="str" cm="1">
        <f t="array" aca="1" ref="T949" ca="1">_xlfn.IFS(P949="", "",
ISTEXT(R948), R949- (H949 - SUMIFS( lease_table_payments, lease_table_years, P949) -$AG$14 ),
AND(ISNUMBER(R948), R949&lt;&gt;""),   R949- (R948 - SUMIFS( lease_table_payments, lease_table_years, P949) )
)</f>
        <v/>
      </c>
      <c r="V949" s="64">
        <f t="shared" si="44"/>
        <v>936</v>
      </c>
      <c r="W949" s="51" t="str" cm="1">
        <f t="array" ref="W949">_xlfn.IFS(
OR(W948=$B$4, W948=""),"",
TRUE,W948+1
)</f>
        <v/>
      </c>
      <c r="X949" s="51" t="str" cm="1">
        <f t="array" ref="X949">_xlfn.IFS(X948="","",
W949="", "",
AND($B$3="İllik"),DATE(YEAR(X948)+1,MONTH(X948),DAY(X948) ),
AND($B$3="Aylıq", $AH$14="Not end"), EDATE(X948,1),
AND($B$3="Aylıq", $AH$14="End"), EOMONTH(X948,1)
)</f>
        <v/>
      </c>
      <c r="Y949" s="51" t="str" cm="1">
        <f t="array" aca="1" ref="Y949" ca="1">_xlfn.IFS(
AND($B$7="Dövrün əvvəlində", Y948&lt;=last_rou_date), DATE(YEAR(Y948)+1, 12, 31),
AND($B$7="Dövrün sonunda", Y948&lt;=last_payment_date), DATE(YEAR(Y948)+1, 12, 31),
TRUE, ""
)</f>
        <v/>
      </c>
      <c r="Z949" s="75" t="str" cm="1">
        <f t="array" aca="1" ref="Z949" ca="1">_xlfn.IFS(
AND($AN$14="Not year_end", Z948&gt;last_payment_date), "",
AND($AN$14="Year_end", Z948&gt;=last_payment_date), "",
AND($AN$14="Year_end"), DATE(YEAR(Z948+1), 12, 31),
AND($AN$14="Not year_end", MONTH(Z948)=12, DAY(Z948)=31), DATE(YEAR(Z947)+1, MONTH(Z947), DAY(Z947)),
AND($AN$14="Not year_end", OR(MONTH(Z948)&lt;&gt;12, DAY(Z948)&lt;&gt;31) ), DATE(YEAR(Z948), 12, 31)
)</f>
        <v/>
      </c>
      <c r="AA949" s="75" t="str" cm="1">
        <f t="array" aca="1" ref="AA949" ca="1">_xlfn.IFS(AA948="", "",
AND(AA948=last_payment_date, OR(MONTH(AA948)&lt;&gt;12, DAY(AA948)&lt;&gt;31) ), DATE(YEAR(AA948), 12, 31),
AND(MONTH(AA948)=12, DAY(AA948)=31, AA948&gt;=last_payment_date), "",
AND(MONTH(AA948)=12, DAY(AA948)&lt;&gt;31),  EOMONTH(AA948,0),
AND(MONTH(AA948)=12, DAY(AA948)=31, $AH$14="Not end"),  EDATE(AA947,1),
AND($AH$14="Not end"), EDATE(AA948, 1),
AND($AH$14="End"), EOMONTH(AA948, 1)
)</f>
        <v/>
      </c>
      <c r="AB949" s="75" t="str" cm="1">
        <f t="array" aca="1" ref="AB949" ca="1">_xlfn.IFS(AB948="","",
AND(AB948=last_rou_date), "",
AND($B$3="İllik"),DATE(YEAR(AB948)+1,MONTH(AB948),DAY(AB948) ),
AND($B$3="Aylıq", $AH$14="Not end"), EDATE(AB948,1),
AND($B$3="Aylıq", $AH$14="End"), EOMONTH(AB948,1)
)</f>
        <v/>
      </c>
      <c r="AC949" s="75" t="str" cm="1">
        <f t="array" aca="1" ref="AC949" ca="1">_xlfn.IFS(
AND($AN$14="Not year_end", AC948&gt;last_rou_date), "",
AND($AN$14="Year_end", AC948&gt;=last_rou_date), "",
AND($AN$14="Year_end"), DATE(YEAR(AC948+1), 12, 31),
AND($AN$14="Not year_end", MONTH(AC948)=12, DAY(AC948)=31), DATE(YEAR(AC947)+1, MONTH(AC947), DAY(AC947)),
AND($AN$14="Not year_end", OR(MONTH(AC948)&lt;&gt;12, DAY(AC948)&lt;&gt;31) ), DATE(YEAR(AC948), 12, 31)
)</f>
        <v/>
      </c>
      <c r="AD949" s="75" t="str" cm="1">
        <f t="array" aca="1" ref="AD949" ca="1">_xlfn.IFS(AD948="", "",
AND(AD948=last_rou_date, OR(MONTH(AD948)&lt;&gt;12, DAY(AD948)&lt;&gt;31) ), DATE(YEAR(AD948), 12, 31),
AND(MONTH(AD948)=12, DAY(AD948)=31, AD948&gt;=last_rou_date), "",
AND(MONTH(AD948)=12, DAY(AD948)&lt;&gt;31),  EOMONTH(AD948,0),
AND(MONTH(AD948)=12, DAY(AD948)=31, $AH$14="Not end"),  EDATE(AD947,1),
AND($AH$14="Not end"), EDATE(AD948, 1),
AND($AH$14="End"), EOMONTH(AD948, 1)
)</f>
        <v/>
      </c>
      <c r="AE949" s="51" t="str" cm="1">
        <f t="array" ref="AE949">_xlfn.IFS(W949="", "",
AND(W949&gt;0, W949&lt;=$B$4, $C$2="İllik artım, faiz olaraq", $D$2&gt;0, $B$3="İllik"), $B$5*((1+$D$2)^(W949-1)),
AND(W949&gt;0, W949&lt;=$B$4, $C$2="İllik artım, faiz olaraq", $D$2&gt;0, $B$3="Aylıq"), $B$5*((1+$D$2)^ROUNDDOWN((W949-1)/12,0)),
AND(W949=1, $C$2="Aşağıdakı kimi dəyişir", ), $B$5,
AND(W949&gt;1, W949&lt;=$B$4, $C$2="Aşağıdakı kimi dəyişir"), IFERROR(VLOOKUP(W949, $C$4:$D$7, 2, FALSE), AE948),
AND(W949&gt;0, W949&lt;=$B$4), $B$5,
TRUE,0 )</f>
        <v/>
      </c>
      <c r="AF949" s="51" t="str">
        <f t="shared" ca="1" si="43"/>
        <v/>
      </c>
    </row>
    <row r="950" spans="1:32" x14ac:dyDescent="0.4">
      <c r="A950" s="13" t="str" cm="1">
        <f t="array" aca="1" ref="A950" ca="1">_xlfn.IFS(
AND(SUMIFS(lease_table_interest_accruals, lease_table_dates, A949)&gt;0, COUNTIFS($E$14:E949, "Interest accrual", $A$14:A949, A949)=0),  A949,
AND(SUMIFS(lease_table_payments, lease_table_dates, A949)&gt;0, COUNTIFS($E$14:E949, "Payment", $A$14:A949, A949)=0),  A949,
AND(SUMIFS(rou_table_deprs, rou_table_dates, A949)&gt;0, COUNTIFS($E$14:E949, "Depreciation", $A$14:A949, A949)=0),  A949,
TRUE,  IFERROR(INDEX(rou_table_dates,  MATCH(A949, rou_table_dates)+1, ), "")
)</f>
        <v/>
      </c>
      <c r="B950" s="1" t="str" cm="1">
        <f t="array" aca="1" ref="B950" ca="1">_xlfn.IFS(
AND(E950="Payment", A950=$B$2), $AM$14,
E950="Payment", $AM$15,
E950="Interest accrual", $AM$18,
E950="Depreciation", $AM$17,
TRUE, "")</f>
        <v/>
      </c>
      <c r="C950" s="1" t="str" cm="1">
        <f t="array" aca="1" ref="C950" ca="1">_xlfn.IFS(
E950="Payment", $AM$19,
E950="Interest accrual", $AM$15,
E950="Depreciation", $AM$16,
TRUE, "")</f>
        <v/>
      </c>
      <c r="D950" s="1" t="str" cm="1">
        <f t="array" aca="1" ref="D950" ca="1">_xlfn.IFS(
E950="Payment", _xlfn.XLOOKUP(A950, lease_table_dates, lease_table_payments, 0, 0),
E950="Interest accrual", _xlfn.XLOOKUP(A950, lease_table_dates, lease_table_interest_accruals, 0, 0),
E950="Depreciation", _xlfn.XLOOKUP(A950, rou_table_dates, rou_table_deprs, 0, 0),
TRUE, ""
)</f>
        <v/>
      </c>
      <c r="E950" s="7" t="str" cm="1">
        <f t="array" aca="1" ref="E950" ca="1">_xlfn.IFS(
AND(SUMIFS(lease_table_interest_accruals, lease_table_dates, A950)&gt;0, COUNTIFS($E$14:E949, "Interest accrual", $A$14:A949, A950)=0), "Interest accrual",
AND(SUMIFS(lease_table_payments, lease_table_dates, A950)&gt;0, COUNTIFS($E$14:E949, "Payment", $A$14:A949, A950)=0), "Payment",
AND(SUMIFS(rou_table_deprs, rou_table_dates, A950)&gt;0, COUNTIFS($E$14:E949, "Depreciation", $A$14:A949, A950)=0), "Depreciation",
TRUE,  ""
)</f>
        <v/>
      </c>
      <c r="G950" s="13" t="str" cm="1">
        <f t="array" aca="1" ref="G950" ca="1">_xlfn.IFS(
AND($B$11="Hə", $B$3="İllik"), Z950,
AND($B$11="Hə", $B$3="Aylıq"), AA950,
$B$11="Yox", X950)</f>
        <v/>
      </c>
      <c r="H950" s="1" t="str" cm="1">
        <f t="array" aca="1" ref="H950" ca="1">_xlfn.IFS( G950="", "",
TRUE, ROUND( H949+I950-J950, 2) )</f>
        <v/>
      </c>
      <c r="I950" s="1" t="str" cm="1">
        <f t="array" aca="1" ref="I950" ca="1">_xlfn.IFS(G950="", "",
G950=last_payment_date, (J950-H949),
 TRUE,  -  (H949- H949* (1+$B$6)^ (_xlfn.DAYS(G950,G949)/365) )
)</f>
        <v/>
      </c>
      <c r="J950" s="1" t="str" cm="1">
        <f t="array" aca="1" ref="J950" ca="1">_xlfn.IFS(G950="", "",
TRUE, _xlfn.XLOOKUP(G950,  payment_dates, payments,0,0)
)</f>
        <v/>
      </c>
      <c r="L950" s="8" t="str" cm="1">
        <f t="array" aca="1" ref="L950" ca="1">_xlfn.IFS(
AND($B$11="Hə", $B$3="İllik"), AC950,
AND($B$11="Hə", $B$3="Aylıq"), AD950,
$B$11="Yox", AB950)</f>
        <v/>
      </c>
      <c r="M950" s="1" t="str" cm="1">
        <f t="array" aca="1" ref="M950" ca="1">_xlfn.IFS( L950="", "",
(M949-N950)&lt;=0.5, 0,
TRUE,  M949-N950)</f>
        <v/>
      </c>
      <c r="N950" s="7" t="str" cm="1">
        <f t="array" aca="1" ref="N950" ca="1">_xlfn.IFS(
L950="", "",
TRUE, MIN(M949, ROUND($M$14/ (last_rou_date - $B$2) * (L950-L949), 2) )
)</f>
        <v/>
      </c>
      <c r="P950" s="59" t="str">
        <f t="shared" ca="1" si="45"/>
        <v/>
      </c>
      <c r="Q950" s="1" t="str" cm="1">
        <f t="array" aca="1" ref="Q950" ca="1">_xlfn.IFS(P950="","",
$B$11="Hə", _xlfn.XLOOKUP(DATE(P950, 12, 31), rou_table_dates, rou_table_nbvs,0, 0),
TRUE,  MAX(0, ROUND($M$14 - $M$14/ (last_rou_date - $B$2) * (DATE(P950,12,31) - $B$2), 2) )
)</f>
        <v/>
      </c>
      <c r="R950" s="1" t="str" cm="1">
        <f t="array" aca="1" ref="R950" ca="1">_xlfn.IFS(P950="","",
$B$11="Hə", _xlfn.XLOOKUP(DATE(P950, 12, 31), lease_table_dates, lease_table_balances,0, 0),
TRUE, IFERROR( XNPV($B$6, IF(payment_dates &gt;DATE(P950, 12, 31), payments,  0),  IF(payment_dates &gt;DATE(P950, 12, 31), payment_dates,  DATE(P950, 12, 31))    ),0)
)</f>
        <v/>
      </c>
      <c r="S950" s="1" t="str" cm="1">
        <f t="array" aca="1" ref="S950" ca="1">_xlfn.IFS(P950="","",
TRUE,  MIN( MIN(Q949, $M$14), ROUND($M$14/ (last_rou_date - $B$2) * (DATE(P950,12,31) - MAX($B$2, DATE(P950-1, 12, 31))), 2) )
)</f>
        <v/>
      </c>
      <c r="T950" s="7" t="str" cm="1">
        <f t="array" aca="1" ref="T950" ca="1">_xlfn.IFS(P950="", "",
ISTEXT(R949), R950- (H950 - SUMIFS( lease_table_payments, lease_table_years, P950) -$AG$14 ),
AND(ISNUMBER(R949), R950&lt;&gt;""),   R950- (R949 - SUMIFS( lease_table_payments, lease_table_years, P950) )
)</f>
        <v/>
      </c>
      <c r="V950" s="64">
        <f t="shared" si="44"/>
        <v>937</v>
      </c>
      <c r="W950" s="51" t="str" cm="1">
        <f t="array" ref="W950">_xlfn.IFS(
OR(W949=$B$4, W949=""),"",
TRUE,W949+1
)</f>
        <v/>
      </c>
      <c r="X950" s="51" t="str" cm="1">
        <f t="array" ref="X950">_xlfn.IFS(X949="","",
W950="", "",
AND($B$3="İllik"),DATE(YEAR(X949)+1,MONTH(X949),DAY(X949) ),
AND($B$3="Aylıq", $AH$14="Not end"), EDATE(X949,1),
AND($B$3="Aylıq", $AH$14="End"), EOMONTH(X949,1)
)</f>
        <v/>
      </c>
      <c r="Y950" s="51" t="str" cm="1">
        <f t="array" aca="1" ref="Y950" ca="1">_xlfn.IFS(
AND($B$7="Dövrün əvvəlində", Y949&lt;=last_rou_date), DATE(YEAR(Y949)+1, 12, 31),
AND($B$7="Dövrün sonunda", Y949&lt;=last_payment_date), DATE(YEAR(Y949)+1, 12, 31),
TRUE, ""
)</f>
        <v/>
      </c>
      <c r="Z950" s="75" t="str" cm="1">
        <f t="array" aca="1" ref="Z950" ca="1">_xlfn.IFS(
AND($AN$14="Not year_end", Z949&gt;last_payment_date), "",
AND($AN$14="Year_end", Z949&gt;=last_payment_date), "",
AND($AN$14="Year_end"), DATE(YEAR(Z949+1), 12, 31),
AND($AN$14="Not year_end", MONTH(Z949)=12, DAY(Z949)=31), DATE(YEAR(Z948)+1, MONTH(Z948), DAY(Z948)),
AND($AN$14="Not year_end", OR(MONTH(Z949)&lt;&gt;12, DAY(Z949)&lt;&gt;31) ), DATE(YEAR(Z949), 12, 31)
)</f>
        <v/>
      </c>
      <c r="AA950" s="75" t="str" cm="1">
        <f t="array" aca="1" ref="AA950" ca="1">_xlfn.IFS(AA949="", "",
AND(AA949=last_payment_date, OR(MONTH(AA949)&lt;&gt;12, DAY(AA949)&lt;&gt;31) ), DATE(YEAR(AA949), 12, 31),
AND(MONTH(AA949)=12, DAY(AA949)=31, AA949&gt;=last_payment_date), "",
AND(MONTH(AA949)=12, DAY(AA949)&lt;&gt;31),  EOMONTH(AA949,0),
AND(MONTH(AA949)=12, DAY(AA949)=31, $AH$14="Not end"),  EDATE(AA948,1),
AND($AH$14="Not end"), EDATE(AA949, 1),
AND($AH$14="End"), EOMONTH(AA949, 1)
)</f>
        <v/>
      </c>
      <c r="AB950" s="75" t="str" cm="1">
        <f t="array" aca="1" ref="AB950" ca="1">_xlfn.IFS(AB949="","",
AND(AB949=last_rou_date), "",
AND($B$3="İllik"),DATE(YEAR(AB949)+1,MONTH(AB949),DAY(AB949) ),
AND($B$3="Aylıq", $AH$14="Not end"), EDATE(AB949,1),
AND($B$3="Aylıq", $AH$14="End"), EOMONTH(AB949,1)
)</f>
        <v/>
      </c>
      <c r="AC950" s="75" t="str" cm="1">
        <f t="array" aca="1" ref="AC950" ca="1">_xlfn.IFS(
AND($AN$14="Not year_end", AC949&gt;last_rou_date), "",
AND($AN$14="Year_end", AC949&gt;=last_rou_date), "",
AND($AN$14="Year_end"), DATE(YEAR(AC949+1), 12, 31),
AND($AN$14="Not year_end", MONTH(AC949)=12, DAY(AC949)=31), DATE(YEAR(AC948)+1, MONTH(AC948), DAY(AC948)),
AND($AN$14="Not year_end", OR(MONTH(AC949)&lt;&gt;12, DAY(AC949)&lt;&gt;31) ), DATE(YEAR(AC949), 12, 31)
)</f>
        <v/>
      </c>
      <c r="AD950" s="75" t="str" cm="1">
        <f t="array" aca="1" ref="AD950" ca="1">_xlfn.IFS(AD949="", "",
AND(AD949=last_rou_date, OR(MONTH(AD949)&lt;&gt;12, DAY(AD949)&lt;&gt;31) ), DATE(YEAR(AD949), 12, 31),
AND(MONTH(AD949)=12, DAY(AD949)=31, AD949&gt;=last_rou_date), "",
AND(MONTH(AD949)=12, DAY(AD949)&lt;&gt;31),  EOMONTH(AD949,0),
AND(MONTH(AD949)=12, DAY(AD949)=31, $AH$14="Not end"),  EDATE(AD948,1),
AND($AH$14="Not end"), EDATE(AD949, 1),
AND($AH$14="End"), EOMONTH(AD949, 1)
)</f>
        <v/>
      </c>
      <c r="AE950" s="51" t="str" cm="1">
        <f t="array" ref="AE950">_xlfn.IFS(W950="", "",
AND(W950&gt;0, W950&lt;=$B$4, $C$2="İllik artım, faiz olaraq", $D$2&gt;0, $B$3="İllik"), $B$5*((1+$D$2)^(W950-1)),
AND(W950&gt;0, W950&lt;=$B$4, $C$2="İllik artım, faiz olaraq", $D$2&gt;0, $B$3="Aylıq"), $B$5*((1+$D$2)^ROUNDDOWN((W950-1)/12,0)),
AND(W950=1, $C$2="Aşağıdakı kimi dəyişir", ), $B$5,
AND(W950&gt;1, W950&lt;=$B$4, $C$2="Aşağıdakı kimi dəyişir"), IFERROR(VLOOKUP(W950, $C$4:$D$7, 2, FALSE), AE949),
AND(W950&gt;0, W950&lt;=$B$4), $B$5,
TRUE,0 )</f>
        <v/>
      </c>
      <c r="AF950" s="51" t="str">
        <f t="shared" ca="1" si="43"/>
        <v/>
      </c>
    </row>
    <row r="951" spans="1:32" x14ac:dyDescent="0.4">
      <c r="A951" s="13" t="str" cm="1">
        <f t="array" aca="1" ref="A951" ca="1">_xlfn.IFS(
AND(SUMIFS(lease_table_interest_accruals, lease_table_dates, A950)&gt;0, COUNTIFS($E$14:E950, "Interest accrual", $A$14:A950, A950)=0),  A950,
AND(SUMIFS(lease_table_payments, lease_table_dates, A950)&gt;0, COUNTIFS($E$14:E950, "Payment", $A$14:A950, A950)=0),  A950,
AND(SUMIFS(rou_table_deprs, rou_table_dates, A950)&gt;0, COUNTIFS($E$14:E950, "Depreciation", $A$14:A950, A950)=0),  A950,
TRUE,  IFERROR(INDEX(rou_table_dates,  MATCH(A950, rou_table_dates)+1, ), "")
)</f>
        <v/>
      </c>
      <c r="B951" s="1" t="str" cm="1">
        <f t="array" aca="1" ref="B951" ca="1">_xlfn.IFS(
AND(E951="Payment", A951=$B$2), $AM$14,
E951="Payment", $AM$15,
E951="Interest accrual", $AM$18,
E951="Depreciation", $AM$17,
TRUE, "")</f>
        <v/>
      </c>
      <c r="C951" s="1" t="str" cm="1">
        <f t="array" aca="1" ref="C951" ca="1">_xlfn.IFS(
E951="Payment", $AM$19,
E951="Interest accrual", $AM$15,
E951="Depreciation", $AM$16,
TRUE, "")</f>
        <v/>
      </c>
      <c r="D951" s="1" t="str" cm="1">
        <f t="array" aca="1" ref="D951" ca="1">_xlfn.IFS(
E951="Payment", _xlfn.XLOOKUP(A951, lease_table_dates, lease_table_payments, 0, 0),
E951="Interest accrual", _xlfn.XLOOKUP(A951, lease_table_dates, lease_table_interest_accruals, 0, 0),
E951="Depreciation", _xlfn.XLOOKUP(A951, rou_table_dates, rou_table_deprs, 0, 0),
TRUE, ""
)</f>
        <v/>
      </c>
      <c r="E951" s="7" t="str" cm="1">
        <f t="array" aca="1" ref="E951" ca="1">_xlfn.IFS(
AND(SUMIFS(lease_table_interest_accruals, lease_table_dates, A951)&gt;0, COUNTIFS($E$14:E950, "Interest accrual", $A$14:A950, A951)=0), "Interest accrual",
AND(SUMIFS(lease_table_payments, lease_table_dates, A951)&gt;0, COUNTIFS($E$14:E950, "Payment", $A$14:A950, A951)=0), "Payment",
AND(SUMIFS(rou_table_deprs, rou_table_dates, A951)&gt;0, COUNTIFS($E$14:E950, "Depreciation", $A$14:A950, A951)=0), "Depreciation",
TRUE,  ""
)</f>
        <v/>
      </c>
      <c r="G951" s="13" t="str" cm="1">
        <f t="array" aca="1" ref="G951" ca="1">_xlfn.IFS(
AND($B$11="Hə", $B$3="İllik"), Z951,
AND($B$11="Hə", $B$3="Aylıq"), AA951,
$B$11="Yox", X951)</f>
        <v/>
      </c>
      <c r="H951" s="1" t="str" cm="1">
        <f t="array" aca="1" ref="H951" ca="1">_xlfn.IFS( G951="", "",
TRUE, ROUND( H950+I951-J951, 2) )</f>
        <v/>
      </c>
      <c r="I951" s="1" t="str" cm="1">
        <f t="array" aca="1" ref="I951" ca="1">_xlfn.IFS(G951="", "",
G951=last_payment_date, (J951-H950),
 TRUE,  -  (H950- H950* (1+$B$6)^ (_xlfn.DAYS(G951,G950)/365) )
)</f>
        <v/>
      </c>
      <c r="J951" s="1" t="str" cm="1">
        <f t="array" aca="1" ref="J951" ca="1">_xlfn.IFS(G951="", "",
TRUE, _xlfn.XLOOKUP(G951,  payment_dates, payments,0,0)
)</f>
        <v/>
      </c>
      <c r="L951" s="8" t="str" cm="1">
        <f t="array" aca="1" ref="L951" ca="1">_xlfn.IFS(
AND($B$11="Hə", $B$3="İllik"), AC951,
AND($B$11="Hə", $B$3="Aylıq"), AD951,
$B$11="Yox", AB951)</f>
        <v/>
      </c>
      <c r="M951" s="1" t="str" cm="1">
        <f t="array" aca="1" ref="M951" ca="1">_xlfn.IFS( L951="", "",
(M950-N951)&lt;=0.5, 0,
TRUE,  M950-N951)</f>
        <v/>
      </c>
      <c r="N951" s="7" t="str" cm="1">
        <f t="array" aca="1" ref="N951" ca="1">_xlfn.IFS(
L951="", "",
TRUE, MIN(M950, ROUND($M$14/ (last_rou_date - $B$2) * (L951-L950), 2) )
)</f>
        <v/>
      </c>
      <c r="P951" s="59" t="str">
        <f t="shared" ca="1" si="45"/>
        <v/>
      </c>
      <c r="Q951" s="1" t="str" cm="1">
        <f t="array" aca="1" ref="Q951" ca="1">_xlfn.IFS(P951="","",
$B$11="Hə", _xlfn.XLOOKUP(DATE(P951, 12, 31), rou_table_dates, rou_table_nbvs,0, 0),
TRUE,  MAX(0, ROUND($M$14 - $M$14/ (last_rou_date - $B$2) * (DATE(P951,12,31) - $B$2), 2) )
)</f>
        <v/>
      </c>
      <c r="R951" s="1" t="str" cm="1">
        <f t="array" aca="1" ref="R951" ca="1">_xlfn.IFS(P951="","",
$B$11="Hə", _xlfn.XLOOKUP(DATE(P951, 12, 31), lease_table_dates, lease_table_balances,0, 0),
TRUE, IFERROR( XNPV($B$6, IF(payment_dates &gt;DATE(P951, 12, 31), payments,  0),  IF(payment_dates &gt;DATE(P951, 12, 31), payment_dates,  DATE(P951, 12, 31))    ),0)
)</f>
        <v/>
      </c>
      <c r="S951" s="1" t="str" cm="1">
        <f t="array" aca="1" ref="S951" ca="1">_xlfn.IFS(P951="","",
TRUE,  MIN( MIN(Q950, $M$14), ROUND($M$14/ (last_rou_date - $B$2) * (DATE(P951,12,31) - MAX($B$2, DATE(P951-1, 12, 31))), 2) )
)</f>
        <v/>
      </c>
      <c r="T951" s="7" t="str" cm="1">
        <f t="array" aca="1" ref="T951" ca="1">_xlfn.IFS(P951="", "",
ISTEXT(R950), R951- (H951 - SUMIFS( lease_table_payments, lease_table_years, P951) -$AG$14 ),
AND(ISNUMBER(R950), R951&lt;&gt;""),   R951- (R950 - SUMIFS( lease_table_payments, lease_table_years, P951) )
)</f>
        <v/>
      </c>
      <c r="V951" s="64">
        <f t="shared" si="44"/>
        <v>938</v>
      </c>
      <c r="W951" s="51" t="str" cm="1">
        <f t="array" ref="W951">_xlfn.IFS(
OR(W950=$B$4, W950=""),"",
TRUE,W950+1
)</f>
        <v/>
      </c>
      <c r="X951" s="51" t="str" cm="1">
        <f t="array" ref="X951">_xlfn.IFS(X950="","",
W951="", "",
AND($B$3="İllik"),DATE(YEAR(X950)+1,MONTH(X950),DAY(X950) ),
AND($B$3="Aylıq", $AH$14="Not end"), EDATE(X950,1),
AND($B$3="Aylıq", $AH$14="End"), EOMONTH(X950,1)
)</f>
        <v/>
      </c>
      <c r="Y951" s="51" t="str" cm="1">
        <f t="array" aca="1" ref="Y951" ca="1">_xlfn.IFS(
AND($B$7="Dövrün əvvəlində", Y950&lt;=last_rou_date), DATE(YEAR(Y950)+1, 12, 31),
AND($B$7="Dövrün sonunda", Y950&lt;=last_payment_date), DATE(YEAR(Y950)+1, 12, 31),
TRUE, ""
)</f>
        <v/>
      </c>
      <c r="Z951" s="75" t="str" cm="1">
        <f t="array" aca="1" ref="Z951" ca="1">_xlfn.IFS(
AND($AN$14="Not year_end", Z950&gt;last_payment_date), "",
AND($AN$14="Year_end", Z950&gt;=last_payment_date), "",
AND($AN$14="Year_end"), DATE(YEAR(Z950+1), 12, 31),
AND($AN$14="Not year_end", MONTH(Z950)=12, DAY(Z950)=31), DATE(YEAR(Z949)+1, MONTH(Z949), DAY(Z949)),
AND($AN$14="Not year_end", OR(MONTH(Z950)&lt;&gt;12, DAY(Z950)&lt;&gt;31) ), DATE(YEAR(Z950), 12, 31)
)</f>
        <v/>
      </c>
      <c r="AA951" s="75" t="str" cm="1">
        <f t="array" aca="1" ref="AA951" ca="1">_xlfn.IFS(AA950="", "",
AND(AA950=last_payment_date, OR(MONTH(AA950)&lt;&gt;12, DAY(AA950)&lt;&gt;31) ), DATE(YEAR(AA950), 12, 31),
AND(MONTH(AA950)=12, DAY(AA950)=31, AA950&gt;=last_payment_date), "",
AND(MONTH(AA950)=12, DAY(AA950)&lt;&gt;31),  EOMONTH(AA950,0),
AND(MONTH(AA950)=12, DAY(AA950)=31, $AH$14="Not end"),  EDATE(AA949,1),
AND($AH$14="Not end"), EDATE(AA950, 1),
AND($AH$14="End"), EOMONTH(AA950, 1)
)</f>
        <v/>
      </c>
      <c r="AB951" s="75" t="str" cm="1">
        <f t="array" aca="1" ref="AB951" ca="1">_xlfn.IFS(AB950="","",
AND(AB950=last_rou_date), "",
AND($B$3="İllik"),DATE(YEAR(AB950)+1,MONTH(AB950),DAY(AB950) ),
AND($B$3="Aylıq", $AH$14="Not end"), EDATE(AB950,1),
AND($B$3="Aylıq", $AH$14="End"), EOMONTH(AB950,1)
)</f>
        <v/>
      </c>
      <c r="AC951" s="75" t="str" cm="1">
        <f t="array" aca="1" ref="AC951" ca="1">_xlfn.IFS(
AND($AN$14="Not year_end", AC950&gt;last_rou_date), "",
AND($AN$14="Year_end", AC950&gt;=last_rou_date), "",
AND($AN$14="Year_end"), DATE(YEAR(AC950+1), 12, 31),
AND($AN$14="Not year_end", MONTH(AC950)=12, DAY(AC950)=31), DATE(YEAR(AC949)+1, MONTH(AC949), DAY(AC949)),
AND($AN$14="Not year_end", OR(MONTH(AC950)&lt;&gt;12, DAY(AC950)&lt;&gt;31) ), DATE(YEAR(AC950), 12, 31)
)</f>
        <v/>
      </c>
      <c r="AD951" s="75" t="str" cm="1">
        <f t="array" aca="1" ref="AD951" ca="1">_xlfn.IFS(AD950="", "",
AND(AD950=last_rou_date, OR(MONTH(AD950)&lt;&gt;12, DAY(AD950)&lt;&gt;31) ), DATE(YEAR(AD950), 12, 31),
AND(MONTH(AD950)=12, DAY(AD950)=31, AD950&gt;=last_rou_date), "",
AND(MONTH(AD950)=12, DAY(AD950)&lt;&gt;31),  EOMONTH(AD950,0),
AND(MONTH(AD950)=12, DAY(AD950)=31, $AH$14="Not end"),  EDATE(AD949,1),
AND($AH$14="Not end"), EDATE(AD950, 1),
AND($AH$14="End"), EOMONTH(AD950, 1)
)</f>
        <v/>
      </c>
      <c r="AE951" s="51" t="str" cm="1">
        <f t="array" ref="AE951">_xlfn.IFS(W951="", "",
AND(W951&gt;0, W951&lt;=$B$4, $C$2="İllik artım, faiz olaraq", $D$2&gt;0, $B$3="İllik"), $B$5*((1+$D$2)^(W951-1)),
AND(W951&gt;0, W951&lt;=$B$4, $C$2="İllik artım, faiz olaraq", $D$2&gt;0, $B$3="Aylıq"), $B$5*((1+$D$2)^ROUNDDOWN((W951-1)/12,0)),
AND(W951=1, $C$2="Aşağıdakı kimi dəyişir", ), $B$5,
AND(W951&gt;1, W951&lt;=$B$4, $C$2="Aşağıdakı kimi dəyişir"), IFERROR(VLOOKUP(W951, $C$4:$D$7, 2, FALSE), AE950),
AND(W951&gt;0, W951&lt;=$B$4), $B$5,
TRUE,0 )</f>
        <v/>
      </c>
      <c r="AF951" s="51" t="str">
        <f t="shared" ca="1" si="43"/>
        <v/>
      </c>
    </row>
    <row r="952" spans="1:32" x14ac:dyDescent="0.4">
      <c r="A952" s="13" t="str" cm="1">
        <f t="array" aca="1" ref="A952" ca="1">_xlfn.IFS(
AND(SUMIFS(lease_table_interest_accruals, lease_table_dates, A951)&gt;0, COUNTIFS($E$14:E951, "Interest accrual", $A$14:A951, A951)=0),  A951,
AND(SUMIFS(lease_table_payments, lease_table_dates, A951)&gt;0, COUNTIFS($E$14:E951, "Payment", $A$14:A951, A951)=0),  A951,
AND(SUMIFS(rou_table_deprs, rou_table_dates, A951)&gt;0, COUNTIFS($E$14:E951, "Depreciation", $A$14:A951, A951)=0),  A951,
TRUE,  IFERROR(INDEX(rou_table_dates,  MATCH(A951, rou_table_dates)+1, ), "")
)</f>
        <v/>
      </c>
      <c r="B952" s="1" t="str" cm="1">
        <f t="array" aca="1" ref="B952" ca="1">_xlfn.IFS(
AND(E952="Payment", A952=$B$2), $AM$14,
E952="Payment", $AM$15,
E952="Interest accrual", $AM$18,
E952="Depreciation", $AM$17,
TRUE, "")</f>
        <v/>
      </c>
      <c r="C952" s="1" t="str" cm="1">
        <f t="array" aca="1" ref="C952" ca="1">_xlfn.IFS(
E952="Payment", $AM$19,
E952="Interest accrual", $AM$15,
E952="Depreciation", $AM$16,
TRUE, "")</f>
        <v/>
      </c>
      <c r="D952" s="1" t="str" cm="1">
        <f t="array" aca="1" ref="D952" ca="1">_xlfn.IFS(
E952="Payment", _xlfn.XLOOKUP(A952, lease_table_dates, lease_table_payments, 0, 0),
E952="Interest accrual", _xlfn.XLOOKUP(A952, lease_table_dates, lease_table_interest_accruals, 0, 0),
E952="Depreciation", _xlfn.XLOOKUP(A952, rou_table_dates, rou_table_deprs, 0, 0),
TRUE, ""
)</f>
        <v/>
      </c>
      <c r="E952" s="7" t="str" cm="1">
        <f t="array" aca="1" ref="E952" ca="1">_xlfn.IFS(
AND(SUMIFS(lease_table_interest_accruals, lease_table_dates, A952)&gt;0, COUNTIFS($E$14:E951, "Interest accrual", $A$14:A951, A952)=0), "Interest accrual",
AND(SUMIFS(lease_table_payments, lease_table_dates, A952)&gt;0, COUNTIFS($E$14:E951, "Payment", $A$14:A951, A952)=0), "Payment",
AND(SUMIFS(rou_table_deprs, rou_table_dates, A952)&gt;0, COUNTIFS($E$14:E951, "Depreciation", $A$14:A951, A952)=0), "Depreciation",
TRUE,  ""
)</f>
        <v/>
      </c>
      <c r="G952" s="13" t="str" cm="1">
        <f t="array" aca="1" ref="G952" ca="1">_xlfn.IFS(
AND($B$11="Hə", $B$3="İllik"), Z952,
AND($B$11="Hə", $B$3="Aylıq"), AA952,
$B$11="Yox", X952)</f>
        <v/>
      </c>
      <c r="H952" s="1" t="str" cm="1">
        <f t="array" aca="1" ref="H952" ca="1">_xlfn.IFS( G952="", "",
TRUE, ROUND( H951+I952-J952, 2) )</f>
        <v/>
      </c>
      <c r="I952" s="1" t="str" cm="1">
        <f t="array" aca="1" ref="I952" ca="1">_xlfn.IFS(G952="", "",
G952=last_payment_date, (J952-H951),
 TRUE,  -  (H951- H951* (1+$B$6)^ (_xlfn.DAYS(G952,G951)/365) )
)</f>
        <v/>
      </c>
      <c r="J952" s="1" t="str" cm="1">
        <f t="array" aca="1" ref="J952" ca="1">_xlfn.IFS(G952="", "",
TRUE, _xlfn.XLOOKUP(G952,  payment_dates, payments,0,0)
)</f>
        <v/>
      </c>
      <c r="L952" s="8" t="str" cm="1">
        <f t="array" aca="1" ref="L952" ca="1">_xlfn.IFS(
AND($B$11="Hə", $B$3="İllik"), AC952,
AND($B$11="Hə", $B$3="Aylıq"), AD952,
$B$11="Yox", AB952)</f>
        <v/>
      </c>
      <c r="M952" s="1" t="str" cm="1">
        <f t="array" aca="1" ref="M952" ca="1">_xlfn.IFS( L952="", "",
(M951-N952)&lt;=0.5, 0,
TRUE,  M951-N952)</f>
        <v/>
      </c>
      <c r="N952" s="7" t="str" cm="1">
        <f t="array" aca="1" ref="N952" ca="1">_xlfn.IFS(
L952="", "",
TRUE, MIN(M951, ROUND($M$14/ (last_rou_date - $B$2) * (L952-L951), 2) )
)</f>
        <v/>
      </c>
      <c r="P952" s="59" t="str">
        <f t="shared" ca="1" si="45"/>
        <v/>
      </c>
      <c r="Q952" s="1" t="str" cm="1">
        <f t="array" aca="1" ref="Q952" ca="1">_xlfn.IFS(P952="","",
$B$11="Hə", _xlfn.XLOOKUP(DATE(P952, 12, 31), rou_table_dates, rou_table_nbvs,0, 0),
TRUE,  MAX(0, ROUND($M$14 - $M$14/ (last_rou_date - $B$2) * (DATE(P952,12,31) - $B$2), 2) )
)</f>
        <v/>
      </c>
      <c r="R952" s="1" t="str" cm="1">
        <f t="array" aca="1" ref="R952" ca="1">_xlfn.IFS(P952="","",
$B$11="Hə", _xlfn.XLOOKUP(DATE(P952, 12, 31), lease_table_dates, lease_table_balances,0, 0),
TRUE, IFERROR( XNPV($B$6, IF(payment_dates &gt;DATE(P952, 12, 31), payments,  0),  IF(payment_dates &gt;DATE(P952, 12, 31), payment_dates,  DATE(P952, 12, 31))    ),0)
)</f>
        <v/>
      </c>
      <c r="S952" s="1" t="str" cm="1">
        <f t="array" aca="1" ref="S952" ca="1">_xlfn.IFS(P952="","",
TRUE,  MIN( MIN(Q951, $M$14), ROUND($M$14/ (last_rou_date - $B$2) * (DATE(P952,12,31) - MAX($B$2, DATE(P952-1, 12, 31))), 2) )
)</f>
        <v/>
      </c>
      <c r="T952" s="7" t="str" cm="1">
        <f t="array" aca="1" ref="T952" ca="1">_xlfn.IFS(P952="", "",
ISTEXT(R951), R952- (H952 - SUMIFS( lease_table_payments, lease_table_years, P952) -$AG$14 ),
AND(ISNUMBER(R951), R952&lt;&gt;""),   R952- (R951 - SUMIFS( lease_table_payments, lease_table_years, P952) )
)</f>
        <v/>
      </c>
      <c r="V952" s="64">
        <f t="shared" si="44"/>
        <v>939</v>
      </c>
      <c r="W952" s="51" t="str" cm="1">
        <f t="array" ref="W952">_xlfn.IFS(
OR(W951=$B$4, W951=""),"",
TRUE,W951+1
)</f>
        <v/>
      </c>
      <c r="X952" s="51" t="str" cm="1">
        <f t="array" ref="X952">_xlfn.IFS(X951="","",
W952="", "",
AND($B$3="İllik"),DATE(YEAR(X951)+1,MONTH(X951),DAY(X951) ),
AND($B$3="Aylıq", $AH$14="Not end"), EDATE(X951,1),
AND($B$3="Aylıq", $AH$14="End"), EOMONTH(X951,1)
)</f>
        <v/>
      </c>
      <c r="Y952" s="51" t="str" cm="1">
        <f t="array" aca="1" ref="Y952" ca="1">_xlfn.IFS(
AND($B$7="Dövrün əvvəlində", Y951&lt;=last_rou_date), DATE(YEAR(Y951)+1, 12, 31),
AND($B$7="Dövrün sonunda", Y951&lt;=last_payment_date), DATE(YEAR(Y951)+1, 12, 31),
TRUE, ""
)</f>
        <v/>
      </c>
      <c r="Z952" s="75" t="str" cm="1">
        <f t="array" aca="1" ref="Z952" ca="1">_xlfn.IFS(
AND($AN$14="Not year_end", Z951&gt;last_payment_date), "",
AND($AN$14="Year_end", Z951&gt;=last_payment_date), "",
AND($AN$14="Year_end"), DATE(YEAR(Z951+1), 12, 31),
AND($AN$14="Not year_end", MONTH(Z951)=12, DAY(Z951)=31), DATE(YEAR(Z950)+1, MONTH(Z950), DAY(Z950)),
AND($AN$14="Not year_end", OR(MONTH(Z951)&lt;&gt;12, DAY(Z951)&lt;&gt;31) ), DATE(YEAR(Z951), 12, 31)
)</f>
        <v/>
      </c>
      <c r="AA952" s="75" t="str" cm="1">
        <f t="array" aca="1" ref="AA952" ca="1">_xlfn.IFS(AA951="", "",
AND(AA951=last_payment_date, OR(MONTH(AA951)&lt;&gt;12, DAY(AA951)&lt;&gt;31) ), DATE(YEAR(AA951), 12, 31),
AND(MONTH(AA951)=12, DAY(AA951)=31, AA951&gt;=last_payment_date), "",
AND(MONTH(AA951)=12, DAY(AA951)&lt;&gt;31),  EOMONTH(AA951,0),
AND(MONTH(AA951)=12, DAY(AA951)=31, $AH$14="Not end"),  EDATE(AA950,1),
AND($AH$14="Not end"), EDATE(AA951, 1),
AND($AH$14="End"), EOMONTH(AA951, 1)
)</f>
        <v/>
      </c>
      <c r="AB952" s="75" t="str" cm="1">
        <f t="array" aca="1" ref="AB952" ca="1">_xlfn.IFS(AB951="","",
AND(AB951=last_rou_date), "",
AND($B$3="İllik"),DATE(YEAR(AB951)+1,MONTH(AB951),DAY(AB951) ),
AND($B$3="Aylıq", $AH$14="Not end"), EDATE(AB951,1),
AND($B$3="Aylıq", $AH$14="End"), EOMONTH(AB951,1)
)</f>
        <v/>
      </c>
      <c r="AC952" s="75" t="str" cm="1">
        <f t="array" aca="1" ref="AC952" ca="1">_xlfn.IFS(
AND($AN$14="Not year_end", AC951&gt;last_rou_date), "",
AND($AN$14="Year_end", AC951&gt;=last_rou_date), "",
AND($AN$14="Year_end"), DATE(YEAR(AC951+1), 12, 31),
AND($AN$14="Not year_end", MONTH(AC951)=12, DAY(AC951)=31), DATE(YEAR(AC950)+1, MONTH(AC950), DAY(AC950)),
AND($AN$14="Not year_end", OR(MONTH(AC951)&lt;&gt;12, DAY(AC951)&lt;&gt;31) ), DATE(YEAR(AC951), 12, 31)
)</f>
        <v/>
      </c>
      <c r="AD952" s="75" t="str" cm="1">
        <f t="array" aca="1" ref="AD952" ca="1">_xlfn.IFS(AD951="", "",
AND(AD951=last_rou_date, OR(MONTH(AD951)&lt;&gt;12, DAY(AD951)&lt;&gt;31) ), DATE(YEAR(AD951), 12, 31),
AND(MONTH(AD951)=12, DAY(AD951)=31, AD951&gt;=last_rou_date), "",
AND(MONTH(AD951)=12, DAY(AD951)&lt;&gt;31),  EOMONTH(AD951,0),
AND(MONTH(AD951)=12, DAY(AD951)=31, $AH$14="Not end"),  EDATE(AD950,1),
AND($AH$14="Not end"), EDATE(AD951, 1),
AND($AH$14="End"), EOMONTH(AD951, 1)
)</f>
        <v/>
      </c>
      <c r="AE952" s="51" t="str" cm="1">
        <f t="array" ref="AE952">_xlfn.IFS(W952="", "",
AND(W952&gt;0, W952&lt;=$B$4, $C$2="İllik artım, faiz olaraq", $D$2&gt;0, $B$3="İllik"), $B$5*((1+$D$2)^(W952-1)),
AND(W952&gt;0, W952&lt;=$B$4, $C$2="İllik artım, faiz olaraq", $D$2&gt;0, $B$3="Aylıq"), $B$5*((1+$D$2)^ROUNDDOWN((W952-1)/12,0)),
AND(W952=1, $C$2="Aşağıdakı kimi dəyişir", ), $B$5,
AND(W952&gt;1, W952&lt;=$B$4, $C$2="Aşağıdakı kimi dəyişir"), IFERROR(VLOOKUP(W952, $C$4:$D$7, 2, FALSE), AE951),
AND(W952&gt;0, W952&lt;=$B$4), $B$5,
TRUE,0 )</f>
        <v/>
      </c>
      <c r="AF952" s="51" t="str">
        <f t="shared" ca="1" si="43"/>
        <v/>
      </c>
    </row>
    <row r="953" spans="1:32" x14ac:dyDescent="0.4">
      <c r="A953" s="13" t="str" cm="1">
        <f t="array" aca="1" ref="A953" ca="1">_xlfn.IFS(
AND(SUMIFS(lease_table_interest_accruals, lease_table_dates, A952)&gt;0, COUNTIFS($E$14:E952, "Interest accrual", $A$14:A952, A952)=0),  A952,
AND(SUMIFS(lease_table_payments, lease_table_dates, A952)&gt;0, COUNTIFS($E$14:E952, "Payment", $A$14:A952, A952)=0),  A952,
AND(SUMIFS(rou_table_deprs, rou_table_dates, A952)&gt;0, COUNTIFS($E$14:E952, "Depreciation", $A$14:A952, A952)=0),  A952,
TRUE,  IFERROR(INDEX(rou_table_dates,  MATCH(A952, rou_table_dates)+1, ), "")
)</f>
        <v/>
      </c>
      <c r="B953" s="1" t="str" cm="1">
        <f t="array" aca="1" ref="B953" ca="1">_xlfn.IFS(
AND(E953="Payment", A953=$B$2), $AM$14,
E953="Payment", $AM$15,
E953="Interest accrual", $AM$18,
E953="Depreciation", $AM$17,
TRUE, "")</f>
        <v/>
      </c>
      <c r="C953" s="1" t="str" cm="1">
        <f t="array" aca="1" ref="C953" ca="1">_xlfn.IFS(
E953="Payment", $AM$19,
E953="Interest accrual", $AM$15,
E953="Depreciation", $AM$16,
TRUE, "")</f>
        <v/>
      </c>
      <c r="D953" s="1" t="str" cm="1">
        <f t="array" aca="1" ref="D953" ca="1">_xlfn.IFS(
E953="Payment", _xlfn.XLOOKUP(A953, lease_table_dates, lease_table_payments, 0, 0),
E953="Interest accrual", _xlfn.XLOOKUP(A953, lease_table_dates, lease_table_interest_accruals, 0, 0),
E953="Depreciation", _xlfn.XLOOKUP(A953, rou_table_dates, rou_table_deprs, 0, 0),
TRUE, ""
)</f>
        <v/>
      </c>
      <c r="E953" s="7" t="str" cm="1">
        <f t="array" aca="1" ref="E953" ca="1">_xlfn.IFS(
AND(SUMIFS(lease_table_interest_accruals, lease_table_dates, A953)&gt;0, COUNTIFS($E$14:E952, "Interest accrual", $A$14:A952, A953)=0), "Interest accrual",
AND(SUMIFS(lease_table_payments, lease_table_dates, A953)&gt;0, COUNTIFS($E$14:E952, "Payment", $A$14:A952, A953)=0), "Payment",
AND(SUMIFS(rou_table_deprs, rou_table_dates, A953)&gt;0, COUNTIFS($E$14:E952, "Depreciation", $A$14:A952, A953)=0), "Depreciation",
TRUE,  ""
)</f>
        <v/>
      </c>
      <c r="G953" s="13" t="str" cm="1">
        <f t="array" aca="1" ref="G953" ca="1">_xlfn.IFS(
AND($B$11="Hə", $B$3="İllik"), Z953,
AND($B$11="Hə", $B$3="Aylıq"), AA953,
$B$11="Yox", X953)</f>
        <v/>
      </c>
      <c r="H953" s="1" t="str" cm="1">
        <f t="array" aca="1" ref="H953" ca="1">_xlfn.IFS( G953="", "",
TRUE, ROUND( H952+I953-J953, 2) )</f>
        <v/>
      </c>
      <c r="I953" s="1" t="str" cm="1">
        <f t="array" aca="1" ref="I953" ca="1">_xlfn.IFS(G953="", "",
G953=last_payment_date, (J953-H952),
 TRUE,  -  (H952- H952* (1+$B$6)^ (_xlfn.DAYS(G953,G952)/365) )
)</f>
        <v/>
      </c>
      <c r="J953" s="1" t="str" cm="1">
        <f t="array" aca="1" ref="J953" ca="1">_xlfn.IFS(G953="", "",
TRUE, _xlfn.XLOOKUP(G953,  payment_dates, payments,0,0)
)</f>
        <v/>
      </c>
      <c r="L953" s="8" t="str" cm="1">
        <f t="array" aca="1" ref="L953" ca="1">_xlfn.IFS(
AND($B$11="Hə", $B$3="İllik"), AC953,
AND($B$11="Hə", $B$3="Aylıq"), AD953,
$B$11="Yox", AB953)</f>
        <v/>
      </c>
      <c r="M953" s="1" t="str" cm="1">
        <f t="array" aca="1" ref="M953" ca="1">_xlfn.IFS( L953="", "",
(M952-N953)&lt;=0.5, 0,
TRUE,  M952-N953)</f>
        <v/>
      </c>
      <c r="N953" s="7" t="str" cm="1">
        <f t="array" aca="1" ref="N953" ca="1">_xlfn.IFS(
L953="", "",
TRUE, MIN(M952, ROUND($M$14/ (last_rou_date - $B$2) * (L953-L952), 2) )
)</f>
        <v/>
      </c>
      <c r="P953" s="59" t="str">
        <f t="shared" ca="1" si="45"/>
        <v/>
      </c>
      <c r="Q953" s="1" t="str" cm="1">
        <f t="array" aca="1" ref="Q953" ca="1">_xlfn.IFS(P953="","",
$B$11="Hə", _xlfn.XLOOKUP(DATE(P953, 12, 31), rou_table_dates, rou_table_nbvs,0, 0),
TRUE,  MAX(0, ROUND($M$14 - $M$14/ (last_rou_date - $B$2) * (DATE(P953,12,31) - $B$2), 2) )
)</f>
        <v/>
      </c>
      <c r="R953" s="1" t="str" cm="1">
        <f t="array" aca="1" ref="R953" ca="1">_xlfn.IFS(P953="","",
$B$11="Hə", _xlfn.XLOOKUP(DATE(P953, 12, 31), lease_table_dates, lease_table_balances,0, 0),
TRUE, IFERROR( XNPV($B$6, IF(payment_dates &gt;DATE(P953, 12, 31), payments,  0),  IF(payment_dates &gt;DATE(P953, 12, 31), payment_dates,  DATE(P953, 12, 31))    ),0)
)</f>
        <v/>
      </c>
      <c r="S953" s="1" t="str" cm="1">
        <f t="array" aca="1" ref="S953" ca="1">_xlfn.IFS(P953="","",
TRUE,  MIN( MIN(Q952, $M$14), ROUND($M$14/ (last_rou_date - $B$2) * (DATE(P953,12,31) - MAX($B$2, DATE(P953-1, 12, 31))), 2) )
)</f>
        <v/>
      </c>
      <c r="T953" s="7" t="str" cm="1">
        <f t="array" aca="1" ref="T953" ca="1">_xlfn.IFS(P953="", "",
ISTEXT(R952), R953- (H953 - SUMIFS( lease_table_payments, lease_table_years, P953) -$AG$14 ),
AND(ISNUMBER(R952), R953&lt;&gt;""),   R953- (R952 - SUMIFS( lease_table_payments, lease_table_years, P953) )
)</f>
        <v/>
      </c>
      <c r="V953" s="64">
        <f t="shared" si="44"/>
        <v>940</v>
      </c>
      <c r="W953" s="51" t="str" cm="1">
        <f t="array" ref="W953">_xlfn.IFS(
OR(W952=$B$4, W952=""),"",
TRUE,W952+1
)</f>
        <v/>
      </c>
      <c r="X953" s="51" t="str" cm="1">
        <f t="array" ref="X953">_xlfn.IFS(X952="","",
W953="", "",
AND($B$3="İllik"),DATE(YEAR(X952)+1,MONTH(X952),DAY(X952) ),
AND($B$3="Aylıq", $AH$14="Not end"), EDATE(X952,1),
AND($B$3="Aylıq", $AH$14="End"), EOMONTH(X952,1)
)</f>
        <v/>
      </c>
      <c r="Y953" s="51" t="str" cm="1">
        <f t="array" aca="1" ref="Y953" ca="1">_xlfn.IFS(
AND($B$7="Dövrün əvvəlində", Y952&lt;=last_rou_date), DATE(YEAR(Y952)+1, 12, 31),
AND($B$7="Dövrün sonunda", Y952&lt;=last_payment_date), DATE(YEAR(Y952)+1, 12, 31),
TRUE, ""
)</f>
        <v/>
      </c>
      <c r="Z953" s="75" t="str" cm="1">
        <f t="array" aca="1" ref="Z953" ca="1">_xlfn.IFS(
AND($AN$14="Not year_end", Z952&gt;last_payment_date), "",
AND($AN$14="Year_end", Z952&gt;=last_payment_date), "",
AND($AN$14="Year_end"), DATE(YEAR(Z952+1), 12, 31),
AND($AN$14="Not year_end", MONTH(Z952)=12, DAY(Z952)=31), DATE(YEAR(Z951)+1, MONTH(Z951), DAY(Z951)),
AND($AN$14="Not year_end", OR(MONTH(Z952)&lt;&gt;12, DAY(Z952)&lt;&gt;31) ), DATE(YEAR(Z952), 12, 31)
)</f>
        <v/>
      </c>
      <c r="AA953" s="75" t="str" cm="1">
        <f t="array" aca="1" ref="AA953" ca="1">_xlfn.IFS(AA952="", "",
AND(AA952=last_payment_date, OR(MONTH(AA952)&lt;&gt;12, DAY(AA952)&lt;&gt;31) ), DATE(YEAR(AA952), 12, 31),
AND(MONTH(AA952)=12, DAY(AA952)=31, AA952&gt;=last_payment_date), "",
AND(MONTH(AA952)=12, DAY(AA952)&lt;&gt;31),  EOMONTH(AA952,0),
AND(MONTH(AA952)=12, DAY(AA952)=31, $AH$14="Not end"),  EDATE(AA951,1),
AND($AH$14="Not end"), EDATE(AA952, 1),
AND($AH$14="End"), EOMONTH(AA952, 1)
)</f>
        <v/>
      </c>
      <c r="AB953" s="75" t="str" cm="1">
        <f t="array" aca="1" ref="AB953" ca="1">_xlfn.IFS(AB952="","",
AND(AB952=last_rou_date), "",
AND($B$3="İllik"),DATE(YEAR(AB952)+1,MONTH(AB952),DAY(AB952) ),
AND($B$3="Aylıq", $AH$14="Not end"), EDATE(AB952,1),
AND($B$3="Aylıq", $AH$14="End"), EOMONTH(AB952,1)
)</f>
        <v/>
      </c>
      <c r="AC953" s="75" t="str" cm="1">
        <f t="array" aca="1" ref="AC953" ca="1">_xlfn.IFS(
AND($AN$14="Not year_end", AC952&gt;last_rou_date), "",
AND($AN$14="Year_end", AC952&gt;=last_rou_date), "",
AND($AN$14="Year_end"), DATE(YEAR(AC952+1), 12, 31),
AND($AN$14="Not year_end", MONTH(AC952)=12, DAY(AC952)=31), DATE(YEAR(AC951)+1, MONTH(AC951), DAY(AC951)),
AND($AN$14="Not year_end", OR(MONTH(AC952)&lt;&gt;12, DAY(AC952)&lt;&gt;31) ), DATE(YEAR(AC952), 12, 31)
)</f>
        <v/>
      </c>
      <c r="AD953" s="75" t="str" cm="1">
        <f t="array" aca="1" ref="AD953" ca="1">_xlfn.IFS(AD952="", "",
AND(AD952=last_rou_date, OR(MONTH(AD952)&lt;&gt;12, DAY(AD952)&lt;&gt;31) ), DATE(YEAR(AD952), 12, 31),
AND(MONTH(AD952)=12, DAY(AD952)=31, AD952&gt;=last_rou_date), "",
AND(MONTH(AD952)=12, DAY(AD952)&lt;&gt;31),  EOMONTH(AD952,0),
AND(MONTH(AD952)=12, DAY(AD952)=31, $AH$14="Not end"),  EDATE(AD951,1),
AND($AH$14="Not end"), EDATE(AD952, 1),
AND($AH$14="End"), EOMONTH(AD952, 1)
)</f>
        <v/>
      </c>
      <c r="AE953" s="51" t="str" cm="1">
        <f t="array" ref="AE953">_xlfn.IFS(W953="", "",
AND(W953&gt;0, W953&lt;=$B$4, $C$2="İllik artım, faiz olaraq", $D$2&gt;0, $B$3="İllik"), $B$5*((1+$D$2)^(W953-1)),
AND(W953&gt;0, W953&lt;=$B$4, $C$2="İllik artım, faiz olaraq", $D$2&gt;0, $B$3="Aylıq"), $B$5*((1+$D$2)^ROUNDDOWN((W953-1)/12,0)),
AND(W953=1, $C$2="Aşağıdakı kimi dəyişir", ), $B$5,
AND(W953&gt;1, W953&lt;=$B$4, $C$2="Aşağıdakı kimi dəyişir"), IFERROR(VLOOKUP(W953, $C$4:$D$7, 2, FALSE), AE952),
AND(W953&gt;0, W953&lt;=$B$4), $B$5,
TRUE,0 )</f>
        <v/>
      </c>
      <c r="AF953" s="51" t="str">
        <f t="shared" ca="1" si="43"/>
        <v/>
      </c>
    </row>
    <row r="954" spans="1:32" x14ac:dyDescent="0.4">
      <c r="A954" s="13" t="str" cm="1">
        <f t="array" aca="1" ref="A954" ca="1">_xlfn.IFS(
AND(SUMIFS(lease_table_interest_accruals, lease_table_dates, A953)&gt;0, COUNTIFS($E$14:E953, "Interest accrual", $A$14:A953, A953)=0),  A953,
AND(SUMIFS(lease_table_payments, lease_table_dates, A953)&gt;0, COUNTIFS($E$14:E953, "Payment", $A$14:A953, A953)=0),  A953,
AND(SUMIFS(rou_table_deprs, rou_table_dates, A953)&gt;0, COUNTIFS($E$14:E953, "Depreciation", $A$14:A953, A953)=0),  A953,
TRUE,  IFERROR(INDEX(rou_table_dates,  MATCH(A953, rou_table_dates)+1, ), "")
)</f>
        <v/>
      </c>
      <c r="B954" s="1" t="str" cm="1">
        <f t="array" aca="1" ref="B954" ca="1">_xlfn.IFS(
AND(E954="Payment", A954=$B$2), $AM$14,
E954="Payment", $AM$15,
E954="Interest accrual", $AM$18,
E954="Depreciation", $AM$17,
TRUE, "")</f>
        <v/>
      </c>
      <c r="C954" s="1" t="str" cm="1">
        <f t="array" aca="1" ref="C954" ca="1">_xlfn.IFS(
E954="Payment", $AM$19,
E954="Interest accrual", $AM$15,
E954="Depreciation", $AM$16,
TRUE, "")</f>
        <v/>
      </c>
      <c r="D954" s="1" t="str" cm="1">
        <f t="array" aca="1" ref="D954" ca="1">_xlfn.IFS(
E954="Payment", _xlfn.XLOOKUP(A954, lease_table_dates, lease_table_payments, 0, 0),
E954="Interest accrual", _xlfn.XLOOKUP(A954, lease_table_dates, lease_table_interest_accruals, 0, 0),
E954="Depreciation", _xlfn.XLOOKUP(A954, rou_table_dates, rou_table_deprs, 0, 0),
TRUE, ""
)</f>
        <v/>
      </c>
      <c r="E954" s="7" t="str" cm="1">
        <f t="array" aca="1" ref="E954" ca="1">_xlfn.IFS(
AND(SUMIFS(lease_table_interest_accruals, lease_table_dates, A954)&gt;0, COUNTIFS($E$14:E953, "Interest accrual", $A$14:A953, A954)=0), "Interest accrual",
AND(SUMIFS(lease_table_payments, lease_table_dates, A954)&gt;0, COUNTIFS($E$14:E953, "Payment", $A$14:A953, A954)=0), "Payment",
AND(SUMIFS(rou_table_deprs, rou_table_dates, A954)&gt;0, COUNTIFS($E$14:E953, "Depreciation", $A$14:A953, A954)=0), "Depreciation",
TRUE,  ""
)</f>
        <v/>
      </c>
      <c r="G954" s="13" t="str" cm="1">
        <f t="array" aca="1" ref="G954" ca="1">_xlfn.IFS(
AND($B$11="Hə", $B$3="İllik"), Z954,
AND($B$11="Hə", $B$3="Aylıq"), AA954,
$B$11="Yox", X954)</f>
        <v/>
      </c>
      <c r="H954" s="1" t="str" cm="1">
        <f t="array" aca="1" ref="H954" ca="1">_xlfn.IFS( G954="", "",
TRUE, ROUND( H953+I954-J954, 2) )</f>
        <v/>
      </c>
      <c r="I954" s="1" t="str" cm="1">
        <f t="array" aca="1" ref="I954" ca="1">_xlfn.IFS(G954="", "",
G954=last_payment_date, (J954-H953),
 TRUE,  -  (H953- H953* (1+$B$6)^ (_xlfn.DAYS(G954,G953)/365) )
)</f>
        <v/>
      </c>
      <c r="J954" s="1" t="str" cm="1">
        <f t="array" aca="1" ref="J954" ca="1">_xlfn.IFS(G954="", "",
TRUE, _xlfn.XLOOKUP(G954,  payment_dates, payments,0,0)
)</f>
        <v/>
      </c>
      <c r="L954" s="8" t="str" cm="1">
        <f t="array" aca="1" ref="L954" ca="1">_xlfn.IFS(
AND($B$11="Hə", $B$3="İllik"), AC954,
AND($B$11="Hə", $B$3="Aylıq"), AD954,
$B$11="Yox", AB954)</f>
        <v/>
      </c>
      <c r="M954" s="1" t="str" cm="1">
        <f t="array" aca="1" ref="M954" ca="1">_xlfn.IFS( L954="", "",
(M953-N954)&lt;=0.5, 0,
TRUE,  M953-N954)</f>
        <v/>
      </c>
      <c r="N954" s="7" t="str" cm="1">
        <f t="array" aca="1" ref="N954" ca="1">_xlfn.IFS(
L954="", "",
TRUE, MIN(M953, ROUND($M$14/ (last_rou_date - $B$2) * (L954-L953), 2) )
)</f>
        <v/>
      </c>
      <c r="P954" s="59" t="str">
        <f t="shared" ca="1" si="45"/>
        <v/>
      </c>
      <c r="Q954" s="1" t="str" cm="1">
        <f t="array" aca="1" ref="Q954" ca="1">_xlfn.IFS(P954="","",
$B$11="Hə", _xlfn.XLOOKUP(DATE(P954, 12, 31), rou_table_dates, rou_table_nbvs,0, 0),
TRUE,  MAX(0, ROUND($M$14 - $M$14/ (last_rou_date - $B$2) * (DATE(P954,12,31) - $B$2), 2) )
)</f>
        <v/>
      </c>
      <c r="R954" s="1" t="str" cm="1">
        <f t="array" aca="1" ref="R954" ca="1">_xlfn.IFS(P954="","",
$B$11="Hə", _xlfn.XLOOKUP(DATE(P954, 12, 31), lease_table_dates, lease_table_balances,0, 0),
TRUE, IFERROR( XNPV($B$6, IF(payment_dates &gt;DATE(P954, 12, 31), payments,  0),  IF(payment_dates &gt;DATE(P954, 12, 31), payment_dates,  DATE(P954, 12, 31))    ),0)
)</f>
        <v/>
      </c>
      <c r="S954" s="1" t="str" cm="1">
        <f t="array" aca="1" ref="S954" ca="1">_xlfn.IFS(P954="","",
TRUE,  MIN( MIN(Q953, $M$14), ROUND($M$14/ (last_rou_date - $B$2) * (DATE(P954,12,31) - MAX($B$2, DATE(P954-1, 12, 31))), 2) )
)</f>
        <v/>
      </c>
      <c r="T954" s="7" t="str" cm="1">
        <f t="array" aca="1" ref="T954" ca="1">_xlfn.IFS(P954="", "",
ISTEXT(R953), R954- (H954 - SUMIFS( lease_table_payments, lease_table_years, P954) -$AG$14 ),
AND(ISNUMBER(R953), R954&lt;&gt;""),   R954- (R953 - SUMIFS( lease_table_payments, lease_table_years, P954) )
)</f>
        <v/>
      </c>
      <c r="V954" s="64">
        <f t="shared" si="44"/>
        <v>941</v>
      </c>
      <c r="W954" s="51" t="str" cm="1">
        <f t="array" ref="W954">_xlfn.IFS(
OR(W953=$B$4, W953=""),"",
TRUE,W953+1
)</f>
        <v/>
      </c>
      <c r="X954" s="51" t="str" cm="1">
        <f t="array" ref="X954">_xlfn.IFS(X953="","",
W954="", "",
AND($B$3="İllik"),DATE(YEAR(X953)+1,MONTH(X953),DAY(X953) ),
AND($B$3="Aylıq", $AH$14="Not end"), EDATE(X953,1),
AND($B$3="Aylıq", $AH$14="End"), EOMONTH(X953,1)
)</f>
        <v/>
      </c>
      <c r="Y954" s="51" t="str" cm="1">
        <f t="array" aca="1" ref="Y954" ca="1">_xlfn.IFS(
AND($B$7="Dövrün əvvəlində", Y953&lt;=last_rou_date), DATE(YEAR(Y953)+1, 12, 31),
AND($B$7="Dövrün sonunda", Y953&lt;=last_payment_date), DATE(YEAR(Y953)+1, 12, 31),
TRUE, ""
)</f>
        <v/>
      </c>
      <c r="Z954" s="75" t="str" cm="1">
        <f t="array" aca="1" ref="Z954" ca="1">_xlfn.IFS(
AND($AN$14="Not year_end", Z953&gt;last_payment_date), "",
AND($AN$14="Year_end", Z953&gt;=last_payment_date), "",
AND($AN$14="Year_end"), DATE(YEAR(Z953+1), 12, 31),
AND($AN$14="Not year_end", MONTH(Z953)=12, DAY(Z953)=31), DATE(YEAR(Z952)+1, MONTH(Z952), DAY(Z952)),
AND($AN$14="Not year_end", OR(MONTH(Z953)&lt;&gt;12, DAY(Z953)&lt;&gt;31) ), DATE(YEAR(Z953), 12, 31)
)</f>
        <v/>
      </c>
      <c r="AA954" s="75" t="str" cm="1">
        <f t="array" aca="1" ref="AA954" ca="1">_xlfn.IFS(AA953="", "",
AND(AA953=last_payment_date, OR(MONTH(AA953)&lt;&gt;12, DAY(AA953)&lt;&gt;31) ), DATE(YEAR(AA953), 12, 31),
AND(MONTH(AA953)=12, DAY(AA953)=31, AA953&gt;=last_payment_date), "",
AND(MONTH(AA953)=12, DAY(AA953)&lt;&gt;31),  EOMONTH(AA953,0),
AND(MONTH(AA953)=12, DAY(AA953)=31, $AH$14="Not end"),  EDATE(AA952,1),
AND($AH$14="Not end"), EDATE(AA953, 1),
AND($AH$14="End"), EOMONTH(AA953, 1)
)</f>
        <v/>
      </c>
      <c r="AB954" s="75" t="str" cm="1">
        <f t="array" aca="1" ref="AB954" ca="1">_xlfn.IFS(AB953="","",
AND(AB953=last_rou_date), "",
AND($B$3="İllik"),DATE(YEAR(AB953)+1,MONTH(AB953),DAY(AB953) ),
AND($B$3="Aylıq", $AH$14="Not end"), EDATE(AB953,1),
AND($B$3="Aylıq", $AH$14="End"), EOMONTH(AB953,1)
)</f>
        <v/>
      </c>
      <c r="AC954" s="75" t="str" cm="1">
        <f t="array" aca="1" ref="AC954" ca="1">_xlfn.IFS(
AND($AN$14="Not year_end", AC953&gt;last_rou_date), "",
AND($AN$14="Year_end", AC953&gt;=last_rou_date), "",
AND($AN$14="Year_end"), DATE(YEAR(AC953+1), 12, 31),
AND($AN$14="Not year_end", MONTH(AC953)=12, DAY(AC953)=31), DATE(YEAR(AC952)+1, MONTH(AC952), DAY(AC952)),
AND($AN$14="Not year_end", OR(MONTH(AC953)&lt;&gt;12, DAY(AC953)&lt;&gt;31) ), DATE(YEAR(AC953), 12, 31)
)</f>
        <v/>
      </c>
      <c r="AD954" s="75" t="str" cm="1">
        <f t="array" aca="1" ref="AD954" ca="1">_xlfn.IFS(AD953="", "",
AND(AD953=last_rou_date, OR(MONTH(AD953)&lt;&gt;12, DAY(AD953)&lt;&gt;31) ), DATE(YEAR(AD953), 12, 31),
AND(MONTH(AD953)=12, DAY(AD953)=31, AD953&gt;=last_rou_date), "",
AND(MONTH(AD953)=12, DAY(AD953)&lt;&gt;31),  EOMONTH(AD953,0),
AND(MONTH(AD953)=12, DAY(AD953)=31, $AH$14="Not end"),  EDATE(AD952,1),
AND($AH$14="Not end"), EDATE(AD953, 1),
AND($AH$14="End"), EOMONTH(AD953, 1)
)</f>
        <v/>
      </c>
      <c r="AE954" s="51" t="str" cm="1">
        <f t="array" ref="AE954">_xlfn.IFS(W954="", "",
AND(W954&gt;0, W954&lt;=$B$4, $C$2="İllik artım, faiz olaraq", $D$2&gt;0, $B$3="İllik"), $B$5*((1+$D$2)^(W954-1)),
AND(W954&gt;0, W954&lt;=$B$4, $C$2="İllik artım, faiz olaraq", $D$2&gt;0, $B$3="Aylıq"), $B$5*((1+$D$2)^ROUNDDOWN((W954-1)/12,0)),
AND(W954=1, $C$2="Aşağıdakı kimi dəyişir", ), $B$5,
AND(W954&gt;1, W954&lt;=$B$4, $C$2="Aşağıdakı kimi dəyişir"), IFERROR(VLOOKUP(W954, $C$4:$D$7, 2, FALSE), AE953),
AND(W954&gt;0, W954&lt;=$B$4), $B$5,
TRUE,0 )</f>
        <v/>
      </c>
      <c r="AF954" s="51" t="str">
        <f t="shared" ca="1" si="43"/>
        <v/>
      </c>
    </row>
    <row r="955" spans="1:32" x14ac:dyDescent="0.4">
      <c r="A955" s="13" t="str" cm="1">
        <f t="array" aca="1" ref="A955" ca="1">_xlfn.IFS(
AND(SUMIFS(lease_table_interest_accruals, lease_table_dates, A954)&gt;0, COUNTIFS($E$14:E954, "Interest accrual", $A$14:A954, A954)=0),  A954,
AND(SUMIFS(lease_table_payments, lease_table_dates, A954)&gt;0, COUNTIFS($E$14:E954, "Payment", $A$14:A954, A954)=0),  A954,
AND(SUMIFS(rou_table_deprs, rou_table_dates, A954)&gt;0, COUNTIFS($E$14:E954, "Depreciation", $A$14:A954, A954)=0),  A954,
TRUE,  IFERROR(INDEX(rou_table_dates,  MATCH(A954, rou_table_dates)+1, ), "")
)</f>
        <v/>
      </c>
      <c r="B955" s="1" t="str" cm="1">
        <f t="array" aca="1" ref="B955" ca="1">_xlfn.IFS(
AND(E955="Payment", A955=$B$2), $AM$14,
E955="Payment", $AM$15,
E955="Interest accrual", $AM$18,
E955="Depreciation", $AM$17,
TRUE, "")</f>
        <v/>
      </c>
      <c r="C955" s="1" t="str" cm="1">
        <f t="array" aca="1" ref="C955" ca="1">_xlfn.IFS(
E955="Payment", $AM$19,
E955="Interest accrual", $AM$15,
E955="Depreciation", $AM$16,
TRUE, "")</f>
        <v/>
      </c>
      <c r="D955" s="1" t="str" cm="1">
        <f t="array" aca="1" ref="D955" ca="1">_xlfn.IFS(
E955="Payment", _xlfn.XLOOKUP(A955, lease_table_dates, lease_table_payments, 0, 0),
E955="Interest accrual", _xlfn.XLOOKUP(A955, lease_table_dates, lease_table_interest_accruals, 0, 0),
E955="Depreciation", _xlfn.XLOOKUP(A955, rou_table_dates, rou_table_deprs, 0, 0),
TRUE, ""
)</f>
        <v/>
      </c>
      <c r="E955" s="7" t="str" cm="1">
        <f t="array" aca="1" ref="E955" ca="1">_xlfn.IFS(
AND(SUMIFS(lease_table_interest_accruals, lease_table_dates, A955)&gt;0, COUNTIFS($E$14:E954, "Interest accrual", $A$14:A954, A955)=0), "Interest accrual",
AND(SUMIFS(lease_table_payments, lease_table_dates, A955)&gt;0, COUNTIFS($E$14:E954, "Payment", $A$14:A954, A955)=0), "Payment",
AND(SUMIFS(rou_table_deprs, rou_table_dates, A955)&gt;0, COUNTIFS($E$14:E954, "Depreciation", $A$14:A954, A955)=0), "Depreciation",
TRUE,  ""
)</f>
        <v/>
      </c>
      <c r="G955" s="13" t="str" cm="1">
        <f t="array" aca="1" ref="G955" ca="1">_xlfn.IFS(
AND($B$11="Hə", $B$3="İllik"), Z955,
AND($B$11="Hə", $B$3="Aylıq"), AA955,
$B$11="Yox", X955)</f>
        <v/>
      </c>
      <c r="H955" s="1" t="str" cm="1">
        <f t="array" aca="1" ref="H955" ca="1">_xlfn.IFS( G955="", "",
TRUE, ROUND( H954+I955-J955, 2) )</f>
        <v/>
      </c>
      <c r="I955" s="1" t="str" cm="1">
        <f t="array" aca="1" ref="I955" ca="1">_xlfn.IFS(G955="", "",
G955=last_payment_date, (J955-H954),
 TRUE,  -  (H954- H954* (1+$B$6)^ (_xlfn.DAYS(G955,G954)/365) )
)</f>
        <v/>
      </c>
      <c r="J955" s="1" t="str" cm="1">
        <f t="array" aca="1" ref="J955" ca="1">_xlfn.IFS(G955="", "",
TRUE, _xlfn.XLOOKUP(G955,  payment_dates, payments,0,0)
)</f>
        <v/>
      </c>
      <c r="L955" s="8" t="str" cm="1">
        <f t="array" aca="1" ref="L955" ca="1">_xlfn.IFS(
AND($B$11="Hə", $B$3="İllik"), AC955,
AND($B$11="Hə", $B$3="Aylıq"), AD955,
$B$11="Yox", AB955)</f>
        <v/>
      </c>
      <c r="M955" s="1" t="str" cm="1">
        <f t="array" aca="1" ref="M955" ca="1">_xlfn.IFS( L955="", "",
(M954-N955)&lt;=0.5, 0,
TRUE,  M954-N955)</f>
        <v/>
      </c>
      <c r="N955" s="7" t="str" cm="1">
        <f t="array" aca="1" ref="N955" ca="1">_xlfn.IFS(
L955="", "",
TRUE, MIN(M954, ROUND($M$14/ (last_rou_date - $B$2) * (L955-L954), 2) )
)</f>
        <v/>
      </c>
      <c r="P955" s="59" t="str">
        <f t="shared" ca="1" si="45"/>
        <v/>
      </c>
      <c r="Q955" s="1" t="str" cm="1">
        <f t="array" aca="1" ref="Q955" ca="1">_xlfn.IFS(P955="","",
$B$11="Hə", _xlfn.XLOOKUP(DATE(P955, 12, 31), rou_table_dates, rou_table_nbvs,0, 0),
TRUE,  MAX(0, ROUND($M$14 - $M$14/ (last_rou_date - $B$2) * (DATE(P955,12,31) - $B$2), 2) )
)</f>
        <v/>
      </c>
      <c r="R955" s="1" t="str" cm="1">
        <f t="array" aca="1" ref="R955" ca="1">_xlfn.IFS(P955="","",
$B$11="Hə", _xlfn.XLOOKUP(DATE(P955, 12, 31), lease_table_dates, lease_table_balances,0, 0),
TRUE, IFERROR( XNPV($B$6, IF(payment_dates &gt;DATE(P955, 12, 31), payments,  0),  IF(payment_dates &gt;DATE(P955, 12, 31), payment_dates,  DATE(P955, 12, 31))    ),0)
)</f>
        <v/>
      </c>
      <c r="S955" s="1" t="str" cm="1">
        <f t="array" aca="1" ref="S955" ca="1">_xlfn.IFS(P955="","",
TRUE,  MIN( MIN(Q954, $M$14), ROUND($M$14/ (last_rou_date - $B$2) * (DATE(P955,12,31) - MAX($B$2, DATE(P955-1, 12, 31))), 2) )
)</f>
        <v/>
      </c>
      <c r="T955" s="7" t="str" cm="1">
        <f t="array" aca="1" ref="T955" ca="1">_xlfn.IFS(P955="", "",
ISTEXT(R954), R955- (H955 - SUMIFS( lease_table_payments, lease_table_years, P955) -$AG$14 ),
AND(ISNUMBER(R954), R955&lt;&gt;""),   R955- (R954 - SUMIFS( lease_table_payments, lease_table_years, P955) )
)</f>
        <v/>
      </c>
      <c r="V955" s="64">
        <f t="shared" si="44"/>
        <v>942</v>
      </c>
      <c r="W955" s="51" t="str" cm="1">
        <f t="array" ref="W955">_xlfn.IFS(
OR(W954=$B$4, W954=""),"",
TRUE,W954+1
)</f>
        <v/>
      </c>
      <c r="X955" s="51" t="str" cm="1">
        <f t="array" ref="X955">_xlfn.IFS(X954="","",
W955="", "",
AND($B$3="İllik"),DATE(YEAR(X954)+1,MONTH(X954),DAY(X954) ),
AND($B$3="Aylıq", $AH$14="Not end"), EDATE(X954,1),
AND($B$3="Aylıq", $AH$14="End"), EOMONTH(X954,1)
)</f>
        <v/>
      </c>
      <c r="Y955" s="51" t="str" cm="1">
        <f t="array" aca="1" ref="Y955" ca="1">_xlfn.IFS(
AND($B$7="Dövrün əvvəlində", Y954&lt;=last_rou_date), DATE(YEAR(Y954)+1, 12, 31),
AND($B$7="Dövrün sonunda", Y954&lt;=last_payment_date), DATE(YEAR(Y954)+1, 12, 31),
TRUE, ""
)</f>
        <v/>
      </c>
      <c r="Z955" s="75" t="str" cm="1">
        <f t="array" aca="1" ref="Z955" ca="1">_xlfn.IFS(
AND($AN$14="Not year_end", Z954&gt;last_payment_date), "",
AND($AN$14="Year_end", Z954&gt;=last_payment_date), "",
AND($AN$14="Year_end"), DATE(YEAR(Z954+1), 12, 31),
AND($AN$14="Not year_end", MONTH(Z954)=12, DAY(Z954)=31), DATE(YEAR(Z953)+1, MONTH(Z953), DAY(Z953)),
AND($AN$14="Not year_end", OR(MONTH(Z954)&lt;&gt;12, DAY(Z954)&lt;&gt;31) ), DATE(YEAR(Z954), 12, 31)
)</f>
        <v/>
      </c>
      <c r="AA955" s="75" t="str" cm="1">
        <f t="array" aca="1" ref="AA955" ca="1">_xlfn.IFS(AA954="", "",
AND(AA954=last_payment_date, OR(MONTH(AA954)&lt;&gt;12, DAY(AA954)&lt;&gt;31) ), DATE(YEAR(AA954), 12, 31),
AND(MONTH(AA954)=12, DAY(AA954)=31, AA954&gt;=last_payment_date), "",
AND(MONTH(AA954)=12, DAY(AA954)&lt;&gt;31),  EOMONTH(AA954,0),
AND(MONTH(AA954)=12, DAY(AA954)=31, $AH$14="Not end"),  EDATE(AA953,1),
AND($AH$14="Not end"), EDATE(AA954, 1),
AND($AH$14="End"), EOMONTH(AA954, 1)
)</f>
        <v/>
      </c>
      <c r="AB955" s="75" t="str" cm="1">
        <f t="array" aca="1" ref="AB955" ca="1">_xlfn.IFS(AB954="","",
AND(AB954=last_rou_date), "",
AND($B$3="İllik"),DATE(YEAR(AB954)+1,MONTH(AB954),DAY(AB954) ),
AND($B$3="Aylıq", $AH$14="Not end"), EDATE(AB954,1),
AND($B$3="Aylıq", $AH$14="End"), EOMONTH(AB954,1)
)</f>
        <v/>
      </c>
      <c r="AC955" s="75" t="str" cm="1">
        <f t="array" aca="1" ref="AC955" ca="1">_xlfn.IFS(
AND($AN$14="Not year_end", AC954&gt;last_rou_date), "",
AND($AN$14="Year_end", AC954&gt;=last_rou_date), "",
AND($AN$14="Year_end"), DATE(YEAR(AC954+1), 12, 31),
AND($AN$14="Not year_end", MONTH(AC954)=12, DAY(AC954)=31), DATE(YEAR(AC953)+1, MONTH(AC953), DAY(AC953)),
AND($AN$14="Not year_end", OR(MONTH(AC954)&lt;&gt;12, DAY(AC954)&lt;&gt;31) ), DATE(YEAR(AC954), 12, 31)
)</f>
        <v/>
      </c>
      <c r="AD955" s="75" t="str" cm="1">
        <f t="array" aca="1" ref="AD955" ca="1">_xlfn.IFS(AD954="", "",
AND(AD954=last_rou_date, OR(MONTH(AD954)&lt;&gt;12, DAY(AD954)&lt;&gt;31) ), DATE(YEAR(AD954), 12, 31),
AND(MONTH(AD954)=12, DAY(AD954)=31, AD954&gt;=last_rou_date), "",
AND(MONTH(AD954)=12, DAY(AD954)&lt;&gt;31),  EOMONTH(AD954,0),
AND(MONTH(AD954)=12, DAY(AD954)=31, $AH$14="Not end"),  EDATE(AD953,1),
AND($AH$14="Not end"), EDATE(AD954, 1),
AND($AH$14="End"), EOMONTH(AD954, 1)
)</f>
        <v/>
      </c>
      <c r="AE955" s="51" t="str" cm="1">
        <f t="array" ref="AE955">_xlfn.IFS(W955="", "",
AND(W955&gt;0, W955&lt;=$B$4, $C$2="İllik artım, faiz olaraq", $D$2&gt;0, $B$3="İllik"), $B$5*((1+$D$2)^(W955-1)),
AND(W955&gt;0, W955&lt;=$B$4, $C$2="İllik artım, faiz olaraq", $D$2&gt;0, $B$3="Aylıq"), $B$5*((1+$D$2)^ROUNDDOWN((W955-1)/12,0)),
AND(W955=1, $C$2="Aşağıdakı kimi dəyişir", ), $B$5,
AND(W955&gt;1, W955&lt;=$B$4, $C$2="Aşağıdakı kimi dəyişir"), IFERROR(VLOOKUP(W955, $C$4:$D$7, 2, FALSE), AE954),
AND(W955&gt;0, W955&lt;=$B$4), $B$5,
TRUE,0 )</f>
        <v/>
      </c>
      <c r="AF955" s="51" t="str">
        <f t="shared" ca="1" si="43"/>
        <v/>
      </c>
    </row>
    <row r="956" spans="1:32" x14ac:dyDescent="0.4">
      <c r="A956" s="13" t="str" cm="1">
        <f t="array" aca="1" ref="A956" ca="1">_xlfn.IFS(
AND(SUMIFS(lease_table_interest_accruals, lease_table_dates, A955)&gt;0, COUNTIFS($E$14:E955, "Interest accrual", $A$14:A955, A955)=0),  A955,
AND(SUMIFS(lease_table_payments, lease_table_dates, A955)&gt;0, COUNTIFS($E$14:E955, "Payment", $A$14:A955, A955)=0),  A955,
AND(SUMIFS(rou_table_deprs, rou_table_dates, A955)&gt;0, COUNTIFS($E$14:E955, "Depreciation", $A$14:A955, A955)=0),  A955,
TRUE,  IFERROR(INDEX(rou_table_dates,  MATCH(A955, rou_table_dates)+1, ), "")
)</f>
        <v/>
      </c>
      <c r="B956" s="1" t="str" cm="1">
        <f t="array" aca="1" ref="B956" ca="1">_xlfn.IFS(
AND(E956="Payment", A956=$B$2), $AM$14,
E956="Payment", $AM$15,
E956="Interest accrual", $AM$18,
E956="Depreciation", $AM$17,
TRUE, "")</f>
        <v/>
      </c>
      <c r="C956" s="1" t="str" cm="1">
        <f t="array" aca="1" ref="C956" ca="1">_xlfn.IFS(
E956="Payment", $AM$19,
E956="Interest accrual", $AM$15,
E956="Depreciation", $AM$16,
TRUE, "")</f>
        <v/>
      </c>
      <c r="D956" s="1" t="str" cm="1">
        <f t="array" aca="1" ref="D956" ca="1">_xlfn.IFS(
E956="Payment", _xlfn.XLOOKUP(A956, lease_table_dates, lease_table_payments, 0, 0),
E956="Interest accrual", _xlfn.XLOOKUP(A956, lease_table_dates, lease_table_interest_accruals, 0, 0),
E956="Depreciation", _xlfn.XLOOKUP(A956, rou_table_dates, rou_table_deprs, 0, 0),
TRUE, ""
)</f>
        <v/>
      </c>
      <c r="E956" s="7" t="str" cm="1">
        <f t="array" aca="1" ref="E956" ca="1">_xlfn.IFS(
AND(SUMIFS(lease_table_interest_accruals, lease_table_dates, A956)&gt;0, COUNTIFS($E$14:E955, "Interest accrual", $A$14:A955, A956)=0), "Interest accrual",
AND(SUMIFS(lease_table_payments, lease_table_dates, A956)&gt;0, COUNTIFS($E$14:E955, "Payment", $A$14:A955, A956)=0), "Payment",
AND(SUMIFS(rou_table_deprs, rou_table_dates, A956)&gt;0, COUNTIFS($E$14:E955, "Depreciation", $A$14:A955, A956)=0), "Depreciation",
TRUE,  ""
)</f>
        <v/>
      </c>
      <c r="G956" s="13" t="str" cm="1">
        <f t="array" aca="1" ref="G956" ca="1">_xlfn.IFS(
AND($B$11="Hə", $B$3="İllik"), Z956,
AND($B$11="Hə", $B$3="Aylıq"), AA956,
$B$11="Yox", X956)</f>
        <v/>
      </c>
      <c r="H956" s="1" t="str" cm="1">
        <f t="array" aca="1" ref="H956" ca="1">_xlfn.IFS( G956="", "",
TRUE, ROUND( H955+I956-J956, 2) )</f>
        <v/>
      </c>
      <c r="I956" s="1" t="str" cm="1">
        <f t="array" aca="1" ref="I956" ca="1">_xlfn.IFS(G956="", "",
G956=last_payment_date, (J956-H955),
 TRUE,  -  (H955- H955* (1+$B$6)^ (_xlfn.DAYS(G956,G955)/365) )
)</f>
        <v/>
      </c>
      <c r="J956" s="1" t="str" cm="1">
        <f t="array" aca="1" ref="J956" ca="1">_xlfn.IFS(G956="", "",
TRUE, _xlfn.XLOOKUP(G956,  payment_dates, payments,0,0)
)</f>
        <v/>
      </c>
      <c r="L956" s="8" t="str" cm="1">
        <f t="array" aca="1" ref="L956" ca="1">_xlfn.IFS(
AND($B$11="Hə", $B$3="İllik"), AC956,
AND($B$11="Hə", $B$3="Aylıq"), AD956,
$B$11="Yox", AB956)</f>
        <v/>
      </c>
      <c r="M956" s="1" t="str" cm="1">
        <f t="array" aca="1" ref="M956" ca="1">_xlfn.IFS( L956="", "",
(M955-N956)&lt;=0.5, 0,
TRUE,  M955-N956)</f>
        <v/>
      </c>
      <c r="N956" s="7" t="str" cm="1">
        <f t="array" aca="1" ref="N956" ca="1">_xlfn.IFS(
L956="", "",
TRUE, MIN(M955, ROUND($M$14/ (last_rou_date - $B$2) * (L956-L955), 2) )
)</f>
        <v/>
      </c>
      <c r="P956" s="59" t="str">
        <f t="shared" ca="1" si="45"/>
        <v/>
      </c>
      <c r="Q956" s="1" t="str" cm="1">
        <f t="array" aca="1" ref="Q956" ca="1">_xlfn.IFS(P956="","",
$B$11="Hə", _xlfn.XLOOKUP(DATE(P956, 12, 31), rou_table_dates, rou_table_nbvs,0, 0),
TRUE,  MAX(0, ROUND($M$14 - $M$14/ (last_rou_date - $B$2) * (DATE(P956,12,31) - $B$2), 2) )
)</f>
        <v/>
      </c>
      <c r="R956" s="1" t="str" cm="1">
        <f t="array" aca="1" ref="R956" ca="1">_xlfn.IFS(P956="","",
$B$11="Hə", _xlfn.XLOOKUP(DATE(P956, 12, 31), lease_table_dates, lease_table_balances,0, 0),
TRUE, IFERROR( XNPV($B$6, IF(payment_dates &gt;DATE(P956, 12, 31), payments,  0),  IF(payment_dates &gt;DATE(P956, 12, 31), payment_dates,  DATE(P956, 12, 31))    ),0)
)</f>
        <v/>
      </c>
      <c r="S956" s="1" t="str" cm="1">
        <f t="array" aca="1" ref="S956" ca="1">_xlfn.IFS(P956="","",
TRUE,  MIN( MIN(Q955, $M$14), ROUND($M$14/ (last_rou_date - $B$2) * (DATE(P956,12,31) - MAX($B$2, DATE(P956-1, 12, 31))), 2) )
)</f>
        <v/>
      </c>
      <c r="T956" s="7" t="str" cm="1">
        <f t="array" aca="1" ref="T956" ca="1">_xlfn.IFS(P956="", "",
ISTEXT(R955), R956- (H956 - SUMIFS( lease_table_payments, lease_table_years, P956) -$AG$14 ),
AND(ISNUMBER(R955), R956&lt;&gt;""),   R956- (R955 - SUMIFS( lease_table_payments, lease_table_years, P956) )
)</f>
        <v/>
      </c>
      <c r="V956" s="64">
        <f t="shared" si="44"/>
        <v>943</v>
      </c>
      <c r="W956" s="51" t="str" cm="1">
        <f t="array" ref="W956">_xlfn.IFS(
OR(W955=$B$4, W955=""),"",
TRUE,W955+1
)</f>
        <v/>
      </c>
      <c r="X956" s="51" t="str" cm="1">
        <f t="array" ref="X956">_xlfn.IFS(X955="","",
W956="", "",
AND($B$3="İllik"),DATE(YEAR(X955)+1,MONTH(X955),DAY(X955) ),
AND($B$3="Aylıq", $AH$14="Not end"), EDATE(X955,1),
AND($B$3="Aylıq", $AH$14="End"), EOMONTH(X955,1)
)</f>
        <v/>
      </c>
      <c r="Y956" s="51" t="str" cm="1">
        <f t="array" aca="1" ref="Y956" ca="1">_xlfn.IFS(
AND($B$7="Dövrün əvvəlində", Y955&lt;=last_rou_date), DATE(YEAR(Y955)+1, 12, 31),
AND($B$7="Dövrün sonunda", Y955&lt;=last_payment_date), DATE(YEAR(Y955)+1, 12, 31),
TRUE, ""
)</f>
        <v/>
      </c>
      <c r="Z956" s="75" t="str" cm="1">
        <f t="array" aca="1" ref="Z956" ca="1">_xlfn.IFS(
AND($AN$14="Not year_end", Z955&gt;last_payment_date), "",
AND($AN$14="Year_end", Z955&gt;=last_payment_date), "",
AND($AN$14="Year_end"), DATE(YEAR(Z955+1), 12, 31),
AND($AN$14="Not year_end", MONTH(Z955)=12, DAY(Z955)=31), DATE(YEAR(Z954)+1, MONTH(Z954), DAY(Z954)),
AND($AN$14="Not year_end", OR(MONTH(Z955)&lt;&gt;12, DAY(Z955)&lt;&gt;31) ), DATE(YEAR(Z955), 12, 31)
)</f>
        <v/>
      </c>
      <c r="AA956" s="75" t="str" cm="1">
        <f t="array" aca="1" ref="AA956" ca="1">_xlfn.IFS(AA955="", "",
AND(AA955=last_payment_date, OR(MONTH(AA955)&lt;&gt;12, DAY(AA955)&lt;&gt;31) ), DATE(YEAR(AA955), 12, 31),
AND(MONTH(AA955)=12, DAY(AA955)=31, AA955&gt;=last_payment_date), "",
AND(MONTH(AA955)=12, DAY(AA955)&lt;&gt;31),  EOMONTH(AA955,0),
AND(MONTH(AA955)=12, DAY(AA955)=31, $AH$14="Not end"),  EDATE(AA954,1),
AND($AH$14="Not end"), EDATE(AA955, 1),
AND($AH$14="End"), EOMONTH(AA955, 1)
)</f>
        <v/>
      </c>
      <c r="AB956" s="75" t="str" cm="1">
        <f t="array" aca="1" ref="AB956" ca="1">_xlfn.IFS(AB955="","",
AND(AB955=last_rou_date), "",
AND($B$3="İllik"),DATE(YEAR(AB955)+1,MONTH(AB955),DAY(AB955) ),
AND($B$3="Aylıq", $AH$14="Not end"), EDATE(AB955,1),
AND($B$3="Aylıq", $AH$14="End"), EOMONTH(AB955,1)
)</f>
        <v/>
      </c>
      <c r="AC956" s="75" t="str" cm="1">
        <f t="array" aca="1" ref="AC956" ca="1">_xlfn.IFS(
AND($AN$14="Not year_end", AC955&gt;last_rou_date), "",
AND($AN$14="Year_end", AC955&gt;=last_rou_date), "",
AND($AN$14="Year_end"), DATE(YEAR(AC955+1), 12, 31),
AND($AN$14="Not year_end", MONTH(AC955)=12, DAY(AC955)=31), DATE(YEAR(AC954)+1, MONTH(AC954), DAY(AC954)),
AND($AN$14="Not year_end", OR(MONTH(AC955)&lt;&gt;12, DAY(AC955)&lt;&gt;31) ), DATE(YEAR(AC955), 12, 31)
)</f>
        <v/>
      </c>
      <c r="AD956" s="75" t="str" cm="1">
        <f t="array" aca="1" ref="AD956" ca="1">_xlfn.IFS(AD955="", "",
AND(AD955=last_rou_date, OR(MONTH(AD955)&lt;&gt;12, DAY(AD955)&lt;&gt;31) ), DATE(YEAR(AD955), 12, 31),
AND(MONTH(AD955)=12, DAY(AD955)=31, AD955&gt;=last_rou_date), "",
AND(MONTH(AD955)=12, DAY(AD955)&lt;&gt;31),  EOMONTH(AD955,0),
AND(MONTH(AD955)=12, DAY(AD955)=31, $AH$14="Not end"),  EDATE(AD954,1),
AND($AH$14="Not end"), EDATE(AD955, 1),
AND($AH$14="End"), EOMONTH(AD955, 1)
)</f>
        <v/>
      </c>
      <c r="AE956" s="51" t="str" cm="1">
        <f t="array" ref="AE956">_xlfn.IFS(W956="", "",
AND(W956&gt;0, W956&lt;=$B$4, $C$2="İllik artım, faiz olaraq", $D$2&gt;0, $B$3="İllik"), $B$5*((1+$D$2)^(W956-1)),
AND(W956&gt;0, W956&lt;=$B$4, $C$2="İllik artım, faiz olaraq", $D$2&gt;0, $B$3="Aylıq"), $B$5*((1+$D$2)^ROUNDDOWN((W956-1)/12,0)),
AND(W956=1, $C$2="Aşağıdakı kimi dəyişir", ), $B$5,
AND(W956&gt;1, W956&lt;=$B$4, $C$2="Aşağıdakı kimi dəyişir"), IFERROR(VLOOKUP(W956, $C$4:$D$7, 2, FALSE), AE955),
AND(W956&gt;0, W956&lt;=$B$4), $B$5,
TRUE,0 )</f>
        <v/>
      </c>
      <c r="AF956" s="51" t="str">
        <f t="shared" ca="1" si="43"/>
        <v/>
      </c>
    </row>
    <row r="957" spans="1:32" x14ac:dyDescent="0.4">
      <c r="A957" s="13" t="str" cm="1">
        <f t="array" aca="1" ref="A957" ca="1">_xlfn.IFS(
AND(SUMIFS(lease_table_interest_accruals, lease_table_dates, A956)&gt;0, COUNTIFS($E$14:E956, "Interest accrual", $A$14:A956, A956)=0),  A956,
AND(SUMIFS(lease_table_payments, lease_table_dates, A956)&gt;0, COUNTIFS($E$14:E956, "Payment", $A$14:A956, A956)=0),  A956,
AND(SUMIFS(rou_table_deprs, rou_table_dates, A956)&gt;0, COUNTIFS($E$14:E956, "Depreciation", $A$14:A956, A956)=0),  A956,
TRUE,  IFERROR(INDEX(rou_table_dates,  MATCH(A956, rou_table_dates)+1, ), "")
)</f>
        <v/>
      </c>
      <c r="B957" s="1" t="str" cm="1">
        <f t="array" aca="1" ref="B957" ca="1">_xlfn.IFS(
AND(E957="Payment", A957=$B$2), $AM$14,
E957="Payment", $AM$15,
E957="Interest accrual", $AM$18,
E957="Depreciation", $AM$17,
TRUE, "")</f>
        <v/>
      </c>
      <c r="C957" s="1" t="str" cm="1">
        <f t="array" aca="1" ref="C957" ca="1">_xlfn.IFS(
E957="Payment", $AM$19,
E957="Interest accrual", $AM$15,
E957="Depreciation", $AM$16,
TRUE, "")</f>
        <v/>
      </c>
      <c r="D957" s="1" t="str" cm="1">
        <f t="array" aca="1" ref="D957" ca="1">_xlfn.IFS(
E957="Payment", _xlfn.XLOOKUP(A957, lease_table_dates, lease_table_payments, 0, 0),
E957="Interest accrual", _xlfn.XLOOKUP(A957, lease_table_dates, lease_table_interest_accruals, 0, 0),
E957="Depreciation", _xlfn.XLOOKUP(A957, rou_table_dates, rou_table_deprs, 0, 0),
TRUE, ""
)</f>
        <v/>
      </c>
      <c r="E957" s="7" t="str" cm="1">
        <f t="array" aca="1" ref="E957" ca="1">_xlfn.IFS(
AND(SUMIFS(lease_table_interest_accruals, lease_table_dates, A957)&gt;0, COUNTIFS($E$14:E956, "Interest accrual", $A$14:A956, A957)=0), "Interest accrual",
AND(SUMIFS(lease_table_payments, lease_table_dates, A957)&gt;0, COUNTIFS($E$14:E956, "Payment", $A$14:A956, A957)=0), "Payment",
AND(SUMIFS(rou_table_deprs, rou_table_dates, A957)&gt;0, COUNTIFS($E$14:E956, "Depreciation", $A$14:A956, A957)=0), "Depreciation",
TRUE,  ""
)</f>
        <v/>
      </c>
      <c r="G957" s="13" t="str" cm="1">
        <f t="array" aca="1" ref="G957" ca="1">_xlfn.IFS(
AND($B$11="Hə", $B$3="İllik"), Z957,
AND($B$11="Hə", $B$3="Aylıq"), AA957,
$B$11="Yox", X957)</f>
        <v/>
      </c>
      <c r="H957" s="1" t="str" cm="1">
        <f t="array" aca="1" ref="H957" ca="1">_xlfn.IFS( G957="", "",
TRUE, ROUND( H956+I957-J957, 2) )</f>
        <v/>
      </c>
      <c r="I957" s="1" t="str" cm="1">
        <f t="array" aca="1" ref="I957" ca="1">_xlfn.IFS(G957="", "",
G957=last_payment_date, (J957-H956),
 TRUE,  -  (H956- H956* (1+$B$6)^ (_xlfn.DAYS(G957,G956)/365) )
)</f>
        <v/>
      </c>
      <c r="J957" s="1" t="str" cm="1">
        <f t="array" aca="1" ref="J957" ca="1">_xlfn.IFS(G957="", "",
TRUE, _xlfn.XLOOKUP(G957,  payment_dates, payments,0,0)
)</f>
        <v/>
      </c>
      <c r="L957" s="8" t="str" cm="1">
        <f t="array" aca="1" ref="L957" ca="1">_xlfn.IFS(
AND($B$11="Hə", $B$3="İllik"), AC957,
AND($B$11="Hə", $B$3="Aylıq"), AD957,
$B$11="Yox", AB957)</f>
        <v/>
      </c>
      <c r="M957" s="1" t="str" cm="1">
        <f t="array" aca="1" ref="M957" ca="1">_xlfn.IFS( L957="", "",
(M956-N957)&lt;=0.5, 0,
TRUE,  M956-N957)</f>
        <v/>
      </c>
      <c r="N957" s="7" t="str" cm="1">
        <f t="array" aca="1" ref="N957" ca="1">_xlfn.IFS(
L957="", "",
TRUE, MIN(M956, ROUND($M$14/ (last_rou_date - $B$2) * (L957-L956), 2) )
)</f>
        <v/>
      </c>
      <c r="P957" s="59" t="str">
        <f t="shared" ca="1" si="45"/>
        <v/>
      </c>
      <c r="Q957" s="1" t="str" cm="1">
        <f t="array" aca="1" ref="Q957" ca="1">_xlfn.IFS(P957="","",
$B$11="Hə", _xlfn.XLOOKUP(DATE(P957, 12, 31), rou_table_dates, rou_table_nbvs,0, 0),
TRUE,  MAX(0, ROUND($M$14 - $M$14/ (last_rou_date - $B$2) * (DATE(P957,12,31) - $B$2), 2) )
)</f>
        <v/>
      </c>
      <c r="R957" s="1" t="str" cm="1">
        <f t="array" aca="1" ref="R957" ca="1">_xlfn.IFS(P957="","",
$B$11="Hə", _xlfn.XLOOKUP(DATE(P957, 12, 31), lease_table_dates, lease_table_balances,0, 0),
TRUE, IFERROR( XNPV($B$6, IF(payment_dates &gt;DATE(P957, 12, 31), payments,  0),  IF(payment_dates &gt;DATE(P957, 12, 31), payment_dates,  DATE(P957, 12, 31))    ),0)
)</f>
        <v/>
      </c>
      <c r="S957" s="1" t="str" cm="1">
        <f t="array" aca="1" ref="S957" ca="1">_xlfn.IFS(P957="","",
TRUE,  MIN( MIN(Q956, $M$14), ROUND($M$14/ (last_rou_date - $B$2) * (DATE(P957,12,31) - MAX($B$2, DATE(P957-1, 12, 31))), 2) )
)</f>
        <v/>
      </c>
      <c r="T957" s="7" t="str" cm="1">
        <f t="array" aca="1" ref="T957" ca="1">_xlfn.IFS(P957="", "",
ISTEXT(R956), R957- (H957 - SUMIFS( lease_table_payments, lease_table_years, P957) -$AG$14 ),
AND(ISNUMBER(R956), R957&lt;&gt;""),   R957- (R956 - SUMIFS( lease_table_payments, lease_table_years, P957) )
)</f>
        <v/>
      </c>
      <c r="V957" s="64">
        <f t="shared" si="44"/>
        <v>944</v>
      </c>
      <c r="W957" s="51" t="str" cm="1">
        <f t="array" ref="W957">_xlfn.IFS(
OR(W956=$B$4, W956=""),"",
TRUE,W956+1
)</f>
        <v/>
      </c>
      <c r="X957" s="51" t="str" cm="1">
        <f t="array" ref="X957">_xlfn.IFS(X956="","",
W957="", "",
AND($B$3="İllik"),DATE(YEAR(X956)+1,MONTH(X956),DAY(X956) ),
AND($B$3="Aylıq", $AH$14="Not end"), EDATE(X956,1),
AND($B$3="Aylıq", $AH$14="End"), EOMONTH(X956,1)
)</f>
        <v/>
      </c>
      <c r="Y957" s="51" t="str" cm="1">
        <f t="array" aca="1" ref="Y957" ca="1">_xlfn.IFS(
AND($B$7="Dövrün əvvəlində", Y956&lt;=last_rou_date), DATE(YEAR(Y956)+1, 12, 31),
AND($B$7="Dövrün sonunda", Y956&lt;=last_payment_date), DATE(YEAR(Y956)+1, 12, 31),
TRUE, ""
)</f>
        <v/>
      </c>
      <c r="Z957" s="75" t="str" cm="1">
        <f t="array" aca="1" ref="Z957" ca="1">_xlfn.IFS(
AND($AN$14="Not year_end", Z956&gt;last_payment_date), "",
AND($AN$14="Year_end", Z956&gt;=last_payment_date), "",
AND($AN$14="Year_end"), DATE(YEAR(Z956+1), 12, 31),
AND($AN$14="Not year_end", MONTH(Z956)=12, DAY(Z956)=31), DATE(YEAR(Z955)+1, MONTH(Z955), DAY(Z955)),
AND($AN$14="Not year_end", OR(MONTH(Z956)&lt;&gt;12, DAY(Z956)&lt;&gt;31) ), DATE(YEAR(Z956), 12, 31)
)</f>
        <v/>
      </c>
      <c r="AA957" s="75" t="str" cm="1">
        <f t="array" aca="1" ref="AA957" ca="1">_xlfn.IFS(AA956="", "",
AND(AA956=last_payment_date, OR(MONTH(AA956)&lt;&gt;12, DAY(AA956)&lt;&gt;31) ), DATE(YEAR(AA956), 12, 31),
AND(MONTH(AA956)=12, DAY(AA956)=31, AA956&gt;=last_payment_date), "",
AND(MONTH(AA956)=12, DAY(AA956)&lt;&gt;31),  EOMONTH(AA956,0),
AND(MONTH(AA956)=12, DAY(AA956)=31, $AH$14="Not end"),  EDATE(AA955,1),
AND($AH$14="Not end"), EDATE(AA956, 1),
AND($AH$14="End"), EOMONTH(AA956, 1)
)</f>
        <v/>
      </c>
      <c r="AB957" s="75" t="str" cm="1">
        <f t="array" aca="1" ref="AB957" ca="1">_xlfn.IFS(AB956="","",
AND(AB956=last_rou_date), "",
AND($B$3="İllik"),DATE(YEAR(AB956)+1,MONTH(AB956),DAY(AB956) ),
AND($B$3="Aylıq", $AH$14="Not end"), EDATE(AB956,1),
AND($B$3="Aylıq", $AH$14="End"), EOMONTH(AB956,1)
)</f>
        <v/>
      </c>
      <c r="AC957" s="75" t="str" cm="1">
        <f t="array" aca="1" ref="AC957" ca="1">_xlfn.IFS(
AND($AN$14="Not year_end", AC956&gt;last_rou_date), "",
AND($AN$14="Year_end", AC956&gt;=last_rou_date), "",
AND($AN$14="Year_end"), DATE(YEAR(AC956+1), 12, 31),
AND($AN$14="Not year_end", MONTH(AC956)=12, DAY(AC956)=31), DATE(YEAR(AC955)+1, MONTH(AC955), DAY(AC955)),
AND($AN$14="Not year_end", OR(MONTH(AC956)&lt;&gt;12, DAY(AC956)&lt;&gt;31) ), DATE(YEAR(AC956), 12, 31)
)</f>
        <v/>
      </c>
      <c r="AD957" s="75" t="str" cm="1">
        <f t="array" aca="1" ref="AD957" ca="1">_xlfn.IFS(AD956="", "",
AND(AD956=last_rou_date, OR(MONTH(AD956)&lt;&gt;12, DAY(AD956)&lt;&gt;31) ), DATE(YEAR(AD956), 12, 31),
AND(MONTH(AD956)=12, DAY(AD956)=31, AD956&gt;=last_rou_date), "",
AND(MONTH(AD956)=12, DAY(AD956)&lt;&gt;31),  EOMONTH(AD956,0),
AND(MONTH(AD956)=12, DAY(AD956)=31, $AH$14="Not end"),  EDATE(AD955,1),
AND($AH$14="Not end"), EDATE(AD956, 1),
AND($AH$14="End"), EOMONTH(AD956, 1)
)</f>
        <v/>
      </c>
      <c r="AE957" s="51" t="str" cm="1">
        <f t="array" ref="AE957">_xlfn.IFS(W957="", "",
AND(W957&gt;0, W957&lt;=$B$4, $C$2="İllik artım, faiz olaraq", $D$2&gt;0, $B$3="İllik"), $B$5*((1+$D$2)^(W957-1)),
AND(W957&gt;0, W957&lt;=$B$4, $C$2="İllik artım, faiz olaraq", $D$2&gt;0, $B$3="Aylıq"), $B$5*((1+$D$2)^ROUNDDOWN((W957-1)/12,0)),
AND(W957=1, $C$2="Aşağıdakı kimi dəyişir", ), $B$5,
AND(W957&gt;1, W957&lt;=$B$4, $C$2="Aşağıdakı kimi dəyişir"), IFERROR(VLOOKUP(W957, $C$4:$D$7, 2, FALSE), AE956),
AND(W957&gt;0, W957&lt;=$B$4), $B$5,
TRUE,0 )</f>
        <v/>
      </c>
      <c r="AF957" s="51" t="str">
        <f t="shared" ca="1" si="43"/>
        <v/>
      </c>
    </row>
    <row r="958" spans="1:32" x14ac:dyDescent="0.4">
      <c r="A958" s="13" t="str" cm="1">
        <f t="array" aca="1" ref="A958" ca="1">_xlfn.IFS(
AND(SUMIFS(lease_table_interest_accruals, lease_table_dates, A957)&gt;0, COUNTIFS($E$14:E957, "Interest accrual", $A$14:A957, A957)=0),  A957,
AND(SUMIFS(lease_table_payments, lease_table_dates, A957)&gt;0, COUNTIFS($E$14:E957, "Payment", $A$14:A957, A957)=0),  A957,
AND(SUMIFS(rou_table_deprs, rou_table_dates, A957)&gt;0, COUNTIFS($E$14:E957, "Depreciation", $A$14:A957, A957)=0),  A957,
TRUE,  IFERROR(INDEX(rou_table_dates,  MATCH(A957, rou_table_dates)+1, ), "")
)</f>
        <v/>
      </c>
      <c r="B958" s="1" t="str" cm="1">
        <f t="array" aca="1" ref="B958" ca="1">_xlfn.IFS(
AND(E958="Payment", A958=$B$2), $AM$14,
E958="Payment", $AM$15,
E958="Interest accrual", $AM$18,
E958="Depreciation", $AM$17,
TRUE, "")</f>
        <v/>
      </c>
      <c r="C958" s="1" t="str" cm="1">
        <f t="array" aca="1" ref="C958" ca="1">_xlfn.IFS(
E958="Payment", $AM$19,
E958="Interest accrual", $AM$15,
E958="Depreciation", $AM$16,
TRUE, "")</f>
        <v/>
      </c>
      <c r="D958" s="1" t="str" cm="1">
        <f t="array" aca="1" ref="D958" ca="1">_xlfn.IFS(
E958="Payment", _xlfn.XLOOKUP(A958, lease_table_dates, lease_table_payments, 0, 0),
E958="Interest accrual", _xlfn.XLOOKUP(A958, lease_table_dates, lease_table_interest_accruals, 0, 0),
E958="Depreciation", _xlfn.XLOOKUP(A958, rou_table_dates, rou_table_deprs, 0, 0),
TRUE, ""
)</f>
        <v/>
      </c>
      <c r="E958" s="7" t="str" cm="1">
        <f t="array" aca="1" ref="E958" ca="1">_xlfn.IFS(
AND(SUMIFS(lease_table_interest_accruals, lease_table_dates, A958)&gt;0, COUNTIFS($E$14:E957, "Interest accrual", $A$14:A957, A958)=0), "Interest accrual",
AND(SUMIFS(lease_table_payments, lease_table_dates, A958)&gt;0, COUNTIFS($E$14:E957, "Payment", $A$14:A957, A958)=0), "Payment",
AND(SUMIFS(rou_table_deprs, rou_table_dates, A958)&gt;0, COUNTIFS($E$14:E957, "Depreciation", $A$14:A957, A958)=0), "Depreciation",
TRUE,  ""
)</f>
        <v/>
      </c>
      <c r="G958" s="13" t="str" cm="1">
        <f t="array" aca="1" ref="G958" ca="1">_xlfn.IFS(
AND($B$11="Hə", $B$3="İllik"), Z958,
AND($B$11="Hə", $B$3="Aylıq"), AA958,
$B$11="Yox", X958)</f>
        <v/>
      </c>
      <c r="H958" s="1" t="str" cm="1">
        <f t="array" aca="1" ref="H958" ca="1">_xlfn.IFS( G958="", "",
TRUE, ROUND( H957+I958-J958, 2) )</f>
        <v/>
      </c>
      <c r="I958" s="1" t="str" cm="1">
        <f t="array" aca="1" ref="I958" ca="1">_xlfn.IFS(G958="", "",
G958=last_payment_date, (J958-H957),
 TRUE,  -  (H957- H957* (1+$B$6)^ (_xlfn.DAYS(G958,G957)/365) )
)</f>
        <v/>
      </c>
      <c r="J958" s="1" t="str" cm="1">
        <f t="array" aca="1" ref="J958" ca="1">_xlfn.IFS(G958="", "",
TRUE, _xlfn.XLOOKUP(G958,  payment_dates, payments,0,0)
)</f>
        <v/>
      </c>
      <c r="L958" s="8" t="str" cm="1">
        <f t="array" aca="1" ref="L958" ca="1">_xlfn.IFS(
AND($B$11="Hə", $B$3="İllik"), AC958,
AND($B$11="Hə", $B$3="Aylıq"), AD958,
$B$11="Yox", AB958)</f>
        <v/>
      </c>
      <c r="M958" s="1" t="str" cm="1">
        <f t="array" aca="1" ref="M958" ca="1">_xlfn.IFS( L958="", "",
(M957-N958)&lt;=0.5, 0,
TRUE,  M957-N958)</f>
        <v/>
      </c>
      <c r="N958" s="7" t="str" cm="1">
        <f t="array" aca="1" ref="N958" ca="1">_xlfn.IFS(
L958="", "",
TRUE, MIN(M957, ROUND($M$14/ (last_rou_date - $B$2) * (L958-L957), 2) )
)</f>
        <v/>
      </c>
      <c r="P958" s="59" t="str">
        <f t="shared" ca="1" si="45"/>
        <v/>
      </c>
      <c r="Q958" s="1" t="str" cm="1">
        <f t="array" aca="1" ref="Q958" ca="1">_xlfn.IFS(P958="","",
$B$11="Hə", _xlfn.XLOOKUP(DATE(P958, 12, 31), rou_table_dates, rou_table_nbvs,0, 0),
TRUE,  MAX(0, ROUND($M$14 - $M$14/ (last_rou_date - $B$2) * (DATE(P958,12,31) - $B$2), 2) )
)</f>
        <v/>
      </c>
      <c r="R958" s="1" t="str" cm="1">
        <f t="array" aca="1" ref="R958" ca="1">_xlfn.IFS(P958="","",
$B$11="Hə", _xlfn.XLOOKUP(DATE(P958, 12, 31), lease_table_dates, lease_table_balances,0, 0),
TRUE, IFERROR( XNPV($B$6, IF(payment_dates &gt;DATE(P958, 12, 31), payments,  0),  IF(payment_dates &gt;DATE(P958, 12, 31), payment_dates,  DATE(P958, 12, 31))    ),0)
)</f>
        <v/>
      </c>
      <c r="S958" s="1" t="str" cm="1">
        <f t="array" aca="1" ref="S958" ca="1">_xlfn.IFS(P958="","",
TRUE,  MIN( MIN(Q957, $M$14), ROUND($M$14/ (last_rou_date - $B$2) * (DATE(P958,12,31) - MAX($B$2, DATE(P958-1, 12, 31))), 2) )
)</f>
        <v/>
      </c>
      <c r="T958" s="7" t="str" cm="1">
        <f t="array" aca="1" ref="T958" ca="1">_xlfn.IFS(P958="", "",
ISTEXT(R957), R958- (H958 - SUMIFS( lease_table_payments, lease_table_years, P958) -$AG$14 ),
AND(ISNUMBER(R957), R958&lt;&gt;""),   R958- (R957 - SUMIFS( lease_table_payments, lease_table_years, P958) )
)</f>
        <v/>
      </c>
      <c r="V958" s="64">
        <f t="shared" si="44"/>
        <v>945</v>
      </c>
      <c r="W958" s="51" t="str" cm="1">
        <f t="array" ref="W958">_xlfn.IFS(
OR(W957=$B$4, W957=""),"",
TRUE,W957+1
)</f>
        <v/>
      </c>
      <c r="X958" s="51" t="str" cm="1">
        <f t="array" ref="X958">_xlfn.IFS(X957="","",
W958="", "",
AND($B$3="İllik"),DATE(YEAR(X957)+1,MONTH(X957),DAY(X957) ),
AND($B$3="Aylıq", $AH$14="Not end"), EDATE(X957,1),
AND($B$3="Aylıq", $AH$14="End"), EOMONTH(X957,1)
)</f>
        <v/>
      </c>
      <c r="Y958" s="51" t="str" cm="1">
        <f t="array" aca="1" ref="Y958" ca="1">_xlfn.IFS(
AND($B$7="Dövrün əvvəlində", Y957&lt;=last_rou_date), DATE(YEAR(Y957)+1, 12, 31),
AND($B$7="Dövrün sonunda", Y957&lt;=last_payment_date), DATE(YEAR(Y957)+1, 12, 31),
TRUE, ""
)</f>
        <v/>
      </c>
      <c r="Z958" s="75" t="str" cm="1">
        <f t="array" aca="1" ref="Z958" ca="1">_xlfn.IFS(
AND($AN$14="Not year_end", Z957&gt;last_payment_date), "",
AND($AN$14="Year_end", Z957&gt;=last_payment_date), "",
AND($AN$14="Year_end"), DATE(YEAR(Z957+1), 12, 31),
AND($AN$14="Not year_end", MONTH(Z957)=12, DAY(Z957)=31), DATE(YEAR(Z956)+1, MONTH(Z956), DAY(Z956)),
AND($AN$14="Not year_end", OR(MONTH(Z957)&lt;&gt;12, DAY(Z957)&lt;&gt;31) ), DATE(YEAR(Z957), 12, 31)
)</f>
        <v/>
      </c>
      <c r="AA958" s="75" t="str" cm="1">
        <f t="array" aca="1" ref="AA958" ca="1">_xlfn.IFS(AA957="", "",
AND(AA957=last_payment_date, OR(MONTH(AA957)&lt;&gt;12, DAY(AA957)&lt;&gt;31) ), DATE(YEAR(AA957), 12, 31),
AND(MONTH(AA957)=12, DAY(AA957)=31, AA957&gt;=last_payment_date), "",
AND(MONTH(AA957)=12, DAY(AA957)&lt;&gt;31),  EOMONTH(AA957,0),
AND(MONTH(AA957)=12, DAY(AA957)=31, $AH$14="Not end"),  EDATE(AA956,1),
AND($AH$14="Not end"), EDATE(AA957, 1),
AND($AH$14="End"), EOMONTH(AA957, 1)
)</f>
        <v/>
      </c>
      <c r="AB958" s="75" t="str" cm="1">
        <f t="array" aca="1" ref="AB958" ca="1">_xlfn.IFS(AB957="","",
AND(AB957=last_rou_date), "",
AND($B$3="İllik"),DATE(YEAR(AB957)+1,MONTH(AB957),DAY(AB957) ),
AND($B$3="Aylıq", $AH$14="Not end"), EDATE(AB957,1),
AND($B$3="Aylıq", $AH$14="End"), EOMONTH(AB957,1)
)</f>
        <v/>
      </c>
      <c r="AC958" s="75" t="str" cm="1">
        <f t="array" aca="1" ref="AC958" ca="1">_xlfn.IFS(
AND($AN$14="Not year_end", AC957&gt;last_rou_date), "",
AND($AN$14="Year_end", AC957&gt;=last_rou_date), "",
AND($AN$14="Year_end"), DATE(YEAR(AC957+1), 12, 31),
AND($AN$14="Not year_end", MONTH(AC957)=12, DAY(AC957)=31), DATE(YEAR(AC956)+1, MONTH(AC956), DAY(AC956)),
AND($AN$14="Not year_end", OR(MONTH(AC957)&lt;&gt;12, DAY(AC957)&lt;&gt;31) ), DATE(YEAR(AC957), 12, 31)
)</f>
        <v/>
      </c>
      <c r="AD958" s="75" t="str" cm="1">
        <f t="array" aca="1" ref="AD958" ca="1">_xlfn.IFS(AD957="", "",
AND(AD957=last_rou_date, OR(MONTH(AD957)&lt;&gt;12, DAY(AD957)&lt;&gt;31) ), DATE(YEAR(AD957), 12, 31),
AND(MONTH(AD957)=12, DAY(AD957)=31, AD957&gt;=last_rou_date), "",
AND(MONTH(AD957)=12, DAY(AD957)&lt;&gt;31),  EOMONTH(AD957,0),
AND(MONTH(AD957)=12, DAY(AD957)=31, $AH$14="Not end"),  EDATE(AD956,1),
AND($AH$14="Not end"), EDATE(AD957, 1),
AND($AH$14="End"), EOMONTH(AD957, 1)
)</f>
        <v/>
      </c>
      <c r="AE958" s="51" t="str" cm="1">
        <f t="array" ref="AE958">_xlfn.IFS(W958="", "",
AND(W958&gt;0, W958&lt;=$B$4, $C$2="İllik artım, faiz olaraq", $D$2&gt;0, $B$3="İllik"), $B$5*((1+$D$2)^(W958-1)),
AND(W958&gt;0, W958&lt;=$B$4, $C$2="İllik artım, faiz olaraq", $D$2&gt;0, $B$3="Aylıq"), $B$5*((1+$D$2)^ROUNDDOWN((W958-1)/12,0)),
AND(W958=1, $C$2="Aşağıdakı kimi dəyişir", ), $B$5,
AND(W958&gt;1, W958&lt;=$B$4, $C$2="Aşağıdakı kimi dəyişir"), IFERROR(VLOOKUP(W958, $C$4:$D$7, 2, FALSE), AE957),
AND(W958&gt;0, W958&lt;=$B$4), $B$5,
TRUE,0 )</f>
        <v/>
      </c>
      <c r="AF958" s="51" t="str">
        <f t="shared" ca="1" si="43"/>
        <v/>
      </c>
    </row>
    <row r="959" spans="1:32" x14ac:dyDescent="0.4">
      <c r="A959" s="13" t="str" cm="1">
        <f t="array" aca="1" ref="A959" ca="1">_xlfn.IFS(
AND(SUMIFS(lease_table_interest_accruals, lease_table_dates, A958)&gt;0, COUNTIFS($E$14:E958, "Interest accrual", $A$14:A958, A958)=0),  A958,
AND(SUMIFS(lease_table_payments, lease_table_dates, A958)&gt;0, COUNTIFS($E$14:E958, "Payment", $A$14:A958, A958)=0),  A958,
AND(SUMIFS(rou_table_deprs, rou_table_dates, A958)&gt;0, COUNTIFS($E$14:E958, "Depreciation", $A$14:A958, A958)=0),  A958,
TRUE,  IFERROR(INDEX(rou_table_dates,  MATCH(A958, rou_table_dates)+1, ), "")
)</f>
        <v/>
      </c>
      <c r="B959" s="1" t="str" cm="1">
        <f t="array" aca="1" ref="B959" ca="1">_xlfn.IFS(
AND(E959="Payment", A959=$B$2), $AM$14,
E959="Payment", $AM$15,
E959="Interest accrual", $AM$18,
E959="Depreciation", $AM$17,
TRUE, "")</f>
        <v/>
      </c>
      <c r="C959" s="1" t="str" cm="1">
        <f t="array" aca="1" ref="C959" ca="1">_xlfn.IFS(
E959="Payment", $AM$19,
E959="Interest accrual", $AM$15,
E959="Depreciation", $AM$16,
TRUE, "")</f>
        <v/>
      </c>
      <c r="D959" s="1" t="str" cm="1">
        <f t="array" aca="1" ref="D959" ca="1">_xlfn.IFS(
E959="Payment", _xlfn.XLOOKUP(A959, lease_table_dates, lease_table_payments, 0, 0),
E959="Interest accrual", _xlfn.XLOOKUP(A959, lease_table_dates, lease_table_interest_accruals, 0, 0),
E959="Depreciation", _xlfn.XLOOKUP(A959, rou_table_dates, rou_table_deprs, 0, 0),
TRUE, ""
)</f>
        <v/>
      </c>
      <c r="E959" s="7" t="str" cm="1">
        <f t="array" aca="1" ref="E959" ca="1">_xlfn.IFS(
AND(SUMIFS(lease_table_interest_accruals, lease_table_dates, A959)&gt;0, COUNTIFS($E$14:E958, "Interest accrual", $A$14:A958, A959)=0), "Interest accrual",
AND(SUMIFS(lease_table_payments, lease_table_dates, A959)&gt;0, COUNTIFS($E$14:E958, "Payment", $A$14:A958, A959)=0), "Payment",
AND(SUMIFS(rou_table_deprs, rou_table_dates, A959)&gt;0, COUNTIFS($E$14:E958, "Depreciation", $A$14:A958, A959)=0), "Depreciation",
TRUE,  ""
)</f>
        <v/>
      </c>
      <c r="G959" s="13" t="str" cm="1">
        <f t="array" aca="1" ref="G959" ca="1">_xlfn.IFS(
AND($B$11="Hə", $B$3="İllik"), Z959,
AND($B$11="Hə", $B$3="Aylıq"), AA959,
$B$11="Yox", X959)</f>
        <v/>
      </c>
      <c r="H959" s="1" t="str" cm="1">
        <f t="array" aca="1" ref="H959" ca="1">_xlfn.IFS( G959="", "",
TRUE, ROUND( H958+I959-J959, 2) )</f>
        <v/>
      </c>
      <c r="I959" s="1" t="str" cm="1">
        <f t="array" aca="1" ref="I959" ca="1">_xlfn.IFS(G959="", "",
G959=last_payment_date, (J959-H958),
 TRUE,  -  (H958- H958* (1+$B$6)^ (_xlfn.DAYS(G959,G958)/365) )
)</f>
        <v/>
      </c>
      <c r="J959" s="1" t="str" cm="1">
        <f t="array" aca="1" ref="J959" ca="1">_xlfn.IFS(G959="", "",
TRUE, _xlfn.XLOOKUP(G959,  payment_dates, payments,0,0)
)</f>
        <v/>
      </c>
      <c r="L959" s="8" t="str" cm="1">
        <f t="array" aca="1" ref="L959" ca="1">_xlfn.IFS(
AND($B$11="Hə", $B$3="İllik"), AC959,
AND($B$11="Hə", $B$3="Aylıq"), AD959,
$B$11="Yox", AB959)</f>
        <v/>
      </c>
      <c r="M959" s="1" t="str" cm="1">
        <f t="array" aca="1" ref="M959" ca="1">_xlfn.IFS( L959="", "",
(M958-N959)&lt;=0.5, 0,
TRUE,  M958-N959)</f>
        <v/>
      </c>
      <c r="N959" s="7" t="str" cm="1">
        <f t="array" aca="1" ref="N959" ca="1">_xlfn.IFS(
L959="", "",
TRUE, MIN(M958, ROUND($M$14/ (last_rou_date - $B$2) * (L959-L958), 2) )
)</f>
        <v/>
      </c>
      <c r="P959" s="59" t="str">
        <f t="shared" ca="1" si="45"/>
        <v/>
      </c>
      <c r="Q959" s="1" t="str" cm="1">
        <f t="array" aca="1" ref="Q959" ca="1">_xlfn.IFS(P959="","",
$B$11="Hə", _xlfn.XLOOKUP(DATE(P959, 12, 31), rou_table_dates, rou_table_nbvs,0, 0),
TRUE,  MAX(0, ROUND($M$14 - $M$14/ (last_rou_date - $B$2) * (DATE(P959,12,31) - $B$2), 2) )
)</f>
        <v/>
      </c>
      <c r="R959" s="1" t="str" cm="1">
        <f t="array" aca="1" ref="R959" ca="1">_xlfn.IFS(P959="","",
$B$11="Hə", _xlfn.XLOOKUP(DATE(P959, 12, 31), lease_table_dates, lease_table_balances,0, 0),
TRUE, IFERROR( XNPV($B$6, IF(payment_dates &gt;DATE(P959, 12, 31), payments,  0),  IF(payment_dates &gt;DATE(P959, 12, 31), payment_dates,  DATE(P959, 12, 31))    ),0)
)</f>
        <v/>
      </c>
      <c r="S959" s="1" t="str" cm="1">
        <f t="array" aca="1" ref="S959" ca="1">_xlfn.IFS(P959="","",
TRUE,  MIN( MIN(Q958, $M$14), ROUND($M$14/ (last_rou_date - $B$2) * (DATE(P959,12,31) - MAX($B$2, DATE(P959-1, 12, 31))), 2) )
)</f>
        <v/>
      </c>
      <c r="T959" s="7" t="str" cm="1">
        <f t="array" aca="1" ref="T959" ca="1">_xlfn.IFS(P959="", "",
ISTEXT(R958), R959- (H959 - SUMIFS( lease_table_payments, lease_table_years, P959) -$AG$14 ),
AND(ISNUMBER(R958), R959&lt;&gt;""),   R959- (R958 - SUMIFS( lease_table_payments, lease_table_years, P959) )
)</f>
        <v/>
      </c>
      <c r="V959" s="64">
        <f t="shared" si="44"/>
        <v>946</v>
      </c>
      <c r="W959" s="51" t="str" cm="1">
        <f t="array" ref="W959">_xlfn.IFS(
OR(W958=$B$4, W958=""),"",
TRUE,W958+1
)</f>
        <v/>
      </c>
      <c r="X959" s="51" t="str" cm="1">
        <f t="array" ref="X959">_xlfn.IFS(X958="","",
W959="", "",
AND($B$3="İllik"),DATE(YEAR(X958)+1,MONTH(X958),DAY(X958) ),
AND($B$3="Aylıq", $AH$14="Not end"), EDATE(X958,1),
AND($B$3="Aylıq", $AH$14="End"), EOMONTH(X958,1)
)</f>
        <v/>
      </c>
      <c r="Y959" s="51" t="str" cm="1">
        <f t="array" aca="1" ref="Y959" ca="1">_xlfn.IFS(
AND($B$7="Dövrün əvvəlində", Y958&lt;=last_rou_date), DATE(YEAR(Y958)+1, 12, 31),
AND($B$7="Dövrün sonunda", Y958&lt;=last_payment_date), DATE(YEAR(Y958)+1, 12, 31),
TRUE, ""
)</f>
        <v/>
      </c>
      <c r="Z959" s="75" t="str" cm="1">
        <f t="array" aca="1" ref="Z959" ca="1">_xlfn.IFS(
AND($AN$14="Not year_end", Z958&gt;last_payment_date), "",
AND($AN$14="Year_end", Z958&gt;=last_payment_date), "",
AND($AN$14="Year_end"), DATE(YEAR(Z958+1), 12, 31),
AND($AN$14="Not year_end", MONTH(Z958)=12, DAY(Z958)=31), DATE(YEAR(Z957)+1, MONTH(Z957), DAY(Z957)),
AND($AN$14="Not year_end", OR(MONTH(Z958)&lt;&gt;12, DAY(Z958)&lt;&gt;31) ), DATE(YEAR(Z958), 12, 31)
)</f>
        <v/>
      </c>
      <c r="AA959" s="75" t="str" cm="1">
        <f t="array" aca="1" ref="AA959" ca="1">_xlfn.IFS(AA958="", "",
AND(AA958=last_payment_date, OR(MONTH(AA958)&lt;&gt;12, DAY(AA958)&lt;&gt;31) ), DATE(YEAR(AA958), 12, 31),
AND(MONTH(AA958)=12, DAY(AA958)=31, AA958&gt;=last_payment_date), "",
AND(MONTH(AA958)=12, DAY(AA958)&lt;&gt;31),  EOMONTH(AA958,0),
AND(MONTH(AA958)=12, DAY(AA958)=31, $AH$14="Not end"),  EDATE(AA957,1),
AND($AH$14="Not end"), EDATE(AA958, 1),
AND($AH$14="End"), EOMONTH(AA958, 1)
)</f>
        <v/>
      </c>
      <c r="AB959" s="75" t="str" cm="1">
        <f t="array" aca="1" ref="AB959" ca="1">_xlfn.IFS(AB958="","",
AND(AB958=last_rou_date), "",
AND($B$3="İllik"),DATE(YEAR(AB958)+1,MONTH(AB958),DAY(AB958) ),
AND($B$3="Aylıq", $AH$14="Not end"), EDATE(AB958,1),
AND($B$3="Aylıq", $AH$14="End"), EOMONTH(AB958,1)
)</f>
        <v/>
      </c>
      <c r="AC959" s="75" t="str" cm="1">
        <f t="array" aca="1" ref="AC959" ca="1">_xlfn.IFS(
AND($AN$14="Not year_end", AC958&gt;last_rou_date), "",
AND($AN$14="Year_end", AC958&gt;=last_rou_date), "",
AND($AN$14="Year_end"), DATE(YEAR(AC958+1), 12, 31),
AND($AN$14="Not year_end", MONTH(AC958)=12, DAY(AC958)=31), DATE(YEAR(AC957)+1, MONTH(AC957), DAY(AC957)),
AND($AN$14="Not year_end", OR(MONTH(AC958)&lt;&gt;12, DAY(AC958)&lt;&gt;31) ), DATE(YEAR(AC958), 12, 31)
)</f>
        <v/>
      </c>
      <c r="AD959" s="75" t="str" cm="1">
        <f t="array" aca="1" ref="AD959" ca="1">_xlfn.IFS(AD958="", "",
AND(AD958=last_rou_date, OR(MONTH(AD958)&lt;&gt;12, DAY(AD958)&lt;&gt;31) ), DATE(YEAR(AD958), 12, 31),
AND(MONTH(AD958)=12, DAY(AD958)=31, AD958&gt;=last_rou_date), "",
AND(MONTH(AD958)=12, DAY(AD958)&lt;&gt;31),  EOMONTH(AD958,0),
AND(MONTH(AD958)=12, DAY(AD958)=31, $AH$14="Not end"),  EDATE(AD957,1),
AND($AH$14="Not end"), EDATE(AD958, 1),
AND($AH$14="End"), EOMONTH(AD958, 1)
)</f>
        <v/>
      </c>
      <c r="AE959" s="51" t="str" cm="1">
        <f t="array" ref="AE959">_xlfn.IFS(W959="", "",
AND(W959&gt;0, W959&lt;=$B$4, $C$2="İllik artım, faiz olaraq", $D$2&gt;0, $B$3="İllik"), $B$5*((1+$D$2)^(W959-1)),
AND(W959&gt;0, W959&lt;=$B$4, $C$2="İllik artım, faiz olaraq", $D$2&gt;0, $B$3="Aylıq"), $B$5*((1+$D$2)^ROUNDDOWN((W959-1)/12,0)),
AND(W959=1, $C$2="Aşağıdakı kimi dəyişir", ), $B$5,
AND(W959&gt;1, W959&lt;=$B$4, $C$2="Aşağıdakı kimi dəyişir"), IFERROR(VLOOKUP(W959, $C$4:$D$7, 2, FALSE), AE958),
AND(W959&gt;0, W959&lt;=$B$4), $B$5,
TRUE,0 )</f>
        <v/>
      </c>
      <c r="AF959" s="51" t="str">
        <f t="shared" ca="1" si="43"/>
        <v/>
      </c>
    </row>
    <row r="960" spans="1:32" x14ac:dyDescent="0.4">
      <c r="A960" s="13" t="str" cm="1">
        <f t="array" aca="1" ref="A960" ca="1">_xlfn.IFS(
AND(SUMIFS(lease_table_interest_accruals, lease_table_dates, A959)&gt;0, COUNTIFS($E$14:E959, "Interest accrual", $A$14:A959, A959)=0),  A959,
AND(SUMIFS(lease_table_payments, lease_table_dates, A959)&gt;0, COUNTIFS($E$14:E959, "Payment", $A$14:A959, A959)=0),  A959,
AND(SUMIFS(rou_table_deprs, rou_table_dates, A959)&gt;0, COUNTIFS($E$14:E959, "Depreciation", $A$14:A959, A959)=0),  A959,
TRUE,  IFERROR(INDEX(rou_table_dates,  MATCH(A959, rou_table_dates)+1, ), "")
)</f>
        <v/>
      </c>
      <c r="B960" s="1" t="str" cm="1">
        <f t="array" aca="1" ref="B960" ca="1">_xlfn.IFS(
AND(E960="Payment", A960=$B$2), $AM$14,
E960="Payment", $AM$15,
E960="Interest accrual", $AM$18,
E960="Depreciation", $AM$17,
TRUE, "")</f>
        <v/>
      </c>
      <c r="C960" s="1" t="str" cm="1">
        <f t="array" aca="1" ref="C960" ca="1">_xlfn.IFS(
E960="Payment", $AM$19,
E960="Interest accrual", $AM$15,
E960="Depreciation", $AM$16,
TRUE, "")</f>
        <v/>
      </c>
      <c r="D960" s="1" t="str" cm="1">
        <f t="array" aca="1" ref="D960" ca="1">_xlfn.IFS(
E960="Payment", _xlfn.XLOOKUP(A960, lease_table_dates, lease_table_payments, 0, 0),
E960="Interest accrual", _xlfn.XLOOKUP(A960, lease_table_dates, lease_table_interest_accruals, 0, 0),
E960="Depreciation", _xlfn.XLOOKUP(A960, rou_table_dates, rou_table_deprs, 0, 0),
TRUE, ""
)</f>
        <v/>
      </c>
      <c r="E960" s="7" t="str" cm="1">
        <f t="array" aca="1" ref="E960" ca="1">_xlfn.IFS(
AND(SUMIFS(lease_table_interest_accruals, lease_table_dates, A960)&gt;0, COUNTIFS($E$14:E959, "Interest accrual", $A$14:A959, A960)=0), "Interest accrual",
AND(SUMIFS(lease_table_payments, lease_table_dates, A960)&gt;0, COUNTIFS($E$14:E959, "Payment", $A$14:A959, A960)=0), "Payment",
AND(SUMIFS(rou_table_deprs, rou_table_dates, A960)&gt;0, COUNTIFS($E$14:E959, "Depreciation", $A$14:A959, A960)=0), "Depreciation",
TRUE,  ""
)</f>
        <v/>
      </c>
      <c r="G960" s="13" t="str" cm="1">
        <f t="array" aca="1" ref="G960" ca="1">_xlfn.IFS(
AND($B$11="Hə", $B$3="İllik"), Z960,
AND($B$11="Hə", $B$3="Aylıq"), AA960,
$B$11="Yox", X960)</f>
        <v/>
      </c>
      <c r="H960" s="1" t="str" cm="1">
        <f t="array" aca="1" ref="H960" ca="1">_xlfn.IFS( G960="", "",
TRUE, ROUND( H959+I960-J960, 2) )</f>
        <v/>
      </c>
      <c r="I960" s="1" t="str" cm="1">
        <f t="array" aca="1" ref="I960" ca="1">_xlfn.IFS(G960="", "",
G960=last_payment_date, (J960-H959),
 TRUE,  -  (H959- H959* (1+$B$6)^ (_xlfn.DAYS(G960,G959)/365) )
)</f>
        <v/>
      </c>
      <c r="J960" s="1" t="str" cm="1">
        <f t="array" aca="1" ref="J960" ca="1">_xlfn.IFS(G960="", "",
TRUE, _xlfn.XLOOKUP(G960,  payment_dates, payments,0,0)
)</f>
        <v/>
      </c>
      <c r="L960" s="8" t="str" cm="1">
        <f t="array" aca="1" ref="L960" ca="1">_xlfn.IFS(
AND($B$11="Hə", $B$3="İllik"), AC960,
AND($B$11="Hə", $B$3="Aylıq"), AD960,
$B$11="Yox", AB960)</f>
        <v/>
      </c>
      <c r="M960" s="1" t="str" cm="1">
        <f t="array" aca="1" ref="M960" ca="1">_xlfn.IFS( L960="", "",
(M959-N960)&lt;=0.5, 0,
TRUE,  M959-N960)</f>
        <v/>
      </c>
      <c r="N960" s="7" t="str" cm="1">
        <f t="array" aca="1" ref="N960" ca="1">_xlfn.IFS(
L960="", "",
TRUE, MIN(M959, ROUND($M$14/ (last_rou_date - $B$2) * (L960-L959), 2) )
)</f>
        <v/>
      </c>
      <c r="P960" s="59" t="str">
        <f t="shared" ca="1" si="45"/>
        <v/>
      </c>
      <c r="Q960" s="1" t="str" cm="1">
        <f t="array" aca="1" ref="Q960" ca="1">_xlfn.IFS(P960="","",
$B$11="Hə", _xlfn.XLOOKUP(DATE(P960, 12, 31), rou_table_dates, rou_table_nbvs,0, 0),
TRUE,  MAX(0, ROUND($M$14 - $M$14/ (last_rou_date - $B$2) * (DATE(P960,12,31) - $B$2), 2) )
)</f>
        <v/>
      </c>
      <c r="R960" s="1" t="str" cm="1">
        <f t="array" aca="1" ref="R960" ca="1">_xlfn.IFS(P960="","",
$B$11="Hə", _xlfn.XLOOKUP(DATE(P960, 12, 31), lease_table_dates, lease_table_balances,0, 0),
TRUE, IFERROR( XNPV($B$6, IF(payment_dates &gt;DATE(P960, 12, 31), payments,  0),  IF(payment_dates &gt;DATE(P960, 12, 31), payment_dates,  DATE(P960, 12, 31))    ),0)
)</f>
        <v/>
      </c>
      <c r="S960" s="1" t="str" cm="1">
        <f t="array" aca="1" ref="S960" ca="1">_xlfn.IFS(P960="","",
TRUE,  MIN( MIN(Q959, $M$14), ROUND($M$14/ (last_rou_date - $B$2) * (DATE(P960,12,31) - MAX($B$2, DATE(P960-1, 12, 31))), 2) )
)</f>
        <v/>
      </c>
      <c r="T960" s="7" t="str" cm="1">
        <f t="array" aca="1" ref="T960" ca="1">_xlfn.IFS(P960="", "",
ISTEXT(R959), R960- (H960 - SUMIFS( lease_table_payments, lease_table_years, P960) -$AG$14 ),
AND(ISNUMBER(R959), R960&lt;&gt;""),   R960- (R959 - SUMIFS( lease_table_payments, lease_table_years, P960) )
)</f>
        <v/>
      </c>
      <c r="V960" s="64">
        <f t="shared" si="44"/>
        <v>947</v>
      </c>
      <c r="W960" s="51" t="str" cm="1">
        <f t="array" ref="W960">_xlfn.IFS(
OR(W959=$B$4, W959=""),"",
TRUE,W959+1
)</f>
        <v/>
      </c>
      <c r="X960" s="51" t="str" cm="1">
        <f t="array" ref="X960">_xlfn.IFS(X959="","",
W960="", "",
AND($B$3="İllik"),DATE(YEAR(X959)+1,MONTH(X959),DAY(X959) ),
AND($B$3="Aylıq", $AH$14="Not end"), EDATE(X959,1),
AND($B$3="Aylıq", $AH$14="End"), EOMONTH(X959,1)
)</f>
        <v/>
      </c>
      <c r="Y960" s="51" t="str" cm="1">
        <f t="array" aca="1" ref="Y960" ca="1">_xlfn.IFS(
AND($B$7="Dövrün əvvəlində", Y959&lt;=last_rou_date), DATE(YEAR(Y959)+1, 12, 31),
AND($B$7="Dövrün sonunda", Y959&lt;=last_payment_date), DATE(YEAR(Y959)+1, 12, 31),
TRUE, ""
)</f>
        <v/>
      </c>
      <c r="Z960" s="75" t="str" cm="1">
        <f t="array" aca="1" ref="Z960" ca="1">_xlfn.IFS(
AND($AN$14="Not year_end", Z959&gt;last_payment_date), "",
AND($AN$14="Year_end", Z959&gt;=last_payment_date), "",
AND($AN$14="Year_end"), DATE(YEAR(Z959+1), 12, 31),
AND($AN$14="Not year_end", MONTH(Z959)=12, DAY(Z959)=31), DATE(YEAR(Z958)+1, MONTH(Z958), DAY(Z958)),
AND($AN$14="Not year_end", OR(MONTH(Z959)&lt;&gt;12, DAY(Z959)&lt;&gt;31) ), DATE(YEAR(Z959), 12, 31)
)</f>
        <v/>
      </c>
      <c r="AA960" s="75" t="str" cm="1">
        <f t="array" aca="1" ref="AA960" ca="1">_xlfn.IFS(AA959="", "",
AND(AA959=last_payment_date, OR(MONTH(AA959)&lt;&gt;12, DAY(AA959)&lt;&gt;31) ), DATE(YEAR(AA959), 12, 31),
AND(MONTH(AA959)=12, DAY(AA959)=31, AA959&gt;=last_payment_date), "",
AND(MONTH(AA959)=12, DAY(AA959)&lt;&gt;31),  EOMONTH(AA959,0),
AND(MONTH(AA959)=12, DAY(AA959)=31, $AH$14="Not end"),  EDATE(AA958,1),
AND($AH$14="Not end"), EDATE(AA959, 1),
AND($AH$14="End"), EOMONTH(AA959, 1)
)</f>
        <v/>
      </c>
      <c r="AB960" s="75" t="str" cm="1">
        <f t="array" aca="1" ref="AB960" ca="1">_xlfn.IFS(AB959="","",
AND(AB959=last_rou_date), "",
AND($B$3="İllik"),DATE(YEAR(AB959)+1,MONTH(AB959),DAY(AB959) ),
AND($B$3="Aylıq", $AH$14="Not end"), EDATE(AB959,1),
AND($B$3="Aylıq", $AH$14="End"), EOMONTH(AB959,1)
)</f>
        <v/>
      </c>
      <c r="AC960" s="75" t="str" cm="1">
        <f t="array" aca="1" ref="AC960" ca="1">_xlfn.IFS(
AND($AN$14="Not year_end", AC959&gt;last_rou_date), "",
AND($AN$14="Year_end", AC959&gt;=last_rou_date), "",
AND($AN$14="Year_end"), DATE(YEAR(AC959+1), 12, 31),
AND($AN$14="Not year_end", MONTH(AC959)=12, DAY(AC959)=31), DATE(YEAR(AC958)+1, MONTH(AC958), DAY(AC958)),
AND($AN$14="Not year_end", OR(MONTH(AC959)&lt;&gt;12, DAY(AC959)&lt;&gt;31) ), DATE(YEAR(AC959), 12, 31)
)</f>
        <v/>
      </c>
      <c r="AD960" s="75" t="str" cm="1">
        <f t="array" aca="1" ref="AD960" ca="1">_xlfn.IFS(AD959="", "",
AND(AD959=last_rou_date, OR(MONTH(AD959)&lt;&gt;12, DAY(AD959)&lt;&gt;31) ), DATE(YEAR(AD959), 12, 31),
AND(MONTH(AD959)=12, DAY(AD959)=31, AD959&gt;=last_rou_date), "",
AND(MONTH(AD959)=12, DAY(AD959)&lt;&gt;31),  EOMONTH(AD959,0),
AND(MONTH(AD959)=12, DAY(AD959)=31, $AH$14="Not end"),  EDATE(AD958,1),
AND($AH$14="Not end"), EDATE(AD959, 1),
AND($AH$14="End"), EOMONTH(AD959, 1)
)</f>
        <v/>
      </c>
      <c r="AE960" s="51" t="str" cm="1">
        <f t="array" ref="AE960">_xlfn.IFS(W960="", "",
AND(W960&gt;0, W960&lt;=$B$4, $C$2="İllik artım, faiz olaraq", $D$2&gt;0, $B$3="İllik"), $B$5*((1+$D$2)^(W960-1)),
AND(W960&gt;0, W960&lt;=$B$4, $C$2="İllik artım, faiz olaraq", $D$2&gt;0, $B$3="Aylıq"), $B$5*((1+$D$2)^ROUNDDOWN((W960-1)/12,0)),
AND(W960=1, $C$2="Aşağıdakı kimi dəyişir", ), $B$5,
AND(W960&gt;1, W960&lt;=$B$4, $C$2="Aşağıdakı kimi dəyişir"), IFERROR(VLOOKUP(W960, $C$4:$D$7, 2, FALSE), AE959),
AND(W960&gt;0, W960&lt;=$B$4), $B$5,
TRUE,0 )</f>
        <v/>
      </c>
      <c r="AF960" s="51" t="str">
        <f t="shared" ca="1" si="43"/>
        <v/>
      </c>
    </row>
    <row r="961" spans="1:32" x14ac:dyDescent="0.4">
      <c r="A961" s="13" t="str" cm="1">
        <f t="array" aca="1" ref="A961" ca="1">_xlfn.IFS(
AND(SUMIFS(lease_table_interest_accruals, lease_table_dates, A960)&gt;0, COUNTIFS($E$14:E960, "Interest accrual", $A$14:A960, A960)=0),  A960,
AND(SUMIFS(lease_table_payments, lease_table_dates, A960)&gt;0, COUNTIFS($E$14:E960, "Payment", $A$14:A960, A960)=0),  A960,
AND(SUMIFS(rou_table_deprs, rou_table_dates, A960)&gt;0, COUNTIFS($E$14:E960, "Depreciation", $A$14:A960, A960)=0),  A960,
TRUE,  IFERROR(INDEX(rou_table_dates,  MATCH(A960, rou_table_dates)+1, ), "")
)</f>
        <v/>
      </c>
      <c r="B961" s="1" t="str" cm="1">
        <f t="array" aca="1" ref="B961" ca="1">_xlfn.IFS(
AND(E961="Payment", A961=$B$2), $AM$14,
E961="Payment", $AM$15,
E961="Interest accrual", $AM$18,
E961="Depreciation", $AM$17,
TRUE, "")</f>
        <v/>
      </c>
      <c r="C961" s="1" t="str" cm="1">
        <f t="array" aca="1" ref="C961" ca="1">_xlfn.IFS(
E961="Payment", $AM$19,
E961="Interest accrual", $AM$15,
E961="Depreciation", $AM$16,
TRUE, "")</f>
        <v/>
      </c>
      <c r="D961" s="1" t="str" cm="1">
        <f t="array" aca="1" ref="D961" ca="1">_xlfn.IFS(
E961="Payment", _xlfn.XLOOKUP(A961, lease_table_dates, lease_table_payments, 0, 0),
E961="Interest accrual", _xlfn.XLOOKUP(A961, lease_table_dates, lease_table_interest_accruals, 0, 0),
E961="Depreciation", _xlfn.XLOOKUP(A961, rou_table_dates, rou_table_deprs, 0, 0),
TRUE, ""
)</f>
        <v/>
      </c>
      <c r="E961" s="7" t="str" cm="1">
        <f t="array" aca="1" ref="E961" ca="1">_xlfn.IFS(
AND(SUMIFS(lease_table_interest_accruals, lease_table_dates, A961)&gt;0, COUNTIFS($E$14:E960, "Interest accrual", $A$14:A960, A961)=0), "Interest accrual",
AND(SUMIFS(lease_table_payments, lease_table_dates, A961)&gt;0, COUNTIFS($E$14:E960, "Payment", $A$14:A960, A961)=0), "Payment",
AND(SUMIFS(rou_table_deprs, rou_table_dates, A961)&gt;0, COUNTIFS($E$14:E960, "Depreciation", $A$14:A960, A961)=0), "Depreciation",
TRUE,  ""
)</f>
        <v/>
      </c>
      <c r="G961" s="13" t="str" cm="1">
        <f t="array" aca="1" ref="G961" ca="1">_xlfn.IFS(
AND($B$11="Hə", $B$3="İllik"), Z961,
AND($B$11="Hə", $B$3="Aylıq"), AA961,
$B$11="Yox", X961)</f>
        <v/>
      </c>
      <c r="H961" s="1" t="str" cm="1">
        <f t="array" aca="1" ref="H961" ca="1">_xlfn.IFS( G961="", "",
TRUE, ROUND( H960+I961-J961, 2) )</f>
        <v/>
      </c>
      <c r="I961" s="1" t="str" cm="1">
        <f t="array" aca="1" ref="I961" ca="1">_xlfn.IFS(G961="", "",
G961=last_payment_date, (J961-H960),
 TRUE,  -  (H960- H960* (1+$B$6)^ (_xlfn.DAYS(G961,G960)/365) )
)</f>
        <v/>
      </c>
      <c r="J961" s="1" t="str" cm="1">
        <f t="array" aca="1" ref="J961" ca="1">_xlfn.IFS(G961="", "",
TRUE, _xlfn.XLOOKUP(G961,  payment_dates, payments,0,0)
)</f>
        <v/>
      </c>
      <c r="L961" s="8" t="str" cm="1">
        <f t="array" aca="1" ref="L961" ca="1">_xlfn.IFS(
AND($B$11="Hə", $B$3="İllik"), AC961,
AND($B$11="Hə", $B$3="Aylıq"), AD961,
$B$11="Yox", AB961)</f>
        <v/>
      </c>
      <c r="M961" s="1" t="str" cm="1">
        <f t="array" aca="1" ref="M961" ca="1">_xlfn.IFS( L961="", "",
(M960-N961)&lt;=0.5, 0,
TRUE,  M960-N961)</f>
        <v/>
      </c>
      <c r="N961" s="7" t="str" cm="1">
        <f t="array" aca="1" ref="N961" ca="1">_xlfn.IFS(
L961="", "",
TRUE, MIN(M960, ROUND($M$14/ (last_rou_date - $B$2) * (L961-L960), 2) )
)</f>
        <v/>
      </c>
      <c r="P961" s="59" t="str">
        <f t="shared" ca="1" si="45"/>
        <v/>
      </c>
      <c r="Q961" s="1" t="str" cm="1">
        <f t="array" aca="1" ref="Q961" ca="1">_xlfn.IFS(P961="","",
$B$11="Hə", _xlfn.XLOOKUP(DATE(P961, 12, 31), rou_table_dates, rou_table_nbvs,0, 0),
TRUE,  MAX(0, ROUND($M$14 - $M$14/ (last_rou_date - $B$2) * (DATE(P961,12,31) - $B$2), 2) )
)</f>
        <v/>
      </c>
      <c r="R961" s="1" t="str" cm="1">
        <f t="array" aca="1" ref="R961" ca="1">_xlfn.IFS(P961="","",
$B$11="Hə", _xlfn.XLOOKUP(DATE(P961, 12, 31), lease_table_dates, lease_table_balances,0, 0),
TRUE, IFERROR( XNPV($B$6, IF(payment_dates &gt;DATE(P961, 12, 31), payments,  0),  IF(payment_dates &gt;DATE(P961, 12, 31), payment_dates,  DATE(P961, 12, 31))    ),0)
)</f>
        <v/>
      </c>
      <c r="S961" s="1" t="str" cm="1">
        <f t="array" aca="1" ref="S961" ca="1">_xlfn.IFS(P961="","",
TRUE,  MIN( MIN(Q960, $M$14), ROUND($M$14/ (last_rou_date - $B$2) * (DATE(P961,12,31) - MAX($B$2, DATE(P961-1, 12, 31))), 2) )
)</f>
        <v/>
      </c>
      <c r="T961" s="7" t="str" cm="1">
        <f t="array" aca="1" ref="T961" ca="1">_xlfn.IFS(P961="", "",
ISTEXT(R960), R961- (H961 - SUMIFS( lease_table_payments, lease_table_years, P961) -$AG$14 ),
AND(ISNUMBER(R960), R961&lt;&gt;""),   R961- (R960 - SUMIFS( lease_table_payments, lease_table_years, P961) )
)</f>
        <v/>
      </c>
      <c r="V961" s="64">
        <f t="shared" si="44"/>
        <v>948</v>
      </c>
      <c r="W961" s="51" t="str" cm="1">
        <f t="array" ref="W961">_xlfn.IFS(
OR(W960=$B$4, W960=""),"",
TRUE,W960+1
)</f>
        <v/>
      </c>
      <c r="X961" s="51" t="str" cm="1">
        <f t="array" ref="X961">_xlfn.IFS(X960="","",
W961="", "",
AND($B$3="İllik"),DATE(YEAR(X960)+1,MONTH(X960),DAY(X960) ),
AND($B$3="Aylıq", $AH$14="Not end"), EDATE(X960,1),
AND($B$3="Aylıq", $AH$14="End"), EOMONTH(X960,1)
)</f>
        <v/>
      </c>
      <c r="Y961" s="51" t="str" cm="1">
        <f t="array" aca="1" ref="Y961" ca="1">_xlfn.IFS(
AND($B$7="Dövrün əvvəlində", Y960&lt;=last_rou_date), DATE(YEAR(Y960)+1, 12, 31),
AND($B$7="Dövrün sonunda", Y960&lt;=last_payment_date), DATE(YEAR(Y960)+1, 12, 31),
TRUE, ""
)</f>
        <v/>
      </c>
      <c r="Z961" s="75" t="str" cm="1">
        <f t="array" aca="1" ref="Z961" ca="1">_xlfn.IFS(
AND($AN$14="Not year_end", Z960&gt;last_payment_date), "",
AND($AN$14="Year_end", Z960&gt;=last_payment_date), "",
AND($AN$14="Year_end"), DATE(YEAR(Z960+1), 12, 31),
AND($AN$14="Not year_end", MONTH(Z960)=12, DAY(Z960)=31), DATE(YEAR(Z959)+1, MONTH(Z959), DAY(Z959)),
AND($AN$14="Not year_end", OR(MONTH(Z960)&lt;&gt;12, DAY(Z960)&lt;&gt;31) ), DATE(YEAR(Z960), 12, 31)
)</f>
        <v/>
      </c>
      <c r="AA961" s="75" t="str" cm="1">
        <f t="array" aca="1" ref="AA961" ca="1">_xlfn.IFS(AA960="", "",
AND(AA960=last_payment_date, OR(MONTH(AA960)&lt;&gt;12, DAY(AA960)&lt;&gt;31) ), DATE(YEAR(AA960), 12, 31),
AND(MONTH(AA960)=12, DAY(AA960)=31, AA960&gt;=last_payment_date), "",
AND(MONTH(AA960)=12, DAY(AA960)&lt;&gt;31),  EOMONTH(AA960,0),
AND(MONTH(AA960)=12, DAY(AA960)=31, $AH$14="Not end"),  EDATE(AA959,1),
AND($AH$14="Not end"), EDATE(AA960, 1),
AND($AH$14="End"), EOMONTH(AA960, 1)
)</f>
        <v/>
      </c>
      <c r="AB961" s="75" t="str" cm="1">
        <f t="array" aca="1" ref="AB961" ca="1">_xlfn.IFS(AB960="","",
AND(AB960=last_rou_date), "",
AND($B$3="İllik"),DATE(YEAR(AB960)+1,MONTH(AB960),DAY(AB960) ),
AND($B$3="Aylıq", $AH$14="Not end"), EDATE(AB960,1),
AND($B$3="Aylıq", $AH$14="End"), EOMONTH(AB960,1)
)</f>
        <v/>
      </c>
      <c r="AC961" s="75" t="str" cm="1">
        <f t="array" aca="1" ref="AC961" ca="1">_xlfn.IFS(
AND($AN$14="Not year_end", AC960&gt;last_rou_date), "",
AND($AN$14="Year_end", AC960&gt;=last_rou_date), "",
AND($AN$14="Year_end"), DATE(YEAR(AC960+1), 12, 31),
AND($AN$14="Not year_end", MONTH(AC960)=12, DAY(AC960)=31), DATE(YEAR(AC959)+1, MONTH(AC959), DAY(AC959)),
AND($AN$14="Not year_end", OR(MONTH(AC960)&lt;&gt;12, DAY(AC960)&lt;&gt;31) ), DATE(YEAR(AC960), 12, 31)
)</f>
        <v/>
      </c>
      <c r="AD961" s="75" t="str" cm="1">
        <f t="array" aca="1" ref="AD961" ca="1">_xlfn.IFS(AD960="", "",
AND(AD960=last_rou_date, OR(MONTH(AD960)&lt;&gt;12, DAY(AD960)&lt;&gt;31) ), DATE(YEAR(AD960), 12, 31),
AND(MONTH(AD960)=12, DAY(AD960)=31, AD960&gt;=last_rou_date), "",
AND(MONTH(AD960)=12, DAY(AD960)&lt;&gt;31),  EOMONTH(AD960,0),
AND(MONTH(AD960)=12, DAY(AD960)=31, $AH$14="Not end"),  EDATE(AD959,1),
AND($AH$14="Not end"), EDATE(AD960, 1),
AND($AH$14="End"), EOMONTH(AD960, 1)
)</f>
        <v/>
      </c>
      <c r="AE961" s="51" t="str" cm="1">
        <f t="array" ref="AE961">_xlfn.IFS(W961="", "",
AND(W961&gt;0, W961&lt;=$B$4, $C$2="İllik artım, faiz olaraq", $D$2&gt;0, $B$3="İllik"), $B$5*((1+$D$2)^(W961-1)),
AND(W961&gt;0, W961&lt;=$B$4, $C$2="İllik artım, faiz olaraq", $D$2&gt;0, $B$3="Aylıq"), $B$5*((1+$D$2)^ROUNDDOWN((W961-1)/12,0)),
AND(W961=1, $C$2="Aşağıdakı kimi dəyişir", ), $B$5,
AND(W961&gt;1, W961&lt;=$B$4, $C$2="Aşağıdakı kimi dəyişir"), IFERROR(VLOOKUP(W961, $C$4:$D$7, 2, FALSE), AE960),
AND(W961&gt;0, W961&lt;=$B$4), $B$5,
TRUE,0 )</f>
        <v/>
      </c>
      <c r="AF961" s="51" t="str">
        <f t="shared" ca="1" si="43"/>
        <v/>
      </c>
    </row>
    <row r="962" spans="1:32" x14ac:dyDescent="0.4">
      <c r="A962" s="13" t="str" cm="1">
        <f t="array" aca="1" ref="A962" ca="1">_xlfn.IFS(
AND(SUMIFS(lease_table_interest_accruals, lease_table_dates, A961)&gt;0, COUNTIFS($E$14:E961, "Interest accrual", $A$14:A961, A961)=0),  A961,
AND(SUMIFS(lease_table_payments, lease_table_dates, A961)&gt;0, COUNTIFS($E$14:E961, "Payment", $A$14:A961, A961)=0),  A961,
AND(SUMIFS(rou_table_deprs, rou_table_dates, A961)&gt;0, COUNTIFS($E$14:E961, "Depreciation", $A$14:A961, A961)=0),  A961,
TRUE,  IFERROR(INDEX(rou_table_dates,  MATCH(A961, rou_table_dates)+1, ), "")
)</f>
        <v/>
      </c>
      <c r="B962" s="1" t="str" cm="1">
        <f t="array" aca="1" ref="B962" ca="1">_xlfn.IFS(
AND(E962="Payment", A962=$B$2), $AM$14,
E962="Payment", $AM$15,
E962="Interest accrual", $AM$18,
E962="Depreciation", $AM$17,
TRUE, "")</f>
        <v/>
      </c>
      <c r="C962" s="1" t="str" cm="1">
        <f t="array" aca="1" ref="C962" ca="1">_xlfn.IFS(
E962="Payment", $AM$19,
E962="Interest accrual", $AM$15,
E962="Depreciation", $AM$16,
TRUE, "")</f>
        <v/>
      </c>
      <c r="D962" s="1" t="str" cm="1">
        <f t="array" aca="1" ref="D962" ca="1">_xlfn.IFS(
E962="Payment", _xlfn.XLOOKUP(A962, lease_table_dates, lease_table_payments, 0, 0),
E962="Interest accrual", _xlfn.XLOOKUP(A962, lease_table_dates, lease_table_interest_accruals, 0, 0),
E962="Depreciation", _xlfn.XLOOKUP(A962, rou_table_dates, rou_table_deprs, 0, 0),
TRUE, ""
)</f>
        <v/>
      </c>
      <c r="E962" s="7" t="str" cm="1">
        <f t="array" aca="1" ref="E962" ca="1">_xlfn.IFS(
AND(SUMIFS(lease_table_interest_accruals, lease_table_dates, A962)&gt;0, COUNTIFS($E$14:E961, "Interest accrual", $A$14:A961, A962)=0), "Interest accrual",
AND(SUMIFS(lease_table_payments, lease_table_dates, A962)&gt;0, COUNTIFS($E$14:E961, "Payment", $A$14:A961, A962)=0), "Payment",
AND(SUMIFS(rou_table_deprs, rou_table_dates, A962)&gt;0, COUNTIFS($E$14:E961, "Depreciation", $A$14:A961, A962)=0), "Depreciation",
TRUE,  ""
)</f>
        <v/>
      </c>
      <c r="G962" s="13" t="str" cm="1">
        <f t="array" aca="1" ref="G962" ca="1">_xlfn.IFS(
AND($B$11="Hə", $B$3="İllik"), Z962,
AND($B$11="Hə", $B$3="Aylıq"), AA962,
$B$11="Yox", X962)</f>
        <v/>
      </c>
      <c r="H962" s="1" t="str" cm="1">
        <f t="array" aca="1" ref="H962" ca="1">_xlfn.IFS( G962="", "",
TRUE, ROUND( H961+I962-J962, 2) )</f>
        <v/>
      </c>
      <c r="I962" s="1" t="str" cm="1">
        <f t="array" aca="1" ref="I962" ca="1">_xlfn.IFS(G962="", "",
G962=last_payment_date, (J962-H961),
 TRUE,  -  (H961- H961* (1+$B$6)^ (_xlfn.DAYS(G962,G961)/365) )
)</f>
        <v/>
      </c>
      <c r="J962" s="1" t="str" cm="1">
        <f t="array" aca="1" ref="J962" ca="1">_xlfn.IFS(G962="", "",
TRUE, _xlfn.XLOOKUP(G962,  payment_dates, payments,0,0)
)</f>
        <v/>
      </c>
      <c r="L962" s="8" t="str" cm="1">
        <f t="array" aca="1" ref="L962" ca="1">_xlfn.IFS(
AND($B$11="Hə", $B$3="İllik"), AC962,
AND($B$11="Hə", $B$3="Aylıq"), AD962,
$B$11="Yox", AB962)</f>
        <v/>
      </c>
      <c r="M962" s="1" t="str" cm="1">
        <f t="array" aca="1" ref="M962" ca="1">_xlfn.IFS( L962="", "",
(M961-N962)&lt;=0.5, 0,
TRUE,  M961-N962)</f>
        <v/>
      </c>
      <c r="N962" s="7" t="str" cm="1">
        <f t="array" aca="1" ref="N962" ca="1">_xlfn.IFS(
L962="", "",
TRUE, MIN(M961, ROUND($M$14/ (last_rou_date - $B$2) * (L962-L961), 2) )
)</f>
        <v/>
      </c>
      <c r="P962" s="59" t="str">
        <f t="shared" ca="1" si="45"/>
        <v/>
      </c>
      <c r="Q962" s="1" t="str" cm="1">
        <f t="array" aca="1" ref="Q962" ca="1">_xlfn.IFS(P962="","",
$B$11="Hə", _xlfn.XLOOKUP(DATE(P962, 12, 31), rou_table_dates, rou_table_nbvs,0, 0),
TRUE,  MAX(0, ROUND($M$14 - $M$14/ (last_rou_date - $B$2) * (DATE(P962,12,31) - $B$2), 2) )
)</f>
        <v/>
      </c>
      <c r="R962" s="1" t="str" cm="1">
        <f t="array" aca="1" ref="R962" ca="1">_xlfn.IFS(P962="","",
$B$11="Hə", _xlfn.XLOOKUP(DATE(P962, 12, 31), lease_table_dates, lease_table_balances,0, 0),
TRUE, IFERROR( XNPV($B$6, IF(payment_dates &gt;DATE(P962, 12, 31), payments,  0),  IF(payment_dates &gt;DATE(P962, 12, 31), payment_dates,  DATE(P962, 12, 31))    ),0)
)</f>
        <v/>
      </c>
      <c r="S962" s="1" t="str" cm="1">
        <f t="array" aca="1" ref="S962" ca="1">_xlfn.IFS(P962="","",
TRUE,  MIN( MIN(Q961, $M$14), ROUND($M$14/ (last_rou_date - $B$2) * (DATE(P962,12,31) - MAX($B$2, DATE(P962-1, 12, 31))), 2) )
)</f>
        <v/>
      </c>
      <c r="T962" s="7" t="str" cm="1">
        <f t="array" aca="1" ref="T962" ca="1">_xlfn.IFS(P962="", "",
ISTEXT(R961), R962- (H962 - SUMIFS( lease_table_payments, lease_table_years, P962) -$AG$14 ),
AND(ISNUMBER(R961), R962&lt;&gt;""),   R962- (R961 - SUMIFS( lease_table_payments, lease_table_years, P962) )
)</f>
        <v/>
      </c>
      <c r="V962" s="64">
        <f t="shared" si="44"/>
        <v>949</v>
      </c>
      <c r="W962" s="51" t="str" cm="1">
        <f t="array" ref="W962">_xlfn.IFS(
OR(W961=$B$4, W961=""),"",
TRUE,W961+1
)</f>
        <v/>
      </c>
      <c r="X962" s="51" t="str" cm="1">
        <f t="array" ref="X962">_xlfn.IFS(X961="","",
W962="", "",
AND($B$3="İllik"),DATE(YEAR(X961)+1,MONTH(X961),DAY(X961) ),
AND($B$3="Aylıq", $AH$14="Not end"), EDATE(X961,1),
AND($B$3="Aylıq", $AH$14="End"), EOMONTH(X961,1)
)</f>
        <v/>
      </c>
      <c r="Y962" s="51" t="str" cm="1">
        <f t="array" aca="1" ref="Y962" ca="1">_xlfn.IFS(
AND($B$7="Dövrün əvvəlində", Y961&lt;=last_rou_date), DATE(YEAR(Y961)+1, 12, 31),
AND($B$7="Dövrün sonunda", Y961&lt;=last_payment_date), DATE(YEAR(Y961)+1, 12, 31),
TRUE, ""
)</f>
        <v/>
      </c>
      <c r="Z962" s="75" t="str" cm="1">
        <f t="array" aca="1" ref="Z962" ca="1">_xlfn.IFS(
AND($AN$14="Not year_end", Z961&gt;last_payment_date), "",
AND($AN$14="Year_end", Z961&gt;=last_payment_date), "",
AND($AN$14="Year_end"), DATE(YEAR(Z961+1), 12, 31),
AND($AN$14="Not year_end", MONTH(Z961)=12, DAY(Z961)=31), DATE(YEAR(Z960)+1, MONTH(Z960), DAY(Z960)),
AND($AN$14="Not year_end", OR(MONTH(Z961)&lt;&gt;12, DAY(Z961)&lt;&gt;31) ), DATE(YEAR(Z961), 12, 31)
)</f>
        <v/>
      </c>
      <c r="AA962" s="75" t="str" cm="1">
        <f t="array" aca="1" ref="AA962" ca="1">_xlfn.IFS(AA961="", "",
AND(AA961=last_payment_date, OR(MONTH(AA961)&lt;&gt;12, DAY(AA961)&lt;&gt;31) ), DATE(YEAR(AA961), 12, 31),
AND(MONTH(AA961)=12, DAY(AA961)=31, AA961&gt;=last_payment_date), "",
AND(MONTH(AA961)=12, DAY(AA961)&lt;&gt;31),  EOMONTH(AA961,0),
AND(MONTH(AA961)=12, DAY(AA961)=31, $AH$14="Not end"),  EDATE(AA960,1),
AND($AH$14="Not end"), EDATE(AA961, 1),
AND($AH$14="End"), EOMONTH(AA961, 1)
)</f>
        <v/>
      </c>
      <c r="AB962" s="75" t="str" cm="1">
        <f t="array" aca="1" ref="AB962" ca="1">_xlfn.IFS(AB961="","",
AND(AB961=last_rou_date), "",
AND($B$3="İllik"),DATE(YEAR(AB961)+1,MONTH(AB961),DAY(AB961) ),
AND($B$3="Aylıq", $AH$14="Not end"), EDATE(AB961,1),
AND($B$3="Aylıq", $AH$14="End"), EOMONTH(AB961,1)
)</f>
        <v/>
      </c>
      <c r="AC962" s="75" t="str" cm="1">
        <f t="array" aca="1" ref="AC962" ca="1">_xlfn.IFS(
AND($AN$14="Not year_end", AC961&gt;last_rou_date), "",
AND($AN$14="Year_end", AC961&gt;=last_rou_date), "",
AND($AN$14="Year_end"), DATE(YEAR(AC961+1), 12, 31),
AND($AN$14="Not year_end", MONTH(AC961)=12, DAY(AC961)=31), DATE(YEAR(AC960)+1, MONTH(AC960), DAY(AC960)),
AND($AN$14="Not year_end", OR(MONTH(AC961)&lt;&gt;12, DAY(AC961)&lt;&gt;31) ), DATE(YEAR(AC961), 12, 31)
)</f>
        <v/>
      </c>
      <c r="AD962" s="75" t="str" cm="1">
        <f t="array" aca="1" ref="AD962" ca="1">_xlfn.IFS(AD961="", "",
AND(AD961=last_rou_date, OR(MONTH(AD961)&lt;&gt;12, DAY(AD961)&lt;&gt;31) ), DATE(YEAR(AD961), 12, 31),
AND(MONTH(AD961)=12, DAY(AD961)=31, AD961&gt;=last_rou_date), "",
AND(MONTH(AD961)=12, DAY(AD961)&lt;&gt;31),  EOMONTH(AD961,0),
AND(MONTH(AD961)=12, DAY(AD961)=31, $AH$14="Not end"),  EDATE(AD960,1),
AND($AH$14="Not end"), EDATE(AD961, 1),
AND($AH$14="End"), EOMONTH(AD961, 1)
)</f>
        <v/>
      </c>
      <c r="AE962" s="51" t="str" cm="1">
        <f t="array" ref="AE962">_xlfn.IFS(W962="", "",
AND(W962&gt;0, W962&lt;=$B$4, $C$2="İllik artım, faiz olaraq", $D$2&gt;0, $B$3="İllik"), $B$5*((1+$D$2)^(W962-1)),
AND(W962&gt;0, W962&lt;=$B$4, $C$2="İllik artım, faiz olaraq", $D$2&gt;0, $B$3="Aylıq"), $B$5*((1+$D$2)^ROUNDDOWN((W962-1)/12,0)),
AND(W962=1, $C$2="Aşağıdakı kimi dəyişir", ), $B$5,
AND(W962&gt;1, W962&lt;=$B$4, $C$2="Aşağıdakı kimi dəyişir"), IFERROR(VLOOKUP(W962, $C$4:$D$7, 2, FALSE), AE961),
AND(W962&gt;0, W962&lt;=$B$4), $B$5,
TRUE,0 )</f>
        <v/>
      </c>
      <c r="AF962" s="51" t="str">
        <f t="shared" ca="1" si="43"/>
        <v/>
      </c>
    </row>
    <row r="963" spans="1:32" x14ac:dyDescent="0.4">
      <c r="A963" s="13" t="str" cm="1">
        <f t="array" aca="1" ref="A963" ca="1">_xlfn.IFS(
AND(SUMIFS(lease_table_interest_accruals, lease_table_dates, A962)&gt;0, COUNTIFS($E$14:E962, "Interest accrual", $A$14:A962, A962)=0),  A962,
AND(SUMIFS(lease_table_payments, lease_table_dates, A962)&gt;0, COUNTIFS($E$14:E962, "Payment", $A$14:A962, A962)=0),  A962,
AND(SUMIFS(rou_table_deprs, rou_table_dates, A962)&gt;0, COUNTIFS($E$14:E962, "Depreciation", $A$14:A962, A962)=0),  A962,
TRUE,  IFERROR(INDEX(rou_table_dates,  MATCH(A962, rou_table_dates)+1, ), "")
)</f>
        <v/>
      </c>
      <c r="B963" s="1" t="str" cm="1">
        <f t="array" aca="1" ref="B963" ca="1">_xlfn.IFS(
AND(E963="Payment", A963=$B$2), $AM$14,
E963="Payment", $AM$15,
E963="Interest accrual", $AM$18,
E963="Depreciation", $AM$17,
TRUE, "")</f>
        <v/>
      </c>
      <c r="C963" s="1" t="str" cm="1">
        <f t="array" aca="1" ref="C963" ca="1">_xlfn.IFS(
E963="Payment", $AM$19,
E963="Interest accrual", $AM$15,
E963="Depreciation", $AM$16,
TRUE, "")</f>
        <v/>
      </c>
      <c r="D963" s="1" t="str" cm="1">
        <f t="array" aca="1" ref="D963" ca="1">_xlfn.IFS(
E963="Payment", _xlfn.XLOOKUP(A963, lease_table_dates, lease_table_payments, 0, 0),
E963="Interest accrual", _xlfn.XLOOKUP(A963, lease_table_dates, lease_table_interest_accruals, 0, 0),
E963="Depreciation", _xlfn.XLOOKUP(A963, rou_table_dates, rou_table_deprs, 0, 0),
TRUE, ""
)</f>
        <v/>
      </c>
      <c r="E963" s="7" t="str" cm="1">
        <f t="array" aca="1" ref="E963" ca="1">_xlfn.IFS(
AND(SUMIFS(lease_table_interest_accruals, lease_table_dates, A963)&gt;0, COUNTIFS($E$14:E962, "Interest accrual", $A$14:A962, A963)=0), "Interest accrual",
AND(SUMIFS(lease_table_payments, lease_table_dates, A963)&gt;0, COUNTIFS($E$14:E962, "Payment", $A$14:A962, A963)=0), "Payment",
AND(SUMIFS(rou_table_deprs, rou_table_dates, A963)&gt;0, COUNTIFS($E$14:E962, "Depreciation", $A$14:A962, A963)=0), "Depreciation",
TRUE,  ""
)</f>
        <v/>
      </c>
      <c r="G963" s="13" t="str" cm="1">
        <f t="array" aca="1" ref="G963" ca="1">_xlfn.IFS(
AND($B$11="Hə", $B$3="İllik"), Z963,
AND($B$11="Hə", $B$3="Aylıq"), AA963,
$B$11="Yox", X963)</f>
        <v/>
      </c>
      <c r="H963" s="1" t="str" cm="1">
        <f t="array" aca="1" ref="H963" ca="1">_xlfn.IFS( G963="", "",
TRUE, ROUND( H962+I963-J963, 2) )</f>
        <v/>
      </c>
      <c r="I963" s="1" t="str" cm="1">
        <f t="array" aca="1" ref="I963" ca="1">_xlfn.IFS(G963="", "",
G963=last_payment_date, (J963-H962),
 TRUE,  -  (H962- H962* (1+$B$6)^ (_xlfn.DAYS(G963,G962)/365) )
)</f>
        <v/>
      </c>
      <c r="J963" s="1" t="str" cm="1">
        <f t="array" aca="1" ref="J963" ca="1">_xlfn.IFS(G963="", "",
TRUE, _xlfn.XLOOKUP(G963,  payment_dates, payments,0,0)
)</f>
        <v/>
      </c>
      <c r="L963" s="8" t="str" cm="1">
        <f t="array" aca="1" ref="L963" ca="1">_xlfn.IFS(
AND($B$11="Hə", $B$3="İllik"), AC963,
AND($B$11="Hə", $B$3="Aylıq"), AD963,
$B$11="Yox", AB963)</f>
        <v/>
      </c>
      <c r="M963" s="1" t="str" cm="1">
        <f t="array" aca="1" ref="M963" ca="1">_xlfn.IFS( L963="", "",
(M962-N963)&lt;=0.5, 0,
TRUE,  M962-N963)</f>
        <v/>
      </c>
      <c r="N963" s="7" t="str" cm="1">
        <f t="array" aca="1" ref="N963" ca="1">_xlfn.IFS(
L963="", "",
TRUE, MIN(M962, ROUND($M$14/ (last_rou_date - $B$2) * (L963-L962), 2) )
)</f>
        <v/>
      </c>
      <c r="P963" s="59" t="str">
        <f t="shared" ca="1" si="45"/>
        <v/>
      </c>
      <c r="Q963" s="1" t="str" cm="1">
        <f t="array" aca="1" ref="Q963" ca="1">_xlfn.IFS(P963="","",
$B$11="Hə", _xlfn.XLOOKUP(DATE(P963, 12, 31), rou_table_dates, rou_table_nbvs,0, 0),
TRUE,  MAX(0, ROUND($M$14 - $M$14/ (last_rou_date - $B$2) * (DATE(P963,12,31) - $B$2), 2) )
)</f>
        <v/>
      </c>
      <c r="R963" s="1" t="str" cm="1">
        <f t="array" aca="1" ref="R963" ca="1">_xlfn.IFS(P963="","",
$B$11="Hə", _xlfn.XLOOKUP(DATE(P963, 12, 31), lease_table_dates, lease_table_balances,0, 0),
TRUE, IFERROR( XNPV($B$6, IF(payment_dates &gt;DATE(P963, 12, 31), payments,  0),  IF(payment_dates &gt;DATE(P963, 12, 31), payment_dates,  DATE(P963, 12, 31))    ),0)
)</f>
        <v/>
      </c>
      <c r="S963" s="1" t="str" cm="1">
        <f t="array" aca="1" ref="S963" ca="1">_xlfn.IFS(P963="","",
TRUE,  MIN( MIN(Q962, $M$14), ROUND($M$14/ (last_rou_date - $B$2) * (DATE(P963,12,31) - MAX($B$2, DATE(P963-1, 12, 31))), 2) )
)</f>
        <v/>
      </c>
      <c r="T963" s="7" t="str" cm="1">
        <f t="array" aca="1" ref="T963" ca="1">_xlfn.IFS(P963="", "",
ISTEXT(R962), R963- (H963 - SUMIFS( lease_table_payments, lease_table_years, P963) -$AG$14 ),
AND(ISNUMBER(R962), R963&lt;&gt;""),   R963- (R962 - SUMIFS( lease_table_payments, lease_table_years, P963) )
)</f>
        <v/>
      </c>
      <c r="V963" s="64">
        <f t="shared" si="44"/>
        <v>950</v>
      </c>
      <c r="W963" s="51" t="str" cm="1">
        <f t="array" ref="W963">_xlfn.IFS(
OR(W962=$B$4, W962=""),"",
TRUE,W962+1
)</f>
        <v/>
      </c>
      <c r="X963" s="51" t="str" cm="1">
        <f t="array" ref="X963">_xlfn.IFS(X962="","",
W963="", "",
AND($B$3="İllik"),DATE(YEAR(X962)+1,MONTH(X962),DAY(X962) ),
AND($B$3="Aylıq", $AH$14="Not end"), EDATE(X962,1),
AND($B$3="Aylıq", $AH$14="End"), EOMONTH(X962,1)
)</f>
        <v/>
      </c>
      <c r="Y963" s="51" t="str" cm="1">
        <f t="array" aca="1" ref="Y963" ca="1">_xlfn.IFS(
AND($B$7="Dövrün əvvəlində", Y962&lt;=last_rou_date), DATE(YEAR(Y962)+1, 12, 31),
AND($B$7="Dövrün sonunda", Y962&lt;=last_payment_date), DATE(YEAR(Y962)+1, 12, 31),
TRUE, ""
)</f>
        <v/>
      </c>
      <c r="Z963" s="75" t="str" cm="1">
        <f t="array" aca="1" ref="Z963" ca="1">_xlfn.IFS(
AND($AN$14="Not year_end", Z962&gt;last_payment_date), "",
AND($AN$14="Year_end", Z962&gt;=last_payment_date), "",
AND($AN$14="Year_end"), DATE(YEAR(Z962+1), 12, 31),
AND($AN$14="Not year_end", MONTH(Z962)=12, DAY(Z962)=31), DATE(YEAR(Z961)+1, MONTH(Z961), DAY(Z961)),
AND($AN$14="Not year_end", OR(MONTH(Z962)&lt;&gt;12, DAY(Z962)&lt;&gt;31) ), DATE(YEAR(Z962), 12, 31)
)</f>
        <v/>
      </c>
      <c r="AA963" s="75" t="str" cm="1">
        <f t="array" aca="1" ref="AA963" ca="1">_xlfn.IFS(AA962="", "",
AND(AA962=last_payment_date, OR(MONTH(AA962)&lt;&gt;12, DAY(AA962)&lt;&gt;31) ), DATE(YEAR(AA962), 12, 31),
AND(MONTH(AA962)=12, DAY(AA962)=31, AA962&gt;=last_payment_date), "",
AND(MONTH(AA962)=12, DAY(AA962)&lt;&gt;31),  EOMONTH(AA962,0),
AND(MONTH(AA962)=12, DAY(AA962)=31, $AH$14="Not end"),  EDATE(AA961,1),
AND($AH$14="Not end"), EDATE(AA962, 1),
AND($AH$14="End"), EOMONTH(AA962, 1)
)</f>
        <v/>
      </c>
      <c r="AB963" s="75" t="str" cm="1">
        <f t="array" aca="1" ref="AB963" ca="1">_xlfn.IFS(AB962="","",
AND(AB962=last_rou_date), "",
AND($B$3="İllik"),DATE(YEAR(AB962)+1,MONTH(AB962),DAY(AB962) ),
AND($B$3="Aylıq", $AH$14="Not end"), EDATE(AB962,1),
AND($B$3="Aylıq", $AH$14="End"), EOMONTH(AB962,1)
)</f>
        <v/>
      </c>
      <c r="AC963" s="75" t="str" cm="1">
        <f t="array" aca="1" ref="AC963" ca="1">_xlfn.IFS(
AND($AN$14="Not year_end", AC962&gt;last_rou_date), "",
AND($AN$14="Year_end", AC962&gt;=last_rou_date), "",
AND($AN$14="Year_end"), DATE(YEAR(AC962+1), 12, 31),
AND($AN$14="Not year_end", MONTH(AC962)=12, DAY(AC962)=31), DATE(YEAR(AC961)+1, MONTH(AC961), DAY(AC961)),
AND($AN$14="Not year_end", OR(MONTH(AC962)&lt;&gt;12, DAY(AC962)&lt;&gt;31) ), DATE(YEAR(AC962), 12, 31)
)</f>
        <v/>
      </c>
      <c r="AD963" s="75" t="str" cm="1">
        <f t="array" aca="1" ref="AD963" ca="1">_xlfn.IFS(AD962="", "",
AND(AD962=last_rou_date, OR(MONTH(AD962)&lt;&gt;12, DAY(AD962)&lt;&gt;31) ), DATE(YEAR(AD962), 12, 31),
AND(MONTH(AD962)=12, DAY(AD962)=31, AD962&gt;=last_rou_date), "",
AND(MONTH(AD962)=12, DAY(AD962)&lt;&gt;31),  EOMONTH(AD962,0),
AND(MONTH(AD962)=12, DAY(AD962)=31, $AH$14="Not end"),  EDATE(AD961,1),
AND($AH$14="Not end"), EDATE(AD962, 1),
AND($AH$14="End"), EOMONTH(AD962, 1)
)</f>
        <v/>
      </c>
      <c r="AE963" s="51" t="str" cm="1">
        <f t="array" ref="AE963">_xlfn.IFS(W963="", "",
AND(W963&gt;0, W963&lt;=$B$4, $C$2="İllik artım, faiz olaraq", $D$2&gt;0, $B$3="İllik"), $B$5*((1+$D$2)^(W963-1)),
AND(W963&gt;0, W963&lt;=$B$4, $C$2="İllik artım, faiz olaraq", $D$2&gt;0, $B$3="Aylıq"), $B$5*((1+$D$2)^ROUNDDOWN((W963-1)/12,0)),
AND(W963=1, $C$2="Aşağıdakı kimi dəyişir", ), $B$5,
AND(W963&gt;1, W963&lt;=$B$4, $C$2="Aşağıdakı kimi dəyişir"), IFERROR(VLOOKUP(W963, $C$4:$D$7, 2, FALSE), AE962),
AND(W963&gt;0, W963&lt;=$B$4), $B$5,
TRUE,0 )</f>
        <v/>
      </c>
      <c r="AF963" s="51" t="str">
        <f t="shared" ca="1" si="43"/>
        <v/>
      </c>
    </row>
    <row r="964" spans="1:32" x14ac:dyDescent="0.4">
      <c r="A964" s="13" t="str" cm="1">
        <f t="array" aca="1" ref="A964" ca="1">_xlfn.IFS(
AND(SUMIFS(lease_table_interest_accruals, lease_table_dates, A963)&gt;0, COUNTIFS($E$14:E963, "Interest accrual", $A$14:A963, A963)=0),  A963,
AND(SUMIFS(lease_table_payments, lease_table_dates, A963)&gt;0, COUNTIFS($E$14:E963, "Payment", $A$14:A963, A963)=0),  A963,
AND(SUMIFS(rou_table_deprs, rou_table_dates, A963)&gt;0, COUNTIFS($E$14:E963, "Depreciation", $A$14:A963, A963)=0),  A963,
TRUE,  IFERROR(INDEX(rou_table_dates,  MATCH(A963, rou_table_dates)+1, ), "")
)</f>
        <v/>
      </c>
      <c r="B964" s="1" t="str" cm="1">
        <f t="array" aca="1" ref="B964" ca="1">_xlfn.IFS(
AND(E964="Payment", A964=$B$2), $AM$14,
E964="Payment", $AM$15,
E964="Interest accrual", $AM$18,
E964="Depreciation", $AM$17,
TRUE, "")</f>
        <v/>
      </c>
      <c r="C964" s="1" t="str" cm="1">
        <f t="array" aca="1" ref="C964" ca="1">_xlfn.IFS(
E964="Payment", $AM$19,
E964="Interest accrual", $AM$15,
E964="Depreciation", $AM$16,
TRUE, "")</f>
        <v/>
      </c>
      <c r="D964" s="1" t="str" cm="1">
        <f t="array" aca="1" ref="D964" ca="1">_xlfn.IFS(
E964="Payment", _xlfn.XLOOKUP(A964, lease_table_dates, lease_table_payments, 0, 0),
E964="Interest accrual", _xlfn.XLOOKUP(A964, lease_table_dates, lease_table_interest_accruals, 0, 0),
E964="Depreciation", _xlfn.XLOOKUP(A964, rou_table_dates, rou_table_deprs, 0, 0),
TRUE, ""
)</f>
        <v/>
      </c>
      <c r="E964" s="7" t="str" cm="1">
        <f t="array" aca="1" ref="E964" ca="1">_xlfn.IFS(
AND(SUMIFS(lease_table_interest_accruals, lease_table_dates, A964)&gt;0, COUNTIFS($E$14:E963, "Interest accrual", $A$14:A963, A964)=0), "Interest accrual",
AND(SUMIFS(lease_table_payments, lease_table_dates, A964)&gt;0, COUNTIFS($E$14:E963, "Payment", $A$14:A963, A964)=0), "Payment",
AND(SUMIFS(rou_table_deprs, rou_table_dates, A964)&gt;0, COUNTIFS($E$14:E963, "Depreciation", $A$14:A963, A964)=0), "Depreciation",
TRUE,  ""
)</f>
        <v/>
      </c>
      <c r="G964" s="13" t="str" cm="1">
        <f t="array" aca="1" ref="G964" ca="1">_xlfn.IFS(
AND($B$11="Hə", $B$3="İllik"), Z964,
AND($B$11="Hə", $B$3="Aylıq"), AA964,
$B$11="Yox", X964)</f>
        <v/>
      </c>
      <c r="H964" s="1" t="str" cm="1">
        <f t="array" aca="1" ref="H964" ca="1">_xlfn.IFS( G964="", "",
TRUE, ROUND( H963+I964-J964, 2) )</f>
        <v/>
      </c>
      <c r="I964" s="1" t="str" cm="1">
        <f t="array" aca="1" ref="I964" ca="1">_xlfn.IFS(G964="", "",
G964=last_payment_date, (J964-H963),
 TRUE,  -  (H963- H963* (1+$B$6)^ (_xlfn.DAYS(G964,G963)/365) )
)</f>
        <v/>
      </c>
      <c r="J964" s="1" t="str" cm="1">
        <f t="array" aca="1" ref="J964" ca="1">_xlfn.IFS(G964="", "",
TRUE, _xlfn.XLOOKUP(G964,  payment_dates, payments,0,0)
)</f>
        <v/>
      </c>
      <c r="L964" s="8" t="str" cm="1">
        <f t="array" aca="1" ref="L964" ca="1">_xlfn.IFS(
AND($B$11="Hə", $B$3="İllik"), AC964,
AND($B$11="Hə", $B$3="Aylıq"), AD964,
$B$11="Yox", AB964)</f>
        <v/>
      </c>
      <c r="M964" s="1" t="str" cm="1">
        <f t="array" aca="1" ref="M964" ca="1">_xlfn.IFS( L964="", "",
(M963-N964)&lt;=0.5, 0,
TRUE,  M963-N964)</f>
        <v/>
      </c>
      <c r="N964" s="7" t="str" cm="1">
        <f t="array" aca="1" ref="N964" ca="1">_xlfn.IFS(
L964="", "",
TRUE, MIN(M963, ROUND($M$14/ (last_rou_date - $B$2) * (L964-L963), 2) )
)</f>
        <v/>
      </c>
      <c r="P964" s="59" t="str">
        <f t="shared" ca="1" si="45"/>
        <v/>
      </c>
      <c r="Q964" s="1" t="str" cm="1">
        <f t="array" aca="1" ref="Q964" ca="1">_xlfn.IFS(P964="","",
$B$11="Hə", _xlfn.XLOOKUP(DATE(P964, 12, 31), rou_table_dates, rou_table_nbvs,0, 0),
TRUE,  MAX(0, ROUND($M$14 - $M$14/ (last_rou_date - $B$2) * (DATE(P964,12,31) - $B$2), 2) )
)</f>
        <v/>
      </c>
      <c r="R964" s="1" t="str" cm="1">
        <f t="array" aca="1" ref="R964" ca="1">_xlfn.IFS(P964="","",
$B$11="Hə", _xlfn.XLOOKUP(DATE(P964, 12, 31), lease_table_dates, lease_table_balances,0, 0),
TRUE, IFERROR( XNPV($B$6, IF(payment_dates &gt;DATE(P964, 12, 31), payments,  0),  IF(payment_dates &gt;DATE(P964, 12, 31), payment_dates,  DATE(P964, 12, 31))    ),0)
)</f>
        <v/>
      </c>
      <c r="S964" s="1" t="str" cm="1">
        <f t="array" aca="1" ref="S964" ca="1">_xlfn.IFS(P964="","",
TRUE,  MIN( MIN(Q963, $M$14), ROUND($M$14/ (last_rou_date - $B$2) * (DATE(P964,12,31) - MAX($B$2, DATE(P964-1, 12, 31))), 2) )
)</f>
        <v/>
      </c>
      <c r="T964" s="7" t="str" cm="1">
        <f t="array" aca="1" ref="T964" ca="1">_xlfn.IFS(P964="", "",
ISTEXT(R963), R964- (H964 - SUMIFS( lease_table_payments, lease_table_years, P964) -$AG$14 ),
AND(ISNUMBER(R963), R964&lt;&gt;""),   R964- (R963 - SUMIFS( lease_table_payments, lease_table_years, P964) )
)</f>
        <v/>
      </c>
      <c r="V964" s="64">
        <f t="shared" si="44"/>
        <v>951</v>
      </c>
      <c r="W964" s="51" t="str" cm="1">
        <f t="array" ref="W964">_xlfn.IFS(
OR(W963=$B$4, W963=""),"",
TRUE,W963+1
)</f>
        <v/>
      </c>
      <c r="X964" s="51" t="str" cm="1">
        <f t="array" ref="X964">_xlfn.IFS(X963="","",
W964="", "",
AND($B$3="İllik"),DATE(YEAR(X963)+1,MONTH(X963),DAY(X963) ),
AND($B$3="Aylıq", $AH$14="Not end"), EDATE(X963,1),
AND($B$3="Aylıq", $AH$14="End"), EOMONTH(X963,1)
)</f>
        <v/>
      </c>
      <c r="Y964" s="51" t="str" cm="1">
        <f t="array" aca="1" ref="Y964" ca="1">_xlfn.IFS(
AND($B$7="Dövrün əvvəlində", Y963&lt;=last_rou_date), DATE(YEAR(Y963)+1, 12, 31),
AND($B$7="Dövrün sonunda", Y963&lt;=last_payment_date), DATE(YEAR(Y963)+1, 12, 31),
TRUE, ""
)</f>
        <v/>
      </c>
      <c r="Z964" s="75" t="str" cm="1">
        <f t="array" aca="1" ref="Z964" ca="1">_xlfn.IFS(
AND($AN$14="Not year_end", Z963&gt;last_payment_date), "",
AND($AN$14="Year_end", Z963&gt;=last_payment_date), "",
AND($AN$14="Year_end"), DATE(YEAR(Z963+1), 12, 31),
AND($AN$14="Not year_end", MONTH(Z963)=12, DAY(Z963)=31), DATE(YEAR(Z962)+1, MONTH(Z962), DAY(Z962)),
AND($AN$14="Not year_end", OR(MONTH(Z963)&lt;&gt;12, DAY(Z963)&lt;&gt;31) ), DATE(YEAR(Z963), 12, 31)
)</f>
        <v/>
      </c>
      <c r="AA964" s="75" t="str" cm="1">
        <f t="array" aca="1" ref="AA964" ca="1">_xlfn.IFS(AA963="", "",
AND(AA963=last_payment_date, OR(MONTH(AA963)&lt;&gt;12, DAY(AA963)&lt;&gt;31) ), DATE(YEAR(AA963), 12, 31),
AND(MONTH(AA963)=12, DAY(AA963)=31, AA963&gt;=last_payment_date), "",
AND(MONTH(AA963)=12, DAY(AA963)&lt;&gt;31),  EOMONTH(AA963,0),
AND(MONTH(AA963)=12, DAY(AA963)=31, $AH$14="Not end"),  EDATE(AA962,1),
AND($AH$14="Not end"), EDATE(AA963, 1),
AND($AH$14="End"), EOMONTH(AA963, 1)
)</f>
        <v/>
      </c>
      <c r="AB964" s="75" t="str" cm="1">
        <f t="array" aca="1" ref="AB964" ca="1">_xlfn.IFS(AB963="","",
AND(AB963=last_rou_date), "",
AND($B$3="İllik"),DATE(YEAR(AB963)+1,MONTH(AB963),DAY(AB963) ),
AND($B$3="Aylıq", $AH$14="Not end"), EDATE(AB963,1),
AND($B$3="Aylıq", $AH$14="End"), EOMONTH(AB963,1)
)</f>
        <v/>
      </c>
      <c r="AC964" s="75" t="str" cm="1">
        <f t="array" aca="1" ref="AC964" ca="1">_xlfn.IFS(
AND($AN$14="Not year_end", AC963&gt;last_rou_date), "",
AND($AN$14="Year_end", AC963&gt;=last_rou_date), "",
AND($AN$14="Year_end"), DATE(YEAR(AC963+1), 12, 31),
AND($AN$14="Not year_end", MONTH(AC963)=12, DAY(AC963)=31), DATE(YEAR(AC962)+1, MONTH(AC962), DAY(AC962)),
AND($AN$14="Not year_end", OR(MONTH(AC963)&lt;&gt;12, DAY(AC963)&lt;&gt;31) ), DATE(YEAR(AC963), 12, 31)
)</f>
        <v/>
      </c>
      <c r="AD964" s="75" t="str" cm="1">
        <f t="array" aca="1" ref="AD964" ca="1">_xlfn.IFS(AD963="", "",
AND(AD963=last_rou_date, OR(MONTH(AD963)&lt;&gt;12, DAY(AD963)&lt;&gt;31) ), DATE(YEAR(AD963), 12, 31),
AND(MONTH(AD963)=12, DAY(AD963)=31, AD963&gt;=last_rou_date), "",
AND(MONTH(AD963)=12, DAY(AD963)&lt;&gt;31),  EOMONTH(AD963,0),
AND(MONTH(AD963)=12, DAY(AD963)=31, $AH$14="Not end"),  EDATE(AD962,1),
AND($AH$14="Not end"), EDATE(AD963, 1),
AND($AH$14="End"), EOMONTH(AD963, 1)
)</f>
        <v/>
      </c>
      <c r="AE964" s="51" t="str" cm="1">
        <f t="array" ref="AE964">_xlfn.IFS(W964="", "",
AND(W964&gt;0, W964&lt;=$B$4, $C$2="İllik artım, faiz olaraq", $D$2&gt;0, $B$3="İllik"), $B$5*((1+$D$2)^(W964-1)),
AND(W964&gt;0, W964&lt;=$B$4, $C$2="İllik artım, faiz olaraq", $D$2&gt;0, $B$3="Aylıq"), $B$5*((1+$D$2)^ROUNDDOWN((W964-1)/12,0)),
AND(W964=1, $C$2="Aşağıdakı kimi dəyişir", ), $B$5,
AND(W964&gt;1, W964&lt;=$B$4, $C$2="Aşağıdakı kimi dəyişir"), IFERROR(VLOOKUP(W964, $C$4:$D$7, 2, FALSE), AE963),
AND(W964&gt;0, W964&lt;=$B$4), $B$5,
TRUE,0 )</f>
        <v/>
      </c>
      <c r="AF964" s="51" t="str">
        <f t="shared" ca="1" si="43"/>
        <v/>
      </c>
    </row>
    <row r="965" spans="1:32" x14ac:dyDescent="0.4">
      <c r="A965" s="13" t="str" cm="1">
        <f t="array" aca="1" ref="A965" ca="1">_xlfn.IFS(
AND(SUMIFS(lease_table_interest_accruals, lease_table_dates, A964)&gt;0, COUNTIFS($E$14:E964, "Interest accrual", $A$14:A964, A964)=0),  A964,
AND(SUMIFS(lease_table_payments, lease_table_dates, A964)&gt;0, COUNTIFS($E$14:E964, "Payment", $A$14:A964, A964)=0),  A964,
AND(SUMIFS(rou_table_deprs, rou_table_dates, A964)&gt;0, COUNTIFS($E$14:E964, "Depreciation", $A$14:A964, A964)=0),  A964,
TRUE,  IFERROR(INDEX(rou_table_dates,  MATCH(A964, rou_table_dates)+1, ), "")
)</f>
        <v/>
      </c>
      <c r="B965" s="1" t="str" cm="1">
        <f t="array" aca="1" ref="B965" ca="1">_xlfn.IFS(
AND(E965="Payment", A965=$B$2), $AM$14,
E965="Payment", $AM$15,
E965="Interest accrual", $AM$18,
E965="Depreciation", $AM$17,
TRUE, "")</f>
        <v/>
      </c>
      <c r="C965" s="1" t="str" cm="1">
        <f t="array" aca="1" ref="C965" ca="1">_xlfn.IFS(
E965="Payment", $AM$19,
E965="Interest accrual", $AM$15,
E965="Depreciation", $AM$16,
TRUE, "")</f>
        <v/>
      </c>
      <c r="D965" s="1" t="str" cm="1">
        <f t="array" aca="1" ref="D965" ca="1">_xlfn.IFS(
E965="Payment", _xlfn.XLOOKUP(A965, lease_table_dates, lease_table_payments, 0, 0),
E965="Interest accrual", _xlfn.XLOOKUP(A965, lease_table_dates, lease_table_interest_accruals, 0, 0),
E965="Depreciation", _xlfn.XLOOKUP(A965, rou_table_dates, rou_table_deprs, 0, 0),
TRUE, ""
)</f>
        <v/>
      </c>
      <c r="E965" s="7" t="str" cm="1">
        <f t="array" aca="1" ref="E965" ca="1">_xlfn.IFS(
AND(SUMIFS(lease_table_interest_accruals, lease_table_dates, A965)&gt;0, COUNTIFS($E$14:E964, "Interest accrual", $A$14:A964, A965)=0), "Interest accrual",
AND(SUMIFS(lease_table_payments, lease_table_dates, A965)&gt;0, COUNTIFS($E$14:E964, "Payment", $A$14:A964, A965)=0), "Payment",
AND(SUMIFS(rou_table_deprs, rou_table_dates, A965)&gt;0, COUNTIFS($E$14:E964, "Depreciation", $A$14:A964, A965)=0), "Depreciation",
TRUE,  ""
)</f>
        <v/>
      </c>
      <c r="G965" s="13" t="str" cm="1">
        <f t="array" aca="1" ref="G965" ca="1">_xlfn.IFS(
AND($B$11="Hə", $B$3="İllik"), Z965,
AND($B$11="Hə", $B$3="Aylıq"), AA965,
$B$11="Yox", X965)</f>
        <v/>
      </c>
      <c r="H965" s="1" t="str" cm="1">
        <f t="array" aca="1" ref="H965" ca="1">_xlfn.IFS( G965="", "",
TRUE, ROUND( H964+I965-J965, 2) )</f>
        <v/>
      </c>
      <c r="I965" s="1" t="str" cm="1">
        <f t="array" aca="1" ref="I965" ca="1">_xlfn.IFS(G965="", "",
G965=last_payment_date, (J965-H964),
 TRUE,  -  (H964- H964* (1+$B$6)^ (_xlfn.DAYS(G965,G964)/365) )
)</f>
        <v/>
      </c>
      <c r="J965" s="1" t="str" cm="1">
        <f t="array" aca="1" ref="J965" ca="1">_xlfn.IFS(G965="", "",
TRUE, _xlfn.XLOOKUP(G965,  payment_dates, payments,0,0)
)</f>
        <v/>
      </c>
      <c r="L965" s="8" t="str" cm="1">
        <f t="array" aca="1" ref="L965" ca="1">_xlfn.IFS(
AND($B$11="Hə", $B$3="İllik"), AC965,
AND($B$11="Hə", $B$3="Aylıq"), AD965,
$B$11="Yox", AB965)</f>
        <v/>
      </c>
      <c r="M965" s="1" t="str" cm="1">
        <f t="array" aca="1" ref="M965" ca="1">_xlfn.IFS( L965="", "",
(M964-N965)&lt;=0.5, 0,
TRUE,  M964-N965)</f>
        <v/>
      </c>
      <c r="N965" s="7" t="str" cm="1">
        <f t="array" aca="1" ref="N965" ca="1">_xlfn.IFS(
L965="", "",
TRUE, MIN(M964, ROUND($M$14/ (last_rou_date - $B$2) * (L965-L964), 2) )
)</f>
        <v/>
      </c>
      <c r="P965" s="59" t="str">
        <f t="shared" ca="1" si="45"/>
        <v/>
      </c>
      <c r="Q965" s="1" t="str" cm="1">
        <f t="array" aca="1" ref="Q965" ca="1">_xlfn.IFS(P965="","",
$B$11="Hə", _xlfn.XLOOKUP(DATE(P965, 12, 31), rou_table_dates, rou_table_nbvs,0, 0),
TRUE,  MAX(0, ROUND($M$14 - $M$14/ (last_rou_date - $B$2) * (DATE(P965,12,31) - $B$2), 2) )
)</f>
        <v/>
      </c>
      <c r="R965" s="1" t="str" cm="1">
        <f t="array" aca="1" ref="R965" ca="1">_xlfn.IFS(P965="","",
$B$11="Hə", _xlfn.XLOOKUP(DATE(P965, 12, 31), lease_table_dates, lease_table_balances,0, 0),
TRUE, IFERROR( XNPV($B$6, IF(payment_dates &gt;DATE(P965, 12, 31), payments,  0),  IF(payment_dates &gt;DATE(P965, 12, 31), payment_dates,  DATE(P965, 12, 31))    ),0)
)</f>
        <v/>
      </c>
      <c r="S965" s="1" t="str" cm="1">
        <f t="array" aca="1" ref="S965" ca="1">_xlfn.IFS(P965="","",
TRUE,  MIN( MIN(Q964, $M$14), ROUND($M$14/ (last_rou_date - $B$2) * (DATE(P965,12,31) - MAX($B$2, DATE(P965-1, 12, 31))), 2) )
)</f>
        <v/>
      </c>
      <c r="T965" s="7" t="str" cm="1">
        <f t="array" aca="1" ref="T965" ca="1">_xlfn.IFS(P965="", "",
ISTEXT(R964), R965- (H965 - SUMIFS( lease_table_payments, lease_table_years, P965) -$AG$14 ),
AND(ISNUMBER(R964), R965&lt;&gt;""),   R965- (R964 - SUMIFS( lease_table_payments, lease_table_years, P965) )
)</f>
        <v/>
      </c>
      <c r="V965" s="64">
        <f t="shared" si="44"/>
        <v>952</v>
      </c>
      <c r="W965" s="51" t="str" cm="1">
        <f t="array" ref="W965">_xlfn.IFS(
OR(W964=$B$4, W964=""),"",
TRUE,W964+1
)</f>
        <v/>
      </c>
      <c r="X965" s="51" t="str" cm="1">
        <f t="array" ref="X965">_xlfn.IFS(X964="","",
W965="", "",
AND($B$3="İllik"),DATE(YEAR(X964)+1,MONTH(X964),DAY(X964) ),
AND($B$3="Aylıq", $AH$14="Not end"), EDATE(X964,1),
AND($B$3="Aylıq", $AH$14="End"), EOMONTH(X964,1)
)</f>
        <v/>
      </c>
      <c r="Y965" s="51" t="str" cm="1">
        <f t="array" aca="1" ref="Y965" ca="1">_xlfn.IFS(
AND($B$7="Dövrün əvvəlində", Y964&lt;=last_rou_date), DATE(YEAR(Y964)+1, 12, 31),
AND($B$7="Dövrün sonunda", Y964&lt;=last_payment_date), DATE(YEAR(Y964)+1, 12, 31),
TRUE, ""
)</f>
        <v/>
      </c>
      <c r="Z965" s="75" t="str" cm="1">
        <f t="array" aca="1" ref="Z965" ca="1">_xlfn.IFS(
AND($AN$14="Not year_end", Z964&gt;last_payment_date), "",
AND($AN$14="Year_end", Z964&gt;=last_payment_date), "",
AND($AN$14="Year_end"), DATE(YEAR(Z964+1), 12, 31),
AND($AN$14="Not year_end", MONTH(Z964)=12, DAY(Z964)=31), DATE(YEAR(Z963)+1, MONTH(Z963), DAY(Z963)),
AND($AN$14="Not year_end", OR(MONTH(Z964)&lt;&gt;12, DAY(Z964)&lt;&gt;31) ), DATE(YEAR(Z964), 12, 31)
)</f>
        <v/>
      </c>
      <c r="AA965" s="75" t="str" cm="1">
        <f t="array" aca="1" ref="AA965" ca="1">_xlfn.IFS(AA964="", "",
AND(AA964=last_payment_date, OR(MONTH(AA964)&lt;&gt;12, DAY(AA964)&lt;&gt;31) ), DATE(YEAR(AA964), 12, 31),
AND(MONTH(AA964)=12, DAY(AA964)=31, AA964&gt;=last_payment_date), "",
AND(MONTH(AA964)=12, DAY(AA964)&lt;&gt;31),  EOMONTH(AA964,0),
AND(MONTH(AA964)=12, DAY(AA964)=31, $AH$14="Not end"),  EDATE(AA963,1),
AND($AH$14="Not end"), EDATE(AA964, 1),
AND($AH$14="End"), EOMONTH(AA964, 1)
)</f>
        <v/>
      </c>
      <c r="AB965" s="75" t="str" cm="1">
        <f t="array" aca="1" ref="AB965" ca="1">_xlfn.IFS(AB964="","",
AND(AB964=last_rou_date), "",
AND($B$3="İllik"),DATE(YEAR(AB964)+1,MONTH(AB964),DAY(AB964) ),
AND($B$3="Aylıq", $AH$14="Not end"), EDATE(AB964,1),
AND($B$3="Aylıq", $AH$14="End"), EOMONTH(AB964,1)
)</f>
        <v/>
      </c>
      <c r="AC965" s="75" t="str" cm="1">
        <f t="array" aca="1" ref="AC965" ca="1">_xlfn.IFS(
AND($AN$14="Not year_end", AC964&gt;last_rou_date), "",
AND($AN$14="Year_end", AC964&gt;=last_rou_date), "",
AND($AN$14="Year_end"), DATE(YEAR(AC964+1), 12, 31),
AND($AN$14="Not year_end", MONTH(AC964)=12, DAY(AC964)=31), DATE(YEAR(AC963)+1, MONTH(AC963), DAY(AC963)),
AND($AN$14="Not year_end", OR(MONTH(AC964)&lt;&gt;12, DAY(AC964)&lt;&gt;31) ), DATE(YEAR(AC964), 12, 31)
)</f>
        <v/>
      </c>
      <c r="AD965" s="75" t="str" cm="1">
        <f t="array" aca="1" ref="AD965" ca="1">_xlfn.IFS(AD964="", "",
AND(AD964=last_rou_date, OR(MONTH(AD964)&lt;&gt;12, DAY(AD964)&lt;&gt;31) ), DATE(YEAR(AD964), 12, 31),
AND(MONTH(AD964)=12, DAY(AD964)=31, AD964&gt;=last_rou_date), "",
AND(MONTH(AD964)=12, DAY(AD964)&lt;&gt;31),  EOMONTH(AD964,0),
AND(MONTH(AD964)=12, DAY(AD964)=31, $AH$14="Not end"),  EDATE(AD963,1),
AND($AH$14="Not end"), EDATE(AD964, 1),
AND($AH$14="End"), EOMONTH(AD964, 1)
)</f>
        <v/>
      </c>
      <c r="AE965" s="51" t="str" cm="1">
        <f t="array" ref="AE965">_xlfn.IFS(W965="", "",
AND(W965&gt;0, W965&lt;=$B$4, $C$2="İllik artım, faiz olaraq", $D$2&gt;0, $B$3="İllik"), $B$5*((1+$D$2)^(W965-1)),
AND(W965&gt;0, W965&lt;=$B$4, $C$2="İllik artım, faiz olaraq", $D$2&gt;0, $B$3="Aylıq"), $B$5*((1+$D$2)^ROUNDDOWN((W965-1)/12,0)),
AND(W965=1, $C$2="Aşağıdakı kimi dəyişir", ), $B$5,
AND(W965&gt;1, W965&lt;=$B$4, $C$2="Aşağıdakı kimi dəyişir"), IFERROR(VLOOKUP(W965, $C$4:$D$7, 2, FALSE), AE964),
AND(W965&gt;0, W965&lt;=$B$4), $B$5,
TRUE,0 )</f>
        <v/>
      </c>
      <c r="AF965" s="51" t="str">
        <f t="shared" ca="1" si="43"/>
        <v/>
      </c>
    </row>
    <row r="966" spans="1:32" x14ac:dyDescent="0.4">
      <c r="A966" s="13" t="str" cm="1">
        <f t="array" aca="1" ref="A966" ca="1">_xlfn.IFS(
AND(SUMIFS(lease_table_interest_accruals, lease_table_dates, A965)&gt;0, COUNTIFS($E$14:E965, "Interest accrual", $A$14:A965, A965)=0),  A965,
AND(SUMIFS(lease_table_payments, lease_table_dates, A965)&gt;0, COUNTIFS($E$14:E965, "Payment", $A$14:A965, A965)=0),  A965,
AND(SUMIFS(rou_table_deprs, rou_table_dates, A965)&gt;0, COUNTIFS($E$14:E965, "Depreciation", $A$14:A965, A965)=0),  A965,
TRUE,  IFERROR(INDEX(rou_table_dates,  MATCH(A965, rou_table_dates)+1, ), "")
)</f>
        <v/>
      </c>
      <c r="B966" s="1" t="str" cm="1">
        <f t="array" aca="1" ref="B966" ca="1">_xlfn.IFS(
AND(E966="Payment", A966=$B$2), $AM$14,
E966="Payment", $AM$15,
E966="Interest accrual", $AM$18,
E966="Depreciation", $AM$17,
TRUE, "")</f>
        <v/>
      </c>
      <c r="C966" s="1" t="str" cm="1">
        <f t="array" aca="1" ref="C966" ca="1">_xlfn.IFS(
E966="Payment", $AM$19,
E966="Interest accrual", $AM$15,
E966="Depreciation", $AM$16,
TRUE, "")</f>
        <v/>
      </c>
      <c r="D966" s="1" t="str" cm="1">
        <f t="array" aca="1" ref="D966" ca="1">_xlfn.IFS(
E966="Payment", _xlfn.XLOOKUP(A966, lease_table_dates, lease_table_payments, 0, 0),
E966="Interest accrual", _xlfn.XLOOKUP(A966, lease_table_dates, lease_table_interest_accruals, 0, 0),
E966="Depreciation", _xlfn.XLOOKUP(A966, rou_table_dates, rou_table_deprs, 0, 0),
TRUE, ""
)</f>
        <v/>
      </c>
      <c r="E966" s="7" t="str" cm="1">
        <f t="array" aca="1" ref="E966" ca="1">_xlfn.IFS(
AND(SUMIFS(lease_table_interest_accruals, lease_table_dates, A966)&gt;0, COUNTIFS($E$14:E965, "Interest accrual", $A$14:A965, A966)=0), "Interest accrual",
AND(SUMIFS(lease_table_payments, lease_table_dates, A966)&gt;0, COUNTIFS($E$14:E965, "Payment", $A$14:A965, A966)=0), "Payment",
AND(SUMIFS(rou_table_deprs, rou_table_dates, A966)&gt;0, COUNTIFS($E$14:E965, "Depreciation", $A$14:A965, A966)=0), "Depreciation",
TRUE,  ""
)</f>
        <v/>
      </c>
      <c r="G966" s="13" t="str" cm="1">
        <f t="array" aca="1" ref="G966" ca="1">_xlfn.IFS(
AND($B$11="Hə", $B$3="İllik"), Z966,
AND($B$11="Hə", $B$3="Aylıq"), AA966,
$B$11="Yox", X966)</f>
        <v/>
      </c>
      <c r="H966" s="1" t="str" cm="1">
        <f t="array" aca="1" ref="H966" ca="1">_xlfn.IFS( G966="", "",
TRUE, ROUND( H965+I966-J966, 2) )</f>
        <v/>
      </c>
      <c r="I966" s="1" t="str" cm="1">
        <f t="array" aca="1" ref="I966" ca="1">_xlfn.IFS(G966="", "",
G966=last_payment_date, (J966-H965),
 TRUE,  -  (H965- H965* (1+$B$6)^ (_xlfn.DAYS(G966,G965)/365) )
)</f>
        <v/>
      </c>
      <c r="J966" s="1" t="str" cm="1">
        <f t="array" aca="1" ref="J966" ca="1">_xlfn.IFS(G966="", "",
TRUE, _xlfn.XLOOKUP(G966,  payment_dates, payments,0,0)
)</f>
        <v/>
      </c>
      <c r="L966" s="8" t="str" cm="1">
        <f t="array" aca="1" ref="L966" ca="1">_xlfn.IFS(
AND($B$11="Hə", $B$3="İllik"), AC966,
AND($B$11="Hə", $B$3="Aylıq"), AD966,
$B$11="Yox", AB966)</f>
        <v/>
      </c>
      <c r="M966" s="1" t="str" cm="1">
        <f t="array" aca="1" ref="M966" ca="1">_xlfn.IFS( L966="", "",
(M965-N966)&lt;=0.5, 0,
TRUE,  M965-N966)</f>
        <v/>
      </c>
      <c r="N966" s="7" t="str" cm="1">
        <f t="array" aca="1" ref="N966" ca="1">_xlfn.IFS(
L966="", "",
TRUE, MIN(M965, ROUND($M$14/ (last_rou_date - $B$2) * (L966-L965), 2) )
)</f>
        <v/>
      </c>
      <c r="P966" s="59" t="str">
        <f t="shared" ca="1" si="45"/>
        <v/>
      </c>
      <c r="Q966" s="1" t="str" cm="1">
        <f t="array" aca="1" ref="Q966" ca="1">_xlfn.IFS(P966="","",
$B$11="Hə", _xlfn.XLOOKUP(DATE(P966, 12, 31), rou_table_dates, rou_table_nbvs,0, 0),
TRUE,  MAX(0, ROUND($M$14 - $M$14/ (last_rou_date - $B$2) * (DATE(P966,12,31) - $B$2), 2) )
)</f>
        <v/>
      </c>
      <c r="R966" s="1" t="str" cm="1">
        <f t="array" aca="1" ref="R966" ca="1">_xlfn.IFS(P966="","",
$B$11="Hə", _xlfn.XLOOKUP(DATE(P966, 12, 31), lease_table_dates, lease_table_balances,0, 0),
TRUE, IFERROR( XNPV($B$6, IF(payment_dates &gt;DATE(P966, 12, 31), payments,  0),  IF(payment_dates &gt;DATE(P966, 12, 31), payment_dates,  DATE(P966, 12, 31))    ),0)
)</f>
        <v/>
      </c>
      <c r="S966" s="1" t="str" cm="1">
        <f t="array" aca="1" ref="S966" ca="1">_xlfn.IFS(P966="","",
TRUE,  MIN( MIN(Q965, $M$14), ROUND($M$14/ (last_rou_date - $B$2) * (DATE(P966,12,31) - MAX($B$2, DATE(P966-1, 12, 31))), 2) )
)</f>
        <v/>
      </c>
      <c r="T966" s="7" t="str" cm="1">
        <f t="array" aca="1" ref="T966" ca="1">_xlfn.IFS(P966="", "",
ISTEXT(R965), R966- (H966 - SUMIFS( lease_table_payments, lease_table_years, P966) -$AG$14 ),
AND(ISNUMBER(R965), R966&lt;&gt;""),   R966- (R965 - SUMIFS( lease_table_payments, lease_table_years, P966) )
)</f>
        <v/>
      </c>
      <c r="V966" s="64">
        <f t="shared" si="44"/>
        <v>953</v>
      </c>
      <c r="W966" s="51" t="str" cm="1">
        <f t="array" ref="W966">_xlfn.IFS(
OR(W965=$B$4, W965=""),"",
TRUE,W965+1
)</f>
        <v/>
      </c>
      <c r="X966" s="51" t="str" cm="1">
        <f t="array" ref="X966">_xlfn.IFS(X965="","",
W966="", "",
AND($B$3="İllik"),DATE(YEAR(X965)+1,MONTH(X965),DAY(X965) ),
AND($B$3="Aylıq", $AH$14="Not end"), EDATE(X965,1),
AND($B$3="Aylıq", $AH$14="End"), EOMONTH(X965,1)
)</f>
        <v/>
      </c>
      <c r="Y966" s="51" t="str" cm="1">
        <f t="array" aca="1" ref="Y966" ca="1">_xlfn.IFS(
AND($B$7="Dövrün əvvəlində", Y965&lt;=last_rou_date), DATE(YEAR(Y965)+1, 12, 31),
AND($B$7="Dövrün sonunda", Y965&lt;=last_payment_date), DATE(YEAR(Y965)+1, 12, 31),
TRUE, ""
)</f>
        <v/>
      </c>
      <c r="Z966" s="75" t="str" cm="1">
        <f t="array" aca="1" ref="Z966" ca="1">_xlfn.IFS(
AND($AN$14="Not year_end", Z965&gt;last_payment_date), "",
AND($AN$14="Year_end", Z965&gt;=last_payment_date), "",
AND($AN$14="Year_end"), DATE(YEAR(Z965+1), 12, 31),
AND($AN$14="Not year_end", MONTH(Z965)=12, DAY(Z965)=31), DATE(YEAR(Z964)+1, MONTH(Z964), DAY(Z964)),
AND($AN$14="Not year_end", OR(MONTH(Z965)&lt;&gt;12, DAY(Z965)&lt;&gt;31) ), DATE(YEAR(Z965), 12, 31)
)</f>
        <v/>
      </c>
      <c r="AA966" s="75" t="str" cm="1">
        <f t="array" aca="1" ref="AA966" ca="1">_xlfn.IFS(AA965="", "",
AND(AA965=last_payment_date, OR(MONTH(AA965)&lt;&gt;12, DAY(AA965)&lt;&gt;31) ), DATE(YEAR(AA965), 12, 31),
AND(MONTH(AA965)=12, DAY(AA965)=31, AA965&gt;=last_payment_date), "",
AND(MONTH(AA965)=12, DAY(AA965)&lt;&gt;31),  EOMONTH(AA965,0),
AND(MONTH(AA965)=12, DAY(AA965)=31, $AH$14="Not end"),  EDATE(AA964,1),
AND($AH$14="Not end"), EDATE(AA965, 1),
AND($AH$14="End"), EOMONTH(AA965, 1)
)</f>
        <v/>
      </c>
      <c r="AB966" s="75" t="str" cm="1">
        <f t="array" aca="1" ref="AB966" ca="1">_xlfn.IFS(AB965="","",
AND(AB965=last_rou_date), "",
AND($B$3="İllik"),DATE(YEAR(AB965)+1,MONTH(AB965),DAY(AB965) ),
AND($B$3="Aylıq", $AH$14="Not end"), EDATE(AB965,1),
AND($B$3="Aylıq", $AH$14="End"), EOMONTH(AB965,1)
)</f>
        <v/>
      </c>
      <c r="AC966" s="75" t="str" cm="1">
        <f t="array" aca="1" ref="AC966" ca="1">_xlfn.IFS(
AND($AN$14="Not year_end", AC965&gt;last_rou_date), "",
AND($AN$14="Year_end", AC965&gt;=last_rou_date), "",
AND($AN$14="Year_end"), DATE(YEAR(AC965+1), 12, 31),
AND($AN$14="Not year_end", MONTH(AC965)=12, DAY(AC965)=31), DATE(YEAR(AC964)+1, MONTH(AC964), DAY(AC964)),
AND($AN$14="Not year_end", OR(MONTH(AC965)&lt;&gt;12, DAY(AC965)&lt;&gt;31) ), DATE(YEAR(AC965), 12, 31)
)</f>
        <v/>
      </c>
      <c r="AD966" s="75" t="str" cm="1">
        <f t="array" aca="1" ref="AD966" ca="1">_xlfn.IFS(AD965="", "",
AND(AD965=last_rou_date, OR(MONTH(AD965)&lt;&gt;12, DAY(AD965)&lt;&gt;31) ), DATE(YEAR(AD965), 12, 31),
AND(MONTH(AD965)=12, DAY(AD965)=31, AD965&gt;=last_rou_date), "",
AND(MONTH(AD965)=12, DAY(AD965)&lt;&gt;31),  EOMONTH(AD965,0),
AND(MONTH(AD965)=12, DAY(AD965)=31, $AH$14="Not end"),  EDATE(AD964,1),
AND($AH$14="Not end"), EDATE(AD965, 1),
AND($AH$14="End"), EOMONTH(AD965, 1)
)</f>
        <v/>
      </c>
      <c r="AE966" s="51" t="str" cm="1">
        <f t="array" ref="AE966">_xlfn.IFS(W966="", "",
AND(W966&gt;0, W966&lt;=$B$4, $C$2="İllik artım, faiz olaraq", $D$2&gt;0, $B$3="İllik"), $B$5*((1+$D$2)^(W966-1)),
AND(W966&gt;0, W966&lt;=$B$4, $C$2="İllik artım, faiz olaraq", $D$2&gt;0, $B$3="Aylıq"), $B$5*((1+$D$2)^ROUNDDOWN((W966-1)/12,0)),
AND(W966=1, $C$2="Aşağıdakı kimi dəyişir", ), $B$5,
AND(W966&gt;1, W966&lt;=$B$4, $C$2="Aşağıdakı kimi dəyişir"), IFERROR(VLOOKUP(W966, $C$4:$D$7, 2, FALSE), AE965),
AND(W966&gt;0, W966&lt;=$B$4), $B$5,
TRUE,0 )</f>
        <v/>
      </c>
      <c r="AF966" s="51" t="str">
        <f t="shared" ca="1" si="43"/>
        <v/>
      </c>
    </row>
    <row r="967" spans="1:32" x14ac:dyDescent="0.4">
      <c r="A967" s="13" t="str" cm="1">
        <f t="array" aca="1" ref="A967" ca="1">_xlfn.IFS(
AND(SUMIFS(lease_table_interest_accruals, lease_table_dates, A966)&gt;0, COUNTIFS($E$14:E966, "Interest accrual", $A$14:A966, A966)=0),  A966,
AND(SUMIFS(lease_table_payments, lease_table_dates, A966)&gt;0, COUNTIFS($E$14:E966, "Payment", $A$14:A966, A966)=0),  A966,
AND(SUMIFS(rou_table_deprs, rou_table_dates, A966)&gt;0, COUNTIFS($E$14:E966, "Depreciation", $A$14:A966, A966)=0),  A966,
TRUE,  IFERROR(INDEX(rou_table_dates,  MATCH(A966, rou_table_dates)+1, ), "")
)</f>
        <v/>
      </c>
      <c r="B967" s="1" t="str" cm="1">
        <f t="array" aca="1" ref="B967" ca="1">_xlfn.IFS(
AND(E967="Payment", A967=$B$2), $AM$14,
E967="Payment", $AM$15,
E967="Interest accrual", $AM$18,
E967="Depreciation", $AM$17,
TRUE, "")</f>
        <v/>
      </c>
      <c r="C967" s="1" t="str" cm="1">
        <f t="array" aca="1" ref="C967" ca="1">_xlfn.IFS(
E967="Payment", $AM$19,
E967="Interest accrual", $AM$15,
E967="Depreciation", $AM$16,
TRUE, "")</f>
        <v/>
      </c>
      <c r="D967" s="1" t="str" cm="1">
        <f t="array" aca="1" ref="D967" ca="1">_xlfn.IFS(
E967="Payment", _xlfn.XLOOKUP(A967, lease_table_dates, lease_table_payments, 0, 0),
E967="Interest accrual", _xlfn.XLOOKUP(A967, lease_table_dates, lease_table_interest_accruals, 0, 0),
E967="Depreciation", _xlfn.XLOOKUP(A967, rou_table_dates, rou_table_deprs, 0, 0),
TRUE, ""
)</f>
        <v/>
      </c>
      <c r="E967" s="7" t="str" cm="1">
        <f t="array" aca="1" ref="E967" ca="1">_xlfn.IFS(
AND(SUMIFS(lease_table_interest_accruals, lease_table_dates, A967)&gt;0, COUNTIFS($E$14:E966, "Interest accrual", $A$14:A966, A967)=0), "Interest accrual",
AND(SUMIFS(lease_table_payments, lease_table_dates, A967)&gt;0, COUNTIFS($E$14:E966, "Payment", $A$14:A966, A967)=0), "Payment",
AND(SUMIFS(rou_table_deprs, rou_table_dates, A967)&gt;0, COUNTIFS($E$14:E966, "Depreciation", $A$14:A966, A967)=0), "Depreciation",
TRUE,  ""
)</f>
        <v/>
      </c>
      <c r="G967" s="13" t="str" cm="1">
        <f t="array" aca="1" ref="G967" ca="1">_xlfn.IFS(
AND($B$11="Hə", $B$3="İllik"), Z967,
AND($B$11="Hə", $B$3="Aylıq"), AA967,
$B$11="Yox", X967)</f>
        <v/>
      </c>
      <c r="H967" s="1" t="str" cm="1">
        <f t="array" aca="1" ref="H967" ca="1">_xlfn.IFS( G967="", "",
TRUE, ROUND( H966+I967-J967, 2) )</f>
        <v/>
      </c>
      <c r="I967" s="1" t="str" cm="1">
        <f t="array" aca="1" ref="I967" ca="1">_xlfn.IFS(G967="", "",
G967=last_payment_date, (J967-H966),
 TRUE,  -  (H966- H966* (1+$B$6)^ (_xlfn.DAYS(G967,G966)/365) )
)</f>
        <v/>
      </c>
      <c r="J967" s="1" t="str" cm="1">
        <f t="array" aca="1" ref="J967" ca="1">_xlfn.IFS(G967="", "",
TRUE, _xlfn.XLOOKUP(G967,  payment_dates, payments,0,0)
)</f>
        <v/>
      </c>
      <c r="L967" s="8" t="str" cm="1">
        <f t="array" aca="1" ref="L967" ca="1">_xlfn.IFS(
AND($B$11="Hə", $B$3="İllik"), AC967,
AND($B$11="Hə", $B$3="Aylıq"), AD967,
$B$11="Yox", AB967)</f>
        <v/>
      </c>
      <c r="M967" s="1" t="str" cm="1">
        <f t="array" aca="1" ref="M967" ca="1">_xlfn.IFS( L967="", "",
(M966-N967)&lt;=0.5, 0,
TRUE,  M966-N967)</f>
        <v/>
      </c>
      <c r="N967" s="7" t="str" cm="1">
        <f t="array" aca="1" ref="N967" ca="1">_xlfn.IFS(
L967="", "",
TRUE, MIN(M966, ROUND($M$14/ (last_rou_date - $B$2) * (L967-L966), 2) )
)</f>
        <v/>
      </c>
      <c r="P967" s="59" t="str">
        <f t="shared" ca="1" si="45"/>
        <v/>
      </c>
      <c r="Q967" s="1" t="str" cm="1">
        <f t="array" aca="1" ref="Q967" ca="1">_xlfn.IFS(P967="","",
$B$11="Hə", _xlfn.XLOOKUP(DATE(P967, 12, 31), rou_table_dates, rou_table_nbvs,0, 0),
TRUE,  MAX(0, ROUND($M$14 - $M$14/ (last_rou_date - $B$2) * (DATE(P967,12,31) - $B$2), 2) )
)</f>
        <v/>
      </c>
      <c r="R967" s="1" t="str" cm="1">
        <f t="array" aca="1" ref="R967" ca="1">_xlfn.IFS(P967="","",
$B$11="Hə", _xlfn.XLOOKUP(DATE(P967, 12, 31), lease_table_dates, lease_table_balances,0, 0),
TRUE, IFERROR( XNPV($B$6, IF(payment_dates &gt;DATE(P967, 12, 31), payments,  0),  IF(payment_dates &gt;DATE(P967, 12, 31), payment_dates,  DATE(P967, 12, 31))    ),0)
)</f>
        <v/>
      </c>
      <c r="S967" s="1" t="str" cm="1">
        <f t="array" aca="1" ref="S967" ca="1">_xlfn.IFS(P967="","",
TRUE,  MIN( MIN(Q966, $M$14), ROUND($M$14/ (last_rou_date - $B$2) * (DATE(P967,12,31) - MAX($B$2, DATE(P967-1, 12, 31))), 2) )
)</f>
        <v/>
      </c>
      <c r="T967" s="7" t="str" cm="1">
        <f t="array" aca="1" ref="T967" ca="1">_xlfn.IFS(P967="", "",
ISTEXT(R966), R967- (H967 - SUMIFS( lease_table_payments, lease_table_years, P967) -$AG$14 ),
AND(ISNUMBER(R966), R967&lt;&gt;""),   R967- (R966 - SUMIFS( lease_table_payments, lease_table_years, P967) )
)</f>
        <v/>
      </c>
      <c r="V967" s="64">
        <f t="shared" si="44"/>
        <v>954</v>
      </c>
      <c r="W967" s="51" t="str" cm="1">
        <f t="array" ref="W967">_xlfn.IFS(
OR(W966=$B$4, W966=""),"",
TRUE,W966+1
)</f>
        <v/>
      </c>
      <c r="X967" s="51" t="str" cm="1">
        <f t="array" ref="X967">_xlfn.IFS(X966="","",
W967="", "",
AND($B$3="İllik"),DATE(YEAR(X966)+1,MONTH(X966),DAY(X966) ),
AND($B$3="Aylıq", $AH$14="Not end"), EDATE(X966,1),
AND($B$3="Aylıq", $AH$14="End"), EOMONTH(X966,1)
)</f>
        <v/>
      </c>
      <c r="Y967" s="51" t="str" cm="1">
        <f t="array" aca="1" ref="Y967" ca="1">_xlfn.IFS(
AND($B$7="Dövrün əvvəlində", Y966&lt;=last_rou_date), DATE(YEAR(Y966)+1, 12, 31),
AND($B$7="Dövrün sonunda", Y966&lt;=last_payment_date), DATE(YEAR(Y966)+1, 12, 31),
TRUE, ""
)</f>
        <v/>
      </c>
      <c r="Z967" s="75" t="str" cm="1">
        <f t="array" aca="1" ref="Z967" ca="1">_xlfn.IFS(
AND($AN$14="Not year_end", Z966&gt;last_payment_date), "",
AND($AN$14="Year_end", Z966&gt;=last_payment_date), "",
AND($AN$14="Year_end"), DATE(YEAR(Z966+1), 12, 31),
AND($AN$14="Not year_end", MONTH(Z966)=12, DAY(Z966)=31), DATE(YEAR(Z965)+1, MONTH(Z965), DAY(Z965)),
AND($AN$14="Not year_end", OR(MONTH(Z966)&lt;&gt;12, DAY(Z966)&lt;&gt;31) ), DATE(YEAR(Z966), 12, 31)
)</f>
        <v/>
      </c>
      <c r="AA967" s="75" t="str" cm="1">
        <f t="array" aca="1" ref="AA967" ca="1">_xlfn.IFS(AA966="", "",
AND(AA966=last_payment_date, OR(MONTH(AA966)&lt;&gt;12, DAY(AA966)&lt;&gt;31) ), DATE(YEAR(AA966), 12, 31),
AND(MONTH(AA966)=12, DAY(AA966)=31, AA966&gt;=last_payment_date), "",
AND(MONTH(AA966)=12, DAY(AA966)&lt;&gt;31),  EOMONTH(AA966,0),
AND(MONTH(AA966)=12, DAY(AA966)=31, $AH$14="Not end"),  EDATE(AA965,1),
AND($AH$14="Not end"), EDATE(AA966, 1),
AND($AH$14="End"), EOMONTH(AA966, 1)
)</f>
        <v/>
      </c>
      <c r="AB967" s="75" t="str" cm="1">
        <f t="array" aca="1" ref="AB967" ca="1">_xlfn.IFS(AB966="","",
AND(AB966=last_rou_date), "",
AND($B$3="İllik"),DATE(YEAR(AB966)+1,MONTH(AB966),DAY(AB966) ),
AND($B$3="Aylıq", $AH$14="Not end"), EDATE(AB966,1),
AND($B$3="Aylıq", $AH$14="End"), EOMONTH(AB966,1)
)</f>
        <v/>
      </c>
      <c r="AC967" s="75" t="str" cm="1">
        <f t="array" aca="1" ref="AC967" ca="1">_xlfn.IFS(
AND($AN$14="Not year_end", AC966&gt;last_rou_date), "",
AND($AN$14="Year_end", AC966&gt;=last_rou_date), "",
AND($AN$14="Year_end"), DATE(YEAR(AC966+1), 12, 31),
AND($AN$14="Not year_end", MONTH(AC966)=12, DAY(AC966)=31), DATE(YEAR(AC965)+1, MONTH(AC965), DAY(AC965)),
AND($AN$14="Not year_end", OR(MONTH(AC966)&lt;&gt;12, DAY(AC966)&lt;&gt;31) ), DATE(YEAR(AC966), 12, 31)
)</f>
        <v/>
      </c>
      <c r="AD967" s="75" t="str" cm="1">
        <f t="array" aca="1" ref="AD967" ca="1">_xlfn.IFS(AD966="", "",
AND(AD966=last_rou_date, OR(MONTH(AD966)&lt;&gt;12, DAY(AD966)&lt;&gt;31) ), DATE(YEAR(AD966), 12, 31),
AND(MONTH(AD966)=12, DAY(AD966)=31, AD966&gt;=last_rou_date), "",
AND(MONTH(AD966)=12, DAY(AD966)&lt;&gt;31),  EOMONTH(AD966,0),
AND(MONTH(AD966)=12, DAY(AD966)=31, $AH$14="Not end"),  EDATE(AD965,1),
AND($AH$14="Not end"), EDATE(AD966, 1),
AND($AH$14="End"), EOMONTH(AD966, 1)
)</f>
        <v/>
      </c>
      <c r="AE967" s="51" t="str" cm="1">
        <f t="array" ref="AE967">_xlfn.IFS(W967="", "",
AND(W967&gt;0, W967&lt;=$B$4, $C$2="İllik artım, faiz olaraq", $D$2&gt;0, $B$3="İllik"), $B$5*((1+$D$2)^(W967-1)),
AND(W967&gt;0, W967&lt;=$B$4, $C$2="İllik artım, faiz olaraq", $D$2&gt;0, $B$3="Aylıq"), $B$5*((1+$D$2)^ROUNDDOWN((W967-1)/12,0)),
AND(W967=1, $C$2="Aşağıdakı kimi dəyişir", ), $B$5,
AND(W967&gt;1, W967&lt;=$B$4, $C$2="Aşağıdakı kimi dəyişir"), IFERROR(VLOOKUP(W967, $C$4:$D$7, 2, FALSE), AE966),
AND(W967&gt;0, W967&lt;=$B$4), $B$5,
TRUE,0 )</f>
        <v/>
      </c>
      <c r="AF967" s="51" t="str">
        <f t="shared" ca="1" si="43"/>
        <v/>
      </c>
    </row>
    <row r="968" spans="1:32" x14ac:dyDescent="0.4">
      <c r="A968" s="13" t="str" cm="1">
        <f t="array" aca="1" ref="A968" ca="1">_xlfn.IFS(
AND(SUMIFS(lease_table_interest_accruals, lease_table_dates, A967)&gt;0, COUNTIFS($E$14:E967, "Interest accrual", $A$14:A967, A967)=0),  A967,
AND(SUMIFS(lease_table_payments, lease_table_dates, A967)&gt;0, COUNTIFS($E$14:E967, "Payment", $A$14:A967, A967)=0),  A967,
AND(SUMIFS(rou_table_deprs, rou_table_dates, A967)&gt;0, COUNTIFS($E$14:E967, "Depreciation", $A$14:A967, A967)=0),  A967,
TRUE,  IFERROR(INDEX(rou_table_dates,  MATCH(A967, rou_table_dates)+1, ), "")
)</f>
        <v/>
      </c>
      <c r="B968" s="1" t="str" cm="1">
        <f t="array" aca="1" ref="B968" ca="1">_xlfn.IFS(
AND(E968="Payment", A968=$B$2), $AM$14,
E968="Payment", $AM$15,
E968="Interest accrual", $AM$18,
E968="Depreciation", $AM$17,
TRUE, "")</f>
        <v/>
      </c>
      <c r="C968" s="1" t="str" cm="1">
        <f t="array" aca="1" ref="C968" ca="1">_xlfn.IFS(
E968="Payment", $AM$19,
E968="Interest accrual", $AM$15,
E968="Depreciation", $AM$16,
TRUE, "")</f>
        <v/>
      </c>
      <c r="D968" s="1" t="str" cm="1">
        <f t="array" aca="1" ref="D968" ca="1">_xlfn.IFS(
E968="Payment", _xlfn.XLOOKUP(A968, lease_table_dates, lease_table_payments, 0, 0),
E968="Interest accrual", _xlfn.XLOOKUP(A968, lease_table_dates, lease_table_interest_accruals, 0, 0),
E968="Depreciation", _xlfn.XLOOKUP(A968, rou_table_dates, rou_table_deprs, 0, 0),
TRUE, ""
)</f>
        <v/>
      </c>
      <c r="E968" s="7" t="str" cm="1">
        <f t="array" aca="1" ref="E968" ca="1">_xlfn.IFS(
AND(SUMIFS(lease_table_interest_accruals, lease_table_dates, A968)&gt;0, COUNTIFS($E$14:E967, "Interest accrual", $A$14:A967, A968)=0), "Interest accrual",
AND(SUMIFS(lease_table_payments, lease_table_dates, A968)&gt;0, COUNTIFS($E$14:E967, "Payment", $A$14:A967, A968)=0), "Payment",
AND(SUMIFS(rou_table_deprs, rou_table_dates, A968)&gt;0, COUNTIFS($E$14:E967, "Depreciation", $A$14:A967, A968)=0), "Depreciation",
TRUE,  ""
)</f>
        <v/>
      </c>
      <c r="G968" s="13" t="str" cm="1">
        <f t="array" aca="1" ref="G968" ca="1">_xlfn.IFS(
AND($B$11="Hə", $B$3="İllik"), Z968,
AND($B$11="Hə", $B$3="Aylıq"), AA968,
$B$11="Yox", X968)</f>
        <v/>
      </c>
      <c r="H968" s="1" t="str" cm="1">
        <f t="array" aca="1" ref="H968" ca="1">_xlfn.IFS( G968="", "",
TRUE, ROUND( H967+I968-J968, 2) )</f>
        <v/>
      </c>
      <c r="I968" s="1" t="str" cm="1">
        <f t="array" aca="1" ref="I968" ca="1">_xlfn.IFS(G968="", "",
G968=last_payment_date, (J968-H967),
 TRUE,  -  (H967- H967* (1+$B$6)^ (_xlfn.DAYS(G968,G967)/365) )
)</f>
        <v/>
      </c>
      <c r="J968" s="1" t="str" cm="1">
        <f t="array" aca="1" ref="J968" ca="1">_xlfn.IFS(G968="", "",
TRUE, _xlfn.XLOOKUP(G968,  payment_dates, payments,0,0)
)</f>
        <v/>
      </c>
      <c r="L968" s="8" t="str" cm="1">
        <f t="array" aca="1" ref="L968" ca="1">_xlfn.IFS(
AND($B$11="Hə", $B$3="İllik"), AC968,
AND($B$11="Hə", $B$3="Aylıq"), AD968,
$B$11="Yox", AB968)</f>
        <v/>
      </c>
      <c r="M968" s="1" t="str" cm="1">
        <f t="array" aca="1" ref="M968" ca="1">_xlfn.IFS( L968="", "",
(M967-N968)&lt;=0.5, 0,
TRUE,  M967-N968)</f>
        <v/>
      </c>
      <c r="N968" s="7" t="str" cm="1">
        <f t="array" aca="1" ref="N968" ca="1">_xlfn.IFS(
L968="", "",
TRUE, MIN(M967, ROUND($M$14/ (last_rou_date - $B$2) * (L968-L967), 2) )
)</f>
        <v/>
      </c>
      <c r="P968" s="59" t="str">
        <f t="shared" ca="1" si="45"/>
        <v/>
      </c>
      <c r="Q968" s="1" t="str" cm="1">
        <f t="array" aca="1" ref="Q968" ca="1">_xlfn.IFS(P968="","",
$B$11="Hə", _xlfn.XLOOKUP(DATE(P968, 12, 31), rou_table_dates, rou_table_nbvs,0, 0),
TRUE,  MAX(0, ROUND($M$14 - $M$14/ (last_rou_date - $B$2) * (DATE(P968,12,31) - $B$2), 2) )
)</f>
        <v/>
      </c>
      <c r="R968" s="1" t="str" cm="1">
        <f t="array" aca="1" ref="R968" ca="1">_xlfn.IFS(P968="","",
$B$11="Hə", _xlfn.XLOOKUP(DATE(P968, 12, 31), lease_table_dates, lease_table_balances,0, 0),
TRUE, IFERROR( XNPV($B$6, IF(payment_dates &gt;DATE(P968, 12, 31), payments,  0),  IF(payment_dates &gt;DATE(P968, 12, 31), payment_dates,  DATE(P968, 12, 31))    ),0)
)</f>
        <v/>
      </c>
      <c r="S968" s="1" t="str" cm="1">
        <f t="array" aca="1" ref="S968" ca="1">_xlfn.IFS(P968="","",
TRUE,  MIN( MIN(Q967, $M$14), ROUND($M$14/ (last_rou_date - $B$2) * (DATE(P968,12,31) - MAX($B$2, DATE(P968-1, 12, 31))), 2) )
)</f>
        <v/>
      </c>
      <c r="T968" s="7" t="str" cm="1">
        <f t="array" aca="1" ref="T968" ca="1">_xlfn.IFS(P968="", "",
ISTEXT(R967), R968- (H968 - SUMIFS( lease_table_payments, lease_table_years, P968) -$AG$14 ),
AND(ISNUMBER(R967), R968&lt;&gt;""),   R968- (R967 - SUMIFS( lease_table_payments, lease_table_years, P968) )
)</f>
        <v/>
      </c>
      <c r="V968" s="64">
        <f t="shared" si="44"/>
        <v>955</v>
      </c>
      <c r="W968" s="51" t="str" cm="1">
        <f t="array" ref="W968">_xlfn.IFS(
OR(W967=$B$4, W967=""),"",
TRUE,W967+1
)</f>
        <v/>
      </c>
      <c r="X968" s="51" t="str" cm="1">
        <f t="array" ref="X968">_xlfn.IFS(X967="","",
W968="", "",
AND($B$3="İllik"),DATE(YEAR(X967)+1,MONTH(X967),DAY(X967) ),
AND($B$3="Aylıq", $AH$14="Not end"), EDATE(X967,1),
AND($B$3="Aylıq", $AH$14="End"), EOMONTH(X967,1)
)</f>
        <v/>
      </c>
      <c r="Y968" s="51" t="str" cm="1">
        <f t="array" aca="1" ref="Y968" ca="1">_xlfn.IFS(
AND($B$7="Dövrün əvvəlində", Y967&lt;=last_rou_date), DATE(YEAR(Y967)+1, 12, 31),
AND($B$7="Dövrün sonunda", Y967&lt;=last_payment_date), DATE(YEAR(Y967)+1, 12, 31),
TRUE, ""
)</f>
        <v/>
      </c>
      <c r="Z968" s="75" t="str" cm="1">
        <f t="array" aca="1" ref="Z968" ca="1">_xlfn.IFS(
AND($AN$14="Not year_end", Z967&gt;last_payment_date), "",
AND($AN$14="Year_end", Z967&gt;=last_payment_date), "",
AND($AN$14="Year_end"), DATE(YEAR(Z967+1), 12, 31),
AND($AN$14="Not year_end", MONTH(Z967)=12, DAY(Z967)=31), DATE(YEAR(Z966)+1, MONTH(Z966), DAY(Z966)),
AND($AN$14="Not year_end", OR(MONTH(Z967)&lt;&gt;12, DAY(Z967)&lt;&gt;31) ), DATE(YEAR(Z967), 12, 31)
)</f>
        <v/>
      </c>
      <c r="AA968" s="75" t="str" cm="1">
        <f t="array" aca="1" ref="AA968" ca="1">_xlfn.IFS(AA967="", "",
AND(AA967=last_payment_date, OR(MONTH(AA967)&lt;&gt;12, DAY(AA967)&lt;&gt;31) ), DATE(YEAR(AA967), 12, 31),
AND(MONTH(AA967)=12, DAY(AA967)=31, AA967&gt;=last_payment_date), "",
AND(MONTH(AA967)=12, DAY(AA967)&lt;&gt;31),  EOMONTH(AA967,0),
AND(MONTH(AA967)=12, DAY(AA967)=31, $AH$14="Not end"),  EDATE(AA966,1),
AND($AH$14="Not end"), EDATE(AA967, 1),
AND($AH$14="End"), EOMONTH(AA967, 1)
)</f>
        <v/>
      </c>
      <c r="AB968" s="75" t="str" cm="1">
        <f t="array" aca="1" ref="AB968" ca="1">_xlfn.IFS(AB967="","",
AND(AB967=last_rou_date), "",
AND($B$3="İllik"),DATE(YEAR(AB967)+1,MONTH(AB967),DAY(AB967) ),
AND($B$3="Aylıq", $AH$14="Not end"), EDATE(AB967,1),
AND($B$3="Aylıq", $AH$14="End"), EOMONTH(AB967,1)
)</f>
        <v/>
      </c>
      <c r="AC968" s="75" t="str" cm="1">
        <f t="array" aca="1" ref="AC968" ca="1">_xlfn.IFS(
AND($AN$14="Not year_end", AC967&gt;last_rou_date), "",
AND($AN$14="Year_end", AC967&gt;=last_rou_date), "",
AND($AN$14="Year_end"), DATE(YEAR(AC967+1), 12, 31),
AND($AN$14="Not year_end", MONTH(AC967)=12, DAY(AC967)=31), DATE(YEAR(AC966)+1, MONTH(AC966), DAY(AC966)),
AND($AN$14="Not year_end", OR(MONTH(AC967)&lt;&gt;12, DAY(AC967)&lt;&gt;31) ), DATE(YEAR(AC967), 12, 31)
)</f>
        <v/>
      </c>
      <c r="AD968" s="75" t="str" cm="1">
        <f t="array" aca="1" ref="AD968" ca="1">_xlfn.IFS(AD967="", "",
AND(AD967=last_rou_date, OR(MONTH(AD967)&lt;&gt;12, DAY(AD967)&lt;&gt;31) ), DATE(YEAR(AD967), 12, 31),
AND(MONTH(AD967)=12, DAY(AD967)=31, AD967&gt;=last_rou_date), "",
AND(MONTH(AD967)=12, DAY(AD967)&lt;&gt;31),  EOMONTH(AD967,0),
AND(MONTH(AD967)=12, DAY(AD967)=31, $AH$14="Not end"),  EDATE(AD966,1),
AND($AH$14="Not end"), EDATE(AD967, 1),
AND($AH$14="End"), EOMONTH(AD967, 1)
)</f>
        <v/>
      </c>
      <c r="AE968" s="51" t="str" cm="1">
        <f t="array" ref="AE968">_xlfn.IFS(W968="", "",
AND(W968&gt;0, W968&lt;=$B$4, $C$2="İllik artım, faiz olaraq", $D$2&gt;0, $B$3="İllik"), $B$5*((1+$D$2)^(W968-1)),
AND(W968&gt;0, W968&lt;=$B$4, $C$2="İllik artım, faiz olaraq", $D$2&gt;0, $B$3="Aylıq"), $B$5*((1+$D$2)^ROUNDDOWN((W968-1)/12,0)),
AND(W968=1, $C$2="Aşağıdakı kimi dəyişir", ), $B$5,
AND(W968&gt;1, W968&lt;=$B$4, $C$2="Aşağıdakı kimi dəyişir"), IFERROR(VLOOKUP(W968, $C$4:$D$7, 2, FALSE), AE967),
AND(W968&gt;0, W968&lt;=$B$4), $B$5,
TRUE,0 )</f>
        <v/>
      </c>
      <c r="AF968" s="51" t="str">
        <f t="shared" ca="1" si="43"/>
        <v/>
      </c>
    </row>
    <row r="969" spans="1:32" x14ac:dyDescent="0.4">
      <c r="A969" s="13" t="str" cm="1">
        <f t="array" aca="1" ref="A969" ca="1">_xlfn.IFS(
AND(SUMIFS(lease_table_interest_accruals, lease_table_dates, A968)&gt;0, COUNTIFS($E$14:E968, "Interest accrual", $A$14:A968, A968)=0),  A968,
AND(SUMIFS(lease_table_payments, lease_table_dates, A968)&gt;0, COUNTIFS($E$14:E968, "Payment", $A$14:A968, A968)=0),  A968,
AND(SUMIFS(rou_table_deprs, rou_table_dates, A968)&gt;0, COUNTIFS($E$14:E968, "Depreciation", $A$14:A968, A968)=0),  A968,
TRUE,  IFERROR(INDEX(rou_table_dates,  MATCH(A968, rou_table_dates)+1, ), "")
)</f>
        <v/>
      </c>
      <c r="B969" s="1" t="str" cm="1">
        <f t="array" aca="1" ref="B969" ca="1">_xlfn.IFS(
AND(E969="Payment", A969=$B$2), $AM$14,
E969="Payment", $AM$15,
E969="Interest accrual", $AM$18,
E969="Depreciation", $AM$17,
TRUE, "")</f>
        <v/>
      </c>
      <c r="C969" s="1" t="str" cm="1">
        <f t="array" aca="1" ref="C969" ca="1">_xlfn.IFS(
E969="Payment", $AM$19,
E969="Interest accrual", $AM$15,
E969="Depreciation", $AM$16,
TRUE, "")</f>
        <v/>
      </c>
      <c r="D969" s="1" t="str" cm="1">
        <f t="array" aca="1" ref="D969" ca="1">_xlfn.IFS(
E969="Payment", _xlfn.XLOOKUP(A969, lease_table_dates, lease_table_payments, 0, 0),
E969="Interest accrual", _xlfn.XLOOKUP(A969, lease_table_dates, lease_table_interest_accruals, 0, 0),
E969="Depreciation", _xlfn.XLOOKUP(A969, rou_table_dates, rou_table_deprs, 0, 0),
TRUE, ""
)</f>
        <v/>
      </c>
      <c r="E969" s="7" t="str" cm="1">
        <f t="array" aca="1" ref="E969" ca="1">_xlfn.IFS(
AND(SUMIFS(lease_table_interest_accruals, lease_table_dates, A969)&gt;0, COUNTIFS($E$14:E968, "Interest accrual", $A$14:A968, A969)=0), "Interest accrual",
AND(SUMIFS(lease_table_payments, lease_table_dates, A969)&gt;0, COUNTIFS($E$14:E968, "Payment", $A$14:A968, A969)=0), "Payment",
AND(SUMIFS(rou_table_deprs, rou_table_dates, A969)&gt;0, COUNTIFS($E$14:E968, "Depreciation", $A$14:A968, A969)=0), "Depreciation",
TRUE,  ""
)</f>
        <v/>
      </c>
      <c r="G969" s="13" t="str" cm="1">
        <f t="array" aca="1" ref="G969" ca="1">_xlfn.IFS(
AND($B$11="Hə", $B$3="İllik"), Z969,
AND($B$11="Hə", $B$3="Aylıq"), AA969,
$B$11="Yox", X969)</f>
        <v/>
      </c>
      <c r="H969" s="1" t="str" cm="1">
        <f t="array" aca="1" ref="H969" ca="1">_xlfn.IFS( G969="", "",
TRUE, ROUND( H968+I969-J969, 2) )</f>
        <v/>
      </c>
      <c r="I969" s="1" t="str" cm="1">
        <f t="array" aca="1" ref="I969" ca="1">_xlfn.IFS(G969="", "",
G969=last_payment_date, (J969-H968),
 TRUE,  -  (H968- H968* (1+$B$6)^ (_xlfn.DAYS(G969,G968)/365) )
)</f>
        <v/>
      </c>
      <c r="J969" s="1" t="str" cm="1">
        <f t="array" aca="1" ref="J969" ca="1">_xlfn.IFS(G969="", "",
TRUE, _xlfn.XLOOKUP(G969,  payment_dates, payments,0,0)
)</f>
        <v/>
      </c>
      <c r="L969" s="8" t="str" cm="1">
        <f t="array" aca="1" ref="L969" ca="1">_xlfn.IFS(
AND($B$11="Hə", $B$3="İllik"), AC969,
AND($B$11="Hə", $B$3="Aylıq"), AD969,
$B$11="Yox", AB969)</f>
        <v/>
      </c>
      <c r="M969" s="1" t="str" cm="1">
        <f t="array" aca="1" ref="M969" ca="1">_xlfn.IFS( L969="", "",
(M968-N969)&lt;=0.5, 0,
TRUE,  M968-N969)</f>
        <v/>
      </c>
      <c r="N969" s="7" t="str" cm="1">
        <f t="array" aca="1" ref="N969" ca="1">_xlfn.IFS(
L969="", "",
TRUE, MIN(M968, ROUND($M$14/ (last_rou_date - $B$2) * (L969-L968), 2) )
)</f>
        <v/>
      </c>
      <c r="P969" s="59" t="str">
        <f t="shared" ca="1" si="45"/>
        <v/>
      </c>
      <c r="Q969" s="1" t="str" cm="1">
        <f t="array" aca="1" ref="Q969" ca="1">_xlfn.IFS(P969="","",
$B$11="Hə", _xlfn.XLOOKUP(DATE(P969, 12, 31), rou_table_dates, rou_table_nbvs,0, 0),
TRUE,  MAX(0, ROUND($M$14 - $M$14/ (last_rou_date - $B$2) * (DATE(P969,12,31) - $B$2), 2) )
)</f>
        <v/>
      </c>
      <c r="R969" s="1" t="str" cm="1">
        <f t="array" aca="1" ref="R969" ca="1">_xlfn.IFS(P969="","",
$B$11="Hə", _xlfn.XLOOKUP(DATE(P969, 12, 31), lease_table_dates, lease_table_balances,0, 0),
TRUE, IFERROR( XNPV($B$6, IF(payment_dates &gt;DATE(P969, 12, 31), payments,  0),  IF(payment_dates &gt;DATE(P969, 12, 31), payment_dates,  DATE(P969, 12, 31))    ),0)
)</f>
        <v/>
      </c>
      <c r="S969" s="1" t="str" cm="1">
        <f t="array" aca="1" ref="S969" ca="1">_xlfn.IFS(P969="","",
TRUE,  MIN( MIN(Q968, $M$14), ROUND($M$14/ (last_rou_date - $B$2) * (DATE(P969,12,31) - MAX($B$2, DATE(P969-1, 12, 31))), 2) )
)</f>
        <v/>
      </c>
      <c r="T969" s="7" t="str" cm="1">
        <f t="array" aca="1" ref="T969" ca="1">_xlfn.IFS(P969="", "",
ISTEXT(R968), R969- (H969 - SUMIFS( lease_table_payments, lease_table_years, P969) -$AG$14 ),
AND(ISNUMBER(R968), R969&lt;&gt;""),   R969- (R968 - SUMIFS( lease_table_payments, lease_table_years, P969) )
)</f>
        <v/>
      </c>
      <c r="V969" s="64">
        <f t="shared" si="44"/>
        <v>956</v>
      </c>
      <c r="W969" s="51" t="str" cm="1">
        <f t="array" ref="W969">_xlfn.IFS(
OR(W968=$B$4, W968=""),"",
TRUE,W968+1
)</f>
        <v/>
      </c>
      <c r="X969" s="51" t="str" cm="1">
        <f t="array" ref="X969">_xlfn.IFS(X968="","",
W969="", "",
AND($B$3="İllik"),DATE(YEAR(X968)+1,MONTH(X968),DAY(X968) ),
AND($B$3="Aylıq", $AH$14="Not end"), EDATE(X968,1),
AND($B$3="Aylıq", $AH$14="End"), EOMONTH(X968,1)
)</f>
        <v/>
      </c>
      <c r="Y969" s="51" t="str" cm="1">
        <f t="array" aca="1" ref="Y969" ca="1">_xlfn.IFS(
AND($B$7="Dövrün əvvəlində", Y968&lt;=last_rou_date), DATE(YEAR(Y968)+1, 12, 31),
AND($B$7="Dövrün sonunda", Y968&lt;=last_payment_date), DATE(YEAR(Y968)+1, 12, 31),
TRUE, ""
)</f>
        <v/>
      </c>
      <c r="Z969" s="75" t="str" cm="1">
        <f t="array" aca="1" ref="Z969" ca="1">_xlfn.IFS(
AND($AN$14="Not year_end", Z968&gt;last_payment_date), "",
AND($AN$14="Year_end", Z968&gt;=last_payment_date), "",
AND($AN$14="Year_end"), DATE(YEAR(Z968+1), 12, 31),
AND($AN$14="Not year_end", MONTH(Z968)=12, DAY(Z968)=31), DATE(YEAR(Z967)+1, MONTH(Z967), DAY(Z967)),
AND($AN$14="Not year_end", OR(MONTH(Z968)&lt;&gt;12, DAY(Z968)&lt;&gt;31) ), DATE(YEAR(Z968), 12, 31)
)</f>
        <v/>
      </c>
      <c r="AA969" s="75" t="str" cm="1">
        <f t="array" aca="1" ref="AA969" ca="1">_xlfn.IFS(AA968="", "",
AND(AA968=last_payment_date, OR(MONTH(AA968)&lt;&gt;12, DAY(AA968)&lt;&gt;31) ), DATE(YEAR(AA968), 12, 31),
AND(MONTH(AA968)=12, DAY(AA968)=31, AA968&gt;=last_payment_date), "",
AND(MONTH(AA968)=12, DAY(AA968)&lt;&gt;31),  EOMONTH(AA968,0),
AND(MONTH(AA968)=12, DAY(AA968)=31, $AH$14="Not end"),  EDATE(AA967,1),
AND($AH$14="Not end"), EDATE(AA968, 1),
AND($AH$14="End"), EOMONTH(AA968, 1)
)</f>
        <v/>
      </c>
      <c r="AB969" s="75" t="str" cm="1">
        <f t="array" aca="1" ref="AB969" ca="1">_xlfn.IFS(AB968="","",
AND(AB968=last_rou_date), "",
AND($B$3="İllik"),DATE(YEAR(AB968)+1,MONTH(AB968),DAY(AB968) ),
AND($B$3="Aylıq", $AH$14="Not end"), EDATE(AB968,1),
AND($B$3="Aylıq", $AH$14="End"), EOMONTH(AB968,1)
)</f>
        <v/>
      </c>
      <c r="AC969" s="75" t="str" cm="1">
        <f t="array" aca="1" ref="AC969" ca="1">_xlfn.IFS(
AND($AN$14="Not year_end", AC968&gt;last_rou_date), "",
AND($AN$14="Year_end", AC968&gt;=last_rou_date), "",
AND($AN$14="Year_end"), DATE(YEAR(AC968+1), 12, 31),
AND($AN$14="Not year_end", MONTH(AC968)=12, DAY(AC968)=31), DATE(YEAR(AC967)+1, MONTH(AC967), DAY(AC967)),
AND($AN$14="Not year_end", OR(MONTH(AC968)&lt;&gt;12, DAY(AC968)&lt;&gt;31) ), DATE(YEAR(AC968), 12, 31)
)</f>
        <v/>
      </c>
      <c r="AD969" s="75" t="str" cm="1">
        <f t="array" aca="1" ref="AD969" ca="1">_xlfn.IFS(AD968="", "",
AND(AD968=last_rou_date, OR(MONTH(AD968)&lt;&gt;12, DAY(AD968)&lt;&gt;31) ), DATE(YEAR(AD968), 12, 31),
AND(MONTH(AD968)=12, DAY(AD968)=31, AD968&gt;=last_rou_date), "",
AND(MONTH(AD968)=12, DAY(AD968)&lt;&gt;31),  EOMONTH(AD968,0),
AND(MONTH(AD968)=12, DAY(AD968)=31, $AH$14="Not end"),  EDATE(AD967,1),
AND($AH$14="Not end"), EDATE(AD968, 1),
AND($AH$14="End"), EOMONTH(AD968, 1)
)</f>
        <v/>
      </c>
      <c r="AE969" s="51" t="str" cm="1">
        <f t="array" ref="AE969">_xlfn.IFS(W969="", "",
AND(W969&gt;0, W969&lt;=$B$4, $C$2="İllik artım, faiz olaraq", $D$2&gt;0, $B$3="İllik"), $B$5*((1+$D$2)^(W969-1)),
AND(W969&gt;0, W969&lt;=$B$4, $C$2="İllik artım, faiz olaraq", $D$2&gt;0, $B$3="Aylıq"), $B$5*((1+$D$2)^ROUNDDOWN((W969-1)/12,0)),
AND(W969=1, $C$2="Aşağıdakı kimi dəyişir", ), $B$5,
AND(W969&gt;1, W969&lt;=$B$4, $C$2="Aşağıdakı kimi dəyişir"), IFERROR(VLOOKUP(W969, $C$4:$D$7, 2, FALSE), AE968),
AND(W969&gt;0, W969&lt;=$B$4), $B$5,
TRUE,0 )</f>
        <v/>
      </c>
      <c r="AF969" s="51" t="str">
        <f t="shared" ca="1" si="43"/>
        <v/>
      </c>
    </row>
    <row r="970" spans="1:32" x14ac:dyDescent="0.4">
      <c r="A970" s="13" t="str" cm="1">
        <f t="array" aca="1" ref="A970" ca="1">_xlfn.IFS(
AND(SUMIFS(lease_table_interest_accruals, lease_table_dates, A969)&gt;0, COUNTIFS($E$14:E969, "Interest accrual", $A$14:A969, A969)=0),  A969,
AND(SUMIFS(lease_table_payments, lease_table_dates, A969)&gt;0, COUNTIFS($E$14:E969, "Payment", $A$14:A969, A969)=0),  A969,
AND(SUMIFS(rou_table_deprs, rou_table_dates, A969)&gt;0, COUNTIFS($E$14:E969, "Depreciation", $A$14:A969, A969)=0),  A969,
TRUE,  IFERROR(INDEX(rou_table_dates,  MATCH(A969, rou_table_dates)+1, ), "")
)</f>
        <v/>
      </c>
      <c r="B970" s="1" t="str" cm="1">
        <f t="array" aca="1" ref="B970" ca="1">_xlfn.IFS(
AND(E970="Payment", A970=$B$2), $AM$14,
E970="Payment", $AM$15,
E970="Interest accrual", $AM$18,
E970="Depreciation", $AM$17,
TRUE, "")</f>
        <v/>
      </c>
      <c r="C970" s="1" t="str" cm="1">
        <f t="array" aca="1" ref="C970" ca="1">_xlfn.IFS(
E970="Payment", $AM$19,
E970="Interest accrual", $AM$15,
E970="Depreciation", $AM$16,
TRUE, "")</f>
        <v/>
      </c>
      <c r="D970" s="1" t="str" cm="1">
        <f t="array" aca="1" ref="D970" ca="1">_xlfn.IFS(
E970="Payment", _xlfn.XLOOKUP(A970, lease_table_dates, lease_table_payments, 0, 0),
E970="Interest accrual", _xlfn.XLOOKUP(A970, lease_table_dates, lease_table_interest_accruals, 0, 0),
E970="Depreciation", _xlfn.XLOOKUP(A970, rou_table_dates, rou_table_deprs, 0, 0),
TRUE, ""
)</f>
        <v/>
      </c>
      <c r="E970" s="7" t="str" cm="1">
        <f t="array" aca="1" ref="E970" ca="1">_xlfn.IFS(
AND(SUMIFS(lease_table_interest_accruals, lease_table_dates, A970)&gt;0, COUNTIFS($E$14:E969, "Interest accrual", $A$14:A969, A970)=0), "Interest accrual",
AND(SUMIFS(lease_table_payments, lease_table_dates, A970)&gt;0, COUNTIFS($E$14:E969, "Payment", $A$14:A969, A970)=0), "Payment",
AND(SUMIFS(rou_table_deprs, rou_table_dates, A970)&gt;0, COUNTIFS($E$14:E969, "Depreciation", $A$14:A969, A970)=0), "Depreciation",
TRUE,  ""
)</f>
        <v/>
      </c>
      <c r="G970" s="13" t="str" cm="1">
        <f t="array" aca="1" ref="G970" ca="1">_xlfn.IFS(
AND($B$11="Hə", $B$3="İllik"), Z970,
AND($B$11="Hə", $B$3="Aylıq"), AA970,
$B$11="Yox", X970)</f>
        <v/>
      </c>
      <c r="H970" s="1" t="str" cm="1">
        <f t="array" aca="1" ref="H970" ca="1">_xlfn.IFS( G970="", "",
TRUE, ROUND( H969+I970-J970, 2) )</f>
        <v/>
      </c>
      <c r="I970" s="1" t="str" cm="1">
        <f t="array" aca="1" ref="I970" ca="1">_xlfn.IFS(G970="", "",
G970=last_payment_date, (J970-H969),
 TRUE,  -  (H969- H969* (1+$B$6)^ (_xlfn.DAYS(G970,G969)/365) )
)</f>
        <v/>
      </c>
      <c r="J970" s="1" t="str" cm="1">
        <f t="array" aca="1" ref="J970" ca="1">_xlfn.IFS(G970="", "",
TRUE, _xlfn.XLOOKUP(G970,  payment_dates, payments,0,0)
)</f>
        <v/>
      </c>
      <c r="L970" s="8" t="str" cm="1">
        <f t="array" aca="1" ref="L970" ca="1">_xlfn.IFS(
AND($B$11="Hə", $B$3="İllik"), AC970,
AND($B$11="Hə", $B$3="Aylıq"), AD970,
$B$11="Yox", AB970)</f>
        <v/>
      </c>
      <c r="M970" s="1" t="str" cm="1">
        <f t="array" aca="1" ref="M970" ca="1">_xlfn.IFS( L970="", "",
(M969-N970)&lt;=0.5, 0,
TRUE,  M969-N970)</f>
        <v/>
      </c>
      <c r="N970" s="7" t="str" cm="1">
        <f t="array" aca="1" ref="N970" ca="1">_xlfn.IFS(
L970="", "",
TRUE, MIN(M969, ROUND($M$14/ (last_rou_date - $B$2) * (L970-L969), 2) )
)</f>
        <v/>
      </c>
      <c r="P970" s="59" t="str">
        <f t="shared" ca="1" si="45"/>
        <v/>
      </c>
      <c r="Q970" s="1" t="str" cm="1">
        <f t="array" aca="1" ref="Q970" ca="1">_xlfn.IFS(P970="","",
$B$11="Hə", _xlfn.XLOOKUP(DATE(P970, 12, 31), rou_table_dates, rou_table_nbvs,0, 0),
TRUE,  MAX(0, ROUND($M$14 - $M$14/ (last_rou_date - $B$2) * (DATE(P970,12,31) - $B$2), 2) )
)</f>
        <v/>
      </c>
      <c r="R970" s="1" t="str" cm="1">
        <f t="array" aca="1" ref="R970" ca="1">_xlfn.IFS(P970="","",
$B$11="Hə", _xlfn.XLOOKUP(DATE(P970, 12, 31), lease_table_dates, lease_table_balances,0, 0),
TRUE, IFERROR( XNPV($B$6, IF(payment_dates &gt;DATE(P970, 12, 31), payments,  0),  IF(payment_dates &gt;DATE(P970, 12, 31), payment_dates,  DATE(P970, 12, 31))    ),0)
)</f>
        <v/>
      </c>
      <c r="S970" s="1" t="str" cm="1">
        <f t="array" aca="1" ref="S970" ca="1">_xlfn.IFS(P970="","",
TRUE,  MIN( MIN(Q969, $M$14), ROUND($M$14/ (last_rou_date - $B$2) * (DATE(P970,12,31) - MAX($B$2, DATE(P970-1, 12, 31))), 2) )
)</f>
        <v/>
      </c>
      <c r="T970" s="7" t="str" cm="1">
        <f t="array" aca="1" ref="T970" ca="1">_xlfn.IFS(P970="", "",
ISTEXT(R969), R970- (H970 - SUMIFS( lease_table_payments, lease_table_years, P970) -$AG$14 ),
AND(ISNUMBER(R969), R970&lt;&gt;""),   R970- (R969 - SUMIFS( lease_table_payments, lease_table_years, P970) )
)</f>
        <v/>
      </c>
      <c r="V970" s="64">
        <f t="shared" si="44"/>
        <v>957</v>
      </c>
      <c r="W970" s="51" t="str" cm="1">
        <f t="array" ref="W970">_xlfn.IFS(
OR(W969=$B$4, W969=""),"",
TRUE,W969+1
)</f>
        <v/>
      </c>
      <c r="X970" s="51" t="str" cm="1">
        <f t="array" ref="X970">_xlfn.IFS(X969="","",
W970="", "",
AND($B$3="İllik"),DATE(YEAR(X969)+1,MONTH(X969),DAY(X969) ),
AND($B$3="Aylıq", $AH$14="Not end"), EDATE(X969,1),
AND($B$3="Aylıq", $AH$14="End"), EOMONTH(X969,1)
)</f>
        <v/>
      </c>
      <c r="Y970" s="51" t="str" cm="1">
        <f t="array" aca="1" ref="Y970" ca="1">_xlfn.IFS(
AND($B$7="Dövrün əvvəlində", Y969&lt;=last_rou_date), DATE(YEAR(Y969)+1, 12, 31),
AND($B$7="Dövrün sonunda", Y969&lt;=last_payment_date), DATE(YEAR(Y969)+1, 12, 31),
TRUE, ""
)</f>
        <v/>
      </c>
      <c r="Z970" s="75" t="str" cm="1">
        <f t="array" aca="1" ref="Z970" ca="1">_xlfn.IFS(
AND($AN$14="Not year_end", Z969&gt;last_payment_date), "",
AND($AN$14="Year_end", Z969&gt;=last_payment_date), "",
AND($AN$14="Year_end"), DATE(YEAR(Z969+1), 12, 31),
AND($AN$14="Not year_end", MONTH(Z969)=12, DAY(Z969)=31), DATE(YEAR(Z968)+1, MONTH(Z968), DAY(Z968)),
AND($AN$14="Not year_end", OR(MONTH(Z969)&lt;&gt;12, DAY(Z969)&lt;&gt;31) ), DATE(YEAR(Z969), 12, 31)
)</f>
        <v/>
      </c>
      <c r="AA970" s="75" t="str" cm="1">
        <f t="array" aca="1" ref="AA970" ca="1">_xlfn.IFS(AA969="", "",
AND(AA969=last_payment_date, OR(MONTH(AA969)&lt;&gt;12, DAY(AA969)&lt;&gt;31) ), DATE(YEAR(AA969), 12, 31),
AND(MONTH(AA969)=12, DAY(AA969)=31, AA969&gt;=last_payment_date), "",
AND(MONTH(AA969)=12, DAY(AA969)&lt;&gt;31),  EOMONTH(AA969,0),
AND(MONTH(AA969)=12, DAY(AA969)=31, $AH$14="Not end"),  EDATE(AA968,1),
AND($AH$14="Not end"), EDATE(AA969, 1),
AND($AH$14="End"), EOMONTH(AA969, 1)
)</f>
        <v/>
      </c>
      <c r="AB970" s="75" t="str" cm="1">
        <f t="array" aca="1" ref="AB970" ca="1">_xlfn.IFS(AB969="","",
AND(AB969=last_rou_date), "",
AND($B$3="İllik"),DATE(YEAR(AB969)+1,MONTH(AB969),DAY(AB969) ),
AND($B$3="Aylıq", $AH$14="Not end"), EDATE(AB969,1),
AND($B$3="Aylıq", $AH$14="End"), EOMONTH(AB969,1)
)</f>
        <v/>
      </c>
      <c r="AC970" s="75" t="str" cm="1">
        <f t="array" aca="1" ref="AC970" ca="1">_xlfn.IFS(
AND($AN$14="Not year_end", AC969&gt;last_rou_date), "",
AND($AN$14="Year_end", AC969&gt;=last_rou_date), "",
AND($AN$14="Year_end"), DATE(YEAR(AC969+1), 12, 31),
AND($AN$14="Not year_end", MONTH(AC969)=12, DAY(AC969)=31), DATE(YEAR(AC968)+1, MONTH(AC968), DAY(AC968)),
AND($AN$14="Not year_end", OR(MONTH(AC969)&lt;&gt;12, DAY(AC969)&lt;&gt;31) ), DATE(YEAR(AC969), 12, 31)
)</f>
        <v/>
      </c>
      <c r="AD970" s="75" t="str" cm="1">
        <f t="array" aca="1" ref="AD970" ca="1">_xlfn.IFS(AD969="", "",
AND(AD969=last_rou_date, OR(MONTH(AD969)&lt;&gt;12, DAY(AD969)&lt;&gt;31) ), DATE(YEAR(AD969), 12, 31),
AND(MONTH(AD969)=12, DAY(AD969)=31, AD969&gt;=last_rou_date), "",
AND(MONTH(AD969)=12, DAY(AD969)&lt;&gt;31),  EOMONTH(AD969,0),
AND(MONTH(AD969)=12, DAY(AD969)=31, $AH$14="Not end"),  EDATE(AD968,1),
AND($AH$14="Not end"), EDATE(AD969, 1),
AND($AH$14="End"), EOMONTH(AD969, 1)
)</f>
        <v/>
      </c>
      <c r="AE970" s="51" t="str" cm="1">
        <f t="array" ref="AE970">_xlfn.IFS(W970="", "",
AND(W970&gt;0, W970&lt;=$B$4, $C$2="İllik artım, faiz olaraq", $D$2&gt;0, $B$3="İllik"), $B$5*((1+$D$2)^(W970-1)),
AND(W970&gt;0, W970&lt;=$B$4, $C$2="İllik artım, faiz olaraq", $D$2&gt;0, $B$3="Aylıq"), $B$5*((1+$D$2)^ROUNDDOWN((W970-1)/12,0)),
AND(W970=1, $C$2="Aşağıdakı kimi dəyişir", ), $B$5,
AND(W970&gt;1, W970&lt;=$B$4, $C$2="Aşağıdakı kimi dəyişir"), IFERROR(VLOOKUP(W970, $C$4:$D$7, 2, FALSE), AE969),
AND(W970&gt;0, W970&lt;=$B$4), $B$5,
TRUE,0 )</f>
        <v/>
      </c>
      <c r="AF970" s="51" t="str">
        <f t="shared" ca="1" si="43"/>
        <v/>
      </c>
    </row>
    <row r="971" spans="1:32" x14ac:dyDescent="0.4">
      <c r="A971" s="13" t="str" cm="1">
        <f t="array" aca="1" ref="A971" ca="1">_xlfn.IFS(
AND(SUMIFS(lease_table_interest_accruals, lease_table_dates, A970)&gt;0, COUNTIFS($E$14:E970, "Interest accrual", $A$14:A970, A970)=0),  A970,
AND(SUMIFS(lease_table_payments, lease_table_dates, A970)&gt;0, COUNTIFS($E$14:E970, "Payment", $A$14:A970, A970)=0),  A970,
AND(SUMIFS(rou_table_deprs, rou_table_dates, A970)&gt;0, COUNTIFS($E$14:E970, "Depreciation", $A$14:A970, A970)=0),  A970,
TRUE,  IFERROR(INDEX(rou_table_dates,  MATCH(A970, rou_table_dates)+1, ), "")
)</f>
        <v/>
      </c>
      <c r="B971" s="1" t="str" cm="1">
        <f t="array" aca="1" ref="B971" ca="1">_xlfn.IFS(
AND(E971="Payment", A971=$B$2), $AM$14,
E971="Payment", $AM$15,
E971="Interest accrual", $AM$18,
E971="Depreciation", $AM$17,
TRUE, "")</f>
        <v/>
      </c>
      <c r="C971" s="1" t="str" cm="1">
        <f t="array" aca="1" ref="C971" ca="1">_xlfn.IFS(
E971="Payment", $AM$19,
E971="Interest accrual", $AM$15,
E971="Depreciation", $AM$16,
TRUE, "")</f>
        <v/>
      </c>
      <c r="D971" s="1" t="str" cm="1">
        <f t="array" aca="1" ref="D971" ca="1">_xlfn.IFS(
E971="Payment", _xlfn.XLOOKUP(A971, lease_table_dates, lease_table_payments, 0, 0),
E971="Interest accrual", _xlfn.XLOOKUP(A971, lease_table_dates, lease_table_interest_accruals, 0, 0),
E971="Depreciation", _xlfn.XLOOKUP(A971, rou_table_dates, rou_table_deprs, 0, 0),
TRUE, ""
)</f>
        <v/>
      </c>
      <c r="E971" s="7" t="str" cm="1">
        <f t="array" aca="1" ref="E971" ca="1">_xlfn.IFS(
AND(SUMIFS(lease_table_interest_accruals, lease_table_dates, A971)&gt;0, COUNTIFS($E$14:E970, "Interest accrual", $A$14:A970, A971)=0), "Interest accrual",
AND(SUMIFS(lease_table_payments, lease_table_dates, A971)&gt;0, COUNTIFS($E$14:E970, "Payment", $A$14:A970, A971)=0), "Payment",
AND(SUMIFS(rou_table_deprs, rou_table_dates, A971)&gt;0, COUNTIFS($E$14:E970, "Depreciation", $A$14:A970, A971)=0), "Depreciation",
TRUE,  ""
)</f>
        <v/>
      </c>
      <c r="G971" s="13" t="str" cm="1">
        <f t="array" aca="1" ref="G971" ca="1">_xlfn.IFS(
AND($B$11="Hə", $B$3="İllik"), Z971,
AND($B$11="Hə", $B$3="Aylıq"), AA971,
$B$11="Yox", X971)</f>
        <v/>
      </c>
      <c r="H971" s="1" t="str" cm="1">
        <f t="array" aca="1" ref="H971" ca="1">_xlfn.IFS( G971="", "",
TRUE, ROUND( H970+I971-J971, 2) )</f>
        <v/>
      </c>
      <c r="I971" s="1" t="str" cm="1">
        <f t="array" aca="1" ref="I971" ca="1">_xlfn.IFS(G971="", "",
G971=last_payment_date, (J971-H970),
 TRUE,  -  (H970- H970* (1+$B$6)^ (_xlfn.DAYS(G971,G970)/365) )
)</f>
        <v/>
      </c>
      <c r="J971" s="1" t="str" cm="1">
        <f t="array" aca="1" ref="J971" ca="1">_xlfn.IFS(G971="", "",
TRUE, _xlfn.XLOOKUP(G971,  payment_dates, payments,0,0)
)</f>
        <v/>
      </c>
      <c r="L971" s="8" t="str" cm="1">
        <f t="array" aca="1" ref="L971" ca="1">_xlfn.IFS(
AND($B$11="Hə", $B$3="İllik"), AC971,
AND($B$11="Hə", $B$3="Aylıq"), AD971,
$B$11="Yox", AB971)</f>
        <v/>
      </c>
      <c r="M971" s="1" t="str" cm="1">
        <f t="array" aca="1" ref="M971" ca="1">_xlfn.IFS( L971="", "",
(M970-N971)&lt;=0.5, 0,
TRUE,  M970-N971)</f>
        <v/>
      </c>
      <c r="N971" s="7" t="str" cm="1">
        <f t="array" aca="1" ref="N971" ca="1">_xlfn.IFS(
L971="", "",
TRUE, MIN(M970, ROUND($M$14/ (last_rou_date - $B$2) * (L971-L970), 2) )
)</f>
        <v/>
      </c>
      <c r="P971" s="59" t="str">
        <f t="shared" ca="1" si="45"/>
        <v/>
      </c>
      <c r="Q971" s="1" t="str" cm="1">
        <f t="array" aca="1" ref="Q971" ca="1">_xlfn.IFS(P971="","",
$B$11="Hə", _xlfn.XLOOKUP(DATE(P971, 12, 31), rou_table_dates, rou_table_nbvs,0, 0),
TRUE,  MAX(0, ROUND($M$14 - $M$14/ (last_rou_date - $B$2) * (DATE(P971,12,31) - $B$2), 2) )
)</f>
        <v/>
      </c>
      <c r="R971" s="1" t="str" cm="1">
        <f t="array" aca="1" ref="R971" ca="1">_xlfn.IFS(P971="","",
$B$11="Hə", _xlfn.XLOOKUP(DATE(P971, 12, 31), lease_table_dates, lease_table_balances,0, 0),
TRUE, IFERROR( XNPV($B$6, IF(payment_dates &gt;DATE(P971, 12, 31), payments,  0),  IF(payment_dates &gt;DATE(P971, 12, 31), payment_dates,  DATE(P971, 12, 31))    ),0)
)</f>
        <v/>
      </c>
      <c r="S971" s="1" t="str" cm="1">
        <f t="array" aca="1" ref="S971" ca="1">_xlfn.IFS(P971="","",
TRUE,  MIN( MIN(Q970, $M$14), ROUND($M$14/ (last_rou_date - $B$2) * (DATE(P971,12,31) - MAX($B$2, DATE(P971-1, 12, 31))), 2) )
)</f>
        <v/>
      </c>
      <c r="T971" s="7" t="str" cm="1">
        <f t="array" aca="1" ref="T971" ca="1">_xlfn.IFS(P971="", "",
ISTEXT(R970), R971- (H971 - SUMIFS( lease_table_payments, lease_table_years, P971) -$AG$14 ),
AND(ISNUMBER(R970), R971&lt;&gt;""),   R971- (R970 - SUMIFS( lease_table_payments, lease_table_years, P971) )
)</f>
        <v/>
      </c>
      <c r="V971" s="64">
        <f t="shared" si="44"/>
        <v>958</v>
      </c>
      <c r="W971" s="51" t="str" cm="1">
        <f t="array" ref="W971">_xlfn.IFS(
OR(W970=$B$4, W970=""),"",
TRUE,W970+1
)</f>
        <v/>
      </c>
      <c r="X971" s="51" t="str" cm="1">
        <f t="array" ref="X971">_xlfn.IFS(X970="","",
W971="", "",
AND($B$3="İllik"),DATE(YEAR(X970)+1,MONTH(X970),DAY(X970) ),
AND($B$3="Aylıq", $AH$14="Not end"), EDATE(X970,1),
AND($B$3="Aylıq", $AH$14="End"), EOMONTH(X970,1)
)</f>
        <v/>
      </c>
      <c r="Y971" s="51" t="str" cm="1">
        <f t="array" aca="1" ref="Y971" ca="1">_xlfn.IFS(
AND($B$7="Dövrün əvvəlində", Y970&lt;=last_rou_date), DATE(YEAR(Y970)+1, 12, 31),
AND($B$7="Dövrün sonunda", Y970&lt;=last_payment_date), DATE(YEAR(Y970)+1, 12, 31),
TRUE, ""
)</f>
        <v/>
      </c>
      <c r="Z971" s="75" t="str" cm="1">
        <f t="array" aca="1" ref="Z971" ca="1">_xlfn.IFS(
AND($AN$14="Not year_end", Z970&gt;last_payment_date), "",
AND($AN$14="Year_end", Z970&gt;=last_payment_date), "",
AND($AN$14="Year_end"), DATE(YEAR(Z970+1), 12, 31),
AND($AN$14="Not year_end", MONTH(Z970)=12, DAY(Z970)=31), DATE(YEAR(Z969)+1, MONTH(Z969), DAY(Z969)),
AND($AN$14="Not year_end", OR(MONTH(Z970)&lt;&gt;12, DAY(Z970)&lt;&gt;31) ), DATE(YEAR(Z970), 12, 31)
)</f>
        <v/>
      </c>
      <c r="AA971" s="75" t="str" cm="1">
        <f t="array" aca="1" ref="AA971" ca="1">_xlfn.IFS(AA970="", "",
AND(AA970=last_payment_date, OR(MONTH(AA970)&lt;&gt;12, DAY(AA970)&lt;&gt;31) ), DATE(YEAR(AA970), 12, 31),
AND(MONTH(AA970)=12, DAY(AA970)=31, AA970&gt;=last_payment_date), "",
AND(MONTH(AA970)=12, DAY(AA970)&lt;&gt;31),  EOMONTH(AA970,0),
AND(MONTH(AA970)=12, DAY(AA970)=31, $AH$14="Not end"),  EDATE(AA969,1),
AND($AH$14="Not end"), EDATE(AA970, 1),
AND($AH$14="End"), EOMONTH(AA970, 1)
)</f>
        <v/>
      </c>
      <c r="AB971" s="75" t="str" cm="1">
        <f t="array" aca="1" ref="AB971" ca="1">_xlfn.IFS(AB970="","",
AND(AB970=last_rou_date), "",
AND($B$3="İllik"),DATE(YEAR(AB970)+1,MONTH(AB970),DAY(AB970) ),
AND($B$3="Aylıq", $AH$14="Not end"), EDATE(AB970,1),
AND($B$3="Aylıq", $AH$14="End"), EOMONTH(AB970,1)
)</f>
        <v/>
      </c>
      <c r="AC971" s="75" t="str" cm="1">
        <f t="array" aca="1" ref="AC971" ca="1">_xlfn.IFS(
AND($AN$14="Not year_end", AC970&gt;last_rou_date), "",
AND($AN$14="Year_end", AC970&gt;=last_rou_date), "",
AND($AN$14="Year_end"), DATE(YEAR(AC970+1), 12, 31),
AND($AN$14="Not year_end", MONTH(AC970)=12, DAY(AC970)=31), DATE(YEAR(AC969)+1, MONTH(AC969), DAY(AC969)),
AND($AN$14="Not year_end", OR(MONTH(AC970)&lt;&gt;12, DAY(AC970)&lt;&gt;31) ), DATE(YEAR(AC970), 12, 31)
)</f>
        <v/>
      </c>
      <c r="AD971" s="75" t="str" cm="1">
        <f t="array" aca="1" ref="AD971" ca="1">_xlfn.IFS(AD970="", "",
AND(AD970=last_rou_date, OR(MONTH(AD970)&lt;&gt;12, DAY(AD970)&lt;&gt;31) ), DATE(YEAR(AD970), 12, 31),
AND(MONTH(AD970)=12, DAY(AD970)=31, AD970&gt;=last_rou_date), "",
AND(MONTH(AD970)=12, DAY(AD970)&lt;&gt;31),  EOMONTH(AD970,0),
AND(MONTH(AD970)=12, DAY(AD970)=31, $AH$14="Not end"),  EDATE(AD969,1),
AND($AH$14="Not end"), EDATE(AD970, 1),
AND($AH$14="End"), EOMONTH(AD970, 1)
)</f>
        <v/>
      </c>
      <c r="AE971" s="51" t="str" cm="1">
        <f t="array" ref="AE971">_xlfn.IFS(W971="", "",
AND(W971&gt;0, W971&lt;=$B$4, $C$2="İllik artım, faiz olaraq", $D$2&gt;0, $B$3="İllik"), $B$5*((1+$D$2)^(W971-1)),
AND(W971&gt;0, W971&lt;=$B$4, $C$2="İllik artım, faiz olaraq", $D$2&gt;0, $B$3="Aylıq"), $B$5*((1+$D$2)^ROUNDDOWN((W971-1)/12,0)),
AND(W971=1, $C$2="Aşağıdakı kimi dəyişir", ), $B$5,
AND(W971&gt;1, W971&lt;=$B$4, $C$2="Aşağıdakı kimi dəyişir"), IFERROR(VLOOKUP(W971, $C$4:$D$7, 2, FALSE), AE970),
AND(W971&gt;0, W971&lt;=$B$4), $B$5,
TRUE,0 )</f>
        <v/>
      </c>
      <c r="AF971" s="51" t="str">
        <f t="shared" ca="1" si="43"/>
        <v/>
      </c>
    </row>
    <row r="972" spans="1:32" x14ac:dyDescent="0.4">
      <c r="A972" s="13" t="str" cm="1">
        <f t="array" aca="1" ref="A972" ca="1">_xlfn.IFS(
AND(SUMIFS(lease_table_interest_accruals, lease_table_dates, A971)&gt;0, COUNTIFS($E$14:E971, "Interest accrual", $A$14:A971, A971)=0),  A971,
AND(SUMIFS(lease_table_payments, lease_table_dates, A971)&gt;0, COUNTIFS($E$14:E971, "Payment", $A$14:A971, A971)=0),  A971,
AND(SUMIFS(rou_table_deprs, rou_table_dates, A971)&gt;0, COUNTIFS($E$14:E971, "Depreciation", $A$14:A971, A971)=0),  A971,
TRUE,  IFERROR(INDEX(rou_table_dates,  MATCH(A971, rou_table_dates)+1, ), "")
)</f>
        <v/>
      </c>
      <c r="B972" s="1" t="str" cm="1">
        <f t="array" aca="1" ref="B972" ca="1">_xlfn.IFS(
AND(E972="Payment", A972=$B$2), $AM$14,
E972="Payment", $AM$15,
E972="Interest accrual", $AM$18,
E972="Depreciation", $AM$17,
TRUE, "")</f>
        <v/>
      </c>
      <c r="C972" s="1" t="str" cm="1">
        <f t="array" aca="1" ref="C972" ca="1">_xlfn.IFS(
E972="Payment", $AM$19,
E972="Interest accrual", $AM$15,
E972="Depreciation", $AM$16,
TRUE, "")</f>
        <v/>
      </c>
      <c r="D972" s="1" t="str" cm="1">
        <f t="array" aca="1" ref="D972" ca="1">_xlfn.IFS(
E972="Payment", _xlfn.XLOOKUP(A972, lease_table_dates, lease_table_payments, 0, 0),
E972="Interest accrual", _xlfn.XLOOKUP(A972, lease_table_dates, lease_table_interest_accruals, 0, 0),
E972="Depreciation", _xlfn.XLOOKUP(A972, rou_table_dates, rou_table_deprs, 0, 0),
TRUE, ""
)</f>
        <v/>
      </c>
      <c r="E972" s="7" t="str" cm="1">
        <f t="array" aca="1" ref="E972" ca="1">_xlfn.IFS(
AND(SUMIFS(lease_table_interest_accruals, lease_table_dates, A972)&gt;0, COUNTIFS($E$14:E971, "Interest accrual", $A$14:A971, A972)=0), "Interest accrual",
AND(SUMIFS(lease_table_payments, lease_table_dates, A972)&gt;0, COUNTIFS($E$14:E971, "Payment", $A$14:A971, A972)=0), "Payment",
AND(SUMIFS(rou_table_deprs, rou_table_dates, A972)&gt;0, COUNTIFS($E$14:E971, "Depreciation", $A$14:A971, A972)=0), "Depreciation",
TRUE,  ""
)</f>
        <v/>
      </c>
      <c r="G972" s="13" t="str" cm="1">
        <f t="array" aca="1" ref="G972" ca="1">_xlfn.IFS(
AND($B$11="Hə", $B$3="İllik"), Z972,
AND($B$11="Hə", $B$3="Aylıq"), AA972,
$B$11="Yox", X972)</f>
        <v/>
      </c>
      <c r="H972" s="1" t="str" cm="1">
        <f t="array" aca="1" ref="H972" ca="1">_xlfn.IFS( G972="", "",
TRUE, ROUND( H971+I972-J972, 2) )</f>
        <v/>
      </c>
      <c r="I972" s="1" t="str" cm="1">
        <f t="array" aca="1" ref="I972" ca="1">_xlfn.IFS(G972="", "",
G972=last_payment_date, (J972-H971),
 TRUE,  -  (H971- H971* (1+$B$6)^ (_xlfn.DAYS(G972,G971)/365) )
)</f>
        <v/>
      </c>
      <c r="J972" s="1" t="str" cm="1">
        <f t="array" aca="1" ref="J972" ca="1">_xlfn.IFS(G972="", "",
TRUE, _xlfn.XLOOKUP(G972,  payment_dates, payments,0,0)
)</f>
        <v/>
      </c>
      <c r="L972" s="8" t="str" cm="1">
        <f t="array" aca="1" ref="L972" ca="1">_xlfn.IFS(
AND($B$11="Hə", $B$3="İllik"), AC972,
AND($B$11="Hə", $B$3="Aylıq"), AD972,
$B$11="Yox", AB972)</f>
        <v/>
      </c>
      <c r="M972" s="1" t="str" cm="1">
        <f t="array" aca="1" ref="M972" ca="1">_xlfn.IFS( L972="", "",
(M971-N972)&lt;=0.5, 0,
TRUE,  M971-N972)</f>
        <v/>
      </c>
      <c r="N972" s="7" t="str" cm="1">
        <f t="array" aca="1" ref="N972" ca="1">_xlfn.IFS(
L972="", "",
TRUE, MIN(M971, ROUND($M$14/ (last_rou_date - $B$2) * (L972-L971), 2) )
)</f>
        <v/>
      </c>
      <c r="P972" s="59" t="str">
        <f t="shared" ca="1" si="45"/>
        <v/>
      </c>
      <c r="Q972" s="1" t="str" cm="1">
        <f t="array" aca="1" ref="Q972" ca="1">_xlfn.IFS(P972="","",
$B$11="Hə", _xlfn.XLOOKUP(DATE(P972, 12, 31), rou_table_dates, rou_table_nbvs,0, 0),
TRUE,  MAX(0, ROUND($M$14 - $M$14/ (last_rou_date - $B$2) * (DATE(P972,12,31) - $B$2), 2) )
)</f>
        <v/>
      </c>
      <c r="R972" s="1" t="str" cm="1">
        <f t="array" aca="1" ref="R972" ca="1">_xlfn.IFS(P972="","",
$B$11="Hə", _xlfn.XLOOKUP(DATE(P972, 12, 31), lease_table_dates, lease_table_balances,0, 0),
TRUE, IFERROR( XNPV($B$6, IF(payment_dates &gt;DATE(P972, 12, 31), payments,  0),  IF(payment_dates &gt;DATE(P972, 12, 31), payment_dates,  DATE(P972, 12, 31))    ),0)
)</f>
        <v/>
      </c>
      <c r="S972" s="1" t="str" cm="1">
        <f t="array" aca="1" ref="S972" ca="1">_xlfn.IFS(P972="","",
TRUE,  MIN( MIN(Q971, $M$14), ROUND($M$14/ (last_rou_date - $B$2) * (DATE(P972,12,31) - MAX($B$2, DATE(P972-1, 12, 31))), 2) )
)</f>
        <v/>
      </c>
      <c r="T972" s="7" t="str" cm="1">
        <f t="array" aca="1" ref="T972" ca="1">_xlfn.IFS(P972="", "",
ISTEXT(R971), R972- (H972 - SUMIFS( lease_table_payments, lease_table_years, P972) -$AG$14 ),
AND(ISNUMBER(R971), R972&lt;&gt;""),   R972- (R971 - SUMIFS( lease_table_payments, lease_table_years, P972) )
)</f>
        <v/>
      </c>
      <c r="V972" s="64">
        <f t="shared" si="44"/>
        <v>959</v>
      </c>
      <c r="W972" s="51" t="str" cm="1">
        <f t="array" ref="W972">_xlfn.IFS(
OR(W971=$B$4, W971=""),"",
TRUE,W971+1
)</f>
        <v/>
      </c>
      <c r="X972" s="51" t="str" cm="1">
        <f t="array" ref="X972">_xlfn.IFS(X971="","",
W972="", "",
AND($B$3="İllik"),DATE(YEAR(X971)+1,MONTH(X971),DAY(X971) ),
AND($B$3="Aylıq", $AH$14="Not end"), EDATE(X971,1),
AND($B$3="Aylıq", $AH$14="End"), EOMONTH(X971,1)
)</f>
        <v/>
      </c>
      <c r="Y972" s="51" t="str" cm="1">
        <f t="array" aca="1" ref="Y972" ca="1">_xlfn.IFS(
AND($B$7="Dövrün əvvəlində", Y971&lt;=last_rou_date), DATE(YEAR(Y971)+1, 12, 31),
AND($B$7="Dövrün sonunda", Y971&lt;=last_payment_date), DATE(YEAR(Y971)+1, 12, 31),
TRUE, ""
)</f>
        <v/>
      </c>
      <c r="Z972" s="75" t="str" cm="1">
        <f t="array" aca="1" ref="Z972" ca="1">_xlfn.IFS(
AND($AN$14="Not year_end", Z971&gt;last_payment_date), "",
AND($AN$14="Year_end", Z971&gt;=last_payment_date), "",
AND($AN$14="Year_end"), DATE(YEAR(Z971+1), 12, 31),
AND($AN$14="Not year_end", MONTH(Z971)=12, DAY(Z971)=31), DATE(YEAR(Z970)+1, MONTH(Z970), DAY(Z970)),
AND($AN$14="Not year_end", OR(MONTH(Z971)&lt;&gt;12, DAY(Z971)&lt;&gt;31) ), DATE(YEAR(Z971), 12, 31)
)</f>
        <v/>
      </c>
      <c r="AA972" s="75" t="str" cm="1">
        <f t="array" aca="1" ref="AA972" ca="1">_xlfn.IFS(AA971="", "",
AND(AA971=last_payment_date, OR(MONTH(AA971)&lt;&gt;12, DAY(AA971)&lt;&gt;31) ), DATE(YEAR(AA971), 12, 31),
AND(MONTH(AA971)=12, DAY(AA971)=31, AA971&gt;=last_payment_date), "",
AND(MONTH(AA971)=12, DAY(AA971)&lt;&gt;31),  EOMONTH(AA971,0),
AND(MONTH(AA971)=12, DAY(AA971)=31, $AH$14="Not end"),  EDATE(AA970,1),
AND($AH$14="Not end"), EDATE(AA971, 1),
AND($AH$14="End"), EOMONTH(AA971, 1)
)</f>
        <v/>
      </c>
      <c r="AB972" s="75" t="str" cm="1">
        <f t="array" aca="1" ref="AB972" ca="1">_xlfn.IFS(AB971="","",
AND(AB971=last_rou_date), "",
AND($B$3="İllik"),DATE(YEAR(AB971)+1,MONTH(AB971),DAY(AB971) ),
AND($B$3="Aylıq", $AH$14="Not end"), EDATE(AB971,1),
AND($B$3="Aylıq", $AH$14="End"), EOMONTH(AB971,1)
)</f>
        <v/>
      </c>
      <c r="AC972" s="75" t="str" cm="1">
        <f t="array" aca="1" ref="AC972" ca="1">_xlfn.IFS(
AND($AN$14="Not year_end", AC971&gt;last_rou_date), "",
AND($AN$14="Year_end", AC971&gt;=last_rou_date), "",
AND($AN$14="Year_end"), DATE(YEAR(AC971+1), 12, 31),
AND($AN$14="Not year_end", MONTH(AC971)=12, DAY(AC971)=31), DATE(YEAR(AC970)+1, MONTH(AC970), DAY(AC970)),
AND($AN$14="Not year_end", OR(MONTH(AC971)&lt;&gt;12, DAY(AC971)&lt;&gt;31) ), DATE(YEAR(AC971), 12, 31)
)</f>
        <v/>
      </c>
      <c r="AD972" s="75" t="str" cm="1">
        <f t="array" aca="1" ref="AD972" ca="1">_xlfn.IFS(AD971="", "",
AND(AD971=last_rou_date, OR(MONTH(AD971)&lt;&gt;12, DAY(AD971)&lt;&gt;31) ), DATE(YEAR(AD971), 12, 31),
AND(MONTH(AD971)=12, DAY(AD971)=31, AD971&gt;=last_rou_date), "",
AND(MONTH(AD971)=12, DAY(AD971)&lt;&gt;31),  EOMONTH(AD971,0),
AND(MONTH(AD971)=12, DAY(AD971)=31, $AH$14="Not end"),  EDATE(AD970,1),
AND($AH$14="Not end"), EDATE(AD971, 1),
AND($AH$14="End"), EOMONTH(AD971, 1)
)</f>
        <v/>
      </c>
      <c r="AE972" s="51" t="str" cm="1">
        <f t="array" ref="AE972">_xlfn.IFS(W972="", "",
AND(W972&gt;0, W972&lt;=$B$4, $C$2="İllik artım, faiz olaraq", $D$2&gt;0, $B$3="İllik"), $B$5*((1+$D$2)^(W972-1)),
AND(W972&gt;0, W972&lt;=$B$4, $C$2="İllik artım, faiz olaraq", $D$2&gt;0, $B$3="Aylıq"), $B$5*((1+$D$2)^ROUNDDOWN((W972-1)/12,0)),
AND(W972=1, $C$2="Aşağıdakı kimi dəyişir", ), $B$5,
AND(W972&gt;1, W972&lt;=$B$4, $C$2="Aşağıdakı kimi dəyişir"), IFERROR(VLOOKUP(W972, $C$4:$D$7, 2, FALSE), AE971),
AND(W972&gt;0, W972&lt;=$B$4), $B$5,
TRUE,0 )</f>
        <v/>
      </c>
      <c r="AF972" s="51" t="str">
        <f t="shared" ca="1" si="43"/>
        <v/>
      </c>
    </row>
    <row r="973" spans="1:32" x14ac:dyDescent="0.4">
      <c r="A973" s="13" t="str" cm="1">
        <f t="array" aca="1" ref="A973" ca="1">_xlfn.IFS(
AND(SUMIFS(lease_table_interest_accruals, lease_table_dates, A972)&gt;0, COUNTIFS($E$14:E972, "Interest accrual", $A$14:A972, A972)=0),  A972,
AND(SUMIFS(lease_table_payments, lease_table_dates, A972)&gt;0, COUNTIFS($E$14:E972, "Payment", $A$14:A972, A972)=0),  A972,
AND(SUMIFS(rou_table_deprs, rou_table_dates, A972)&gt;0, COUNTIFS($E$14:E972, "Depreciation", $A$14:A972, A972)=0),  A972,
TRUE,  IFERROR(INDEX(rou_table_dates,  MATCH(A972, rou_table_dates)+1, ), "")
)</f>
        <v/>
      </c>
      <c r="B973" s="1" t="str" cm="1">
        <f t="array" aca="1" ref="B973" ca="1">_xlfn.IFS(
AND(E973="Payment", A973=$B$2), $AM$14,
E973="Payment", $AM$15,
E973="Interest accrual", $AM$18,
E973="Depreciation", $AM$17,
TRUE, "")</f>
        <v/>
      </c>
      <c r="C973" s="1" t="str" cm="1">
        <f t="array" aca="1" ref="C973" ca="1">_xlfn.IFS(
E973="Payment", $AM$19,
E973="Interest accrual", $AM$15,
E973="Depreciation", $AM$16,
TRUE, "")</f>
        <v/>
      </c>
      <c r="D973" s="1" t="str" cm="1">
        <f t="array" aca="1" ref="D973" ca="1">_xlfn.IFS(
E973="Payment", _xlfn.XLOOKUP(A973, lease_table_dates, lease_table_payments, 0, 0),
E973="Interest accrual", _xlfn.XLOOKUP(A973, lease_table_dates, lease_table_interest_accruals, 0, 0),
E973="Depreciation", _xlfn.XLOOKUP(A973, rou_table_dates, rou_table_deprs, 0, 0),
TRUE, ""
)</f>
        <v/>
      </c>
      <c r="E973" s="7" t="str" cm="1">
        <f t="array" aca="1" ref="E973" ca="1">_xlfn.IFS(
AND(SUMIFS(lease_table_interest_accruals, lease_table_dates, A973)&gt;0, COUNTIFS($E$14:E972, "Interest accrual", $A$14:A972, A973)=0), "Interest accrual",
AND(SUMIFS(lease_table_payments, lease_table_dates, A973)&gt;0, COUNTIFS($E$14:E972, "Payment", $A$14:A972, A973)=0), "Payment",
AND(SUMIFS(rou_table_deprs, rou_table_dates, A973)&gt;0, COUNTIFS($E$14:E972, "Depreciation", $A$14:A972, A973)=0), "Depreciation",
TRUE,  ""
)</f>
        <v/>
      </c>
      <c r="G973" s="13" t="str" cm="1">
        <f t="array" aca="1" ref="G973" ca="1">_xlfn.IFS(
AND($B$11="Hə", $B$3="İllik"), Z973,
AND($B$11="Hə", $B$3="Aylıq"), AA973,
$B$11="Yox", X973)</f>
        <v/>
      </c>
      <c r="H973" s="1" t="str" cm="1">
        <f t="array" aca="1" ref="H973" ca="1">_xlfn.IFS( G973="", "",
TRUE, ROUND( H972+I973-J973, 2) )</f>
        <v/>
      </c>
      <c r="I973" s="1" t="str" cm="1">
        <f t="array" aca="1" ref="I973" ca="1">_xlfn.IFS(G973="", "",
G973=last_payment_date, (J973-H972),
 TRUE,  -  (H972- H972* (1+$B$6)^ (_xlfn.DAYS(G973,G972)/365) )
)</f>
        <v/>
      </c>
      <c r="J973" s="1" t="str" cm="1">
        <f t="array" aca="1" ref="J973" ca="1">_xlfn.IFS(G973="", "",
TRUE, _xlfn.XLOOKUP(G973,  payment_dates, payments,0,0)
)</f>
        <v/>
      </c>
      <c r="L973" s="8" t="str" cm="1">
        <f t="array" aca="1" ref="L973" ca="1">_xlfn.IFS(
AND($B$11="Hə", $B$3="İllik"), AC973,
AND($B$11="Hə", $B$3="Aylıq"), AD973,
$B$11="Yox", AB973)</f>
        <v/>
      </c>
      <c r="M973" s="1" t="str" cm="1">
        <f t="array" aca="1" ref="M973" ca="1">_xlfn.IFS( L973="", "",
(M972-N973)&lt;=0.5, 0,
TRUE,  M972-N973)</f>
        <v/>
      </c>
      <c r="N973" s="7" t="str" cm="1">
        <f t="array" aca="1" ref="N973" ca="1">_xlfn.IFS(
L973="", "",
TRUE, MIN(M972, ROUND($M$14/ (last_rou_date - $B$2) * (L973-L972), 2) )
)</f>
        <v/>
      </c>
      <c r="P973" s="59" t="str">
        <f t="shared" ca="1" si="45"/>
        <v/>
      </c>
      <c r="Q973" s="1" t="str" cm="1">
        <f t="array" aca="1" ref="Q973" ca="1">_xlfn.IFS(P973="","",
$B$11="Hə", _xlfn.XLOOKUP(DATE(P973, 12, 31), rou_table_dates, rou_table_nbvs,0, 0),
TRUE,  MAX(0, ROUND($M$14 - $M$14/ (last_rou_date - $B$2) * (DATE(P973,12,31) - $B$2), 2) )
)</f>
        <v/>
      </c>
      <c r="R973" s="1" t="str" cm="1">
        <f t="array" aca="1" ref="R973" ca="1">_xlfn.IFS(P973="","",
$B$11="Hə", _xlfn.XLOOKUP(DATE(P973, 12, 31), lease_table_dates, lease_table_balances,0, 0),
TRUE, IFERROR( XNPV($B$6, IF(payment_dates &gt;DATE(P973, 12, 31), payments,  0),  IF(payment_dates &gt;DATE(P973, 12, 31), payment_dates,  DATE(P973, 12, 31))    ),0)
)</f>
        <v/>
      </c>
      <c r="S973" s="1" t="str" cm="1">
        <f t="array" aca="1" ref="S973" ca="1">_xlfn.IFS(P973="","",
TRUE,  MIN( MIN(Q972, $M$14), ROUND($M$14/ (last_rou_date - $B$2) * (DATE(P973,12,31) - MAX($B$2, DATE(P973-1, 12, 31))), 2) )
)</f>
        <v/>
      </c>
      <c r="T973" s="7" t="str" cm="1">
        <f t="array" aca="1" ref="T973" ca="1">_xlfn.IFS(P973="", "",
ISTEXT(R972), R973- (H973 - SUMIFS( lease_table_payments, lease_table_years, P973) -$AG$14 ),
AND(ISNUMBER(R972), R973&lt;&gt;""),   R973- (R972 - SUMIFS( lease_table_payments, lease_table_years, P973) )
)</f>
        <v/>
      </c>
      <c r="V973" s="64">
        <f t="shared" si="44"/>
        <v>960</v>
      </c>
      <c r="W973" s="51" t="str" cm="1">
        <f t="array" ref="W973">_xlfn.IFS(
OR(W972=$B$4, W972=""),"",
TRUE,W972+1
)</f>
        <v/>
      </c>
      <c r="X973" s="51" t="str" cm="1">
        <f t="array" ref="X973">_xlfn.IFS(X972="","",
W973="", "",
AND($B$3="İllik"),DATE(YEAR(X972)+1,MONTH(X972),DAY(X972) ),
AND($B$3="Aylıq", $AH$14="Not end"), EDATE(X972,1),
AND($B$3="Aylıq", $AH$14="End"), EOMONTH(X972,1)
)</f>
        <v/>
      </c>
      <c r="Y973" s="51" t="str" cm="1">
        <f t="array" aca="1" ref="Y973" ca="1">_xlfn.IFS(
AND($B$7="Dövrün əvvəlində", Y972&lt;=last_rou_date), DATE(YEAR(Y972)+1, 12, 31),
AND($B$7="Dövrün sonunda", Y972&lt;=last_payment_date), DATE(YEAR(Y972)+1, 12, 31),
TRUE, ""
)</f>
        <v/>
      </c>
      <c r="Z973" s="75" t="str" cm="1">
        <f t="array" aca="1" ref="Z973" ca="1">_xlfn.IFS(
AND($AN$14="Not year_end", Z972&gt;last_payment_date), "",
AND($AN$14="Year_end", Z972&gt;=last_payment_date), "",
AND($AN$14="Year_end"), DATE(YEAR(Z972+1), 12, 31),
AND($AN$14="Not year_end", MONTH(Z972)=12, DAY(Z972)=31), DATE(YEAR(Z971)+1, MONTH(Z971), DAY(Z971)),
AND($AN$14="Not year_end", OR(MONTH(Z972)&lt;&gt;12, DAY(Z972)&lt;&gt;31) ), DATE(YEAR(Z972), 12, 31)
)</f>
        <v/>
      </c>
      <c r="AA973" s="75" t="str" cm="1">
        <f t="array" aca="1" ref="AA973" ca="1">_xlfn.IFS(AA972="", "",
AND(AA972=last_payment_date, OR(MONTH(AA972)&lt;&gt;12, DAY(AA972)&lt;&gt;31) ), DATE(YEAR(AA972), 12, 31),
AND(MONTH(AA972)=12, DAY(AA972)=31, AA972&gt;=last_payment_date), "",
AND(MONTH(AA972)=12, DAY(AA972)&lt;&gt;31),  EOMONTH(AA972,0),
AND(MONTH(AA972)=12, DAY(AA972)=31, $AH$14="Not end"),  EDATE(AA971,1),
AND($AH$14="Not end"), EDATE(AA972, 1),
AND($AH$14="End"), EOMONTH(AA972, 1)
)</f>
        <v/>
      </c>
      <c r="AB973" s="75" t="str" cm="1">
        <f t="array" aca="1" ref="AB973" ca="1">_xlfn.IFS(AB972="","",
AND(AB972=last_rou_date), "",
AND($B$3="İllik"),DATE(YEAR(AB972)+1,MONTH(AB972),DAY(AB972) ),
AND($B$3="Aylıq", $AH$14="Not end"), EDATE(AB972,1),
AND($B$3="Aylıq", $AH$14="End"), EOMONTH(AB972,1)
)</f>
        <v/>
      </c>
      <c r="AC973" s="75" t="str" cm="1">
        <f t="array" aca="1" ref="AC973" ca="1">_xlfn.IFS(
AND($AN$14="Not year_end", AC972&gt;last_rou_date), "",
AND($AN$14="Year_end", AC972&gt;=last_rou_date), "",
AND($AN$14="Year_end"), DATE(YEAR(AC972+1), 12, 31),
AND($AN$14="Not year_end", MONTH(AC972)=12, DAY(AC972)=31), DATE(YEAR(AC971)+1, MONTH(AC971), DAY(AC971)),
AND($AN$14="Not year_end", OR(MONTH(AC972)&lt;&gt;12, DAY(AC972)&lt;&gt;31) ), DATE(YEAR(AC972), 12, 31)
)</f>
        <v/>
      </c>
      <c r="AD973" s="75" t="str" cm="1">
        <f t="array" aca="1" ref="AD973" ca="1">_xlfn.IFS(AD972="", "",
AND(AD972=last_rou_date, OR(MONTH(AD972)&lt;&gt;12, DAY(AD972)&lt;&gt;31) ), DATE(YEAR(AD972), 12, 31),
AND(MONTH(AD972)=12, DAY(AD972)=31, AD972&gt;=last_rou_date), "",
AND(MONTH(AD972)=12, DAY(AD972)&lt;&gt;31),  EOMONTH(AD972,0),
AND(MONTH(AD972)=12, DAY(AD972)=31, $AH$14="Not end"),  EDATE(AD971,1),
AND($AH$14="Not end"), EDATE(AD972, 1),
AND($AH$14="End"), EOMONTH(AD972, 1)
)</f>
        <v/>
      </c>
      <c r="AE973" s="51" t="str" cm="1">
        <f t="array" ref="AE973">_xlfn.IFS(W973="", "",
AND(W973&gt;0, W973&lt;=$B$4, $C$2="İllik artım, faiz olaraq", $D$2&gt;0, $B$3="İllik"), $B$5*((1+$D$2)^(W973-1)),
AND(W973&gt;0, W973&lt;=$B$4, $C$2="İllik artım, faiz olaraq", $D$2&gt;0, $B$3="Aylıq"), $B$5*((1+$D$2)^ROUNDDOWN((W973-1)/12,0)),
AND(W973=1, $C$2="Aşağıdakı kimi dəyişir", ), $B$5,
AND(W973&gt;1, W973&lt;=$B$4, $C$2="Aşağıdakı kimi dəyişir"), IFERROR(VLOOKUP(W973, $C$4:$D$7, 2, FALSE), AE972),
AND(W973&gt;0, W973&lt;=$B$4), $B$5,
TRUE,0 )</f>
        <v/>
      </c>
      <c r="AF973" s="51" t="str">
        <f t="shared" ca="1" si="43"/>
        <v/>
      </c>
    </row>
    <row r="974" spans="1:32" x14ac:dyDescent="0.4">
      <c r="A974" s="13" t="str" cm="1">
        <f t="array" aca="1" ref="A974" ca="1">_xlfn.IFS(
AND(SUMIFS(lease_table_interest_accruals, lease_table_dates, A973)&gt;0, COUNTIFS($E$14:E973, "Interest accrual", $A$14:A973, A973)=0),  A973,
AND(SUMIFS(lease_table_payments, lease_table_dates, A973)&gt;0, COUNTIFS($E$14:E973, "Payment", $A$14:A973, A973)=0),  A973,
AND(SUMIFS(rou_table_deprs, rou_table_dates, A973)&gt;0, COUNTIFS($E$14:E973, "Depreciation", $A$14:A973, A973)=0),  A973,
TRUE,  IFERROR(INDEX(rou_table_dates,  MATCH(A973, rou_table_dates)+1, ), "")
)</f>
        <v/>
      </c>
      <c r="B974" s="1" t="str" cm="1">
        <f t="array" aca="1" ref="B974" ca="1">_xlfn.IFS(
AND(E974="Payment", A974=$B$2), $AM$14,
E974="Payment", $AM$15,
E974="Interest accrual", $AM$18,
E974="Depreciation", $AM$17,
TRUE, "")</f>
        <v/>
      </c>
      <c r="C974" s="1" t="str" cm="1">
        <f t="array" aca="1" ref="C974" ca="1">_xlfn.IFS(
E974="Payment", $AM$19,
E974="Interest accrual", $AM$15,
E974="Depreciation", $AM$16,
TRUE, "")</f>
        <v/>
      </c>
      <c r="D974" s="1" t="str" cm="1">
        <f t="array" aca="1" ref="D974" ca="1">_xlfn.IFS(
E974="Payment", _xlfn.XLOOKUP(A974, lease_table_dates, lease_table_payments, 0, 0),
E974="Interest accrual", _xlfn.XLOOKUP(A974, lease_table_dates, lease_table_interest_accruals, 0, 0),
E974="Depreciation", _xlfn.XLOOKUP(A974, rou_table_dates, rou_table_deprs, 0, 0),
TRUE, ""
)</f>
        <v/>
      </c>
      <c r="E974" s="7" t="str" cm="1">
        <f t="array" aca="1" ref="E974" ca="1">_xlfn.IFS(
AND(SUMIFS(lease_table_interest_accruals, lease_table_dates, A974)&gt;0, COUNTIFS($E$14:E973, "Interest accrual", $A$14:A973, A974)=0), "Interest accrual",
AND(SUMIFS(lease_table_payments, lease_table_dates, A974)&gt;0, COUNTIFS($E$14:E973, "Payment", $A$14:A973, A974)=0), "Payment",
AND(SUMIFS(rou_table_deprs, rou_table_dates, A974)&gt;0, COUNTIFS($E$14:E973, "Depreciation", $A$14:A973, A974)=0), "Depreciation",
TRUE,  ""
)</f>
        <v/>
      </c>
      <c r="G974" s="13" t="str" cm="1">
        <f t="array" aca="1" ref="G974" ca="1">_xlfn.IFS(
AND($B$11="Hə", $B$3="İllik"), Z974,
AND($B$11="Hə", $B$3="Aylıq"), AA974,
$B$11="Yox", X974)</f>
        <v/>
      </c>
      <c r="H974" s="1" t="str" cm="1">
        <f t="array" aca="1" ref="H974" ca="1">_xlfn.IFS( G974="", "",
TRUE, ROUND( H973+I974-J974, 2) )</f>
        <v/>
      </c>
      <c r="I974" s="1" t="str" cm="1">
        <f t="array" aca="1" ref="I974" ca="1">_xlfn.IFS(G974="", "",
G974=last_payment_date, (J974-H973),
 TRUE,  -  (H973- H973* (1+$B$6)^ (_xlfn.DAYS(G974,G973)/365) )
)</f>
        <v/>
      </c>
      <c r="J974" s="1" t="str" cm="1">
        <f t="array" aca="1" ref="J974" ca="1">_xlfn.IFS(G974="", "",
TRUE, _xlfn.XLOOKUP(G974,  payment_dates, payments,0,0)
)</f>
        <v/>
      </c>
      <c r="L974" s="8" t="str" cm="1">
        <f t="array" aca="1" ref="L974" ca="1">_xlfn.IFS(
AND($B$11="Hə", $B$3="İllik"), AC974,
AND($B$11="Hə", $B$3="Aylıq"), AD974,
$B$11="Yox", AB974)</f>
        <v/>
      </c>
      <c r="M974" s="1" t="str" cm="1">
        <f t="array" aca="1" ref="M974" ca="1">_xlfn.IFS( L974="", "",
(M973-N974)&lt;=0.5, 0,
TRUE,  M973-N974)</f>
        <v/>
      </c>
      <c r="N974" s="7" t="str" cm="1">
        <f t="array" aca="1" ref="N974" ca="1">_xlfn.IFS(
L974="", "",
TRUE, MIN(M973, ROUND($M$14/ (last_rou_date - $B$2) * (L974-L973), 2) )
)</f>
        <v/>
      </c>
      <c r="P974" s="59" t="str">
        <f t="shared" ca="1" si="45"/>
        <v/>
      </c>
      <c r="Q974" s="1" t="str" cm="1">
        <f t="array" aca="1" ref="Q974" ca="1">_xlfn.IFS(P974="","",
$B$11="Hə", _xlfn.XLOOKUP(DATE(P974, 12, 31), rou_table_dates, rou_table_nbvs,0, 0),
TRUE,  MAX(0, ROUND($M$14 - $M$14/ (last_rou_date - $B$2) * (DATE(P974,12,31) - $B$2), 2) )
)</f>
        <v/>
      </c>
      <c r="R974" s="1" t="str" cm="1">
        <f t="array" aca="1" ref="R974" ca="1">_xlfn.IFS(P974="","",
$B$11="Hə", _xlfn.XLOOKUP(DATE(P974, 12, 31), lease_table_dates, lease_table_balances,0, 0),
TRUE, IFERROR( XNPV($B$6, IF(payment_dates &gt;DATE(P974, 12, 31), payments,  0),  IF(payment_dates &gt;DATE(P974, 12, 31), payment_dates,  DATE(P974, 12, 31))    ),0)
)</f>
        <v/>
      </c>
      <c r="S974" s="1" t="str" cm="1">
        <f t="array" aca="1" ref="S974" ca="1">_xlfn.IFS(P974="","",
TRUE,  MIN( MIN(Q973, $M$14), ROUND($M$14/ (last_rou_date - $B$2) * (DATE(P974,12,31) - MAX($B$2, DATE(P974-1, 12, 31))), 2) )
)</f>
        <v/>
      </c>
      <c r="T974" s="7" t="str" cm="1">
        <f t="array" aca="1" ref="T974" ca="1">_xlfn.IFS(P974="", "",
ISTEXT(R973), R974- (H974 - SUMIFS( lease_table_payments, lease_table_years, P974) -$AG$14 ),
AND(ISNUMBER(R973), R974&lt;&gt;""),   R974- (R973 - SUMIFS( lease_table_payments, lease_table_years, P974) )
)</f>
        <v/>
      </c>
      <c r="V974" s="64">
        <f t="shared" si="44"/>
        <v>961</v>
      </c>
      <c r="W974" s="51" t="str" cm="1">
        <f t="array" ref="W974">_xlfn.IFS(
OR(W973=$B$4, W973=""),"",
TRUE,W973+1
)</f>
        <v/>
      </c>
      <c r="X974" s="51" t="str" cm="1">
        <f t="array" ref="X974">_xlfn.IFS(X973="","",
W974="", "",
AND($B$3="İllik"),DATE(YEAR(X973)+1,MONTH(X973),DAY(X973) ),
AND($B$3="Aylıq", $AH$14="Not end"), EDATE(X973,1),
AND($B$3="Aylıq", $AH$14="End"), EOMONTH(X973,1)
)</f>
        <v/>
      </c>
      <c r="Y974" s="51" t="str" cm="1">
        <f t="array" aca="1" ref="Y974" ca="1">_xlfn.IFS(
AND($B$7="Dövrün əvvəlində", Y973&lt;=last_rou_date), DATE(YEAR(Y973)+1, 12, 31),
AND($B$7="Dövrün sonunda", Y973&lt;=last_payment_date), DATE(YEAR(Y973)+1, 12, 31),
TRUE, ""
)</f>
        <v/>
      </c>
      <c r="Z974" s="75" t="str" cm="1">
        <f t="array" aca="1" ref="Z974" ca="1">_xlfn.IFS(
AND($AN$14="Not year_end", Z973&gt;last_payment_date), "",
AND($AN$14="Year_end", Z973&gt;=last_payment_date), "",
AND($AN$14="Year_end"), DATE(YEAR(Z973+1), 12, 31),
AND($AN$14="Not year_end", MONTH(Z973)=12, DAY(Z973)=31), DATE(YEAR(Z972)+1, MONTH(Z972), DAY(Z972)),
AND($AN$14="Not year_end", OR(MONTH(Z973)&lt;&gt;12, DAY(Z973)&lt;&gt;31) ), DATE(YEAR(Z973), 12, 31)
)</f>
        <v/>
      </c>
      <c r="AA974" s="75" t="str" cm="1">
        <f t="array" aca="1" ref="AA974" ca="1">_xlfn.IFS(AA973="", "",
AND(AA973=last_payment_date, OR(MONTH(AA973)&lt;&gt;12, DAY(AA973)&lt;&gt;31) ), DATE(YEAR(AA973), 12, 31),
AND(MONTH(AA973)=12, DAY(AA973)=31, AA973&gt;=last_payment_date), "",
AND(MONTH(AA973)=12, DAY(AA973)&lt;&gt;31),  EOMONTH(AA973,0),
AND(MONTH(AA973)=12, DAY(AA973)=31, $AH$14="Not end"),  EDATE(AA972,1),
AND($AH$14="Not end"), EDATE(AA973, 1),
AND($AH$14="End"), EOMONTH(AA973, 1)
)</f>
        <v/>
      </c>
      <c r="AB974" s="75" t="str" cm="1">
        <f t="array" aca="1" ref="AB974" ca="1">_xlfn.IFS(AB973="","",
AND(AB973=last_rou_date), "",
AND($B$3="İllik"),DATE(YEAR(AB973)+1,MONTH(AB973),DAY(AB973) ),
AND($B$3="Aylıq", $AH$14="Not end"), EDATE(AB973,1),
AND($B$3="Aylıq", $AH$14="End"), EOMONTH(AB973,1)
)</f>
        <v/>
      </c>
      <c r="AC974" s="75" t="str" cm="1">
        <f t="array" aca="1" ref="AC974" ca="1">_xlfn.IFS(
AND($AN$14="Not year_end", AC973&gt;last_rou_date), "",
AND($AN$14="Year_end", AC973&gt;=last_rou_date), "",
AND($AN$14="Year_end"), DATE(YEAR(AC973+1), 12, 31),
AND($AN$14="Not year_end", MONTH(AC973)=12, DAY(AC973)=31), DATE(YEAR(AC972)+1, MONTH(AC972), DAY(AC972)),
AND($AN$14="Not year_end", OR(MONTH(AC973)&lt;&gt;12, DAY(AC973)&lt;&gt;31) ), DATE(YEAR(AC973), 12, 31)
)</f>
        <v/>
      </c>
      <c r="AD974" s="75" t="str" cm="1">
        <f t="array" aca="1" ref="AD974" ca="1">_xlfn.IFS(AD973="", "",
AND(AD973=last_rou_date, OR(MONTH(AD973)&lt;&gt;12, DAY(AD973)&lt;&gt;31) ), DATE(YEAR(AD973), 12, 31),
AND(MONTH(AD973)=12, DAY(AD973)=31, AD973&gt;=last_rou_date), "",
AND(MONTH(AD973)=12, DAY(AD973)&lt;&gt;31),  EOMONTH(AD973,0),
AND(MONTH(AD973)=12, DAY(AD973)=31, $AH$14="Not end"),  EDATE(AD972,1),
AND($AH$14="Not end"), EDATE(AD973, 1),
AND($AH$14="End"), EOMONTH(AD973, 1)
)</f>
        <v/>
      </c>
      <c r="AE974" s="51" t="str" cm="1">
        <f t="array" ref="AE974">_xlfn.IFS(W974="", "",
AND(W974&gt;0, W974&lt;=$B$4, $C$2="İllik artım, faiz olaraq", $D$2&gt;0, $B$3="İllik"), $B$5*((1+$D$2)^(W974-1)),
AND(W974&gt;0, W974&lt;=$B$4, $C$2="İllik artım, faiz olaraq", $D$2&gt;0, $B$3="Aylıq"), $B$5*((1+$D$2)^ROUNDDOWN((W974-1)/12,0)),
AND(W974=1, $C$2="Aşağıdakı kimi dəyişir", ), $B$5,
AND(W974&gt;1, W974&lt;=$B$4, $C$2="Aşağıdakı kimi dəyişir"), IFERROR(VLOOKUP(W974, $C$4:$D$7, 2, FALSE), AE973),
AND(W974&gt;0, W974&lt;=$B$4), $B$5,
TRUE,0 )</f>
        <v/>
      </c>
      <c r="AF974" s="51" t="str">
        <f t="shared" ca="1" si="43"/>
        <v/>
      </c>
    </row>
    <row r="975" spans="1:32" x14ac:dyDescent="0.4">
      <c r="A975" s="13" t="str" cm="1">
        <f t="array" aca="1" ref="A975" ca="1">_xlfn.IFS(
AND(SUMIFS(lease_table_interest_accruals, lease_table_dates, A974)&gt;0, COUNTIFS($E$14:E974, "Interest accrual", $A$14:A974, A974)=0),  A974,
AND(SUMIFS(lease_table_payments, lease_table_dates, A974)&gt;0, COUNTIFS($E$14:E974, "Payment", $A$14:A974, A974)=0),  A974,
AND(SUMIFS(rou_table_deprs, rou_table_dates, A974)&gt;0, COUNTIFS($E$14:E974, "Depreciation", $A$14:A974, A974)=0),  A974,
TRUE,  IFERROR(INDEX(rou_table_dates,  MATCH(A974, rou_table_dates)+1, ), "")
)</f>
        <v/>
      </c>
      <c r="B975" s="1" t="str" cm="1">
        <f t="array" aca="1" ref="B975" ca="1">_xlfn.IFS(
AND(E975="Payment", A975=$B$2), $AM$14,
E975="Payment", $AM$15,
E975="Interest accrual", $AM$18,
E975="Depreciation", $AM$17,
TRUE, "")</f>
        <v/>
      </c>
      <c r="C975" s="1" t="str" cm="1">
        <f t="array" aca="1" ref="C975" ca="1">_xlfn.IFS(
E975="Payment", $AM$19,
E975="Interest accrual", $AM$15,
E975="Depreciation", $AM$16,
TRUE, "")</f>
        <v/>
      </c>
      <c r="D975" s="1" t="str" cm="1">
        <f t="array" aca="1" ref="D975" ca="1">_xlfn.IFS(
E975="Payment", _xlfn.XLOOKUP(A975, lease_table_dates, lease_table_payments, 0, 0),
E975="Interest accrual", _xlfn.XLOOKUP(A975, lease_table_dates, lease_table_interest_accruals, 0, 0),
E975="Depreciation", _xlfn.XLOOKUP(A975, rou_table_dates, rou_table_deprs, 0, 0),
TRUE, ""
)</f>
        <v/>
      </c>
      <c r="E975" s="7" t="str" cm="1">
        <f t="array" aca="1" ref="E975" ca="1">_xlfn.IFS(
AND(SUMIFS(lease_table_interest_accruals, lease_table_dates, A975)&gt;0, COUNTIFS($E$14:E974, "Interest accrual", $A$14:A974, A975)=0), "Interest accrual",
AND(SUMIFS(lease_table_payments, lease_table_dates, A975)&gt;0, COUNTIFS($E$14:E974, "Payment", $A$14:A974, A975)=0), "Payment",
AND(SUMIFS(rou_table_deprs, rou_table_dates, A975)&gt;0, COUNTIFS($E$14:E974, "Depreciation", $A$14:A974, A975)=0), "Depreciation",
TRUE,  ""
)</f>
        <v/>
      </c>
      <c r="G975" s="13" t="str" cm="1">
        <f t="array" aca="1" ref="G975" ca="1">_xlfn.IFS(
AND($B$11="Hə", $B$3="İllik"), Z975,
AND($B$11="Hə", $B$3="Aylıq"), AA975,
$B$11="Yox", X975)</f>
        <v/>
      </c>
      <c r="H975" s="1" t="str" cm="1">
        <f t="array" aca="1" ref="H975" ca="1">_xlfn.IFS( G975="", "",
TRUE, ROUND( H974+I975-J975, 2) )</f>
        <v/>
      </c>
      <c r="I975" s="1" t="str" cm="1">
        <f t="array" aca="1" ref="I975" ca="1">_xlfn.IFS(G975="", "",
G975=last_payment_date, (J975-H974),
 TRUE,  -  (H974- H974* (1+$B$6)^ (_xlfn.DAYS(G975,G974)/365) )
)</f>
        <v/>
      </c>
      <c r="J975" s="1" t="str" cm="1">
        <f t="array" aca="1" ref="J975" ca="1">_xlfn.IFS(G975="", "",
TRUE, _xlfn.XLOOKUP(G975,  payment_dates, payments,0,0)
)</f>
        <v/>
      </c>
      <c r="L975" s="8" t="str" cm="1">
        <f t="array" aca="1" ref="L975" ca="1">_xlfn.IFS(
AND($B$11="Hə", $B$3="İllik"), AC975,
AND($B$11="Hə", $B$3="Aylıq"), AD975,
$B$11="Yox", AB975)</f>
        <v/>
      </c>
      <c r="M975" s="1" t="str" cm="1">
        <f t="array" aca="1" ref="M975" ca="1">_xlfn.IFS( L975="", "",
(M974-N975)&lt;=0.5, 0,
TRUE,  M974-N975)</f>
        <v/>
      </c>
      <c r="N975" s="7" t="str" cm="1">
        <f t="array" aca="1" ref="N975" ca="1">_xlfn.IFS(
L975="", "",
TRUE, MIN(M974, ROUND($M$14/ (last_rou_date - $B$2) * (L975-L974), 2) )
)</f>
        <v/>
      </c>
      <c r="P975" s="59" t="str">
        <f t="shared" ca="1" si="45"/>
        <v/>
      </c>
      <c r="Q975" s="1" t="str" cm="1">
        <f t="array" aca="1" ref="Q975" ca="1">_xlfn.IFS(P975="","",
$B$11="Hə", _xlfn.XLOOKUP(DATE(P975, 12, 31), rou_table_dates, rou_table_nbvs,0, 0),
TRUE,  MAX(0, ROUND($M$14 - $M$14/ (last_rou_date - $B$2) * (DATE(P975,12,31) - $B$2), 2) )
)</f>
        <v/>
      </c>
      <c r="R975" s="1" t="str" cm="1">
        <f t="array" aca="1" ref="R975" ca="1">_xlfn.IFS(P975="","",
$B$11="Hə", _xlfn.XLOOKUP(DATE(P975, 12, 31), lease_table_dates, lease_table_balances,0, 0),
TRUE, IFERROR( XNPV($B$6, IF(payment_dates &gt;DATE(P975, 12, 31), payments,  0),  IF(payment_dates &gt;DATE(P975, 12, 31), payment_dates,  DATE(P975, 12, 31))    ),0)
)</f>
        <v/>
      </c>
      <c r="S975" s="1" t="str" cm="1">
        <f t="array" aca="1" ref="S975" ca="1">_xlfn.IFS(P975="","",
TRUE,  MIN( MIN(Q974, $M$14), ROUND($M$14/ (last_rou_date - $B$2) * (DATE(P975,12,31) - MAX($B$2, DATE(P975-1, 12, 31))), 2) )
)</f>
        <v/>
      </c>
      <c r="T975" s="7" t="str" cm="1">
        <f t="array" aca="1" ref="T975" ca="1">_xlfn.IFS(P975="", "",
ISTEXT(R974), R975- (H975 - SUMIFS( lease_table_payments, lease_table_years, P975) -$AG$14 ),
AND(ISNUMBER(R974), R975&lt;&gt;""),   R975- (R974 - SUMIFS( lease_table_payments, lease_table_years, P975) )
)</f>
        <v/>
      </c>
      <c r="V975" s="64">
        <f t="shared" si="44"/>
        <v>962</v>
      </c>
      <c r="W975" s="51" t="str" cm="1">
        <f t="array" ref="W975">_xlfn.IFS(
OR(W974=$B$4, W974=""),"",
TRUE,W974+1
)</f>
        <v/>
      </c>
      <c r="X975" s="51" t="str" cm="1">
        <f t="array" ref="X975">_xlfn.IFS(X974="","",
W975="", "",
AND($B$3="İllik"),DATE(YEAR(X974)+1,MONTH(X974),DAY(X974) ),
AND($B$3="Aylıq", $AH$14="Not end"), EDATE(X974,1),
AND($B$3="Aylıq", $AH$14="End"), EOMONTH(X974,1)
)</f>
        <v/>
      </c>
      <c r="Y975" s="51" t="str" cm="1">
        <f t="array" aca="1" ref="Y975" ca="1">_xlfn.IFS(
AND($B$7="Dövrün əvvəlində", Y974&lt;=last_rou_date), DATE(YEAR(Y974)+1, 12, 31),
AND($B$7="Dövrün sonunda", Y974&lt;=last_payment_date), DATE(YEAR(Y974)+1, 12, 31),
TRUE, ""
)</f>
        <v/>
      </c>
      <c r="Z975" s="75" t="str" cm="1">
        <f t="array" aca="1" ref="Z975" ca="1">_xlfn.IFS(
AND($AN$14="Not year_end", Z974&gt;last_payment_date), "",
AND($AN$14="Year_end", Z974&gt;=last_payment_date), "",
AND($AN$14="Year_end"), DATE(YEAR(Z974+1), 12, 31),
AND($AN$14="Not year_end", MONTH(Z974)=12, DAY(Z974)=31), DATE(YEAR(Z973)+1, MONTH(Z973), DAY(Z973)),
AND($AN$14="Not year_end", OR(MONTH(Z974)&lt;&gt;12, DAY(Z974)&lt;&gt;31) ), DATE(YEAR(Z974), 12, 31)
)</f>
        <v/>
      </c>
      <c r="AA975" s="75" t="str" cm="1">
        <f t="array" aca="1" ref="AA975" ca="1">_xlfn.IFS(AA974="", "",
AND(AA974=last_payment_date, OR(MONTH(AA974)&lt;&gt;12, DAY(AA974)&lt;&gt;31) ), DATE(YEAR(AA974), 12, 31),
AND(MONTH(AA974)=12, DAY(AA974)=31, AA974&gt;=last_payment_date), "",
AND(MONTH(AA974)=12, DAY(AA974)&lt;&gt;31),  EOMONTH(AA974,0),
AND(MONTH(AA974)=12, DAY(AA974)=31, $AH$14="Not end"),  EDATE(AA973,1),
AND($AH$14="Not end"), EDATE(AA974, 1),
AND($AH$14="End"), EOMONTH(AA974, 1)
)</f>
        <v/>
      </c>
      <c r="AB975" s="75" t="str" cm="1">
        <f t="array" aca="1" ref="AB975" ca="1">_xlfn.IFS(AB974="","",
AND(AB974=last_rou_date), "",
AND($B$3="İllik"),DATE(YEAR(AB974)+1,MONTH(AB974),DAY(AB974) ),
AND($B$3="Aylıq", $AH$14="Not end"), EDATE(AB974,1),
AND($B$3="Aylıq", $AH$14="End"), EOMONTH(AB974,1)
)</f>
        <v/>
      </c>
      <c r="AC975" s="75" t="str" cm="1">
        <f t="array" aca="1" ref="AC975" ca="1">_xlfn.IFS(
AND($AN$14="Not year_end", AC974&gt;last_rou_date), "",
AND($AN$14="Year_end", AC974&gt;=last_rou_date), "",
AND($AN$14="Year_end"), DATE(YEAR(AC974+1), 12, 31),
AND($AN$14="Not year_end", MONTH(AC974)=12, DAY(AC974)=31), DATE(YEAR(AC973)+1, MONTH(AC973), DAY(AC973)),
AND($AN$14="Not year_end", OR(MONTH(AC974)&lt;&gt;12, DAY(AC974)&lt;&gt;31) ), DATE(YEAR(AC974), 12, 31)
)</f>
        <v/>
      </c>
      <c r="AD975" s="75" t="str" cm="1">
        <f t="array" aca="1" ref="AD975" ca="1">_xlfn.IFS(AD974="", "",
AND(AD974=last_rou_date, OR(MONTH(AD974)&lt;&gt;12, DAY(AD974)&lt;&gt;31) ), DATE(YEAR(AD974), 12, 31),
AND(MONTH(AD974)=12, DAY(AD974)=31, AD974&gt;=last_rou_date), "",
AND(MONTH(AD974)=12, DAY(AD974)&lt;&gt;31),  EOMONTH(AD974,0),
AND(MONTH(AD974)=12, DAY(AD974)=31, $AH$14="Not end"),  EDATE(AD973,1),
AND($AH$14="Not end"), EDATE(AD974, 1),
AND($AH$14="End"), EOMONTH(AD974, 1)
)</f>
        <v/>
      </c>
      <c r="AE975" s="51" t="str" cm="1">
        <f t="array" ref="AE975">_xlfn.IFS(W975="", "",
AND(W975&gt;0, W975&lt;=$B$4, $C$2="İllik artım, faiz olaraq", $D$2&gt;0, $B$3="İllik"), $B$5*((1+$D$2)^(W975-1)),
AND(W975&gt;0, W975&lt;=$B$4, $C$2="İllik artım, faiz olaraq", $D$2&gt;0, $B$3="Aylıq"), $B$5*((1+$D$2)^ROUNDDOWN((W975-1)/12,0)),
AND(W975=1, $C$2="Aşağıdakı kimi dəyişir", ), $B$5,
AND(W975&gt;1, W975&lt;=$B$4, $C$2="Aşağıdakı kimi dəyişir"), IFERROR(VLOOKUP(W975, $C$4:$D$7, 2, FALSE), AE974),
AND(W975&gt;0, W975&lt;=$B$4), $B$5,
TRUE,0 )</f>
        <v/>
      </c>
      <c r="AF975" s="51" t="str">
        <f t="shared" ref="AF975:AF1038" ca="1" si="46">IF(G975="","",YEAR(G975))</f>
        <v/>
      </c>
    </row>
    <row r="976" spans="1:32" x14ac:dyDescent="0.4">
      <c r="A976" s="13" t="str" cm="1">
        <f t="array" aca="1" ref="A976" ca="1">_xlfn.IFS(
AND(SUMIFS(lease_table_interest_accruals, lease_table_dates, A975)&gt;0, COUNTIFS($E$14:E975, "Interest accrual", $A$14:A975, A975)=0),  A975,
AND(SUMIFS(lease_table_payments, lease_table_dates, A975)&gt;0, COUNTIFS($E$14:E975, "Payment", $A$14:A975, A975)=0),  A975,
AND(SUMIFS(rou_table_deprs, rou_table_dates, A975)&gt;0, COUNTIFS($E$14:E975, "Depreciation", $A$14:A975, A975)=0),  A975,
TRUE,  IFERROR(INDEX(rou_table_dates,  MATCH(A975, rou_table_dates)+1, ), "")
)</f>
        <v/>
      </c>
      <c r="B976" s="1" t="str" cm="1">
        <f t="array" aca="1" ref="B976" ca="1">_xlfn.IFS(
AND(E976="Payment", A976=$B$2), $AM$14,
E976="Payment", $AM$15,
E976="Interest accrual", $AM$18,
E976="Depreciation", $AM$17,
TRUE, "")</f>
        <v/>
      </c>
      <c r="C976" s="1" t="str" cm="1">
        <f t="array" aca="1" ref="C976" ca="1">_xlfn.IFS(
E976="Payment", $AM$19,
E976="Interest accrual", $AM$15,
E976="Depreciation", $AM$16,
TRUE, "")</f>
        <v/>
      </c>
      <c r="D976" s="1" t="str" cm="1">
        <f t="array" aca="1" ref="D976" ca="1">_xlfn.IFS(
E976="Payment", _xlfn.XLOOKUP(A976, lease_table_dates, lease_table_payments, 0, 0),
E976="Interest accrual", _xlfn.XLOOKUP(A976, lease_table_dates, lease_table_interest_accruals, 0, 0),
E976="Depreciation", _xlfn.XLOOKUP(A976, rou_table_dates, rou_table_deprs, 0, 0),
TRUE, ""
)</f>
        <v/>
      </c>
      <c r="E976" s="7" t="str" cm="1">
        <f t="array" aca="1" ref="E976" ca="1">_xlfn.IFS(
AND(SUMIFS(lease_table_interest_accruals, lease_table_dates, A976)&gt;0, COUNTIFS($E$14:E975, "Interest accrual", $A$14:A975, A976)=0), "Interest accrual",
AND(SUMIFS(lease_table_payments, lease_table_dates, A976)&gt;0, COUNTIFS($E$14:E975, "Payment", $A$14:A975, A976)=0), "Payment",
AND(SUMIFS(rou_table_deprs, rou_table_dates, A976)&gt;0, COUNTIFS($E$14:E975, "Depreciation", $A$14:A975, A976)=0), "Depreciation",
TRUE,  ""
)</f>
        <v/>
      </c>
      <c r="G976" s="13" t="str" cm="1">
        <f t="array" aca="1" ref="G976" ca="1">_xlfn.IFS(
AND($B$11="Hə", $B$3="İllik"), Z976,
AND($B$11="Hə", $B$3="Aylıq"), AA976,
$B$11="Yox", X976)</f>
        <v/>
      </c>
      <c r="H976" s="1" t="str" cm="1">
        <f t="array" aca="1" ref="H976" ca="1">_xlfn.IFS( G976="", "",
TRUE, ROUND( H975+I976-J976, 2) )</f>
        <v/>
      </c>
      <c r="I976" s="1" t="str" cm="1">
        <f t="array" aca="1" ref="I976" ca="1">_xlfn.IFS(G976="", "",
G976=last_payment_date, (J976-H975),
 TRUE,  -  (H975- H975* (1+$B$6)^ (_xlfn.DAYS(G976,G975)/365) )
)</f>
        <v/>
      </c>
      <c r="J976" s="1" t="str" cm="1">
        <f t="array" aca="1" ref="J976" ca="1">_xlfn.IFS(G976="", "",
TRUE, _xlfn.XLOOKUP(G976,  payment_dates, payments,0,0)
)</f>
        <v/>
      </c>
      <c r="L976" s="8" t="str" cm="1">
        <f t="array" aca="1" ref="L976" ca="1">_xlfn.IFS(
AND($B$11="Hə", $B$3="İllik"), AC976,
AND($B$11="Hə", $B$3="Aylıq"), AD976,
$B$11="Yox", AB976)</f>
        <v/>
      </c>
      <c r="M976" s="1" t="str" cm="1">
        <f t="array" aca="1" ref="M976" ca="1">_xlfn.IFS( L976="", "",
(M975-N976)&lt;=0.5, 0,
TRUE,  M975-N976)</f>
        <v/>
      </c>
      <c r="N976" s="7" t="str" cm="1">
        <f t="array" aca="1" ref="N976" ca="1">_xlfn.IFS(
L976="", "",
TRUE, MIN(M975, ROUND($M$14/ (last_rou_date - $B$2) * (L976-L975), 2) )
)</f>
        <v/>
      </c>
      <c r="P976" s="59" t="str">
        <f t="shared" ca="1" si="45"/>
        <v/>
      </c>
      <c r="Q976" s="1" t="str" cm="1">
        <f t="array" aca="1" ref="Q976" ca="1">_xlfn.IFS(P976="","",
$B$11="Hə", _xlfn.XLOOKUP(DATE(P976, 12, 31), rou_table_dates, rou_table_nbvs,0, 0),
TRUE,  MAX(0, ROUND($M$14 - $M$14/ (last_rou_date - $B$2) * (DATE(P976,12,31) - $B$2), 2) )
)</f>
        <v/>
      </c>
      <c r="R976" s="1" t="str" cm="1">
        <f t="array" aca="1" ref="R976" ca="1">_xlfn.IFS(P976="","",
$B$11="Hə", _xlfn.XLOOKUP(DATE(P976, 12, 31), lease_table_dates, lease_table_balances,0, 0),
TRUE, IFERROR( XNPV($B$6, IF(payment_dates &gt;DATE(P976, 12, 31), payments,  0),  IF(payment_dates &gt;DATE(P976, 12, 31), payment_dates,  DATE(P976, 12, 31))    ),0)
)</f>
        <v/>
      </c>
      <c r="S976" s="1" t="str" cm="1">
        <f t="array" aca="1" ref="S976" ca="1">_xlfn.IFS(P976="","",
TRUE,  MIN( MIN(Q975, $M$14), ROUND($M$14/ (last_rou_date - $B$2) * (DATE(P976,12,31) - MAX($B$2, DATE(P976-1, 12, 31))), 2) )
)</f>
        <v/>
      </c>
      <c r="T976" s="7" t="str" cm="1">
        <f t="array" aca="1" ref="T976" ca="1">_xlfn.IFS(P976="", "",
ISTEXT(R975), R976- (H976 - SUMIFS( lease_table_payments, lease_table_years, P976) -$AG$14 ),
AND(ISNUMBER(R975), R976&lt;&gt;""),   R976- (R975 - SUMIFS( lease_table_payments, lease_table_years, P976) )
)</f>
        <v/>
      </c>
      <c r="V976" s="64">
        <f t="shared" ref="V976:V1039" si="47">V975+1</f>
        <v>963</v>
      </c>
      <c r="W976" s="51" t="str" cm="1">
        <f t="array" ref="W976">_xlfn.IFS(
OR(W975=$B$4, W975=""),"",
TRUE,W975+1
)</f>
        <v/>
      </c>
      <c r="X976" s="51" t="str" cm="1">
        <f t="array" ref="X976">_xlfn.IFS(X975="","",
W976="", "",
AND($B$3="İllik"),DATE(YEAR(X975)+1,MONTH(X975),DAY(X975) ),
AND($B$3="Aylıq", $AH$14="Not end"), EDATE(X975,1),
AND($B$3="Aylıq", $AH$14="End"), EOMONTH(X975,1)
)</f>
        <v/>
      </c>
      <c r="Y976" s="51" t="str" cm="1">
        <f t="array" aca="1" ref="Y976" ca="1">_xlfn.IFS(
AND($B$7="Dövrün əvvəlində", Y975&lt;=last_rou_date), DATE(YEAR(Y975)+1, 12, 31),
AND($B$7="Dövrün sonunda", Y975&lt;=last_payment_date), DATE(YEAR(Y975)+1, 12, 31),
TRUE, ""
)</f>
        <v/>
      </c>
      <c r="Z976" s="75" t="str" cm="1">
        <f t="array" aca="1" ref="Z976" ca="1">_xlfn.IFS(
AND($AN$14="Not year_end", Z975&gt;last_payment_date), "",
AND($AN$14="Year_end", Z975&gt;=last_payment_date), "",
AND($AN$14="Year_end"), DATE(YEAR(Z975+1), 12, 31),
AND($AN$14="Not year_end", MONTH(Z975)=12, DAY(Z975)=31), DATE(YEAR(Z974)+1, MONTH(Z974), DAY(Z974)),
AND($AN$14="Not year_end", OR(MONTH(Z975)&lt;&gt;12, DAY(Z975)&lt;&gt;31) ), DATE(YEAR(Z975), 12, 31)
)</f>
        <v/>
      </c>
      <c r="AA976" s="75" t="str" cm="1">
        <f t="array" aca="1" ref="AA976" ca="1">_xlfn.IFS(AA975="", "",
AND(AA975=last_payment_date, OR(MONTH(AA975)&lt;&gt;12, DAY(AA975)&lt;&gt;31) ), DATE(YEAR(AA975), 12, 31),
AND(MONTH(AA975)=12, DAY(AA975)=31, AA975&gt;=last_payment_date), "",
AND(MONTH(AA975)=12, DAY(AA975)&lt;&gt;31),  EOMONTH(AA975,0),
AND(MONTH(AA975)=12, DAY(AA975)=31, $AH$14="Not end"),  EDATE(AA974,1),
AND($AH$14="Not end"), EDATE(AA975, 1),
AND($AH$14="End"), EOMONTH(AA975, 1)
)</f>
        <v/>
      </c>
      <c r="AB976" s="75" t="str" cm="1">
        <f t="array" aca="1" ref="AB976" ca="1">_xlfn.IFS(AB975="","",
AND(AB975=last_rou_date), "",
AND($B$3="İllik"),DATE(YEAR(AB975)+1,MONTH(AB975),DAY(AB975) ),
AND($B$3="Aylıq", $AH$14="Not end"), EDATE(AB975,1),
AND($B$3="Aylıq", $AH$14="End"), EOMONTH(AB975,1)
)</f>
        <v/>
      </c>
      <c r="AC976" s="75" t="str" cm="1">
        <f t="array" aca="1" ref="AC976" ca="1">_xlfn.IFS(
AND($AN$14="Not year_end", AC975&gt;last_rou_date), "",
AND($AN$14="Year_end", AC975&gt;=last_rou_date), "",
AND($AN$14="Year_end"), DATE(YEAR(AC975+1), 12, 31),
AND($AN$14="Not year_end", MONTH(AC975)=12, DAY(AC975)=31), DATE(YEAR(AC974)+1, MONTH(AC974), DAY(AC974)),
AND($AN$14="Not year_end", OR(MONTH(AC975)&lt;&gt;12, DAY(AC975)&lt;&gt;31) ), DATE(YEAR(AC975), 12, 31)
)</f>
        <v/>
      </c>
      <c r="AD976" s="75" t="str" cm="1">
        <f t="array" aca="1" ref="AD976" ca="1">_xlfn.IFS(AD975="", "",
AND(AD975=last_rou_date, OR(MONTH(AD975)&lt;&gt;12, DAY(AD975)&lt;&gt;31) ), DATE(YEAR(AD975), 12, 31),
AND(MONTH(AD975)=12, DAY(AD975)=31, AD975&gt;=last_rou_date), "",
AND(MONTH(AD975)=12, DAY(AD975)&lt;&gt;31),  EOMONTH(AD975,0),
AND(MONTH(AD975)=12, DAY(AD975)=31, $AH$14="Not end"),  EDATE(AD974,1),
AND($AH$14="Not end"), EDATE(AD975, 1),
AND($AH$14="End"), EOMONTH(AD975, 1)
)</f>
        <v/>
      </c>
      <c r="AE976" s="51" t="str" cm="1">
        <f t="array" ref="AE976">_xlfn.IFS(W976="", "",
AND(W976&gt;0, W976&lt;=$B$4, $C$2="İllik artım, faiz olaraq", $D$2&gt;0, $B$3="İllik"), $B$5*((1+$D$2)^(W976-1)),
AND(W976&gt;0, W976&lt;=$B$4, $C$2="İllik artım, faiz olaraq", $D$2&gt;0, $B$3="Aylıq"), $B$5*((1+$D$2)^ROUNDDOWN((W976-1)/12,0)),
AND(W976=1, $C$2="Aşağıdakı kimi dəyişir", ), $B$5,
AND(W976&gt;1, W976&lt;=$B$4, $C$2="Aşağıdakı kimi dəyişir"), IFERROR(VLOOKUP(W976, $C$4:$D$7, 2, FALSE), AE975),
AND(W976&gt;0, W976&lt;=$B$4), $B$5,
TRUE,0 )</f>
        <v/>
      </c>
      <c r="AF976" s="51" t="str">
        <f t="shared" ca="1" si="46"/>
        <v/>
      </c>
    </row>
    <row r="977" spans="1:32" x14ac:dyDescent="0.4">
      <c r="A977" s="13" t="str" cm="1">
        <f t="array" aca="1" ref="A977" ca="1">_xlfn.IFS(
AND(SUMIFS(lease_table_interest_accruals, lease_table_dates, A976)&gt;0, COUNTIFS($E$14:E976, "Interest accrual", $A$14:A976, A976)=0),  A976,
AND(SUMIFS(lease_table_payments, lease_table_dates, A976)&gt;0, COUNTIFS($E$14:E976, "Payment", $A$14:A976, A976)=0),  A976,
AND(SUMIFS(rou_table_deprs, rou_table_dates, A976)&gt;0, COUNTIFS($E$14:E976, "Depreciation", $A$14:A976, A976)=0),  A976,
TRUE,  IFERROR(INDEX(rou_table_dates,  MATCH(A976, rou_table_dates)+1, ), "")
)</f>
        <v/>
      </c>
      <c r="B977" s="1" t="str" cm="1">
        <f t="array" aca="1" ref="B977" ca="1">_xlfn.IFS(
AND(E977="Payment", A977=$B$2), $AM$14,
E977="Payment", $AM$15,
E977="Interest accrual", $AM$18,
E977="Depreciation", $AM$17,
TRUE, "")</f>
        <v/>
      </c>
      <c r="C977" s="1" t="str" cm="1">
        <f t="array" aca="1" ref="C977" ca="1">_xlfn.IFS(
E977="Payment", $AM$19,
E977="Interest accrual", $AM$15,
E977="Depreciation", $AM$16,
TRUE, "")</f>
        <v/>
      </c>
      <c r="D977" s="1" t="str" cm="1">
        <f t="array" aca="1" ref="D977" ca="1">_xlfn.IFS(
E977="Payment", _xlfn.XLOOKUP(A977, lease_table_dates, lease_table_payments, 0, 0),
E977="Interest accrual", _xlfn.XLOOKUP(A977, lease_table_dates, lease_table_interest_accruals, 0, 0),
E977="Depreciation", _xlfn.XLOOKUP(A977, rou_table_dates, rou_table_deprs, 0, 0),
TRUE, ""
)</f>
        <v/>
      </c>
      <c r="E977" s="7" t="str" cm="1">
        <f t="array" aca="1" ref="E977" ca="1">_xlfn.IFS(
AND(SUMIFS(lease_table_interest_accruals, lease_table_dates, A977)&gt;0, COUNTIFS($E$14:E976, "Interest accrual", $A$14:A976, A977)=0), "Interest accrual",
AND(SUMIFS(lease_table_payments, lease_table_dates, A977)&gt;0, COUNTIFS($E$14:E976, "Payment", $A$14:A976, A977)=0), "Payment",
AND(SUMIFS(rou_table_deprs, rou_table_dates, A977)&gt;0, COUNTIFS($E$14:E976, "Depreciation", $A$14:A976, A977)=0), "Depreciation",
TRUE,  ""
)</f>
        <v/>
      </c>
      <c r="G977" s="13" t="str" cm="1">
        <f t="array" aca="1" ref="G977" ca="1">_xlfn.IFS(
AND($B$11="Hə", $B$3="İllik"), Z977,
AND($B$11="Hə", $B$3="Aylıq"), AA977,
$B$11="Yox", X977)</f>
        <v/>
      </c>
      <c r="H977" s="1" t="str" cm="1">
        <f t="array" aca="1" ref="H977" ca="1">_xlfn.IFS( G977="", "",
TRUE, ROUND( H976+I977-J977, 2) )</f>
        <v/>
      </c>
      <c r="I977" s="1" t="str" cm="1">
        <f t="array" aca="1" ref="I977" ca="1">_xlfn.IFS(G977="", "",
G977=last_payment_date, (J977-H976),
 TRUE,  -  (H976- H976* (1+$B$6)^ (_xlfn.DAYS(G977,G976)/365) )
)</f>
        <v/>
      </c>
      <c r="J977" s="1" t="str" cm="1">
        <f t="array" aca="1" ref="J977" ca="1">_xlfn.IFS(G977="", "",
TRUE, _xlfn.XLOOKUP(G977,  payment_dates, payments,0,0)
)</f>
        <v/>
      </c>
      <c r="L977" s="8" t="str" cm="1">
        <f t="array" aca="1" ref="L977" ca="1">_xlfn.IFS(
AND($B$11="Hə", $B$3="İllik"), AC977,
AND($B$11="Hə", $B$3="Aylıq"), AD977,
$B$11="Yox", AB977)</f>
        <v/>
      </c>
      <c r="M977" s="1" t="str" cm="1">
        <f t="array" aca="1" ref="M977" ca="1">_xlfn.IFS( L977="", "",
(M976-N977)&lt;=0.5, 0,
TRUE,  M976-N977)</f>
        <v/>
      </c>
      <c r="N977" s="7" t="str" cm="1">
        <f t="array" aca="1" ref="N977" ca="1">_xlfn.IFS(
L977="", "",
TRUE, MIN(M976, ROUND($M$14/ (last_rou_date - $B$2) * (L977-L976), 2) )
)</f>
        <v/>
      </c>
      <c r="P977" s="59" t="str">
        <f t="shared" ca="1" si="45"/>
        <v/>
      </c>
      <c r="Q977" s="1" t="str" cm="1">
        <f t="array" aca="1" ref="Q977" ca="1">_xlfn.IFS(P977="","",
$B$11="Hə", _xlfn.XLOOKUP(DATE(P977, 12, 31), rou_table_dates, rou_table_nbvs,0, 0),
TRUE,  MAX(0, ROUND($M$14 - $M$14/ (last_rou_date - $B$2) * (DATE(P977,12,31) - $B$2), 2) )
)</f>
        <v/>
      </c>
      <c r="R977" s="1" t="str" cm="1">
        <f t="array" aca="1" ref="R977" ca="1">_xlfn.IFS(P977="","",
$B$11="Hə", _xlfn.XLOOKUP(DATE(P977, 12, 31), lease_table_dates, lease_table_balances,0, 0),
TRUE, IFERROR( XNPV($B$6, IF(payment_dates &gt;DATE(P977, 12, 31), payments,  0),  IF(payment_dates &gt;DATE(P977, 12, 31), payment_dates,  DATE(P977, 12, 31))    ),0)
)</f>
        <v/>
      </c>
      <c r="S977" s="1" t="str" cm="1">
        <f t="array" aca="1" ref="S977" ca="1">_xlfn.IFS(P977="","",
TRUE,  MIN( MIN(Q976, $M$14), ROUND($M$14/ (last_rou_date - $B$2) * (DATE(P977,12,31) - MAX($B$2, DATE(P977-1, 12, 31))), 2) )
)</f>
        <v/>
      </c>
      <c r="T977" s="7" t="str" cm="1">
        <f t="array" aca="1" ref="T977" ca="1">_xlfn.IFS(P977="", "",
ISTEXT(R976), R977- (H977 - SUMIFS( lease_table_payments, lease_table_years, P977) -$AG$14 ),
AND(ISNUMBER(R976), R977&lt;&gt;""),   R977- (R976 - SUMIFS( lease_table_payments, lease_table_years, P977) )
)</f>
        <v/>
      </c>
      <c r="V977" s="64">
        <f t="shared" si="47"/>
        <v>964</v>
      </c>
      <c r="W977" s="51" t="str" cm="1">
        <f t="array" ref="W977">_xlfn.IFS(
OR(W976=$B$4, W976=""),"",
TRUE,W976+1
)</f>
        <v/>
      </c>
      <c r="X977" s="51" t="str" cm="1">
        <f t="array" ref="X977">_xlfn.IFS(X976="","",
W977="", "",
AND($B$3="İllik"),DATE(YEAR(X976)+1,MONTH(X976),DAY(X976) ),
AND($B$3="Aylıq", $AH$14="Not end"), EDATE(X976,1),
AND($B$3="Aylıq", $AH$14="End"), EOMONTH(X976,1)
)</f>
        <v/>
      </c>
      <c r="Y977" s="51" t="str" cm="1">
        <f t="array" aca="1" ref="Y977" ca="1">_xlfn.IFS(
AND($B$7="Dövrün əvvəlində", Y976&lt;=last_rou_date), DATE(YEAR(Y976)+1, 12, 31),
AND($B$7="Dövrün sonunda", Y976&lt;=last_payment_date), DATE(YEAR(Y976)+1, 12, 31),
TRUE, ""
)</f>
        <v/>
      </c>
      <c r="Z977" s="75" t="str" cm="1">
        <f t="array" aca="1" ref="Z977" ca="1">_xlfn.IFS(
AND($AN$14="Not year_end", Z976&gt;last_payment_date), "",
AND($AN$14="Year_end", Z976&gt;=last_payment_date), "",
AND($AN$14="Year_end"), DATE(YEAR(Z976+1), 12, 31),
AND($AN$14="Not year_end", MONTH(Z976)=12, DAY(Z976)=31), DATE(YEAR(Z975)+1, MONTH(Z975), DAY(Z975)),
AND($AN$14="Not year_end", OR(MONTH(Z976)&lt;&gt;12, DAY(Z976)&lt;&gt;31) ), DATE(YEAR(Z976), 12, 31)
)</f>
        <v/>
      </c>
      <c r="AA977" s="75" t="str" cm="1">
        <f t="array" aca="1" ref="AA977" ca="1">_xlfn.IFS(AA976="", "",
AND(AA976=last_payment_date, OR(MONTH(AA976)&lt;&gt;12, DAY(AA976)&lt;&gt;31) ), DATE(YEAR(AA976), 12, 31),
AND(MONTH(AA976)=12, DAY(AA976)=31, AA976&gt;=last_payment_date), "",
AND(MONTH(AA976)=12, DAY(AA976)&lt;&gt;31),  EOMONTH(AA976,0),
AND(MONTH(AA976)=12, DAY(AA976)=31, $AH$14="Not end"),  EDATE(AA975,1),
AND($AH$14="Not end"), EDATE(AA976, 1),
AND($AH$14="End"), EOMONTH(AA976, 1)
)</f>
        <v/>
      </c>
      <c r="AB977" s="75" t="str" cm="1">
        <f t="array" aca="1" ref="AB977" ca="1">_xlfn.IFS(AB976="","",
AND(AB976=last_rou_date), "",
AND($B$3="İllik"),DATE(YEAR(AB976)+1,MONTH(AB976),DAY(AB976) ),
AND($B$3="Aylıq", $AH$14="Not end"), EDATE(AB976,1),
AND($B$3="Aylıq", $AH$14="End"), EOMONTH(AB976,1)
)</f>
        <v/>
      </c>
      <c r="AC977" s="75" t="str" cm="1">
        <f t="array" aca="1" ref="AC977" ca="1">_xlfn.IFS(
AND($AN$14="Not year_end", AC976&gt;last_rou_date), "",
AND($AN$14="Year_end", AC976&gt;=last_rou_date), "",
AND($AN$14="Year_end"), DATE(YEAR(AC976+1), 12, 31),
AND($AN$14="Not year_end", MONTH(AC976)=12, DAY(AC976)=31), DATE(YEAR(AC975)+1, MONTH(AC975), DAY(AC975)),
AND($AN$14="Not year_end", OR(MONTH(AC976)&lt;&gt;12, DAY(AC976)&lt;&gt;31) ), DATE(YEAR(AC976), 12, 31)
)</f>
        <v/>
      </c>
      <c r="AD977" s="75" t="str" cm="1">
        <f t="array" aca="1" ref="AD977" ca="1">_xlfn.IFS(AD976="", "",
AND(AD976=last_rou_date, OR(MONTH(AD976)&lt;&gt;12, DAY(AD976)&lt;&gt;31) ), DATE(YEAR(AD976), 12, 31),
AND(MONTH(AD976)=12, DAY(AD976)=31, AD976&gt;=last_rou_date), "",
AND(MONTH(AD976)=12, DAY(AD976)&lt;&gt;31),  EOMONTH(AD976,0),
AND(MONTH(AD976)=12, DAY(AD976)=31, $AH$14="Not end"),  EDATE(AD975,1),
AND($AH$14="Not end"), EDATE(AD976, 1),
AND($AH$14="End"), EOMONTH(AD976, 1)
)</f>
        <v/>
      </c>
      <c r="AE977" s="51" t="str" cm="1">
        <f t="array" ref="AE977">_xlfn.IFS(W977="", "",
AND(W977&gt;0, W977&lt;=$B$4, $C$2="İllik artım, faiz olaraq", $D$2&gt;0, $B$3="İllik"), $B$5*((1+$D$2)^(W977-1)),
AND(W977&gt;0, W977&lt;=$B$4, $C$2="İllik artım, faiz olaraq", $D$2&gt;0, $B$3="Aylıq"), $B$5*((1+$D$2)^ROUNDDOWN((W977-1)/12,0)),
AND(W977=1, $C$2="Aşağıdakı kimi dəyişir", ), $B$5,
AND(W977&gt;1, W977&lt;=$B$4, $C$2="Aşağıdakı kimi dəyişir"), IFERROR(VLOOKUP(W977, $C$4:$D$7, 2, FALSE), AE976),
AND(W977&gt;0, W977&lt;=$B$4), $B$5,
TRUE,0 )</f>
        <v/>
      </c>
      <c r="AF977" s="51" t="str">
        <f t="shared" ca="1" si="46"/>
        <v/>
      </c>
    </row>
    <row r="978" spans="1:32" x14ac:dyDescent="0.4">
      <c r="A978" s="13" t="str" cm="1">
        <f t="array" aca="1" ref="A978" ca="1">_xlfn.IFS(
AND(SUMIFS(lease_table_interest_accruals, lease_table_dates, A977)&gt;0, COUNTIFS($E$14:E977, "Interest accrual", $A$14:A977, A977)=0),  A977,
AND(SUMIFS(lease_table_payments, lease_table_dates, A977)&gt;0, COUNTIFS($E$14:E977, "Payment", $A$14:A977, A977)=0),  A977,
AND(SUMIFS(rou_table_deprs, rou_table_dates, A977)&gt;0, COUNTIFS($E$14:E977, "Depreciation", $A$14:A977, A977)=0),  A977,
TRUE,  IFERROR(INDEX(rou_table_dates,  MATCH(A977, rou_table_dates)+1, ), "")
)</f>
        <v/>
      </c>
      <c r="B978" s="1" t="str" cm="1">
        <f t="array" aca="1" ref="B978" ca="1">_xlfn.IFS(
AND(E978="Payment", A978=$B$2), $AM$14,
E978="Payment", $AM$15,
E978="Interest accrual", $AM$18,
E978="Depreciation", $AM$17,
TRUE, "")</f>
        <v/>
      </c>
      <c r="C978" s="1" t="str" cm="1">
        <f t="array" aca="1" ref="C978" ca="1">_xlfn.IFS(
E978="Payment", $AM$19,
E978="Interest accrual", $AM$15,
E978="Depreciation", $AM$16,
TRUE, "")</f>
        <v/>
      </c>
      <c r="D978" s="1" t="str" cm="1">
        <f t="array" aca="1" ref="D978" ca="1">_xlfn.IFS(
E978="Payment", _xlfn.XLOOKUP(A978, lease_table_dates, lease_table_payments, 0, 0),
E978="Interest accrual", _xlfn.XLOOKUP(A978, lease_table_dates, lease_table_interest_accruals, 0, 0),
E978="Depreciation", _xlfn.XLOOKUP(A978, rou_table_dates, rou_table_deprs, 0, 0),
TRUE, ""
)</f>
        <v/>
      </c>
      <c r="E978" s="7" t="str" cm="1">
        <f t="array" aca="1" ref="E978" ca="1">_xlfn.IFS(
AND(SUMIFS(lease_table_interest_accruals, lease_table_dates, A978)&gt;0, COUNTIFS($E$14:E977, "Interest accrual", $A$14:A977, A978)=0), "Interest accrual",
AND(SUMIFS(lease_table_payments, lease_table_dates, A978)&gt;0, COUNTIFS($E$14:E977, "Payment", $A$14:A977, A978)=0), "Payment",
AND(SUMIFS(rou_table_deprs, rou_table_dates, A978)&gt;0, COUNTIFS($E$14:E977, "Depreciation", $A$14:A977, A978)=0), "Depreciation",
TRUE,  ""
)</f>
        <v/>
      </c>
      <c r="G978" s="13" t="str" cm="1">
        <f t="array" aca="1" ref="G978" ca="1">_xlfn.IFS(
AND($B$11="Hə", $B$3="İllik"), Z978,
AND($B$11="Hə", $B$3="Aylıq"), AA978,
$B$11="Yox", X978)</f>
        <v/>
      </c>
      <c r="H978" s="1" t="str" cm="1">
        <f t="array" aca="1" ref="H978" ca="1">_xlfn.IFS( G978="", "",
TRUE, ROUND( H977+I978-J978, 2) )</f>
        <v/>
      </c>
      <c r="I978" s="1" t="str" cm="1">
        <f t="array" aca="1" ref="I978" ca="1">_xlfn.IFS(G978="", "",
G978=last_payment_date, (J978-H977),
 TRUE,  -  (H977- H977* (1+$B$6)^ (_xlfn.DAYS(G978,G977)/365) )
)</f>
        <v/>
      </c>
      <c r="J978" s="1" t="str" cm="1">
        <f t="array" aca="1" ref="J978" ca="1">_xlfn.IFS(G978="", "",
TRUE, _xlfn.XLOOKUP(G978,  payment_dates, payments,0,0)
)</f>
        <v/>
      </c>
      <c r="L978" s="8" t="str" cm="1">
        <f t="array" aca="1" ref="L978" ca="1">_xlfn.IFS(
AND($B$11="Hə", $B$3="İllik"), AC978,
AND($B$11="Hə", $B$3="Aylıq"), AD978,
$B$11="Yox", AB978)</f>
        <v/>
      </c>
      <c r="M978" s="1" t="str" cm="1">
        <f t="array" aca="1" ref="M978" ca="1">_xlfn.IFS( L978="", "",
(M977-N978)&lt;=0.5, 0,
TRUE,  M977-N978)</f>
        <v/>
      </c>
      <c r="N978" s="7" t="str" cm="1">
        <f t="array" aca="1" ref="N978" ca="1">_xlfn.IFS(
L978="", "",
TRUE, MIN(M977, ROUND($M$14/ (last_rou_date - $B$2) * (L978-L977), 2) )
)</f>
        <v/>
      </c>
      <c r="P978" s="59" t="str">
        <f t="shared" ca="1" si="45"/>
        <v/>
      </c>
      <c r="Q978" s="1" t="str" cm="1">
        <f t="array" aca="1" ref="Q978" ca="1">_xlfn.IFS(P978="","",
$B$11="Hə", _xlfn.XLOOKUP(DATE(P978, 12, 31), rou_table_dates, rou_table_nbvs,0, 0),
TRUE,  MAX(0, ROUND($M$14 - $M$14/ (last_rou_date - $B$2) * (DATE(P978,12,31) - $B$2), 2) )
)</f>
        <v/>
      </c>
      <c r="R978" s="1" t="str" cm="1">
        <f t="array" aca="1" ref="R978" ca="1">_xlfn.IFS(P978="","",
$B$11="Hə", _xlfn.XLOOKUP(DATE(P978, 12, 31), lease_table_dates, lease_table_balances,0, 0),
TRUE, IFERROR( XNPV($B$6, IF(payment_dates &gt;DATE(P978, 12, 31), payments,  0),  IF(payment_dates &gt;DATE(P978, 12, 31), payment_dates,  DATE(P978, 12, 31))    ),0)
)</f>
        <v/>
      </c>
      <c r="S978" s="1" t="str" cm="1">
        <f t="array" aca="1" ref="S978" ca="1">_xlfn.IFS(P978="","",
TRUE,  MIN( MIN(Q977, $M$14), ROUND($M$14/ (last_rou_date - $B$2) * (DATE(P978,12,31) - MAX($B$2, DATE(P978-1, 12, 31))), 2) )
)</f>
        <v/>
      </c>
      <c r="T978" s="7" t="str" cm="1">
        <f t="array" aca="1" ref="T978" ca="1">_xlfn.IFS(P978="", "",
ISTEXT(R977), R978- (H978 - SUMIFS( lease_table_payments, lease_table_years, P978) -$AG$14 ),
AND(ISNUMBER(R977), R978&lt;&gt;""),   R978- (R977 - SUMIFS( lease_table_payments, lease_table_years, P978) )
)</f>
        <v/>
      </c>
      <c r="V978" s="64">
        <f t="shared" si="47"/>
        <v>965</v>
      </c>
      <c r="W978" s="51" t="str" cm="1">
        <f t="array" ref="W978">_xlfn.IFS(
OR(W977=$B$4, W977=""),"",
TRUE,W977+1
)</f>
        <v/>
      </c>
      <c r="X978" s="51" t="str" cm="1">
        <f t="array" ref="X978">_xlfn.IFS(X977="","",
W978="", "",
AND($B$3="İllik"),DATE(YEAR(X977)+1,MONTH(X977),DAY(X977) ),
AND($B$3="Aylıq", $AH$14="Not end"), EDATE(X977,1),
AND($B$3="Aylıq", $AH$14="End"), EOMONTH(X977,1)
)</f>
        <v/>
      </c>
      <c r="Y978" s="51" t="str" cm="1">
        <f t="array" aca="1" ref="Y978" ca="1">_xlfn.IFS(
AND($B$7="Dövrün əvvəlində", Y977&lt;=last_rou_date), DATE(YEAR(Y977)+1, 12, 31),
AND($B$7="Dövrün sonunda", Y977&lt;=last_payment_date), DATE(YEAR(Y977)+1, 12, 31),
TRUE, ""
)</f>
        <v/>
      </c>
      <c r="Z978" s="75" t="str" cm="1">
        <f t="array" aca="1" ref="Z978" ca="1">_xlfn.IFS(
AND($AN$14="Not year_end", Z977&gt;last_payment_date), "",
AND($AN$14="Year_end", Z977&gt;=last_payment_date), "",
AND($AN$14="Year_end"), DATE(YEAR(Z977+1), 12, 31),
AND($AN$14="Not year_end", MONTH(Z977)=12, DAY(Z977)=31), DATE(YEAR(Z976)+1, MONTH(Z976), DAY(Z976)),
AND($AN$14="Not year_end", OR(MONTH(Z977)&lt;&gt;12, DAY(Z977)&lt;&gt;31) ), DATE(YEAR(Z977), 12, 31)
)</f>
        <v/>
      </c>
      <c r="AA978" s="75" t="str" cm="1">
        <f t="array" aca="1" ref="AA978" ca="1">_xlfn.IFS(AA977="", "",
AND(AA977=last_payment_date, OR(MONTH(AA977)&lt;&gt;12, DAY(AA977)&lt;&gt;31) ), DATE(YEAR(AA977), 12, 31),
AND(MONTH(AA977)=12, DAY(AA977)=31, AA977&gt;=last_payment_date), "",
AND(MONTH(AA977)=12, DAY(AA977)&lt;&gt;31),  EOMONTH(AA977,0),
AND(MONTH(AA977)=12, DAY(AA977)=31, $AH$14="Not end"),  EDATE(AA976,1),
AND($AH$14="Not end"), EDATE(AA977, 1),
AND($AH$14="End"), EOMONTH(AA977, 1)
)</f>
        <v/>
      </c>
      <c r="AB978" s="75" t="str" cm="1">
        <f t="array" aca="1" ref="AB978" ca="1">_xlfn.IFS(AB977="","",
AND(AB977=last_rou_date), "",
AND($B$3="İllik"),DATE(YEAR(AB977)+1,MONTH(AB977),DAY(AB977) ),
AND($B$3="Aylıq", $AH$14="Not end"), EDATE(AB977,1),
AND($B$3="Aylıq", $AH$14="End"), EOMONTH(AB977,1)
)</f>
        <v/>
      </c>
      <c r="AC978" s="75" t="str" cm="1">
        <f t="array" aca="1" ref="AC978" ca="1">_xlfn.IFS(
AND($AN$14="Not year_end", AC977&gt;last_rou_date), "",
AND($AN$14="Year_end", AC977&gt;=last_rou_date), "",
AND($AN$14="Year_end"), DATE(YEAR(AC977+1), 12, 31),
AND($AN$14="Not year_end", MONTH(AC977)=12, DAY(AC977)=31), DATE(YEAR(AC976)+1, MONTH(AC976), DAY(AC976)),
AND($AN$14="Not year_end", OR(MONTH(AC977)&lt;&gt;12, DAY(AC977)&lt;&gt;31) ), DATE(YEAR(AC977), 12, 31)
)</f>
        <v/>
      </c>
      <c r="AD978" s="75" t="str" cm="1">
        <f t="array" aca="1" ref="AD978" ca="1">_xlfn.IFS(AD977="", "",
AND(AD977=last_rou_date, OR(MONTH(AD977)&lt;&gt;12, DAY(AD977)&lt;&gt;31) ), DATE(YEAR(AD977), 12, 31),
AND(MONTH(AD977)=12, DAY(AD977)=31, AD977&gt;=last_rou_date), "",
AND(MONTH(AD977)=12, DAY(AD977)&lt;&gt;31),  EOMONTH(AD977,0),
AND(MONTH(AD977)=12, DAY(AD977)=31, $AH$14="Not end"),  EDATE(AD976,1),
AND($AH$14="Not end"), EDATE(AD977, 1),
AND($AH$14="End"), EOMONTH(AD977, 1)
)</f>
        <v/>
      </c>
      <c r="AE978" s="51" t="str" cm="1">
        <f t="array" ref="AE978">_xlfn.IFS(W978="", "",
AND(W978&gt;0, W978&lt;=$B$4, $C$2="İllik artım, faiz olaraq", $D$2&gt;0, $B$3="İllik"), $B$5*((1+$D$2)^(W978-1)),
AND(W978&gt;0, W978&lt;=$B$4, $C$2="İllik artım, faiz olaraq", $D$2&gt;0, $B$3="Aylıq"), $B$5*((1+$D$2)^ROUNDDOWN((W978-1)/12,0)),
AND(W978=1, $C$2="Aşağıdakı kimi dəyişir", ), $B$5,
AND(W978&gt;1, W978&lt;=$B$4, $C$2="Aşağıdakı kimi dəyişir"), IFERROR(VLOOKUP(W978, $C$4:$D$7, 2, FALSE), AE977),
AND(W978&gt;0, W978&lt;=$B$4), $B$5,
TRUE,0 )</f>
        <v/>
      </c>
      <c r="AF978" s="51" t="str">
        <f t="shared" ca="1" si="46"/>
        <v/>
      </c>
    </row>
    <row r="979" spans="1:32" x14ac:dyDescent="0.4">
      <c r="A979" s="13" t="str" cm="1">
        <f t="array" aca="1" ref="A979" ca="1">_xlfn.IFS(
AND(SUMIFS(lease_table_interest_accruals, lease_table_dates, A978)&gt;0, COUNTIFS($E$14:E978, "Interest accrual", $A$14:A978, A978)=0),  A978,
AND(SUMIFS(lease_table_payments, lease_table_dates, A978)&gt;0, COUNTIFS($E$14:E978, "Payment", $A$14:A978, A978)=0),  A978,
AND(SUMIFS(rou_table_deprs, rou_table_dates, A978)&gt;0, COUNTIFS($E$14:E978, "Depreciation", $A$14:A978, A978)=0),  A978,
TRUE,  IFERROR(INDEX(rou_table_dates,  MATCH(A978, rou_table_dates)+1, ), "")
)</f>
        <v/>
      </c>
      <c r="B979" s="1" t="str" cm="1">
        <f t="array" aca="1" ref="B979" ca="1">_xlfn.IFS(
AND(E979="Payment", A979=$B$2), $AM$14,
E979="Payment", $AM$15,
E979="Interest accrual", $AM$18,
E979="Depreciation", $AM$17,
TRUE, "")</f>
        <v/>
      </c>
      <c r="C979" s="1" t="str" cm="1">
        <f t="array" aca="1" ref="C979" ca="1">_xlfn.IFS(
E979="Payment", $AM$19,
E979="Interest accrual", $AM$15,
E979="Depreciation", $AM$16,
TRUE, "")</f>
        <v/>
      </c>
      <c r="D979" s="1" t="str" cm="1">
        <f t="array" aca="1" ref="D979" ca="1">_xlfn.IFS(
E979="Payment", _xlfn.XLOOKUP(A979, lease_table_dates, lease_table_payments, 0, 0),
E979="Interest accrual", _xlfn.XLOOKUP(A979, lease_table_dates, lease_table_interest_accruals, 0, 0),
E979="Depreciation", _xlfn.XLOOKUP(A979, rou_table_dates, rou_table_deprs, 0, 0),
TRUE, ""
)</f>
        <v/>
      </c>
      <c r="E979" s="7" t="str" cm="1">
        <f t="array" aca="1" ref="E979" ca="1">_xlfn.IFS(
AND(SUMIFS(lease_table_interest_accruals, lease_table_dates, A979)&gt;0, COUNTIFS($E$14:E978, "Interest accrual", $A$14:A978, A979)=0), "Interest accrual",
AND(SUMIFS(lease_table_payments, lease_table_dates, A979)&gt;0, COUNTIFS($E$14:E978, "Payment", $A$14:A978, A979)=0), "Payment",
AND(SUMIFS(rou_table_deprs, rou_table_dates, A979)&gt;0, COUNTIFS($E$14:E978, "Depreciation", $A$14:A978, A979)=0), "Depreciation",
TRUE,  ""
)</f>
        <v/>
      </c>
      <c r="G979" s="13" t="str" cm="1">
        <f t="array" aca="1" ref="G979" ca="1">_xlfn.IFS(
AND($B$11="Hə", $B$3="İllik"), Z979,
AND($B$11="Hə", $B$3="Aylıq"), AA979,
$B$11="Yox", X979)</f>
        <v/>
      </c>
      <c r="H979" s="1" t="str" cm="1">
        <f t="array" aca="1" ref="H979" ca="1">_xlfn.IFS( G979="", "",
TRUE, ROUND( H978+I979-J979, 2) )</f>
        <v/>
      </c>
      <c r="I979" s="1" t="str" cm="1">
        <f t="array" aca="1" ref="I979" ca="1">_xlfn.IFS(G979="", "",
G979=last_payment_date, (J979-H978),
 TRUE,  -  (H978- H978* (1+$B$6)^ (_xlfn.DAYS(G979,G978)/365) )
)</f>
        <v/>
      </c>
      <c r="J979" s="1" t="str" cm="1">
        <f t="array" aca="1" ref="J979" ca="1">_xlfn.IFS(G979="", "",
TRUE, _xlfn.XLOOKUP(G979,  payment_dates, payments,0,0)
)</f>
        <v/>
      </c>
      <c r="L979" s="8" t="str" cm="1">
        <f t="array" aca="1" ref="L979" ca="1">_xlfn.IFS(
AND($B$11="Hə", $B$3="İllik"), AC979,
AND($B$11="Hə", $B$3="Aylıq"), AD979,
$B$11="Yox", AB979)</f>
        <v/>
      </c>
      <c r="M979" s="1" t="str" cm="1">
        <f t="array" aca="1" ref="M979" ca="1">_xlfn.IFS( L979="", "",
(M978-N979)&lt;=0.5, 0,
TRUE,  M978-N979)</f>
        <v/>
      </c>
      <c r="N979" s="7" t="str" cm="1">
        <f t="array" aca="1" ref="N979" ca="1">_xlfn.IFS(
L979="", "",
TRUE, MIN(M978, ROUND($M$14/ (last_rou_date - $B$2) * (L979-L978), 2) )
)</f>
        <v/>
      </c>
      <c r="P979" s="59" t="str">
        <f t="shared" ca="1" si="45"/>
        <v/>
      </c>
      <c r="Q979" s="1" t="str" cm="1">
        <f t="array" aca="1" ref="Q979" ca="1">_xlfn.IFS(P979="","",
$B$11="Hə", _xlfn.XLOOKUP(DATE(P979, 12, 31), rou_table_dates, rou_table_nbvs,0, 0),
TRUE,  MAX(0, ROUND($M$14 - $M$14/ (last_rou_date - $B$2) * (DATE(P979,12,31) - $B$2), 2) )
)</f>
        <v/>
      </c>
      <c r="R979" s="1" t="str" cm="1">
        <f t="array" aca="1" ref="R979" ca="1">_xlfn.IFS(P979="","",
$B$11="Hə", _xlfn.XLOOKUP(DATE(P979, 12, 31), lease_table_dates, lease_table_balances,0, 0),
TRUE, IFERROR( XNPV($B$6, IF(payment_dates &gt;DATE(P979, 12, 31), payments,  0),  IF(payment_dates &gt;DATE(P979, 12, 31), payment_dates,  DATE(P979, 12, 31))    ),0)
)</f>
        <v/>
      </c>
      <c r="S979" s="1" t="str" cm="1">
        <f t="array" aca="1" ref="S979" ca="1">_xlfn.IFS(P979="","",
TRUE,  MIN( MIN(Q978, $M$14), ROUND($M$14/ (last_rou_date - $B$2) * (DATE(P979,12,31) - MAX($B$2, DATE(P979-1, 12, 31))), 2) )
)</f>
        <v/>
      </c>
      <c r="T979" s="7" t="str" cm="1">
        <f t="array" aca="1" ref="T979" ca="1">_xlfn.IFS(P979="", "",
ISTEXT(R978), R979- (H979 - SUMIFS( lease_table_payments, lease_table_years, P979) -$AG$14 ),
AND(ISNUMBER(R978), R979&lt;&gt;""),   R979- (R978 - SUMIFS( lease_table_payments, lease_table_years, P979) )
)</f>
        <v/>
      </c>
      <c r="V979" s="64">
        <f t="shared" si="47"/>
        <v>966</v>
      </c>
      <c r="W979" s="51" t="str" cm="1">
        <f t="array" ref="W979">_xlfn.IFS(
OR(W978=$B$4, W978=""),"",
TRUE,W978+1
)</f>
        <v/>
      </c>
      <c r="X979" s="51" t="str" cm="1">
        <f t="array" ref="X979">_xlfn.IFS(X978="","",
W979="", "",
AND($B$3="İllik"),DATE(YEAR(X978)+1,MONTH(X978),DAY(X978) ),
AND($B$3="Aylıq", $AH$14="Not end"), EDATE(X978,1),
AND($B$3="Aylıq", $AH$14="End"), EOMONTH(X978,1)
)</f>
        <v/>
      </c>
      <c r="Y979" s="51" t="str" cm="1">
        <f t="array" aca="1" ref="Y979" ca="1">_xlfn.IFS(
AND($B$7="Dövrün əvvəlində", Y978&lt;=last_rou_date), DATE(YEAR(Y978)+1, 12, 31),
AND($B$7="Dövrün sonunda", Y978&lt;=last_payment_date), DATE(YEAR(Y978)+1, 12, 31),
TRUE, ""
)</f>
        <v/>
      </c>
      <c r="Z979" s="75" t="str" cm="1">
        <f t="array" aca="1" ref="Z979" ca="1">_xlfn.IFS(
AND($AN$14="Not year_end", Z978&gt;last_payment_date), "",
AND($AN$14="Year_end", Z978&gt;=last_payment_date), "",
AND($AN$14="Year_end"), DATE(YEAR(Z978+1), 12, 31),
AND($AN$14="Not year_end", MONTH(Z978)=12, DAY(Z978)=31), DATE(YEAR(Z977)+1, MONTH(Z977), DAY(Z977)),
AND($AN$14="Not year_end", OR(MONTH(Z978)&lt;&gt;12, DAY(Z978)&lt;&gt;31) ), DATE(YEAR(Z978), 12, 31)
)</f>
        <v/>
      </c>
      <c r="AA979" s="75" t="str" cm="1">
        <f t="array" aca="1" ref="AA979" ca="1">_xlfn.IFS(AA978="", "",
AND(AA978=last_payment_date, OR(MONTH(AA978)&lt;&gt;12, DAY(AA978)&lt;&gt;31) ), DATE(YEAR(AA978), 12, 31),
AND(MONTH(AA978)=12, DAY(AA978)=31, AA978&gt;=last_payment_date), "",
AND(MONTH(AA978)=12, DAY(AA978)&lt;&gt;31),  EOMONTH(AA978,0),
AND(MONTH(AA978)=12, DAY(AA978)=31, $AH$14="Not end"),  EDATE(AA977,1),
AND($AH$14="Not end"), EDATE(AA978, 1),
AND($AH$14="End"), EOMONTH(AA978, 1)
)</f>
        <v/>
      </c>
      <c r="AB979" s="75" t="str" cm="1">
        <f t="array" aca="1" ref="AB979" ca="1">_xlfn.IFS(AB978="","",
AND(AB978=last_rou_date), "",
AND($B$3="İllik"),DATE(YEAR(AB978)+1,MONTH(AB978),DAY(AB978) ),
AND($B$3="Aylıq", $AH$14="Not end"), EDATE(AB978,1),
AND($B$3="Aylıq", $AH$14="End"), EOMONTH(AB978,1)
)</f>
        <v/>
      </c>
      <c r="AC979" s="75" t="str" cm="1">
        <f t="array" aca="1" ref="AC979" ca="1">_xlfn.IFS(
AND($AN$14="Not year_end", AC978&gt;last_rou_date), "",
AND($AN$14="Year_end", AC978&gt;=last_rou_date), "",
AND($AN$14="Year_end"), DATE(YEAR(AC978+1), 12, 31),
AND($AN$14="Not year_end", MONTH(AC978)=12, DAY(AC978)=31), DATE(YEAR(AC977)+1, MONTH(AC977), DAY(AC977)),
AND($AN$14="Not year_end", OR(MONTH(AC978)&lt;&gt;12, DAY(AC978)&lt;&gt;31) ), DATE(YEAR(AC978), 12, 31)
)</f>
        <v/>
      </c>
      <c r="AD979" s="75" t="str" cm="1">
        <f t="array" aca="1" ref="AD979" ca="1">_xlfn.IFS(AD978="", "",
AND(AD978=last_rou_date, OR(MONTH(AD978)&lt;&gt;12, DAY(AD978)&lt;&gt;31) ), DATE(YEAR(AD978), 12, 31),
AND(MONTH(AD978)=12, DAY(AD978)=31, AD978&gt;=last_rou_date), "",
AND(MONTH(AD978)=12, DAY(AD978)&lt;&gt;31),  EOMONTH(AD978,0),
AND(MONTH(AD978)=12, DAY(AD978)=31, $AH$14="Not end"),  EDATE(AD977,1),
AND($AH$14="Not end"), EDATE(AD978, 1),
AND($AH$14="End"), EOMONTH(AD978, 1)
)</f>
        <v/>
      </c>
      <c r="AE979" s="51" t="str" cm="1">
        <f t="array" ref="AE979">_xlfn.IFS(W979="", "",
AND(W979&gt;0, W979&lt;=$B$4, $C$2="İllik artım, faiz olaraq", $D$2&gt;0, $B$3="İllik"), $B$5*((1+$D$2)^(W979-1)),
AND(W979&gt;0, W979&lt;=$B$4, $C$2="İllik artım, faiz olaraq", $D$2&gt;0, $B$3="Aylıq"), $B$5*((1+$D$2)^ROUNDDOWN((W979-1)/12,0)),
AND(W979=1, $C$2="Aşağıdakı kimi dəyişir", ), $B$5,
AND(W979&gt;1, W979&lt;=$B$4, $C$2="Aşağıdakı kimi dəyişir"), IFERROR(VLOOKUP(W979, $C$4:$D$7, 2, FALSE), AE978),
AND(W979&gt;0, W979&lt;=$B$4), $B$5,
TRUE,0 )</f>
        <v/>
      </c>
      <c r="AF979" s="51" t="str">
        <f t="shared" ca="1" si="46"/>
        <v/>
      </c>
    </row>
    <row r="980" spans="1:32" x14ac:dyDescent="0.4">
      <c r="A980" s="13" t="str" cm="1">
        <f t="array" aca="1" ref="A980" ca="1">_xlfn.IFS(
AND(SUMIFS(lease_table_interest_accruals, lease_table_dates, A979)&gt;0, COUNTIFS($E$14:E979, "Interest accrual", $A$14:A979, A979)=0),  A979,
AND(SUMIFS(lease_table_payments, lease_table_dates, A979)&gt;0, COUNTIFS($E$14:E979, "Payment", $A$14:A979, A979)=0),  A979,
AND(SUMIFS(rou_table_deprs, rou_table_dates, A979)&gt;0, COUNTIFS($E$14:E979, "Depreciation", $A$14:A979, A979)=0),  A979,
TRUE,  IFERROR(INDEX(rou_table_dates,  MATCH(A979, rou_table_dates)+1, ), "")
)</f>
        <v/>
      </c>
      <c r="B980" s="1" t="str" cm="1">
        <f t="array" aca="1" ref="B980" ca="1">_xlfn.IFS(
AND(E980="Payment", A980=$B$2), $AM$14,
E980="Payment", $AM$15,
E980="Interest accrual", $AM$18,
E980="Depreciation", $AM$17,
TRUE, "")</f>
        <v/>
      </c>
      <c r="C980" s="1" t="str" cm="1">
        <f t="array" aca="1" ref="C980" ca="1">_xlfn.IFS(
E980="Payment", $AM$19,
E980="Interest accrual", $AM$15,
E980="Depreciation", $AM$16,
TRUE, "")</f>
        <v/>
      </c>
      <c r="D980" s="1" t="str" cm="1">
        <f t="array" aca="1" ref="D980" ca="1">_xlfn.IFS(
E980="Payment", _xlfn.XLOOKUP(A980, lease_table_dates, lease_table_payments, 0, 0),
E980="Interest accrual", _xlfn.XLOOKUP(A980, lease_table_dates, lease_table_interest_accruals, 0, 0),
E980="Depreciation", _xlfn.XLOOKUP(A980, rou_table_dates, rou_table_deprs, 0, 0),
TRUE, ""
)</f>
        <v/>
      </c>
      <c r="E980" s="7" t="str" cm="1">
        <f t="array" aca="1" ref="E980" ca="1">_xlfn.IFS(
AND(SUMIFS(lease_table_interest_accruals, lease_table_dates, A980)&gt;0, COUNTIFS($E$14:E979, "Interest accrual", $A$14:A979, A980)=0), "Interest accrual",
AND(SUMIFS(lease_table_payments, lease_table_dates, A980)&gt;0, COUNTIFS($E$14:E979, "Payment", $A$14:A979, A980)=0), "Payment",
AND(SUMIFS(rou_table_deprs, rou_table_dates, A980)&gt;0, COUNTIFS($E$14:E979, "Depreciation", $A$14:A979, A980)=0), "Depreciation",
TRUE,  ""
)</f>
        <v/>
      </c>
      <c r="G980" s="13" t="str" cm="1">
        <f t="array" aca="1" ref="G980" ca="1">_xlfn.IFS(
AND($B$11="Hə", $B$3="İllik"), Z980,
AND($B$11="Hə", $B$3="Aylıq"), AA980,
$B$11="Yox", X980)</f>
        <v/>
      </c>
      <c r="H980" s="1" t="str" cm="1">
        <f t="array" aca="1" ref="H980" ca="1">_xlfn.IFS( G980="", "",
TRUE, ROUND( H979+I980-J980, 2) )</f>
        <v/>
      </c>
      <c r="I980" s="1" t="str" cm="1">
        <f t="array" aca="1" ref="I980" ca="1">_xlfn.IFS(G980="", "",
G980=last_payment_date, (J980-H979),
 TRUE,  -  (H979- H979* (1+$B$6)^ (_xlfn.DAYS(G980,G979)/365) )
)</f>
        <v/>
      </c>
      <c r="J980" s="1" t="str" cm="1">
        <f t="array" aca="1" ref="J980" ca="1">_xlfn.IFS(G980="", "",
TRUE, _xlfn.XLOOKUP(G980,  payment_dates, payments,0,0)
)</f>
        <v/>
      </c>
      <c r="L980" s="8" t="str" cm="1">
        <f t="array" aca="1" ref="L980" ca="1">_xlfn.IFS(
AND($B$11="Hə", $B$3="İllik"), AC980,
AND($B$11="Hə", $B$3="Aylıq"), AD980,
$B$11="Yox", AB980)</f>
        <v/>
      </c>
      <c r="M980" s="1" t="str" cm="1">
        <f t="array" aca="1" ref="M980" ca="1">_xlfn.IFS( L980="", "",
(M979-N980)&lt;=0.5, 0,
TRUE,  M979-N980)</f>
        <v/>
      </c>
      <c r="N980" s="7" t="str" cm="1">
        <f t="array" aca="1" ref="N980" ca="1">_xlfn.IFS(
L980="", "",
TRUE, MIN(M979, ROUND($M$14/ (last_rou_date - $B$2) * (L980-L979), 2) )
)</f>
        <v/>
      </c>
      <c r="P980" s="59" t="str">
        <f t="shared" ca="1" si="45"/>
        <v/>
      </c>
      <c r="Q980" s="1" t="str" cm="1">
        <f t="array" aca="1" ref="Q980" ca="1">_xlfn.IFS(P980="","",
$B$11="Hə", _xlfn.XLOOKUP(DATE(P980, 12, 31), rou_table_dates, rou_table_nbvs,0, 0),
TRUE,  MAX(0, ROUND($M$14 - $M$14/ (last_rou_date - $B$2) * (DATE(P980,12,31) - $B$2), 2) )
)</f>
        <v/>
      </c>
      <c r="R980" s="1" t="str" cm="1">
        <f t="array" aca="1" ref="R980" ca="1">_xlfn.IFS(P980="","",
$B$11="Hə", _xlfn.XLOOKUP(DATE(P980, 12, 31), lease_table_dates, lease_table_balances,0, 0),
TRUE, IFERROR( XNPV($B$6, IF(payment_dates &gt;DATE(P980, 12, 31), payments,  0),  IF(payment_dates &gt;DATE(P980, 12, 31), payment_dates,  DATE(P980, 12, 31))    ),0)
)</f>
        <v/>
      </c>
      <c r="S980" s="1" t="str" cm="1">
        <f t="array" aca="1" ref="S980" ca="1">_xlfn.IFS(P980="","",
TRUE,  MIN( MIN(Q979, $M$14), ROUND($M$14/ (last_rou_date - $B$2) * (DATE(P980,12,31) - MAX($B$2, DATE(P980-1, 12, 31))), 2) )
)</f>
        <v/>
      </c>
      <c r="T980" s="7" t="str" cm="1">
        <f t="array" aca="1" ref="T980" ca="1">_xlfn.IFS(P980="", "",
ISTEXT(R979), R980- (H980 - SUMIFS( lease_table_payments, lease_table_years, P980) -$AG$14 ),
AND(ISNUMBER(R979), R980&lt;&gt;""),   R980- (R979 - SUMIFS( lease_table_payments, lease_table_years, P980) )
)</f>
        <v/>
      </c>
      <c r="V980" s="64">
        <f t="shared" si="47"/>
        <v>967</v>
      </c>
      <c r="W980" s="51" t="str" cm="1">
        <f t="array" ref="W980">_xlfn.IFS(
OR(W979=$B$4, W979=""),"",
TRUE,W979+1
)</f>
        <v/>
      </c>
      <c r="X980" s="51" t="str" cm="1">
        <f t="array" ref="X980">_xlfn.IFS(X979="","",
W980="", "",
AND($B$3="İllik"),DATE(YEAR(X979)+1,MONTH(X979),DAY(X979) ),
AND($B$3="Aylıq", $AH$14="Not end"), EDATE(X979,1),
AND($B$3="Aylıq", $AH$14="End"), EOMONTH(X979,1)
)</f>
        <v/>
      </c>
      <c r="Y980" s="51" t="str" cm="1">
        <f t="array" aca="1" ref="Y980" ca="1">_xlfn.IFS(
AND($B$7="Dövrün əvvəlində", Y979&lt;=last_rou_date), DATE(YEAR(Y979)+1, 12, 31),
AND($B$7="Dövrün sonunda", Y979&lt;=last_payment_date), DATE(YEAR(Y979)+1, 12, 31),
TRUE, ""
)</f>
        <v/>
      </c>
      <c r="Z980" s="75" t="str" cm="1">
        <f t="array" aca="1" ref="Z980" ca="1">_xlfn.IFS(
AND($AN$14="Not year_end", Z979&gt;last_payment_date), "",
AND($AN$14="Year_end", Z979&gt;=last_payment_date), "",
AND($AN$14="Year_end"), DATE(YEAR(Z979+1), 12, 31),
AND($AN$14="Not year_end", MONTH(Z979)=12, DAY(Z979)=31), DATE(YEAR(Z978)+1, MONTH(Z978), DAY(Z978)),
AND($AN$14="Not year_end", OR(MONTH(Z979)&lt;&gt;12, DAY(Z979)&lt;&gt;31) ), DATE(YEAR(Z979), 12, 31)
)</f>
        <v/>
      </c>
      <c r="AA980" s="75" t="str" cm="1">
        <f t="array" aca="1" ref="AA980" ca="1">_xlfn.IFS(AA979="", "",
AND(AA979=last_payment_date, OR(MONTH(AA979)&lt;&gt;12, DAY(AA979)&lt;&gt;31) ), DATE(YEAR(AA979), 12, 31),
AND(MONTH(AA979)=12, DAY(AA979)=31, AA979&gt;=last_payment_date), "",
AND(MONTH(AA979)=12, DAY(AA979)&lt;&gt;31),  EOMONTH(AA979,0),
AND(MONTH(AA979)=12, DAY(AA979)=31, $AH$14="Not end"),  EDATE(AA978,1),
AND($AH$14="Not end"), EDATE(AA979, 1),
AND($AH$14="End"), EOMONTH(AA979, 1)
)</f>
        <v/>
      </c>
      <c r="AB980" s="75" t="str" cm="1">
        <f t="array" aca="1" ref="AB980" ca="1">_xlfn.IFS(AB979="","",
AND(AB979=last_rou_date), "",
AND($B$3="İllik"),DATE(YEAR(AB979)+1,MONTH(AB979),DAY(AB979) ),
AND($B$3="Aylıq", $AH$14="Not end"), EDATE(AB979,1),
AND($B$3="Aylıq", $AH$14="End"), EOMONTH(AB979,1)
)</f>
        <v/>
      </c>
      <c r="AC980" s="75" t="str" cm="1">
        <f t="array" aca="1" ref="AC980" ca="1">_xlfn.IFS(
AND($AN$14="Not year_end", AC979&gt;last_rou_date), "",
AND($AN$14="Year_end", AC979&gt;=last_rou_date), "",
AND($AN$14="Year_end"), DATE(YEAR(AC979+1), 12, 31),
AND($AN$14="Not year_end", MONTH(AC979)=12, DAY(AC979)=31), DATE(YEAR(AC978)+1, MONTH(AC978), DAY(AC978)),
AND($AN$14="Not year_end", OR(MONTH(AC979)&lt;&gt;12, DAY(AC979)&lt;&gt;31) ), DATE(YEAR(AC979), 12, 31)
)</f>
        <v/>
      </c>
      <c r="AD980" s="75" t="str" cm="1">
        <f t="array" aca="1" ref="AD980" ca="1">_xlfn.IFS(AD979="", "",
AND(AD979=last_rou_date, OR(MONTH(AD979)&lt;&gt;12, DAY(AD979)&lt;&gt;31) ), DATE(YEAR(AD979), 12, 31),
AND(MONTH(AD979)=12, DAY(AD979)=31, AD979&gt;=last_rou_date), "",
AND(MONTH(AD979)=12, DAY(AD979)&lt;&gt;31),  EOMONTH(AD979,0),
AND(MONTH(AD979)=12, DAY(AD979)=31, $AH$14="Not end"),  EDATE(AD978,1),
AND($AH$14="Not end"), EDATE(AD979, 1),
AND($AH$14="End"), EOMONTH(AD979, 1)
)</f>
        <v/>
      </c>
      <c r="AE980" s="51" t="str" cm="1">
        <f t="array" ref="AE980">_xlfn.IFS(W980="", "",
AND(W980&gt;0, W980&lt;=$B$4, $C$2="İllik artım, faiz olaraq", $D$2&gt;0, $B$3="İllik"), $B$5*((1+$D$2)^(W980-1)),
AND(W980&gt;0, W980&lt;=$B$4, $C$2="İllik artım, faiz olaraq", $D$2&gt;0, $B$3="Aylıq"), $B$5*((1+$D$2)^ROUNDDOWN((W980-1)/12,0)),
AND(W980=1, $C$2="Aşağıdakı kimi dəyişir", ), $B$5,
AND(W980&gt;1, W980&lt;=$B$4, $C$2="Aşağıdakı kimi dəyişir"), IFERROR(VLOOKUP(W980, $C$4:$D$7, 2, FALSE), AE979),
AND(W980&gt;0, W980&lt;=$B$4), $B$5,
TRUE,0 )</f>
        <v/>
      </c>
      <c r="AF980" s="51" t="str">
        <f t="shared" ca="1" si="46"/>
        <v/>
      </c>
    </row>
    <row r="981" spans="1:32" x14ac:dyDescent="0.4">
      <c r="A981" s="13" t="str" cm="1">
        <f t="array" aca="1" ref="A981" ca="1">_xlfn.IFS(
AND(SUMIFS(lease_table_interest_accruals, lease_table_dates, A980)&gt;0, COUNTIFS($E$14:E980, "Interest accrual", $A$14:A980, A980)=0),  A980,
AND(SUMIFS(lease_table_payments, lease_table_dates, A980)&gt;0, COUNTIFS($E$14:E980, "Payment", $A$14:A980, A980)=0),  A980,
AND(SUMIFS(rou_table_deprs, rou_table_dates, A980)&gt;0, COUNTIFS($E$14:E980, "Depreciation", $A$14:A980, A980)=0),  A980,
TRUE,  IFERROR(INDEX(rou_table_dates,  MATCH(A980, rou_table_dates)+1, ), "")
)</f>
        <v/>
      </c>
      <c r="B981" s="1" t="str" cm="1">
        <f t="array" aca="1" ref="B981" ca="1">_xlfn.IFS(
AND(E981="Payment", A981=$B$2), $AM$14,
E981="Payment", $AM$15,
E981="Interest accrual", $AM$18,
E981="Depreciation", $AM$17,
TRUE, "")</f>
        <v/>
      </c>
      <c r="C981" s="1" t="str" cm="1">
        <f t="array" aca="1" ref="C981" ca="1">_xlfn.IFS(
E981="Payment", $AM$19,
E981="Interest accrual", $AM$15,
E981="Depreciation", $AM$16,
TRUE, "")</f>
        <v/>
      </c>
      <c r="D981" s="1" t="str" cm="1">
        <f t="array" aca="1" ref="D981" ca="1">_xlfn.IFS(
E981="Payment", _xlfn.XLOOKUP(A981, lease_table_dates, lease_table_payments, 0, 0),
E981="Interest accrual", _xlfn.XLOOKUP(A981, lease_table_dates, lease_table_interest_accruals, 0, 0),
E981="Depreciation", _xlfn.XLOOKUP(A981, rou_table_dates, rou_table_deprs, 0, 0),
TRUE, ""
)</f>
        <v/>
      </c>
      <c r="E981" s="7" t="str" cm="1">
        <f t="array" aca="1" ref="E981" ca="1">_xlfn.IFS(
AND(SUMIFS(lease_table_interest_accruals, lease_table_dates, A981)&gt;0, COUNTIFS($E$14:E980, "Interest accrual", $A$14:A980, A981)=0), "Interest accrual",
AND(SUMIFS(lease_table_payments, lease_table_dates, A981)&gt;0, COUNTIFS($E$14:E980, "Payment", $A$14:A980, A981)=0), "Payment",
AND(SUMIFS(rou_table_deprs, rou_table_dates, A981)&gt;0, COUNTIFS($E$14:E980, "Depreciation", $A$14:A980, A981)=0), "Depreciation",
TRUE,  ""
)</f>
        <v/>
      </c>
      <c r="G981" s="13" t="str" cm="1">
        <f t="array" aca="1" ref="G981" ca="1">_xlfn.IFS(
AND($B$11="Hə", $B$3="İllik"), Z981,
AND($B$11="Hə", $B$3="Aylıq"), AA981,
$B$11="Yox", X981)</f>
        <v/>
      </c>
      <c r="H981" s="1" t="str" cm="1">
        <f t="array" aca="1" ref="H981" ca="1">_xlfn.IFS( G981="", "",
TRUE, ROUND( H980+I981-J981, 2) )</f>
        <v/>
      </c>
      <c r="I981" s="1" t="str" cm="1">
        <f t="array" aca="1" ref="I981" ca="1">_xlfn.IFS(G981="", "",
G981=last_payment_date, (J981-H980),
 TRUE,  -  (H980- H980* (1+$B$6)^ (_xlfn.DAYS(G981,G980)/365) )
)</f>
        <v/>
      </c>
      <c r="J981" s="1" t="str" cm="1">
        <f t="array" aca="1" ref="J981" ca="1">_xlfn.IFS(G981="", "",
TRUE, _xlfn.XLOOKUP(G981,  payment_dates, payments,0,0)
)</f>
        <v/>
      </c>
      <c r="L981" s="8" t="str" cm="1">
        <f t="array" aca="1" ref="L981" ca="1">_xlfn.IFS(
AND($B$11="Hə", $B$3="İllik"), AC981,
AND($B$11="Hə", $B$3="Aylıq"), AD981,
$B$11="Yox", AB981)</f>
        <v/>
      </c>
      <c r="M981" s="1" t="str" cm="1">
        <f t="array" aca="1" ref="M981" ca="1">_xlfn.IFS( L981="", "",
(M980-N981)&lt;=0.5, 0,
TRUE,  M980-N981)</f>
        <v/>
      </c>
      <c r="N981" s="7" t="str" cm="1">
        <f t="array" aca="1" ref="N981" ca="1">_xlfn.IFS(
L981="", "",
TRUE, MIN(M980, ROUND($M$14/ (last_rou_date - $B$2) * (L981-L980), 2) )
)</f>
        <v/>
      </c>
      <c r="P981" s="59" t="str">
        <f t="shared" ca="1" si="45"/>
        <v/>
      </c>
      <c r="Q981" s="1" t="str" cm="1">
        <f t="array" aca="1" ref="Q981" ca="1">_xlfn.IFS(P981="","",
$B$11="Hə", _xlfn.XLOOKUP(DATE(P981, 12, 31), rou_table_dates, rou_table_nbvs,0, 0),
TRUE,  MAX(0, ROUND($M$14 - $M$14/ (last_rou_date - $B$2) * (DATE(P981,12,31) - $B$2), 2) )
)</f>
        <v/>
      </c>
      <c r="R981" s="1" t="str" cm="1">
        <f t="array" aca="1" ref="R981" ca="1">_xlfn.IFS(P981="","",
$B$11="Hə", _xlfn.XLOOKUP(DATE(P981, 12, 31), lease_table_dates, lease_table_balances,0, 0),
TRUE, IFERROR( XNPV($B$6, IF(payment_dates &gt;DATE(P981, 12, 31), payments,  0),  IF(payment_dates &gt;DATE(P981, 12, 31), payment_dates,  DATE(P981, 12, 31))    ),0)
)</f>
        <v/>
      </c>
      <c r="S981" s="1" t="str" cm="1">
        <f t="array" aca="1" ref="S981" ca="1">_xlfn.IFS(P981="","",
TRUE,  MIN( MIN(Q980, $M$14), ROUND($M$14/ (last_rou_date - $B$2) * (DATE(P981,12,31) - MAX($B$2, DATE(P981-1, 12, 31))), 2) )
)</f>
        <v/>
      </c>
      <c r="T981" s="7" t="str" cm="1">
        <f t="array" aca="1" ref="T981" ca="1">_xlfn.IFS(P981="", "",
ISTEXT(R980), R981- (H981 - SUMIFS( lease_table_payments, lease_table_years, P981) -$AG$14 ),
AND(ISNUMBER(R980), R981&lt;&gt;""),   R981- (R980 - SUMIFS( lease_table_payments, lease_table_years, P981) )
)</f>
        <v/>
      </c>
      <c r="V981" s="64">
        <f t="shared" si="47"/>
        <v>968</v>
      </c>
      <c r="W981" s="51" t="str" cm="1">
        <f t="array" ref="W981">_xlfn.IFS(
OR(W980=$B$4, W980=""),"",
TRUE,W980+1
)</f>
        <v/>
      </c>
      <c r="X981" s="51" t="str" cm="1">
        <f t="array" ref="X981">_xlfn.IFS(X980="","",
W981="", "",
AND($B$3="İllik"),DATE(YEAR(X980)+1,MONTH(X980),DAY(X980) ),
AND($B$3="Aylıq", $AH$14="Not end"), EDATE(X980,1),
AND($B$3="Aylıq", $AH$14="End"), EOMONTH(X980,1)
)</f>
        <v/>
      </c>
      <c r="Y981" s="51" t="str" cm="1">
        <f t="array" aca="1" ref="Y981" ca="1">_xlfn.IFS(
AND($B$7="Dövrün əvvəlində", Y980&lt;=last_rou_date), DATE(YEAR(Y980)+1, 12, 31),
AND($B$7="Dövrün sonunda", Y980&lt;=last_payment_date), DATE(YEAR(Y980)+1, 12, 31),
TRUE, ""
)</f>
        <v/>
      </c>
      <c r="Z981" s="75" t="str" cm="1">
        <f t="array" aca="1" ref="Z981" ca="1">_xlfn.IFS(
AND($AN$14="Not year_end", Z980&gt;last_payment_date), "",
AND($AN$14="Year_end", Z980&gt;=last_payment_date), "",
AND($AN$14="Year_end"), DATE(YEAR(Z980+1), 12, 31),
AND($AN$14="Not year_end", MONTH(Z980)=12, DAY(Z980)=31), DATE(YEAR(Z979)+1, MONTH(Z979), DAY(Z979)),
AND($AN$14="Not year_end", OR(MONTH(Z980)&lt;&gt;12, DAY(Z980)&lt;&gt;31) ), DATE(YEAR(Z980), 12, 31)
)</f>
        <v/>
      </c>
      <c r="AA981" s="75" t="str" cm="1">
        <f t="array" aca="1" ref="AA981" ca="1">_xlfn.IFS(AA980="", "",
AND(AA980=last_payment_date, OR(MONTH(AA980)&lt;&gt;12, DAY(AA980)&lt;&gt;31) ), DATE(YEAR(AA980), 12, 31),
AND(MONTH(AA980)=12, DAY(AA980)=31, AA980&gt;=last_payment_date), "",
AND(MONTH(AA980)=12, DAY(AA980)&lt;&gt;31),  EOMONTH(AA980,0),
AND(MONTH(AA980)=12, DAY(AA980)=31, $AH$14="Not end"),  EDATE(AA979,1),
AND($AH$14="Not end"), EDATE(AA980, 1),
AND($AH$14="End"), EOMONTH(AA980, 1)
)</f>
        <v/>
      </c>
      <c r="AB981" s="75" t="str" cm="1">
        <f t="array" aca="1" ref="AB981" ca="1">_xlfn.IFS(AB980="","",
AND(AB980=last_rou_date), "",
AND($B$3="İllik"),DATE(YEAR(AB980)+1,MONTH(AB980),DAY(AB980) ),
AND($B$3="Aylıq", $AH$14="Not end"), EDATE(AB980,1),
AND($B$3="Aylıq", $AH$14="End"), EOMONTH(AB980,1)
)</f>
        <v/>
      </c>
      <c r="AC981" s="75" t="str" cm="1">
        <f t="array" aca="1" ref="AC981" ca="1">_xlfn.IFS(
AND($AN$14="Not year_end", AC980&gt;last_rou_date), "",
AND($AN$14="Year_end", AC980&gt;=last_rou_date), "",
AND($AN$14="Year_end"), DATE(YEAR(AC980+1), 12, 31),
AND($AN$14="Not year_end", MONTH(AC980)=12, DAY(AC980)=31), DATE(YEAR(AC979)+1, MONTH(AC979), DAY(AC979)),
AND($AN$14="Not year_end", OR(MONTH(AC980)&lt;&gt;12, DAY(AC980)&lt;&gt;31) ), DATE(YEAR(AC980), 12, 31)
)</f>
        <v/>
      </c>
      <c r="AD981" s="75" t="str" cm="1">
        <f t="array" aca="1" ref="AD981" ca="1">_xlfn.IFS(AD980="", "",
AND(AD980=last_rou_date, OR(MONTH(AD980)&lt;&gt;12, DAY(AD980)&lt;&gt;31) ), DATE(YEAR(AD980), 12, 31),
AND(MONTH(AD980)=12, DAY(AD980)=31, AD980&gt;=last_rou_date), "",
AND(MONTH(AD980)=12, DAY(AD980)&lt;&gt;31),  EOMONTH(AD980,0),
AND(MONTH(AD980)=12, DAY(AD980)=31, $AH$14="Not end"),  EDATE(AD979,1),
AND($AH$14="Not end"), EDATE(AD980, 1),
AND($AH$14="End"), EOMONTH(AD980, 1)
)</f>
        <v/>
      </c>
      <c r="AE981" s="51" t="str" cm="1">
        <f t="array" ref="AE981">_xlfn.IFS(W981="", "",
AND(W981&gt;0, W981&lt;=$B$4, $C$2="İllik artım, faiz olaraq", $D$2&gt;0, $B$3="İllik"), $B$5*((1+$D$2)^(W981-1)),
AND(W981&gt;0, W981&lt;=$B$4, $C$2="İllik artım, faiz olaraq", $D$2&gt;0, $B$3="Aylıq"), $B$5*((1+$D$2)^ROUNDDOWN((W981-1)/12,0)),
AND(W981=1, $C$2="Aşağıdakı kimi dəyişir", ), $B$5,
AND(W981&gt;1, W981&lt;=$B$4, $C$2="Aşağıdakı kimi dəyişir"), IFERROR(VLOOKUP(W981, $C$4:$D$7, 2, FALSE), AE980),
AND(W981&gt;0, W981&lt;=$B$4), $B$5,
TRUE,0 )</f>
        <v/>
      </c>
      <c r="AF981" s="51" t="str">
        <f t="shared" ca="1" si="46"/>
        <v/>
      </c>
    </row>
    <row r="982" spans="1:32" x14ac:dyDescent="0.4">
      <c r="A982" s="13" t="str" cm="1">
        <f t="array" aca="1" ref="A982" ca="1">_xlfn.IFS(
AND(SUMIFS(lease_table_interest_accruals, lease_table_dates, A981)&gt;0, COUNTIFS($E$14:E981, "Interest accrual", $A$14:A981, A981)=0),  A981,
AND(SUMIFS(lease_table_payments, lease_table_dates, A981)&gt;0, COUNTIFS($E$14:E981, "Payment", $A$14:A981, A981)=0),  A981,
AND(SUMIFS(rou_table_deprs, rou_table_dates, A981)&gt;0, COUNTIFS($E$14:E981, "Depreciation", $A$14:A981, A981)=0),  A981,
TRUE,  IFERROR(INDEX(rou_table_dates,  MATCH(A981, rou_table_dates)+1, ), "")
)</f>
        <v/>
      </c>
      <c r="B982" s="1" t="str" cm="1">
        <f t="array" aca="1" ref="B982" ca="1">_xlfn.IFS(
AND(E982="Payment", A982=$B$2), $AM$14,
E982="Payment", $AM$15,
E982="Interest accrual", $AM$18,
E982="Depreciation", $AM$17,
TRUE, "")</f>
        <v/>
      </c>
      <c r="C982" s="1" t="str" cm="1">
        <f t="array" aca="1" ref="C982" ca="1">_xlfn.IFS(
E982="Payment", $AM$19,
E982="Interest accrual", $AM$15,
E982="Depreciation", $AM$16,
TRUE, "")</f>
        <v/>
      </c>
      <c r="D982" s="1" t="str" cm="1">
        <f t="array" aca="1" ref="D982" ca="1">_xlfn.IFS(
E982="Payment", _xlfn.XLOOKUP(A982, lease_table_dates, lease_table_payments, 0, 0),
E982="Interest accrual", _xlfn.XLOOKUP(A982, lease_table_dates, lease_table_interest_accruals, 0, 0),
E982="Depreciation", _xlfn.XLOOKUP(A982, rou_table_dates, rou_table_deprs, 0, 0),
TRUE, ""
)</f>
        <v/>
      </c>
      <c r="E982" s="7" t="str" cm="1">
        <f t="array" aca="1" ref="E982" ca="1">_xlfn.IFS(
AND(SUMIFS(lease_table_interest_accruals, lease_table_dates, A982)&gt;0, COUNTIFS($E$14:E981, "Interest accrual", $A$14:A981, A982)=0), "Interest accrual",
AND(SUMIFS(lease_table_payments, lease_table_dates, A982)&gt;0, COUNTIFS($E$14:E981, "Payment", $A$14:A981, A982)=0), "Payment",
AND(SUMIFS(rou_table_deprs, rou_table_dates, A982)&gt;0, COUNTIFS($E$14:E981, "Depreciation", $A$14:A981, A982)=0), "Depreciation",
TRUE,  ""
)</f>
        <v/>
      </c>
      <c r="G982" s="13" t="str" cm="1">
        <f t="array" aca="1" ref="G982" ca="1">_xlfn.IFS(
AND($B$11="Hə", $B$3="İllik"), Z982,
AND($B$11="Hə", $B$3="Aylıq"), AA982,
$B$11="Yox", X982)</f>
        <v/>
      </c>
      <c r="H982" s="1" t="str" cm="1">
        <f t="array" aca="1" ref="H982" ca="1">_xlfn.IFS( G982="", "",
TRUE, ROUND( H981+I982-J982, 2) )</f>
        <v/>
      </c>
      <c r="I982" s="1" t="str" cm="1">
        <f t="array" aca="1" ref="I982" ca="1">_xlfn.IFS(G982="", "",
G982=last_payment_date, (J982-H981),
 TRUE,  -  (H981- H981* (1+$B$6)^ (_xlfn.DAYS(G982,G981)/365) )
)</f>
        <v/>
      </c>
      <c r="J982" s="1" t="str" cm="1">
        <f t="array" aca="1" ref="J982" ca="1">_xlfn.IFS(G982="", "",
TRUE, _xlfn.XLOOKUP(G982,  payment_dates, payments,0,0)
)</f>
        <v/>
      </c>
      <c r="L982" s="8" t="str" cm="1">
        <f t="array" aca="1" ref="L982" ca="1">_xlfn.IFS(
AND($B$11="Hə", $B$3="İllik"), AC982,
AND($B$11="Hə", $B$3="Aylıq"), AD982,
$B$11="Yox", AB982)</f>
        <v/>
      </c>
      <c r="M982" s="1" t="str" cm="1">
        <f t="array" aca="1" ref="M982" ca="1">_xlfn.IFS( L982="", "",
(M981-N982)&lt;=0.5, 0,
TRUE,  M981-N982)</f>
        <v/>
      </c>
      <c r="N982" s="7" t="str" cm="1">
        <f t="array" aca="1" ref="N982" ca="1">_xlfn.IFS(
L982="", "",
TRUE, MIN(M981, ROUND($M$14/ (last_rou_date - $B$2) * (L982-L981), 2) )
)</f>
        <v/>
      </c>
      <c r="P982" s="59" t="str">
        <f t="shared" ca="1" si="45"/>
        <v/>
      </c>
      <c r="Q982" s="1" t="str" cm="1">
        <f t="array" aca="1" ref="Q982" ca="1">_xlfn.IFS(P982="","",
$B$11="Hə", _xlfn.XLOOKUP(DATE(P982, 12, 31), rou_table_dates, rou_table_nbvs,0, 0),
TRUE,  MAX(0, ROUND($M$14 - $M$14/ (last_rou_date - $B$2) * (DATE(P982,12,31) - $B$2), 2) )
)</f>
        <v/>
      </c>
      <c r="R982" s="1" t="str" cm="1">
        <f t="array" aca="1" ref="R982" ca="1">_xlfn.IFS(P982="","",
$B$11="Hə", _xlfn.XLOOKUP(DATE(P982, 12, 31), lease_table_dates, lease_table_balances,0, 0),
TRUE, IFERROR( XNPV($B$6, IF(payment_dates &gt;DATE(P982, 12, 31), payments,  0),  IF(payment_dates &gt;DATE(P982, 12, 31), payment_dates,  DATE(P982, 12, 31))    ),0)
)</f>
        <v/>
      </c>
      <c r="S982" s="1" t="str" cm="1">
        <f t="array" aca="1" ref="S982" ca="1">_xlfn.IFS(P982="","",
TRUE,  MIN( MIN(Q981, $M$14), ROUND($M$14/ (last_rou_date - $B$2) * (DATE(P982,12,31) - MAX($B$2, DATE(P982-1, 12, 31))), 2) )
)</f>
        <v/>
      </c>
      <c r="T982" s="7" t="str" cm="1">
        <f t="array" aca="1" ref="T982" ca="1">_xlfn.IFS(P982="", "",
ISTEXT(R981), R982- (H982 - SUMIFS( lease_table_payments, lease_table_years, P982) -$AG$14 ),
AND(ISNUMBER(R981), R982&lt;&gt;""),   R982- (R981 - SUMIFS( lease_table_payments, lease_table_years, P982) )
)</f>
        <v/>
      </c>
      <c r="V982" s="64">
        <f t="shared" si="47"/>
        <v>969</v>
      </c>
      <c r="W982" s="51" t="str" cm="1">
        <f t="array" ref="W982">_xlfn.IFS(
OR(W981=$B$4, W981=""),"",
TRUE,W981+1
)</f>
        <v/>
      </c>
      <c r="X982" s="51" t="str" cm="1">
        <f t="array" ref="X982">_xlfn.IFS(X981="","",
W982="", "",
AND($B$3="İllik"),DATE(YEAR(X981)+1,MONTH(X981),DAY(X981) ),
AND($B$3="Aylıq", $AH$14="Not end"), EDATE(X981,1),
AND($B$3="Aylıq", $AH$14="End"), EOMONTH(X981,1)
)</f>
        <v/>
      </c>
      <c r="Y982" s="51" t="str" cm="1">
        <f t="array" aca="1" ref="Y982" ca="1">_xlfn.IFS(
AND($B$7="Dövrün əvvəlində", Y981&lt;=last_rou_date), DATE(YEAR(Y981)+1, 12, 31),
AND($B$7="Dövrün sonunda", Y981&lt;=last_payment_date), DATE(YEAR(Y981)+1, 12, 31),
TRUE, ""
)</f>
        <v/>
      </c>
      <c r="Z982" s="75" t="str" cm="1">
        <f t="array" aca="1" ref="Z982" ca="1">_xlfn.IFS(
AND($AN$14="Not year_end", Z981&gt;last_payment_date), "",
AND($AN$14="Year_end", Z981&gt;=last_payment_date), "",
AND($AN$14="Year_end"), DATE(YEAR(Z981+1), 12, 31),
AND($AN$14="Not year_end", MONTH(Z981)=12, DAY(Z981)=31), DATE(YEAR(Z980)+1, MONTH(Z980), DAY(Z980)),
AND($AN$14="Not year_end", OR(MONTH(Z981)&lt;&gt;12, DAY(Z981)&lt;&gt;31) ), DATE(YEAR(Z981), 12, 31)
)</f>
        <v/>
      </c>
      <c r="AA982" s="75" t="str" cm="1">
        <f t="array" aca="1" ref="AA982" ca="1">_xlfn.IFS(AA981="", "",
AND(AA981=last_payment_date, OR(MONTH(AA981)&lt;&gt;12, DAY(AA981)&lt;&gt;31) ), DATE(YEAR(AA981), 12, 31),
AND(MONTH(AA981)=12, DAY(AA981)=31, AA981&gt;=last_payment_date), "",
AND(MONTH(AA981)=12, DAY(AA981)&lt;&gt;31),  EOMONTH(AA981,0),
AND(MONTH(AA981)=12, DAY(AA981)=31, $AH$14="Not end"),  EDATE(AA980,1),
AND($AH$14="Not end"), EDATE(AA981, 1),
AND($AH$14="End"), EOMONTH(AA981, 1)
)</f>
        <v/>
      </c>
      <c r="AB982" s="75" t="str" cm="1">
        <f t="array" aca="1" ref="AB982" ca="1">_xlfn.IFS(AB981="","",
AND(AB981=last_rou_date), "",
AND($B$3="İllik"),DATE(YEAR(AB981)+1,MONTH(AB981),DAY(AB981) ),
AND($B$3="Aylıq", $AH$14="Not end"), EDATE(AB981,1),
AND($B$3="Aylıq", $AH$14="End"), EOMONTH(AB981,1)
)</f>
        <v/>
      </c>
      <c r="AC982" s="75" t="str" cm="1">
        <f t="array" aca="1" ref="AC982" ca="1">_xlfn.IFS(
AND($AN$14="Not year_end", AC981&gt;last_rou_date), "",
AND($AN$14="Year_end", AC981&gt;=last_rou_date), "",
AND($AN$14="Year_end"), DATE(YEAR(AC981+1), 12, 31),
AND($AN$14="Not year_end", MONTH(AC981)=12, DAY(AC981)=31), DATE(YEAR(AC980)+1, MONTH(AC980), DAY(AC980)),
AND($AN$14="Not year_end", OR(MONTH(AC981)&lt;&gt;12, DAY(AC981)&lt;&gt;31) ), DATE(YEAR(AC981), 12, 31)
)</f>
        <v/>
      </c>
      <c r="AD982" s="75" t="str" cm="1">
        <f t="array" aca="1" ref="AD982" ca="1">_xlfn.IFS(AD981="", "",
AND(AD981=last_rou_date, OR(MONTH(AD981)&lt;&gt;12, DAY(AD981)&lt;&gt;31) ), DATE(YEAR(AD981), 12, 31),
AND(MONTH(AD981)=12, DAY(AD981)=31, AD981&gt;=last_rou_date), "",
AND(MONTH(AD981)=12, DAY(AD981)&lt;&gt;31),  EOMONTH(AD981,0),
AND(MONTH(AD981)=12, DAY(AD981)=31, $AH$14="Not end"),  EDATE(AD980,1),
AND($AH$14="Not end"), EDATE(AD981, 1),
AND($AH$14="End"), EOMONTH(AD981, 1)
)</f>
        <v/>
      </c>
      <c r="AE982" s="51" t="str" cm="1">
        <f t="array" ref="AE982">_xlfn.IFS(W982="", "",
AND(W982&gt;0, W982&lt;=$B$4, $C$2="İllik artım, faiz olaraq", $D$2&gt;0, $B$3="İllik"), $B$5*((1+$D$2)^(W982-1)),
AND(W982&gt;0, W982&lt;=$B$4, $C$2="İllik artım, faiz olaraq", $D$2&gt;0, $B$3="Aylıq"), $B$5*((1+$D$2)^ROUNDDOWN((W982-1)/12,0)),
AND(W982=1, $C$2="Aşağıdakı kimi dəyişir", ), $B$5,
AND(W982&gt;1, W982&lt;=$B$4, $C$2="Aşağıdakı kimi dəyişir"), IFERROR(VLOOKUP(W982, $C$4:$D$7, 2, FALSE), AE981),
AND(W982&gt;0, W982&lt;=$B$4), $B$5,
TRUE,0 )</f>
        <v/>
      </c>
      <c r="AF982" s="51" t="str">
        <f t="shared" ca="1" si="46"/>
        <v/>
      </c>
    </row>
    <row r="983" spans="1:32" x14ac:dyDescent="0.4">
      <c r="A983" s="13" t="str" cm="1">
        <f t="array" aca="1" ref="A983" ca="1">_xlfn.IFS(
AND(SUMIFS(lease_table_interest_accruals, lease_table_dates, A982)&gt;0, COUNTIFS($E$14:E982, "Interest accrual", $A$14:A982, A982)=0),  A982,
AND(SUMIFS(lease_table_payments, lease_table_dates, A982)&gt;0, COUNTIFS($E$14:E982, "Payment", $A$14:A982, A982)=0),  A982,
AND(SUMIFS(rou_table_deprs, rou_table_dates, A982)&gt;0, COUNTIFS($E$14:E982, "Depreciation", $A$14:A982, A982)=0),  A982,
TRUE,  IFERROR(INDEX(rou_table_dates,  MATCH(A982, rou_table_dates)+1, ), "")
)</f>
        <v/>
      </c>
      <c r="B983" s="1" t="str" cm="1">
        <f t="array" aca="1" ref="B983" ca="1">_xlfn.IFS(
AND(E983="Payment", A983=$B$2), $AM$14,
E983="Payment", $AM$15,
E983="Interest accrual", $AM$18,
E983="Depreciation", $AM$17,
TRUE, "")</f>
        <v/>
      </c>
      <c r="C983" s="1" t="str" cm="1">
        <f t="array" aca="1" ref="C983" ca="1">_xlfn.IFS(
E983="Payment", $AM$19,
E983="Interest accrual", $AM$15,
E983="Depreciation", $AM$16,
TRUE, "")</f>
        <v/>
      </c>
      <c r="D983" s="1" t="str" cm="1">
        <f t="array" aca="1" ref="D983" ca="1">_xlfn.IFS(
E983="Payment", _xlfn.XLOOKUP(A983, lease_table_dates, lease_table_payments, 0, 0),
E983="Interest accrual", _xlfn.XLOOKUP(A983, lease_table_dates, lease_table_interest_accruals, 0, 0),
E983="Depreciation", _xlfn.XLOOKUP(A983, rou_table_dates, rou_table_deprs, 0, 0),
TRUE, ""
)</f>
        <v/>
      </c>
      <c r="E983" s="7" t="str" cm="1">
        <f t="array" aca="1" ref="E983" ca="1">_xlfn.IFS(
AND(SUMIFS(lease_table_interest_accruals, lease_table_dates, A983)&gt;0, COUNTIFS($E$14:E982, "Interest accrual", $A$14:A982, A983)=0), "Interest accrual",
AND(SUMIFS(lease_table_payments, lease_table_dates, A983)&gt;0, COUNTIFS($E$14:E982, "Payment", $A$14:A982, A983)=0), "Payment",
AND(SUMIFS(rou_table_deprs, rou_table_dates, A983)&gt;0, COUNTIFS($E$14:E982, "Depreciation", $A$14:A982, A983)=0), "Depreciation",
TRUE,  ""
)</f>
        <v/>
      </c>
      <c r="G983" s="13" t="str" cm="1">
        <f t="array" aca="1" ref="G983" ca="1">_xlfn.IFS(
AND($B$11="Hə", $B$3="İllik"), Z983,
AND($B$11="Hə", $B$3="Aylıq"), AA983,
$B$11="Yox", X983)</f>
        <v/>
      </c>
      <c r="H983" s="1" t="str" cm="1">
        <f t="array" aca="1" ref="H983" ca="1">_xlfn.IFS( G983="", "",
TRUE, ROUND( H982+I983-J983, 2) )</f>
        <v/>
      </c>
      <c r="I983" s="1" t="str" cm="1">
        <f t="array" aca="1" ref="I983" ca="1">_xlfn.IFS(G983="", "",
G983=last_payment_date, (J983-H982),
 TRUE,  -  (H982- H982* (1+$B$6)^ (_xlfn.DAYS(G983,G982)/365) )
)</f>
        <v/>
      </c>
      <c r="J983" s="1" t="str" cm="1">
        <f t="array" aca="1" ref="J983" ca="1">_xlfn.IFS(G983="", "",
TRUE, _xlfn.XLOOKUP(G983,  payment_dates, payments,0,0)
)</f>
        <v/>
      </c>
      <c r="L983" s="8" t="str" cm="1">
        <f t="array" aca="1" ref="L983" ca="1">_xlfn.IFS(
AND($B$11="Hə", $B$3="İllik"), AC983,
AND($B$11="Hə", $B$3="Aylıq"), AD983,
$B$11="Yox", AB983)</f>
        <v/>
      </c>
      <c r="M983" s="1" t="str" cm="1">
        <f t="array" aca="1" ref="M983" ca="1">_xlfn.IFS( L983="", "",
(M982-N983)&lt;=0.5, 0,
TRUE,  M982-N983)</f>
        <v/>
      </c>
      <c r="N983" s="7" t="str" cm="1">
        <f t="array" aca="1" ref="N983" ca="1">_xlfn.IFS(
L983="", "",
TRUE, MIN(M982, ROUND($M$14/ (last_rou_date - $B$2) * (L983-L982), 2) )
)</f>
        <v/>
      </c>
      <c r="P983" s="59" t="str">
        <f t="shared" ca="1" si="45"/>
        <v/>
      </c>
      <c r="Q983" s="1" t="str" cm="1">
        <f t="array" aca="1" ref="Q983" ca="1">_xlfn.IFS(P983="","",
$B$11="Hə", _xlfn.XLOOKUP(DATE(P983, 12, 31), rou_table_dates, rou_table_nbvs,0, 0),
TRUE,  MAX(0, ROUND($M$14 - $M$14/ (last_rou_date - $B$2) * (DATE(P983,12,31) - $B$2), 2) )
)</f>
        <v/>
      </c>
      <c r="R983" s="1" t="str" cm="1">
        <f t="array" aca="1" ref="R983" ca="1">_xlfn.IFS(P983="","",
$B$11="Hə", _xlfn.XLOOKUP(DATE(P983, 12, 31), lease_table_dates, lease_table_balances,0, 0),
TRUE, IFERROR( XNPV($B$6, IF(payment_dates &gt;DATE(P983, 12, 31), payments,  0),  IF(payment_dates &gt;DATE(P983, 12, 31), payment_dates,  DATE(P983, 12, 31))    ),0)
)</f>
        <v/>
      </c>
      <c r="S983" s="1" t="str" cm="1">
        <f t="array" aca="1" ref="S983" ca="1">_xlfn.IFS(P983="","",
TRUE,  MIN( MIN(Q982, $M$14), ROUND($M$14/ (last_rou_date - $B$2) * (DATE(P983,12,31) - MAX($B$2, DATE(P983-1, 12, 31))), 2) )
)</f>
        <v/>
      </c>
      <c r="T983" s="7" t="str" cm="1">
        <f t="array" aca="1" ref="T983" ca="1">_xlfn.IFS(P983="", "",
ISTEXT(R982), R983- (H983 - SUMIFS( lease_table_payments, lease_table_years, P983) -$AG$14 ),
AND(ISNUMBER(R982), R983&lt;&gt;""),   R983- (R982 - SUMIFS( lease_table_payments, lease_table_years, P983) )
)</f>
        <v/>
      </c>
      <c r="V983" s="64">
        <f t="shared" si="47"/>
        <v>970</v>
      </c>
      <c r="W983" s="51" t="str" cm="1">
        <f t="array" ref="W983">_xlfn.IFS(
OR(W982=$B$4, W982=""),"",
TRUE,W982+1
)</f>
        <v/>
      </c>
      <c r="X983" s="51" t="str" cm="1">
        <f t="array" ref="X983">_xlfn.IFS(X982="","",
W983="", "",
AND($B$3="İllik"),DATE(YEAR(X982)+1,MONTH(X982),DAY(X982) ),
AND($B$3="Aylıq", $AH$14="Not end"), EDATE(X982,1),
AND($B$3="Aylıq", $AH$14="End"), EOMONTH(X982,1)
)</f>
        <v/>
      </c>
      <c r="Y983" s="51" t="str" cm="1">
        <f t="array" aca="1" ref="Y983" ca="1">_xlfn.IFS(
AND($B$7="Dövrün əvvəlində", Y982&lt;=last_rou_date), DATE(YEAR(Y982)+1, 12, 31),
AND($B$7="Dövrün sonunda", Y982&lt;=last_payment_date), DATE(YEAR(Y982)+1, 12, 31),
TRUE, ""
)</f>
        <v/>
      </c>
      <c r="Z983" s="75" t="str" cm="1">
        <f t="array" aca="1" ref="Z983" ca="1">_xlfn.IFS(
AND($AN$14="Not year_end", Z982&gt;last_payment_date), "",
AND($AN$14="Year_end", Z982&gt;=last_payment_date), "",
AND($AN$14="Year_end"), DATE(YEAR(Z982+1), 12, 31),
AND($AN$14="Not year_end", MONTH(Z982)=12, DAY(Z982)=31), DATE(YEAR(Z981)+1, MONTH(Z981), DAY(Z981)),
AND($AN$14="Not year_end", OR(MONTH(Z982)&lt;&gt;12, DAY(Z982)&lt;&gt;31) ), DATE(YEAR(Z982), 12, 31)
)</f>
        <v/>
      </c>
      <c r="AA983" s="75" t="str" cm="1">
        <f t="array" aca="1" ref="AA983" ca="1">_xlfn.IFS(AA982="", "",
AND(AA982=last_payment_date, OR(MONTH(AA982)&lt;&gt;12, DAY(AA982)&lt;&gt;31) ), DATE(YEAR(AA982), 12, 31),
AND(MONTH(AA982)=12, DAY(AA982)=31, AA982&gt;=last_payment_date), "",
AND(MONTH(AA982)=12, DAY(AA982)&lt;&gt;31),  EOMONTH(AA982,0),
AND(MONTH(AA982)=12, DAY(AA982)=31, $AH$14="Not end"),  EDATE(AA981,1),
AND($AH$14="Not end"), EDATE(AA982, 1),
AND($AH$14="End"), EOMONTH(AA982, 1)
)</f>
        <v/>
      </c>
      <c r="AB983" s="75" t="str" cm="1">
        <f t="array" aca="1" ref="AB983" ca="1">_xlfn.IFS(AB982="","",
AND(AB982=last_rou_date), "",
AND($B$3="İllik"),DATE(YEAR(AB982)+1,MONTH(AB982),DAY(AB982) ),
AND($B$3="Aylıq", $AH$14="Not end"), EDATE(AB982,1),
AND($B$3="Aylıq", $AH$14="End"), EOMONTH(AB982,1)
)</f>
        <v/>
      </c>
      <c r="AC983" s="75" t="str" cm="1">
        <f t="array" aca="1" ref="AC983" ca="1">_xlfn.IFS(
AND($AN$14="Not year_end", AC982&gt;last_rou_date), "",
AND($AN$14="Year_end", AC982&gt;=last_rou_date), "",
AND($AN$14="Year_end"), DATE(YEAR(AC982+1), 12, 31),
AND($AN$14="Not year_end", MONTH(AC982)=12, DAY(AC982)=31), DATE(YEAR(AC981)+1, MONTH(AC981), DAY(AC981)),
AND($AN$14="Not year_end", OR(MONTH(AC982)&lt;&gt;12, DAY(AC982)&lt;&gt;31) ), DATE(YEAR(AC982), 12, 31)
)</f>
        <v/>
      </c>
      <c r="AD983" s="75" t="str" cm="1">
        <f t="array" aca="1" ref="AD983" ca="1">_xlfn.IFS(AD982="", "",
AND(AD982=last_rou_date, OR(MONTH(AD982)&lt;&gt;12, DAY(AD982)&lt;&gt;31) ), DATE(YEAR(AD982), 12, 31),
AND(MONTH(AD982)=12, DAY(AD982)=31, AD982&gt;=last_rou_date), "",
AND(MONTH(AD982)=12, DAY(AD982)&lt;&gt;31),  EOMONTH(AD982,0),
AND(MONTH(AD982)=12, DAY(AD982)=31, $AH$14="Not end"),  EDATE(AD981,1),
AND($AH$14="Not end"), EDATE(AD982, 1),
AND($AH$14="End"), EOMONTH(AD982, 1)
)</f>
        <v/>
      </c>
      <c r="AE983" s="51" t="str" cm="1">
        <f t="array" ref="AE983">_xlfn.IFS(W983="", "",
AND(W983&gt;0, W983&lt;=$B$4, $C$2="İllik artım, faiz olaraq", $D$2&gt;0, $B$3="İllik"), $B$5*((1+$D$2)^(W983-1)),
AND(W983&gt;0, W983&lt;=$B$4, $C$2="İllik artım, faiz olaraq", $D$2&gt;0, $B$3="Aylıq"), $B$5*((1+$D$2)^ROUNDDOWN((W983-1)/12,0)),
AND(W983=1, $C$2="Aşağıdakı kimi dəyişir", ), $B$5,
AND(W983&gt;1, W983&lt;=$B$4, $C$2="Aşağıdakı kimi dəyişir"), IFERROR(VLOOKUP(W983, $C$4:$D$7, 2, FALSE), AE982),
AND(W983&gt;0, W983&lt;=$B$4), $B$5,
TRUE,0 )</f>
        <v/>
      </c>
      <c r="AF983" s="51" t="str">
        <f t="shared" ca="1" si="46"/>
        <v/>
      </c>
    </row>
    <row r="984" spans="1:32" x14ac:dyDescent="0.4">
      <c r="A984" s="13" t="str" cm="1">
        <f t="array" aca="1" ref="A984" ca="1">_xlfn.IFS(
AND(SUMIFS(lease_table_interest_accruals, lease_table_dates, A983)&gt;0, COUNTIFS($E$14:E983, "Interest accrual", $A$14:A983, A983)=0),  A983,
AND(SUMIFS(lease_table_payments, lease_table_dates, A983)&gt;0, COUNTIFS($E$14:E983, "Payment", $A$14:A983, A983)=0),  A983,
AND(SUMIFS(rou_table_deprs, rou_table_dates, A983)&gt;0, COUNTIFS($E$14:E983, "Depreciation", $A$14:A983, A983)=0),  A983,
TRUE,  IFERROR(INDEX(rou_table_dates,  MATCH(A983, rou_table_dates)+1, ), "")
)</f>
        <v/>
      </c>
      <c r="B984" s="1" t="str" cm="1">
        <f t="array" aca="1" ref="B984" ca="1">_xlfn.IFS(
AND(E984="Payment", A984=$B$2), $AM$14,
E984="Payment", $AM$15,
E984="Interest accrual", $AM$18,
E984="Depreciation", $AM$17,
TRUE, "")</f>
        <v/>
      </c>
      <c r="C984" s="1" t="str" cm="1">
        <f t="array" aca="1" ref="C984" ca="1">_xlfn.IFS(
E984="Payment", $AM$19,
E984="Interest accrual", $AM$15,
E984="Depreciation", $AM$16,
TRUE, "")</f>
        <v/>
      </c>
      <c r="D984" s="1" t="str" cm="1">
        <f t="array" aca="1" ref="D984" ca="1">_xlfn.IFS(
E984="Payment", _xlfn.XLOOKUP(A984, lease_table_dates, lease_table_payments, 0, 0),
E984="Interest accrual", _xlfn.XLOOKUP(A984, lease_table_dates, lease_table_interest_accruals, 0, 0),
E984="Depreciation", _xlfn.XLOOKUP(A984, rou_table_dates, rou_table_deprs, 0, 0),
TRUE, ""
)</f>
        <v/>
      </c>
      <c r="E984" s="7" t="str" cm="1">
        <f t="array" aca="1" ref="E984" ca="1">_xlfn.IFS(
AND(SUMIFS(lease_table_interest_accruals, lease_table_dates, A984)&gt;0, COUNTIFS($E$14:E983, "Interest accrual", $A$14:A983, A984)=0), "Interest accrual",
AND(SUMIFS(lease_table_payments, lease_table_dates, A984)&gt;0, COUNTIFS($E$14:E983, "Payment", $A$14:A983, A984)=0), "Payment",
AND(SUMIFS(rou_table_deprs, rou_table_dates, A984)&gt;0, COUNTIFS($E$14:E983, "Depreciation", $A$14:A983, A984)=0), "Depreciation",
TRUE,  ""
)</f>
        <v/>
      </c>
      <c r="G984" s="13" t="str" cm="1">
        <f t="array" aca="1" ref="G984" ca="1">_xlfn.IFS(
AND($B$11="Hə", $B$3="İllik"), Z984,
AND($B$11="Hə", $B$3="Aylıq"), AA984,
$B$11="Yox", X984)</f>
        <v/>
      </c>
      <c r="H984" s="1" t="str" cm="1">
        <f t="array" aca="1" ref="H984" ca="1">_xlfn.IFS( G984="", "",
TRUE, ROUND( H983+I984-J984, 2) )</f>
        <v/>
      </c>
      <c r="I984" s="1" t="str" cm="1">
        <f t="array" aca="1" ref="I984" ca="1">_xlfn.IFS(G984="", "",
G984=last_payment_date, (J984-H983),
 TRUE,  -  (H983- H983* (1+$B$6)^ (_xlfn.DAYS(G984,G983)/365) )
)</f>
        <v/>
      </c>
      <c r="J984" s="1" t="str" cm="1">
        <f t="array" aca="1" ref="J984" ca="1">_xlfn.IFS(G984="", "",
TRUE, _xlfn.XLOOKUP(G984,  payment_dates, payments,0,0)
)</f>
        <v/>
      </c>
      <c r="L984" s="8" t="str" cm="1">
        <f t="array" aca="1" ref="L984" ca="1">_xlfn.IFS(
AND($B$11="Hə", $B$3="İllik"), AC984,
AND($B$11="Hə", $B$3="Aylıq"), AD984,
$B$11="Yox", AB984)</f>
        <v/>
      </c>
      <c r="M984" s="1" t="str" cm="1">
        <f t="array" aca="1" ref="M984" ca="1">_xlfn.IFS( L984="", "",
(M983-N984)&lt;=0.5, 0,
TRUE,  M983-N984)</f>
        <v/>
      </c>
      <c r="N984" s="7" t="str" cm="1">
        <f t="array" aca="1" ref="N984" ca="1">_xlfn.IFS(
L984="", "",
TRUE, MIN(M983, ROUND($M$14/ (last_rou_date - $B$2) * (L984-L983), 2) )
)</f>
        <v/>
      </c>
      <c r="P984" s="59" t="str">
        <f t="shared" ca="1" si="45"/>
        <v/>
      </c>
      <c r="Q984" s="1" t="str" cm="1">
        <f t="array" aca="1" ref="Q984" ca="1">_xlfn.IFS(P984="","",
$B$11="Hə", _xlfn.XLOOKUP(DATE(P984, 12, 31), rou_table_dates, rou_table_nbvs,0, 0),
TRUE,  MAX(0, ROUND($M$14 - $M$14/ (last_rou_date - $B$2) * (DATE(P984,12,31) - $B$2), 2) )
)</f>
        <v/>
      </c>
      <c r="R984" s="1" t="str" cm="1">
        <f t="array" aca="1" ref="R984" ca="1">_xlfn.IFS(P984="","",
$B$11="Hə", _xlfn.XLOOKUP(DATE(P984, 12, 31), lease_table_dates, lease_table_balances,0, 0),
TRUE, IFERROR( XNPV($B$6, IF(payment_dates &gt;DATE(P984, 12, 31), payments,  0),  IF(payment_dates &gt;DATE(P984, 12, 31), payment_dates,  DATE(P984, 12, 31))    ),0)
)</f>
        <v/>
      </c>
      <c r="S984" s="1" t="str" cm="1">
        <f t="array" aca="1" ref="S984" ca="1">_xlfn.IFS(P984="","",
TRUE,  MIN( MIN(Q983, $M$14), ROUND($M$14/ (last_rou_date - $B$2) * (DATE(P984,12,31) - MAX($B$2, DATE(P984-1, 12, 31))), 2) )
)</f>
        <v/>
      </c>
      <c r="T984" s="7" t="str" cm="1">
        <f t="array" aca="1" ref="T984" ca="1">_xlfn.IFS(P984="", "",
ISTEXT(R983), R984- (H984 - SUMIFS( lease_table_payments, lease_table_years, P984) -$AG$14 ),
AND(ISNUMBER(R983), R984&lt;&gt;""),   R984- (R983 - SUMIFS( lease_table_payments, lease_table_years, P984) )
)</f>
        <v/>
      </c>
      <c r="V984" s="64">
        <f t="shared" si="47"/>
        <v>971</v>
      </c>
      <c r="W984" s="51" t="str" cm="1">
        <f t="array" ref="W984">_xlfn.IFS(
OR(W983=$B$4, W983=""),"",
TRUE,W983+1
)</f>
        <v/>
      </c>
      <c r="X984" s="51" t="str" cm="1">
        <f t="array" ref="X984">_xlfn.IFS(X983="","",
W984="", "",
AND($B$3="İllik"),DATE(YEAR(X983)+1,MONTH(X983),DAY(X983) ),
AND($B$3="Aylıq", $AH$14="Not end"), EDATE(X983,1),
AND($B$3="Aylıq", $AH$14="End"), EOMONTH(X983,1)
)</f>
        <v/>
      </c>
      <c r="Y984" s="51" t="str" cm="1">
        <f t="array" aca="1" ref="Y984" ca="1">_xlfn.IFS(
AND($B$7="Dövrün əvvəlində", Y983&lt;=last_rou_date), DATE(YEAR(Y983)+1, 12, 31),
AND($B$7="Dövrün sonunda", Y983&lt;=last_payment_date), DATE(YEAR(Y983)+1, 12, 31),
TRUE, ""
)</f>
        <v/>
      </c>
      <c r="Z984" s="75" t="str" cm="1">
        <f t="array" aca="1" ref="Z984" ca="1">_xlfn.IFS(
AND($AN$14="Not year_end", Z983&gt;last_payment_date), "",
AND($AN$14="Year_end", Z983&gt;=last_payment_date), "",
AND($AN$14="Year_end"), DATE(YEAR(Z983+1), 12, 31),
AND($AN$14="Not year_end", MONTH(Z983)=12, DAY(Z983)=31), DATE(YEAR(Z982)+1, MONTH(Z982), DAY(Z982)),
AND($AN$14="Not year_end", OR(MONTH(Z983)&lt;&gt;12, DAY(Z983)&lt;&gt;31) ), DATE(YEAR(Z983), 12, 31)
)</f>
        <v/>
      </c>
      <c r="AA984" s="75" t="str" cm="1">
        <f t="array" aca="1" ref="AA984" ca="1">_xlfn.IFS(AA983="", "",
AND(AA983=last_payment_date, OR(MONTH(AA983)&lt;&gt;12, DAY(AA983)&lt;&gt;31) ), DATE(YEAR(AA983), 12, 31),
AND(MONTH(AA983)=12, DAY(AA983)=31, AA983&gt;=last_payment_date), "",
AND(MONTH(AA983)=12, DAY(AA983)&lt;&gt;31),  EOMONTH(AA983,0),
AND(MONTH(AA983)=12, DAY(AA983)=31, $AH$14="Not end"),  EDATE(AA982,1),
AND($AH$14="Not end"), EDATE(AA983, 1),
AND($AH$14="End"), EOMONTH(AA983, 1)
)</f>
        <v/>
      </c>
      <c r="AB984" s="75" t="str" cm="1">
        <f t="array" aca="1" ref="AB984" ca="1">_xlfn.IFS(AB983="","",
AND(AB983=last_rou_date), "",
AND($B$3="İllik"),DATE(YEAR(AB983)+1,MONTH(AB983),DAY(AB983) ),
AND($B$3="Aylıq", $AH$14="Not end"), EDATE(AB983,1),
AND($B$3="Aylıq", $AH$14="End"), EOMONTH(AB983,1)
)</f>
        <v/>
      </c>
      <c r="AC984" s="75" t="str" cm="1">
        <f t="array" aca="1" ref="AC984" ca="1">_xlfn.IFS(
AND($AN$14="Not year_end", AC983&gt;last_rou_date), "",
AND($AN$14="Year_end", AC983&gt;=last_rou_date), "",
AND($AN$14="Year_end"), DATE(YEAR(AC983+1), 12, 31),
AND($AN$14="Not year_end", MONTH(AC983)=12, DAY(AC983)=31), DATE(YEAR(AC982)+1, MONTH(AC982), DAY(AC982)),
AND($AN$14="Not year_end", OR(MONTH(AC983)&lt;&gt;12, DAY(AC983)&lt;&gt;31) ), DATE(YEAR(AC983), 12, 31)
)</f>
        <v/>
      </c>
      <c r="AD984" s="75" t="str" cm="1">
        <f t="array" aca="1" ref="AD984" ca="1">_xlfn.IFS(AD983="", "",
AND(AD983=last_rou_date, OR(MONTH(AD983)&lt;&gt;12, DAY(AD983)&lt;&gt;31) ), DATE(YEAR(AD983), 12, 31),
AND(MONTH(AD983)=12, DAY(AD983)=31, AD983&gt;=last_rou_date), "",
AND(MONTH(AD983)=12, DAY(AD983)&lt;&gt;31),  EOMONTH(AD983,0),
AND(MONTH(AD983)=12, DAY(AD983)=31, $AH$14="Not end"),  EDATE(AD982,1),
AND($AH$14="Not end"), EDATE(AD983, 1),
AND($AH$14="End"), EOMONTH(AD983, 1)
)</f>
        <v/>
      </c>
      <c r="AE984" s="51" t="str" cm="1">
        <f t="array" ref="AE984">_xlfn.IFS(W984="", "",
AND(W984&gt;0, W984&lt;=$B$4, $C$2="İllik artım, faiz olaraq", $D$2&gt;0, $B$3="İllik"), $B$5*((1+$D$2)^(W984-1)),
AND(W984&gt;0, W984&lt;=$B$4, $C$2="İllik artım, faiz olaraq", $D$2&gt;0, $B$3="Aylıq"), $B$5*((1+$D$2)^ROUNDDOWN((W984-1)/12,0)),
AND(W984=1, $C$2="Aşağıdakı kimi dəyişir", ), $B$5,
AND(W984&gt;1, W984&lt;=$B$4, $C$2="Aşağıdakı kimi dəyişir"), IFERROR(VLOOKUP(W984, $C$4:$D$7, 2, FALSE), AE983),
AND(W984&gt;0, W984&lt;=$B$4), $B$5,
TRUE,0 )</f>
        <v/>
      </c>
      <c r="AF984" s="51" t="str">
        <f t="shared" ca="1" si="46"/>
        <v/>
      </c>
    </row>
    <row r="985" spans="1:32" x14ac:dyDescent="0.4">
      <c r="A985" s="13" t="str" cm="1">
        <f t="array" aca="1" ref="A985" ca="1">_xlfn.IFS(
AND(SUMIFS(lease_table_interest_accruals, lease_table_dates, A984)&gt;0, COUNTIFS($E$14:E984, "Interest accrual", $A$14:A984, A984)=0),  A984,
AND(SUMIFS(lease_table_payments, lease_table_dates, A984)&gt;0, COUNTIFS($E$14:E984, "Payment", $A$14:A984, A984)=0),  A984,
AND(SUMIFS(rou_table_deprs, rou_table_dates, A984)&gt;0, COUNTIFS($E$14:E984, "Depreciation", $A$14:A984, A984)=0),  A984,
TRUE,  IFERROR(INDEX(rou_table_dates,  MATCH(A984, rou_table_dates)+1, ), "")
)</f>
        <v/>
      </c>
      <c r="B985" s="1" t="str" cm="1">
        <f t="array" aca="1" ref="B985" ca="1">_xlfn.IFS(
AND(E985="Payment", A985=$B$2), $AM$14,
E985="Payment", $AM$15,
E985="Interest accrual", $AM$18,
E985="Depreciation", $AM$17,
TRUE, "")</f>
        <v/>
      </c>
      <c r="C985" s="1" t="str" cm="1">
        <f t="array" aca="1" ref="C985" ca="1">_xlfn.IFS(
E985="Payment", $AM$19,
E985="Interest accrual", $AM$15,
E985="Depreciation", $AM$16,
TRUE, "")</f>
        <v/>
      </c>
      <c r="D985" s="1" t="str" cm="1">
        <f t="array" aca="1" ref="D985" ca="1">_xlfn.IFS(
E985="Payment", _xlfn.XLOOKUP(A985, lease_table_dates, lease_table_payments, 0, 0),
E985="Interest accrual", _xlfn.XLOOKUP(A985, lease_table_dates, lease_table_interest_accruals, 0, 0),
E985="Depreciation", _xlfn.XLOOKUP(A985, rou_table_dates, rou_table_deprs, 0, 0),
TRUE, ""
)</f>
        <v/>
      </c>
      <c r="E985" s="7" t="str" cm="1">
        <f t="array" aca="1" ref="E985" ca="1">_xlfn.IFS(
AND(SUMIFS(lease_table_interest_accruals, lease_table_dates, A985)&gt;0, COUNTIFS($E$14:E984, "Interest accrual", $A$14:A984, A985)=0), "Interest accrual",
AND(SUMIFS(lease_table_payments, lease_table_dates, A985)&gt;0, COUNTIFS($E$14:E984, "Payment", $A$14:A984, A985)=0), "Payment",
AND(SUMIFS(rou_table_deprs, rou_table_dates, A985)&gt;0, COUNTIFS($E$14:E984, "Depreciation", $A$14:A984, A985)=0), "Depreciation",
TRUE,  ""
)</f>
        <v/>
      </c>
      <c r="G985" s="13" t="str" cm="1">
        <f t="array" aca="1" ref="G985" ca="1">_xlfn.IFS(
AND($B$11="Hə", $B$3="İllik"), Z985,
AND($B$11="Hə", $B$3="Aylıq"), AA985,
$B$11="Yox", X985)</f>
        <v/>
      </c>
      <c r="H985" s="1" t="str" cm="1">
        <f t="array" aca="1" ref="H985" ca="1">_xlfn.IFS( G985="", "",
TRUE, ROUND( H984+I985-J985, 2) )</f>
        <v/>
      </c>
      <c r="I985" s="1" t="str" cm="1">
        <f t="array" aca="1" ref="I985" ca="1">_xlfn.IFS(G985="", "",
G985=last_payment_date, (J985-H984),
 TRUE,  -  (H984- H984* (1+$B$6)^ (_xlfn.DAYS(G985,G984)/365) )
)</f>
        <v/>
      </c>
      <c r="J985" s="1" t="str" cm="1">
        <f t="array" aca="1" ref="J985" ca="1">_xlfn.IFS(G985="", "",
TRUE, _xlfn.XLOOKUP(G985,  payment_dates, payments,0,0)
)</f>
        <v/>
      </c>
      <c r="L985" s="8" t="str" cm="1">
        <f t="array" aca="1" ref="L985" ca="1">_xlfn.IFS(
AND($B$11="Hə", $B$3="İllik"), AC985,
AND($B$11="Hə", $B$3="Aylıq"), AD985,
$B$11="Yox", AB985)</f>
        <v/>
      </c>
      <c r="M985" s="1" t="str" cm="1">
        <f t="array" aca="1" ref="M985" ca="1">_xlfn.IFS( L985="", "",
(M984-N985)&lt;=0.5, 0,
TRUE,  M984-N985)</f>
        <v/>
      </c>
      <c r="N985" s="7" t="str" cm="1">
        <f t="array" aca="1" ref="N985" ca="1">_xlfn.IFS(
L985="", "",
TRUE, MIN(M984, ROUND($M$14/ (last_rou_date - $B$2) * (L985-L984), 2) )
)</f>
        <v/>
      </c>
      <c r="P985" s="59" t="str">
        <f t="shared" ca="1" si="45"/>
        <v/>
      </c>
      <c r="Q985" s="1" t="str" cm="1">
        <f t="array" aca="1" ref="Q985" ca="1">_xlfn.IFS(P985="","",
$B$11="Hə", _xlfn.XLOOKUP(DATE(P985, 12, 31), rou_table_dates, rou_table_nbvs,0, 0),
TRUE,  MAX(0, ROUND($M$14 - $M$14/ (last_rou_date - $B$2) * (DATE(P985,12,31) - $B$2), 2) )
)</f>
        <v/>
      </c>
      <c r="R985" s="1" t="str" cm="1">
        <f t="array" aca="1" ref="R985" ca="1">_xlfn.IFS(P985="","",
$B$11="Hə", _xlfn.XLOOKUP(DATE(P985, 12, 31), lease_table_dates, lease_table_balances,0, 0),
TRUE, IFERROR( XNPV($B$6, IF(payment_dates &gt;DATE(P985, 12, 31), payments,  0),  IF(payment_dates &gt;DATE(P985, 12, 31), payment_dates,  DATE(P985, 12, 31))    ),0)
)</f>
        <v/>
      </c>
      <c r="S985" s="1" t="str" cm="1">
        <f t="array" aca="1" ref="S985" ca="1">_xlfn.IFS(P985="","",
TRUE,  MIN( MIN(Q984, $M$14), ROUND($M$14/ (last_rou_date - $B$2) * (DATE(P985,12,31) - MAX($B$2, DATE(P985-1, 12, 31))), 2) )
)</f>
        <v/>
      </c>
      <c r="T985" s="7" t="str" cm="1">
        <f t="array" aca="1" ref="T985" ca="1">_xlfn.IFS(P985="", "",
ISTEXT(R984), R985- (H985 - SUMIFS( lease_table_payments, lease_table_years, P985) -$AG$14 ),
AND(ISNUMBER(R984), R985&lt;&gt;""),   R985- (R984 - SUMIFS( lease_table_payments, lease_table_years, P985) )
)</f>
        <v/>
      </c>
      <c r="V985" s="64">
        <f t="shared" si="47"/>
        <v>972</v>
      </c>
      <c r="W985" s="51" t="str" cm="1">
        <f t="array" ref="W985">_xlfn.IFS(
OR(W984=$B$4, W984=""),"",
TRUE,W984+1
)</f>
        <v/>
      </c>
      <c r="X985" s="51" t="str" cm="1">
        <f t="array" ref="X985">_xlfn.IFS(X984="","",
W985="", "",
AND($B$3="İllik"),DATE(YEAR(X984)+1,MONTH(X984),DAY(X984) ),
AND($B$3="Aylıq", $AH$14="Not end"), EDATE(X984,1),
AND($B$3="Aylıq", $AH$14="End"), EOMONTH(X984,1)
)</f>
        <v/>
      </c>
      <c r="Y985" s="51" t="str" cm="1">
        <f t="array" aca="1" ref="Y985" ca="1">_xlfn.IFS(
AND($B$7="Dövrün əvvəlində", Y984&lt;=last_rou_date), DATE(YEAR(Y984)+1, 12, 31),
AND($B$7="Dövrün sonunda", Y984&lt;=last_payment_date), DATE(YEAR(Y984)+1, 12, 31),
TRUE, ""
)</f>
        <v/>
      </c>
      <c r="Z985" s="75" t="str" cm="1">
        <f t="array" aca="1" ref="Z985" ca="1">_xlfn.IFS(
AND($AN$14="Not year_end", Z984&gt;last_payment_date), "",
AND($AN$14="Year_end", Z984&gt;=last_payment_date), "",
AND($AN$14="Year_end"), DATE(YEAR(Z984+1), 12, 31),
AND($AN$14="Not year_end", MONTH(Z984)=12, DAY(Z984)=31), DATE(YEAR(Z983)+1, MONTH(Z983), DAY(Z983)),
AND($AN$14="Not year_end", OR(MONTH(Z984)&lt;&gt;12, DAY(Z984)&lt;&gt;31) ), DATE(YEAR(Z984), 12, 31)
)</f>
        <v/>
      </c>
      <c r="AA985" s="75" t="str" cm="1">
        <f t="array" aca="1" ref="AA985" ca="1">_xlfn.IFS(AA984="", "",
AND(AA984=last_payment_date, OR(MONTH(AA984)&lt;&gt;12, DAY(AA984)&lt;&gt;31) ), DATE(YEAR(AA984), 12, 31),
AND(MONTH(AA984)=12, DAY(AA984)=31, AA984&gt;=last_payment_date), "",
AND(MONTH(AA984)=12, DAY(AA984)&lt;&gt;31),  EOMONTH(AA984,0),
AND(MONTH(AA984)=12, DAY(AA984)=31, $AH$14="Not end"),  EDATE(AA983,1),
AND($AH$14="Not end"), EDATE(AA984, 1),
AND($AH$14="End"), EOMONTH(AA984, 1)
)</f>
        <v/>
      </c>
      <c r="AB985" s="75" t="str" cm="1">
        <f t="array" aca="1" ref="AB985" ca="1">_xlfn.IFS(AB984="","",
AND(AB984=last_rou_date), "",
AND($B$3="İllik"),DATE(YEAR(AB984)+1,MONTH(AB984),DAY(AB984) ),
AND($B$3="Aylıq", $AH$14="Not end"), EDATE(AB984,1),
AND($B$3="Aylıq", $AH$14="End"), EOMONTH(AB984,1)
)</f>
        <v/>
      </c>
      <c r="AC985" s="75" t="str" cm="1">
        <f t="array" aca="1" ref="AC985" ca="1">_xlfn.IFS(
AND($AN$14="Not year_end", AC984&gt;last_rou_date), "",
AND($AN$14="Year_end", AC984&gt;=last_rou_date), "",
AND($AN$14="Year_end"), DATE(YEAR(AC984+1), 12, 31),
AND($AN$14="Not year_end", MONTH(AC984)=12, DAY(AC984)=31), DATE(YEAR(AC983)+1, MONTH(AC983), DAY(AC983)),
AND($AN$14="Not year_end", OR(MONTH(AC984)&lt;&gt;12, DAY(AC984)&lt;&gt;31) ), DATE(YEAR(AC984), 12, 31)
)</f>
        <v/>
      </c>
      <c r="AD985" s="75" t="str" cm="1">
        <f t="array" aca="1" ref="AD985" ca="1">_xlfn.IFS(AD984="", "",
AND(AD984=last_rou_date, OR(MONTH(AD984)&lt;&gt;12, DAY(AD984)&lt;&gt;31) ), DATE(YEAR(AD984), 12, 31),
AND(MONTH(AD984)=12, DAY(AD984)=31, AD984&gt;=last_rou_date), "",
AND(MONTH(AD984)=12, DAY(AD984)&lt;&gt;31),  EOMONTH(AD984,0),
AND(MONTH(AD984)=12, DAY(AD984)=31, $AH$14="Not end"),  EDATE(AD983,1),
AND($AH$14="Not end"), EDATE(AD984, 1),
AND($AH$14="End"), EOMONTH(AD984, 1)
)</f>
        <v/>
      </c>
      <c r="AE985" s="51" t="str" cm="1">
        <f t="array" ref="AE985">_xlfn.IFS(W985="", "",
AND(W985&gt;0, W985&lt;=$B$4, $C$2="İllik artım, faiz olaraq", $D$2&gt;0, $B$3="İllik"), $B$5*((1+$D$2)^(W985-1)),
AND(W985&gt;0, W985&lt;=$B$4, $C$2="İllik artım, faiz olaraq", $D$2&gt;0, $B$3="Aylıq"), $B$5*((1+$D$2)^ROUNDDOWN((W985-1)/12,0)),
AND(W985=1, $C$2="Aşağıdakı kimi dəyişir", ), $B$5,
AND(W985&gt;1, W985&lt;=$B$4, $C$2="Aşağıdakı kimi dəyişir"), IFERROR(VLOOKUP(W985, $C$4:$D$7, 2, FALSE), AE984),
AND(W985&gt;0, W985&lt;=$B$4), $B$5,
TRUE,0 )</f>
        <v/>
      </c>
      <c r="AF985" s="51" t="str">
        <f t="shared" ca="1" si="46"/>
        <v/>
      </c>
    </row>
    <row r="986" spans="1:32" x14ac:dyDescent="0.4">
      <c r="A986" s="13" t="str" cm="1">
        <f t="array" aca="1" ref="A986" ca="1">_xlfn.IFS(
AND(SUMIFS(lease_table_interest_accruals, lease_table_dates, A985)&gt;0, COUNTIFS($E$14:E985, "Interest accrual", $A$14:A985, A985)=0),  A985,
AND(SUMIFS(lease_table_payments, lease_table_dates, A985)&gt;0, COUNTIFS($E$14:E985, "Payment", $A$14:A985, A985)=0),  A985,
AND(SUMIFS(rou_table_deprs, rou_table_dates, A985)&gt;0, COUNTIFS($E$14:E985, "Depreciation", $A$14:A985, A985)=0),  A985,
TRUE,  IFERROR(INDEX(rou_table_dates,  MATCH(A985, rou_table_dates)+1, ), "")
)</f>
        <v/>
      </c>
      <c r="B986" s="1" t="str" cm="1">
        <f t="array" aca="1" ref="B986" ca="1">_xlfn.IFS(
AND(E986="Payment", A986=$B$2), $AM$14,
E986="Payment", $AM$15,
E986="Interest accrual", $AM$18,
E986="Depreciation", $AM$17,
TRUE, "")</f>
        <v/>
      </c>
      <c r="C986" s="1" t="str" cm="1">
        <f t="array" aca="1" ref="C986" ca="1">_xlfn.IFS(
E986="Payment", $AM$19,
E986="Interest accrual", $AM$15,
E986="Depreciation", $AM$16,
TRUE, "")</f>
        <v/>
      </c>
      <c r="D986" s="1" t="str" cm="1">
        <f t="array" aca="1" ref="D986" ca="1">_xlfn.IFS(
E986="Payment", _xlfn.XLOOKUP(A986, lease_table_dates, lease_table_payments, 0, 0),
E986="Interest accrual", _xlfn.XLOOKUP(A986, lease_table_dates, lease_table_interest_accruals, 0, 0),
E986="Depreciation", _xlfn.XLOOKUP(A986, rou_table_dates, rou_table_deprs, 0, 0),
TRUE, ""
)</f>
        <v/>
      </c>
      <c r="E986" s="7" t="str" cm="1">
        <f t="array" aca="1" ref="E986" ca="1">_xlfn.IFS(
AND(SUMIFS(lease_table_interest_accruals, lease_table_dates, A986)&gt;0, COUNTIFS($E$14:E985, "Interest accrual", $A$14:A985, A986)=0), "Interest accrual",
AND(SUMIFS(lease_table_payments, lease_table_dates, A986)&gt;0, COUNTIFS($E$14:E985, "Payment", $A$14:A985, A986)=0), "Payment",
AND(SUMIFS(rou_table_deprs, rou_table_dates, A986)&gt;0, COUNTIFS($E$14:E985, "Depreciation", $A$14:A985, A986)=0), "Depreciation",
TRUE,  ""
)</f>
        <v/>
      </c>
      <c r="G986" s="13" t="str" cm="1">
        <f t="array" aca="1" ref="G986" ca="1">_xlfn.IFS(
AND($B$11="Hə", $B$3="İllik"), Z986,
AND($B$11="Hə", $B$3="Aylıq"), AA986,
$B$11="Yox", X986)</f>
        <v/>
      </c>
      <c r="H986" s="1" t="str" cm="1">
        <f t="array" aca="1" ref="H986" ca="1">_xlfn.IFS( G986="", "",
TRUE, ROUND( H985+I986-J986, 2) )</f>
        <v/>
      </c>
      <c r="I986" s="1" t="str" cm="1">
        <f t="array" aca="1" ref="I986" ca="1">_xlfn.IFS(G986="", "",
G986=last_payment_date, (J986-H985),
 TRUE,  -  (H985- H985* (1+$B$6)^ (_xlfn.DAYS(G986,G985)/365) )
)</f>
        <v/>
      </c>
      <c r="J986" s="1" t="str" cm="1">
        <f t="array" aca="1" ref="J986" ca="1">_xlfn.IFS(G986="", "",
TRUE, _xlfn.XLOOKUP(G986,  payment_dates, payments,0,0)
)</f>
        <v/>
      </c>
      <c r="L986" s="8" t="str" cm="1">
        <f t="array" aca="1" ref="L986" ca="1">_xlfn.IFS(
AND($B$11="Hə", $B$3="İllik"), AC986,
AND($B$11="Hə", $B$3="Aylıq"), AD986,
$B$11="Yox", AB986)</f>
        <v/>
      </c>
      <c r="M986" s="1" t="str" cm="1">
        <f t="array" aca="1" ref="M986" ca="1">_xlfn.IFS( L986="", "",
(M985-N986)&lt;=0.5, 0,
TRUE,  M985-N986)</f>
        <v/>
      </c>
      <c r="N986" s="7" t="str" cm="1">
        <f t="array" aca="1" ref="N986" ca="1">_xlfn.IFS(
L986="", "",
TRUE, MIN(M985, ROUND($M$14/ (last_rou_date - $B$2) * (L986-L985), 2) )
)</f>
        <v/>
      </c>
      <c r="P986" s="59" t="str">
        <f t="shared" ca="1" si="45"/>
        <v/>
      </c>
      <c r="Q986" s="1" t="str" cm="1">
        <f t="array" aca="1" ref="Q986" ca="1">_xlfn.IFS(P986="","",
$B$11="Hə", _xlfn.XLOOKUP(DATE(P986, 12, 31), rou_table_dates, rou_table_nbvs,0, 0),
TRUE,  MAX(0, ROUND($M$14 - $M$14/ (last_rou_date - $B$2) * (DATE(P986,12,31) - $B$2), 2) )
)</f>
        <v/>
      </c>
      <c r="R986" s="1" t="str" cm="1">
        <f t="array" aca="1" ref="R986" ca="1">_xlfn.IFS(P986="","",
$B$11="Hə", _xlfn.XLOOKUP(DATE(P986, 12, 31), lease_table_dates, lease_table_balances,0, 0),
TRUE, IFERROR( XNPV($B$6, IF(payment_dates &gt;DATE(P986, 12, 31), payments,  0),  IF(payment_dates &gt;DATE(P986, 12, 31), payment_dates,  DATE(P986, 12, 31))    ),0)
)</f>
        <v/>
      </c>
      <c r="S986" s="1" t="str" cm="1">
        <f t="array" aca="1" ref="S986" ca="1">_xlfn.IFS(P986="","",
TRUE,  MIN( MIN(Q985, $M$14), ROUND($M$14/ (last_rou_date - $B$2) * (DATE(P986,12,31) - MAX($B$2, DATE(P986-1, 12, 31))), 2) )
)</f>
        <v/>
      </c>
      <c r="T986" s="7" t="str" cm="1">
        <f t="array" aca="1" ref="T986" ca="1">_xlfn.IFS(P986="", "",
ISTEXT(R985), R986- (H986 - SUMIFS( lease_table_payments, lease_table_years, P986) -$AG$14 ),
AND(ISNUMBER(R985), R986&lt;&gt;""),   R986- (R985 - SUMIFS( lease_table_payments, lease_table_years, P986) )
)</f>
        <v/>
      </c>
      <c r="V986" s="64">
        <f t="shared" si="47"/>
        <v>973</v>
      </c>
      <c r="W986" s="51" t="str" cm="1">
        <f t="array" ref="W986">_xlfn.IFS(
OR(W985=$B$4, W985=""),"",
TRUE,W985+1
)</f>
        <v/>
      </c>
      <c r="X986" s="51" t="str" cm="1">
        <f t="array" ref="X986">_xlfn.IFS(X985="","",
W986="", "",
AND($B$3="İllik"),DATE(YEAR(X985)+1,MONTH(X985),DAY(X985) ),
AND($B$3="Aylıq", $AH$14="Not end"), EDATE(X985,1),
AND($B$3="Aylıq", $AH$14="End"), EOMONTH(X985,1)
)</f>
        <v/>
      </c>
      <c r="Y986" s="51" t="str" cm="1">
        <f t="array" aca="1" ref="Y986" ca="1">_xlfn.IFS(
AND($B$7="Dövrün əvvəlində", Y985&lt;=last_rou_date), DATE(YEAR(Y985)+1, 12, 31),
AND($B$7="Dövrün sonunda", Y985&lt;=last_payment_date), DATE(YEAR(Y985)+1, 12, 31),
TRUE, ""
)</f>
        <v/>
      </c>
      <c r="Z986" s="75" t="str" cm="1">
        <f t="array" aca="1" ref="Z986" ca="1">_xlfn.IFS(
AND($AN$14="Not year_end", Z985&gt;last_payment_date), "",
AND($AN$14="Year_end", Z985&gt;=last_payment_date), "",
AND($AN$14="Year_end"), DATE(YEAR(Z985+1), 12, 31),
AND($AN$14="Not year_end", MONTH(Z985)=12, DAY(Z985)=31), DATE(YEAR(Z984)+1, MONTH(Z984), DAY(Z984)),
AND($AN$14="Not year_end", OR(MONTH(Z985)&lt;&gt;12, DAY(Z985)&lt;&gt;31) ), DATE(YEAR(Z985), 12, 31)
)</f>
        <v/>
      </c>
      <c r="AA986" s="75" t="str" cm="1">
        <f t="array" aca="1" ref="AA986" ca="1">_xlfn.IFS(AA985="", "",
AND(AA985=last_payment_date, OR(MONTH(AA985)&lt;&gt;12, DAY(AA985)&lt;&gt;31) ), DATE(YEAR(AA985), 12, 31),
AND(MONTH(AA985)=12, DAY(AA985)=31, AA985&gt;=last_payment_date), "",
AND(MONTH(AA985)=12, DAY(AA985)&lt;&gt;31),  EOMONTH(AA985,0),
AND(MONTH(AA985)=12, DAY(AA985)=31, $AH$14="Not end"),  EDATE(AA984,1),
AND($AH$14="Not end"), EDATE(AA985, 1),
AND($AH$14="End"), EOMONTH(AA985, 1)
)</f>
        <v/>
      </c>
      <c r="AB986" s="75" t="str" cm="1">
        <f t="array" aca="1" ref="AB986" ca="1">_xlfn.IFS(AB985="","",
AND(AB985=last_rou_date), "",
AND($B$3="İllik"),DATE(YEAR(AB985)+1,MONTH(AB985),DAY(AB985) ),
AND($B$3="Aylıq", $AH$14="Not end"), EDATE(AB985,1),
AND($B$3="Aylıq", $AH$14="End"), EOMONTH(AB985,1)
)</f>
        <v/>
      </c>
      <c r="AC986" s="75" t="str" cm="1">
        <f t="array" aca="1" ref="AC986" ca="1">_xlfn.IFS(
AND($AN$14="Not year_end", AC985&gt;last_rou_date), "",
AND($AN$14="Year_end", AC985&gt;=last_rou_date), "",
AND($AN$14="Year_end"), DATE(YEAR(AC985+1), 12, 31),
AND($AN$14="Not year_end", MONTH(AC985)=12, DAY(AC985)=31), DATE(YEAR(AC984)+1, MONTH(AC984), DAY(AC984)),
AND($AN$14="Not year_end", OR(MONTH(AC985)&lt;&gt;12, DAY(AC985)&lt;&gt;31) ), DATE(YEAR(AC985), 12, 31)
)</f>
        <v/>
      </c>
      <c r="AD986" s="75" t="str" cm="1">
        <f t="array" aca="1" ref="AD986" ca="1">_xlfn.IFS(AD985="", "",
AND(AD985=last_rou_date, OR(MONTH(AD985)&lt;&gt;12, DAY(AD985)&lt;&gt;31) ), DATE(YEAR(AD985), 12, 31),
AND(MONTH(AD985)=12, DAY(AD985)=31, AD985&gt;=last_rou_date), "",
AND(MONTH(AD985)=12, DAY(AD985)&lt;&gt;31),  EOMONTH(AD985,0),
AND(MONTH(AD985)=12, DAY(AD985)=31, $AH$14="Not end"),  EDATE(AD984,1),
AND($AH$14="Not end"), EDATE(AD985, 1),
AND($AH$14="End"), EOMONTH(AD985, 1)
)</f>
        <v/>
      </c>
      <c r="AE986" s="51" t="str" cm="1">
        <f t="array" ref="AE986">_xlfn.IFS(W986="", "",
AND(W986&gt;0, W986&lt;=$B$4, $C$2="İllik artım, faiz olaraq", $D$2&gt;0, $B$3="İllik"), $B$5*((1+$D$2)^(W986-1)),
AND(W986&gt;0, W986&lt;=$B$4, $C$2="İllik artım, faiz olaraq", $D$2&gt;0, $B$3="Aylıq"), $B$5*((1+$D$2)^ROUNDDOWN((W986-1)/12,0)),
AND(W986=1, $C$2="Aşağıdakı kimi dəyişir", ), $B$5,
AND(W986&gt;1, W986&lt;=$B$4, $C$2="Aşağıdakı kimi dəyişir"), IFERROR(VLOOKUP(W986, $C$4:$D$7, 2, FALSE), AE985),
AND(W986&gt;0, W986&lt;=$B$4), $B$5,
TRUE,0 )</f>
        <v/>
      </c>
      <c r="AF986" s="51" t="str">
        <f t="shared" ca="1" si="46"/>
        <v/>
      </c>
    </row>
    <row r="987" spans="1:32" x14ac:dyDescent="0.4">
      <c r="A987" s="13" t="str" cm="1">
        <f t="array" aca="1" ref="A987" ca="1">_xlfn.IFS(
AND(SUMIFS(lease_table_interest_accruals, lease_table_dates, A986)&gt;0, COUNTIFS($E$14:E986, "Interest accrual", $A$14:A986, A986)=0),  A986,
AND(SUMIFS(lease_table_payments, lease_table_dates, A986)&gt;0, COUNTIFS($E$14:E986, "Payment", $A$14:A986, A986)=0),  A986,
AND(SUMIFS(rou_table_deprs, rou_table_dates, A986)&gt;0, COUNTIFS($E$14:E986, "Depreciation", $A$14:A986, A986)=0),  A986,
TRUE,  IFERROR(INDEX(rou_table_dates,  MATCH(A986, rou_table_dates)+1, ), "")
)</f>
        <v/>
      </c>
      <c r="B987" s="1" t="str" cm="1">
        <f t="array" aca="1" ref="B987" ca="1">_xlfn.IFS(
AND(E987="Payment", A987=$B$2), $AM$14,
E987="Payment", $AM$15,
E987="Interest accrual", $AM$18,
E987="Depreciation", $AM$17,
TRUE, "")</f>
        <v/>
      </c>
      <c r="C987" s="1" t="str" cm="1">
        <f t="array" aca="1" ref="C987" ca="1">_xlfn.IFS(
E987="Payment", $AM$19,
E987="Interest accrual", $AM$15,
E987="Depreciation", $AM$16,
TRUE, "")</f>
        <v/>
      </c>
      <c r="D987" s="1" t="str" cm="1">
        <f t="array" aca="1" ref="D987" ca="1">_xlfn.IFS(
E987="Payment", _xlfn.XLOOKUP(A987, lease_table_dates, lease_table_payments, 0, 0),
E987="Interest accrual", _xlfn.XLOOKUP(A987, lease_table_dates, lease_table_interest_accruals, 0, 0),
E987="Depreciation", _xlfn.XLOOKUP(A987, rou_table_dates, rou_table_deprs, 0, 0),
TRUE, ""
)</f>
        <v/>
      </c>
      <c r="E987" s="7" t="str" cm="1">
        <f t="array" aca="1" ref="E987" ca="1">_xlfn.IFS(
AND(SUMIFS(lease_table_interest_accruals, lease_table_dates, A987)&gt;0, COUNTIFS($E$14:E986, "Interest accrual", $A$14:A986, A987)=0), "Interest accrual",
AND(SUMIFS(lease_table_payments, lease_table_dates, A987)&gt;0, COUNTIFS($E$14:E986, "Payment", $A$14:A986, A987)=0), "Payment",
AND(SUMIFS(rou_table_deprs, rou_table_dates, A987)&gt;0, COUNTIFS($E$14:E986, "Depreciation", $A$14:A986, A987)=0), "Depreciation",
TRUE,  ""
)</f>
        <v/>
      </c>
      <c r="G987" s="13" t="str" cm="1">
        <f t="array" aca="1" ref="G987" ca="1">_xlfn.IFS(
AND($B$11="Hə", $B$3="İllik"), Z987,
AND($B$11="Hə", $B$3="Aylıq"), AA987,
$B$11="Yox", X987)</f>
        <v/>
      </c>
      <c r="H987" s="1" t="str" cm="1">
        <f t="array" aca="1" ref="H987" ca="1">_xlfn.IFS( G987="", "",
TRUE, ROUND( H986+I987-J987, 2) )</f>
        <v/>
      </c>
      <c r="I987" s="1" t="str" cm="1">
        <f t="array" aca="1" ref="I987" ca="1">_xlfn.IFS(G987="", "",
G987=last_payment_date, (J987-H986),
 TRUE,  -  (H986- H986* (1+$B$6)^ (_xlfn.DAYS(G987,G986)/365) )
)</f>
        <v/>
      </c>
      <c r="J987" s="1" t="str" cm="1">
        <f t="array" aca="1" ref="J987" ca="1">_xlfn.IFS(G987="", "",
TRUE, _xlfn.XLOOKUP(G987,  payment_dates, payments,0,0)
)</f>
        <v/>
      </c>
      <c r="L987" s="8" t="str" cm="1">
        <f t="array" aca="1" ref="L987" ca="1">_xlfn.IFS(
AND($B$11="Hə", $B$3="İllik"), AC987,
AND($B$11="Hə", $B$3="Aylıq"), AD987,
$B$11="Yox", AB987)</f>
        <v/>
      </c>
      <c r="M987" s="1" t="str" cm="1">
        <f t="array" aca="1" ref="M987" ca="1">_xlfn.IFS( L987="", "",
(M986-N987)&lt;=0.5, 0,
TRUE,  M986-N987)</f>
        <v/>
      </c>
      <c r="N987" s="7" t="str" cm="1">
        <f t="array" aca="1" ref="N987" ca="1">_xlfn.IFS(
L987="", "",
TRUE, MIN(M986, ROUND($M$14/ (last_rou_date - $B$2) * (L987-L986), 2) )
)</f>
        <v/>
      </c>
      <c r="P987" s="59" t="str">
        <f t="shared" ca="1" si="45"/>
        <v/>
      </c>
      <c r="Q987" s="1" t="str" cm="1">
        <f t="array" aca="1" ref="Q987" ca="1">_xlfn.IFS(P987="","",
$B$11="Hə", _xlfn.XLOOKUP(DATE(P987, 12, 31), rou_table_dates, rou_table_nbvs,0, 0),
TRUE,  MAX(0, ROUND($M$14 - $M$14/ (last_rou_date - $B$2) * (DATE(P987,12,31) - $B$2), 2) )
)</f>
        <v/>
      </c>
      <c r="R987" s="1" t="str" cm="1">
        <f t="array" aca="1" ref="R987" ca="1">_xlfn.IFS(P987="","",
$B$11="Hə", _xlfn.XLOOKUP(DATE(P987, 12, 31), lease_table_dates, lease_table_balances,0, 0),
TRUE, IFERROR( XNPV($B$6, IF(payment_dates &gt;DATE(P987, 12, 31), payments,  0),  IF(payment_dates &gt;DATE(P987, 12, 31), payment_dates,  DATE(P987, 12, 31))    ),0)
)</f>
        <v/>
      </c>
      <c r="S987" s="1" t="str" cm="1">
        <f t="array" aca="1" ref="S987" ca="1">_xlfn.IFS(P987="","",
TRUE,  MIN( MIN(Q986, $M$14), ROUND($M$14/ (last_rou_date - $B$2) * (DATE(P987,12,31) - MAX($B$2, DATE(P987-1, 12, 31))), 2) )
)</f>
        <v/>
      </c>
      <c r="T987" s="7" t="str" cm="1">
        <f t="array" aca="1" ref="T987" ca="1">_xlfn.IFS(P987="", "",
ISTEXT(R986), R987- (H987 - SUMIFS( lease_table_payments, lease_table_years, P987) -$AG$14 ),
AND(ISNUMBER(R986), R987&lt;&gt;""),   R987- (R986 - SUMIFS( lease_table_payments, lease_table_years, P987) )
)</f>
        <v/>
      </c>
      <c r="V987" s="64">
        <f t="shared" si="47"/>
        <v>974</v>
      </c>
      <c r="W987" s="51" t="str" cm="1">
        <f t="array" ref="W987">_xlfn.IFS(
OR(W986=$B$4, W986=""),"",
TRUE,W986+1
)</f>
        <v/>
      </c>
      <c r="X987" s="51" t="str" cm="1">
        <f t="array" ref="X987">_xlfn.IFS(X986="","",
W987="", "",
AND($B$3="İllik"),DATE(YEAR(X986)+1,MONTH(X986),DAY(X986) ),
AND($B$3="Aylıq", $AH$14="Not end"), EDATE(X986,1),
AND($B$3="Aylıq", $AH$14="End"), EOMONTH(X986,1)
)</f>
        <v/>
      </c>
      <c r="Y987" s="51" t="str" cm="1">
        <f t="array" aca="1" ref="Y987" ca="1">_xlfn.IFS(
AND($B$7="Dövrün əvvəlində", Y986&lt;=last_rou_date), DATE(YEAR(Y986)+1, 12, 31),
AND($B$7="Dövrün sonunda", Y986&lt;=last_payment_date), DATE(YEAR(Y986)+1, 12, 31),
TRUE, ""
)</f>
        <v/>
      </c>
      <c r="Z987" s="75" t="str" cm="1">
        <f t="array" aca="1" ref="Z987" ca="1">_xlfn.IFS(
AND($AN$14="Not year_end", Z986&gt;last_payment_date), "",
AND($AN$14="Year_end", Z986&gt;=last_payment_date), "",
AND($AN$14="Year_end"), DATE(YEAR(Z986+1), 12, 31),
AND($AN$14="Not year_end", MONTH(Z986)=12, DAY(Z986)=31), DATE(YEAR(Z985)+1, MONTH(Z985), DAY(Z985)),
AND($AN$14="Not year_end", OR(MONTH(Z986)&lt;&gt;12, DAY(Z986)&lt;&gt;31) ), DATE(YEAR(Z986), 12, 31)
)</f>
        <v/>
      </c>
      <c r="AA987" s="75" t="str" cm="1">
        <f t="array" aca="1" ref="AA987" ca="1">_xlfn.IFS(AA986="", "",
AND(AA986=last_payment_date, OR(MONTH(AA986)&lt;&gt;12, DAY(AA986)&lt;&gt;31) ), DATE(YEAR(AA986), 12, 31),
AND(MONTH(AA986)=12, DAY(AA986)=31, AA986&gt;=last_payment_date), "",
AND(MONTH(AA986)=12, DAY(AA986)&lt;&gt;31),  EOMONTH(AA986,0),
AND(MONTH(AA986)=12, DAY(AA986)=31, $AH$14="Not end"),  EDATE(AA985,1),
AND($AH$14="Not end"), EDATE(AA986, 1),
AND($AH$14="End"), EOMONTH(AA986, 1)
)</f>
        <v/>
      </c>
      <c r="AB987" s="75" t="str" cm="1">
        <f t="array" aca="1" ref="AB987" ca="1">_xlfn.IFS(AB986="","",
AND(AB986=last_rou_date), "",
AND($B$3="İllik"),DATE(YEAR(AB986)+1,MONTH(AB986),DAY(AB986) ),
AND($B$3="Aylıq", $AH$14="Not end"), EDATE(AB986,1),
AND($B$3="Aylıq", $AH$14="End"), EOMONTH(AB986,1)
)</f>
        <v/>
      </c>
      <c r="AC987" s="75" t="str" cm="1">
        <f t="array" aca="1" ref="AC987" ca="1">_xlfn.IFS(
AND($AN$14="Not year_end", AC986&gt;last_rou_date), "",
AND($AN$14="Year_end", AC986&gt;=last_rou_date), "",
AND($AN$14="Year_end"), DATE(YEAR(AC986+1), 12, 31),
AND($AN$14="Not year_end", MONTH(AC986)=12, DAY(AC986)=31), DATE(YEAR(AC985)+1, MONTH(AC985), DAY(AC985)),
AND($AN$14="Not year_end", OR(MONTH(AC986)&lt;&gt;12, DAY(AC986)&lt;&gt;31) ), DATE(YEAR(AC986), 12, 31)
)</f>
        <v/>
      </c>
      <c r="AD987" s="75" t="str" cm="1">
        <f t="array" aca="1" ref="AD987" ca="1">_xlfn.IFS(AD986="", "",
AND(AD986=last_rou_date, OR(MONTH(AD986)&lt;&gt;12, DAY(AD986)&lt;&gt;31) ), DATE(YEAR(AD986), 12, 31),
AND(MONTH(AD986)=12, DAY(AD986)=31, AD986&gt;=last_rou_date), "",
AND(MONTH(AD986)=12, DAY(AD986)&lt;&gt;31),  EOMONTH(AD986,0),
AND(MONTH(AD986)=12, DAY(AD986)=31, $AH$14="Not end"),  EDATE(AD985,1),
AND($AH$14="Not end"), EDATE(AD986, 1),
AND($AH$14="End"), EOMONTH(AD986, 1)
)</f>
        <v/>
      </c>
      <c r="AE987" s="51" t="str" cm="1">
        <f t="array" ref="AE987">_xlfn.IFS(W987="", "",
AND(W987&gt;0, W987&lt;=$B$4, $C$2="İllik artım, faiz olaraq", $D$2&gt;0, $B$3="İllik"), $B$5*((1+$D$2)^(W987-1)),
AND(W987&gt;0, W987&lt;=$B$4, $C$2="İllik artım, faiz olaraq", $D$2&gt;0, $B$3="Aylıq"), $B$5*((1+$D$2)^ROUNDDOWN((W987-1)/12,0)),
AND(W987=1, $C$2="Aşağıdakı kimi dəyişir", ), $B$5,
AND(W987&gt;1, W987&lt;=$B$4, $C$2="Aşağıdakı kimi dəyişir"), IFERROR(VLOOKUP(W987, $C$4:$D$7, 2, FALSE), AE986),
AND(W987&gt;0, W987&lt;=$B$4), $B$5,
TRUE,0 )</f>
        <v/>
      </c>
      <c r="AF987" s="51" t="str">
        <f t="shared" ca="1" si="46"/>
        <v/>
      </c>
    </row>
    <row r="988" spans="1:32" x14ac:dyDescent="0.4">
      <c r="A988" s="13" t="str" cm="1">
        <f t="array" aca="1" ref="A988" ca="1">_xlfn.IFS(
AND(SUMIFS(lease_table_interest_accruals, lease_table_dates, A987)&gt;0, COUNTIFS($E$14:E987, "Interest accrual", $A$14:A987, A987)=0),  A987,
AND(SUMIFS(lease_table_payments, lease_table_dates, A987)&gt;0, COUNTIFS($E$14:E987, "Payment", $A$14:A987, A987)=0),  A987,
AND(SUMIFS(rou_table_deprs, rou_table_dates, A987)&gt;0, COUNTIFS($E$14:E987, "Depreciation", $A$14:A987, A987)=0),  A987,
TRUE,  IFERROR(INDEX(rou_table_dates,  MATCH(A987, rou_table_dates)+1, ), "")
)</f>
        <v/>
      </c>
      <c r="B988" s="1" t="str" cm="1">
        <f t="array" aca="1" ref="B988" ca="1">_xlfn.IFS(
AND(E988="Payment", A988=$B$2), $AM$14,
E988="Payment", $AM$15,
E988="Interest accrual", $AM$18,
E988="Depreciation", $AM$17,
TRUE, "")</f>
        <v/>
      </c>
      <c r="C988" s="1" t="str" cm="1">
        <f t="array" aca="1" ref="C988" ca="1">_xlfn.IFS(
E988="Payment", $AM$19,
E988="Interest accrual", $AM$15,
E988="Depreciation", $AM$16,
TRUE, "")</f>
        <v/>
      </c>
      <c r="D988" s="1" t="str" cm="1">
        <f t="array" aca="1" ref="D988" ca="1">_xlfn.IFS(
E988="Payment", _xlfn.XLOOKUP(A988, lease_table_dates, lease_table_payments, 0, 0),
E988="Interest accrual", _xlfn.XLOOKUP(A988, lease_table_dates, lease_table_interest_accruals, 0, 0),
E988="Depreciation", _xlfn.XLOOKUP(A988, rou_table_dates, rou_table_deprs, 0, 0),
TRUE, ""
)</f>
        <v/>
      </c>
      <c r="E988" s="7" t="str" cm="1">
        <f t="array" aca="1" ref="E988" ca="1">_xlfn.IFS(
AND(SUMIFS(lease_table_interest_accruals, lease_table_dates, A988)&gt;0, COUNTIFS($E$14:E987, "Interest accrual", $A$14:A987, A988)=0), "Interest accrual",
AND(SUMIFS(lease_table_payments, lease_table_dates, A988)&gt;0, COUNTIFS($E$14:E987, "Payment", $A$14:A987, A988)=0), "Payment",
AND(SUMIFS(rou_table_deprs, rou_table_dates, A988)&gt;0, COUNTIFS($E$14:E987, "Depreciation", $A$14:A987, A988)=0), "Depreciation",
TRUE,  ""
)</f>
        <v/>
      </c>
      <c r="G988" s="13" t="str" cm="1">
        <f t="array" aca="1" ref="G988" ca="1">_xlfn.IFS(
AND($B$11="Hə", $B$3="İllik"), Z988,
AND($B$11="Hə", $B$3="Aylıq"), AA988,
$B$11="Yox", X988)</f>
        <v/>
      </c>
      <c r="H988" s="1" t="str" cm="1">
        <f t="array" aca="1" ref="H988" ca="1">_xlfn.IFS( G988="", "",
TRUE, ROUND( H987+I988-J988, 2) )</f>
        <v/>
      </c>
      <c r="I988" s="1" t="str" cm="1">
        <f t="array" aca="1" ref="I988" ca="1">_xlfn.IFS(G988="", "",
G988=last_payment_date, (J988-H987),
 TRUE,  -  (H987- H987* (1+$B$6)^ (_xlfn.DAYS(G988,G987)/365) )
)</f>
        <v/>
      </c>
      <c r="J988" s="1" t="str" cm="1">
        <f t="array" aca="1" ref="J988" ca="1">_xlfn.IFS(G988="", "",
TRUE, _xlfn.XLOOKUP(G988,  payment_dates, payments,0,0)
)</f>
        <v/>
      </c>
      <c r="L988" s="8" t="str" cm="1">
        <f t="array" aca="1" ref="L988" ca="1">_xlfn.IFS(
AND($B$11="Hə", $B$3="İllik"), AC988,
AND($B$11="Hə", $B$3="Aylıq"), AD988,
$B$11="Yox", AB988)</f>
        <v/>
      </c>
      <c r="M988" s="1" t="str" cm="1">
        <f t="array" aca="1" ref="M988" ca="1">_xlfn.IFS( L988="", "",
(M987-N988)&lt;=0.5, 0,
TRUE,  M987-N988)</f>
        <v/>
      </c>
      <c r="N988" s="7" t="str" cm="1">
        <f t="array" aca="1" ref="N988" ca="1">_xlfn.IFS(
L988="", "",
TRUE, MIN(M987, ROUND($M$14/ (last_rou_date - $B$2) * (L988-L987), 2) )
)</f>
        <v/>
      </c>
      <c r="P988" s="59" t="str">
        <f t="shared" ca="1" si="45"/>
        <v/>
      </c>
      <c r="Q988" s="1" t="str" cm="1">
        <f t="array" aca="1" ref="Q988" ca="1">_xlfn.IFS(P988="","",
$B$11="Hə", _xlfn.XLOOKUP(DATE(P988, 12, 31), rou_table_dates, rou_table_nbvs,0, 0),
TRUE,  MAX(0, ROUND($M$14 - $M$14/ (last_rou_date - $B$2) * (DATE(P988,12,31) - $B$2), 2) )
)</f>
        <v/>
      </c>
      <c r="R988" s="1" t="str" cm="1">
        <f t="array" aca="1" ref="R988" ca="1">_xlfn.IFS(P988="","",
$B$11="Hə", _xlfn.XLOOKUP(DATE(P988, 12, 31), lease_table_dates, lease_table_balances,0, 0),
TRUE, IFERROR( XNPV($B$6, IF(payment_dates &gt;DATE(P988, 12, 31), payments,  0),  IF(payment_dates &gt;DATE(P988, 12, 31), payment_dates,  DATE(P988, 12, 31))    ),0)
)</f>
        <v/>
      </c>
      <c r="S988" s="1" t="str" cm="1">
        <f t="array" aca="1" ref="S988" ca="1">_xlfn.IFS(P988="","",
TRUE,  MIN( MIN(Q987, $M$14), ROUND($M$14/ (last_rou_date - $B$2) * (DATE(P988,12,31) - MAX($B$2, DATE(P988-1, 12, 31))), 2) )
)</f>
        <v/>
      </c>
      <c r="T988" s="7" t="str" cm="1">
        <f t="array" aca="1" ref="T988" ca="1">_xlfn.IFS(P988="", "",
ISTEXT(R987), R988- (H988 - SUMIFS( lease_table_payments, lease_table_years, P988) -$AG$14 ),
AND(ISNUMBER(R987), R988&lt;&gt;""),   R988- (R987 - SUMIFS( lease_table_payments, lease_table_years, P988) )
)</f>
        <v/>
      </c>
      <c r="V988" s="64">
        <f t="shared" si="47"/>
        <v>975</v>
      </c>
      <c r="W988" s="51" t="str" cm="1">
        <f t="array" ref="W988">_xlfn.IFS(
OR(W987=$B$4, W987=""),"",
TRUE,W987+1
)</f>
        <v/>
      </c>
      <c r="X988" s="51" t="str" cm="1">
        <f t="array" ref="X988">_xlfn.IFS(X987="","",
W988="", "",
AND($B$3="İllik"),DATE(YEAR(X987)+1,MONTH(X987),DAY(X987) ),
AND($B$3="Aylıq", $AH$14="Not end"), EDATE(X987,1),
AND($B$3="Aylıq", $AH$14="End"), EOMONTH(X987,1)
)</f>
        <v/>
      </c>
      <c r="Y988" s="51" t="str" cm="1">
        <f t="array" aca="1" ref="Y988" ca="1">_xlfn.IFS(
AND($B$7="Dövrün əvvəlində", Y987&lt;=last_rou_date), DATE(YEAR(Y987)+1, 12, 31),
AND($B$7="Dövrün sonunda", Y987&lt;=last_payment_date), DATE(YEAR(Y987)+1, 12, 31),
TRUE, ""
)</f>
        <v/>
      </c>
      <c r="Z988" s="75" t="str" cm="1">
        <f t="array" aca="1" ref="Z988" ca="1">_xlfn.IFS(
AND($AN$14="Not year_end", Z987&gt;last_payment_date), "",
AND($AN$14="Year_end", Z987&gt;=last_payment_date), "",
AND($AN$14="Year_end"), DATE(YEAR(Z987+1), 12, 31),
AND($AN$14="Not year_end", MONTH(Z987)=12, DAY(Z987)=31), DATE(YEAR(Z986)+1, MONTH(Z986), DAY(Z986)),
AND($AN$14="Not year_end", OR(MONTH(Z987)&lt;&gt;12, DAY(Z987)&lt;&gt;31) ), DATE(YEAR(Z987), 12, 31)
)</f>
        <v/>
      </c>
      <c r="AA988" s="75" t="str" cm="1">
        <f t="array" aca="1" ref="AA988" ca="1">_xlfn.IFS(AA987="", "",
AND(AA987=last_payment_date, OR(MONTH(AA987)&lt;&gt;12, DAY(AA987)&lt;&gt;31) ), DATE(YEAR(AA987), 12, 31),
AND(MONTH(AA987)=12, DAY(AA987)=31, AA987&gt;=last_payment_date), "",
AND(MONTH(AA987)=12, DAY(AA987)&lt;&gt;31),  EOMONTH(AA987,0),
AND(MONTH(AA987)=12, DAY(AA987)=31, $AH$14="Not end"),  EDATE(AA986,1),
AND($AH$14="Not end"), EDATE(AA987, 1),
AND($AH$14="End"), EOMONTH(AA987, 1)
)</f>
        <v/>
      </c>
      <c r="AB988" s="75" t="str" cm="1">
        <f t="array" aca="1" ref="AB988" ca="1">_xlfn.IFS(AB987="","",
AND(AB987=last_rou_date), "",
AND($B$3="İllik"),DATE(YEAR(AB987)+1,MONTH(AB987),DAY(AB987) ),
AND($B$3="Aylıq", $AH$14="Not end"), EDATE(AB987,1),
AND($B$3="Aylıq", $AH$14="End"), EOMONTH(AB987,1)
)</f>
        <v/>
      </c>
      <c r="AC988" s="75" t="str" cm="1">
        <f t="array" aca="1" ref="AC988" ca="1">_xlfn.IFS(
AND($AN$14="Not year_end", AC987&gt;last_rou_date), "",
AND($AN$14="Year_end", AC987&gt;=last_rou_date), "",
AND($AN$14="Year_end"), DATE(YEAR(AC987+1), 12, 31),
AND($AN$14="Not year_end", MONTH(AC987)=12, DAY(AC987)=31), DATE(YEAR(AC986)+1, MONTH(AC986), DAY(AC986)),
AND($AN$14="Not year_end", OR(MONTH(AC987)&lt;&gt;12, DAY(AC987)&lt;&gt;31) ), DATE(YEAR(AC987), 12, 31)
)</f>
        <v/>
      </c>
      <c r="AD988" s="75" t="str" cm="1">
        <f t="array" aca="1" ref="AD988" ca="1">_xlfn.IFS(AD987="", "",
AND(AD987=last_rou_date, OR(MONTH(AD987)&lt;&gt;12, DAY(AD987)&lt;&gt;31) ), DATE(YEAR(AD987), 12, 31),
AND(MONTH(AD987)=12, DAY(AD987)=31, AD987&gt;=last_rou_date), "",
AND(MONTH(AD987)=12, DAY(AD987)&lt;&gt;31),  EOMONTH(AD987,0),
AND(MONTH(AD987)=12, DAY(AD987)=31, $AH$14="Not end"),  EDATE(AD986,1),
AND($AH$14="Not end"), EDATE(AD987, 1),
AND($AH$14="End"), EOMONTH(AD987, 1)
)</f>
        <v/>
      </c>
      <c r="AE988" s="51" t="str" cm="1">
        <f t="array" ref="AE988">_xlfn.IFS(W988="", "",
AND(W988&gt;0, W988&lt;=$B$4, $C$2="İllik artım, faiz olaraq", $D$2&gt;0, $B$3="İllik"), $B$5*((1+$D$2)^(W988-1)),
AND(W988&gt;0, W988&lt;=$B$4, $C$2="İllik artım, faiz olaraq", $D$2&gt;0, $B$3="Aylıq"), $B$5*((1+$D$2)^ROUNDDOWN((W988-1)/12,0)),
AND(W988=1, $C$2="Aşağıdakı kimi dəyişir", ), $B$5,
AND(W988&gt;1, W988&lt;=$B$4, $C$2="Aşağıdakı kimi dəyişir"), IFERROR(VLOOKUP(W988, $C$4:$D$7, 2, FALSE), AE987),
AND(W988&gt;0, W988&lt;=$B$4), $B$5,
TRUE,0 )</f>
        <v/>
      </c>
      <c r="AF988" s="51" t="str">
        <f t="shared" ca="1" si="46"/>
        <v/>
      </c>
    </row>
    <row r="989" spans="1:32" x14ac:dyDescent="0.4">
      <c r="A989" s="13" t="str" cm="1">
        <f t="array" aca="1" ref="A989" ca="1">_xlfn.IFS(
AND(SUMIFS(lease_table_interest_accruals, lease_table_dates, A988)&gt;0, COUNTIFS($E$14:E988, "Interest accrual", $A$14:A988, A988)=0),  A988,
AND(SUMIFS(lease_table_payments, lease_table_dates, A988)&gt;0, COUNTIFS($E$14:E988, "Payment", $A$14:A988, A988)=0),  A988,
AND(SUMIFS(rou_table_deprs, rou_table_dates, A988)&gt;0, COUNTIFS($E$14:E988, "Depreciation", $A$14:A988, A988)=0),  A988,
TRUE,  IFERROR(INDEX(rou_table_dates,  MATCH(A988, rou_table_dates)+1, ), "")
)</f>
        <v/>
      </c>
      <c r="B989" s="1" t="str" cm="1">
        <f t="array" aca="1" ref="B989" ca="1">_xlfn.IFS(
AND(E989="Payment", A989=$B$2), $AM$14,
E989="Payment", $AM$15,
E989="Interest accrual", $AM$18,
E989="Depreciation", $AM$17,
TRUE, "")</f>
        <v/>
      </c>
      <c r="C989" s="1" t="str" cm="1">
        <f t="array" aca="1" ref="C989" ca="1">_xlfn.IFS(
E989="Payment", $AM$19,
E989="Interest accrual", $AM$15,
E989="Depreciation", $AM$16,
TRUE, "")</f>
        <v/>
      </c>
      <c r="D989" s="1" t="str" cm="1">
        <f t="array" aca="1" ref="D989" ca="1">_xlfn.IFS(
E989="Payment", _xlfn.XLOOKUP(A989, lease_table_dates, lease_table_payments, 0, 0),
E989="Interest accrual", _xlfn.XLOOKUP(A989, lease_table_dates, lease_table_interest_accruals, 0, 0),
E989="Depreciation", _xlfn.XLOOKUP(A989, rou_table_dates, rou_table_deprs, 0, 0),
TRUE, ""
)</f>
        <v/>
      </c>
      <c r="E989" s="7" t="str" cm="1">
        <f t="array" aca="1" ref="E989" ca="1">_xlfn.IFS(
AND(SUMIFS(lease_table_interest_accruals, lease_table_dates, A989)&gt;0, COUNTIFS($E$14:E988, "Interest accrual", $A$14:A988, A989)=0), "Interest accrual",
AND(SUMIFS(lease_table_payments, lease_table_dates, A989)&gt;0, COUNTIFS($E$14:E988, "Payment", $A$14:A988, A989)=0), "Payment",
AND(SUMIFS(rou_table_deprs, rou_table_dates, A989)&gt;0, COUNTIFS($E$14:E988, "Depreciation", $A$14:A988, A989)=0), "Depreciation",
TRUE,  ""
)</f>
        <v/>
      </c>
      <c r="G989" s="13" t="str" cm="1">
        <f t="array" aca="1" ref="G989" ca="1">_xlfn.IFS(
AND($B$11="Hə", $B$3="İllik"), Z989,
AND($B$11="Hə", $B$3="Aylıq"), AA989,
$B$11="Yox", X989)</f>
        <v/>
      </c>
      <c r="H989" s="1" t="str" cm="1">
        <f t="array" aca="1" ref="H989" ca="1">_xlfn.IFS( G989="", "",
TRUE, ROUND( H988+I989-J989, 2) )</f>
        <v/>
      </c>
      <c r="I989" s="1" t="str" cm="1">
        <f t="array" aca="1" ref="I989" ca="1">_xlfn.IFS(G989="", "",
G989=last_payment_date, (J989-H988),
 TRUE,  -  (H988- H988* (1+$B$6)^ (_xlfn.DAYS(G989,G988)/365) )
)</f>
        <v/>
      </c>
      <c r="J989" s="1" t="str" cm="1">
        <f t="array" aca="1" ref="J989" ca="1">_xlfn.IFS(G989="", "",
TRUE, _xlfn.XLOOKUP(G989,  payment_dates, payments,0,0)
)</f>
        <v/>
      </c>
      <c r="L989" s="8" t="str" cm="1">
        <f t="array" aca="1" ref="L989" ca="1">_xlfn.IFS(
AND($B$11="Hə", $B$3="İllik"), AC989,
AND($B$11="Hə", $B$3="Aylıq"), AD989,
$B$11="Yox", AB989)</f>
        <v/>
      </c>
      <c r="M989" s="1" t="str" cm="1">
        <f t="array" aca="1" ref="M989" ca="1">_xlfn.IFS( L989="", "",
(M988-N989)&lt;=0.5, 0,
TRUE,  M988-N989)</f>
        <v/>
      </c>
      <c r="N989" s="7" t="str" cm="1">
        <f t="array" aca="1" ref="N989" ca="1">_xlfn.IFS(
L989="", "",
TRUE, MIN(M988, ROUND($M$14/ (last_rou_date - $B$2) * (L989-L988), 2) )
)</f>
        <v/>
      </c>
      <c r="P989" s="59" t="str">
        <f t="shared" ca="1" si="45"/>
        <v/>
      </c>
      <c r="Q989" s="1" t="str" cm="1">
        <f t="array" aca="1" ref="Q989" ca="1">_xlfn.IFS(P989="","",
$B$11="Hə", _xlfn.XLOOKUP(DATE(P989, 12, 31), rou_table_dates, rou_table_nbvs,0, 0),
TRUE,  MAX(0, ROUND($M$14 - $M$14/ (last_rou_date - $B$2) * (DATE(P989,12,31) - $B$2), 2) )
)</f>
        <v/>
      </c>
      <c r="R989" s="1" t="str" cm="1">
        <f t="array" aca="1" ref="R989" ca="1">_xlfn.IFS(P989="","",
$B$11="Hə", _xlfn.XLOOKUP(DATE(P989, 12, 31), lease_table_dates, lease_table_balances,0, 0),
TRUE, IFERROR( XNPV($B$6, IF(payment_dates &gt;DATE(P989, 12, 31), payments,  0),  IF(payment_dates &gt;DATE(P989, 12, 31), payment_dates,  DATE(P989, 12, 31))    ),0)
)</f>
        <v/>
      </c>
      <c r="S989" s="1" t="str" cm="1">
        <f t="array" aca="1" ref="S989" ca="1">_xlfn.IFS(P989="","",
TRUE,  MIN( MIN(Q988, $M$14), ROUND($M$14/ (last_rou_date - $B$2) * (DATE(P989,12,31) - MAX($B$2, DATE(P989-1, 12, 31))), 2) )
)</f>
        <v/>
      </c>
      <c r="T989" s="7" t="str" cm="1">
        <f t="array" aca="1" ref="T989" ca="1">_xlfn.IFS(P989="", "",
ISTEXT(R988), R989- (H989 - SUMIFS( lease_table_payments, lease_table_years, P989) -$AG$14 ),
AND(ISNUMBER(R988), R989&lt;&gt;""),   R989- (R988 - SUMIFS( lease_table_payments, lease_table_years, P989) )
)</f>
        <v/>
      </c>
      <c r="V989" s="64">
        <f t="shared" si="47"/>
        <v>976</v>
      </c>
      <c r="W989" s="51" t="str" cm="1">
        <f t="array" ref="W989">_xlfn.IFS(
OR(W988=$B$4, W988=""),"",
TRUE,W988+1
)</f>
        <v/>
      </c>
      <c r="X989" s="51" t="str" cm="1">
        <f t="array" ref="X989">_xlfn.IFS(X988="","",
W989="", "",
AND($B$3="İllik"),DATE(YEAR(X988)+1,MONTH(X988),DAY(X988) ),
AND($B$3="Aylıq", $AH$14="Not end"), EDATE(X988,1),
AND($B$3="Aylıq", $AH$14="End"), EOMONTH(X988,1)
)</f>
        <v/>
      </c>
      <c r="Y989" s="51" t="str" cm="1">
        <f t="array" aca="1" ref="Y989" ca="1">_xlfn.IFS(
AND($B$7="Dövrün əvvəlində", Y988&lt;=last_rou_date), DATE(YEAR(Y988)+1, 12, 31),
AND($B$7="Dövrün sonunda", Y988&lt;=last_payment_date), DATE(YEAR(Y988)+1, 12, 31),
TRUE, ""
)</f>
        <v/>
      </c>
      <c r="Z989" s="75" t="str" cm="1">
        <f t="array" aca="1" ref="Z989" ca="1">_xlfn.IFS(
AND($AN$14="Not year_end", Z988&gt;last_payment_date), "",
AND($AN$14="Year_end", Z988&gt;=last_payment_date), "",
AND($AN$14="Year_end"), DATE(YEAR(Z988+1), 12, 31),
AND($AN$14="Not year_end", MONTH(Z988)=12, DAY(Z988)=31), DATE(YEAR(Z987)+1, MONTH(Z987), DAY(Z987)),
AND($AN$14="Not year_end", OR(MONTH(Z988)&lt;&gt;12, DAY(Z988)&lt;&gt;31) ), DATE(YEAR(Z988), 12, 31)
)</f>
        <v/>
      </c>
      <c r="AA989" s="75" t="str" cm="1">
        <f t="array" aca="1" ref="AA989" ca="1">_xlfn.IFS(AA988="", "",
AND(AA988=last_payment_date, OR(MONTH(AA988)&lt;&gt;12, DAY(AA988)&lt;&gt;31) ), DATE(YEAR(AA988), 12, 31),
AND(MONTH(AA988)=12, DAY(AA988)=31, AA988&gt;=last_payment_date), "",
AND(MONTH(AA988)=12, DAY(AA988)&lt;&gt;31),  EOMONTH(AA988,0),
AND(MONTH(AA988)=12, DAY(AA988)=31, $AH$14="Not end"),  EDATE(AA987,1),
AND($AH$14="Not end"), EDATE(AA988, 1),
AND($AH$14="End"), EOMONTH(AA988, 1)
)</f>
        <v/>
      </c>
      <c r="AB989" s="75" t="str" cm="1">
        <f t="array" aca="1" ref="AB989" ca="1">_xlfn.IFS(AB988="","",
AND(AB988=last_rou_date), "",
AND($B$3="İllik"),DATE(YEAR(AB988)+1,MONTH(AB988),DAY(AB988) ),
AND($B$3="Aylıq", $AH$14="Not end"), EDATE(AB988,1),
AND($B$3="Aylıq", $AH$14="End"), EOMONTH(AB988,1)
)</f>
        <v/>
      </c>
      <c r="AC989" s="75" t="str" cm="1">
        <f t="array" aca="1" ref="AC989" ca="1">_xlfn.IFS(
AND($AN$14="Not year_end", AC988&gt;last_rou_date), "",
AND($AN$14="Year_end", AC988&gt;=last_rou_date), "",
AND($AN$14="Year_end"), DATE(YEAR(AC988+1), 12, 31),
AND($AN$14="Not year_end", MONTH(AC988)=12, DAY(AC988)=31), DATE(YEAR(AC987)+1, MONTH(AC987), DAY(AC987)),
AND($AN$14="Not year_end", OR(MONTH(AC988)&lt;&gt;12, DAY(AC988)&lt;&gt;31) ), DATE(YEAR(AC988), 12, 31)
)</f>
        <v/>
      </c>
      <c r="AD989" s="75" t="str" cm="1">
        <f t="array" aca="1" ref="AD989" ca="1">_xlfn.IFS(AD988="", "",
AND(AD988=last_rou_date, OR(MONTH(AD988)&lt;&gt;12, DAY(AD988)&lt;&gt;31) ), DATE(YEAR(AD988), 12, 31),
AND(MONTH(AD988)=12, DAY(AD988)=31, AD988&gt;=last_rou_date), "",
AND(MONTH(AD988)=12, DAY(AD988)&lt;&gt;31),  EOMONTH(AD988,0),
AND(MONTH(AD988)=12, DAY(AD988)=31, $AH$14="Not end"),  EDATE(AD987,1),
AND($AH$14="Not end"), EDATE(AD988, 1),
AND($AH$14="End"), EOMONTH(AD988, 1)
)</f>
        <v/>
      </c>
      <c r="AE989" s="51" t="str" cm="1">
        <f t="array" ref="AE989">_xlfn.IFS(W989="", "",
AND(W989&gt;0, W989&lt;=$B$4, $C$2="İllik artım, faiz olaraq", $D$2&gt;0, $B$3="İllik"), $B$5*((1+$D$2)^(W989-1)),
AND(W989&gt;0, W989&lt;=$B$4, $C$2="İllik artım, faiz olaraq", $D$2&gt;0, $B$3="Aylıq"), $B$5*((1+$D$2)^ROUNDDOWN((W989-1)/12,0)),
AND(W989=1, $C$2="Aşağıdakı kimi dəyişir", ), $B$5,
AND(W989&gt;1, W989&lt;=$B$4, $C$2="Aşağıdakı kimi dəyişir"), IFERROR(VLOOKUP(W989, $C$4:$D$7, 2, FALSE), AE988),
AND(W989&gt;0, W989&lt;=$B$4), $B$5,
TRUE,0 )</f>
        <v/>
      </c>
      <c r="AF989" s="51" t="str">
        <f t="shared" ca="1" si="46"/>
        <v/>
      </c>
    </row>
    <row r="990" spans="1:32" x14ac:dyDescent="0.4">
      <c r="A990" s="13" t="str" cm="1">
        <f t="array" aca="1" ref="A990" ca="1">_xlfn.IFS(
AND(SUMIFS(lease_table_interest_accruals, lease_table_dates, A989)&gt;0, COUNTIFS($E$14:E989, "Interest accrual", $A$14:A989, A989)=0),  A989,
AND(SUMIFS(lease_table_payments, lease_table_dates, A989)&gt;0, COUNTIFS($E$14:E989, "Payment", $A$14:A989, A989)=0),  A989,
AND(SUMIFS(rou_table_deprs, rou_table_dates, A989)&gt;0, COUNTIFS($E$14:E989, "Depreciation", $A$14:A989, A989)=0),  A989,
TRUE,  IFERROR(INDEX(rou_table_dates,  MATCH(A989, rou_table_dates)+1, ), "")
)</f>
        <v/>
      </c>
      <c r="B990" s="1" t="str" cm="1">
        <f t="array" aca="1" ref="B990" ca="1">_xlfn.IFS(
AND(E990="Payment", A990=$B$2), $AM$14,
E990="Payment", $AM$15,
E990="Interest accrual", $AM$18,
E990="Depreciation", $AM$17,
TRUE, "")</f>
        <v/>
      </c>
      <c r="C990" s="1" t="str" cm="1">
        <f t="array" aca="1" ref="C990" ca="1">_xlfn.IFS(
E990="Payment", $AM$19,
E990="Interest accrual", $AM$15,
E990="Depreciation", $AM$16,
TRUE, "")</f>
        <v/>
      </c>
      <c r="D990" s="1" t="str" cm="1">
        <f t="array" aca="1" ref="D990" ca="1">_xlfn.IFS(
E990="Payment", _xlfn.XLOOKUP(A990, lease_table_dates, lease_table_payments, 0, 0),
E990="Interest accrual", _xlfn.XLOOKUP(A990, lease_table_dates, lease_table_interest_accruals, 0, 0),
E990="Depreciation", _xlfn.XLOOKUP(A990, rou_table_dates, rou_table_deprs, 0, 0),
TRUE, ""
)</f>
        <v/>
      </c>
      <c r="E990" s="7" t="str" cm="1">
        <f t="array" aca="1" ref="E990" ca="1">_xlfn.IFS(
AND(SUMIFS(lease_table_interest_accruals, lease_table_dates, A990)&gt;0, COUNTIFS($E$14:E989, "Interest accrual", $A$14:A989, A990)=0), "Interest accrual",
AND(SUMIFS(lease_table_payments, lease_table_dates, A990)&gt;0, COUNTIFS($E$14:E989, "Payment", $A$14:A989, A990)=0), "Payment",
AND(SUMIFS(rou_table_deprs, rou_table_dates, A990)&gt;0, COUNTIFS($E$14:E989, "Depreciation", $A$14:A989, A990)=0), "Depreciation",
TRUE,  ""
)</f>
        <v/>
      </c>
      <c r="G990" s="13" t="str" cm="1">
        <f t="array" aca="1" ref="G990" ca="1">_xlfn.IFS(
AND($B$11="Hə", $B$3="İllik"), Z990,
AND($B$11="Hə", $B$3="Aylıq"), AA990,
$B$11="Yox", X990)</f>
        <v/>
      </c>
      <c r="H990" s="1" t="str" cm="1">
        <f t="array" aca="1" ref="H990" ca="1">_xlfn.IFS( G990="", "",
TRUE, ROUND( H989+I990-J990, 2) )</f>
        <v/>
      </c>
      <c r="I990" s="1" t="str" cm="1">
        <f t="array" aca="1" ref="I990" ca="1">_xlfn.IFS(G990="", "",
G990=last_payment_date, (J990-H989),
 TRUE,  -  (H989- H989* (1+$B$6)^ (_xlfn.DAYS(G990,G989)/365) )
)</f>
        <v/>
      </c>
      <c r="J990" s="1" t="str" cm="1">
        <f t="array" aca="1" ref="J990" ca="1">_xlfn.IFS(G990="", "",
TRUE, _xlfn.XLOOKUP(G990,  payment_dates, payments,0,0)
)</f>
        <v/>
      </c>
      <c r="L990" s="8" t="str" cm="1">
        <f t="array" aca="1" ref="L990" ca="1">_xlfn.IFS(
AND($B$11="Hə", $B$3="İllik"), AC990,
AND($B$11="Hə", $B$3="Aylıq"), AD990,
$B$11="Yox", AB990)</f>
        <v/>
      </c>
      <c r="M990" s="1" t="str" cm="1">
        <f t="array" aca="1" ref="M990" ca="1">_xlfn.IFS( L990="", "",
(M989-N990)&lt;=0.5, 0,
TRUE,  M989-N990)</f>
        <v/>
      </c>
      <c r="N990" s="7" t="str" cm="1">
        <f t="array" aca="1" ref="N990" ca="1">_xlfn.IFS(
L990="", "",
TRUE, MIN(M989, ROUND($M$14/ (last_rou_date - $B$2) * (L990-L989), 2) )
)</f>
        <v/>
      </c>
      <c r="P990" s="59" t="str">
        <f t="shared" ca="1" si="45"/>
        <v/>
      </c>
      <c r="Q990" s="1" t="str" cm="1">
        <f t="array" aca="1" ref="Q990" ca="1">_xlfn.IFS(P990="","",
$B$11="Hə", _xlfn.XLOOKUP(DATE(P990, 12, 31), rou_table_dates, rou_table_nbvs,0, 0),
TRUE,  MAX(0, ROUND($M$14 - $M$14/ (last_rou_date - $B$2) * (DATE(P990,12,31) - $B$2), 2) )
)</f>
        <v/>
      </c>
      <c r="R990" s="1" t="str" cm="1">
        <f t="array" aca="1" ref="R990" ca="1">_xlfn.IFS(P990="","",
$B$11="Hə", _xlfn.XLOOKUP(DATE(P990, 12, 31), lease_table_dates, lease_table_balances,0, 0),
TRUE, IFERROR( XNPV($B$6, IF(payment_dates &gt;DATE(P990, 12, 31), payments,  0),  IF(payment_dates &gt;DATE(P990, 12, 31), payment_dates,  DATE(P990, 12, 31))    ),0)
)</f>
        <v/>
      </c>
      <c r="S990" s="1" t="str" cm="1">
        <f t="array" aca="1" ref="S990" ca="1">_xlfn.IFS(P990="","",
TRUE,  MIN( MIN(Q989, $M$14), ROUND($M$14/ (last_rou_date - $B$2) * (DATE(P990,12,31) - MAX($B$2, DATE(P990-1, 12, 31))), 2) )
)</f>
        <v/>
      </c>
      <c r="T990" s="7" t="str" cm="1">
        <f t="array" aca="1" ref="T990" ca="1">_xlfn.IFS(P990="", "",
ISTEXT(R989), R990- (H990 - SUMIFS( lease_table_payments, lease_table_years, P990) -$AG$14 ),
AND(ISNUMBER(R989), R990&lt;&gt;""),   R990- (R989 - SUMIFS( lease_table_payments, lease_table_years, P990) )
)</f>
        <v/>
      </c>
      <c r="V990" s="64">
        <f t="shared" si="47"/>
        <v>977</v>
      </c>
      <c r="W990" s="51" t="str" cm="1">
        <f t="array" ref="W990">_xlfn.IFS(
OR(W989=$B$4, W989=""),"",
TRUE,W989+1
)</f>
        <v/>
      </c>
      <c r="X990" s="51" t="str" cm="1">
        <f t="array" ref="X990">_xlfn.IFS(X989="","",
W990="", "",
AND($B$3="İllik"),DATE(YEAR(X989)+1,MONTH(X989),DAY(X989) ),
AND($B$3="Aylıq", $AH$14="Not end"), EDATE(X989,1),
AND($B$3="Aylıq", $AH$14="End"), EOMONTH(X989,1)
)</f>
        <v/>
      </c>
      <c r="Y990" s="51" t="str" cm="1">
        <f t="array" aca="1" ref="Y990" ca="1">_xlfn.IFS(
AND($B$7="Dövrün əvvəlində", Y989&lt;=last_rou_date), DATE(YEAR(Y989)+1, 12, 31),
AND($B$7="Dövrün sonunda", Y989&lt;=last_payment_date), DATE(YEAR(Y989)+1, 12, 31),
TRUE, ""
)</f>
        <v/>
      </c>
      <c r="Z990" s="75" t="str" cm="1">
        <f t="array" aca="1" ref="Z990" ca="1">_xlfn.IFS(
AND($AN$14="Not year_end", Z989&gt;last_payment_date), "",
AND($AN$14="Year_end", Z989&gt;=last_payment_date), "",
AND($AN$14="Year_end"), DATE(YEAR(Z989+1), 12, 31),
AND($AN$14="Not year_end", MONTH(Z989)=12, DAY(Z989)=31), DATE(YEAR(Z988)+1, MONTH(Z988), DAY(Z988)),
AND($AN$14="Not year_end", OR(MONTH(Z989)&lt;&gt;12, DAY(Z989)&lt;&gt;31) ), DATE(YEAR(Z989), 12, 31)
)</f>
        <v/>
      </c>
      <c r="AA990" s="75" t="str" cm="1">
        <f t="array" aca="1" ref="AA990" ca="1">_xlfn.IFS(AA989="", "",
AND(AA989=last_payment_date, OR(MONTH(AA989)&lt;&gt;12, DAY(AA989)&lt;&gt;31) ), DATE(YEAR(AA989), 12, 31),
AND(MONTH(AA989)=12, DAY(AA989)=31, AA989&gt;=last_payment_date), "",
AND(MONTH(AA989)=12, DAY(AA989)&lt;&gt;31),  EOMONTH(AA989,0),
AND(MONTH(AA989)=12, DAY(AA989)=31, $AH$14="Not end"),  EDATE(AA988,1),
AND($AH$14="Not end"), EDATE(AA989, 1),
AND($AH$14="End"), EOMONTH(AA989, 1)
)</f>
        <v/>
      </c>
      <c r="AB990" s="75" t="str" cm="1">
        <f t="array" aca="1" ref="AB990" ca="1">_xlfn.IFS(AB989="","",
AND(AB989=last_rou_date), "",
AND($B$3="İllik"),DATE(YEAR(AB989)+1,MONTH(AB989),DAY(AB989) ),
AND($B$3="Aylıq", $AH$14="Not end"), EDATE(AB989,1),
AND($B$3="Aylıq", $AH$14="End"), EOMONTH(AB989,1)
)</f>
        <v/>
      </c>
      <c r="AC990" s="75" t="str" cm="1">
        <f t="array" aca="1" ref="AC990" ca="1">_xlfn.IFS(
AND($AN$14="Not year_end", AC989&gt;last_rou_date), "",
AND($AN$14="Year_end", AC989&gt;=last_rou_date), "",
AND($AN$14="Year_end"), DATE(YEAR(AC989+1), 12, 31),
AND($AN$14="Not year_end", MONTH(AC989)=12, DAY(AC989)=31), DATE(YEAR(AC988)+1, MONTH(AC988), DAY(AC988)),
AND($AN$14="Not year_end", OR(MONTH(AC989)&lt;&gt;12, DAY(AC989)&lt;&gt;31) ), DATE(YEAR(AC989), 12, 31)
)</f>
        <v/>
      </c>
      <c r="AD990" s="75" t="str" cm="1">
        <f t="array" aca="1" ref="AD990" ca="1">_xlfn.IFS(AD989="", "",
AND(AD989=last_rou_date, OR(MONTH(AD989)&lt;&gt;12, DAY(AD989)&lt;&gt;31) ), DATE(YEAR(AD989), 12, 31),
AND(MONTH(AD989)=12, DAY(AD989)=31, AD989&gt;=last_rou_date), "",
AND(MONTH(AD989)=12, DAY(AD989)&lt;&gt;31),  EOMONTH(AD989,0),
AND(MONTH(AD989)=12, DAY(AD989)=31, $AH$14="Not end"),  EDATE(AD988,1),
AND($AH$14="Not end"), EDATE(AD989, 1),
AND($AH$14="End"), EOMONTH(AD989, 1)
)</f>
        <v/>
      </c>
      <c r="AE990" s="51" t="str" cm="1">
        <f t="array" ref="AE990">_xlfn.IFS(W990="", "",
AND(W990&gt;0, W990&lt;=$B$4, $C$2="İllik artım, faiz olaraq", $D$2&gt;0, $B$3="İllik"), $B$5*((1+$D$2)^(W990-1)),
AND(W990&gt;0, W990&lt;=$B$4, $C$2="İllik artım, faiz olaraq", $D$2&gt;0, $B$3="Aylıq"), $B$5*((1+$D$2)^ROUNDDOWN((W990-1)/12,0)),
AND(W990=1, $C$2="Aşağıdakı kimi dəyişir", ), $B$5,
AND(W990&gt;1, W990&lt;=$B$4, $C$2="Aşağıdakı kimi dəyişir"), IFERROR(VLOOKUP(W990, $C$4:$D$7, 2, FALSE), AE989),
AND(W990&gt;0, W990&lt;=$B$4), $B$5,
TRUE,0 )</f>
        <v/>
      </c>
      <c r="AF990" s="51" t="str">
        <f t="shared" ca="1" si="46"/>
        <v/>
      </c>
    </row>
    <row r="991" spans="1:32" x14ac:dyDescent="0.4">
      <c r="A991" s="13" t="str" cm="1">
        <f t="array" aca="1" ref="A991" ca="1">_xlfn.IFS(
AND(SUMIFS(lease_table_interest_accruals, lease_table_dates, A990)&gt;0, COUNTIFS($E$14:E990, "Interest accrual", $A$14:A990, A990)=0),  A990,
AND(SUMIFS(lease_table_payments, lease_table_dates, A990)&gt;0, COUNTIFS($E$14:E990, "Payment", $A$14:A990, A990)=0),  A990,
AND(SUMIFS(rou_table_deprs, rou_table_dates, A990)&gt;0, COUNTIFS($E$14:E990, "Depreciation", $A$14:A990, A990)=0),  A990,
TRUE,  IFERROR(INDEX(rou_table_dates,  MATCH(A990, rou_table_dates)+1, ), "")
)</f>
        <v/>
      </c>
      <c r="B991" s="1" t="str" cm="1">
        <f t="array" aca="1" ref="B991" ca="1">_xlfn.IFS(
AND(E991="Payment", A991=$B$2), $AM$14,
E991="Payment", $AM$15,
E991="Interest accrual", $AM$18,
E991="Depreciation", $AM$17,
TRUE, "")</f>
        <v/>
      </c>
      <c r="C991" s="1" t="str" cm="1">
        <f t="array" aca="1" ref="C991" ca="1">_xlfn.IFS(
E991="Payment", $AM$19,
E991="Interest accrual", $AM$15,
E991="Depreciation", $AM$16,
TRUE, "")</f>
        <v/>
      </c>
      <c r="D991" s="1" t="str" cm="1">
        <f t="array" aca="1" ref="D991" ca="1">_xlfn.IFS(
E991="Payment", _xlfn.XLOOKUP(A991, lease_table_dates, lease_table_payments, 0, 0),
E991="Interest accrual", _xlfn.XLOOKUP(A991, lease_table_dates, lease_table_interest_accruals, 0, 0),
E991="Depreciation", _xlfn.XLOOKUP(A991, rou_table_dates, rou_table_deprs, 0, 0),
TRUE, ""
)</f>
        <v/>
      </c>
      <c r="E991" s="7" t="str" cm="1">
        <f t="array" aca="1" ref="E991" ca="1">_xlfn.IFS(
AND(SUMIFS(lease_table_interest_accruals, lease_table_dates, A991)&gt;0, COUNTIFS($E$14:E990, "Interest accrual", $A$14:A990, A991)=0), "Interest accrual",
AND(SUMIFS(lease_table_payments, lease_table_dates, A991)&gt;0, COUNTIFS($E$14:E990, "Payment", $A$14:A990, A991)=0), "Payment",
AND(SUMIFS(rou_table_deprs, rou_table_dates, A991)&gt;0, COUNTIFS($E$14:E990, "Depreciation", $A$14:A990, A991)=0), "Depreciation",
TRUE,  ""
)</f>
        <v/>
      </c>
      <c r="G991" s="13" t="str" cm="1">
        <f t="array" aca="1" ref="G991" ca="1">_xlfn.IFS(
AND($B$11="Hə", $B$3="İllik"), Z991,
AND($B$11="Hə", $B$3="Aylıq"), AA991,
$B$11="Yox", X991)</f>
        <v/>
      </c>
      <c r="H991" s="1" t="str" cm="1">
        <f t="array" aca="1" ref="H991" ca="1">_xlfn.IFS( G991="", "",
TRUE, ROUND( H990+I991-J991, 2) )</f>
        <v/>
      </c>
      <c r="I991" s="1" t="str" cm="1">
        <f t="array" aca="1" ref="I991" ca="1">_xlfn.IFS(G991="", "",
G991=last_payment_date, (J991-H990),
 TRUE,  -  (H990- H990* (1+$B$6)^ (_xlfn.DAYS(G991,G990)/365) )
)</f>
        <v/>
      </c>
      <c r="J991" s="1" t="str" cm="1">
        <f t="array" aca="1" ref="J991" ca="1">_xlfn.IFS(G991="", "",
TRUE, _xlfn.XLOOKUP(G991,  payment_dates, payments,0,0)
)</f>
        <v/>
      </c>
      <c r="L991" s="8" t="str" cm="1">
        <f t="array" aca="1" ref="L991" ca="1">_xlfn.IFS(
AND($B$11="Hə", $B$3="İllik"), AC991,
AND($B$11="Hə", $B$3="Aylıq"), AD991,
$B$11="Yox", AB991)</f>
        <v/>
      </c>
      <c r="M991" s="1" t="str" cm="1">
        <f t="array" aca="1" ref="M991" ca="1">_xlfn.IFS( L991="", "",
(M990-N991)&lt;=0.5, 0,
TRUE,  M990-N991)</f>
        <v/>
      </c>
      <c r="N991" s="7" t="str" cm="1">
        <f t="array" aca="1" ref="N991" ca="1">_xlfn.IFS(
L991="", "",
TRUE, MIN(M990, ROUND($M$14/ (last_rou_date - $B$2) * (L991-L990), 2) )
)</f>
        <v/>
      </c>
      <c r="P991" s="59" t="str">
        <f t="shared" ca="1" si="45"/>
        <v/>
      </c>
      <c r="Q991" s="1" t="str" cm="1">
        <f t="array" aca="1" ref="Q991" ca="1">_xlfn.IFS(P991="","",
$B$11="Hə", _xlfn.XLOOKUP(DATE(P991, 12, 31), rou_table_dates, rou_table_nbvs,0, 0),
TRUE,  MAX(0, ROUND($M$14 - $M$14/ (last_rou_date - $B$2) * (DATE(P991,12,31) - $B$2), 2) )
)</f>
        <v/>
      </c>
      <c r="R991" s="1" t="str" cm="1">
        <f t="array" aca="1" ref="R991" ca="1">_xlfn.IFS(P991="","",
$B$11="Hə", _xlfn.XLOOKUP(DATE(P991, 12, 31), lease_table_dates, lease_table_balances,0, 0),
TRUE, IFERROR( XNPV($B$6, IF(payment_dates &gt;DATE(P991, 12, 31), payments,  0),  IF(payment_dates &gt;DATE(P991, 12, 31), payment_dates,  DATE(P991, 12, 31))    ),0)
)</f>
        <v/>
      </c>
      <c r="S991" s="1" t="str" cm="1">
        <f t="array" aca="1" ref="S991" ca="1">_xlfn.IFS(P991="","",
TRUE,  MIN( MIN(Q990, $M$14), ROUND($M$14/ (last_rou_date - $B$2) * (DATE(P991,12,31) - MAX($B$2, DATE(P991-1, 12, 31))), 2) )
)</f>
        <v/>
      </c>
      <c r="T991" s="7" t="str" cm="1">
        <f t="array" aca="1" ref="T991" ca="1">_xlfn.IFS(P991="", "",
ISTEXT(R990), R991- (H991 - SUMIFS( lease_table_payments, lease_table_years, P991) -$AG$14 ),
AND(ISNUMBER(R990), R991&lt;&gt;""),   R991- (R990 - SUMIFS( lease_table_payments, lease_table_years, P991) )
)</f>
        <v/>
      </c>
      <c r="V991" s="64">
        <f t="shared" si="47"/>
        <v>978</v>
      </c>
      <c r="W991" s="51" t="str" cm="1">
        <f t="array" ref="W991">_xlfn.IFS(
OR(W990=$B$4, W990=""),"",
TRUE,W990+1
)</f>
        <v/>
      </c>
      <c r="X991" s="51" t="str" cm="1">
        <f t="array" ref="X991">_xlfn.IFS(X990="","",
W991="", "",
AND($B$3="İllik"),DATE(YEAR(X990)+1,MONTH(X990),DAY(X990) ),
AND($B$3="Aylıq", $AH$14="Not end"), EDATE(X990,1),
AND($B$3="Aylıq", $AH$14="End"), EOMONTH(X990,1)
)</f>
        <v/>
      </c>
      <c r="Y991" s="51" t="str" cm="1">
        <f t="array" aca="1" ref="Y991" ca="1">_xlfn.IFS(
AND($B$7="Dövrün əvvəlində", Y990&lt;=last_rou_date), DATE(YEAR(Y990)+1, 12, 31),
AND($B$7="Dövrün sonunda", Y990&lt;=last_payment_date), DATE(YEAR(Y990)+1, 12, 31),
TRUE, ""
)</f>
        <v/>
      </c>
      <c r="Z991" s="75" t="str" cm="1">
        <f t="array" aca="1" ref="Z991" ca="1">_xlfn.IFS(
AND($AN$14="Not year_end", Z990&gt;last_payment_date), "",
AND($AN$14="Year_end", Z990&gt;=last_payment_date), "",
AND($AN$14="Year_end"), DATE(YEAR(Z990+1), 12, 31),
AND($AN$14="Not year_end", MONTH(Z990)=12, DAY(Z990)=31), DATE(YEAR(Z989)+1, MONTH(Z989), DAY(Z989)),
AND($AN$14="Not year_end", OR(MONTH(Z990)&lt;&gt;12, DAY(Z990)&lt;&gt;31) ), DATE(YEAR(Z990), 12, 31)
)</f>
        <v/>
      </c>
      <c r="AA991" s="75" t="str" cm="1">
        <f t="array" aca="1" ref="AA991" ca="1">_xlfn.IFS(AA990="", "",
AND(AA990=last_payment_date, OR(MONTH(AA990)&lt;&gt;12, DAY(AA990)&lt;&gt;31) ), DATE(YEAR(AA990), 12, 31),
AND(MONTH(AA990)=12, DAY(AA990)=31, AA990&gt;=last_payment_date), "",
AND(MONTH(AA990)=12, DAY(AA990)&lt;&gt;31),  EOMONTH(AA990,0),
AND(MONTH(AA990)=12, DAY(AA990)=31, $AH$14="Not end"),  EDATE(AA989,1),
AND($AH$14="Not end"), EDATE(AA990, 1),
AND($AH$14="End"), EOMONTH(AA990, 1)
)</f>
        <v/>
      </c>
      <c r="AB991" s="75" t="str" cm="1">
        <f t="array" aca="1" ref="AB991" ca="1">_xlfn.IFS(AB990="","",
AND(AB990=last_rou_date), "",
AND($B$3="İllik"),DATE(YEAR(AB990)+1,MONTH(AB990),DAY(AB990) ),
AND($B$3="Aylıq", $AH$14="Not end"), EDATE(AB990,1),
AND($B$3="Aylıq", $AH$14="End"), EOMONTH(AB990,1)
)</f>
        <v/>
      </c>
      <c r="AC991" s="75" t="str" cm="1">
        <f t="array" aca="1" ref="AC991" ca="1">_xlfn.IFS(
AND($AN$14="Not year_end", AC990&gt;last_rou_date), "",
AND($AN$14="Year_end", AC990&gt;=last_rou_date), "",
AND($AN$14="Year_end"), DATE(YEAR(AC990+1), 12, 31),
AND($AN$14="Not year_end", MONTH(AC990)=12, DAY(AC990)=31), DATE(YEAR(AC989)+1, MONTH(AC989), DAY(AC989)),
AND($AN$14="Not year_end", OR(MONTH(AC990)&lt;&gt;12, DAY(AC990)&lt;&gt;31) ), DATE(YEAR(AC990), 12, 31)
)</f>
        <v/>
      </c>
      <c r="AD991" s="75" t="str" cm="1">
        <f t="array" aca="1" ref="AD991" ca="1">_xlfn.IFS(AD990="", "",
AND(AD990=last_rou_date, OR(MONTH(AD990)&lt;&gt;12, DAY(AD990)&lt;&gt;31) ), DATE(YEAR(AD990), 12, 31),
AND(MONTH(AD990)=12, DAY(AD990)=31, AD990&gt;=last_rou_date), "",
AND(MONTH(AD990)=12, DAY(AD990)&lt;&gt;31),  EOMONTH(AD990,0),
AND(MONTH(AD990)=12, DAY(AD990)=31, $AH$14="Not end"),  EDATE(AD989,1),
AND($AH$14="Not end"), EDATE(AD990, 1),
AND($AH$14="End"), EOMONTH(AD990, 1)
)</f>
        <v/>
      </c>
      <c r="AE991" s="51" t="str" cm="1">
        <f t="array" ref="AE991">_xlfn.IFS(W991="", "",
AND(W991&gt;0, W991&lt;=$B$4, $C$2="İllik artım, faiz olaraq", $D$2&gt;0, $B$3="İllik"), $B$5*((1+$D$2)^(W991-1)),
AND(W991&gt;0, W991&lt;=$B$4, $C$2="İllik artım, faiz olaraq", $D$2&gt;0, $B$3="Aylıq"), $B$5*((1+$D$2)^ROUNDDOWN((W991-1)/12,0)),
AND(W991=1, $C$2="Aşağıdakı kimi dəyişir", ), $B$5,
AND(W991&gt;1, W991&lt;=$B$4, $C$2="Aşağıdakı kimi dəyişir"), IFERROR(VLOOKUP(W991, $C$4:$D$7, 2, FALSE), AE990),
AND(W991&gt;0, W991&lt;=$B$4), $B$5,
TRUE,0 )</f>
        <v/>
      </c>
      <c r="AF991" s="51" t="str">
        <f t="shared" ca="1" si="46"/>
        <v/>
      </c>
    </row>
    <row r="992" spans="1:32" x14ac:dyDescent="0.4">
      <c r="A992" s="13" t="str" cm="1">
        <f t="array" aca="1" ref="A992" ca="1">_xlfn.IFS(
AND(SUMIFS(lease_table_interest_accruals, lease_table_dates, A991)&gt;0, COUNTIFS($E$14:E991, "Interest accrual", $A$14:A991, A991)=0),  A991,
AND(SUMIFS(lease_table_payments, lease_table_dates, A991)&gt;0, COUNTIFS($E$14:E991, "Payment", $A$14:A991, A991)=0),  A991,
AND(SUMIFS(rou_table_deprs, rou_table_dates, A991)&gt;0, COUNTIFS($E$14:E991, "Depreciation", $A$14:A991, A991)=0),  A991,
TRUE,  IFERROR(INDEX(rou_table_dates,  MATCH(A991, rou_table_dates)+1, ), "")
)</f>
        <v/>
      </c>
      <c r="B992" s="1" t="str" cm="1">
        <f t="array" aca="1" ref="B992" ca="1">_xlfn.IFS(
AND(E992="Payment", A992=$B$2), $AM$14,
E992="Payment", $AM$15,
E992="Interest accrual", $AM$18,
E992="Depreciation", $AM$17,
TRUE, "")</f>
        <v/>
      </c>
      <c r="C992" s="1" t="str" cm="1">
        <f t="array" aca="1" ref="C992" ca="1">_xlfn.IFS(
E992="Payment", $AM$19,
E992="Interest accrual", $AM$15,
E992="Depreciation", $AM$16,
TRUE, "")</f>
        <v/>
      </c>
      <c r="D992" s="1" t="str" cm="1">
        <f t="array" aca="1" ref="D992" ca="1">_xlfn.IFS(
E992="Payment", _xlfn.XLOOKUP(A992, lease_table_dates, lease_table_payments, 0, 0),
E992="Interest accrual", _xlfn.XLOOKUP(A992, lease_table_dates, lease_table_interest_accruals, 0, 0),
E992="Depreciation", _xlfn.XLOOKUP(A992, rou_table_dates, rou_table_deprs, 0, 0),
TRUE, ""
)</f>
        <v/>
      </c>
      <c r="E992" s="7" t="str" cm="1">
        <f t="array" aca="1" ref="E992" ca="1">_xlfn.IFS(
AND(SUMIFS(lease_table_interest_accruals, lease_table_dates, A992)&gt;0, COUNTIFS($E$14:E991, "Interest accrual", $A$14:A991, A992)=0), "Interest accrual",
AND(SUMIFS(lease_table_payments, lease_table_dates, A992)&gt;0, COUNTIFS($E$14:E991, "Payment", $A$14:A991, A992)=0), "Payment",
AND(SUMIFS(rou_table_deprs, rou_table_dates, A992)&gt;0, COUNTIFS($E$14:E991, "Depreciation", $A$14:A991, A992)=0), "Depreciation",
TRUE,  ""
)</f>
        <v/>
      </c>
      <c r="G992" s="13" t="str" cm="1">
        <f t="array" aca="1" ref="G992" ca="1">_xlfn.IFS(
AND($B$11="Hə", $B$3="İllik"), Z992,
AND($B$11="Hə", $B$3="Aylıq"), AA992,
$B$11="Yox", X992)</f>
        <v/>
      </c>
      <c r="H992" s="1" t="str" cm="1">
        <f t="array" aca="1" ref="H992" ca="1">_xlfn.IFS( G992="", "",
TRUE, ROUND( H991+I992-J992, 2) )</f>
        <v/>
      </c>
      <c r="I992" s="1" t="str" cm="1">
        <f t="array" aca="1" ref="I992" ca="1">_xlfn.IFS(G992="", "",
G992=last_payment_date, (J992-H991),
 TRUE,  -  (H991- H991* (1+$B$6)^ (_xlfn.DAYS(G992,G991)/365) )
)</f>
        <v/>
      </c>
      <c r="J992" s="1" t="str" cm="1">
        <f t="array" aca="1" ref="J992" ca="1">_xlfn.IFS(G992="", "",
TRUE, _xlfn.XLOOKUP(G992,  payment_dates, payments,0,0)
)</f>
        <v/>
      </c>
      <c r="L992" s="8" t="str" cm="1">
        <f t="array" aca="1" ref="L992" ca="1">_xlfn.IFS(
AND($B$11="Hə", $B$3="İllik"), AC992,
AND($B$11="Hə", $B$3="Aylıq"), AD992,
$B$11="Yox", AB992)</f>
        <v/>
      </c>
      <c r="M992" s="1" t="str" cm="1">
        <f t="array" aca="1" ref="M992" ca="1">_xlfn.IFS( L992="", "",
(M991-N992)&lt;=0.5, 0,
TRUE,  M991-N992)</f>
        <v/>
      </c>
      <c r="N992" s="7" t="str" cm="1">
        <f t="array" aca="1" ref="N992" ca="1">_xlfn.IFS(
L992="", "",
TRUE, MIN(M991, ROUND($M$14/ (last_rou_date - $B$2) * (L992-L991), 2) )
)</f>
        <v/>
      </c>
      <c r="P992" s="59" t="str">
        <f t="shared" ca="1" si="45"/>
        <v/>
      </c>
      <c r="Q992" s="1" t="str" cm="1">
        <f t="array" aca="1" ref="Q992" ca="1">_xlfn.IFS(P992="","",
$B$11="Hə", _xlfn.XLOOKUP(DATE(P992, 12, 31), rou_table_dates, rou_table_nbvs,0, 0),
TRUE,  MAX(0, ROUND($M$14 - $M$14/ (last_rou_date - $B$2) * (DATE(P992,12,31) - $B$2), 2) )
)</f>
        <v/>
      </c>
      <c r="R992" s="1" t="str" cm="1">
        <f t="array" aca="1" ref="R992" ca="1">_xlfn.IFS(P992="","",
$B$11="Hə", _xlfn.XLOOKUP(DATE(P992, 12, 31), lease_table_dates, lease_table_balances,0, 0),
TRUE, IFERROR( XNPV($B$6, IF(payment_dates &gt;DATE(P992, 12, 31), payments,  0),  IF(payment_dates &gt;DATE(P992, 12, 31), payment_dates,  DATE(P992, 12, 31))    ),0)
)</f>
        <v/>
      </c>
      <c r="S992" s="1" t="str" cm="1">
        <f t="array" aca="1" ref="S992" ca="1">_xlfn.IFS(P992="","",
TRUE,  MIN( MIN(Q991, $M$14), ROUND($M$14/ (last_rou_date - $B$2) * (DATE(P992,12,31) - MAX($B$2, DATE(P992-1, 12, 31))), 2) )
)</f>
        <v/>
      </c>
      <c r="T992" s="7" t="str" cm="1">
        <f t="array" aca="1" ref="T992" ca="1">_xlfn.IFS(P992="", "",
ISTEXT(R991), R992- (H992 - SUMIFS( lease_table_payments, lease_table_years, P992) -$AG$14 ),
AND(ISNUMBER(R991), R992&lt;&gt;""),   R992- (R991 - SUMIFS( lease_table_payments, lease_table_years, P992) )
)</f>
        <v/>
      </c>
      <c r="V992" s="64">
        <f t="shared" si="47"/>
        <v>979</v>
      </c>
      <c r="W992" s="51" t="str" cm="1">
        <f t="array" ref="W992">_xlfn.IFS(
OR(W991=$B$4, W991=""),"",
TRUE,W991+1
)</f>
        <v/>
      </c>
      <c r="X992" s="51" t="str" cm="1">
        <f t="array" ref="X992">_xlfn.IFS(X991="","",
W992="", "",
AND($B$3="İllik"),DATE(YEAR(X991)+1,MONTH(X991),DAY(X991) ),
AND($B$3="Aylıq", $AH$14="Not end"), EDATE(X991,1),
AND($B$3="Aylıq", $AH$14="End"), EOMONTH(X991,1)
)</f>
        <v/>
      </c>
      <c r="Y992" s="51" t="str" cm="1">
        <f t="array" aca="1" ref="Y992" ca="1">_xlfn.IFS(
AND($B$7="Dövrün əvvəlində", Y991&lt;=last_rou_date), DATE(YEAR(Y991)+1, 12, 31),
AND($B$7="Dövrün sonunda", Y991&lt;=last_payment_date), DATE(YEAR(Y991)+1, 12, 31),
TRUE, ""
)</f>
        <v/>
      </c>
      <c r="Z992" s="75" t="str" cm="1">
        <f t="array" aca="1" ref="Z992" ca="1">_xlfn.IFS(
AND($AN$14="Not year_end", Z991&gt;last_payment_date), "",
AND($AN$14="Year_end", Z991&gt;=last_payment_date), "",
AND($AN$14="Year_end"), DATE(YEAR(Z991+1), 12, 31),
AND($AN$14="Not year_end", MONTH(Z991)=12, DAY(Z991)=31), DATE(YEAR(Z990)+1, MONTH(Z990), DAY(Z990)),
AND($AN$14="Not year_end", OR(MONTH(Z991)&lt;&gt;12, DAY(Z991)&lt;&gt;31) ), DATE(YEAR(Z991), 12, 31)
)</f>
        <v/>
      </c>
      <c r="AA992" s="75" t="str" cm="1">
        <f t="array" aca="1" ref="AA992" ca="1">_xlfn.IFS(AA991="", "",
AND(AA991=last_payment_date, OR(MONTH(AA991)&lt;&gt;12, DAY(AA991)&lt;&gt;31) ), DATE(YEAR(AA991), 12, 31),
AND(MONTH(AA991)=12, DAY(AA991)=31, AA991&gt;=last_payment_date), "",
AND(MONTH(AA991)=12, DAY(AA991)&lt;&gt;31),  EOMONTH(AA991,0),
AND(MONTH(AA991)=12, DAY(AA991)=31, $AH$14="Not end"),  EDATE(AA990,1),
AND($AH$14="Not end"), EDATE(AA991, 1),
AND($AH$14="End"), EOMONTH(AA991, 1)
)</f>
        <v/>
      </c>
      <c r="AB992" s="75" t="str" cm="1">
        <f t="array" aca="1" ref="AB992" ca="1">_xlfn.IFS(AB991="","",
AND(AB991=last_rou_date), "",
AND($B$3="İllik"),DATE(YEAR(AB991)+1,MONTH(AB991),DAY(AB991) ),
AND($B$3="Aylıq", $AH$14="Not end"), EDATE(AB991,1),
AND($B$3="Aylıq", $AH$14="End"), EOMONTH(AB991,1)
)</f>
        <v/>
      </c>
      <c r="AC992" s="75" t="str" cm="1">
        <f t="array" aca="1" ref="AC992" ca="1">_xlfn.IFS(
AND($AN$14="Not year_end", AC991&gt;last_rou_date), "",
AND($AN$14="Year_end", AC991&gt;=last_rou_date), "",
AND($AN$14="Year_end"), DATE(YEAR(AC991+1), 12, 31),
AND($AN$14="Not year_end", MONTH(AC991)=12, DAY(AC991)=31), DATE(YEAR(AC990)+1, MONTH(AC990), DAY(AC990)),
AND($AN$14="Not year_end", OR(MONTH(AC991)&lt;&gt;12, DAY(AC991)&lt;&gt;31) ), DATE(YEAR(AC991), 12, 31)
)</f>
        <v/>
      </c>
      <c r="AD992" s="75" t="str" cm="1">
        <f t="array" aca="1" ref="AD992" ca="1">_xlfn.IFS(AD991="", "",
AND(AD991=last_rou_date, OR(MONTH(AD991)&lt;&gt;12, DAY(AD991)&lt;&gt;31) ), DATE(YEAR(AD991), 12, 31),
AND(MONTH(AD991)=12, DAY(AD991)=31, AD991&gt;=last_rou_date), "",
AND(MONTH(AD991)=12, DAY(AD991)&lt;&gt;31),  EOMONTH(AD991,0),
AND(MONTH(AD991)=12, DAY(AD991)=31, $AH$14="Not end"),  EDATE(AD990,1),
AND($AH$14="Not end"), EDATE(AD991, 1),
AND($AH$14="End"), EOMONTH(AD991, 1)
)</f>
        <v/>
      </c>
      <c r="AE992" s="51" t="str" cm="1">
        <f t="array" ref="AE992">_xlfn.IFS(W992="", "",
AND(W992&gt;0, W992&lt;=$B$4, $C$2="İllik artım, faiz olaraq", $D$2&gt;0, $B$3="İllik"), $B$5*((1+$D$2)^(W992-1)),
AND(W992&gt;0, W992&lt;=$B$4, $C$2="İllik artım, faiz olaraq", $D$2&gt;0, $B$3="Aylıq"), $B$5*((1+$D$2)^ROUNDDOWN((W992-1)/12,0)),
AND(W992=1, $C$2="Aşağıdakı kimi dəyişir", ), $B$5,
AND(W992&gt;1, W992&lt;=$B$4, $C$2="Aşağıdakı kimi dəyişir"), IFERROR(VLOOKUP(W992, $C$4:$D$7, 2, FALSE), AE991),
AND(W992&gt;0, W992&lt;=$B$4), $B$5,
TRUE,0 )</f>
        <v/>
      </c>
      <c r="AF992" s="51" t="str">
        <f t="shared" ca="1" si="46"/>
        <v/>
      </c>
    </row>
    <row r="993" spans="1:32" x14ac:dyDescent="0.4">
      <c r="A993" s="13" t="str" cm="1">
        <f t="array" aca="1" ref="A993" ca="1">_xlfn.IFS(
AND(SUMIFS(lease_table_interest_accruals, lease_table_dates, A992)&gt;0, COUNTIFS($E$14:E992, "Interest accrual", $A$14:A992, A992)=0),  A992,
AND(SUMIFS(lease_table_payments, lease_table_dates, A992)&gt;0, COUNTIFS($E$14:E992, "Payment", $A$14:A992, A992)=0),  A992,
AND(SUMIFS(rou_table_deprs, rou_table_dates, A992)&gt;0, COUNTIFS($E$14:E992, "Depreciation", $A$14:A992, A992)=0),  A992,
TRUE,  IFERROR(INDEX(rou_table_dates,  MATCH(A992, rou_table_dates)+1, ), "")
)</f>
        <v/>
      </c>
      <c r="B993" s="1" t="str" cm="1">
        <f t="array" aca="1" ref="B993" ca="1">_xlfn.IFS(
AND(E993="Payment", A993=$B$2), $AM$14,
E993="Payment", $AM$15,
E993="Interest accrual", $AM$18,
E993="Depreciation", $AM$17,
TRUE, "")</f>
        <v/>
      </c>
      <c r="C993" s="1" t="str" cm="1">
        <f t="array" aca="1" ref="C993" ca="1">_xlfn.IFS(
E993="Payment", $AM$19,
E993="Interest accrual", $AM$15,
E993="Depreciation", $AM$16,
TRUE, "")</f>
        <v/>
      </c>
      <c r="D993" s="1" t="str" cm="1">
        <f t="array" aca="1" ref="D993" ca="1">_xlfn.IFS(
E993="Payment", _xlfn.XLOOKUP(A993, lease_table_dates, lease_table_payments, 0, 0),
E993="Interest accrual", _xlfn.XLOOKUP(A993, lease_table_dates, lease_table_interest_accruals, 0, 0),
E993="Depreciation", _xlfn.XLOOKUP(A993, rou_table_dates, rou_table_deprs, 0, 0),
TRUE, ""
)</f>
        <v/>
      </c>
      <c r="E993" s="7" t="str" cm="1">
        <f t="array" aca="1" ref="E993" ca="1">_xlfn.IFS(
AND(SUMIFS(lease_table_interest_accruals, lease_table_dates, A993)&gt;0, COUNTIFS($E$14:E992, "Interest accrual", $A$14:A992, A993)=0), "Interest accrual",
AND(SUMIFS(lease_table_payments, lease_table_dates, A993)&gt;0, COUNTIFS($E$14:E992, "Payment", $A$14:A992, A993)=0), "Payment",
AND(SUMIFS(rou_table_deprs, rou_table_dates, A993)&gt;0, COUNTIFS($E$14:E992, "Depreciation", $A$14:A992, A993)=0), "Depreciation",
TRUE,  ""
)</f>
        <v/>
      </c>
      <c r="G993" s="13" t="str" cm="1">
        <f t="array" aca="1" ref="G993" ca="1">_xlfn.IFS(
AND($B$11="Hə", $B$3="İllik"), Z993,
AND($B$11="Hə", $B$3="Aylıq"), AA993,
$B$11="Yox", X993)</f>
        <v/>
      </c>
      <c r="H993" s="1" t="str" cm="1">
        <f t="array" aca="1" ref="H993" ca="1">_xlfn.IFS( G993="", "",
TRUE, ROUND( H992+I993-J993, 2) )</f>
        <v/>
      </c>
      <c r="I993" s="1" t="str" cm="1">
        <f t="array" aca="1" ref="I993" ca="1">_xlfn.IFS(G993="", "",
G993=last_payment_date, (J993-H992),
 TRUE,  -  (H992- H992* (1+$B$6)^ (_xlfn.DAYS(G993,G992)/365) )
)</f>
        <v/>
      </c>
      <c r="J993" s="1" t="str" cm="1">
        <f t="array" aca="1" ref="J993" ca="1">_xlfn.IFS(G993="", "",
TRUE, _xlfn.XLOOKUP(G993,  payment_dates, payments,0,0)
)</f>
        <v/>
      </c>
      <c r="L993" s="8" t="str" cm="1">
        <f t="array" aca="1" ref="L993" ca="1">_xlfn.IFS(
AND($B$11="Hə", $B$3="İllik"), AC993,
AND($B$11="Hə", $B$3="Aylıq"), AD993,
$B$11="Yox", AB993)</f>
        <v/>
      </c>
      <c r="M993" s="1" t="str" cm="1">
        <f t="array" aca="1" ref="M993" ca="1">_xlfn.IFS( L993="", "",
(M992-N993)&lt;=0.5, 0,
TRUE,  M992-N993)</f>
        <v/>
      </c>
      <c r="N993" s="7" t="str" cm="1">
        <f t="array" aca="1" ref="N993" ca="1">_xlfn.IFS(
L993="", "",
TRUE, MIN(M992, ROUND($M$14/ (last_rou_date - $B$2) * (L993-L992), 2) )
)</f>
        <v/>
      </c>
      <c r="P993" s="59" t="str">
        <f t="shared" ca="1" si="45"/>
        <v/>
      </c>
      <c r="Q993" s="1" t="str" cm="1">
        <f t="array" aca="1" ref="Q993" ca="1">_xlfn.IFS(P993="","",
$B$11="Hə", _xlfn.XLOOKUP(DATE(P993, 12, 31), rou_table_dates, rou_table_nbvs,0, 0),
TRUE,  MAX(0, ROUND($M$14 - $M$14/ (last_rou_date - $B$2) * (DATE(P993,12,31) - $B$2), 2) )
)</f>
        <v/>
      </c>
      <c r="R993" s="1" t="str" cm="1">
        <f t="array" aca="1" ref="R993" ca="1">_xlfn.IFS(P993="","",
$B$11="Hə", _xlfn.XLOOKUP(DATE(P993, 12, 31), lease_table_dates, lease_table_balances,0, 0),
TRUE, IFERROR( XNPV($B$6, IF(payment_dates &gt;DATE(P993, 12, 31), payments,  0),  IF(payment_dates &gt;DATE(P993, 12, 31), payment_dates,  DATE(P993, 12, 31))    ),0)
)</f>
        <v/>
      </c>
      <c r="S993" s="1" t="str" cm="1">
        <f t="array" aca="1" ref="S993" ca="1">_xlfn.IFS(P993="","",
TRUE,  MIN( MIN(Q992, $M$14), ROUND($M$14/ (last_rou_date - $B$2) * (DATE(P993,12,31) - MAX($B$2, DATE(P993-1, 12, 31))), 2) )
)</f>
        <v/>
      </c>
      <c r="T993" s="7" t="str" cm="1">
        <f t="array" aca="1" ref="T993" ca="1">_xlfn.IFS(P993="", "",
ISTEXT(R992), R993- (H993 - SUMIFS( lease_table_payments, lease_table_years, P993) -$AG$14 ),
AND(ISNUMBER(R992), R993&lt;&gt;""),   R993- (R992 - SUMIFS( lease_table_payments, lease_table_years, P993) )
)</f>
        <v/>
      </c>
      <c r="V993" s="64">
        <f t="shared" si="47"/>
        <v>980</v>
      </c>
      <c r="W993" s="51" t="str" cm="1">
        <f t="array" ref="W993">_xlfn.IFS(
OR(W992=$B$4, W992=""),"",
TRUE,W992+1
)</f>
        <v/>
      </c>
      <c r="X993" s="51" t="str" cm="1">
        <f t="array" ref="X993">_xlfn.IFS(X992="","",
W993="", "",
AND($B$3="İllik"),DATE(YEAR(X992)+1,MONTH(X992),DAY(X992) ),
AND($B$3="Aylıq", $AH$14="Not end"), EDATE(X992,1),
AND($B$3="Aylıq", $AH$14="End"), EOMONTH(X992,1)
)</f>
        <v/>
      </c>
      <c r="Y993" s="51" t="str" cm="1">
        <f t="array" aca="1" ref="Y993" ca="1">_xlfn.IFS(
AND($B$7="Dövrün əvvəlində", Y992&lt;=last_rou_date), DATE(YEAR(Y992)+1, 12, 31),
AND($B$7="Dövrün sonunda", Y992&lt;=last_payment_date), DATE(YEAR(Y992)+1, 12, 31),
TRUE, ""
)</f>
        <v/>
      </c>
      <c r="Z993" s="75" t="str" cm="1">
        <f t="array" aca="1" ref="Z993" ca="1">_xlfn.IFS(
AND($AN$14="Not year_end", Z992&gt;last_payment_date), "",
AND($AN$14="Year_end", Z992&gt;=last_payment_date), "",
AND($AN$14="Year_end"), DATE(YEAR(Z992+1), 12, 31),
AND($AN$14="Not year_end", MONTH(Z992)=12, DAY(Z992)=31), DATE(YEAR(Z991)+1, MONTH(Z991), DAY(Z991)),
AND($AN$14="Not year_end", OR(MONTH(Z992)&lt;&gt;12, DAY(Z992)&lt;&gt;31) ), DATE(YEAR(Z992), 12, 31)
)</f>
        <v/>
      </c>
      <c r="AA993" s="75" t="str" cm="1">
        <f t="array" aca="1" ref="AA993" ca="1">_xlfn.IFS(AA992="", "",
AND(AA992=last_payment_date, OR(MONTH(AA992)&lt;&gt;12, DAY(AA992)&lt;&gt;31) ), DATE(YEAR(AA992), 12, 31),
AND(MONTH(AA992)=12, DAY(AA992)=31, AA992&gt;=last_payment_date), "",
AND(MONTH(AA992)=12, DAY(AA992)&lt;&gt;31),  EOMONTH(AA992,0),
AND(MONTH(AA992)=12, DAY(AA992)=31, $AH$14="Not end"),  EDATE(AA991,1),
AND($AH$14="Not end"), EDATE(AA992, 1),
AND($AH$14="End"), EOMONTH(AA992, 1)
)</f>
        <v/>
      </c>
      <c r="AB993" s="75" t="str" cm="1">
        <f t="array" aca="1" ref="AB993" ca="1">_xlfn.IFS(AB992="","",
AND(AB992=last_rou_date), "",
AND($B$3="İllik"),DATE(YEAR(AB992)+1,MONTH(AB992),DAY(AB992) ),
AND($B$3="Aylıq", $AH$14="Not end"), EDATE(AB992,1),
AND($B$3="Aylıq", $AH$14="End"), EOMONTH(AB992,1)
)</f>
        <v/>
      </c>
      <c r="AC993" s="75" t="str" cm="1">
        <f t="array" aca="1" ref="AC993" ca="1">_xlfn.IFS(
AND($AN$14="Not year_end", AC992&gt;last_rou_date), "",
AND($AN$14="Year_end", AC992&gt;=last_rou_date), "",
AND($AN$14="Year_end"), DATE(YEAR(AC992+1), 12, 31),
AND($AN$14="Not year_end", MONTH(AC992)=12, DAY(AC992)=31), DATE(YEAR(AC991)+1, MONTH(AC991), DAY(AC991)),
AND($AN$14="Not year_end", OR(MONTH(AC992)&lt;&gt;12, DAY(AC992)&lt;&gt;31) ), DATE(YEAR(AC992), 12, 31)
)</f>
        <v/>
      </c>
      <c r="AD993" s="75" t="str" cm="1">
        <f t="array" aca="1" ref="AD993" ca="1">_xlfn.IFS(AD992="", "",
AND(AD992=last_rou_date, OR(MONTH(AD992)&lt;&gt;12, DAY(AD992)&lt;&gt;31) ), DATE(YEAR(AD992), 12, 31),
AND(MONTH(AD992)=12, DAY(AD992)=31, AD992&gt;=last_rou_date), "",
AND(MONTH(AD992)=12, DAY(AD992)&lt;&gt;31),  EOMONTH(AD992,0),
AND(MONTH(AD992)=12, DAY(AD992)=31, $AH$14="Not end"),  EDATE(AD991,1),
AND($AH$14="Not end"), EDATE(AD992, 1),
AND($AH$14="End"), EOMONTH(AD992, 1)
)</f>
        <v/>
      </c>
      <c r="AE993" s="51" t="str" cm="1">
        <f t="array" ref="AE993">_xlfn.IFS(W993="", "",
AND(W993&gt;0, W993&lt;=$B$4, $C$2="İllik artım, faiz olaraq", $D$2&gt;0, $B$3="İllik"), $B$5*((1+$D$2)^(W993-1)),
AND(W993&gt;0, W993&lt;=$B$4, $C$2="İllik artım, faiz olaraq", $D$2&gt;0, $B$3="Aylıq"), $B$5*((1+$D$2)^ROUNDDOWN((W993-1)/12,0)),
AND(W993=1, $C$2="Aşağıdakı kimi dəyişir", ), $B$5,
AND(W993&gt;1, W993&lt;=$B$4, $C$2="Aşağıdakı kimi dəyişir"), IFERROR(VLOOKUP(W993, $C$4:$D$7, 2, FALSE), AE992),
AND(W993&gt;0, W993&lt;=$B$4), $B$5,
TRUE,0 )</f>
        <v/>
      </c>
      <c r="AF993" s="51" t="str">
        <f t="shared" ca="1" si="46"/>
        <v/>
      </c>
    </row>
    <row r="994" spans="1:32" x14ac:dyDescent="0.4">
      <c r="A994" s="13" t="str" cm="1">
        <f t="array" aca="1" ref="A994" ca="1">_xlfn.IFS(
AND(SUMIFS(lease_table_interest_accruals, lease_table_dates, A993)&gt;0, COUNTIFS($E$14:E993, "Interest accrual", $A$14:A993, A993)=0),  A993,
AND(SUMIFS(lease_table_payments, lease_table_dates, A993)&gt;0, COUNTIFS($E$14:E993, "Payment", $A$14:A993, A993)=0),  A993,
AND(SUMIFS(rou_table_deprs, rou_table_dates, A993)&gt;0, COUNTIFS($E$14:E993, "Depreciation", $A$14:A993, A993)=0),  A993,
TRUE,  IFERROR(INDEX(rou_table_dates,  MATCH(A993, rou_table_dates)+1, ), "")
)</f>
        <v/>
      </c>
      <c r="B994" s="1" t="str" cm="1">
        <f t="array" aca="1" ref="B994" ca="1">_xlfn.IFS(
AND(E994="Payment", A994=$B$2), $AM$14,
E994="Payment", $AM$15,
E994="Interest accrual", $AM$18,
E994="Depreciation", $AM$17,
TRUE, "")</f>
        <v/>
      </c>
      <c r="C994" s="1" t="str" cm="1">
        <f t="array" aca="1" ref="C994" ca="1">_xlfn.IFS(
E994="Payment", $AM$19,
E994="Interest accrual", $AM$15,
E994="Depreciation", $AM$16,
TRUE, "")</f>
        <v/>
      </c>
      <c r="D994" s="1" t="str" cm="1">
        <f t="array" aca="1" ref="D994" ca="1">_xlfn.IFS(
E994="Payment", _xlfn.XLOOKUP(A994, lease_table_dates, lease_table_payments, 0, 0),
E994="Interest accrual", _xlfn.XLOOKUP(A994, lease_table_dates, lease_table_interest_accruals, 0, 0),
E994="Depreciation", _xlfn.XLOOKUP(A994, rou_table_dates, rou_table_deprs, 0, 0),
TRUE, ""
)</f>
        <v/>
      </c>
      <c r="E994" s="7" t="str" cm="1">
        <f t="array" aca="1" ref="E994" ca="1">_xlfn.IFS(
AND(SUMIFS(lease_table_interest_accruals, lease_table_dates, A994)&gt;0, COUNTIFS($E$14:E993, "Interest accrual", $A$14:A993, A994)=0), "Interest accrual",
AND(SUMIFS(lease_table_payments, lease_table_dates, A994)&gt;0, COUNTIFS($E$14:E993, "Payment", $A$14:A993, A994)=0), "Payment",
AND(SUMIFS(rou_table_deprs, rou_table_dates, A994)&gt;0, COUNTIFS($E$14:E993, "Depreciation", $A$14:A993, A994)=0), "Depreciation",
TRUE,  ""
)</f>
        <v/>
      </c>
      <c r="G994" s="13" t="str" cm="1">
        <f t="array" aca="1" ref="G994" ca="1">_xlfn.IFS(
AND($B$11="Hə", $B$3="İllik"), Z994,
AND($B$11="Hə", $B$3="Aylıq"), AA994,
$B$11="Yox", X994)</f>
        <v/>
      </c>
      <c r="H994" s="1" t="str" cm="1">
        <f t="array" aca="1" ref="H994" ca="1">_xlfn.IFS( G994="", "",
TRUE, ROUND( H993+I994-J994, 2) )</f>
        <v/>
      </c>
      <c r="I994" s="1" t="str" cm="1">
        <f t="array" aca="1" ref="I994" ca="1">_xlfn.IFS(G994="", "",
G994=last_payment_date, (J994-H993),
 TRUE,  -  (H993- H993* (1+$B$6)^ (_xlfn.DAYS(G994,G993)/365) )
)</f>
        <v/>
      </c>
      <c r="J994" s="1" t="str" cm="1">
        <f t="array" aca="1" ref="J994" ca="1">_xlfn.IFS(G994="", "",
TRUE, _xlfn.XLOOKUP(G994,  payment_dates, payments,0,0)
)</f>
        <v/>
      </c>
      <c r="L994" s="8" t="str" cm="1">
        <f t="array" aca="1" ref="L994" ca="1">_xlfn.IFS(
AND($B$11="Hə", $B$3="İllik"), AC994,
AND($B$11="Hə", $B$3="Aylıq"), AD994,
$B$11="Yox", AB994)</f>
        <v/>
      </c>
      <c r="M994" s="1" t="str" cm="1">
        <f t="array" aca="1" ref="M994" ca="1">_xlfn.IFS( L994="", "",
(M993-N994)&lt;=0.5, 0,
TRUE,  M993-N994)</f>
        <v/>
      </c>
      <c r="N994" s="7" t="str" cm="1">
        <f t="array" aca="1" ref="N994" ca="1">_xlfn.IFS(
L994="", "",
TRUE, MIN(M993, ROUND($M$14/ (last_rou_date - $B$2) * (L994-L993), 2) )
)</f>
        <v/>
      </c>
      <c r="P994" s="59" t="str">
        <f t="shared" ca="1" si="45"/>
        <v/>
      </c>
      <c r="Q994" s="1" t="str" cm="1">
        <f t="array" aca="1" ref="Q994" ca="1">_xlfn.IFS(P994="","",
$B$11="Hə", _xlfn.XLOOKUP(DATE(P994, 12, 31), rou_table_dates, rou_table_nbvs,0, 0),
TRUE,  MAX(0, ROUND($M$14 - $M$14/ (last_rou_date - $B$2) * (DATE(P994,12,31) - $B$2), 2) )
)</f>
        <v/>
      </c>
      <c r="R994" s="1" t="str" cm="1">
        <f t="array" aca="1" ref="R994" ca="1">_xlfn.IFS(P994="","",
$B$11="Hə", _xlfn.XLOOKUP(DATE(P994, 12, 31), lease_table_dates, lease_table_balances,0, 0),
TRUE, IFERROR( XNPV($B$6, IF(payment_dates &gt;DATE(P994, 12, 31), payments,  0),  IF(payment_dates &gt;DATE(P994, 12, 31), payment_dates,  DATE(P994, 12, 31))    ),0)
)</f>
        <v/>
      </c>
      <c r="S994" s="1" t="str" cm="1">
        <f t="array" aca="1" ref="S994" ca="1">_xlfn.IFS(P994="","",
TRUE,  MIN( MIN(Q993, $M$14), ROUND($M$14/ (last_rou_date - $B$2) * (DATE(P994,12,31) - MAX($B$2, DATE(P994-1, 12, 31))), 2) )
)</f>
        <v/>
      </c>
      <c r="T994" s="7" t="str" cm="1">
        <f t="array" aca="1" ref="T994" ca="1">_xlfn.IFS(P994="", "",
ISTEXT(R993), R994- (H994 - SUMIFS( lease_table_payments, lease_table_years, P994) -$AG$14 ),
AND(ISNUMBER(R993), R994&lt;&gt;""),   R994- (R993 - SUMIFS( lease_table_payments, lease_table_years, P994) )
)</f>
        <v/>
      </c>
      <c r="V994" s="64">
        <f t="shared" si="47"/>
        <v>981</v>
      </c>
      <c r="W994" s="51" t="str" cm="1">
        <f t="array" ref="W994">_xlfn.IFS(
OR(W993=$B$4, W993=""),"",
TRUE,W993+1
)</f>
        <v/>
      </c>
      <c r="X994" s="51" t="str" cm="1">
        <f t="array" ref="X994">_xlfn.IFS(X993="","",
W994="", "",
AND($B$3="İllik"),DATE(YEAR(X993)+1,MONTH(X993),DAY(X993) ),
AND($B$3="Aylıq", $AH$14="Not end"), EDATE(X993,1),
AND($B$3="Aylıq", $AH$14="End"), EOMONTH(X993,1)
)</f>
        <v/>
      </c>
      <c r="Y994" s="51" t="str" cm="1">
        <f t="array" aca="1" ref="Y994" ca="1">_xlfn.IFS(
AND($B$7="Dövrün əvvəlində", Y993&lt;=last_rou_date), DATE(YEAR(Y993)+1, 12, 31),
AND($B$7="Dövrün sonunda", Y993&lt;=last_payment_date), DATE(YEAR(Y993)+1, 12, 31),
TRUE, ""
)</f>
        <v/>
      </c>
      <c r="Z994" s="75" t="str" cm="1">
        <f t="array" aca="1" ref="Z994" ca="1">_xlfn.IFS(
AND($AN$14="Not year_end", Z993&gt;last_payment_date), "",
AND($AN$14="Year_end", Z993&gt;=last_payment_date), "",
AND($AN$14="Year_end"), DATE(YEAR(Z993+1), 12, 31),
AND($AN$14="Not year_end", MONTH(Z993)=12, DAY(Z993)=31), DATE(YEAR(Z992)+1, MONTH(Z992), DAY(Z992)),
AND($AN$14="Not year_end", OR(MONTH(Z993)&lt;&gt;12, DAY(Z993)&lt;&gt;31) ), DATE(YEAR(Z993), 12, 31)
)</f>
        <v/>
      </c>
      <c r="AA994" s="75" t="str" cm="1">
        <f t="array" aca="1" ref="AA994" ca="1">_xlfn.IFS(AA993="", "",
AND(AA993=last_payment_date, OR(MONTH(AA993)&lt;&gt;12, DAY(AA993)&lt;&gt;31) ), DATE(YEAR(AA993), 12, 31),
AND(MONTH(AA993)=12, DAY(AA993)=31, AA993&gt;=last_payment_date), "",
AND(MONTH(AA993)=12, DAY(AA993)&lt;&gt;31),  EOMONTH(AA993,0),
AND(MONTH(AA993)=12, DAY(AA993)=31, $AH$14="Not end"),  EDATE(AA992,1),
AND($AH$14="Not end"), EDATE(AA993, 1),
AND($AH$14="End"), EOMONTH(AA993, 1)
)</f>
        <v/>
      </c>
      <c r="AB994" s="75" t="str" cm="1">
        <f t="array" aca="1" ref="AB994" ca="1">_xlfn.IFS(AB993="","",
AND(AB993=last_rou_date), "",
AND($B$3="İllik"),DATE(YEAR(AB993)+1,MONTH(AB993),DAY(AB993) ),
AND($B$3="Aylıq", $AH$14="Not end"), EDATE(AB993,1),
AND($B$3="Aylıq", $AH$14="End"), EOMONTH(AB993,1)
)</f>
        <v/>
      </c>
      <c r="AC994" s="75" t="str" cm="1">
        <f t="array" aca="1" ref="AC994" ca="1">_xlfn.IFS(
AND($AN$14="Not year_end", AC993&gt;last_rou_date), "",
AND($AN$14="Year_end", AC993&gt;=last_rou_date), "",
AND($AN$14="Year_end"), DATE(YEAR(AC993+1), 12, 31),
AND($AN$14="Not year_end", MONTH(AC993)=12, DAY(AC993)=31), DATE(YEAR(AC992)+1, MONTH(AC992), DAY(AC992)),
AND($AN$14="Not year_end", OR(MONTH(AC993)&lt;&gt;12, DAY(AC993)&lt;&gt;31) ), DATE(YEAR(AC993), 12, 31)
)</f>
        <v/>
      </c>
      <c r="AD994" s="75" t="str" cm="1">
        <f t="array" aca="1" ref="AD994" ca="1">_xlfn.IFS(AD993="", "",
AND(AD993=last_rou_date, OR(MONTH(AD993)&lt;&gt;12, DAY(AD993)&lt;&gt;31) ), DATE(YEAR(AD993), 12, 31),
AND(MONTH(AD993)=12, DAY(AD993)=31, AD993&gt;=last_rou_date), "",
AND(MONTH(AD993)=12, DAY(AD993)&lt;&gt;31),  EOMONTH(AD993,0),
AND(MONTH(AD993)=12, DAY(AD993)=31, $AH$14="Not end"),  EDATE(AD992,1),
AND($AH$14="Not end"), EDATE(AD993, 1),
AND($AH$14="End"), EOMONTH(AD993, 1)
)</f>
        <v/>
      </c>
      <c r="AE994" s="51" t="str" cm="1">
        <f t="array" ref="AE994">_xlfn.IFS(W994="", "",
AND(W994&gt;0, W994&lt;=$B$4, $C$2="İllik artım, faiz olaraq", $D$2&gt;0, $B$3="İllik"), $B$5*((1+$D$2)^(W994-1)),
AND(W994&gt;0, W994&lt;=$B$4, $C$2="İllik artım, faiz olaraq", $D$2&gt;0, $B$3="Aylıq"), $B$5*((1+$D$2)^ROUNDDOWN((W994-1)/12,0)),
AND(W994=1, $C$2="Aşağıdakı kimi dəyişir", ), $B$5,
AND(W994&gt;1, W994&lt;=$B$4, $C$2="Aşağıdakı kimi dəyişir"), IFERROR(VLOOKUP(W994, $C$4:$D$7, 2, FALSE), AE993),
AND(W994&gt;0, W994&lt;=$B$4), $B$5,
TRUE,0 )</f>
        <v/>
      </c>
      <c r="AF994" s="51" t="str">
        <f t="shared" ca="1" si="46"/>
        <v/>
      </c>
    </row>
    <row r="995" spans="1:32" x14ac:dyDescent="0.4">
      <c r="A995" s="13" t="str" cm="1">
        <f t="array" aca="1" ref="A995" ca="1">_xlfn.IFS(
AND(SUMIFS(lease_table_interest_accruals, lease_table_dates, A994)&gt;0, COUNTIFS($E$14:E994, "Interest accrual", $A$14:A994, A994)=0),  A994,
AND(SUMIFS(lease_table_payments, lease_table_dates, A994)&gt;0, COUNTIFS($E$14:E994, "Payment", $A$14:A994, A994)=0),  A994,
AND(SUMIFS(rou_table_deprs, rou_table_dates, A994)&gt;0, COUNTIFS($E$14:E994, "Depreciation", $A$14:A994, A994)=0),  A994,
TRUE,  IFERROR(INDEX(rou_table_dates,  MATCH(A994, rou_table_dates)+1, ), "")
)</f>
        <v/>
      </c>
      <c r="B995" s="1" t="str" cm="1">
        <f t="array" aca="1" ref="B995" ca="1">_xlfn.IFS(
AND(E995="Payment", A995=$B$2), $AM$14,
E995="Payment", $AM$15,
E995="Interest accrual", $AM$18,
E995="Depreciation", $AM$17,
TRUE, "")</f>
        <v/>
      </c>
      <c r="C995" s="1" t="str" cm="1">
        <f t="array" aca="1" ref="C995" ca="1">_xlfn.IFS(
E995="Payment", $AM$19,
E995="Interest accrual", $AM$15,
E995="Depreciation", $AM$16,
TRUE, "")</f>
        <v/>
      </c>
      <c r="D995" s="1" t="str" cm="1">
        <f t="array" aca="1" ref="D995" ca="1">_xlfn.IFS(
E995="Payment", _xlfn.XLOOKUP(A995, lease_table_dates, lease_table_payments, 0, 0),
E995="Interest accrual", _xlfn.XLOOKUP(A995, lease_table_dates, lease_table_interest_accruals, 0, 0),
E995="Depreciation", _xlfn.XLOOKUP(A995, rou_table_dates, rou_table_deprs, 0, 0),
TRUE, ""
)</f>
        <v/>
      </c>
      <c r="E995" s="7" t="str" cm="1">
        <f t="array" aca="1" ref="E995" ca="1">_xlfn.IFS(
AND(SUMIFS(lease_table_interest_accruals, lease_table_dates, A995)&gt;0, COUNTIFS($E$14:E994, "Interest accrual", $A$14:A994, A995)=0), "Interest accrual",
AND(SUMIFS(lease_table_payments, lease_table_dates, A995)&gt;0, COUNTIFS($E$14:E994, "Payment", $A$14:A994, A995)=0), "Payment",
AND(SUMIFS(rou_table_deprs, rou_table_dates, A995)&gt;0, COUNTIFS($E$14:E994, "Depreciation", $A$14:A994, A995)=0), "Depreciation",
TRUE,  ""
)</f>
        <v/>
      </c>
      <c r="G995" s="13" t="str" cm="1">
        <f t="array" aca="1" ref="G995" ca="1">_xlfn.IFS(
AND($B$11="Hə", $B$3="İllik"), Z995,
AND($B$11="Hə", $B$3="Aylıq"), AA995,
$B$11="Yox", X995)</f>
        <v/>
      </c>
      <c r="H995" s="1" t="str" cm="1">
        <f t="array" aca="1" ref="H995" ca="1">_xlfn.IFS( G995="", "",
TRUE, ROUND( H994+I995-J995, 2) )</f>
        <v/>
      </c>
      <c r="I995" s="1" t="str" cm="1">
        <f t="array" aca="1" ref="I995" ca="1">_xlfn.IFS(G995="", "",
G995=last_payment_date, (J995-H994),
 TRUE,  -  (H994- H994* (1+$B$6)^ (_xlfn.DAYS(G995,G994)/365) )
)</f>
        <v/>
      </c>
      <c r="J995" s="1" t="str" cm="1">
        <f t="array" aca="1" ref="J995" ca="1">_xlfn.IFS(G995="", "",
TRUE, _xlfn.XLOOKUP(G995,  payment_dates, payments,0,0)
)</f>
        <v/>
      </c>
      <c r="L995" s="8" t="str" cm="1">
        <f t="array" aca="1" ref="L995" ca="1">_xlfn.IFS(
AND($B$11="Hə", $B$3="İllik"), AC995,
AND($B$11="Hə", $B$3="Aylıq"), AD995,
$B$11="Yox", AB995)</f>
        <v/>
      </c>
      <c r="M995" s="1" t="str" cm="1">
        <f t="array" aca="1" ref="M995" ca="1">_xlfn.IFS( L995="", "",
(M994-N995)&lt;=0.5, 0,
TRUE,  M994-N995)</f>
        <v/>
      </c>
      <c r="N995" s="7" t="str" cm="1">
        <f t="array" aca="1" ref="N995" ca="1">_xlfn.IFS(
L995="", "",
TRUE, MIN(M994, ROUND($M$14/ (last_rou_date - $B$2) * (L995-L994), 2) )
)</f>
        <v/>
      </c>
      <c r="P995" s="59" t="str">
        <f t="shared" ca="1" si="45"/>
        <v/>
      </c>
      <c r="Q995" s="1" t="str" cm="1">
        <f t="array" aca="1" ref="Q995" ca="1">_xlfn.IFS(P995="","",
$B$11="Hə", _xlfn.XLOOKUP(DATE(P995, 12, 31), rou_table_dates, rou_table_nbvs,0, 0),
TRUE,  MAX(0, ROUND($M$14 - $M$14/ (last_rou_date - $B$2) * (DATE(P995,12,31) - $B$2), 2) )
)</f>
        <v/>
      </c>
      <c r="R995" s="1" t="str" cm="1">
        <f t="array" aca="1" ref="R995" ca="1">_xlfn.IFS(P995="","",
$B$11="Hə", _xlfn.XLOOKUP(DATE(P995, 12, 31), lease_table_dates, lease_table_balances,0, 0),
TRUE, IFERROR( XNPV($B$6, IF(payment_dates &gt;DATE(P995, 12, 31), payments,  0),  IF(payment_dates &gt;DATE(P995, 12, 31), payment_dates,  DATE(P995, 12, 31))    ),0)
)</f>
        <v/>
      </c>
      <c r="S995" s="1" t="str" cm="1">
        <f t="array" aca="1" ref="S995" ca="1">_xlfn.IFS(P995="","",
TRUE,  MIN( MIN(Q994, $M$14), ROUND($M$14/ (last_rou_date - $B$2) * (DATE(P995,12,31) - MAX($B$2, DATE(P995-1, 12, 31))), 2) )
)</f>
        <v/>
      </c>
      <c r="T995" s="7" t="str" cm="1">
        <f t="array" aca="1" ref="T995" ca="1">_xlfn.IFS(P995="", "",
ISTEXT(R994), R995- (H995 - SUMIFS( lease_table_payments, lease_table_years, P995) -$AG$14 ),
AND(ISNUMBER(R994), R995&lt;&gt;""),   R995- (R994 - SUMIFS( lease_table_payments, lease_table_years, P995) )
)</f>
        <v/>
      </c>
      <c r="V995" s="64">
        <f t="shared" si="47"/>
        <v>982</v>
      </c>
      <c r="W995" s="51" t="str" cm="1">
        <f t="array" ref="W995">_xlfn.IFS(
OR(W994=$B$4, W994=""),"",
TRUE,W994+1
)</f>
        <v/>
      </c>
      <c r="X995" s="51" t="str" cm="1">
        <f t="array" ref="X995">_xlfn.IFS(X994="","",
W995="", "",
AND($B$3="İllik"),DATE(YEAR(X994)+1,MONTH(X994),DAY(X994) ),
AND($B$3="Aylıq", $AH$14="Not end"), EDATE(X994,1),
AND($B$3="Aylıq", $AH$14="End"), EOMONTH(X994,1)
)</f>
        <v/>
      </c>
      <c r="Y995" s="51" t="str" cm="1">
        <f t="array" aca="1" ref="Y995" ca="1">_xlfn.IFS(
AND($B$7="Dövrün əvvəlində", Y994&lt;=last_rou_date), DATE(YEAR(Y994)+1, 12, 31),
AND($B$7="Dövrün sonunda", Y994&lt;=last_payment_date), DATE(YEAR(Y994)+1, 12, 31),
TRUE, ""
)</f>
        <v/>
      </c>
      <c r="Z995" s="75" t="str" cm="1">
        <f t="array" aca="1" ref="Z995" ca="1">_xlfn.IFS(
AND($AN$14="Not year_end", Z994&gt;last_payment_date), "",
AND($AN$14="Year_end", Z994&gt;=last_payment_date), "",
AND($AN$14="Year_end"), DATE(YEAR(Z994+1), 12, 31),
AND($AN$14="Not year_end", MONTH(Z994)=12, DAY(Z994)=31), DATE(YEAR(Z993)+1, MONTH(Z993), DAY(Z993)),
AND($AN$14="Not year_end", OR(MONTH(Z994)&lt;&gt;12, DAY(Z994)&lt;&gt;31) ), DATE(YEAR(Z994), 12, 31)
)</f>
        <v/>
      </c>
      <c r="AA995" s="75" t="str" cm="1">
        <f t="array" aca="1" ref="AA995" ca="1">_xlfn.IFS(AA994="", "",
AND(AA994=last_payment_date, OR(MONTH(AA994)&lt;&gt;12, DAY(AA994)&lt;&gt;31) ), DATE(YEAR(AA994), 12, 31),
AND(MONTH(AA994)=12, DAY(AA994)=31, AA994&gt;=last_payment_date), "",
AND(MONTH(AA994)=12, DAY(AA994)&lt;&gt;31),  EOMONTH(AA994,0),
AND(MONTH(AA994)=12, DAY(AA994)=31, $AH$14="Not end"),  EDATE(AA993,1),
AND($AH$14="Not end"), EDATE(AA994, 1),
AND($AH$14="End"), EOMONTH(AA994, 1)
)</f>
        <v/>
      </c>
      <c r="AB995" s="75" t="str" cm="1">
        <f t="array" aca="1" ref="AB995" ca="1">_xlfn.IFS(AB994="","",
AND(AB994=last_rou_date), "",
AND($B$3="İllik"),DATE(YEAR(AB994)+1,MONTH(AB994),DAY(AB994) ),
AND($B$3="Aylıq", $AH$14="Not end"), EDATE(AB994,1),
AND($B$3="Aylıq", $AH$14="End"), EOMONTH(AB994,1)
)</f>
        <v/>
      </c>
      <c r="AC995" s="75" t="str" cm="1">
        <f t="array" aca="1" ref="AC995" ca="1">_xlfn.IFS(
AND($AN$14="Not year_end", AC994&gt;last_rou_date), "",
AND($AN$14="Year_end", AC994&gt;=last_rou_date), "",
AND($AN$14="Year_end"), DATE(YEAR(AC994+1), 12, 31),
AND($AN$14="Not year_end", MONTH(AC994)=12, DAY(AC994)=31), DATE(YEAR(AC993)+1, MONTH(AC993), DAY(AC993)),
AND($AN$14="Not year_end", OR(MONTH(AC994)&lt;&gt;12, DAY(AC994)&lt;&gt;31) ), DATE(YEAR(AC994), 12, 31)
)</f>
        <v/>
      </c>
      <c r="AD995" s="75" t="str" cm="1">
        <f t="array" aca="1" ref="AD995" ca="1">_xlfn.IFS(AD994="", "",
AND(AD994=last_rou_date, OR(MONTH(AD994)&lt;&gt;12, DAY(AD994)&lt;&gt;31) ), DATE(YEAR(AD994), 12, 31),
AND(MONTH(AD994)=12, DAY(AD994)=31, AD994&gt;=last_rou_date), "",
AND(MONTH(AD994)=12, DAY(AD994)&lt;&gt;31),  EOMONTH(AD994,0),
AND(MONTH(AD994)=12, DAY(AD994)=31, $AH$14="Not end"),  EDATE(AD993,1),
AND($AH$14="Not end"), EDATE(AD994, 1),
AND($AH$14="End"), EOMONTH(AD994, 1)
)</f>
        <v/>
      </c>
      <c r="AE995" s="51" t="str" cm="1">
        <f t="array" ref="AE995">_xlfn.IFS(W995="", "",
AND(W995&gt;0, W995&lt;=$B$4, $C$2="İllik artım, faiz olaraq", $D$2&gt;0, $B$3="İllik"), $B$5*((1+$D$2)^(W995-1)),
AND(W995&gt;0, W995&lt;=$B$4, $C$2="İllik artım, faiz olaraq", $D$2&gt;0, $B$3="Aylıq"), $B$5*((1+$D$2)^ROUNDDOWN((W995-1)/12,0)),
AND(W995=1, $C$2="Aşağıdakı kimi dəyişir", ), $B$5,
AND(W995&gt;1, W995&lt;=$B$4, $C$2="Aşağıdakı kimi dəyişir"), IFERROR(VLOOKUP(W995, $C$4:$D$7, 2, FALSE), AE994),
AND(W995&gt;0, W995&lt;=$B$4), $B$5,
TRUE,0 )</f>
        <v/>
      </c>
      <c r="AF995" s="51" t="str">
        <f t="shared" ca="1" si="46"/>
        <v/>
      </c>
    </row>
    <row r="996" spans="1:32" x14ac:dyDescent="0.4">
      <c r="A996" s="13" t="str" cm="1">
        <f t="array" aca="1" ref="A996" ca="1">_xlfn.IFS(
AND(SUMIFS(lease_table_interest_accruals, lease_table_dates, A995)&gt;0, COUNTIFS($E$14:E995, "Interest accrual", $A$14:A995, A995)=0),  A995,
AND(SUMIFS(lease_table_payments, lease_table_dates, A995)&gt;0, COUNTIFS($E$14:E995, "Payment", $A$14:A995, A995)=0),  A995,
AND(SUMIFS(rou_table_deprs, rou_table_dates, A995)&gt;0, COUNTIFS($E$14:E995, "Depreciation", $A$14:A995, A995)=0),  A995,
TRUE,  IFERROR(INDEX(rou_table_dates,  MATCH(A995, rou_table_dates)+1, ), "")
)</f>
        <v/>
      </c>
      <c r="B996" s="1" t="str" cm="1">
        <f t="array" aca="1" ref="B996" ca="1">_xlfn.IFS(
AND(E996="Payment", A996=$B$2), $AM$14,
E996="Payment", $AM$15,
E996="Interest accrual", $AM$18,
E996="Depreciation", $AM$17,
TRUE, "")</f>
        <v/>
      </c>
      <c r="C996" s="1" t="str" cm="1">
        <f t="array" aca="1" ref="C996" ca="1">_xlfn.IFS(
E996="Payment", $AM$19,
E996="Interest accrual", $AM$15,
E996="Depreciation", $AM$16,
TRUE, "")</f>
        <v/>
      </c>
      <c r="D996" s="1" t="str" cm="1">
        <f t="array" aca="1" ref="D996" ca="1">_xlfn.IFS(
E996="Payment", _xlfn.XLOOKUP(A996, lease_table_dates, lease_table_payments, 0, 0),
E996="Interest accrual", _xlfn.XLOOKUP(A996, lease_table_dates, lease_table_interest_accruals, 0, 0),
E996="Depreciation", _xlfn.XLOOKUP(A996, rou_table_dates, rou_table_deprs, 0, 0),
TRUE, ""
)</f>
        <v/>
      </c>
      <c r="E996" s="7" t="str" cm="1">
        <f t="array" aca="1" ref="E996" ca="1">_xlfn.IFS(
AND(SUMIFS(lease_table_interest_accruals, lease_table_dates, A996)&gt;0, COUNTIFS($E$14:E995, "Interest accrual", $A$14:A995, A996)=0), "Interest accrual",
AND(SUMIFS(lease_table_payments, lease_table_dates, A996)&gt;0, COUNTIFS($E$14:E995, "Payment", $A$14:A995, A996)=0), "Payment",
AND(SUMIFS(rou_table_deprs, rou_table_dates, A996)&gt;0, COUNTIFS($E$14:E995, "Depreciation", $A$14:A995, A996)=0), "Depreciation",
TRUE,  ""
)</f>
        <v/>
      </c>
      <c r="G996" s="13" t="str" cm="1">
        <f t="array" aca="1" ref="G996" ca="1">_xlfn.IFS(
AND($B$11="Hə", $B$3="İllik"), Z996,
AND($B$11="Hə", $B$3="Aylıq"), AA996,
$B$11="Yox", X996)</f>
        <v/>
      </c>
      <c r="H996" s="1" t="str" cm="1">
        <f t="array" aca="1" ref="H996" ca="1">_xlfn.IFS( G996="", "",
TRUE, ROUND( H995+I996-J996, 2) )</f>
        <v/>
      </c>
      <c r="I996" s="1" t="str" cm="1">
        <f t="array" aca="1" ref="I996" ca="1">_xlfn.IFS(G996="", "",
G996=last_payment_date, (J996-H995),
 TRUE,  -  (H995- H995* (1+$B$6)^ (_xlfn.DAYS(G996,G995)/365) )
)</f>
        <v/>
      </c>
      <c r="J996" s="1" t="str" cm="1">
        <f t="array" aca="1" ref="J996" ca="1">_xlfn.IFS(G996="", "",
TRUE, _xlfn.XLOOKUP(G996,  payment_dates, payments,0,0)
)</f>
        <v/>
      </c>
      <c r="L996" s="8" t="str" cm="1">
        <f t="array" aca="1" ref="L996" ca="1">_xlfn.IFS(
AND($B$11="Hə", $B$3="İllik"), AC996,
AND($B$11="Hə", $B$3="Aylıq"), AD996,
$B$11="Yox", AB996)</f>
        <v/>
      </c>
      <c r="M996" s="1" t="str" cm="1">
        <f t="array" aca="1" ref="M996" ca="1">_xlfn.IFS( L996="", "",
(M995-N996)&lt;=0.5, 0,
TRUE,  M995-N996)</f>
        <v/>
      </c>
      <c r="N996" s="7" t="str" cm="1">
        <f t="array" aca="1" ref="N996" ca="1">_xlfn.IFS(
L996="", "",
TRUE, MIN(M995, ROUND($M$14/ (last_rou_date - $B$2) * (L996-L995), 2) )
)</f>
        <v/>
      </c>
      <c r="P996" s="59" t="str">
        <f t="shared" ca="1" si="45"/>
        <v/>
      </c>
      <c r="Q996" s="1" t="str" cm="1">
        <f t="array" aca="1" ref="Q996" ca="1">_xlfn.IFS(P996="","",
$B$11="Hə", _xlfn.XLOOKUP(DATE(P996, 12, 31), rou_table_dates, rou_table_nbvs,0, 0),
TRUE,  MAX(0, ROUND($M$14 - $M$14/ (last_rou_date - $B$2) * (DATE(P996,12,31) - $B$2), 2) )
)</f>
        <v/>
      </c>
      <c r="R996" s="1" t="str" cm="1">
        <f t="array" aca="1" ref="R996" ca="1">_xlfn.IFS(P996="","",
$B$11="Hə", _xlfn.XLOOKUP(DATE(P996, 12, 31), lease_table_dates, lease_table_balances,0, 0),
TRUE, IFERROR( XNPV($B$6, IF(payment_dates &gt;DATE(P996, 12, 31), payments,  0),  IF(payment_dates &gt;DATE(P996, 12, 31), payment_dates,  DATE(P996, 12, 31))    ),0)
)</f>
        <v/>
      </c>
      <c r="S996" s="1" t="str" cm="1">
        <f t="array" aca="1" ref="S996" ca="1">_xlfn.IFS(P996="","",
TRUE,  MIN( MIN(Q995, $M$14), ROUND($M$14/ (last_rou_date - $B$2) * (DATE(P996,12,31) - MAX($B$2, DATE(P996-1, 12, 31))), 2) )
)</f>
        <v/>
      </c>
      <c r="T996" s="7" t="str" cm="1">
        <f t="array" aca="1" ref="T996" ca="1">_xlfn.IFS(P996="", "",
ISTEXT(R995), R996- (H996 - SUMIFS( lease_table_payments, lease_table_years, P996) -$AG$14 ),
AND(ISNUMBER(R995), R996&lt;&gt;""),   R996- (R995 - SUMIFS( lease_table_payments, lease_table_years, P996) )
)</f>
        <v/>
      </c>
      <c r="V996" s="64">
        <f t="shared" si="47"/>
        <v>983</v>
      </c>
      <c r="W996" s="51" t="str" cm="1">
        <f t="array" ref="W996">_xlfn.IFS(
OR(W995=$B$4, W995=""),"",
TRUE,W995+1
)</f>
        <v/>
      </c>
      <c r="X996" s="51" t="str" cm="1">
        <f t="array" ref="X996">_xlfn.IFS(X995="","",
W996="", "",
AND($B$3="İllik"),DATE(YEAR(X995)+1,MONTH(X995),DAY(X995) ),
AND($B$3="Aylıq", $AH$14="Not end"), EDATE(X995,1),
AND($B$3="Aylıq", $AH$14="End"), EOMONTH(X995,1)
)</f>
        <v/>
      </c>
      <c r="Y996" s="51" t="str" cm="1">
        <f t="array" aca="1" ref="Y996" ca="1">_xlfn.IFS(
AND($B$7="Dövrün əvvəlində", Y995&lt;=last_rou_date), DATE(YEAR(Y995)+1, 12, 31),
AND($B$7="Dövrün sonunda", Y995&lt;=last_payment_date), DATE(YEAR(Y995)+1, 12, 31),
TRUE, ""
)</f>
        <v/>
      </c>
      <c r="Z996" s="75" t="str" cm="1">
        <f t="array" aca="1" ref="Z996" ca="1">_xlfn.IFS(
AND($AN$14="Not year_end", Z995&gt;last_payment_date), "",
AND($AN$14="Year_end", Z995&gt;=last_payment_date), "",
AND($AN$14="Year_end"), DATE(YEAR(Z995+1), 12, 31),
AND($AN$14="Not year_end", MONTH(Z995)=12, DAY(Z995)=31), DATE(YEAR(Z994)+1, MONTH(Z994), DAY(Z994)),
AND($AN$14="Not year_end", OR(MONTH(Z995)&lt;&gt;12, DAY(Z995)&lt;&gt;31) ), DATE(YEAR(Z995), 12, 31)
)</f>
        <v/>
      </c>
      <c r="AA996" s="75" t="str" cm="1">
        <f t="array" aca="1" ref="AA996" ca="1">_xlfn.IFS(AA995="", "",
AND(AA995=last_payment_date, OR(MONTH(AA995)&lt;&gt;12, DAY(AA995)&lt;&gt;31) ), DATE(YEAR(AA995), 12, 31),
AND(MONTH(AA995)=12, DAY(AA995)=31, AA995&gt;=last_payment_date), "",
AND(MONTH(AA995)=12, DAY(AA995)&lt;&gt;31),  EOMONTH(AA995,0),
AND(MONTH(AA995)=12, DAY(AA995)=31, $AH$14="Not end"),  EDATE(AA994,1),
AND($AH$14="Not end"), EDATE(AA995, 1),
AND($AH$14="End"), EOMONTH(AA995, 1)
)</f>
        <v/>
      </c>
      <c r="AB996" s="75" t="str" cm="1">
        <f t="array" aca="1" ref="AB996" ca="1">_xlfn.IFS(AB995="","",
AND(AB995=last_rou_date), "",
AND($B$3="İllik"),DATE(YEAR(AB995)+1,MONTH(AB995),DAY(AB995) ),
AND($B$3="Aylıq", $AH$14="Not end"), EDATE(AB995,1),
AND($B$3="Aylıq", $AH$14="End"), EOMONTH(AB995,1)
)</f>
        <v/>
      </c>
      <c r="AC996" s="75" t="str" cm="1">
        <f t="array" aca="1" ref="AC996" ca="1">_xlfn.IFS(
AND($AN$14="Not year_end", AC995&gt;last_rou_date), "",
AND($AN$14="Year_end", AC995&gt;=last_rou_date), "",
AND($AN$14="Year_end"), DATE(YEAR(AC995+1), 12, 31),
AND($AN$14="Not year_end", MONTH(AC995)=12, DAY(AC995)=31), DATE(YEAR(AC994)+1, MONTH(AC994), DAY(AC994)),
AND($AN$14="Not year_end", OR(MONTH(AC995)&lt;&gt;12, DAY(AC995)&lt;&gt;31) ), DATE(YEAR(AC995), 12, 31)
)</f>
        <v/>
      </c>
      <c r="AD996" s="75" t="str" cm="1">
        <f t="array" aca="1" ref="AD996" ca="1">_xlfn.IFS(AD995="", "",
AND(AD995=last_rou_date, OR(MONTH(AD995)&lt;&gt;12, DAY(AD995)&lt;&gt;31) ), DATE(YEAR(AD995), 12, 31),
AND(MONTH(AD995)=12, DAY(AD995)=31, AD995&gt;=last_rou_date), "",
AND(MONTH(AD995)=12, DAY(AD995)&lt;&gt;31),  EOMONTH(AD995,0),
AND(MONTH(AD995)=12, DAY(AD995)=31, $AH$14="Not end"),  EDATE(AD994,1),
AND($AH$14="Not end"), EDATE(AD995, 1),
AND($AH$14="End"), EOMONTH(AD995, 1)
)</f>
        <v/>
      </c>
      <c r="AE996" s="51" t="str" cm="1">
        <f t="array" ref="AE996">_xlfn.IFS(W996="", "",
AND(W996&gt;0, W996&lt;=$B$4, $C$2="İllik artım, faiz olaraq", $D$2&gt;0, $B$3="İllik"), $B$5*((1+$D$2)^(W996-1)),
AND(W996&gt;0, W996&lt;=$B$4, $C$2="İllik artım, faiz olaraq", $D$2&gt;0, $B$3="Aylıq"), $B$5*((1+$D$2)^ROUNDDOWN((W996-1)/12,0)),
AND(W996=1, $C$2="Aşağıdakı kimi dəyişir", ), $B$5,
AND(W996&gt;1, W996&lt;=$B$4, $C$2="Aşağıdakı kimi dəyişir"), IFERROR(VLOOKUP(W996, $C$4:$D$7, 2, FALSE), AE995),
AND(W996&gt;0, W996&lt;=$B$4), $B$5,
TRUE,0 )</f>
        <v/>
      </c>
      <c r="AF996" s="51" t="str">
        <f t="shared" ca="1" si="46"/>
        <v/>
      </c>
    </row>
    <row r="997" spans="1:32" x14ac:dyDescent="0.4">
      <c r="A997" s="13" t="str" cm="1">
        <f t="array" aca="1" ref="A997" ca="1">_xlfn.IFS(
AND(SUMIFS(lease_table_interest_accruals, lease_table_dates, A996)&gt;0, COUNTIFS($E$14:E996, "Interest accrual", $A$14:A996, A996)=0),  A996,
AND(SUMIFS(lease_table_payments, lease_table_dates, A996)&gt;0, COUNTIFS($E$14:E996, "Payment", $A$14:A996, A996)=0),  A996,
AND(SUMIFS(rou_table_deprs, rou_table_dates, A996)&gt;0, COUNTIFS($E$14:E996, "Depreciation", $A$14:A996, A996)=0),  A996,
TRUE,  IFERROR(INDEX(rou_table_dates,  MATCH(A996, rou_table_dates)+1, ), "")
)</f>
        <v/>
      </c>
      <c r="B997" s="1" t="str" cm="1">
        <f t="array" aca="1" ref="B997" ca="1">_xlfn.IFS(
AND(E997="Payment", A997=$B$2), $AM$14,
E997="Payment", $AM$15,
E997="Interest accrual", $AM$18,
E997="Depreciation", $AM$17,
TRUE, "")</f>
        <v/>
      </c>
      <c r="C997" s="1" t="str" cm="1">
        <f t="array" aca="1" ref="C997" ca="1">_xlfn.IFS(
E997="Payment", $AM$19,
E997="Interest accrual", $AM$15,
E997="Depreciation", $AM$16,
TRUE, "")</f>
        <v/>
      </c>
      <c r="D997" s="1" t="str" cm="1">
        <f t="array" aca="1" ref="D997" ca="1">_xlfn.IFS(
E997="Payment", _xlfn.XLOOKUP(A997, lease_table_dates, lease_table_payments, 0, 0),
E997="Interest accrual", _xlfn.XLOOKUP(A997, lease_table_dates, lease_table_interest_accruals, 0, 0),
E997="Depreciation", _xlfn.XLOOKUP(A997, rou_table_dates, rou_table_deprs, 0, 0),
TRUE, ""
)</f>
        <v/>
      </c>
      <c r="E997" s="7" t="str" cm="1">
        <f t="array" aca="1" ref="E997" ca="1">_xlfn.IFS(
AND(SUMIFS(lease_table_interest_accruals, lease_table_dates, A997)&gt;0, COUNTIFS($E$14:E996, "Interest accrual", $A$14:A996, A997)=0), "Interest accrual",
AND(SUMIFS(lease_table_payments, lease_table_dates, A997)&gt;0, COUNTIFS($E$14:E996, "Payment", $A$14:A996, A997)=0), "Payment",
AND(SUMIFS(rou_table_deprs, rou_table_dates, A997)&gt;0, COUNTIFS($E$14:E996, "Depreciation", $A$14:A996, A997)=0), "Depreciation",
TRUE,  ""
)</f>
        <v/>
      </c>
      <c r="G997" s="13" t="str" cm="1">
        <f t="array" aca="1" ref="G997" ca="1">_xlfn.IFS(
AND($B$11="Hə", $B$3="İllik"), Z997,
AND($B$11="Hə", $B$3="Aylıq"), AA997,
$B$11="Yox", X997)</f>
        <v/>
      </c>
      <c r="H997" s="1" t="str" cm="1">
        <f t="array" aca="1" ref="H997" ca="1">_xlfn.IFS( G997="", "",
TRUE, ROUND( H996+I997-J997, 2) )</f>
        <v/>
      </c>
      <c r="I997" s="1" t="str" cm="1">
        <f t="array" aca="1" ref="I997" ca="1">_xlfn.IFS(G997="", "",
G997=last_payment_date, (J997-H996),
 TRUE,  -  (H996- H996* (1+$B$6)^ (_xlfn.DAYS(G997,G996)/365) )
)</f>
        <v/>
      </c>
      <c r="J997" s="1" t="str" cm="1">
        <f t="array" aca="1" ref="J997" ca="1">_xlfn.IFS(G997="", "",
TRUE, _xlfn.XLOOKUP(G997,  payment_dates, payments,0,0)
)</f>
        <v/>
      </c>
      <c r="L997" s="8" t="str" cm="1">
        <f t="array" aca="1" ref="L997" ca="1">_xlfn.IFS(
AND($B$11="Hə", $B$3="İllik"), AC997,
AND($B$11="Hə", $B$3="Aylıq"), AD997,
$B$11="Yox", AB997)</f>
        <v/>
      </c>
      <c r="M997" s="1" t="str" cm="1">
        <f t="array" aca="1" ref="M997" ca="1">_xlfn.IFS( L997="", "",
(M996-N997)&lt;=0.5, 0,
TRUE,  M996-N997)</f>
        <v/>
      </c>
      <c r="N997" s="7" t="str" cm="1">
        <f t="array" aca="1" ref="N997" ca="1">_xlfn.IFS(
L997="", "",
TRUE, MIN(M996, ROUND($M$14/ (last_rou_date - $B$2) * (L997-L996), 2) )
)</f>
        <v/>
      </c>
      <c r="P997" s="59" t="str">
        <f t="shared" ca="1" si="45"/>
        <v/>
      </c>
      <c r="Q997" s="1" t="str" cm="1">
        <f t="array" aca="1" ref="Q997" ca="1">_xlfn.IFS(P997="","",
$B$11="Hə", _xlfn.XLOOKUP(DATE(P997, 12, 31), rou_table_dates, rou_table_nbvs,0, 0),
TRUE,  MAX(0, ROUND($M$14 - $M$14/ (last_rou_date - $B$2) * (DATE(P997,12,31) - $B$2), 2) )
)</f>
        <v/>
      </c>
      <c r="R997" s="1" t="str" cm="1">
        <f t="array" aca="1" ref="R997" ca="1">_xlfn.IFS(P997="","",
$B$11="Hə", _xlfn.XLOOKUP(DATE(P997, 12, 31), lease_table_dates, lease_table_balances,0, 0),
TRUE, IFERROR( XNPV($B$6, IF(payment_dates &gt;DATE(P997, 12, 31), payments,  0),  IF(payment_dates &gt;DATE(P997, 12, 31), payment_dates,  DATE(P997, 12, 31))    ),0)
)</f>
        <v/>
      </c>
      <c r="S997" s="1" t="str" cm="1">
        <f t="array" aca="1" ref="S997" ca="1">_xlfn.IFS(P997="","",
TRUE,  MIN( MIN(Q996, $M$14), ROUND($M$14/ (last_rou_date - $B$2) * (DATE(P997,12,31) - MAX($B$2, DATE(P997-1, 12, 31))), 2) )
)</f>
        <v/>
      </c>
      <c r="T997" s="7" t="str" cm="1">
        <f t="array" aca="1" ref="T997" ca="1">_xlfn.IFS(P997="", "",
ISTEXT(R996), R997- (H997 - SUMIFS( lease_table_payments, lease_table_years, P997) -$AG$14 ),
AND(ISNUMBER(R996), R997&lt;&gt;""),   R997- (R996 - SUMIFS( lease_table_payments, lease_table_years, P997) )
)</f>
        <v/>
      </c>
      <c r="V997" s="64">
        <f t="shared" si="47"/>
        <v>984</v>
      </c>
      <c r="W997" s="51" t="str" cm="1">
        <f t="array" ref="W997">_xlfn.IFS(
OR(W996=$B$4, W996=""),"",
TRUE,W996+1
)</f>
        <v/>
      </c>
      <c r="X997" s="51" t="str" cm="1">
        <f t="array" ref="X997">_xlfn.IFS(X996="","",
W997="", "",
AND($B$3="İllik"),DATE(YEAR(X996)+1,MONTH(X996),DAY(X996) ),
AND($B$3="Aylıq", $AH$14="Not end"), EDATE(X996,1),
AND($B$3="Aylıq", $AH$14="End"), EOMONTH(X996,1)
)</f>
        <v/>
      </c>
      <c r="Y997" s="51" t="str" cm="1">
        <f t="array" aca="1" ref="Y997" ca="1">_xlfn.IFS(
AND($B$7="Dövrün əvvəlində", Y996&lt;=last_rou_date), DATE(YEAR(Y996)+1, 12, 31),
AND($B$7="Dövrün sonunda", Y996&lt;=last_payment_date), DATE(YEAR(Y996)+1, 12, 31),
TRUE, ""
)</f>
        <v/>
      </c>
      <c r="Z997" s="75" t="str" cm="1">
        <f t="array" aca="1" ref="Z997" ca="1">_xlfn.IFS(
AND($AN$14="Not year_end", Z996&gt;last_payment_date), "",
AND($AN$14="Year_end", Z996&gt;=last_payment_date), "",
AND($AN$14="Year_end"), DATE(YEAR(Z996+1), 12, 31),
AND($AN$14="Not year_end", MONTH(Z996)=12, DAY(Z996)=31), DATE(YEAR(Z995)+1, MONTH(Z995), DAY(Z995)),
AND($AN$14="Not year_end", OR(MONTH(Z996)&lt;&gt;12, DAY(Z996)&lt;&gt;31) ), DATE(YEAR(Z996), 12, 31)
)</f>
        <v/>
      </c>
      <c r="AA997" s="75" t="str" cm="1">
        <f t="array" aca="1" ref="AA997" ca="1">_xlfn.IFS(AA996="", "",
AND(AA996=last_payment_date, OR(MONTH(AA996)&lt;&gt;12, DAY(AA996)&lt;&gt;31) ), DATE(YEAR(AA996), 12, 31),
AND(MONTH(AA996)=12, DAY(AA996)=31, AA996&gt;=last_payment_date), "",
AND(MONTH(AA996)=12, DAY(AA996)&lt;&gt;31),  EOMONTH(AA996,0),
AND(MONTH(AA996)=12, DAY(AA996)=31, $AH$14="Not end"),  EDATE(AA995,1),
AND($AH$14="Not end"), EDATE(AA996, 1),
AND($AH$14="End"), EOMONTH(AA996, 1)
)</f>
        <v/>
      </c>
      <c r="AB997" s="75" t="str" cm="1">
        <f t="array" aca="1" ref="AB997" ca="1">_xlfn.IFS(AB996="","",
AND(AB996=last_rou_date), "",
AND($B$3="İllik"),DATE(YEAR(AB996)+1,MONTH(AB996),DAY(AB996) ),
AND($B$3="Aylıq", $AH$14="Not end"), EDATE(AB996,1),
AND($B$3="Aylıq", $AH$14="End"), EOMONTH(AB996,1)
)</f>
        <v/>
      </c>
      <c r="AC997" s="75" t="str" cm="1">
        <f t="array" aca="1" ref="AC997" ca="1">_xlfn.IFS(
AND($AN$14="Not year_end", AC996&gt;last_rou_date), "",
AND($AN$14="Year_end", AC996&gt;=last_rou_date), "",
AND($AN$14="Year_end"), DATE(YEAR(AC996+1), 12, 31),
AND($AN$14="Not year_end", MONTH(AC996)=12, DAY(AC996)=31), DATE(YEAR(AC995)+1, MONTH(AC995), DAY(AC995)),
AND($AN$14="Not year_end", OR(MONTH(AC996)&lt;&gt;12, DAY(AC996)&lt;&gt;31) ), DATE(YEAR(AC996), 12, 31)
)</f>
        <v/>
      </c>
      <c r="AD997" s="75" t="str" cm="1">
        <f t="array" aca="1" ref="AD997" ca="1">_xlfn.IFS(AD996="", "",
AND(AD996=last_rou_date, OR(MONTH(AD996)&lt;&gt;12, DAY(AD996)&lt;&gt;31) ), DATE(YEAR(AD996), 12, 31),
AND(MONTH(AD996)=12, DAY(AD996)=31, AD996&gt;=last_rou_date), "",
AND(MONTH(AD996)=12, DAY(AD996)&lt;&gt;31),  EOMONTH(AD996,0),
AND(MONTH(AD996)=12, DAY(AD996)=31, $AH$14="Not end"),  EDATE(AD995,1),
AND($AH$14="Not end"), EDATE(AD996, 1),
AND($AH$14="End"), EOMONTH(AD996, 1)
)</f>
        <v/>
      </c>
      <c r="AE997" s="51" t="str" cm="1">
        <f t="array" ref="AE997">_xlfn.IFS(W997="", "",
AND(W997&gt;0, W997&lt;=$B$4, $C$2="İllik artım, faiz olaraq", $D$2&gt;0, $B$3="İllik"), $B$5*((1+$D$2)^(W997-1)),
AND(W997&gt;0, W997&lt;=$B$4, $C$2="İllik artım, faiz olaraq", $D$2&gt;0, $B$3="Aylıq"), $B$5*((1+$D$2)^ROUNDDOWN((W997-1)/12,0)),
AND(W997=1, $C$2="Aşağıdakı kimi dəyişir", ), $B$5,
AND(W997&gt;1, W997&lt;=$B$4, $C$2="Aşağıdakı kimi dəyişir"), IFERROR(VLOOKUP(W997, $C$4:$D$7, 2, FALSE), AE996),
AND(W997&gt;0, W997&lt;=$B$4), $B$5,
TRUE,0 )</f>
        <v/>
      </c>
      <c r="AF997" s="51" t="str">
        <f t="shared" ca="1" si="46"/>
        <v/>
      </c>
    </row>
    <row r="998" spans="1:32" x14ac:dyDescent="0.4">
      <c r="A998" s="13" t="str" cm="1">
        <f t="array" aca="1" ref="A998" ca="1">_xlfn.IFS(
AND(SUMIFS(lease_table_interest_accruals, lease_table_dates, A997)&gt;0, COUNTIFS($E$14:E997, "Interest accrual", $A$14:A997, A997)=0),  A997,
AND(SUMIFS(lease_table_payments, lease_table_dates, A997)&gt;0, COUNTIFS($E$14:E997, "Payment", $A$14:A997, A997)=0),  A997,
AND(SUMIFS(rou_table_deprs, rou_table_dates, A997)&gt;0, COUNTIFS($E$14:E997, "Depreciation", $A$14:A997, A997)=0),  A997,
TRUE,  IFERROR(INDEX(rou_table_dates,  MATCH(A997, rou_table_dates)+1, ), "")
)</f>
        <v/>
      </c>
      <c r="B998" s="1" t="str" cm="1">
        <f t="array" aca="1" ref="B998" ca="1">_xlfn.IFS(
AND(E998="Payment", A998=$B$2), $AM$14,
E998="Payment", $AM$15,
E998="Interest accrual", $AM$18,
E998="Depreciation", $AM$17,
TRUE, "")</f>
        <v/>
      </c>
      <c r="C998" s="1" t="str" cm="1">
        <f t="array" aca="1" ref="C998" ca="1">_xlfn.IFS(
E998="Payment", $AM$19,
E998="Interest accrual", $AM$15,
E998="Depreciation", $AM$16,
TRUE, "")</f>
        <v/>
      </c>
      <c r="D998" s="1" t="str" cm="1">
        <f t="array" aca="1" ref="D998" ca="1">_xlfn.IFS(
E998="Payment", _xlfn.XLOOKUP(A998, lease_table_dates, lease_table_payments, 0, 0),
E998="Interest accrual", _xlfn.XLOOKUP(A998, lease_table_dates, lease_table_interest_accruals, 0, 0),
E998="Depreciation", _xlfn.XLOOKUP(A998, rou_table_dates, rou_table_deprs, 0, 0),
TRUE, ""
)</f>
        <v/>
      </c>
      <c r="E998" s="7" t="str" cm="1">
        <f t="array" aca="1" ref="E998" ca="1">_xlfn.IFS(
AND(SUMIFS(lease_table_interest_accruals, lease_table_dates, A998)&gt;0, COUNTIFS($E$14:E997, "Interest accrual", $A$14:A997, A998)=0), "Interest accrual",
AND(SUMIFS(lease_table_payments, lease_table_dates, A998)&gt;0, COUNTIFS($E$14:E997, "Payment", $A$14:A997, A998)=0), "Payment",
AND(SUMIFS(rou_table_deprs, rou_table_dates, A998)&gt;0, COUNTIFS($E$14:E997, "Depreciation", $A$14:A997, A998)=0), "Depreciation",
TRUE,  ""
)</f>
        <v/>
      </c>
      <c r="G998" s="13" t="str" cm="1">
        <f t="array" aca="1" ref="G998" ca="1">_xlfn.IFS(
AND($B$11="Hə", $B$3="İllik"), Z998,
AND($B$11="Hə", $B$3="Aylıq"), AA998,
$B$11="Yox", X998)</f>
        <v/>
      </c>
      <c r="H998" s="1" t="str" cm="1">
        <f t="array" aca="1" ref="H998" ca="1">_xlfn.IFS( G998="", "",
TRUE, ROUND( H997+I998-J998, 2) )</f>
        <v/>
      </c>
      <c r="I998" s="1" t="str" cm="1">
        <f t="array" aca="1" ref="I998" ca="1">_xlfn.IFS(G998="", "",
G998=last_payment_date, (J998-H997),
 TRUE,  -  (H997- H997* (1+$B$6)^ (_xlfn.DAYS(G998,G997)/365) )
)</f>
        <v/>
      </c>
      <c r="J998" s="1" t="str" cm="1">
        <f t="array" aca="1" ref="J998" ca="1">_xlfn.IFS(G998="", "",
TRUE, _xlfn.XLOOKUP(G998,  payment_dates, payments,0,0)
)</f>
        <v/>
      </c>
      <c r="L998" s="8" t="str" cm="1">
        <f t="array" aca="1" ref="L998" ca="1">_xlfn.IFS(
AND($B$11="Hə", $B$3="İllik"), AC998,
AND($B$11="Hə", $B$3="Aylıq"), AD998,
$B$11="Yox", AB998)</f>
        <v/>
      </c>
      <c r="M998" s="1" t="str" cm="1">
        <f t="array" aca="1" ref="M998" ca="1">_xlfn.IFS( L998="", "",
(M997-N998)&lt;=0.5, 0,
TRUE,  M997-N998)</f>
        <v/>
      </c>
      <c r="N998" s="7" t="str" cm="1">
        <f t="array" aca="1" ref="N998" ca="1">_xlfn.IFS(
L998="", "",
TRUE, MIN(M997, ROUND($M$14/ (last_rou_date - $B$2) * (L998-L997), 2) )
)</f>
        <v/>
      </c>
      <c r="P998" s="59" t="str">
        <f t="shared" ca="1" si="45"/>
        <v/>
      </c>
      <c r="Q998" s="1" t="str" cm="1">
        <f t="array" aca="1" ref="Q998" ca="1">_xlfn.IFS(P998="","",
$B$11="Hə", _xlfn.XLOOKUP(DATE(P998, 12, 31), rou_table_dates, rou_table_nbvs,0, 0),
TRUE,  MAX(0, ROUND($M$14 - $M$14/ (last_rou_date - $B$2) * (DATE(P998,12,31) - $B$2), 2) )
)</f>
        <v/>
      </c>
      <c r="R998" s="1" t="str" cm="1">
        <f t="array" aca="1" ref="R998" ca="1">_xlfn.IFS(P998="","",
$B$11="Hə", _xlfn.XLOOKUP(DATE(P998, 12, 31), lease_table_dates, lease_table_balances,0, 0),
TRUE, IFERROR( XNPV($B$6, IF(payment_dates &gt;DATE(P998, 12, 31), payments,  0),  IF(payment_dates &gt;DATE(P998, 12, 31), payment_dates,  DATE(P998, 12, 31))    ),0)
)</f>
        <v/>
      </c>
      <c r="S998" s="1" t="str" cm="1">
        <f t="array" aca="1" ref="S998" ca="1">_xlfn.IFS(P998="","",
TRUE,  MIN( MIN(Q997, $M$14), ROUND($M$14/ (last_rou_date - $B$2) * (DATE(P998,12,31) - MAX($B$2, DATE(P998-1, 12, 31))), 2) )
)</f>
        <v/>
      </c>
      <c r="T998" s="7" t="str" cm="1">
        <f t="array" aca="1" ref="T998" ca="1">_xlfn.IFS(P998="", "",
ISTEXT(R997), R998- (H998 - SUMIFS( lease_table_payments, lease_table_years, P998) -$AG$14 ),
AND(ISNUMBER(R997), R998&lt;&gt;""),   R998- (R997 - SUMIFS( lease_table_payments, lease_table_years, P998) )
)</f>
        <v/>
      </c>
      <c r="V998" s="64">
        <f t="shared" si="47"/>
        <v>985</v>
      </c>
      <c r="W998" s="51" t="str" cm="1">
        <f t="array" ref="W998">_xlfn.IFS(
OR(W997=$B$4, W997=""),"",
TRUE,W997+1
)</f>
        <v/>
      </c>
      <c r="X998" s="51" t="str" cm="1">
        <f t="array" ref="X998">_xlfn.IFS(X997="","",
W998="", "",
AND($B$3="İllik"),DATE(YEAR(X997)+1,MONTH(X997),DAY(X997) ),
AND($B$3="Aylıq", $AH$14="Not end"), EDATE(X997,1),
AND($B$3="Aylıq", $AH$14="End"), EOMONTH(X997,1)
)</f>
        <v/>
      </c>
      <c r="Y998" s="51" t="str" cm="1">
        <f t="array" aca="1" ref="Y998" ca="1">_xlfn.IFS(
AND($B$7="Dövrün əvvəlində", Y997&lt;=last_rou_date), DATE(YEAR(Y997)+1, 12, 31),
AND($B$7="Dövrün sonunda", Y997&lt;=last_payment_date), DATE(YEAR(Y997)+1, 12, 31),
TRUE, ""
)</f>
        <v/>
      </c>
      <c r="Z998" s="75" t="str" cm="1">
        <f t="array" aca="1" ref="Z998" ca="1">_xlfn.IFS(
AND($AN$14="Not year_end", Z997&gt;last_payment_date), "",
AND($AN$14="Year_end", Z997&gt;=last_payment_date), "",
AND($AN$14="Year_end"), DATE(YEAR(Z997+1), 12, 31),
AND($AN$14="Not year_end", MONTH(Z997)=12, DAY(Z997)=31), DATE(YEAR(Z996)+1, MONTH(Z996), DAY(Z996)),
AND($AN$14="Not year_end", OR(MONTH(Z997)&lt;&gt;12, DAY(Z997)&lt;&gt;31) ), DATE(YEAR(Z997), 12, 31)
)</f>
        <v/>
      </c>
      <c r="AA998" s="75" t="str" cm="1">
        <f t="array" aca="1" ref="AA998" ca="1">_xlfn.IFS(AA997="", "",
AND(AA997=last_payment_date, OR(MONTH(AA997)&lt;&gt;12, DAY(AA997)&lt;&gt;31) ), DATE(YEAR(AA997), 12, 31),
AND(MONTH(AA997)=12, DAY(AA997)=31, AA997&gt;=last_payment_date), "",
AND(MONTH(AA997)=12, DAY(AA997)&lt;&gt;31),  EOMONTH(AA997,0),
AND(MONTH(AA997)=12, DAY(AA997)=31, $AH$14="Not end"),  EDATE(AA996,1),
AND($AH$14="Not end"), EDATE(AA997, 1),
AND($AH$14="End"), EOMONTH(AA997, 1)
)</f>
        <v/>
      </c>
      <c r="AB998" s="75" t="str" cm="1">
        <f t="array" aca="1" ref="AB998" ca="1">_xlfn.IFS(AB997="","",
AND(AB997=last_rou_date), "",
AND($B$3="İllik"),DATE(YEAR(AB997)+1,MONTH(AB997),DAY(AB997) ),
AND($B$3="Aylıq", $AH$14="Not end"), EDATE(AB997,1),
AND($B$3="Aylıq", $AH$14="End"), EOMONTH(AB997,1)
)</f>
        <v/>
      </c>
      <c r="AC998" s="75" t="str" cm="1">
        <f t="array" aca="1" ref="AC998" ca="1">_xlfn.IFS(
AND($AN$14="Not year_end", AC997&gt;last_rou_date), "",
AND($AN$14="Year_end", AC997&gt;=last_rou_date), "",
AND($AN$14="Year_end"), DATE(YEAR(AC997+1), 12, 31),
AND($AN$14="Not year_end", MONTH(AC997)=12, DAY(AC997)=31), DATE(YEAR(AC996)+1, MONTH(AC996), DAY(AC996)),
AND($AN$14="Not year_end", OR(MONTH(AC997)&lt;&gt;12, DAY(AC997)&lt;&gt;31) ), DATE(YEAR(AC997), 12, 31)
)</f>
        <v/>
      </c>
      <c r="AD998" s="75" t="str" cm="1">
        <f t="array" aca="1" ref="AD998" ca="1">_xlfn.IFS(AD997="", "",
AND(AD997=last_rou_date, OR(MONTH(AD997)&lt;&gt;12, DAY(AD997)&lt;&gt;31) ), DATE(YEAR(AD997), 12, 31),
AND(MONTH(AD997)=12, DAY(AD997)=31, AD997&gt;=last_rou_date), "",
AND(MONTH(AD997)=12, DAY(AD997)&lt;&gt;31),  EOMONTH(AD997,0),
AND(MONTH(AD997)=12, DAY(AD997)=31, $AH$14="Not end"),  EDATE(AD996,1),
AND($AH$14="Not end"), EDATE(AD997, 1),
AND($AH$14="End"), EOMONTH(AD997, 1)
)</f>
        <v/>
      </c>
      <c r="AE998" s="51" t="str" cm="1">
        <f t="array" ref="AE998">_xlfn.IFS(W998="", "",
AND(W998&gt;0, W998&lt;=$B$4, $C$2="İllik artım, faiz olaraq", $D$2&gt;0, $B$3="İllik"), $B$5*((1+$D$2)^(W998-1)),
AND(W998&gt;0, W998&lt;=$B$4, $C$2="İllik artım, faiz olaraq", $D$2&gt;0, $B$3="Aylıq"), $B$5*((1+$D$2)^ROUNDDOWN((W998-1)/12,0)),
AND(W998=1, $C$2="Aşağıdakı kimi dəyişir", ), $B$5,
AND(W998&gt;1, W998&lt;=$B$4, $C$2="Aşağıdakı kimi dəyişir"), IFERROR(VLOOKUP(W998, $C$4:$D$7, 2, FALSE), AE997),
AND(W998&gt;0, W998&lt;=$B$4), $B$5,
TRUE,0 )</f>
        <v/>
      </c>
      <c r="AF998" s="51" t="str">
        <f t="shared" ca="1" si="46"/>
        <v/>
      </c>
    </row>
    <row r="999" spans="1:32" x14ac:dyDescent="0.4">
      <c r="A999" s="13" t="str" cm="1">
        <f t="array" aca="1" ref="A999" ca="1">_xlfn.IFS(
AND(SUMIFS(lease_table_interest_accruals, lease_table_dates, A998)&gt;0, COUNTIFS($E$14:E998, "Interest accrual", $A$14:A998, A998)=0),  A998,
AND(SUMIFS(lease_table_payments, lease_table_dates, A998)&gt;0, COUNTIFS($E$14:E998, "Payment", $A$14:A998, A998)=0),  A998,
AND(SUMIFS(rou_table_deprs, rou_table_dates, A998)&gt;0, COUNTIFS($E$14:E998, "Depreciation", $A$14:A998, A998)=0),  A998,
TRUE,  IFERROR(INDEX(rou_table_dates,  MATCH(A998, rou_table_dates)+1, ), "")
)</f>
        <v/>
      </c>
      <c r="B999" s="1" t="str" cm="1">
        <f t="array" aca="1" ref="B999" ca="1">_xlfn.IFS(
AND(E999="Payment", A999=$B$2), $AM$14,
E999="Payment", $AM$15,
E999="Interest accrual", $AM$18,
E999="Depreciation", $AM$17,
TRUE, "")</f>
        <v/>
      </c>
      <c r="C999" s="1" t="str" cm="1">
        <f t="array" aca="1" ref="C999" ca="1">_xlfn.IFS(
E999="Payment", $AM$19,
E999="Interest accrual", $AM$15,
E999="Depreciation", $AM$16,
TRUE, "")</f>
        <v/>
      </c>
      <c r="D999" s="1" t="str" cm="1">
        <f t="array" aca="1" ref="D999" ca="1">_xlfn.IFS(
E999="Payment", _xlfn.XLOOKUP(A999, lease_table_dates, lease_table_payments, 0, 0),
E999="Interest accrual", _xlfn.XLOOKUP(A999, lease_table_dates, lease_table_interest_accruals, 0, 0),
E999="Depreciation", _xlfn.XLOOKUP(A999, rou_table_dates, rou_table_deprs, 0, 0),
TRUE, ""
)</f>
        <v/>
      </c>
      <c r="E999" s="7" t="str" cm="1">
        <f t="array" aca="1" ref="E999" ca="1">_xlfn.IFS(
AND(SUMIFS(lease_table_interest_accruals, lease_table_dates, A999)&gt;0, COUNTIFS($E$14:E998, "Interest accrual", $A$14:A998, A999)=0), "Interest accrual",
AND(SUMIFS(lease_table_payments, lease_table_dates, A999)&gt;0, COUNTIFS($E$14:E998, "Payment", $A$14:A998, A999)=0), "Payment",
AND(SUMIFS(rou_table_deprs, rou_table_dates, A999)&gt;0, COUNTIFS($E$14:E998, "Depreciation", $A$14:A998, A999)=0), "Depreciation",
TRUE,  ""
)</f>
        <v/>
      </c>
      <c r="G999" s="13" t="str" cm="1">
        <f t="array" aca="1" ref="G999" ca="1">_xlfn.IFS(
AND($B$11="Hə", $B$3="İllik"), Z999,
AND($B$11="Hə", $B$3="Aylıq"), AA999,
$B$11="Yox", X999)</f>
        <v/>
      </c>
      <c r="H999" s="1" t="str" cm="1">
        <f t="array" aca="1" ref="H999" ca="1">_xlfn.IFS( G999="", "",
TRUE, ROUND( H998+I999-J999, 2) )</f>
        <v/>
      </c>
      <c r="I999" s="1" t="str" cm="1">
        <f t="array" aca="1" ref="I999" ca="1">_xlfn.IFS(G999="", "",
G999=last_payment_date, (J999-H998),
 TRUE,  -  (H998- H998* (1+$B$6)^ (_xlfn.DAYS(G999,G998)/365) )
)</f>
        <v/>
      </c>
      <c r="J999" s="1" t="str" cm="1">
        <f t="array" aca="1" ref="J999" ca="1">_xlfn.IFS(G999="", "",
TRUE, _xlfn.XLOOKUP(G999,  payment_dates, payments,0,0)
)</f>
        <v/>
      </c>
      <c r="L999" s="8" t="str" cm="1">
        <f t="array" aca="1" ref="L999" ca="1">_xlfn.IFS(
AND($B$11="Hə", $B$3="İllik"), AC999,
AND($B$11="Hə", $B$3="Aylıq"), AD999,
$B$11="Yox", AB999)</f>
        <v/>
      </c>
      <c r="M999" s="1" t="str" cm="1">
        <f t="array" aca="1" ref="M999" ca="1">_xlfn.IFS( L999="", "",
(M998-N999)&lt;=0.5, 0,
TRUE,  M998-N999)</f>
        <v/>
      </c>
      <c r="N999" s="7" t="str" cm="1">
        <f t="array" aca="1" ref="N999" ca="1">_xlfn.IFS(
L999="", "",
TRUE, MIN(M998, ROUND($M$14/ (last_rou_date - $B$2) * (L999-L998), 2) )
)</f>
        <v/>
      </c>
      <c r="P999" s="59" t="str">
        <f t="shared" ca="1" si="45"/>
        <v/>
      </c>
      <c r="Q999" s="1" t="str" cm="1">
        <f t="array" aca="1" ref="Q999" ca="1">_xlfn.IFS(P999="","",
$B$11="Hə", _xlfn.XLOOKUP(DATE(P999, 12, 31), rou_table_dates, rou_table_nbvs,0, 0),
TRUE,  MAX(0, ROUND($M$14 - $M$14/ (last_rou_date - $B$2) * (DATE(P999,12,31) - $B$2), 2) )
)</f>
        <v/>
      </c>
      <c r="R999" s="1" t="str" cm="1">
        <f t="array" aca="1" ref="R999" ca="1">_xlfn.IFS(P999="","",
$B$11="Hə", _xlfn.XLOOKUP(DATE(P999, 12, 31), lease_table_dates, lease_table_balances,0, 0),
TRUE, IFERROR( XNPV($B$6, IF(payment_dates &gt;DATE(P999, 12, 31), payments,  0),  IF(payment_dates &gt;DATE(P999, 12, 31), payment_dates,  DATE(P999, 12, 31))    ),0)
)</f>
        <v/>
      </c>
      <c r="S999" s="1" t="str" cm="1">
        <f t="array" aca="1" ref="S999" ca="1">_xlfn.IFS(P999="","",
TRUE,  MIN( MIN(Q998, $M$14), ROUND($M$14/ (last_rou_date - $B$2) * (DATE(P999,12,31) - MAX($B$2, DATE(P999-1, 12, 31))), 2) )
)</f>
        <v/>
      </c>
      <c r="T999" s="7" t="str" cm="1">
        <f t="array" aca="1" ref="T999" ca="1">_xlfn.IFS(P999="", "",
ISTEXT(R998), R999- (H999 - SUMIFS( lease_table_payments, lease_table_years, P999) -$AG$14 ),
AND(ISNUMBER(R998), R999&lt;&gt;""),   R999- (R998 - SUMIFS( lease_table_payments, lease_table_years, P999) )
)</f>
        <v/>
      </c>
      <c r="V999" s="64">
        <f t="shared" si="47"/>
        <v>986</v>
      </c>
      <c r="W999" s="51" t="str" cm="1">
        <f t="array" ref="W999">_xlfn.IFS(
OR(W998=$B$4, W998=""),"",
TRUE,W998+1
)</f>
        <v/>
      </c>
      <c r="X999" s="51" t="str" cm="1">
        <f t="array" ref="X999">_xlfn.IFS(X998="","",
W999="", "",
AND($B$3="İllik"),DATE(YEAR(X998)+1,MONTH(X998),DAY(X998) ),
AND($B$3="Aylıq", $AH$14="Not end"), EDATE(X998,1),
AND($B$3="Aylıq", $AH$14="End"), EOMONTH(X998,1)
)</f>
        <v/>
      </c>
      <c r="Y999" s="51" t="str" cm="1">
        <f t="array" aca="1" ref="Y999" ca="1">_xlfn.IFS(
AND($B$7="Dövrün əvvəlində", Y998&lt;=last_rou_date), DATE(YEAR(Y998)+1, 12, 31),
AND($B$7="Dövrün sonunda", Y998&lt;=last_payment_date), DATE(YEAR(Y998)+1, 12, 31),
TRUE, ""
)</f>
        <v/>
      </c>
      <c r="Z999" s="75" t="str" cm="1">
        <f t="array" aca="1" ref="Z999" ca="1">_xlfn.IFS(
AND($AN$14="Not year_end", Z998&gt;last_payment_date), "",
AND($AN$14="Year_end", Z998&gt;=last_payment_date), "",
AND($AN$14="Year_end"), DATE(YEAR(Z998+1), 12, 31),
AND($AN$14="Not year_end", MONTH(Z998)=12, DAY(Z998)=31), DATE(YEAR(Z997)+1, MONTH(Z997), DAY(Z997)),
AND($AN$14="Not year_end", OR(MONTH(Z998)&lt;&gt;12, DAY(Z998)&lt;&gt;31) ), DATE(YEAR(Z998), 12, 31)
)</f>
        <v/>
      </c>
      <c r="AA999" s="75" t="str" cm="1">
        <f t="array" aca="1" ref="AA999" ca="1">_xlfn.IFS(AA998="", "",
AND(AA998=last_payment_date, OR(MONTH(AA998)&lt;&gt;12, DAY(AA998)&lt;&gt;31) ), DATE(YEAR(AA998), 12, 31),
AND(MONTH(AA998)=12, DAY(AA998)=31, AA998&gt;=last_payment_date), "",
AND(MONTH(AA998)=12, DAY(AA998)&lt;&gt;31),  EOMONTH(AA998,0),
AND(MONTH(AA998)=12, DAY(AA998)=31, $AH$14="Not end"),  EDATE(AA997,1),
AND($AH$14="Not end"), EDATE(AA998, 1),
AND($AH$14="End"), EOMONTH(AA998, 1)
)</f>
        <v/>
      </c>
      <c r="AB999" s="75" t="str" cm="1">
        <f t="array" aca="1" ref="AB999" ca="1">_xlfn.IFS(AB998="","",
AND(AB998=last_rou_date), "",
AND($B$3="İllik"),DATE(YEAR(AB998)+1,MONTH(AB998),DAY(AB998) ),
AND($B$3="Aylıq", $AH$14="Not end"), EDATE(AB998,1),
AND($B$3="Aylıq", $AH$14="End"), EOMONTH(AB998,1)
)</f>
        <v/>
      </c>
      <c r="AC999" s="75" t="str" cm="1">
        <f t="array" aca="1" ref="AC999" ca="1">_xlfn.IFS(
AND($AN$14="Not year_end", AC998&gt;last_rou_date), "",
AND($AN$14="Year_end", AC998&gt;=last_rou_date), "",
AND($AN$14="Year_end"), DATE(YEAR(AC998+1), 12, 31),
AND($AN$14="Not year_end", MONTH(AC998)=12, DAY(AC998)=31), DATE(YEAR(AC997)+1, MONTH(AC997), DAY(AC997)),
AND($AN$14="Not year_end", OR(MONTH(AC998)&lt;&gt;12, DAY(AC998)&lt;&gt;31) ), DATE(YEAR(AC998), 12, 31)
)</f>
        <v/>
      </c>
      <c r="AD999" s="75" t="str" cm="1">
        <f t="array" aca="1" ref="AD999" ca="1">_xlfn.IFS(AD998="", "",
AND(AD998=last_rou_date, OR(MONTH(AD998)&lt;&gt;12, DAY(AD998)&lt;&gt;31) ), DATE(YEAR(AD998), 12, 31),
AND(MONTH(AD998)=12, DAY(AD998)=31, AD998&gt;=last_rou_date), "",
AND(MONTH(AD998)=12, DAY(AD998)&lt;&gt;31),  EOMONTH(AD998,0),
AND(MONTH(AD998)=12, DAY(AD998)=31, $AH$14="Not end"),  EDATE(AD997,1),
AND($AH$14="Not end"), EDATE(AD998, 1),
AND($AH$14="End"), EOMONTH(AD998, 1)
)</f>
        <v/>
      </c>
      <c r="AE999" s="51" t="str" cm="1">
        <f t="array" ref="AE999">_xlfn.IFS(W999="", "",
AND(W999&gt;0, W999&lt;=$B$4, $C$2="İllik artım, faiz olaraq", $D$2&gt;0, $B$3="İllik"), $B$5*((1+$D$2)^(W999-1)),
AND(W999&gt;0, W999&lt;=$B$4, $C$2="İllik artım, faiz olaraq", $D$2&gt;0, $B$3="Aylıq"), $B$5*((1+$D$2)^ROUNDDOWN((W999-1)/12,0)),
AND(W999=1, $C$2="Aşağıdakı kimi dəyişir", ), $B$5,
AND(W999&gt;1, W999&lt;=$B$4, $C$2="Aşağıdakı kimi dəyişir"), IFERROR(VLOOKUP(W999, $C$4:$D$7, 2, FALSE), AE998),
AND(W999&gt;0, W999&lt;=$B$4), $B$5,
TRUE,0 )</f>
        <v/>
      </c>
      <c r="AF999" s="51" t="str">
        <f t="shared" ca="1" si="46"/>
        <v/>
      </c>
    </row>
    <row r="1000" spans="1:32" x14ac:dyDescent="0.4">
      <c r="A1000" s="13" t="str" cm="1">
        <f t="array" aca="1" ref="A1000" ca="1">_xlfn.IFS(
AND(SUMIFS(lease_table_interest_accruals, lease_table_dates, A999)&gt;0, COUNTIFS($E$14:E999, "Interest accrual", $A$14:A999, A999)=0),  A999,
AND(SUMIFS(lease_table_payments, lease_table_dates, A999)&gt;0, COUNTIFS($E$14:E999, "Payment", $A$14:A999, A999)=0),  A999,
AND(SUMIFS(rou_table_deprs, rou_table_dates, A999)&gt;0, COUNTIFS($E$14:E999, "Depreciation", $A$14:A999, A999)=0),  A999,
TRUE,  IFERROR(INDEX(rou_table_dates,  MATCH(A999, rou_table_dates)+1, ), "")
)</f>
        <v/>
      </c>
      <c r="B1000" s="1" t="str" cm="1">
        <f t="array" aca="1" ref="B1000" ca="1">_xlfn.IFS(
AND(E1000="Payment", A1000=$B$2), $AM$14,
E1000="Payment", $AM$15,
E1000="Interest accrual", $AM$18,
E1000="Depreciation", $AM$17,
TRUE, "")</f>
        <v/>
      </c>
      <c r="C1000" s="1" t="str" cm="1">
        <f t="array" aca="1" ref="C1000" ca="1">_xlfn.IFS(
E1000="Payment", $AM$19,
E1000="Interest accrual", $AM$15,
E1000="Depreciation", $AM$16,
TRUE, "")</f>
        <v/>
      </c>
      <c r="D1000" s="1" t="str" cm="1">
        <f t="array" aca="1" ref="D1000" ca="1">_xlfn.IFS(
E1000="Payment", _xlfn.XLOOKUP(A1000, lease_table_dates, lease_table_payments, 0, 0),
E1000="Interest accrual", _xlfn.XLOOKUP(A1000, lease_table_dates, lease_table_interest_accruals, 0, 0),
E1000="Depreciation", _xlfn.XLOOKUP(A1000, rou_table_dates, rou_table_deprs, 0, 0),
TRUE, ""
)</f>
        <v/>
      </c>
      <c r="E1000" s="7" t="str" cm="1">
        <f t="array" aca="1" ref="E1000" ca="1">_xlfn.IFS(
AND(SUMIFS(lease_table_interest_accruals, lease_table_dates, A1000)&gt;0, COUNTIFS($E$14:E999, "Interest accrual", $A$14:A999, A1000)=0), "Interest accrual",
AND(SUMIFS(lease_table_payments, lease_table_dates, A1000)&gt;0, COUNTIFS($E$14:E999, "Payment", $A$14:A999, A1000)=0), "Payment",
AND(SUMIFS(rou_table_deprs, rou_table_dates, A1000)&gt;0, COUNTIFS($E$14:E999, "Depreciation", $A$14:A999, A1000)=0), "Depreciation",
TRUE,  ""
)</f>
        <v/>
      </c>
      <c r="G1000" s="13" t="str" cm="1">
        <f t="array" aca="1" ref="G1000" ca="1">_xlfn.IFS(
AND($B$11="Hə", $B$3="İllik"), Z1000,
AND($B$11="Hə", $B$3="Aylıq"), AA1000,
$B$11="Yox", X1000)</f>
        <v/>
      </c>
      <c r="H1000" s="1" t="str" cm="1">
        <f t="array" aca="1" ref="H1000" ca="1">_xlfn.IFS( G1000="", "",
TRUE, ROUND( H999+I1000-J1000, 2) )</f>
        <v/>
      </c>
      <c r="I1000" s="1" t="str" cm="1">
        <f t="array" aca="1" ref="I1000" ca="1">_xlfn.IFS(G1000="", "",
G1000=last_payment_date, (J1000-H999),
 TRUE,  -  (H999- H999* (1+$B$6)^ (_xlfn.DAYS(G1000,G999)/365) )
)</f>
        <v/>
      </c>
      <c r="J1000" s="1" t="str" cm="1">
        <f t="array" aca="1" ref="J1000" ca="1">_xlfn.IFS(G1000="", "",
TRUE, _xlfn.XLOOKUP(G1000,  payment_dates, payments,0,0)
)</f>
        <v/>
      </c>
      <c r="L1000" s="8" t="str" cm="1">
        <f t="array" aca="1" ref="L1000" ca="1">_xlfn.IFS(
AND($B$11="Hə", $B$3="İllik"), AC1000,
AND($B$11="Hə", $B$3="Aylıq"), AD1000,
$B$11="Yox", AB1000)</f>
        <v/>
      </c>
      <c r="M1000" s="1" t="str" cm="1">
        <f t="array" aca="1" ref="M1000" ca="1">_xlfn.IFS( L1000="", "",
(M999-N1000)&lt;=0.5, 0,
TRUE,  M999-N1000)</f>
        <v/>
      </c>
      <c r="N1000" s="7" t="str" cm="1">
        <f t="array" aca="1" ref="N1000" ca="1">_xlfn.IFS(
L1000="", "",
TRUE, MIN(M999, ROUND($M$14/ (last_rou_date - $B$2) * (L1000-L999), 2) )
)</f>
        <v/>
      </c>
      <c r="P1000" s="59" t="str">
        <f t="shared" ca="1" si="45"/>
        <v/>
      </c>
      <c r="Q1000" s="1" t="str" cm="1">
        <f t="array" aca="1" ref="Q1000" ca="1">_xlfn.IFS(P1000="","",
$B$11="Hə", _xlfn.XLOOKUP(DATE(P1000, 12, 31), rou_table_dates, rou_table_nbvs,0, 0),
TRUE,  MAX(0, ROUND($M$14 - $M$14/ (last_rou_date - $B$2) * (DATE(P1000,12,31) - $B$2), 2) )
)</f>
        <v/>
      </c>
      <c r="R1000" s="1" t="str" cm="1">
        <f t="array" aca="1" ref="R1000" ca="1">_xlfn.IFS(P1000="","",
$B$11="Hə", _xlfn.XLOOKUP(DATE(P1000, 12, 31), lease_table_dates, lease_table_balances,0, 0),
TRUE, IFERROR( XNPV($B$6, IF(payment_dates &gt;DATE(P1000, 12, 31), payments,  0),  IF(payment_dates &gt;DATE(P1000, 12, 31), payment_dates,  DATE(P1000, 12, 31))    ),0)
)</f>
        <v/>
      </c>
      <c r="S1000" s="1" t="str" cm="1">
        <f t="array" aca="1" ref="S1000" ca="1">_xlfn.IFS(P1000="","",
TRUE,  MIN( MIN(Q999, $M$14), ROUND($M$14/ (last_rou_date - $B$2) * (DATE(P1000,12,31) - MAX($B$2, DATE(P1000-1, 12, 31))), 2) )
)</f>
        <v/>
      </c>
      <c r="T1000" s="7" t="str" cm="1">
        <f t="array" aca="1" ref="T1000" ca="1">_xlfn.IFS(P1000="", "",
ISTEXT(R999), R1000- (H1000 - SUMIFS( lease_table_payments, lease_table_years, P1000) -$AG$14 ),
AND(ISNUMBER(R999), R1000&lt;&gt;""),   R1000- (R999 - SUMIFS( lease_table_payments, lease_table_years, P1000) )
)</f>
        <v/>
      </c>
      <c r="V1000" s="64">
        <f t="shared" si="47"/>
        <v>987</v>
      </c>
      <c r="W1000" s="51" t="str" cm="1">
        <f t="array" ref="W1000">_xlfn.IFS(
OR(W999=$B$4, W999=""),"",
TRUE,W999+1
)</f>
        <v/>
      </c>
      <c r="X1000" s="51" t="str" cm="1">
        <f t="array" ref="X1000">_xlfn.IFS(X999="","",
W1000="", "",
AND($B$3="İllik"),DATE(YEAR(X999)+1,MONTH(X999),DAY(X999) ),
AND($B$3="Aylıq", $AH$14="Not end"), EDATE(X999,1),
AND($B$3="Aylıq", $AH$14="End"), EOMONTH(X999,1)
)</f>
        <v/>
      </c>
      <c r="Y1000" s="51" t="str" cm="1">
        <f t="array" aca="1" ref="Y1000" ca="1">_xlfn.IFS(
AND($B$7="Dövrün əvvəlində", Y999&lt;=last_rou_date), DATE(YEAR(Y999)+1, 12, 31),
AND($B$7="Dövrün sonunda", Y999&lt;=last_payment_date), DATE(YEAR(Y999)+1, 12, 31),
TRUE, ""
)</f>
        <v/>
      </c>
      <c r="Z1000" s="75" t="str" cm="1">
        <f t="array" aca="1" ref="Z1000" ca="1">_xlfn.IFS(
AND($AN$14="Not year_end", Z999&gt;last_payment_date), "",
AND($AN$14="Year_end", Z999&gt;=last_payment_date), "",
AND($AN$14="Year_end"), DATE(YEAR(Z999+1), 12, 31),
AND($AN$14="Not year_end", MONTH(Z999)=12, DAY(Z999)=31), DATE(YEAR(Z998)+1, MONTH(Z998), DAY(Z998)),
AND($AN$14="Not year_end", OR(MONTH(Z999)&lt;&gt;12, DAY(Z999)&lt;&gt;31) ), DATE(YEAR(Z999), 12, 31)
)</f>
        <v/>
      </c>
      <c r="AA1000" s="75" t="str" cm="1">
        <f t="array" aca="1" ref="AA1000" ca="1">_xlfn.IFS(AA999="", "",
AND(AA999=last_payment_date, OR(MONTH(AA999)&lt;&gt;12, DAY(AA999)&lt;&gt;31) ), DATE(YEAR(AA999), 12, 31),
AND(MONTH(AA999)=12, DAY(AA999)=31, AA999&gt;=last_payment_date), "",
AND(MONTH(AA999)=12, DAY(AA999)&lt;&gt;31),  EOMONTH(AA999,0),
AND(MONTH(AA999)=12, DAY(AA999)=31, $AH$14="Not end"),  EDATE(AA998,1),
AND($AH$14="Not end"), EDATE(AA999, 1),
AND($AH$14="End"), EOMONTH(AA999, 1)
)</f>
        <v/>
      </c>
      <c r="AB1000" s="75" t="str" cm="1">
        <f t="array" aca="1" ref="AB1000" ca="1">_xlfn.IFS(AB999="","",
AND(AB999=last_rou_date), "",
AND($B$3="İllik"),DATE(YEAR(AB999)+1,MONTH(AB999),DAY(AB999) ),
AND($B$3="Aylıq", $AH$14="Not end"), EDATE(AB999,1),
AND($B$3="Aylıq", $AH$14="End"), EOMONTH(AB999,1)
)</f>
        <v/>
      </c>
      <c r="AC1000" s="75" t="str" cm="1">
        <f t="array" aca="1" ref="AC1000" ca="1">_xlfn.IFS(
AND($AN$14="Not year_end", AC999&gt;last_rou_date), "",
AND($AN$14="Year_end", AC999&gt;=last_rou_date), "",
AND($AN$14="Year_end"), DATE(YEAR(AC999+1), 12, 31),
AND($AN$14="Not year_end", MONTH(AC999)=12, DAY(AC999)=31), DATE(YEAR(AC998)+1, MONTH(AC998), DAY(AC998)),
AND($AN$14="Not year_end", OR(MONTH(AC999)&lt;&gt;12, DAY(AC999)&lt;&gt;31) ), DATE(YEAR(AC999), 12, 31)
)</f>
        <v/>
      </c>
      <c r="AD1000" s="75" t="str" cm="1">
        <f t="array" aca="1" ref="AD1000" ca="1">_xlfn.IFS(AD999="", "",
AND(AD999=last_rou_date, OR(MONTH(AD999)&lt;&gt;12, DAY(AD999)&lt;&gt;31) ), DATE(YEAR(AD999), 12, 31),
AND(MONTH(AD999)=12, DAY(AD999)=31, AD999&gt;=last_rou_date), "",
AND(MONTH(AD999)=12, DAY(AD999)&lt;&gt;31),  EOMONTH(AD999,0),
AND(MONTH(AD999)=12, DAY(AD999)=31, $AH$14="Not end"),  EDATE(AD998,1),
AND($AH$14="Not end"), EDATE(AD999, 1),
AND($AH$14="End"), EOMONTH(AD999, 1)
)</f>
        <v/>
      </c>
      <c r="AE1000" s="51" t="str" cm="1">
        <f t="array" ref="AE1000">_xlfn.IFS(W1000="", "",
AND(W1000&gt;0, W1000&lt;=$B$4, $C$2="İllik artım, faiz olaraq", $D$2&gt;0, $B$3="İllik"), $B$5*((1+$D$2)^(W1000-1)),
AND(W1000&gt;0, W1000&lt;=$B$4, $C$2="İllik artım, faiz olaraq", $D$2&gt;0, $B$3="Aylıq"), $B$5*((1+$D$2)^ROUNDDOWN((W1000-1)/12,0)),
AND(W1000=1, $C$2="Aşağıdakı kimi dəyişir", ), $B$5,
AND(W1000&gt;1, W1000&lt;=$B$4, $C$2="Aşağıdakı kimi dəyişir"), IFERROR(VLOOKUP(W1000, $C$4:$D$7, 2, FALSE), AE999),
AND(W1000&gt;0, W1000&lt;=$B$4), $B$5,
TRUE,0 )</f>
        <v/>
      </c>
      <c r="AF1000" s="51" t="str">
        <f t="shared" ca="1" si="46"/>
        <v/>
      </c>
    </row>
    <row r="1001" spans="1:32" x14ac:dyDescent="0.4">
      <c r="A1001" s="13" t="str" cm="1">
        <f t="array" aca="1" ref="A1001" ca="1">_xlfn.IFS(
AND(SUMIFS(lease_table_interest_accruals, lease_table_dates, A1000)&gt;0, COUNTIFS($E$14:E1000, "Interest accrual", $A$14:A1000, A1000)=0),  A1000,
AND(SUMIFS(lease_table_payments, lease_table_dates, A1000)&gt;0, COUNTIFS($E$14:E1000, "Payment", $A$14:A1000, A1000)=0),  A1000,
AND(SUMIFS(rou_table_deprs, rou_table_dates, A1000)&gt;0, COUNTIFS($E$14:E1000, "Depreciation", $A$14:A1000, A1000)=0),  A1000,
TRUE,  IFERROR(INDEX(rou_table_dates,  MATCH(A1000, rou_table_dates)+1, ), "")
)</f>
        <v/>
      </c>
      <c r="B1001" s="1" t="str" cm="1">
        <f t="array" aca="1" ref="B1001" ca="1">_xlfn.IFS(
AND(E1001="Payment", A1001=$B$2), $AM$14,
E1001="Payment", $AM$15,
E1001="Interest accrual", $AM$18,
E1001="Depreciation", $AM$17,
TRUE, "")</f>
        <v/>
      </c>
      <c r="C1001" s="1" t="str" cm="1">
        <f t="array" aca="1" ref="C1001" ca="1">_xlfn.IFS(
E1001="Payment", $AM$19,
E1001="Interest accrual", $AM$15,
E1001="Depreciation", $AM$16,
TRUE, "")</f>
        <v/>
      </c>
      <c r="D1001" s="1" t="str" cm="1">
        <f t="array" aca="1" ref="D1001" ca="1">_xlfn.IFS(
E1001="Payment", _xlfn.XLOOKUP(A1001, lease_table_dates, lease_table_payments, 0, 0),
E1001="Interest accrual", _xlfn.XLOOKUP(A1001, lease_table_dates, lease_table_interest_accruals, 0, 0),
E1001="Depreciation", _xlfn.XLOOKUP(A1001, rou_table_dates, rou_table_deprs, 0, 0),
TRUE, ""
)</f>
        <v/>
      </c>
      <c r="E1001" s="7" t="str" cm="1">
        <f t="array" aca="1" ref="E1001" ca="1">_xlfn.IFS(
AND(SUMIFS(lease_table_interest_accruals, lease_table_dates, A1001)&gt;0, COUNTIFS($E$14:E1000, "Interest accrual", $A$14:A1000, A1001)=0), "Interest accrual",
AND(SUMIFS(lease_table_payments, lease_table_dates, A1001)&gt;0, COUNTIFS($E$14:E1000, "Payment", $A$14:A1000, A1001)=0), "Payment",
AND(SUMIFS(rou_table_deprs, rou_table_dates, A1001)&gt;0, COUNTIFS($E$14:E1000, "Depreciation", $A$14:A1000, A1001)=0), "Depreciation",
TRUE,  ""
)</f>
        <v/>
      </c>
      <c r="G1001" s="13" t="str" cm="1">
        <f t="array" aca="1" ref="G1001" ca="1">_xlfn.IFS(
AND($B$11="Hə", $B$3="İllik"), Z1001,
AND($B$11="Hə", $B$3="Aylıq"), AA1001,
$B$11="Yox", X1001)</f>
        <v/>
      </c>
      <c r="H1001" s="1" t="str" cm="1">
        <f t="array" aca="1" ref="H1001" ca="1">_xlfn.IFS( G1001="", "",
TRUE, ROUND( H1000+I1001-J1001, 2) )</f>
        <v/>
      </c>
      <c r="I1001" s="1" t="str" cm="1">
        <f t="array" aca="1" ref="I1001" ca="1">_xlfn.IFS(G1001="", "",
G1001=last_payment_date, (J1001-H1000),
 TRUE,  -  (H1000- H1000* (1+$B$6)^ (_xlfn.DAYS(G1001,G1000)/365) )
)</f>
        <v/>
      </c>
      <c r="J1001" s="1" t="str" cm="1">
        <f t="array" aca="1" ref="J1001" ca="1">_xlfn.IFS(G1001="", "",
TRUE, _xlfn.XLOOKUP(G1001,  payment_dates, payments,0,0)
)</f>
        <v/>
      </c>
      <c r="L1001" s="8" t="str" cm="1">
        <f t="array" aca="1" ref="L1001" ca="1">_xlfn.IFS(
AND($B$11="Hə", $B$3="İllik"), AC1001,
AND($B$11="Hə", $B$3="Aylıq"), AD1001,
$B$11="Yox", AB1001)</f>
        <v/>
      </c>
      <c r="M1001" s="1" t="str" cm="1">
        <f t="array" aca="1" ref="M1001" ca="1">_xlfn.IFS( L1001="", "",
(M1000-N1001)&lt;=0.5, 0,
TRUE,  M1000-N1001)</f>
        <v/>
      </c>
      <c r="N1001" s="7" t="str" cm="1">
        <f t="array" aca="1" ref="N1001" ca="1">_xlfn.IFS(
L1001="", "",
TRUE, MIN(M1000, ROUND($M$14/ (last_rou_date - $B$2) * (L1001-L1000), 2) )
)</f>
        <v/>
      </c>
      <c r="P1001" s="59" t="str">
        <f t="shared" ca="1" si="45"/>
        <v/>
      </c>
      <c r="Q1001" s="1" t="str" cm="1">
        <f t="array" aca="1" ref="Q1001" ca="1">_xlfn.IFS(P1001="","",
$B$11="Hə", _xlfn.XLOOKUP(DATE(P1001, 12, 31), rou_table_dates, rou_table_nbvs,0, 0),
TRUE,  MAX(0, ROUND($M$14 - $M$14/ (last_rou_date - $B$2) * (DATE(P1001,12,31) - $B$2), 2) )
)</f>
        <v/>
      </c>
      <c r="R1001" s="1" t="str" cm="1">
        <f t="array" aca="1" ref="R1001" ca="1">_xlfn.IFS(P1001="","",
$B$11="Hə", _xlfn.XLOOKUP(DATE(P1001, 12, 31), lease_table_dates, lease_table_balances,0, 0),
TRUE, IFERROR( XNPV($B$6, IF(payment_dates &gt;DATE(P1001, 12, 31), payments,  0),  IF(payment_dates &gt;DATE(P1001, 12, 31), payment_dates,  DATE(P1001, 12, 31))    ),0)
)</f>
        <v/>
      </c>
      <c r="S1001" s="1" t="str" cm="1">
        <f t="array" aca="1" ref="S1001" ca="1">_xlfn.IFS(P1001="","",
TRUE,  MIN( MIN(Q1000, $M$14), ROUND($M$14/ (last_rou_date - $B$2) * (DATE(P1001,12,31) - MAX($B$2, DATE(P1001-1, 12, 31))), 2) )
)</f>
        <v/>
      </c>
      <c r="T1001" s="7" t="str" cm="1">
        <f t="array" aca="1" ref="T1001" ca="1">_xlfn.IFS(P1001="", "",
ISTEXT(R1000), R1001- (H1001 - SUMIFS( lease_table_payments, lease_table_years, P1001) -$AG$14 ),
AND(ISNUMBER(R1000), R1001&lt;&gt;""),   R1001- (R1000 - SUMIFS( lease_table_payments, lease_table_years, P1001) )
)</f>
        <v/>
      </c>
      <c r="V1001" s="64">
        <f t="shared" si="47"/>
        <v>988</v>
      </c>
      <c r="W1001" s="51" t="str" cm="1">
        <f t="array" ref="W1001">_xlfn.IFS(
OR(W1000=$B$4, W1000=""),"",
TRUE,W1000+1
)</f>
        <v/>
      </c>
      <c r="X1001" s="51" t="str" cm="1">
        <f t="array" ref="X1001">_xlfn.IFS(X1000="","",
W1001="", "",
AND($B$3="İllik"),DATE(YEAR(X1000)+1,MONTH(X1000),DAY(X1000) ),
AND($B$3="Aylıq", $AH$14="Not end"), EDATE(X1000,1),
AND($B$3="Aylıq", $AH$14="End"), EOMONTH(X1000,1)
)</f>
        <v/>
      </c>
      <c r="Y1001" s="51" t="str" cm="1">
        <f t="array" aca="1" ref="Y1001" ca="1">_xlfn.IFS(
AND($B$7="Dövrün əvvəlində", Y1000&lt;=last_rou_date), DATE(YEAR(Y1000)+1, 12, 31),
AND($B$7="Dövrün sonunda", Y1000&lt;=last_payment_date), DATE(YEAR(Y1000)+1, 12, 31),
TRUE, ""
)</f>
        <v/>
      </c>
      <c r="Z1001" s="75" t="str" cm="1">
        <f t="array" aca="1" ref="Z1001" ca="1">_xlfn.IFS(
AND($AN$14="Not year_end", Z1000&gt;last_payment_date), "",
AND($AN$14="Year_end", Z1000&gt;=last_payment_date), "",
AND($AN$14="Year_end"), DATE(YEAR(Z1000+1), 12, 31),
AND($AN$14="Not year_end", MONTH(Z1000)=12, DAY(Z1000)=31), DATE(YEAR(Z999)+1, MONTH(Z999), DAY(Z999)),
AND($AN$14="Not year_end", OR(MONTH(Z1000)&lt;&gt;12, DAY(Z1000)&lt;&gt;31) ), DATE(YEAR(Z1000), 12, 31)
)</f>
        <v/>
      </c>
      <c r="AA1001" s="75" t="str" cm="1">
        <f t="array" aca="1" ref="AA1001" ca="1">_xlfn.IFS(AA1000="", "",
AND(AA1000=last_payment_date, OR(MONTH(AA1000)&lt;&gt;12, DAY(AA1000)&lt;&gt;31) ), DATE(YEAR(AA1000), 12, 31),
AND(MONTH(AA1000)=12, DAY(AA1000)=31, AA1000&gt;=last_payment_date), "",
AND(MONTH(AA1000)=12, DAY(AA1000)&lt;&gt;31),  EOMONTH(AA1000,0),
AND(MONTH(AA1000)=12, DAY(AA1000)=31, $AH$14="Not end"),  EDATE(AA999,1),
AND($AH$14="Not end"), EDATE(AA1000, 1),
AND($AH$14="End"), EOMONTH(AA1000, 1)
)</f>
        <v/>
      </c>
      <c r="AB1001" s="75" t="str" cm="1">
        <f t="array" aca="1" ref="AB1001" ca="1">_xlfn.IFS(AB1000="","",
AND(AB1000=last_rou_date), "",
AND($B$3="İllik"),DATE(YEAR(AB1000)+1,MONTH(AB1000),DAY(AB1000) ),
AND($B$3="Aylıq", $AH$14="Not end"), EDATE(AB1000,1),
AND($B$3="Aylıq", $AH$14="End"), EOMONTH(AB1000,1)
)</f>
        <v/>
      </c>
      <c r="AC1001" s="75" t="str" cm="1">
        <f t="array" aca="1" ref="AC1001" ca="1">_xlfn.IFS(
AND($AN$14="Not year_end", AC1000&gt;last_rou_date), "",
AND($AN$14="Year_end", AC1000&gt;=last_rou_date), "",
AND($AN$14="Year_end"), DATE(YEAR(AC1000+1), 12, 31),
AND($AN$14="Not year_end", MONTH(AC1000)=12, DAY(AC1000)=31), DATE(YEAR(AC999)+1, MONTH(AC999), DAY(AC999)),
AND($AN$14="Not year_end", OR(MONTH(AC1000)&lt;&gt;12, DAY(AC1000)&lt;&gt;31) ), DATE(YEAR(AC1000), 12, 31)
)</f>
        <v/>
      </c>
      <c r="AD1001" s="75" t="str" cm="1">
        <f t="array" aca="1" ref="AD1001" ca="1">_xlfn.IFS(AD1000="", "",
AND(AD1000=last_rou_date, OR(MONTH(AD1000)&lt;&gt;12, DAY(AD1000)&lt;&gt;31) ), DATE(YEAR(AD1000), 12, 31),
AND(MONTH(AD1000)=12, DAY(AD1000)=31, AD1000&gt;=last_rou_date), "",
AND(MONTH(AD1000)=12, DAY(AD1000)&lt;&gt;31),  EOMONTH(AD1000,0),
AND(MONTH(AD1000)=12, DAY(AD1000)=31, $AH$14="Not end"),  EDATE(AD999,1),
AND($AH$14="Not end"), EDATE(AD1000, 1),
AND($AH$14="End"), EOMONTH(AD1000, 1)
)</f>
        <v/>
      </c>
      <c r="AE1001" s="51" t="str" cm="1">
        <f t="array" ref="AE1001">_xlfn.IFS(W1001="", "",
AND(W1001&gt;0, W1001&lt;=$B$4, $C$2="İllik artım, faiz olaraq", $D$2&gt;0, $B$3="İllik"), $B$5*((1+$D$2)^(W1001-1)),
AND(W1001&gt;0, W1001&lt;=$B$4, $C$2="İllik artım, faiz olaraq", $D$2&gt;0, $B$3="Aylıq"), $B$5*((1+$D$2)^ROUNDDOWN((W1001-1)/12,0)),
AND(W1001=1, $C$2="Aşağıdakı kimi dəyişir", ), $B$5,
AND(W1001&gt;1, W1001&lt;=$B$4, $C$2="Aşağıdakı kimi dəyişir"), IFERROR(VLOOKUP(W1001, $C$4:$D$7, 2, FALSE), AE1000),
AND(W1001&gt;0, W1001&lt;=$B$4), $B$5,
TRUE,0 )</f>
        <v/>
      </c>
      <c r="AF1001" s="51" t="str">
        <f t="shared" ca="1" si="46"/>
        <v/>
      </c>
    </row>
    <row r="1002" spans="1:32" x14ac:dyDescent="0.4">
      <c r="A1002" s="13" t="str" cm="1">
        <f t="array" aca="1" ref="A1002" ca="1">_xlfn.IFS(
AND(SUMIFS(lease_table_interest_accruals, lease_table_dates, A1001)&gt;0, COUNTIFS($E$14:E1001, "Interest accrual", $A$14:A1001, A1001)=0),  A1001,
AND(SUMIFS(lease_table_payments, lease_table_dates, A1001)&gt;0, COUNTIFS($E$14:E1001, "Payment", $A$14:A1001, A1001)=0),  A1001,
AND(SUMIFS(rou_table_deprs, rou_table_dates, A1001)&gt;0, COUNTIFS($E$14:E1001, "Depreciation", $A$14:A1001, A1001)=0),  A1001,
TRUE,  IFERROR(INDEX(rou_table_dates,  MATCH(A1001, rou_table_dates)+1, ), "")
)</f>
        <v/>
      </c>
      <c r="B1002" s="1" t="str" cm="1">
        <f t="array" aca="1" ref="B1002" ca="1">_xlfn.IFS(
AND(E1002="Payment", A1002=$B$2), $AM$14,
E1002="Payment", $AM$15,
E1002="Interest accrual", $AM$18,
E1002="Depreciation", $AM$17,
TRUE, "")</f>
        <v/>
      </c>
      <c r="C1002" s="1" t="str" cm="1">
        <f t="array" aca="1" ref="C1002" ca="1">_xlfn.IFS(
E1002="Payment", $AM$19,
E1002="Interest accrual", $AM$15,
E1002="Depreciation", $AM$16,
TRUE, "")</f>
        <v/>
      </c>
      <c r="D1002" s="1" t="str" cm="1">
        <f t="array" aca="1" ref="D1002" ca="1">_xlfn.IFS(
E1002="Payment", _xlfn.XLOOKUP(A1002, lease_table_dates, lease_table_payments, 0, 0),
E1002="Interest accrual", _xlfn.XLOOKUP(A1002, lease_table_dates, lease_table_interest_accruals, 0, 0),
E1002="Depreciation", _xlfn.XLOOKUP(A1002, rou_table_dates, rou_table_deprs, 0, 0),
TRUE, ""
)</f>
        <v/>
      </c>
      <c r="E1002" s="7" t="str" cm="1">
        <f t="array" aca="1" ref="E1002" ca="1">_xlfn.IFS(
AND(SUMIFS(lease_table_interest_accruals, lease_table_dates, A1002)&gt;0, COUNTIFS($E$14:E1001, "Interest accrual", $A$14:A1001, A1002)=0), "Interest accrual",
AND(SUMIFS(lease_table_payments, lease_table_dates, A1002)&gt;0, COUNTIFS($E$14:E1001, "Payment", $A$14:A1001, A1002)=0), "Payment",
AND(SUMIFS(rou_table_deprs, rou_table_dates, A1002)&gt;0, COUNTIFS($E$14:E1001, "Depreciation", $A$14:A1001, A1002)=0), "Depreciation",
TRUE,  ""
)</f>
        <v/>
      </c>
      <c r="G1002" s="13" t="str" cm="1">
        <f t="array" aca="1" ref="G1002" ca="1">_xlfn.IFS(
AND($B$11="Hə", $B$3="İllik"), Z1002,
AND($B$11="Hə", $B$3="Aylıq"), AA1002,
$B$11="Yox", X1002)</f>
        <v/>
      </c>
      <c r="H1002" s="1" t="str" cm="1">
        <f t="array" aca="1" ref="H1002" ca="1">_xlfn.IFS( G1002="", "",
TRUE, ROUND( H1001+I1002-J1002, 2) )</f>
        <v/>
      </c>
      <c r="I1002" s="1" t="str" cm="1">
        <f t="array" aca="1" ref="I1002" ca="1">_xlfn.IFS(G1002="", "",
G1002=last_payment_date, (J1002-H1001),
 TRUE,  -  (H1001- H1001* (1+$B$6)^ (_xlfn.DAYS(G1002,G1001)/365) )
)</f>
        <v/>
      </c>
      <c r="J1002" s="1" t="str" cm="1">
        <f t="array" aca="1" ref="J1002" ca="1">_xlfn.IFS(G1002="", "",
TRUE, _xlfn.XLOOKUP(G1002,  payment_dates, payments,0,0)
)</f>
        <v/>
      </c>
      <c r="L1002" s="8" t="str" cm="1">
        <f t="array" aca="1" ref="L1002" ca="1">_xlfn.IFS(
AND($B$11="Hə", $B$3="İllik"), AC1002,
AND($B$11="Hə", $B$3="Aylıq"), AD1002,
$B$11="Yox", AB1002)</f>
        <v/>
      </c>
      <c r="M1002" s="1" t="str" cm="1">
        <f t="array" aca="1" ref="M1002" ca="1">_xlfn.IFS( L1002="", "",
(M1001-N1002)&lt;=0.5, 0,
TRUE,  M1001-N1002)</f>
        <v/>
      </c>
      <c r="N1002" s="7" t="str" cm="1">
        <f t="array" aca="1" ref="N1002" ca="1">_xlfn.IFS(
L1002="", "",
TRUE, MIN(M1001, ROUND($M$14/ (last_rou_date - $B$2) * (L1002-L1001), 2) )
)</f>
        <v/>
      </c>
      <c r="P1002" s="59" t="str">
        <f t="shared" ca="1" si="45"/>
        <v/>
      </c>
      <c r="Q1002" s="1" t="str" cm="1">
        <f t="array" aca="1" ref="Q1002" ca="1">_xlfn.IFS(P1002="","",
$B$11="Hə", _xlfn.XLOOKUP(DATE(P1002, 12, 31), rou_table_dates, rou_table_nbvs,0, 0),
TRUE,  MAX(0, ROUND($M$14 - $M$14/ (last_rou_date - $B$2) * (DATE(P1002,12,31) - $B$2), 2) )
)</f>
        <v/>
      </c>
      <c r="R1002" s="1" t="str" cm="1">
        <f t="array" aca="1" ref="R1002" ca="1">_xlfn.IFS(P1002="","",
$B$11="Hə", _xlfn.XLOOKUP(DATE(P1002, 12, 31), lease_table_dates, lease_table_balances,0, 0),
TRUE, IFERROR( XNPV($B$6, IF(payment_dates &gt;DATE(P1002, 12, 31), payments,  0),  IF(payment_dates &gt;DATE(P1002, 12, 31), payment_dates,  DATE(P1002, 12, 31))    ),0)
)</f>
        <v/>
      </c>
      <c r="S1002" s="1" t="str" cm="1">
        <f t="array" aca="1" ref="S1002" ca="1">_xlfn.IFS(P1002="","",
TRUE,  MIN( MIN(Q1001, $M$14), ROUND($M$14/ (last_rou_date - $B$2) * (DATE(P1002,12,31) - MAX($B$2, DATE(P1002-1, 12, 31))), 2) )
)</f>
        <v/>
      </c>
      <c r="T1002" s="7" t="str" cm="1">
        <f t="array" aca="1" ref="T1002" ca="1">_xlfn.IFS(P1002="", "",
ISTEXT(R1001), R1002- (H1002 - SUMIFS( lease_table_payments, lease_table_years, P1002) -$AG$14 ),
AND(ISNUMBER(R1001), R1002&lt;&gt;""),   R1002- (R1001 - SUMIFS( lease_table_payments, lease_table_years, P1002) )
)</f>
        <v/>
      </c>
      <c r="V1002" s="64">
        <f t="shared" si="47"/>
        <v>989</v>
      </c>
      <c r="W1002" s="51" t="str" cm="1">
        <f t="array" ref="W1002">_xlfn.IFS(
OR(W1001=$B$4, W1001=""),"",
TRUE,W1001+1
)</f>
        <v/>
      </c>
      <c r="X1002" s="51" t="str" cm="1">
        <f t="array" ref="X1002">_xlfn.IFS(X1001="","",
W1002="", "",
AND($B$3="İllik"),DATE(YEAR(X1001)+1,MONTH(X1001),DAY(X1001) ),
AND($B$3="Aylıq", $AH$14="Not end"), EDATE(X1001,1),
AND($B$3="Aylıq", $AH$14="End"), EOMONTH(X1001,1)
)</f>
        <v/>
      </c>
      <c r="Y1002" s="51" t="str" cm="1">
        <f t="array" aca="1" ref="Y1002" ca="1">_xlfn.IFS(
AND($B$7="Dövrün əvvəlində", Y1001&lt;=last_rou_date), DATE(YEAR(Y1001)+1, 12, 31),
AND($B$7="Dövrün sonunda", Y1001&lt;=last_payment_date), DATE(YEAR(Y1001)+1, 12, 31),
TRUE, ""
)</f>
        <v/>
      </c>
      <c r="Z1002" s="75" t="str" cm="1">
        <f t="array" aca="1" ref="Z1002" ca="1">_xlfn.IFS(
AND($AN$14="Not year_end", Z1001&gt;last_payment_date), "",
AND($AN$14="Year_end", Z1001&gt;=last_payment_date), "",
AND($AN$14="Year_end"), DATE(YEAR(Z1001+1), 12, 31),
AND($AN$14="Not year_end", MONTH(Z1001)=12, DAY(Z1001)=31), DATE(YEAR(Z1000)+1, MONTH(Z1000), DAY(Z1000)),
AND($AN$14="Not year_end", OR(MONTH(Z1001)&lt;&gt;12, DAY(Z1001)&lt;&gt;31) ), DATE(YEAR(Z1001), 12, 31)
)</f>
        <v/>
      </c>
      <c r="AA1002" s="75" t="str" cm="1">
        <f t="array" aca="1" ref="AA1002" ca="1">_xlfn.IFS(AA1001="", "",
AND(AA1001=last_payment_date, OR(MONTH(AA1001)&lt;&gt;12, DAY(AA1001)&lt;&gt;31) ), DATE(YEAR(AA1001), 12, 31),
AND(MONTH(AA1001)=12, DAY(AA1001)=31, AA1001&gt;=last_payment_date), "",
AND(MONTH(AA1001)=12, DAY(AA1001)&lt;&gt;31),  EOMONTH(AA1001,0),
AND(MONTH(AA1001)=12, DAY(AA1001)=31, $AH$14="Not end"),  EDATE(AA1000,1),
AND($AH$14="Not end"), EDATE(AA1001, 1),
AND($AH$14="End"), EOMONTH(AA1001, 1)
)</f>
        <v/>
      </c>
      <c r="AB1002" s="75" t="str" cm="1">
        <f t="array" aca="1" ref="AB1002" ca="1">_xlfn.IFS(AB1001="","",
AND(AB1001=last_rou_date), "",
AND($B$3="İllik"),DATE(YEAR(AB1001)+1,MONTH(AB1001),DAY(AB1001) ),
AND($B$3="Aylıq", $AH$14="Not end"), EDATE(AB1001,1),
AND($B$3="Aylıq", $AH$14="End"), EOMONTH(AB1001,1)
)</f>
        <v/>
      </c>
      <c r="AC1002" s="75" t="str" cm="1">
        <f t="array" aca="1" ref="AC1002" ca="1">_xlfn.IFS(
AND($AN$14="Not year_end", AC1001&gt;last_rou_date), "",
AND($AN$14="Year_end", AC1001&gt;=last_rou_date), "",
AND($AN$14="Year_end"), DATE(YEAR(AC1001+1), 12, 31),
AND($AN$14="Not year_end", MONTH(AC1001)=12, DAY(AC1001)=31), DATE(YEAR(AC1000)+1, MONTH(AC1000), DAY(AC1000)),
AND($AN$14="Not year_end", OR(MONTH(AC1001)&lt;&gt;12, DAY(AC1001)&lt;&gt;31) ), DATE(YEAR(AC1001), 12, 31)
)</f>
        <v/>
      </c>
      <c r="AD1002" s="75" t="str" cm="1">
        <f t="array" aca="1" ref="AD1002" ca="1">_xlfn.IFS(AD1001="", "",
AND(AD1001=last_rou_date, OR(MONTH(AD1001)&lt;&gt;12, DAY(AD1001)&lt;&gt;31) ), DATE(YEAR(AD1001), 12, 31),
AND(MONTH(AD1001)=12, DAY(AD1001)=31, AD1001&gt;=last_rou_date), "",
AND(MONTH(AD1001)=12, DAY(AD1001)&lt;&gt;31),  EOMONTH(AD1001,0),
AND(MONTH(AD1001)=12, DAY(AD1001)=31, $AH$14="Not end"),  EDATE(AD1000,1),
AND($AH$14="Not end"), EDATE(AD1001, 1),
AND($AH$14="End"), EOMONTH(AD1001, 1)
)</f>
        <v/>
      </c>
      <c r="AE1002" s="51" t="str" cm="1">
        <f t="array" ref="AE1002">_xlfn.IFS(W1002="", "",
AND(W1002&gt;0, W1002&lt;=$B$4, $C$2="İllik artım, faiz olaraq", $D$2&gt;0, $B$3="İllik"), $B$5*((1+$D$2)^(W1002-1)),
AND(W1002&gt;0, W1002&lt;=$B$4, $C$2="İllik artım, faiz olaraq", $D$2&gt;0, $B$3="Aylıq"), $B$5*((1+$D$2)^ROUNDDOWN((W1002-1)/12,0)),
AND(W1002=1, $C$2="Aşağıdakı kimi dəyişir", ), $B$5,
AND(W1002&gt;1, W1002&lt;=$B$4, $C$2="Aşağıdakı kimi dəyişir"), IFERROR(VLOOKUP(W1002, $C$4:$D$7, 2, FALSE), AE1001),
AND(W1002&gt;0, W1002&lt;=$B$4), $B$5,
TRUE,0 )</f>
        <v/>
      </c>
      <c r="AF1002" s="51" t="str">
        <f t="shared" ca="1" si="46"/>
        <v/>
      </c>
    </row>
    <row r="1003" spans="1:32" x14ac:dyDescent="0.4">
      <c r="A1003" s="13" t="str" cm="1">
        <f t="array" aca="1" ref="A1003" ca="1">_xlfn.IFS(
AND(SUMIFS(lease_table_interest_accruals, lease_table_dates, A1002)&gt;0, COUNTIFS($E$14:E1002, "Interest accrual", $A$14:A1002, A1002)=0),  A1002,
AND(SUMIFS(lease_table_payments, lease_table_dates, A1002)&gt;0, COUNTIFS($E$14:E1002, "Payment", $A$14:A1002, A1002)=0),  A1002,
AND(SUMIFS(rou_table_deprs, rou_table_dates, A1002)&gt;0, COUNTIFS($E$14:E1002, "Depreciation", $A$14:A1002, A1002)=0),  A1002,
TRUE,  IFERROR(INDEX(rou_table_dates,  MATCH(A1002, rou_table_dates)+1, ), "")
)</f>
        <v/>
      </c>
      <c r="B1003" s="1" t="str" cm="1">
        <f t="array" aca="1" ref="B1003" ca="1">_xlfn.IFS(
AND(E1003="Payment", A1003=$B$2), $AM$14,
E1003="Payment", $AM$15,
E1003="Interest accrual", $AM$18,
E1003="Depreciation", $AM$17,
TRUE, "")</f>
        <v/>
      </c>
      <c r="C1003" s="1" t="str" cm="1">
        <f t="array" aca="1" ref="C1003" ca="1">_xlfn.IFS(
E1003="Payment", $AM$19,
E1003="Interest accrual", $AM$15,
E1003="Depreciation", $AM$16,
TRUE, "")</f>
        <v/>
      </c>
      <c r="D1003" s="1" t="str" cm="1">
        <f t="array" aca="1" ref="D1003" ca="1">_xlfn.IFS(
E1003="Payment", _xlfn.XLOOKUP(A1003, lease_table_dates, lease_table_payments, 0, 0),
E1003="Interest accrual", _xlfn.XLOOKUP(A1003, lease_table_dates, lease_table_interest_accruals, 0, 0),
E1003="Depreciation", _xlfn.XLOOKUP(A1003, rou_table_dates, rou_table_deprs, 0, 0),
TRUE, ""
)</f>
        <v/>
      </c>
      <c r="E1003" s="7" t="str" cm="1">
        <f t="array" aca="1" ref="E1003" ca="1">_xlfn.IFS(
AND(SUMIFS(lease_table_interest_accruals, lease_table_dates, A1003)&gt;0, COUNTIFS($E$14:E1002, "Interest accrual", $A$14:A1002, A1003)=0), "Interest accrual",
AND(SUMIFS(lease_table_payments, lease_table_dates, A1003)&gt;0, COUNTIFS($E$14:E1002, "Payment", $A$14:A1002, A1003)=0), "Payment",
AND(SUMIFS(rou_table_deprs, rou_table_dates, A1003)&gt;0, COUNTIFS($E$14:E1002, "Depreciation", $A$14:A1002, A1003)=0), "Depreciation",
TRUE,  ""
)</f>
        <v/>
      </c>
      <c r="G1003" s="13" t="str" cm="1">
        <f t="array" aca="1" ref="G1003" ca="1">_xlfn.IFS(
AND($B$11="Hə", $B$3="İllik"), Z1003,
AND($B$11="Hə", $B$3="Aylıq"), AA1003,
$B$11="Yox", X1003)</f>
        <v/>
      </c>
      <c r="H1003" s="1" t="str" cm="1">
        <f t="array" aca="1" ref="H1003" ca="1">_xlfn.IFS( G1003="", "",
TRUE, ROUND( H1002+I1003-J1003, 2) )</f>
        <v/>
      </c>
      <c r="I1003" s="1" t="str" cm="1">
        <f t="array" aca="1" ref="I1003" ca="1">_xlfn.IFS(G1003="", "",
G1003=last_payment_date, (J1003-H1002),
 TRUE,  -  (H1002- H1002* (1+$B$6)^ (_xlfn.DAYS(G1003,G1002)/365) )
)</f>
        <v/>
      </c>
      <c r="J1003" s="1" t="str" cm="1">
        <f t="array" aca="1" ref="J1003" ca="1">_xlfn.IFS(G1003="", "",
TRUE, _xlfn.XLOOKUP(G1003,  payment_dates, payments,0,0)
)</f>
        <v/>
      </c>
      <c r="L1003" s="8" t="str" cm="1">
        <f t="array" aca="1" ref="L1003" ca="1">_xlfn.IFS(
AND($B$11="Hə", $B$3="İllik"), AC1003,
AND($B$11="Hə", $B$3="Aylıq"), AD1003,
$B$11="Yox", AB1003)</f>
        <v/>
      </c>
      <c r="M1003" s="1" t="str" cm="1">
        <f t="array" aca="1" ref="M1003" ca="1">_xlfn.IFS( L1003="", "",
(M1002-N1003)&lt;=0.5, 0,
TRUE,  M1002-N1003)</f>
        <v/>
      </c>
      <c r="N1003" s="7" t="str" cm="1">
        <f t="array" aca="1" ref="N1003" ca="1">_xlfn.IFS(
L1003="", "",
TRUE, MIN(M1002, ROUND($M$14/ (last_rou_date - $B$2) * (L1003-L1002), 2) )
)</f>
        <v/>
      </c>
      <c r="P1003" s="59" t="str">
        <f t="shared" ca="1" si="45"/>
        <v/>
      </c>
      <c r="Q1003" s="1" t="str" cm="1">
        <f t="array" aca="1" ref="Q1003" ca="1">_xlfn.IFS(P1003="","",
$B$11="Hə", _xlfn.XLOOKUP(DATE(P1003, 12, 31), rou_table_dates, rou_table_nbvs,0, 0),
TRUE,  MAX(0, ROUND($M$14 - $M$14/ (last_rou_date - $B$2) * (DATE(P1003,12,31) - $B$2), 2) )
)</f>
        <v/>
      </c>
      <c r="R1003" s="1" t="str" cm="1">
        <f t="array" aca="1" ref="R1003" ca="1">_xlfn.IFS(P1003="","",
$B$11="Hə", _xlfn.XLOOKUP(DATE(P1003, 12, 31), lease_table_dates, lease_table_balances,0, 0),
TRUE, IFERROR( XNPV($B$6, IF(payment_dates &gt;DATE(P1003, 12, 31), payments,  0),  IF(payment_dates &gt;DATE(P1003, 12, 31), payment_dates,  DATE(P1003, 12, 31))    ),0)
)</f>
        <v/>
      </c>
      <c r="S1003" s="1" t="str" cm="1">
        <f t="array" aca="1" ref="S1003" ca="1">_xlfn.IFS(P1003="","",
TRUE,  MIN( MIN(Q1002, $M$14), ROUND($M$14/ (last_rou_date - $B$2) * (DATE(P1003,12,31) - MAX($B$2, DATE(P1003-1, 12, 31))), 2) )
)</f>
        <v/>
      </c>
      <c r="T1003" s="7" t="str" cm="1">
        <f t="array" aca="1" ref="T1003" ca="1">_xlfn.IFS(P1003="", "",
ISTEXT(R1002), R1003- (H1003 - SUMIFS( lease_table_payments, lease_table_years, P1003) -$AG$14 ),
AND(ISNUMBER(R1002), R1003&lt;&gt;""),   R1003- (R1002 - SUMIFS( lease_table_payments, lease_table_years, P1003) )
)</f>
        <v/>
      </c>
      <c r="V1003" s="64">
        <f t="shared" si="47"/>
        <v>990</v>
      </c>
      <c r="W1003" s="51" t="str" cm="1">
        <f t="array" ref="W1003">_xlfn.IFS(
OR(W1002=$B$4, W1002=""),"",
TRUE,W1002+1
)</f>
        <v/>
      </c>
      <c r="X1003" s="51" t="str" cm="1">
        <f t="array" ref="X1003">_xlfn.IFS(X1002="","",
W1003="", "",
AND($B$3="İllik"),DATE(YEAR(X1002)+1,MONTH(X1002),DAY(X1002) ),
AND($B$3="Aylıq", $AH$14="Not end"), EDATE(X1002,1),
AND($B$3="Aylıq", $AH$14="End"), EOMONTH(X1002,1)
)</f>
        <v/>
      </c>
      <c r="Y1003" s="51" t="str" cm="1">
        <f t="array" aca="1" ref="Y1003" ca="1">_xlfn.IFS(
AND($B$7="Dövrün əvvəlində", Y1002&lt;=last_rou_date), DATE(YEAR(Y1002)+1, 12, 31),
AND($B$7="Dövrün sonunda", Y1002&lt;=last_payment_date), DATE(YEAR(Y1002)+1, 12, 31),
TRUE, ""
)</f>
        <v/>
      </c>
      <c r="Z1003" s="75" t="str" cm="1">
        <f t="array" aca="1" ref="Z1003" ca="1">_xlfn.IFS(
AND($AN$14="Not year_end", Z1002&gt;last_payment_date), "",
AND($AN$14="Year_end", Z1002&gt;=last_payment_date), "",
AND($AN$14="Year_end"), DATE(YEAR(Z1002+1), 12, 31),
AND($AN$14="Not year_end", MONTH(Z1002)=12, DAY(Z1002)=31), DATE(YEAR(Z1001)+1, MONTH(Z1001), DAY(Z1001)),
AND($AN$14="Not year_end", OR(MONTH(Z1002)&lt;&gt;12, DAY(Z1002)&lt;&gt;31) ), DATE(YEAR(Z1002), 12, 31)
)</f>
        <v/>
      </c>
      <c r="AA1003" s="75" t="str" cm="1">
        <f t="array" aca="1" ref="AA1003" ca="1">_xlfn.IFS(AA1002="", "",
AND(AA1002=last_payment_date, OR(MONTH(AA1002)&lt;&gt;12, DAY(AA1002)&lt;&gt;31) ), DATE(YEAR(AA1002), 12, 31),
AND(MONTH(AA1002)=12, DAY(AA1002)=31, AA1002&gt;=last_payment_date), "",
AND(MONTH(AA1002)=12, DAY(AA1002)&lt;&gt;31),  EOMONTH(AA1002,0),
AND(MONTH(AA1002)=12, DAY(AA1002)=31, $AH$14="Not end"),  EDATE(AA1001,1),
AND($AH$14="Not end"), EDATE(AA1002, 1),
AND($AH$14="End"), EOMONTH(AA1002, 1)
)</f>
        <v/>
      </c>
      <c r="AB1003" s="75" t="str" cm="1">
        <f t="array" aca="1" ref="AB1003" ca="1">_xlfn.IFS(AB1002="","",
AND(AB1002=last_rou_date), "",
AND($B$3="İllik"),DATE(YEAR(AB1002)+1,MONTH(AB1002),DAY(AB1002) ),
AND($B$3="Aylıq", $AH$14="Not end"), EDATE(AB1002,1),
AND($B$3="Aylıq", $AH$14="End"), EOMONTH(AB1002,1)
)</f>
        <v/>
      </c>
      <c r="AC1003" s="75" t="str" cm="1">
        <f t="array" aca="1" ref="AC1003" ca="1">_xlfn.IFS(
AND($AN$14="Not year_end", AC1002&gt;last_rou_date), "",
AND($AN$14="Year_end", AC1002&gt;=last_rou_date), "",
AND($AN$14="Year_end"), DATE(YEAR(AC1002+1), 12, 31),
AND($AN$14="Not year_end", MONTH(AC1002)=12, DAY(AC1002)=31), DATE(YEAR(AC1001)+1, MONTH(AC1001), DAY(AC1001)),
AND($AN$14="Not year_end", OR(MONTH(AC1002)&lt;&gt;12, DAY(AC1002)&lt;&gt;31) ), DATE(YEAR(AC1002), 12, 31)
)</f>
        <v/>
      </c>
      <c r="AD1003" s="75" t="str" cm="1">
        <f t="array" aca="1" ref="AD1003" ca="1">_xlfn.IFS(AD1002="", "",
AND(AD1002=last_rou_date, OR(MONTH(AD1002)&lt;&gt;12, DAY(AD1002)&lt;&gt;31) ), DATE(YEAR(AD1002), 12, 31),
AND(MONTH(AD1002)=12, DAY(AD1002)=31, AD1002&gt;=last_rou_date), "",
AND(MONTH(AD1002)=12, DAY(AD1002)&lt;&gt;31),  EOMONTH(AD1002,0),
AND(MONTH(AD1002)=12, DAY(AD1002)=31, $AH$14="Not end"),  EDATE(AD1001,1),
AND($AH$14="Not end"), EDATE(AD1002, 1),
AND($AH$14="End"), EOMONTH(AD1002, 1)
)</f>
        <v/>
      </c>
      <c r="AE1003" s="51" t="str" cm="1">
        <f t="array" ref="AE1003">_xlfn.IFS(W1003="", "",
AND(W1003&gt;0, W1003&lt;=$B$4, $C$2="İllik artım, faiz olaraq", $D$2&gt;0, $B$3="İllik"), $B$5*((1+$D$2)^(W1003-1)),
AND(W1003&gt;0, W1003&lt;=$B$4, $C$2="İllik artım, faiz olaraq", $D$2&gt;0, $B$3="Aylıq"), $B$5*((1+$D$2)^ROUNDDOWN((W1003-1)/12,0)),
AND(W1003=1, $C$2="Aşağıdakı kimi dəyişir", ), $B$5,
AND(W1003&gt;1, W1003&lt;=$B$4, $C$2="Aşağıdakı kimi dəyişir"), IFERROR(VLOOKUP(W1003, $C$4:$D$7, 2, FALSE), AE1002),
AND(W1003&gt;0, W1003&lt;=$B$4), $B$5,
TRUE,0 )</f>
        <v/>
      </c>
      <c r="AF1003" s="51" t="str">
        <f t="shared" ca="1" si="46"/>
        <v/>
      </c>
    </row>
    <row r="1004" spans="1:32" x14ac:dyDescent="0.4">
      <c r="A1004" s="13" t="str" cm="1">
        <f t="array" aca="1" ref="A1004" ca="1">_xlfn.IFS(
AND(SUMIFS(lease_table_interest_accruals, lease_table_dates, A1003)&gt;0, COUNTIFS($E$14:E1003, "Interest accrual", $A$14:A1003, A1003)=0),  A1003,
AND(SUMIFS(lease_table_payments, lease_table_dates, A1003)&gt;0, COUNTIFS($E$14:E1003, "Payment", $A$14:A1003, A1003)=0),  A1003,
AND(SUMIFS(rou_table_deprs, rou_table_dates, A1003)&gt;0, COUNTIFS($E$14:E1003, "Depreciation", $A$14:A1003, A1003)=0),  A1003,
TRUE,  IFERROR(INDEX(rou_table_dates,  MATCH(A1003, rou_table_dates)+1, ), "")
)</f>
        <v/>
      </c>
      <c r="B1004" s="1" t="str" cm="1">
        <f t="array" aca="1" ref="B1004" ca="1">_xlfn.IFS(
AND(E1004="Payment", A1004=$B$2), $AM$14,
E1004="Payment", $AM$15,
E1004="Interest accrual", $AM$18,
E1004="Depreciation", $AM$17,
TRUE, "")</f>
        <v/>
      </c>
      <c r="C1004" s="1" t="str" cm="1">
        <f t="array" aca="1" ref="C1004" ca="1">_xlfn.IFS(
E1004="Payment", $AM$19,
E1004="Interest accrual", $AM$15,
E1004="Depreciation", $AM$16,
TRUE, "")</f>
        <v/>
      </c>
      <c r="D1004" s="1" t="str" cm="1">
        <f t="array" aca="1" ref="D1004" ca="1">_xlfn.IFS(
E1004="Payment", _xlfn.XLOOKUP(A1004, lease_table_dates, lease_table_payments, 0, 0),
E1004="Interest accrual", _xlfn.XLOOKUP(A1004, lease_table_dates, lease_table_interest_accruals, 0, 0),
E1004="Depreciation", _xlfn.XLOOKUP(A1004, rou_table_dates, rou_table_deprs, 0, 0),
TRUE, ""
)</f>
        <v/>
      </c>
      <c r="E1004" s="7" t="str" cm="1">
        <f t="array" aca="1" ref="E1004" ca="1">_xlfn.IFS(
AND(SUMIFS(lease_table_interest_accruals, lease_table_dates, A1004)&gt;0, COUNTIFS($E$14:E1003, "Interest accrual", $A$14:A1003, A1004)=0), "Interest accrual",
AND(SUMIFS(lease_table_payments, lease_table_dates, A1004)&gt;0, COUNTIFS($E$14:E1003, "Payment", $A$14:A1003, A1004)=0), "Payment",
AND(SUMIFS(rou_table_deprs, rou_table_dates, A1004)&gt;0, COUNTIFS($E$14:E1003, "Depreciation", $A$14:A1003, A1004)=0), "Depreciation",
TRUE,  ""
)</f>
        <v/>
      </c>
      <c r="G1004" s="13" t="str" cm="1">
        <f t="array" aca="1" ref="G1004" ca="1">_xlfn.IFS(
AND($B$11="Hə", $B$3="İllik"), Z1004,
AND($B$11="Hə", $B$3="Aylıq"), AA1004,
$B$11="Yox", X1004)</f>
        <v/>
      </c>
      <c r="H1004" s="1" t="str" cm="1">
        <f t="array" aca="1" ref="H1004" ca="1">_xlfn.IFS( G1004="", "",
TRUE, ROUND( H1003+I1004-J1004, 2) )</f>
        <v/>
      </c>
      <c r="I1004" s="1" t="str" cm="1">
        <f t="array" aca="1" ref="I1004" ca="1">_xlfn.IFS(G1004="", "",
G1004=last_payment_date, (J1004-H1003),
 TRUE,  -  (H1003- H1003* (1+$B$6)^ (_xlfn.DAYS(G1004,G1003)/365) )
)</f>
        <v/>
      </c>
      <c r="J1004" s="1" t="str" cm="1">
        <f t="array" aca="1" ref="J1004" ca="1">_xlfn.IFS(G1004="", "",
TRUE, _xlfn.XLOOKUP(G1004,  payment_dates, payments,0,0)
)</f>
        <v/>
      </c>
      <c r="L1004" s="8" t="str" cm="1">
        <f t="array" aca="1" ref="L1004" ca="1">_xlfn.IFS(
AND($B$11="Hə", $B$3="İllik"), AC1004,
AND($B$11="Hə", $B$3="Aylıq"), AD1004,
$B$11="Yox", AB1004)</f>
        <v/>
      </c>
      <c r="M1004" s="1" t="str" cm="1">
        <f t="array" aca="1" ref="M1004" ca="1">_xlfn.IFS( L1004="", "",
(M1003-N1004)&lt;=0.5, 0,
TRUE,  M1003-N1004)</f>
        <v/>
      </c>
      <c r="N1004" s="7" t="str" cm="1">
        <f t="array" aca="1" ref="N1004" ca="1">_xlfn.IFS(
L1004="", "",
TRUE, MIN(M1003, ROUND($M$14/ (last_rou_date - $B$2) * (L1004-L1003), 2) )
)</f>
        <v/>
      </c>
      <c r="P1004" s="59" t="str">
        <f t="shared" ca="1" si="45"/>
        <v/>
      </c>
      <c r="Q1004" s="1" t="str" cm="1">
        <f t="array" aca="1" ref="Q1004" ca="1">_xlfn.IFS(P1004="","",
$B$11="Hə", _xlfn.XLOOKUP(DATE(P1004, 12, 31), rou_table_dates, rou_table_nbvs,0, 0),
TRUE,  MAX(0, ROUND($M$14 - $M$14/ (last_rou_date - $B$2) * (DATE(P1004,12,31) - $B$2), 2) )
)</f>
        <v/>
      </c>
      <c r="R1004" s="1" t="str" cm="1">
        <f t="array" aca="1" ref="R1004" ca="1">_xlfn.IFS(P1004="","",
$B$11="Hə", _xlfn.XLOOKUP(DATE(P1004, 12, 31), lease_table_dates, lease_table_balances,0, 0),
TRUE, IFERROR( XNPV($B$6, IF(payment_dates &gt;DATE(P1004, 12, 31), payments,  0),  IF(payment_dates &gt;DATE(P1004, 12, 31), payment_dates,  DATE(P1004, 12, 31))    ),0)
)</f>
        <v/>
      </c>
      <c r="S1004" s="1" t="str" cm="1">
        <f t="array" aca="1" ref="S1004" ca="1">_xlfn.IFS(P1004="","",
TRUE,  MIN( MIN(Q1003, $M$14), ROUND($M$14/ (last_rou_date - $B$2) * (DATE(P1004,12,31) - MAX($B$2, DATE(P1004-1, 12, 31))), 2) )
)</f>
        <v/>
      </c>
      <c r="T1004" s="7" t="str" cm="1">
        <f t="array" aca="1" ref="T1004" ca="1">_xlfn.IFS(P1004="", "",
ISTEXT(R1003), R1004- (H1004 - SUMIFS( lease_table_payments, lease_table_years, P1004) -$AG$14 ),
AND(ISNUMBER(R1003), R1004&lt;&gt;""),   R1004- (R1003 - SUMIFS( lease_table_payments, lease_table_years, P1004) )
)</f>
        <v/>
      </c>
      <c r="V1004" s="64">
        <f t="shared" si="47"/>
        <v>991</v>
      </c>
      <c r="W1004" s="51" t="str" cm="1">
        <f t="array" ref="W1004">_xlfn.IFS(
OR(W1003=$B$4, W1003=""),"",
TRUE,W1003+1
)</f>
        <v/>
      </c>
      <c r="X1004" s="51" t="str" cm="1">
        <f t="array" ref="X1004">_xlfn.IFS(X1003="","",
W1004="", "",
AND($B$3="İllik"),DATE(YEAR(X1003)+1,MONTH(X1003),DAY(X1003) ),
AND($B$3="Aylıq", $AH$14="Not end"), EDATE(X1003,1),
AND($B$3="Aylıq", $AH$14="End"), EOMONTH(X1003,1)
)</f>
        <v/>
      </c>
      <c r="Y1004" s="51" t="str" cm="1">
        <f t="array" aca="1" ref="Y1004" ca="1">_xlfn.IFS(
AND($B$7="Dövrün əvvəlində", Y1003&lt;=last_rou_date), DATE(YEAR(Y1003)+1, 12, 31),
AND($B$7="Dövrün sonunda", Y1003&lt;=last_payment_date), DATE(YEAR(Y1003)+1, 12, 31),
TRUE, ""
)</f>
        <v/>
      </c>
      <c r="Z1004" s="75" t="str" cm="1">
        <f t="array" aca="1" ref="Z1004" ca="1">_xlfn.IFS(
AND($AN$14="Not year_end", Z1003&gt;last_payment_date), "",
AND($AN$14="Year_end", Z1003&gt;=last_payment_date), "",
AND($AN$14="Year_end"), DATE(YEAR(Z1003+1), 12, 31),
AND($AN$14="Not year_end", MONTH(Z1003)=12, DAY(Z1003)=31), DATE(YEAR(Z1002)+1, MONTH(Z1002), DAY(Z1002)),
AND($AN$14="Not year_end", OR(MONTH(Z1003)&lt;&gt;12, DAY(Z1003)&lt;&gt;31) ), DATE(YEAR(Z1003), 12, 31)
)</f>
        <v/>
      </c>
      <c r="AA1004" s="75" t="str" cm="1">
        <f t="array" aca="1" ref="AA1004" ca="1">_xlfn.IFS(AA1003="", "",
AND(AA1003=last_payment_date, OR(MONTH(AA1003)&lt;&gt;12, DAY(AA1003)&lt;&gt;31) ), DATE(YEAR(AA1003), 12, 31),
AND(MONTH(AA1003)=12, DAY(AA1003)=31, AA1003&gt;=last_payment_date), "",
AND(MONTH(AA1003)=12, DAY(AA1003)&lt;&gt;31),  EOMONTH(AA1003,0),
AND(MONTH(AA1003)=12, DAY(AA1003)=31, $AH$14="Not end"),  EDATE(AA1002,1),
AND($AH$14="Not end"), EDATE(AA1003, 1),
AND($AH$14="End"), EOMONTH(AA1003, 1)
)</f>
        <v/>
      </c>
      <c r="AB1004" s="75" t="str" cm="1">
        <f t="array" aca="1" ref="AB1004" ca="1">_xlfn.IFS(AB1003="","",
AND(AB1003=last_rou_date), "",
AND($B$3="İllik"),DATE(YEAR(AB1003)+1,MONTH(AB1003),DAY(AB1003) ),
AND($B$3="Aylıq", $AH$14="Not end"), EDATE(AB1003,1),
AND($B$3="Aylıq", $AH$14="End"), EOMONTH(AB1003,1)
)</f>
        <v/>
      </c>
      <c r="AC1004" s="75" t="str" cm="1">
        <f t="array" aca="1" ref="AC1004" ca="1">_xlfn.IFS(
AND($AN$14="Not year_end", AC1003&gt;last_rou_date), "",
AND($AN$14="Year_end", AC1003&gt;=last_rou_date), "",
AND($AN$14="Year_end"), DATE(YEAR(AC1003+1), 12, 31),
AND($AN$14="Not year_end", MONTH(AC1003)=12, DAY(AC1003)=31), DATE(YEAR(AC1002)+1, MONTH(AC1002), DAY(AC1002)),
AND($AN$14="Not year_end", OR(MONTH(AC1003)&lt;&gt;12, DAY(AC1003)&lt;&gt;31) ), DATE(YEAR(AC1003), 12, 31)
)</f>
        <v/>
      </c>
      <c r="AD1004" s="75" t="str" cm="1">
        <f t="array" aca="1" ref="AD1004" ca="1">_xlfn.IFS(AD1003="", "",
AND(AD1003=last_rou_date, OR(MONTH(AD1003)&lt;&gt;12, DAY(AD1003)&lt;&gt;31) ), DATE(YEAR(AD1003), 12, 31),
AND(MONTH(AD1003)=12, DAY(AD1003)=31, AD1003&gt;=last_rou_date), "",
AND(MONTH(AD1003)=12, DAY(AD1003)&lt;&gt;31),  EOMONTH(AD1003,0),
AND(MONTH(AD1003)=12, DAY(AD1003)=31, $AH$14="Not end"),  EDATE(AD1002,1),
AND($AH$14="Not end"), EDATE(AD1003, 1),
AND($AH$14="End"), EOMONTH(AD1003, 1)
)</f>
        <v/>
      </c>
      <c r="AE1004" s="51" t="str" cm="1">
        <f t="array" ref="AE1004">_xlfn.IFS(W1004="", "",
AND(W1004&gt;0, W1004&lt;=$B$4, $C$2="İllik artım, faiz olaraq", $D$2&gt;0, $B$3="İllik"), $B$5*((1+$D$2)^(W1004-1)),
AND(W1004&gt;0, W1004&lt;=$B$4, $C$2="İllik artım, faiz olaraq", $D$2&gt;0, $B$3="Aylıq"), $B$5*((1+$D$2)^ROUNDDOWN((W1004-1)/12,0)),
AND(W1004=1, $C$2="Aşağıdakı kimi dəyişir", ), $B$5,
AND(W1004&gt;1, W1004&lt;=$B$4, $C$2="Aşağıdakı kimi dəyişir"), IFERROR(VLOOKUP(W1004, $C$4:$D$7, 2, FALSE), AE1003),
AND(W1004&gt;0, W1004&lt;=$B$4), $B$5,
TRUE,0 )</f>
        <v/>
      </c>
      <c r="AF1004" s="51" t="str">
        <f t="shared" ca="1" si="46"/>
        <v/>
      </c>
    </row>
    <row r="1005" spans="1:32" x14ac:dyDescent="0.4">
      <c r="A1005" s="13" t="str" cm="1">
        <f t="array" aca="1" ref="A1005" ca="1">_xlfn.IFS(
AND(SUMIFS(lease_table_interest_accruals, lease_table_dates, A1004)&gt;0, COUNTIFS($E$14:E1004, "Interest accrual", $A$14:A1004, A1004)=0),  A1004,
AND(SUMIFS(lease_table_payments, lease_table_dates, A1004)&gt;0, COUNTIFS($E$14:E1004, "Payment", $A$14:A1004, A1004)=0),  A1004,
AND(SUMIFS(rou_table_deprs, rou_table_dates, A1004)&gt;0, COUNTIFS($E$14:E1004, "Depreciation", $A$14:A1004, A1004)=0),  A1004,
TRUE,  IFERROR(INDEX(rou_table_dates,  MATCH(A1004, rou_table_dates)+1, ), "")
)</f>
        <v/>
      </c>
      <c r="B1005" s="1" t="str" cm="1">
        <f t="array" aca="1" ref="B1005" ca="1">_xlfn.IFS(
AND(E1005="Payment", A1005=$B$2), $AM$14,
E1005="Payment", $AM$15,
E1005="Interest accrual", $AM$18,
E1005="Depreciation", $AM$17,
TRUE, "")</f>
        <v/>
      </c>
      <c r="C1005" s="1" t="str" cm="1">
        <f t="array" aca="1" ref="C1005" ca="1">_xlfn.IFS(
E1005="Payment", $AM$19,
E1005="Interest accrual", $AM$15,
E1005="Depreciation", $AM$16,
TRUE, "")</f>
        <v/>
      </c>
      <c r="D1005" s="1" t="str" cm="1">
        <f t="array" aca="1" ref="D1005" ca="1">_xlfn.IFS(
E1005="Payment", _xlfn.XLOOKUP(A1005, lease_table_dates, lease_table_payments, 0, 0),
E1005="Interest accrual", _xlfn.XLOOKUP(A1005, lease_table_dates, lease_table_interest_accruals, 0, 0),
E1005="Depreciation", _xlfn.XLOOKUP(A1005, rou_table_dates, rou_table_deprs, 0, 0),
TRUE, ""
)</f>
        <v/>
      </c>
      <c r="E1005" s="7" t="str" cm="1">
        <f t="array" aca="1" ref="E1005" ca="1">_xlfn.IFS(
AND(SUMIFS(lease_table_interest_accruals, lease_table_dates, A1005)&gt;0, COUNTIFS($E$14:E1004, "Interest accrual", $A$14:A1004, A1005)=0), "Interest accrual",
AND(SUMIFS(lease_table_payments, lease_table_dates, A1005)&gt;0, COUNTIFS($E$14:E1004, "Payment", $A$14:A1004, A1005)=0), "Payment",
AND(SUMIFS(rou_table_deprs, rou_table_dates, A1005)&gt;0, COUNTIFS($E$14:E1004, "Depreciation", $A$14:A1004, A1005)=0), "Depreciation",
TRUE,  ""
)</f>
        <v/>
      </c>
      <c r="G1005" s="13" t="str" cm="1">
        <f t="array" aca="1" ref="G1005" ca="1">_xlfn.IFS(
AND($B$11="Hə", $B$3="İllik"), Z1005,
AND($B$11="Hə", $B$3="Aylıq"), AA1005,
$B$11="Yox", X1005)</f>
        <v/>
      </c>
      <c r="H1005" s="1" t="str" cm="1">
        <f t="array" aca="1" ref="H1005" ca="1">_xlfn.IFS( G1005="", "",
TRUE, ROUND( H1004+I1005-J1005, 2) )</f>
        <v/>
      </c>
      <c r="I1005" s="1" t="str" cm="1">
        <f t="array" aca="1" ref="I1005" ca="1">_xlfn.IFS(G1005="", "",
G1005=last_payment_date, (J1005-H1004),
 TRUE,  -  (H1004- H1004* (1+$B$6)^ (_xlfn.DAYS(G1005,G1004)/365) )
)</f>
        <v/>
      </c>
      <c r="J1005" s="1" t="str" cm="1">
        <f t="array" aca="1" ref="J1005" ca="1">_xlfn.IFS(G1005="", "",
TRUE, _xlfn.XLOOKUP(G1005,  payment_dates, payments,0,0)
)</f>
        <v/>
      </c>
      <c r="L1005" s="8" t="str" cm="1">
        <f t="array" aca="1" ref="L1005" ca="1">_xlfn.IFS(
AND($B$11="Hə", $B$3="İllik"), AC1005,
AND($B$11="Hə", $B$3="Aylıq"), AD1005,
$B$11="Yox", AB1005)</f>
        <v/>
      </c>
      <c r="M1005" s="1" t="str" cm="1">
        <f t="array" aca="1" ref="M1005" ca="1">_xlfn.IFS( L1005="", "",
(M1004-N1005)&lt;=0.5, 0,
TRUE,  M1004-N1005)</f>
        <v/>
      </c>
      <c r="N1005" s="7" t="str" cm="1">
        <f t="array" aca="1" ref="N1005" ca="1">_xlfn.IFS(
L1005="", "",
TRUE, MIN(M1004, ROUND($M$14/ (last_rou_date - $B$2) * (L1005-L1004), 2) )
)</f>
        <v/>
      </c>
      <c r="P1005" s="59" t="str">
        <f t="shared" ca="1" si="45"/>
        <v/>
      </c>
      <c r="Q1005" s="1" t="str" cm="1">
        <f t="array" aca="1" ref="Q1005" ca="1">_xlfn.IFS(P1005="","",
$B$11="Hə", _xlfn.XLOOKUP(DATE(P1005, 12, 31), rou_table_dates, rou_table_nbvs,0, 0),
TRUE,  MAX(0, ROUND($M$14 - $M$14/ (last_rou_date - $B$2) * (DATE(P1005,12,31) - $B$2), 2) )
)</f>
        <v/>
      </c>
      <c r="R1005" s="1" t="str" cm="1">
        <f t="array" aca="1" ref="R1005" ca="1">_xlfn.IFS(P1005="","",
$B$11="Hə", _xlfn.XLOOKUP(DATE(P1005, 12, 31), lease_table_dates, lease_table_balances,0, 0),
TRUE, IFERROR( XNPV($B$6, IF(payment_dates &gt;DATE(P1005, 12, 31), payments,  0),  IF(payment_dates &gt;DATE(P1005, 12, 31), payment_dates,  DATE(P1005, 12, 31))    ),0)
)</f>
        <v/>
      </c>
      <c r="S1005" s="1" t="str" cm="1">
        <f t="array" aca="1" ref="S1005" ca="1">_xlfn.IFS(P1005="","",
TRUE,  MIN( MIN(Q1004, $M$14), ROUND($M$14/ (last_rou_date - $B$2) * (DATE(P1005,12,31) - MAX($B$2, DATE(P1005-1, 12, 31))), 2) )
)</f>
        <v/>
      </c>
      <c r="T1005" s="7" t="str" cm="1">
        <f t="array" aca="1" ref="T1005" ca="1">_xlfn.IFS(P1005="", "",
ISTEXT(R1004), R1005- (H1005 - SUMIFS( lease_table_payments, lease_table_years, P1005) -$AG$14 ),
AND(ISNUMBER(R1004), R1005&lt;&gt;""),   R1005- (R1004 - SUMIFS( lease_table_payments, lease_table_years, P1005) )
)</f>
        <v/>
      </c>
      <c r="V1005" s="64">
        <f t="shared" si="47"/>
        <v>992</v>
      </c>
      <c r="W1005" s="51" t="str" cm="1">
        <f t="array" ref="W1005">_xlfn.IFS(
OR(W1004=$B$4, W1004=""),"",
TRUE,W1004+1
)</f>
        <v/>
      </c>
      <c r="X1005" s="51" t="str" cm="1">
        <f t="array" ref="X1005">_xlfn.IFS(X1004="","",
W1005="", "",
AND($B$3="İllik"),DATE(YEAR(X1004)+1,MONTH(X1004),DAY(X1004) ),
AND($B$3="Aylıq", $AH$14="Not end"), EDATE(X1004,1),
AND($B$3="Aylıq", $AH$14="End"), EOMONTH(X1004,1)
)</f>
        <v/>
      </c>
      <c r="Y1005" s="51" t="str" cm="1">
        <f t="array" aca="1" ref="Y1005" ca="1">_xlfn.IFS(
AND($B$7="Dövrün əvvəlində", Y1004&lt;=last_rou_date), DATE(YEAR(Y1004)+1, 12, 31),
AND($B$7="Dövrün sonunda", Y1004&lt;=last_payment_date), DATE(YEAR(Y1004)+1, 12, 31),
TRUE, ""
)</f>
        <v/>
      </c>
      <c r="Z1005" s="75" t="str" cm="1">
        <f t="array" aca="1" ref="Z1005" ca="1">_xlfn.IFS(
AND($AN$14="Not year_end", Z1004&gt;last_payment_date), "",
AND($AN$14="Year_end", Z1004&gt;=last_payment_date), "",
AND($AN$14="Year_end"), DATE(YEAR(Z1004+1), 12, 31),
AND($AN$14="Not year_end", MONTH(Z1004)=12, DAY(Z1004)=31), DATE(YEAR(Z1003)+1, MONTH(Z1003), DAY(Z1003)),
AND($AN$14="Not year_end", OR(MONTH(Z1004)&lt;&gt;12, DAY(Z1004)&lt;&gt;31) ), DATE(YEAR(Z1004), 12, 31)
)</f>
        <v/>
      </c>
      <c r="AA1005" s="75" t="str" cm="1">
        <f t="array" aca="1" ref="AA1005" ca="1">_xlfn.IFS(AA1004="", "",
AND(AA1004=last_payment_date, OR(MONTH(AA1004)&lt;&gt;12, DAY(AA1004)&lt;&gt;31) ), DATE(YEAR(AA1004), 12, 31),
AND(MONTH(AA1004)=12, DAY(AA1004)=31, AA1004&gt;=last_payment_date), "",
AND(MONTH(AA1004)=12, DAY(AA1004)&lt;&gt;31),  EOMONTH(AA1004,0),
AND(MONTH(AA1004)=12, DAY(AA1004)=31, $AH$14="Not end"),  EDATE(AA1003,1),
AND($AH$14="Not end"), EDATE(AA1004, 1),
AND($AH$14="End"), EOMONTH(AA1004, 1)
)</f>
        <v/>
      </c>
      <c r="AB1005" s="75" t="str" cm="1">
        <f t="array" aca="1" ref="AB1005" ca="1">_xlfn.IFS(AB1004="","",
AND(AB1004=last_rou_date), "",
AND($B$3="İllik"),DATE(YEAR(AB1004)+1,MONTH(AB1004),DAY(AB1004) ),
AND($B$3="Aylıq", $AH$14="Not end"), EDATE(AB1004,1),
AND($B$3="Aylıq", $AH$14="End"), EOMONTH(AB1004,1)
)</f>
        <v/>
      </c>
      <c r="AC1005" s="75" t="str" cm="1">
        <f t="array" aca="1" ref="AC1005" ca="1">_xlfn.IFS(
AND($AN$14="Not year_end", AC1004&gt;last_rou_date), "",
AND($AN$14="Year_end", AC1004&gt;=last_rou_date), "",
AND($AN$14="Year_end"), DATE(YEAR(AC1004+1), 12, 31),
AND($AN$14="Not year_end", MONTH(AC1004)=12, DAY(AC1004)=31), DATE(YEAR(AC1003)+1, MONTH(AC1003), DAY(AC1003)),
AND($AN$14="Not year_end", OR(MONTH(AC1004)&lt;&gt;12, DAY(AC1004)&lt;&gt;31) ), DATE(YEAR(AC1004), 12, 31)
)</f>
        <v/>
      </c>
      <c r="AD1005" s="75" t="str" cm="1">
        <f t="array" aca="1" ref="AD1005" ca="1">_xlfn.IFS(AD1004="", "",
AND(AD1004=last_rou_date, OR(MONTH(AD1004)&lt;&gt;12, DAY(AD1004)&lt;&gt;31) ), DATE(YEAR(AD1004), 12, 31),
AND(MONTH(AD1004)=12, DAY(AD1004)=31, AD1004&gt;=last_rou_date), "",
AND(MONTH(AD1004)=12, DAY(AD1004)&lt;&gt;31),  EOMONTH(AD1004,0),
AND(MONTH(AD1004)=12, DAY(AD1004)=31, $AH$14="Not end"),  EDATE(AD1003,1),
AND($AH$14="Not end"), EDATE(AD1004, 1),
AND($AH$14="End"), EOMONTH(AD1004, 1)
)</f>
        <v/>
      </c>
      <c r="AE1005" s="51" t="str" cm="1">
        <f t="array" ref="AE1005">_xlfn.IFS(W1005="", "",
AND(W1005&gt;0, W1005&lt;=$B$4, $C$2="İllik artım, faiz olaraq", $D$2&gt;0, $B$3="İllik"), $B$5*((1+$D$2)^(W1005-1)),
AND(W1005&gt;0, W1005&lt;=$B$4, $C$2="İllik artım, faiz olaraq", $D$2&gt;0, $B$3="Aylıq"), $B$5*((1+$D$2)^ROUNDDOWN((W1005-1)/12,0)),
AND(W1005=1, $C$2="Aşağıdakı kimi dəyişir", ), $B$5,
AND(W1005&gt;1, W1005&lt;=$B$4, $C$2="Aşağıdakı kimi dəyişir"), IFERROR(VLOOKUP(W1005, $C$4:$D$7, 2, FALSE), AE1004),
AND(W1005&gt;0, W1005&lt;=$B$4), $B$5,
TRUE,0 )</f>
        <v/>
      </c>
      <c r="AF1005" s="51" t="str">
        <f t="shared" ca="1" si="46"/>
        <v/>
      </c>
    </row>
    <row r="1006" spans="1:32" x14ac:dyDescent="0.4">
      <c r="A1006" s="13" t="str" cm="1">
        <f t="array" aca="1" ref="A1006" ca="1">_xlfn.IFS(
AND(SUMIFS(lease_table_interest_accruals, lease_table_dates, A1005)&gt;0, COUNTIFS($E$14:E1005, "Interest accrual", $A$14:A1005, A1005)=0),  A1005,
AND(SUMIFS(lease_table_payments, lease_table_dates, A1005)&gt;0, COUNTIFS($E$14:E1005, "Payment", $A$14:A1005, A1005)=0),  A1005,
AND(SUMIFS(rou_table_deprs, rou_table_dates, A1005)&gt;0, COUNTIFS($E$14:E1005, "Depreciation", $A$14:A1005, A1005)=0),  A1005,
TRUE,  IFERROR(INDEX(rou_table_dates,  MATCH(A1005, rou_table_dates)+1, ), "")
)</f>
        <v/>
      </c>
      <c r="B1006" s="1" t="str" cm="1">
        <f t="array" aca="1" ref="B1006" ca="1">_xlfn.IFS(
AND(E1006="Payment", A1006=$B$2), $AM$14,
E1006="Payment", $AM$15,
E1006="Interest accrual", $AM$18,
E1006="Depreciation", $AM$17,
TRUE, "")</f>
        <v/>
      </c>
      <c r="C1006" s="1" t="str" cm="1">
        <f t="array" aca="1" ref="C1006" ca="1">_xlfn.IFS(
E1006="Payment", $AM$19,
E1006="Interest accrual", $AM$15,
E1006="Depreciation", $AM$16,
TRUE, "")</f>
        <v/>
      </c>
      <c r="D1006" s="1" t="str" cm="1">
        <f t="array" aca="1" ref="D1006" ca="1">_xlfn.IFS(
E1006="Payment", _xlfn.XLOOKUP(A1006, lease_table_dates, lease_table_payments, 0, 0),
E1006="Interest accrual", _xlfn.XLOOKUP(A1006, lease_table_dates, lease_table_interest_accruals, 0, 0),
E1006="Depreciation", _xlfn.XLOOKUP(A1006, rou_table_dates, rou_table_deprs, 0, 0),
TRUE, ""
)</f>
        <v/>
      </c>
      <c r="E1006" s="7" t="str" cm="1">
        <f t="array" aca="1" ref="E1006" ca="1">_xlfn.IFS(
AND(SUMIFS(lease_table_interest_accruals, lease_table_dates, A1006)&gt;0, COUNTIFS($E$14:E1005, "Interest accrual", $A$14:A1005, A1006)=0), "Interest accrual",
AND(SUMIFS(lease_table_payments, lease_table_dates, A1006)&gt;0, COUNTIFS($E$14:E1005, "Payment", $A$14:A1005, A1006)=0), "Payment",
AND(SUMIFS(rou_table_deprs, rou_table_dates, A1006)&gt;0, COUNTIFS($E$14:E1005, "Depreciation", $A$14:A1005, A1006)=0), "Depreciation",
TRUE,  ""
)</f>
        <v/>
      </c>
      <c r="G1006" s="13" t="str" cm="1">
        <f t="array" aca="1" ref="G1006" ca="1">_xlfn.IFS(
AND($B$11="Hə", $B$3="İllik"), Z1006,
AND($B$11="Hə", $B$3="Aylıq"), AA1006,
$B$11="Yox", X1006)</f>
        <v/>
      </c>
      <c r="H1006" s="1" t="str" cm="1">
        <f t="array" aca="1" ref="H1006" ca="1">_xlfn.IFS( G1006="", "",
TRUE, ROUND( H1005+I1006-J1006, 2) )</f>
        <v/>
      </c>
      <c r="I1006" s="1" t="str" cm="1">
        <f t="array" aca="1" ref="I1006" ca="1">_xlfn.IFS(G1006="", "",
G1006=last_payment_date, (J1006-H1005),
 TRUE,  -  (H1005- H1005* (1+$B$6)^ (_xlfn.DAYS(G1006,G1005)/365) )
)</f>
        <v/>
      </c>
      <c r="J1006" s="1" t="str" cm="1">
        <f t="array" aca="1" ref="J1006" ca="1">_xlfn.IFS(G1006="", "",
TRUE, _xlfn.XLOOKUP(G1006,  payment_dates, payments,0,0)
)</f>
        <v/>
      </c>
      <c r="L1006" s="8" t="str" cm="1">
        <f t="array" aca="1" ref="L1006" ca="1">_xlfn.IFS(
AND($B$11="Hə", $B$3="İllik"), AC1006,
AND($B$11="Hə", $B$3="Aylıq"), AD1006,
$B$11="Yox", AB1006)</f>
        <v/>
      </c>
      <c r="M1006" s="1" t="str" cm="1">
        <f t="array" aca="1" ref="M1006" ca="1">_xlfn.IFS( L1006="", "",
(M1005-N1006)&lt;=0.5, 0,
TRUE,  M1005-N1006)</f>
        <v/>
      </c>
      <c r="N1006" s="7" t="str" cm="1">
        <f t="array" aca="1" ref="N1006" ca="1">_xlfn.IFS(
L1006="", "",
TRUE, MIN(M1005, ROUND($M$14/ (last_rou_date - $B$2) * (L1006-L1005), 2) )
)</f>
        <v/>
      </c>
      <c r="P1006" s="59" t="str">
        <f t="shared" ca="1" si="45"/>
        <v/>
      </c>
      <c r="Q1006" s="1" t="str" cm="1">
        <f t="array" aca="1" ref="Q1006" ca="1">_xlfn.IFS(P1006="","",
$B$11="Hə", _xlfn.XLOOKUP(DATE(P1006, 12, 31), rou_table_dates, rou_table_nbvs,0, 0),
TRUE,  MAX(0, ROUND($M$14 - $M$14/ (last_rou_date - $B$2) * (DATE(P1006,12,31) - $B$2), 2) )
)</f>
        <v/>
      </c>
      <c r="R1006" s="1" t="str" cm="1">
        <f t="array" aca="1" ref="R1006" ca="1">_xlfn.IFS(P1006="","",
$B$11="Hə", _xlfn.XLOOKUP(DATE(P1006, 12, 31), lease_table_dates, lease_table_balances,0, 0),
TRUE, IFERROR( XNPV($B$6, IF(payment_dates &gt;DATE(P1006, 12, 31), payments,  0),  IF(payment_dates &gt;DATE(P1006, 12, 31), payment_dates,  DATE(P1006, 12, 31))    ),0)
)</f>
        <v/>
      </c>
      <c r="S1006" s="1" t="str" cm="1">
        <f t="array" aca="1" ref="S1006" ca="1">_xlfn.IFS(P1006="","",
TRUE,  MIN( MIN(Q1005, $M$14), ROUND($M$14/ (last_rou_date - $B$2) * (DATE(P1006,12,31) - MAX($B$2, DATE(P1006-1, 12, 31))), 2) )
)</f>
        <v/>
      </c>
      <c r="T1006" s="7" t="str" cm="1">
        <f t="array" aca="1" ref="T1006" ca="1">_xlfn.IFS(P1006="", "",
ISTEXT(R1005), R1006- (H1006 - SUMIFS( lease_table_payments, lease_table_years, P1006) -$AG$14 ),
AND(ISNUMBER(R1005), R1006&lt;&gt;""),   R1006- (R1005 - SUMIFS( lease_table_payments, lease_table_years, P1006) )
)</f>
        <v/>
      </c>
      <c r="V1006" s="64">
        <f t="shared" si="47"/>
        <v>993</v>
      </c>
      <c r="W1006" s="51" t="str" cm="1">
        <f t="array" ref="W1006">_xlfn.IFS(
OR(W1005=$B$4, W1005=""),"",
TRUE,W1005+1
)</f>
        <v/>
      </c>
      <c r="X1006" s="51" t="str" cm="1">
        <f t="array" ref="X1006">_xlfn.IFS(X1005="","",
W1006="", "",
AND($B$3="İllik"),DATE(YEAR(X1005)+1,MONTH(X1005),DAY(X1005) ),
AND($B$3="Aylıq", $AH$14="Not end"), EDATE(X1005,1),
AND($B$3="Aylıq", $AH$14="End"), EOMONTH(X1005,1)
)</f>
        <v/>
      </c>
      <c r="Y1006" s="51" t="str" cm="1">
        <f t="array" aca="1" ref="Y1006" ca="1">_xlfn.IFS(
AND($B$7="Dövrün əvvəlində", Y1005&lt;=last_rou_date), DATE(YEAR(Y1005)+1, 12, 31),
AND($B$7="Dövrün sonunda", Y1005&lt;=last_payment_date), DATE(YEAR(Y1005)+1, 12, 31),
TRUE, ""
)</f>
        <v/>
      </c>
      <c r="Z1006" s="75" t="str" cm="1">
        <f t="array" aca="1" ref="Z1006" ca="1">_xlfn.IFS(
AND($AN$14="Not year_end", Z1005&gt;last_payment_date), "",
AND($AN$14="Year_end", Z1005&gt;=last_payment_date), "",
AND($AN$14="Year_end"), DATE(YEAR(Z1005+1), 12, 31),
AND($AN$14="Not year_end", MONTH(Z1005)=12, DAY(Z1005)=31), DATE(YEAR(Z1004)+1, MONTH(Z1004), DAY(Z1004)),
AND($AN$14="Not year_end", OR(MONTH(Z1005)&lt;&gt;12, DAY(Z1005)&lt;&gt;31) ), DATE(YEAR(Z1005), 12, 31)
)</f>
        <v/>
      </c>
      <c r="AA1006" s="75" t="str" cm="1">
        <f t="array" aca="1" ref="AA1006" ca="1">_xlfn.IFS(AA1005="", "",
AND(AA1005=last_payment_date, OR(MONTH(AA1005)&lt;&gt;12, DAY(AA1005)&lt;&gt;31) ), DATE(YEAR(AA1005), 12, 31),
AND(MONTH(AA1005)=12, DAY(AA1005)=31, AA1005&gt;=last_payment_date), "",
AND(MONTH(AA1005)=12, DAY(AA1005)&lt;&gt;31),  EOMONTH(AA1005,0),
AND(MONTH(AA1005)=12, DAY(AA1005)=31, $AH$14="Not end"),  EDATE(AA1004,1),
AND($AH$14="Not end"), EDATE(AA1005, 1),
AND($AH$14="End"), EOMONTH(AA1005, 1)
)</f>
        <v/>
      </c>
      <c r="AB1006" s="75" t="str" cm="1">
        <f t="array" aca="1" ref="AB1006" ca="1">_xlfn.IFS(AB1005="","",
AND(AB1005=last_rou_date), "",
AND($B$3="İllik"),DATE(YEAR(AB1005)+1,MONTH(AB1005),DAY(AB1005) ),
AND($B$3="Aylıq", $AH$14="Not end"), EDATE(AB1005,1),
AND($B$3="Aylıq", $AH$14="End"), EOMONTH(AB1005,1)
)</f>
        <v/>
      </c>
      <c r="AC1006" s="75" t="str" cm="1">
        <f t="array" aca="1" ref="AC1006" ca="1">_xlfn.IFS(
AND($AN$14="Not year_end", AC1005&gt;last_rou_date), "",
AND($AN$14="Year_end", AC1005&gt;=last_rou_date), "",
AND($AN$14="Year_end"), DATE(YEAR(AC1005+1), 12, 31),
AND($AN$14="Not year_end", MONTH(AC1005)=12, DAY(AC1005)=31), DATE(YEAR(AC1004)+1, MONTH(AC1004), DAY(AC1004)),
AND($AN$14="Not year_end", OR(MONTH(AC1005)&lt;&gt;12, DAY(AC1005)&lt;&gt;31) ), DATE(YEAR(AC1005), 12, 31)
)</f>
        <v/>
      </c>
      <c r="AD1006" s="75" t="str" cm="1">
        <f t="array" aca="1" ref="AD1006" ca="1">_xlfn.IFS(AD1005="", "",
AND(AD1005=last_rou_date, OR(MONTH(AD1005)&lt;&gt;12, DAY(AD1005)&lt;&gt;31) ), DATE(YEAR(AD1005), 12, 31),
AND(MONTH(AD1005)=12, DAY(AD1005)=31, AD1005&gt;=last_rou_date), "",
AND(MONTH(AD1005)=12, DAY(AD1005)&lt;&gt;31),  EOMONTH(AD1005,0),
AND(MONTH(AD1005)=12, DAY(AD1005)=31, $AH$14="Not end"),  EDATE(AD1004,1),
AND($AH$14="Not end"), EDATE(AD1005, 1),
AND($AH$14="End"), EOMONTH(AD1005, 1)
)</f>
        <v/>
      </c>
      <c r="AE1006" s="51" t="str" cm="1">
        <f t="array" ref="AE1006">_xlfn.IFS(W1006="", "",
AND(W1006&gt;0, W1006&lt;=$B$4, $C$2="İllik artım, faiz olaraq", $D$2&gt;0, $B$3="İllik"), $B$5*((1+$D$2)^(W1006-1)),
AND(W1006&gt;0, W1006&lt;=$B$4, $C$2="İllik artım, faiz olaraq", $D$2&gt;0, $B$3="Aylıq"), $B$5*((1+$D$2)^ROUNDDOWN((W1006-1)/12,0)),
AND(W1006=1, $C$2="Aşağıdakı kimi dəyişir", ), $B$5,
AND(W1006&gt;1, W1006&lt;=$B$4, $C$2="Aşağıdakı kimi dəyişir"), IFERROR(VLOOKUP(W1006, $C$4:$D$7, 2, FALSE), AE1005),
AND(W1006&gt;0, W1006&lt;=$B$4), $B$5,
TRUE,0 )</f>
        <v/>
      </c>
      <c r="AF1006" s="51" t="str">
        <f t="shared" ca="1" si="46"/>
        <v/>
      </c>
    </row>
    <row r="1007" spans="1:32" x14ac:dyDescent="0.4">
      <c r="A1007" s="13" t="str" cm="1">
        <f t="array" aca="1" ref="A1007" ca="1">_xlfn.IFS(
AND(SUMIFS(lease_table_interest_accruals, lease_table_dates, A1006)&gt;0, COUNTIFS($E$14:E1006, "Interest accrual", $A$14:A1006, A1006)=0),  A1006,
AND(SUMIFS(lease_table_payments, lease_table_dates, A1006)&gt;0, COUNTIFS($E$14:E1006, "Payment", $A$14:A1006, A1006)=0),  A1006,
AND(SUMIFS(rou_table_deprs, rou_table_dates, A1006)&gt;0, COUNTIFS($E$14:E1006, "Depreciation", $A$14:A1006, A1006)=0),  A1006,
TRUE,  IFERROR(INDEX(rou_table_dates,  MATCH(A1006, rou_table_dates)+1, ), "")
)</f>
        <v/>
      </c>
      <c r="B1007" s="1" t="str" cm="1">
        <f t="array" aca="1" ref="B1007" ca="1">_xlfn.IFS(
AND(E1007="Payment", A1007=$B$2), $AM$14,
E1007="Payment", $AM$15,
E1007="Interest accrual", $AM$18,
E1007="Depreciation", $AM$17,
TRUE, "")</f>
        <v/>
      </c>
      <c r="C1007" s="1" t="str" cm="1">
        <f t="array" aca="1" ref="C1007" ca="1">_xlfn.IFS(
E1007="Payment", $AM$19,
E1007="Interest accrual", $AM$15,
E1007="Depreciation", $AM$16,
TRUE, "")</f>
        <v/>
      </c>
      <c r="D1007" s="1" t="str" cm="1">
        <f t="array" aca="1" ref="D1007" ca="1">_xlfn.IFS(
E1007="Payment", _xlfn.XLOOKUP(A1007, lease_table_dates, lease_table_payments, 0, 0),
E1007="Interest accrual", _xlfn.XLOOKUP(A1007, lease_table_dates, lease_table_interest_accruals, 0, 0),
E1007="Depreciation", _xlfn.XLOOKUP(A1007, rou_table_dates, rou_table_deprs, 0, 0),
TRUE, ""
)</f>
        <v/>
      </c>
      <c r="E1007" s="7" t="str" cm="1">
        <f t="array" aca="1" ref="E1007" ca="1">_xlfn.IFS(
AND(SUMIFS(lease_table_interest_accruals, lease_table_dates, A1007)&gt;0, COUNTIFS($E$14:E1006, "Interest accrual", $A$14:A1006, A1007)=0), "Interest accrual",
AND(SUMIFS(lease_table_payments, lease_table_dates, A1007)&gt;0, COUNTIFS($E$14:E1006, "Payment", $A$14:A1006, A1007)=0), "Payment",
AND(SUMIFS(rou_table_deprs, rou_table_dates, A1007)&gt;0, COUNTIFS($E$14:E1006, "Depreciation", $A$14:A1006, A1007)=0), "Depreciation",
TRUE,  ""
)</f>
        <v/>
      </c>
      <c r="G1007" s="13" t="str" cm="1">
        <f t="array" aca="1" ref="G1007" ca="1">_xlfn.IFS(
AND($B$11="Hə", $B$3="İllik"), Z1007,
AND($B$11="Hə", $B$3="Aylıq"), AA1007,
$B$11="Yox", X1007)</f>
        <v/>
      </c>
      <c r="H1007" s="1" t="str" cm="1">
        <f t="array" aca="1" ref="H1007" ca="1">_xlfn.IFS( G1007="", "",
TRUE, ROUND( H1006+I1007-J1007, 2) )</f>
        <v/>
      </c>
      <c r="I1007" s="1" t="str" cm="1">
        <f t="array" aca="1" ref="I1007" ca="1">_xlfn.IFS(G1007="", "",
G1007=last_payment_date, (J1007-H1006),
 TRUE,  -  (H1006- H1006* (1+$B$6)^ (_xlfn.DAYS(G1007,G1006)/365) )
)</f>
        <v/>
      </c>
      <c r="J1007" s="1" t="str" cm="1">
        <f t="array" aca="1" ref="J1007" ca="1">_xlfn.IFS(G1007="", "",
TRUE, _xlfn.XLOOKUP(G1007,  payment_dates, payments,0,0)
)</f>
        <v/>
      </c>
      <c r="L1007" s="8" t="str" cm="1">
        <f t="array" aca="1" ref="L1007" ca="1">_xlfn.IFS(
AND($B$11="Hə", $B$3="İllik"), AC1007,
AND($B$11="Hə", $B$3="Aylıq"), AD1007,
$B$11="Yox", AB1007)</f>
        <v/>
      </c>
      <c r="M1007" s="1" t="str" cm="1">
        <f t="array" aca="1" ref="M1007" ca="1">_xlfn.IFS( L1007="", "",
(M1006-N1007)&lt;=0.5, 0,
TRUE,  M1006-N1007)</f>
        <v/>
      </c>
      <c r="N1007" s="7" t="str" cm="1">
        <f t="array" aca="1" ref="N1007" ca="1">_xlfn.IFS(
L1007="", "",
TRUE, MIN(M1006, ROUND($M$14/ (last_rou_date - $B$2) * (L1007-L1006), 2) )
)</f>
        <v/>
      </c>
      <c r="P1007" s="59" t="str">
        <f t="shared" ca="1" si="45"/>
        <v/>
      </c>
      <c r="Q1007" s="1" t="str" cm="1">
        <f t="array" aca="1" ref="Q1007" ca="1">_xlfn.IFS(P1007="","",
$B$11="Hə", _xlfn.XLOOKUP(DATE(P1007, 12, 31), rou_table_dates, rou_table_nbvs,0, 0),
TRUE,  MAX(0, ROUND($M$14 - $M$14/ (last_rou_date - $B$2) * (DATE(P1007,12,31) - $B$2), 2) )
)</f>
        <v/>
      </c>
      <c r="R1007" s="1" t="str" cm="1">
        <f t="array" aca="1" ref="R1007" ca="1">_xlfn.IFS(P1007="","",
$B$11="Hə", _xlfn.XLOOKUP(DATE(P1007, 12, 31), lease_table_dates, lease_table_balances,0, 0),
TRUE, IFERROR( XNPV($B$6, IF(payment_dates &gt;DATE(P1007, 12, 31), payments,  0),  IF(payment_dates &gt;DATE(P1007, 12, 31), payment_dates,  DATE(P1007, 12, 31))    ),0)
)</f>
        <v/>
      </c>
      <c r="S1007" s="1" t="str" cm="1">
        <f t="array" aca="1" ref="S1007" ca="1">_xlfn.IFS(P1007="","",
TRUE,  MIN( MIN(Q1006, $M$14), ROUND($M$14/ (last_rou_date - $B$2) * (DATE(P1007,12,31) - MAX($B$2, DATE(P1007-1, 12, 31))), 2) )
)</f>
        <v/>
      </c>
      <c r="T1007" s="7" t="str" cm="1">
        <f t="array" aca="1" ref="T1007" ca="1">_xlfn.IFS(P1007="", "",
ISTEXT(R1006), R1007- (H1007 - SUMIFS( lease_table_payments, lease_table_years, P1007) -$AG$14 ),
AND(ISNUMBER(R1006), R1007&lt;&gt;""),   R1007- (R1006 - SUMIFS( lease_table_payments, lease_table_years, P1007) )
)</f>
        <v/>
      </c>
      <c r="V1007" s="64">
        <f t="shared" si="47"/>
        <v>994</v>
      </c>
      <c r="W1007" s="51" t="str" cm="1">
        <f t="array" ref="W1007">_xlfn.IFS(
OR(W1006=$B$4, W1006=""),"",
TRUE,W1006+1
)</f>
        <v/>
      </c>
      <c r="X1007" s="51" t="str" cm="1">
        <f t="array" ref="X1007">_xlfn.IFS(X1006="","",
W1007="", "",
AND($B$3="İllik"),DATE(YEAR(X1006)+1,MONTH(X1006),DAY(X1006) ),
AND($B$3="Aylıq", $AH$14="Not end"), EDATE(X1006,1),
AND($B$3="Aylıq", $AH$14="End"), EOMONTH(X1006,1)
)</f>
        <v/>
      </c>
      <c r="Y1007" s="51" t="str" cm="1">
        <f t="array" aca="1" ref="Y1007" ca="1">_xlfn.IFS(
AND($B$7="Dövrün əvvəlində", Y1006&lt;=last_rou_date), DATE(YEAR(Y1006)+1, 12, 31),
AND($B$7="Dövrün sonunda", Y1006&lt;=last_payment_date), DATE(YEAR(Y1006)+1, 12, 31),
TRUE, ""
)</f>
        <v/>
      </c>
      <c r="Z1007" s="75" t="str" cm="1">
        <f t="array" aca="1" ref="Z1007" ca="1">_xlfn.IFS(
AND($AN$14="Not year_end", Z1006&gt;last_payment_date), "",
AND($AN$14="Year_end", Z1006&gt;=last_payment_date), "",
AND($AN$14="Year_end"), DATE(YEAR(Z1006+1), 12, 31),
AND($AN$14="Not year_end", MONTH(Z1006)=12, DAY(Z1006)=31), DATE(YEAR(Z1005)+1, MONTH(Z1005), DAY(Z1005)),
AND($AN$14="Not year_end", OR(MONTH(Z1006)&lt;&gt;12, DAY(Z1006)&lt;&gt;31) ), DATE(YEAR(Z1006), 12, 31)
)</f>
        <v/>
      </c>
      <c r="AA1007" s="75" t="str" cm="1">
        <f t="array" aca="1" ref="AA1007" ca="1">_xlfn.IFS(AA1006="", "",
AND(AA1006=last_payment_date, OR(MONTH(AA1006)&lt;&gt;12, DAY(AA1006)&lt;&gt;31) ), DATE(YEAR(AA1006), 12, 31),
AND(MONTH(AA1006)=12, DAY(AA1006)=31, AA1006&gt;=last_payment_date), "",
AND(MONTH(AA1006)=12, DAY(AA1006)&lt;&gt;31),  EOMONTH(AA1006,0),
AND(MONTH(AA1006)=12, DAY(AA1006)=31, $AH$14="Not end"),  EDATE(AA1005,1),
AND($AH$14="Not end"), EDATE(AA1006, 1),
AND($AH$14="End"), EOMONTH(AA1006, 1)
)</f>
        <v/>
      </c>
      <c r="AB1007" s="75" t="str" cm="1">
        <f t="array" aca="1" ref="AB1007" ca="1">_xlfn.IFS(AB1006="","",
AND(AB1006=last_rou_date), "",
AND($B$3="İllik"),DATE(YEAR(AB1006)+1,MONTH(AB1006),DAY(AB1006) ),
AND($B$3="Aylıq", $AH$14="Not end"), EDATE(AB1006,1),
AND($B$3="Aylıq", $AH$14="End"), EOMONTH(AB1006,1)
)</f>
        <v/>
      </c>
      <c r="AC1007" s="75" t="str" cm="1">
        <f t="array" aca="1" ref="AC1007" ca="1">_xlfn.IFS(
AND($AN$14="Not year_end", AC1006&gt;last_rou_date), "",
AND($AN$14="Year_end", AC1006&gt;=last_rou_date), "",
AND($AN$14="Year_end"), DATE(YEAR(AC1006+1), 12, 31),
AND($AN$14="Not year_end", MONTH(AC1006)=12, DAY(AC1006)=31), DATE(YEAR(AC1005)+1, MONTH(AC1005), DAY(AC1005)),
AND($AN$14="Not year_end", OR(MONTH(AC1006)&lt;&gt;12, DAY(AC1006)&lt;&gt;31) ), DATE(YEAR(AC1006), 12, 31)
)</f>
        <v/>
      </c>
      <c r="AD1007" s="75" t="str" cm="1">
        <f t="array" aca="1" ref="AD1007" ca="1">_xlfn.IFS(AD1006="", "",
AND(AD1006=last_rou_date, OR(MONTH(AD1006)&lt;&gt;12, DAY(AD1006)&lt;&gt;31) ), DATE(YEAR(AD1006), 12, 31),
AND(MONTH(AD1006)=12, DAY(AD1006)=31, AD1006&gt;=last_rou_date), "",
AND(MONTH(AD1006)=12, DAY(AD1006)&lt;&gt;31),  EOMONTH(AD1006,0),
AND(MONTH(AD1006)=12, DAY(AD1006)=31, $AH$14="Not end"),  EDATE(AD1005,1),
AND($AH$14="Not end"), EDATE(AD1006, 1),
AND($AH$14="End"), EOMONTH(AD1006, 1)
)</f>
        <v/>
      </c>
      <c r="AE1007" s="51" t="str" cm="1">
        <f t="array" ref="AE1007">_xlfn.IFS(W1007="", "",
AND(W1007&gt;0, W1007&lt;=$B$4, $C$2="İllik artım, faiz olaraq", $D$2&gt;0, $B$3="İllik"), $B$5*((1+$D$2)^(W1007-1)),
AND(W1007&gt;0, W1007&lt;=$B$4, $C$2="İllik artım, faiz olaraq", $D$2&gt;0, $B$3="Aylıq"), $B$5*((1+$D$2)^ROUNDDOWN((W1007-1)/12,0)),
AND(W1007=1, $C$2="Aşağıdakı kimi dəyişir", ), $B$5,
AND(W1007&gt;1, W1007&lt;=$B$4, $C$2="Aşağıdakı kimi dəyişir"), IFERROR(VLOOKUP(W1007, $C$4:$D$7, 2, FALSE), AE1006),
AND(W1007&gt;0, W1007&lt;=$B$4), $B$5,
TRUE,0 )</f>
        <v/>
      </c>
      <c r="AF1007" s="51" t="str">
        <f t="shared" ca="1" si="46"/>
        <v/>
      </c>
    </row>
    <row r="1008" spans="1:32" x14ac:dyDescent="0.4">
      <c r="A1008" s="13" t="str" cm="1">
        <f t="array" aca="1" ref="A1008" ca="1">_xlfn.IFS(
AND(SUMIFS(lease_table_interest_accruals, lease_table_dates, A1007)&gt;0, COUNTIFS($E$14:E1007, "Interest accrual", $A$14:A1007, A1007)=0),  A1007,
AND(SUMIFS(lease_table_payments, lease_table_dates, A1007)&gt;0, COUNTIFS($E$14:E1007, "Payment", $A$14:A1007, A1007)=0),  A1007,
AND(SUMIFS(rou_table_deprs, rou_table_dates, A1007)&gt;0, COUNTIFS($E$14:E1007, "Depreciation", $A$14:A1007, A1007)=0),  A1007,
TRUE,  IFERROR(INDEX(rou_table_dates,  MATCH(A1007, rou_table_dates)+1, ), "")
)</f>
        <v/>
      </c>
      <c r="B1008" s="1" t="str" cm="1">
        <f t="array" aca="1" ref="B1008" ca="1">_xlfn.IFS(
AND(E1008="Payment", A1008=$B$2), $AM$14,
E1008="Payment", $AM$15,
E1008="Interest accrual", $AM$18,
E1008="Depreciation", $AM$17,
TRUE, "")</f>
        <v/>
      </c>
      <c r="C1008" s="1" t="str" cm="1">
        <f t="array" aca="1" ref="C1008" ca="1">_xlfn.IFS(
E1008="Payment", $AM$19,
E1008="Interest accrual", $AM$15,
E1008="Depreciation", $AM$16,
TRUE, "")</f>
        <v/>
      </c>
      <c r="D1008" s="1" t="str" cm="1">
        <f t="array" aca="1" ref="D1008" ca="1">_xlfn.IFS(
E1008="Payment", _xlfn.XLOOKUP(A1008, lease_table_dates, lease_table_payments, 0, 0),
E1008="Interest accrual", _xlfn.XLOOKUP(A1008, lease_table_dates, lease_table_interest_accruals, 0, 0),
E1008="Depreciation", _xlfn.XLOOKUP(A1008, rou_table_dates, rou_table_deprs, 0, 0),
TRUE, ""
)</f>
        <v/>
      </c>
      <c r="E1008" s="7" t="str" cm="1">
        <f t="array" aca="1" ref="E1008" ca="1">_xlfn.IFS(
AND(SUMIFS(lease_table_interest_accruals, lease_table_dates, A1008)&gt;0, COUNTIFS($E$14:E1007, "Interest accrual", $A$14:A1007, A1008)=0), "Interest accrual",
AND(SUMIFS(lease_table_payments, lease_table_dates, A1008)&gt;0, COUNTIFS($E$14:E1007, "Payment", $A$14:A1007, A1008)=0), "Payment",
AND(SUMIFS(rou_table_deprs, rou_table_dates, A1008)&gt;0, COUNTIFS($E$14:E1007, "Depreciation", $A$14:A1007, A1008)=0), "Depreciation",
TRUE,  ""
)</f>
        <v/>
      </c>
      <c r="G1008" s="13" t="str" cm="1">
        <f t="array" aca="1" ref="G1008" ca="1">_xlfn.IFS(
AND($B$11="Hə", $B$3="İllik"), Z1008,
AND($B$11="Hə", $B$3="Aylıq"), AA1008,
$B$11="Yox", X1008)</f>
        <v/>
      </c>
      <c r="H1008" s="1" t="str" cm="1">
        <f t="array" aca="1" ref="H1008" ca="1">_xlfn.IFS( G1008="", "",
TRUE, ROUND( H1007+I1008-J1008, 2) )</f>
        <v/>
      </c>
      <c r="I1008" s="1" t="str" cm="1">
        <f t="array" aca="1" ref="I1008" ca="1">_xlfn.IFS(G1008="", "",
G1008=last_payment_date, (J1008-H1007),
 TRUE,  -  (H1007- H1007* (1+$B$6)^ (_xlfn.DAYS(G1008,G1007)/365) )
)</f>
        <v/>
      </c>
      <c r="J1008" s="1" t="str" cm="1">
        <f t="array" aca="1" ref="J1008" ca="1">_xlfn.IFS(G1008="", "",
TRUE, _xlfn.XLOOKUP(G1008,  payment_dates, payments,0,0)
)</f>
        <v/>
      </c>
      <c r="L1008" s="8" t="str" cm="1">
        <f t="array" aca="1" ref="L1008" ca="1">_xlfn.IFS(
AND($B$11="Hə", $B$3="İllik"), AC1008,
AND($B$11="Hə", $B$3="Aylıq"), AD1008,
$B$11="Yox", AB1008)</f>
        <v/>
      </c>
      <c r="M1008" s="1" t="str" cm="1">
        <f t="array" aca="1" ref="M1008" ca="1">_xlfn.IFS( L1008="", "",
(M1007-N1008)&lt;=0.5, 0,
TRUE,  M1007-N1008)</f>
        <v/>
      </c>
      <c r="N1008" s="7" t="str" cm="1">
        <f t="array" aca="1" ref="N1008" ca="1">_xlfn.IFS(
L1008="", "",
TRUE, MIN(M1007, ROUND($M$14/ (last_rou_date - $B$2) * (L1008-L1007), 2) )
)</f>
        <v/>
      </c>
      <c r="P1008" s="59" t="str">
        <f t="shared" ca="1" si="45"/>
        <v/>
      </c>
      <c r="Q1008" s="1" t="str" cm="1">
        <f t="array" aca="1" ref="Q1008" ca="1">_xlfn.IFS(P1008="","",
$B$11="Hə", _xlfn.XLOOKUP(DATE(P1008, 12, 31), rou_table_dates, rou_table_nbvs,0, 0),
TRUE,  MAX(0, ROUND($M$14 - $M$14/ (last_rou_date - $B$2) * (DATE(P1008,12,31) - $B$2), 2) )
)</f>
        <v/>
      </c>
      <c r="R1008" s="1" t="str" cm="1">
        <f t="array" aca="1" ref="R1008" ca="1">_xlfn.IFS(P1008="","",
$B$11="Hə", _xlfn.XLOOKUP(DATE(P1008, 12, 31), lease_table_dates, lease_table_balances,0, 0),
TRUE, IFERROR( XNPV($B$6, IF(payment_dates &gt;DATE(P1008, 12, 31), payments,  0),  IF(payment_dates &gt;DATE(P1008, 12, 31), payment_dates,  DATE(P1008, 12, 31))    ),0)
)</f>
        <v/>
      </c>
      <c r="S1008" s="1" t="str" cm="1">
        <f t="array" aca="1" ref="S1008" ca="1">_xlfn.IFS(P1008="","",
TRUE,  MIN( MIN(Q1007, $M$14), ROUND($M$14/ (last_rou_date - $B$2) * (DATE(P1008,12,31) - MAX($B$2, DATE(P1008-1, 12, 31))), 2) )
)</f>
        <v/>
      </c>
      <c r="T1008" s="7" t="str" cm="1">
        <f t="array" aca="1" ref="T1008" ca="1">_xlfn.IFS(P1008="", "",
ISTEXT(R1007), R1008- (H1008 - SUMIFS( lease_table_payments, lease_table_years, P1008) -$AG$14 ),
AND(ISNUMBER(R1007), R1008&lt;&gt;""),   R1008- (R1007 - SUMIFS( lease_table_payments, lease_table_years, P1008) )
)</f>
        <v/>
      </c>
      <c r="V1008" s="64">
        <f t="shared" si="47"/>
        <v>995</v>
      </c>
      <c r="W1008" s="51" t="str" cm="1">
        <f t="array" ref="W1008">_xlfn.IFS(
OR(W1007=$B$4, W1007=""),"",
TRUE,W1007+1
)</f>
        <v/>
      </c>
      <c r="X1008" s="51" t="str" cm="1">
        <f t="array" ref="X1008">_xlfn.IFS(X1007="","",
W1008="", "",
AND($B$3="İllik"),DATE(YEAR(X1007)+1,MONTH(X1007),DAY(X1007) ),
AND($B$3="Aylıq", $AH$14="Not end"), EDATE(X1007,1),
AND($B$3="Aylıq", $AH$14="End"), EOMONTH(X1007,1)
)</f>
        <v/>
      </c>
      <c r="Y1008" s="51" t="str" cm="1">
        <f t="array" aca="1" ref="Y1008" ca="1">_xlfn.IFS(
AND($B$7="Dövrün əvvəlində", Y1007&lt;=last_rou_date), DATE(YEAR(Y1007)+1, 12, 31),
AND($B$7="Dövrün sonunda", Y1007&lt;=last_payment_date), DATE(YEAR(Y1007)+1, 12, 31),
TRUE, ""
)</f>
        <v/>
      </c>
      <c r="Z1008" s="75" t="str" cm="1">
        <f t="array" aca="1" ref="Z1008" ca="1">_xlfn.IFS(
AND($AN$14="Not year_end", Z1007&gt;last_payment_date), "",
AND($AN$14="Year_end", Z1007&gt;=last_payment_date), "",
AND($AN$14="Year_end"), DATE(YEAR(Z1007+1), 12, 31),
AND($AN$14="Not year_end", MONTH(Z1007)=12, DAY(Z1007)=31), DATE(YEAR(Z1006)+1, MONTH(Z1006), DAY(Z1006)),
AND($AN$14="Not year_end", OR(MONTH(Z1007)&lt;&gt;12, DAY(Z1007)&lt;&gt;31) ), DATE(YEAR(Z1007), 12, 31)
)</f>
        <v/>
      </c>
      <c r="AA1008" s="75" t="str" cm="1">
        <f t="array" aca="1" ref="AA1008" ca="1">_xlfn.IFS(AA1007="", "",
AND(AA1007=last_payment_date, OR(MONTH(AA1007)&lt;&gt;12, DAY(AA1007)&lt;&gt;31) ), DATE(YEAR(AA1007), 12, 31),
AND(MONTH(AA1007)=12, DAY(AA1007)=31, AA1007&gt;=last_payment_date), "",
AND(MONTH(AA1007)=12, DAY(AA1007)&lt;&gt;31),  EOMONTH(AA1007,0),
AND(MONTH(AA1007)=12, DAY(AA1007)=31, $AH$14="Not end"),  EDATE(AA1006,1),
AND($AH$14="Not end"), EDATE(AA1007, 1),
AND($AH$14="End"), EOMONTH(AA1007, 1)
)</f>
        <v/>
      </c>
      <c r="AB1008" s="75" t="str" cm="1">
        <f t="array" aca="1" ref="AB1008" ca="1">_xlfn.IFS(AB1007="","",
AND(AB1007=last_rou_date), "",
AND($B$3="İllik"),DATE(YEAR(AB1007)+1,MONTH(AB1007),DAY(AB1007) ),
AND($B$3="Aylıq", $AH$14="Not end"), EDATE(AB1007,1),
AND($B$3="Aylıq", $AH$14="End"), EOMONTH(AB1007,1)
)</f>
        <v/>
      </c>
      <c r="AC1008" s="75" t="str" cm="1">
        <f t="array" aca="1" ref="AC1008" ca="1">_xlfn.IFS(
AND($AN$14="Not year_end", AC1007&gt;last_rou_date), "",
AND($AN$14="Year_end", AC1007&gt;=last_rou_date), "",
AND($AN$14="Year_end"), DATE(YEAR(AC1007+1), 12, 31),
AND($AN$14="Not year_end", MONTH(AC1007)=12, DAY(AC1007)=31), DATE(YEAR(AC1006)+1, MONTH(AC1006), DAY(AC1006)),
AND($AN$14="Not year_end", OR(MONTH(AC1007)&lt;&gt;12, DAY(AC1007)&lt;&gt;31) ), DATE(YEAR(AC1007), 12, 31)
)</f>
        <v/>
      </c>
      <c r="AD1008" s="75" t="str" cm="1">
        <f t="array" aca="1" ref="AD1008" ca="1">_xlfn.IFS(AD1007="", "",
AND(AD1007=last_rou_date, OR(MONTH(AD1007)&lt;&gt;12, DAY(AD1007)&lt;&gt;31) ), DATE(YEAR(AD1007), 12, 31),
AND(MONTH(AD1007)=12, DAY(AD1007)=31, AD1007&gt;=last_rou_date), "",
AND(MONTH(AD1007)=12, DAY(AD1007)&lt;&gt;31),  EOMONTH(AD1007,0),
AND(MONTH(AD1007)=12, DAY(AD1007)=31, $AH$14="Not end"),  EDATE(AD1006,1),
AND($AH$14="Not end"), EDATE(AD1007, 1),
AND($AH$14="End"), EOMONTH(AD1007, 1)
)</f>
        <v/>
      </c>
      <c r="AE1008" s="51" t="str" cm="1">
        <f t="array" ref="AE1008">_xlfn.IFS(W1008="", "",
AND(W1008&gt;0, W1008&lt;=$B$4, $C$2="İllik artım, faiz olaraq", $D$2&gt;0, $B$3="İllik"), $B$5*((1+$D$2)^(W1008-1)),
AND(W1008&gt;0, W1008&lt;=$B$4, $C$2="İllik artım, faiz olaraq", $D$2&gt;0, $B$3="Aylıq"), $B$5*((1+$D$2)^ROUNDDOWN((W1008-1)/12,0)),
AND(W1008=1, $C$2="Aşağıdakı kimi dəyişir", ), $B$5,
AND(W1008&gt;1, W1008&lt;=$B$4, $C$2="Aşağıdakı kimi dəyişir"), IFERROR(VLOOKUP(W1008, $C$4:$D$7, 2, FALSE), AE1007),
AND(W1008&gt;0, W1008&lt;=$B$4), $B$5,
TRUE,0 )</f>
        <v/>
      </c>
      <c r="AF1008" s="51" t="str">
        <f t="shared" ca="1" si="46"/>
        <v/>
      </c>
    </row>
    <row r="1009" spans="1:32" x14ac:dyDescent="0.4">
      <c r="A1009" s="13" t="str" cm="1">
        <f t="array" aca="1" ref="A1009" ca="1">_xlfn.IFS(
AND(SUMIFS(lease_table_interest_accruals, lease_table_dates, A1008)&gt;0, COUNTIFS($E$14:E1008, "Interest accrual", $A$14:A1008, A1008)=0),  A1008,
AND(SUMIFS(lease_table_payments, lease_table_dates, A1008)&gt;0, COUNTIFS($E$14:E1008, "Payment", $A$14:A1008, A1008)=0),  A1008,
AND(SUMIFS(rou_table_deprs, rou_table_dates, A1008)&gt;0, COUNTIFS($E$14:E1008, "Depreciation", $A$14:A1008, A1008)=0),  A1008,
TRUE,  IFERROR(INDEX(rou_table_dates,  MATCH(A1008, rou_table_dates)+1, ), "")
)</f>
        <v/>
      </c>
      <c r="B1009" s="1" t="str" cm="1">
        <f t="array" aca="1" ref="B1009" ca="1">_xlfn.IFS(
AND(E1009="Payment", A1009=$B$2), $AM$14,
E1009="Payment", $AM$15,
E1009="Interest accrual", $AM$18,
E1009="Depreciation", $AM$17,
TRUE, "")</f>
        <v/>
      </c>
      <c r="C1009" s="1" t="str" cm="1">
        <f t="array" aca="1" ref="C1009" ca="1">_xlfn.IFS(
E1009="Payment", $AM$19,
E1009="Interest accrual", $AM$15,
E1009="Depreciation", $AM$16,
TRUE, "")</f>
        <v/>
      </c>
      <c r="D1009" s="1" t="str" cm="1">
        <f t="array" aca="1" ref="D1009" ca="1">_xlfn.IFS(
E1009="Payment", _xlfn.XLOOKUP(A1009, lease_table_dates, lease_table_payments, 0, 0),
E1009="Interest accrual", _xlfn.XLOOKUP(A1009, lease_table_dates, lease_table_interest_accruals, 0, 0),
E1009="Depreciation", _xlfn.XLOOKUP(A1009, rou_table_dates, rou_table_deprs, 0, 0),
TRUE, ""
)</f>
        <v/>
      </c>
      <c r="E1009" s="7" t="str" cm="1">
        <f t="array" aca="1" ref="E1009" ca="1">_xlfn.IFS(
AND(SUMIFS(lease_table_interest_accruals, lease_table_dates, A1009)&gt;0, COUNTIFS($E$14:E1008, "Interest accrual", $A$14:A1008, A1009)=0), "Interest accrual",
AND(SUMIFS(lease_table_payments, lease_table_dates, A1009)&gt;0, COUNTIFS($E$14:E1008, "Payment", $A$14:A1008, A1009)=0), "Payment",
AND(SUMIFS(rou_table_deprs, rou_table_dates, A1009)&gt;0, COUNTIFS($E$14:E1008, "Depreciation", $A$14:A1008, A1009)=0), "Depreciation",
TRUE,  ""
)</f>
        <v/>
      </c>
      <c r="G1009" s="13" t="str" cm="1">
        <f t="array" aca="1" ref="G1009" ca="1">_xlfn.IFS(
AND($B$11="Hə", $B$3="İllik"), Z1009,
AND($B$11="Hə", $B$3="Aylıq"), AA1009,
$B$11="Yox", X1009)</f>
        <v/>
      </c>
      <c r="H1009" s="1" t="str" cm="1">
        <f t="array" aca="1" ref="H1009" ca="1">_xlfn.IFS( G1009="", "",
TRUE, ROUND( H1008+I1009-J1009, 2) )</f>
        <v/>
      </c>
      <c r="I1009" s="1" t="str" cm="1">
        <f t="array" aca="1" ref="I1009" ca="1">_xlfn.IFS(G1009="", "",
G1009=last_payment_date, (J1009-H1008),
 TRUE,  -  (H1008- H1008* (1+$B$6)^ (_xlfn.DAYS(G1009,G1008)/365) )
)</f>
        <v/>
      </c>
      <c r="J1009" s="1" t="str" cm="1">
        <f t="array" aca="1" ref="J1009" ca="1">_xlfn.IFS(G1009="", "",
TRUE, _xlfn.XLOOKUP(G1009,  payment_dates, payments,0,0)
)</f>
        <v/>
      </c>
      <c r="L1009" s="8" t="str" cm="1">
        <f t="array" aca="1" ref="L1009" ca="1">_xlfn.IFS(
AND($B$11="Hə", $B$3="İllik"), AC1009,
AND($B$11="Hə", $B$3="Aylıq"), AD1009,
$B$11="Yox", AB1009)</f>
        <v/>
      </c>
      <c r="M1009" s="1" t="str" cm="1">
        <f t="array" aca="1" ref="M1009" ca="1">_xlfn.IFS( L1009="", "",
(M1008-N1009)&lt;=0.5, 0,
TRUE,  M1008-N1009)</f>
        <v/>
      </c>
      <c r="N1009" s="7" t="str" cm="1">
        <f t="array" aca="1" ref="N1009" ca="1">_xlfn.IFS(
L1009="", "",
TRUE, MIN(M1008, ROUND($M$14/ (last_rou_date - $B$2) * (L1009-L1008), 2) )
)</f>
        <v/>
      </c>
      <c r="P1009" s="59" t="str">
        <f t="shared" ca="1" si="45"/>
        <v/>
      </c>
      <c r="Q1009" s="1" t="str" cm="1">
        <f t="array" aca="1" ref="Q1009" ca="1">_xlfn.IFS(P1009="","",
$B$11="Hə", _xlfn.XLOOKUP(DATE(P1009, 12, 31), rou_table_dates, rou_table_nbvs,0, 0),
TRUE,  MAX(0, ROUND($M$14 - $M$14/ (last_rou_date - $B$2) * (DATE(P1009,12,31) - $B$2), 2) )
)</f>
        <v/>
      </c>
      <c r="R1009" s="1" t="str" cm="1">
        <f t="array" aca="1" ref="R1009" ca="1">_xlfn.IFS(P1009="","",
$B$11="Hə", _xlfn.XLOOKUP(DATE(P1009, 12, 31), lease_table_dates, lease_table_balances,0, 0),
TRUE, IFERROR( XNPV($B$6, IF(payment_dates &gt;DATE(P1009, 12, 31), payments,  0),  IF(payment_dates &gt;DATE(P1009, 12, 31), payment_dates,  DATE(P1009, 12, 31))    ),0)
)</f>
        <v/>
      </c>
      <c r="S1009" s="1" t="str" cm="1">
        <f t="array" aca="1" ref="S1009" ca="1">_xlfn.IFS(P1009="","",
TRUE,  MIN( MIN(Q1008, $M$14), ROUND($M$14/ (last_rou_date - $B$2) * (DATE(P1009,12,31) - MAX($B$2, DATE(P1009-1, 12, 31))), 2) )
)</f>
        <v/>
      </c>
      <c r="T1009" s="7" t="str" cm="1">
        <f t="array" aca="1" ref="T1009" ca="1">_xlfn.IFS(P1009="", "",
ISTEXT(R1008), R1009- (H1009 - SUMIFS( lease_table_payments, lease_table_years, P1009) -$AG$14 ),
AND(ISNUMBER(R1008), R1009&lt;&gt;""),   R1009- (R1008 - SUMIFS( lease_table_payments, lease_table_years, P1009) )
)</f>
        <v/>
      </c>
      <c r="V1009" s="64">
        <f t="shared" si="47"/>
        <v>996</v>
      </c>
      <c r="W1009" s="51" t="str" cm="1">
        <f t="array" ref="W1009">_xlfn.IFS(
OR(W1008=$B$4, W1008=""),"",
TRUE,W1008+1
)</f>
        <v/>
      </c>
      <c r="X1009" s="51" t="str" cm="1">
        <f t="array" ref="X1009">_xlfn.IFS(X1008="","",
W1009="", "",
AND($B$3="İllik"),DATE(YEAR(X1008)+1,MONTH(X1008),DAY(X1008) ),
AND($B$3="Aylıq", $AH$14="Not end"), EDATE(X1008,1),
AND($B$3="Aylıq", $AH$14="End"), EOMONTH(X1008,1)
)</f>
        <v/>
      </c>
      <c r="Y1009" s="51" t="str" cm="1">
        <f t="array" aca="1" ref="Y1009" ca="1">_xlfn.IFS(
AND($B$7="Dövrün əvvəlində", Y1008&lt;=last_rou_date), DATE(YEAR(Y1008)+1, 12, 31),
AND($B$7="Dövrün sonunda", Y1008&lt;=last_payment_date), DATE(YEAR(Y1008)+1, 12, 31),
TRUE, ""
)</f>
        <v/>
      </c>
      <c r="Z1009" s="75" t="str" cm="1">
        <f t="array" aca="1" ref="Z1009" ca="1">_xlfn.IFS(
AND($AN$14="Not year_end", Z1008&gt;last_payment_date), "",
AND($AN$14="Year_end", Z1008&gt;=last_payment_date), "",
AND($AN$14="Year_end"), DATE(YEAR(Z1008+1), 12, 31),
AND($AN$14="Not year_end", MONTH(Z1008)=12, DAY(Z1008)=31), DATE(YEAR(Z1007)+1, MONTH(Z1007), DAY(Z1007)),
AND($AN$14="Not year_end", OR(MONTH(Z1008)&lt;&gt;12, DAY(Z1008)&lt;&gt;31) ), DATE(YEAR(Z1008), 12, 31)
)</f>
        <v/>
      </c>
      <c r="AA1009" s="75" t="str" cm="1">
        <f t="array" aca="1" ref="AA1009" ca="1">_xlfn.IFS(AA1008="", "",
AND(AA1008=last_payment_date, OR(MONTH(AA1008)&lt;&gt;12, DAY(AA1008)&lt;&gt;31) ), DATE(YEAR(AA1008), 12, 31),
AND(MONTH(AA1008)=12, DAY(AA1008)=31, AA1008&gt;=last_payment_date), "",
AND(MONTH(AA1008)=12, DAY(AA1008)&lt;&gt;31),  EOMONTH(AA1008,0),
AND(MONTH(AA1008)=12, DAY(AA1008)=31, $AH$14="Not end"),  EDATE(AA1007,1),
AND($AH$14="Not end"), EDATE(AA1008, 1),
AND($AH$14="End"), EOMONTH(AA1008, 1)
)</f>
        <v/>
      </c>
      <c r="AB1009" s="75" t="str" cm="1">
        <f t="array" aca="1" ref="AB1009" ca="1">_xlfn.IFS(AB1008="","",
AND(AB1008=last_rou_date), "",
AND($B$3="İllik"),DATE(YEAR(AB1008)+1,MONTH(AB1008),DAY(AB1008) ),
AND($B$3="Aylıq", $AH$14="Not end"), EDATE(AB1008,1),
AND($B$3="Aylıq", $AH$14="End"), EOMONTH(AB1008,1)
)</f>
        <v/>
      </c>
      <c r="AC1009" s="75" t="str" cm="1">
        <f t="array" aca="1" ref="AC1009" ca="1">_xlfn.IFS(
AND($AN$14="Not year_end", AC1008&gt;last_rou_date), "",
AND($AN$14="Year_end", AC1008&gt;=last_rou_date), "",
AND($AN$14="Year_end"), DATE(YEAR(AC1008+1), 12, 31),
AND($AN$14="Not year_end", MONTH(AC1008)=12, DAY(AC1008)=31), DATE(YEAR(AC1007)+1, MONTH(AC1007), DAY(AC1007)),
AND($AN$14="Not year_end", OR(MONTH(AC1008)&lt;&gt;12, DAY(AC1008)&lt;&gt;31) ), DATE(YEAR(AC1008), 12, 31)
)</f>
        <v/>
      </c>
      <c r="AD1009" s="75" t="str" cm="1">
        <f t="array" aca="1" ref="AD1009" ca="1">_xlfn.IFS(AD1008="", "",
AND(AD1008=last_rou_date, OR(MONTH(AD1008)&lt;&gt;12, DAY(AD1008)&lt;&gt;31) ), DATE(YEAR(AD1008), 12, 31),
AND(MONTH(AD1008)=12, DAY(AD1008)=31, AD1008&gt;=last_rou_date), "",
AND(MONTH(AD1008)=12, DAY(AD1008)&lt;&gt;31),  EOMONTH(AD1008,0),
AND(MONTH(AD1008)=12, DAY(AD1008)=31, $AH$14="Not end"),  EDATE(AD1007,1),
AND($AH$14="Not end"), EDATE(AD1008, 1),
AND($AH$14="End"), EOMONTH(AD1008, 1)
)</f>
        <v/>
      </c>
      <c r="AE1009" s="51" t="str" cm="1">
        <f t="array" ref="AE1009">_xlfn.IFS(W1009="", "",
AND(W1009&gt;0, W1009&lt;=$B$4, $C$2="İllik artım, faiz olaraq", $D$2&gt;0, $B$3="İllik"), $B$5*((1+$D$2)^(W1009-1)),
AND(W1009&gt;0, W1009&lt;=$B$4, $C$2="İllik artım, faiz olaraq", $D$2&gt;0, $B$3="Aylıq"), $B$5*((1+$D$2)^ROUNDDOWN((W1009-1)/12,0)),
AND(W1009=1, $C$2="Aşağıdakı kimi dəyişir", ), $B$5,
AND(W1009&gt;1, W1009&lt;=$B$4, $C$2="Aşağıdakı kimi dəyişir"), IFERROR(VLOOKUP(W1009, $C$4:$D$7, 2, FALSE), AE1008),
AND(W1009&gt;0, W1009&lt;=$B$4), $B$5,
TRUE,0 )</f>
        <v/>
      </c>
      <c r="AF1009" s="51" t="str">
        <f t="shared" ca="1" si="46"/>
        <v/>
      </c>
    </row>
    <row r="1010" spans="1:32" x14ac:dyDescent="0.4">
      <c r="A1010" s="13" t="str" cm="1">
        <f t="array" aca="1" ref="A1010" ca="1">_xlfn.IFS(
AND(SUMIFS(lease_table_interest_accruals, lease_table_dates, A1009)&gt;0, COUNTIFS($E$14:E1009, "Interest accrual", $A$14:A1009, A1009)=0),  A1009,
AND(SUMIFS(lease_table_payments, lease_table_dates, A1009)&gt;0, COUNTIFS($E$14:E1009, "Payment", $A$14:A1009, A1009)=0),  A1009,
AND(SUMIFS(rou_table_deprs, rou_table_dates, A1009)&gt;0, COUNTIFS($E$14:E1009, "Depreciation", $A$14:A1009, A1009)=0),  A1009,
TRUE,  IFERROR(INDEX(rou_table_dates,  MATCH(A1009, rou_table_dates)+1, ), "")
)</f>
        <v/>
      </c>
      <c r="B1010" s="1" t="str" cm="1">
        <f t="array" aca="1" ref="B1010" ca="1">_xlfn.IFS(
AND(E1010="Payment", A1010=$B$2), $AM$14,
E1010="Payment", $AM$15,
E1010="Interest accrual", $AM$18,
E1010="Depreciation", $AM$17,
TRUE, "")</f>
        <v/>
      </c>
      <c r="C1010" s="1" t="str" cm="1">
        <f t="array" aca="1" ref="C1010" ca="1">_xlfn.IFS(
E1010="Payment", $AM$19,
E1010="Interest accrual", $AM$15,
E1010="Depreciation", $AM$16,
TRUE, "")</f>
        <v/>
      </c>
      <c r="D1010" s="1" t="str" cm="1">
        <f t="array" aca="1" ref="D1010" ca="1">_xlfn.IFS(
E1010="Payment", _xlfn.XLOOKUP(A1010, lease_table_dates, lease_table_payments, 0, 0),
E1010="Interest accrual", _xlfn.XLOOKUP(A1010, lease_table_dates, lease_table_interest_accruals, 0, 0),
E1010="Depreciation", _xlfn.XLOOKUP(A1010, rou_table_dates, rou_table_deprs, 0, 0),
TRUE, ""
)</f>
        <v/>
      </c>
      <c r="E1010" s="7" t="str" cm="1">
        <f t="array" aca="1" ref="E1010" ca="1">_xlfn.IFS(
AND(SUMIFS(lease_table_interest_accruals, lease_table_dates, A1010)&gt;0, COUNTIFS($E$14:E1009, "Interest accrual", $A$14:A1009, A1010)=0), "Interest accrual",
AND(SUMIFS(lease_table_payments, lease_table_dates, A1010)&gt;0, COUNTIFS($E$14:E1009, "Payment", $A$14:A1009, A1010)=0), "Payment",
AND(SUMIFS(rou_table_deprs, rou_table_dates, A1010)&gt;0, COUNTIFS($E$14:E1009, "Depreciation", $A$14:A1009, A1010)=0), "Depreciation",
TRUE,  ""
)</f>
        <v/>
      </c>
      <c r="G1010" s="13" t="str" cm="1">
        <f t="array" aca="1" ref="G1010" ca="1">_xlfn.IFS(
AND($B$11="Hə", $B$3="İllik"), Z1010,
AND($B$11="Hə", $B$3="Aylıq"), AA1010,
$B$11="Yox", X1010)</f>
        <v/>
      </c>
      <c r="H1010" s="1" t="str" cm="1">
        <f t="array" aca="1" ref="H1010" ca="1">_xlfn.IFS( G1010="", "",
TRUE, ROUND( H1009+I1010-J1010, 2) )</f>
        <v/>
      </c>
      <c r="I1010" s="1" t="str" cm="1">
        <f t="array" aca="1" ref="I1010" ca="1">_xlfn.IFS(G1010="", "",
G1010=last_payment_date, (J1010-H1009),
 TRUE,  -  (H1009- H1009* (1+$B$6)^ (_xlfn.DAYS(G1010,G1009)/365) )
)</f>
        <v/>
      </c>
      <c r="J1010" s="1" t="str" cm="1">
        <f t="array" aca="1" ref="J1010" ca="1">_xlfn.IFS(G1010="", "",
TRUE, _xlfn.XLOOKUP(G1010,  payment_dates, payments,0,0)
)</f>
        <v/>
      </c>
      <c r="L1010" s="8" t="str" cm="1">
        <f t="array" aca="1" ref="L1010" ca="1">_xlfn.IFS(
AND($B$11="Hə", $B$3="İllik"), AC1010,
AND($B$11="Hə", $B$3="Aylıq"), AD1010,
$B$11="Yox", AB1010)</f>
        <v/>
      </c>
      <c r="M1010" s="1" t="str" cm="1">
        <f t="array" aca="1" ref="M1010" ca="1">_xlfn.IFS( L1010="", "",
(M1009-N1010)&lt;=0.5, 0,
TRUE,  M1009-N1010)</f>
        <v/>
      </c>
      <c r="N1010" s="7" t="str" cm="1">
        <f t="array" aca="1" ref="N1010" ca="1">_xlfn.IFS(
L1010="", "",
TRUE, MIN(M1009, ROUND($M$14/ (last_rou_date - $B$2) * (L1010-L1009), 2) )
)</f>
        <v/>
      </c>
      <c r="P1010" s="59" t="str">
        <f t="shared" ca="1" si="45"/>
        <v/>
      </c>
      <c r="Q1010" s="1" t="str" cm="1">
        <f t="array" aca="1" ref="Q1010" ca="1">_xlfn.IFS(P1010="","",
$B$11="Hə", _xlfn.XLOOKUP(DATE(P1010, 12, 31), rou_table_dates, rou_table_nbvs,0, 0),
TRUE,  MAX(0, ROUND($M$14 - $M$14/ (last_rou_date - $B$2) * (DATE(P1010,12,31) - $B$2), 2) )
)</f>
        <v/>
      </c>
      <c r="R1010" s="1" t="str" cm="1">
        <f t="array" aca="1" ref="R1010" ca="1">_xlfn.IFS(P1010="","",
$B$11="Hə", _xlfn.XLOOKUP(DATE(P1010, 12, 31), lease_table_dates, lease_table_balances,0, 0),
TRUE, IFERROR( XNPV($B$6, IF(payment_dates &gt;DATE(P1010, 12, 31), payments,  0),  IF(payment_dates &gt;DATE(P1010, 12, 31), payment_dates,  DATE(P1010, 12, 31))    ),0)
)</f>
        <v/>
      </c>
      <c r="S1010" s="1" t="str" cm="1">
        <f t="array" aca="1" ref="S1010" ca="1">_xlfn.IFS(P1010="","",
TRUE,  MIN( MIN(Q1009, $M$14), ROUND($M$14/ (last_rou_date - $B$2) * (DATE(P1010,12,31) - MAX($B$2, DATE(P1010-1, 12, 31))), 2) )
)</f>
        <v/>
      </c>
      <c r="T1010" s="7" t="str" cm="1">
        <f t="array" aca="1" ref="T1010" ca="1">_xlfn.IFS(P1010="", "",
ISTEXT(R1009), R1010- (H1010 - SUMIFS( lease_table_payments, lease_table_years, P1010) -$AG$14 ),
AND(ISNUMBER(R1009), R1010&lt;&gt;""),   R1010- (R1009 - SUMIFS( lease_table_payments, lease_table_years, P1010) )
)</f>
        <v/>
      </c>
      <c r="V1010" s="64">
        <f t="shared" si="47"/>
        <v>997</v>
      </c>
      <c r="W1010" s="51" t="str" cm="1">
        <f t="array" ref="W1010">_xlfn.IFS(
OR(W1009=$B$4, W1009=""),"",
TRUE,W1009+1
)</f>
        <v/>
      </c>
      <c r="X1010" s="51" t="str" cm="1">
        <f t="array" ref="X1010">_xlfn.IFS(X1009="","",
W1010="", "",
AND($B$3="İllik"),DATE(YEAR(X1009)+1,MONTH(X1009),DAY(X1009) ),
AND($B$3="Aylıq", $AH$14="Not end"), EDATE(X1009,1),
AND($B$3="Aylıq", $AH$14="End"), EOMONTH(X1009,1)
)</f>
        <v/>
      </c>
      <c r="Y1010" s="51" t="str" cm="1">
        <f t="array" aca="1" ref="Y1010" ca="1">_xlfn.IFS(
AND($B$7="Dövrün əvvəlində", Y1009&lt;=last_rou_date), DATE(YEAR(Y1009)+1, 12, 31),
AND($B$7="Dövrün sonunda", Y1009&lt;=last_payment_date), DATE(YEAR(Y1009)+1, 12, 31),
TRUE, ""
)</f>
        <v/>
      </c>
      <c r="Z1010" s="75" t="str" cm="1">
        <f t="array" aca="1" ref="Z1010" ca="1">_xlfn.IFS(
AND($AN$14="Not year_end", Z1009&gt;last_payment_date), "",
AND($AN$14="Year_end", Z1009&gt;=last_payment_date), "",
AND($AN$14="Year_end"), DATE(YEAR(Z1009+1), 12, 31),
AND($AN$14="Not year_end", MONTH(Z1009)=12, DAY(Z1009)=31), DATE(YEAR(Z1008)+1, MONTH(Z1008), DAY(Z1008)),
AND($AN$14="Not year_end", OR(MONTH(Z1009)&lt;&gt;12, DAY(Z1009)&lt;&gt;31) ), DATE(YEAR(Z1009), 12, 31)
)</f>
        <v/>
      </c>
      <c r="AA1010" s="75" t="str" cm="1">
        <f t="array" aca="1" ref="AA1010" ca="1">_xlfn.IFS(AA1009="", "",
AND(AA1009=last_payment_date, OR(MONTH(AA1009)&lt;&gt;12, DAY(AA1009)&lt;&gt;31) ), DATE(YEAR(AA1009), 12, 31),
AND(MONTH(AA1009)=12, DAY(AA1009)=31, AA1009&gt;=last_payment_date), "",
AND(MONTH(AA1009)=12, DAY(AA1009)&lt;&gt;31),  EOMONTH(AA1009,0),
AND(MONTH(AA1009)=12, DAY(AA1009)=31, $AH$14="Not end"),  EDATE(AA1008,1),
AND($AH$14="Not end"), EDATE(AA1009, 1),
AND($AH$14="End"), EOMONTH(AA1009, 1)
)</f>
        <v/>
      </c>
      <c r="AB1010" s="75" t="str" cm="1">
        <f t="array" aca="1" ref="AB1010" ca="1">_xlfn.IFS(AB1009="","",
AND(AB1009=last_rou_date), "",
AND($B$3="İllik"),DATE(YEAR(AB1009)+1,MONTH(AB1009),DAY(AB1009) ),
AND($B$3="Aylıq", $AH$14="Not end"), EDATE(AB1009,1),
AND($B$3="Aylıq", $AH$14="End"), EOMONTH(AB1009,1)
)</f>
        <v/>
      </c>
      <c r="AC1010" s="75" t="str" cm="1">
        <f t="array" aca="1" ref="AC1010" ca="1">_xlfn.IFS(
AND($AN$14="Not year_end", AC1009&gt;last_rou_date), "",
AND($AN$14="Year_end", AC1009&gt;=last_rou_date), "",
AND($AN$14="Year_end"), DATE(YEAR(AC1009+1), 12, 31),
AND($AN$14="Not year_end", MONTH(AC1009)=12, DAY(AC1009)=31), DATE(YEAR(AC1008)+1, MONTH(AC1008), DAY(AC1008)),
AND($AN$14="Not year_end", OR(MONTH(AC1009)&lt;&gt;12, DAY(AC1009)&lt;&gt;31) ), DATE(YEAR(AC1009), 12, 31)
)</f>
        <v/>
      </c>
      <c r="AD1010" s="75" t="str" cm="1">
        <f t="array" aca="1" ref="AD1010" ca="1">_xlfn.IFS(AD1009="", "",
AND(AD1009=last_rou_date, OR(MONTH(AD1009)&lt;&gt;12, DAY(AD1009)&lt;&gt;31) ), DATE(YEAR(AD1009), 12, 31),
AND(MONTH(AD1009)=12, DAY(AD1009)=31, AD1009&gt;=last_rou_date), "",
AND(MONTH(AD1009)=12, DAY(AD1009)&lt;&gt;31),  EOMONTH(AD1009,0),
AND(MONTH(AD1009)=12, DAY(AD1009)=31, $AH$14="Not end"),  EDATE(AD1008,1),
AND($AH$14="Not end"), EDATE(AD1009, 1),
AND($AH$14="End"), EOMONTH(AD1009, 1)
)</f>
        <v/>
      </c>
      <c r="AE1010" s="51" t="str" cm="1">
        <f t="array" ref="AE1010">_xlfn.IFS(W1010="", "",
AND(W1010&gt;0, W1010&lt;=$B$4, $C$2="İllik artım, faiz olaraq", $D$2&gt;0, $B$3="İllik"), $B$5*((1+$D$2)^(W1010-1)),
AND(W1010&gt;0, W1010&lt;=$B$4, $C$2="İllik artım, faiz olaraq", $D$2&gt;0, $B$3="Aylıq"), $B$5*((1+$D$2)^ROUNDDOWN((W1010-1)/12,0)),
AND(W1010=1, $C$2="Aşağıdakı kimi dəyişir", ), $B$5,
AND(W1010&gt;1, W1010&lt;=$B$4, $C$2="Aşağıdakı kimi dəyişir"), IFERROR(VLOOKUP(W1010, $C$4:$D$7, 2, FALSE), AE1009),
AND(W1010&gt;0, W1010&lt;=$B$4), $B$5,
TRUE,0 )</f>
        <v/>
      </c>
      <c r="AF1010" s="51" t="str">
        <f t="shared" ca="1" si="46"/>
        <v/>
      </c>
    </row>
    <row r="1011" spans="1:32" x14ac:dyDescent="0.4">
      <c r="A1011" s="13" t="str" cm="1">
        <f t="array" aca="1" ref="A1011" ca="1">_xlfn.IFS(
AND(SUMIFS(lease_table_interest_accruals, lease_table_dates, A1010)&gt;0, COUNTIFS($E$14:E1010, "Interest accrual", $A$14:A1010, A1010)=0),  A1010,
AND(SUMIFS(lease_table_payments, lease_table_dates, A1010)&gt;0, COUNTIFS($E$14:E1010, "Payment", $A$14:A1010, A1010)=0),  A1010,
AND(SUMIFS(rou_table_deprs, rou_table_dates, A1010)&gt;0, COUNTIFS($E$14:E1010, "Depreciation", $A$14:A1010, A1010)=0),  A1010,
TRUE,  IFERROR(INDEX(rou_table_dates,  MATCH(A1010, rou_table_dates)+1, ), "")
)</f>
        <v/>
      </c>
      <c r="B1011" s="1" t="str" cm="1">
        <f t="array" aca="1" ref="B1011" ca="1">_xlfn.IFS(
AND(E1011="Payment", A1011=$B$2), $AM$14,
E1011="Payment", $AM$15,
E1011="Interest accrual", $AM$18,
E1011="Depreciation", $AM$17,
TRUE, "")</f>
        <v/>
      </c>
      <c r="C1011" s="1" t="str" cm="1">
        <f t="array" aca="1" ref="C1011" ca="1">_xlfn.IFS(
E1011="Payment", $AM$19,
E1011="Interest accrual", $AM$15,
E1011="Depreciation", $AM$16,
TRUE, "")</f>
        <v/>
      </c>
      <c r="D1011" s="1" t="str" cm="1">
        <f t="array" aca="1" ref="D1011" ca="1">_xlfn.IFS(
E1011="Payment", _xlfn.XLOOKUP(A1011, lease_table_dates, lease_table_payments, 0, 0),
E1011="Interest accrual", _xlfn.XLOOKUP(A1011, lease_table_dates, lease_table_interest_accruals, 0, 0),
E1011="Depreciation", _xlfn.XLOOKUP(A1011, rou_table_dates, rou_table_deprs, 0, 0),
TRUE, ""
)</f>
        <v/>
      </c>
      <c r="E1011" s="7" t="str" cm="1">
        <f t="array" aca="1" ref="E1011" ca="1">_xlfn.IFS(
AND(SUMIFS(lease_table_interest_accruals, lease_table_dates, A1011)&gt;0, COUNTIFS($E$14:E1010, "Interest accrual", $A$14:A1010, A1011)=0), "Interest accrual",
AND(SUMIFS(lease_table_payments, lease_table_dates, A1011)&gt;0, COUNTIFS($E$14:E1010, "Payment", $A$14:A1010, A1011)=0), "Payment",
AND(SUMIFS(rou_table_deprs, rou_table_dates, A1011)&gt;0, COUNTIFS($E$14:E1010, "Depreciation", $A$14:A1010, A1011)=0), "Depreciation",
TRUE,  ""
)</f>
        <v/>
      </c>
      <c r="G1011" s="13" t="str" cm="1">
        <f t="array" aca="1" ref="G1011" ca="1">_xlfn.IFS(
AND($B$11="Hə", $B$3="İllik"), Z1011,
AND($B$11="Hə", $B$3="Aylıq"), AA1011,
$B$11="Yox", X1011)</f>
        <v/>
      </c>
      <c r="H1011" s="1" t="str" cm="1">
        <f t="array" aca="1" ref="H1011" ca="1">_xlfn.IFS( G1011="", "",
TRUE, ROUND( H1010+I1011-J1011, 2) )</f>
        <v/>
      </c>
      <c r="I1011" s="1" t="str" cm="1">
        <f t="array" aca="1" ref="I1011" ca="1">_xlfn.IFS(G1011="", "",
G1011=last_payment_date, (J1011-H1010),
 TRUE,  -  (H1010- H1010* (1+$B$6)^ (_xlfn.DAYS(G1011,G1010)/365) )
)</f>
        <v/>
      </c>
      <c r="J1011" s="1" t="str" cm="1">
        <f t="array" aca="1" ref="J1011" ca="1">_xlfn.IFS(G1011="", "",
TRUE, _xlfn.XLOOKUP(G1011,  payment_dates, payments,0,0)
)</f>
        <v/>
      </c>
      <c r="L1011" s="8" t="str" cm="1">
        <f t="array" aca="1" ref="L1011" ca="1">_xlfn.IFS(
AND($B$11="Hə", $B$3="İllik"), AC1011,
AND($B$11="Hə", $B$3="Aylıq"), AD1011,
$B$11="Yox", AB1011)</f>
        <v/>
      </c>
      <c r="M1011" s="1" t="str" cm="1">
        <f t="array" aca="1" ref="M1011" ca="1">_xlfn.IFS( L1011="", "",
(M1010-N1011)&lt;=0.5, 0,
TRUE,  M1010-N1011)</f>
        <v/>
      </c>
      <c r="N1011" s="7" t="str" cm="1">
        <f t="array" aca="1" ref="N1011" ca="1">_xlfn.IFS(
L1011="", "",
TRUE, MIN(M1010, ROUND($M$14/ (last_rou_date - $B$2) * (L1011-L1010), 2) )
)</f>
        <v/>
      </c>
      <c r="P1011" s="59" t="str">
        <f t="shared" ca="1" si="45"/>
        <v/>
      </c>
      <c r="Q1011" s="1" t="str" cm="1">
        <f t="array" aca="1" ref="Q1011" ca="1">_xlfn.IFS(P1011="","",
$B$11="Hə", _xlfn.XLOOKUP(DATE(P1011, 12, 31), rou_table_dates, rou_table_nbvs,0, 0),
TRUE,  MAX(0, ROUND($M$14 - $M$14/ (last_rou_date - $B$2) * (DATE(P1011,12,31) - $B$2), 2) )
)</f>
        <v/>
      </c>
      <c r="R1011" s="1" t="str" cm="1">
        <f t="array" aca="1" ref="R1011" ca="1">_xlfn.IFS(P1011="","",
$B$11="Hə", _xlfn.XLOOKUP(DATE(P1011, 12, 31), lease_table_dates, lease_table_balances,0, 0),
TRUE, IFERROR( XNPV($B$6, IF(payment_dates &gt;DATE(P1011, 12, 31), payments,  0),  IF(payment_dates &gt;DATE(P1011, 12, 31), payment_dates,  DATE(P1011, 12, 31))    ),0)
)</f>
        <v/>
      </c>
      <c r="S1011" s="1" t="str" cm="1">
        <f t="array" aca="1" ref="S1011" ca="1">_xlfn.IFS(P1011="","",
TRUE,  MIN( MIN(Q1010, $M$14), ROUND($M$14/ (last_rou_date - $B$2) * (DATE(P1011,12,31) - MAX($B$2, DATE(P1011-1, 12, 31))), 2) )
)</f>
        <v/>
      </c>
      <c r="T1011" s="7" t="str" cm="1">
        <f t="array" aca="1" ref="T1011" ca="1">_xlfn.IFS(P1011="", "",
ISTEXT(R1010), R1011- (H1011 - SUMIFS( lease_table_payments, lease_table_years, P1011) -$AG$14 ),
AND(ISNUMBER(R1010), R1011&lt;&gt;""),   R1011- (R1010 - SUMIFS( lease_table_payments, lease_table_years, P1011) )
)</f>
        <v/>
      </c>
      <c r="V1011" s="64">
        <f t="shared" si="47"/>
        <v>998</v>
      </c>
      <c r="W1011" s="51" t="str" cm="1">
        <f t="array" ref="W1011">_xlfn.IFS(
OR(W1010=$B$4, W1010=""),"",
TRUE,W1010+1
)</f>
        <v/>
      </c>
      <c r="X1011" s="51" t="str" cm="1">
        <f t="array" ref="X1011">_xlfn.IFS(X1010="","",
W1011="", "",
AND($B$3="İllik"),DATE(YEAR(X1010)+1,MONTH(X1010),DAY(X1010) ),
AND($B$3="Aylıq", $AH$14="Not end"), EDATE(X1010,1),
AND($B$3="Aylıq", $AH$14="End"), EOMONTH(X1010,1)
)</f>
        <v/>
      </c>
      <c r="Y1011" s="51" t="str" cm="1">
        <f t="array" aca="1" ref="Y1011" ca="1">_xlfn.IFS(
AND($B$7="Dövrün əvvəlində", Y1010&lt;=last_rou_date), DATE(YEAR(Y1010)+1, 12, 31),
AND($B$7="Dövrün sonunda", Y1010&lt;=last_payment_date), DATE(YEAR(Y1010)+1, 12, 31),
TRUE, ""
)</f>
        <v/>
      </c>
      <c r="Z1011" s="75" t="str" cm="1">
        <f t="array" aca="1" ref="Z1011" ca="1">_xlfn.IFS(
AND($AN$14="Not year_end", Z1010&gt;last_payment_date), "",
AND($AN$14="Year_end", Z1010&gt;=last_payment_date), "",
AND($AN$14="Year_end"), DATE(YEAR(Z1010+1), 12, 31),
AND($AN$14="Not year_end", MONTH(Z1010)=12, DAY(Z1010)=31), DATE(YEAR(Z1009)+1, MONTH(Z1009), DAY(Z1009)),
AND($AN$14="Not year_end", OR(MONTH(Z1010)&lt;&gt;12, DAY(Z1010)&lt;&gt;31) ), DATE(YEAR(Z1010), 12, 31)
)</f>
        <v/>
      </c>
      <c r="AA1011" s="75" t="str" cm="1">
        <f t="array" aca="1" ref="AA1011" ca="1">_xlfn.IFS(AA1010="", "",
AND(AA1010=last_payment_date, OR(MONTH(AA1010)&lt;&gt;12, DAY(AA1010)&lt;&gt;31) ), DATE(YEAR(AA1010), 12, 31),
AND(MONTH(AA1010)=12, DAY(AA1010)=31, AA1010&gt;=last_payment_date), "",
AND(MONTH(AA1010)=12, DAY(AA1010)&lt;&gt;31),  EOMONTH(AA1010,0),
AND(MONTH(AA1010)=12, DAY(AA1010)=31, $AH$14="Not end"),  EDATE(AA1009,1),
AND($AH$14="Not end"), EDATE(AA1010, 1),
AND($AH$14="End"), EOMONTH(AA1010, 1)
)</f>
        <v/>
      </c>
      <c r="AB1011" s="75" t="str" cm="1">
        <f t="array" aca="1" ref="AB1011" ca="1">_xlfn.IFS(AB1010="","",
AND(AB1010=last_rou_date), "",
AND($B$3="İllik"),DATE(YEAR(AB1010)+1,MONTH(AB1010),DAY(AB1010) ),
AND($B$3="Aylıq", $AH$14="Not end"), EDATE(AB1010,1),
AND($B$3="Aylıq", $AH$14="End"), EOMONTH(AB1010,1)
)</f>
        <v/>
      </c>
      <c r="AC1011" s="75" t="str" cm="1">
        <f t="array" aca="1" ref="AC1011" ca="1">_xlfn.IFS(
AND($AN$14="Not year_end", AC1010&gt;last_rou_date), "",
AND($AN$14="Year_end", AC1010&gt;=last_rou_date), "",
AND($AN$14="Year_end"), DATE(YEAR(AC1010+1), 12, 31),
AND($AN$14="Not year_end", MONTH(AC1010)=12, DAY(AC1010)=31), DATE(YEAR(AC1009)+1, MONTH(AC1009), DAY(AC1009)),
AND($AN$14="Not year_end", OR(MONTH(AC1010)&lt;&gt;12, DAY(AC1010)&lt;&gt;31) ), DATE(YEAR(AC1010), 12, 31)
)</f>
        <v/>
      </c>
      <c r="AD1011" s="75" t="str" cm="1">
        <f t="array" aca="1" ref="AD1011" ca="1">_xlfn.IFS(AD1010="", "",
AND(AD1010=last_rou_date, OR(MONTH(AD1010)&lt;&gt;12, DAY(AD1010)&lt;&gt;31) ), DATE(YEAR(AD1010), 12, 31),
AND(MONTH(AD1010)=12, DAY(AD1010)=31, AD1010&gt;=last_rou_date), "",
AND(MONTH(AD1010)=12, DAY(AD1010)&lt;&gt;31),  EOMONTH(AD1010,0),
AND(MONTH(AD1010)=12, DAY(AD1010)=31, $AH$14="Not end"),  EDATE(AD1009,1),
AND($AH$14="Not end"), EDATE(AD1010, 1),
AND($AH$14="End"), EOMONTH(AD1010, 1)
)</f>
        <v/>
      </c>
      <c r="AE1011" s="51" t="str" cm="1">
        <f t="array" ref="AE1011">_xlfn.IFS(W1011="", "",
AND(W1011&gt;0, W1011&lt;=$B$4, $C$2="İllik artım, faiz olaraq", $D$2&gt;0, $B$3="İllik"), $B$5*((1+$D$2)^(W1011-1)),
AND(W1011&gt;0, W1011&lt;=$B$4, $C$2="İllik artım, faiz olaraq", $D$2&gt;0, $B$3="Aylıq"), $B$5*((1+$D$2)^ROUNDDOWN((W1011-1)/12,0)),
AND(W1011=1, $C$2="Aşağıdakı kimi dəyişir", ), $B$5,
AND(W1011&gt;1, W1011&lt;=$B$4, $C$2="Aşağıdakı kimi dəyişir"), IFERROR(VLOOKUP(W1011, $C$4:$D$7, 2, FALSE), AE1010),
AND(W1011&gt;0, W1011&lt;=$B$4), $B$5,
TRUE,0 )</f>
        <v/>
      </c>
      <c r="AF1011" s="51" t="str">
        <f t="shared" ca="1" si="46"/>
        <v/>
      </c>
    </row>
    <row r="1012" spans="1:32" x14ac:dyDescent="0.4">
      <c r="A1012" s="13" t="str" cm="1">
        <f t="array" aca="1" ref="A1012" ca="1">_xlfn.IFS(
AND(SUMIFS(lease_table_interest_accruals, lease_table_dates, A1011)&gt;0, COUNTIFS($E$14:E1011, "Interest accrual", $A$14:A1011, A1011)=0),  A1011,
AND(SUMIFS(lease_table_payments, lease_table_dates, A1011)&gt;0, COUNTIFS($E$14:E1011, "Payment", $A$14:A1011, A1011)=0),  A1011,
AND(SUMIFS(rou_table_deprs, rou_table_dates, A1011)&gt;0, COUNTIFS($E$14:E1011, "Depreciation", $A$14:A1011, A1011)=0),  A1011,
TRUE,  IFERROR(INDEX(rou_table_dates,  MATCH(A1011, rou_table_dates)+1, ), "")
)</f>
        <v/>
      </c>
      <c r="B1012" s="1" t="str" cm="1">
        <f t="array" aca="1" ref="B1012" ca="1">_xlfn.IFS(
AND(E1012="Payment", A1012=$B$2), $AM$14,
E1012="Payment", $AM$15,
E1012="Interest accrual", $AM$18,
E1012="Depreciation", $AM$17,
TRUE, "")</f>
        <v/>
      </c>
      <c r="C1012" s="1" t="str" cm="1">
        <f t="array" aca="1" ref="C1012" ca="1">_xlfn.IFS(
E1012="Payment", $AM$19,
E1012="Interest accrual", $AM$15,
E1012="Depreciation", $AM$16,
TRUE, "")</f>
        <v/>
      </c>
      <c r="D1012" s="1" t="str" cm="1">
        <f t="array" aca="1" ref="D1012" ca="1">_xlfn.IFS(
E1012="Payment", _xlfn.XLOOKUP(A1012, lease_table_dates, lease_table_payments, 0, 0),
E1012="Interest accrual", _xlfn.XLOOKUP(A1012, lease_table_dates, lease_table_interest_accruals, 0, 0),
E1012="Depreciation", _xlfn.XLOOKUP(A1012, rou_table_dates, rou_table_deprs, 0, 0),
TRUE, ""
)</f>
        <v/>
      </c>
      <c r="E1012" s="7" t="str" cm="1">
        <f t="array" aca="1" ref="E1012" ca="1">_xlfn.IFS(
AND(SUMIFS(lease_table_interest_accruals, lease_table_dates, A1012)&gt;0, COUNTIFS($E$14:E1011, "Interest accrual", $A$14:A1011, A1012)=0), "Interest accrual",
AND(SUMIFS(lease_table_payments, lease_table_dates, A1012)&gt;0, COUNTIFS($E$14:E1011, "Payment", $A$14:A1011, A1012)=0), "Payment",
AND(SUMIFS(rou_table_deprs, rou_table_dates, A1012)&gt;0, COUNTIFS($E$14:E1011, "Depreciation", $A$14:A1011, A1012)=0), "Depreciation",
TRUE,  ""
)</f>
        <v/>
      </c>
      <c r="G1012" s="13" t="str" cm="1">
        <f t="array" aca="1" ref="G1012" ca="1">_xlfn.IFS(
AND($B$11="Hə", $B$3="İllik"), Z1012,
AND($B$11="Hə", $B$3="Aylıq"), AA1012,
$B$11="Yox", X1012)</f>
        <v/>
      </c>
      <c r="H1012" s="1" t="str" cm="1">
        <f t="array" aca="1" ref="H1012" ca="1">_xlfn.IFS( G1012="", "",
TRUE, ROUND( H1011+I1012-J1012, 2) )</f>
        <v/>
      </c>
      <c r="I1012" s="1" t="str" cm="1">
        <f t="array" aca="1" ref="I1012" ca="1">_xlfn.IFS(G1012="", "",
G1012=last_payment_date, (J1012-H1011),
 TRUE,  -  (H1011- H1011* (1+$B$6)^ (_xlfn.DAYS(G1012,G1011)/365) )
)</f>
        <v/>
      </c>
      <c r="J1012" s="1" t="str" cm="1">
        <f t="array" aca="1" ref="J1012" ca="1">_xlfn.IFS(G1012="", "",
TRUE, _xlfn.XLOOKUP(G1012,  payment_dates, payments,0,0)
)</f>
        <v/>
      </c>
      <c r="L1012" s="8" t="str" cm="1">
        <f t="array" aca="1" ref="L1012" ca="1">_xlfn.IFS(
AND($B$11="Hə", $B$3="İllik"), AC1012,
AND($B$11="Hə", $B$3="Aylıq"), AD1012,
$B$11="Yox", AB1012)</f>
        <v/>
      </c>
      <c r="M1012" s="1" t="str" cm="1">
        <f t="array" aca="1" ref="M1012" ca="1">_xlfn.IFS( L1012="", "",
(M1011-N1012)&lt;=0.5, 0,
TRUE,  M1011-N1012)</f>
        <v/>
      </c>
      <c r="N1012" s="7" t="str" cm="1">
        <f t="array" aca="1" ref="N1012" ca="1">_xlfn.IFS(
L1012="", "",
TRUE, MIN(M1011, ROUND($M$14/ (last_rou_date - $B$2) * (L1012-L1011), 2) )
)</f>
        <v/>
      </c>
      <c r="P1012" s="59" t="str">
        <f t="shared" ref="P1012:P1075" ca="1" si="48">IF(Y1012="", "", YEAR(Y1012) )</f>
        <v/>
      </c>
      <c r="Q1012" s="1" t="str" cm="1">
        <f t="array" aca="1" ref="Q1012" ca="1">_xlfn.IFS(P1012="","",
$B$11="Hə", _xlfn.XLOOKUP(DATE(P1012, 12, 31), rou_table_dates, rou_table_nbvs,0, 0),
TRUE,  MAX(0, ROUND($M$14 - $M$14/ (last_rou_date - $B$2) * (DATE(P1012,12,31) - $B$2), 2) )
)</f>
        <v/>
      </c>
      <c r="R1012" s="1" t="str" cm="1">
        <f t="array" aca="1" ref="R1012" ca="1">_xlfn.IFS(P1012="","",
$B$11="Hə", _xlfn.XLOOKUP(DATE(P1012, 12, 31), lease_table_dates, lease_table_balances,0, 0),
TRUE, IFERROR( XNPV($B$6, IF(payment_dates &gt;DATE(P1012, 12, 31), payments,  0),  IF(payment_dates &gt;DATE(P1012, 12, 31), payment_dates,  DATE(P1012, 12, 31))    ),0)
)</f>
        <v/>
      </c>
      <c r="S1012" s="1" t="str" cm="1">
        <f t="array" aca="1" ref="S1012" ca="1">_xlfn.IFS(P1012="","",
TRUE,  MIN( MIN(Q1011, $M$14), ROUND($M$14/ (last_rou_date - $B$2) * (DATE(P1012,12,31) - MAX($B$2, DATE(P1012-1, 12, 31))), 2) )
)</f>
        <v/>
      </c>
      <c r="T1012" s="7" t="str" cm="1">
        <f t="array" aca="1" ref="T1012" ca="1">_xlfn.IFS(P1012="", "",
ISTEXT(R1011), R1012- (H1012 - SUMIFS( lease_table_payments, lease_table_years, P1012) -$AG$14 ),
AND(ISNUMBER(R1011), R1012&lt;&gt;""),   R1012- (R1011 - SUMIFS( lease_table_payments, lease_table_years, P1012) )
)</f>
        <v/>
      </c>
      <c r="V1012" s="64">
        <f t="shared" si="47"/>
        <v>999</v>
      </c>
      <c r="W1012" s="51" t="str" cm="1">
        <f t="array" ref="W1012">_xlfn.IFS(
OR(W1011=$B$4, W1011=""),"",
TRUE,W1011+1
)</f>
        <v/>
      </c>
      <c r="X1012" s="51" t="str" cm="1">
        <f t="array" ref="X1012">_xlfn.IFS(X1011="","",
W1012="", "",
AND($B$3="İllik"),DATE(YEAR(X1011)+1,MONTH(X1011),DAY(X1011) ),
AND($B$3="Aylıq", $AH$14="Not end"), EDATE(X1011,1),
AND($B$3="Aylıq", $AH$14="End"), EOMONTH(X1011,1)
)</f>
        <v/>
      </c>
      <c r="Y1012" s="51" t="str" cm="1">
        <f t="array" aca="1" ref="Y1012" ca="1">_xlfn.IFS(
AND($B$7="Dövrün əvvəlində", Y1011&lt;=last_rou_date), DATE(YEAR(Y1011)+1, 12, 31),
AND($B$7="Dövrün sonunda", Y1011&lt;=last_payment_date), DATE(YEAR(Y1011)+1, 12, 31),
TRUE, ""
)</f>
        <v/>
      </c>
      <c r="Z1012" s="75" t="str" cm="1">
        <f t="array" aca="1" ref="Z1012" ca="1">_xlfn.IFS(
AND($AN$14="Not year_end", Z1011&gt;last_payment_date), "",
AND($AN$14="Year_end", Z1011&gt;=last_payment_date), "",
AND($AN$14="Year_end"), DATE(YEAR(Z1011+1), 12, 31),
AND($AN$14="Not year_end", MONTH(Z1011)=12, DAY(Z1011)=31), DATE(YEAR(Z1010)+1, MONTH(Z1010), DAY(Z1010)),
AND($AN$14="Not year_end", OR(MONTH(Z1011)&lt;&gt;12, DAY(Z1011)&lt;&gt;31) ), DATE(YEAR(Z1011), 12, 31)
)</f>
        <v/>
      </c>
      <c r="AA1012" s="75" t="str" cm="1">
        <f t="array" aca="1" ref="AA1012" ca="1">_xlfn.IFS(AA1011="", "",
AND(AA1011=last_payment_date, OR(MONTH(AA1011)&lt;&gt;12, DAY(AA1011)&lt;&gt;31) ), DATE(YEAR(AA1011), 12, 31),
AND(MONTH(AA1011)=12, DAY(AA1011)=31, AA1011&gt;=last_payment_date), "",
AND(MONTH(AA1011)=12, DAY(AA1011)&lt;&gt;31),  EOMONTH(AA1011,0),
AND(MONTH(AA1011)=12, DAY(AA1011)=31, $AH$14="Not end"),  EDATE(AA1010,1),
AND($AH$14="Not end"), EDATE(AA1011, 1),
AND($AH$14="End"), EOMONTH(AA1011, 1)
)</f>
        <v/>
      </c>
      <c r="AB1012" s="75" t="str" cm="1">
        <f t="array" aca="1" ref="AB1012" ca="1">_xlfn.IFS(AB1011="","",
AND(AB1011=last_rou_date), "",
AND($B$3="İllik"),DATE(YEAR(AB1011)+1,MONTH(AB1011),DAY(AB1011) ),
AND($B$3="Aylıq", $AH$14="Not end"), EDATE(AB1011,1),
AND($B$3="Aylıq", $AH$14="End"), EOMONTH(AB1011,1)
)</f>
        <v/>
      </c>
      <c r="AC1012" s="75" t="str" cm="1">
        <f t="array" aca="1" ref="AC1012" ca="1">_xlfn.IFS(
AND($AN$14="Not year_end", AC1011&gt;last_rou_date), "",
AND($AN$14="Year_end", AC1011&gt;=last_rou_date), "",
AND($AN$14="Year_end"), DATE(YEAR(AC1011+1), 12, 31),
AND($AN$14="Not year_end", MONTH(AC1011)=12, DAY(AC1011)=31), DATE(YEAR(AC1010)+1, MONTH(AC1010), DAY(AC1010)),
AND($AN$14="Not year_end", OR(MONTH(AC1011)&lt;&gt;12, DAY(AC1011)&lt;&gt;31) ), DATE(YEAR(AC1011), 12, 31)
)</f>
        <v/>
      </c>
      <c r="AD1012" s="75" t="str" cm="1">
        <f t="array" aca="1" ref="AD1012" ca="1">_xlfn.IFS(AD1011="", "",
AND(AD1011=last_rou_date, OR(MONTH(AD1011)&lt;&gt;12, DAY(AD1011)&lt;&gt;31) ), DATE(YEAR(AD1011), 12, 31),
AND(MONTH(AD1011)=12, DAY(AD1011)=31, AD1011&gt;=last_rou_date), "",
AND(MONTH(AD1011)=12, DAY(AD1011)&lt;&gt;31),  EOMONTH(AD1011,0),
AND(MONTH(AD1011)=12, DAY(AD1011)=31, $AH$14="Not end"),  EDATE(AD1010,1),
AND($AH$14="Not end"), EDATE(AD1011, 1),
AND($AH$14="End"), EOMONTH(AD1011, 1)
)</f>
        <v/>
      </c>
      <c r="AE1012" s="51" t="str" cm="1">
        <f t="array" ref="AE1012">_xlfn.IFS(W1012="", "",
AND(W1012&gt;0, W1012&lt;=$B$4, $C$2="İllik artım, faiz olaraq", $D$2&gt;0, $B$3="İllik"), $B$5*((1+$D$2)^(W1012-1)),
AND(W1012&gt;0, W1012&lt;=$B$4, $C$2="İllik artım, faiz olaraq", $D$2&gt;0, $B$3="Aylıq"), $B$5*((1+$D$2)^ROUNDDOWN((W1012-1)/12,0)),
AND(W1012=1, $C$2="Aşağıdakı kimi dəyişir", ), $B$5,
AND(W1012&gt;1, W1012&lt;=$B$4, $C$2="Aşağıdakı kimi dəyişir"), IFERROR(VLOOKUP(W1012, $C$4:$D$7, 2, FALSE), AE1011),
AND(W1012&gt;0, W1012&lt;=$B$4), $B$5,
TRUE,0 )</f>
        <v/>
      </c>
      <c r="AF1012" s="51" t="str">
        <f t="shared" ca="1" si="46"/>
        <v/>
      </c>
    </row>
    <row r="1013" spans="1:32" x14ac:dyDescent="0.4">
      <c r="A1013" s="13" t="str" cm="1">
        <f t="array" aca="1" ref="A1013" ca="1">_xlfn.IFS(
AND(SUMIFS(lease_table_interest_accruals, lease_table_dates, A1012)&gt;0, COUNTIFS($E$14:E1012, "Interest accrual", $A$14:A1012, A1012)=0),  A1012,
AND(SUMIFS(lease_table_payments, lease_table_dates, A1012)&gt;0, COUNTIFS($E$14:E1012, "Payment", $A$14:A1012, A1012)=0),  A1012,
AND(SUMIFS(rou_table_deprs, rou_table_dates, A1012)&gt;0, COUNTIFS($E$14:E1012, "Depreciation", $A$14:A1012, A1012)=0),  A1012,
TRUE,  IFERROR(INDEX(rou_table_dates,  MATCH(A1012, rou_table_dates)+1, ), "")
)</f>
        <v/>
      </c>
      <c r="B1013" s="1" t="str" cm="1">
        <f t="array" aca="1" ref="B1013" ca="1">_xlfn.IFS(
AND(E1013="Payment", A1013=$B$2), $AM$14,
E1013="Payment", $AM$15,
E1013="Interest accrual", $AM$18,
E1013="Depreciation", $AM$17,
TRUE, "")</f>
        <v/>
      </c>
      <c r="C1013" s="1" t="str" cm="1">
        <f t="array" aca="1" ref="C1013" ca="1">_xlfn.IFS(
E1013="Payment", $AM$19,
E1013="Interest accrual", $AM$15,
E1013="Depreciation", $AM$16,
TRUE, "")</f>
        <v/>
      </c>
      <c r="D1013" s="1" t="str" cm="1">
        <f t="array" aca="1" ref="D1013" ca="1">_xlfn.IFS(
E1013="Payment", _xlfn.XLOOKUP(A1013, lease_table_dates, lease_table_payments, 0, 0),
E1013="Interest accrual", _xlfn.XLOOKUP(A1013, lease_table_dates, lease_table_interest_accruals, 0, 0),
E1013="Depreciation", _xlfn.XLOOKUP(A1013, rou_table_dates, rou_table_deprs, 0, 0),
TRUE, ""
)</f>
        <v/>
      </c>
      <c r="E1013" s="7" t="str" cm="1">
        <f t="array" aca="1" ref="E1013" ca="1">_xlfn.IFS(
AND(SUMIFS(lease_table_interest_accruals, lease_table_dates, A1013)&gt;0, COUNTIFS($E$14:E1012, "Interest accrual", $A$14:A1012, A1013)=0), "Interest accrual",
AND(SUMIFS(lease_table_payments, lease_table_dates, A1013)&gt;0, COUNTIFS($E$14:E1012, "Payment", $A$14:A1012, A1013)=0), "Payment",
AND(SUMIFS(rou_table_deprs, rou_table_dates, A1013)&gt;0, COUNTIFS($E$14:E1012, "Depreciation", $A$14:A1012, A1013)=0), "Depreciation",
TRUE,  ""
)</f>
        <v/>
      </c>
      <c r="G1013" s="13" t="str" cm="1">
        <f t="array" aca="1" ref="G1013" ca="1">_xlfn.IFS(
AND($B$11="Hə", $B$3="İllik"), Z1013,
AND($B$11="Hə", $B$3="Aylıq"), AA1013,
$B$11="Yox", X1013)</f>
        <v/>
      </c>
      <c r="H1013" s="1" t="str" cm="1">
        <f t="array" aca="1" ref="H1013" ca="1">_xlfn.IFS( G1013="", "",
TRUE, ROUND( H1012+I1013-J1013, 2) )</f>
        <v/>
      </c>
      <c r="I1013" s="1" t="str" cm="1">
        <f t="array" aca="1" ref="I1013" ca="1">_xlfn.IFS(G1013="", "",
G1013=last_payment_date, (J1013-H1012),
 TRUE,  -  (H1012- H1012* (1+$B$6)^ (_xlfn.DAYS(G1013,G1012)/365) )
)</f>
        <v/>
      </c>
      <c r="J1013" s="1" t="str" cm="1">
        <f t="array" aca="1" ref="J1013" ca="1">_xlfn.IFS(G1013="", "",
TRUE, _xlfn.XLOOKUP(G1013,  payment_dates, payments,0,0)
)</f>
        <v/>
      </c>
      <c r="L1013" s="8" t="str" cm="1">
        <f t="array" aca="1" ref="L1013" ca="1">_xlfn.IFS(
AND($B$11="Hə", $B$3="İllik"), AC1013,
AND($B$11="Hə", $B$3="Aylıq"), AD1013,
$B$11="Yox", AB1013)</f>
        <v/>
      </c>
      <c r="M1013" s="1" t="str" cm="1">
        <f t="array" aca="1" ref="M1013" ca="1">_xlfn.IFS( L1013="", "",
(M1012-N1013)&lt;=0.5, 0,
TRUE,  M1012-N1013)</f>
        <v/>
      </c>
      <c r="N1013" s="7" t="str" cm="1">
        <f t="array" aca="1" ref="N1013" ca="1">_xlfn.IFS(
L1013="", "",
TRUE, MIN(M1012, ROUND($M$14/ (last_rou_date - $B$2) * (L1013-L1012), 2) )
)</f>
        <v/>
      </c>
      <c r="P1013" s="59" t="str">
        <f t="shared" ca="1" si="48"/>
        <v/>
      </c>
      <c r="Q1013" s="1" t="str" cm="1">
        <f t="array" aca="1" ref="Q1013" ca="1">_xlfn.IFS(P1013="","",
$B$11="Hə", _xlfn.XLOOKUP(DATE(P1013, 12, 31), rou_table_dates, rou_table_nbvs,0, 0),
TRUE,  MAX(0, ROUND($M$14 - $M$14/ (last_rou_date - $B$2) * (DATE(P1013,12,31) - $B$2), 2) )
)</f>
        <v/>
      </c>
      <c r="R1013" s="1" t="str" cm="1">
        <f t="array" aca="1" ref="R1013" ca="1">_xlfn.IFS(P1013="","",
$B$11="Hə", _xlfn.XLOOKUP(DATE(P1013, 12, 31), lease_table_dates, lease_table_balances,0, 0),
TRUE, IFERROR( XNPV($B$6, IF(payment_dates &gt;DATE(P1013, 12, 31), payments,  0),  IF(payment_dates &gt;DATE(P1013, 12, 31), payment_dates,  DATE(P1013, 12, 31))    ),0)
)</f>
        <v/>
      </c>
      <c r="S1013" s="1" t="str" cm="1">
        <f t="array" aca="1" ref="S1013" ca="1">_xlfn.IFS(P1013="","",
TRUE,  MIN( MIN(Q1012, $M$14), ROUND($M$14/ (last_rou_date - $B$2) * (DATE(P1013,12,31) - MAX($B$2, DATE(P1013-1, 12, 31))), 2) )
)</f>
        <v/>
      </c>
      <c r="T1013" s="7" t="str" cm="1">
        <f t="array" aca="1" ref="T1013" ca="1">_xlfn.IFS(P1013="", "",
ISTEXT(R1012), R1013- (H1013 - SUMIFS( lease_table_payments, lease_table_years, P1013) -$AG$14 ),
AND(ISNUMBER(R1012), R1013&lt;&gt;""),   R1013- (R1012 - SUMIFS( lease_table_payments, lease_table_years, P1013) )
)</f>
        <v/>
      </c>
      <c r="V1013" s="64">
        <f t="shared" si="47"/>
        <v>1000</v>
      </c>
      <c r="W1013" s="51" t="str" cm="1">
        <f t="array" ref="W1013">_xlfn.IFS(
OR(W1012=$B$4, W1012=""),"",
TRUE,W1012+1
)</f>
        <v/>
      </c>
      <c r="X1013" s="51" t="str" cm="1">
        <f t="array" ref="X1013">_xlfn.IFS(X1012="","",
W1013="", "",
AND($B$3="İllik"),DATE(YEAR(X1012)+1,MONTH(X1012),DAY(X1012) ),
AND($B$3="Aylıq", $AH$14="Not end"), EDATE(X1012,1),
AND($B$3="Aylıq", $AH$14="End"), EOMONTH(X1012,1)
)</f>
        <v/>
      </c>
      <c r="Y1013" s="51" t="str" cm="1">
        <f t="array" aca="1" ref="Y1013" ca="1">_xlfn.IFS(
AND($B$7="Dövrün əvvəlində", Y1012&lt;=last_rou_date), DATE(YEAR(Y1012)+1, 12, 31),
AND($B$7="Dövrün sonunda", Y1012&lt;=last_payment_date), DATE(YEAR(Y1012)+1, 12, 31),
TRUE, ""
)</f>
        <v/>
      </c>
      <c r="Z1013" s="75" t="str" cm="1">
        <f t="array" aca="1" ref="Z1013" ca="1">_xlfn.IFS(
AND($AN$14="Not year_end", Z1012&gt;last_payment_date), "",
AND($AN$14="Year_end", Z1012&gt;=last_payment_date), "",
AND($AN$14="Year_end"), DATE(YEAR(Z1012+1), 12, 31),
AND($AN$14="Not year_end", MONTH(Z1012)=12, DAY(Z1012)=31), DATE(YEAR(Z1011)+1, MONTH(Z1011), DAY(Z1011)),
AND($AN$14="Not year_end", OR(MONTH(Z1012)&lt;&gt;12, DAY(Z1012)&lt;&gt;31) ), DATE(YEAR(Z1012), 12, 31)
)</f>
        <v/>
      </c>
      <c r="AA1013" s="75" t="str" cm="1">
        <f t="array" aca="1" ref="AA1013" ca="1">_xlfn.IFS(AA1012="", "",
AND(AA1012=last_payment_date, OR(MONTH(AA1012)&lt;&gt;12, DAY(AA1012)&lt;&gt;31) ), DATE(YEAR(AA1012), 12, 31),
AND(MONTH(AA1012)=12, DAY(AA1012)=31, AA1012&gt;=last_payment_date), "",
AND(MONTH(AA1012)=12, DAY(AA1012)&lt;&gt;31),  EOMONTH(AA1012,0),
AND(MONTH(AA1012)=12, DAY(AA1012)=31, $AH$14="Not end"),  EDATE(AA1011,1),
AND($AH$14="Not end"), EDATE(AA1012, 1),
AND($AH$14="End"), EOMONTH(AA1012, 1)
)</f>
        <v/>
      </c>
      <c r="AB1013" s="75" t="str" cm="1">
        <f t="array" aca="1" ref="AB1013" ca="1">_xlfn.IFS(AB1012="","",
AND(AB1012=last_rou_date), "",
AND($B$3="İllik"),DATE(YEAR(AB1012)+1,MONTH(AB1012),DAY(AB1012) ),
AND($B$3="Aylıq", $AH$14="Not end"), EDATE(AB1012,1),
AND($B$3="Aylıq", $AH$14="End"), EOMONTH(AB1012,1)
)</f>
        <v/>
      </c>
      <c r="AC1013" s="75" t="str" cm="1">
        <f t="array" aca="1" ref="AC1013" ca="1">_xlfn.IFS(
AND($AN$14="Not year_end", AC1012&gt;last_rou_date), "",
AND($AN$14="Year_end", AC1012&gt;=last_rou_date), "",
AND($AN$14="Year_end"), DATE(YEAR(AC1012+1), 12, 31),
AND($AN$14="Not year_end", MONTH(AC1012)=12, DAY(AC1012)=31), DATE(YEAR(AC1011)+1, MONTH(AC1011), DAY(AC1011)),
AND($AN$14="Not year_end", OR(MONTH(AC1012)&lt;&gt;12, DAY(AC1012)&lt;&gt;31) ), DATE(YEAR(AC1012), 12, 31)
)</f>
        <v/>
      </c>
      <c r="AD1013" s="75" t="str" cm="1">
        <f t="array" aca="1" ref="AD1013" ca="1">_xlfn.IFS(AD1012="", "",
AND(AD1012=last_rou_date, OR(MONTH(AD1012)&lt;&gt;12, DAY(AD1012)&lt;&gt;31) ), DATE(YEAR(AD1012), 12, 31),
AND(MONTH(AD1012)=12, DAY(AD1012)=31, AD1012&gt;=last_rou_date), "",
AND(MONTH(AD1012)=12, DAY(AD1012)&lt;&gt;31),  EOMONTH(AD1012,0),
AND(MONTH(AD1012)=12, DAY(AD1012)=31, $AH$14="Not end"),  EDATE(AD1011,1),
AND($AH$14="Not end"), EDATE(AD1012, 1),
AND($AH$14="End"), EOMONTH(AD1012, 1)
)</f>
        <v/>
      </c>
      <c r="AE1013" s="51" t="str" cm="1">
        <f t="array" ref="AE1013">_xlfn.IFS(W1013="", "",
AND(W1013&gt;0, W1013&lt;=$B$4, $C$2="İllik artım, faiz olaraq", $D$2&gt;0, $B$3="İllik"), $B$5*((1+$D$2)^(W1013-1)),
AND(W1013&gt;0, W1013&lt;=$B$4, $C$2="İllik artım, faiz olaraq", $D$2&gt;0, $B$3="Aylıq"), $B$5*((1+$D$2)^ROUNDDOWN((W1013-1)/12,0)),
AND(W1013=1, $C$2="Aşağıdakı kimi dəyişir", ), $B$5,
AND(W1013&gt;1, W1013&lt;=$B$4, $C$2="Aşağıdakı kimi dəyişir"), IFERROR(VLOOKUP(W1013, $C$4:$D$7, 2, FALSE), AE1012),
AND(W1013&gt;0, W1013&lt;=$B$4), $B$5,
TRUE,0 )</f>
        <v/>
      </c>
      <c r="AF1013" s="51" t="str">
        <f t="shared" ca="1" si="46"/>
        <v/>
      </c>
    </row>
    <row r="1014" spans="1:32" x14ac:dyDescent="0.4">
      <c r="A1014" s="13" t="str" cm="1">
        <f t="array" aca="1" ref="A1014" ca="1">_xlfn.IFS(
AND(SUMIFS(lease_table_interest_accruals, lease_table_dates, A1013)&gt;0, COUNTIFS($E$14:E1013, "Interest accrual", $A$14:A1013, A1013)=0),  A1013,
AND(SUMIFS(lease_table_payments, lease_table_dates, A1013)&gt;0, COUNTIFS($E$14:E1013, "Payment", $A$14:A1013, A1013)=0),  A1013,
AND(SUMIFS(rou_table_deprs, rou_table_dates, A1013)&gt;0, COUNTIFS($E$14:E1013, "Depreciation", $A$14:A1013, A1013)=0),  A1013,
TRUE,  IFERROR(INDEX(rou_table_dates,  MATCH(A1013, rou_table_dates)+1, ), "")
)</f>
        <v/>
      </c>
      <c r="B1014" s="1" t="str" cm="1">
        <f t="array" aca="1" ref="B1014" ca="1">_xlfn.IFS(
AND(E1014="Payment", A1014=$B$2), $AM$14,
E1014="Payment", $AM$15,
E1014="Interest accrual", $AM$18,
E1014="Depreciation", $AM$17,
TRUE, "")</f>
        <v/>
      </c>
      <c r="C1014" s="1" t="str" cm="1">
        <f t="array" aca="1" ref="C1014" ca="1">_xlfn.IFS(
E1014="Payment", $AM$19,
E1014="Interest accrual", $AM$15,
E1014="Depreciation", $AM$16,
TRUE, "")</f>
        <v/>
      </c>
      <c r="D1014" s="1" t="str" cm="1">
        <f t="array" aca="1" ref="D1014" ca="1">_xlfn.IFS(
E1014="Payment", _xlfn.XLOOKUP(A1014, lease_table_dates, lease_table_payments, 0, 0),
E1014="Interest accrual", _xlfn.XLOOKUP(A1014, lease_table_dates, lease_table_interest_accruals, 0, 0),
E1014="Depreciation", _xlfn.XLOOKUP(A1014, rou_table_dates, rou_table_deprs, 0, 0),
TRUE, ""
)</f>
        <v/>
      </c>
      <c r="E1014" s="7" t="str" cm="1">
        <f t="array" aca="1" ref="E1014" ca="1">_xlfn.IFS(
AND(SUMIFS(lease_table_interest_accruals, lease_table_dates, A1014)&gt;0, COUNTIFS($E$14:E1013, "Interest accrual", $A$14:A1013, A1014)=0), "Interest accrual",
AND(SUMIFS(lease_table_payments, lease_table_dates, A1014)&gt;0, COUNTIFS($E$14:E1013, "Payment", $A$14:A1013, A1014)=0), "Payment",
AND(SUMIFS(rou_table_deprs, rou_table_dates, A1014)&gt;0, COUNTIFS($E$14:E1013, "Depreciation", $A$14:A1013, A1014)=0), "Depreciation",
TRUE,  ""
)</f>
        <v/>
      </c>
      <c r="G1014" s="13" t="str" cm="1">
        <f t="array" aca="1" ref="G1014" ca="1">_xlfn.IFS(
AND($B$11="Hə", $B$3="İllik"), Z1014,
AND($B$11="Hə", $B$3="Aylıq"), AA1014,
$B$11="Yox", X1014)</f>
        <v/>
      </c>
      <c r="H1014" s="1" t="str" cm="1">
        <f t="array" aca="1" ref="H1014" ca="1">_xlfn.IFS( G1014="", "",
TRUE, ROUND( H1013+I1014-J1014, 2) )</f>
        <v/>
      </c>
      <c r="I1014" s="1" t="str" cm="1">
        <f t="array" aca="1" ref="I1014" ca="1">_xlfn.IFS(G1014="", "",
G1014=last_payment_date, (J1014-H1013),
 TRUE,  -  (H1013- H1013* (1+$B$6)^ (_xlfn.DAYS(G1014,G1013)/365) )
)</f>
        <v/>
      </c>
      <c r="J1014" s="1" t="str" cm="1">
        <f t="array" aca="1" ref="J1014" ca="1">_xlfn.IFS(G1014="", "",
TRUE, _xlfn.XLOOKUP(G1014,  payment_dates, payments,0,0)
)</f>
        <v/>
      </c>
      <c r="L1014" s="8" t="str" cm="1">
        <f t="array" aca="1" ref="L1014" ca="1">_xlfn.IFS(
AND($B$11="Hə", $B$3="İllik"), AC1014,
AND($B$11="Hə", $B$3="Aylıq"), AD1014,
$B$11="Yox", AB1014)</f>
        <v/>
      </c>
      <c r="M1014" s="1" t="str" cm="1">
        <f t="array" aca="1" ref="M1014" ca="1">_xlfn.IFS( L1014="", "",
(M1013-N1014)&lt;=0.5, 0,
TRUE,  M1013-N1014)</f>
        <v/>
      </c>
      <c r="N1014" s="7" t="str" cm="1">
        <f t="array" aca="1" ref="N1014" ca="1">_xlfn.IFS(
L1014="", "",
TRUE, MIN(M1013, ROUND($M$14/ (last_rou_date - $B$2) * (L1014-L1013), 2) )
)</f>
        <v/>
      </c>
      <c r="P1014" s="59" t="str">
        <f t="shared" ca="1" si="48"/>
        <v/>
      </c>
      <c r="Q1014" s="1" t="str" cm="1">
        <f t="array" aca="1" ref="Q1014" ca="1">_xlfn.IFS(P1014="","",
$B$11="Hə", _xlfn.XLOOKUP(DATE(P1014, 12, 31), rou_table_dates, rou_table_nbvs,0, 0),
TRUE,  MAX(0, ROUND($M$14 - $M$14/ (last_rou_date - $B$2) * (DATE(P1014,12,31) - $B$2), 2) )
)</f>
        <v/>
      </c>
      <c r="R1014" s="1" t="str" cm="1">
        <f t="array" aca="1" ref="R1014" ca="1">_xlfn.IFS(P1014="","",
$B$11="Hə", _xlfn.XLOOKUP(DATE(P1014, 12, 31), lease_table_dates, lease_table_balances,0, 0),
TRUE, IFERROR( XNPV($B$6, IF(payment_dates &gt;DATE(P1014, 12, 31), payments,  0),  IF(payment_dates &gt;DATE(P1014, 12, 31), payment_dates,  DATE(P1014, 12, 31))    ),0)
)</f>
        <v/>
      </c>
      <c r="S1014" s="1" t="str" cm="1">
        <f t="array" aca="1" ref="S1014" ca="1">_xlfn.IFS(P1014="","",
TRUE,  MIN( MIN(Q1013, $M$14), ROUND($M$14/ (last_rou_date - $B$2) * (DATE(P1014,12,31) - MAX($B$2, DATE(P1014-1, 12, 31))), 2) )
)</f>
        <v/>
      </c>
      <c r="T1014" s="7" t="str" cm="1">
        <f t="array" aca="1" ref="T1014" ca="1">_xlfn.IFS(P1014="", "",
ISTEXT(R1013), R1014- (H1014 - SUMIFS( lease_table_payments, lease_table_years, P1014) -$AG$14 ),
AND(ISNUMBER(R1013), R1014&lt;&gt;""),   R1014- (R1013 - SUMIFS( lease_table_payments, lease_table_years, P1014) )
)</f>
        <v/>
      </c>
      <c r="V1014" s="64">
        <f t="shared" si="47"/>
        <v>1001</v>
      </c>
      <c r="W1014" s="51" t="str" cm="1">
        <f t="array" ref="W1014">_xlfn.IFS(
OR(W1013=$B$4, W1013=""),"",
TRUE,W1013+1
)</f>
        <v/>
      </c>
      <c r="X1014" s="51" t="str" cm="1">
        <f t="array" ref="X1014">_xlfn.IFS(X1013="","",
W1014="", "",
AND($B$3="İllik"),DATE(YEAR(X1013)+1,MONTH(X1013),DAY(X1013) ),
AND($B$3="Aylıq", $AH$14="Not end"), EDATE(X1013,1),
AND($B$3="Aylıq", $AH$14="End"), EOMONTH(X1013,1)
)</f>
        <v/>
      </c>
      <c r="Y1014" s="51" t="str" cm="1">
        <f t="array" aca="1" ref="Y1014" ca="1">_xlfn.IFS(
AND($B$7="Dövrün əvvəlində", Y1013&lt;=last_rou_date), DATE(YEAR(Y1013)+1, 12, 31),
AND($B$7="Dövrün sonunda", Y1013&lt;=last_payment_date), DATE(YEAR(Y1013)+1, 12, 31),
TRUE, ""
)</f>
        <v/>
      </c>
      <c r="Z1014" s="75" t="str" cm="1">
        <f t="array" aca="1" ref="Z1014" ca="1">_xlfn.IFS(
AND($AN$14="Not year_end", Z1013&gt;last_payment_date), "",
AND($AN$14="Year_end", Z1013&gt;=last_payment_date), "",
AND($AN$14="Year_end"), DATE(YEAR(Z1013+1), 12, 31),
AND($AN$14="Not year_end", MONTH(Z1013)=12, DAY(Z1013)=31), DATE(YEAR(Z1012)+1, MONTH(Z1012), DAY(Z1012)),
AND($AN$14="Not year_end", OR(MONTH(Z1013)&lt;&gt;12, DAY(Z1013)&lt;&gt;31) ), DATE(YEAR(Z1013), 12, 31)
)</f>
        <v/>
      </c>
      <c r="AA1014" s="75" t="str" cm="1">
        <f t="array" aca="1" ref="AA1014" ca="1">_xlfn.IFS(AA1013="", "",
AND(AA1013=last_payment_date, OR(MONTH(AA1013)&lt;&gt;12, DAY(AA1013)&lt;&gt;31) ), DATE(YEAR(AA1013), 12, 31),
AND(MONTH(AA1013)=12, DAY(AA1013)=31, AA1013&gt;=last_payment_date), "",
AND(MONTH(AA1013)=12, DAY(AA1013)&lt;&gt;31),  EOMONTH(AA1013,0),
AND(MONTH(AA1013)=12, DAY(AA1013)=31, $AH$14="Not end"),  EDATE(AA1012,1),
AND($AH$14="Not end"), EDATE(AA1013, 1),
AND($AH$14="End"), EOMONTH(AA1013, 1)
)</f>
        <v/>
      </c>
      <c r="AB1014" s="75" t="str" cm="1">
        <f t="array" aca="1" ref="AB1014" ca="1">_xlfn.IFS(AB1013="","",
AND(AB1013=last_rou_date), "",
AND($B$3="İllik"),DATE(YEAR(AB1013)+1,MONTH(AB1013),DAY(AB1013) ),
AND($B$3="Aylıq", $AH$14="Not end"), EDATE(AB1013,1),
AND($B$3="Aylıq", $AH$14="End"), EOMONTH(AB1013,1)
)</f>
        <v/>
      </c>
      <c r="AC1014" s="75" t="str" cm="1">
        <f t="array" aca="1" ref="AC1014" ca="1">_xlfn.IFS(
AND($AN$14="Not year_end", AC1013&gt;last_rou_date), "",
AND($AN$14="Year_end", AC1013&gt;=last_rou_date), "",
AND($AN$14="Year_end"), DATE(YEAR(AC1013+1), 12, 31),
AND($AN$14="Not year_end", MONTH(AC1013)=12, DAY(AC1013)=31), DATE(YEAR(AC1012)+1, MONTH(AC1012), DAY(AC1012)),
AND($AN$14="Not year_end", OR(MONTH(AC1013)&lt;&gt;12, DAY(AC1013)&lt;&gt;31) ), DATE(YEAR(AC1013), 12, 31)
)</f>
        <v/>
      </c>
      <c r="AD1014" s="75" t="str" cm="1">
        <f t="array" aca="1" ref="AD1014" ca="1">_xlfn.IFS(AD1013="", "",
AND(AD1013=last_rou_date, OR(MONTH(AD1013)&lt;&gt;12, DAY(AD1013)&lt;&gt;31) ), DATE(YEAR(AD1013), 12, 31),
AND(MONTH(AD1013)=12, DAY(AD1013)=31, AD1013&gt;=last_rou_date), "",
AND(MONTH(AD1013)=12, DAY(AD1013)&lt;&gt;31),  EOMONTH(AD1013,0),
AND(MONTH(AD1013)=12, DAY(AD1013)=31, $AH$14="Not end"),  EDATE(AD1012,1),
AND($AH$14="Not end"), EDATE(AD1013, 1),
AND($AH$14="End"), EOMONTH(AD1013, 1)
)</f>
        <v/>
      </c>
      <c r="AE1014" s="51" t="str" cm="1">
        <f t="array" ref="AE1014">_xlfn.IFS(W1014="", "",
AND(W1014&gt;0, W1014&lt;=$B$4, $C$2="İllik artım, faiz olaraq", $D$2&gt;0, $B$3="İllik"), $B$5*((1+$D$2)^(W1014-1)),
AND(W1014&gt;0, W1014&lt;=$B$4, $C$2="İllik artım, faiz olaraq", $D$2&gt;0, $B$3="Aylıq"), $B$5*((1+$D$2)^ROUNDDOWN((W1014-1)/12,0)),
AND(W1014=1, $C$2="Aşağıdakı kimi dəyişir", ), $B$5,
AND(W1014&gt;1, W1014&lt;=$B$4, $C$2="Aşağıdakı kimi dəyişir"), IFERROR(VLOOKUP(W1014, $C$4:$D$7, 2, FALSE), AE1013),
AND(W1014&gt;0, W1014&lt;=$B$4), $B$5,
TRUE,0 )</f>
        <v/>
      </c>
      <c r="AF1014" s="51" t="str">
        <f t="shared" ca="1" si="46"/>
        <v/>
      </c>
    </row>
    <row r="1015" spans="1:32" x14ac:dyDescent="0.4">
      <c r="A1015" s="13" t="str" cm="1">
        <f t="array" aca="1" ref="A1015" ca="1">_xlfn.IFS(
AND(SUMIFS(lease_table_interest_accruals, lease_table_dates, A1014)&gt;0, COUNTIFS($E$14:E1014, "Interest accrual", $A$14:A1014, A1014)=0),  A1014,
AND(SUMIFS(lease_table_payments, lease_table_dates, A1014)&gt;0, COUNTIFS($E$14:E1014, "Payment", $A$14:A1014, A1014)=0),  A1014,
AND(SUMIFS(rou_table_deprs, rou_table_dates, A1014)&gt;0, COUNTIFS($E$14:E1014, "Depreciation", $A$14:A1014, A1014)=0),  A1014,
TRUE,  IFERROR(INDEX(rou_table_dates,  MATCH(A1014, rou_table_dates)+1, ), "")
)</f>
        <v/>
      </c>
      <c r="B1015" s="1" t="str" cm="1">
        <f t="array" aca="1" ref="B1015" ca="1">_xlfn.IFS(
AND(E1015="Payment", A1015=$B$2), $AM$14,
E1015="Payment", $AM$15,
E1015="Interest accrual", $AM$18,
E1015="Depreciation", $AM$17,
TRUE, "")</f>
        <v/>
      </c>
      <c r="C1015" s="1" t="str" cm="1">
        <f t="array" aca="1" ref="C1015" ca="1">_xlfn.IFS(
E1015="Payment", $AM$19,
E1015="Interest accrual", $AM$15,
E1015="Depreciation", $AM$16,
TRUE, "")</f>
        <v/>
      </c>
      <c r="D1015" s="1" t="str" cm="1">
        <f t="array" aca="1" ref="D1015" ca="1">_xlfn.IFS(
E1015="Payment", _xlfn.XLOOKUP(A1015, lease_table_dates, lease_table_payments, 0, 0),
E1015="Interest accrual", _xlfn.XLOOKUP(A1015, lease_table_dates, lease_table_interest_accruals, 0, 0),
E1015="Depreciation", _xlfn.XLOOKUP(A1015, rou_table_dates, rou_table_deprs, 0, 0),
TRUE, ""
)</f>
        <v/>
      </c>
      <c r="E1015" s="7" t="str" cm="1">
        <f t="array" aca="1" ref="E1015" ca="1">_xlfn.IFS(
AND(SUMIFS(lease_table_interest_accruals, lease_table_dates, A1015)&gt;0, COUNTIFS($E$14:E1014, "Interest accrual", $A$14:A1014, A1015)=0), "Interest accrual",
AND(SUMIFS(lease_table_payments, lease_table_dates, A1015)&gt;0, COUNTIFS($E$14:E1014, "Payment", $A$14:A1014, A1015)=0), "Payment",
AND(SUMIFS(rou_table_deprs, rou_table_dates, A1015)&gt;0, COUNTIFS($E$14:E1014, "Depreciation", $A$14:A1014, A1015)=0), "Depreciation",
TRUE,  ""
)</f>
        <v/>
      </c>
      <c r="G1015" s="13" t="str" cm="1">
        <f t="array" aca="1" ref="G1015" ca="1">_xlfn.IFS(
AND($B$11="Hə", $B$3="İllik"), Z1015,
AND($B$11="Hə", $B$3="Aylıq"), AA1015,
$B$11="Yox", X1015)</f>
        <v/>
      </c>
      <c r="H1015" s="1" t="str" cm="1">
        <f t="array" aca="1" ref="H1015" ca="1">_xlfn.IFS( G1015="", "",
TRUE, ROUND( H1014+I1015-J1015, 2) )</f>
        <v/>
      </c>
      <c r="I1015" s="1" t="str" cm="1">
        <f t="array" aca="1" ref="I1015" ca="1">_xlfn.IFS(G1015="", "",
G1015=last_payment_date, (J1015-H1014),
 TRUE,  -  (H1014- H1014* (1+$B$6)^ (_xlfn.DAYS(G1015,G1014)/365) )
)</f>
        <v/>
      </c>
      <c r="J1015" s="1" t="str" cm="1">
        <f t="array" aca="1" ref="J1015" ca="1">_xlfn.IFS(G1015="", "",
TRUE, _xlfn.XLOOKUP(G1015,  payment_dates, payments,0,0)
)</f>
        <v/>
      </c>
      <c r="L1015" s="8" t="str" cm="1">
        <f t="array" aca="1" ref="L1015" ca="1">_xlfn.IFS(
AND($B$11="Hə", $B$3="İllik"), AC1015,
AND($B$11="Hə", $B$3="Aylıq"), AD1015,
$B$11="Yox", AB1015)</f>
        <v/>
      </c>
      <c r="M1015" s="1" t="str" cm="1">
        <f t="array" aca="1" ref="M1015" ca="1">_xlfn.IFS( L1015="", "",
(M1014-N1015)&lt;=0.5, 0,
TRUE,  M1014-N1015)</f>
        <v/>
      </c>
      <c r="N1015" s="7" t="str" cm="1">
        <f t="array" aca="1" ref="N1015" ca="1">_xlfn.IFS(
L1015="", "",
TRUE, MIN(M1014, ROUND($M$14/ (last_rou_date - $B$2) * (L1015-L1014), 2) )
)</f>
        <v/>
      </c>
      <c r="P1015" s="59" t="str">
        <f t="shared" ca="1" si="48"/>
        <v/>
      </c>
      <c r="Q1015" s="1" t="str" cm="1">
        <f t="array" aca="1" ref="Q1015" ca="1">_xlfn.IFS(P1015="","",
$B$11="Hə", _xlfn.XLOOKUP(DATE(P1015, 12, 31), rou_table_dates, rou_table_nbvs,0, 0),
TRUE,  MAX(0, ROUND($M$14 - $M$14/ (last_rou_date - $B$2) * (DATE(P1015,12,31) - $B$2), 2) )
)</f>
        <v/>
      </c>
      <c r="R1015" s="1" t="str" cm="1">
        <f t="array" aca="1" ref="R1015" ca="1">_xlfn.IFS(P1015="","",
$B$11="Hə", _xlfn.XLOOKUP(DATE(P1015, 12, 31), lease_table_dates, lease_table_balances,0, 0),
TRUE, IFERROR( XNPV($B$6, IF(payment_dates &gt;DATE(P1015, 12, 31), payments,  0),  IF(payment_dates &gt;DATE(P1015, 12, 31), payment_dates,  DATE(P1015, 12, 31))    ),0)
)</f>
        <v/>
      </c>
      <c r="S1015" s="1" t="str" cm="1">
        <f t="array" aca="1" ref="S1015" ca="1">_xlfn.IFS(P1015="","",
TRUE,  MIN( MIN(Q1014, $M$14), ROUND($M$14/ (last_rou_date - $B$2) * (DATE(P1015,12,31) - MAX($B$2, DATE(P1015-1, 12, 31))), 2) )
)</f>
        <v/>
      </c>
      <c r="T1015" s="7" t="str" cm="1">
        <f t="array" aca="1" ref="T1015" ca="1">_xlfn.IFS(P1015="", "",
ISTEXT(R1014), R1015- (H1015 - SUMIFS( lease_table_payments, lease_table_years, P1015) -$AG$14 ),
AND(ISNUMBER(R1014), R1015&lt;&gt;""),   R1015- (R1014 - SUMIFS( lease_table_payments, lease_table_years, P1015) )
)</f>
        <v/>
      </c>
      <c r="V1015" s="64">
        <f t="shared" si="47"/>
        <v>1002</v>
      </c>
      <c r="W1015" s="51" t="str" cm="1">
        <f t="array" ref="W1015">_xlfn.IFS(
OR(W1014=$B$4, W1014=""),"",
TRUE,W1014+1
)</f>
        <v/>
      </c>
      <c r="X1015" s="51" t="str" cm="1">
        <f t="array" ref="X1015">_xlfn.IFS(X1014="","",
W1015="", "",
AND($B$3="İllik"),DATE(YEAR(X1014)+1,MONTH(X1014),DAY(X1014) ),
AND($B$3="Aylıq", $AH$14="Not end"), EDATE(X1014,1),
AND($B$3="Aylıq", $AH$14="End"), EOMONTH(X1014,1)
)</f>
        <v/>
      </c>
      <c r="Y1015" s="51" t="str" cm="1">
        <f t="array" aca="1" ref="Y1015" ca="1">_xlfn.IFS(
AND($B$7="Dövrün əvvəlində", Y1014&lt;=last_rou_date), DATE(YEAR(Y1014)+1, 12, 31),
AND($B$7="Dövrün sonunda", Y1014&lt;=last_payment_date), DATE(YEAR(Y1014)+1, 12, 31),
TRUE, ""
)</f>
        <v/>
      </c>
      <c r="Z1015" s="75" t="str" cm="1">
        <f t="array" aca="1" ref="Z1015" ca="1">_xlfn.IFS(
AND($AN$14="Not year_end", Z1014&gt;last_payment_date), "",
AND($AN$14="Year_end", Z1014&gt;=last_payment_date), "",
AND($AN$14="Year_end"), DATE(YEAR(Z1014+1), 12, 31),
AND($AN$14="Not year_end", MONTH(Z1014)=12, DAY(Z1014)=31), DATE(YEAR(Z1013)+1, MONTH(Z1013), DAY(Z1013)),
AND($AN$14="Not year_end", OR(MONTH(Z1014)&lt;&gt;12, DAY(Z1014)&lt;&gt;31) ), DATE(YEAR(Z1014), 12, 31)
)</f>
        <v/>
      </c>
      <c r="AA1015" s="75" t="str" cm="1">
        <f t="array" aca="1" ref="AA1015" ca="1">_xlfn.IFS(AA1014="", "",
AND(AA1014=last_payment_date, OR(MONTH(AA1014)&lt;&gt;12, DAY(AA1014)&lt;&gt;31) ), DATE(YEAR(AA1014), 12, 31),
AND(MONTH(AA1014)=12, DAY(AA1014)=31, AA1014&gt;=last_payment_date), "",
AND(MONTH(AA1014)=12, DAY(AA1014)&lt;&gt;31),  EOMONTH(AA1014,0),
AND(MONTH(AA1014)=12, DAY(AA1014)=31, $AH$14="Not end"),  EDATE(AA1013,1),
AND($AH$14="Not end"), EDATE(AA1014, 1),
AND($AH$14="End"), EOMONTH(AA1014, 1)
)</f>
        <v/>
      </c>
      <c r="AB1015" s="75" t="str" cm="1">
        <f t="array" aca="1" ref="AB1015" ca="1">_xlfn.IFS(AB1014="","",
AND(AB1014=last_rou_date), "",
AND($B$3="İllik"),DATE(YEAR(AB1014)+1,MONTH(AB1014),DAY(AB1014) ),
AND($B$3="Aylıq", $AH$14="Not end"), EDATE(AB1014,1),
AND($B$3="Aylıq", $AH$14="End"), EOMONTH(AB1014,1)
)</f>
        <v/>
      </c>
      <c r="AC1015" s="75" t="str" cm="1">
        <f t="array" aca="1" ref="AC1015" ca="1">_xlfn.IFS(
AND($AN$14="Not year_end", AC1014&gt;last_rou_date), "",
AND($AN$14="Year_end", AC1014&gt;=last_rou_date), "",
AND($AN$14="Year_end"), DATE(YEAR(AC1014+1), 12, 31),
AND($AN$14="Not year_end", MONTH(AC1014)=12, DAY(AC1014)=31), DATE(YEAR(AC1013)+1, MONTH(AC1013), DAY(AC1013)),
AND($AN$14="Not year_end", OR(MONTH(AC1014)&lt;&gt;12, DAY(AC1014)&lt;&gt;31) ), DATE(YEAR(AC1014), 12, 31)
)</f>
        <v/>
      </c>
      <c r="AD1015" s="75" t="str" cm="1">
        <f t="array" aca="1" ref="AD1015" ca="1">_xlfn.IFS(AD1014="", "",
AND(AD1014=last_rou_date, OR(MONTH(AD1014)&lt;&gt;12, DAY(AD1014)&lt;&gt;31) ), DATE(YEAR(AD1014), 12, 31),
AND(MONTH(AD1014)=12, DAY(AD1014)=31, AD1014&gt;=last_rou_date), "",
AND(MONTH(AD1014)=12, DAY(AD1014)&lt;&gt;31),  EOMONTH(AD1014,0),
AND(MONTH(AD1014)=12, DAY(AD1014)=31, $AH$14="Not end"),  EDATE(AD1013,1),
AND($AH$14="Not end"), EDATE(AD1014, 1),
AND($AH$14="End"), EOMONTH(AD1014, 1)
)</f>
        <v/>
      </c>
      <c r="AE1015" s="51" t="str" cm="1">
        <f t="array" ref="AE1015">_xlfn.IFS(W1015="", "",
AND(W1015&gt;0, W1015&lt;=$B$4, $C$2="İllik artım, faiz olaraq", $D$2&gt;0, $B$3="İllik"), $B$5*((1+$D$2)^(W1015-1)),
AND(W1015&gt;0, W1015&lt;=$B$4, $C$2="İllik artım, faiz olaraq", $D$2&gt;0, $B$3="Aylıq"), $B$5*((1+$D$2)^ROUNDDOWN((W1015-1)/12,0)),
AND(W1015=1, $C$2="Aşağıdakı kimi dəyişir", ), $B$5,
AND(W1015&gt;1, W1015&lt;=$B$4, $C$2="Aşağıdakı kimi dəyişir"), IFERROR(VLOOKUP(W1015, $C$4:$D$7, 2, FALSE), AE1014),
AND(W1015&gt;0, W1015&lt;=$B$4), $B$5,
TRUE,0 )</f>
        <v/>
      </c>
      <c r="AF1015" s="51" t="str">
        <f t="shared" ca="1" si="46"/>
        <v/>
      </c>
    </row>
    <row r="1016" spans="1:32" x14ac:dyDescent="0.4">
      <c r="A1016" s="13" t="str" cm="1">
        <f t="array" aca="1" ref="A1016" ca="1">_xlfn.IFS(
AND(SUMIFS(lease_table_interest_accruals, lease_table_dates, A1015)&gt;0, COUNTIFS($E$14:E1015, "Interest accrual", $A$14:A1015, A1015)=0),  A1015,
AND(SUMIFS(lease_table_payments, lease_table_dates, A1015)&gt;0, COUNTIFS($E$14:E1015, "Payment", $A$14:A1015, A1015)=0),  A1015,
AND(SUMIFS(rou_table_deprs, rou_table_dates, A1015)&gt;0, COUNTIFS($E$14:E1015, "Depreciation", $A$14:A1015, A1015)=0),  A1015,
TRUE,  IFERROR(INDEX(rou_table_dates,  MATCH(A1015, rou_table_dates)+1, ), "")
)</f>
        <v/>
      </c>
      <c r="B1016" s="1" t="str" cm="1">
        <f t="array" aca="1" ref="B1016" ca="1">_xlfn.IFS(
AND(E1016="Payment", A1016=$B$2), $AM$14,
E1016="Payment", $AM$15,
E1016="Interest accrual", $AM$18,
E1016="Depreciation", $AM$17,
TRUE, "")</f>
        <v/>
      </c>
      <c r="C1016" s="1" t="str" cm="1">
        <f t="array" aca="1" ref="C1016" ca="1">_xlfn.IFS(
E1016="Payment", $AM$19,
E1016="Interest accrual", $AM$15,
E1016="Depreciation", $AM$16,
TRUE, "")</f>
        <v/>
      </c>
      <c r="D1016" s="1" t="str" cm="1">
        <f t="array" aca="1" ref="D1016" ca="1">_xlfn.IFS(
E1016="Payment", _xlfn.XLOOKUP(A1016, lease_table_dates, lease_table_payments, 0, 0),
E1016="Interest accrual", _xlfn.XLOOKUP(A1016, lease_table_dates, lease_table_interest_accruals, 0, 0),
E1016="Depreciation", _xlfn.XLOOKUP(A1016, rou_table_dates, rou_table_deprs, 0, 0),
TRUE, ""
)</f>
        <v/>
      </c>
      <c r="E1016" s="7" t="str" cm="1">
        <f t="array" aca="1" ref="E1016" ca="1">_xlfn.IFS(
AND(SUMIFS(lease_table_interest_accruals, lease_table_dates, A1016)&gt;0, COUNTIFS($E$14:E1015, "Interest accrual", $A$14:A1015, A1016)=0), "Interest accrual",
AND(SUMIFS(lease_table_payments, lease_table_dates, A1016)&gt;0, COUNTIFS($E$14:E1015, "Payment", $A$14:A1015, A1016)=0), "Payment",
AND(SUMIFS(rou_table_deprs, rou_table_dates, A1016)&gt;0, COUNTIFS($E$14:E1015, "Depreciation", $A$14:A1015, A1016)=0), "Depreciation",
TRUE,  ""
)</f>
        <v/>
      </c>
      <c r="G1016" s="13" t="str" cm="1">
        <f t="array" aca="1" ref="G1016" ca="1">_xlfn.IFS(
AND($B$11="Hə", $B$3="İllik"), Z1016,
AND($B$11="Hə", $B$3="Aylıq"), AA1016,
$B$11="Yox", X1016)</f>
        <v/>
      </c>
      <c r="H1016" s="1" t="str" cm="1">
        <f t="array" aca="1" ref="H1016" ca="1">_xlfn.IFS( G1016="", "",
TRUE, ROUND( H1015+I1016-J1016, 2) )</f>
        <v/>
      </c>
      <c r="I1016" s="1" t="str" cm="1">
        <f t="array" aca="1" ref="I1016" ca="1">_xlfn.IFS(G1016="", "",
G1016=last_payment_date, (J1016-H1015),
 TRUE,  -  (H1015- H1015* (1+$B$6)^ (_xlfn.DAYS(G1016,G1015)/365) )
)</f>
        <v/>
      </c>
      <c r="J1016" s="1" t="str" cm="1">
        <f t="array" aca="1" ref="J1016" ca="1">_xlfn.IFS(G1016="", "",
TRUE, _xlfn.XLOOKUP(G1016,  payment_dates, payments,0,0)
)</f>
        <v/>
      </c>
      <c r="L1016" s="8" t="str" cm="1">
        <f t="array" aca="1" ref="L1016" ca="1">_xlfn.IFS(
AND($B$11="Hə", $B$3="İllik"), AC1016,
AND($B$11="Hə", $B$3="Aylıq"), AD1016,
$B$11="Yox", AB1016)</f>
        <v/>
      </c>
      <c r="M1016" s="1" t="str" cm="1">
        <f t="array" aca="1" ref="M1016" ca="1">_xlfn.IFS( L1016="", "",
(M1015-N1016)&lt;=0.5, 0,
TRUE,  M1015-N1016)</f>
        <v/>
      </c>
      <c r="N1016" s="7" t="str" cm="1">
        <f t="array" aca="1" ref="N1016" ca="1">_xlfn.IFS(
L1016="", "",
TRUE, MIN(M1015, ROUND($M$14/ (last_rou_date - $B$2) * (L1016-L1015), 2) )
)</f>
        <v/>
      </c>
      <c r="P1016" s="59" t="str">
        <f t="shared" ca="1" si="48"/>
        <v/>
      </c>
      <c r="Q1016" s="1" t="str" cm="1">
        <f t="array" aca="1" ref="Q1016" ca="1">_xlfn.IFS(P1016="","",
$B$11="Hə", _xlfn.XLOOKUP(DATE(P1016, 12, 31), rou_table_dates, rou_table_nbvs,0, 0),
TRUE,  MAX(0, ROUND($M$14 - $M$14/ (last_rou_date - $B$2) * (DATE(P1016,12,31) - $B$2), 2) )
)</f>
        <v/>
      </c>
      <c r="R1016" s="1" t="str" cm="1">
        <f t="array" aca="1" ref="R1016" ca="1">_xlfn.IFS(P1016="","",
$B$11="Hə", _xlfn.XLOOKUP(DATE(P1016, 12, 31), lease_table_dates, lease_table_balances,0, 0),
TRUE, IFERROR( XNPV($B$6, IF(payment_dates &gt;DATE(P1016, 12, 31), payments,  0),  IF(payment_dates &gt;DATE(P1016, 12, 31), payment_dates,  DATE(P1016, 12, 31))    ),0)
)</f>
        <v/>
      </c>
      <c r="S1016" s="1" t="str" cm="1">
        <f t="array" aca="1" ref="S1016" ca="1">_xlfn.IFS(P1016="","",
TRUE,  MIN( MIN(Q1015, $M$14), ROUND($M$14/ (last_rou_date - $B$2) * (DATE(P1016,12,31) - MAX($B$2, DATE(P1016-1, 12, 31))), 2) )
)</f>
        <v/>
      </c>
      <c r="T1016" s="7" t="str" cm="1">
        <f t="array" aca="1" ref="T1016" ca="1">_xlfn.IFS(P1016="", "",
ISTEXT(R1015), R1016- (H1016 - SUMIFS( lease_table_payments, lease_table_years, P1016) -$AG$14 ),
AND(ISNUMBER(R1015), R1016&lt;&gt;""),   R1016- (R1015 - SUMIFS( lease_table_payments, lease_table_years, P1016) )
)</f>
        <v/>
      </c>
      <c r="V1016" s="64">
        <f t="shared" si="47"/>
        <v>1003</v>
      </c>
      <c r="W1016" s="51" t="str" cm="1">
        <f t="array" ref="W1016">_xlfn.IFS(
OR(W1015=$B$4, W1015=""),"",
TRUE,W1015+1
)</f>
        <v/>
      </c>
      <c r="X1016" s="51" t="str" cm="1">
        <f t="array" ref="X1016">_xlfn.IFS(X1015="","",
W1016="", "",
AND($B$3="İllik"),DATE(YEAR(X1015)+1,MONTH(X1015),DAY(X1015) ),
AND($B$3="Aylıq", $AH$14="Not end"), EDATE(X1015,1),
AND($B$3="Aylıq", $AH$14="End"), EOMONTH(X1015,1)
)</f>
        <v/>
      </c>
      <c r="Y1016" s="51" t="str" cm="1">
        <f t="array" aca="1" ref="Y1016" ca="1">_xlfn.IFS(
AND($B$7="Dövrün əvvəlində", Y1015&lt;=last_rou_date), DATE(YEAR(Y1015)+1, 12, 31),
AND($B$7="Dövrün sonunda", Y1015&lt;=last_payment_date), DATE(YEAR(Y1015)+1, 12, 31),
TRUE, ""
)</f>
        <v/>
      </c>
      <c r="Z1016" s="75" t="str" cm="1">
        <f t="array" aca="1" ref="Z1016" ca="1">_xlfn.IFS(
AND($AN$14="Not year_end", Z1015&gt;last_payment_date), "",
AND($AN$14="Year_end", Z1015&gt;=last_payment_date), "",
AND($AN$14="Year_end"), DATE(YEAR(Z1015+1), 12, 31),
AND($AN$14="Not year_end", MONTH(Z1015)=12, DAY(Z1015)=31), DATE(YEAR(Z1014)+1, MONTH(Z1014), DAY(Z1014)),
AND($AN$14="Not year_end", OR(MONTH(Z1015)&lt;&gt;12, DAY(Z1015)&lt;&gt;31) ), DATE(YEAR(Z1015), 12, 31)
)</f>
        <v/>
      </c>
      <c r="AA1016" s="75" t="str" cm="1">
        <f t="array" aca="1" ref="AA1016" ca="1">_xlfn.IFS(AA1015="", "",
AND(AA1015=last_payment_date, OR(MONTH(AA1015)&lt;&gt;12, DAY(AA1015)&lt;&gt;31) ), DATE(YEAR(AA1015), 12, 31),
AND(MONTH(AA1015)=12, DAY(AA1015)=31, AA1015&gt;=last_payment_date), "",
AND(MONTH(AA1015)=12, DAY(AA1015)&lt;&gt;31),  EOMONTH(AA1015,0),
AND(MONTH(AA1015)=12, DAY(AA1015)=31, $AH$14="Not end"),  EDATE(AA1014,1),
AND($AH$14="Not end"), EDATE(AA1015, 1),
AND($AH$14="End"), EOMONTH(AA1015, 1)
)</f>
        <v/>
      </c>
      <c r="AB1016" s="75" t="str" cm="1">
        <f t="array" aca="1" ref="AB1016" ca="1">_xlfn.IFS(AB1015="","",
AND(AB1015=last_rou_date), "",
AND($B$3="İllik"),DATE(YEAR(AB1015)+1,MONTH(AB1015),DAY(AB1015) ),
AND($B$3="Aylıq", $AH$14="Not end"), EDATE(AB1015,1),
AND($B$3="Aylıq", $AH$14="End"), EOMONTH(AB1015,1)
)</f>
        <v/>
      </c>
      <c r="AC1016" s="75" t="str" cm="1">
        <f t="array" aca="1" ref="AC1016" ca="1">_xlfn.IFS(
AND($AN$14="Not year_end", AC1015&gt;last_rou_date), "",
AND($AN$14="Year_end", AC1015&gt;=last_rou_date), "",
AND($AN$14="Year_end"), DATE(YEAR(AC1015+1), 12, 31),
AND($AN$14="Not year_end", MONTH(AC1015)=12, DAY(AC1015)=31), DATE(YEAR(AC1014)+1, MONTH(AC1014), DAY(AC1014)),
AND($AN$14="Not year_end", OR(MONTH(AC1015)&lt;&gt;12, DAY(AC1015)&lt;&gt;31) ), DATE(YEAR(AC1015), 12, 31)
)</f>
        <v/>
      </c>
      <c r="AD1016" s="75" t="str" cm="1">
        <f t="array" aca="1" ref="AD1016" ca="1">_xlfn.IFS(AD1015="", "",
AND(AD1015=last_rou_date, OR(MONTH(AD1015)&lt;&gt;12, DAY(AD1015)&lt;&gt;31) ), DATE(YEAR(AD1015), 12, 31),
AND(MONTH(AD1015)=12, DAY(AD1015)=31, AD1015&gt;=last_rou_date), "",
AND(MONTH(AD1015)=12, DAY(AD1015)&lt;&gt;31),  EOMONTH(AD1015,0),
AND(MONTH(AD1015)=12, DAY(AD1015)=31, $AH$14="Not end"),  EDATE(AD1014,1),
AND($AH$14="Not end"), EDATE(AD1015, 1),
AND($AH$14="End"), EOMONTH(AD1015, 1)
)</f>
        <v/>
      </c>
      <c r="AE1016" s="51" t="str" cm="1">
        <f t="array" ref="AE1016">_xlfn.IFS(W1016="", "",
AND(W1016&gt;0, W1016&lt;=$B$4, $C$2="İllik artım, faiz olaraq", $D$2&gt;0, $B$3="İllik"), $B$5*((1+$D$2)^(W1016-1)),
AND(W1016&gt;0, W1016&lt;=$B$4, $C$2="İllik artım, faiz olaraq", $D$2&gt;0, $B$3="Aylıq"), $B$5*((1+$D$2)^ROUNDDOWN((W1016-1)/12,0)),
AND(W1016=1, $C$2="Aşağıdakı kimi dəyişir", ), $B$5,
AND(W1016&gt;1, W1016&lt;=$B$4, $C$2="Aşağıdakı kimi dəyişir"), IFERROR(VLOOKUP(W1016, $C$4:$D$7, 2, FALSE), AE1015),
AND(W1016&gt;0, W1016&lt;=$B$4), $B$5,
TRUE,0 )</f>
        <v/>
      </c>
      <c r="AF1016" s="51" t="str">
        <f t="shared" ca="1" si="46"/>
        <v/>
      </c>
    </row>
    <row r="1017" spans="1:32" x14ac:dyDescent="0.4">
      <c r="A1017" s="13" t="str" cm="1">
        <f t="array" aca="1" ref="A1017" ca="1">_xlfn.IFS(
AND(SUMIFS(lease_table_interest_accruals, lease_table_dates, A1016)&gt;0, COUNTIFS($E$14:E1016, "Interest accrual", $A$14:A1016, A1016)=0),  A1016,
AND(SUMIFS(lease_table_payments, lease_table_dates, A1016)&gt;0, COUNTIFS($E$14:E1016, "Payment", $A$14:A1016, A1016)=0),  A1016,
AND(SUMIFS(rou_table_deprs, rou_table_dates, A1016)&gt;0, COUNTIFS($E$14:E1016, "Depreciation", $A$14:A1016, A1016)=0),  A1016,
TRUE,  IFERROR(INDEX(rou_table_dates,  MATCH(A1016, rou_table_dates)+1, ), "")
)</f>
        <v/>
      </c>
      <c r="B1017" s="1" t="str" cm="1">
        <f t="array" aca="1" ref="B1017" ca="1">_xlfn.IFS(
AND(E1017="Payment", A1017=$B$2), $AM$14,
E1017="Payment", $AM$15,
E1017="Interest accrual", $AM$18,
E1017="Depreciation", $AM$17,
TRUE, "")</f>
        <v/>
      </c>
      <c r="C1017" s="1" t="str" cm="1">
        <f t="array" aca="1" ref="C1017" ca="1">_xlfn.IFS(
E1017="Payment", $AM$19,
E1017="Interest accrual", $AM$15,
E1017="Depreciation", $AM$16,
TRUE, "")</f>
        <v/>
      </c>
      <c r="D1017" s="1" t="str" cm="1">
        <f t="array" aca="1" ref="D1017" ca="1">_xlfn.IFS(
E1017="Payment", _xlfn.XLOOKUP(A1017, lease_table_dates, lease_table_payments, 0, 0),
E1017="Interest accrual", _xlfn.XLOOKUP(A1017, lease_table_dates, lease_table_interest_accruals, 0, 0),
E1017="Depreciation", _xlfn.XLOOKUP(A1017, rou_table_dates, rou_table_deprs, 0, 0),
TRUE, ""
)</f>
        <v/>
      </c>
      <c r="E1017" s="7" t="str" cm="1">
        <f t="array" aca="1" ref="E1017" ca="1">_xlfn.IFS(
AND(SUMIFS(lease_table_interest_accruals, lease_table_dates, A1017)&gt;0, COUNTIFS($E$14:E1016, "Interest accrual", $A$14:A1016, A1017)=0), "Interest accrual",
AND(SUMIFS(lease_table_payments, lease_table_dates, A1017)&gt;0, COUNTIFS($E$14:E1016, "Payment", $A$14:A1016, A1017)=0), "Payment",
AND(SUMIFS(rou_table_deprs, rou_table_dates, A1017)&gt;0, COUNTIFS($E$14:E1016, "Depreciation", $A$14:A1016, A1017)=0), "Depreciation",
TRUE,  ""
)</f>
        <v/>
      </c>
      <c r="G1017" s="13" t="str" cm="1">
        <f t="array" aca="1" ref="G1017" ca="1">_xlfn.IFS(
AND($B$11="Hə", $B$3="İllik"), Z1017,
AND($B$11="Hə", $B$3="Aylıq"), AA1017,
$B$11="Yox", X1017)</f>
        <v/>
      </c>
      <c r="H1017" s="1" t="str" cm="1">
        <f t="array" aca="1" ref="H1017" ca="1">_xlfn.IFS( G1017="", "",
TRUE, ROUND( H1016+I1017-J1017, 2) )</f>
        <v/>
      </c>
      <c r="I1017" s="1" t="str" cm="1">
        <f t="array" aca="1" ref="I1017" ca="1">_xlfn.IFS(G1017="", "",
G1017=last_payment_date, (J1017-H1016),
 TRUE,  -  (H1016- H1016* (1+$B$6)^ (_xlfn.DAYS(G1017,G1016)/365) )
)</f>
        <v/>
      </c>
      <c r="J1017" s="1" t="str" cm="1">
        <f t="array" aca="1" ref="J1017" ca="1">_xlfn.IFS(G1017="", "",
TRUE, _xlfn.XLOOKUP(G1017,  payment_dates, payments,0,0)
)</f>
        <v/>
      </c>
      <c r="L1017" s="8" t="str" cm="1">
        <f t="array" aca="1" ref="L1017" ca="1">_xlfn.IFS(
AND($B$11="Hə", $B$3="İllik"), AC1017,
AND($B$11="Hə", $B$3="Aylıq"), AD1017,
$B$11="Yox", AB1017)</f>
        <v/>
      </c>
      <c r="M1017" s="1" t="str" cm="1">
        <f t="array" aca="1" ref="M1017" ca="1">_xlfn.IFS( L1017="", "",
(M1016-N1017)&lt;=0.5, 0,
TRUE,  M1016-N1017)</f>
        <v/>
      </c>
      <c r="N1017" s="7" t="str" cm="1">
        <f t="array" aca="1" ref="N1017" ca="1">_xlfn.IFS(
L1017="", "",
TRUE, MIN(M1016, ROUND($M$14/ (last_rou_date - $B$2) * (L1017-L1016), 2) )
)</f>
        <v/>
      </c>
      <c r="P1017" s="59" t="str">
        <f t="shared" ca="1" si="48"/>
        <v/>
      </c>
      <c r="Q1017" s="1" t="str" cm="1">
        <f t="array" aca="1" ref="Q1017" ca="1">_xlfn.IFS(P1017="","",
$B$11="Hə", _xlfn.XLOOKUP(DATE(P1017, 12, 31), rou_table_dates, rou_table_nbvs,0, 0),
TRUE,  MAX(0, ROUND($M$14 - $M$14/ (last_rou_date - $B$2) * (DATE(P1017,12,31) - $B$2), 2) )
)</f>
        <v/>
      </c>
      <c r="R1017" s="1" t="str" cm="1">
        <f t="array" aca="1" ref="R1017" ca="1">_xlfn.IFS(P1017="","",
$B$11="Hə", _xlfn.XLOOKUP(DATE(P1017, 12, 31), lease_table_dates, lease_table_balances,0, 0),
TRUE, IFERROR( XNPV($B$6, IF(payment_dates &gt;DATE(P1017, 12, 31), payments,  0),  IF(payment_dates &gt;DATE(P1017, 12, 31), payment_dates,  DATE(P1017, 12, 31))    ),0)
)</f>
        <v/>
      </c>
      <c r="S1017" s="1" t="str" cm="1">
        <f t="array" aca="1" ref="S1017" ca="1">_xlfn.IFS(P1017="","",
TRUE,  MIN( MIN(Q1016, $M$14), ROUND($M$14/ (last_rou_date - $B$2) * (DATE(P1017,12,31) - MAX($B$2, DATE(P1017-1, 12, 31))), 2) )
)</f>
        <v/>
      </c>
      <c r="T1017" s="7" t="str" cm="1">
        <f t="array" aca="1" ref="T1017" ca="1">_xlfn.IFS(P1017="", "",
ISTEXT(R1016), R1017- (H1017 - SUMIFS( lease_table_payments, lease_table_years, P1017) -$AG$14 ),
AND(ISNUMBER(R1016), R1017&lt;&gt;""),   R1017- (R1016 - SUMIFS( lease_table_payments, lease_table_years, P1017) )
)</f>
        <v/>
      </c>
      <c r="V1017" s="64">
        <f t="shared" si="47"/>
        <v>1004</v>
      </c>
      <c r="W1017" s="51" t="str" cm="1">
        <f t="array" ref="W1017">_xlfn.IFS(
OR(W1016=$B$4, W1016=""),"",
TRUE,W1016+1
)</f>
        <v/>
      </c>
      <c r="X1017" s="51" t="str" cm="1">
        <f t="array" ref="X1017">_xlfn.IFS(X1016="","",
W1017="", "",
AND($B$3="İllik"),DATE(YEAR(X1016)+1,MONTH(X1016),DAY(X1016) ),
AND($B$3="Aylıq", $AH$14="Not end"), EDATE(X1016,1),
AND($B$3="Aylıq", $AH$14="End"), EOMONTH(X1016,1)
)</f>
        <v/>
      </c>
      <c r="Y1017" s="51" t="str" cm="1">
        <f t="array" aca="1" ref="Y1017" ca="1">_xlfn.IFS(
AND($B$7="Dövrün əvvəlində", Y1016&lt;=last_rou_date), DATE(YEAR(Y1016)+1, 12, 31),
AND($B$7="Dövrün sonunda", Y1016&lt;=last_payment_date), DATE(YEAR(Y1016)+1, 12, 31),
TRUE, ""
)</f>
        <v/>
      </c>
      <c r="Z1017" s="75" t="str" cm="1">
        <f t="array" aca="1" ref="Z1017" ca="1">_xlfn.IFS(
AND($AN$14="Not year_end", Z1016&gt;last_payment_date), "",
AND($AN$14="Year_end", Z1016&gt;=last_payment_date), "",
AND($AN$14="Year_end"), DATE(YEAR(Z1016+1), 12, 31),
AND($AN$14="Not year_end", MONTH(Z1016)=12, DAY(Z1016)=31), DATE(YEAR(Z1015)+1, MONTH(Z1015), DAY(Z1015)),
AND($AN$14="Not year_end", OR(MONTH(Z1016)&lt;&gt;12, DAY(Z1016)&lt;&gt;31) ), DATE(YEAR(Z1016), 12, 31)
)</f>
        <v/>
      </c>
      <c r="AA1017" s="75" t="str" cm="1">
        <f t="array" aca="1" ref="AA1017" ca="1">_xlfn.IFS(AA1016="", "",
AND(AA1016=last_payment_date, OR(MONTH(AA1016)&lt;&gt;12, DAY(AA1016)&lt;&gt;31) ), DATE(YEAR(AA1016), 12, 31),
AND(MONTH(AA1016)=12, DAY(AA1016)=31, AA1016&gt;=last_payment_date), "",
AND(MONTH(AA1016)=12, DAY(AA1016)&lt;&gt;31),  EOMONTH(AA1016,0),
AND(MONTH(AA1016)=12, DAY(AA1016)=31, $AH$14="Not end"),  EDATE(AA1015,1),
AND($AH$14="Not end"), EDATE(AA1016, 1),
AND($AH$14="End"), EOMONTH(AA1016, 1)
)</f>
        <v/>
      </c>
      <c r="AB1017" s="75" t="str" cm="1">
        <f t="array" aca="1" ref="AB1017" ca="1">_xlfn.IFS(AB1016="","",
AND(AB1016=last_rou_date), "",
AND($B$3="İllik"),DATE(YEAR(AB1016)+1,MONTH(AB1016),DAY(AB1016) ),
AND($B$3="Aylıq", $AH$14="Not end"), EDATE(AB1016,1),
AND($B$3="Aylıq", $AH$14="End"), EOMONTH(AB1016,1)
)</f>
        <v/>
      </c>
      <c r="AC1017" s="75" t="str" cm="1">
        <f t="array" aca="1" ref="AC1017" ca="1">_xlfn.IFS(
AND($AN$14="Not year_end", AC1016&gt;last_rou_date), "",
AND($AN$14="Year_end", AC1016&gt;=last_rou_date), "",
AND($AN$14="Year_end"), DATE(YEAR(AC1016+1), 12, 31),
AND($AN$14="Not year_end", MONTH(AC1016)=12, DAY(AC1016)=31), DATE(YEAR(AC1015)+1, MONTH(AC1015), DAY(AC1015)),
AND($AN$14="Not year_end", OR(MONTH(AC1016)&lt;&gt;12, DAY(AC1016)&lt;&gt;31) ), DATE(YEAR(AC1016), 12, 31)
)</f>
        <v/>
      </c>
      <c r="AD1017" s="75" t="str" cm="1">
        <f t="array" aca="1" ref="AD1017" ca="1">_xlfn.IFS(AD1016="", "",
AND(AD1016=last_rou_date, OR(MONTH(AD1016)&lt;&gt;12, DAY(AD1016)&lt;&gt;31) ), DATE(YEAR(AD1016), 12, 31),
AND(MONTH(AD1016)=12, DAY(AD1016)=31, AD1016&gt;=last_rou_date), "",
AND(MONTH(AD1016)=12, DAY(AD1016)&lt;&gt;31),  EOMONTH(AD1016,0),
AND(MONTH(AD1016)=12, DAY(AD1016)=31, $AH$14="Not end"),  EDATE(AD1015,1),
AND($AH$14="Not end"), EDATE(AD1016, 1),
AND($AH$14="End"), EOMONTH(AD1016, 1)
)</f>
        <v/>
      </c>
      <c r="AE1017" s="51" t="str" cm="1">
        <f t="array" ref="AE1017">_xlfn.IFS(W1017="", "",
AND(W1017&gt;0, W1017&lt;=$B$4, $C$2="İllik artım, faiz olaraq", $D$2&gt;0, $B$3="İllik"), $B$5*((1+$D$2)^(W1017-1)),
AND(W1017&gt;0, W1017&lt;=$B$4, $C$2="İllik artım, faiz olaraq", $D$2&gt;0, $B$3="Aylıq"), $B$5*((1+$D$2)^ROUNDDOWN((W1017-1)/12,0)),
AND(W1017=1, $C$2="Aşağıdakı kimi dəyişir", ), $B$5,
AND(W1017&gt;1, W1017&lt;=$B$4, $C$2="Aşağıdakı kimi dəyişir"), IFERROR(VLOOKUP(W1017, $C$4:$D$7, 2, FALSE), AE1016),
AND(W1017&gt;0, W1017&lt;=$B$4), $B$5,
TRUE,0 )</f>
        <v/>
      </c>
      <c r="AF1017" s="51" t="str">
        <f t="shared" ca="1" si="46"/>
        <v/>
      </c>
    </row>
    <row r="1018" spans="1:32" x14ac:dyDescent="0.4">
      <c r="A1018" s="13" t="str" cm="1">
        <f t="array" aca="1" ref="A1018" ca="1">_xlfn.IFS(
AND(SUMIFS(lease_table_interest_accruals, lease_table_dates, A1017)&gt;0, COUNTIFS($E$14:E1017, "Interest accrual", $A$14:A1017, A1017)=0),  A1017,
AND(SUMIFS(lease_table_payments, lease_table_dates, A1017)&gt;0, COUNTIFS($E$14:E1017, "Payment", $A$14:A1017, A1017)=0),  A1017,
AND(SUMIFS(rou_table_deprs, rou_table_dates, A1017)&gt;0, COUNTIFS($E$14:E1017, "Depreciation", $A$14:A1017, A1017)=0),  A1017,
TRUE,  IFERROR(INDEX(rou_table_dates,  MATCH(A1017, rou_table_dates)+1, ), "")
)</f>
        <v/>
      </c>
      <c r="B1018" s="1" t="str" cm="1">
        <f t="array" aca="1" ref="B1018" ca="1">_xlfn.IFS(
AND(E1018="Payment", A1018=$B$2), $AM$14,
E1018="Payment", $AM$15,
E1018="Interest accrual", $AM$18,
E1018="Depreciation", $AM$17,
TRUE, "")</f>
        <v/>
      </c>
      <c r="C1018" s="1" t="str" cm="1">
        <f t="array" aca="1" ref="C1018" ca="1">_xlfn.IFS(
E1018="Payment", $AM$19,
E1018="Interest accrual", $AM$15,
E1018="Depreciation", $AM$16,
TRUE, "")</f>
        <v/>
      </c>
      <c r="D1018" s="1" t="str" cm="1">
        <f t="array" aca="1" ref="D1018" ca="1">_xlfn.IFS(
E1018="Payment", _xlfn.XLOOKUP(A1018, lease_table_dates, lease_table_payments, 0, 0),
E1018="Interest accrual", _xlfn.XLOOKUP(A1018, lease_table_dates, lease_table_interest_accruals, 0, 0),
E1018="Depreciation", _xlfn.XLOOKUP(A1018, rou_table_dates, rou_table_deprs, 0, 0),
TRUE, ""
)</f>
        <v/>
      </c>
      <c r="E1018" s="7" t="str" cm="1">
        <f t="array" aca="1" ref="E1018" ca="1">_xlfn.IFS(
AND(SUMIFS(lease_table_interest_accruals, lease_table_dates, A1018)&gt;0, COUNTIFS($E$14:E1017, "Interest accrual", $A$14:A1017, A1018)=0), "Interest accrual",
AND(SUMIFS(lease_table_payments, lease_table_dates, A1018)&gt;0, COUNTIFS($E$14:E1017, "Payment", $A$14:A1017, A1018)=0), "Payment",
AND(SUMIFS(rou_table_deprs, rou_table_dates, A1018)&gt;0, COUNTIFS($E$14:E1017, "Depreciation", $A$14:A1017, A1018)=0), "Depreciation",
TRUE,  ""
)</f>
        <v/>
      </c>
      <c r="G1018" s="13" t="str" cm="1">
        <f t="array" aca="1" ref="G1018" ca="1">_xlfn.IFS(
AND($B$11="Hə", $B$3="İllik"), Z1018,
AND($B$11="Hə", $B$3="Aylıq"), AA1018,
$B$11="Yox", X1018)</f>
        <v/>
      </c>
      <c r="H1018" s="1" t="str" cm="1">
        <f t="array" aca="1" ref="H1018" ca="1">_xlfn.IFS( G1018="", "",
TRUE, ROUND( H1017+I1018-J1018, 2) )</f>
        <v/>
      </c>
      <c r="I1018" s="1" t="str" cm="1">
        <f t="array" aca="1" ref="I1018" ca="1">_xlfn.IFS(G1018="", "",
G1018=last_payment_date, (J1018-H1017),
 TRUE,  -  (H1017- H1017* (1+$B$6)^ (_xlfn.DAYS(G1018,G1017)/365) )
)</f>
        <v/>
      </c>
      <c r="J1018" s="1" t="str" cm="1">
        <f t="array" aca="1" ref="J1018" ca="1">_xlfn.IFS(G1018="", "",
TRUE, _xlfn.XLOOKUP(G1018,  payment_dates, payments,0,0)
)</f>
        <v/>
      </c>
      <c r="L1018" s="8" t="str" cm="1">
        <f t="array" aca="1" ref="L1018" ca="1">_xlfn.IFS(
AND($B$11="Hə", $B$3="İllik"), AC1018,
AND($B$11="Hə", $B$3="Aylıq"), AD1018,
$B$11="Yox", AB1018)</f>
        <v/>
      </c>
      <c r="M1018" s="1" t="str" cm="1">
        <f t="array" aca="1" ref="M1018" ca="1">_xlfn.IFS( L1018="", "",
(M1017-N1018)&lt;=0.5, 0,
TRUE,  M1017-N1018)</f>
        <v/>
      </c>
      <c r="N1018" s="7" t="str" cm="1">
        <f t="array" aca="1" ref="N1018" ca="1">_xlfn.IFS(
L1018="", "",
TRUE, MIN(M1017, ROUND($M$14/ (last_rou_date - $B$2) * (L1018-L1017), 2) )
)</f>
        <v/>
      </c>
      <c r="P1018" s="59" t="str">
        <f t="shared" ca="1" si="48"/>
        <v/>
      </c>
      <c r="Q1018" s="1" t="str" cm="1">
        <f t="array" aca="1" ref="Q1018" ca="1">_xlfn.IFS(P1018="","",
$B$11="Hə", _xlfn.XLOOKUP(DATE(P1018, 12, 31), rou_table_dates, rou_table_nbvs,0, 0),
TRUE,  MAX(0, ROUND($M$14 - $M$14/ (last_rou_date - $B$2) * (DATE(P1018,12,31) - $B$2), 2) )
)</f>
        <v/>
      </c>
      <c r="R1018" s="1" t="str" cm="1">
        <f t="array" aca="1" ref="R1018" ca="1">_xlfn.IFS(P1018="","",
$B$11="Hə", _xlfn.XLOOKUP(DATE(P1018, 12, 31), lease_table_dates, lease_table_balances,0, 0),
TRUE, IFERROR( XNPV($B$6, IF(payment_dates &gt;DATE(P1018, 12, 31), payments,  0),  IF(payment_dates &gt;DATE(P1018, 12, 31), payment_dates,  DATE(P1018, 12, 31))    ),0)
)</f>
        <v/>
      </c>
      <c r="S1018" s="1" t="str" cm="1">
        <f t="array" aca="1" ref="S1018" ca="1">_xlfn.IFS(P1018="","",
TRUE,  MIN( MIN(Q1017, $M$14), ROUND($M$14/ (last_rou_date - $B$2) * (DATE(P1018,12,31) - MAX($B$2, DATE(P1018-1, 12, 31))), 2) )
)</f>
        <v/>
      </c>
      <c r="T1018" s="7" t="str" cm="1">
        <f t="array" aca="1" ref="T1018" ca="1">_xlfn.IFS(P1018="", "",
ISTEXT(R1017), R1018- (H1018 - SUMIFS( lease_table_payments, lease_table_years, P1018) -$AG$14 ),
AND(ISNUMBER(R1017), R1018&lt;&gt;""),   R1018- (R1017 - SUMIFS( lease_table_payments, lease_table_years, P1018) )
)</f>
        <v/>
      </c>
      <c r="V1018" s="64">
        <f t="shared" si="47"/>
        <v>1005</v>
      </c>
      <c r="W1018" s="51" t="str" cm="1">
        <f t="array" ref="W1018">_xlfn.IFS(
OR(W1017=$B$4, W1017=""),"",
TRUE,W1017+1
)</f>
        <v/>
      </c>
      <c r="X1018" s="51" t="str" cm="1">
        <f t="array" ref="X1018">_xlfn.IFS(X1017="","",
W1018="", "",
AND($B$3="İllik"),DATE(YEAR(X1017)+1,MONTH(X1017),DAY(X1017) ),
AND($B$3="Aylıq", $AH$14="Not end"), EDATE(X1017,1),
AND($B$3="Aylıq", $AH$14="End"), EOMONTH(X1017,1)
)</f>
        <v/>
      </c>
      <c r="Y1018" s="51" t="str" cm="1">
        <f t="array" aca="1" ref="Y1018" ca="1">_xlfn.IFS(
AND($B$7="Dövrün əvvəlində", Y1017&lt;=last_rou_date), DATE(YEAR(Y1017)+1, 12, 31),
AND($B$7="Dövrün sonunda", Y1017&lt;=last_payment_date), DATE(YEAR(Y1017)+1, 12, 31),
TRUE, ""
)</f>
        <v/>
      </c>
      <c r="Z1018" s="75" t="str" cm="1">
        <f t="array" aca="1" ref="Z1018" ca="1">_xlfn.IFS(
AND($AN$14="Not year_end", Z1017&gt;last_payment_date), "",
AND($AN$14="Year_end", Z1017&gt;=last_payment_date), "",
AND($AN$14="Year_end"), DATE(YEAR(Z1017+1), 12, 31),
AND($AN$14="Not year_end", MONTH(Z1017)=12, DAY(Z1017)=31), DATE(YEAR(Z1016)+1, MONTH(Z1016), DAY(Z1016)),
AND($AN$14="Not year_end", OR(MONTH(Z1017)&lt;&gt;12, DAY(Z1017)&lt;&gt;31) ), DATE(YEAR(Z1017), 12, 31)
)</f>
        <v/>
      </c>
      <c r="AA1018" s="75" t="str" cm="1">
        <f t="array" aca="1" ref="AA1018" ca="1">_xlfn.IFS(AA1017="", "",
AND(AA1017=last_payment_date, OR(MONTH(AA1017)&lt;&gt;12, DAY(AA1017)&lt;&gt;31) ), DATE(YEAR(AA1017), 12, 31),
AND(MONTH(AA1017)=12, DAY(AA1017)=31, AA1017&gt;=last_payment_date), "",
AND(MONTH(AA1017)=12, DAY(AA1017)&lt;&gt;31),  EOMONTH(AA1017,0),
AND(MONTH(AA1017)=12, DAY(AA1017)=31, $AH$14="Not end"),  EDATE(AA1016,1),
AND($AH$14="Not end"), EDATE(AA1017, 1),
AND($AH$14="End"), EOMONTH(AA1017, 1)
)</f>
        <v/>
      </c>
      <c r="AB1018" s="75" t="str" cm="1">
        <f t="array" aca="1" ref="AB1018" ca="1">_xlfn.IFS(AB1017="","",
AND(AB1017=last_rou_date), "",
AND($B$3="İllik"),DATE(YEAR(AB1017)+1,MONTH(AB1017),DAY(AB1017) ),
AND($B$3="Aylıq", $AH$14="Not end"), EDATE(AB1017,1),
AND($B$3="Aylıq", $AH$14="End"), EOMONTH(AB1017,1)
)</f>
        <v/>
      </c>
      <c r="AC1018" s="75" t="str" cm="1">
        <f t="array" aca="1" ref="AC1018" ca="1">_xlfn.IFS(
AND($AN$14="Not year_end", AC1017&gt;last_rou_date), "",
AND($AN$14="Year_end", AC1017&gt;=last_rou_date), "",
AND($AN$14="Year_end"), DATE(YEAR(AC1017+1), 12, 31),
AND($AN$14="Not year_end", MONTH(AC1017)=12, DAY(AC1017)=31), DATE(YEAR(AC1016)+1, MONTH(AC1016), DAY(AC1016)),
AND($AN$14="Not year_end", OR(MONTH(AC1017)&lt;&gt;12, DAY(AC1017)&lt;&gt;31) ), DATE(YEAR(AC1017), 12, 31)
)</f>
        <v/>
      </c>
      <c r="AD1018" s="75" t="str" cm="1">
        <f t="array" aca="1" ref="AD1018" ca="1">_xlfn.IFS(AD1017="", "",
AND(AD1017=last_rou_date, OR(MONTH(AD1017)&lt;&gt;12, DAY(AD1017)&lt;&gt;31) ), DATE(YEAR(AD1017), 12, 31),
AND(MONTH(AD1017)=12, DAY(AD1017)=31, AD1017&gt;=last_rou_date), "",
AND(MONTH(AD1017)=12, DAY(AD1017)&lt;&gt;31),  EOMONTH(AD1017,0),
AND(MONTH(AD1017)=12, DAY(AD1017)=31, $AH$14="Not end"),  EDATE(AD1016,1),
AND($AH$14="Not end"), EDATE(AD1017, 1),
AND($AH$14="End"), EOMONTH(AD1017, 1)
)</f>
        <v/>
      </c>
      <c r="AE1018" s="51" t="str" cm="1">
        <f t="array" ref="AE1018">_xlfn.IFS(W1018="", "",
AND(W1018&gt;0, W1018&lt;=$B$4, $C$2="İllik artım, faiz olaraq", $D$2&gt;0, $B$3="İllik"), $B$5*((1+$D$2)^(W1018-1)),
AND(W1018&gt;0, W1018&lt;=$B$4, $C$2="İllik artım, faiz olaraq", $D$2&gt;0, $B$3="Aylıq"), $B$5*((1+$D$2)^ROUNDDOWN((W1018-1)/12,0)),
AND(W1018=1, $C$2="Aşağıdakı kimi dəyişir", ), $B$5,
AND(W1018&gt;1, W1018&lt;=$B$4, $C$2="Aşağıdakı kimi dəyişir"), IFERROR(VLOOKUP(W1018, $C$4:$D$7, 2, FALSE), AE1017),
AND(W1018&gt;0, W1018&lt;=$B$4), $B$5,
TRUE,0 )</f>
        <v/>
      </c>
      <c r="AF1018" s="51" t="str">
        <f t="shared" ca="1" si="46"/>
        <v/>
      </c>
    </row>
    <row r="1019" spans="1:32" x14ac:dyDescent="0.4">
      <c r="A1019" s="13" t="str" cm="1">
        <f t="array" aca="1" ref="A1019" ca="1">_xlfn.IFS(
AND(SUMIFS(lease_table_interest_accruals, lease_table_dates, A1018)&gt;0, COUNTIFS($E$14:E1018, "Interest accrual", $A$14:A1018, A1018)=0),  A1018,
AND(SUMIFS(lease_table_payments, lease_table_dates, A1018)&gt;0, COUNTIFS($E$14:E1018, "Payment", $A$14:A1018, A1018)=0),  A1018,
AND(SUMIFS(rou_table_deprs, rou_table_dates, A1018)&gt;0, COUNTIFS($E$14:E1018, "Depreciation", $A$14:A1018, A1018)=0),  A1018,
TRUE,  IFERROR(INDEX(rou_table_dates,  MATCH(A1018, rou_table_dates)+1, ), "")
)</f>
        <v/>
      </c>
      <c r="B1019" s="1" t="str" cm="1">
        <f t="array" aca="1" ref="B1019" ca="1">_xlfn.IFS(
AND(E1019="Payment", A1019=$B$2), $AM$14,
E1019="Payment", $AM$15,
E1019="Interest accrual", $AM$18,
E1019="Depreciation", $AM$17,
TRUE, "")</f>
        <v/>
      </c>
      <c r="C1019" s="1" t="str" cm="1">
        <f t="array" aca="1" ref="C1019" ca="1">_xlfn.IFS(
E1019="Payment", $AM$19,
E1019="Interest accrual", $AM$15,
E1019="Depreciation", $AM$16,
TRUE, "")</f>
        <v/>
      </c>
      <c r="D1019" s="1" t="str" cm="1">
        <f t="array" aca="1" ref="D1019" ca="1">_xlfn.IFS(
E1019="Payment", _xlfn.XLOOKUP(A1019, lease_table_dates, lease_table_payments, 0, 0),
E1019="Interest accrual", _xlfn.XLOOKUP(A1019, lease_table_dates, lease_table_interest_accruals, 0, 0),
E1019="Depreciation", _xlfn.XLOOKUP(A1019, rou_table_dates, rou_table_deprs, 0, 0),
TRUE, ""
)</f>
        <v/>
      </c>
      <c r="E1019" s="7" t="str" cm="1">
        <f t="array" aca="1" ref="E1019" ca="1">_xlfn.IFS(
AND(SUMIFS(lease_table_interest_accruals, lease_table_dates, A1019)&gt;0, COUNTIFS($E$14:E1018, "Interest accrual", $A$14:A1018, A1019)=0), "Interest accrual",
AND(SUMIFS(lease_table_payments, lease_table_dates, A1019)&gt;0, COUNTIFS($E$14:E1018, "Payment", $A$14:A1018, A1019)=0), "Payment",
AND(SUMIFS(rou_table_deprs, rou_table_dates, A1019)&gt;0, COUNTIFS($E$14:E1018, "Depreciation", $A$14:A1018, A1019)=0), "Depreciation",
TRUE,  ""
)</f>
        <v/>
      </c>
      <c r="G1019" s="13" t="str" cm="1">
        <f t="array" aca="1" ref="G1019" ca="1">_xlfn.IFS(
AND($B$11="Hə", $B$3="İllik"), Z1019,
AND($B$11="Hə", $B$3="Aylıq"), AA1019,
$B$11="Yox", X1019)</f>
        <v/>
      </c>
      <c r="H1019" s="1" t="str" cm="1">
        <f t="array" aca="1" ref="H1019" ca="1">_xlfn.IFS( G1019="", "",
TRUE, ROUND( H1018+I1019-J1019, 2) )</f>
        <v/>
      </c>
      <c r="I1019" s="1" t="str" cm="1">
        <f t="array" aca="1" ref="I1019" ca="1">_xlfn.IFS(G1019="", "",
G1019=last_payment_date, (J1019-H1018),
 TRUE,  -  (H1018- H1018* (1+$B$6)^ (_xlfn.DAYS(G1019,G1018)/365) )
)</f>
        <v/>
      </c>
      <c r="J1019" s="1" t="str" cm="1">
        <f t="array" aca="1" ref="J1019" ca="1">_xlfn.IFS(G1019="", "",
TRUE, _xlfn.XLOOKUP(G1019,  payment_dates, payments,0,0)
)</f>
        <v/>
      </c>
      <c r="L1019" s="8" t="str" cm="1">
        <f t="array" aca="1" ref="L1019" ca="1">_xlfn.IFS(
AND($B$11="Hə", $B$3="İllik"), AC1019,
AND($B$11="Hə", $B$3="Aylıq"), AD1019,
$B$11="Yox", AB1019)</f>
        <v/>
      </c>
      <c r="M1019" s="1" t="str" cm="1">
        <f t="array" aca="1" ref="M1019" ca="1">_xlfn.IFS( L1019="", "",
(M1018-N1019)&lt;=0.5, 0,
TRUE,  M1018-N1019)</f>
        <v/>
      </c>
      <c r="N1019" s="7" t="str" cm="1">
        <f t="array" aca="1" ref="N1019" ca="1">_xlfn.IFS(
L1019="", "",
TRUE, MIN(M1018, ROUND($M$14/ (last_rou_date - $B$2) * (L1019-L1018), 2) )
)</f>
        <v/>
      </c>
      <c r="P1019" s="59" t="str">
        <f t="shared" ca="1" si="48"/>
        <v/>
      </c>
      <c r="Q1019" s="1" t="str" cm="1">
        <f t="array" aca="1" ref="Q1019" ca="1">_xlfn.IFS(P1019="","",
$B$11="Hə", _xlfn.XLOOKUP(DATE(P1019, 12, 31), rou_table_dates, rou_table_nbvs,0, 0),
TRUE,  MAX(0, ROUND($M$14 - $M$14/ (last_rou_date - $B$2) * (DATE(P1019,12,31) - $B$2), 2) )
)</f>
        <v/>
      </c>
      <c r="R1019" s="1" t="str" cm="1">
        <f t="array" aca="1" ref="R1019" ca="1">_xlfn.IFS(P1019="","",
$B$11="Hə", _xlfn.XLOOKUP(DATE(P1019, 12, 31), lease_table_dates, lease_table_balances,0, 0),
TRUE, IFERROR( XNPV($B$6, IF(payment_dates &gt;DATE(P1019, 12, 31), payments,  0),  IF(payment_dates &gt;DATE(P1019, 12, 31), payment_dates,  DATE(P1019, 12, 31))    ),0)
)</f>
        <v/>
      </c>
      <c r="S1019" s="1" t="str" cm="1">
        <f t="array" aca="1" ref="S1019" ca="1">_xlfn.IFS(P1019="","",
TRUE,  MIN( MIN(Q1018, $M$14), ROUND($M$14/ (last_rou_date - $B$2) * (DATE(P1019,12,31) - MAX($B$2, DATE(P1019-1, 12, 31))), 2) )
)</f>
        <v/>
      </c>
      <c r="T1019" s="7" t="str" cm="1">
        <f t="array" aca="1" ref="T1019" ca="1">_xlfn.IFS(P1019="", "",
ISTEXT(R1018), R1019- (H1019 - SUMIFS( lease_table_payments, lease_table_years, P1019) -$AG$14 ),
AND(ISNUMBER(R1018), R1019&lt;&gt;""),   R1019- (R1018 - SUMIFS( lease_table_payments, lease_table_years, P1019) )
)</f>
        <v/>
      </c>
      <c r="V1019" s="64">
        <f t="shared" si="47"/>
        <v>1006</v>
      </c>
      <c r="W1019" s="51" t="str" cm="1">
        <f t="array" ref="W1019">_xlfn.IFS(
OR(W1018=$B$4, W1018=""),"",
TRUE,W1018+1
)</f>
        <v/>
      </c>
      <c r="X1019" s="51" t="str" cm="1">
        <f t="array" ref="X1019">_xlfn.IFS(X1018="","",
W1019="", "",
AND($B$3="İllik"),DATE(YEAR(X1018)+1,MONTH(X1018),DAY(X1018) ),
AND($B$3="Aylıq", $AH$14="Not end"), EDATE(X1018,1),
AND($B$3="Aylıq", $AH$14="End"), EOMONTH(X1018,1)
)</f>
        <v/>
      </c>
      <c r="Y1019" s="51" t="str" cm="1">
        <f t="array" aca="1" ref="Y1019" ca="1">_xlfn.IFS(
AND($B$7="Dövrün əvvəlində", Y1018&lt;=last_rou_date), DATE(YEAR(Y1018)+1, 12, 31),
AND($B$7="Dövrün sonunda", Y1018&lt;=last_payment_date), DATE(YEAR(Y1018)+1, 12, 31),
TRUE, ""
)</f>
        <v/>
      </c>
      <c r="Z1019" s="75" t="str" cm="1">
        <f t="array" aca="1" ref="Z1019" ca="1">_xlfn.IFS(
AND($AN$14="Not year_end", Z1018&gt;last_payment_date), "",
AND($AN$14="Year_end", Z1018&gt;=last_payment_date), "",
AND($AN$14="Year_end"), DATE(YEAR(Z1018+1), 12, 31),
AND($AN$14="Not year_end", MONTH(Z1018)=12, DAY(Z1018)=31), DATE(YEAR(Z1017)+1, MONTH(Z1017), DAY(Z1017)),
AND($AN$14="Not year_end", OR(MONTH(Z1018)&lt;&gt;12, DAY(Z1018)&lt;&gt;31) ), DATE(YEAR(Z1018), 12, 31)
)</f>
        <v/>
      </c>
      <c r="AA1019" s="75" t="str" cm="1">
        <f t="array" aca="1" ref="AA1019" ca="1">_xlfn.IFS(AA1018="", "",
AND(AA1018=last_payment_date, OR(MONTH(AA1018)&lt;&gt;12, DAY(AA1018)&lt;&gt;31) ), DATE(YEAR(AA1018), 12, 31),
AND(MONTH(AA1018)=12, DAY(AA1018)=31, AA1018&gt;=last_payment_date), "",
AND(MONTH(AA1018)=12, DAY(AA1018)&lt;&gt;31),  EOMONTH(AA1018,0),
AND(MONTH(AA1018)=12, DAY(AA1018)=31, $AH$14="Not end"),  EDATE(AA1017,1),
AND($AH$14="Not end"), EDATE(AA1018, 1),
AND($AH$14="End"), EOMONTH(AA1018, 1)
)</f>
        <v/>
      </c>
      <c r="AB1019" s="75" t="str" cm="1">
        <f t="array" aca="1" ref="AB1019" ca="1">_xlfn.IFS(AB1018="","",
AND(AB1018=last_rou_date), "",
AND($B$3="İllik"),DATE(YEAR(AB1018)+1,MONTH(AB1018),DAY(AB1018) ),
AND($B$3="Aylıq", $AH$14="Not end"), EDATE(AB1018,1),
AND($B$3="Aylıq", $AH$14="End"), EOMONTH(AB1018,1)
)</f>
        <v/>
      </c>
      <c r="AC1019" s="75" t="str" cm="1">
        <f t="array" aca="1" ref="AC1019" ca="1">_xlfn.IFS(
AND($AN$14="Not year_end", AC1018&gt;last_rou_date), "",
AND($AN$14="Year_end", AC1018&gt;=last_rou_date), "",
AND($AN$14="Year_end"), DATE(YEAR(AC1018+1), 12, 31),
AND($AN$14="Not year_end", MONTH(AC1018)=12, DAY(AC1018)=31), DATE(YEAR(AC1017)+1, MONTH(AC1017), DAY(AC1017)),
AND($AN$14="Not year_end", OR(MONTH(AC1018)&lt;&gt;12, DAY(AC1018)&lt;&gt;31) ), DATE(YEAR(AC1018), 12, 31)
)</f>
        <v/>
      </c>
      <c r="AD1019" s="75" t="str" cm="1">
        <f t="array" aca="1" ref="AD1019" ca="1">_xlfn.IFS(AD1018="", "",
AND(AD1018=last_rou_date, OR(MONTH(AD1018)&lt;&gt;12, DAY(AD1018)&lt;&gt;31) ), DATE(YEAR(AD1018), 12, 31),
AND(MONTH(AD1018)=12, DAY(AD1018)=31, AD1018&gt;=last_rou_date), "",
AND(MONTH(AD1018)=12, DAY(AD1018)&lt;&gt;31),  EOMONTH(AD1018,0),
AND(MONTH(AD1018)=12, DAY(AD1018)=31, $AH$14="Not end"),  EDATE(AD1017,1),
AND($AH$14="Not end"), EDATE(AD1018, 1),
AND($AH$14="End"), EOMONTH(AD1018, 1)
)</f>
        <v/>
      </c>
      <c r="AE1019" s="51" t="str" cm="1">
        <f t="array" ref="AE1019">_xlfn.IFS(W1019="", "",
AND(W1019&gt;0, W1019&lt;=$B$4, $C$2="İllik artım, faiz olaraq", $D$2&gt;0, $B$3="İllik"), $B$5*((1+$D$2)^(W1019-1)),
AND(W1019&gt;0, W1019&lt;=$B$4, $C$2="İllik artım, faiz olaraq", $D$2&gt;0, $B$3="Aylıq"), $B$5*((1+$D$2)^ROUNDDOWN((W1019-1)/12,0)),
AND(W1019=1, $C$2="Aşağıdakı kimi dəyişir", ), $B$5,
AND(W1019&gt;1, W1019&lt;=$B$4, $C$2="Aşağıdakı kimi dəyişir"), IFERROR(VLOOKUP(W1019, $C$4:$D$7, 2, FALSE), AE1018),
AND(W1019&gt;0, W1019&lt;=$B$4), $B$5,
TRUE,0 )</f>
        <v/>
      </c>
      <c r="AF1019" s="51" t="str">
        <f t="shared" ca="1" si="46"/>
        <v/>
      </c>
    </row>
    <row r="1020" spans="1:32" x14ac:dyDescent="0.4">
      <c r="A1020" s="13" t="str" cm="1">
        <f t="array" aca="1" ref="A1020" ca="1">_xlfn.IFS(
AND(SUMIFS(lease_table_interest_accruals, lease_table_dates, A1019)&gt;0, COUNTIFS($E$14:E1019, "Interest accrual", $A$14:A1019, A1019)=0),  A1019,
AND(SUMIFS(lease_table_payments, lease_table_dates, A1019)&gt;0, COUNTIFS($E$14:E1019, "Payment", $A$14:A1019, A1019)=0),  A1019,
AND(SUMIFS(rou_table_deprs, rou_table_dates, A1019)&gt;0, COUNTIFS($E$14:E1019, "Depreciation", $A$14:A1019, A1019)=0),  A1019,
TRUE,  IFERROR(INDEX(rou_table_dates,  MATCH(A1019, rou_table_dates)+1, ), "")
)</f>
        <v/>
      </c>
      <c r="B1020" s="1" t="str" cm="1">
        <f t="array" aca="1" ref="B1020" ca="1">_xlfn.IFS(
AND(E1020="Payment", A1020=$B$2), $AM$14,
E1020="Payment", $AM$15,
E1020="Interest accrual", $AM$18,
E1020="Depreciation", $AM$17,
TRUE, "")</f>
        <v/>
      </c>
      <c r="C1020" s="1" t="str" cm="1">
        <f t="array" aca="1" ref="C1020" ca="1">_xlfn.IFS(
E1020="Payment", $AM$19,
E1020="Interest accrual", $AM$15,
E1020="Depreciation", $AM$16,
TRUE, "")</f>
        <v/>
      </c>
      <c r="D1020" s="1" t="str" cm="1">
        <f t="array" aca="1" ref="D1020" ca="1">_xlfn.IFS(
E1020="Payment", _xlfn.XLOOKUP(A1020, lease_table_dates, lease_table_payments, 0, 0),
E1020="Interest accrual", _xlfn.XLOOKUP(A1020, lease_table_dates, lease_table_interest_accruals, 0, 0),
E1020="Depreciation", _xlfn.XLOOKUP(A1020, rou_table_dates, rou_table_deprs, 0, 0),
TRUE, ""
)</f>
        <v/>
      </c>
      <c r="E1020" s="7" t="str" cm="1">
        <f t="array" aca="1" ref="E1020" ca="1">_xlfn.IFS(
AND(SUMIFS(lease_table_interest_accruals, lease_table_dates, A1020)&gt;0, COUNTIFS($E$14:E1019, "Interest accrual", $A$14:A1019, A1020)=0), "Interest accrual",
AND(SUMIFS(lease_table_payments, lease_table_dates, A1020)&gt;0, COUNTIFS($E$14:E1019, "Payment", $A$14:A1019, A1020)=0), "Payment",
AND(SUMIFS(rou_table_deprs, rou_table_dates, A1020)&gt;0, COUNTIFS($E$14:E1019, "Depreciation", $A$14:A1019, A1020)=0), "Depreciation",
TRUE,  ""
)</f>
        <v/>
      </c>
      <c r="G1020" s="13" t="str" cm="1">
        <f t="array" aca="1" ref="G1020" ca="1">_xlfn.IFS(
AND($B$11="Hə", $B$3="İllik"), Z1020,
AND($B$11="Hə", $B$3="Aylıq"), AA1020,
$B$11="Yox", X1020)</f>
        <v/>
      </c>
      <c r="H1020" s="1" t="str" cm="1">
        <f t="array" aca="1" ref="H1020" ca="1">_xlfn.IFS( G1020="", "",
TRUE, ROUND( H1019+I1020-J1020, 2) )</f>
        <v/>
      </c>
      <c r="I1020" s="1" t="str" cm="1">
        <f t="array" aca="1" ref="I1020" ca="1">_xlfn.IFS(G1020="", "",
G1020=last_payment_date, (J1020-H1019),
 TRUE,  -  (H1019- H1019* (1+$B$6)^ (_xlfn.DAYS(G1020,G1019)/365) )
)</f>
        <v/>
      </c>
      <c r="J1020" s="1" t="str" cm="1">
        <f t="array" aca="1" ref="J1020" ca="1">_xlfn.IFS(G1020="", "",
TRUE, _xlfn.XLOOKUP(G1020,  payment_dates, payments,0,0)
)</f>
        <v/>
      </c>
      <c r="L1020" s="8" t="str" cm="1">
        <f t="array" aca="1" ref="L1020" ca="1">_xlfn.IFS(
AND($B$11="Hə", $B$3="İllik"), AC1020,
AND($B$11="Hə", $B$3="Aylıq"), AD1020,
$B$11="Yox", AB1020)</f>
        <v/>
      </c>
      <c r="M1020" s="1" t="str" cm="1">
        <f t="array" aca="1" ref="M1020" ca="1">_xlfn.IFS( L1020="", "",
(M1019-N1020)&lt;=0.5, 0,
TRUE,  M1019-N1020)</f>
        <v/>
      </c>
      <c r="N1020" s="7" t="str" cm="1">
        <f t="array" aca="1" ref="N1020" ca="1">_xlfn.IFS(
L1020="", "",
TRUE, MIN(M1019, ROUND($M$14/ (last_rou_date - $B$2) * (L1020-L1019), 2) )
)</f>
        <v/>
      </c>
      <c r="P1020" s="59" t="str">
        <f t="shared" ca="1" si="48"/>
        <v/>
      </c>
      <c r="Q1020" s="1" t="str" cm="1">
        <f t="array" aca="1" ref="Q1020" ca="1">_xlfn.IFS(P1020="","",
$B$11="Hə", _xlfn.XLOOKUP(DATE(P1020, 12, 31), rou_table_dates, rou_table_nbvs,0, 0),
TRUE,  MAX(0, ROUND($M$14 - $M$14/ (last_rou_date - $B$2) * (DATE(P1020,12,31) - $B$2), 2) )
)</f>
        <v/>
      </c>
      <c r="R1020" s="1" t="str" cm="1">
        <f t="array" aca="1" ref="R1020" ca="1">_xlfn.IFS(P1020="","",
$B$11="Hə", _xlfn.XLOOKUP(DATE(P1020, 12, 31), lease_table_dates, lease_table_balances,0, 0),
TRUE, IFERROR( XNPV($B$6, IF(payment_dates &gt;DATE(P1020, 12, 31), payments,  0),  IF(payment_dates &gt;DATE(P1020, 12, 31), payment_dates,  DATE(P1020, 12, 31))    ),0)
)</f>
        <v/>
      </c>
      <c r="S1020" s="1" t="str" cm="1">
        <f t="array" aca="1" ref="S1020" ca="1">_xlfn.IFS(P1020="","",
TRUE,  MIN( MIN(Q1019, $M$14), ROUND($M$14/ (last_rou_date - $B$2) * (DATE(P1020,12,31) - MAX($B$2, DATE(P1020-1, 12, 31))), 2) )
)</f>
        <v/>
      </c>
      <c r="T1020" s="7" t="str" cm="1">
        <f t="array" aca="1" ref="T1020" ca="1">_xlfn.IFS(P1020="", "",
ISTEXT(R1019), R1020- (H1020 - SUMIFS( lease_table_payments, lease_table_years, P1020) -$AG$14 ),
AND(ISNUMBER(R1019), R1020&lt;&gt;""),   R1020- (R1019 - SUMIFS( lease_table_payments, lease_table_years, P1020) )
)</f>
        <v/>
      </c>
      <c r="V1020" s="64">
        <f t="shared" si="47"/>
        <v>1007</v>
      </c>
      <c r="W1020" s="51" t="str" cm="1">
        <f t="array" ref="W1020">_xlfn.IFS(
OR(W1019=$B$4, W1019=""),"",
TRUE,W1019+1
)</f>
        <v/>
      </c>
      <c r="X1020" s="51" t="str" cm="1">
        <f t="array" ref="X1020">_xlfn.IFS(X1019="","",
W1020="", "",
AND($B$3="İllik"),DATE(YEAR(X1019)+1,MONTH(X1019),DAY(X1019) ),
AND($B$3="Aylıq", $AH$14="Not end"), EDATE(X1019,1),
AND($B$3="Aylıq", $AH$14="End"), EOMONTH(X1019,1)
)</f>
        <v/>
      </c>
      <c r="Y1020" s="51" t="str" cm="1">
        <f t="array" aca="1" ref="Y1020" ca="1">_xlfn.IFS(
AND($B$7="Dövrün əvvəlində", Y1019&lt;=last_rou_date), DATE(YEAR(Y1019)+1, 12, 31),
AND($B$7="Dövrün sonunda", Y1019&lt;=last_payment_date), DATE(YEAR(Y1019)+1, 12, 31),
TRUE, ""
)</f>
        <v/>
      </c>
      <c r="Z1020" s="75" t="str" cm="1">
        <f t="array" aca="1" ref="Z1020" ca="1">_xlfn.IFS(
AND($AN$14="Not year_end", Z1019&gt;last_payment_date), "",
AND($AN$14="Year_end", Z1019&gt;=last_payment_date), "",
AND($AN$14="Year_end"), DATE(YEAR(Z1019+1), 12, 31),
AND($AN$14="Not year_end", MONTH(Z1019)=12, DAY(Z1019)=31), DATE(YEAR(Z1018)+1, MONTH(Z1018), DAY(Z1018)),
AND($AN$14="Not year_end", OR(MONTH(Z1019)&lt;&gt;12, DAY(Z1019)&lt;&gt;31) ), DATE(YEAR(Z1019), 12, 31)
)</f>
        <v/>
      </c>
      <c r="AA1020" s="75" t="str" cm="1">
        <f t="array" aca="1" ref="AA1020" ca="1">_xlfn.IFS(AA1019="", "",
AND(AA1019=last_payment_date, OR(MONTH(AA1019)&lt;&gt;12, DAY(AA1019)&lt;&gt;31) ), DATE(YEAR(AA1019), 12, 31),
AND(MONTH(AA1019)=12, DAY(AA1019)=31, AA1019&gt;=last_payment_date), "",
AND(MONTH(AA1019)=12, DAY(AA1019)&lt;&gt;31),  EOMONTH(AA1019,0),
AND(MONTH(AA1019)=12, DAY(AA1019)=31, $AH$14="Not end"),  EDATE(AA1018,1),
AND($AH$14="Not end"), EDATE(AA1019, 1),
AND($AH$14="End"), EOMONTH(AA1019, 1)
)</f>
        <v/>
      </c>
      <c r="AB1020" s="75" t="str" cm="1">
        <f t="array" aca="1" ref="AB1020" ca="1">_xlfn.IFS(AB1019="","",
AND(AB1019=last_rou_date), "",
AND($B$3="İllik"),DATE(YEAR(AB1019)+1,MONTH(AB1019),DAY(AB1019) ),
AND($B$3="Aylıq", $AH$14="Not end"), EDATE(AB1019,1),
AND($B$3="Aylıq", $AH$14="End"), EOMONTH(AB1019,1)
)</f>
        <v/>
      </c>
      <c r="AC1020" s="75" t="str" cm="1">
        <f t="array" aca="1" ref="AC1020" ca="1">_xlfn.IFS(
AND($AN$14="Not year_end", AC1019&gt;last_rou_date), "",
AND($AN$14="Year_end", AC1019&gt;=last_rou_date), "",
AND($AN$14="Year_end"), DATE(YEAR(AC1019+1), 12, 31),
AND($AN$14="Not year_end", MONTH(AC1019)=12, DAY(AC1019)=31), DATE(YEAR(AC1018)+1, MONTH(AC1018), DAY(AC1018)),
AND($AN$14="Not year_end", OR(MONTH(AC1019)&lt;&gt;12, DAY(AC1019)&lt;&gt;31) ), DATE(YEAR(AC1019), 12, 31)
)</f>
        <v/>
      </c>
      <c r="AD1020" s="75" t="str" cm="1">
        <f t="array" aca="1" ref="AD1020" ca="1">_xlfn.IFS(AD1019="", "",
AND(AD1019=last_rou_date, OR(MONTH(AD1019)&lt;&gt;12, DAY(AD1019)&lt;&gt;31) ), DATE(YEAR(AD1019), 12, 31),
AND(MONTH(AD1019)=12, DAY(AD1019)=31, AD1019&gt;=last_rou_date), "",
AND(MONTH(AD1019)=12, DAY(AD1019)&lt;&gt;31),  EOMONTH(AD1019,0),
AND(MONTH(AD1019)=12, DAY(AD1019)=31, $AH$14="Not end"),  EDATE(AD1018,1),
AND($AH$14="Not end"), EDATE(AD1019, 1),
AND($AH$14="End"), EOMONTH(AD1019, 1)
)</f>
        <v/>
      </c>
      <c r="AE1020" s="51" t="str" cm="1">
        <f t="array" ref="AE1020">_xlfn.IFS(W1020="", "",
AND(W1020&gt;0, W1020&lt;=$B$4, $C$2="İllik artım, faiz olaraq", $D$2&gt;0, $B$3="İllik"), $B$5*((1+$D$2)^(W1020-1)),
AND(W1020&gt;0, W1020&lt;=$B$4, $C$2="İllik artım, faiz olaraq", $D$2&gt;0, $B$3="Aylıq"), $B$5*((1+$D$2)^ROUNDDOWN((W1020-1)/12,0)),
AND(W1020=1, $C$2="Aşağıdakı kimi dəyişir", ), $B$5,
AND(W1020&gt;1, W1020&lt;=$B$4, $C$2="Aşağıdakı kimi dəyişir"), IFERROR(VLOOKUP(W1020, $C$4:$D$7, 2, FALSE), AE1019),
AND(W1020&gt;0, W1020&lt;=$B$4), $B$5,
TRUE,0 )</f>
        <v/>
      </c>
      <c r="AF1020" s="51" t="str">
        <f t="shared" ca="1" si="46"/>
        <v/>
      </c>
    </row>
    <row r="1021" spans="1:32" x14ac:dyDescent="0.4">
      <c r="A1021" s="13" t="str" cm="1">
        <f t="array" aca="1" ref="A1021" ca="1">_xlfn.IFS(
AND(SUMIFS(lease_table_interest_accruals, lease_table_dates, A1020)&gt;0, COUNTIFS($E$14:E1020, "Interest accrual", $A$14:A1020, A1020)=0),  A1020,
AND(SUMIFS(lease_table_payments, lease_table_dates, A1020)&gt;0, COUNTIFS($E$14:E1020, "Payment", $A$14:A1020, A1020)=0),  A1020,
AND(SUMIFS(rou_table_deprs, rou_table_dates, A1020)&gt;0, COUNTIFS($E$14:E1020, "Depreciation", $A$14:A1020, A1020)=0),  A1020,
TRUE,  IFERROR(INDEX(rou_table_dates,  MATCH(A1020, rou_table_dates)+1, ), "")
)</f>
        <v/>
      </c>
      <c r="B1021" s="1" t="str" cm="1">
        <f t="array" aca="1" ref="B1021" ca="1">_xlfn.IFS(
AND(E1021="Payment", A1021=$B$2), $AM$14,
E1021="Payment", $AM$15,
E1021="Interest accrual", $AM$18,
E1021="Depreciation", $AM$17,
TRUE, "")</f>
        <v/>
      </c>
      <c r="C1021" s="1" t="str" cm="1">
        <f t="array" aca="1" ref="C1021" ca="1">_xlfn.IFS(
E1021="Payment", $AM$19,
E1021="Interest accrual", $AM$15,
E1021="Depreciation", $AM$16,
TRUE, "")</f>
        <v/>
      </c>
      <c r="D1021" s="1" t="str" cm="1">
        <f t="array" aca="1" ref="D1021" ca="1">_xlfn.IFS(
E1021="Payment", _xlfn.XLOOKUP(A1021, lease_table_dates, lease_table_payments, 0, 0),
E1021="Interest accrual", _xlfn.XLOOKUP(A1021, lease_table_dates, lease_table_interest_accruals, 0, 0),
E1021="Depreciation", _xlfn.XLOOKUP(A1021, rou_table_dates, rou_table_deprs, 0, 0),
TRUE, ""
)</f>
        <v/>
      </c>
      <c r="E1021" s="7" t="str" cm="1">
        <f t="array" aca="1" ref="E1021" ca="1">_xlfn.IFS(
AND(SUMIFS(lease_table_interest_accruals, lease_table_dates, A1021)&gt;0, COUNTIFS($E$14:E1020, "Interest accrual", $A$14:A1020, A1021)=0), "Interest accrual",
AND(SUMIFS(lease_table_payments, lease_table_dates, A1021)&gt;0, COUNTIFS($E$14:E1020, "Payment", $A$14:A1020, A1021)=0), "Payment",
AND(SUMIFS(rou_table_deprs, rou_table_dates, A1021)&gt;0, COUNTIFS($E$14:E1020, "Depreciation", $A$14:A1020, A1021)=0), "Depreciation",
TRUE,  ""
)</f>
        <v/>
      </c>
      <c r="G1021" s="13" t="str" cm="1">
        <f t="array" aca="1" ref="G1021" ca="1">_xlfn.IFS(
AND($B$11="Hə", $B$3="İllik"), Z1021,
AND($B$11="Hə", $B$3="Aylıq"), AA1021,
$B$11="Yox", X1021)</f>
        <v/>
      </c>
      <c r="H1021" s="1" t="str" cm="1">
        <f t="array" aca="1" ref="H1021" ca="1">_xlfn.IFS( G1021="", "",
TRUE, ROUND( H1020+I1021-J1021, 2) )</f>
        <v/>
      </c>
      <c r="I1021" s="1" t="str" cm="1">
        <f t="array" aca="1" ref="I1021" ca="1">_xlfn.IFS(G1021="", "",
G1021=last_payment_date, (J1021-H1020),
 TRUE,  -  (H1020- H1020* (1+$B$6)^ (_xlfn.DAYS(G1021,G1020)/365) )
)</f>
        <v/>
      </c>
      <c r="J1021" s="1" t="str" cm="1">
        <f t="array" aca="1" ref="J1021" ca="1">_xlfn.IFS(G1021="", "",
TRUE, _xlfn.XLOOKUP(G1021,  payment_dates, payments,0,0)
)</f>
        <v/>
      </c>
      <c r="L1021" s="8" t="str" cm="1">
        <f t="array" aca="1" ref="L1021" ca="1">_xlfn.IFS(
AND($B$11="Hə", $B$3="İllik"), AC1021,
AND($B$11="Hə", $B$3="Aylıq"), AD1021,
$B$11="Yox", AB1021)</f>
        <v/>
      </c>
      <c r="M1021" s="1" t="str" cm="1">
        <f t="array" aca="1" ref="M1021" ca="1">_xlfn.IFS( L1021="", "",
(M1020-N1021)&lt;=0.5, 0,
TRUE,  M1020-N1021)</f>
        <v/>
      </c>
      <c r="N1021" s="7" t="str" cm="1">
        <f t="array" aca="1" ref="N1021" ca="1">_xlfn.IFS(
L1021="", "",
TRUE, MIN(M1020, ROUND($M$14/ (last_rou_date - $B$2) * (L1021-L1020), 2) )
)</f>
        <v/>
      </c>
      <c r="P1021" s="59" t="str">
        <f t="shared" ca="1" si="48"/>
        <v/>
      </c>
      <c r="Q1021" s="1" t="str" cm="1">
        <f t="array" aca="1" ref="Q1021" ca="1">_xlfn.IFS(P1021="","",
$B$11="Hə", _xlfn.XLOOKUP(DATE(P1021, 12, 31), rou_table_dates, rou_table_nbvs,0, 0),
TRUE,  MAX(0, ROUND($M$14 - $M$14/ (last_rou_date - $B$2) * (DATE(P1021,12,31) - $B$2), 2) )
)</f>
        <v/>
      </c>
      <c r="R1021" s="1" t="str" cm="1">
        <f t="array" aca="1" ref="R1021" ca="1">_xlfn.IFS(P1021="","",
$B$11="Hə", _xlfn.XLOOKUP(DATE(P1021, 12, 31), lease_table_dates, lease_table_balances,0, 0),
TRUE, IFERROR( XNPV($B$6, IF(payment_dates &gt;DATE(P1021, 12, 31), payments,  0),  IF(payment_dates &gt;DATE(P1021, 12, 31), payment_dates,  DATE(P1021, 12, 31))    ),0)
)</f>
        <v/>
      </c>
      <c r="S1021" s="1" t="str" cm="1">
        <f t="array" aca="1" ref="S1021" ca="1">_xlfn.IFS(P1021="","",
TRUE,  MIN( MIN(Q1020, $M$14), ROUND($M$14/ (last_rou_date - $B$2) * (DATE(P1021,12,31) - MAX($B$2, DATE(P1021-1, 12, 31))), 2) )
)</f>
        <v/>
      </c>
      <c r="T1021" s="7" t="str" cm="1">
        <f t="array" aca="1" ref="T1021" ca="1">_xlfn.IFS(P1021="", "",
ISTEXT(R1020), R1021- (H1021 - SUMIFS( lease_table_payments, lease_table_years, P1021) -$AG$14 ),
AND(ISNUMBER(R1020), R1021&lt;&gt;""),   R1021- (R1020 - SUMIFS( lease_table_payments, lease_table_years, P1021) )
)</f>
        <v/>
      </c>
      <c r="V1021" s="64">
        <f t="shared" si="47"/>
        <v>1008</v>
      </c>
      <c r="W1021" s="51" t="str" cm="1">
        <f t="array" ref="W1021">_xlfn.IFS(
OR(W1020=$B$4, W1020=""),"",
TRUE,W1020+1
)</f>
        <v/>
      </c>
      <c r="X1021" s="51" t="str" cm="1">
        <f t="array" ref="X1021">_xlfn.IFS(X1020="","",
W1021="", "",
AND($B$3="İllik"),DATE(YEAR(X1020)+1,MONTH(X1020),DAY(X1020) ),
AND($B$3="Aylıq", $AH$14="Not end"), EDATE(X1020,1),
AND($B$3="Aylıq", $AH$14="End"), EOMONTH(X1020,1)
)</f>
        <v/>
      </c>
      <c r="Y1021" s="51" t="str" cm="1">
        <f t="array" aca="1" ref="Y1021" ca="1">_xlfn.IFS(
AND($B$7="Dövrün əvvəlində", Y1020&lt;=last_rou_date), DATE(YEAR(Y1020)+1, 12, 31),
AND($B$7="Dövrün sonunda", Y1020&lt;=last_payment_date), DATE(YEAR(Y1020)+1, 12, 31),
TRUE, ""
)</f>
        <v/>
      </c>
      <c r="Z1021" s="75" t="str" cm="1">
        <f t="array" aca="1" ref="Z1021" ca="1">_xlfn.IFS(
AND($AN$14="Not year_end", Z1020&gt;last_payment_date), "",
AND($AN$14="Year_end", Z1020&gt;=last_payment_date), "",
AND($AN$14="Year_end"), DATE(YEAR(Z1020+1), 12, 31),
AND($AN$14="Not year_end", MONTH(Z1020)=12, DAY(Z1020)=31), DATE(YEAR(Z1019)+1, MONTH(Z1019), DAY(Z1019)),
AND($AN$14="Not year_end", OR(MONTH(Z1020)&lt;&gt;12, DAY(Z1020)&lt;&gt;31) ), DATE(YEAR(Z1020), 12, 31)
)</f>
        <v/>
      </c>
      <c r="AA1021" s="75" t="str" cm="1">
        <f t="array" aca="1" ref="AA1021" ca="1">_xlfn.IFS(AA1020="", "",
AND(AA1020=last_payment_date, OR(MONTH(AA1020)&lt;&gt;12, DAY(AA1020)&lt;&gt;31) ), DATE(YEAR(AA1020), 12, 31),
AND(MONTH(AA1020)=12, DAY(AA1020)=31, AA1020&gt;=last_payment_date), "",
AND(MONTH(AA1020)=12, DAY(AA1020)&lt;&gt;31),  EOMONTH(AA1020,0),
AND(MONTH(AA1020)=12, DAY(AA1020)=31, $AH$14="Not end"),  EDATE(AA1019,1),
AND($AH$14="Not end"), EDATE(AA1020, 1),
AND($AH$14="End"), EOMONTH(AA1020, 1)
)</f>
        <v/>
      </c>
      <c r="AB1021" s="75" t="str" cm="1">
        <f t="array" aca="1" ref="AB1021" ca="1">_xlfn.IFS(AB1020="","",
AND(AB1020=last_rou_date), "",
AND($B$3="İllik"),DATE(YEAR(AB1020)+1,MONTH(AB1020),DAY(AB1020) ),
AND($B$3="Aylıq", $AH$14="Not end"), EDATE(AB1020,1),
AND($B$3="Aylıq", $AH$14="End"), EOMONTH(AB1020,1)
)</f>
        <v/>
      </c>
      <c r="AC1021" s="75" t="str" cm="1">
        <f t="array" aca="1" ref="AC1021" ca="1">_xlfn.IFS(
AND($AN$14="Not year_end", AC1020&gt;last_rou_date), "",
AND($AN$14="Year_end", AC1020&gt;=last_rou_date), "",
AND($AN$14="Year_end"), DATE(YEAR(AC1020+1), 12, 31),
AND($AN$14="Not year_end", MONTH(AC1020)=12, DAY(AC1020)=31), DATE(YEAR(AC1019)+1, MONTH(AC1019), DAY(AC1019)),
AND($AN$14="Not year_end", OR(MONTH(AC1020)&lt;&gt;12, DAY(AC1020)&lt;&gt;31) ), DATE(YEAR(AC1020), 12, 31)
)</f>
        <v/>
      </c>
      <c r="AD1021" s="75" t="str" cm="1">
        <f t="array" aca="1" ref="AD1021" ca="1">_xlfn.IFS(AD1020="", "",
AND(AD1020=last_rou_date, OR(MONTH(AD1020)&lt;&gt;12, DAY(AD1020)&lt;&gt;31) ), DATE(YEAR(AD1020), 12, 31),
AND(MONTH(AD1020)=12, DAY(AD1020)=31, AD1020&gt;=last_rou_date), "",
AND(MONTH(AD1020)=12, DAY(AD1020)&lt;&gt;31),  EOMONTH(AD1020,0),
AND(MONTH(AD1020)=12, DAY(AD1020)=31, $AH$14="Not end"),  EDATE(AD1019,1),
AND($AH$14="Not end"), EDATE(AD1020, 1),
AND($AH$14="End"), EOMONTH(AD1020, 1)
)</f>
        <v/>
      </c>
      <c r="AE1021" s="51" t="str" cm="1">
        <f t="array" ref="AE1021">_xlfn.IFS(W1021="", "",
AND(W1021&gt;0, W1021&lt;=$B$4, $C$2="İllik artım, faiz olaraq", $D$2&gt;0, $B$3="İllik"), $B$5*((1+$D$2)^(W1021-1)),
AND(W1021&gt;0, W1021&lt;=$B$4, $C$2="İllik artım, faiz olaraq", $D$2&gt;0, $B$3="Aylıq"), $B$5*((1+$D$2)^ROUNDDOWN((W1021-1)/12,0)),
AND(W1021=1, $C$2="Aşağıdakı kimi dəyişir", ), $B$5,
AND(W1021&gt;1, W1021&lt;=$B$4, $C$2="Aşağıdakı kimi dəyişir"), IFERROR(VLOOKUP(W1021, $C$4:$D$7, 2, FALSE), AE1020),
AND(W1021&gt;0, W1021&lt;=$B$4), $B$5,
TRUE,0 )</f>
        <v/>
      </c>
      <c r="AF1021" s="51" t="str">
        <f t="shared" ca="1" si="46"/>
        <v/>
      </c>
    </row>
    <row r="1022" spans="1:32" x14ac:dyDescent="0.4">
      <c r="A1022" s="13" t="str" cm="1">
        <f t="array" aca="1" ref="A1022" ca="1">_xlfn.IFS(
AND(SUMIFS(lease_table_interest_accruals, lease_table_dates, A1021)&gt;0, COUNTIFS($E$14:E1021, "Interest accrual", $A$14:A1021, A1021)=0),  A1021,
AND(SUMIFS(lease_table_payments, lease_table_dates, A1021)&gt;0, COUNTIFS($E$14:E1021, "Payment", $A$14:A1021, A1021)=0),  A1021,
AND(SUMIFS(rou_table_deprs, rou_table_dates, A1021)&gt;0, COUNTIFS($E$14:E1021, "Depreciation", $A$14:A1021, A1021)=0),  A1021,
TRUE,  IFERROR(INDEX(rou_table_dates,  MATCH(A1021, rou_table_dates)+1, ), "")
)</f>
        <v/>
      </c>
      <c r="B1022" s="1" t="str" cm="1">
        <f t="array" aca="1" ref="B1022" ca="1">_xlfn.IFS(
AND(E1022="Payment", A1022=$B$2), $AM$14,
E1022="Payment", $AM$15,
E1022="Interest accrual", $AM$18,
E1022="Depreciation", $AM$17,
TRUE, "")</f>
        <v/>
      </c>
      <c r="C1022" s="1" t="str" cm="1">
        <f t="array" aca="1" ref="C1022" ca="1">_xlfn.IFS(
E1022="Payment", $AM$19,
E1022="Interest accrual", $AM$15,
E1022="Depreciation", $AM$16,
TRUE, "")</f>
        <v/>
      </c>
      <c r="D1022" s="1" t="str" cm="1">
        <f t="array" aca="1" ref="D1022" ca="1">_xlfn.IFS(
E1022="Payment", _xlfn.XLOOKUP(A1022, lease_table_dates, lease_table_payments, 0, 0),
E1022="Interest accrual", _xlfn.XLOOKUP(A1022, lease_table_dates, lease_table_interest_accruals, 0, 0),
E1022="Depreciation", _xlfn.XLOOKUP(A1022, rou_table_dates, rou_table_deprs, 0, 0),
TRUE, ""
)</f>
        <v/>
      </c>
      <c r="E1022" s="7" t="str" cm="1">
        <f t="array" aca="1" ref="E1022" ca="1">_xlfn.IFS(
AND(SUMIFS(lease_table_interest_accruals, lease_table_dates, A1022)&gt;0, COUNTIFS($E$14:E1021, "Interest accrual", $A$14:A1021, A1022)=0), "Interest accrual",
AND(SUMIFS(lease_table_payments, lease_table_dates, A1022)&gt;0, COUNTIFS($E$14:E1021, "Payment", $A$14:A1021, A1022)=0), "Payment",
AND(SUMIFS(rou_table_deprs, rou_table_dates, A1022)&gt;0, COUNTIFS($E$14:E1021, "Depreciation", $A$14:A1021, A1022)=0), "Depreciation",
TRUE,  ""
)</f>
        <v/>
      </c>
      <c r="G1022" s="13" t="str" cm="1">
        <f t="array" aca="1" ref="G1022" ca="1">_xlfn.IFS(
AND($B$11="Hə", $B$3="İllik"), Z1022,
AND($B$11="Hə", $B$3="Aylıq"), AA1022,
$B$11="Yox", X1022)</f>
        <v/>
      </c>
      <c r="H1022" s="1" t="str" cm="1">
        <f t="array" aca="1" ref="H1022" ca="1">_xlfn.IFS( G1022="", "",
TRUE, ROUND( H1021+I1022-J1022, 2) )</f>
        <v/>
      </c>
      <c r="I1022" s="1" t="str" cm="1">
        <f t="array" aca="1" ref="I1022" ca="1">_xlfn.IFS(G1022="", "",
G1022=last_payment_date, (J1022-H1021),
 TRUE,  -  (H1021- H1021* (1+$B$6)^ (_xlfn.DAYS(G1022,G1021)/365) )
)</f>
        <v/>
      </c>
      <c r="J1022" s="1" t="str" cm="1">
        <f t="array" aca="1" ref="J1022" ca="1">_xlfn.IFS(G1022="", "",
TRUE, _xlfn.XLOOKUP(G1022,  payment_dates, payments,0,0)
)</f>
        <v/>
      </c>
      <c r="L1022" s="8" t="str" cm="1">
        <f t="array" aca="1" ref="L1022" ca="1">_xlfn.IFS(
AND($B$11="Hə", $B$3="İllik"), AC1022,
AND($B$11="Hə", $B$3="Aylıq"), AD1022,
$B$11="Yox", AB1022)</f>
        <v/>
      </c>
      <c r="M1022" s="1" t="str" cm="1">
        <f t="array" aca="1" ref="M1022" ca="1">_xlfn.IFS( L1022="", "",
(M1021-N1022)&lt;=0.5, 0,
TRUE,  M1021-N1022)</f>
        <v/>
      </c>
      <c r="N1022" s="7" t="str" cm="1">
        <f t="array" aca="1" ref="N1022" ca="1">_xlfn.IFS(
L1022="", "",
TRUE, MIN(M1021, ROUND($M$14/ (last_rou_date - $B$2) * (L1022-L1021), 2) )
)</f>
        <v/>
      </c>
      <c r="P1022" s="59" t="str">
        <f t="shared" ca="1" si="48"/>
        <v/>
      </c>
      <c r="Q1022" s="1" t="str" cm="1">
        <f t="array" aca="1" ref="Q1022" ca="1">_xlfn.IFS(P1022="","",
$B$11="Hə", _xlfn.XLOOKUP(DATE(P1022, 12, 31), rou_table_dates, rou_table_nbvs,0, 0),
TRUE,  MAX(0, ROUND($M$14 - $M$14/ (last_rou_date - $B$2) * (DATE(P1022,12,31) - $B$2), 2) )
)</f>
        <v/>
      </c>
      <c r="R1022" s="1" t="str" cm="1">
        <f t="array" aca="1" ref="R1022" ca="1">_xlfn.IFS(P1022="","",
$B$11="Hə", _xlfn.XLOOKUP(DATE(P1022, 12, 31), lease_table_dates, lease_table_balances,0, 0),
TRUE, IFERROR( XNPV($B$6, IF(payment_dates &gt;DATE(P1022, 12, 31), payments,  0),  IF(payment_dates &gt;DATE(P1022, 12, 31), payment_dates,  DATE(P1022, 12, 31))    ),0)
)</f>
        <v/>
      </c>
      <c r="S1022" s="1" t="str" cm="1">
        <f t="array" aca="1" ref="S1022" ca="1">_xlfn.IFS(P1022="","",
TRUE,  MIN( MIN(Q1021, $M$14), ROUND($M$14/ (last_rou_date - $B$2) * (DATE(P1022,12,31) - MAX($B$2, DATE(P1022-1, 12, 31))), 2) )
)</f>
        <v/>
      </c>
      <c r="T1022" s="7" t="str" cm="1">
        <f t="array" aca="1" ref="T1022" ca="1">_xlfn.IFS(P1022="", "",
ISTEXT(R1021), R1022- (H1022 - SUMIFS( lease_table_payments, lease_table_years, P1022) -$AG$14 ),
AND(ISNUMBER(R1021), R1022&lt;&gt;""),   R1022- (R1021 - SUMIFS( lease_table_payments, lease_table_years, P1022) )
)</f>
        <v/>
      </c>
      <c r="V1022" s="64">
        <f t="shared" si="47"/>
        <v>1009</v>
      </c>
      <c r="W1022" s="51" t="str" cm="1">
        <f t="array" ref="W1022">_xlfn.IFS(
OR(W1021=$B$4, W1021=""),"",
TRUE,W1021+1
)</f>
        <v/>
      </c>
      <c r="X1022" s="51" t="str" cm="1">
        <f t="array" ref="X1022">_xlfn.IFS(X1021="","",
W1022="", "",
AND($B$3="İllik"),DATE(YEAR(X1021)+1,MONTH(X1021),DAY(X1021) ),
AND($B$3="Aylıq", $AH$14="Not end"), EDATE(X1021,1),
AND($B$3="Aylıq", $AH$14="End"), EOMONTH(X1021,1)
)</f>
        <v/>
      </c>
      <c r="Y1022" s="51" t="str" cm="1">
        <f t="array" aca="1" ref="Y1022" ca="1">_xlfn.IFS(
AND($B$7="Dövrün əvvəlində", Y1021&lt;=last_rou_date), DATE(YEAR(Y1021)+1, 12, 31),
AND($B$7="Dövrün sonunda", Y1021&lt;=last_payment_date), DATE(YEAR(Y1021)+1, 12, 31),
TRUE, ""
)</f>
        <v/>
      </c>
      <c r="Z1022" s="75" t="str" cm="1">
        <f t="array" aca="1" ref="Z1022" ca="1">_xlfn.IFS(
AND($AN$14="Not year_end", Z1021&gt;last_payment_date), "",
AND($AN$14="Year_end", Z1021&gt;=last_payment_date), "",
AND($AN$14="Year_end"), DATE(YEAR(Z1021+1), 12, 31),
AND($AN$14="Not year_end", MONTH(Z1021)=12, DAY(Z1021)=31), DATE(YEAR(Z1020)+1, MONTH(Z1020), DAY(Z1020)),
AND($AN$14="Not year_end", OR(MONTH(Z1021)&lt;&gt;12, DAY(Z1021)&lt;&gt;31) ), DATE(YEAR(Z1021), 12, 31)
)</f>
        <v/>
      </c>
      <c r="AA1022" s="75" t="str" cm="1">
        <f t="array" aca="1" ref="AA1022" ca="1">_xlfn.IFS(AA1021="", "",
AND(AA1021=last_payment_date, OR(MONTH(AA1021)&lt;&gt;12, DAY(AA1021)&lt;&gt;31) ), DATE(YEAR(AA1021), 12, 31),
AND(MONTH(AA1021)=12, DAY(AA1021)=31, AA1021&gt;=last_payment_date), "",
AND(MONTH(AA1021)=12, DAY(AA1021)&lt;&gt;31),  EOMONTH(AA1021,0),
AND(MONTH(AA1021)=12, DAY(AA1021)=31, $AH$14="Not end"),  EDATE(AA1020,1),
AND($AH$14="Not end"), EDATE(AA1021, 1),
AND($AH$14="End"), EOMONTH(AA1021, 1)
)</f>
        <v/>
      </c>
      <c r="AB1022" s="75" t="str" cm="1">
        <f t="array" aca="1" ref="AB1022" ca="1">_xlfn.IFS(AB1021="","",
AND(AB1021=last_rou_date), "",
AND($B$3="İllik"),DATE(YEAR(AB1021)+1,MONTH(AB1021),DAY(AB1021) ),
AND($B$3="Aylıq", $AH$14="Not end"), EDATE(AB1021,1),
AND($B$3="Aylıq", $AH$14="End"), EOMONTH(AB1021,1)
)</f>
        <v/>
      </c>
      <c r="AC1022" s="75" t="str" cm="1">
        <f t="array" aca="1" ref="AC1022" ca="1">_xlfn.IFS(
AND($AN$14="Not year_end", AC1021&gt;last_rou_date), "",
AND($AN$14="Year_end", AC1021&gt;=last_rou_date), "",
AND($AN$14="Year_end"), DATE(YEAR(AC1021+1), 12, 31),
AND($AN$14="Not year_end", MONTH(AC1021)=12, DAY(AC1021)=31), DATE(YEAR(AC1020)+1, MONTH(AC1020), DAY(AC1020)),
AND($AN$14="Not year_end", OR(MONTH(AC1021)&lt;&gt;12, DAY(AC1021)&lt;&gt;31) ), DATE(YEAR(AC1021), 12, 31)
)</f>
        <v/>
      </c>
      <c r="AD1022" s="75" t="str" cm="1">
        <f t="array" aca="1" ref="AD1022" ca="1">_xlfn.IFS(AD1021="", "",
AND(AD1021=last_rou_date, OR(MONTH(AD1021)&lt;&gt;12, DAY(AD1021)&lt;&gt;31) ), DATE(YEAR(AD1021), 12, 31),
AND(MONTH(AD1021)=12, DAY(AD1021)=31, AD1021&gt;=last_rou_date), "",
AND(MONTH(AD1021)=12, DAY(AD1021)&lt;&gt;31),  EOMONTH(AD1021,0),
AND(MONTH(AD1021)=12, DAY(AD1021)=31, $AH$14="Not end"),  EDATE(AD1020,1),
AND($AH$14="Not end"), EDATE(AD1021, 1),
AND($AH$14="End"), EOMONTH(AD1021, 1)
)</f>
        <v/>
      </c>
      <c r="AE1022" s="51" t="str" cm="1">
        <f t="array" ref="AE1022">_xlfn.IFS(W1022="", "",
AND(W1022&gt;0, W1022&lt;=$B$4, $C$2="İllik artım, faiz olaraq", $D$2&gt;0, $B$3="İllik"), $B$5*((1+$D$2)^(W1022-1)),
AND(W1022&gt;0, W1022&lt;=$B$4, $C$2="İllik artım, faiz olaraq", $D$2&gt;0, $B$3="Aylıq"), $B$5*((1+$D$2)^ROUNDDOWN((W1022-1)/12,0)),
AND(W1022=1, $C$2="Aşağıdakı kimi dəyişir", ), $B$5,
AND(W1022&gt;1, W1022&lt;=$B$4, $C$2="Aşağıdakı kimi dəyişir"), IFERROR(VLOOKUP(W1022, $C$4:$D$7, 2, FALSE), AE1021),
AND(W1022&gt;0, W1022&lt;=$B$4), $B$5,
TRUE,0 )</f>
        <v/>
      </c>
      <c r="AF1022" s="51" t="str">
        <f t="shared" ca="1" si="46"/>
        <v/>
      </c>
    </row>
    <row r="1023" spans="1:32" x14ac:dyDescent="0.4">
      <c r="A1023" s="13" t="str" cm="1">
        <f t="array" aca="1" ref="A1023" ca="1">_xlfn.IFS(
AND(SUMIFS(lease_table_interest_accruals, lease_table_dates, A1022)&gt;0, COUNTIFS($E$14:E1022, "Interest accrual", $A$14:A1022, A1022)=0),  A1022,
AND(SUMIFS(lease_table_payments, lease_table_dates, A1022)&gt;0, COUNTIFS($E$14:E1022, "Payment", $A$14:A1022, A1022)=0),  A1022,
AND(SUMIFS(rou_table_deprs, rou_table_dates, A1022)&gt;0, COUNTIFS($E$14:E1022, "Depreciation", $A$14:A1022, A1022)=0),  A1022,
TRUE,  IFERROR(INDEX(rou_table_dates,  MATCH(A1022, rou_table_dates)+1, ), "")
)</f>
        <v/>
      </c>
      <c r="B1023" s="1" t="str" cm="1">
        <f t="array" aca="1" ref="B1023" ca="1">_xlfn.IFS(
AND(E1023="Payment", A1023=$B$2), $AM$14,
E1023="Payment", $AM$15,
E1023="Interest accrual", $AM$18,
E1023="Depreciation", $AM$17,
TRUE, "")</f>
        <v/>
      </c>
      <c r="C1023" s="1" t="str" cm="1">
        <f t="array" aca="1" ref="C1023" ca="1">_xlfn.IFS(
E1023="Payment", $AM$19,
E1023="Interest accrual", $AM$15,
E1023="Depreciation", $AM$16,
TRUE, "")</f>
        <v/>
      </c>
      <c r="D1023" s="1" t="str" cm="1">
        <f t="array" aca="1" ref="D1023" ca="1">_xlfn.IFS(
E1023="Payment", _xlfn.XLOOKUP(A1023, lease_table_dates, lease_table_payments, 0, 0),
E1023="Interest accrual", _xlfn.XLOOKUP(A1023, lease_table_dates, lease_table_interest_accruals, 0, 0),
E1023="Depreciation", _xlfn.XLOOKUP(A1023, rou_table_dates, rou_table_deprs, 0, 0),
TRUE, ""
)</f>
        <v/>
      </c>
      <c r="E1023" s="7" t="str" cm="1">
        <f t="array" aca="1" ref="E1023" ca="1">_xlfn.IFS(
AND(SUMIFS(lease_table_interest_accruals, lease_table_dates, A1023)&gt;0, COUNTIFS($E$14:E1022, "Interest accrual", $A$14:A1022, A1023)=0), "Interest accrual",
AND(SUMIFS(lease_table_payments, lease_table_dates, A1023)&gt;0, COUNTIFS($E$14:E1022, "Payment", $A$14:A1022, A1023)=0), "Payment",
AND(SUMIFS(rou_table_deprs, rou_table_dates, A1023)&gt;0, COUNTIFS($E$14:E1022, "Depreciation", $A$14:A1022, A1023)=0), "Depreciation",
TRUE,  ""
)</f>
        <v/>
      </c>
      <c r="G1023" s="13" t="str" cm="1">
        <f t="array" aca="1" ref="G1023" ca="1">_xlfn.IFS(
AND($B$11="Hə", $B$3="İllik"), Z1023,
AND($B$11="Hə", $B$3="Aylıq"), AA1023,
$B$11="Yox", X1023)</f>
        <v/>
      </c>
      <c r="H1023" s="1" t="str" cm="1">
        <f t="array" aca="1" ref="H1023" ca="1">_xlfn.IFS( G1023="", "",
TRUE, ROUND( H1022+I1023-J1023, 2) )</f>
        <v/>
      </c>
      <c r="I1023" s="1" t="str" cm="1">
        <f t="array" aca="1" ref="I1023" ca="1">_xlfn.IFS(G1023="", "",
G1023=last_payment_date, (J1023-H1022),
 TRUE,  -  (H1022- H1022* (1+$B$6)^ (_xlfn.DAYS(G1023,G1022)/365) )
)</f>
        <v/>
      </c>
      <c r="J1023" s="1" t="str" cm="1">
        <f t="array" aca="1" ref="J1023" ca="1">_xlfn.IFS(G1023="", "",
TRUE, _xlfn.XLOOKUP(G1023,  payment_dates, payments,0,0)
)</f>
        <v/>
      </c>
      <c r="L1023" s="8" t="str" cm="1">
        <f t="array" aca="1" ref="L1023" ca="1">_xlfn.IFS(
AND($B$11="Hə", $B$3="İllik"), AC1023,
AND($B$11="Hə", $B$3="Aylıq"), AD1023,
$B$11="Yox", AB1023)</f>
        <v/>
      </c>
      <c r="M1023" s="1" t="str" cm="1">
        <f t="array" aca="1" ref="M1023" ca="1">_xlfn.IFS( L1023="", "",
(M1022-N1023)&lt;=0.5, 0,
TRUE,  M1022-N1023)</f>
        <v/>
      </c>
      <c r="N1023" s="7" t="str" cm="1">
        <f t="array" aca="1" ref="N1023" ca="1">_xlfn.IFS(
L1023="", "",
TRUE, MIN(M1022, ROUND($M$14/ (last_rou_date - $B$2) * (L1023-L1022), 2) )
)</f>
        <v/>
      </c>
      <c r="P1023" s="59" t="str">
        <f t="shared" ca="1" si="48"/>
        <v/>
      </c>
      <c r="Q1023" s="1" t="str" cm="1">
        <f t="array" aca="1" ref="Q1023" ca="1">_xlfn.IFS(P1023="","",
$B$11="Hə", _xlfn.XLOOKUP(DATE(P1023, 12, 31), rou_table_dates, rou_table_nbvs,0, 0),
TRUE,  MAX(0, ROUND($M$14 - $M$14/ (last_rou_date - $B$2) * (DATE(P1023,12,31) - $B$2), 2) )
)</f>
        <v/>
      </c>
      <c r="R1023" s="1" t="str" cm="1">
        <f t="array" aca="1" ref="R1023" ca="1">_xlfn.IFS(P1023="","",
$B$11="Hə", _xlfn.XLOOKUP(DATE(P1023, 12, 31), lease_table_dates, lease_table_balances,0, 0),
TRUE, IFERROR( XNPV($B$6, IF(payment_dates &gt;DATE(P1023, 12, 31), payments,  0),  IF(payment_dates &gt;DATE(P1023, 12, 31), payment_dates,  DATE(P1023, 12, 31))    ),0)
)</f>
        <v/>
      </c>
      <c r="S1023" s="1" t="str" cm="1">
        <f t="array" aca="1" ref="S1023" ca="1">_xlfn.IFS(P1023="","",
TRUE,  MIN( MIN(Q1022, $M$14), ROUND($M$14/ (last_rou_date - $B$2) * (DATE(P1023,12,31) - MAX($B$2, DATE(P1023-1, 12, 31))), 2) )
)</f>
        <v/>
      </c>
      <c r="T1023" s="7" t="str" cm="1">
        <f t="array" aca="1" ref="T1023" ca="1">_xlfn.IFS(P1023="", "",
ISTEXT(R1022), R1023- (H1023 - SUMIFS( lease_table_payments, lease_table_years, P1023) -$AG$14 ),
AND(ISNUMBER(R1022), R1023&lt;&gt;""),   R1023- (R1022 - SUMIFS( lease_table_payments, lease_table_years, P1023) )
)</f>
        <v/>
      </c>
      <c r="V1023" s="64">
        <f t="shared" si="47"/>
        <v>1010</v>
      </c>
      <c r="W1023" s="51" t="str" cm="1">
        <f t="array" ref="W1023">_xlfn.IFS(
OR(W1022=$B$4, W1022=""),"",
TRUE,W1022+1
)</f>
        <v/>
      </c>
      <c r="X1023" s="51" t="str" cm="1">
        <f t="array" ref="X1023">_xlfn.IFS(X1022="","",
W1023="", "",
AND($B$3="İllik"),DATE(YEAR(X1022)+1,MONTH(X1022),DAY(X1022) ),
AND($B$3="Aylıq", $AH$14="Not end"), EDATE(X1022,1),
AND($B$3="Aylıq", $AH$14="End"), EOMONTH(X1022,1)
)</f>
        <v/>
      </c>
      <c r="Y1023" s="51" t="str" cm="1">
        <f t="array" aca="1" ref="Y1023" ca="1">_xlfn.IFS(
AND($B$7="Dövrün əvvəlində", Y1022&lt;=last_rou_date), DATE(YEAR(Y1022)+1, 12, 31),
AND($B$7="Dövrün sonunda", Y1022&lt;=last_payment_date), DATE(YEAR(Y1022)+1, 12, 31),
TRUE, ""
)</f>
        <v/>
      </c>
      <c r="Z1023" s="75" t="str" cm="1">
        <f t="array" aca="1" ref="Z1023" ca="1">_xlfn.IFS(
AND($AN$14="Not year_end", Z1022&gt;last_payment_date), "",
AND($AN$14="Year_end", Z1022&gt;=last_payment_date), "",
AND($AN$14="Year_end"), DATE(YEAR(Z1022+1), 12, 31),
AND($AN$14="Not year_end", MONTH(Z1022)=12, DAY(Z1022)=31), DATE(YEAR(Z1021)+1, MONTH(Z1021), DAY(Z1021)),
AND($AN$14="Not year_end", OR(MONTH(Z1022)&lt;&gt;12, DAY(Z1022)&lt;&gt;31) ), DATE(YEAR(Z1022), 12, 31)
)</f>
        <v/>
      </c>
      <c r="AA1023" s="75" t="str" cm="1">
        <f t="array" aca="1" ref="AA1023" ca="1">_xlfn.IFS(AA1022="", "",
AND(AA1022=last_payment_date, OR(MONTH(AA1022)&lt;&gt;12, DAY(AA1022)&lt;&gt;31) ), DATE(YEAR(AA1022), 12, 31),
AND(MONTH(AA1022)=12, DAY(AA1022)=31, AA1022&gt;=last_payment_date), "",
AND(MONTH(AA1022)=12, DAY(AA1022)&lt;&gt;31),  EOMONTH(AA1022,0),
AND(MONTH(AA1022)=12, DAY(AA1022)=31, $AH$14="Not end"),  EDATE(AA1021,1),
AND($AH$14="Not end"), EDATE(AA1022, 1),
AND($AH$14="End"), EOMONTH(AA1022, 1)
)</f>
        <v/>
      </c>
      <c r="AB1023" s="75" t="str" cm="1">
        <f t="array" aca="1" ref="AB1023" ca="1">_xlfn.IFS(AB1022="","",
AND(AB1022=last_rou_date), "",
AND($B$3="İllik"),DATE(YEAR(AB1022)+1,MONTH(AB1022),DAY(AB1022) ),
AND($B$3="Aylıq", $AH$14="Not end"), EDATE(AB1022,1),
AND($B$3="Aylıq", $AH$14="End"), EOMONTH(AB1022,1)
)</f>
        <v/>
      </c>
      <c r="AC1023" s="75" t="str" cm="1">
        <f t="array" aca="1" ref="AC1023" ca="1">_xlfn.IFS(
AND($AN$14="Not year_end", AC1022&gt;last_rou_date), "",
AND($AN$14="Year_end", AC1022&gt;=last_rou_date), "",
AND($AN$14="Year_end"), DATE(YEAR(AC1022+1), 12, 31),
AND($AN$14="Not year_end", MONTH(AC1022)=12, DAY(AC1022)=31), DATE(YEAR(AC1021)+1, MONTH(AC1021), DAY(AC1021)),
AND($AN$14="Not year_end", OR(MONTH(AC1022)&lt;&gt;12, DAY(AC1022)&lt;&gt;31) ), DATE(YEAR(AC1022), 12, 31)
)</f>
        <v/>
      </c>
      <c r="AD1023" s="75" t="str" cm="1">
        <f t="array" aca="1" ref="AD1023" ca="1">_xlfn.IFS(AD1022="", "",
AND(AD1022=last_rou_date, OR(MONTH(AD1022)&lt;&gt;12, DAY(AD1022)&lt;&gt;31) ), DATE(YEAR(AD1022), 12, 31),
AND(MONTH(AD1022)=12, DAY(AD1022)=31, AD1022&gt;=last_rou_date), "",
AND(MONTH(AD1022)=12, DAY(AD1022)&lt;&gt;31),  EOMONTH(AD1022,0),
AND(MONTH(AD1022)=12, DAY(AD1022)=31, $AH$14="Not end"),  EDATE(AD1021,1),
AND($AH$14="Not end"), EDATE(AD1022, 1),
AND($AH$14="End"), EOMONTH(AD1022, 1)
)</f>
        <v/>
      </c>
      <c r="AE1023" s="51" t="str" cm="1">
        <f t="array" ref="AE1023">_xlfn.IFS(W1023="", "",
AND(W1023&gt;0, W1023&lt;=$B$4, $C$2="İllik artım, faiz olaraq", $D$2&gt;0, $B$3="İllik"), $B$5*((1+$D$2)^(W1023-1)),
AND(W1023&gt;0, W1023&lt;=$B$4, $C$2="İllik artım, faiz olaraq", $D$2&gt;0, $B$3="Aylıq"), $B$5*((1+$D$2)^ROUNDDOWN((W1023-1)/12,0)),
AND(W1023=1, $C$2="Aşağıdakı kimi dəyişir", ), $B$5,
AND(W1023&gt;1, W1023&lt;=$B$4, $C$2="Aşağıdakı kimi dəyişir"), IFERROR(VLOOKUP(W1023, $C$4:$D$7, 2, FALSE), AE1022),
AND(W1023&gt;0, W1023&lt;=$B$4), $B$5,
TRUE,0 )</f>
        <v/>
      </c>
      <c r="AF1023" s="51" t="str">
        <f t="shared" ca="1" si="46"/>
        <v/>
      </c>
    </row>
    <row r="1024" spans="1:32" x14ac:dyDescent="0.4">
      <c r="A1024" s="13" t="str" cm="1">
        <f t="array" aca="1" ref="A1024" ca="1">_xlfn.IFS(
AND(SUMIFS(lease_table_interest_accruals, lease_table_dates, A1023)&gt;0, COUNTIFS($E$14:E1023, "Interest accrual", $A$14:A1023, A1023)=0),  A1023,
AND(SUMIFS(lease_table_payments, lease_table_dates, A1023)&gt;0, COUNTIFS($E$14:E1023, "Payment", $A$14:A1023, A1023)=0),  A1023,
AND(SUMIFS(rou_table_deprs, rou_table_dates, A1023)&gt;0, COUNTIFS($E$14:E1023, "Depreciation", $A$14:A1023, A1023)=0),  A1023,
TRUE,  IFERROR(INDEX(rou_table_dates,  MATCH(A1023, rou_table_dates)+1, ), "")
)</f>
        <v/>
      </c>
      <c r="B1024" s="1" t="str" cm="1">
        <f t="array" aca="1" ref="B1024" ca="1">_xlfn.IFS(
AND(E1024="Payment", A1024=$B$2), $AM$14,
E1024="Payment", $AM$15,
E1024="Interest accrual", $AM$18,
E1024="Depreciation", $AM$17,
TRUE, "")</f>
        <v/>
      </c>
      <c r="C1024" s="1" t="str" cm="1">
        <f t="array" aca="1" ref="C1024" ca="1">_xlfn.IFS(
E1024="Payment", $AM$19,
E1024="Interest accrual", $AM$15,
E1024="Depreciation", $AM$16,
TRUE, "")</f>
        <v/>
      </c>
      <c r="D1024" s="1" t="str" cm="1">
        <f t="array" aca="1" ref="D1024" ca="1">_xlfn.IFS(
E1024="Payment", _xlfn.XLOOKUP(A1024, lease_table_dates, lease_table_payments, 0, 0),
E1024="Interest accrual", _xlfn.XLOOKUP(A1024, lease_table_dates, lease_table_interest_accruals, 0, 0),
E1024="Depreciation", _xlfn.XLOOKUP(A1024, rou_table_dates, rou_table_deprs, 0, 0),
TRUE, ""
)</f>
        <v/>
      </c>
      <c r="E1024" s="7" t="str" cm="1">
        <f t="array" aca="1" ref="E1024" ca="1">_xlfn.IFS(
AND(SUMIFS(lease_table_interest_accruals, lease_table_dates, A1024)&gt;0, COUNTIFS($E$14:E1023, "Interest accrual", $A$14:A1023, A1024)=0), "Interest accrual",
AND(SUMIFS(lease_table_payments, lease_table_dates, A1024)&gt;0, COUNTIFS($E$14:E1023, "Payment", $A$14:A1023, A1024)=0), "Payment",
AND(SUMIFS(rou_table_deprs, rou_table_dates, A1024)&gt;0, COUNTIFS($E$14:E1023, "Depreciation", $A$14:A1023, A1024)=0), "Depreciation",
TRUE,  ""
)</f>
        <v/>
      </c>
      <c r="G1024" s="13" t="str" cm="1">
        <f t="array" aca="1" ref="G1024" ca="1">_xlfn.IFS(
AND($B$11="Hə", $B$3="İllik"), Z1024,
AND($B$11="Hə", $B$3="Aylıq"), AA1024,
$B$11="Yox", X1024)</f>
        <v/>
      </c>
      <c r="H1024" s="1" t="str" cm="1">
        <f t="array" aca="1" ref="H1024" ca="1">_xlfn.IFS( G1024="", "",
TRUE, ROUND( H1023+I1024-J1024, 2) )</f>
        <v/>
      </c>
      <c r="I1024" s="1" t="str" cm="1">
        <f t="array" aca="1" ref="I1024" ca="1">_xlfn.IFS(G1024="", "",
G1024=last_payment_date, (J1024-H1023),
 TRUE,  -  (H1023- H1023* (1+$B$6)^ (_xlfn.DAYS(G1024,G1023)/365) )
)</f>
        <v/>
      </c>
      <c r="J1024" s="1" t="str" cm="1">
        <f t="array" aca="1" ref="J1024" ca="1">_xlfn.IFS(G1024="", "",
TRUE, _xlfn.XLOOKUP(G1024,  payment_dates, payments,0,0)
)</f>
        <v/>
      </c>
      <c r="L1024" s="8" t="str" cm="1">
        <f t="array" aca="1" ref="L1024" ca="1">_xlfn.IFS(
AND($B$11="Hə", $B$3="İllik"), AC1024,
AND($B$11="Hə", $B$3="Aylıq"), AD1024,
$B$11="Yox", AB1024)</f>
        <v/>
      </c>
      <c r="M1024" s="1" t="str" cm="1">
        <f t="array" aca="1" ref="M1024" ca="1">_xlfn.IFS( L1024="", "",
(M1023-N1024)&lt;=0.5, 0,
TRUE,  M1023-N1024)</f>
        <v/>
      </c>
      <c r="N1024" s="7" t="str" cm="1">
        <f t="array" aca="1" ref="N1024" ca="1">_xlfn.IFS(
L1024="", "",
TRUE, MIN(M1023, ROUND($M$14/ (last_rou_date - $B$2) * (L1024-L1023), 2) )
)</f>
        <v/>
      </c>
      <c r="P1024" s="59" t="str">
        <f t="shared" ca="1" si="48"/>
        <v/>
      </c>
      <c r="Q1024" s="1" t="str" cm="1">
        <f t="array" aca="1" ref="Q1024" ca="1">_xlfn.IFS(P1024="","",
$B$11="Hə", _xlfn.XLOOKUP(DATE(P1024, 12, 31), rou_table_dates, rou_table_nbvs,0, 0),
TRUE,  MAX(0, ROUND($M$14 - $M$14/ (last_rou_date - $B$2) * (DATE(P1024,12,31) - $B$2), 2) )
)</f>
        <v/>
      </c>
      <c r="R1024" s="1" t="str" cm="1">
        <f t="array" aca="1" ref="R1024" ca="1">_xlfn.IFS(P1024="","",
$B$11="Hə", _xlfn.XLOOKUP(DATE(P1024, 12, 31), lease_table_dates, lease_table_balances,0, 0),
TRUE, IFERROR( XNPV($B$6, IF(payment_dates &gt;DATE(P1024, 12, 31), payments,  0),  IF(payment_dates &gt;DATE(P1024, 12, 31), payment_dates,  DATE(P1024, 12, 31))    ),0)
)</f>
        <v/>
      </c>
      <c r="S1024" s="1" t="str" cm="1">
        <f t="array" aca="1" ref="S1024" ca="1">_xlfn.IFS(P1024="","",
TRUE,  MIN( MIN(Q1023, $M$14), ROUND($M$14/ (last_rou_date - $B$2) * (DATE(P1024,12,31) - MAX($B$2, DATE(P1024-1, 12, 31))), 2) )
)</f>
        <v/>
      </c>
      <c r="T1024" s="7" t="str" cm="1">
        <f t="array" aca="1" ref="T1024" ca="1">_xlfn.IFS(P1024="", "",
ISTEXT(R1023), R1024- (H1024 - SUMIFS( lease_table_payments, lease_table_years, P1024) -$AG$14 ),
AND(ISNUMBER(R1023), R1024&lt;&gt;""),   R1024- (R1023 - SUMIFS( lease_table_payments, lease_table_years, P1024) )
)</f>
        <v/>
      </c>
      <c r="V1024" s="64">
        <f t="shared" si="47"/>
        <v>1011</v>
      </c>
      <c r="W1024" s="51" t="str" cm="1">
        <f t="array" ref="W1024">_xlfn.IFS(
OR(W1023=$B$4, W1023=""),"",
TRUE,W1023+1
)</f>
        <v/>
      </c>
      <c r="X1024" s="51" t="str" cm="1">
        <f t="array" ref="X1024">_xlfn.IFS(X1023="","",
W1024="", "",
AND($B$3="İllik"),DATE(YEAR(X1023)+1,MONTH(X1023),DAY(X1023) ),
AND($B$3="Aylıq", $AH$14="Not end"), EDATE(X1023,1),
AND($B$3="Aylıq", $AH$14="End"), EOMONTH(X1023,1)
)</f>
        <v/>
      </c>
      <c r="Y1024" s="51" t="str" cm="1">
        <f t="array" aca="1" ref="Y1024" ca="1">_xlfn.IFS(
AND($B$7="Dövrün əvvəlində", Y1023&lt;=last_rou_date), DATE(YEAR(Y1023)+1, 12, 31),
AND($B$7="Dövrün sonunda", Y1023&lt;=last_payment_date), DATE(YEAR(Y1023)+1, 12, 31),
TRUE, ""
)</f>
        <v/>
      </c>
      <c r="Z1024" s="75" t="str" cm="1">
        <f t="array" aca="1" ref="Z1024" ca="1">_xlfn.IFS(
AND($AN$14="Not year_end", Z1023&gt;last_payment_date), "",
AND($AN$14="Year_end", Z1023&gt;=last_payment_date), "",
AND($AN$14="Year_end"), DATE(YEAR(Z1023+1), 12, 31),
AND($AN$14="Not year_end", MONTH(Z1023)=12, DAY(Z1023)=31), DATE(YEAR(Z1022)+1, MONTH(Z1022), DAY(Z1022)),
AND($AN$14="Not year_end", OR(MONTH(Z1023)&lt;&gt;12, DAY(Z1023)&lt;&gt;31) ), DATE(YEAR(Z1023), 12, 31)
)</f>
        <v/>
      </c>
      <c r="AA1024" s="75" t="str" cm="1">
        <f t="array" aca="1" ref="AA1024" ca="1">_xlfn.IFS(AA1023="", "",
AND(AA1023=last_payment_date, OR(MONTH(AA1023)&lt;&gt;12, DAY(AA1023)&lt;&gt;31) ), DATE(YEAR(AA1023), 12, 31),
AND(MONTH(AA1023)=12, DAY(AA1023)=31, AA1023&gt;=last_payment_date), "",
AND(MONTH(AA1023)=12, DAY(AA1023)&lt;&gt;31),  EOMONTH(AA1023,0),
AND(MONTH(AA1023)=12, DAY(AA1023)=31, $AH$14="Not end"),  EDATE(AA1022,1),
AND($AH$14="Not end"), EDATE(AA1023, 1),
AND($AH$14="End"), EOMONTH(AA1023, 1)
)</f>
        <v/>
      </c>
      <c r="AB1024" s="75" t="str" cm="1">
        <f t="array" aca="1" ref="AB1024" ca="1">_xlfn.IFS(AB1023="","",
AND(AB1023=last_rou_date), "",
AND($B$3="İllik"),DATE(YEAR(AB1023)+1,MONTH(AB1023),DAY(AB1023) ),
AND($B$3="Aylıq", $AH$14="Not end"), EDATE(AB1023,1),
AND($B$3="Aylıq", $AH$14="End"), EOMONTH(AB1023,1)
)</f>
        <v/>
      </c>
      <c r="AC1024" s="75" t="str" cm="1">
        <f t="array" aca="1" ref="AC1024" ca="1">_xlfn.IFS(
AND($AN$14="Not year_end", AC1023&gt;last_rou_date), "",
AND($AN$14="Year_end", AC1023&gt;=last_rou_date), "",
AND($AN$14="Year_end"), DATE(YEAR(AC1023+1), 12, 31),
AND($AN$14="Not year_end", MONTH(AC1023)=12, DAY(AC1023)=31), DATE(YEAR(AC1022)+1, MONTH(AC1022), DAY(AC1022)),
AND($AN$14="Not year_end", OR(MONTH(AC1023)&lt;&gt;12, DAY(AC1023)&lt;&gt;31) ), DATE(YEAR(AC1023), 12, 31)
)</f>
        <v/>
      </c>
      <c r="AD1024" s="75" t="str" cm="1">
        <f t="array" aca="1" ref="AD1024" ca="1">_xlfn.IFS(AD1023="", "",
AND(AD1023=last_rou_date, OR(MONTH(AD1023)&lt;&gt;12, DAY(AD1023)&lt;&gt;31) ), DATE(YEAR(AD1023), 12, 31),
AND(MONTH(AD1023)=12, DAY(AD1023)=31, AD1023&gt;=last_rou_date), "",
AND(MONTH(AD1023)=12, DAY(AD1023)&lt;&gt;31),  EOMONTH(AD1023,0),
AND(MONTH(AD1023)=12, DAY(AD1023)=31, $AH$14="Not end"),  EDATE(AD1022,1),
AND($AH$14="Not end"), EDATE(AD1023, 1),
AND($AH$14="End"), EOMONTH(AD1023, 1)
)</f>
        <v/>
      </c>
      <c r="AE1024" s="51" t="str" cm="1">
        <f t="array" ref="AE1024">_xlfn.IFS(W1024="", "",
AND(W1024&gt;0, W1024&lt;=$B$4, $C$2="İllik artım, faiz olaraq", $D$2&gt;0, $B$3="İllik"), $B$5*((1+$D$2)^(W1024-1)),
AND(W1024&gt;0, W1024&lt;=$B$4, $C$2="İllik artım, faiz olaraq", $D$2&gt;0, $B$3="Aylıq"), $B$5*((1+$D$2)^ROUNDDOWN((W1024-1)/12,0)),
AND(W1024=1, $C$2="Aşağıdakı kimi dəyişir", ), $B$5,
AND(W1024&gt;1, W1024&lt;=$B$4, $C$2="Aşağıdakı kimi dəyişir"), IFERROR(VLOOKUP(W1024, $C$4:$D$7, 2, FALSE), AE1023),
AND(W1024&gt;0, W1024&lt;=$B$4), $B$5,
TRUE,0 )</f>
        <v/>
      </c>
      <c r="AF1024" s="51" t="str">
        <f t="shared" ca="1" si="46"/>
        <v/>
      </c>
    </row>
    <row r="1025" spans="1:32" x14ac:dyDescent="0.4">
      <c r="A1025" s="13" t="str" cm="1">
        <f t="array" aca="1" ref="A1025" ca="1">_xlfn.IFS(
AND(SUMIFS(lease_table_interest_accruals, lease_table_dates, A1024)&gt;0, COUNTIFS($E$14:E1024, "Interest accrual", $A$14:A1024, A1024)=0),  A1024,
AND(SUMIFS(lease_table_payments, lease_table_dates, A1024)&gt;0, COUNTIFS($E$14:E1024, "Payment", $A$14:A1024, A1024)=0),  A1024,
AND(SUMIFS(rou_table_deprs, rou_table_dates, A1024)&gt;0, COUNTIFS($E$14:E1024, "Depreciation", $A$14:A1024, A1024)=0),  A1024,
TRUE,  IFERROR(INDEX(rou_table_dates,  MATCH(A1024, rou_table_dates)+1, ), "")
)</f>
        <v/>
      </c>
      <c r="B1025" s="1" t="str" cm="1">
        <f t="array" aca="1" ref="B1025" ca="1">_xlfn.IFS(
AND(E1025="Payment", A1025=$B$2), $AM$14,
E1025="Payment", $AM$15,
E1025="Interest accrual", $AM$18,
E1025="Depreciation", $AM$17,
TRUE, "")</f>
        <v/>
      </c>
      <c r="C1025" s="1" t="str" cm="1">
        <f t="array" aca="1" ref="C1025" ca="1">_xlfn.IFS(
E1025="Payment", $AM$19,
E1025="Interest accrual", $AM$15,
E1025="Depreciation", $AM$16,
TRUE, "")</f>
        <v/>
      </c>
      <c r="D1025" s="1" t="str" cm="1">
        <f t="array" aca="1" ref="D1025" ca="1">_xlfn.IFS(
E1025="Payment", _xlfn.XLOOKUP(A1025, lease_table_dates, lease_table_payments, 0, 0),
E1025="Interest accrual", _xlfn.XLOOKUP(A1025, lease_table_dates, lease_table_interest_accruals, 0, 0),
E1025="Depreciation", _xlfn.XLOOKUP(A1025, rou_table_dates, rou_table_deprs, 0, 0),
TRUE, ""
)</f>
        <v/>
      </c>
      <c r="E1025" s="7" t="str" cm="1">
        <f t="array" aca="1" ref="E1025" ca="1">_xlfn.IFS(
AND(SUMIFS(lease_table_interest_accruals, lease_table_dates, A1025)&gt;0, COUNTIFS($E$14:E1024, "Interest accrual", $A$14:A1024, A1025)=0), "Interest accrual",
AND(SUMIFS(lease_table_payments, lease_table_dates, A1025)&gt;0, COUNTIFS($E$14:E1024, "Payment", $A$14:A1024, A1025)=0), "Payment",
AND(SUMIFS(rou_table_deprs, rou_table_dates, A1025)&gt;0, COUNTIFS($E$14:E1024, "Depreciation", $A$14:A1024, A1025)=0), "Depreciation",
TRUE,  ""
)</f>
        <v/>
      </c>
      <c r="G1025" s="13" t="str" cm="1">
        <f t="array" aca="1" ref="G1025" ca="1">_xlfn.IFS(
AND($B$11="Hə", $B$3="İllik"), Z1025,
AND($B$11="Hə", $B$3="Aylıq"), AA1025,
$B$11="Yox", X1025)</f>
        <v/>
      </c>
      <c r="H1025" s="1" t="str" cm="1">
        <f t="array" aca="1" ref="H1025" ca="1">_xlfn.IFS( G1025="", "",
TRUE, ROUND( H1024+I1025-J1025, 2) )</f>
        <v/>
      </c>
      <c r="I1025" s="1" t="str" cm="1">
        <f t="array" aca="1" ref="I1025" ca="1">_xlfn.IFS(G1025="", "",
G1025=last_payment_date, (J1025-H1024),
 TRUE,  -  (H1024- H1024* (1+$B$6)^ (_xlfn.DAYS(G1025,G1024)/365) )
)</f>
        <v/>
      </c>
      <c r="J1025" s="1" t="str" cm="1">
        <f t="array" aca="1" ref="J1025" ca="1">_xlfn.IFS(G1025="", "",
TRUE, _xlfn.XLOOKUP(G1025,  payment_dates, payments,0,0)
)</f>
        <v/>
      </c>
      <c r="L1025" s="8" t="str" cm="1">
        <f t="array" aca="1" ref="L1025" ca="1">_xlfn.IFS(
AND($B$11="Hə", $B$3="İllik"), AC1025,
AND($B$11="Hə", $B$3="Aylıq"), AD1025,
$B$11="Yox", AB1025)</f>
        <v/>
      </c>
      <c r="M1025" s="1" t="str" cm="1">
        <f t="array" aca="1" ref="M1025" ca="1">_xlfn.IFS( L1025="", "",
(M1024-N1025)&lt;=0.5, 0,
TRUE,  M1024-N1025)</f>
        <v/>
      </c>
      <c r="N1025" s="7" t="str" cm="1">
        <f t="array" aca="1" ref="N1025" ca="1">_xlfn.IFS(
L1025="", "",
TRUE, MIN(M1024, ROUND($M$14/ (last_rou_date - $B$2) * (L1025-L1024), 2) )
)</f>
        <v/>
      </c>
      <c r="P1025" s="59" t="str">
        <f t="shared" ca="1" si="48"/>
        <v/>
      </c>
      <c r="Q1025" s="1" t="str" cm="1">
        <f t="array" aca="1" ref="Q1025" ca="1">_xlfn.IFS(P1025="","",
$B$11="Hə", _xlfn.XLOOKUP(DATE(P1025, 12, 31), rou_table_dates, rou_table_nbvs,0, 0),
TRUE,  MAX(0, ROUND($M$14 - $M$14/ (last_rou_date - $B$2) * (DATE(P1025,12,31) - $B$2), 2) )
)</f>
        <v/>
      </c>
      <c r="R1025" s="1" t="str" cm="1">
        <f t="array" aca="1" ref="R1025" ca="1">_xlfn.IFS(P1025="","",
$B$11="Hə", _xlfn.XLOOKUP(DATE(P1025, 12, 31), lease_table_dates, lease_table_balances,0, 0),
TRUE, IFERROR( XNPV($B$6, IF(payment_dates &gt;DATE(P1025, 12, 31), payments,  0),  IF(payment_dates &gt;DATE(P1025, 12, 31), payment_dates,  DATE(P1025, 12, 31))    ),0)
)</f>
        <v/>
      </c>
      <c r="S1025" s="1" t="str" cm="1">
        <f t="array" aca="1" ref="S1025" ca="1">_xlfn.IFS(P1025="","",
TRUE,  MIN( MIN(Q1024, $M$14), ROUND($M$14/ (last_rou_date - $B$2) * (DATE(P1025,12,31) - MAX($B$2, DATE(P1025-1, 12, 31))), 2) )
)</f>
        <v/>
      </c>
      <c r="T1025" s="7" t="str" cm="1">
        <f t="array" aca="1" ref="T1025" ca="1">_xlfn.IFS(P1025="", "",
ISTEXT(R1024), R1025- (H1025 - SUMIFS( lease_table_payments, lease_table_years, P1025) -$AG$14 ),
AND(ISNUMBER(R1024), R1025&lt;&gt;""),   R1025- (R1024 - SUMIFS( lease_table_payments, lease_table_years, P1025) )
)</f>
        <v/>
      </c>
      <c r="V1025" s="64">
        <f t="shared" si="47"/>
        <v>1012</v>
      </c>
      <c r="W1025" s="51" t="str" cm="1">
        <f t="array" ref="W1025">_xlfn.IFS(
OR(W1024=$B$4, W1024=""),"",
TRUE,W1024+1
)</f>
        <v/>
      </c>
      <c r="X1025" s="51" t="str" cm="1">
        <f t="array" ref="X1025">_xlfn.IFS(X1024="","",
W1025="", "",
AND($B$3="İllik"),DATE(YEAR(X1024)+1,MONTH(X1024),DAY(X1024) ),
AND($B$3="Aylıq", $AH$14="Not end"), EDATE(X1024,1),
AND($B$3="Aylıq", $AH$14="End"), EOMONTH(X1024,1)
)</f>
        <v/>
      </c>
      <c r="Y1025" s="51" t="str" cm="1">
        <f t="array" aca="1" ref="Y1025" ca="1">_xlfn.IFS(
AND($B$7="Dövrün əvvəlində", Y1024&lt;=last_rou_date), DATE(YEAR(Y1024)+1, 12, 31),
AND($B$7="Dövrün sonunda", Y1024&lt;=last_payment_date), DATE(YEAR(Y1024)+1, 12, 31),
TRUE, ""
)</f>
        <v/>
      </c>
      <c r="Z1025" s="75" t="str" cm="1">
        <f t="array" aca="1" ref="Z1025" ca="1">_xlfn.IFS(
AND($AN$14="Not year_end", Z1024&gt;last_payment_date), "",
AND($AN$14="Year_end", Z1024&gt;=last_payment_date), "",
AND($AN$14="Year_end"), DATE(YEAR(Z1024+1), 12, 31),
AND($AN$14="Not year_end", MONTH(Z1024)=12, DAY(Z1024)=31), DATE(YEAR(Z1023)+1, MONTH(Z1023), DAY(Z1023)),
AND($AN$14="Not year_end", OR(MONTH(Z1024)&lt;&gt;12, DAY(Z1024)&lt;&gt;31) ), DATE(YEAR(Z1024), 12, 31)
)</f>
        <v/>
      </c>
      <c r="AA1025" s="75" t="str" cm="1">
        <f t="array" aca="1" ref="AA1025" ca="1">_xlfn.IFS(AA1024="", "",
AND(AA1024=last_payment_date, OR(MONTH(AA1024)&lt;&gt;12, DAY(AA1024)&lt;&gt;31) ), DATE(YEAR(AA1024), 12, 31),
AND(MONTH(AA1024)=12, DAY(AA1024)=31, AA1024&gt;=last_payment_date), "",
AND(MONTH(AA1024)=12, DAY(AA1024)&lt;&gt;31),  EOMONTH(AA1024,0),
AND(MONTH(AA1024)=12, DAY(AA1024)=31, $AH$14="Not end"),  EDATE(AA1023,1),
AND($AH$14="Not end"), EDATE(AA1024, 1),
AND($AH$14="End"), EOMONTH(AA1024, 1)
)</f>
        <v/>
      </c>
      <c r="AB1025" s="75" t="str" cm="1">
        <f t="array" aca="1" ref="AB1025" ca="1">_xlfn.IFS(AB1024="","",
AND(AB1024=last_rou_date), "",
AND($B$3="İllik"),DATE(YEAR(AB1024)+1,MONTH(AB1024),DAY(AB1024) ),
AND($B$3="Aylıq", $AH$14="Not end"), EDATE(AB1024,1),
AND($B$3="Aylıq", $AH$14="End"), EOMONTH(AB1024,1)
)</f>
        <v/>
      </c>
      <c r="AC1025" s="75" t="str" cm="1">
        <f t="array" aca="1" ref="AC1025" ca="1">_xlfn.IFS(
AND($AN$14="Not year_end", AC1024&gt;last_rou_date), "",
AND($AN$14="Year_end", AC1024&gt;=last_rou_date), "",
AND($AN$14="Year_end"), DATE(YEAR(AC1024+1), 12, 31),
AND($AN$14="Not year_end", MONTH(AC1024)=12, DAY(AC1024)=31), DATE(YEAR(AC1023)+1, MONTH(AC1023), DAY(AC1023)),
AND($AN$14="Not year_end", OR(MONTH(AC1024)&lt;&gt;12, DAY(AC1024)&lt;&gt;31) ), DATE(YEAR(AC1024), 12, 31)
)</f>
        <v/>
      </c>
      <c r="AD1025" s="75" t="str" cm="1">
        <f t="array" aca="1" ref="AD1025" ca="1">_xlfn.IFS(AD1024="", "",
AND(AD1024=last_rou_date, OR(MONTH(AD1024)&lt;&gt;12, DAY(AD1024)&lt;&gt;31) ), DATE(YEAR(AD1024), 12, 31),
AND(MONTH(AD1024)=12, DAY(AD1024)=31, AD1024&gt;=last_rou_date), "",
AND(MONTH(AD1024)=12, DAY(AD1024)&lt;&gt;31),  EOMONTH(AD1024,0),
AND(MONTH(AD1024)=12, DAY(AD1024)=31, $AH$14="Not end"),  EDATE(AD1023,1),
AND($AH$14="Not end"), EDATE(AD1024, 1),
AND($AH$14="End"), EOMONTH(AD1024, 1)
)</f>
        <v/>
      </c>
      <c r="AE1025" s="51" t="str" cm="1">
        <f t="array" ref="AE1025">_xlfn.IFS(W1025="", "",
AND(W1025&gt;0, W1025&lt;=$B$4, $C$2="İllik artım, faiz olaraq", $D$2&gt;0, $B$3="İllik"), $B$5*((1+$D$2)^(W1025-1)),
AND(W1025&gt;0, W1025&lt;=$B$4, $C$2="İllik artım, faiz olaraq", $D$2&gt;0, $B$3="Aylıq"), $B$5*((1+$D$2)^ROUNDDOWN((W1025-1)/12,0)),
AND(W1025=1, $C$2="Aşağıdakı kimi dəyişir", ), $B$5,
AND(W1025&gt;1, W1025&lt;=$B$4, $C$2="Aşağıdakı kimi dəyişir"), IFERROR(VLOOKUP(W1025, $C$4:$D$7, 2, FALSE), AE1024),
AND(W1025&gt;0, W1025&lt;=$B$4), $B$5,
TRUE,0 )</f>
        <v/>
      </c>
      <c r="AF1025" s="51" t="str">
        <f t="shared" ca="1" si="46"/>
        <v/>
      </c>
    </row>
    <row r="1026" spans="1:32" x14ac:dyDescent="0.4">
      <c r="A1026" s="13" t="str" cm="1">
        <f t="array" aca="1" ref="A1026" ca="1">_xlfn.IFS(
AND(SUMIFS(lease_table_interest_accruals, lease_table_dates, A1025)&gt;0, COUNTIFS($E$14:E1025, "Interest accrual", $A$14:A1025, A1025)=0),  A1025,
AND(SUMIFS(lease_table_payments, lease_table_dates, A1025)&gt;0, COUNTIFS($E$14:E1025, "Payment", $A$14:A1025, A1025)=0),  A1025,
AND(SUMIFS(rou_table_deprs, rou_table_dates, A1025)&gt;0, COUNTIFS($E$14:E1025, "Depreciation", $A$14:A1025, A1025)=0),  A1025,
TRUE,  IFERROR(INDEX(rou_table_dates,  MATCH(A1025, rou_table_dates)+1, ), "")
)</f>
        <v/>
      </c>
      <c r="B1026" s="1" t="str" cm="1">
        <f t="array" aca="1" ref="B1026" ca="1">_xlfn.IFS(
AND(E1026="Payment", A1026=$B$2), $AM$14,
E1026="Payment", $AM$15,
E1026="Interest accrual", $AM$18,
E1026="Depreciation", $AM$17,
TRUE, "")</f>
        <v/>
      </c>
      <c r="C1026" s="1" t="str" cm="1">
        <f t="array" aca="1" ref="C1026" ca="1">_xlfn.IFS(
E1026="Payment", $AM$19,
E1026="Interest accrual", $AM$15,
E1026="Depreciation", $AM$16,
TRUE, "")</f>
        <v/>
      </c>
      <c r="D1026" s="1" t="str" cm="1">
        <f t="array" aca="1" ref="D1026" ca="1">_xlfn.IFS(
E1026="Payment", _xlfn.XLOOKUP(A1026, lease_table_dates, lease_table_payments, 0, 0),
E1026="Interest accrual", _xlfn.XLOOKUP(A1026, lease_table_dates, lease_table_interest_accruals, 0, 0),
E1026="Depreciation", _xlfn.XLOOKUP(A1026, rou_table_dates, rou_table_deprs, 0, 0),
TRUE, ""
)</f>
        <v/>
      </c>
      <c r="E1026" s="7" t="str" cm="1">
        <f t="array" aca="1" ref="E1026" ca="1">_xlfn.IFS(
AND(SUMIFS(lease_table_interest_accruals, lease_table_dates, A1026)&gt;0, COUNTIFS($E$14:E1025, "Interest accrual", $A$14:A1025, A1026)=0), "Interest accrual",
AND(SUMIFS(lease_table_payments, lease_table_dates, A1026)&gt;0, COUNTIFS($E$14:E1025, "Payment", $A$14:A1025, A1026)=0), "Payment",
AND(SUMIFS(rou_table_deprs, rou_table_dates, A1026)&gt;0, COUNTIFS($E$14:E1025, "Depreciation", $A$14:A1025, A1026)=0), "Depreciation",
TRUE,  ""
)</f>
        <v/>
      </c>
      <c r="G1026" s="13" t="str" cm="1">
        <f t="array" aca="1" ref="G1026" ca="1">_xlfn.IFS(
AND($B$11="Hə", $B$3="İllik"), Z1026,
AND($B$11="Hə", $B$3="Aylıq"), AA1026,
$B$11="Yox", X1026)</f>
        <v/>
      </c>
      <c r="H1026" s="1" t="str" cm="1">
        <f t="array" aca="1" ref="H1026" ca="1">_xlfn.IFS( G1026="", "",
TRUE, ROUND( H1025+I1026-J1026, 2) )</f>
        <v/>
      </c>
      <c r="I1026" s="1" t="str" cm="1">
        <f t="array" aca="1" ref="I1026" ca="1">_xlfn.IFS(G1026="", "",
G1026=last_payment_date, (J1026-H1025),
 TRUE,  -  (H1025- H1025* (1+$B$6)^ (_xlfn.DAYS(G1026,G1025)/365) )
)</f>
        <v/>
      </c>
      <c r="J1026" s="1" t="str" cm="1">
        <f t="array" aca="1" ref="J1026" ca="1">_xlfn.IFS(G1026="", "",
TRUE, _xlfn.XLOOKUP(G1026,  payment_dates, payments,0,0)
)</f>
        <v/>
      </c>
      <c r="L1026" s="8" t="str" cm="1">
        <f t="array" aca="1" ref="L1026" ca="1">_xlfn.IFS(
AND($B$11="Hə", $B$3="İllik"), AC1026,
AND($B$11="Hə", $B$3="Aylıq"), AD1026,
$B$11="Yox", AB1026)</f>
        <v/>
      </c>
      <c r="M1026" s="1" t="str" cm="1">
        <f t="array" aca="1" ref="M1026" ca="1">_xlfn.IFS( L1026="", "",
(M1025-N1026)&lt;=0.5, 0,
TRUE,  M1025-N1026)</f>
        <v/>
      </c>
      <c r="N1026" s="7" t="str" cm="1">
        <f t="array" aca="1" ref="N1026" ca="1">_xlfn.IFS(
L1026="", "",
TRUE, MIN(M1025, ROUND($M$14/ (last_rou_date - $B$2) * (L1026-L1025), 2) )
)</f>
        <v/>
      </c>
      <c r="P1026" s="59" t="str">
        <f t="shared" ca="1" si="48"/>
        <v/>
      </c>
      <c r="Q1026" s="1" t="str" cm="1">
        <f t="array" aca="1" ref="Q1026" ca="1">_xlfn.IFS(P1026="","",
$B$11="Hə", _xlfn.XLOOKUP(DATE(P1026, 12, 31), rou_table_dates, rou_table_nbvs,0, 0),
TRUE,  MAX(0, ROUND($M$14 - $M$14/ (last_rou_date - $B$2) * (DATE(P1026,12,31) - $B$2), 2) )
)</f>
        <v/>
      </c>
      <c r="R1026" s="1" t="str" cm="1">
        <f t="array" aca="1" ref="R1026" ca="1">_xlfn.IFS(P1026="","",
$B$11="Hə", _xlfn.XLOOKUP(DATE(P1026, 12, 31), lease_table_dates, lease_table_balances,0, 0),
TRUE, IFERROR( XNPV($B$6, IF(payment_dates &gt;DATE(P1026, 12, 31), payments,  0),  IF(payment_dates &gt;DATE(P1026, 12, 31), payment_dates,  DATE(P1026, 12, 31))    ),0)
)</f>
        <v/>
      </c>
      <c r="S1026" s="1" t="str" cm="1">
        <f t="array" aca="1" ref="S1026" ca="1">_xlfn.IFS(P1026="","",
TRUE,  MIN( MIN(Q1025, $M$14), ROUND($M$14/ (last_rou_date - $B$2) * (DATE(P1026,12,31) - MAX($B$2, DATE(P1026-1, 12, 31))), 2) )
)</f>
        <v/>
      </c>
      <c r="T1026" s="7" t="str" cm="1">
        <f t="array" aca="1" ref="T1026" ca="1">_xlfn.IFS(P1026="", "",
ISTEXT(R1025), R1026- (H1026 - SUMIFS( lease_table_payments, lease_table_years, P1026) -$AG$14 ),
AND(ISNUMBER(R1025), R1026&lt;&gt;""),   R1026- (R1025 - SUMIFS( lease_table_payments, lease_table_years, P1026) )
)</f>
        <v/>
      </c>
      <c r="V1026" s="64">
        <f t="shared" si="47"/>
        <v>1013</v>
      </c>
      <c r="W1026" s="51" t="str" cm="1">
        <f t="array" ref="W1026">_xlfn.IFS(
OR(W1025=$B$4, W1025=""),"",
TRUE,W1025+1
)</f>
        <v/>
      </c>
      <c r="X1026" s="51" t="str" cm="1">
        <f t="array" ref="X1026">_xlfn.IFS(X1025="","",
W1026="", "",
AND($B$3="İllik"),DATE(YEAR(X1025)+1,MONTH(X1025),DAY(X1025) ),
AND($B$3="Aylıq", $AH$14="Not end"), EDATE(X1025,1),
AND($B$3="Aylıq", $AH$14="End"), EOMONTH(X1025,1)
)</f>
        <v/>
      </c>
      <c r="Y1026" s="51" t="str" cm="1">
        <f t="array" aca="1" ref="Y1026" ca="1">_xlfn.IFS(
AND($B$7="Dövrün əvvəlində", Y1025&lt;=last_rou_date), DATE(YEAR(Y1025)+1, 12, 31),
AND($B$7="Dövrün sonunda", Y1025&lt;=last_payment_date), DATE(YEAR(Y1025)+1, 12, 31),
TRUE, ""
)</f>
        <v/>
      </c>
      <c r="Z1026" s="75" t="str" cm="1">
        <f t="array" aca="1" ref="Z1026" ca="1">_xlfn.IFS(
AND($AN$14="Not year_end", Z1025&gt;last_payment_date), "",
AND($AN$14="Year_end", Z1025&gt;=last_payment_date), "",
AND($AN$14="Year_end"), DATE(YEAR(Z1025+1), 12, 31),
AND($AN$14="Not year_end", MONTH(Z1025)=12, DAY(Z1025)=31), DATE(YEAR(Z1024)+1, MONTH(Z1024), DAY(Z1024)),
AND($AN$14="Not year_end", OR(MONTH(Z1025)&lt;&gt;12, DAY(Z1025)&lt;&gt;31) ), DATE(YEAR(Z1025), 12, 31)
)</f>
        <v/>
      </c>
      <c r="AA1026" s="75" t="str" cm="1">
        <f t="array" aca="1" ref="AA1026" ca="1">_xlfn.IFS(AA1025="", "",
AND(AA1025=last_payment_date, OR(MONTH(AA1025)&lt;&gt;12, DAY(AA1025)&lt;&gt;31) ), DATE(YEAR(AA1025), 12, 31),
AND(MONTH(AA1025)=12, DAY(AA1025)=31, AA1025&gt;=last_payment_date), "",
AND(MONTH(AA1025)=12, DAY(AA1025)&lt;&gt;31),  EOMONTH(AA1025,0),
AND(MONTH(AA1025)=12, DAY(AA1025)=31, $AH$14="Not end"),  EDATE(AA1024,1),
AND($AH$14="Not end"), EDATE(AA1025, 1),
AND($AH$14="End"), EOMONTH(AA1025, 1)
)</f>
        <v/>
      </c>
      <c r="AB1026" s="75" t="str" cm="1">
        <f t="array" aca="1" ref="AB1026" ca="1">_xlfn.IFS(AB1025="","",
AND(AB1025=last_rou_date), "",
AND($B$3="İllik"),DATE(YEAR(AB1025)+1,MONTH(AB1025),DAY(AB1025) ),
AND($B$3="Aylıq", $AH$14="Not end"), EDATE(AB1025,1),
AND($B$3="Aylıq", $AH$14="End"), EOMONTH(AB1025,1)
)</f>
        <v/>
      </c>
      <c r="AC1026" s="75" t="str" cm="1">
        <f t="array" aca="1" ref="AC1026" ca="1">_xlfn.IFS(
AND($AN$14="Not year_end", AC1025&gt;last_rou_date), "",
AND($AN$14="Year_end", AC1025&gt;=last_rou_date), "",
AND($AN$14="Year_end"), DATE(YEAR(AC1025+1), 12, 31),
AND($AN$14="Not year_end", MONTH(AC1025)=12, DAY(AC1025)=31), DATE(YEAR(AC1024)+1, MONTH(AC1024), DAY(AC1024)),
AND($AN$14="Not year_end", OR(MONTH(AC1025)&lt;&gt;12, DAY(AC1025)&lt;&gt;31) ), DATE(YEAR(AC1025), 12, 31)
)</f>
        <v/>
      </c>
      <c r="AD1026" s="75" t="str" cm="1">
        <f t="array" aca="1" ref="AD1026" ca="1">_xlfn.IFS(AD1025="", "",
AND(AD1025=last_rou_date, OR(MONTH(AD1025)&lt;&gt;12, DAY(AD1025)&lt;&gt;31) ), DATE(YEAR(AD1025), 12, 31),
AND(MONTH(AD1025)=12, DAY(AD1025)=31, AD1025&gt;=last_rou_date), "",
AND(MONTH(AD1025)=12, DAY(AD1025)&lt;&gt;31),  EOMONTH(AD1025,0),
AND(MONTH(AD1025)=12, DAY(AD1025)=31, $AH$14="Not end"),  EDATE(AD1024,1),
AND($AH$14="Not end"), EDATE(AD1025, 1),
AND($AH$14="End"), EOMONTH(AD1025, 1)
)</f>
        <v/>
      </c>
      <c r="AE1026" s="51" t="str" cm="1">
        <f t="array" ref="AE1026">_xlfn.IFS(W1026="", "",
AND(W1026&gt;0, W1026&lt;=$B$4, $C$2="İllik artım, faiz olaraq", $D$2&gt;0, $B$3="İllik"), $B$5*((1+$D$2)^(W1026-1)),
AND(W1026&gt;0, W1026&lt;=$B$4, $C$2="İllik artım, faiz olaraq", $D$2&gt;0, $B$3="Aylıq"), $B$5*((1+$D$2)^ROUNDDOWN((W1026-1)/12,0)),
AND(W1026=1, $C$2="Aşağıdakı kimi dəyişir", ), $B$5,
AND(W1026&gt;1, W1026&lt;=$B$4, $C$2="Aşağıdakı kimi dəyişir"), IFERROR(VLOOKUP(W1026, $C$4:$D$7, 2, FALSE), AE1025),
AND(W1026&gt;0, W1026&lt;=$B$4), $B$5,
TRUE,0 )</f>
        <v/>
      </c>
      <c r="AF1026" s="51" t="str">
        <f t="shared" ca="1" si="46"/>
        <v/>
      </c>
    </row>
    <row r="1027" spans="1:32" x14ac:dyDescent="0.4">
      <c r="A1027" s="13" t="str" cm="1">
        <f t="array" aca="1" ref="A1027" ca="1">_xlfn.IFS(
AND(SUMIFS(lease_table_interest_accruals, lease_table_dates, A1026)&gt;0, COUNTIFS($E$14:E1026, "Interest accrual", $A$14:A1026, A1026)=0),  A1026,
AND(SUMIFS(lease_table_payments, lease_table_dates, A1026)&gt;0, COUNTIFS($E$14:E1026, "Payment", $A$14:A1026, A1026)=0),  A1026,
AND(SUMIFS(rou_table_deprs, rou_table_dates, A1026)&gt;0, COUNTIFS($E$14:E1026, "Depreciation", $A$14:A1026, A1026)=0),  A1026,
TRUE,  IFERROR(INDEX(rou_table_dates,  MATCH(A1026, rou_table_dates)+1, ), "")
)</f>
        <v/>
      </c>
      <c r="B1027" s="1" t="str" cm="1">
        <f t="array" aca="1" ref="B1027" ca="1">_xlfn.IFS(
AND(E1027="Payment", A1027=$B$2), $AM$14,
E1027="Payment", $AM$15,
E1027="Interest accrual", $AM$18,
E1027="Depreciation", $AM$17,
TRUE, "")</f>
        <v/>
      </c>
      <c r="C1027" s="1" t="str" cm="1">
        <f t="array" aca="1" ref="C1027" ca="1">_xlfn.IFS(
E1027="Payment", $AM$19,
E1027="Interest accrual", $AM$15,
E1027="Depreciation", $AM$16,
TRUE, "")</f>
        <v/>
      </c>
      <c r="D1027" s="1" t="str" cm="1">
        <f t="array" aca="1" ref="D1027" ca="1">_xlfn.IFS(
E1027="Payment", _xlfn.XLOOKUP(A1027, lease_table_dates, lease_table_payments, 0, 0),
E1027="Interest accrual", _xlfn.XLOOKUP(A1027, lease_table_dates, lease_table_interest_accruals, 0, 0),
E1027="Depreciation", _xlfn.XLOOKUP(A1027, rou_table_dates, rou_table_deprs, 0, 0),
TRUE, ""
)</f>
        <v/>
      </c>
      <c r="E1027" s="7" t="str" cm="1">
        <f t="array" aca="1" ref="E1027" ca="1">_xlfn.IFS(
AND(SUMIFS(lease_table_interest_accruals, lease_table_dates, A1027)&gt;0, COUNTIFS($E$14:E1026, "Interest accrual", $A$14:A1026, A1027)=0), "Interest accrual",
AND(SUMIFS(lease_table_payments, lease_table_dates, A1027)&gt;0, COUNTIFS($E$14:E1026, "Payment", $A$14:A1026, A1027)=0), "Payment",
AND(SUMIFS(rou_table_deprs, rou_table_dates, A1027)&gt;0, COUNTIFS($E$14:E1026, "Depreciation", $A$14:A1026, A1027)=0), "Depreciation",
TRUE,  ""
)</f>
        <v/>
      </c>
      <c r="G1027" s="13" t="str" cm="1">
        <f t="array" aca="1" ref="G1027" ca="1">_xlfn.IFS(
AND($B$11="Hə", $B$3="İllik"), Z1027,
AND($B$11="Hə", $B$3="Aylıq"), AA1027,
$B$11="Yox", X1027)</f>
        <v/>
      </c>
      <c r="H1027" s="1" t="str" cm="1">
        <f t="array" aca="1" ref="H1027" ca="1">_xlfn.IFS( G1027="", "",
TRUE, ROUND( H1026+I1027-J1027, 2) )</f>
        <v/>
      </c>
      <c r="I1027" s="1" t="str" cm="1">
        <f t="array" aca="1" ref="I1027" ca="1">_xlfn.IFS(G1027="", "",
G1027=last_payment_date, (J1027-H1026),
 TRUE,  -  (H1026- H1026* (1+$B$6)^ (_xlfn.DAYS(G1027,G1026)/365) )
)</f>
        <v/>
      </c>
      <c r="J1027" s="1" t="str" cm="1">
        <f t="array" aca="1" ref="J1027" ca="1">_xlfn.IFS(G1027="", "",
TRUE, _xlfn.XLOOKUP(G1027,  payment_dates, payments,0,0)
)</f>
        <v/>
      </c>
      <c r="L1027" s="8" t="str" cm="1">
        <f t="array" aca="1" ref="L1027" ca="1">_xlfn.IFS(
AND($B$11="Hə", $B$3="İllik"), AC1027,
AND($B$11="Hə", $B$3="Aylıq"), AD1027,
$B$11="Yox", AB1027)</f>
        <v/>
      </c>
      <c r="M1027" s="1" t="str" cm="1">
        <f t="array" aca="1" ref="M1027" ca="1">_xlfn.IFS( L1027="", "",
(M1026-N1027)&lt;=0.5, 0,
TRUE,  M1026-N1027)</f>
        <v/>
      </c>
      <c r="N1027" s="7" t="str" cm="1">
        <f t="array" aca="1" ref="N1027" ca="1">_xlfn.IFS(
L1027="", "",
TRUE, MIN(M1026, ROUND($M$14/ (last_rou_date - $B$2) * (L1027-L1026), 2) )
)</f>
        <v/>
      </c>
      <c r="P1027" s="59" t="str">
        <f t="shared" ca="1" si="48"/>
        <v/>
      </c>
      <c r="Q1027" s="1" t="str" cm="1">
        <f t="array" aca="1" ref="Q1027" ca="1">_xlfn.IFS(P1027="","",
$B$11="Hə", _xlfn.XLOOKUP(DATE(P1027, 12, 31), rou_table_dates, rou_table_nbvs,0, 0),
TRUE,  MAX(0, ROUND($M$14 - $M$14/ (last_rou_date - $B$2) * (DATE(P1027,12,31) - $B$2), 2) )
)</f>
        <v/>
      </c>
      <c r="R1027" s="1" t="str" cm="1">
        <f t="array" aca="1" ref="R1027" ca="1">_xlfn.IFS(P1027="","",
$B$11="Hə", _xlfn.XLOOKUP(DATE(P1027, 12, 31), lease_table_dates, lease_table_balances,0, 0),
TRUE, IFERROR( XNPV($B$6, IF(payment_dates &gt;DATE(P1027, 12, 31), payments,  0),  IF(payment_dates &gt;DATE(P1027, 12, 31), payment_dates,  DATE(P1027, 12, 31))    ),0)
)</f>
        <v/>
      </c>
      <c r="S1027" s="1" t="str" cm="1">
        <f t="array" aca="1" ref="S1027" ca="1">_xlfn.IFS(P1027="","",
TRUE,  MIN( MIN(Q1026, $M$14), ROUND($M$14/ (last_rou_date - $B$2) * (DATE(P1027,12,31) - MAX($B$2, DATE(P1027-1, 12, 31))), 2) )
)</f>
        <v/>
      </c>
      <c r="T1027" s="7" t="str" cm="1">
        <f t="array" aca="1" ref="T1027" ca="1">_xlfn.IFS(P1027="", "",
ISTEXT(R1026), R1027- (H1027 - SUMIFS( lease_table_payments, lease_table_years, P1027) -$AG$14 ),
AND(ISNUMBER(R1026), R1027&lt;&gt;""),   R1027- (R1026 - SUMIFS( lease_table_payments, lease_table_years, P1027) )
)</f>
        <v/>
      </c>
      <c r="V1027" s="64">
        <f t="shared" si="47"/>
        <v>1014</v>
      </c>
      <c r="W1027" s="51" t="str" cm="1">
        <f t="array" ref="W1027">_xlfn.IFS(
OR(W1026=$B$4, W1026=""),"",
TRUE,W1026+1
)</f>
        <v/>
      </c>
      <c r="X1027" s="51" t="str" cm="1">
        <f t="array" ref="X1027">_xlfn.IFS(X1026="","",
W1027="", "",
AND($B$3="İllik"),DATE(YEAR(X1026)+1,MONTH(X1026),DAY(X1026) ),
AND($B$3="Aylıq", $AH$14="Not end"), EDATE(X1026,1),
AND($B$3="Aylıq", $AH$14="End"), EOMONTH(X1026,1)
)</f>
        <v/>
      </c>
      <c r="Y1027" s="51" t="str" cm="1">
        <f t="array" aca="1" ref="Y1027" ca="1">_xlfn.IFS(
AND($B$7="Dövrün əvvəlində", Y1026&lt;=last_rou_date), DATE(YEAR(Y1026)+1, 12, 31),
AND($B$7="Dövrün sonunda", Y1026&lt;=last_payment_date), DATE(YEAR(Y1026)+1, 12, 31),
TRUE, ""
)</f>
        <v/>
      </c>
      <c r="Z1027" s="75" t="str" cm="1">
        <f t="array" aca="1" ref="Z1027" ca="1">_xlfn.IFS(
AND($AN$14="Not year_end", Z1026&gt;last_payment_date), "",
AND($AN$14="Year_end", Z1026&gt;=last_payment_date), "",
AND($AN$14="Year_end"), DATE(YEAR(Z1026+1), 12, 31),
AND($AN$14="Not year_end", MONTH(Z1026)=12, DAY(Z1026)=31), DATE(YEAR(Z1025)+1, MONTH(Z1025), DAY(Z1025)),
AND($AN$14="Not year_end", OR(MONTH(Z1026)&lt;&gt;12, DAY(Z1026)&lt;&gt;31) ), DATE(YEAR(Z1026), 12, 31)
)</f>
        <v/>
      </c>
      <c r="AA1027" s="75" t="str" cm="1">
        <f t="array" aca="1" ref="AA1027" ca="1">_xlfn.IFS(AA1026="", "",
AND(AA1026=last_payment_date, OR(MONTH(AA1026)&lt;&gt;12, DAY(AA1026)&lt;&gt;31) ), DATE(YEAR(AA1026), 12, 31),
AND(MONTH(AA1026)=12, DAY(AA1026)=31, AA1026&gt;=last_payment_date), "",
AND(MONTH(AA1026)=12, DAY(AA1026)&lt;&gt;31),  EOMONTH(AA1026,0),
AND(MONTH(AA1026)=12, DAY(AA1026)=31, $AH$14="Not end"),  EDATE(AA1025,1),
AND($AH$14="Not end"), EDATE(AA1026, 1),
AND($AH$14="End"), EOMONTH(AA1026, 1)
)</f>
        <v/>
      </c>
      <c r="AB1027" s="75" t="str" cm="1">
        <f t="array" aca="1" ref="AB1027" ca="1">_xlfn.IFS(AB1026="","",
AND(AB1026=last_rou_date), "",
AND($B$3="İllik"),DATE(YEAR(AB1026)+1,MONTH(AB1026),DAY(AB1026) ),
AND($B$3="Aylıq", $AH$14="Not end"), EDATE(AB1026,1),
AND($B$3="Aylıq", $AH$14="End"), EOMONTH(AB1026,1)
)</f>
        <v/>
      </c>
      <c r="AC1027" s="75" t="str" cm="1">
        <f t="array" aca="1" ref="AC1027" ca="1">_xlfn.IFS(
AND($AN$14="Not year_end", AC1026&gt;last_rou_date), "",
AND($AN$14="Year_end", AC1026&gt;=last_rou_date), "",
AND($AN$14="Year_end"), DATE(YEAR(AC1026+1), 12, 31),
AND($AN$14="Not year_end", MONTH(AC1026)=12, DAY(AC1026)=31), DATE(YEAR(AC1025)+1, MONTH(AC1025), DAY(AC1025)),
AND($AN$14="Not year_end", OR(MONTH(AC1026)&lt;&gt;12, DAY(AC1026)&lt;&gt;31) ), DATE(YEAR(AC1026), 12, 31)
)</f>
        <v/>
      </c>
      <c r="AD1027" s="75" t="str" cm="1">
        <f t="array" aca="1" ref="AD1027" ca="1">_xlfn.IFS(AD1026="", "",
AND(AD1026=last_rou_date, OR(MONTH(AD1026)&lt;&gt;12, DAY(AD1026)&lt;&gt;31) ), DATE(YEAR(AD1026), 12, 31),
AND(MONTH(AD1026)=12, DAY(AD1026)=31, AD1026&gt;=last_rou_date), "",
AND(MONTH(AD1026)=12, DAY(AD1026)&lt;&gt;31),  EOMONTH(AD1026,0),
AND(MONTH(AD1026)=12, DAY(AD1026)=31, $AH$14="Not end"),  EDATE(AD1025,1),
AND($AH$14="Not end"), EDATE(AD1026, 1),
AND($AH$14="End"), EOMONTH(AD1026, 1)
)</f>
        <v/>
      </c>
      <c r="AE1027" s="51" t="str" cm="1">
        <f t="array" ref="AE1027">_xlfn.IFS(W1027="", "",
AND(W1027&gt;0, W1027&lt;=$B$4, $C$2="İllik artım, faiz olaraq", $D$2&gt;0, $B$3="İllik"), $B$5*((1+$D$2)^(W1027-1)),
AND(W1027&gt;0, W1027&lt;=$B$4, $C$2="İllik artım, faiz olaraq", $D$2&gt;0, $B$3="Aylıq"), $B$5*((1+$D$2)^ROUNDDOWN((W1027-1)/12,0)),
AND(W1027=1, $C$2="Aşağıdakı kimi dəyişir", ), $B$5,
AND(W1027&gt;1, W1027&lt;=$B$4, $C$2="Aşağıdakı kimi dəyişir"), IFERROR(VLOOKUP(W1027, $C$4:$D$7, 2, FALSE), AE1026),
AND(W1027&gt;0, W1027&lt;=$B$4), $B$5,
TRUE,0 )</f>
        <v/>
      </c>
      <c r="AF1027" s="51" t="str">
        <f t="shared" ca="1" si="46"/>
        <v/>
      </c>
    </row>
    <row r="1028" spans="1:32" x14ac:dyDescent="0.4">
      <c r="A1028" s="13" t="str" cm="1">
        <f t="array" aca="1" ref="A1028" ca="1">_xlfn.IFS(
AND(SUMIFS(lease_table_interest_accruals, lease_table_dates, A1027)&gt;0, COUNTIFS($E$14:E1027, "Interest accrual", $A$14:A1027, A1027)=0),  A1027,
AND(SUMIFS(lease_table_payments, lease_table_dates, A1027)&gt;0, COUNTIFS($E$14:E1027, "Payment", $A$14:A1027, A1027)=0),  A1027,
AND(SUMIFS(rou_table_deprs, rou_table_dates, A1027)&gt;0, COUNTIFS($E$14:E1027, "Depreciation", $A$14:A1027, A1027)=0),  A1027,
TRUE,  IFERROR(INDEX(rou_table_dates,  MATCH(A1027, rou_table_dates)+1, ), "")
)</f>
        <v/>
      </c>
      <c r="B1028" s="1" t="str" cm="1">
        <f t="array" aca="1" ref="B1028" ca="1">_xlfn.IFS(
AND(E1028="Payment", A1028=$B$2), $AM$14,
E1028="Payment", $AM$15,
E1028="Interest accrual", $AM$18,
E1028="Depreciation", $AM$17,
TRUE, "")</f>
        <v/>
      </c>
      <c r="C1028" s="1" t="str" cm="1">
        <f t="array" aca="1" ref="C1028" ca="1">_xlfn.IFS(
E1028="Payment", $AM$19,
E1028="Interest accrual", $AM$15,
E1028="Depreciation", $AM$16,
TRUE, "")</f>
        <v/>
      </c>
      <c r="D1028" s="1" t="str" cm="1">
        <f t="array" aca="1" ref="D1028" ca="1">_xlfn.IFS(
E1028="Payment", _xlfn.XLOOKUP(A1028, lease_table_dates, lease_table_payments, 0, 0),
E1028="Interest accrual", _xlfn.XLOOKUP(A1028, lease_table_dates, lease_table_interest_accruals, 0, 0),
E1028="Depreciation", _xlfn.XLOOKUP(A1028, rou_table_dates, rou_table_deprs, 0, 0),
TRUE, ""
)</f>
        <v/>
      </c>
      <c r="E1028" s="7" t="str" cm="1">
        <f t="array" aca="1" ref="E1028" ca="1">_xlfn.IFS(
AND(SUMIFS(lease_table_interest_accruals, lease_table_dates, A1028)&gt;0, COUNTIFS($E$14:E1027, "Interest accrual", $A$14:A1027, A1028)=0), "Interest accrual",
AND(SUMIFS(lease_table_payments, lease_table_dates, A1028)&gt;0, COUNTIFS($E$14:E1027, "Payment", $A$14:A1027, A1028)=0), "Payment",
AND(SUMIFS(rou_table_deprs, rou_table_dates, A1028)&gt;0, COUNTIFS($E$14:E1027, "Depreciation", $A$14:A1027, A1028)=0), "Depreciation",
TRUE,  ""
)</f>
        <v/>
      </c>
      <c r="G1028" s="13" t="str" cm="1">
        <f t="array" aca="1" ref="G1028" ca="1">_xlfn.IFS(
AND($B$11="Hə", $B$3="İllik"), Z1028,
AND($B$11="Hə", $B$3="Aylıq"), AA1028,
$B$11="Yox", X1028)</f>
        <v/>
      </c>
      <c r="H1028" s="1" t="str" cm="1">
        <f t="array" aca="1" ref="H1028" ca="1">_xlfn.IFS( G1028="", "",
TRUE, ROUND( H1027+I1028-J1028, 2) )</f>
        <v/>
      </c>
      <c r="I1028" s="1" t="str" cm="1">
        <f t="array" aca="1" ref="I1028" ca="1">_xlfn.IFS(G1028="", "",
G1028=last_payment_date, (J1028-H1027),
 TRUE,  -  (H1027- H1027* (1+$B$6)^ (_xlfn.DAYS(G1028,G1027)/365) )
)</f>
        <v/>
      </c>
      <c r="J1028" s="1" t="str" cm="1">
        <f t="array" aca="1" ref="J1028" ca="1">_xlfn.IFS(G1028="", "",
TRUE, _xlfn.XLOOKUP(G1028,  payment_dates, payments,0,0)
)</f>
        <v/>
      </c>
      <c r="L1028" s="8" t="str" cm="1">
        <f t="array" aca="1" ref="L1028" ca="1">_xlfn.IFS(
AND($B$11="Hə", $B$3="İllik"), AC1028,
AND($B$11="Hə", $B$3="Aylıq"), AD1028,
$B$11="Yox", AB1028)</f>
        <v/>
      </c>
      <c r="M1028" s="1" t="str" cm="1">
        <f t="array" aca="1" ref="M1028" ca="1">_xlfn.IFS( L1028="", "",
(M1027-N1028)&lt;=0.5, 0,
TRUE,  M1027-N1028)</f>
        <v/>
      </c>
      <c r="N1028" s="7" t="str" cm="1">
        <f t="array" aca="1" ref="N1028" ca="1">_xlfn.IFS(
L1028="", "",
TRUE, MIN(M1027, ROUND($M$14/ (last_rou_date - $B$2) * (L1028-L1027), 2) )
)</f>
        <v/>
      </c>
      <c r="P1028" s="59" t="str">
        <f t="shared" ca="1" si="48"/>
        <v/>
      </c>
      <c r="Q1028" s="1" t="str" cm="1">
        <f t="array" aca="1" ref="Q1028" ca="1">_xlfn.IFS(P1028="","",
$B$11="Hə", _xlfn.XLOOKUP(DATE(P1028, 12, 31), rou_table_dates, rou_table_nbvs,0, 0),
TRUE,  MAX(0, ROUND($M$14 - $M$14/ (last_rou_date - $B$2) * (DATE(P1028,12,31) - $B$2), 2) )
)</f>
        <v/>
      </c>
      <c r="R1028" s="1" t="str" cm="1">
        <f t="array" aca="1" ref="R1028" ca="1">_xlfn.IFS(P1028="","",
$B$11="Hə", _xlfn.XLOOKUP(DATE(P1028, 12, 31), lease_table_dates, lease_table_balances,0, 0),
TRUE, IFERROR( XNPV($B$6, IF(payment_dates &gt;DATE(P1028, 12, 31), payments,  0),  IF(payment_dates &gt;DATE(P1028, 12, 31), payment_dates,  DATE(P1028, 12, 31))    ),0)
)</f>
        <v/>
      </c>
      <c r="S1028" s="1" t="str" cm="1">
        <f t="array" aca="1" ref="S1028" ca="1">_xlfn.IFS(P1028="","",
TRUE,  MIN( MIN(Q1027, $M$14), ROUND($M$14/ (last_rou_date - $B$2) * (DATE(P1028,12,31) - MAX($B$2, DATE(P1028-1, 12, 31))), 2) )
)</f>
        <v/>
      </c>
      <c r="T1028" s="7" t="str" cm="1">
        <f t="array" aca="1" ref="T1028" ca="1">_xlfn.IFS(P1028="", "",
ISTEXT(R1027), R1028- (H1028 - SUMIFS( lease_table_payments, lease_table_years, P1028) -$AG$14 ),
AND(ISNUMBER(R1027), R1028&lt;&gt;""),   R1028- (R1027 - SUMIFS( lease_table_payments, lease_table_years, P1028) )
)</f>
        <v/>
      </c>
      <c r="V1028" s="64">
        <f t="shared" si="47"/>
        <v>1015</v>
      </c>
      <c r="W1028" s="51" t="str" cm="1">
        <f t="array" ref="W1028">_xlfn.IFS(
OR(W1027=$B$4, W1027=""),"",
TRUE,W1027+1
)</f>
        <v/>
      </c>
      <c r="X1028" s="51" t="str" cm="1">
        <f t="array" ref="X1028">_xlfn.IFS(X1027="","",
W1028="", "",
AND($B$3="İllik"),DATE(YEAR(X1027)+1,MONTH(X1027),DAY(X1027) ),
AND($B$3="Aylıq", $AH$14="Not end"), EDATE(X1027,1),
AND($B$3="Aylıq", $AH$14="End"), EOMONTH(X1027,1)
)</f>
        <v/>
      </c>
      <c r="Y1028" s="51" t="str" cm="1">
        <f t="array" aca="1" ref="Y1028" ca="1">_xlfn.IFS(
AND($B$7="Dövrün əvvəlində", Y1027&lt;=last_rou_date), DATE(YEAR(Y1027)+1, 12, 31),
AND($B$7="Dövrün sonunda", Y1027&lt;=last_payment_date), DATE(YEAR(Y1027)+1, 12, 31),
TRUE, ""
)</f>
        <v/>
      </c>
      <c r="Z1028" s="75" t="str" cm="1">
        <f t="array" aca="1" ref="Z1028" ca="1">_xlfn.IFS(
AND($AN$14="Not year_end", Z1027&gt;last_payment_date), "",
AND($AN$14="Year_end", Z1027&gt;=last_payment_date), "",
AND($AN$14="Year_end"), DATE(YEAR(Z1027+1), 12, 31),
AND($AN$14="Not year_end", MONTH(Z1027)=12, DAY(Z1027)=31), DATE(YEAR(Z1026)+1, MONTH(Z1026), DAY(Z1026)),
AND($AN$14="Not year_end", OR(MONTH(Z1027)&lt;&gt;12, DAY(Z1027)&lt;&gt;31) ), DATE(YEAR(Z1027), 12, 31)
)</f>
        <v/>
      </c>
      <c r="AA1028" s="75" t="str" cm="1">
        <f t="array" aca="1" ref="AA1028" ca="1">_xlfn.IFS(AA1027="", "",
AND(AA1027=last_payment_date, OR(MONTH(AA1027)&lt;&gt;12, DAY(AA1027)&lt;&gt;31) ), DATE(YEAR(AA1027), 12, 31),
AND(MONTH(AA1027)=12, DAY(AA1027)=31, AA1027&gt;=last_payment_date), "",
AND(MONTH(AA1027)=12, DAY(AA1027)&lt;&gt;31),  EOMONTH(AA1027,0),
AND(MONTH(AA1027)=12, DAY(AA1027)=31, $AH$14="Not end"),  EDATE(AA1026,1),
AND($AH$14="Not end"), EDATE(AA1027, 1),
AND($AH$14="End"), EOMONTH(AA1027, 1)
)</f>
        <v/>
      </c>
      <c r="AB1028" s="75" t="str" cm="1">
        <f t="array" aca="1" ref="AB1028" ca="1">_xlfn.IFS(AB1027="","",
AND(AB1027=last_rou_date), "",
AND($B$3="İllik"),DATE(YEAR(AB1027)+1,MONTH(AB1027),DAY(AB1027) ),
AND($B$3="Aylıq", $AH$14="Not end"), EDATE(AB1027,1),
AND($B$3="Aylıq", $AH$14="End"), EOMONTH(AB1027,1)
)</f>
        <v/>
      </c>
      <c r="AC1028" s="75" t="str" cm="1">
        <f t="array" aca="1" ref="AC1028" ca="1">_xlfn.IFS(
AND($AN$14="Not year_end", AC1027&gt;last_rou_date), "",
AND($AN$14="Year_end", AC1027&gt;=last_rou_date), "",
AND($AN$14="Year_end"), DATE(YEAR(AC1027+1), 12, 31),
AND($AN$14="Not year_end", MONTH(AC1027)=12, DAY(AC1027)=31), DATE(YEAR(AC1026)+1, MONTH(AC1026), DAY(AC1026)),
AND($AN$14="Not year_end", OR(MONTH(AC1027)&lt;&gt;12, DAY(AC1027)&lt;&gt;31) ), DATE(YEAR(AC1027), 12, 31)
)</f>
        <v/>
      </c>
      <c r="AD1028" s="75" t="str" cm="1">
        <f t="array" aca="1" ref="AD1028" ca="1">_xlfn.IFS(AD1027="", "",
AND(AD1027=last_rou_date, OR(MONTH(AD1027)&lt;&gt;12, DAY(AD1027)&lt;&gt;31) ), DATE(YEAR(AD1027), 12, 31),
AND(MONTH(AD1027)=12, DAY(AD1027)=31, AD1027&gt;=last_rou_date), "",
AND(MONTH(AD1027)=12, DAY(AD1027)&lt;&gt;31),  EOMONTH(AD1027,0),
AND(MONTH(AD1027)=12, DAY(AD1027)=31, $AH$14="Not end"),  EDATE(AD1026,1),
AND($AH$14="Not end"), EDATE(AD1027, 1),
AND($AH$14="End"), EOMONTH(AD1027, 1)
)</f>
        <v/>
      </c>
      <c r="AE1028" s="51" t="str" cm="1">
        <f t="array" ref="AE1028">_xlfn.IFS(W1028="", "",
AND(W1028&gt;0, W1028&lt;=$B$4, $C$2="İllik artım, faiz olaraq", $D$2&gt;0, $B$3="İllik"), $B$5*((1+$D$2)^(W1028-1)),
AND(W1028&gt;0, W1028&lt;=$B$4, $C$2="İllik artım, faiz olaraq", $D$2&gt;0, $B$3="Aylıq"), $B$5*((1+$D$2)^ROUNDDOWN((W1028-1)/12,0)),
AND(W1028=1, $C$2="Aşağıdakı kimi dəyişir", ), $B$5,
AND(W1028&gt;1, W1028&lt;=$B$4, $C$2="Aşağıdakı kimi dəyişir"), IFERROR(VLOOKUP(W1028, $C$4:$D$7, 2, FALSE), AE1027),
AND(W1028&gt;0, W1028&lt;=$B$4), $B$5,
TRUE,0 )</f>
        <v/>
      </c>
      <c r="AF1028" s="51" t="str">
        <f t="shared" ca="1" si="46"/>
        <v/>
      </c>
    </row>
    <row r="1029" spans="1:32" x14ac:dyDescent="0.4">
      <c r="A1029" s="13" t="str" cm="1">
        <f t="array" aca="1" ref="A1029" ca="1">_xlfn.IFS(
AND(SUMIFS(lease_table_interest_accruals, lease_table_dates, A1028)&gt;0, COUNTIFS($E$14:E1028, "Interest accrual", $A$14:A1028, A1028)=0),  A1028,
AND(SUMIFS(lease_table_payments, lease_table_dates, A1028)&gt;0, COUNTIFS($E$14:E1028, "Payment", $A$14:A1028, A1028)=0),  A1028,
AND(SUMIFS(rou_table_deprs, rou_table_dates, A1028)&gt;0, COUNTIFS($E$14:E1028, "Depreciation", $A$14:A1028, A1028)=0),  A1028,
TRUE,  IFERROR(INDEX(rou_table_dates,  MATCH(A1028, rou_table_dates)+1, ), "")
)</f>
        <v/>
      </c>
      <c r="B1029" s="1" t="str" cm="1">
        <f t="array" aca="1" ref="B1029" ca="1">_xlfn.IFS(
AND(E1029="Payment", A1029=$B$2), $AM$14,
E1029="Payment", $AM$15,
E1029="Interest accrual", $AM$18,
E1029="Depreciation", $AM$17,
TRUE, "")</f>
        <v/>
      </c>
      <c r="C1029" s="1" t="str" cm="1">
        <f t="array" aca="1" ref="C1029" ca="1">_xlfn.IFS(
E1029="Payment", $AM$19,
E1029="Interest accrual", $AM$15,
E1029="Depreciation", $AM$16,
TRUE, "")</f>
        <v/>
      </c>
      <c r="D1029" s="1" t="str" cm="1">
        <f t="array" aca="1" ref="D1029" ca="1">_xlfn.IFS(
E1029="Payment", _xlfn.XLOOKUP(A1029, lease_table_dates, lease_table_payments, 0, 0),
E1029="Interest accrual", _xlfn.XLOOKUP(A1029, lease_table_dates, lease_table_interest_accruals, 0, 0),
E1029="Depreciation", _xlfn.XLOOKUP(A1029, rou_table_dates, rou_table_deprs, 0, 0),
TRUE, ""
)</f>
        <v/>
      </c>
      <c r="E1029" s="7" t="str" cm="1">
        <f t="array" aca="1" ref="E1029" ca="1">_xlfn.IFS(
AND(SUMIFS(lease_table_interest_accruals, lease_table_dates, A1029)&gt;0, COUNTIFS($E$14:E1028, "Interest accrual", $A$14:A1028, A1029)=0), "Interest accrual",
AND(SUMIFS(lease_table_payments, lease_table_dates, A1029)&gt;0, COUNTIFS($E$14:E1028, "Payment", $A$14:A1028, A1029)=0), "Payment",
AND(SUMIFS(rou_table_deprs, rou_table_dates, A1029)&gt;0, COUNTIFS($E$14:E1028, "Depreciation", $A$14:A1028, A1029)=0), "Depreciation",
TRUE,  ""
)</f>
        <v/>
      </c>
      <c r="G1029" s="13" t="str" cm="1">
        <f t="array" aca="1" ref="G1029" ca="1">_xlfn.IFS(
AND($B$11="Hə", $B$3="İllik"), Z1029,
AND($B$11="Hə", $B$3="Aylıq"), AA1029,
$B$11="Yox", X1029)</f>
        <v/>
      </c>
      <c r="H1029" s="1" t="str" cm="1">
        <f t="array" aca="1" ref="H1029" ca="1">_xlfn.IFS( G1029="", "",
TRUE, ROUND( H1028+I1029-J1029, 2) )</f>
        <v/>
      </c>
      <c r="I1029" s="1" t="str" cm="1">
        <f t="array" aca="1" ref="I1029" ca="1">_xlfn.IFS(G1029="", "",
G1029=last_payment_date, (J1029-H1028),
 TRUE,  -  (H1028- H1028* (1+$B$6)^ (_xlfn.DAYS(G1029,G1028)/365) )
)</f>
        <v/>
      </c>
      <c r="J1029" s="1" t="str" cm="1">
        <f t="array" aca="1" ref="J1029" ca="1">_xlfn.IFS(G1029="", "",
TRUE, _xlfn.XLOOKUP(G1029,  payment_dates, payments,0,0)
)</f>
        <v/>
      </c>
      <c r="L1029" s="8" t="str" cm="1">
        <f t="array" aca="1" ref="L1029" ca="1">_xlfn.IFS(
AND($B$11="Hə", $B$3="İllik"), AC1029,
AND($B$11="Hə", $B$3="Aylıq"), AD1029,
$B$11="Yox", AB1029)</f>
        <v/>
      </c>
      <c r="M1029" s="1" t="str" cm="1">
        <f t="array" aca="1" ref="M1029" ca="1">_xlfn.IFS( L1029="", "",
(M1028-N1029)&lt;=0.5, 0,
TRUE,  M1028-N1029)</f>
        <v/>
      </c>
      <c r="N1029" s="7" t="str" cm="1">
        <f t="array" aca="1" ref="N1029" ca="1">_xlfn.IFS(
L1029="", "",
TRUE, MIN(M1028, ROUND($M$14/ (last_rou_date - $B$2) * (L1029-L1028), 2) )
)</f>
        <v/>
      </c>
      <c r="P1029" s="59" t="str">
        <f t="shared" ca="1" si="48"/>
        <v/>
      </c>
      <c r="Q1029" s="1" t="str" cm="1">
        <f t="array" aca="1" ref="Q1029" ca="1">_xlfn.IFS(P1029="","",
$B$11="Hə", _xlfn.XLOOKUP(DATE(P1029, 12, 31), rou_table_dates, rou_table_nbvs,0, 0),
TRUE,  MAX(0, ROUND($M$14 - $M$14/ (last_rou_date - $B$2) * (DATE(P1029,12,31) - $B$2), 2) )
)</f>
        <v/>
      </c>
      <c r="R1029" s="1" t="str" cm="1">
        <f t="array" aca="1" ref="R1029" ca="1">_xlfn.IFS(P1029="","",
$B$11="Hə", _xlfn.XLOOKUP(DATE(P1029, 12, 31), lease_table_dates, lease_table_balances,0, 0),
TRUE, IFERROR( XNPV($B$6, IF(payment_dates &gt;DATE(P1029, 12, 31), payments,  0),  IF(payment_dates &gt;DATE(P1029, 12, 31), payment_dates,  DATE(P1029, 12, 31))    ),0)
)</f>
        <v/>
      </c>
      <c r="S1029" s="1" t="str" cm="1">
        <f t="array" aca="1" ref="S1029" ca="1">_xlfn.IFS(P1029="","",
TRUE,  MIN( MIN(Q1028, $M$14), ROUND($M$14/ (last_rou_date - $B$2) * (DATE(P1029,12,31) - MAX($B$2, DATE(P1029-1, 12, 31))), 2) )
)</f>
        <v/>
      </c>
      <c r="T1029" s="7" t="str" cm="1">
        <f t="array" aca="1" ref="T1029" ca="1">_xlfn.IFS(P1029="", "",
ISTEXT(R1028), R1029- (H1029 - SUMIFS( lease_table_payments, lease_table_years, P1029) -$AG$14 ),
AND(ISNUMBER(R1028), R1029&lt;&gt;""),   R1029- (R1028 - SUMIFS( lease_table_payments, lease_table_years, P1029) )
)</f>
        <v/>
      </c>
      <c r="V1029" s="64">
        <f t="shared" si="47"/>
        <v>1016</v>
      </c>
      <c r="W1029" s="51" t="str" cm="1">
        <f t="array" ref="W1029">_xlfn.IFS(
OR(W1028=$B$4, W1028=""),"",
TRUE,W1028+1
)</f>
        <v/>
      </c>
      <c r="X1029" s="51" t="str" cm="1">
        <f t="array" ref="X1029">_xlfn.IFS(X1028="","",
W1029="", "",
AND($B$3="İllik"),DATE(YEAR(X1028)+1,MONTH(X1028),DAY(X1028) ),
AND($B$3="Aylıq", $AH$14="Not end"), EDATE(X1028,1),
AND($B$3="Aylıq", $AH$14="End"), EOMONTH(X1028,1)
)</f>
        <v/>
      </c>
      <c r="Y1029" s="51" t="str" cm="1">
        <f t="array" aca="1" ref="Y1029" ca="1">_xlfn.IFS(
AND($B$7="Dövrün əvvəlində", Y1028&lt;=last_rou_date), DATE(YEAR(Y1028)+1, 12, 31),
AND($B$7="Dövrün sonunda", Y1028&lt;=last_payment_date), DATE(YEAR(Y1028)+1, 12, 31),
TRUE, ""
)</f>
        <v/>
      </c>
      <c r="Z1029" s="75" t="str" cm="1">
        <f t="array" aca="1" ref="Z1029" ca="1">_xlfn.IFS(
AND($AN$14="Not year_end", Z1028&gt;last_payment_date), "",
AND($AN$14="Year_end", Z1028&gt;=last_payment_date), "",
AND($AN$14="Year_end"), DATE(YEAR(Z1028+1), 12, 31),
AND($AN$14="Not year_end", MONTH(Z1028)=12, DAY(Z1028)=31), DATE(YEAR(Z1027)+1, MONTH(Z1027), DAY(Z1027)),
AND($AN$14="Not year_end", OR(MONTH(Z1028)&lt;&gt;12, DAY(Z1028)&lt;&gt;31) ), DATE(YEAR(Z1028), 12, 31)
)</f>
        <v/>
      </c>
      <c r="AA1029" s="75" t="str" cm="1">
        <f t="array" aca="1" ref="AA1029" ca="1">_xlfn.IFS(AA1028="", "",
AND(AA1028=last_payment_date, OR(MONTH(AA1028)&lt;&gt;12, DAY(AA1028)&lt;&gt;31) ), DATE(YEAR(AA1028), 12, 31),
AND(MONTH(AA1028)=12, DAY(AA1028)=31, AA1028&gt;=last_payment_date), "",
AND(MONTH(AA1028)=12, DAY(AA1028)&lt;&gt;31),  EOMONTH(AA1028,0),
AND(MONTH(AA1028)=12, DAY(AA1028)=31, $AH$14="Not end"),  EDATE(AA1027,1),
AND($AH$14="Not end"), EDATE(AA1028, 1),
AND($AH$14="End"), EOMONTH(AA1028, 1)
)</f>
        <v/>
      </c>
      <c r="AB1029" s="75" t="str" cm="1">
        <f t="array" aca="1" ref="AB1029" ca="1">_xlfn.IFS(AB1028="","",
AND(AB1028=last_rou_date), "",
AND($B$3="İllik"),DATE(YEAR(AB1028)+1,MONTH(AB1028),DAY(AB1028) ),
AND($B$3="Aylıq", $AH$14="Not end"), EDATE(AB1028,1),
AND($B$3="Aylıq", $AH$14="End"), EOMONTH(AB1028,1)
)</f>
        <v/>
      </c>
      <c r="AC1029" s="75" t="str" cm="1">
        <f t="array" aca="1" ref="AC1029" ca="1">_xlfn.IFS(
AND($AN$14="Not year_end", AC1028&gt;last_rou_date), "",
AND($AN$14="Year_end", AC1028&gt;=last_rou_date), "",
AND($AN$14="Year_end"), DATE(YEAR(AC1028+1), 12, 31),
AND($AN$14="Not year_end", MONTH(AC1028)=12, DAY(AC1028)=31), DATE(YEAR(AC1027)+1, MONTH(AC1027), DAY(AC1027)),
AND($AN$14="Not year_end", OR(MONTH(AC1028)&lt;&gt;12, DAY(AC1028)&lt;&gt;31) ), DATE(YEAR(AC1028), 12, 31)
)</f>
        <v/>
      </c>
      <c r="AD1029" s="75" t="str" cm="1">
        <f t="array" aca="1" ref="AD1029" ca="1">_xlfn.IFS(AD1028="", "",
AND(AD1028=last_rou_date, OR(MONTH(AD1028)&lt;&gt;12, DAY(AD1028)&lt;&gt;31) ), DATE(YEAR(AD1028), 12, 31),
AND(MONTH(AD1028)=12, DAY(AD1028)=31, AD1028&gt;=last_rou_date), "",
AND(MONTH(AD1028)=12, DAY(AD1028)&lt;&gt;31),  EOMONTH(AD1028,0),
AND(MONTH(AD1028)=12, DAY(AD1028)=31, $AH$14="Not end"),  EDATE(AD1027,1),
AND($AH$14="Not end"), EDATE(AD1028, 1),
AND($AH$14="End"), EOMONTH(AD1028, 1)
)</f>
        <v/>
      </c>
      <c r="AE1029" s="51" t="str" cm="1">
        <f t="array" ref="AE1029">_xlfn.IFS(W1029="", "",
AND(W1029&gt;0, W1029&lt;=$B$4, $C$2="İllik artım, faiz olaraq", $D$2&gt;0, $B$3="İllik"), $B$5*((1+$D$2)^(W1029-1)),
AND(W1029&gt;0, W1029&lt;=$B$4, $C$2="İllik artım, faiz olaraq", $D$2&gt;0, $B$3="Aylıq"), $B$5*((1+$D$2)^ROUNDDOWN((W1029-1)/12,0)),
AND(W1029=1, $C$2="Aşağıdakı kimi dəyişir", ), $B$5,
AND(W1029&gt;1, W1029&lt;=$B$4, $C$2="Aşağıdakı kimi dəyişir"), IFERROR(VLOOKUP(W1029, $C$4:$D$7, 2, FALSE), AE1028),
AND(W1029&gt;0, W1029&lt;=$B$4), $B$5,
TRUE,0 )</f>
        <v/>
      </c>
      <c r="AF1029" s="51" t="str">
        <f t="shared" ca="1" si="46"/>
        <v/>
      </c>
    </row>
    <row r="1030" spans="1:32" x14ac:dyDescent="0.4">
      <c r="A1030" s="13" t="str" cm="1">
        <f t="array" aca="1" ref="A1030" ca="1">_xlfn.IFS(
AND(SUMIFS(lease_table_interest_accruals, lease_table_dates, A1029)&gt;0, COUNTIFS($E$14:E1029, "Interest accrual", $A$14:A1029, A1029)=0),  A1029,
AND(SUMIFS(lease_table_payments, lease_table_dates, A1029)&gt;0, COUNTIFS($E$14:E1029, "Payment", $A$14:A1029, A1029)=0),  A1029,
AND(SUMIFS(rou_table_deprs, rou_table_dates, A1029)&gt;0, COUNTIFS($E$14:E1029, "Depreciation", $A$14:A1029, A1029)=0),  A1029,
TRUE,  IFERROR(INDEX(rou_table_dates,  MATCH(A1029, rou_table_dates)+1, ), "")
)</f>
        <v/>
      </c>
      <c r="B1030" s="1" t="str" cm="1">
        <f t="array" aca="1" ref="B1030" ca="1">_xlfn.IFS(
AND(E1030="Payment", A1030=$B$2), $AM$14,
E1030="Payment", $AM$15,
E1030="Interest accrual", $AM$18,
E1030="Depreciation", $AM$17,
TRUE, "")</f>
        <v/>
      </c>
      <c r="C1030" s="1" t="str" cm="1">
        <f t="array" aca="1" ref="C1030" ca="1">_xlfn.IFS(
E1030="Payment", $AM$19,
E1030="Interest accrual", $AM$15,
E1030="Depreciation", $AM$16,
TRUE, "")</f>
        <v/>
      </c>
      <c r="D1030" s="1" t="str" cm="1">
        <f t="array" aca="1" ref="D1030" ca="1">_xlfn.IFS(
E1030="Payment", _xlfn.XLOOKUP(A1030, lease_table_dates, lease_table_payments, 0, 0),
E1030="Interest accrual", _xlfn.XLOOKUP(A1030, lease_table_dates, lease_table_interest_accruals, 0, 0),
E1030="Depreciation", _xlfn.XLOOKUP(A1030, rou_table_dates, rou_table_deprs, 0, 0),
TRUE, ""
)</f>
        <v/>
      </c>
      <c r="E1030" s="7" t="str" cm="1">
        <f t="array" aca="1" ref="E1030" ca="1">_xlfn.IFS(
AND(SUMIFS(lease_table_interest_accruals, lease_table_dates, A1030)&gt;0, COUNTIFS($E$14:E1029, "Interest accrual", $A$14:A1029, A1030)=0), "Interest accrual",
AND(SUMIFS(lease_table_payments, lease_table_dates, A1030)&gt;0, COUNTIFS($E$14:E1029, "Payment", $A$14:A1029, A1030)=0), "Payment",
AND(SUMIFS(rou_table_deprs, rou_table_dates, A1030)&gt;0, COUNTIFS($E$14:E1029, "Depreciation", $A$14:A1029, A1030)=0), "Depreciation",
TRUE,  ""
)</f>
        <v/>
      </c>
      <c r="G1030" s="13" t="str" cm="1">
        <f t="array" aca="1" ref="G1030" ca="1">_xlfn.IFS(
AND($B$11="Hə", $B$3="İllik"), Z1030,
AND($B$11="Hə", $B$3="Aylıq"), AA1030,
$B$11="Yox", X1030)</f>
        <v/>
      </c>
      <c r="H1030" s="1" t="str" cm="1">
        <f t="array" aca="1" ref="H1030" ca="1">_xlfn.IFS( G1030="", "",
TRUE, ROUND( H1029+I1030-J1030, 2) )</f>
        <v/>
      </c>
      <c r="I1030" s="1" t="str" cm="1">
        <f t="array" aca="1" ref="I1030" ca="1">_xlfn.IFS(G1030="", "",
G1030=last_payment_date, (J1030-H1029),
 TRUE,  -  (H1029- H1029* (1+$B$6)^ (_xlfn.DAYS(G1030,G1029)/365) )
)</f>
        <v/>
      </c>
      <c r="J1030" s="1" t="str" cm="1">
        <f t="array" aca="1" ref="J1030" ca="1">_xlfn.IFS(G1030="", "",
TRUE, _xlfn.XLOOKUP(G1030,  payment_dates, payments,0,0)
)</f>
        <v/>
      </c>
      <c r="L1030" s="8" t="str" cm="1">
        <f t="array" aca="1" ref="L1030" ca="1">_xlfn.IFS(
AND($B$11="Hə", $B$3="İllik"), AC1030,
AND($B$11="Hə", $B$3="Aylıq"), AD1030,
$B$11="Yox", AB1030)</f>
        <v/>
      </c>
      <c r="M1030" s="1" t="str" cm="1">
        <f t="array" aca="1" ref="M1030" ca="1">_xlfn.IFS( L1030="", "",
(M1029-N1030)&lt;=0.5, 0,
TRUE,  M1029-N1030)</f>
        <v/>
      </c>
      <c r="N1030" s="7" t="str" cm="1">
        <f t="array" aca="1" ref="N1030" ca="1">_xlfn.IFS(
L1030="", "",
TRUE, MIN(M1029, ROUND($M$14/ (last_rou_date - $B$2) * (L1030-L1029), 2) )
)</f>
        <v/>
      </c>
      <c r="P1030" s="59" t="str">
        <f t="shared" ca="1" si="48"/>
        <v/>
      </c>
      <c r="Q1030" s="1" t="str" cm="1">
        <f t="array" aca="1" ref="Q1030" ca="1">_xlfn.IFS(P1030="","",
$B$11="Hə", _xlfn.XLOOKUP(DATE(P1030, 12, 31), rou_table_dates, rou_table_nbvs,0, 0),
TRUE,  MAX(0, ROUND($M$14 - $M$14/ (last_rou_date - $B$2) * (DATE(P1030,12,31) - $B$2), 2) )
)</f>
        <v/>
      </c>
      <c r="R1030" s="1" t="str" cm="1">
        <f t="array" aca="1" ref="R1030" ca="1">_xlfn.IFS(P1030="","",
$B$11="Hə", _xlfn.XLOOKUP(DATE(P1030, 12, 31), lease_table_dates, lease_table_balances,0, 0),
TRUE, IFERROR( XNPV($B$6, IF(payment_dates &gt;DATE(P1030, 12, 31), payments,  0),  IF(payment_dates &gt;DATE(P1030, 12, 31), payment_dates,  DATE(P1030, 12, 31))    ),0)
)</f>
        <v/>
      </c>
      <c r="S1030" s="1" t="str" cm="1">
        <f t="array" aca="1" ref="S1030" ca="1">_xlfn.IFS(P1030="","",
TRUE,  MIN( MIN(Q1029, $M$14), ROUND($M$14/ (last_rou_date - $B$2) * (DATE(P1030,12,31) - MAX($B$2, DATE(P1030-1, 12, 31))), 2) )
)</f>
        <v/>
      </c>
      <c r="T1030" s="7" t="str" cm="1">
        <f t="array" aca="1" ref="T1030" ca="1">_xlfn.IFS(P1030="", "",
ISTEXT(R1029), R1030- (H1030 - SUMIFS( lease_table_payments, lease_table_years, P1030) -$AG$14 ),
AND(ISNUMBER(R1029), R1030&lt;&gt;""),   R1030- (R1029 - SUMIFS( lease_table_payments, lease_table_years, P1030) )
)</f>
        <v/>
      </c>
      <c r="V1030" s="64">
        <f t="shared" si="47"/>
        <v>1017</v>
      </c>
      <c r="W1030" s="51" t="str" cm="1">
        <f t="array" ref="W1030">_xlfn.IFS(
OR(W1029=$B$4, W1029=""),"",
TRUE,W1029+1
)</f>
        <v/>
      </c>
      <c r="X1030" s="51" t="str" cm="1">
        <f t="array" ref="X1030">_xlfn.IFS(X1029="","",
W1030="", "",
AND($B$3="İllik"),DATE(YEAR(X1029)+1,MONTH(X1029),DAY(X1029) ),
AND($B$3="Aylıq", $AH$14="Not end"), EDATE(X1029,1),
AND($B$3="Aylıq", $AH$14="End"), EOMONTH(X1029,1)
)</f>
        <v/>
      </c>
      <c r="Y1030" s="51" t="str" cm="1">
        <f t="array" aca="1" ref="Y1030" ca="1">_xlfn.IFS(
AND($B$7="Dövrün əvvəlində", Y1029&lt;=last_rou_date), DATE(YEAR(Y1029)+1, 12, 31),
AND($B$7="Dövrün sonunda", Y1029&lt;=last_payment_date), DATE(YEAR(Y1029)+1, 12, 31),
TRUE, ""
)</f>
        <v/>
      </c>
      <c r="Z1030" s="75" t="str" cm="1">
        <f t="array" aca="1" ref="Z1030" ca="1">_xlfn.IFS(
AND($AN$14="Not year_end", Z1029&gt;last_payment_date), "",
AND($AN$14="Year_end", Z1029&gt;=last_payment_date), "",
AND($AN$14="Year_end"), DATE(YEAR(Z1029+1), 12, 31),
AND($AN$14="Not year_end", MONTH(Z1029)=12, DAY(Z1029)=31), DATE(YEAR(Z1028)+1, MONTH(Z1028), DAY(Z1028)),
AND($AN$14="Not year_end", OR(MONTH(Z1029)&lt;&gt;12, DAY(Z1029)&lt;&gt;31) ), DATE(YEAR(Z1029), 12, 31)
)</f>
        <v/>
      </c>
      <c r="AA1030" s="75" t="str" cm="1">
        <f t="array" aca="1" ref="AA1030" ca="1">_xlfn.IFS(AA1029="", "",
AND(AA1029=last_payment_date, OR(MONTH(AA1029)&lt;&gt;12, DAY(AA1029)&lt;&gt;31) ), DATE(YEAR(AA1029), 12, 31),
AND(MONTH(AA1029)=12, DAY(AA1029)=31, AA1029&gt;=last_payment_date), "",
AND(MONTH(AA1029)=12, DAY(AA1029)&lt;&gt;31),  EOMONTH(AA1029,0),
AND(MONTH(AA1029)=12, DAY(AA1029)=31, $AH$14="Not end"),  EDATE(AA1028,1),
AND($AH$14="Not end"), EDATE(AA1029, 1),
AND($AH$14="End"), EOMONTH(AA1029, 1)
)</f>
        <v/>
      </c>
      <c r="AB1030" s="75" t="str" cm="1">
        <f t="array" aca="1" ref="AB1030" ca="1">_xlfn.IFS(AB1029="","",
AND(AB1029=last_rou_date), "",
AND($B$3="İllik"),DATE(YEAR(AB1029)+1,MONTH(AB1029),DAY(AB1029) ),
AND($B$3="Aylıq", $AH$14="Not end"), EDATE(AB1029,1),
AND($B$3="Aylıq", $AH$14="End"), EOMONTH(AB1029,1)
)</f>
        <v/>
      </c>
      <c r="AC1030" s="75" t="str" cm="1">
        <f t="array" aca="1" ref="AC1030" ca="1">_xlfn.IFS(
AND($AN$14="Not year_end", AC1029&gt;last_rou_date), "",
AND($AN$14="Year_end", AC1029&gt;=last_rou_date), "",
AND($AN$14="Year_end"), DATE(YEAR(AC1029+1), 12, 31),
AND($AN$14="Not year_end", MONTH(AC1029)=12, DAY(AC1029)=31), DATE(YEAR(AC1028)+1, MONTH(AC1028), DAY(AC1028)),
AND($AN$14="Not year_end", OR(MONTH(AC1029)&lt;&gt;12, DAY(AC1029)&lt;&gt;31) ), DATE(YEAR(AC1029), 12, 31)
)</f>
        <v/>
      </c>
      <c r="AD1030" s="75" t="str" cm="1">
        <f t="array" aca="1" ref="AD1030" ca="1">_xlfn.IFS(AD1029="", "",
AND(AD1029=last_rou_date, OR(MONTH(AD1029)&lt;&gt;12, DAY(AD1029)&lt;&gt;31) ), DATE(YEAR(AD1029), 12, 31),
AND(MONTH(AD1029)=12, DAY(AD1029)=31, AD1029&gt;=last_rou_date), "",
AND(MONTH(AD1029)=12, DAY(AD1029)&lt;&gt;31),  EOMONTH(AD1029,0),
AND(MONTH(AD1029)=12, DAY(AD1029)=31, $AH$14="Not end"),  EDATE(AD1028,1),
AND($AH$14="Not end"), EDATE(AD1029, 1),
AND($AH$14="End"), EOMONTH(AD1029, 1)
)</f>
        <v/>
      </c>
      <c r="AE1030" s="51" t="str" cm="1">
        <f t="array" ref="AE1030">_xlfn.IFS(W1030="", "",
AND(W1030&gt;0, W1030&lt;=$B$4, $C$2="İllik artım, faiz olaraq", $D$2&gt;0, $B$3="İllik"), $B$5*((1+$D$2)^(W1030-1)),
AND(W1030&gt;0, W1030&lt;=$B$4, $C$2="İllik artım, faiz olaraq", $D$2&gt;0, $B$3="Aylıq"), $B$5*((1+$D$2)^ROUNDDOWN((W1030-1)/12,0)),
AND(W1030=1, $C$2="Aşağıdakı kimi dəyişir", ), $B$5,
AND(W1030&gt;1, W1030&lt;=$B$4, $C$2="Aşağıdakı kimi dəyişir"), IFERROR(VLOOKUP(W1030, $C$4:$D$7, 2, FALSE), AE1029),
AND(W1030&gt;0, W1030&lt;=$B$4), $B$5,
TRUE,0 )</f>
        <v/>
      </c>
      <c r="AF1030" s="51" t="str">
        <f t="shared" ca="1" si="46"/>
        <v/>
      </c>
    </row>
    <row r="1031" spans="1:32" x14ac:dyDescent="0.4">
      <c r="A1031" s="13" t="str" cm="1">
        <f t="array" aca="1" ref="A1031" ca="1">_xlfn.IFS(
AND(SUMIFS(lease_table_interest_accruals, lease_table_dates, A1030)&gt;0, COUNTIFS($E$14:E1030, "Interest accrual", $A$14:A1030, A1030)=0),  A1030,
AND(SUMIFS(lease_table_payments, lease_table_dates, A1030)&gt;0, COUNTIFS($E$14:E1030, "Payment", $A$14:A1030, A1030)=0),  A1030,
AND(SUMIFS(rou_table_deprs, rou_table_dates, A1030)&gt;0, COUNTIFS($E$14:E1030, "Depreciation", $A$14:A1030, A1030)=0),  A1030,
TRUE,  IFERROR(INDEX(rou_table_dates,  MATCH(A1030, rou_table_dates)+1, ), "")
)</f>
        <v/>
      </c>
      <c r="B1031" s="1" t="str" cm="1">
        <f t="array" aca="1" ref="B1031" ca="1">_xlfn.IFS(
AND(E1031="Payment", A1031=$B$2), $AM$14,
E1031="Payment", $AM$15,
E1031="Interest accrual", $AM$18,
E1031="Depreciation", $AM$17,
TRUE, "")</f>
        <v/>
      </c>
      <c r="C1031" s="1" t="str" cm="1">
        <f t="array" aca="1" ref="C1031" ca="1">_xlfn.IFS(
E1031="Payment", $AM$19,
E1031="Interest accrual", $AM$15,
E1031="Depreciation", $AM$16,
TRUE, "")</f>
        <v/>
      </c>
      <c r="D1031" s="1" t="str" cm="1">
        <f t="array" aca="1" ref="D1031" ca="1">_xlfn.IFS(
E1031="Payment", _xlfn.XLOOKUP(A1031, lease_table_dates, lease_table_payments, 0, 0),
E1031="Interest accrual", _xlfn.XLOOKUP(A1031, lease_table_dates, lease_table_interest_accruals, 0, 0),
E1031="Depreciation", _xlfn.XLOOKUP(A1031, rou_table_dates, rou_table_deprs, 0, 0),
TRUE, ""
)</f>
        <v/>
      </c>
      <c r="E1031" s="7" t="str" cm="1">
        <f t="array" aca="1" ref="E1031" ca="1">_xlfn.IFS(
AND(SUMIFS(lease_table_interest_accruals, lease_table_dates, A1031)&gt;0, COUNTIFS($E$14:E1030, "Interest accrual", $A$14:A1030, A1031)=0), "Interest accrual",
AND(SUMIFS(lease_table_payments, lease_table_dates, A1031)&gt;0, COUNTIFS($E$14:E1030, "Payment", $A$14:A1030, A1031)=0), "Payment",
AND(SUMIFS(rou_table_deprs, rou_table_dates, A1031)&gt;0, COUNTIFS($E$14:E1030, "Depreciation", $A$14:A1030, A1031)=0), "Depreciation",
TRUE,  ""
)</f>
        <v/>
      </c>
      <c r="G1031" s="13" t="str" cm="1">
        <f t="array" aca="1" ref="G1031" ca="1">_xlfn.IFS(
AND($B$11="Hə", $B$3="İllik"), Z1031,
AND($B$11="Hə", $B$3="Aylıq"), AA1031,
$B$11="Yox", X1031)</f>
        <v/>
      </c>
      <c r="H1031" s="1" t="str" cm="1">
        <f t="array" aca="1" ref="H1031" ca="1">_xlfn.IFS( G1031="", "",
TRUE, ROUND( H1030+I1031-J1031, 2) )</f>
        <v/>
      </c>
      <c r="I1031" s="1" t="str" cm="1">
        <f t="array" aca="1" ref="I1031" ca="1">_xlfn.IFS(G1031="", "",
G1031=last_payment_date, (J1031-H1030),
 TRUE,  -  (H1030- H1030* (1+$B$6)^ (_xlfn.DAYS(G1031,G1030)/365) )
)</f>
        <v/>
      </c>
      <c r="J1031" s="1" t="str" cm="1">
        <f t="array" aca="1" ref="J1031" ca="1">_xlfn.IFS(G1031="", "",
TRUE, _xlfn.XLOOKUP(G1031,  payment_dates, payments,0,0)
)</f>
        <v/>
      </c>
      <c r="L1031" s="8" t="str" cm="1">
        <f t="array" aca="1" ref="L1031" ca="1">_xlfn.IFS(
AND($B$11="Hə", $B$3="İllik"), AC1031,
AND($B$11="Hə", $B$3="Aylıq"), AD1031,
$B$11="Yox", AB1031)</f>
        <v/>
      </c>
      <c r="M1031" s="1" t="str" cm="1">
        <f t="array" aca="1" ref="M1031" ca="1">_xlfn.IFS( L1031="", "",
(M1030-N1031)&lt;=0.5, 0,
TRUE,  M1030-N1031)</f>
        <v/>
      </c>
      <c r="N1031" s="7" t="str" cm="1">
        <f t="array" aca="1" ref="N1031" ca="1">_xlfn.IFS(
L1031="", "",
TRUE, MIN(M1030, ROUND($M$14/ (last_rou_date - $B$2) * (L1031-L1030), 2) )
)</f>
        <v/>
      </c>
      <c r="P1031" s="59" t="str">
        <f t="shared" ca="1" si="48"/>
        <v/>
      </c>
      <c r="Q1031" s="1" t="str" cm="1">
        <f t="array" aca="1" ref="Q1031" ca="1">_xlfn.IFS(P1031="","",
$B$11="Hə", _xlfn.XLOOKUP(DATE(P1031, 12, 31), rou_table_dates, rou_table_nbvs,0, 0),
TRUE,  MAX(0, ROUND($M$14 - $M$14/ (last_rou_date - $B$2) * (DATE(P1031,12,31) - $B$2), 2) )
)</f>
        <v/>
      </c>
      <c r="R1031" s="1" t="str" cm="1">
        <f t="array" aca="1" ref="R1031" ca="1">_xlfn.IFS(P1031="","",
$B$11="Hə", _xlfn.XLOOKUP(DATE(P1031, 12, 31), lease_table_dates, lease_table_balances,0, 0),
TRUE, IFERROR( XNPV($B$6, IF(payment_dates &gt;DATE(P1031, 12, 31), payments,  0),  IF(payment_dates &gt;DATE(P1031, 12, 31), payment_dates,  DATE(P1031, 12, 31))    ),0)
)</f>
        <v/>
      </c>
      <c r="S1031" s="1" t="str" cm="1">
        <f t="array" aca="1" ref="S1031" ca="1">_xlfn.IFS(P1031="","",
TRUE,  MIN( MIN(Q1030, $M$14), ROUND($M$14/ (last_rou_date - $B$2) * (DATE(P1031,12,31) - MAX($B$2, DATE(P1031-1, 12, 31))), 2) )
)</f>
        <v/>
      </c>
      <c r="T1031" s="7" t="str" cm="1">
        <f t="array" aca="1" ref="T1031" ca="1">_xlfn.IFS(P1031="", "",
ISTEXT(R1030), R1031- (H1031 - SUMIFS( lease_table_payments, lease_table_years, P1031) -$AG$14 ),
AND(ISNUMBER(R1030), R1031&lt;&gt;""),   R1031- (R1030 - SUMIFS( lease_table_payments, lease_table_years, P1031) )
)</f>
        <v/>
      </c>
      <c r="V1031" s="64">
        <f t="shared" si="47"/>
        <v>1018</v>
      </c>
      <c r="W1031" s="51" t="str" cm="1">
        <f t="array" ref="W1031">_xlfn.IFS(
OR(W1030=$B$4, W1030=""),"",
TRUE,W1030+1
)</f>
        <v/>
      </c>
      <c r="X1031" s="51" t="str" cm="1">
        <f t="array" ref="X1031">_xlfn.IFS(X1030="","",
W1031="", "",
AND($B$3="İllik"),DATE(YEAR(X1030)+1,MONTH(X1030),DAY(X1030) ),
AND($B$3="Aylıq", $AH$14="Not end"), EDATE(X1030,1),
AND($B$3="Aylıq", $AH$14="End"), EOMONTH(X1030,1)
)</f>
        <v/>
      </c>
      <c r="Y1031" s="51" t="str" cm="1">
        <f t="array" aca="1" ref="Y1031" ca="1">_xlfn.IFS(
AND($B$7="Dövrün əvvəlində", Y1030&lt;=last_rou_date), DATE(YEAR(Y1030)+1, 12, 31),
AND($B$7="Dövrün sonunda", Y1030&lt;=last_payment_date), DATE(YEAR(Y1030)+1, 12, 31),
TRUE, ""
)</f>
        <v/>
      </c>
      <c r="Z1031" s="75" t="str" cm="1">
        <f t="array" aca="1" ref="Z1031" ca="1">_xlfn.IFS(
AND($AN$14="Not year_end", Z1030&gt;last_payment_date), "",
AND($AN$14="Year_end", Z1030&gt;=last_payment_date), "",
AND($AN$14="Year_end"), DATE(YEAR(Z1030+1), 12, 31),
AND($AN$14="Not year_end", MONTH(Z1030)=12, DAY(Z1030)=31), DATE(YEAR(Z1029)+1, MONTH(Z1029), DAY(Z1029)),
AND($AN$14="Not year_end", OR(MONTH(Z1030)&lt;&gt;12, DAY(Z1030)&lt;&gt;31) ), DATE(YEAR(Z1030), 12, 31)
)</f>
        <v/>
      </c>
      <c r="AA1031" s="75" t="str" cm="1">
        <f t="array" aca="1" ref="AA1031" ca="1">_xlfn.IFS(AA1030="", "",
AND(AA1030=last_payment_date, OR(MONTH(AA1030)&lt;&gt;12, DAY(AA1030)&lt;&gt;31) ), DATE(YEAR(AA1030), 12, 31),
AND(MONTH(AA1030)=12, DAY(AA1030)=31, AA1030&gt;=last_payment_date), "",
AND(MONTH(AA1030)=12, DAY(AA1030)&lt;&gt;31),  EOMONTH(AA1030,0),
AND(MONTH(AA1030)=12, DAY(AA1030)=31, $AH$14="Not end"),  EDATE(AA1029,1),
AND($AH$14="Not end"), EDATE(AA1030, 1),
AND($AH$14="End"), EOMONTH(AA1030, 1)
)</f>
        <v/>
      </c>
      <c r="AB1031" s="75" t="str" cm="1">
        <f t="array" aca="1" ref="AB1031" ca="1">_xlfn.IFS(AB1030="","",
AND(AB1030=last_rou_date), "",
AND($B$3="İllik"),DATE(YEAR(AB1030)+1,MONTH(AB1030),DAY(AB1030) ),
AND($B$3="Aylıq", $AH$14="Not end"), EDATE(AB1030,1),
AND($B$3="Aylıq", $AH$14="End"), EOMONTH(AB1030,1)
)</f>
        <v/>
      </c>
      <c r="AC1031" s="75" t="str" cm="1">
        <f t="array" aca="1" ref="AC1031" ca="1">_xlfn.IFS(
AND($AN$14="Not year_end", AC1030&gt;last_rou_date), "",
AND($AN$14="Year_end", AC1030&gt;=last_rou_date), "",
AND($AN$14="Year_end"), DATE(YEAR(AC1030+1), 12, 31),
AND($AN$14="Not year_end", MONTH(AC1030)=12, DAY(AC1030)=31), DATE(YEAR(AC1029)+1, MONTH(AC1029), DAY(AC1029)),
AND($AN$14="Not year_end", OR(MONTH(AC1030)&lt;&gt;12, DAY(AC1030)&lt;&gt;31) ), DATE(YEAR(AC1030), 12, 31)
)</f>
        <v/>
      </c>
      <c r="AD1031" s="75" t="str" cm="1">
        <f t="array" aca="1" ref="AD1031" ca="1">_xlfn.IFS(AD1030="", "",
AND(AD1030=last_rou_date, OR(MONTH(AD1030)&lt;&gt;12, DAY(AD1030)&lt;&gt;31) ), DATE(YEAR(AD1030), 12, 31),
AND(MONTH(AD1030)=12, DAY(AD1030)=31, AD1030&gt;=last_rou_date), "",
AND(MONTH(AD1030)=12, DAY(AD1030)&lt;&gt;31),  EOMONTH(AD1030,0),
AND(MONTH(AD1030)=12, DAY(AD1030)=31, $AH$14="Not end"),  EDATE(AD1029,1),
AND($AH$14="Not end"), EDATE(AD1030, 1),
AND($AH$14="End"), EOMONTH(AD1030, 1)
)</f>
        <v/>
      </c>
      <c r="AE1031" s="51" t="str" cm="1">
        <f t="array" ref="AE1031">_xlfn.IFS(W1031="", "",
AND(W1031&gt;0, W1031&lt;=$B$4, $C$2="İllik artım, faiz olaraq", $D$2&gt;0, $B$3="İllik"), $B$5*((1+$D$2)^(W1031-1)),
AND(W1031&gt;0, W1031&lt;=$B$4, $C$2="İllik artım, faiz olaraq", $D$2&gt;0, $B$3="Aylıq"), $B$5*((1+$D$2)^ROUNDDOWN((W1031-1)/12,0)),
AND(W1031=1, $C$2="Aşağıdakı kimi dəyişir", ), $B$5,
AND(W1031&gt;1, W1031&lt;=$B$4, $C$2="Aşağıdakı kimi dəyişir"), IFERROR(VLOOKUP(W1031, $C$4:$D$7, 2, FALSE), AE1030),
AND(W1031&gt;0, W1031&lt;=$B$4), $B$5,
TRUE,0 )</f>
        <v/>
      </c>
      <c r="AF1031" s="51" t="str">
        <f t="shared" ca="1" si="46"/>
        <v/>
      </c>
    </row>
    <row r="1032" spans="1:32" x14ac:dyDescent="0.4">
      <c r="A1032" s="13" t="str" cm="1">
        <f t="array" aca="1" ref="A1032" ca="1">_xlfn.IFS(
AND(SUMIFS(lease_table_interest_accruals, lease_table_dates, A1031)&gt;0, COUNTIFS($E$14:E1031, "Interest accrual", $A$14:A1031, A1031)=0),  A1031,
AND(SUMIFS(lease_table_payments, lease_table_dates, A1031)&gt;0, COUNTIFS($E$14:E1031, "Payment", $A$14:A1031, A1031)=0),  A1031,
AND(SUMIFS(rou_table_deprs, rou_table_dates, A1031)&gt;0, COUNTIFS($E$14:E1031, "Depreciation", $A$14:A1031, A1031)=0),  A1031,
TRUE,  IFERROR(INDEX(rou_table_dates,  MATCH(A1031, rou_table_dates)+1, ), "")
)</f>
        <v/>
      </c>
      <c r="B1032" s="1" t="str" cm="1">
        <f t="array" aca="1" ref="B1032" ca="1">_xlfn.IFS(
AND(E1032="Payment", A1032=$B$2), $AM$14,
E1032="Payment", $AM$15,
E1032="Interest accrual", $AM$18,
E1032="Depreciation", $AM$17,
TRUE, "")</f>
        <v/>
      </c>
      <c r="C1032" s="1" t="str" cm="1">
        <f t="array" aca="1" ref="C1032" ca="1">_xlfn.IFS(
E1032="Payment", $AM$19,
E1032="Interest accrual", $AM$15,
E1032="Depreciation", $AM$16,
TRUE, "")</f>
        <v/>
      </c>
      <c r="D1032" s="1" t="str" cm="1">
        <f t="array" aca="1" ref="D1032" ca="1">_xlfn.IFS(
E1032="Payment", _xlfn.XLOOKUP(A1032, lease_table_dates, lease_table_payments, 0, 0),
E1032="Interest accrual", _xlfn.XLOOKUP(A1032, lease_table_dates, lease_table_interest_accruals, 0, 0),
E1032="Depreciation", _xlfn.XLOOKUP(A1032, rou_table_dates, rou_table_deprs, 0, 0),
TRUE, ""
)</f>
        <v/>
      </c>
      <c r="E1032" s="7" t="str" cm="1">
        <f t="array" aca="1" ref="E1032" ca="1">_xlfn.IFS(
AND(SUMIFS(lease_table_interest_accruals, lease_table_dates, A1032)&gt;0, COUNTIFS($E$14:E1031, "Interest accrual", $A$14:A1031, A1032)=0), "Interest accrual",
AND(SUMIFS(lease_table_payments, lease_table_dates, A1032)&gt;0, COUNTIFS($E$14:E1031, "Payment", $A$14:A1031, A1032)=0), "Payment",
AND(SUMIFS(rou_table_deprs, rou_table_dates, A1032)&gt;0, COUNTIFS($E$14:E1031, "Depreciation", $A$14:A1031, A1032)=0), "Depreciation",
TRUE,  ""
)</f>
        <v/>
      </c>
      <c r="G1032" s="13" t="str" cm="1">
        <f t="array" aca="1" ref="G1032" ca="1">_xlfn.IFS(
AND($B$11="Hə", $B$3="İllik"), Z1032,
AND($B$11="Hə", $B$3="Aylıq"), AA1032,
$B$11="Yox", X1032)</f>
        <v/>
      </c>
      <c r="H1032" s="1" t="str" cm="1">
        <f t="array" aca="1" ref="H1032" ca="1">_xlfn.IFS( G1032="", "",
TRUE, ROUND( H1031+I1032-J1032, 2) )</f>
        <v/>
      </c>
      <c r="I1032" s="1" t="str" cm="1">
        <f t="array" aca="1" ref="I1032" ca="1">_xlfn.IFS(G1032="", "",
G1032=last_payment_date, (J1032-H1031),
 TRUE,  -  (H1031- H1031* (1+$B$6)^ (_xlfn.DAYS(G1032,G1031)/365) )
)</f>
        <v/>
      </c>
      <c r="J1032" s="1" t="str" cm="1">
        <f t="array" aca="1" ref="J1032" ca="1">_xlfn.IFS(G1032="", "",
TRUE, _xlfn.XLOOKUP(G1032,  payment_dates, payments,0,0)
)</f>
        <v/>
      </c>
      <c r="L1032" s="8" t="str" cm="1">
        <f t="array" aca="1" ref="L1032" ca="1">_xlfn.IFS(
AND($B$11="Hə", $B$3="İllik"), AC1032,
AND($B$11="Hə", $B$3="Aylıq"), AD1032,
$B$11="Yox", AB1032)</f>
        <v/>
      </c>
      <c r="M1032" s="1" t="str" cm="1">
        <f t="array" aca="1" ref="M1032" ca="1">_xlfn.IFS( L1032="", "",
(M1031-N1032)&lt;=0.5, 0,
TRUE,  M1031-N1032)</f>
        <v/>
      </c>
      <c r="N1032" s="7" t="str" cm="1">
        <f t="array" aca="1" ref="N1032" ca="1">_xlfn.IFS(
L1032="", "",
TRUE, MIN(M1031, ROUND($M$14/ (last_rou_date - $B$2) * (L1032-L1031), 2) )
)</f>
        <v/>
      </c>
      <c r="P1032" s="59" t="str">
        <f t="shared" ca="1" si="48"/>
        <v/>
      </c>
      <c r="Q1032" s="1" t="str" cm="1">
        <f t="array" aca="1" ref="Q1032" ca="1">_xlfn.IFS(P1032="","",
$B$11="Hə", _xlfn.XLOOKUP(DATE(P1032, 12, 31), rou_table_dates, rou_table_nbvs,0, 0),
TRUE,  MAX(0, ROUND($M$14 - $M$14/ (last_rou_date - $B$2) * (DATE(P1032,12,31) - $B$2), 2) )
)</f>
        <v/>
      </c>
      <c r="R1032" s="1" t="str" cm="1">
        <f t="array" aca="1" ref="R1032" ca="1">_xlfn.IFS(P1032="","",
$B$11="Hə", _xlfn.XLOOKUP(DATE(P1032, 12, 31), lease_table_dates, lease_table_balances,0, 0),
TRUE, IFERROR( XNPV($B$6, IF(payment_dates &gt;DATE(P1032, 12, 31), payments,  0),  IF(payment_dates &gt;DATE(P1032, 12, 31), payment_dates,  DATE(P1032, 12, 31))    ),0)
)</f>
        <v/>
      </c>
      <c r="S1032" s="1" t="str" cm="1">
        <f t="array" aca="1" ref="S1032" ca="1">_xlfn.IFS(P1032="","",
TRUE,  MIN( MIN(Q1031, $M$14), ROUND($M$14/ (last_rou_date - $B$2) * (DATE(P1032,12,31) - MAX($B$2, DATE(P1032-1, 12, 31))), 2) )
)</f>
        <v/>
      </c>
      <c r="T1032" s="7" t="str" cm="1">
        <f t="array" aca="1" ref="T1032" ca="1">_xlfn.IFS(P1032="", "",
ISTEXT(R1031), R1032- (H1032 - SUMIFS( lease_table_payments, lease_table_years, P1032) -$AG$14 ),
AND(ISNUMBER(R1031), R1032&lt;&gt;""),   R1032- (R1031 - SUMIFS( lease_table_payments, lease_table_years, P1032) )
)</f>
        <v/>
      </c>
      <c r="V1032" s="64">
        <f t="shared" si="47"/>
        <v>1019</v>
      </c>
      <c r="W1032" s="51" t="str" cm="1">
        <f t="array" ref="W1032">_xlfn.IFS(
OR(W1031=$B$4, W1031=""),"",
TRUE,W1031+1
)</f>
        <v/>
      </c>
      <c r="X1032" s="51" t="str" cm="1">
        <f t="array" ref="X1032">_xlfn.IFS(X1031="","",
W1032="", "",
AND($B$3="İllik"),DATE(YEAR(X1031)+1,MONTH(X1031),DAY(X1031) ),
AND($B$3="Aylıq", $AH$14="Not end"), EDATE(X1031,1),
AND($B$3="Aylıq", $AH$14="End"), EOMONTH(X1031,1)
)</f>
        <v/>
      </c>
      <c r="Y1032" s="51" t="str" cm="1">
        <f t="array" aca="1" ref="Y1032" ca="1">_xlfn.IFS(
AND($B$7="Dövrün əvvəlində", Y1031&lt;=last_rou_date), DATE(YEAR(Y1031)+1, 12, 31),
AND($B$7="Dövrün sonunda", Y1031&lt;=last_payment_date), DATE(YEAR(Y1031)+1, 12, 31),
TRUE, ""
)</f>
        <v/>
      </c>
      <c r="Z1032" s="75" t="str" cm="1">
        <f t="array" aca="1" ref="Z1032" ca="1">_xlfn.IFS(
AND($AN$14="Not year_end", Z1031&gt;last_payment_date), "",
AND($AN$14="Year_end", Z1031&gt;=last_payment_date), "",
AND($AN$14="Year_end"), DATE(YEAR(Z1031+1), 12, 31),
AND($AN$14="Not year_end", MONTH(Z1031)=12, DAY(Z1031)=31), DATE(YEAR(Z1030)+1, MONTH(Z1030), DAY(Z1030)),
AND($AN$14="Not year_end", OR(MONTH(Z1031)&lt;&gt;12, DAY(Z1031)&lt;&gt;31) ), DATE(YEAR(Z1031), 12, 31)
)</f>
        <v/>
      </c>
      <c r="AA1032" s="75" t="str" cm="1">
        <f t="array" aca="1" ref="AA1032" ca="1">_xlfn.IFS(AA1031="", "",
AND(AA1031=last_payment_date, OR(MONTH(AA1031)&lt;&gt;12, DAY(AA1031)&lt;&gt;31) ), DATE(YEAR(AA1031), 12, 31),
AND(MONTH(AA1031)=12, DAY(AA1031)=31, AA1031&gt;=last_payment_date), "",
AND(MONTH(AA1031)=12, DAY(AA1031)&lt;&gt;31),  EOMONTH(AA1031,0),
AND(MONTH(AA1031)=12, DAY(AA1031)=31, $AH$14="Not end"),  EDATE(AA1030,1),
AND($AH$14="Not end"), EDATE(AA1031, 1),
AND($AH$14="End"), EOMONTH(AA1031, 1)
)</f>
        <v/>
      </c>
      <c r="AB1032" s="75" t="str" cm="1">
        <f t="array" aca="1" ref="AB1032" ca="1">_xlfn.IFS(AB1031="","",
AND(AB1031=last_rou_date), "",
AND($B$3="İllik"),DATE(YEAR(AB1031)+1,MONTH(AB1031),DAY(AB1031) ),
AND($B$3="Aylıq", $AH$14="Not end"), EDATE(AB1031,1),
AND($B$3="Aylıq", $AH$14="End"), EOMONTH(AB1031,1)
)</f>
        <v/>
      </c>
      <c r="AC1032" s="75" t="str" cm="1">
        <f t="array" aca="1" ref="AC1032" ca="1">_xlfn.IFS(
AND($AN$14="Not year_end", AC1031&gt;last_rou_date), "",
AND($AN$14="Year_end", AC1031&gt;=last_rou_date), "",
AND($AN$14="Year_end"), DATE(YEAR(AC1031+1), 12, 31),
AND($AN$14="Not year_end", MONTH(AC1031)=12, DAY(AC1031)=31), DATE(YEAR(AC1030)+1, MONTH(AC1030), DAY(AC1030)),
AND($AN$14="Not year_end", OR(MONTH(AC1031)&lt;&gt;12, DAY(AC1031)&lt;&gt;31) ), DATE(YEAR(AC1031), 12, 31)
)</f>
        <v/>
      </c>
      <c r="AD1032" s="75" t="str" cm="1">
        <f t="array" aca="1" ref="AD1032" ca="1">_xlfn.IFS(AD1031="", "",
AND(AD1031=last_rou_date, OR(MONTH(AD1031)&lt;&gt;12, DAY(AD1031)&lt;&gt;31) ), DATE(YEAR(AD1031), 12, 31),
AND(MONTH(AD1031)=12, DAY(AD1031)=31, AD1031&gt;=last_rou_date), "",
AND(MONTH(AD1031)=12, DAY(AD1031)&lt;&gt;31),  EOMONTH(AD1031,0),
AND(MONTH(AD1031)=12, DAY(AD1031)=31, $AH$14="Not end"),  EDATE(AD1030,1),
AND($AH$14="Not end"), EDATE(AD1031, 1),
AND($AH$14="End"), EOMONTH(AD1031, 1)
)</f>
        <v/>
      </c>
      <c r="AE1032" s="51" t="str" cm="1">
        <f t="array" ref="AE1032">_xlfn.IFS(W1032="", "",
AND(W1032&gt;0, W1032&lt;=$B$4, $C$2="İllik artım, faiz olaraq", $D$2&gt;0, $B$3="İllik"), $B$5*((1+$D$2)^(W1032-1)),
AND(W1032&gt;0, W1032&lt;=$B$4, $C$2="İllik artım, faiz olaraq", $D$2&gt;0, $B$3="Aylıq"), $B$5*((1+$D$2)^ROUNDDOWN((W1032-1)/12,0)),
AND(W1032=1, $C$2="Aşağıdakı kimi dəyişir", ), $B$5,
AND(W1032&gt;1, W1032&lt;=$B$4, $C$2="Aşağıdakı kimi dəyişir"), IFERROR(VLOOKUP(W1032, $C$4:$D$7, 2, FALSE), AE1031),
AND(W1032&gt;0, W1032&lt;=$B$4), $B$5,
TRUE,0 )</f>
        <v/>
      </c>
      <c r="AF1032" s="51" t="str">
        <f t="shared" ca="1" si="46"/>
        <v/>
      </c>
    </row>
    <row r="1033" spans="1:32" x14ac:dyDescent="0.4">
      <c r="A1033" s="13" t="str" cm="1">
        <f t="array" aca="1" ref="A1033" ca="1">_xlfn.IFS(
AND(SUMIFS(lease_table_interest_accruals, lease_table_dates, A1032)&gt;0, COUNTIFS($E$14:E1032, "Interest accrual", $A$14:A1032, A1032)=0),  A1032,
AND(SUMIFS(lease_table_payments, lease_table_dates, A1032)&gt;0, COUNTIFS($E$14:E1032, "Payment", $A$14:A1032, A1032)=0),  A1032,
AND(SUMIFS(rou_table_deprs, rou_table_dates, A1032)&gt;0, COUNTIFS($E$14:E1032, "Depreciation", $A$14:A1032, A1032)=0),  A1032,
TRUE,  IFERROR(INDEX(rou_table_dates,  MATCH(A1032, rou_table_dates)+1, ), "")
)</f>
        <v/>
      </c>
      <c r="B1033" s="1" t="str" cm="1">
        <f t="array" aca="1" ref="B1033" ca="1">_xlfn.IFS(
AND(E1033="Payment", A1033=$B$2), $AM$14,
E1033="Payment", $AM$15,
E1033="Interest accrual", $AM$18,
E1033="Depreciation", $AM$17,
TRUE, "")</f>
        <v/>
      </c>
      <c r="C1033" s="1" t="str" cm="1">
        <f t="array" aca="1" ref="C1033" ca="1">_xlfn.IFS(
E1033="Payment", $AM$19,
E1033="Interest accrual", $AM$15,
E1033="Depreciation", $AM$16,
TRUE, "")</f>
        <v/>
      </c>
      <c r="D1033" s="1" t="str" cm="1">
        <f t="array" aca="1" ref="D1033" ca="1">_xlfn.IFS(
E1033="Payment", _xlfn.XLOOKUP(A1033, lease_table_dates, lease_table_payments, 0, 0),
E1033="Interest accrual", _xlfn.XLOOKUP(A1033, lease_table_dates, lease_table_interest_accruals, 0, 0),
E1033="Depreciation", _xlfn.XLOOKUP(A1033, rou_table_dates, rou_table_deprs, 0, 0),
TRUE, ""
)</f>
        <v/>
      </c>
      <c r="E1033" s="7" t="str" cm="1">
        <f t="array" aca="1" ref="E1033" ca="1">_xlfn.IFS(
AND(SUMIFS(lease_table_interest_accruals, lease_table_dates, A1033)&gt;0, COUNTIFS($E$14:E1032, "Interest accrual", $A$14:A1032, A1033)=0), "Interest accrual",
AND(SUMIFS(lease_table_payments, lease_table_dates, A1033)&gt;0, COUNTIFS($E$14:E1032, "Payment", $A$14:A1032, A1033)=0), "Payment",
AND(SUMIFS(rou_table_deprs, rou_table_dates, A1033)&gt;0, COUNTIFS($E$14:E1032, "Depreciation", $A$14:A1032, A1033)=0), "Depreciation",
TRUE,  ""
)</f>
        <v/>
      </c>
      <c r="G1033" s="13" t="str" cm="1">
        <f t="array" aca="1" ref="G1033" ca="1">_xlfn.IFS(
AND($B$11="Hə", $B$3="İllik"), Z1033,
AND($B$11="Hə", $B$3="Aylıq"), AA1033,
$B$11="Yox", X1033)</f>
        <v/>
      </c>
      <c r="H1033" s="1" t="str" cm="1">
        <f t="array" aca="1" ref="H1033" ca="1">_xlfn.IFS( G1033="", "",
TRUE, ROUND( H1032+I1033-J1033, 2) )</f>
        <v/>
      </c>
      <c r="I1033" s="1" t="str" cm="1">
        <f t="array" aca="1" ref="I1033" ca="1">_xlfn.IFS(G1033="", "",
G1033=last_payment_date, (J1033-H1032),
 TRUE,  -  (H1032- H1032* (1+$B$6)^ (_xlfn.DAYS(G1033,G1032)/365) )
)</f>
        <v/>
      </c>
      <c r="J1033" s="1" t="str" cm="1">
        <f t="array" aca="1" ref="J1033" ca="1">_xlfn.IFS(G1033="", "",
TRUE, _xlfn.XLOOKUP(G1033,  payment_dates, payments,0,0)
)</f>
        <v/>
      </c>
      <c r="L1033" s="8" t="str" cm="1">
        <f t="array" aca="1" ref="L1033" ca="1">_xlfn.IFS(
AND($B$11="Hə", $B$3="İllik"), AC1033,
AND($B$11="Hə", $B$3="Aylıq"), AD1033,
$B$11="Yox", AB1033)</f>
        <v/>
      </c>
      <c r="M1033" s="1" t="str" cm="1">
        <f t="array" aca="1" ref="M1033" ca="1">_xlfn.IFS( L1033="", "",
(M1032-N1033)&lt;=0.5, 0,
TRUE,  M1032-N1033)</f>
        <v/>
      </c>
      <c r="N1033" s="7" t="str" cm="1">
        <f t="array" aca="1" ref="N1033" ca="1">_xlfn.IFS(
L1033="", "",
TRUE, MIN(M1032, ROUND($M$14/ (last_rou_date - $B$2) * (L1033-L1032), 2) )
)</f>
        <v/>
      </c>
      <c r="P1033" s="59" t="str">
        <f t="shared" ca="1" si="48"/>
        <v/>
      </c>
      <c r="Q1033" s="1" t="str" cm="1">
        <f t="array" aca="1" ref="Q1033" ca="1">_xlfn.IFS(P1033="","",
$B$11="Hə", _xlfn.XLOOKUP(DATE(P1033, 12, 31), rou_table_dates, rou_table_nbvs,0, 0),
TRUE,  MAX(0, ROUND($M$14 - $M$14/ (last_rou_date - $B$2) * (DATE(P1033,12,31) - $B$2), 2) )
)</f>
        <v/>
      </c>
      <c r="R1033" s="1" t="str" cm="1">
        <f t="array" aca="1" ref="R1033" ca="1">_xlfn.IFS(P1033="","",
$B$11="Hə", _xlfn.XLOOKUP(DATE(P1033, 12, 31), lease_table_dates, lease_table_balances,0, 0),
TRUE, IFERROR( XNPV($B$6, IF(payment_dates &gt;DATE(P1033, 12, 31), payments,  0),  IF(payment_dates &gt;DATE(P1033, 12, 31), payment_dates,  DATE(P1033, 12, 31))    ),0)
)</f>
        <v/>
      </c>
      <c r="S1033" s="1" t="str" cm="1">
        <f t="array" aca="1" ref="S1033" ca="1">_xlfn.IFS(P1033="","",
TRUE,  MIN( MIN(Q1032, $M$14), ROUND($M$14/ (last_rou_date - $B$2) * (DATE(P1033,12,31) - MAX($B$2, DATE(P1033-1, 12, 31))), 2) )
)</f>
        <v/>
      </c>
      <c r="T1033" s="7" t="str" cm="1">
        <f t="array" aca="1" ref="T1033" ca="1">_xlfn.IFS(P1033="", "",
ISTEXT(R1032), R1033- (H1033 - SUMIFS( lease_table_payments, lease_table_years, P1033) -$AG$14 ),
AND(ISNUMBER(R1032), R1033&lt;&gt;""),   R1033- (R1032 - SUMIFS( lease_table_payments, lease_table_years, P1033) )
)</f>
        <v/>
      </c>
      <c r="V1033" s="64">
        <f t="shared" si="47"/>
        <v>1020</v>
      </c>
      <c r="W1033" s="51" t="str" cm="1">
        <f t="array" ref="W1033">_xlfn.IFS(
OR(W1032=$B$4, W1032=""),"",
TRUE,W1032+1
)</f>
        <v/>
      </c>
      <c r="X1033" s="51" t="str" cm="1">
        <f t="array" ref="X1033">_xlfn.IFS(X1032="","",
W1033="", "",
AND($B$3="İllik"),DATE(YEAR(X1032)+1,MONTH(X1032),DAY(X1032) ),
AND($B$3="Aylıq", $AH$14="Not end"), EDATE(X1032,1),
AND($B$3="Aylıq", $AH$14="End"), EOMONTH(X1032,1)
)</f>
        <v/>
      </c>
      <c r="Y1033" s="51" t="str" cm="1">
        <f t="array" aca="1" ref="Y1033" ca="1">_xlfn.IFS(
AND($B$7="Dövrün əvvəlində", Y1032&lt;=last_rou_date), DATE(YEAR(Y1032)+1, 12, 31),
AND($B$7="Dövrün sonunda", Y1032&lt;=last_payment_date), DATE(YEAR(Y1032)+1, 12, 31),
TRUE, ""
)</f>
        <v/>
      </c>
      <c r="Z1033" s="75" t="str" cm="1">
        <f t="array" aca="1" ref="Z1033" ca="1">_xlfn.IFS(
AND($AN$14="Not year_end", Z1032&gt;last_payment_date), "",
AND($AN$14="Year_end", Z1032&gt;=last_payment_date), "",
AND($AN$14="Year_end"), DATE(YEAR(Z1032+1), 12, 31),
AND($AN$14="Not year_end", MONTH(Z1032)=12, DAY(Z1032)=31), DATE(YEAR(Z1031)+1, MONTH(Z1031), DAY(Z1031)),
AND($AN$14="Not year_end", OR(MONTH(Z1032)&lt;&gt;12, DAY(Z1032)&lt;&gt;31) ), DATE(YEAR(Z1032), 12, 31)
)</f>
        <v/>
      </c>
      <c r="AA1033" s="75" t="str" cm="1">
        <f t="array" aca="1" ref="AA1033" ca="1">_xlfn.IFS(AA1032="", "",
AND(AA1032=last_payment_date, OR(MONTH(AA1032)&lt;&gt;12, DAY(AA1032)&lt;&gt;31) ), DATE(YEAR(AA1032), 12, 31),
AND(MONTH(AA1032)=12, DAY(AA1032)=31, AA1032&gt;=last_payment_date), "",
AND(MONTH(AA1032)=12, DAY(AA1032)&lt;&gt;31),  EOMONTH(AA1032,0),
AND(MONTH(AA1032)=12, DAY(AA1032)=31, $AH$14="Not end"),  EDATE(AA1031,1),
AND($AH$14="Not end"), EDATE(AA1032, 1),
AND($AH$14="End"), EOMONTH(AA1032, 1)
)</f>
        <v/>
      </c>
      <c r="AB1033" s="75" t="str" cm="1">
        <f t="array" aca="1" ref="AB1033" ca="1">_xlfn.IFS(AB1032="","",
AND(AB1032=last_rou_date), "",
AND($B$3="İllik"),DATE(YEAR(AB1032)+1,MONTH(AB1032),DAY(AB1032) ),
AND($B$3="Aylıq", $AH$14="Not end"), EDATE(AB1032,1),
AND($B$3="Aylıq", $AH$14="End"), EOMONTH(AB1032,1)
)</f>
        <v/>
      </c>
      <c r="AC1033" s="75" t="str" cm="1">
        <f t="array" aca="1" ref="AC1033" ca="1">_xlfn.IFS(
AND($AN$14="Not year_end", AC1032&gt;last_rou_date), "",
AND($AN$14="Year_end", AC1032&gt;=last_rou_date), "",
AND($AN$14="Year_end"), DATE(YEAR(AC1032+1), 12, 31),
AND($AN$14="Not year_end", MONTH(AC1032)=12, DAY(AC1032)=31), DATE(YEAR(AC1031)+1, MONTH(AC1031), DAY(AC1031)),
AND($AN$14="Not year_end", OR(MONTH(AC1032)&lt;&gt;12, DAY(AC1032)&lt;&gt;31) ), DATE(YEAR(AC1032), 12, 31)
)</f>
        <v/>
      </c>
      <c r="AD1033" s="75" t="str" cm="1">
        <f t="array" aca="1" ref="AD1033" ca="1">_xlfn.IFS(AD1032="", "",
AND(AD1032=last_rou_date, OR(MONTH(AD1032)&lt;&gt;12, DAY(AD1032)&lt;&gt;31) ), DATE(YEAR(AD1032), 12, 31),
AND(MONTH(AD1032)=12, DAY(AD1032)=31, AD1032&gt;=last_rou_date), "",
AND(MONTH(AD1032)=12, DAY(AD1032)&lt;&gt;31),  EOMONTH(AD1032,0),
AND(MONTH(AD1032)=12, DAY(AD1032)=31, $AH$14="Not end"),  EDATE(AD1031,1),
AND($AH$14="Not end"), EDATE(AD1032, 1),
AND($AH$14="End"), EOMONTH(AD1032, 1)
)</f>
        <v/>
      </c>
      <c r="AE1033" s="51" t="str" cm="1">
        <f t="array" ref="AE1033">_xlfn.IFS(W1033="", "",
AND(W1033&gt;0, W1033&lt;=$B$4, $C$2="İllik artım, faiz olaraq", $D$2&gt;0, $B$3="İllik"), $B$5*((1+$D$2)^(W1033-1)),
AND(W1033&gt;0, W1033&lt;=$B$4, $C$2="İllik artım, faiz olaraq", $D$2&gt;0, $B$3="Aylıq"), $B$5*((1+$D$2)^ROUNDDOWN((W1033-1)/12,0)),
AND(W1033=1, $C$2="Aşağıdakı kimi dəyişir", ), $B$5,
AND(W1033&gt;1, W1033&lt;=$B$4, $C$2="Aşağıdakı kimi dəyişir"), IFERROR(VLOOKUP(W1033, $C$4:$D$7, 2, FALSE), AE1032),
AND(W1033&gt;0, W1033&lt;=$B$4), $B$5,
TRUE,0 )</f>
        <v/>
      </c>
      <c r="AF1033" s="51" t="str">
        <f t="shared" ca="1" si="46"/>
        <v/>
      </c>
    </row>
    <row r="1034" spans="1:32" x14ac:dyDescent="0.4">
      <c r="A1034" s="13" t="str" cm="1">
        <f t="array" aca="1" ref="A1034" ca="1">_xlfn.IFS(
AND(SUMIFS(lease_table_interest_accruals, lease_table_dates, A1033)&gt;0, COUNTIFS($E$14:E1033, "Interest accrual", $A$14:A1033, A1033)=0),  A1033,
AND(SUMIFS(lease_table_payments, lease_table_dates, A1033)&gt;0, COUNTIFS($E$14:E1033, "Payment", $A$14:A1033, A1033)=0),  A1033,
AND(SUMIFS(rou_table_deprs, rou_table_dates, A1033)&gt;0, COUNTIFS($E$14:E1033, "Depreciation", $A$14:A1033, A1033)=0),  A1033,
TRUE,  IFERROR(INDEX(rou_table_dates,  MATCH(A1033, rou_table_dates)+1, ), "")
)</f>
        <v/>
      </c>
      <c r="B1034" s="1" t="str" cm="1">
        <f t="array" aca="1" ref="B1034" ca="1">_xlfn.IFS(
AND(E1034="Payment", A1034=$B$2), $AM$14,
E1034="Payment", $AM$15,
E1034="Interest accrual", $AM$18,
E1034="Depreciation", $AM$17,
TRUE, "")</f>
        <v/>
      </c>
      <c r="C1034" s="1" t="str" cm="1">
        <f t="array" aca="1" ref="C1034" ca="1">_xlfn.IFS(
E1034="Payment", $AM$19,
E1034="Interest accrual", $AM$15,
E1034="Depreciation", $AM$16,
TRUE, "")</f>
        <v/>
      </c>
      <c r="D1034" s="1" t="str" cm="1">
        <f t="array" aca="1" ref="D1034" ca="1">_xlfn.IFS(
E1034="Payment", _xlfn.XLOOKUP(A1034, lease_table_dates, lease_table_payments, 0, 0),
E1034="Interest accrual", _xlfn.XLOOKUP(A1034, lease_table_dates, lease_table_interest_accruals, 0, 0),
E1034="Depreciation", _xlfn.XLOOKUP(A1034, rou_table_dates, rou_table_deprs, 0, 0),
TRUE, ""
)</f>
        <v/>
      </c>
      <c r="E1034" s="7" t="str" cm="1">
        <f t="array" aca="1" ref="E1034" ca="1">_xlfn.IFS(
AND(SUMIFS(lease_table_interest_accruals, lease_table_dates, A1034)&gt;0, COUNTIFS($E$14:E1033, "Interest accrual", $A$14:A1033, A1034)=0), "Interest accrual",
AND(SUMIFS(lease_table_payments, lease_table_dates, A1034)&gt;0, COUNTIFS($E$14:E1033, "Payment", $A$14:A1033, A1034)=0), "Payment",
AND(SUMIFS(rou_table_deprs, rou_table_dates, A1034)&gt;0, COUNTIFS($E$14:E1033, "Depreciation", $A$14:A1033, A1034)=0), "Depreciation",
TRUE,  ""
)</f>
        <v/>
      </c>
      <c r="G1034" s="13" t="str" cm="1">
        <f t="array" aca="1" ref="G1034" ca="1">_xlfn.IFS(
AND($B$11="Hə", $B$3="İllik"), Z1034,
AND($B$11="Hə", $B$3="Aylıq"), AA1034,
$B$11="Yox", X1034)</f>
        <v/>
      </c>
      <c r="H1034" s="1" t="str" cm="1">
        <f t="array" aca="1" ref="H1034" ca="1">_xlfn.IFS( G1034="", "",
TRUE, ROUND( H1033+I1034-J1034, 2) )</f>
        <v/>
      </c>
      <c r="I1034" s="1" t="str" cm="1">
        <f t="array" aca="1" ref="I1034" ca="1">_xlfn.IFS(G1034="", "",
G1034=last_payment_date, (J1034-H1033),
 TRUE,  -  (H1033- H1033* (1+$B$6)^ (_xlfn.DAYS(G1034,G1033)/365) )
)</f>
        <v/>
      </c>
      <c r="J1034" s="1" t="str" cm="1">
        <f t="array" aca="1" ref="J1034" ca="1">_xlfn.IFS(G1034="", "",
TRUE, _xlfn.XLOOKUP(G1034,  payment_dates, payments,0,0)
)</f>
        <v/>
      </c>
      <c r="L1034" s="8" t="str" cm="1">
        <f t="array" aca="1" ref="L1034" ca="1">_xlfn.IFS(
AND($B$11="Hə", $B$3="İllik"), AC1034,
AND($B$11="Hə", $B$3="Aylıq"), AD1034,
$B$11="Yox", AB1034)</f>
        <v/>
      </c>
      <c r="M1034" s="1" t="str" cm="1">
        <f t="array" aca="1" ref="M1034" ca="1">_xlfn.IFS( L1034="", "",
(M1033-N1034)&lt;=0.5, 0,
TRUE,  M1033-N1034)</f>
        <v/>
      </c>
      <c r="N1034" s="7" t="str" cm="1">
        <f t="array" aca="1" ref="N1034" ca="1">_xlfn.IFS(
L1034="", "",
TRUE, MIN(M1033, ROUND($M$14/ (last_rou_date - $B$2) * (L1034-L1033), 2) )
)</f>
        <v/>
      </c>
      <c r="P1034" s="59" t="str">
        <f t="shared" ca="1" si="48"/>
        <v/>
      </c>
      <c r="Q1034" s="1" t="str" cm="1">
        <f t="array" aca="1" ref="Q1034" ca="1">_xlfn.IFS(P1034="","",
$B$11="Hə", _xlfn.XLOOKUP(DATE(P1034, 12, 31), rou_table_dates, rou_table_nbvs,0, 0),
TRUE,  MAX(0, ROUND($M$14 - $M$14/ (last_rou_date - $B$2) * (DATE(P1034,12,31) - $B$2), 2) )
)</f>
        <v/>
      </c>
      <c r="R1034" s="1" t="str" cm="1">
        <f t="array" aca="1" ref="R1034" ca="1">_xlfn.IFS(P1034="","",
$B$11="Hə", _xlfn.XLOOKUP(DATE(P1034, 12, 31), lease_table_dates, lease_table_balances,0, 0),
TRUE, IFERROR( XNPV($B$6, IF(payment_dates &gt;DATE(P1034, 12, 31), payments,  0),  IF(payment_dates &gt;DATE(P1034, 12, 31), payment_dates,  DATE(P1034, 12, 31))    ),0)
)</f>
        <v/>
      </c>
      <c r="S1034" s="1" t="str" cm="1">
        <f t="array" aca="1" ref="S1034" ca="1">_xlfn.IFS(P1034="","",
TRUE,  MIN( MIN(Q1033, $M$14), ROUND($M$14/ (last_rou_date - $B$2) * (DATE(P1034,12,31) - MAX($B$2, DATE(P1034-1, 12, 31))), 2) )
)</f>
        <v/>
      </c>
      <c r="T1034" s="7" t="str" cm="1">
        <f t="array" aca="1" ref="T1034" ca="1">_xlfn.IFS(P1034="", "",
ISTEXT(R1033), R1034- (H1034 - SUMIFS( lease_table_payments, lease_table_years, P1034) -$AG$14 ),
AND(ISNUMBER(R1033), R1034&lt;&gt;""),   R1034- (R1033 - SUMIFS( lease_table_payments, lease_table_years, P1034) )
)</f>
        <v/>
      </c>
      <c r="V1034" s="64">
        <f t="shared" si="47"/>
        <v>1021</v>
      </c>
      <c r="W1034" s="51" t="str" cm="1">
        <f t="array" ref="W1034">_xlfn.IFS(
OR(W1033=$B$4, W1033=""),"",
TRUE,W1033+1
)</f>
        <v/>
      </c>
      <c r="X1034" s="51" t="str" cm="1">
        <f t="array" ref="X1034">_xlfn.IFS(X1033="","",
W1034="", "",
AND($B$3="İllik"),DATE(YEAR(X1033)+1,MONTH(X1033),DAY(X1033) ),
AND($B$3="Aylıq", $AH$14="Not end"), EDATE(X1033,1),
AND($B$3="Aylıq", $AH$14="End"), EOMONTH(X1033,1)
)</f>
        <v/>
      </c>
      <c r="Y1034" s="51" t="str" cm="1">
        <f t="array" aca="1" ref="Y1034" ca="1">_xlfn.IFS(
AND($B$7="Dövrün əvvəlində", Y1033&lt;=last_rou_date), DATE(YEAR(Y1033)+1, 12, 31),
AND($B$7="Dövrün sonunda", Y1033&lt;=last_payment_date), DATE(YEAR(Y1033)+1, 12, 31),
TRUE, ""
)</f>
        <v/>
      </c>
      <c r="Z1034" s="75" t="str" cm="1">
        <f t="array" aca="1" ref="Z1034" ca="1">_xlfn.IFS(
AND($AN$14="Not year_end", Z1033&gt;last_payment_date), "",
AND($AN$14="Year_end", Z1033&gt;=last_payment_date), "",
AND($AN$14="Year_end"), DATE(YEAR(Z1033+1), 12, 31),
AND($AN$14="Not year_end", MONTH(Z1033)=12, DAY(Z1033)=31), DATE(YEAR(Z1032)+1, MONTH(Z1032), DAY(Z1032)),
AND($AN$14="Not year_end", OR(MONTH(Z1033)&lt;&gt;12, DAY(Z1033)&lt;&gt;31) ), DATE(YEAR(Z1033), 12, 31)
)</f>
        <v/>
      </c>
      <c r="AA1034" s="75" t="str" cm="1">
        <f t="array" aca="1" ref="AA1034" ca="1">_xlfn.IFS(AA1033="", "",
AND(AA1033=last_payment_date, OR(MONTH(AA1033)&lt;&gt;12, DAY(AA1033)&lt;&gt;31) ), DATE(YEAR(AA1033), 12, 31),
AND(MONTH(AA1033)=12, DAY(AA1033)=31, AA1033&gt;=last_payment_date), "",
AND(MONTH(AA1033)=12, DAY(AA1033)&lt;&gt;31),  EOMONTH(AA1033,0),
AND(MONTH(AA1033)=12, DAY(AA1033)=31, $AH$14="Not end"),  EDATE(AA1032,1),
AND($AH$14="Not end"), EDATE(AA1033, 1),
AND($AH$14="End"), EOMONTH(AA1033, 1)
)</f>
        <v/>
      </c>
      <c r="AB1034" s="75" t="str" cm="1">
        <f t="array" aca="1" ref="AB1034" ca="1">_xlfn.IFS(AB1033="","",
AND(AB1033=last_rou_date), "",
AND($B$3="İllik"),DATE(YEAR(AB1033)+1,MONTH(AB1033),DAY(AB1033) ),
AND($B$3="Aylıq", $AH$14="Not end"), EDATE(AB1033,1),
AND($B$3="Aylıq", $AH$14="End"), EOMONTH(AB1033,1)
)</f>
        <v/>
      </c>
      <c r="AC1034" s="75" t="str" cm="1">
        <f t="array" aca="1" ref="AC1034" ca="1">_xlfn.IFS(
AND($AN$14="Not year_end", AC1033&gt;last_rou_date), "",
AND($AN$14="Year_end", AC1033&gt;=last_rou_date), "",
AND($AN$14="Year_end"), DATE(YEAR(AC1033+1), 12, 31),
AND($AN$14="Not year_end", MONTH(AC1033)=12, DAY(AC1033)=31), DATE(YEAR(AC1032)+1, MONTH(AC1032), DAY(AC1032)),
AND($AN$14="Not year_end", OR(MONTH(AC1033)&lt;&gt;12, DAY(AC1033)&lt;&gt;31) ), DATE(YEAR(AC1033), 12, 31)
)</f>
        <v/>
      </c>
      <c r="AD1034" s="75" t="str" cm="1">
        <f t="array" aca="1" ref="AD1034" ca="1">_xlfn.IFS(AD1033="", "",
AND(AD1033=last_rou_date, OR(MONTH(AD1033)&lt;&gt;12, DAY(AD1033)&lt;&gt;31) ), DATE(YEAR(AD1033), 12, 31),
AND(MONTH(AD1033)=12, DAY(AD1033)=31, AD1033&gt;=last_rou_date), "",
AND(MONTH(AD1033)=12, DAY(AD1033)&lt;&gt;31),  EOMONTH(AD1033,0),
AND(MONTH(AD1033)=12, DAY(AD1033)=31, $AH$14="Not end"),  EDATE(AD1032,1),
AND($AH$14="Not end"), EDATE(AD1033, 1),
AND($AH$14="End"), EOMONTH(AD1033, 1)
)</f>
        <v/>
      </c>
      <c r="AE1034" s="51" t="str" cm="1">
        <f t="array" ref="AE1034">_xlfn.IFS(W1034="", "",
AND(W1034&gt;0, W1034&lt;=$B$4, $C$2="İllik artım, faiz olaraq", $D$2&gt;0, $B$3="İllik"), $B$5*((1+$D$2)^(W1034-1)),
AND(W1034&gt;0, W1034&lt;=$B$4, $C$2="İllik artım, faiz olaraq", $D$2&gt;0, $B$3="Aylıq"), $B$5*((1+$D$2)^ROUNDDOWN((W1034-1)/12,0)),
AND(W1034=1, $C$2="Aşağıdakı kimi dəyişir", ), $B$5,
AND(W1034&gt;1, W1034&lt;=$B$4, $C$2="Aşağıdakı kimi dəyişir"), IFERROR(VLOOKUP(W1034, $C$4:$D$7, 2, FALSE), AE1033),
AND(W1034&gt;0, W1034&lt;=$B$4), $B$5,
TRUE,0 )</f>
        <v/>
      </c>
      <c r="AF1034" s="51" t="str">
        <f t="shared" ca="1" si="46"/>
        <v/>
      </c>
    </row>
    <row r="1035" spans="1:32" x14ac:dyDescent="0.4">
      <c r="A1035" s="13" t="str" cm="1">
        <f t="array" aca="1" ref="A1035" ca="1">_xlfn.IFS(
AND(SUMIFS(lease_table_interest_accruals, lease_table_dates, A1034)&gt;0, COUNTIFS($E$14:E1034, "Interest accrual", $A$14:A1034, A1034)=0),  A1034,
AND(SUMIFS(lease_table_payments, lease_table_dates, A1034)&gt;0, COUNTIFS($E$14:E1034, "Payment", $A$14:A1034, A1034)=0),  A1034,
AND(SUMIFS(rou_table_deprs, rou_table_dates, A1034)&gt;0, COUNTIFS($E$14:E1034, "Depreciation", $A$14:A1034, A1034)=0),  A1034,
TRUE,  IFERROR(INDEX(rou_table_dates,  MATCH(A1034, rou_table_dates)+1, ), "")
)</f>
        <v/>
      </c>
      <c r="B1035" s="1" t="str" cm="1">
        <f t="array" aca="1" ref="B1035" ca="1">_xlfn.IFS(
AND(E1035="Payment", A1035=$B$2), $AM$14,
E1035="Payment", $AM$15,
E1035="Interest accrual", $AM$18,
E1035="Depreciation", $AM$17,
TRUE, "")</f>
        <v/>
      </c>
      <c r="C1035" s="1" t="str" cm="1">
        <f t="array" aca="1" ref="C1035" ca="1">_xlfn.IFS(
E1035="Payment", $AM$19,
E1035="Interest accrual", $AM$15,
E1035="Depreciation", $AM$16,
TRUE, "")</f>
        <v/>
      </c>
      <c r="D1035" s="1" t="str" cm="1">
        <f t="array" aca="1" ref="D1035" ca="1">_xlfn.IFS(
E1035="Payment", _xlfn.XLOOKUP(A1035, lease_table_dates, lease_table_payments, 0, 0),
E1035="Interest accrual", _xlfn.XLOOKUP(A1035, lease_table_dates, lease_table_interest_accruals, 0, 0),
E1035="Depreciation", _xlfn.XLOOKUP(A1035, rou_table_dates, rou_table_deprs, 0, 0),
TRUE, ""
)</f>
        <v/>
      </c>
      <c r="E1035" s="7" t="str" cm="1">
        <f t="array" aca="1" ref="E1035" ca="1">_xlfn.IFS(
AND(SUMIFS(lease_table_interest_accruals, lease_table_dates, A1035)&gt;0, COUNTIFS($E$14:E1034, "Interest accrual", $A$14:A1034, A1035)=0), "Interest accrual",
AND(SUMIFS(lease_table_payments, lease_table_dates, A1035)&gt;0, COUNTIFS($E$14:E1034, "Payment", $A$14:A1034, A1035)=0), "Payment",
AND(SUMIFS(rou_table_deprs, rou_table_dates, A1035)&gt;0, COUNTIFS($E$14:E1034, "Depreciation", $A$14:A1034, A1035)=0), "Depreciation",
TRUE,  ""
)</f>
        <v/>
      </c>
      <c r="G1035" s="13" t="str" cm="1">
        <f t="array" aca="1" ref="G1035" ca="1">_xlfn.IFS(
AND($B$11="Hə", $B$3="İllik"), Z1035,
AND($B$11="Hə", $B$3="Aylıq"), AA1035,
$B$11="Yox", X1035)</f>
        <v/>
      </c>
      <c r="H1035" s="1" t="str" cm="1">
        <f t="array" aca="1" ref="H1035" ca="1">_xlfn.IFS( G1035="", "",
TRUE, ROUND( H1034+I1035-J1035, 2) )</f>
        <v/>
      </c>
      <c r="I1035" s="1" t="str" cm="1">
        <f t="array" aca="1" ref="I1035" ca="1">_xlfn.IFS(G1035="", "",
G1035=last_payment_date, (J1035-H1034),
 TRUE,  -  (H1034- H1034* (1+$B$6)^ (_xlfn.DAYS(G1035,G1034)/365) )
)</f>
        <v/>
      </c>
      <c r="J1035" s="1" t="str" cm="1">
        <f t="array" aca="1" ref="J1035" ca="1">_xlfn.IFS(G1035="", "",
TRUE, _xlfn.XLOOKUP(G1035,  payment_dates, payments,0,0)
)</f>
        <v/>
      </c>
      <c r="L1035" s="8" t="str" cm="1">
        <f t="array" aca="1" ref="L1035" ca="1">_xlfn.IFS(
AND($B$11="Hə", $B$3="İllik"), AC1035,
AND($B$11="Hə", $B$3="Aylıq"), AD1035,
$B$11="Yox", AB1035)</f>
        <v/>
      </c>
      <c r="M1035" s="1" t="str" cm="1">
        <f t="array" aca="1" ref="M1035" ca="1">_xlfn.IFS( L1035="", "",
(M1034-N1035)&lt;=0.5, 0,
TRUE,  M1034-N1035)</f>
        <v/>
      </c>
      <c r="N1035" s="7" t="str" cm="1">
        <f t="array" aca="1" ref="N1035" ca="1">_xlfn.IFS(
L1035="", "",
TRUE, MIN(M1034, ROUND($M$14/ (last_rou_date - $B$2) * (L1035-L1034), 2) )
)</f>
        <v/>
      </c>
      <c r="P1035" s="59" t="str">
        <f t="shared" ca="1" si="48"/>
        <v/>
      </c>
      <c r="Q1035" s="1" t="str" cm="1">
        <f t="array" aca="1" ref="Q1035" ca="1">_xlfn.IFS(P1035="","",
$B$11="Hə", _xlfn.XLOOKUP(DATE(P1035, 12, 31), rou_table_dates, rou_table_nbvs,0, 0),
TRUE,  MAX(0, ROUND($M$14 - $M$14/ (last_rou_date - $B$2) * (DATE(P1035,12,31) - $B$2), 2) )
)</f>
        <v/>
      </c>
      <c r="R1035" s="1" t="str" cm="1">
        <f t="array" aca="1" ref="R1035" ca="1">_xlfn.IFS(P1035="","",
$B$11="Hə", _xlfn.XLOOKUP(DATE(P1035, 12, 31), lease_table_dates, lease_table_balances,0, 0),
TRUE, IFERROR( XNPV($B$6, IF(payment_dates &gt;DATE(P1035, 12, 31), payments,  0),  IF(payment_dates &gt;DATE(P1035, 12, 31), payment_dates,  DATE(P1035, 12, 31))    ),0)
)</f>
        <v/>
      </c>
      <c r="S1035" s="1" t="str" cm="1">
        <f t="array" aca="1" ref="S1035" ca="1">_xlfn.IFS(P1035="","",
TRUE,  MIN( MIN(Q1034, $M$14), ROUND($M$14/ (last_rou_date - $B$2) * (DATE(P1035,12,31) - MAX($B$2, DATE(P1035-1, 12, 31))), 2) )
)</f>
        <v/>
      </c>
      <c r="T1035" s="7" t="str" cm="1">
        <f t="array" aca="1" ref="T1035" ca="1">_xlfn.IFS(P1035="", "",
ISTEXT(R1034), R1035- (H1035 - SUMIFS( lease_table_payments, lease_table_years, P1035) -$AG$14 ),
AND(ISNUMBER(R1034), R1035&lt;&gt;""),   R1035- (R1034 - SUMIFS( lease_table_payments, lease_table_years, P1035) )
)</f>
        <v/>
      </c>
      <c r="V1035" s="64">
        <f t="shared" si="47"/>
        <v>1022</v>
      </c>
      <c r="W1035" s="51" t="str" cm="1">
        <f t="array" ref="W1035">_xlfn.IFS(
OR(W1034=$B$4, W1034=""),"",
TRUE,W1034+1
)</f>
        <v/>
      </c>
      <c r="X1035" s="51" t="str" cm="1">
        <f t="array" ref="X1035">_xlfn.IFS(X1034="","",
W1035="", "",
AND($B$3="İllik"),DATE(YEAR(X1034)+1,MONTH(X1034),DAY(X1034) ),
AND($B$3="Aylıq", $AH$14="Not end"), EDATE(X1034,1),
AND($B$3="Aylıq", $AH$14="End"), EOMONTH(X1034,1)
)</f>
        <v/>
      </c>
      <c r="Y1035" s="51" t="str" cm="1">
        <f t="array" aca="1" ref="Y1035" ca="1">_xlfn.IFS(
AND($B$7="Dövrün əvvəlində", Y1034&lt;=last_rou_date), DATE(YEAR(Y1034)+1, 12, 31),
AND($B$7="Dövrün sonunda", Y1034&lt;=last_payment_date), DATE(YEAR(Y1034)+1, 12, 31),
TRUE, ""
)</f>
        <v/>
      </c>
      <c r="Z1035" s="75" t="str" cm="1">
        <f t="array" aca="1" ref="Z1035" ca="1">_xlfn.IFS(
AND($AN$14="Not year_end", Z1034&gt;last_payment_date), "",
AND($AN$14="Year_end", Z1034&gt;=last_payment_date), "",
AND($AN$14="Year_end"), DATE(YEAR(Z1034+1), 12, 31),
AND($AN$14="Not year_end", MONTH(Z1034)=12, DAY(Z1034)=31), DATE(YEAR(Z1033)+1, MONTH(Z1033), DAY(Z1033)),
AND($AN$14="Not year_end", OR(MONTH(Z1034)&lt;&gt;12, DAY(Z1034)&lt;&gt;31) ), DATE(YEAR(Z1034), 12, 31)
)</f>
        <v/>
      </c>
      <c r="AA1035" s="75" t="str" cm="1">
        <f t="array" aca="1" ref="AA1035" ca="1">_xlfn.IFS(AA1034="", "",
AND(AA1034=last_payment_date, OR(MONTH(AA1034)&lt;&gt;12, DAY(AA1034)&lt;&gt;31) ), DATE(YEAR(AA1034), 12, 31),
AND(MONTH(AA1034)=12, DAY(AA1034)=31, AA1034&gt;=last_payment_date), "",
AND(MONTH(AA1034)=12, DAY(AA1034)&lt;&gt;31),  EOMONTH(AA1034,0),
AND(MONTH(AA1034)=12, DAY(AA1034)=31, $AH$14="Not end"),  EDATE(AA1033,1),
AND($AH$14="Not end"), EDATE(AA1034, 1),
AND($AH$14="End"), EOMONTH(AA1034, 1)
)</f>
        <v/>
      </c>
      <c r="AB1035" s="75" t="str" cm="1">
        <f t="array" aca="1" ref="AB1035" ca="1">_xlfn.IFS(AB1034="","",
AND(AB1034=last_rou_date), "",
AND($B$3="İllik"),DATE(YEAR(AB1034)+1,MONTH(AB1034),DAY(AB1034) ),
AND($B$3="Aylıq", $AH$14="Not end"), EDATE(AB1034,1),
AND($B$3="Aylıq", $AH$14="End"), EOMONTH(AB1034,1)
)</f>
        <v/>
      </c>
      <c r="AC1035" s="75" t="str" cm="1">
        <f t="array" aca="1" ref="AC1035" ca="1">_xlfn.IFS(
AND($AN$14="Not year_end", AC1034&gt;last_rou_date), "",
AND($AN$14="Year_end", AC1034&gt;=last_rou_date), "",
AND($AN$14="Year_end"), DATE(YEAR(AC1034+1), 12, 31),
AND($AN$14="Not year_end", MONTH(AC1034)=12, DAY(AC1034)=31), DATE(YEAR(AC1033)+1, MONTH(AC1033), DAY(AC1033)),
AND($AN$14="Not year_end", OR(MONTH(AC1034)&lt;&gt;12, DAY(AC1034)&lt;&gt;31) ), DATE(YEAR(AC1034), 12, 31)
)</f>
        <v/>
      </c>
      <c r="AD1035" s="75" t="str" cm="1">
        <f t="array" aca="1" ref="AD1035" ca="1">_xlfn.IFS(AD1034="", "",
AND(AD1034=last_rou_date, OR(MONTH(AD1034)&lt;&gt;12, DAY(AD1034)&lt;&gt;31) ), DATE(YEAR(AD1034), 12, 31),
AND(MONTH(AD1034)=12, DAY(AD1034)=31, AD1034&gt;=last_rou_date), "",
AND(MONTH(AD1034)=12, DAY(AD1034)&lt;&gt;31),  EOMONTH(AD1034,0),
AND(MONTH(AD1034)=12, DAY(AD1034)=31, $AH$14="Not end"),  EDATE(AD1033,1),
AND($AH$14="Not end"), EDATE(AD1034, 1),
AND($AH$14="End"), EOMONTH(AD1034, 1)
)</f>
        <v/>
      </c>
      <c r="AE1035" s="51" t="str" cm="1">
        <f t="array" ref="AE1035">_xlfn.IFS(W1035="", "",
AND(W1035&gt;0, W1035&lt;=$B$4, $C$2="İllik artım, faiz olaraq", $D$2&gt;0, $B$3="İllik"), $B$5*((1+$D$2)^(W1035-1)),
AND(W1035&gt;0, W1035&lt;=$B$4, $C$2="İllik artım, faiz olaraq", $D$2&gt;0, $B$3="Aylıq"), $B$5*((1+$D$2)^ROUNDDOWN((W1035-1)/12,0)),
AND(W1035=1, $C$2="Aşağıdakı kimi dəyişir", ), $B$5,
AND(W1035&gt;1, W1035&lt;=$B$4, $C$2="Aşağıdakı kimi dəyişir"), IFERROR(VLOOKUP(W1035, $C$4:$D$7, 2, FALSE), AE1034),
AND(W1035&gt;0, W1035&lt;=$B$4), $B$5,
TRUE,0 )</f>
        <v/>
      </c>
      <c r="AF1035" s="51" t="str">
        <f t="shared" ca="1" si="46"/>
        <v/>
      </c>
    </row>
    <row r="1036" spans="1:32" x14ac:dyDescent="0.4">
      <c r="A1036" s="13" t="str" cm="1">
        <f t="array" aca="1" ref="A1036" ca="1">_xlfn.IFS(
AND(SUMIFS(lease_table_interest_accruals, lease_table_dates, A1035)&gt;0, COUNTIFS($E$14:E1035, "Interest accrual", $A$14:A1035, A1035)=0),  A1035,
AND(SUMIFS(lease_table_payments, lease_table_dates, A1035)&gt;0, COUNTIFS($E$14:E1035, "Payment", $A$14:A1035, A1035)=0),  A1035,
AND(SUMIFS(rou_table_deprs, rou_table_dates, A1035)&gt;0, COUNTIFS($E$14:E1035, "Depreciation", $A$14:A1035, A1035)=0),  A1035,
TRUE,  IFERROR(INDEX(rou_table_dates,  MATCH(A1035, rou_table_dates)+1, ), "")
)</f>
        <v/>
      </c>
      <c r="B1036" s="1" t="str" cm="1">
        <f t="array" aca="1" ref="B1036" ca="1">_xlfn.IFS(
AND(E1036="Payment", A1036=$B$2), $AM$14,
E1036="Payment", $AM$15,
E1036="Interest accrual", $AM$18,
E1036="Depreciation", $AM$17,
TRUE, "")</f>
        <v/>
      </c>
      <c r="C1036" s="1" t="str" cm="1">
        <f t="array" aca="1" ref="C1036" ca="1">_xlfn.IFS(
E1036="Payment", $AM$19,
E1036="Interest accrual", $AM$15,
E1036="Depreciation", $AM$16,
TRUE, "")</f>
        <v/>
      </c>
      <c r="D1036" s="1" t="str" cm="1">
        <f t="array" aca="1" ref="D1036" ca="1">_xlfn.IFS(
E1036="Payment", _xlfn.XLOOKUP(A1036, lease_table_dates, lease_table_payments, 0, 0),
E1036="Interest accrual", _xlfn.XLOOKUP(A1036, lease_table_dates, lease_table_interest_accruals, 0, 0),
E1036="Depreciation", _xlfn.XLOOKUP(A1036, rou_table_dates, rou_table_deprs, 0, 0),
TRUE, ""
)</f>
        <v/>
      </c>
      <c r="E1036" s="7" t="str" cm="1">
        <f t="array" aca="1" ref="E1036" ca="1">_xlfn.IFS(
AND(SUMIFS(lease_table_interest_accruals, lease_table_dates, A1036)&gt;0, COUNTIFS($E$14:E1035, "Interest accrual", $A$14:A1035, A1036)=0), "Interest accrual",
AND(SUMIFS(lease_table_payments, lease_table_dates, A1036)&gt;0, COUNTIFS($E$14:E1035, "Payment", $A$14:A1035, A1036)=0), "Payment",
AND(SUMIFS(rou_table_deprs, rou_table_dates, A1036)&gt;0, COUNTIFS($E$14:E1035, "Depreciation", $A$14:A1035, A1036)=0), "Depreciation",
TRUE,  ""
)</f>
        <v/>
      </c>
      <c r="G1036" s="13" t="str" cm="1">
        <f t="array" aca="1" ref="G1036" ca="1">_xlfn.IFS(
AND($B$11="Hə", $B$3="İllik"), Z1036,
AND($B$11="Hə", $B$3="Aylıq"), AA1036,
$B$11="Yox", X1036)</f>
        <v/>
      </c>
      <c r="H1036" s="1" t="str" cm="1">
        <f t="array" aca="1" ref="H1036" ca="1">_xlfn.IFS( G1036="", "",
TRUE, ROUND( H1035+I1036-J1036, 2) )</f>
        <v/>
      </c>
      <c r="I1036" s="1" t="str" cm="1">
        <f t="array" aca="1" ref="I1036" ca="1">_xlfn.IFS(G1036="", "",
G1036=last_payment_date, (J1036-H1035),
 TRUE,  -  (H1035- H1035* (1+$B$6)^ (_xlfn.DAYS(G1036,G1035)/365) )
)</f>
        <v/>
      </c>
      <c r="J1036" s="1" t="str" cm="1">
        <f t="array" aca="1" ref="J1036" ca="1">_xlfn.IFS(G1036="", "",
TRUE, _xlfn.XLOOKUP(G1036,  payment_dates, payments,0,0)
)</f>
        <v/>
      </c>
      <c r="L1036" s="8" t="str" cm="1">
        <f t="array" aca="1" ref="L1036" ca="1">_xlfn.IFS(
AND($B$11="Hə", $B$3="İllik"), AC1036,
AND($B$11="Hə", $B$3="Aylıq"), AD1036,
$B$11="Yox", AB1036)</f>
        <v/>
      </c>
      <c r="M1036" s="1" t="str" cm="1">
        <f t="array" aca="1" ref="M1036" ca="1">_xlfn.IFS( L1036="", "",
(M1035-N1036)&lt;=0.5, 0,
TRUE,  M1035-N1036)</f>
        <v/>
      </c>
      <c r="N1036" s="7" t="str" cm="1">
        <f t="array" aca="1" ref="N1036" ca="1">_xlfn.IFS(
L1036="", "",
TRUE, MIN(M1035, ROUND($M$14/ (last_rou_date - $B$2) * (L1036-L1035), 2) )
)</f>
        <v/>
      </c>
      <c r="P1036" s="59" t="str">
        <f t="shared" ca="1" si="48"/>
        <v/>
      </c>
      <c r="Q1036" s="1" t="str" cm="1">
        <f t="array" aca="1" ref="Q1036" ca="1">_xlfn.IFS(P1036="","",
$B$11="Hə", _xlfn.XLOOKUP(DATE(P1036, 12, 31), rou_table_dates, rou_table_nbvs,0, 0),
TRUE,  MAX(0, ROUND($M$14 - $M$14/ (last_rou_date - $B$2) * (DATE(P1036,12,31) - $B$2), 2) )
)</f>
        <v/>
      </c>
      <c r="R1036" s="1" t="str" cm="1">
        <f t="array" aca="1" ref="R1036" ca="1">_xlfn.IFS(P1036="","",
$B$11="Hə", _xlfn.XLOOKUP(DATE(P1036, 12, 31), lease_table_dates, lease_table_balances,0, 0),
TRUE, IFERROR( XNPV($B$6, IF(payment_dates &gt;DATE(P1036, 12, 31), payments,  0),  IF(payment_dates &gt;DATE(P1036, 12, 31), payment_dates,  DATE(P1036, 12, 31))    ),0)
)</f>
        <v/>
      </c>
      <c r="S1036" s="1" t="str" cm="1">
        <f t="array" aca="1" ref="S1036" ca="1">_xlfn.IFS(P1036="","",
TRUE,  MIN( MIN(Q1035, $M$14), ROUND($M$14/ (last_rou_date - $B$2) * (DATE(P1036,12,31) - MAX($B$2, DATE(P1036-1, 12, 31))), 2) )
)</f>
        <v/>
      </c>
      <c r="T1036" s="7" t="str" cm="1">
        <f t="array" aca="1" ref="T1036" ca="1">_xlfn.IFS(P1036="", "",
ISTEXT(R1035), R1036- (H1036 - SUMIFS( lease_table_payments, lease_table_years, P1036) -$AG$14 ),
AND(ISNUMBER(R1035), R1036&lt;&gt;""),   R1036- (R1035 - SUMIFS( lease_table_payments, lease_table_years, P1036) )
)</f>
        <v/>
      </c>
      <c r="V1036" s="64">
        <f t="shared" si="47"/>
        <v>1023</v>
      </c>
      <c r="W1036" s="51" t="str" cm="1">
        <f t="array" ref="W1036">_xlfn.IFS(
OR(W1035=$B$4, W1035=""),"",
TRUE,W1035+1
)</f>
        <v/>
      </c>
      <c r="X1036" s="51" t="str" cm="1">
        <f t="array" ref="X1036">_xlfn.IFS(X1035="","",
W1036="", "",
AND($B$3="İllik"),DATE(YEAR(X1035)+1,MONTH(X1035),DAY(X1035) ),
AND($B$3="Aylıq", $AH$14="Not end"), EDATE(X1035,1),
AND($B$3="Aylıq", $AH$14="End"), EOMONTH(X1035,1)
)</f>
        <v/>
      </c>
      <c r="Y1036" s="51" t="str" cm="1">
        <f t="array" aca="1" ref="Y1036" ca="1">_xlfn.IFS(
AND($B$7="Dövrün əvvəlində", Y1035&lt;=last_rou_date), DATE(YEAR(Y1035)+1, 12, 31),
AND($B$7="Dövrün sonunda", Y1035&lt;=last_payment_date), DATE(YEAR(Y1035)+1, 12, 31),
TRUE, ""
)</f>
        <v/>
      </c>
      <c r="Z1036" s="75" t="str" cm="1">
        <f t="array" aca="1" ref="Z1036" ca="1">_xlfn.IFS(
AND($AN$14="Not year_end", Z1035&gt;last_payment_date), "",
AND($AN$14="Year_end", Z1035&gt;=last_payment_date), "",
AND($AN$14="Year_end"), DATE(YEAR(Z1035+1), 12, 31),
AND($AN$14="Not year_end", MONTH(Z1035)=12, DAY(Z1035)=31), DATE(YEAR(Z1034)+1, MONTH(Z1034), DAY(Z1034)),
AND($AN$14="Not year_end", OR(MONTH(Z1035)&lt;&gt;12, DAY(Z1035)&lt;&gt;31) ), DATE(YEAR(Z1035), 12, 31)
)</f>
        <v/>
      </c>
      <c r="AA1036" s="75" t="str" cm="1">
        <f t="array" aca="1" ref="AA1036" ca="1">_xlfn.IFS(AA1035="", "",
AND(AA1035=last_payment_date, OR(MONTH(AA1035)&lt;&gt;12, DAY(AA1035)&lt;&gt;31) ), DATE(YEAR(AA1035), 12, 31),
AND(MONTH(AA1035)=12, DAY(AA1035)=31, AA1035&gt;=last_payment_date), "",
AND(MONTH(AA1035)=12, DAY(AA1035)&lt;&gt;31),  EOMONTH(AA1035,0),
AND(MONTH(AA1035)=12, DAY(AA1035)=31, $AH$14="Not end"),  EDATE(AA1034,1),
AND($AH$14="Not end"), EDATE(AA1035, 1),
AND($AH$14="End"), EOMONTH(AA1035, 1)
)</f>
        <v/>
      </c>
      <c r="AB1036" s="75" t="str" cm="1">
        <f t="array" aca="1" ref="AB1036" ca="1">_xlfn.IFS(AB1035="","",
AND(AB1035=last_rou_date), "",
AND($B$3="İllik"),DATE(YEAR(AB1035)+1,MONTH(AB1035),DAY(AB1035) ),
AND($B$3="Aylıq", $AH$14="Not end"), EDATE(AB1035,1),
AND($B$3="Aylıq", $AH$14="End"), EOMONTH(AB1035,1)
)</f>
        <v/>
      </c>
      <c r="AC1036" s="75" t="str" cm="1">
        <f t="array" aca="1" ref="AC1036" ca="1">_xlfn.IFS(
AND($AN$14="Not year_end", AC1035&gt;last_rou_date), "",
AND($AN$14="Year_end", AC1035&gt;=last_rou_date), "",
AND($AN$14="Year_end"), DATE(YEAR(AC1035+1), 12, 31),
AND($AN$14="Not year_end", MONTH(AC1035)=12, DAY(AC1035)=31), DATE(YEAR(AC1034)+1, MONTH(AC1034), DAY(AC1034)),
AND($AN$14="Not year_end", OR(MONTH(AC1035)&lt;&gt;12, DAY(AC1035)&lt;&gt;31) ), DATE(YEAR(AC1035), 12, 31)
)</f>
        <v/>
      </c>
      <c r="AD1036" s="75" t="str" cm="1">
        <f t="array" aca="1" ref="AD1036" ca="1">_xlfn.IFS(AD1035="", "",
AND(AD1035=last_rou_date, OR(MONTH(AD1035)&lt;&gt;12, DAY(AD1035)&lt;&gt;31) ), DATE(YEAR(AD1035), 12, 31),
AND(MONTH(AD1035)=12, DAY(AD1035)=31, AD1035&gt;=last_rou_date), "",
AND(MONTH(AD1035)=12, DAY(AD1035)&lt;&gt;31),  EOMONTH(AD1035,0),
AND(MONTH(AD1035)=12, DAY(AD1035)=31, $AH$14="Not end"),  EDATE(AD1034,1),
AND($AH$14="Not end"), EDATE(AD1035, 1),
AND($AH$14="End"), EOMONTH(AD1035, 1)
)</f>
        <v/>
      </c>
      <c r="AE1036" s="51" t="str" cm="1">
        <f t="array" ref="AE1036">_xlfn.IFS(W1036="", "",
AND(W1036&gt;0, W1036&lt;=$B$4, $C$2="İllik artım, faiz olaraq", $D$2&gt;0, $B$3="İllik"), $B$5*((1+$D$2)^(W1036-1)),
AND(W1036&gt;0, W1036&lt;=$B$4, $C$2="İllik artım, faiz olaraq", $D$2&gt;0, $B$3="Aylıq"), $B$5*((1+$D$2)^ROUNDDOWN((W1036-1)/12,0)),
AND(W1036=1, $C$2="Aşağıdakı kimi dəyişir", ), $B$5,
AND(W1036&gt;1, W1036&lt;=$B$4, $C$2="Aşağıdakı kimi dəyişir"), IFERROR(VLOOKUP(W1036, $C$4:$D$7, 2, FALSE), AE1035),
AND(W1036&gt;0, W1036&lt;=$B$4), $B$5,
TRUE,0 )</f>
        <v/>
      </c>
      <c r="AF1036" s="51" t="str">
        <f t="shared" ca="1" si="46"/>
        <v/>
      </c>
    </row>
    <row r="1037" spans="1:32" x14ac:dyDescent="0.4">
      <c r="A1037" s="13" t="str" cm="1">
        <f t="array" aca="1" ref="A1037" ca="1">_xlfn.IFS(
AND(SUMIFS(lease_table_interest_accruals, lease_table_dates, A1036)&gt;0, COUNTIFS($E$14:E1036, "Interest accrual", $A$14:A1036, A1036)=0),  A1036,
AND(SUMIFS(lease_table_payments, lease_table_dates, A1036)&gt;0, COUNTIFS($E$14:E1036, "Payment", $A$14:A1036, A1036)=0),  A1036,
AND(SUMIFS(rou_table_deprs, rou_table_dates, A1036)&gt;0, COUNTIFS($E$14:E1036, "Depreciation", $A$14:A1036, A1036)=0),  A1036,
TRUE,  IFERROR(INDEX(rou_table_dates,  MATCH(A1036, rou_table_dates)+1, ), "")
)</f>
        <v/>
      </c>
      <c r="B1037" s="1" t="str" cm="1">
        <f t="array" aca="1" ref="B1037" ca="1">_xlfn.IFS(
AND(E1037="Payment", A1037=$B$2), $AM$14,
E1037="Payment", $AM$15,
E1037="Interest accrual", $AM$18,
E1037="Depreciation", $AM$17,
TRUE, "")</f>
        <v/>
      </c>
      <c r="C1037" s="1" t="str" cm="1">
        <f t="array" aca="1" ref="C1037" ca="1">_xlfn.IFS(
E1037="Payment", $AM$19,
E1037="Interest accrual", $AM$15,
E1037="Depreciation", $AM$16,
TRUE, "")</f>
        <v/>
      </c>
      <c r="D1037" s="1" t="str" cm="1">
        <f t="array" aca="1" ref="D1037" ca="1">_xlfn.IFS(
E1037="Payment", _xlfn.XLOOKUP(A1037, lease_table_dates, lease_table_payments, 0, 0),
E1037="Interest accrual", _xlfn.XLOOKUP(A1037, lease_table_dates, lease_table_interest_accruals, 0, 0),
E1037="Depreciation", _xlfn.XLOOKUP(A1037, rou_table_dates, rou_table_deprs, 0, 0),
TRUE, ""
)</f>
        <v/>
      </c>
      <c r="E1037" s="7" t="str" cm="1">
        <f t="array" aca="1" ref="E1037" ca="1">_xlfn.IFS(
AND(SUMIFS(lease_table_interest_accruals, lease_table_dates, A1037)&gt;0, COUNTIFS($E$14:E1036, "Interest accrual", $A$14:A1036, A1037)=0), "Interest accrual",
AND(SUMIFS(lease_table_payments, lease_table_dates, A1037)&gt;0, COUNTIFS($E$14:E1036, "Payment", $A$14:A1036, A1037)=0), "Payment",
AND(SUMIFS(rou_table_deprs, rou_table_dates, A1037)&gt;0, COUNTIFS($E$14:E1036, "Depreciation", $A$14:A1036, A1037)=0), "Depreciation",
TRUE,  ""
)</f>
        <v/>
      </c>
      <c r="G1037" s="13" t="str" cm="1">
        <f t="array" aca="1" ref="G1037" ca="1">_xlfn.IFS(
AND($B$11="Hə", $B$3="İllik"), Z1037,
AND($B$11="Hə", $B$3="Aylıq"), AA1037,
$B$11="Yox", X1037)</f>
        <v/>
      </c>
      <c r="H1037" s="1" t="str" cm="1">
        <f t="array" aca="1" ref="H1037" ca="1">_xlfn.IFS( G1037="", "",
TRUE, ROUND( H1036+I1037-J1037, 2) )</f>
        <v/>
      </c>
      <c r="I1037" s="1" t="str" cm="1">
        <f t="array" aca="1" ref="I1037" ca="1">_xlfn.IFS(G1037="", "",
G1037=last_payment_date, (J1037-H1036),
 TRUE,  -  (H1036- H1036* (1+$B$6)^ (_xlfn.DAYS(G1037,G1036)/365) )
)</f>
        <v/>
      </c>
      <c r="J1037" s="1" t="str" cm="1">
        <f t="array" aca="1" ref="J1037" ca="1">_xlfn.IFS(G1037="", "",
TRUE, _xlfn.XLOOKUP(G1037,  payment_dates, payments,0,0)
)</f>
        <v/>
      </c>
      <c r="L1037" s="8" t="str" cm="1">
        <f t="array" aca="1" ref="L1037" ca="1">_xlfn.IFS(
AND($B$11="Hə", $B$3="İllik"), AC1037,
AND($B$11="Hə", $B$3="Aylıq"), AD1037,
$B$11="Yox", AB1037)</f>
        <v/>
      </c>
      <c r="M1037" s="1" t="str" cm="1">
        <f t="array" aca="1" ref="M1037" ca="1">_xlfn.IFS( L1037="", "",
(M1036-N1037)&lt;=0.5, 0,
TRUE,  M1036-N1037)</f>
        <v/>
      </c>
      <c r="N1037" s="7" t="str" cm="1">
        <f t="array" aca="1" ref="N1037" ca="1">_xlfn.IFS(
L1037="", "",
TRUE, MIN(M1036, ROUND($M$14/ (last_rou_date - $B$2) * (L1037-L1036), 2) )
)</f>
        <v/>
      </c>
      <c r="P1037" s="59" t="str">
        <f t="shared" ca="1" si="48"/>
        <v/>
      </c>
      <c r="Q1037" s="1" t="str" cm="1">
        <f t="array" aca="1" ref="Q1037" ca="1">_xlfn.IFS(P1037="","",
$B$11="Hə", _xlfn.XLOOKUP(DATE(P1037, 12, 31), rou_table_dates, rou_table_nbvs,0, 0),
TRUE,  MAX(0, ROUND($M$14 - $M$14/ (last_rou_date - $B$2) * (DATE(P1037,12,31) - $B$2), 2) )
)</f>
        <v/>
      </c>
      <c r="R1037" s="1" t="str" cm="1">
        <f t="array" aca="1" ref="R1037" ca="1">_xlfn.IFS(P1037="","",
$B$11="Hə", _xlfn.XLOOKUP(DATE(P1037, 12, 31), lease_table_dates, lease_table_balances,0, 0),
TRUE, IFERROR( XNPV($B$6, IF(payment_dates &gt;DATE(P1037, 12, 31), payments,  0),  IF(payment_dates &gt;DATE(P1037, 12, 31), payment_dates,  DATE(P1037, 12, 31))    ),0)
)</f>
        <v/>
      </c>
      <c r="S1037" s="1" t="str" cm="1">
        <f t="array" aca="1" ref="S1037" ca="1">_xlfn.IFS(P1037="","",
TRUE,  MIN( MIN(Q1036, $M$14), ROUND($M$14/ (last_rou_date - $B$2) * (DATE(P1037,12,31) - MAX($B$2, DATE(P1037-1, 12, 31))), 2) )
)</f>
        <v/>
      </c>
      <c r="T1037" s="7" t="str" cm="1">
        <f t="array" aca="1" ref="T1037" ca="1">_xlfn.IFS(P1037="", "",
ISTEXT(R1036), R1037- (H1037 - SUMIFS( lease_table_payments, lease_table_years, P1037) -$AG$14 ),
AND(ISNUMBER(R1036), R1037&lt;&gt;""),   R1037- (R1036 - SUMIFS( lease_table_payments, lease_table_years, P1037) )
)</f>
        <v/>
      </c>
      <c r="V1037" s="64">
        <f t="shared" si="47"/>
        <v>1024</v>
      </c>
      <c r="W1037" s="51" t="str" cm="1">
        <f t="array" ref="W1037">_xlfn.IFS(
OR(W1036=$B$4, W1036=""),"",
TRUE,W1036+1
)</f>
        <v/>
      </c>
      <c r="X1037" s="51" t="str" cm="1">
        <f t="array" ref="X1037">_xlfn.IFS(X1036="","",
W1037="", "",
AND($B$3="İllik"),DATE(YEAR(X1036)+1,MONTH(X1036),DAY(X1036) ),
AND($B$3="Aylıq", $AH$14="Not end"), EDATE(X1036,1),
AND($B$3="Aylıq", $AH$14="End"), EOMONTH(X1036,1)
)</f>
        <v/>
      </c>
      <c r="Y1037" s="51" t="str" cm="1">
        <f t="array" aca="1" ref="Y1037" ca="1">_xlfn.IFS(
AND($B$7="Dövrün əvvəlində", Y1036&lt;=last_rou_date), DATE(YEAR(Y1036)+1, 12, 31),
AND($B$7="Dövrün sonunda", Y1036&lt;=last_payment_date), DATE(YEAR(Y1036)+1, 12, 31),
TRUE, ""
)</f>
        <v/>
      </c>
      <c r="Z1037" s="75" t="str" cm="1">
        <f t="array" aca="1" ref="Z1037" ca="1">_xlfn.IFS(
AND($AN$14="Not year_end", Z1036&gt;last_payment_date), "",
AND($AN$14="Year_end", Z1036&gt;=last_payment_date), "",
AND($AN$14="Year_end"), DATE(YEAR(Z1036+1), 12, 31),
AND($AN$14="Not year_end", MONTH(Z1036)=12, DAY(Z1036)=31), DATE(YEAR(Z1035)+1, MONTH(Z1035), DAY(Z1035)),
AND($AN$14="Not year_end", OR(MONTH(Z1036)&lt;&gt;12, DAY(Z1036)&lt;&gt;31) ), DATE(YEAR(Z1036), 12, 31)
)</f>
        <v/>
      </c>
      <c r="AA1037" s="75" t="str" cm="1">
        <f t="array" aca="1" ref="AA1037" ca="1">_xlfn.IFS(AA1036="", "",
AND(AA1036=last_payment_date, OR(MONTH(AA1036)&lt;&gt;12, DAY(AA1036)&lt;&gt;31) ), DATE(YEAR(AA1036), 12, 31),
AND(MONTH(AA1036)=12, DAY(AA1036)=31, AA1036&gt;=last_payment_date), "",
AND(MONTH(AA1036)=12, DAY(AA1036)&lt;&gt;31),  EOMONTH(AA1036,0),
AND(MONTH(AA1036)=12, DAY(AA1036)=31, $AH$14="Not end"),  EDATE(AA1035,1),
AND($AH$14="Not end"), EDATE(AA1036, 1),
AND($AH$14="End"), EOMONTH(AA1036, 1)
)</f>
        <v/>
      </c>
      <c r="AB1037" s="75" t="str" cm="1">
        <f t="array" aca="1" ref="AB1037" ca="1">_xlfn.IFS(AB1036="","",
AND(AB1036=last_rou_date), "",
AND($B$3="İllik"),DATE(YEAR(AB1036)+1,MONTH(AB1036),DAY(AB1036) ),
AND($B$3="Aylıq", $AH$14="Not end"), EDATE(AB1036,1),
AND($B$3="Aylıq", $AH$14="End"), EOMONTH(AB1036,1)
)</f>
        <v/>
      </c>
      <c r="AC1037" s="75" t="str" cm="1">
        <f t="array" aca="1" ref="AC1037" ca="1">_xlfn.IFS(
AND($AN$14="Not year_end", AC1036&gt;last_rou_date), "",
AND($AN$14="Year_end", AC1036&gt;=last_rou_date), "",
AND($AN$14="Year_end"), DATE(YEAR(AC1036+1), 12, 31),
AND($AN$14="Not year_end", MONTH(AC1036)=12, DAY(AC1036)=31), DATE(YEAR(AC1035)+1, MONTH(AC1035), DAY(AC1035)),
AND($AN$14="Not year_end", OR(MONTH(AC1036)&lt;&gt;12, DAY(AC1036)&lt;&gt;31) ), DATE(YEAR(AC1036), 12, 31)
)</f>
        <v/>
      </c>
      <c r="AD1037" s="75" t="str" cm="1">
        <f t="array" aca="1" ref="AD1037" ca="1">_xlfn.IFS(AD1036="", "",
AND(AD1036=last_rou_date, OR(MONTH(AD1036)&lt;&gt;12, DAY(AD1036)&lt;&gt;31) ), DATE(YEAR(AD1036), 12, 31),
AND(MONTH(AD1036)=12, DAY(AD1036)=31, AD1036&gt;=last_rou_date), "",
AND(MONTH(AD1036)=12, DAY(AD1036)&lt;&gt;31),  EOMONTH(AD1036,0),
AND(MONTH(AD1036)=12, DAY(AD1036)=31, $AH$14="Not end"),  EDATE(AD1035,1),
AND($AH$14="Not end"), EDATE(AD1036, 1),
AND($AH$14="End"), EOMONTH(AD1036, 1)
)</f>
        <v/>
      </c>
      <c r="AE1037" s="51" t="str" cm="1">
        <f t="array" ref="AE1037">_xlfn.IFS(W1037="", "",
AND(W1037&gt;0, W1037&lt;=$B$4, $C$2="İllik artım, faiz olaraq", $D$2&gt;0, $B$3="İllik"), $B$5*((1+$D$2)^(W1037-1)),
AND(W1037&gt;0, W1037&lt;=$B$4, $C$2="İllik artım, faiz olaraq", $D$2&gt;0, $B$3="Aylıq"), $B$5*((1+$D$2)^ROUNDDOWN((W1037-1)/12,0)),
AND(W1037=1, $C$2="Aşağıdakı kimi dəyişir", ), $B$5,
AND(W1037&gt;1, W1037&lt;=$B$4, $C$2="Aşağıdakı kimi dəyişir"), IFERROR(VLOOKUP(W1037, $C$4:$D$7, 2, FALSE), AE1036),
AND(W1037&gt;0, W1037&lt;=$B$4), $B$5,
TRUE,0 )</f>
        <v/>
      </c>
      <c r="AF1037" s="51" t="str">
        <f t="shared" ca="1" si="46"/>
        <v/>
      </c>
    </row>
    <row r="1038" spans="1:32" x14ac:dyDescent="0.4">
      <c r="A1038" s="13" t="str" cm="1">
        <f t="array" aca="1" ref="A1038" ca="1">_xlfn.IFS(
AND(SUMIFS(lease_table_interest_accruals, lease_table_dates, A1037)&gt;0, COUNTIFS($E$14:E1037, "Interest accrual", $A$14:A1037, A1037)=0),  A1037,
AND(SUMIFS(lease_table_payments, lease_table_dates, A1037)&gt;0, COUNTIFS($E$14:E1037, "Payment", $A$14:A1037, A1037)=0),  A1037,
AND(SUMIFS(rou_table_deprs, rou_table_dates, A1037)&gt;0, COUNTIFS($E$14:E1037, "Depreciation", $A$14:A1037, A1037)=0),  A1037,
TRUE,  IFERROR(INDEX(rou_table_dates,  MATCH(A1037, rou_table_dates)+1, ), "")
)</f>
        <v/>
      </c>
      <c r="B1038" s="1" t="str" cm="1">
        <f t="array" aca="1" ref="B1038" ca="1">_xlfn.IFS(
AND(E1038="Payment", A1038=$B$2), $AM$14,
E1038="Payment", $AM$15,
E1038="Interest accrual", $AM$18,
E1038="Depreciation", $AM$17,
TRUE, "")</f>
        <v/>
      </c>
      <c r="C1038" s="1" t="str" cm="1">
        <f t="array" aca="1" ref="C1038" ca="1">_xlfn.IFS(
E1038="Payment", $AM$19,
E1038="Interest accrual", $AM$15,
E1038="Depreciation", $AM$16,
TRUE, "")</f>
        <v/>
      </c>
      <c r="D1038" s="1" t="str" cm="1">
        <f t="array" aca="1" ref="D1038" ca="1">_xlfn.IFS(
E1038="Payment", _xlfn.XLOOKUP(A1038, lease_table_dates, lease_table_payments, 0, 0),
E1038="Interest accrual", _xlfn.XLOOKUP(A1038, lease_table_dates, lease_table_interest_accruals, 0, 0),
E1038="Depreciation", _xlfn.XLOOKUP(A1038, rou_table_dates, rou_table_deprs, 0, 0),
TRUE, ""
)</f>
        <v/>
      </c>
      <c r="E1038" s="7" t="str" cm="1">
        <f t="array" aca="1" ref="E1038" ca="1">_xlfn.IFS(
AND(SUMIFS(lease_table_interest_accruals, lease_table_dates, A1038)&gt;0, COUNTIFS($E$14:E1037, "Interest accrual", $A$14:A1037, A1038)=0), "Interest accrual",
AND(SUMIFS(lease_table_payments, lease_table_dates, A1038)&gt;0, COUNTIFS($E$14:E1037, "Payment", $A$14:A1037, A1038)=0), "Payment",
AND(SUMIFS(rou_table_deprs, rou_table_dates, A1038)&gt;0, COUNTIFS($E$14:E1037, "Depreciation", $A$14:A1037, A1038)=0), "Depreciation",
TRUE,  ""
)</f>
        <v/>
      </c>
      <c r="G1038" s="13" t="str" cm="1">
        <f t="array" aca="1" ref="G1038" ca="1">_xlfn.IFS(
AND($B$11="Hə", $B$3="İllik"), Z1038,
AND($B$11="Hə", $B$3="Aylıq"), AA1038,
$B$11="Yox", X1038)</f>
        <v/>
      </c>
      <c r="H1038" s="1" t="str" cm="1">
        <f t="array" aca="1" ref="H1038" ca="1">_xlfn.IFS( G1038="", "",
TRUE, ROUND( H1037+I1038-J1038, 2) )</f>
        <v/>
      </c>
      <c r="I1038" s="1" t="str" cm="1">
        <f t="array" aca="1" ref="I1038" ca="1">_xlfn.IFS(G1038="", "",
G1038=last_payment_date, (J1038-H1037),
 TRUE,  -  (H1037- H1037* (1+$B$6)^ (_xlfn.DAYS(G1038,G1037)/365) )
)</f>
        <v/>
      </c>
      <c r="J1038" s="1" t="str" cm="1">
        <f t="array" aca="1" ref="J1038" ca="1">_xlfn.IFS(G1038="", "",
TRUE, _xlfn.XLOOKUP(G1038,  payment_dates, payments,0,0)
)</f>
        <v/>
      </c>
      <c r="L1038" s="8" t="str" cm="1">
        <f t="array" aca="1" ref="L1038" ca="1">_xlfn.IFS(
AND($B$11="Hə", $B$3="İllik"), AC1038,
AND($B$11="Hə", $B$3="Aylıq"), AD1038,
$B$11="Yox", AB1038)</f>
        <v/>
      </c>
      <c r="M1038" s="1" t="str" cm="1">
        <f t="array" aca="1" ref="M1038" ca="1">_xlfn.IFS( L1038="", "",
(M1037-N1038)&lt;=0.5, 0,
TRUE,  M1037-N1038)</f>
        <v/>
      </c>
      <c r="N1038" s="7" t="str" cm="1">
        <f t="array" aca="1" ref="N1038" ca="1">_xlfn.IFS(
L1038="", "",
TRUE, MIN(M1037, ROUND($M$14/ (last_rou_date - $B$2) * (L1038-L1037), 2) )
)</f>
        <v/>
      </c>
      <c r="P1038" s="59" t="str">
        <f t="shared" ca="1" si="48"/>
        <v/>
      </c>
      <c r="Q1038" s="1" t="str" cm="1">
        <f t="array" aca="1" ref="Q1038" ca="1">_xlfn.IFS(P1038="","",
$B$11="Hə", _xlfn.XLOOKUP(DATE(P1038, 12, 31), rou_table_dates, rou_table_nbvs,0, 0),
TRUE,  MAX(0, ROUND($M$14 - $M$14/ (last_rou_date - $B$2) * (DATE(P1038,12,31) - $B$2), 2) )
)</f>
        <v/>
      </c>
      <c r="R1038" s="1" t="str" cm="1">
        <f t="array" aca="1" ref="R1038" ca="1">_xlfn.IFS(P1038="","",
$B$11="Hə", _xlfn.XLOOKUP(DATE(P1038, 12, 31), lease_table_dates, lease_table_balances,0, 0),
TRUE, IFERROR( XNPV($B$6, IF(payment_dates &gt;DATE(P1038, 12, 31), payments,  0),  IF(payment_dates &gt;DATE(P1038, 12, 31), payment_dates,  DATE(P1038, 12, 31))    ),0)
)</f>
        <v/>
      </c>
      <c r="S1038" s="1" t="str" cm="1">
        <f t="array" aca="1" ref="S1038" ca="1">_xlfn.IFS(P1038="","",
TRUE,  MIN( MIN(Q1037, $M$14), ROUND($M$14/ (last_rou_date - $B$2) * (DATE(P1038,12,31) - MAX($B$2, DATE(P1038-1, 12, 31))), 2) )
)</f>
        <v/>
      </c>
      <c r="T1038" s="7" t="str" cm="1">
        <f t="array" aca="1" ref="T1038" ca="1">_xlfn.IFS(P1038="", "",
ISTEXT(R1037), R1038- (H1038 - SUMIFS( lease_table_payments, lease_table_years, P1038) -$AG$14 ),
AND(ISNUMBER(R1037), R1038&lt;&gt;""),   R1038- (R1037 - SUMIFS( lease_table_payments, lease_table_years, P1038) )
)</f>
        <v/>
      </c>
      <c r="V1038" s="64">
        <f t="shared" si="47"/>
        <v>1025</v>
      </c>
      <c r="W1038" s="51" t="str" cm="1">
        <f t="array" ref="W1038">_xlfn.IFS(
OR(W1037=$B$4, W1037=""),"",
TRUE,W1037+1
)</f>
        <v/>
      </c>
      <c r="X1038" s="51" t="str" cm="1">
        <f t="array" ref="X1038">_xlfn.IFS(X1037="","",
W1038="", "",
AND($B$3="İllik"),DATE(YEAR(X1037)+1,MONTH(X1037),DAY(X1037) ),
AND($B$3="Aylıq", $AH$14="Not end"), EDATE(X1037,1),
AND($B$3="Aylıq", $AH$14="End"), EOMONTH(X1037,1)
)</f>
        <v/>
      </c>
      <c r="Y1038" s="51" t="str" cm="1">
        <f t="array" aca="1" ref="Y1038" ca="1">_xlfn.IFS(
AND($B$7="Dövrün əvvəlində", Y1037&lt;=last_rou_date), DATE(YEAR(Y1037)+1, 12, 31),
AND($B$7="Dövrün sonunda", Y1037&lt;=last_payment_date), DATE(YEAR(Y1037)+1, 12, 31),
TRUE, ""
)</f>
        <v/>
      </c>
      <c r="Z1038" s="75" t="str" cm="1">
        <f t="array" aca="1" ref="Z1038" ca="1">_xlfn.IFS(
AND($AN$14="Not year_end", Z1037&gt;last_payment_date), "",
AND($AN$14="Year_end", Z1037&gt;=last_payment_date), "",
AND($AN$14="Year_end"), DATE(YEAR(Z1037+1), 12, 31),
AND($AN$14="Not year_end", MONTH(Z1037)=12, DAY(Z1037)=31), DATE(YEAR(Z1036)+1, MONTH(Z1036), DAY(Z1036)),
AND($AN$14="Not year_end", OR(MONTH(Z1037)&lt;&gt;12, DAY(Z1037)&lt;&gt;31) ), DATE(YEAR(Z1037), 12, 31)
)</f>
        <v/>
      </c>
      <c r="AA1038" s="75" t="str" cm="1">
        <f t="array" aca="1" ref="AA1038" ca="1">_xlfn.IFS(AA1037="", "",
AND(AA1037=last_payment_date, OR(MONTH(AA1037)&lt;&gt;12, DAY(AA1037)&lt;&gt;31) ), DATE(YEAR(AA1037), 12, 31),
AND(MONTH(AA1037)=12, DAY(AA1037)=31, AA1037&gt;=last_payment_date), "",
AND(MONTH(AA1037)=12, DAY(AA1037)&lt;&gt;31),  EOMONTH(AA1037,0),
AND(MONTH(AA1037)=12, DAY(AA1037)=31, $AH$14="Not end"),  EDATE(AA1036,1),
AND($AH$14="Not end"), EDATE(AA1037, 1),
AND($AH$14="End"), EOMONTH(AA1037, 1)
)</f>
        <v/>
      </c>
      <c r="AB1038" s="75" t="str" cm="1">
        <f t="array" aca="1" ref="AB1038" ca="1">_xlfn.IFS(AB1037="","",
AND(AB1037=last_rou_date), "",
AND($B$3="İllik"),DATE(YEAR(AB1037)+1,MONTH(AB1037),DAY(AB1037) ),
AND($B$3="Aylıq", $AH$14="Not end"), EDATE(AB1037,1),
AND($B$3="Aylıq", $AH$14="End"), EOMONTH(AB1037,1)
)</f>
        <v/>
      </c>
      <c r="AC1038" s="75" t="str" cm="1">
        <f t="array" aca="1" ref="AC1038" ca="1">_xlfn.IFS(
AND($AN$14="Not year_end", AC1037&gt;last_rou_date), "",
AND($AN$14="Year_end", AC1037&gt;=last_rou_date), "",
AND($AN$14="Year_end"), DATE(YEAR(AC1037+1), 12, 31),
AND($AN$14="Not year_end", MONTH(AC1037)=12, DAY(AC1037)=31), DATE(YEAR(AC1036)+1, MONTH(AC1036), DAY(AC1036)),
AND($AN$14="Not year_end", OR(MONTH(AC1037)&lt;&gt;12, DAY(AC1037)&lt;&gt;31) ), DATE(YEAR(AC1037), 12, 31)
)</f>
        <v/>
      </c>
      <c r="AD1038" s="75" t="str" cm="1">
        <f t="array" aca="1" ref="AD1038" ca="1">_xlfn.IFS(AD1037="", "",
AND(AD1037=last_rou_date, OR(MONTH(AD1037)&lt;&gt;12, DAY(AD1037)&lt;&gt;31) ), DATE(YEAR(AD1037), 12, 31),
AND(MONTH(AD1037)=12, DAY(AD1037)=31, AD1037&gt;=last_rou_date), "",
AND(MONTH(AD1037)=12, DAY(AD1037)&lt;&gt;31),  EOMONTH(AD1037,0),
AND(MONTH(AD1037)=12, DAY(AD1037)=31, $AH$14="Not end"),  EDATE(AD1036,1),
AND($AH$14="Not end"), EDATE(AD1037, 1),
AND($AH$14="End"), EOMONTH(AD1037, 1)
)</f>
        <v/>
      </c>
      <c r="AE1038" s="51" t="str" cm="1">
        <f t="array" ref="AE1038">_xlfn.IFS(W1038="", "",
AND(W1038&gt;0, W1038&lt;=$B$4, $C$2="İllik artım, faiz olaraq", $D$2&gt;0, $B$3="İllik"), $B$5*((1+$D$2)^(W1038-1)),
AND(W1038&gt;0, W1038&lt;=$B$4, $C$2="İllik artım, faiz olaraq", $D$2&gt;0, $B$3="Aylıq"), $B$5*((1+$D$2)^ROUNDDOWN((W1038-1)/12,0)),
AND(W1038=1, $C$2="Aşağıdakı kimi dəyişir", ), $B$5,
AND(W1038&gt;1, W1038&lt;=$B$4, $C$2="Aşağıdakı kimi dəyişir"), IFERROR(VLOOKUP(W1038, $C$4:$D$7, 2, FALSE), AE1037),
AND(W1038&gt;0, W1038&lt;=$B$4), $B$5,
TRUE,0 )</f>
        <v/>
      </c>
      <c r="AF1038" s="51" t="str">
        <f t="shared" ca="1" si="46"/>
        <v/>
      </c>
    </row>
    <row r="1039" spans="1:32" x14ac:dyDescent="0.4">
      <c r="A1039" s="13" t="str" cm="1">
        <f t="array" aca="1" ref="A1039" ca="1">_xlfn.IFS(
AND(SUMIFS(lease_table_interest_accruals, lease_table_dates, A1038)&gt;0, COUNTIFS($E$14:E1038, "Interest accrual", $A$14:A1038, A1038)=0),  A1038,
AND(SUMIFS(lease_table_payments, lease_table_dates, A1038)&gt;0, COUNTIFS($E$14:E1038, "Payment", $A$14:A1038, A1038)=0),  A1038,
AND(SUMIFS(rou_table_deprs, rou_table_dates, A1038)&gt;0, COUNTIFS($E$14:E1038, "Depreciation", $A$14:A1038, A1038)=0),  A1038,
TRUE,  IFERROR(INDEX(rou_table_dates,  MATCH(A1038, rou_table_dates)+1, ), "")
)</f>
        <v/>
      </c>
      <c r="B1039" s="1" t="str" cm="1">
        <f t="array" aca="1" ref="B1039" ca="1">_xlfn.IFS(
AND(E1039="Payment", A1039=$B$2), $AM$14,
E1039="Payment", $AM$15,
E1039="Interest accrual", $AM$18,
E1039="Depreciation", $AM$17,
TRUE, "")</f>
        <v/>
      </c>
      <c r="C1039" s="1" t="str" cm="1">
        <f t="array" aca="1" ref="C1039" ca="1">_xlfn.IFS(
E1039="Payment", $AM$19,
E1039="Interest accrual", $AM$15,
E1039="Depreciation", $AM$16,
TRUE, "")</f>
        <v/>
      </c>
      <c r="D1039" s="1" t="str" cm="1">
        <f t="array" aca="1" ref="D1039" ca="1">_xlfn.IFS(
E1039="Payment", _xlfn.XLOOKUP(A1039, lease_table_dates, lease_table_payments, 0, 0),
E1039="Interest accrual", _xlfn.XLOOKUP(A1039, lease_table_dates, lease_table_interest_accruals, 0, 0),
E1039="Depreciation", _xlfn.XLOOKUP(A1039, rou_table_dates, rou_table_deprs, 0, 0),
TRUE, ""
)</f>
        <v/>
      </c>
      <c r="E1039" s="7" t="str" cm="1">
        <f t="array" aca="1" ref="E1039" ca="1">_xlfn.IFS(
AND(SUMIFS(lease_table_interest_accruals, lease_table_dates, A1039)&gt;0, COUNTIFS($E$14:E1038, "Interest accrual", $A$14:A1038, A1039)=0), "Interest accrual",
AND(SUMIFS(lease_table_payments, lease_table_dates, A1039)&gt;0, COUNTIFS($E$14:E1038, "Payment", $A$14:A1038, A1039)=0), "Payment",
AND(SUMIFS(rou_table_deprs, rou_table_dates, A1039)&gt;0, COUNTIFS($E$14:E1038, "Depreciation", $A$14:A1038, A1039)=0), "Depreciation",
TRUE,  ""
)</f>
        <v/>
      </c>
      <c r="G1039" s="13" t="str" cm="1">
        <f t="array" aca="1" ref="G1039" ca="1">_xlfn.IFS(
AND($B$11="Hə", $B$3="İllik"), Z1039,
AND($B$11="Hə", $B$3="Aylıq"), AA1039,
$B$11="Yox", X1039)</f>
        <v/>
      </c>
      <c r="H1039" s="1" t="str" cm="1">
        <f t="array" aca="1" ref="H1039" ca="1">_xlfn.IFS( G1039="", "",
TRUE, ROUND( H1038+I1039-J1039, 2) )</f>
        <v/>
      </c>
      <c r="I1039" s="1" t="str" cm="1">
        <f t="array" aca="1" ref="I1039" ca="1">_xlfn.IFS(G1039="", "",
G1039=last_payment_date, (J1039-H1038),
 TRUE,  -  (H1038- H1038* (1+$B$6)^ (_xlfn.DAYS(G1039,G1038)/365) )
)</f>
        <v/>
      </c>
      <c r="J1039" s="1" t="str" cm="1">
        <f t="array" aca="1" ref="J1039" ca="1">_xlfn.IFS(G1039="", "",
TRUE, _xlfn.XLOOKUP(G1039,  payment_dates, payments,0,0)
)</f>
        <v/>
      </c>
      <c r="L1039" s="8" t="str" cm="1">
        <f t="array" aca="1" ref="L1039" ca="1">_xlfn.IFS(
AND($B$11="Hə", $B$3="İllik"), AC1039,
AND($B$11="Hə", $B$3="Aylıq"), AD1039,
$B$11="Yox", AB1039)</f>
        <v/>
      </c>
      <c r="M1039" s="1" t="str" cm="1">
        <f t="array" aca="1" ref="M1039" ca="1">_xlfn.IFS( L1039="", "",
(M1038-N1039)&lt;=0.5, 0,
TRUE,  M1038-N1039)</f>
        <v/>
      </c>
      <c r="N1039" s="7" t="str" cm="1">
        <f t="array" aca="1" ref="N1039" ca="1">_xlfn.IFS(
L1039="", "",
TRUE, MIN(M1038, ROUND($M$14/ (last_rou_date - $B$2) * (L1039-L1038), 2) )
)</f>
        <v/>
      </c>
      <c r="P1039" s="59" t="str">
        <f t="shared" ca="1" si="48"/>
        <v/>
      </c>
      <c r="Q1039" s="1" t="str" cm="1">
        <f t="array" aca="1" ref="Q1039" ca="1">_xlfn.IFS(P1039="","",
$B$11="Hə", _xlfn.XLOOKUP(DATE(P1039, 12, 31), rou_table_dates, rou_table_nbvs,0, 0),
TRUE,  MAX(0, ROUND($M$14 - $M$14/ (last_rou_date - $B$2) * (DATE(P1039,12,31) - $B$2), 2) )
)</f>
        <v/>
      </c>
      <c r="R1039" s="1" t="str" cm="1">
        <f t="array" aca="1" ref="R1039" ca="1">_xlfn.IFS(P1039="","",
$B$11="Hə", _xlfn.XLOOKUP(DATE(P1039, 12, 31), lease_table_dates, lease_table_balances,0, 0),
TRUE, IFERROR( XNPV($B$6, IF(payment_dates &gt;DATE(P1039, 12, 31), payments,  0),  IF(payment_dates &gt;DATE(P1039, 12, 31), payment_dates,  DATE(P1039, 12, 31))    ),0)
)</f>
        <v/>
      </c>
      <c r="S1039" s="1" t="str" cm="1">
        <f t="array" aca="1" ref="S1039" ca="1">_xlfn.IFS(P1039="","",
TRUE,  MIN( MIN(Q1038, $M$14), ROUND($M$14/ (last_rou_date - $B$2) * (DATE(P1039,12,31) - MAX($B$2, DATE(P1039-1, 12, 31))), 2) )
)</f>
        <v/>
      </c>
      <c r="T1039" s="7" t="str" cm="1">
        <f t="array" aca="1" ref="T1039" ca="1">_xlfn.IFS(P1039="", "",
ISTEXT(R1038), R1039- (H1039 - SUMIFS( lease_table_payments, lease_table_years, P1039) -$AG$14 ),
AND(ISNUMBER(R1038), R1039&lt;&gt;""),   R1039- (R1038 - SUMIFS( lease_table_payments, lease_table_years, P1039) )
)</f>
        <v/>
      </c>
      <c r="V1039" s="64">
        <f t="shared" si="47"/>
        <v>1026</v>
      </c>
      <c r="W1039" s="51" t="str" cm="1">
        <f t="array" ref="W1039">_xlfn.IFS(
OR(W1038=$B$4, W1038=""),"",
TRUE,W1038+1
)</f>
        <v/>
      </c>
      <c r="X1039" s="51" t="str" cm="1">
        <f t="array" ref="X1039">_xlfn.IFS(X1038="","",
W1039="", "",
AND($B$3="İllik"),DATE(YEAR(X1038)+1,MONTH(X1038),DAY(X1038) ),
AND($B$3="Aylıq", $AH$14="Not end"), EDATE(X1038,1),
AND($B$3="Aylıq", $AH$14="End"), EOMONTH(X1038,1)
)</f>
        <v/>
      </c>
      <c r="Y1039" s="51" t="str" cm="1">
        <f t="array" aca="1" ref="Y1039" ca="1">_xlfn.IFS(
AND($B$7="Dövrün əvvəlində", Y1038&lt;=last_rou_date), DATE(YEAR(Y1038)+1, 12, 31),
AND($B$7="Dövrün sonunda", Y1038&lt;=last_payment_date), DATE(YEAR(Y1038)+1, 12, 31),
TRUE, ""
)</f>
        <v/>
      </c>
      <c r="Z1039" s="75" t="str" cm="1">
        <f t="array" aca="1" ref="Z1039" ca="1">_xlfn.IFS(
AND($AN$14="Not year_end", Z1038&gt;last_payment_date), "",
AND($AN$14="Year_end", Z1038&gt;=last_payment_date), "",
AND($AN$14="Year_end"), DATE(YEAR(Z1038+1), 12, 31),
AND($AN$14="Not year_end", MONTH(Z1038)=12, DAY(Z1038)=31), DATE(YEAR(Z1037)+1, MONTH(Z1037), DAY(Z1037)),
AND($AN$14="Not year_end", OR(MONTH(Z1038)&lt;&gt;12, DAY(Z1038)&lt;&gt;31) ), DATE(YEAR(Z1038), 12, 31)
)</f>
        <v/>
      </c>
      <c r="AA1039" s="75" t="str" cm="1">
        <f t="array" aca="1" ref="AA1039" ca="1">_xlfn.IFS(AA1038="", "",
AND(AA1038=last_payment_date, OR(MONTH(AA1038)&lt;&gt;12, DAY(AA1038)&lt;&gt;31) ), DATE(YEAR(AA1038), 12, 31),
AND(MONTH(AA1038)=12, DAY(AA1038)=31, AA1038&gt;=last_payment_date), "",
AND(MONTH(AA1038)=12, DAY(AA1038)&lt;&gt;31),  EOMONTH(AA1038,0),
AND(MONTH(AA1038)=12, DAY(AA1038)=31, $AH$14="Not end"),  EDATE(AA1037,1),
AND($AH$14="Not end"), EDATE(AA1038, 1),
AND($AH$14="End"), EOMONTH(AA1038, 1)
)</f>
        <v/>
      </c>
      <c r="AB1039" s="75" t="str" cm="1">
        <f t="array" aca="1" ref="AB1039" ca="1">_xlfn.IFS(AB1038="","",
AND(AB1038=last_rou_date), "",
AND($B$3="İllik"),DATE(YEAR(AB1038)+1,MONTH(AB1038),DAY(AB1038) ),
AND($B$3="Aylıq", $AH$14="Not end"), EDATE(AB1038,1),
AND($B$3="Aylıq", $AH$14="End"), EOMONTH(AB1038,1)
)</f>
        <v/>
      </c>
      <c r="AC1039" s="75" t="str" cm="1">
        <f t="array" aca="1" ref="AC1039" ca="1">_xlfn.IFS(
AND($AN$14="Not year_end", AC1038&gt;last_rou_date), "",
AND($AN$14="Year_end", AC1038&gt;=last_rou_date), "",
AND($AN$14="Year_end"), DATE(YEAR(AC1038+1), 12, 31),
AND($AN$14="Not year_end", MONTH(AC1038)=12, DAY(AC1038)=31), DATE(YEAR(AC1037)+1, MONTH(AC1037), DAY(AC1037)),
AND($AN$14="Not year_end", OR(MONTH(AC1038)&lt;&gt;12, DAY(AC1038)&lt;&gt;31) ), DATE(YEAR(AC1038), 12, 31)
)</f>
        <v/>
      </c>
      <c r="AD1039" s="75" t="str" cm="1">
        <f t="array" aca="1" ref="AD1039" ca="1">_xlfn.IFS(AD1038="", "",
AND(AD1038=last_rou_date, OR(MONTH(AD1038)&lt;&gt;12, DAY(AD1038)&lt;&gt;31) ), DATE(YEAR(AD1038), 12, 31),
AND(MONTH(AD1038)=12, DAY(AD1038)=31, AD1038&gt;=last_rou_date), "",
AND(MONTH(AD1038)=12, DAY(AD1038)&lt;&gt;31),  EOMONTH(AD1038,0),
AND(MONTH(AD1038)=12, DAY(AD1038)=31, $AH$14="Not end"),  EDATE(AD1037,1),
AND($AH$14="Not end"), EDATE(AD1038, 1),
AND($AH$14="End"), EOMONTH(AD1038, 1)
)</f>
        <v/>
      </c>
      <c r="AE1039" s="51" t="str" cm="1">
        <f t="array" ref="AE1039">_xlfn.IFS(W1039="", "",
AND(W1039&gt;0, W1039&lt;=$B$4, $C$2="İllik artım, faiz olaraq", $D$2&gt;0, $B$3="İllik"), $B$5*((1+$D$2)^(W1039-1)),
AND(W1039&gt;0, W1039&lt;=$B$4, $C$2="İllik artım, faiz olaraq", $D$2&gt;0, $B$3="Aylıq"), $B$5*((1+$D$2)^ROUNDDOWN((W1039-1)/12,0)),
AND(W1039=1, $C$2="Aşağıdakı kimi dəyişir", ), $B$5,
AND(W1039&gt;1, W1039&lt;=$B$4, $C$2="Aşağıdakı kimi dəyişir"), IFERROR(VLOOKUP(W1039, $C$4:$D$7, 2, FALSE), AE1038),
AND(W1039&gt;0, W1039&lt;=$B$4), $B$5,
TRUE,0 )</f>
        <v/>
      </c>
      <c r="AF1039" s="51" t="str">
        <f t="shared" ref="AF1039:AF1102" ca="1" si="49">IF(G1039="","",YEAR(G1039))</f>
        <v/>
      </c>
    </row>
    <row r="1040" spans="1:32" x14ac:dyDescent="0.4">
      <c r="A1040" s="13" t="str" cm="1">
        <f t="array" aca="1" ref="A1040" ca="1">_xlfn.IFS(
AND(SUMIFS(lease_table_interest_accruals, lease_table_dates, A1039)&gt;0, COUNTIFS($E$14:E1039, "Interest accrual", $A$14:A1039, A1039)=0),  A1039,
AND(SUMIFS(lease_table_payments, lease_table_dates, A1039)&gt;0, COUNTIFS($E$14:E1039, "Payment", $A$14:A1039, A1039)=0),  A1039,
AND(SUMIFS(rou_table_deprs, rou_table_dates, A1039)&gt;0, COUNTIFS($E$14:E1039, "Depreciation", $A$14:A1039, A1039)=0),  A1039,
TRUE,  IFERROR(INDEX(rou_table_dates,  MATCH(A1039, rou_table_dates)+1, ), "")
)</f>
        <v/>
      </c>
      <c r="B1040" s="1" t="str" cm="1">
        <f t="array" aca="1" ref="B1040" ca="1">_xlfn.IFS(
AND(E1040="Payment", A1040=$B$2), $AM$14,
E1040="Payment", $AM$15,
E1040="Interest accrual", $AM$18,
E1040="Depreciation", $AM$17,
TRUE, "")</f>
        <v/>
      </c>
      <c r="C1040" s="1" t="str" cm="1">
        <f t="array" aca="1" ref="C1040" ca="1">_xlfn.IFS(
E1040="Payment", $AM$19,
E1040="Interest accrual", $AM$15,
E1040="Depreciation", $AM$16,
TRUE, "")</f>
        <v/>
      </c>
      <c r="D1040" s="1" t="str" cm="1">
        <f t="array" aca="1" ref="D1040" ca="1">_xlfn.IFS(
E1040="Payment", _xlfn.XLOOKUP(A1040, lease_table_dates, lease_table_payments, 0, 0),
E1040="Interest accrual", _xlfn.XLOOKUP(A1040, lease_table_dates, lease_table_interest_accruals, 0, 0),
E1040="Depreciation", _xlfn.XLOOKUP(A1040, rou_table_dates, rou_table_deprs, 0, 0),
TRUE, ""
)</f>
        <v/>
      </c>
      <c r="E1040" s="7" t="str" cm="1">
        <f t="array" aca="1" ref="E1040" ca="1">_xlfn.IFS(
AND(SUMIFS(lease_table_interest_accruals, lease_table_dates, A1040)&gt;0, COUNTIFS($E$14:E1039, "Interest accrual", $A$14:A1039, A1040)=0), "Interest accrual",
AND(SUMIFS(lease_table_payments, lease_table_dates, A1040)&gt;0, COUNTIFS($E$14:E1039, "Payment", $A$14:A1039, A1040)=0), "Payment",
AND(SUMIFS(rou_table_deprs, rou_table_dates, A1040)&gt;0, COUNTIFS($E$14:E1039, "Depreciation", $A$14:A1039, A1040)=0), "Depreciation",
TRUE,  ""
)</f>
        <v/>
      </c>
      <c r="G1040" s="13" t="str" cm="1">
        <f t="array" aca="1" ref="G1040" ca="1">_xlfn.IFS(
AND($B$11="Hə", $B$3="İllik"), Z1040,
AND($B$11="Hə", $B$3="Aylıq"), AA1040,
$B$11="Yox", X1040)</f>
        <v/>
      </c>
      <c r="H1040" s="1" t="str" cm="1">
        <f t="array" aca="1" ref="H1040" ca="1">_xlfn.IFS( G1040="", "",
TRUE, ROUND( H1039+I1040-J1040, 2) )</f>
        <v/>
      </c>
      <c r="I1040" s="1" t="str" cm="1">
        <f t="array" aca="1" ref="I1040" ca="1">_xlfn.IFS(G1040="", "",
G1040=last_payment_date, (J1040-H1039),
 TRUE,  -  (H1039- H1039* (1+$B$6)^ (_xlfn.DAYS(G1040,G1039)/365) )
)</f>
        <v/>
      </c>
      <c r="J1040" s="1" t="str" cm="1">
        <f t="array" aca="1" ref="J1040" ca="1">_xlfn.IFS(G1040="", "",
TRUE, _xlfn.XLOOKUP(G1040,  payment_dates, payments,0,0)
)</f>
        <v/>
      </c>
      <c r="L1040" s="8" t="str" cm="1">
        <f t="array" aca="1" ref="L1040" ca="1">_xlfn.IFS(
AND($B$11="Hə", $B$3="İllik"), AC1040,
AND($B$11="Hə", $B$3="Aylıq"), AD1040,
$B$11="Yox", AB1040)</f>
        <v/>
      </c>
      <c r="M1040" s="1" t="str" cm="1">
        <f t="array" aca="1" ref="M1040" ca="1">_xlfn.IFS( L1040="", "",
(M1039-N1040)&lt;=0.5, 0,
TRUE,  M1039-N1040)</f>
        <v/>
      </c>
      <c r="N1040" s="7" t="str" cm="1">
        <f t="array" aca="1" ref="N1040" ca="1">_xlfn.IFS(
L1040="", "",
TRUE, MIN(M1039, ROUND($M$14/ (last_rou_date - $B$2) * (L1040-L1039), 2) )
)</f>
        <v/>
      </c>
      <c r="P1040" s="59" t="str">
        <f t="shared" ca="1" si="48"/>
        <v/>
      </c>
      <c r="Q1040" s="1" t="str" cm="1">
        <f t="array" aca="1" ref="Q1040" ca="1">_xlfn.IFS(P1040="","",
$B$11="Hə", _xlfn.XLOOKUP(DATE(P1040, 12, 31), rou_table_dates, rou_table_nbvs,0, 0),
TRUE,  MAX(0, ROUND($M$14 - $M$14/ (last_rou_date - $B$2) * (DATE(P1040,12,31) - $B$2), 2) )
)</f>
        <v/>
      </c>
      <c r="R1040" s="1" t="str" cm="1">
        <f t="array" aca="1" ref="R1040" ca="1">_xlfn.IFS(P1040="","",
$B$11="Hə", _xlfn.XLOOKUP(DATE(P1040, 12, 31), lease_table_dates, lease_table_balances,0, 0),
TRUE, IFERROR( XNPV($B$6, IF(payment_dates &gt;DATE(P1040, 12, 31), payments,  0),  IF(payment_dates &gt;DATE(P1040, 12, 31), payment_dates,  DATE(P1040, 12, 31))    ),0)
)</f>
        <v/>
      </c>
      <c r="S1040" s="1" t="str" cm="1">
        <f t="array" aca="1" ref="S1040" ca="1">_xlfn.IFS(P1040="","",
TRUE,  MIN( MIN(Q1039, $M$14), ROUND($M$14/ (last_rou_date - $B$2) * (DATE(P1040,12,31) - MAX($B$2, DATE(P1040-1, 12, 31))), 2) )
)</f>
        <v/>
      </c>
      <c r="T1040" s="7" t="str" cm="1">
        <f t="array" aca="1" ref="T1040" ca="1">_xlfn.IFS(P1040="", "",
ISTEXT(R1039), R1040- (H1040 - SUMIFS( lease_table_payments, lease_table_years, P1040) -$AG$14 ),
AND(ISNUMBER(R1039), R1040&lt;&gt;""),   R1040- (R1039 - SUMIFS( lease_table_payments, lease_table_years, P1040) )
)</f>
        <v/>
      </c>
      <c r="V1040" s="64">
        <f t="shared" ref="V1040:V1103" si="50">V1039+1</f>
        <v>1027</v>
      </c>
      <c r="W1040" s="51" t="str" cm="1">
        <f t="array" ref="W1040">_xlfn.IFS(
OR(W1039=$B$4, W1039=""),"",
TRUE,W1039+1
)</f>
        <v/>
      </c>
      <c r="X1040" s="51" t="str" cm="1">
        <f t="array" ref="X1040">_xlfn.IFS(X1039="","",
W1040="", "",
AND($B$3="İllik"),DATE(YEAR(X1039)+1,MONTH(X1039),DAY(X1039) ),
AND($B$3="Aylıq", $AH$14="Not end"), EDATE(X1039,1),
AND($B$3="Aylıq", $AH$14="End"), EOMONTH(X1039,1)
)</f>
        <v/>
      </c>
      <c r="Y1040" s="51" t="str" cm="1">
        <f t="array" aca="1" ref="Y1040" ca="1">_xlfn.IFS(
AND($B$7="Dövrün əvvəlində", Y1039&lt;=last_rou_date), DATE(YEAR(Y1039)+1, 12, 31),
AND($B$7="Dövrün sonunda", Y1039&lt;=last_payment_date), DATE(YEAR(Y1039)+1, 12, 31),
TRUE, ""
)</f>
        <v/>
      </c>
      <c r="Z1040" s="75" t="str" cm="1">
        <f t="array" aca="1" ref="Z1040" ca="1">_xlfn.IFS(
AND($AN$14="Not year_end", Z1039&gt;last_payment_date), "",
AND($AN$14="Year_end", Z1039&gt;=last_payment_date), "",
AND($AN$14="Year_end"), DATE(YEAR(Z1039+1), 12, 31),
AND($AN$14="Not year_end", MONTH(Z1039)=12, DAY(Z1039)=31), DATE(YEAR(Z1038)+1, MONTH(Z1038), DAY(Z1038)),
AND($AN$14="Not year_end", OR(MONTH(Z1039)&lt;&gt;12, DAY(Z1039)&lt;&gt;31) ), DATE(YEAR(Z1039), 12, 31)
)</f>
        <v/>
      </c>
      <c r="AA1040" s="75" t="str" cm="1">
        <f t="array" aca="1" ref="AA1040" ca="1">_xlfn.IFS(AA1039="", "",
AND(AA1039=last_payment_date, OR(MONTH(AA1039)&lt;&gt;12, DAY(AA1039)&lt;&gt;31) ), DATE(YEAR(AA1039), 12, 31),
AND(MONTH(AA1039)=12, DAY(AA1039)=31, AA1039&gt;=last_payment_date), "",
AND(MONTH(AA1039)=12, DAY(AA1039)&lt;&gt;31),  EOMONTH(AA1039,0),
AND(MONTH(AA1039)=12, DAY(AA1039)=31, $AH$14="Not end"),  EDATE(AA1038,1),
AND($AH$14="Not end"), EDATE(AA1039, 1),
AND($AH$14="End"), EOMONTH(AA1039, 1)
)</f>
        <v/>
      </c>
      <c r="AB1040" s="75" t="str" cm="1">
        <f t="array" aca="1" ref="AB1040" ca="1">_xlfn.IFS(AB1039="","",
AND(AB1039=last_rou_date), "",
AND($B$3="İllik"),DATE(YEAR(AB1039)+1,MONTH(AB1039),DAY(AB1039) ),
AND($B$3="Aylıq", $AH$14="Not end"), EDATE(AB1039,1),
AND($B$3="Aylıq", $AH$14="End"), EOMONTH(AB1039,1)
)</f>
        <v/>
      </c>
      <c r="AC1040" s="75" t="str" cm="1">
        <f t="array" aca="1" ref="AC1040" ca="1">_xlfn.IFS(
AND($AN$14="Not year_end", AC1039&gt;last_rou_date), "",
AND($AN$14="Year_end", AC1039&gt;=last_rou_date), "",
AND($AN$14="Year_end"), DATE(YEAR(AC1039+1), 12, 31),
AND($AN$14="Not year_end", MONTH(AC1039)=12, DAY(AC1039)=31), DATE(YEAR(AC1038)+1, MONTH(AC1038), DAY(AC1038)),
AND($AN$14="Not year_end", OR(MONTH(AC1039)&lt;&gt;12, DAY(AC1039)&lt;&gt;31) ), DATE(YEAR(AC1039), 12, 31)
)</f>
        <v/>
      </c>
      <c r="AD1040" s="75" t="str" cm="1">
        <f t="array" aca="1" ref="AD1040" ca="1">_xlfn.IFS(AD1039="", "",
AND(AD1039=last_rou_date, OR(MONTH(AD1039)&lt;&gt;12, DAY(AD1039)&lt;&gt;31) ), DATE(YEAR(AD1039), 12, 31),
AND(MONTH(AD1039)=12, DAY(AD1039)=31, AD1039&gt;=last_rou_date), "",
AND(MONTH(AD1039)=12, DAY(AD1039)&lt;&gt;31),  EOMONTH(AD1039,0),
AND(MONTH(AD1039)=12, DAY(AD1039)=31, $AH$14="Not end"),  EDATE(AD1038,1),
AND($AH$14="Not end"), EDATE(AD1039, 1),
AND($AH$14="End"), EOMONTH(AD1039, 1)
)</f>
        <v/>
      </c>
      <c r="AE1040" s="51" t="str" cm="1">
        <f t="array" ref="AE1040">_xlfn.IFS(W1040="", "",
AND(W1040&gt;0, W1040&lt;=$B$4, $C$2="İllik artım, faiz olaraq", $D$2&gt;0, $B$3="İllik"), $B$5*((1+$D$2)^(W1040-1)),
AND(W1040&gt;0, W1040&lt;=$B$4, $C$2="İllik artım, faiz olaraq", $D$2&gt;0, $B$3="Aylıq"), $B$5*((1+$D$2)^ROUNDDOWN((W1040-1)/12,0)),
AND(W1040=1, $C$2="Aşağıdakı kimi dəyişir", ), $B$5,
AND(W1040&gt;1, W1040&lt;=$B$4, $C$2="Aşağıdakı kimi dəyişir"), IFERROR(VLOOKUP(W1040, $C$4:$D$7, 2, FALSE), AE1039),
AND(W1040&gt;0, W1040&lt;=$B$4), $B$5,
TRUE,0 )</f>
        <v/>
      </c>
      <c r="AF1040" s="51" t="str">
        <f t="shared" ca="1" si="49"/>
        <v/>
      </c>
    </row>
    <row r="1041" spans="1:32" x14ac:dyDescent="0.4">
      <c r="A1041" s="13" t="str" cm="1">
        <f t="array" aca="1" ref="A1041" ca="1">_xlfn.IFS(
AND(SUMIFS(lease_table_interest_accruals, lease_table_dates, A1040)&gt;0, COUNTIFS($E$14:E1040, "Interest accrual", $A$14:A1040, A1040)=0),  A1040,
AND(SUMIFS(lease_table_payments, lease_table_dates, A1040)&gt;0, COUNTIFS($E$14:E1040, "Payment", $A$14:A1040, A1040)=0),  A1040,
AND(SUMIFS(rou_table_deprs, rou_table_dates, A1040)&gt;0, COUNTIFS($E$14:E1040, "Depreciation", $A$14:A1040, A1040)=0),  A1040,
TRUE,  IFERROR(INDEX(rou_table_dates,  MATCH(A1040, rou_table_dates)+1, ), "")
)</f>
        <v/>
      </c>
      <c r="B1041" s="1" t="str" cm="1">
        <f t="array" aca="1" ref="B1041" ca="1">_xlfn.IFS(
AND(E1041="Payment", A1041=$B$2), $AM$14,
E1041="Payment", $AM$15,
E1041="Interest accrual", $AM$18,
E1041="Depreciation", $AM$17,
TRUE, "")</f>
        <v/>
      </c>
      <c r="C1041" s="1" t="str" cm="1">
        <f t="array" aca="1" ref="C1041" ca="1">_xlfn.IFS(
E1041="Payment", $AM$19,
E1041="Interest accrual", $AM$15,
E1041="Depreciation", $AM$16,
TRUE, "")</f>
        <v/>
      </c>
      <c r="D1041" s="1" t="str" cm="1">
        <f t="array" aca="1" ref="D1041" ca="1">_xlfn.IFS(
E1041="Payment", _xlfn.XLOOKUP(A1041, lease_table_dates, lease_table_payments, 0, 0),
E1041="Interest accrual", _xlfn.XLOOKUP(A1041, lease_table_dates, lease_table_interest_accruals, 0, 0),
E1041="Depreciation", _xlfn.XLOOKUP(A1041, rou_table_dates, rou_table_deprs, 0, 0),
TRUE, ""
)</f>
        <v/>
      </c>
      <c r="E1041" s="7" t="str" cm="1">
        <f t="array" aca="1" ref="E1041" ca="1">_xlfn.IFS(
AND(SUMIFS(lease_table_interest_accruals, lease_table_dates, A1041)&gt;0, COUNTIFS($E$14:E1040, "Interest accrual", $A$14:A1040, A1041)=0), "Interest accrual",
AND(SUMIFS(lease_table_payments, lease_table_dates, A1041)&gt;0, COUNTIFS($E$14:E1040, "Payment", $A$14:A1040, A1041)=0), "Payment",
AND(SUMIFS(rou_table_deprs, rou_table_dates, A1041)&gt;0, COUNTIFS($E$14:E1040, "Depreciation", $A$14:A1040, A1041)=0), "Depreciation",
TRUE,  ""
)</f>
        <v/>
      </c>
      <c r="G1041" s="13" t="str" cm="1">
        <f t="array" aca="1" ref="G1041" ca="1">_xlfn.IFS(
AND($B$11="Hə", $B$3="İllik"), Z1041,
AND($B$11="Hə", $B$3="Aylıq"), AA1041,
$B$11="Yox", X1041)</f>
        <v/>
      </c>
      <c r="H1041" s="1" t="str" cm="1">
        <f t="array" aca="1" ref="H1041" ca="1">_xlfn.IFS( G1041="", "",
TRUE, ROUND( H1040+I1041-J1041, 2) )</f>
        <v/>
      </c>
      <c r="I1041" s="1" t="str" cm="1">
        <f t="array" aca="1" ref="I1041" ca="1">_xlfn.IFS(G1041="", "",
G1041=last_payment_date, (J1041-H1040),
 TRUE,  -  (H1040- H1040* (1+$B$6)^ (_xlfn.DAYS(G1041,G1040)/365) )
)</f>
        <v/>
      </c>
      <c r="J1041" s="1" t="str" cm="1">
        <f t="array" aca="1" ref="J1041" ca="1">_xlfn.IFS(G1041="", "",
TRUE, _xlfn.XLOOKUP(G1041,  payment_dates, payments,0,0)
)</f>
        <v/>
      </c>
      <c r="L1041" s="8" t="str" cm="1">
        <f t="array" aca="1" ref="L1041" ca="1">_xlfn.IFS(
AND($B$11="Hə", $B$3="İllik"), AC1041,
AND($B$11="Hə", $B$3="Aylıq"), AD1041,
$B$11="Yox", AB1041)</f>
        <v/>
      </c>
      <c r="M1041" s="1" t="str" cm="1">
        <f t="array" aca="1" ref="M1041" ca="1">_xlfn.IFS( L1041="", "",
(M1040-N1041)&lt;=0.5, 0,
TRUE,  M1040-N1041)</f>
        <v/>
      </c>
      <c r="N1041" s="7" t="str" cm="1">
        <f t="array" aca="1" ref="N1041" ca="1">_xlfn.IFS(
L1041="", "",
TRUE, MIN(M1040, ROUND($M$14/ (last_rou_date - $B$2) * (L1041-L1040), 2) )
)</f>
        <v/>
      </c>
      <c r="P1041" s="59" t="str">
        <f t="shared" ca="1" si="48"/>
        <v/>
      </c>
      <c r="Q1041" s="1" t="str" cm="1">
        <f t="array" aca="1" ref="Q1041" ca="1">_xlfn.IFS(P1041="","",
$B$11="Hə", _xlfn.XLOOKUP(DATE(P1041, 12, 31), rou_table_dates, rou_table_nbvs,0, 0),
TRUE,  MAX(0, ROUND($M$14 - $M$14/ (last_rou_date - $B$2) * (DATE(P1041,12,31) - $B$2), 2) )
)</f>
        <v/>
      </c>
      <c r="R1041" s="1" t="str" cm="1">
        <f t="array" aca="1" ref="R1041" ca="1">_xlfn.IFS(P1041="","",
$B$11="Hə", _xlfn.XLOOKUP(DATE(P1041, 12, 31), lease_table_dates, lease_table_balances,0, 0),
TRUE, IFERROR( XNPV($B$6, IF(payment_dates &gt;DATE(P1041, 12, 31), payments,  0),  IF(payment_dates &gt;DATE(P1041, 12, 31), payment_dates,  DATE(P1041, 12, 31))    ),0)
)</f>
        <v/>
      </c>
      <c r="S1041" s="1" t="str" cm="1">
        <f t="array" aca="1" ref="S1041" ca="1">_xlfn.IFS(P1041="","",
TRUE,  MIN( MIN(Q1040, $M$14), ROUND($M$14/ (last_rou_date - $B$2) * (DATE(P1041,12,31) - MAX($B$2, DATE(P1041-1, 12, 31))), 2) )
)</f>
        <v/>
      </c>
      <c r="T1041" s="7" t="str" cm="1">
        <f t="array" aca="1" ref="T1041" ca="1">_xlfn.IFS(P1041="", "",
ISTEXT(R1040), R1041- (H1041 - SUMIFS( lease_table_payments, lease_table_years, P1041) -$AG$14 ),
AND(ISNUMBER(R1040), R1041&lt;&gt;""),   R1041- (R1040 - SUMIFS( lease_table_payments, lease_table_years, P1041) )
)</f>
        <v/>
      </c>
      <c r="V1041" s="64">
        <f t="shared" si="50"/>
        <v>1028</v>
      </c>
      <c r="W1041" s="51" t="str" cm="1">
        <f t="array" ref="W1041">_xlfn.IFS(
OR(W1040=$B$4, W1040=""),"",
TRUE,W1040+1
)</f>
        <v/>
      </c>
      <c r="X1041" s="51" t="str" cm="1">
        <f t="array" ref="X1041">_xlfn.IFS(X1040="","",
W1041="", "",
AND($B$3="İllik"),DATE(YEAR(X1040)+1,MONTH(X1040),DAY(X1040) ),
AND($B$3="Aylıq", $AH$14="Not end"), EDATE(X1040,1),
AND($B$3="Aylıq", $AH$14="End"), EOMONTH(X1040,1)
)</f>
        <v/>
      </c>
      <c r="Y1041" s="51" t="str" cm="1">
        <f t="array" aca="1" ref="Y1041" ca="1">_xlfn.IFS(
AND($B$7="Dövrün əvvəlində", Y1040&lt;=last_rou_date), DATE(YEAR(Y1040)+1, 12, 31),
AND($B$7="Dövrün sonunda", Y1040&lt;=last_payment_date), DATE(YEAR(Y1040)+1, 12, 31),
TRUE, ""
)</f>
        <v/>
      </c>
      <c r="Z1041" s="75" t="str" cm="1">
        <f t="array" aca="1" ref="Z1041" ca="1">_xlfn.IFS(
AND($AN$14="Not year_end", Z1040&gt;last_payment_date), "",
AND($AN$14="Year_end", Z1040&gt;=last_payment_date), "",
AND($AN$14="Year_end"), DATE(YEAR(Z1040+1), 12, 31),
AND($AN$14="Not year_end", MONTH(Z1040)=12, DAY(Z1040)=31), DATE(YEAR(Z1039)+1, MONTH(Z1039), DAY(Z1039)),
AND($AN$14="Not year_end", OR(MONTH(Z1040)&lt;&gt;12, DAY(Z1040)&lt;&gt;31) ), DATE(YEAR(Z1040), 12, 31)
)</f>
        <v/>
      </c>
      <c r="AA1041" s="75" t="str" cm="1">
        <f t="array" aca="1" ref="AA1041" ca="1">_xlfn.IFS(AA1040="", "",
AND(AA1040=last_payment_date, OR(MONTH(AA1040)&lt;&gt;12, DAY(AA1040)&lt;&gt;31) ), DATE(YEAR(AA1040), 12, 31),
AND(MONTH(AA1040)=12, DAY(AA1040)=31, AA1040&gt;=last_payment_date), "",
AND(MONTH(AA1040)=12, DAY(AA1040)&lt;&gt;31),  EOMONTH(AA1040,0),
AND(MONTH(AA1040)=12, DAY(AA1040)=31, $AH$14="Not end"),  EDATE(AA1039,1),
AND($AH$14="Not end"), EDATE(AA1040, 1),
AND($AH$14="End"), EOMONTH(AA1040, 1)
)</f>
        <v/>
      </c>
      <c r="AB1041" s="75" t="str" cm="1">
        <f t="array" aca="1" ref="AB1041" ca="1">_xlfn.IFS(AB1040="","",
AND(AB1040=last_rou_date), "",
AND($B$3="İllik"),DATE(YEAR(AB1040)+1,MONTH(AB1040),DAY(AB1040) ),
AND($B$3="Aylıq", $AH$14="Not end"), EDATE(AB1040,1),
AND($B$3="Aylıq", $AH$14="End"), EOMONTH(AB1040,1)
)</f>
        <v/>
      </c>
      <c r="AC1041" s="75" t="str" cm="1">
        <f t="array" aca="1" ref="AC1041" ca="1">_xlfn.IFS(
AND($AN$14="Not year_end", AC1040&gt;last_rou_date), "",
AND($AN$14="Year_end", AC1040&gt;=last_rou_date), "",
AND($AN$14="Year_end"), DATE(YEAR(AC1040+1), 12, 31),
AND($AN$14="Not year_end", MONTH(AC1040)=12, DAY(AC1040)=31), DATE(YEAR(AC1039)+1, MONTH(AC1039), DAY(AC1039)),
AND($AN$14="Not year_end", OR(MONTH(AC1040)&lt;&gt;12, DAY(AC1040)&lt;&gt;31) ), DATE(YEAR(AC1040), 12, 31)
)</f>
        <v/>
      </c>
      <c r="AD1041" s="75" t="str" cm="1">
        <f t="array" aca="1" ref="AD1041" ca="1">_xlfn.IFS(AD1040="", "",
AND(AD1040=last_rou_date, OR(MONTH(AD1040)&lt;&gt;12, DAY(AD1040)&lt;&gt;31) ), DATE(YEAR(AD1040), 12, 31),
AND(MONTH(AD1040)=12, DAY(AD1040)=31, AD1040&gt;=last_rou_date), "",
AND(MONTH(AD1040)=12, DAY(AD1040)&lt;&gt;31),  EOMONTH(AD1040,0),
AND(MONTH(AD1040)=12, DAY(AD1040)=31, $AH$14="Not end"),  EDATE(AD1039,1),
AND($AH$14="Not end"), EDATE(AD1040, 1),
AND($AH$14="End"), EOMONTH(AD1040, 1)
)</f>
        <v/>
      </c>
      <c r="AE1041" s="51" t="str" cm="1">
        <f t="array" ref="AE1041">_xlfn.IFS(W1041="", "",
AND(W1041&gt;0, W1041&lt;=$B$4, $C$2="İllik artım, faiz olaraq", $D$2&gt;0, $B$3="İllik"), $B$5*((1+$D$2)^(W1041-1)),
AND(W1041&gt;0, W1041&lt;=$B$4, $C$2="İllik artım, faiz olaraq", $D$2&gt;0, $B$3="Aylıq"), $B$5*((1+$D$2)^ROUNDDOWN((W1041-1)/12,0)),
AND(W1041=1, $C$2="Aşağıdakı kimi dəyişir", ), $B$5,
AND(W1041&gt;1, W1041&lt;=$B$4, $C$2="Aşağıdakı kimi dəyişir"), IFERROR(VLOOKUP(W1041, $C$4:$D$7, 2, FALSE), AE1040),
AND(W1041&gt;0, W1041&lt;=$B$4), $B$5,
TRUE,0 )</f>
        <v/>
      </c>
      <c r="AF1041" s="51" t="str">
        <f t="shared" ca="1" si="49"/>
        <v/>
      </c>
    </row>
    <row r="1042" spans="1:32" x14ac:dyDescent="0.4">
      <c r="A1042" s="13" t="str" cm="1">
        <f t="array" aca="1" ref="A1042" ca="1">_xlfn.IFS(
AND(SUMIFS(lease_table_interest_accruals, lease_table_dates, A1041)&gt;0, COUNTIFS($E$14:E1041, "Interest accrual", $A$14:A1041, A1041)=0),  A1041,
AND(SUMIFS(lease_table_payments, lease_table_dates, A1041)&gt;0, COUNTIFS($E$14:E1041, "Payment", $A$14:A1041, A1041)=0),  A1041,
AND(SUMIFS(rou_table_deprs, rou_table_dates, A1041)&gt;0, COUNTIFS($E$14:E1041, "Depreciation", $A$14:A1041, A1041)=0),  A1041,
TRUE,  IFERROR(INDEX(rou_table_dates,  MATCH(A1041, rou_table_dates)+1, ), "")
)</f>
        <v/>
      </c>
      <c r="B1042" s="1" t="str" cm="1">
        <f t="array" aca="1" ref="B1042" ca="1">_xlfn.IFS(
AND(E1042="Payment", A1042=$B$2), $AM$14,
E1042="Payment", $AM$15,
E1042="Interest accrual", $AM$18,
E1042="Depreciation", $AM$17,
TRUE, "")</f>
        <v/>
      </c>
      <c r="C1042" s="1" t="str" cm="1">
        <f t="array" aca="1" ref="C1042" ca="1">_xlfn.IFS(
E1042="Payment", $AM$19,
E1042="Interest accrual", $AM$15,
E1042="Depreciation", $AM$16,
TRUE, "")</f>
        <v/>
      </c>
      <c r="D1042" s="1" t="str" cm="1">
        <f t="array" aca="1" ref="D1042" ca="1">_xlfn.IFS(
E1042="Payment", _xlfn.XLOOKUP(A1042, lease_table_dates, lease_table_payments, 0, 0),
E1042="Interest accrual", _xlfn.XLOOKUP(A1042, lease_table_dates, lease_table_interest_accruals, 0, 0),
E1042="Depreciation", _xlfn.XLOOKUP(A1042, rou_table_dates, rou_table_deprs, 0, 0),
TRUE, ""
)</f>
        <v/>
      </c>
      <c r="E1042" s="7" t="str" cm="1">
        <f t="array" aca="1" ref="E1042" ca="1">_xlfn.IFS(
AND(SUMIFS(lease_table_interest_accruals, lease_table_dates, A1042)&gt;0, COUNTIFS($E$14:E1041, "Interest accrual", $A$14:A1041, A1042)=0), "Interest accrual",
AND(SUMIFS(lease_table_payments, lease_table_dates, A1042)&gt;0, COUNTIFS($E$14:E1041, "Payment", $A$14:A1041, A1042)=0), "Payment",
AND(SUMIFS(rou_table_deprs, rou_table_dates, A1042)&gt;0, COUNTIFS($E$14:E1041, "Depreciation", $A$14:A1041, A1042)=0), "Depreciation",
TRUE,  ""
)</f>
        <v/>
      </c>
      <c r="G1042" s="13" t="str" cm="1">
        <f t="array" aca="1" ref="G1042" ca="1">_xlfn.IFS(
AND($B$11="Hə", $B$3="İllik"), Z1042,
AND($B$11="Hə", $B$3="Aylıq"), AA1042,
$B$11="Yox", X1042)</f>
        <v/>
      </c>
      <c r="H1042" s="1" t="str" cm="1">
        <f t="array" aca="1" ref="H1042" ca="1">_xlfn.IFS( G1042="", "",
TRUE, ROUND( H1041+I1042-J1042, 2) )</f>
        <v/>
      </c>
      <c r="I1042" s="1" t="str" cm="1">
        <f t="array" aca="1" ref="I1042" ca="1">_xlfn.IFS(G1042="", "",
G1042=last_payment_date, (J1042-H1041),
 TRUE,  -  (H1041- H1041* (1+$B$6)^ (_xlfn.DAYS(G1042,G1041)/365) )
)</f>
        <v/>
      </c>
      <c r="J1042" s="1" t="str" cm="1">
        <f t="array" aca="1" ref="J1042" ca="1">_xlfn.IFS(G1042="", "",
TRUE, _xlfn.XLOOKUP(G1042,  payment_dates, payments,0,0)
)</f>
        <v/>
      </c>
      <c r="L1042" s="8" t="str" cm="1">
        <f t="array" aca="1" ref="L1042" ca="1">_xlfn.IFS(
AND($B$11="Hə", $B$3="İllik"), AC1042,
AND($B$11="Hə", $B$3="Aylıq"), AD1042,
$B$11="Yox", AB1042)</f>
        <v/>
      </c>
      <c r="M1042" s="1" t="str" cm="1">
        <f t="array" aca="1" ref="M1042" ca="1">_xlfn.IFS( L1042="", "",
(M1041-N1042)&lt;=0.5, 0,
TRUE,  M1041-N1042)</f>
        <v/>
      </c>
      <c r="N1042" s="7" t="str" cm="1">
        <f t="array" aca="1" ref="N1042" ca="1">_xlfn.IFS(
L1042="", "",
TRUE, MIN(M1041, ROUND($M$14/ (last_rou_date - $B$2) * (L1042-L1041), 2) )
)</f>
        <v/>
      </c>
      <c r="P1042" s="59" t="str">
        <f t="shared" ca="1" si="48"/>
        <v/>
      </c>
      <c r="Q1042" s="1" t="str" cm="1">
        <f t="array" aca="1" ref="Q1042" ca="1">_xlfn.IFS(P1042="","",
$B$11="Hə", _xlfn.XLOOKUP(DATE(P1042, 12, 31), rou_table_dates, rou_table_nbvs,0, 0),
TRUE,  MAX(0, ROUND($M$14 - $M$14/ (last_rou_date - $B$2) * (DATE(P1042,12,31) - $B$2), 2) )
)</f>
        <v/>
      </c>
      <c r="R1042" s="1" t="str" cm="1">
        <f t="array" aca="1" ref="R1042" ca="1">_xlfn.IFS(P1042="","",
$B$11="Hə", _xlfn.XLOOKUP(DATE(P1042, 12, 31), lease_table_dates, lease_table_balances,0, 0),
TRUE, IFERROR( XNPV($B$6, IF(payment_dates &gt;DATE(P1042, 12, 31), payments,  0),  IF(payment_dates &gt;DATE(P1042, 12, 31), payment_dates,  DATE(P1042, 12, 31))    ),0)
)</f>
        <v/>
      </c>
      <c r="S1042" s="1" t="str" cm="1">
        <f t="array" aca="1" ref="S1042" ca="1">_xlfn.IFS(P1042="","",
TRUE,  MIN( MIN(Q1041, $M$14), ROUND($M$14/ (last_rou_date - $B$2) * (DATE(P1042,12,31) - MAX($B$2, DATE(P1042-1, 12, 31))), 2) )
)</f>
        <v/>
      </c>
      <c r="T1042" s="7" t="str" cm="1">
        <f t="array" aca="1" ref="T1042" ca="1">_xlfn.IFS(P1042="", "",
ISTEXT(R1041), R1042- (H1042 - SUMIFS( lease_table_payments, lease_table_years, P1042) -$AG$14 ),
AND(ISNUMBER(R1041), R1042&lt;&gt;""),   R1042- (R1041 - SUMIFS( lease_table_payments, lease_table_years, P1042) )
)</f>
        <v/>
      </c>
      <c r="V1042" s="64">
        <f t="shared" si="50"/>
        <v>1029</v>
      </c>
      <c r="W1042" s="51" t="str" cm="1">
        <f t="array" ref="W1042">_xlfn.IFS(
OR(W1041=$B$4, W1041=""),"",
TRUE,W1041+1
)</f>
        <v/>
      </c>
      <c r="X1042" s="51" t="str" cm="1">
        <f t="array" ref="X1042">_xlfn.IFS(X1041="","",
W1042="", "",
AND($B$3="İllik"),DATE(YEAR(X1041)+1,MONTH(X1041),DAY(X1041) ),
AND($B$3="Aylıq", $AH$14="Not end"), EDATE(X1041,1),
AND($B$3="Aylıq", $AH$14="End"), EOMONTH(X1041,1)
)</f>
        <v/>
      </c>
      <c r="Y1042" s="51" t="str" cm="1">
        <f t="array" aca="1" ref="Y1042" ca="1">_xlfn.IFS(
AND($B$7="Dövrün əvvəlində", Y1041&lt;=last_rou_date), DATE(YEAR(Y1041)+1, 12, 31),
AND($B$7="Dövrün sonunda", Y1041&lt;=last_payment_date), DATE(YEAR(Y1041)+1, 12, 31),
TRUE, ""
)</f>
        <v/>
      </c>
      <c r="Z1042" s="75" t="str" cm="1">
        <f t="array" aca="1" ref="Z1042" ca="1">_xlfn.IFS(
AND($AN$14="Not year_end", Z1041&gt;last_payment_date), "",
AND($AN$14="Year_end", Z1041&gt;=last_payment_date), "",
AND($AN$14="Year_end"), DATE(YEAR(Z1041+1), 12, 31),
AND($AN$14="Not year_end", MONTH(Z1041)=12, DAY(Z1041)=31), DATE(YEAR(Z1040)+1, MONTH(Z1040), DAY(Z1040)),
AND($AN$14="Not year_end", OR(MONTH(Z1041)&lt;&gt;12, DAY(Z1041)&lt;&gt;31) ), DATE(YEAR(Z1041), 12, 31)
)</f>
        <v/>
      </c>
      <c r="AA1042" s="75" t="str" cm="1">
        <f t="array" aca="1" ref="AA1042" ca="1">_xlfn.IFS(AA1041="", "",
AND(AA1041=last_payment_date, OR(MONTH(AA1041)&lt;&gt;12, DAY(AA1041)&lt;&gt;31) ), DATE(YEAR(AA1041), 12, 31),
AND(MONTH(AA1041)=12, DAY(AA1041)=31, AA1041&gt;=last_payment_date), "",
AND(MONTH(AA1041)=12, DAY(AA1041)&lt;&gt;31),  EOMONTH(AA1041,0),
AND(MONTH(AA1041)=12, DAY(AA1041)=31, $AH$14="Not end"),  EDATE(AA1040,1),
AND($AH$14="Not end"), EDATE(AA1041, 1),
AND($AH$14="End"), EOMONTH(AA1041, 1)
)</f>
        <v/>
      </c>
      <c r="AB1042" s="75" t="str" cm="1">
        <f t="array" aca="1" ref="AB1042" ca="1">_xlfn.IFS(AB1041="","",
AND(AB1041=last_rou_date), "",
AND($B$3="İllik"),DATE(YEAR(AB1041)+1,MONTH(AB1041),DAY(AB1041) ),
AND($B$3="Aylıq", $AH$14="Not end"), EDATE(AB1041,1),
AND($B$3="Aylıq", $AH$14="End"), EOMONTH(AB1041,1)
)</f>
        <v/>
      </c>
      <c r="AC1042" s="75" t="str" cm="1">
        <f t="array" aca="1" ref="AC1042" ca="1">_xlfn.IFS(
AND($AN$14="Not year_end", AC1041&gt;last_rou_date), "",
AND($AN$14="Year_end", AC1041&gt;=last_rou_date), "",
AND($AN$14="Year_end"), DATE(YEAR(AC1041+1), 12, 31),
AND($AN$14="Not year_end", MONTH(AC1041)=12, DAY(AC1041)=31), DATE(YEAR(AC1040)+1, MONTH(AC1040), DAY(AC1040)),
AND($AN$14="Not year_end", OR(MONTH(AC1041)&lt;&gt;12, DAY(AC1041)&lt;&gt;31) ), DATE(YEAR(AC1041), 12, 31)
)</f>
        <v/>
      </c>
      <c r="AD1042" s="75" t="str" cm="1">
        <f t="array" aca="1" ref="AD1042" ca="1">_xlfn.IFS(AD1041="", "",
AND(AD1041=last_rou_date, OR(MONTH(AD1041)&lt;&gt;12, DAY(AD1041)&lt;&gt;31) ), DATE(YEAR(AD1041), 12, 31),
AND(MONTH(AD1041)=12, DAY(AD1041)=31, AD1041&gt;=last_rou_date), "",
AND(MONTH(AD1041)=12, DAY(AD1041)&lt;&gt;31),  EOMONTH(AD1041,0),
AND(MONTH(AD1041)=12, DAY(AD1041)=31, $AH$14="Not end"),  EDATE(AD1040,1),
AND($AH$14="Not end"), EDATE(AD1041, 1),
AND($AH$14="End"), EOMONTH(AD1041, 1)
)</f>
        <v/>
      </c>
      <c r="AE1042" s="51" t="str" cm="1">
        <f t="array" ref="AE1042">_xlfn.IFS(W1042="", "",
AND(W1042&gt;0, W1042&lt;=$B$4, $C$2="İllik artım, faiz olaraq", $D$2&gt;0, $B$3="İllik"), $B$5*((1+$D$2)^(W1042-1)),
AND(W1042&gt;0, W1042&lt;=$B$4, $C$2="İllik artım, faiz olaraq", $D$2&gt;0, $B$3="Aylıq"), $B$5*((1+$D$2)^ROUNDDOWN((W1042-1)/12,0)),
AND(W1042=1, $C$2="Aşağıdakı kimi dəyişir", ), $B$5,
AND(W1042&gt;1, W1042&lt;=$B$4, $C$2="Aşağıdakı kimi dəyişir"), IFERROR(VLOOKUP(W1042, $C$4:$D$7, 2, FALSE), AE1041),
AND(W1042&gt;0, W1042&lt;=$B$4), $B$5,
TRUE,0 )</f>
        <v/>
      </c>
      <c r="AF1042" s="51" t="str">
        <f t="shared" ca="1" si="49"/>
        <v/>
      </c>
    </row>
    <row r="1043" spans="1:32" x14ac:dyDescent="0.4">
      <c r="A1043" s="13" t="str" cm="1">
        <f t="array" aca="1" ref="A1043" ca="1">_xlfn.IFS(
AND(SUMIFS(lease_table_interest_accruals, lease_table_dates, A1042)&gt;0, COUNTIFS($E$14:E1042, "Interest accrual", $A$14:A1042, A1042)=0),  A1042,
AND(SUMIFS(lease_table_payments, lease_table_dates, A1042)&gt;0, COUNTIFS($E$14:E1042, "Payment", $A$14:A1042, A1042)=0),  A1042,
AND(SUMIFS(rou_table_deprs, rou_table_dates, A1042)&gt;0, COUNTIFS($E$14:E1042, "Depreciation", $A$14:A1042, A1042)=0),  A1042,
TRUE,  IFERROR(INDEX(rou_table_dates,  MATCH(A1042, rou_table_dates)+1, ), "")
)</f>
        <v/>
      </c>
      <c r="B1043" s="1" t="str" cm="1">
        <f t="array" aca="1" ref="B1043" ca="1">_xlfn.IFS(
AND(E1043="Payment", A1043=$B$2), $AM$14,
E1043="Payment", $AM$15,
E1043="Interest accrual", $AM$18,
E1043="Depreciation", $AM$17,
TRUE, "")</f>
        <v/>
      </c>
      <c r="C1043" s="1" t="str" cm="1">
        <f t="array" aca="1" ref="C1043" ca="1">_xlfn.IFS(
E1043="Payment", $AM$19,
E1043="Interest accrual", $AM$15,
E1043="Depreciation", $AM$16,
TRUE, "")</f>
        <v/>
      </c>
      <c r="D1043" s="1" t="str" cm="1">
        <f t="array" aca="1" ref="D1043" ca="1">_xlfn.IFS(
E1043="Payment", _xlfn.XLOOKUP(A1043, lease_table_dates, lease_table_payments, 0, 0),
E1043="Interest accrual", _xlfn.XLOOKUP(A1043, lease_table_dates, lease_table_interest_accruals, 0, 0),
E1043="Depreciation", _xlfn.XLOOKUP(A1043, rou_table_dates, rou_table_deprs, 0, 0),
TRUE, ""
)</f>
        <v/>
      </c>
      <c r="E1043" s="7" t="str" cm="1">
        <f t="array" aca="1" ref="E1043" ca="1">_xlfn.IFS(
AND(SUMIFS(lease_table_interest_accruals, lease_table_dates, A1043)&gt;0, COUNTIFS($E$14:E1042, "Interest accrual", $A$14:A1042, A1043)=0), "Interest accrual",
AND(SUMIFS(lease_table_payments, lease_table_dates, A1043)&gt;0, COUNTIFS($E$14:E1042, "Payment", $A$14:A1042, A1043)=0), "Payment",
AND(SUMIFS(rou_table_deprs, rou_table_dates, A1043)&gt;0, COUNTIFS($E$14:E1042, "Depreciation", $A$14:A1042, A1043)=0), "Depreciation",
TRUE,  ""
)</f>
        <v/>
      </c>
      <c r="G1043" s="13" t="str" cm="1">
        <f t="array" aca="1" ref="G1043" ca="1">_xlfn.IFS(
AND($B$11="Hə", $B$3="İllik"), Z1043,
AND($B$11="Hə", $B$3="Aylıq"), AA1043,
$B$11="Yox", X1043)</f>
        <v/>
      </c>
      <c r="H1043" s="1" t="str" cm="1">
        <f t="array" aca="1" ref="H1043" ca="1">_xlfn.IFS( G1043="", "",
TRUE, ROUND( H1042+I1043-J1043, 2) )</f>
        <v/>
      </c>
      <c r="I1043" s="1" t="str" cm="1">
        <f t="array" aca="1" ref="I1043" ca="1">_xlfn.IFS(G1043="", "",
G1043=last_payment_date, (J1043-H1042),
 TRUE,  -  (H1042- H1042* (1+$B$6)^ (_xlfn.DAYS(G1043,G1042)/365) )
)</f>
        <v/>
      </c>
      <c r="J1043" s="1" t="str" cm="1">
        <f t="array" aca="1" ref="J1043" ca="1">_xlfn.IFS(G1043="", "",
TRUE, _xlfn.XLOOKUP(G1043,  payment_dates, payments,0,0)
)</f>
        <v/>
      </c>
      <c r="L1043" s="8" t="str" cm="1">
        <f t="array" aca="1" ref="L1043" ca="1">_xlfn.IFS(
AND($B$11="Hə", $B$3="İllik"), AC1043,
AND($B$11="Hə", $B$3="Aylıq"), AD1043,
$B$11="Yox", AB1043)</f>
        <v/>
      </c>
      <c r="M1043" s="1" t="str" cm="1">
        <f t="array" aca="1" ref="M1043" ca="1">_xlfn.IFS( L1043="", "",
(M1042-N1043)&lt;=0.5, 0,
TRUE,  M1042-N1043)</f>
        <v/>
      </c>
      <c r="N1043" s="7" t="str" cm="1">
        <f t="array" aca="1" ref="N1043" ca="1">_xlfn.IFS(
L1043="", "",
TRUE, MIN(M1042, ROUND($M$14/ (last_rou_date - $B$2) * (L1043-L1042), 2) )
)</f>
        <v/>
      </c>
      <c r="P1043" s="59" t="str">
        <f t="shared" ca="1" si="48"/>
        <v/>
      </c>
      <c r="Q1043" s="1" t="str" cm="1">
        <f t="array" aca="1" ref="Q1043" ca="1">_xlfn.IFS(P1043="","",
$B$11="Hə", _xlfn.XLOOKUP(DATE(P1043, 12, 31), rou_table_dates, rou_table_nbvs,0, 0),
TRUE,  MAX(0, ROUND($M$14 - $M$14/ (last_rou_date - $B$2) * (DATE(P1043,12,31) - $B$2), 2) )
)</f>
        <v/>
      </c>
      <c r="R1043" s="1" t="str" cm="1">
        <f t="array" aca="1" ref="R1043" ca="1">_xlfn.IFS(P1043="","",
$B$11="Hə", _xlfn.XLOOKUP(DATE(P1043, 12, 31), lease_table_dates, lease_table_balances,0, 0),
TRUE, IFERROR( XNPV($B$6, IF(payment_dates &gt;DATE(P1043, 12, 31), payments,  0),  IF(payment_dates &gt;DATE(P1043, 12, 31), payment_dates,  DATE(P1043, 12, 31))    ),0)
)</f>
        <v/>
      </c>
      <c r="S1043" s="1" t="str" cm="1">
        <f t="array" aca="1" ref="S1043" ca="1">_xlfn.IFS(P1043="","",
TRUE,  MIN( MIN(Q1042, $M$14), ROUND($M$14/ (last_rou_date - $B$2) * (DATE(P1043,12,31) - MAX($B$2, DATE(P1043-1, 12, 31))), 2) )
)</f>
        <v/>
      </c>
      <c r="T1043" s="7" t="str" cm="1">
        <f t="array" aca="1" ref="T1043" ca="1">_xlfn.IFS(P1043="", "",
ISTEXT(R1042), R1043- (H1043 - SUMIFS( lease_table_payments, lease_table_years, P1043) -$AG$14 ),
AND(ISNUMBER(R1042), R1043&lt;&gt;""),   R1043- (R1042 - SUMIFS( lease_table_payments, lease_table_years, P1043) )
)</f>
        <v/>
      </c>
      <c r="V1043" s="64">
        <f t="shared" si="50"/>
        <v>1030</v>
      </c>
      <c r="W1043" s="51" t="str" cm="1">
        <f t="array" ref="W1043">_xlfn.IFS(
OR(W1042=$B$4, W1042=""),"",
TRUE,W1042+1
)</f>
        <v/>
      </c>
      <c r="X1043" s="51" t="str" cm="1">
        <f t="array" ref="X1043">_xlfn.IFS(X1042="","",
W1043="", "",
AND($B$3="İllik"),DATE(YEAR(X1042)+1,MONTH(X1042),DAY(X1042) ),
AND($B$3="Aylıq", $AH$14="Not end"), EDATE(X1042,1),
AND($B$3="Aylıq", $AH$14="End"), EOMONTH(X1042,1)
)</f>
        <v/>
      </c>
      <c r="Y1043" s="51" t="str" cm="1">
        <f t="array" aca="1" ref="Y1043" ca="1">_xlfn.IFS(
AND($B$7="Dövrün əvvəlində", Y1042&lt;=last_rou_date), DATE(YEAR(Y1042)+1, 12, 31),
AND($B$7="Dövrün sonunda", Y1042&lt;=last_payment_date), DATE(YEAR(Y1042)+1, 12, 31),
TRUE, ""
)</f>
        <v/>
      </c>
      <c r="Z1043" s="75" t="str" cm="1">
        <f t="array" aca="1" ref="Z1043" ca="1">_xlfn.IFS(
AND($AN$14="Not year_end", Z1042&gt;last_payment_date), "",
AND($AN$14="Year_end", Z1042&gt;=last_payment_date), "",
AND($AN$14="Year_end"), DATE(YEAR(Z1042+1), 12, 31),
AND($AN$14="Not year_end", MONTH(Z1042)=12, DAY(Z1042)=31), DATE(YEAR(Z1041)+1, MONTH(Z1041), DAY(Z1041)),
AND($AN$14="Not year_end", OR(MONTH(Z1042)&lt;&gt;12, DAY(Z1042)&lt;&gt;31) ), DATE(YEAR(Z1042), 12, 31)
)</f>
        <v/>
      </c>
      <c r="AA1043" s="75" t="str" cm="1">
        <f t="array" aca="1" ref="AA1043" ca="1">_xlfn.IFS(AA1042="", "",
AND(AA1042=last_payment_date, OR(MONTH(AA1042)&lt;&gt;12, DAY(AA1042)&lt;&gt;31) ), DATE(YEAR(AA1042), 12, 31),
AND(MONTH(AA1042)=12, DAY(AA1042)=31, AA1042&gt;=last_payment_date), "",
AND(MONTH(AA1042)=12, DAY(AA1042)&lt;&gt;31),  EOMONTH(AA1042,0),
AND(MONTH(AA1042)=12, DAY(AA1042)=31, $AH$14="Not end"),  EDATE(AA1041,1),
AND($AH$14="Not end"), EDATE(AA1042, 1),
AND($AH$14="End"), EOMONTH(AA1042, 1)
)</f>
        <v/>
      </c>
      <c r="AB1043" s="75" t="str" cm="1">
        <f t="array" aca="1" ref="AB1043" ca="1">_xlfn.IFS(AB1042="","",
AND(AB1042=last_rou_date), "",
AND($B$3="İllik"),DATE(YEAR(AB1042)+1,MONTH(AB1042),DAY(AB1042) ),
AND($B$3="Aylıq", $AH$14="Not end"), EDATE(AB1042,1),
AND($B$3="Aylıq", $AH$14="End"), EOMONTH(AB1042,1)
)</f>
        <v/>
      </c>
      <c r="AC1043" s="75" t="str" cm="1">
        <f t="array" aca="1" ref="AC1043" ca="1">_xlfn.IFS(
AND($AN$14="Not year_end", AC1042&gt;last_rou_date), "",
AND($AN$14="Year_end", AC1042&gt;=last_rou_date), "",
AND($AN$14="Year_end"), DATE(YEAR(AC1042+1), 12, 31),
AND($AN$14="Not year_end", MONTH(AC1042)=12, DAY(AC1042)=31), DATE(YEAR(AC1041)+1, MONTH(AC1041), DAY(AC1041)),
AND($AN$14="Not year_end", OR(MONTH(AC1042)&lt;&gt;12, DAY(AC1042)&lt;&gt;31) ), DATE(YEAR(AC1042), 12, 31)
)</f>
        <v/>
      </c>
      <c r="AD1043" s="75" t="str" cm="1">
        <f t="array" aca="1" ref="AD1043" ca="1">_xlfn.IFS(AD1042="", "",
AND(AD1042=last_rou_date, OR(MONTH(AD1042)&lt;&gt;12, DAY(AD1042)&lt;&gt;31) ), DATE(YEAR(AD1042), 12, 31),
AND(MONTH(AD1042)=12, DAY(AD1042)=31, AD1042&gt;=last_rou_date), "",
AND(MONTH(AD1042)=12, DAY(AD1042)&lt;&gt;31),  EOMONTH(AD1042,0),
AND(MONTH(AD1042)=12, DAY(AD1042)=31, $AH$14="Not end"),  EDATE(AD1041,1),
AND($AH$14="Not end"), EDATE(AD1042, 1),
AND($AH$14="End"), EOMONTH(AD1042, 1)
)</f>
        <v/>
      </c>
      <c r="AE1043" s="51" t="str" cm="1">
        <f t="array" ref="AE1043">_xlfn.IFS(W1043="", "",
AND(W1043&gt;0, W1043&lt;=$B$4, $C$2="İllik artım, faiz olaraq", $D$2&gt;0, $B$3="İllik"), $B$5*((1+$D$2)^(W1043-1)),
AND(W1043&gt;0, W1043&lt;=$B$4, $C$2="İllik artım, faiz olaraq", $D$2&gt;0, $B$3="Aylıq"), $B$5*((1+$D$2)^ROUNDDOWN((W1043-1)/12,0)),
AND(W1043=1, $C$2="Aşağıdakı kimi dəyişir", ), $B$5,
AND(W1043&gt;1, W1043&lt;=$B$4, $C$2="Aşağıdakı kimi dəyişir"), IFERROR(VLOOKUP(W1043, $C$4:$D$7, 2, FALSE), AE1042),
AND(W1043&gt;0, W1043&lt;=$B$4), $B$5,
TRUE,0 )</f>
        <v/>
      </c>
      <c r="AF1043" s="51" t="str">
        <f t="shared" ca="1" si="49"/>
        <v/>
      </c>
    </row>
    <row r="1044" spans="1:32" x14ac:dyDescent="0.4">
      <c r="A1044" s="13" t="str" cm="1">
        <f t="array" aca="1" ref="A1044" ca="1">_xlfn.IFS(
AND(SUMIFS(lease_table_interest_accruals, lease_table_dates, A1043)&gt;0, COUNTIFS($E$14:E1043, "Interest accrual", $A$14:A1043, A1043)=0),  A1043,
AND(SUMIFS(lease_table_payments, lease_table_dates, A1043)&gt;0, COUNTIFS($E$14:E1043, "Payment", $A$14:A1043, A1043)=0),  A1043,
AND(SUMIFS(rou_table_deprs, rou_table_dates, A1043)&gt;0, COUNTIFS($E$14:E1043, "Depreciation", $A$14:A1043, A1043)=0),  A1043,
TRUE,  IFERROR(INDEX(rou_table_dates,  MATCH(A1043, rou_table_dates)+1, ), "")
)</f>
        <v/>
      </c>
      <c r="B1044" s="1" t="str" cm="1">
        <f t="array" aca="1" ref="B1044" ca="1">_xlfn.IFS(
AND(E1044="Payment", A1044=$B$2), $AM$14,
E1044="Payment", $AM$15,
E1044="Interest accrual", $AM$18,
E1044="Depreciation", $AM$17,
TRUE, "")</f>
        <v/>
      </c>
      <c r="C1044" s="1" t="str" cm="1">
        <f t="array" aca="1" ref="C1044" ca="1">_xlfn.IFS(
E1044="Payment", $AM$19,
E1044="Interest accrual", $AM$15,
E1044="Depreciation", $AM$16,
TRUE, "")</f>
        <v/>
      </c>
      <c r="D1044" s="1" t="str" cm="1">
        <f t="array" aca="1" ref="D1044" ca="1">_xlfn.IFS(
E1044="Payment", _xlfn.XLOOKUP(A1044, lease_table_dates, lease_table_payments, 0, 0),
E1044="Interest accrual", _xlfn.XLOOKUP(A1044, lease_table_dates, lease_table_interest_accruals, 0, 0),
E1044="Depreciation", _xlfn.XLOOKUP(A1044, rou_table_dates, rou_table_deprs, 0, 0),
TRUE, ""
)</f>
        <v/>
      </c>
      <c r="E1044" s="7" t="str" cm="1">
        <f t="array" aca="1" ref="E1044" ca="1">_xlfn.IFS(
AND(SUMIFS(lease_table_interest_accruals, lease_table_dates, A1044)&gt;0, COUNTIFS($E$14:E1043, "Interest accrual", $A$14:A1043, A1044)=0), "Interest accrual",
AND(SUMIFS(lease_table_payments, lease_table_dates, A1044)&gt;0, COUNTIFS($E$14:E1043, "Payment", $A$14:A1043, A1044)=0), "Payment",
AND(SUMIFS(rou_table_deprs, rou_table_dates, A1044)&gt;0, COUNTIFS($E$14:E1043, "Depreciation", $A$14:A1043, A1044)=0), "Depreciation",
TRUE,  ""
)</f>
        <v/>
      </c>
      <c r="G1044" s="13" t="str" cm="1">
        <f t="array" aca="1" ref="G1044" ca="1">_xlfn.IFS(
AND($B$11="Hə", $B$3="İllik"), Z1044,
AND($B$11="Hə", $B$3="Aylıq"), AA1044,
$B$11="Yox", X1044)</f>
        <v/>
      </c>
      <c r="H1044" s="1" t="str" cm="1">
        <f t="array" aca="1" ref="H1044" ca="1">_xlfn.IFS( G1044="", "",
TRUE, ROUND( H1043+I1044-J1044, 2) )</f>
        <v/>
      </c>
      <c r="I1044" s="1" t="str" cm="1">
        <f t="array" aca="1" ref="I1044" ca="1">_xlfn.IFS(G1044="", "",
G1044=last_payment_date, (J1044-H1043),
 TRUE,  -  (H1043- H1043* (1+$B$6)^ (_xlfn.DAYS(G1044,G1043)/365) )
)</f>
        <v/>
      </c>
      <c r="J1044" s="1" t="str" cm="1">
        <f t="array" aca="1" ref="J1044" ca="1">_xlfn.IFS(G1044="", "",
TRUE, _xlfn.XLOOKUP(G1044,  payment_dates, payments,0,0)
)</f>
        <v/>
      </c>
      <c r="L1044" s="8" t="str" cm="1">
        <f t="array" aca="1" ref="L1044" ca="1">_xlfn.IFS(
AND($B$11="Hə", $B$3="İllik"), AC1044,
AND($B$11="Hə", $B$3="Aylıq"), AD1044,
$B$11="Yox", AB1044)</f>
        <v/>
      </c>
      <c r="M1044" s="1" t="str" cm="1">
        <f t="array" aca="1" ref="M1044" ca="1">_xlfn.IFS( L1044="", "",
(M1043-N1044)&lt;=0.5, 0,
TRUE,  M1043-N1044)</f>
        <v/>
      </c>
      <c r="N1044" s="7" t="str" cm="1">
        <f t="array" aca="1" ref="N1044" ca="1">_xlfn.IFS(
L1044="", "",
TRUE, MIN(M1043, ROUND($M$14/ (last_rou_date - $B$2) * (L1044-L1043), 2) )
)</f>
        <v/>
      </c>
      <c r="P1044" s="59" t="str">
        <f t="shared" ca="1" si="48"/>
        <v/>
      </c>
      <c r="Q1044" s="1" t="str" cm="1">
        <f t="array" aca="1" ref="Q1044" ca="1">_xlfn.IFS(P1044="","",
$B$11="Hə", _xlfn.XLOOKUP(DATE(P1044, 12, 31), rou_table_dates, rou_table_nbvs,0, 0),
TRUE,  MAX(0, ROUND($M$14 - $M$14/ (last_rou_date - $B$2) * (DATE(P1044,12,31) - $B$2), 2) )
)</f>
        <v/>
      </c>
      <c r="R1044" s="1" t="str" cm="1">
        <f t="array" aca="1" ref="R1044" ca="1">_xlfn.IFS(P1044="","",
$B$11="Hə", _xlfn.XLOOKUP(DATE(P1044, 12, 31), lease_table_dates, lease_table_balances,0, 0),
TRUE, IFERROR( XNPV($B$6, IF(payment_dates &gt;DATE(P1044, 12, 31), payments,  0),  IF(payment_dates &gt;DATE(P1044, 12, 31), payment_dates,  DATE(P1044, 12, 31))    ),0)
)</f>
        <v/>
      </c>
      <c r="S1044" s="1" t="str" cm="1">
        <f t="array" aca="1" ref="S1044" ca="1">_xlfn.IFS(P1044="","",
TRUE,  MIN( MIN(Q1043, $M$14), ROUND($M$14/ (last_rou_date - $B$2) * (DATE(P1044,12,31) - MAX($B$2, DATE(P1044-1, 12, 31))), 2) )
)</f>
        <v/>
      </c>
      <c r="T1044" s="7" t="str" cm="1">
        <f t="array" aca="1" ref="T1044" ca="1">_xlfn.IFS(P1044="", "",
ISTEXT(R1043), R1044- (H1044 - SUMIFS( lease_table_payments, lease_table_years, P1044) -$AG$14 ),
AND(ISNUMBER(R1043), R1044&lt;&gt;""),   R1044- (R1043 - SUMIFS( lease_table_payments, lease_table_years, P1044) )
)</f>
        <v/>
      </c>
      <c r="V1044" s="64">
        <f t="shared" si="50"/>
        <v>1031</v>
      </c>
      <c r="W1044" s="51" t="str" cm="1">
        <f t="array" ref="W1044">_xlfn.IFS(
OR(W1043=$B$4, W1043=""),"",
TRUE,W1043+1
)</f>
        <v/>
      </c>
      <c r="X1044" s="51" t="str" cm="1">
        <f t="array" ref="X1044">_xlfn.IFS(X1043="","",
W1044="", "",
AND($B$3="İllik"),DATE(YEAR(X1043)+1,MONTH(X1043),DAY(X1043) ),
AND($B$3="Aylıq", $AH$14="Not end"), EDATE(X1043,1),
AND($B$3="Aylıq", $AH$14="End"), EOMONTH(X1043,1)
)</f>
        <v/>
      </c>
      <c r="Y1044" s="51" t="str" cm="1">
        <f t="array" aca="1" ref="Y1044" ca="1">_xlfn.IFS(
AND($B$7="Dövrün əvvəlində", Y1043&lt;=last_rou_date), DATE(YEAR(Y1043)+1, 12, 31),
AND($B$7="Dövrün sonunda", Y1043&lt;=last_payment_date), DATE(YEAR(Y1043)+1, 12, 31),
TRUE, ""
)</f>
        <v/>
      </c>
      <c r="Z1044" s="75" t="str" cm="1">
        <f t="array" aca="1" ref="Z1044" ca="1">_xlfn.IFS(
AND($AN$14="Not year_end", Z1043&gt;last_payment_date), "",
AND($AN$14="Year_end", Z1043&gt;=last_payment_date), "",
AND($AN$14="Year_end"), DATE(YEAR(Z1043+1), 12, 31),
AND($AN$14="Not year_end", MONTH(Z1043)=12, DAY(Z1043)=31), DATE(YEAR(Z1042)+1, MONTH(Z1042), DAY(Z1042)),
AND($AN$14="Not year_end", OR(MONTH(Z1043)&lt;&gt;12, DAY(Z1043)&lt;&gt;31) ), DATE(YEAR(Z1043), 12, 31)
)</f>
        <v/>
      </c>
      <c r="AA1044" s="75" t="str" cm="1">
        <f t="array" aca="1" ref="AA1044" ca="1">_xlfn.IFS(AA1043="", "",
AND(AA1043=last_payment_date, OR(MONTH(AA1043)&lt;&gt;12, DAY(AA1043)&lt;&gt;31) ), DATE(YEAR(AA1043), 12, 31),
AND(MONTH(AA1043)=12, DAY(AA1043)=31, AA1043&gt;=last_payment_date), "",
AND(MONTH(AA1043)=12, DAY(AA1043)&lt;&gt;31),  EOMONTH(AA1043,0),
AND(MONTH(AA1043)=12, DAY(AA1043)=31, $AH$14="Not end"),  EDATE(AA1042,1),
AND($AH$14="Not end"), EDATE(AA1043, 1),
AND($AH$14="End"), EOMONTH(AA1043, 1)
)</f>
        <v/>
      </c>
      <c r="AB1044" s="75" t="str" cm="1">
        <f t="array" aca="1" ref="AB1044" ca="1">_xlfn.IFS(AB1043="","",
AND(AB1043=last_rou_date), "",
AND($B$3="İllik"),DATE(YEAR(AB1043)+1,MONTH(AB1043),DAY(AB1043) ),
AND($B$3="Aylıq", $AH$14="Not end"), EDATE(AB1043,1),
AND($B$3="Aylıq", $AH$14="End"), EOMONTH(AB1043,1)
)</f>
        <v/>
      </c>
      <c r="AC1044" s="75" t="str" cm="1">
        <f t="array" aca="1" ref="AC1044" ca="1">_xlfn.IFS(
AND($AN$14="Not year_end", AC1043&gt;last_rou_date), "",
AND($AN$14="Year_end", AC1043&gt;=last_rou_date), "",
AND($AN$14="Year_end"), DATE(YEAR(AC1043+1), 12, 31),
AND($AN$14="Not year_end", MONTH(AC1043)=12, DAY(AC1043)=31), DATE(YEAR(AC1042)+1, MONTH(AC1042), DAY(AC1042)),
AND($AN$14="Not year_end", OR(MONTH(AC1043)&lt;&gt;12, DAY(AC1043)&lt;&gt;31) ), DATE(YEAR(AC1043), 12, 31)
)</f>
        <v/>
      </c>
      <c r="AD1044" s="75" t="str" cm="1">
        <f t="array" aca="1" ref="AD1044" ca="1">_xlfn.IFS(AD1043="", "",
AND(AD1043=last_rou_date, OR(MONTH(AD1043)&lt;&gt;12, DAY(AD1043)&lt;&gt;31) ), DATE(YEAR(AD1043), 12, 31),
AND(MONTH(AD1043)=12, DAY(AD1043)=31, AD1043&gt;=last_rou_date), "",
AND(MONTH(AD1043)=12, DAY(AD1043)&lt;&gt;31),  EOMONTH(AD1043,0),
AND(MONTH(AD1043)=12, DAY(AD1043)=31, $AH$14="Not end"),  EDATE(AD1042,1),
AND($AH$14="Not end"), EDATE(AD1043, 1),
AND($AH$14="End"), EOMONTH(AD1043, 1)
)</f>
        <v/>
      </c>
      <c r="AE1044" s="51" t="str" cm="1">
        <f t="array" ref="AE1044">_xlfn.IFS(W1044="", "",
AND(W1044&gt;0, W1044&lt;=$B$4, $C$2="İllik artım, faiz olaraq", $D$2&gt;0, $B$3="İllik"), $B$5*((1+$D$2)^(W1044-1)),
AND(W1044&gt;0, W1044&lt;=$B$4, $C$2="İllik artım, faiz olaraq", $D$2&gt;0, $B$3="Aylıq"), $B$5*((1+$D$2)^ROUNDDOWN((W1044-1)/12,0)),
AND(W1044=1, $C$2="Aşağıdakı kimi dəyişir", ), $B$5,
AND(W1044&gt;1, W1044&lt;=$B$4, $C$2="Aşağıdakı kimi dəyişir"), IFERROR(VLOOKUP(W1044, $C$4:$D$7, 2, FALSE), AE1043),
AND(W1044&gt;0, W1044&lt;=$B$4), $B$5,
TRUE,0 )</f>
        <v/>
      </c>
      <c r="AF1044" s="51" t="str">
        <f t="shared" ca="1" si="49"/>
        <v/>
      </c>
    </row>
    <row r="1045" spans="1:32" x14ac:dyDescent="0.4">
      <c r="A1045" s="13" t="str" cm="1">
        <f t="array" aca="1" ref="A1045" ca="1">_xlfn.IFS(
AND(SUMIFS(lease_table_interest_accruals, lease_table_dates, A1044)&gt;0, COUNTIFS($E$14:E1044, "Interest accrual", $A$14:A1044, A1044)=0),  A1044,
AND(SUMIFS(lease_table_payments, lease_table_dates, A1044)&gt;0, COUNTIFS($E$14:E1044, "Payment", $A$14:A1044, A1044)=0),  A1044,
AND(SUMIFS(rou_table_deprs, rou_table_dates, A1044)&gt;0, COUNTIFS($E$14:E1044, "Depreciation", $A$14:A1044, A1044)=0),  A1044,
TRUE,  IFERROR(INDEX(rou_table_dates,  MATCH(A1044, rou_table_dates)+1, ), "")
)</f>
        <v/>
      </c>
      <c r="B1045" s="1" t="str" cm="1">
        <f t="array" aca="1" ref="B1045" ca="1">_xlfn.IFS(
AND(E1045="Payment", A1045=$B$2), $AM$14,
E1045="Payment", $AM$15,
E1045="Interest accrual", $AM$18,
E1045="Depreciation", $AM$17,
TRUE, "")</f>
        <v/>
      </c>
      <c r="C1045" s="1" t="str" cm="1">
        <f t="array" aca="1" ref="C1045" ca="1">_xlfn.IFS(
E1045="Payment", $AM$19,
E1045="Interest accrual", $AM$15,
E1045="Depreciation", $AM$16,
TRUE, "")</f>
        <v/>
      </c>
      <c r="D1045" s="1" t="str" cm="1">
        <f t="array" aca="1" ref="D1045" ca="1">_xlfn.IFS(
E1045="Payment", _xlfn.XLOOKUP(A1045, lease_table_dates, lease_table_payments, 0, 0),
E1045="Interest accrual", _xlfn.XLOOKUP(A1045, lease_table_dates, lease_table_interest_accruals, 0, 0),
E1045="Depreciation", _xlfn.XLOOKUP(A1045, rou_table_dates, rou_table_deprs, 0, 0),
TRUE, ""
)</f>
        <v/>
      </c>
      <c r="E1045" s="7" t="str" cm="1">
        <f t="array" aca="1" ref="E1045" ca="1">_xlfn.IFS(
AND(SUMIFS(lease_table_interest_accruals, lease_table_dates, A1045)&gt;0, COUNTIFS($E$14:E1044, "Interest accrual", $A$14:A1044, A1045)=0), "Interest accrual",
AND(SUMIFS(lease_table_payments, lease_table_dates, A1045)&gt;0, COUNTIFS($E$14:E1044, "Payment", $A$14:A1044, A1045)=0), "Payment",
AND(SUMIFS(rou_table_deprs, rou_table_dates, A1045)&gt;0, COUNTIFS($E$14:E1044, "Depreciation", $A$14:A1044, A1045)=0), "Depreciation",
TRUE,  ""
)</f>
        <v/>
      </c>
      <c r="G1045" s="13" t="str" cm="1">
        <f t="array" aca="1" ref="G1045" ca="1">_xlfn.IFS(
AND($B$11="Hə", $B$3="İllik"), Z1045,
AND($B$11="Hə", $B$3="Aylıq"), AA1045,
$B$11="Yox", X1045)</f>
        <v/>
      </c>
      <c r="H1045" s="1" t="str" cm="1">
        <f t="array" aca="1" ref="H1045" ca="1">_xlfn.IFS( G1045="", "",
TRUE, ROUND( H1044+I1045-J1045, 2) )</f>
        <v/>
      </c>
      <c r="I1045" s="1" t="str" cm="1">
        <f t="array" aca="1" ref="I1045" ca="1">_xlfn.IFS(G1045="", "",
G1045=last_payment_date, (J1045-H1044),
 TRUE,  -  (H1044- H1044* (1+$B$6)^ (_xlfn.DAYS(G1045,G1044)/365) )
)</f>
        <v/>
      </c>
      <c r="J1045" s="1" t="str" cm="1">
        <f t="array" aca="1" ref="J1045" ca="1">_xlfn.IFS(G1045="", "",
TRUE, _xlfn.XLOOKUP(G1045,  payment_dates, payments,0,0)
)</f>
        <v/>
      </c>
      <c r="L1045" s="8" t="str" cm="1">
        <f t="array" aca="1" ref="L1045" ca="1">_xlfn.IFS(
AND($B$11="Hə", $B$3="İllik"), AC1045,
AND($B$11="Hə", $B$3="Aylıq"), AD1045,
$B$11="Yox", AB1045)</f>
        <v/>
      </c>
      <c r="M1045" s="1" t="str" cm="1">
        <f t="array" aca="1" ref="M1045" ca="1">_xlfn.IFS( L1045="", "",
(M1044-N1045)&lt;=0.5, 0,
TRUE,  M1044-N1045)</f>
        <v/>
      </c>
      <c r="N1045" s="7" t="str" cm="1">
        <f t="array" aca="1" ref="N1045" ca="1">_xlfn.IFS(
L1045="", "",
TRUE, MIN(M1044, ROUND($M$14/ (last_rou_date - $B$2) * (L1045-L1044), 2) )
)</f>
        <v/>
      </c>
      <c r="P1045" s="59" t="str">
        <f t="shared" ca="1" si="48"/>
        <v/>
      </c>
      <c r="Q1045" s="1" t="str" cm="1">
        <f t="array" aca="1" ref="Q1045" ca="1">_xlfn.IFS(P1045="","",
$B$11="Hə", _xlfn.XLOOKUP(DATE(P1045, 12, 31), rou_table_dates, rou_table_nbvs,0, 0),
TRUE,  MAX(0, ROUND($M$14 - $M$14/ (last_rou_date - $B$2) * (DATE(P1045,12,31) - $B$2), 2) )
)</f>
        <v/>
      </c>
      <c r="R1045" s="1" t="str" cm="1">
        <f t="array" aca="1" ref="R1045" ca="1">_xlfn.IFS(P1045="","",
$B$11="Hə", _xlfn.XLOOKUP(DATE(P1045, 12, 31), lease_table_dates, lease_table_balances,0, 0),
TRUE, IFERROR( XNPV($B$6, IF(payment_dates &gt;DATE(P1045, 12, 31), payments,  0),  IF(payment_dates &gt;DATE(P1045, 12, 31), payment_dates,  DATE(P1045, 12, 31))    ),0)
)</f>
        <v/>
      </c>
      <c r="S1045" s="1" t="str" cm="1">
        <f t="array" aca="1" ref="S1045" ca="1">_xlfn.IFS(P1045="","",
TRUE,  MIN( MIN(Q1044, $M$14), ROUND($M$14/ (last_rou_date - $B$2) * (DATE(P1045,12,31) - MAX($B$2, DATE(P1045-1, 12, 31))), 2) )
)</f>
        <v/>
      </c>
      <c r="T1045" s="7" t="str" cm="1">
        <f t="array" aca="1" ref="T1045" ca="1">_xlfn.IFS(P1045="", "",
ISTEXT(R1044), R1045- (H1045 - SUMIFS( lease_table_payments, lease_table_years, P1045) -$AG$14 ),
AND(ISNUMBER(R1044), R1045&lt;&gt;""),   R1045- (R1044 - SUMIFS( lease_table_payments, lease_table_years, P1045) )
)</f>
        <v/>
      </c>
      <c r="V1045" s="64">
        <f t="shared" si="50"/>
        <v>1032</v>
      </c>
      <c r="W1045" s="51" t="str" cm="1">
        <f t="array" ref="W1045">_xlfn.IFS(
OR(W1044=$B$4, W1044=""),"",
TRUE,W1044+1
)</f>
        <v/>
      </c>
      <c r="X1045" s="51" t="str" cm="1">
        <f t="array" ref="X1045">_xlfn.IFS(X1044="","",
W1045="", "",
AND($B$3="İllik"),DATE(YEAR(X1044)+1,MONTH(X1044),DAY(X1044) ),
AND($B$3="Aylıq", $AH$14="Not end"), EDATE(X1044,1),
AND($B$3="Aylıq", $AH$14="End"), EOMONTH(X1044,1)
)</f>
        <v/>
      </c>
      <c r="Y1045" s="51" t="str" cm="1">
        <f t="array" aca="1" ref="Y1045" ca="1">_xlfn.IFS(
AND($B$7="Dövrün əvvəlində", Y1044&lt;=last_rou_date), DATE(YEAR(Y1044)+1, 12, 31),
AND($B$7="Dövrün sonunda", Y1044&lt;=last_payment_date), DATE(YEAR(Y1044)+1, 12, 31),
TRUE, ""
)</f>
        <v/>
      </c>
      <c r="Z1045" s="75" t="str" cm="1">
        <f t="array" aca="1" ref="Z1045" ca="1">_xlfn.IFS(
AND($AN$14="Not year_end", Z1044&gt;last_payment_date), "",
AND($AN$14="Year_end", Z1044&gt;=last_payment_date), "",
AND($AN$14="Year_end"), DATE(YEAR(Z1044+1), 12, 31),
AND($AN$14="Not year_end", MONTH(Z1044)=12, DAY(Z1044)=31), DATE(YEAR(Z1043)+1, MONTH(Z1043), DAY(Z1043)),
AND($AN$14="Not year_end", OR(MONTH(Z1044)&lt;&gt;12, DAY(Z1044)&lt;&gt;31) ), DATE(YEAR(Z1044), 12, 31)
)</f>
        <v/>
      </c>
      <c r="AA1045" s="75" t="str" cm="1">
        <f t="array" aca="1" ref="AA1045" ca="1">_xlfn.IFS(AA1044="", "",
AND(AA1044=last_payment_date, OR(MONTH(AA1044)&lt;&gt;12, DAY(AA1044)&lt;&gt;31) ), DATE(YEAR(AA1044), 12, 31),
AND(MONTH(AA1044)=12, DAY(AA1044)=31, AA1044&gt;=last_payment_date), "",
AND(MONTH(AA1044)=12, DAY(AA1044)&lt;&gt;31),  EOMONTH(AA1044,0),
AND(MONTH(AA1044)=12, DAY(AA1044)=31, $AH$14="Not end"),  EDATE(AA1043,1),
AND($AH$14="Not end"), EDATE(AA1044, 1),
AND($AH$14="End"), EOMONTH(AA1044, 1)
)</f>
        <v/>
      </c>
      <c r="AB1045" s="75" t="str" cm="1">
        <f t="array" aca="1" ref="AB1045" ca="1">_xlfn.IFS(AB1044="","",
AND(AB1044=last_rou_date), "",
AND($B$3="İllik"),DATE(YEAR(AB1044)+1,MONTH(AB1044),DAY(AB1044) ),
AND($B$3="Aylıq", $AH$14="Not end"), EDATE(AB1044,1),
AND($B$3="Aylıq", $AH$14="End"), EOMONTH(AB1044,1)
)</f>
        <v/>
      </c>
      <c r="AC1045" s="75" t="str" cm="1">
        <f t="array" aca="1" ref="AC1045" ca="1">_xlfn.IFS(
AND($AN$14="Not year_end", AC1044&gt;last_rou_date), "",
AND($AN$14="Year_end", AC1044&gt;=last_rou_date), "",
AND($AN$14="Year_end"), DATE(YEAR(AC1044+1), 12, 31),
AND($AN$14="Not year_end", MONTH(AC1044)=12, DAY(AC1044)=31), DATE(YEAR(AC1043)+1, MONTH(AC1043), DAY(AC1043)),
AND($AN$14="Not year_end", OR(MONTH(AC1044)&lt;&gt;12, DAY(AC1044)&lt;&gt;31) ), DATE(YEAR(AC1044), 12, 31)
)</f>
        <v/>
      </c>
      <c r="AD1045" s="75" t="str" cm="1">
        <f t="array" aca="1" ref="AD1045" ca="1">_xlfn.IFS(AD1044="", "",
AND(AD1044=last_rou_date, OR(MONTH(AD1044)&lt;&gt;12, DAY(AD1044)&lt;&gt;31) ), DATE(YEAR(AD1044), 12, 31),
AND(MONTH(AD1044)=12, DAY(AD1044)=31, AD1044&gt;=last_rou_date), "",
AND(MONTH(AD1044)=12, DAY(AD1044)&lt;&gt;31),  EOMONTH(AD1044,0),
AND(MONTH(AD1044)=12, DAY(AD1044)=31, $AH$14="Not end"),  EDATE(AD1043,1),
AND($AH$14="Not end"), EDATE(AD1044, 1),
AND($AH$14="End"), EOMONTH(AD1044, 1)
)</f>
        <v/>
      </c>
      <c r="AE1045" s="51" t="str" cm="1">
        <f t="array" ref="AE1045">_xlfn.IFS(W1045="", "",
AND(W1045&gt;0, W1045&lt;=$B$4, $C$2="İllik artım, faiz olaraq", $D$2&gt;0, $B$3="İllik"), $B$5*((1+$D$2)^(W1045-1)),
AND(W1045&gt;0, W1045&lt;=$B$4, $C$2="İllik artım, faiz olaraq", $D$2&gt;0, $B$3="Aylıq"), $B$5*((1+$D$2)^ROUNDDOWN((W1045-1)/12,0)),
AND(W1045=1, $C$2="Aşağıdakı kimi dəyişir", ), $B$5,
AND(W1045&gt;1, W1045&lt;=$B$4, $C$2="Aşağıdakı kimi dəyişir"), IFERROR(VLOOKUP(W1045, $C$4:$D$7, 2, FALSE), AE1044),
AND(W1045&gt;0, W1045&lt;=$B$4), $B$5,
TRUE,0 )</f>
        <v/>
      </c>
      <c r="AF1045" s="51" t="str">
        <f t="shared" ca="1" si="49"/>
        <v/>
      </c>
    </row>
    <row r="1046" spans="1:32" x14ac:dyDescent="0.4">
      <c r="A1046" s="13" t="str" cm="1">
        <f t="array" aca="1" ref="A1046" ca="1">_xlfn.IFS(
AND(SUMIFS(lease_table_interest_accruals, lease_table_dates, A1045)&gt;0, COUNTIFS($E$14:E1045, "Interest accrual", $A$14:A1045, A1045)=0),  A1045,
AND(SUMIFS(lease_table_payments, lease_table_dates, A1045)&gt;0, COUNTIFS($E$14:E1045, "Payment", $A$14:A1045, A1045)=0),  A1045,
AND(SUMIFS(rou_table_deprs, rou_table_dates, A1045)&gt;0, COUNTIFS($E$14:E1045, "Depreciation", $A$14:A1045, A1045)=0),  A1045,
TRUE,  IFERROR(INDEX(rou_table_dates,  MATCH(A1045, rou_table_dates)+1, ), "")
)</f>
        <v/>
      </c>
      <c r="B1046" s="1" t="str" cm="1">
        <f t="array" aca="1" ref="B1046" ca="1">_xlfn.IFS(
AND(E1046="Payment", A1046=$B$2), $AM$14,
E1046="Payment", $AM$15,
E1046="Interest accrual", $AM$18,
E1046="Depreciation", $AM$17,
TRUE, "")</f>
        <v/>
      </c>
      <c r="C1046" s="1" t="str" cm="1">
        <f t="array" aca="1" ref="C1046" ca="1">_xlfn.IFS(
E1046="Payment", $AM$19,
E1046="Interest accrual", $AM$15,
E1046="Depreciation", $AM$16,
TRUE, "")</f>
        <v/>
      </c>
      <c r="D1046" s="1" t="str" cm="1">
        <f t="array" aca="1" ref="D1046" ca="1">_xlfn.IFS(
E1046="Payment", _xlfn.XLOOKUP(A1046, lease_table_dates, lease_table_payments, 0, 0),
E1046="Interest accrual", _xlfn.XLOOKUP(A1046, lease_table_dates, lease_table_interest_accruals, 0, 0),
E1046="Depreciation", _xlfn.XLOOKUP(A1046, rou_table_dates, rou_table_deprs, 0, 0),
TRUE, ""
)</f>
        <v/>
      </c>
      <c r="E1046" s="7" t="str" cm="1">
        <f t="array" aca="1" ref="E1046" ca="1">_xlfn.IFS(
AND(SUMIFS(lease_table_interest_accruals, lease_table_dates, A1046)&gt;0, COUNTIFS($E$14:E1045, "Interest accrual", $A$14:A1045, A1046)=0), "Interest accrual",
AND(SUMIFS(lease_table_payments, lease_table_dates, A1046)&gt;0, COUNTIFS($E$14:E1045, "Payment", $A$14:A1045, A1046)=0), "Payment",
AND(SUMIFS(rou_table_deprs, rou_table_dates, A1046)&gt;0, COUNTIFS($E$14:E1045, "Depreciation", $A$14:A1045, A1046)=0), "Depreciation",
TRUE,  ""
)</f>
        <v/>
      </c>
      <c r="G1046" s="13" t="str" cm="1">
        <f t="array" aca="1" ref="G1046" ca="1">_xlfn.IFS(
AND($B$11="Hə", $B$3="İllik"), Z1046,
AND($B$11="Hə", $B$3="Aylıq"), AA1046,
$B$11="Yox", X1046)</f>
        <v/>
      </c>
      <c r="H1046" s="1" t="str" cm="1">
        <f t="array" aca="1" ref="H1046" ca="1">_xlfn.IFS( G1046="", "",
TRUE, ROUND( H1045+I1046-J1046, 2) )</f>
        <v/>
      </c>
      <c r="I1046" s="1" t="str" cm="1">
        <f t="array" aca="1" ref="I1046" ca="1">_xlfn.IFS(G1046="", "",
G1046=last_payment_date, (J1046-H1045),
 TRUE,  -  (H1045- H1045* (1+$B$6)^ (_xlfn.DAYS(G1046,G1045)/365) )
)</f>
        <v/>
      </c>
      <c r="J1046" s="1" t="str" cm="1">
        <f t="array" aca="1" ref="J1046" ca="1">_xlfn.IFS(G1046="", "",
TRUE, _xlfn.XLOOKUP(G1046,  payment_dates, payments,0,0)
)</f>
        <v/>
      </c>
      <c r="L1046" s="8" t="str" cm="1">
        <f t="array" aca="1" ref="L1046" ca="1">_xlfn.IFS(
AND($B$11="Hə", $B$3="İllik"), AC1046,
AND($B$11="Hə", $B$3="Aylıq"), AD1046,
$B$11="Yox", AB1046)</f>
        <v/>
      </c>
      <c r="M1046" s="1" t="str" cm="1">
        <f t="array" aca="1" ref="M1046" ca="1">_xlfn.IFS( L1046="", "",
(M1045-N1046)&lt;=0.5, 0,
TRUE,  M1045-N1046)</f>
        <v/>
      </c>
      <c r="N1046" s="7" t="str" cm="1">
        <f t="array" aca="1" ref="N1046" ca="1">_xlfn.IFS(
L1046="", "",
TRUE, MIN(M1045, ROUND($M$14/ (last_rou_date - $B$2) * (L1046-L1045), 2) )
)</f>
        <v/>
      </c>
      <c r="P1046" s="59" t="str">
        <f t="shared" ca="1" si="48"/>
        <v/>
      </c>
      <c r="Q1046" s="1" t="str" cm="1">
        <f t="array" aca="1" ref="Q1046" ca="1">_xlfn.IFS(P1046="","",
$B$11="Hə", _xlfn.XLOOKUP(DATE(P1046, 12, 31), rou_table_dates, rou_table_nbvs,0, 0),
TRUE,  MAX(0, ROUND($M$14 - $M$14/ (last_rou_date - $B$2) * (DATE(P1046,12,31) - $B$2), 2) )
)</f>
        <v/>
      </c>
      <c r="R1046" s="1" t="str" cm="1">
        <f t="array" aca="1" ref="R1046" ca="1">_xlfn.IFS(P1046="","",
$B$11="Hə", _xlfn.XLOOKUP(DATE(P1046, 12, 31), lease_table_dates, lease_table_balances,0, 0),
TRUE, IFERROR( XNPV($B$6, IF(payment_dates &gt;DATE(P1046, 12, 31), payments,  0),  IF(payment_dates &gt;DATE(P1046, 12, 31), payment_dates,  DATE(P1046, 12, 31))    ),0)
)</f>
        <v/>
      </c>
      <c r="S1046" s="1" t="str" cm="1">
        <f t="array" aca="1" ref="S1046" ca="1">_xlfn.IFS(P1046="","",
TRUE,  MIN( MIN(Q1045, $M$14), ROUND($M$14/ (last_rou_date - $B$2) * (DATE(P1046,12,31) - MAX($B$2, DATE(P1046-1, 12, 31))), 2) )
)</f>
        <v/>
      </c>
      <c r="T1046" s="7" t="str" cm="1">
        <f t="array" aca="1" ref="T1046" ca="1">_xlfn.IFS(P1046="", "",
ISTEXT(R1045), R1046- (H1046 - SUMIFS( lease_table_payments, lease_table_years, P1046) -$AG$14 ),
AND(ISNUMBER(R1045), R1046&lt;&gt;""),   R1046- (R1045 - SUMIFS( lease_table_payments, lease_table_years, P1046) )
)</f>
        <v/>
      </c>
      <c r="V1046" s="64">
        <f t="shared" si="50"/>
        <v>1033</v>
      </c>
      <c r="W1046" s="51" t="str" cm="1">
        <f t="array" ref="W1046">_xlfn.IFS(
OR(W1045=$B$4, W1045=""),"",
TRUE,W1045+1
)</f>
        <v/>
      </c>
      <c r="X1046" s="51" t="str" cm="1">
        <f t="array" ref="X1046">_xlfn.IFS(X1045="","",
W1046="", "",
AND($B$3="İllik"),DATE(YEAR(X1045)+1,MONTH(X1045),DAY(X1045) ),
AND($B$3="Aylıq", $AH$14="Not end"), EDATE(X1045,1),
AND($B$3="Aylıq", $AH$14="End"), EOMONTH(X1045,1)
)</f>
        <v/>
      </c>
      <c r="Y1046" s="51" t="str" cm="1">
        <f t="array" aca="1" ref="Y1046" ca="1">_xlfn.IFS(
AND($B$7="Dövrün əvvəlində", Y1045&lt;=last_rou_date), DATE(YEAR(Y1045)+1, 12, 31),
AND($B$7="Dövrün sonunda", Y1045&lt;=last_payment_date), DATE(YEAR(Y1045)+1, 12, 31),
TRUE, ""
)</f>
        <v/>
      </c>
      <c r="Z1046" s="75" t="str" cm="1">
        <f t="array" aca="1" ref="Z1046" ca="1">_xlfn.IFS(
AND($AN$14="Not year_end", Z1045&gt;last_payment_date), "",
AND($AN$14="Year_end", Z1045&gt;=last_payment_date), "",
AND($AN$14="Year_end"), DATE(YEAR(Z1045+1), 12, 31),
AND($AN$14="Not year_end", MONTH(Z1045)=12, DAY(Z1045)=31), DATE(YEAR(Z1044)+1, MONTH(Z1044), DAY(Z1044)),
AND($AN$14="Not year_end", OR(MONTH(Z1045)&lt;&gt;12, DAY(Z1045)&lt;&gt;31) ), DATE(YEAR(Z1045), 12, 31)
)</f>
        <v/>
      </c>
      <c r="AA1046" s="75" t="str" cm="1">
        <f t="array" aca="1" ref="AA1046" ca="1">_xlfn.IFS(AA1045="", "",
AND(AA1045=last_payment_date, OR(MONTH(AA1045)&lt;&gt;12, DAY(AA1045)&lt;&gt;31) ), DATE(YEAR(AA1045), 12, 31),
AND(MONTH(AA1045)=12, DAY(AA1045)=31, AA1045&gt;=last_payment_date), "",
AND(MONTH(AA1045)=12, DAY(AA1045)&lt;&gt;31),  EOMONTH(AA1045,0),
AND(MONTH(AA1045)=12, DAY(AA1045)=31, $AH$14="Not end"),  EDATE(AA1044,1),
AND($AH$14="Not end"), EDATE(AA1045, 1),
AND($AH$14="End"), EOMONTH(AA1045, 1)
)</f>
        <v/>
      </c>
      <c r="AB1046" s="75" t="str" cm="1">
        <f t="array" aca="1" ref="AB1046" ca="1">_xlfn.IFS(AB1045="","",
AND(AB1045=last_rou_date), "",
AND($B$3="İllik"),DATE(YEAR(AB1045)+1,MONTH(AB1045),DAY(AB1045) ),
AND($B$3="Aylıq", $AH$14="Not end"), EDATE(AB1045,1),
AND($B$3="Aylıq", $AH$14="End"), EOMONTH(AB1045,1)
)</f>
        <v/>
      </c>
      <c r="AC1046" s="75" t="str" cm="1">
        <f t="array" aca="1" ref="AC1046" ca="1">_xlfn.IFS(
AND($AN$14="Not year_end", AC1045&gt;last_rou_date), "",
AND($AN$14="Year_end", AC1045&gt;=last_rou_date), "",
AND($AN$14="Year_end"), DATE(YEAR(AC1045+1), 12, 31),
AND($AN$14="Not year_end", MONTH(AC1045)=12, DAY(AC1045)=31), DATE(YEAR(AC1044)+1, MONTH(AC1044), DAY(AC1044)),
AND($AN$14="Not year_end", OR(MONTH(AC1045)&lt;&gt;12, DAY(AC1045)&lt;&gt;31) ), DATE(YEAR(AC1045), 12, 31)
)</f>
        <v/>
      </c>
      <c r="AD1046" s="75" t="str" cm="1">
        <f t="array" aca="1" ref="AD1046" ca="1">_xlfn.IFS(AD1045="", "",
AND(AD1045=last_rou_date, OR(MONTH(AD1045)&lt;&gt;12, DAY(AD1045)&lt;&gt;31) ), DATE(YEAR(AD1045), 12, 31),
AND(MONTH(AD1045)=12, DAY(AD1045)=31, AD1045&gt;=last_rou_date), "",
AND(MONTH(AD1045)=12, DAY(AD1045)&lt;&gt;31),  EOMONTH(AD1045,0),
AND(MONTH(AD1045)=12, DAY(AD1045)=31, $AH$14="Not end"),  EDATE(AD1044,1),
AND($AH$14="Not end"), EDATE(AD1045, 1),
AND($AH$14="End"), EOMONTH(AD1045, 1)
)</f>
        <v/>
      </c>
      <c r="AE1046" s="51" t="str" cm="1">
        <f t="array" ref="AE1046">_xlfn.IFS(W1046="", "",
AND(W1046&gt;0, W1046&lt;=$B$4, $C$2="İllik artım, faiz olaraq", $D$2&gt;0, $B$3="İllik"), $B$5*((1+$D$2)^(W1046-1)),
AND(W1046&gt;0, W1046&lt;=$B$4, $C$2="İllik artım, faiz olaraq", $D$2&gt;0, $B$3="Aylıq"), $B$5*((1+$D$2)^ROUNDDOWN((W1046-1)/12,0)),
AND(W1046=1, $C$2="Aşağıdakı kimi dəyişir", ), $B$5,
AND(W1046&gt;1, W1046&lt;=$B$4, $C$2="Aşağıdakı kimi dəyişir"), IFERROR(VLOOKUP(W1046, $C$4:$D$7, 2, FALSE), AE1045),
AND(W1046&gt;0, W1046&lt;=$B$4), $B$5,
TRUE,0 )</f>
        <v/>
      </c>
      <c r="AF1046" s="51" t="str">
        <f t="shared" ca="1" si="49"/>
        <v/>
      </c>
    </row>
    <row r="1047" spans="1:32" x14ac:dyDescent="0.4">
      <c r="A1047" s="13" t="str" cm="1">
        <f t="array" aca="1" ref="A1047" ca="1">_xlfn.IFS(
AND(SUMIFS(lease_table_interest_accruals, lease_table_dates, A1046)&gt;0, COUNTIFS($E$14:E1046, "Interest accrual", $A$14:A1046, A1046)=0),  A1046,
AND(SUMIFS(lease_table_payments, lease_table_dates, A1046)&gt;0, COUNTIFS($E$14:E1046, "Payment", $A$14:A1046, A1046)=0),  A1046,
AND(SUMIFS(rou_table_deprs, rou_table_dates, A1046)&gt;0, COUNTIFS($E$14:E1046, "Depreciation", $A$14:A1046, A1046)=0),  A1046,
TRUE,  IFERROR(INDEX(rou_table_dates,  MATCH(A1046, rou_table_dates)+1, ), "")
)</f>
        <v/>
      </c>
      <c r="B1047" s="1" t="str" cm="1">
        <f t="array" aca="1" ref="B1047" ca="1">_xlfn.IFS(
AND(E1047="Payment", A1047=$B$2), $AM$14,
E1047="Payment", $AM$15,
E1047="Interest accrual", $AM$18,
E1047="Depreciation", $AM$17,
TRUE, "")</f>
        <v/>
      </c>
      <c r="C1047" s="1" t="str" cm="1">
        <f t="array" aca="1" ref="C1047" ca="1">_xlfn.IFS(
E1047="Payment", $AM$19,
E1047="Interest accrual", $AM$15,
E1047="Depreciation", $AM$16,
TRUE, "")</f>
        <v/>
      </c>
      <c r="D1047" s="1" t="str" cm="1">
        <f t="array" aca="1" ref="D1047" ca="1">_xlfn.IFS(
E1047="Payment", _xlfn.XLOOKUP(A1047, lease_table_dates, lease_table_payments, 0, 0),
E1047="Interest accrual", _xlfn.XLOOKUP(A1047, lease_table_dates, lease_table_interest_accruals, 0, 0),
E1047="Depreciation", _xlfn.XLOOKUP(A1047, rou_table_dates, rou_table_deprs, 0, 0),
TRUE, ""
)</f>
        <v/>
      </c>
      <c r="E1047" s="7" t="str" cm="1">
        <f t="array" aca="1" ref="E1047" ca="1">_xlfn.IFS(
AND(SUMIFS(lease_table_interest_accruals, lease_table_dates, A1047)&gt;0, COUNTIFS($E$14:E1046, "Interest accrual", $A$14:A1046, A1047)=0), "Interest accrual",
AND(SUMIFS(lease_table_payments, lease_table_dates, A1047)&gt;0, COUNTIFS($E$14:E1046, "Payment", $A$14:A1046, A1047)=0), "Payment",
AND(SUMIFS(rou_table_deprs, rou_table_dates, A1047)&gt;0, COUNTIFS($E$14:E1046, "Depreciation", $A$14:A1046, A1047)=0), "Depreciation",
TRUE,  ""
)</f>
        <v/>
      </c>
      <c r="G1047" s="13" t="str" cm="1">
        <f t="array" aca="1" ref="G1047" ca="1">_xlfn.IFS(
AND($B$11="Hə", $B$3="İllik"), Z1047,
AND($B$11="Hə", $B$3="Aylıq"), AA1047,
$B$11="Yox", X1047)</f>
        <v/>
      </c>
      <c r="H1047" s="1" t="str" cm="1">
        <f t="array" aca="1" ref="H1047" ca="1">_xlfn.IFS( G1047="", "",
TRUE, ROUND( H1046+I1047-J1047, 2) )</f>
        <v/>
      </c>
      <c r="I1047" s="1" t="str" cm="1">
        <f t="array" aca="1" ref="I1047" ca="1">_xlfn.IFS(G1047="", "",
G1047=last_payment_date, (J1047-H1046),
 TRUE,  -  (H1046- H1046* (1+$B$6)^ (_xlfn.DAYS(G1047,G1046)/365) )
)</f>
        <v/>
      </c>
      <c r="J1047" s="1" t="str" cm="1">
        <f t="array" aca="1" ref="J1047" ca="1">_xlfn.IFS(G1047="", "",
TRUE, _xlfn.XLOOKUP(G1047,  payment_dates, payments,0,0)
)</f>
        <v/>
      </c>
      <c r="L1047" s="8" t="str" cm="1">
        <f t="array" aca="1" ref="L1047" ca="1">_xlfn.IFS(
AND($B$11="Hə", $B$3="İllik"), AC1047,
AND($B$11="Hə", $B$3="Aylıq"), AD1047,
$B$11="Yox", AB1047)</f>
        <v/>
      </c>
      <c r="M1047" s="1" t="str" cm="1">
        <f t="array" aca="1" ref="M1047" ca="1">_xlfn.IFS( L1047="", "",
(M1046-N1047)&lt;=0.5, 0,
TRUE,  M1046-N1047)</f>
        <v/>
      </c>
      <c r="N1047" s="7" t="str" cm="1">
        <f t="array" aca="1" ref="N1047" ca="1">_xlfn.IFS(
L1047="", "",
TRUE, MIN(M1046, ROUND($M$14/ (last_rou_date - $B$2) * (L1047-L1046), 2) )
)</f>
        <v/>
      </c>
      <c r="P1047" s="59" t="str">
        <f t="shared" ca="1" si="48"/>
        <v/>
      </c>
      <c r="Q1047" s="1" t="str" cm="1">
        <f t="array" aca="1" ref="Q1047" ca="1">_xlfn.IFS(P1047="","",
$B$11="Hə", _xlfn.XLOOKUP(DATE(P1047, 12, 31), rou_table_dates, rou_table_nbvs,0, 0),
TRUE,  MAX(0, ROUND($M$14 - $M$14/ (last_rou_date - $B$2) * (DATE(P1047,12,31) - $B$2), 2) )
)</f>
        <v/>
      </c>
      <c r="R1047" s="1" t="str" cm="1">
        <f t="array" aca="1" ref="R1047" ca="1">_xlfn.IFS(P1047="","",
$B$11="Hə", _xlfn.XLOOKUP(DATE(P1047, 12, 31), lease_table_dates, lease_table_balances,0, 0),
TRUE, IFERROR( XNPV($B$6, IF(payment_dates &gt;DATE(P1047, 12, 31), payments,  0),  IF(payment_dates &gt;DATE(P1047, 12, 31), payment_dates,  DATE(P1047, 12, 31))    ),0)
)</f>
        <v/>
      </c>
      <c r="S1047" s="1" t="str" cm="1">
        <f t="array" aca="1" ref="S1047" ca="1">_xlfn.IFS(P1047="","",
TRUE,  MIN( MIN(Q1046, $M$14), ROUND($M$14/ (last_rou_date - $B$2) * (DATE(P1047,12,31) - MAX($B$2, DATE(P1047-1, 12, 31))), 2) )
)</f>
        <v/>
      </c>
      <c r="T1047" s="7" t="str" cm="1">
        <f t="array" aca="1" ref="T1047" ca="1">_xlfn.IFS(P1047="", "",
ISTEXT(R1046), R1047- (H1047 - SUMIFS( lease_table_payments, lease_table_years, P1047) -$AG$14 ),
AND(ISNUMBER(R1046), R1047&lt;&gt;""),   R1047- (R1046 - SUMIFS( lease_table_payments, lease_table_years, P1047) )
)</f>
        <v/>
      </c>
      <c r="V1047" s="64">
        <f t="shared" si="50"/>
        <v>1034</v>
      </c>
      <c r="W1047" s="51" t="str" cm="1">
        <f t="array" ref="W1047">_xlfn.IFS(
OR(W1046=$B$4, W1046=""),"",
TRUE,W1046+1
)</f>
        <v/>
      </c>
      <c r="X1047" s="51" t="str" cm="1">
        <f t="array" ref="X1047">_xlfn.IFS(X1046="","",
W1047="", "",
AND($B$3="İllik"),DATE(YEAR(X1046)+1,MONTH(X1046),DAY(X1046) ),
AND($B$3="Aylıq", $AH$14="Not end"), EDATE(X1046,1),
AND($B$3="Aylıq", $AH$14="End"), EOMONTH(X1046,1)
)</f>
        <v/>
      </c>
      <c r="Y1047" s="51" t="str" cm="1">
        <f t="array" aca="1" ref="Y1047" ca="1">_xlfn.IFS(
AND($B$7="Dövrün əvvəlində", Y1046&lt;=last_rou_date), DATE(YEAR(Y1046)+1, 12, 31),
AND($B$7="Dövrün sonunda", Y1046&lt;=last_payment_date), DATE(YEAR(Y1046)+1, 12, 31),
TRUE, ""
)</f>
        <v/>
      </c>
      <c r="Z1047" s="75" t="str" cm="1">
        <f t="array" aca="1" ref="Z1047" ca="1">_xlfn.IFS(
AND($AN$14="Not year_end", Z1046&gt;last_payment_date), "",
AND($AN$14="Year_end", Z1046&gt;=last_payment_date), "",
AND($AN$14="Year_end"), DATE(YEAR(Z1046+1), 12, 31),
AND($AN$14="Not year_end", MONTH(Z1046)=12, DAY(Z1046)=31), DATE(YEAR(Z1045)+1, MONTH(Z1045), DAY(Z1045)),
AND($AN$14="Not year_end", OR(MONTH(Z1046)&lt;&gt;12, DAY(Z1046)&lt;&gt;31) ), DATE(YEAR(Z1046), 12, 31)
)</f>
        <v/>
      </c>
      <c r="AA1047" s="75" t="str" cm="1">
        <f t="array" aca="1" ref="AA1047" ca="1">_xlfn.IFS(AA1046="", "",
AND(AA1046=last_payment_date, OR(MONTH(AA1046)&lt;&gt;12, DAY(AA1046)&lt;&gt;31) ), DATE(YEAR(AA1046), 12, 31),
AND(MONTH(AA1046)=12, DAY(AA1046)=31, AA1046&gt;=last_payment_date), "",
AND(MONTH(AA1046)=12, DAY(AA1046)&lt;&gt;31),  EOMONTH(AA1046,0),
AND(MONTH(AA1046)=12, DAY(AA1046)=31, $AH$14="Not end"),  EDATE(AA1045,1),
AND($AH$14="Not end"), EDATE(AA1046, 1),
AND($AH$14="End"), EOMONTH(AA1046, 1)
)</f>
        <v/>
      </c>
      <c r="AB1047" s="75" t="str" cm="1">
        <f t="array" aca="1" ref="AB1047" ca="1">_xlfn.IFS(AB1046="","",
AND(AB1046=last_rou_date), "",
AND($B$3="İllik"),DATE(YEAR(AB1046)+1,MONTH(AB1046),DAY(AB1046) ),
AND($B$3="Aylıq", $AH$14="Not end"), EDATE(AB1046,1),
AND($B$3="Aylıq", $AH$14="End"), EOMONTH(AB1046,1)
)</f>
        <v/>
      </c>
      <c r="AC1047" s="75" t="str" cm="1">
        <f t="array" aca="1" ref="AC1047" ca="1">_xlfn.IFS(
AND($AN$14="Not year_end", AC1046&gt;last_rou_date), "",
AND($AN$14="Year_end", AC1046&gt;=last_rou_date), "",
AND($AN$14="Year_end"), DATE(YEAR(AC1046+1), 12, 31),
AND($AN$14="Not year_end", MONTH(AC1046)=12, DAY(AC1046)=31), DATE(YEAR(AC1045)+1, MONTH(AC1045), DAY(AC1045)),
AND($AN$14="Not year_end", OR(MONTH(AC1046)&lt;&gt;12, DAY(AC1046)&lt;&gt;31) ), DATE(YEAR(AC1046), 12, 31)
)</f>
        <v/>
      </c>
      <c r="AD1047" s="75" t="str" cm="1">
        <f t="array" aca="1" ref="AD1047" ca="1">_xlfn.IFS(AD1046="", "",
AND(AD1046=last_rou_date, OR(MONTH(AD1046)&lt;&gt;12, DAY(AD1046)&lt;&gt;31) ), DATE(YEAR(AD1046), 12, 31),
AND(MONTH(AD1046)=12, DAY(AD1046)=31, AD1046&gt;=last_rou_date), "",
AND(MONTH(AD1046)=12, DAY(AD1046)&lt;&gt;31),  EOMONTH(AD1046,0),
AND(MONTH(AD1046)=12, DAY(AD1046)=31, $AH$14="Not end"),  EDATE(AD1045,1),
AND($AH$14="Not end"), EDATE(AD1046, 1),
AND($AH$14="End"), EOMONTH(AD1046, 1)
)</f>
        <v/>
      </c>
      <c r="AE1047" s="51" t="str" cm="1">
        <f t="array" ref="AE1047">_xlfn.IFS(W1047="", "",
AND(W1047&gt;0, W1047&lt;=$B$4, $C$2="İllik artım, faiz olaraq", $D$2&gt;0, $B$3="İllik"), $B$5*((1+$D$2)^(W1047-1)),
AND(W1047&gt;0, W1047&lt;=$B$4, $C$2="İllik artım, faiz olaraq", $D$2&gt;0, $B$3="Aylıq"), $B$5*((1+$D$2)^ROUNDDOWN((W1047-1)/12,0)),
AND(W1047=1, $C$2="Aşağıdakı kimi dəyişir", ), $B$5,
AND(W1047&gt;1, W1047&lt;=$B$4, $C$2="Aşağıdakı kimi dəyişir"), IFERROR(VLOOKUP(W1047, $C$4:$D$7, 2, FALSE), AE1046),
AND(W1047&gt;0, W1047&lt;=$B$4), $B$5,
TRUE,0 )</f>
        <v/>
      </c>
      <c r="AF1047" s="51" t="str">
        <f t="shared" ca="1" si="49"/>
        <v/>
      </c>
    </row>
    <row r="1048" spans="1:32" x14ac:dyDescent="0.4">
      <c r="A1048" s="13" t="str" cm="1">
        <f t="array" aca="1" ref="A1048" ca="1">_xlfn.IFS(
AND(SUMIFS(lease_table_interest_accruals, lease_table_dates, A1047)&gt;0, COUNTIFS($E$14:E1047, "Interest accrual", $A$14:A1047, A1047)=0),  A1047,
AND(SUMIFS(lease_table_payments, lease_table_dates, A1047)&gt;0, COUNTIFS($E$14:E1047, "Payment", $A$14:A1047, A1047)=0),  A1047,
AND(SUMIFS(rou_table_deprs, rou_table_dates, A1047)&gt;0, COUNTIFS($E$14:E1047, "Depreciation", $A$14:A1047, A1047)=0),  A1047,
TRUE,  IFERROR(INDEX(rou_table_dates,  MATCH(A1047, rou_table_dates)+1, ), "")
)</f>
        <v/>
      </c>
      <c r="B1048" s="1" t="str" cm="1">
        <f t="array" aca="1" ref="B1048" ca="1">_xlfn.IFS(
AND(E1048="Payment", A1048=$B$2), $AM$14,
E1048="Payment", $AM$15,
E1048="Interest accrual", $AM$18,
E1048="Depreciation", $AM$17,
TRUE, "")</f>
        <v/>
      </c>
      <c r="C1048" s="1" t="str" cm="1">
        <f t="array" aca="1" ref="C1048" ca="1">_xlfn.IFS(
E1048="Payment", $AM$19,
E1048="Interest accrual", $AM$15,
E1048="Depreciation", $AM$16,
TRUE, "")</f>
        <v/>
      </c>
      <c r="D1048" s="1" t="str" cm="1">
        <f t="array" aca="1" ref="D1048" ca="1">_xlfn.IFS(
E1048="Payment", _xlfn.XLOOKUP(A1048, lease_table_dates, lease_table_payments, 0, 0),
E1048="Interest accrual", _xlfn.XLOOKUP(A1048, lease_table_dates, lease_table_interest_accruals, 0, 0),
E1048="Depreciation", _xlfn.XLOOKUP(A1048, rou_table_dates, rou_table_deprs, 0, 0),
TRUE, ""
)</f>
        <v/>
      </c>
      <c r="E1048" s="7" t="str" cm="1">
        <f t="array" aca="1" ref="E1048" ca="1">_xlfn.IFS(
AND(SUMIFS(lease_table_interest_accruals, lease_table_dates, A1048)&gt;0, COUNTIFS($E$14:E1047, "Interest accrual", $A$14:A1047, A1048)=0), "Interest accrual",
AND(SUMIFS(lease_table_payments, lease_table_dates, A1048)&gt;0, COUNTIFS($E$14:E1047, "Payment", $A$14:A1047, A1048)=0), "Payment",
AND(SUMIFS(rou_table_deprs, rou_table_dates, A1048)&gt;0, COUNTIFS($E$14:E1047, "Depreciation", $A$14:A1047, A1048)=0), "Depreciation",
TRUE,  ""
)</f>
        <v/>
      </c>
      <c r="G1048" s="13" t="str" cm="1">
        <f t="array" aca="1" ref="G1048" ca="1">_xlfn.IFS(
AND($B$11="Hə", $B$3="İllik"), Z1048,
AND($B$11="Hə", $B$3="Aylıq"), AA1048,
$B$11="Yox", X1048)</f>
        <v/>
      </c>
      <c r="H1048" s="1" t="str" cm="1">
        <f t="array" aca="1" ref="H1048" ca="1">_xlfn.IFS( G1048="", "",
TRUE, ROUND( H1047+I1048-J1048, 2) )</f>
        <v/>
      </c>
      <c r="I1048" s="1" t="str" cm="1">
        <f t="array" aca="1" ref="I1048" ca="1">_xlfn.IFS(G1048="", "",
G1048=last_payment_date, (J1048-H1047),
 TRUE,  -  (H1047- H1047* (1+$B$6)^ (_xlfn.DAYS(G1048,G1047)/365) )
)</f>
        <v/>
      </c>
      <c r="J1048" s="1" t="str" cm="1">
        <f t="array" aca="1" ref="J1048" ca="1">_xlfn.IFS(G1048="", "",
TRUE, _xlfn.XLOOKUP(G1048,  payment_dates, payments,0,0)
)</f>
        <v/>
      </c>
      <c r="L1048" s="8" t="str" cm="1">
        <f t="array" aca="1" ref="L1048" ca="1">_xlfn.IFS(
AND($B$11="Hə", $B$3="İllik"), AC1048,
AND($B$11="Hə", $B$3="Aylıq"), AD1048,
$B$11="Yox", AB1048)</f>
        <v/>
      </c>
      <c r="M1048" s="1" t="str" cm="1">
        <f t="array" aca="1" ref="M1048" ca="1">_xlfn.IFS( L1048="", "",
(M1047-N1048)&lt;=0.5, 0,
TRUE,  M1047-N1048)</f>
        <v/>
      </c>
      <c r="N1048" s="7" t="str" cm="1">
        <f t="array" aca="1" ref="N1048" ca="1">_xlfn.IFS(
L1048="", "",
TRUE, MIN(M1047, ROUND($M$14/ (last_rou_date - $B$2) * (L1048-L1047), 2) )
)</f>
        <v/>
      </c>
      <c r="P1048" s="59" t="str">
        <f t="shared" ca="1" si="48"/>
        <v/>
      </c>
      <c r="Q1048" s="1" t="str" cm="1">
        <f t="array" aca="1" ref="Q1048" ca="1">_xlfn.IFS(P1048="","",
$B$11="Hə", _xlfn.XLOOKUP(DATE(P1048, 12, 31), rou_table_dates, rou_table_nbvs,0, 0),
TRUE,  MAX(0, ROUND($M$14 - $M$14/ (last_rou_date - $B$2) * (DATE(P1048,12,31) - $B$2), 2) )
)</f>
        <v/>
      </c>
      <c r="R1048" s="1" t="str" cm="1">
        <f t="array" aca="1" ref="R1048" ca="1">_xlfn.IFS(P1048="","",
$B$11="Hə", _xlfn.XLOOKUP(DATE(P1048, 12, 31), lease_table_dates, lease_table_balances,0, 0),
TRUE, IFERROR( XNPV($B$6, IF(payment_dates &gt;DATE(P1048, 12, 31), payments,  0),  IF(payment_dates &gt;DATE(P1048, 12, 31), payment_dates,  DATE(P1048, 12, 31))    ),0)
)</f>
        <v/>
      </c>
      <c r="S1048" s="1" t="str" cm="1">
        <f t="array" aca="1" ref="S1048" ca="1">_xlfn.IFS(P1048="","",
TRUE,  MIN( MIN(Q1047, $M$14), ROUND($M$14/ (last_rou_date - $B$2) * (DATE(P1048,12,31) - MAX($B$2, DATE(P1048-1, 12, 31))), 2) )
)</f>
        <v/>
      </c>
      <c r="T1048" s="7" t="str" cm="1">
        <f t="array" aca="1" ref="T1048" ca="1">_xlfn.IFS(P1048="", "",
ISTEXT(R1047), R1048- (H1048 - SUMIFS( lease_table_payments, lease_table_years, P1048) -$AG$14 ),
AND(ISNUMBER(R1047), R1048&lt;&gt;""),   R1048- (R1047 - SUMIFS( lease_table_payments, lease_table_years, P1048) )
)</f>
        <v/>
      </c>
      <c r="V1048" s="64">
        <f t="shared" si="50"/>
        <v>1035</v>
      </c>
      <c r="W1048" s="51" t="str" cm="1">
        <f t="array" ref="W1048">_xlfn.IFS(
OR(W1047=$B$4, W1047=""),"",
TRUE,W1047+1
)</f>
        <v/>
      </c>
      <c r="X1048" s="51" t="str" cm="1">
        <f t="array" ref="X1048">_xlfn.IFS(X1047="","",
W1048="", "",
AND($B$3="İllik"),DATE(YEAR(X1047)+1,MONTH(X1047),DAY(X1047) ),
AND($B$3="Aylıq", $AH$14="Not end"), EDATE(X1047,1),
AND($B$3="Aylıq", $AH$14="End"), EOMONTH(X1047,1)
)</f>
        <v/>
      </c>
      <c r="Y1048" s="51" t="str" cm="1">
        <f t="array" aca="1" ref="Y1048" ca="1">_xlfn.IFS(
AND($B$7="Dövrün əvvəlində", Y1047&lt;=last_rou_date), DATE(YEAR(Y1047)+1, 12, 31),
AND($B$7="Dövrün sonunda", Y1047&lt;=last_payment_date), DATE(YEAR(Y1047)+1, 12, 31),
TRUE, ""
)</f>
        <v/>
      </c>
      <c r="Z1048" s="75" t="str" cm="1">
        <f t="array" aca="1" ref="Z1048" ca="1">_xlfn.IFS(
AND($AN$14="Not year_end", Z1047&gt;last_payment_date), "",
AND($AN$14="Year_end", Z1047&gt;=last_payment_date), "",
AND($AN$14="Year_end"), DATE(YEAR(Z1047+1), 12, 31),
AND($AN$14="Not year_end", MONTH(Z1047)=12, DAY(Z1047)=31), DATE(YEAR(Z1046)+1, MONTH(Z1046), DAY(Z1046)),
AND($AN$14="Not year_end", OR(MONTH(Z1047)&lt;&gt;12, DAY(Z1047)&lt;&gt;31) ), DATE(YEAR(Z1047), 12, 31)
)</f>
        <v/>
      </c>
      <c r="AA1048" s="75" t="str" cm="1">
        <f t="array" aca="1" ref="AA1048" ca="1">_xlfn.IFS(AA1047="", "",
AND(AA1047=last_payment_date, OR(MONTH(AA1047)&lt;&gt;12, DAY(AA1047)&lt;&gt;31) ), DATE(YEAR(AA1047), 12, 31),
AND(MONTH(AA1047)=12, DAY(AA1047)=31, AA1047&gt;=last_payment_date), "",
AND(MONTH(AA1047)=12, DAY(AA1047)&lt;&gt;31),  EOMONTH(AA1047,0),
AND(MONTH(AA1047)=12, DAY(AA1047)=31, $AH$14="Not end"),  EDATE(AA1046,1),
AND($AH$14="Not end"), EDATE(AA1047, 1),
AND($AH$14="End"), EOMONTH(AA1047, 1)
)</f>
        <v/>
      </c>
      <c r="AB1048" s="75" t="str" cm="1">
        <f t="array" aca="1" ref="AB1048" ca="1">_xlfn.IFS(AB1047="","",
AND(AB1047=last_rou_date), "",
AND($B$3="İllik"),DATE(YEAR(AB1047)+1,MONTH(AB1047),DAY(AB1047) ),
AND($B$3="Aylıq", $AH$14="Not end"), EDATE(AB1047,1),
AND($B$3="Aylıq", $AH$14="End"), EOMONTH(AB1047,1)
)</f>
        <v/>
      </c>
      <c r="AC1048" s="75" t="str" cm="1">
        <f t="array" aca="1" ref="AC1048" ca="1">_xlfn.IFS(
AND($AN$14="Not year_end", AC1047&gt;last_rou_date), "",
AND($AN$14="Year_end", AC1047&gt;=last_rou_date), "",
AND($AN$14="Year_end"), DATE(YEAR(AC1047+1), 12, 31),
AND($AN$14="Not year_end", MONTH(AC1047)=12, DAY(AC1047)=31), DATE(YEAR(AC1046)+1, MONTH(AC1046), DAY(AC1046)),
AND($AN$14="Not year_end", OR(MONTH(AC1047)&lt;&gt;12, DAY(AC1047)&lt;&gt;31) ), DATE(YEAR(AC1047), 12, 31)
)</f>
        <v/>
      </c>
      <c r="AD1048" s="75" t="str" cm="1">
        <f t="array" aca="1" ref="AD1048" ca="1">_xlfn.IFS(AD1047="", "",
AND(AD1047=last_rou_date, OR(MONTH(AD1047)&lt;&gt;12, DAY(AD1047)&lt;&gt;31) ), DATE(YEAR(AD1047), 12, 31),
AND(MONTH(AD1047)=12, DAY(AD1047)=31, AD1047&gt;=last_rou_date), "",
AND(MONTH(AD1047)=12, DAY(AD1047)&lt;&gt;31),  EOMONTH(AD1047,0),
AND(MONTH(AD1047)=12, DAY(AD1047)=31, $AH$14="Not end"),  EDATE(AD1046,1),
AND($AH$14="Not end"), EDATE(AD1047, 1),
AND($AH$14="End"), EOMONTH(AD1047, 1)
)</f>
        <v/>
      </c>
      <c r="AE1048" s="51" t="str" cm="1">
        <f t="array" ref="AE1048">_xlfn.IFS(W1048="", "",
AND(W1048&gt;0, W1048&lt;=$B$4, $C$2="İllik artım, faiz olaraq", $D$2&gt;0, $B$3="İllik"), $B$5*((1+$D$2)^(W1048-1)),
AND(W1048&gt;0, W1048&lt;=$B$4, $C$2="İllik artım, faiz olaraq", $D$2&gt;0, $B$3="Aylıq"), $B$5*((1+$D$2)^ROUNDDOWN((W1048-1)/12,0)),
AND(W1048=1, $C$2="Aşağıdakı kimi dəyişir", ), $B$5,
AND(W1048&gt;1, W1048&lt;=$B$4, $C$2="Aşağıdakı kimi dəyişir"), IFERROR(VLOOKUP(W1048, $C$4:$D$7, 2, FALSE), AE1047),
AND(W1048&gt;0, W1048&lt;=$B$4), $B$5,
TRUE,0 )</f>
        <v/>
      </c>
      <c r="AF1048" s="51" t="str">
        <f t="shared" ca="1" si="49"/>
        <v/>
      </c>
    </row>
    <row r="1049" spans="1:32" x14ac:dyDescent="0.4">
      <c r="A1049" s="13" t="str" cm="1">
        <f t="array" aca="1" ref="A1049" ca="1">_xlfn.IFS(
AND(SUMIFS(lease_table_interest_accruals, lease_table_dates, A1048)&gt;0, COUNTIFS($E$14:E1048, "Interest accrual", $A$14:A1048, A1048)=0),  A1048,
AND(SUMIFS(lease_table_payments, lease_table_dates, A1048)&gt;0, COUNTIFS($E$14:E1048, "Payment", $A$14:A1048, A1048)=0),  A1048,
AND(SUMIFS(rou_table_deprs, rou_table_dates, A1048)&gt;0, COUNTIFS($E$14:E1048, "Depreciation", $A$14:A1048, A1048)=0),  A1048,
TRUE,  IFERROR(INDEX(rou_table_dates,  MATCH(A1048, rou_table_dates)+1, ), "")
)</f>
        <v/>
      </c>
      <c r="B1049" s="1" t="str" cm="1">
        <f t="array" aca="1" ref="B1049" ca="1">_xlfn.IFS(
AND(E1049="Payment", A1049=$B$2), $AM$14,
E1049="Payment", $AM$15,
E1049="Interest accrual", $AM$18,
E1049="Depreciation", $AM$17,
TRUE, "")</f>
        <v/>
      </c>
      <c r="C1049" s="1" t="str" cm="1">
        <f t="array" aca="1" ref="C1049" ca="1">_xlfn.IFS(
E1049="Payment", $AM$19,
E1049="Interest accrual", $AM$15,
E1049="Depreciation", $AM$16,
TRUE, "")</f>
        <v/>
      </c>
      <c r="D1049" s="1" t="str" cm="1">
        <f t="array" aca="1" ref="D1049" ca="1">_xlfn.IFS(
E1049="Payment", _xlfn.XLOOKUP(A1049, lease_table_dates, lease_table_payments, 0, 0),
E1049="Interest accrual", _xlfn.XLOOKUP(A1049, lease_table_dates, lease_table_interest_accruals, 0, 0),
E1049="Depreciation", _xlfn.XLOOKUP(A1049, rou_table_dates, rou_table_deprs, 0, 0),
TRUE, ""
)</f>
        <v/>
      </c>
      <c r="E1049" s="7" t="str" cm="1">
        <f t="array" aca="1" ref="E1049" ca="1">_xlfn.IFS(
AND(SUMIFS(lease_table_interest_accruals, lease_table_dates, A1049)&gt;0, COUNTIFS($E$14:E1048, "Interest accrual", $A$14:A1048, A1049)=0), "Interest accrual",
AND(SUMIFS(lease_table_payments, lease_table_dates, A1049)&gt;0, COUNTIFS($E$14:E1048, "Payment", $A$14:A1048, A1049)=0), "Payment",
AND(SUMIFS(rou_table_deprs, rou_table_dates, A1049)&gt;0, COUNTIFS($E$14:E1048, "Depreciation", $A$14:A1048, A1049)=0), "Depreciation",
TRUE,  ""
)</f>
        <v/>
      </c>
      <c r="G1049" s="13" t="str" cm="1">
        <f t="array" aca="1" ref="G1049" ca="1">_xlfn.IFS(
AND($B$11="Hə", $B$3="İllik"), Z1049,
AND($B$11="Hə", $B$3="Aylıq"), AA1049,
$B$11="Yox", X1049)</f>
        <v/>
      </c>
      <c r="H1049" s="1" t="str" cm="1">
        <f t="array" aca="1" ref="H1049" ca="1">_xlfn.IFS( G1049="", "",
TRUE, ROUND( H1048+I1049-J1049, 2) )</f>
        <v/>
      </c>
      <c r="I1049" s="1" t="str" cm="1">
        <f t="array" aca="1" ref="I1049" ca="1">_xlfn.IFS(G1049="", "",
G1049=last_payment_date, (J1049-H1048),
 TRUE,  -  (H1048- H1048* (1+$B$6)^ (_xlfn.DAYS(G1049,G1048)/365) )
)</f>
        <v/>
      </c>
      <c r="J1049" s="1" t="str" cm="1">
        <f t="array" aca="1" ref="J1049" ca="1">_xlfn.IFS(G1049="", "",
TRUE, _xlfn.XLOOKUP(G1049,  payment_dates, payments,0,0)
)</f>
        <v/>
      </c>
      <c r="L1049" s="8" t="str" cm="1">
        <f t="array" aca="1" ref="L1049" ca="1">_xlfn.IFS(
AND($B$11="Hə", $B$3="İllik"), AC1049,
AND($B$11="Hə", $B$3="Aylıq"), AD1049,
$B$11="Yox", AB1049)</f>
        <v/>
      </c>
      <c r="M1049" s="1" t="str" cm="1">
        <f t="array" aca="1" ref="M1049" ca="1">_xlfn.IFS( L1049="", "",
(M1048-N1049)&lt;=0.5, 0,
TRUE,  M1048-N1049)</f>
        <v/>
      </c>
      <c r="N1049" s="7" t="str" cm="1">
        <f t="array" aca="1" ref="N1049" ca="1">_xlfn.IFS(
L1049="", "",
TRUE, MIN(M1048, ROUND($M$14/ (last_rou_date - $B$2) * (L1049-L1048), 2) )
)</f>
        <v/>
      </c>
      <c r="P1049" s="59" t="str">
        <f t="shared" ca="1" si="48"/>
        <v/>
      </c>
      <c r="Q1049" s="1" t="str" cm="1">
        <f t="array" aca="1" ref="Q1049" ca="1">_xlfn.IFS(P1049="","",
$B$11="Hə", _xlfn.XLOOKUP(DATE(P1049, 12, 31), rou_table_dates, rou_table_nbvs,0, 0),
TRUE,  MAX(0, ROUND($M$14 - $M$14/ (last_rou_date - $B$2) * (DATE(P1049,12,31) - $B$2), 2) )
)</f>
        <v/>
      </c>
      <c r="R1049" s="1" t="str" cm="1">
        <f t="array" aca="1" ref="R1049" ca="1">_xlfn.IFS(P1049="","",
$B$11="Hə", _xlfn.XLOOKUP(DATE(P1049, 12, 31), lease_table_dates, lease_table_balances,0, 0),
TRUE, IFERROR( XNPV($B$6, IF(payment_dates &gt;DATE(P1049, 12, 31), payments,  0),  IF(payment_dates &gt;DATE(P1049, 12, 31), payment_dates,  DATE(P1049, 12, 31))    ),0)
)</f>
        <v/>
      </c>
      <c r="S1049" s="1" t="str" cm="1">
        <f t="array" aca="1" ref="S1049" ca="1">_xlfn.IFS(P1049="","",
TRUE,  MIN( MIN(Q1048, $M$14), ROUND($M$14/ (last_rou_date - $B$2) * (DATE(P1049,12,31) - MAX($B$2, DATE(P1049-1, 12, 31))), 2) )
)</f>
        <v/>
      </c>
      <c r="T1049" s="7" t="str" cm="1">
        <f t="array" aca="1" ref="T1049" ca="1">_xlfn.IFS(P1049="", "",
ISTEXT(R1048), R1049- (H1049 - SUMIFS( lease_table_payments, lease_table_years, P1049) -$AG$14 ),
AND(ISNUMBER(R1048), R1049&lt;&gt;""),   R1049- (R1048 - SUMIFS( lease_table_payments, lease_table_years, P1049) )
)</f>
        <v/>
      </c>
      <c r="V1049" s="64">
        <f t="shared" si="50"/>
        <v>1036</v>
      </c>
      <c r="W1049" s="51" t="str" cm="1">
        <f t="array" ref="W1049">_xlfn.IFS(
OR(W1048=$B$4, W1048=""),"",
TRUE,W1048+1
)</f>
        <v/>
      </c>
      <c r="X1049" s="51" t="str" cm="1">
        <f t="array" ref="X1049">_xlfn.IFS(X1048="","",
W1049="", "",
AND($B$3="İllik"),DATE(YEAR(X1048)+1,MONTH(X1048),DAY(X1048) ),
AND($B$3="Aylıq", $AH$14="Not end"), EDATE(X1048,1),
AND($B$3="Aylıq", $AH$14="End"), EOMONTH(X1048,1)
)</f>
        <v/>
      </c>
      <c r="Y1049" s="51" t="str" cm="1">
        <f t="array" aca="1" ref="Y1049" ca="1">_xlfn.IFS(
AND($B$7="Dövrün əvvəlində", Y1048&lt;=last_rou_date), DATE(YEAR(Y1048)+1, 12, 31),
AND($B$7="Dövrün sonunda", Y1048&lt;=last_payment_date), DATE(YEAR(Y1048)+1, 12, 31),
TRUE, ""
)</f>
        <v/>
      </c>
      <c r="Z1049" s="75" t="str" cm="1">
        <f t="array" aca="1" ref="Z1049" ca="1">_xlfn.IFS(
AND($AN$14="Not year_end", Z1048&gt;last_payment_date), "",
AND($AN$14="Year_end", Z1048&gt;=last_payment_date), "",
AND($AN$14="Year_end"), DATE(YEAR(Z1048+1), 12, 31),
AND($AN$14="Not year_end", MONTH(Z1048)=12, DAY(Z1048)=31), DATE(YEAR(Z1047)+1, MONTH(Z1047), DAY(Z1047)),
AND($AN$14="Not year_end", OR(MONTH(Z1048)&lt;&gt;12, DAY(Z1048)&lt;&gt;31) ), DATE(YEAR(Z1048), 12, 31)
)</f>
        <v/>
      </c>
      <c r="AA1049" s="75" t="str" cm="1">
        <f t="array" aca="1" ref="AA1049" ca="1">_xlfn.IFS(AA1048="", "",
AND(AA1048=last_payment_date, OR(MONTH(AA1048)&lt;&gt;12, DAY(AA1048)&lt;&gt;31) ), DATE(YEAR(AA1048), 12, 31),
AND(MONTH(AA1048)=12, DAY(AA1048)=31, AA1048&gt;=last_payment_date), "",
AND(MONTH(AA1048)=12, DAY(AA1048)&lt;&gt;31),  EOMONTH(AA1048,0),
AND(MONTH(AA1048)=12, DAY(AA1048)=31, $AH$14="Not end"),  EDATE(AA1047,1),
AND($AH$14="Not end"), EDATE(AA1048, 1),
AND($AH$14="End"), EOMONTH(AA1048, 1)
)</f>
        <v/>
      </c>
      <c r="AB1049" s="75" t="str" cm="1">
        <f t="array" aca="1" ref="AB1049" ca="1">_xlfn.IFS(AB1048="","",
AND(AB1048=last_rou_date), "",
AND($B$3="İllik"),DATE(YEAR(AB1048)+1,MONTH(AB1048),DAY(AB1048) ),
AND($B$3="Aylıq", $AH$14="Not end"), EDATE(AB1048,1),
AND($B$3="Aylıq", $AH$14="End"), EOMONTH(AB1048,1)
)</f>
        <v/>
      </c>
      <c r="AC1049" s="75" t="str" cm="1">
        <f t="array" aca="1" ref="AC1049" ca="1">_xlfn.IFS(
AND($AN$14="Not year_end", AC1048&gt;last_rou_date), "",
AND($AN$14="Year_end", AC1048&gt;=last_rou_date), "",
AND($AN$14="Year_end"), DATE(YEAR(AC1048+1), 12, 31),
AND($AN$14="Not year_end", MONTH(AC1048)=12, DAY(AC1048)=31), DATE(YEAR(AC1047)+1, MONTH(AC1047), DAY(AC1047)),
AND($AN$14="Not year_end", OR(MONTH(AC1048)&lt;&gt;12, DAY(AC1048)&lt;&gt;31) ), DATE(YEAR(AC1048), 12, 31)
)</f>
        <v/>
      </c>
      <c r="AD1049" s="75" t="str" cm="1">
        <f t="array" aca="1" ref="AD1049" ca="1">_xlfn.IFS(AD1048="", "",
AND(AD1048=last_rou_date, OR(MONTH(AD1048)&lt;&gt;12, DAY(AD1048)&lt;&gt;31) ), DATE(YEAR(AD1048), 12, 31),
AND(MONTH(AD1048)=12, DAY(AD1048)=31, AD1048&gt;=last_rou_date), "",
AND(MONTH(AD1048)=12, DAY(AD1048)&lt;&gt;31),  EOMONTH(AD1048,0),
AND(MONTH(AD1048)=12, DAY(AD1048)=31, $AH$14="Not end"),  EDATE(AD1047,1),
AND($AH$14="Not end"), EDATE(AD1048, 1),
AND($AH$14="End"), EOMONTH(AD1048, 1)
)</f>
        <v/>
      </c>
      <c r="AE1049" s="51" t="str" cm="1">
        <f t="array" ref="AE1049">_xlfn.IFS(W1049="", "",
AND(W1049&gt;0, W1049&lt;=$B$4, $C$2="İllik artım, faiz olaraq", $D$2&gt;0, $B$3="İllik"), $B$5*((1+$D$2)^(W1049-1)),
AND(W1049&gt;0, W1049&lt;=$B$4, $C$2="İllik artım, faiz olaraq", $D$2&gt;0, $B$3="Aylıq"), $B$5*((1+$D$2)^ROUNDDOWN((W1049-1)/12,0)),
AND(W1049=1, $C$2="Aşağıdakı kimi dəyişir", ), $B$5,
AND(W1049&gt;1, W1049&lt;=$B$4, $C$2="Aşağıdakı kimi dəyişir"), IFERROR(VLOOKUP(W1049, $C$4:$D$7, 2, FALSE), AE1048),
AND(W1049&gt;0, W1049&lt;=$B$4), $B$5,
TRUE,0 )</f>
        <v/>
      </c>
      <c r="AF1049" s="51" t="str">
        <f t="shared" ca="1" si="49"/>
        <v/>
      </c>
    </row>
    <row r="1050" spans="1:32" x14ac:dyDescent="0.4">
      <c r="A1050" s="13" t="str" cm="1">
        <f t="array" aca="1" ref="A1050" ca="1">_xlfn.IFS(
AND(SUMIFS(lease_table_interest_accruals, lease_table_dates, A1049)&gt;0, COUNTIFS($E$14:E1049, "Interest accrual", $A$14:A1049, A1049)=0),  A1049,
AND(SUMIFS(lease_table_payments, lease_table_dates, A1049)&gt;0, COUNTIFS($E$14:E1049, "Payment", $A$14:A1049, A1049)=0),  A1049,
AND(SUMIFS(rou_table_deprs, rou_table_dates, A1049)&gt;0, COUNTIFS($E$14:E1049, "Depreciation", $A$14:A1049, A1049)=0),  A1049,
TRUE,  IFERROR(INDEX(rou_table_dates,  MATCH(A1049, rou_table_dates)+1, ), "")
)</f>
        <v/>
      </c>
      <c r="B1050" s="1" t="str" cm="1">
        <f t="array" aca="1" ref="B1050" ca="1">_xlfn.IFS(
AND(E1050="Payment", A1050=$B$2), $AM$14,
E1050="Payment", $AM$15,
E1050="Interest accrual", $AM$18,
E1050="Depreciation", $AM$17,
TRUE, "")</f>
        <v/>
      </c>
      <c r="C1050" s="1" t="str" cm="1">
        <f t="array" aca="1" ref="C1050" ca="1">_xlfn.IFS(
E1050="Payment", $AM$19,
E1050="Interest accrual", $AM$15,
E1050="Depreciation", $AM$16,
TRUE, "")</f>
        <v/>
      </c>
      <c r="D1050" s="1" t="str" cm="1">
        <f t="array" aca="1" ref="D1050" ca="1">_xlfn.IFS(
E1050="Payment", _xlfn.XLOOKUP(A1050, lease_table_dates, lease_table_payments, 0, 0),
E1050="Interest accrual", _xlfn.XLOOKUP(A1050, lease_table_dates, lease_table_interest_accruals, 0, 0),
E1050="Depreciation", _xlfn.XLOOKUP(A1050, rou_table_dates, rou_table_deprs, 0, 0),
TRUE, ""
)</f>
        <v/>
      </c>
      <c r="E1050" s="7" t="str" cm="1">
        <f t="array" aca="1" ref="E1050" ca="1">_xlfn.IFS(
AND(SUMIFS(lease_table_interest_accruals, lease_table_dates, A1050)&gt;0, COUNTIFS($E$14:E1049, "Interest accrual", $A$14:A1049, A1050)=0), "Interest accrual",
AND(SUMIFS(lease_table_payments, lease_table_dates, A1050)&gt;0, COUNTIFS($E$14:E1049, "Payment", $A$14:A1049, A1050)=0), "Payment",
AND(SUMIFS(rou_table_deprs, rou_table_dates, A1050)&gt;0, COUNTIFS($E$14:E1049, "Depreciation", $A$14:A1049, A1050)=0), "Depreciation",
TRUE,  ""
)</f>
        <v/>
      </c>
      <c r="G1050" s="13" t="str" cm="1">
        <f t="array" aca="1" ref="G1050" ca="1">_xlfn.IFS(
AND($B$11="Hə", $B$3="İllik"), Z1050,
AND($B$11="Hə", $B$3="Aylıq"), AA1050,
$B$11="Yox", X1050)</f>
        <v/>
      </c>
      <c r="H1050" s="1" t="str" cm="1">
        <f t="array" aca="1" ref="H1050" ca="1">_xlfn.IFS( G1050="", "",
TRUE, ROUND( H1049+I1050-J1050, 2) )</f>
        <v/>
      </c>
      <c r="I1050" s="1" t="str" cm="1">
        <f t="array" aca="1" ref="I1050" ca="1">_xlfn.IFS(G1050="", "",
G1050=last_payment_date, (J1050-H1049),
 TRUE,  -  (H1049- H1049* (1+$B$6)^ (_xlfn.DAYS(G1050,G1049)/365) )
)</f>
        <v/>
      </c>
      <c r="J1050" s="1" t="str" cm="1">
        <f t="array" aca="1" ref="J1050" ca="1">_xlfn.IFS(G1050="", "",
TRUE, _xlfn.XLOOKUP(G1050,  payment_dates, payments,0,0)
)</f>
        <v/>
      </c>
      <c r="L1050" s="8" t="str" cm="1">
        <f t="array" aca="1" ref="L1050" ca="1">_xlfn.IFS(
AND($B$11="Hə", $B$3="İllik"), AC1050,
AND($B$11="Hə", $B$3="Aylıq"), AD1050,
$B$11="Yox", AB1050)</f>
        <v/>
      </c>
      <c r="M1050" s="1" t="str" cm="1">
        <f t="array" aca="1" ref="M1050" ca="1">_xlfn.IFS( L1050="", "",
(M1049-N1050)&lt;=0.5, 0,
TRUE,  M1049-N1050)</f>
        <v/>
      </c>
      <c r="N1050" s="7" t="str" cm="1">
        <f t="array" aca="1" ref="N1050" ca="1">_xlfn.IFS(
L1050="", "",
TRUE, MIN(M1049, ROUND($M$14/ (last_rou_date - $B$2) * (L1050-L1049), 2) )
)</f>
        <v/>
      </c>
      <c r="P1050" s="59" t="str">
        <f t="shared" ca="1" si="48"/>
        <v/>
      </c>
      <c r="Q1050" s="1" t="str" cm="1">
        <f t="array" aca="1" ref="Q1050" ca="1">_xlfn.IFS(P1050="","",
$B$11="Hə", _xlfn.XLOOKUP(DATE(P1050, 12, 31), rou_table_dates, rou_table_nbvs,0, 0),
TRUE,  MAX(0, ROUND($M$14 - $M$14/ (last_rou_date - $B$2) * (DATE(P1050,12,31) - $B$2), 2) )
)</f>
        <v/>
      </c>
      <c r="R1050" s="1" t="str" cm="1">
        <f t="array" aca="1" ref="R1050" ca="1">_xlfn.IFS(P1050="","",
$B$11="Hə", _xlfn.XLOOKUP(DATE(P1050, 12, 31), lease_table_dates, lease_table_balances,0, 0),
TRUE, IFERROR( XNPV($B$6, IF(payment_dates &gt;DATE(P1050, 12, 31), payments,  0),  IF(payment_dates &gt;DATE(P1050, 12, 31), payment_dates,  DATE(P1050, 12, 31))    ),0)
)</f>
        <v/>
      </c>
      <c r="S1050" s="1" t="str" cm="1">
        <f t="array" aca="1" ref="S1050" ca="1">_xlfn.IFS(P1050="","",
TRUE,  MIN( MIN(Q1049, $M$14), ROUND($M$14/ (last_rou_date - $B$2) * (DATE(P1050,12,31) - MAX($B$2, DATE(P1050-1, 12, 31))), 2) )
)</f>
        <v/>
      </c>
      <c r="T1050" s="7" t="str" cm="1">
        <f t="array" aca="1" ref="T1050" ca="1">_xlfn.IFS(P1050="", "",
ISTEXT(R1049), R1050- (H1050 - SUMIFS( lease_table_payments, lease_table_years, P1050) -$AG$14 ),
AND(ISNUMBER(R1049), R1050&lt;&gt;""),   R1050- (R1049 - SUMIFS( lease_table_payments, lease_table_years, P1050) )
)</f>
        <v/>
      </c>
      <c r="V1050" s="64">
        <f t="shared" si="50"/>
        <v>1037</v>
      </c>
      <c r="W1050" s="51" t="str" cm="1">
        <f t="array" ref="W1050">_xlfn.IFS(
OR(W1049=$B$4, W1049=""),"",
TRUE,W1049+1
)</f>
        <v/>
      </c>
      <c r="X1050" s="51" t="str" cm="1">
        <f t="array" ref="X1050">_xlfn.IFS(X1049="","",
W1050="", "",
AND($B$3="İllik"),DATE(YEAR(X1049)+1,MONTH(X1049),DAY(X1049) ),
AND($B$3="Aylıq", $AH$14="Not end"), EDATE(X1049,1),
AND($B$3="Aylıq", $AH$14="End"), EOMONTH(X1049,1)
)</f>
        <v/>
      </c>
      <c r="Y1050" s="51" t="str" cm="1">
        <f t="array" aca="1" ref="Y1050" ca="1">_xlfn.IFS(
AND($B$7="Dövrün əvvəlində", Y1049&lt;=last_rou_date), DATE(YEAR(Y1049)+1, 12, 31),
AND($B$7="Dövrün sonunda", Y1049&lt;=last_payment_date), DATE(YEAR(Y1049)+1, 12, 31),
TRUE, ""
)</f>
        <v/>
      </c>
      <c r="Z1050" s="75" t="str" cm="1">
        <f t="array" aca="1" ref="Z1050" ca="1">_xlfn.IFS(
AND($AN$14="Not year_end", Z1049&gt;last_payment_date), "",
AND($AN$14="Year_end", Z1049&gt;=last_payment_date), "",
AND($AN$14="Year_end"), DATE(YEAR(Z1049+1), 12, 31),
AND($AN$14="Not year_end", MONTH(Z1049)=12, DAY(Z1049)=31), DATE(YEAR(Z1048)+1, MONTH(Z1048), DAY(Z1048)),
AND($AN$14="Not year_end", OR(MONTH(Z1049)&lt;&gt;12, DAY(Z1049)&lt;&gt;31) ), DATE(YEAR(Z1049), 12, 31)
)</f>
        <v/>
      </c>
      <c r="AA1050" s="75" t="str" cm="1">
        <f t="array" aca="1" ref="AA1050" ca="1">_xlfn.IFS(AA1049="", "",
AND(AA1049=last_payment_date, OR(MONTH(AA1049)&lt;&gt;12, DAY(AA1049)&lt;&gt;31) ), DATE(YEAR(AA1049), 12, 31),
AND(MONTH(AA1049)=12, DAY(AA1049)=31, AA1049&gt;=last_payment_date), "",
AND(MONTH(AA1049)=12, DAY(AA1049)&lt;&gt;31),  EOMONTH(AA1049,0),
AND(MONTH(AA1049)=12, DAY(AA1049)=31, $AH$14="Not end"),  EDATE(AA1048,1),
AND($AH$14="Not end"), EDATE(AA1049, 1),
AND($AH$14="End"), EOMONTH(AA1049, 1)
)</f>
        <v/>
      </c>
      <c r="AB1050" s="75" t="str" cm="1">
        <f t="array" aca="1" ref="AB1050" ca="1">_xlfn.IFS(AB1049="","",
AND(AB1049=last_rou_date), "",
AND($B$3="İllik"),DATE(YEAR(AB1049)+1,MONTH(AB1049),DAY(AB1049) ),
AND($B$3="Aylıq", $AH$14="Not end"), EDATE(AB1049,1),
AND($B$3="Aylıq", $AH$14="End"), EOMONTH(AB1049,1)
)</f>
        <v/>
      </c>
      <c r="AC1050" s="75" t="str" cm="1">
        <f t="array" aca="1" ref="AC1050" ca="1">_xlfn.IFS(
AND($AN$14="Not year_end", AC1049&gt;last_rou_date), "",
AND($AN$14="Year_end", AC1049&gt;=last_rou_date), "",
AND($AN$14="Year_end"), DATE(YEAR(AC1049+1), 12, 31),
AND($AN$14="Not year_end", MONTH(AC1049)=12, DAY(AC1049)=31), DATE(YEAR(AC1048)+1, MONTH(AC1048), DAY(AC1048)),
AND($AN$14="Not year_end", OR(MONTH(AC1049)&lt;&gt;12, DAY(AC1049)&lt;&gt;31) ), DATE(YEAR(AC1049), 12, 31)
)</f>
        <v/>
      </c>
      <c r="AD1050" s="75" t="str" cm="1">
        <f t="array" aca="1" ref="AD1050" ca="1">_xlfn.IFS(AD1049="", "",
AND(AD1049=last_rou_date, OR(MONTH(AD1049)&lt;&gt;12, DAY(AD1049)&lt;&gt;31) ), DATE(YEAR(AD1049), 12, 31),
AND(MONTH(AD1049)=12, DAY(AD1049)=31, AD1049&gt;=last_rou_date), "",
AND(MONTH(AD1049)=12, DAY(AD1049)&lt;&gt;31),  EOMONTH(AD1049,0),
AND(MONTH(AD1049)=12, DAY(AD1049)=31, $AH$14="Not end"),  EDATE(AD1048,1),
AND($AH$14="Not end"), EDATE(AD1049, 1),
AND($AH$14="End"), EOMONTH(AD1049, 1)
)</f>
        <v/>
      </c>
      <c r="AE1050" s="51" t="str" cm="1">
        <f t="array" ref="AE1050">_xlfn.IFS(W1050="", "",
AND(W1050&gt;0, W1050&lt;=$B$4, $C$2="İllik artım, faiz olaraq", $D$2&gt;0, $B$3="İllik"), $B$5*((1+$D$2)^(W1050-1)),
AND(W1050&gt;0, W1050&lt;=$B$4, $C$2="İllik artım, faiz olaraq", $D$2&gt;0, $B$3="Aylıq"), $B$5*((1+$D$2)^ROUNDDOWN((W1050-1)/12,0)),
AND(W1050=1, $C$2="Aşağıdakı kimi dəyişir", ), $B$5,
AND(W1050&gt;1, W1050&lt;=$B$4, $C$2="Aşağıdakı kimi dəyişir"), IFERROR(VLOOKUP(W1050, $C$4:$D$7, 2, FALSE), AE1049),
AND(W1050&gt;0, W1050&lt;=$B$4), $B$5,
TRUE,0 )</f>
        <v/>
      </c>
      <c r="AF1050" s="51" t="str">
        <f t="shared" ca="1" si="49"/>
        <v/>
      </c>
    </row>
    <row r="1051" spans="1:32" x14ac:dyDescent="0.4">
      <c r="A1051" s="13" t="str" cm="1">
        <f t="array" aca="1" ref="A1051" ca="1">_xlfn.IFS(
AND(SUMIFS(lease_table_interest_accruals, lease_table_dates, A1050)&gt;0, COUNTIFS($E$14:E1050, "Interest accrual", $A$14:A1050, A1050)=0),  A1050,
AND(SUMIFS(lease_table_payments, lease_table_dates, A1050)&gt;0, COUNTIFS($E$14:E1050, "Payment", $A$14:A1050, A1050)=0),  A1050,
AND(SUMIFS(rou_table_deprs, rou_table_dates, A1050)&gt;0, COUNTIFS($E$14:E1050, "Depreciation", $A$14:A1050, A1050)=0),  A1050,
TRUE,  IFERROR(INDEX(rou_table_dates,  MATCH(A1050, rou_table_dates)+1, ), "")
)</f>
        <v/>
      </c>
      <c r="B1051" s="1" t="str" cm="1">
        <f t="array" aca="1" ref="B1051" ca="1">_xlfn.IFS(
AND(E1051="Payment", A1051=$B$2), $AM$14,
E1051="Payment", $AM$15,
E1051="Interest accrual", $AM$18,
E1051="Depreciation", $AM$17,
TRUE, "")</f>
        <v/>
      </c>
      <c r="C1051" s="1" t="str" cm="1">
        <f t="array" aca="1" ref="C1051" ca="1">_xlfn.IFS(
E1051="Payment", $AM$19,
E1051="Interest accrual", $AM$15,
E1051="Depreciation", $AM$16,
TRUE, "")</f>
        <v/>
      </c>
      <c r="D1051" s="1" t="str" cm="1">
        <f t="array" aca="1" ref="D1051" ca="1">_xlfn.IFS(
E1051="Payment", _xlfn.XLOOKUP(A1051, lease_table_dates, lease_table_payments, 0, 0),
E1051="Interest accrual", _xlfn.XLOOKUP(A1051, lease_table_dates, lease_table_interest_accruals, 0, 0),
E1051="Depreciation", _xlfn.XLOOKUP(A1051, rou_table_dates, rou_table_deprs, 0, 0),
TRUE, ""
)</f>
        <v/>
      </c>
      <c r="E1051" s="7" t="str" cm="1">
        <f t="array" aca="1" ref="E1051" ca="1">_xlfn.IFS(
AND(SUMIFS(lease_table_interest_accruals, lease_table_dates, A1051)&gt;0, COUNTIFS($E$14:E1050, "Interest accrual", $A$14:A1050, A1051)=0), "Interest accrual",
AND(SUMIFS(lease_table_payments, lease_table_dates, A1051)&gt;0, COUNTIFS($E$14:E1050, "Payment", $A$14:A1050, A1051)=0), "Payment",
AND(SUMIFS(rou_table_deprs, rou_table_dates, A1051)&gt;0, COUNTIFS($E$14:E1050, "Depreciation", $A$14:A1050, A1051)=0), "Depreciation",
TRUE,  ""
)</f>
        <v/>
      </c>
      <c r="G1051" s="13" t="str" cm="1">
        <f t="array" aca="1" ref="G1051" ca="1">_xlfn.IFS(
AND($B$11="Hə", $B$3="İllik"), Z1051,
AND($B$11="Hə", $B$3="Aylıq"), AA1051,
$B$11="Yox", X1051)</f>
        <v/>
      </c>
      <c r="H1051" s="1" t="str" cm="1">
        <f t="array" aca="1" ref="H1051" ca="1">_xlfn.IFS( G1051="", "",
TRUE, ROUND( H1050+I1051-J1051, 2) )</f>
        <v/>
      </c>
      <c r="I1051" s="1" t="str" cm="1">
        <f t="array" aca="1" ref="I1051" ca="1">_xlfn.IFS(G1051="", "",
G1051=last_payment_date, (J1051-H1050),
 TRUE,  -  (H1050- H1050* (1+$B$6)^ (_xlfn.DAYS(G1051,G1050)/365) )
)</f>
        <v/>
      </c>
      <c r="J1051" s="1" t="str" cm="1">
        <f t="array" aca="1" ref="J1051" ca="1">_xlfn.IFS(G1051="", "",
TRUE, _xlfn.XLOOKUP(G1051,  payment_dates, payments,0,0)
)</f>
        <v/>
      </c>
      <c r="L1051" s="8" t="str" cm="1">
        <f t="array" aca="1" ref="L1051" ca="1">_xlfn.IFS(
AND($B$11="Hə", $B$3="İllik"), AC1051,
AND($B$11="Hə", $B$3="Aylıq"), AD1051,
$B$11="Yox", AB1051)</f>
        <v/>
      </c>
      <c r="M1051" s="1" t="str" cm="1">
        <f t="array" aca="1" ref="M1051" ca="1">_xlfn.IFS( L1051="", "",
(M1050-N1051)&lt;=0.5, 0,
TRUE,  M1050-N1051)</f>
        <v/>
      </c>
      <c r="N1051" s="7" t="str" cm="1">
        <f t="array" aca="1" ref="N1051" ca="1">_xlfn.IFS(
L1051="", "",
TRUE, MIN(M1050, ROUND($M$14/ (last_rou_date - $B$2) * (L1051-L1050), 2) )
)</f>
        <v/>
      </c>
      <c r="P1051" s="59" t="str">
        <f t="shared" ca="1" si="48"/>
        <v/>
      </c>
      <c r="Q1051" s="1" t="str" cm="1">
        <f t="array" aca="1" ref="Q1051" ca="1">_xlfn.IFS(P1051="","",
$B$11="Hə", _xlfn.XLOOKUP(DATE(P1051, 12, 31), rou_table_dates, rou_table_nbvs,0, 0),
TRUE,  MAX(0, ROUND($M$14 - $M$14/ (last_rou_date - $B$2) * (DATE(P1051,12,31) - $B$2), 2) )
)</f>
        <v/>
      </c>
      <c r="R1051" s="1" t="str" cm="1">
        <f t="array" aca="1" ref="R1051" ca="1">_xlfn.IFS(P1051="","",
$B$11="Hə", _xlfn.XLOOKUP(DATE(P1051, 12, 31), lease_table_dates, lease_table_balances,0, 0),
TRUE, IFERROR( XNPV($B$6, IF(payment_dates &gt;DATE(P1051, 12, 31), payments,  0),  IF(payment_dates &gt;DATE(P1051, 12, 31), payment_dates,  DATE(P1051, 12, 31))    ),0)
)</f>
        <v/>
      </c>
      <c r="S1051" s="1" t="str" cm="1">
        <f t="array" aca="1" ref="S1051" ca="1">_xlfn.IFS(P1051="","",
TRUE,  MIN( MIN(Q1050, $M$14), ROUND($M$14/ (last_rou_date - $B$2) * (DATE(P1051,12,31) - MAX($B$2, DATE(P1051-1, 12, 31))), 2) )
)</f>
        <v/>
      </c>
      <c r="T1051" s="7" t="str" cm="1">
        <f t="array" aca="1" ref="T1051" ca="1">_xlfn.IFS(P1051="", "",
ISTEXT(R1050), R1051- (H1051 - SUMIFS( lease_table_payments, lease_table_years, P1051) -$AG$14 ),
AND(ISNUMBER(R1050), R1051&lt;&gt;""),   R1051- (R1050 - SUMIFS( lease_table_payments, lease_table_years, P1051) )
)</f>
        <v/>
      </c>
      <c r="V1051" s="64">
        <f t="shared" si="50"/>
        <v>1038</v>
      </c>
      <c r="W1051" s="51" t="str" cm="1">
        <f t="array" ref="W1051">_xlfn.IFS(
OR(W1050=$B$4, W1050=""),"",
TRUE,W1050+1
)</f>
        <v/>
      </c>
      <c r="X1051" s="51" t="str" cm="1">
        <f t="array" ref="X1051">_xlfn.IFS(X1050="","",
W1051="", "",
AND($B$3="İllik"),DATE(YEAR(X1050)+1,MONTH(X1050),DAY(X1050) ),
AND($B$3="Aylıq", $AH$14="Not end"), EDATE(X1050,1),
AND($B$3="Aylıq", $AH$14="End"), EOMONTH(X1050,1)
)</f>
        <v/>
      </c>
      <c r="Y1051" s="51" t="str" cm="1">
        <f t="array" aca="1" ref="Y1051" ca="1">_xlfn.IFS(
AND($B$7="Dövrün əvvəlində", Y1050&lt;=last_rou_date), DATE(YEAR(Y1050)+1, 12, 31),
AND($B$7="Dövrün sonunda", Y1050&lt;=last_payment_date), DATE(YEAR(Y1050)+1, 12, 31),
TRUE, ""
)</f>
        <v/>
      </c>
      <c r="Z1051" s="75" t="str" cm="1">
        <f t="array" aca="1" ref="Z1051" ca="1">_xlfn.IFS(
AND($AN$14="Not year_end", Z1050&gt;last_payment_date), "",
AND($AN$14="Year_end", Z1050&gt;=last_payment_date), "",
AND($AN$14="Year_end"), DATE(YEAR(Z1050+1), 12, 31),
AND($AN$14="Not year_end", MONTH(Z1050)=12, DAY(Z1050)=31), DATE(YEAR(Z1049)+1, MONTH(Z1049), DAY(Z1049)),
AND($AN$14="Not year_end", OR(MONTH(Z1050)&lt;&gt;12, DAY(Z1050)&lt;&gt;31) ), DATE(YEAR(Z1050), 12, 31)
)</f>
        <v/>
      </c>
      <c r="AA1051" s="75" t="str" cm="1">
        <f t="array" aca="1" ref="AA1051" ca="1">_xlfn.IFS(AA1050="", "",
AND(AA1050=last_payment_date, OR(MONTH(AA1050)&lt;&gt;12, DAY(AA1050)&lt;&gt;31) ), DATE(YEAR(AA1050), 12, 31),
AND(MONTH(AA1050)=12, DAY(AA1050)=31, AA1050&gt;=last_payment_date), "",
AND(MONTH(AA1050)=12, DAY(AA1050)&lt;&gt;31),  EOMONTH(AA1050,0),
AND(MONTH(AA1050)=12, DAY(AA1050)=31, $AH$14="Not end"),  EDATE(AA1049,1),
AND($AH$14="Not end"), EDATE(AA1050, 1),
AND($AH$14="End"), EOMONTH(AA1050, 1)
)</f>
        <v/>
      </c>
      <c r="AB1051" s="75" t="str" cm="1">
        <f t="array" aca="1" ref="AB1051" ca="1">_xlfn.IFS(AB1050="","",
AND(AB1050=last_rou_date), "",
AND($B$3="İllik"),DATE(YEAR(AB1050)+1,MONTH(AB1050),DAY(AB1050) ),
AND($B$3="Aylıq", $AH$14="Not end"), EDATE(AB1050,1),
AND($B$3="Aylıq", $AH$14="End"), EOMONTH(AB1050,1)
)</f>
        <v/>
      </c>
      <c r="AC1051" s="75" t="str" cm="1">
        <f t="array" aca="1" ref="AC1051" ca="1">_xlfn.IFS(
AND($AN$14="Not year_end", AC1050&gt;last_rou_date), "",
AND($AN$14="Year_end", AC1050&gt;=last_rou_date), "",
AND($AN$14="Year_end"), DATE(YEAR(AC1050+1), 12, 31),
AND($AN$14="Not year_end", MONTH(AC1050)=12, DAY(AC1050)=31), DATE(YEAR(AC1049)+1, MONTH(AC1049), DAY(AC1049)),
AND($AN$14="Not year_end", OR(MONTH(AC1050)&lt;&gt;12, DAY(AC1050)&lt;&gt;31) ), DATE(YEAR(AC1050), 12, 31)
)</f>
        <v/>
      </c>
      <c r="AD1051" s="75" t="str" cm="1">
        <f t="array" aca="1" ref="AD1051" ca="1">_xlfn.IFS(AD1050="", "",
AND(AD1050=last_rou_date, OR(MONTH(AD1050)&lt;&gt;12, DAY(AD1050)&lt;&gt;31) ), DATE(YEAR(AD1050), 12, 31),
AND(MONTH(AD1050)=12, DAY(AD1050)=31, AD1050&gt;=last_rou_date), "",
AND(MONTH(AD1050)=12, DAY(AD1050)&lt;&gt;31),  EOMONTH(AD1050,0),
AND(MONTH(AD1050)=12, DAY(AD1050)=31, $AH$14="Not end"),  EDATE(AD1049,1),
AND($AH$14="Not end"), EDATE(AD1050, 1),
AND($AH$14="End"), EOMONTH(AD1050, 1)
)</f>
        <v/>
      </c>
      <c r="AE1051" s="51" t="str" cm="1">
        <f t="array" ref="AE1051">_xlfn.IFS(W1051="", "",
AND(W1051&gt;0, W1051&lt;=$B$4, $C$2="İllik artım, faiz olaraq", $D$2&gt;0, $B$3="İllik"), $B$5*((1+$D$2)^(W1051-1)),
AND(W1051&gt;0, W1051&lt;=$B$4, $C$2="İllik artım, faiz olaraq", $D$2&gt;0, $B$3="Aylıq"), $B$5*((1+$D$2)^ROUNDDOWN((W1051-1)/12,0)),
AND(W1051=1, $C$2="Aşağıdakı kimi dəyişir", ), $B$5,
AND(W1051&gt;1, W1051&lt;=$B$4, $C$2="Aşağıdakı kimi dəyişir"), IFERROR(VLOOKUP(W1051, $C$4:$D$7, 2, FALSE), AE1050),
AND(W1051&gt;0, W1051&lt;=$B$4), $B$5,
TRUE,0 )</f>
        <v/>
      </c>
      <c r="AF1051" s="51" t="str">
        <f t="shared" ca="1" si="49"/>
        <v/>
      </c>
    </row>
    <row r="1052" spans="1:32" x14ac:dyDescent="0.4">
      <c r="A1052" s="13" t="str" cm="1">
        <f t="array" aca="1" ref="A1052" ca="1">_xlfn.IFS(
AND(SUMIFS(lease_table_interest_accruals, lease_table_dates, A1051)&gt;0, COUNTIFS($E$14:E1051, "Interest accrual", $A$14:A1051, A1051)=0),  A1051,
AND(SUMIFS(lease_table_payments, lease_table_dates, A1051)&gt;0, COUNTIFS($E$14:E1051, "Payment", $A$14:A1051, A1051)=0),  A1051,
AND(SUMIFS(rou_table_deprs, rou_table_dates, A1051)&gt;0, COUNTIFS($E$14:E1051, "Depreciation", $A$14:A1051, A1051)=0),  A1051,
TRUE,  IFERROR(INDEX(rou_table_dates,  MATCH(A1051, rou_table_dates)+1, ), "")
)</f>
        <v/>
      </c>
      <c r="B1052" s="1" t="str" cm="1">
        <f t="array" aca="1" ref="B1052" ca="1">_xlfn.IFS(
AND(E1052="Payment", A1052=$B$2), $AM$14,
E1052="Payment", $AM$15,
E1052="Interest accrual", $AM$18,
E1052="Depreciation", $AM$17,
TRUE, "")</f>
        <v/>
      </c>
      <c r="C1052" s="1" t="str" cm="1">
        <f t="array" aca="1" ref="C1052" ca="1">_xlfn.IFS(
E1052="Payment", $AM$19,
E1052="Interest accrual", $AM$15,
E1052="Depreciation", $AM$16,
TRUE, "")</f>
        <v/>
      </c>
      <c r="D1052" s="1" t="str" cm="1">
        <f t="array" aca="1" ref="D1052" ca="1">_xlfn.IFS(
E1052="Payment", _xlfn.XLOOKUP(A1052, lease_table_dates, lease_table_payments, 0, 0),
E1052="Interest accrual", _xlfn.XLOOKUP(A1052, lease_table_dates, lease_table_interest_accruals, 0, 0),
E1052="Depreciation", _xlfn.XLOOKUP(A1052, rou_table_dates, rou_table_deprs, 0, 0),
TRUE, ""
)</f>
        <v/>
      </c>
      <c r="E1052" s="7" t="str" cm="1">
        <f t="array" aca="1" ref="E1052" ca="1">_xlfn.IFS(
AND(SUMIFS(lease_table_interest_accruals, lease_table_dates, A1052)&gt;0, COUNTIFS($E$14:E1051, "Interest accrual", $A$14:A1051, A1052)=0), "Interest accrual",
AND(SUMIFS(lease_table_payments, lease_table_dates, A1052)&gt;0, COUNTIFS($E$14:E1051, "Payment", $A$14:A1051, A1052)=0), "Payment",
AND(SUMIFS(rou_table_deprs, rou_table_dates, A1052)&gt;0, COUNTIFS($E$14:E1051, "Depreciation", $A$14:A1051, A1052)=0), "Depreciation",
TRUE,  ""
)</f>
        <v/>
      </c>
      <c r="G1052" s="13" t="str" cm="1">
        <f t="array" aca="1" ref="G1052" ca="1">_xlfn.IFS(
AND($B$11="Hə", $B$3="İllik"), Z1052,
AND($B$11="Hə", $B$3="Aylıq"), AA1052,
$B$11="Yox", X1052)</f>
        <v/>
      </c>
      <c r="H1052" s="1" t="str" cm="1">
        <f t="array" aca="1" ref="H1052" ca="1">_xlfn.IFS( G1052="", "",
TRUE, ROUND( H1051+I1052-J1052, 2) )</f>
        <v/>
      </c>
      <c r="I1052" s="1" t="str" cm="1">
        <f t="array" aca="1" ref="I1052" ca="1">_xlfn.IFS(G1052="", "",
G1052=last_payment_date, (J1052-H1051),
 TRUE,  -  (H1051- H1051* (1+$B$6)^ (_xlfn.DAYS(G1052,G1051)/365) )
)</f>
        <v/>
      </c>
      <c r="J1052" s="1" t="str" cm="1">
        <f t="array" aca="1" ref="J1052" ca="1">_xlfn.IFS(G1052="", "",
TRUE, _xlfn.XLOOKUP(G1052,  payment_dates, payments,0,0)
)</f>
        <v/>
      </c>
      <c r="L1052" s="8" t="str" cm="1">
        <f t="array" aca="1" ref="L1052" ca="1">_xlfn.IFS(
AND($B$11="Hə", $B$3="İllik"), AC1052,
AND($B$11="Hə", $B$3="Aylıq"), AD1052,
$B$11="Yox", AB1052)</f>
        <v/>
      </c>
      <c r="M1052" s="1" t="str" cm="1">
        <f t="array" aca="1" ref="M1052" ca="1">_xlfn.IFS( L1052="", "",
(M1051-N1052)&lt;=0.5, 0,
TRUE,  M1051-N1052)</f>
        <v/>
      </c>
      <c r="N1052" s="7" t="str" cm="1">
        <f t="array" aca="1" ref="N1052" ca="1">_xlfn.IFS(
L1052="", "",
TRUE, MIN(M1051, ROUND($M$14/ (last_rou_date - $B$2) * (L1052-L1051), 2) )
)</f>
        <v/>
      </c>
      <c r="P1052" s="59" t="str">
        <f t="shared" ca="1" si="48"/>
        <v/>
      </c>
      <c r="Q1052" s="1" t="str" cm="1">
        <f t="array" aca="1" ref="Q1052" ca="1">_xlfn.IFS(P1052="","",
$B$11="Hə", _xlfn.XLOOKUP(DATE(P1052, 12, 31), rou_table_dates, rou_table_nbvs,0, 0),
TRUE,  MAX(0, ROUND($M$14 - $M$14/ (last_rou_date - $B$2) * (DATE(P1052,12,31) - $B$2), 2) )
)</f>
        <v/>
      </c>
      <c r="R1052" s="1" t="str" cm="1">
        <f t="array" aca="1" ref="R1052" ca="1">_xlfn.IFS(P1052="","",
$B$11="Hə", _xlfn.XLOOKUP(DATE(P1052, 12, 31), lease_table_dates, lease_table_balances,0, 0),
TRUE, IFERROR( XNPV($B$6, IF(payment_dates &gt;DATE(P1052, 12, 31), payments,  0),  IF(payment_dates &gt;DATE(P1052, 12, 31), payment_dates,  DATE(P1052, 12, 31))    ),0)
)</f>
        <v/>
      </c>
      <c r="S1052" s="1" t="str" cm="1">
        <f t="array" aca="1" ref="S1052" ca="1">_xlfn.IFS(P1052="","",
TRUE,  MIN( MIN(Q1051, $M$14), ROUND($M$14/ (last_rou_date - $B$2) * (DATE(P1052,12,31) - MAX($B$2, DATE(P1052-1, 12, 31))), 2) )
)</f>
        <v/>
      </c>
      <c r="T1052" s="7" t="str" cm="1">
        <f t="array" aca="1" ref="T1052" ca="1">_xlfn.IFS(P1052="", "",
ISTEXT(R1051), R1052- (H1052 - SUMIFS( lease_table_payments, lease_table_years, P1052) -$AG$14 ),
AND(ISNUMBER(R1051), R1052&lt;&gt;""),   R1052- (R1051 - SUMIFS( lease_table_payments, lease_table_years, P1052) )
)</f>
        <v/>
      </c>
      <c r="V1052" s="64">
        <f t="shared" si="50"/>
        <v>1039</v>
      </c>
      <c r="W1052" s="51" t="str" cm="1">
        <f t="array" ref="W1052">_xlfn.IFS(
OR(W1051=$B$4, W1051=""),"",
TRUE,W1051+1
)</f>
        <v/>
      </c>
      <c r="X1052" s="51" t="str" cm="1">
        <f t="array" ref="X1052">_xlfn.IFS(X1051="","",
W1052="", "",
AND($B$3="İllik"),DATE(YEAR(X1051)+1,MONTH(X1051),DAY(X1051) ),
AND($B$3="Aylıq", $AH$14="Not end"), EDATE(X1051,1),
AND($B$3="Aylıq", $AH$14="End"), EOMONTH(X1051,1)
)</f>
        <v/>
      </c>
      <c r="Y1052" s="51" t="str" cm="1">
        <f t="array" aca="1" ref="Y1052" ca="1">_xlfn.IFS(
AND($B$7="Dövrün əvvəlində", Y1051&lt;=last_rou_date), DATE(YEAR(Y1051)+1, 12, 31),
AND($B$7="Dövrün sonunda", Y1051&lt;=last_payment_date), DATE(YEAR(Y1051)+1, 12, 31),
TRUE, ""
)</f>
        <v/>
      </c>
      <c r="Z1052" s="75" t="str" cm="1">
        <f t="array" aca="1" ref="Z1052" ca="1">_xlfn.IFS(
AND($AN$14="Not year_end", Z1051&gt;last_payment_date), "",
AND($AN$14="Year_end", Z1051&gt;=last_payment_date), "",
AND($AN$14="Year_end"), DATE(YEAR(Z1051+1), 12, 31),
AND($AN$14="Not year_end", MONTH(Z1051)=12, DAY(Z1051)=31), DATE(YEAR(Z1050)+1, MONTH(Z1050), DAY(Z1050)),
AND($AN$14="Not year_end", OR(MONTH(Z1051)&lt;&gt;12, DAY(Z1051)&lt;&gt;31) ), DATE(YEAR(Z1051), 12, 31)
)</f>
        <v/>
      </c>
      <c r="AA1052" s="75" t="str" cm="1">
        <f t="array" aca="1" ref="AA1052" ca="1">_xlfn.IFS(AA1051="", "",
AND(AA1051=last_payment_date, OR(MONTH(AA1051)&lt;&gt;12, DAY(AA1051)&lt;&gt;31) ), DATE(YEAR(AA1051), 12, 31),
AND(MONTH(AA1051)=12, DAY(AA1051)=31, AA1051&gt;=last_payment_date), "",
AND(MONTH(AA1051)=12, DAY(AA1051)&lt;&gt;31),  EOMONTH(AA1051,0),
AND(MONTH(AA1051)=12, DAY(AA1051)=31, $AH$14="Not end"),  EDATE(AA1050,1),
AND($AH$14="Not end"), EDATE(AA1051, 1),
AND($AH$14="End"), EOMONTH(AA1051, 1)
)</f>
        <v/>
      </c>
      <c r="AB1052" s="75" t="str" cm="1">
        <f t="array" aca="1" ref="AB1052" ca="1">_xlfn.IFS(AB1051="","",
AND(AB1051=last_rou_date), "",
AND($B$3="İllik"),DATE(YEAR(AB1051)+1,MONTH(AB1051),DAY(AB1051) ),
AND($B$3="Aylıq", $AH$14="Not end"), EDATE(AB1051,1),
AND($B$3="Aylıq", $AH$14="End"), EOMONTH(AB1051,1)
)</f>
        <v/>
      </c>
      <c r="AC1052" s="75" t="str" cm="1">
        <f t="array" aca="1" ref="AC1052" ca="1">_xlfn.IFS(
AND($AN$14="Not year_end", AC1051&gt;last_rou_date), "",
AND($AN$14="Year_end", AC1051&gt;=last_rou_date), "",
AND($AN$14="Year_end"), DATE(YEAR(AC1051+1), 12, 31),
AND($AN$14="Not year_end", MONTH(AC1051)=12, DAY(AC1051)=31), DATE(YEAR(AC1050)+1, MONTH(AC1050), DAY(AC1050)),
AND($AN$14="Not year_end", OR(MONTH(AC1051)&lt;&gt;12, DAY(AC1051)&lt;&gt;31) ), DATE(YEAR(AC1051), 12, 31)
)</f>
        <v/>
      </c>
      <c r="AD1052" s="75" t="str" cm="1">
        <f t="array" aca="1" ref="AD1052" ca="1">_xlfn.IFS(AD1051="", "",
AND(AD1051=last_rou_date, OR(MONTH(AD1051)&lt;&gt;12, DAY(AD1051)&lt;&gt;31) ), DATE(YEAR(AD1051), 12, 31),
AND(MONTH(AD1051)=12, DAY(AD1051)=31, AD1051&gt;=last_rou_date), "",
AND(MONTH(AD1051)=12, DAY(AD1051)&lt;&gt;31),  EOMONTH(AD1051,0),
AND(MONTH(AD1051)=12, DAY(AD1051)=31, $AH$14="Not end"),  EDATE(AD1050,1),
AND($AH$14="Not end"), EDATE(AD1051, 1),
AND($AH$14="End"), EOMONTH(AD1051, 1)
)</f>
        <v/>
      </c>
      <c r="AE1052" s="51" t="str" cm="1">
        <f t="array" ref="AE1052">_xlfn.IFS(W1052="", "",
AND(W1052&gt;0, W1052&lt;=$B$4, $C$2="İllik artım, faiz olaraq", $D$2&gt;0, $B$3="İllik"), $B$5*((1+$D$2)^(W1052-1)),
AND(W1052&gt;0, W1052&lt;=$B$4, $C$2="İllik artım, faiz olaraq", $D$2&gt;0, $B$3="Aylıq"), $B$5*((1+$D$2)^ROUNDDOWN((W1052-1)/12,0)),
AND(W1052=1, $C$2="Aşağıdakı kimi dəyişir", ), $B$5,
AND(W1052&gt;1, W1052&lt;=$B$4, $C$2="Aşağıdakı kimi dəyişir"), IFERROR(VLOOKUP(W1052, $C$4:$D$7, 2, FALSE), AE1051),
AND(W1052&gt;0, W1052&lt;=$B$4), $B$5,
TRUE,0 )</f>
        <v/>
      </c>
      <c r="AF1052" s="51" t="str">
        <f t="shared" ca="1" si="49"/>
        <v/>
      </c>
    </row>
    <row r="1053" spans="1:32" x14ac:dyDescent="0.4">
      <c r="A1053" s="13" t="str" cm="1">
        <f t="array" aca="1" ref="A1053" ca="1">_xlfn.IFS(
AND(SUMIFS(lease_table_interest_accruals, lease_table_dates, A1052)&gt;0, COUNTIFS($E$14:E1052, "Interest accrual", $A$14:A1052, A1052)=0),  A1052,
AND(SUMIFS(lease_table_payments, lease_table_dates, A1052)&gt;0, COUNTIFS($E$14:E1052, "Payment", $A$14:A1052, A1052)=0),  A1052,
AND(SUMIFS(rou_table_deprs, rou_table_dates, A1052)&gt;0, COUNTIFS($E$14:E1052, "Depreciation", $A$14:A1052, A1052)=0),  A1052,
TRUE,  IFERROR(INDEX(rou_table_dates,  MATCH(A1052, rou_table_dates)+1, ), "")
)</f>
        <v/>
      </c>
      <c r="B1053" s="1" t="str" cm="1">
        <f t="array" aca="1" ref="B1053" ca="1">_xlfn.IFS(
AND(E1053="Payment", A1053=$B$2), $AM$14,
E1053="Payment", $AM$15,
E1053="Interest accrual", $AM$18,
E1053="Depreciation", $AM$17,
TRUE, "")</f>
        <v/>
      </c>
      <c r="C1053" s="1" t="str" cm="1">
        <f t="array" aca="1" ref="C1053" ca="1">_xlfn.IFS(
E1053="Payment", $AM$19,
E1053="Interest accrual", $AM$15,
E1053="Depreciation", $AM$16,
TRUE, "")</f>
        <v/>
      </c>
      <c r="D1053" s="1" t="str" cm="1">
        <f t="array" aca="1" ref="D1053" ca="1">_xlfn.IFS(
E1053="Payment", _xlfn.XLOOKUP(A1053, lease_table_dates, lease_table_payments, 0, 0),
E1053="Interest accrual", _xlfn.XLOOKUP(A1053, lease_table_dates, lease_table_interest_accruals, 0, 0),
E1053="Depreciation", _xlfn.XLOOKUP(A1053, rou_table_dates, rou_table_deprs, 0, 0),
TRUE, ""
)</f>
        <v/>
      </c>
      <c r="E1053" s="7" t="str" cm="1">
        <f t="array" aca="1" ref="E1053" ca="1">_xlfn.IFS(
AND(SUMIFS(lease_table_interest_accruals, lease_table_dates, A1053)&gt;0, COUNTIFS($E$14:E1052, "Interest accrual", $A$14:A1052, A1053)=0), "Interest accrual",
AND(SUMIFS(lease_table_payments, lease_table_dates, A1053)&gt;0, COUNTIFS($E$14:E1052, "Payment", $A$14:A1052, A1053)=0), "Payment",
AND(SUMIFS(rou_table_deprs, rou_table_dates, A1053)&gt;0, COUNTIFS($E$14:E1052, "Depreciation", $A$14:A1052, A1053)=0), "Depreciation",
TRUE,  ""
)</f>
        <v/>
      </c>
      <c r="G1053" s="13" t="str" cm="1">
        <f t="array" aca="1" ref="G1053" ca="1">_xlfn.IFS(
AND($B$11="Hə", $B$3="İllik"), Z1053,
AND($B$11="Hə", $B$3="Aylıq"), AA1053,
$B$11="Yox", X1053)</f>
        <v/>
      </c>
      <c r="H1053" s="1" t="str" cm="1">
        <f t="array" aca="1" ref="H1053" ca="1">_xlfn.IFS( G1053="", "",
TRUE, ROUND( H1052+I1053-J1053, 2) )</f>
        <v/>
      </c>
      <c r="I1053" s="1" t="str" cm="1">
        <f t="array" aca="1" ref="I1053" ca="1">_xlfn.IFS(G1053="", "",
G1053=last_payment_date, (J1053-H1052),
 TRUE,  -  (H1052- H1052* (1+$B$6)^ (_xlfn.DAYS(G1053,G1052)/365) )
)</f>
        <v/>
      </c>
      <c r="J1053" s="1" t="str" cm="1">
        <f t="array" aca="1" ref="J1053" ca="1">_xlfn.IFS(G1053="", "",
TRUE, _xlfn.XLOOKUP(G1053,  payment_dates, payments,0,0)
)</f>
        <v/>
      </c>
      <c r="L1053" s="8" t="str" cm="1">
        <f t="array" aca="1" ref="L1053" ca="1">_xlfn.IFS(
AND($B$11="Hə", $B$3="İllik"), AC1053,
AND($B$11="Hə", $B$3="Aylıq"), AD1053,
$B$11="Yox", AB1053)</f>
        <v/>
      </c>
      <c r="M1053" s="1" t="str" cm="1">
        <f t="array" aca="1" ref="M1053" ca="1">_xlfn.IFS( L1053="", "",
(M1052-N1053)&lt;=0.5, 0,
TRUE,  M1052-N1053)</f>
        <v/>
      </c>
      <c r="N1053" s="7" t="str" cm="1">
        <f t="array" aca="1" ref="N1053" ca="1">_xlfn.IFS(
L1053="", "",
TRUE, MIN(M1052, ROUND($M$14/ (last_rou_date - $B$2) * (L1053-L1052), 2) )
)</f>
        <v/>
      </c>
      <c r="P1053" s="59" t="str">
        <f t="shared" ca="1" si="48"/>
        <v/>
      </c>
      <c r="Q1053" s="1" t="str" cm="1">
        <f t="array" aca="1" ref="Q1053" ca="1">_xlfn.IFS(P1053="","",
$B$11="Hə", _xlfn.XLOOKUP(DATE(P1053, 12, 31), rou_table_dates, rou_table_nbvs,0, 0),
TRUE,  MAX(0, ROUND($M$14 - $M$14/ (last_rou_date - $B$2) * (DATE(P1053,12,31) - $B$2), 2) )
)</f>
        <v/>
      </c>
      <c r="R1053" s="1" t="str" cm="1">
        <f t="array" aca="1" ref="R1053" ca="1">_xlfn.IFS(P1053="","",
$B$11="Hə", _xlfn.XLOOKUP(DATE(P1053, 12, 31), lease_table_dates, lease_table_balances,0, 0),
TRUE, IFERROR( XNPV($B$6, IF(payment_dates &gt;DATE(P1053, 12, 31), payments,  0),  IF(payment_dates &gt;DATE(P1053, 12, 31), payment_dates,  DATE(P1053, 12, 31))    ),0)
)</f>
        <v/>
      </c>
      <c r="S1053" s="1" t="str" cm="1">
        <f t="array" aca="1" ref="S1053" ca="1">_xlfn.IFS(P1053="","",
TRUE,  MIN( MIN(Q1052, $M$14), ROUND($M$14/ (last_rou_date - $B$2) * (DATE(P1053,12,31) - MAX($B$2, DATE(P1053-1, 12, 31))), 2) )
)</f>
        <v/>
      </c>
      <c r="T1053" s="7" t="str" cm="1">
        <f t="array" aca="1" ref="T1053" ca="1">_xlfn.IFS(P1053="", "",
ISTEXT(R1052), R1053- (H1053 - SUMIFS( lease_table_payments, lease_table_years, P1053) -$AG$14 ),
AND(ISNUMBER(R1052), R1053&lt;&gt;""),   R1053- (R1052 - SUMIFS( lease_table_payments, lease_table_years, P1053) )
)</f>
        <v/>
      </c>
      <c r="V1053" s="64">
        <f t="shared" si="50"/>
        <v>1040</v>
      </c>
      <c r="W1053" s="51" t="str" cm="1">
        <f t="array" ref="W1053">_xlfn.IFS(
OR(W1052=$B$4, W1052=""),"",
TRUE,W1052+1
)</f>
        <v/>
      </c>
      <c r="X1053" s="51" t="str" cm="1">
        <f t="array" ref="X1053">_xlfn.IFS(X1052="","",
W1053="", "",
AND($B$3="İllik"),DATE(YEAR(X1052)+1,MONTH(X1052),DAY(X1052) ),
AND($B$3="Aylıq", $AH$14="Not end"), EDATE(X1052,1),
AND($B$3="Aylıq", $AH$14="End"), EOMONTH(X1052,1)
)</f>
        <v/>
      </c>
      <c r="Y1053" s="51" t="str" cm="1">
        <f t="array" aca="1" ref="Y1053" ca="1">_xlfn.IFS(
AND($B$7="Dövrün əvvəlində", Y1052&lt;=last_rou_date), DATE(YEAR(Y1052)+1, 12, 31),
AND($B$7="Dövrün sonunda", Y1052&lt;=last_payment_date), DATE(YEAR(Y1052)+1, 12, 31),
TRUE, ""
)</f>
        <v/>
      </c>
      <c r="Z1053" s="75" t="str" cm="1">
        <f t="array" aca="1" ref="Z1053" ca="1">_xlfn.IFS(
AND($AN$14="Not year_end", Z1052&gt;last_payment_date), "",
AND($AN$14="Year_end", Z1052&gt;=last_payment_date), "",
AND($AN$14="Year_end"), DATE(YEAR(Z1052+1), 12, 31),
AND($AN$14="Not year_end", MONTH(Z1052)=12, DAY(Z1052)=31), DATE(YEAR(Z1051)+1, MONTH(Z1051), DAY(Z1051)),
AND($AN$14="Not year_end", OR(MONTH(Z1052)&lt;&gt;12, DAY(Z1052)&lt;&gt;31) ), DATE(YEAR(Z1052), 12, 31)
)</f>
        <v/>
      </c>
      <c r="AA1053" s="75" t="str" cm="1">
        <f t="array" aca="1" ref="AA1053" ca="1">_xlfn.IFS(AA1052="", "",
AND(AA1052=last_payment_date, OR(MONTH(AA1052)&lt;&gt;12, DAY(AA1052)&lt;&gt;31) ), DATE(YEAR(AA1052), 12, 31),
AND(MONTH(AA1052)=12, DAY(AA1052)=31, AA1052&gt;=last_payment_date), "",
AND(MONTH(AA1052)=12, DAY(AA1052)&lt;&gt;31),  EOMONTH(AA1052,0),
AND(MONTH(AA1052)=12, DAY(AA1052)=31, $AH$14="Not end"),  EDATE(AA1051,1),
AND($AH$14="Not end"), EDATE(AA1052, 1),
AND($AH$14="End"), EOMONTH(AA1052, 1)
)</f>
        <v/>
      </c>
      <c r="AB1053" s="75" t="str" cm="1">
        <f t="array" aca="1" ref="AB1053" ca="1">_xlfn.IFS(AB1052="","",
AND(AB1052=last_rou_date), "",
AND($B$3="İllik"),DATE(YEAR(AB1052)+1,MONTH(AB1052),DAY(AB1052) ),
AND($B$3="Aylıq", $AH$14="Not end"), EDATE(AB1052,1),
AND($B$3="Aylıq", $AH$14="End"), EOMONTH(AB1052,1)
)</f>
        <v/>
      </c>
      <c r="AC1053" s="75" t="str" cm="1">
        <f t="array" aca="1" ref="AC1053" ca="1">_xlfn.IFS(
AND($AN$14="Not year_end", AC1052&gt;last_rou_date), "",
AND($AN$14="Year_end", AC1052&gt;=last_rou_date), "",
AND($AN$14="Year_end"), DATE(YEAR(AC1052+1), 12, 31),
AND($AN$14="Not year_end", MONTH(AC1052)=12, DAY(AC1052)=31), DATE(YEAR(AC1051)+1, MONTH(AC1051), DAY(AC1051)),
AND($AN$14="Not year_end", OR(MONTH(AC1052)&lt;&gt;12, DAY(AC1052)&lt;&gt;31) ), DATE(YEAR(AC1052), 12, 31)
)</f>
        <v/>
      </c>
      <c r="AD1053" s="75" t="str" cm="1">
        <f t="array" aca="1" ref="AD1053" ca="1">_xlfn.IFS(AD1052="", "",
AND(AD1052=last_rou_date, OR(MONTH(AD1052)&lt;&gt;12, DAY(AD1052)&lt;&gt;31) ), DATE(YEAR(AD1052), 12, 31),
AND(MONTH(AD1052)=12, DAY(AD1052)=31, AD1052&gt;=last_rou_date), "",
AND(MONTH(AD1052)=12, DAY(AD1052)&lt;&gt;31),  EOMONTH(AD1052,0),
AND(MONTH(AD1052)=12, DAY(AD1052)=31, $AH$14="Not end"),  EDATE(AD1051,1),
AND($AH$14="Not end"), EDATE(AD1052, 1),
AND($AH$14="End"), EOMONTH(AD1052, 1)
)</f>
        <v/>
      </c>
      <c r="AE1053" s="51" t="str" cm="1">
        <f t="array" ref="AE1053">_xlfn.IFS(W1053="", "",
AND(W1053&gt;0, W1053&lt;=$B$4, $C$2="İllik artım, faiz olaraq", $D$2&gt;0, $B$3="İllik"), $B$5*((1+$D$2)^(W1053-1)),
AND(W1053&gt;0, W1053&lt;=$B$4, $C$2="İllik artım, faiz olaraq", $D$2&gt;0, $B$3="Aylıq"), $B$5*((1+$D$2)^ROUNDDOWN((W1053-1)/12,0)),
AND(W1053=1, $C$2="Aşağıdakı kimi dəyişir", ), $B$5,
AND(W1053&gt;1, W1053&lt;=$B$4, $C$2="Aşağıdakı kimi dəyişir"), IFERROR(VLOOKUP(W1053, $C$4:$D$7, 2, FALSE), AE1052),
AND(W1053&gt;0, W1053&lt;=$B$4), $B$5,
TRUE,0 )</f>
        <v/>
      </c>
      <c r="AF1053" s="51" t="str">
        <f t="shared" ca="1" si="49"/>
        <v/>
      </c>
    </row>
    <row r="1054" spans="1:32" x14ac:dyDescent="0.4">
      <c r="A1054" s="13" t="str" cm="1">
        <f t="array" aca="1" ref="A1054" ca="1">_xlfn.IFS(
AND(SUMIFS(lease_table_interest_accruals, lease_table_dates, A1053)&gt;0, COUNTIFS($E$14:E1053, "Interest accrual", $A$14:A1053, A1053)=0),  A1053,
AND(SUMIFS(lease_table_payments, lease_table_dates, A1053)&gt;0, COUNTIFS($E$14:E1053, "Payment", $A$14:A1053, A1053)=0),  A1053,
AND(SUMIFS(rou_table_deprs, rou_table_dates, A1053)&gt;0, COUNTIFS($E$14:E1053, "Depreciation", $A$14:A1053, A1053)=0),  A1053,
TRUE,  IFERROR(INDEX(rou_table_dates,  MATCH(A1053, rou_table_dates)+1, ), "")
)</f>
        <v/>
      </c>
      <c r="B1054" s="1" t="str" cm="1">
        <f t="array" aca="1" ref="B1054" ca="1">_xlfn.IFS(
AND(E1054="Payment", A1054=$B$2), $AM$14,
E1054="Payment", $AM$15,
E1054="Interest accrual", $AM$18,
E1054="Depreciation", $AM$17,
TRUE, "")</f>
        <v/>
      </c>
      <c r="C1054" s="1" t="str" cm="1">
        <f t="array" aca="1" ref="C1054" ca="1">_xlfn.IFS(
E1054="Payment", $AM$19,
E1054="Interest accrual", $AM$15,
E1054="Depreciation", $AM$16,
TRUE, "")</f>
        <v/>
      </c>
      <c r="D1054" s="1" t="str" cm="1">
        <f t="array" aca="1" ref="D1054" ca="1">_xlfn.IFS(
E1054="Payment", _xlfn.XLOOKUP(A1054, lease_table_dates, lease_table_payments, 0, 0),
E1054="Interest accrual", _xlfn.XLOOKUP(A1054, lease_table_dates, lease_table_interest_accruals, 0, 0),
E1054="Depreciation", _xlfn.XLOOKUP(A1054, rou_table_dates, rou_table_deprs, 0, 0),
TRUE, ""
)</f>
        <v/>
      </c>
      <c r="E1054" s="7" t="str" cm="1">
        <f t="array" aca="1" ref="E1054" ca="1">_xlfn.IFS(
AND(SUMIFS(lease_table_interest_accruals, lease_table_dates, A1054)&gt;0, COUNTIFS($E$14:E1053, "Interest accrual", $A$14:A1053, A1054)=0), "Interest accrual",
AND(SUMIFS(lease_table_payments, lease_table_dates, A1054)&gt;0, COUNTIFS($E$14:E1053, "Payment", $A$14:A1053, A1054)=0), "Payment",
AND(SUMIFS(rou_table_deprs, rou_table_dates, A1054)&gt;0, COUNTIFS($E$14:E1053, "Depreciation", $A$14:A1053, A1054)=0), "Depreciation",
TRUE,  ""
)</f>
        <v/>
      </c>
      <c r="G1054" s="13" t="str" cm="1">
        <f t="array" aca="1" ref="G1054" ca="1">_xlfn.IFS(
AND($B$11="Hə", $B$3="İllik"), Z1054,
AND($B$11="Hə", $B$3="Aylıq"), AA1054,
$B$11="Yox", X1054)</f>
        <v/>
      </c>
      <c r="H1054" s="1" t="str" cm="1">
        <f t="array" aca="1" ref="H1054" ca="1">_xlfn.IFS( G1054="", "",
TRUE, ROUND( H1053+I1054-J1054, 2) )</f>
        <v/>
      </c>
      <c r="I1054" s="1" t="str" cm="1">
        <f t="array" aca="1" ref="I1054" ca="1">_xlfn.IFS(G1054="", "",
G1054=last_payment_date, (J1054-H1053),
 TRUE,  -  (H1053- H1053* (1+$B$6)^ (_xlfn.DAYS(G1054,G1053)/365) )
)</f>
        <v/>
      </c>
      <c r="J1054" s="1" t="str" cm="1">
        <f t="array" aca="1" ref="J1054" ca="1">_xlfn.IFS(G1054="", "",
TRUE, _xlfn.XLOOKUP(G1054,  payment_dates, payments,0,0)
)</f>
        <v/>
      </c>
      <c r="L1054" s="8" t="str" cm="1">
        <f t="array" aca="1" ref="L1054" ca="1">_xlfn.IFS(
AND($B$11="Hə", $B$3="İllik"), AC1054,
AND($B$11="Hə", $B$3="Aylıq"), AD1054,
$B$11="Yox", AB1054)</f>
        <v/>
      </c>
      <c r="M1054" s="1" t="str" cm="1">
        <f t="array" aca="1" ref="M1054" ca="1">_xlfn.IFS( L1054="", "",
(M1053-N1054)&lt;=0.5, 0,
TRUE,  M1053-N1054)</f>
        <v/>
      </c>
      <c r="N1054" s="7" t="str" cm="1">
        <f t="array" aca="1" ref="N1054" ca="1">_xlfn.IFS(
L1054="", "",
TRUE, MIN(M1053, ROUND($M$14/ (last_rou_date - $B$2) * (L1054-L1053), 2) )
)</f>
        <v/>
      </c>
      <c r="P1054" s="59" t="str">
        <f t="shared" ca="1" si="48"/>
        <v/>
      </c>
      <c r="Q1054" s="1" t="str" cm="1">
        <f t="array" aca="1" ref="Q1054" ca="1">_xlfn.IFS(P1054="","",
$B$11="Hə", _xlfn.XLOOKUP(DATE(P1054, 12, 31), rou_table_dates, rou_table_nbvs,0, 0),
TRUE,  MAX(0, ROUND($M$14 - $M$14/ (last_rou_date - $B$2) * (DATE(P1054,12,31) - $B$2), 2) )
)</f>
        <v/>
      </c>
      <c r="R1054" s="1" t="str" cm="1">
        <f t="array" aca="1" ref="R1054" ca="1">_xlfn.IFS(P1054="","",
$B$11="Hə", _xlfn.XLOOKUP(DATE(P1054, 12, 31), lease_table_dates, lease_table_balances,0, 0),
TRUE, IFERROR( XNPV($B$6, IF(payment_dates &gt;DATE(P1054, 12, 31), payments,  0),  IF(payment_dates &gt;DATE(P1054, 12, 31), payment_dates,  DATE(P1054, 12, 31))    ),0)
)</f>
        <v/>
      </c>
      <c r="S1054" s="1" t="str" cm="1">
        <f t="array" aca="1" ref="S1054" ca="1">_xlfn.IFS(P1054="","",
TRUE,  MIN( MIN(Q1053, $M$14), ROUND($M$14/ (last_rou_date - $B$2) * (DATE(P1054,12,31) - MAX($B$2, DATE(P1054-1, 12, 31))), 2) )
)</f>
        <v/>
      </c>
      <c r="T1054" s="7" t="str" cm="1">
        <f t="array" aca="1" ref="T1054" ca="1">_xlfn.IFS(P1054="", "",
ISTEXT(R1053), R1054- (H1054 - SUMIFS( lease_table_payments, lease_table_years, P1054) -$AG$14 ),
AND(ISNUMBER(R1053), R1054&lt;&gt;""),   R1054- (R1053 - SUMIFS( lease_table_payments, lease_table_years, P1054) )
)</f>
        <v/>
      </c>
      <c r="V1054" s="64">
        <f t="shared" si="50"/>
        <v>1041</v>
      </c>
      <c r="W1054" s="51" t="str" cm="1">
        <f t="array" ref="W1054">_xlfn.IFS(
OR(W1053=$B$4, W1053=""),"",
TRUE,W1053+1
)</f>
        <v/>
      </c>
      <c r="X1054" s="51" t="str" cm="1">
        <f t="array" ref="X1054">_xlfn.IFS(X1053="","",
W1054="", "",
AND($B$3="İllik"),DATE(YEAR(X1053)+1,MONTH(X1053),DAY(X1053) ),
AND($B$3="Aylıq", $AH$14="Not end"), EDATE(X1053,1),
AND($B$3="Aylıq", $AH$14="End"), EOMONTH(X1053,1)
)</f>
        <v/>
      </c>
      <c r="Y1054" s="51" t="str" cm="1">
        <f t="array" aca="1" ref="Y1054" ca="1">_xlfn.IFS(
AND($B$7="Dövrün əvvəlində", Y1053&lt;=last_rou_date), DATE(YEAR(Y1053)+1, 12, 31),
AND($B$7="Dövrün sonunda", Y1053&lt;=last_payment_date), DATE(YEAR(Y1053)+1, 12, 31),
TRUE, ""
)</f>
        <v/>
      </c>
      <c r="Z1054" s="75" t="str" cm="1">
        <f t="array" aca="1" ref="Z1054" ca="1">_xlfn.IFS(
AND($AN$14="Not year_end", Z1053&gt;last_payment_date), "",
AND($AN$14="Year_end", Z1053&gt;=last_payment_date), "",
AND($AN$14="Year_end"), DATE(YEAR(Z1053+1), 12, 31),
AND($AN$14="Not year_end", MONTH(Z1053)=12, DAY(Z1053)=31), DATE(YEAR(Z1052)+1, MONTH(Z1052), DAY(Z1052)),
AND($AN$14="Not year_end", OR(MONTH(Z1053)&lt;&gt;12, DAY(Z1053)&lt;&gt;31) ), DATE(YEAR(Z1053), 12, 31)
)</f>
        <v/>
      </c>
      <c r="AA1054" s="75" t="str" cm="1">
        <f t="array" aca="1" ref="AA1054" ca="1">_xlfn.IFS(AA1053="", "",
AND(AA1053=last_payment_date, OR(MONTH(AA1053)&lt;&gt;12, DAY(AA1053)&lt;&gt;31) ), DATE(YEAR(AA1053), 12, 31),
AND(MONTH(AA1053)=12, DAY(AA1053)=31, AA1053&gt;=last_payment_date), "",
AND(MONTH(AA1053)=12, DAY(AA1053)&lt;&gt;31),  EOMONTH(AA1053,0),
AND(MONTH(AA1053)=12, DAY(AA1053)=31, $AH$14="Not end"),  EDATE(AA1052,1),
AND($AH$14="Not end"), EDATE(AA1053, 1),
AND($AH$14="End"), EOMONTH(AA1053, 1)
)</f>
        <v/>
      </c>
      <c r="AB1054" s="75" t="str" cm="1">
        <f t="array" aca="1" ref="AB1054" ca="1">_xlfn.IFS(AB1053="","",
AND(AB1053=last_rou_date), "",
AND($B$3="İllik"),DATE(YEAR(AB1053)+1,MONTH(AB1053),DAY(AB1053) ),
AND($B$3="Aylıq", $AH$14="Not end"), EDATE(AB1053,1),
AND($B$3="Aylıq", $AH$14="End"), EOMONTH(AB1053,1)
)</f>
        <v/>
      </c>
      <c r="AC1054" s="75" t="str" cm="1">
        <f t="array" aca="1" ref="AC1054" ca="1">_xlfn.IFS(
AND($AN$14="Not year_end", AC1053&gt;last_rou_date), "",
AND($AN$14="Year_end", AC1053&gt;=last_rou_date), "",
AND($AN$14="Year_end"), DATE(YEAR(AC1053+1), 12, 31),
AND($AN$14="Not year_end", MONTH(AC1053)=12, DAY(AC1053)=31), DATE(YEAR(AC1052)+1, MONTH(AC1052), DAY(AC1052)),
AND($AN$14="Not year_end", OR(MONTH(AC1053)&lt;&gt;12, DAY(AC1053)&lt;&gt;31) ), DATE(YEAR(AC1053), 12, 31)
)</f>
        <v/>
      </c>
      <c r="AD1054" s="75" t="str" cm="1">
        <f t="array" aca="1" ref="AD1054" ca="1">_xlfn.IFS(AD1053="", "",
AND(AD1053=last_rou_date, OR(MONTH(AD1053)&lt;&gt;12, DAY(AD1053)&lt;&gt;31) ), DATE(YEAR(AD1053), 12, 31),
AND(MONTH(AD1053)=12, DAY(AD1053)=31, AD1053&gt;=last_rou_date), "",
AND(MONTH(AD1053)=12, DAY(AD1053)&lt;&gt;31),  EOMONTH(AD1053,0),
AND(MONTH(AD1053)=12, DAY(AD1053)=31, $AH$14="Not end"),  EDATE(AD1052,1),
AND($AH$14="Not end"), EDATE(AD1053, 1),
AND($AH$14="End"), EOMONTH(AD1053, 1)
)</f>
        <v/>
      </c>
      <c r="AE1054" s="51" t="str" cm="1">
        <f t="array" ref="AE1054">_xlfn.IFS(W1054="", "",
AND(W1054&gt;0, W1054&lt;=$B$4, $C$2="İllik artım, faiz olaraq", $D$2&gt;0, $B$3="İllik"), $B$5*((1+$D$2)^(W1054-1)),
AND(W1054&gt;0, W1054&lt;=$B$4, $C$2="İllik artım, faiz olaraq", $D$2&gt;0, $B$3="Aylıq"), $B$5*((1+$D$2)^ROUNDDOWN((W1054-1)/12,0)),
AND(W1054=1, $C$2="Aşağıdakı kimi dəyişir", ), $B$5,
AND(W1054&gt;1, W1054&lt;=$B$4, $C$2="Aşağıdakı kimi dəyişir"), IFERROR(VLOOKUP(W1054, $C$4:$D$7, 2, FALSE), AE1053),
AND(W1054&gt;0, W1054&lt;=$B$4), $B$5,
TRUE,0 )</f>
        <v/>
      </c>
      <c r="AF1054" s="51" t="str">
        <f t="shared" ca="1" si="49"/>
        <v/>
      </c>
    </row>
    <row r="1055" spans="1:32" x14ac:dyDescent="0.4">
      <c r="A1055" s="13" t="str" cm="1">
        <f t="array" aca="1" ref="A1055" ca="1">_xlfn.IFS(
AND(SUMIFS(lease_table_interest_accruals, lease_table_dates, A1054)&gt;0, COUNTIFS($E$14:E1054, "Interest accrual", $A$14:A1054, A1054)=0),  A1054,
AND(SUMIFS(lease_table_payments, lease_table_dates, A1054)&gt;0, COUNTIFS($E$14:E1054, "Payment", $A$14:A1054, A1054)=0),  A1054,
AND(SUMIFS(rou_table_deprs, rou_table_dates, A1054)&gt;0, COUNTIFS($E$14:E1054, "Depreciation", $A$14:A1054, A1054)=0),  A1054,
TRUE,  IFERROR(INDEX(rou_table_dates,  MATCH(A1054, rou_table_dates)+1, ), "")
)</f>
        <v/>
      </c>
      <c r="B1055" s="1" t="str" cm="1">
        <f t="array" aca="1" ref="B1055" ca="1">_xlfn.IFS(
AND(E1055="Payment", A1055=$B$2), $AM$14,
E1055="Payment", $AM$15,
E1055="Interest accrual", $AM$18,
E1055="Depreciation", $AM$17,
TRUE, "")</f>
        <v/>
      </c>
      <c r="C1055" s="1" t="str" cm="1">
        <f t="array" aca="1" ref="C1055" ca="1">_xlfn.IFS(
E1055="Payment", $AM$19,
E1055="Interest accrual", $AM$15,
E1055="Depreciation", $AM$16,
TRUE, "")</f>
        <v/>
      </c>
      <c r="D1055" s="1" t="str" cm="1">
        <f t="array" aca="1" ref="D1055" ca="1">_xlfn.IFS(
E1055="Payment", _xlfn.XLOOKUP(A1055, lease_table_dates, lease_table_payments, 0, 0),
E1055="Interest accrual", _xlfn.XLOOKUP(A1055, lease_table_dates, lease_table_interest_accruals, 0, 0),
E1055="Depreciation", _xlfn.XLOOKUP(A1055, rou_table_dates, rou_table_deprs, 0, 0),
TRUE, ""
)</f>
        <v/>
      </c>
      <c r="E1055" s="7" t="str" cm="1">
        <f t="array" aca="1" ref="E1055" ca="1">_xlfn.IFS(
AND(SUMIFS(lease_table_interest_accruals, lease_table_dates, A1055)&gt;0, COUNTIFS($E$14:E1054, "Interest accrual", $A$14:A1054, A1055)=0), "Interest accrual",
AND(SUMIFS(lease_table_payments, lease_table_dates, A1055)&gt;0, COUNTIFS($E$14:E1054, "Payment", $A$14:A1054, A1055)=0), "Payment",
AND(SUMIFS(rou_table_deprs, rou_table_dates, A1055)&gt;0, COUNTIFS($E$14:E1054, "Depreciation", $A$14:A1054, A1055)=0), "Depreciation",
TRUE,  ""
)</f>
        <v/>
      </c>
      <c r="G1055" s="13" t="str" cm="1">
        <f t="array" aca="1" ref="G1055" ca="1">_xlfn.IFS(
AND($B$11="Hə", $B$3="İllik"), Z1055,
AND($B$11="Hə", $B$3="Aylıq"), AA1055,
$B$11="Yox", X1055)</f>
        <v/>
      </c>
      <c r="H1055" s="1" t="str" cm="1">
        <f t="array" aca="1" ref="H1055" ca="1">_xlfn.IFS( G1055="", "",
TRUE, ROUND( H1054+I1055-J1055, 2) )</f>
        <v/>
      </c>
      <c r="I1055" s="1" t="str" cm="1">
        <f t="array" aca="1" ref="I1055" ca="1">_xlfn.IFS(G1055="", "",
G1055=last_payment_date, (J1055-H1054),
 TRUE,  -  (H1054- H1054* (1+$B$6)^ (_xlfn.DAYS(G1055,G1054)/365) )
)</f>
        <v/>
      </c>
      <c r="J1055" s="1" t="str" cm="1">
        <f t="array" aca="1" ref="J1055" ca="1">_xlfn.IFS(G1055="", "",
TRUE, _xlfn.XLOOKUP(G1055,  payment_dates, payments,0,0)
)</f>
        <v/>
      </c>
      <c r="L1055" s="8" t="str" cm="1">
        <f t="array" aca="1" ref="L1055" ca="1">_xlfn.IFS(
AND($B$11="Hə", $B$3="İllik"), AC1055,
AND($B$11="Hə", $B$3="Aylıq"), AD1055,
$B$11="Yox", AB1055)</f>
        <v/>
      </c>
      <c r="M1055" s="1" t="str" cm="1">
        <f t="array" aca="1" ref="M1055" ca="1">_xlfn.IFS( L1055="", "",
(M1054-N1055)&lt;=0.5, 0,
TRUE,  M1054-N1055)</f>
        <v/>
      </c>
      <c r="N1055" s="7" t="str" cm="1">
        <f t="array" aca="1" ref="N1055" ca="1">_xlfn.IFS(
L1055="", "",
TRUE, MIN(M1054, ROUND($M$14/ (last_rou_date - $B$2) * (L1055-L1054), 2) )
)</f>
        <v/>
      </c>
      <c r="P1055" s="59" t="str">
        <f t="shared" ca="1" si="48"/>
        <v/>
      </c>
      <c r="Q1055" s="1" t="str" cm="1">
        <f t="array" aca="1" ref="Q1055" ca="1">_xlfn.IFS(P1055="","",
$B$11="Hə", _xlfn.XLOOKUP(DATE(P1055, 12, 31), rou_table_dates, rou_table_nbvs,0, 0),
TRUE,  MAX(0, ROUND($M$14 - $M$14/ (last_rou_date - $B$2) * (DATE(P1055,12,31) - $B$2), 2) )
)</f>
        <v/>
      </c>
      <c r="R1055" s="1" t="str" cm="1">
        <f t="array" aca="1" ref="R1055" ca="1">_xlfn.IFS(P1055="","",
$B$11="Hə", _xlfn.XLOOKUP(DATE(P1055, 12, 31), lease_table_dates, lease_table_balances,0, 0),
TRUE, IFERROR( XNPV($B$6, IF(payment_dates &gt;DATE(P1055, 12, 31), payments,  0),  IF(payment_dates &gt;DATE(P1055, 12, 31), payment_dates,  DATE(P1055, 12, 31))    ),0)
)</f>
        <v/>
      </c>
      <c r="S1055" s="1" t="str" cm="1">
        <f t="array" aca="1" ref="S1055" ca="1">_xlfn.IFS(P1055="","",
TRUE,  MIN( MIN(Q1054, $M$14), ROUND($M$14/ (last_rou_date - $B$2) * (DATE(P1055,12,31) - MAX($B$2, DATE(P1055-1, 12, 31))), 2) )
)</f>
        <v/>
      </c>
      <c r="T1055" s="7" t="str" cm="1">
        <f t="array" aca="1" ref="T1055" ca="1">_xlfn.IFS(P1055="", "",
ISTEXT(R1054), R1055- (H1055 - SUMIFS( lease_table_payments, lease_table_years, P1055) -$AG$14 ),
AND(ISNUMBER(R1054), R1055&lt;&gt;""),   R1055- (R1054 - SUMIFS( lease_table_payments, lease_table_years, P1055) )
)</f>
        <v/>
      </c>
      <c r="V1055" s="64">
        <f t="shared" si="50"/>
        <v>1042</v>
      </c>
      <c r="W1055" s="51" t="str" cm="1">
        <f t="array" ref="W1055">_xlfn.IFS(
OR(W1054=$B$4, W1054=""),"",
TRUE,W1054+1
)</f>
        <v/>
      </c>
      <c r="X1055" s="51" t="str" cm="1">
        <f t="array" ref="X1055">_xlfn.IFS(X1054="","",
W1055="", "",
AND($B$3="İllik"),DATE(YEAR(X1054)+1,MONTH(X1054),DAY(X1054) ),
AND($B$3="Aylıq", $AH$14="Not end"), EDATE(X1054,1),
AND($B$3="Aylıq", $AH$14="End"), EOMONTH(X1054,1)
)</f>
        <v/>
      </c>
      <c r="Y1055" s="51" t="str" cm="1">
        <f t="array" aca="1" ref="Y1055" ca="1">_xlfn.IFS(
AND($B$7="Dövrün əvvəlində", Y1054&lt;=last_rou_date), DATE(YEAR(Y1054)+1, 12, 31),
AND($B$7="Dövrün sonunda", Y1054&lt;=last_payment_date), DATE(YEAR(Y1054)+1, 12, 31),
TRUE, ""
)</f>
        <v/>
      </c>
      <c r="Z1055" s="75" t="str" cm="1">
        <f t="array" aca="1" ref="Z1055" ca="1">_xlfn.IFS(
AND($AN$14="Not year_end", Z1054&gt;last_payment_date), "",
AND($AN$14="Year_end", Z1054&gt;=last_payment_date), "",
AND($AN$14="Year_end"), DATE(YEAR(Z1054+1), 12, 31),
AND($AN$14="Not year_end", MONTH(Z1054)=12, DAY(Z1054)=31), DATE(YEAR(Z1053)+1, MONTH(Z1053), DAY(Z1053)),
AND($AN$14="Not year_end", OR(MONTH(Z1054)&lt;&gt;12, DAY(Z1054)&lt;&gt;31) ), DATE(YEAR(Z1054), 12, 31)
)</f>
        <v/>
      </c>
      <c r="AA1055" s="75" t="str" cm="1">
        <f t="array" aca="1" ref="AA1055" ca="1">_xlfn.IFS(AA1054="", "",
AND(AA1054=last_payment_date, OR(MONTH(AA1054)&lt;&gt;12, DAY(AA1054)&lt;&gt;31) ), DATE(YEAR(AA1054), 12, 31),
AND(MONTH(AA1054)=12, DAY(AA1054)=31, AA1054&gt;=last_payment_date), "",
AND(MONTH(AA1054)=12, DAY(AA1054)&lt;&gt;31),  EOMONTH(AA1054,0),
AND(MONTH(AA1054)=12, DAY(AA1054)=31, $AH$14="Not end"),  EDATE(AA1053,1),
AND($AH$14="Not end"), EDATE(AA1054, 1),
AND($AH$14="End"), EOMONTH(AA1054, 1)
)</f>
        <v/>
      </c>
      <c r="AB1055" s="75" t="str" cm="1">
        <f t="array" aca="1" ref="AB1055" ca="1">_xlfn.IFS(AB1054="","",
AND(AB1054=last_rou_date), "",
AND($B$3="İllik"),DATE(YEAR(AB1054)+1,MONTH(AB1054),DAY(AB1054) ),
AND($B$3="Aylıq", $AH$14="Not end"), EDATE(AB1054,1),
AND($B$3="Aylıq", $AH$14="End"), EOMONTH(AB1054,1)
)</f>
        <v/>
      </c>
      <c r="AC1055" s="75" t="str" cm="1">
        <f t="array" aca="1" ref="AC1055" ca="1">_xlfn.IFS(
AND($AN$14="Not year_end", AC1054&gt;last_rou_date), "",
AND($AN$14="Year_end", AC1054&gt;=last_rou_date), "",
AND($AN$14="Year_end"), DATE(YEAR(AC1054+1), 12, 31),
AND($AN$14="Not year_end", MONTH(AC1054)=12, DAY(AC1054)=31), DATE(YEAR(AC1053)+1, MONTH(AC1053), DAY(AC1053)),
AND($AN$14="Not year_end", OR(MONTH(AC1054)&lt;&gt;12, DAY(AC1054)&lt;&gt;31) ), DATE(YEAR(AC1054), 12, 31)
)</f>
        <v/>
      </c>
      <c r="AD1055" s="75" t="str" cm="1">
        <f t="array" aca="1" ref="AD1055" ca="1">_xlfn.IFS(AD1054="", "",
AND(AD1054=last_rou_date, OR(MONTH(AD1054)&lt;&gt;12, DAY(AD1054)&lt;&gt;31) ), DATE(YEAR(AD1054), 12, 31),
AND(MONTH(AD1054)=12, DAY(AD1054)=31, AD1054&gt;=last_rou_date), "",
AND(MONTH(AD1054)=12, DAY(AD1054)&lt;&gt;31),  EOMONTH(AD1054,0),
AND(MONTH(AD1054)=12, DAY(AD1054)=31, $AH$14="Not end"),  EDATE(AD1053,1),
AND($AH$14="Not end"), EDATE(AD1054, 1),
AND($AH$14="End"), EOMONTH(AD1054, 1)
)</f>
        <v/>
      </c>
      <c r="AE1055" s="51" t="str" cm="1">
        <f t="array" ref="AE1055">_xlfn.IFS(W1055="", "",
AND(W1055&gt;0, W1055&lt;=$B$4, $C$2="İllik artım, faiz olaraq", $D$2&gt;0, $B$3="İllik"), $B$5*((1+$D$2)^(W1055-1)),
AND(W1055&gt;0, W1055&lt;=$B$4, $C$2="İllik artım, faiz olaraq", $D$2&gt;0, $B$3="Aylıq"), $B$5*((1+$D$2)^ROUNDDOWN((W1055-1)/12,0)),
AND(W1055=1, $C$2="Aşağıdakı kimi dəyişir", ), $B$5,
AND(W1055&gt;1, W1055&lt;=$B$4, $C$2="Aşağıdakı kimi dəyişir"), IFERROR(VLOOKUP(W1055, $C$4:$D$7, 2, FALSE), AE1054),
AND(W1055&gt;0, W1055&lt;=$B$4), $B$5,
TRUE,0 )</f>
        <v/>
      </c>
      <c r="AF1055" s="51" t="str">
        <f t="shared" ca="1" si="49"/>
        <v/>
      </c>
    </row>
    <row r="1056" spans="1:32" x14ac:dyDescent="0.4">
      <c r="A1056" s="13" t="str" cm="1">
        <f t="array" aca="1" ref="A1056" ca="1">_xlfn.IFS(
AND(SUMIFS(lease_table_interest_accruals, lease_table_dates, A1055)&gt;0, COUNTIFS($E$14:E1055, "Interest accrual", $A$14:A1055, A1055)=0),  A1055,
AND(SUMIFS(lease_table_payments, lease_table_dates, A1055)&gt;0, COUNTIFS($E$14:E1055, "Payment", $A$14:A1055, A1055)=0),  A1055,
AND(SUMIFS(rou_table_deprs, rou_table_dates, A1055)&gt;0, COUNTIFS($E$14:E1055, "Depreciation", $A$14:A1055, A1055)=0),  A1055,
TRUE,  IFERROR(INDEX(rou_table_dates,  MATCH(A1055, rou_table_dates)+1, ), "")
)</f>
        <v/>
      </c>
      <c r="B1056" s="1" t="str" cm="1">
        <f t="array" aca="1" ref="B1056" ca="1">_xlfn.IFS(
AND(E1056="Payment", A1056=$B$2), $AM$14,
E1056="Payment", $AM$15,
E1056="Interest accrual", $AM$18,
E1056="Depreciation", $AM$17,
TRUE, "")</f>
        <v/>
      </c>
      <c r="C1056" s="1" t="str" cm="1">
        <f t="array" aca="1" ref="C1056" ca="1">_xlfn.IFS(
E1056="Payment", $AM$19,
E1056="Interest accrual", $AM$15,
E1056="Depreciation", $AM$16,
TRUE, "")</f>
        <v/>
      </c>
      <c r="D1056" s="1" t="str" cm="1">
        <f t="array" aca="1" ref="D1056" ca="1">_xlfn.IFS(
E1056="Payment", _xlfn.XLOOKUP(A1056, lease_table_dates, lease_table_payments, 0, 0),
E1056="Interest accrual", _xlfn.XLOOKUP(A1056, lease_table_dates, lease_table_interest_accruals, 0, 0),
E1056="Depreciation", _xlfn.XLOOKUP(A1056, rou_table_dates, rou_table_deprs, 0, 0),
TRUE, ""
)</f>
        <v/>
      </c>
      <c r="E1056" s="7" t="str" cm="1">
        <f t="array" aca="1" ref="E1056" ca="1">_xlfn.IFS(
AND(SUMIFS(lease_table_interest_accruals, lease_table_dates, A1056)&gt;0, COUNTIFS($E$14:E1055, "Interest accrual", $A$14:A1055, A1056)=0), "Interest accrual",
AND(SUMIFS(lease_table_payments, lease_table_dates, A1056)&gt;0, COUNTIFS($E$14:E1055, "Payment", $A$14:A1055, A1056)=0), "Payment",
AND(SUMIFS(rou_table_deprs, rou_table_dates, A1056)&gt;0, COUNTIFS($E$14:E1055, "Depreciation", $A$14:A1055, A1056)=0), "Depreciation",
TRUE,  ""
)</f>
        <v/>
      </c>
      <c r="G1056" s="13" t="str" cm="1">
        <f t="array" aca="1" ref="G1056" ca="1">_xlfn.IFS(
AND($B$11="Hə", $B$3="İllik"), Z1056,
AND($B$11="Hə", $B$3="Aylıq"), AA1056,
$B$11="Yox", X1056)</f>
        <v/>
      </c>
      <c r="H1056" s="1" t="str" cm="1">
        <f t="array" aca="1" ref="H1056" ca="1">_xlfn.IFS( G1056="", "",
TRUE, ROUND( H1055+I1056-J1056, 2) )</f>
        <v/>
      </c>
      <c r="I1056" s="1" t="str" cm="1">
        <f t="array" aca="1" ref="I1056" ca="1">_xlfn.IFS(G1056="", "",
G1056=last_payment_date, (J1056-H1055),
 TRUE,  -  (H1055- H1055* (1+$B$6)^ (_xlfn.DAYS(G1056,G1055)/365) )
)</f>
        <v/>
      </c>
      <c r="J1056" s="1" t="str" cm="1">
        <f t="array" aca="1" ref="J1056" ca="1">_xlfn.IFS(G1056="", "",
TRUE, _xlfn.XLOOKUP(G1056,  payment_dates, payments,0,0)
)</f>
        <v/>
      </c>
      <c r="L1056" s="8" t="str" cm="1">
        <f t="array" aca="1" ref="L1056" ca="1">_xlfn.IFS(
AND($B$11="Hə", $B$3="İllik"), AC1056,
AND($B$11="Hə", $B$3="Aylıq"), AD1056,
$B$11="Yox", AB1056)</f>
        <v/>
      </c>
      <c r="M1056" s="1" t="str" cm="1">
        <f t="array" aca="1" ref="M1056" ca="1">_xlfn.IFS( L1056="", "",
(M1055-N1056)&lt;=0.5, 0,
TRUE,  M1055-N1056)</f>
        <v/>
      </c>
      <c r="N1056" s="7" t="str" cm="1">
        <f t="array" aca="1" ref="N1056" ca="1">_xlfn.IFS(
L1056="", "",
TRUE, MIN(M1055, ROUND($M$14/ (last_rou_date - $B$2) * (L1056-L1055), 2) )
)</f>
        <v/>
      </c>
      <c r="P1056" s="59" t="str">
        <f t="shared" ca="1" si="48"/>
        <v/>
      </c>
      <c r="Q1056" s="1" t="str" cm="1">
        <f t="array" aca="1" ref="Q1056" ca="1">_xlfn.IFS(P1056="","",
$B$11="Hə", _xlfn.XLOOKUP(DATE(P1056, 12, 31), rou_table_dates, rou_table_nbvs,0, 0),
TRUE,  MAX(0, ROUND($M$14 - $M$14/ (last_rou_date - $B$2) * (DATE(P1056,12,31) - $B$2), 2) )
)</f>
        <v/>
      </c>
      <c r="R1056" s="1" t="str" cm="1">
        <f t="array" aca="1" ref="R1056" ca="1">_xlfn.IFS(P1056="","",
$B$11="Hə", _xlfn.XLOOKUP(DATE(P1056, 12, 31), lease_table_dates, lease_table_balances,0, 0),
TRUE, IFERROR( XNPV($B$6, IF(payment_dates &gt;DATE(P1056, 12, 31), payments,  0),  IF(payment_dates &gt;DATE(P1056, 12, 31), payment_dates,  DATE(P1056, 12, 31))    ),0)
)</f>
        <v/>
      </c>
      <c r="S1056" s="1" t="str" cm="1">
        <f t="array" aca="1" ref="S1056" ca="1">_xlfn.IFS(P1056="","",
TRUE,  MIN( MIN(Q1055, $M$14), ROUND($M$14/ (last_rou_date - $B$2) * (DATE(P1056,12,31) - MAX($B$2, DATE(P1056-1, 12, 31))), 2) )
)</f>
        <v/>
      </c>
      <c r="T1056" s="7" t="str" cm="1">
        <f t="array" aca="1" ref="T1056" ca="1">_xlfn.IFS(P1056="", "",
ISTEXT(R1055), R1056- (H1056 - SUMIFS( lease_table_payments, lease_table_years, P1056) -$AG$14 ),
AND(ISNUMBER(R1055), R1056&lt;&gt;""),   R1056- (R1055 - SUMIFS( lease_table_payments, lease_table_years, P1056) )
)</f>
        <v/>
      </c>
      <c r="V1056" s="64">
        <f t="shared" si="50"/>
        <v>1043</v>
      </c>
      <c r="W1056" s="51" t="str" cm="1">
        <f t="array" ref="W1056">_xlfn.IFS(
OR(W1055=$B$4, W1055=""),"",
TRUE,W1055+1
)</f>
        <v/>
      </c>
      <c r="X1056" s="51" t="str" cm="1">
        <f t="array" ref="X1056">_xlfn.IFS(X1055="","",
W1056="", "",
AND($B$3="İllik"),DATE(YEAR(X1055)+1,MONTH(X1055),DAY(X1055) ),
AND($B$3="Aylıq", $AH$14="Not end"), EDATE(X1055,1),
AND($B$3="Aylıq", $AH$14="End"), EOMONTH(X1055,1)
)</f>
        <v/>
      </c>
      <c r="Y1056" s="51" t="str" cm="1">
        <f t="array" aca="1" ref="Y1056" ca="1">_xlfn.IFS(
AND($B$7="Dövrün əvvəlində", Y1055&lt;=last_rou_date), DATE(YEAR(Y1055)+1, 12, 31),
AND($B$7="Dövrün sonunda", Y1055&lt;=last_payment_date), DATE(YEAR(Y1055)+1, 12, 31),
TRUE, ""
)</f>
        <v/>
      </c>
      <c r="Z1056" s="75" t="str" cm="1">
        <f t="array" aca="1" ref="Z1056" ca="1">_xlfn.IFS(
AND($AN$14="Not year_end", Z1055&gt;last_payment_date), "",
AND($AN$14="Year_end", Z1055&gt;=last_payment_date), "",
AND($AN$14="Year_end"), DATE(YEAR(Z1055+1), 12, 31),
AND($AN$14="Not year_end", MONTH(Z1055)=12, DAY(Z1055)=31), DATE(YEAR(Z1054)+1, MONTH(Z1054), DAY(Z1054)),
AND($AN$14="Not year_end", OR(MONTH(Z1055)&lt;&gt;12, DAY(Z1055)&lt;&gt;31) ), DATE(YEAR(Z1055), 12, 31)
)</f>
        <v/>
      </c>
      <c r="AA1056" s="75" t="str" cm="1">
        <f t="array" aca="1" ref="AA1056" ca="1">_xlfn.IFS(AA1055="", "",
AND(AA1055=last_payment_date, OR(MONTH(AA1055)&lt;&gt;12, DAY(AA1055)&lt;&gt;31) ), DATE(YEAR(AA1055), 12, 31),
AND(MONTH(AA1055)=12, DAY(AA1055)=31, AA1055&gt;=last_payment_date), "",
AND(MONTH(AA1055)=12, DAY(AA1055)&lt;&gt;31),  EOMONTH(AA1055,0),
AND(MONTH(AA1055)=12, DAY(AA1055)=31, $AH$14="Not end"),  EDATE(AA1054,1),
AND($AH$14="Not end"), EDATE(AA1055, 1),
AND($AH$14="End"), EOMONTH(AA1055, 1)
)</f>
        <v/>
      </c>
      <c r="AB1056" s="75" t="str" cm="1">
        <f t="array" aca="1" ref="AB1056" ca="1">_xlfn.IFS(AB1055="","",
AND(AB1055=last_rou_date), "",
AND($B$3="İllik"),DATE(YEAR(AB1055)+1,MONTH(AB1055),DAY(AB1055) ),
AND($B$3="Aylıq", $AH$14="Not end"), EDATE(AB1055,1),
AND($B$3="Aylıq", $AH$14="End"), EOMONTH(AB1055,1)
)</f>
        <v/>
      </c>
      <c r="AC1056" s="75" t="str" cm="1">
        <f t="array" aca="1" ref="AC1056" ca="1">_xlfn.IFS(
AND($AN$14="Not year_end", AC1055&gt;last_rou_date), "",
AND($AN$14="Year_end", AC1055&gt;=last_rou_date), "",
AND($AN$14="Year_end"), DATE(YEAR(AC1055+1), 12, 31),
AND($AN$14="Not year_end", MONTH(AC1055)=12, DAY(AC1055)=31), DATE(YEAR(AC1054)+1, MONTH(AC1054), DAY(AC1054)),
AND($AN$14="Not year_end", OR(MONTH(AC1055)&lt;&gt;12, DAY(AC1055)&lt;&gt;31) ), DATE(YEAR(AC1055), 12, 31)
)</f>
        <v/>
      </c>
      <c r="AD1056" s="75" t="str" cm="1">
        <f t="array" aca="1" ref="AD1056" ca="1">_xlfn.IFS(AD1055="", "",
AND(AD1055=last_rou_date, OR(MONTH(AD1055)&lt;&gt;12, DAY(AD1055)&lt;&gt;31) ), DATE(YEAR(AD1055), 12, 31),
AND(MONTH(AD1055)=12, DAY(AD1055)=31, AD1055&gt;=last_rou_date), "",
AND(MONTH(AD1055)=12, DAY(AD1055)&lt;&gt;31),  EOMONTH(AD1055,0),
AND(MONTH(AD1055)=12, DAY(AD1055)=31, $AH$14="Not end"),  EDATE(AD1054,1),
AND($AH$14="Not end"), EDATE(AD1055, 1),
AND($AH$14="End"), EOMONTH(AD1055, 1)
)</f>
        <v/>
      </c>
      <c r="AE1056" s="51" t="str" cm="1">
        <f t="array" ref="AE1056">_xlfn.IFS(W1056="", "",
AND(W1056&gt;0, W1056&lt;=$B$4, $C$2="İllik artım, faiz olaraq", $D$2&gt;0, $B$3="İllik"), $B$5*((1+$D$2)^(W1056-1)),
AND(W1056&gt;0, W1056&lt;=$B$4, $C$2="İllik artım, faiz olaraq", $D$2&gt;0, $B$3="Aylıq"), $B$5*((1+$D$2)^ROUNDDOWN((W1056-1)/12,0)),
AND(W1056=1, $C$2="Aşağıdakı kimi dəyişir", ), $B$5,
AND(W1056&gt;1, W1056&lt;=$B$4, $C$2="Aşağıdakı kimi dəyişir"), IFERROR(VLOOKUP(W1056, $C$4:$D$7, 2, FALSE), AE1055),
AND(W1056&gt;0, W1056&lt;=$B$4), $B$5,
TRUE,0 )</f>
        <v/>
      </c>
      <c r="AF1056" s="51" t="str">
        <f t="shared" ca="1" si="49"/>
        <v/>
      </c>
    </row>
    <row r="1057" spans="1:32" x14ac:dyDescent="0.4">
      <c r="A1057" s="13" t="str" cm="1">
        <f t="array" aca="1" ref="A1057" ca="1">_xlfn.IFS(
AND(SUMIFS(lease_table_interest_accruals, lease_table_dates, A1056)&gt;0, COUNTIFS($E$14:E1056, "Interest accrual", $A$14:A1056, A1056)=0),  A1056,
AND(SUMIFS(lease_table_payments, lease_table_dates, A1056)&gt;0, COUNTIFS($E$14:E1056, "Payment", $A$14:A1056, A1056)=0),  A1056,
AND(SUMIFS(rou_table_deprs, rou_table_dates, A1056)&gt;0, COUNTIFS($E$14:E1056, "Depreciation", $A$14:A1056, A1056)=0),  A1056,
TRUE,  IFERROR(INDEX(rou_table_dates,  MATCH(A1056, rou_table_dates)+1, ), "")
)</f>
        <v/>
      </c>
      <c r="B1057" s="1" t="str" cm="1">
        <f t="array" aca="1" ref="B1057" ca="1">_xlfn.IFS(
AND(E1057="Payment", A1057=$B$2), $AM$14,
E1057="Payment", $AM$15,
E1057="Interest accrual", $AM$18,
E1057="Depreciation", $AM$17,
TRUE, "")</f>
        <v/>
      </c>
      <c r="C1057" s="1" t="str" cm="1">
        <f t="array" aca="1" ref="C1057" ca="1">_xlfn.IFS(
E1057="Payment", $AM$19,
E1057="Interest accrual", $AM$15,
E1057="Depreciation", $AM$16,
TRUE, "")</f>
        <v/>
      </c>
      <c r="D1057" s="1" t="str" cm="1">
        <f t="array" aca="1" ref="D1057" ca="1">_xlfn.IFS(
E1057="Payment", _xlfn.XLOOKUP(A1057, lease_table_dates, lease_table_payments, 0, 0),
E1057="Interest accrual", _xlfn.XLOOKUP(A1057, lease_table_dates, lease_table_interest_accruals, 0, 0),
E1057="Depreciation", _xlfn.XLOOKUP(A1057, rou_table_dates, rou_table_deprs, 0, 0),
TRUE, ""
)</f>
        <v/>
      </c>
      <c r="E1057" s="7" t="str" cm="1">
        <f t="array" aca="1" ref="E1057" ca="1">_xlfn.IFS(
AND(SUMIFS(lease_table_interest_accruals, lease_table_dates, A1057)&gt;0, COUNTIFS($E$14:E1056, "Interest accrual", $A$14:A1056, A1057)=0), "Interest accrual",
AND(SUMIFS(lease_table_payments, lease_table_dates, A1057)&gt;0, COUNTIFS($E$14:E1056, "Payment", $A$14:A1056, A1057)=0), "Payment",
AND(SUMIFS(rou_table_deprs, rou_table_dates, A1057)&gt;0, COUNTIFS($E$14:E1056, "Depreciation", $A$14:A1056, A1057)=0), "Depreciation",
TRUE,  ""
)</f>
        <v/>
      </c>
      <c r="G1057" s="13" t="str" cm="1">
        <f t="array" aca="1" ref="G1057" ca="1">_xlfn.IFS(
AND($B$11="Hə", $B$3="İllik"), Z1057,
AND($B$11="Hə", $B$3="Aylıq"), AA1057,
$B$11="Yox", X1057)</f>
        <v/>
      </c>
      <c r="H1057" s="1" t="str" cm="1">
        <f t="array" aca="1" ref="H1057" ca="1">_xlfn.IFS( G1057="", "",
TRUE, ROUND( H1056+I1057-J1057, 2) )</f>
        <v/>
      </c>
      <c r="I1057" s="1" t="str" cm="1">
        <f t="array" aca="1" ref="I1057" ca="1">_xlfn.IFS(G1057="", "",
G1057=last_payment_date, (J1057-H1056),
 TRUE,  -  (H1056- H1056* (1+$B$6)^ (_xlfn.DAYS(G1057,G1056)/365) )
)</f>
        <v/>
      </c>
      <c r="J1057" s="1" t="str" cm="1">
        <f t="array" aca="1" ref="J1057" ca="1">_xlfn.IFS(G1057="", "",
TRUE, _xlfn.XLOOKUP(G1057,  payment_dates, payments,0,0)
)</f>
        <v/>
      </c>
      <c r="L1057" s="8" t="str" cm="1">
        <f t="array" aca="1" ref="L1057" ca="1">_xlfn.IFS(
AND($B$11="Hə", $B$3="İllik"), AC1057,
AND($B$11="Hə", $B$3="Aylıq"), AD1057,
$B$11="Yox", AB1057)</f>
        <v/>
      </c>
      <c r="M1057" s="1" t="str" cm="1">
        <f t="array" aca="1" ref="M1057" ca="1">_xlfn.IFS( L1057="", "",
(M1056-N1057)&lt;=0.5, 0,
TRUE,  M1056-N1057)</f>
        <v/>
      </c>
      <c r="N1057" s="7" t="str" cm="1">
        <f t="array" aca="1" ref="N1057" ca="1">_xlfn.IFS(
L1057="", "",
TRUE, MIN(M1056, ROUND($M$14/ (last_rou_date - $B$2) * (L1057-L1056), 2) )
)</f>
        <v/>
      </c>
      <c r="P1057" s="59" t="str">
        <f t="shared" ca="1" si="48"/>
        <v/>
      </c>
      <c r="Q1057" s="1" t="str" cm="1">
        <f t="array" aca="1" ref="Q1057" ca="1">_xlfn.IFS(P1057="","",
$B$11="Hə", _xlfn.XLOOKUP(DATE(P1057, 12, 31), rou_table_dates, rou_table_nbvs,0, 0),
TRUE,  MAX(0, ROUND($M$14 - $M$14/ (last_rou_date - $B$2) * (DATE(P1057,12,31) - $B$2), 2) )
)</f>
        <v/>
      </c>
      <c r="R1057" s="1" t="str" cm="1">
        <f t="array" aca="1" ref="R1057" ca="1">_xlfn.IFS(P1057="","",
$B$11="Hə", _xlfn.XLOOKUP(DATE(P1057, 12, 31), lease_table_dates, lease_table_balances,0, 0),
TRUE, IFERROR( XNPV($B$6, IF(payment_dates &gt;DATE(P1057, 12, 31), payments,  0),  IF(payment_dates &gt;DATE(P1057, 12, 31), payment_dates,  DATE(P1057, 12, 31))    ),0)
)</f>
        <v/>
      </c>
      <c r="S1057" s="1" t="str" cm="1">
        <f t="array" aca="1" ref="S1057" ca="1">_xlfn.IFS(P1057="","",
TRUE,  MIN( MIN(Q1056, $M$14), ROUND($M$14/ (last_rou_date - $B$2) * (DATE(P1057,12,31) - MAX($B$2, DATE(P1057-1, 12, 31))), 2) )
)</f>
        <v/>
      </c>
      <c r="T1057" s="7" t="str" cm="1">
        <f t="array" aca="1" ref="T1057" ca="1">_xlfn.IFS(P1057="", "",
ISTEXT(R1056), R1057- (H1057 - SUMIFS( lease_table_payments, lease_table_years, P1057) -$AG$14 ),
AND(ISNUMBER(R1056), R1057&lt;&gt;""),   R1057- (R1056 - SUMIFS( lease_table_payments, lease_table_years, P1057) )
)</f>
        <v/>
      </c>
      <c r="V1057" s="64">
        <f t="shared" si="50"/>
        <v>1044</v>
      </c>
      <c r="W1057" s="51" t="str" cm="1">
        <f t="array" ref="W1057">_xlfn.IFS(
OR(W1056=$B$4, W1056=""),"",
TRUE,W1056+1
)</f>
        <v/>
      </c>
      <c r="X1057" s="51" t="str" cm="1">
        <f t="array" ref="X1057">_xlfn.IFS(X1056="","",
W1057="", "",
AND($B$3="İllik"),DATE(YEAR(X1056)+1,MONTH(X1056),DAY(X1056) ),
AND($B$3="Aylıq", $AH$14="Not end"), EDATE(X1056,1),
AND($B$3="Aylıq", $AH$14="End"), EOMONTH(X1056,1)
)</f>
        <v/>
      </c>
      <c r="Y1057" s="51" t="str" cm="1">
        <f t="array" aca="1" ref="Y1057" ca="1">_xlfn.IFS(
AND($B$7="Dövrün əvvəlində", Y1056&lt;=last_rou_date), DATE(YEAR(Y1056)+1, 12, 31),
AND($B$7="Dövrün sonunda", Y1056&lt;=last_payment_date), DATE(YEAR(Y1056)+1, 12, 31),
TRUE, ""
)</f>
        <v/>
      </c>
      <c r="Z1057" s="75" t="str" cm="1">
        <f t="array" aca="1" ref="Z1057" ca="1">_xlfn.IFS(
AND($AN$14="Not year_end", Z1056&gt;last_payment_date), "",
AND($AN$14="Year_end", Z1056&gt;=last_payment_date), "",
AND($AN$14="Year_end"), DATE(YEAR(Z1056+1), 12, 31),
AND($AN$14="Not year_end", MONTH(Z1056)=12, DAY(Z1056)=31), DATE(YEAR(Z1055)+1, MONTH(Z1055), DAY(Z1055)),
AND($AN$14="Not year_end", OR(MONTH(Z1056)&lt;&gt;12, DAY(Z1056)&lt;&gt;31) ), DATE(YEAR(Z1056), 12, 31)
)</f>
        <v/>
      </c>
      <c r="AA1057" s="75" t="str" cm="1">
        <f t="array" aca="1" ref="AA1057" ca="1">_xlfn.IFS(AA1056="", "",
AND(AA1056=last_payment_date, OR(MONTH(AA1056)&lt;&gt;12, DAY(AA1056)&lt;&gt;31) ), DATE(YEAR(AA1056), 12, 31),
AND(MONTH(AA1056)=12, DAY(AA1056)=31, AA1056&gt;=last_payment_date), "",
AND(MONTH(AA1056)=12, DAY(AA1056)&lt;&gt;31),  EOMONTH(AA1056,0),
AND(MONTH(AA1056)=12, DAY(AA1056)=31, $AH$14="Not end"),  EDATE(AA1055,1),
AND($AH$14="Not end"), EDATE(AA1056, 1),
AND($AH$14="End"), EOMONTH(AA1056, 1)
)</f>
        <v/>
      </c>
      <c r="AB1057" s="75" t="str" cm="1">
        <f t="array" aca="1" ref="AB1057" ca="1">_xlfn.IFS(AB1056="","",
AND(AB1056=last_rou_date), "",
AND($B$3="İllik"),DATE(YEAR(AB1056)+1,MONTH(AB1056),DAY(AB1056) ),
AND($B$3="Aylıq", $AH$14="Not end"), EDATE(AB1056,1),
AND($B$3="Aylıq", $AH$14="End"), EOMONTH(AB1056,1)
)</f>
        <v/>
      </c>
      <c r="AC1057" s="75" t="str" cm="1">
        <f t="array" aca="1" ref="AC1057" ca="1">_xlfn.IFS(
AND($AN$14="Not year_end", AC1056&gt;last_rou_date), "",
AND($AN$14="Year_end", AC1056&gt;=last_rou_date), "",
AND($AN$14="Year_end"), DATE(YEAR(AC1056+1), 12, 31),
AND($AN$14="Not year_end", MONTH(AC1056)=12, DAY(AC1056)=31), DATE(YEAR(AC1055)+1, MONTH(AC1055), DAY(AC1055)),
AND($AN$14="Not year_end", OR(MONTH(AC1056)&lt;&gt;12, DAY(AC1056)&lt;&gt;31) ), DATE(YEAR(AC1056), 12, 31)
)</f>
        <v/>
      </c>
      <c r="AD1057" s="75" t="str" cm="1">
        <f t="array" aca="1" ref="AD1057" ca="1">_xlfn.IFS(AD1056="", "",
AND(AD1056=last_rou_date, OR(MONTH(AD1056)&lt;&gt;12, DAY(AD1056)&lt;&gt;31) ), DATE(YEAR(AD1056), 12, 31),
AND(MONTH(AD1056)=12, DAY(AD1056)=31, AD1056&gt;=last_rou_date), "",
AND(MONTH(AD1056)=12, DAY(AD1056)&lt;&gt;31),  EOMONTH(AD1056,0),
AND(MONTH(AD1056)=12, DAY(AD1056)=31, $AH$14="Not end"),  EDATE(AD1055,1),
AND($AH$14="Not end"), EDATE(AD1056, 1),
AND($AH$14="End"), EOMONTH(AD1056, 1)
)</f>
        <v/>
      </c>
      <c r="AE1057" s="51" t="str" cm="1">
        <f t="array" ref="AE1057">_xlfn.IFS(W1057="", "",
AND(W1057&gt;0, W1057&lt;=$B$4, $C$2="İllik artım, faiz olaraq", $D$2&gt;0, $B$3="İllik"), $B$5*((1+$D$2)^(W1057-1)),
AND(W1057&gt;0, W1057&lt;=$B$4, $C$2="İllik artım, faiz olaraq", $D$2&gt;0, $B$3="Aylıq"), $B$5*((1+$D$2)^ROUNDDOWN((W1057-1)/12,0)),
AND(W1057=1, $C$2="Aşağıdakı kimi dəyişir", ), $B$5,
AND(W1057&gt;1, W1057&lt;=$B$4, $C$2="Aşağıdakı kimi dəyişir"), IFERROR(VLOOKUP(W1057, $C$4:$D$7, 2, FALSE), AE1056),
AND(W1057&gt;0, W1057&lt;=$B$4), $B$5,
TRUE,0 )</f>
        <v/>
      </c>
      <c r="AF1057" s="51" t="str">
        <f t="shared" ca="1" si="49"/>
        <v/>
      </c>
    </row>
    <row r="1058" spans="1:32" x14ac:dyDescent="0.4">
      <c r="A1058" s="13" t="str" cm="1">
        <f t="array" aca="1" ref="A1058" ca="1">_xlfn.IFS(
AND(SUMIFS(lease_table_interest_accruals, lease_table_dates, A1057)&gt;0, COUNTIFS($E$14:E1057, "Interest accrual", $A$14:A1057, A1057)=0),  A1057,
AND(SUMIFS(lease_table_payments, lease_table_dates, A1057)&gt;0, COUNTIFS($E$14:E1057, "Payment", $A$14:A1057, A1057)=0),  A1057,
AND(SUMIFS(rou_table_deprs, rou_table_dates, A1057)&gt;0, COUNTIFS($E$14:E1057, "Depreciation", $A$14:A1057, A1057)=0),  A1057,
TRUE,  IFERROR(INDEX(rou_table_dates,  MATCH(A1057, rou_table_dates)+1, ), "")
)</f>
        <v/>
      </c>
      <c r="B1058" s="1" t="str" cm="1">
        <f t="array" aca="1" ref="B1058" ca="1">_xlfn.IFS(
AND(E1058="Payment", A1058=$B$2), $AM$14,
E1058="Payment", $AM$15,
E1058="Interest accrual", $AM$18,
E1058="Depreciation", $AM$17,
TRUE, "")</f>
        <v/>
      </c>
      <c r="C1058" s="1" t="str" cm="1">
        <f t="array" aca="1" ref="C1058" ca="1">_xlfn.IFS(
E1058="Payment", $AM$19,
E1058="Interest accrual", $AM$15,
E1058="Depreciation", $AM$16,
TRUE, "")</f>
        <v/>
      </c>
      <c r="D1058" s="1" t="str" cm="1">
        <f t="array" aca="1" ref="D1058" ca="1">_xlfn.IFS(
E1058="Payment", _xlfn.XLOOKUP(A1058, lease_table_dates, lease_table_payments, 0, 0),
E1058="Interest accrual", _xlfn.XLOOKUP(A1058, lease_table_dates, lease_table_interest_accruals, 0, 0),
E1058="Depreciation", _xlfn.XLOOKUP(A1058, rou_table_dates, rou_table_deprs, 0, 0),
TRUE, ""
)</f>
        <v/>
      </c>
      <c r="E1058" s="7" t="str" cm="1">
        <f t="array" aca="1" ref="E1058" ca="1">_xlfn.IFS(
AND(SUMIFS(lease_table_interest_accruals, lease_table_dates, A1058)&gt;0, COUNTIFS($E$14:E1057, "Interest accrual", $A$14:A1057, A1058)=0), "Interest accrual",
AND(SUMIFS(lease_table_payments, lease_table_dates, A1058)&gt;0, COUNTIFS($E$14:E1057, "Payment", $A$14:A1057, A1058)=0), "Payment",
AND(SUMIFS(rou_table_deprs, rou_table_dates, A1058)&gt;0, COUNTIFS($E$14:E1057, "Depreciation", $A$14:A1057, A1058)=0), "Depreciation",
TRUE,  ""
)</f>
        <v/>
      </c>
      <c r="G1058" s="13" t="str" cm="1">
        <f t="array" aca="1" ref="G1058" ca="1">_xlfn.IFS(
AND($B$11="Hə", $B$3="İllik"), Z1058,
AND($B$11="Hə", $B$3="Aylıq"), AA1058,
$B$11="Yox", X1058)</f>
        <v/>
      </c>
      <c r="H1058" s="1" t="str" cm="1">
        <f t="array" aca="1" ref="H1058" ca="1">_xlfn.IFS( G1058="", "",
TRUE, ROUND( H1057+I1058-J1058, 2) )</f>
        <v/>
      </c>
      <c r="I1058" s="1" t="str" cm="1">
        <f t="array" aca="1" ref="I1058" ca="1">_xlfn.IFS(G1058="", "",
G1058=last_payment_date, (J1058-H1057),
 TRUE,  -  (H1057- H1057* (1+$B$6)^ (_xlfn.DAYS(G1058,G1057)/365) )
)</f>
        <v/>
      </c>
      <c r="J1058" s="1" t="str" cm="1">
        <f t="array" aca="1" ref="J1058" ca="1">_xlfn.IFS(G1058="", "",
TRUE, _xlfn.XLOOKUP(G1058,  payment_dates, payments,0,0)
)</f>
        <v/>
      </c>
      <c r="L1058" s="8" t="str" cm="1">
        <f t="array" aca="1" ref="L1058" ca="1">_xlfn.IFS(
AND($B$11="Hə", $B$3="İllik"), AC1058,
AND($B$11="Hə", $B$3="Aylıq"), AD1058,
$B$11="Yox", AB1058)</f>
        <v/>
      </c>
      <c r="M1058" s="1" t="str" cm="1">
        <f t="array" aca="1" ref="M1058" ca="1">_xlfn.IFS( L1058="", "",
(M1057-N1058)&lt;=0.5, 0,
TRUE,  M1057-N1058)</f>
        <v/>
      </c>
      <c r="N1058" s="7" t="str" cm="1">
        <f t="array" aca="1" ref="N1058" ca="1">_xlfn.IFS(
L1058="", "",
TRUE, MIN(M1057, ROUND($M$14/ (last_rou_date - $B$2) * (L1058-L1057), 2) )
)</f>
        <v/>
      </c>
      <c r="P1058" s="59" t="str">
        <f t="shared" ca="1" si="48"/>
        <v/>
      </c>
      <c r="Q1058" s="1" t="str" cm="1">
        <f t="array" aca="1" ref="Q1058" ca="1">_xlfn.IFS(P1058="","",
$B$11="Hə", _xlfn.XLOOKUP(DATE(P1058, 12, 31), rou_table_dates, rou_table_nbvs,0, 0),
TRUE,  MAX(0, ROUND($M$14 - $M$14/ (last_rou_date - $B$2) * (DATE(P1058,12,31) - $B$2), 2) )
)</f>
        <v/>
      </c>
      <c r="R1058" s="1" t="str" cm="1">
        <f t="array" aca="1" ref="R1058" ca="1">_xlfn.IFS(P1058="","",
$B$11="Hə", _xlfn.XLOOKUP(DATE(P1058, 12, 31), lease_table_dates, lease_table_balances,0, 0),
TRUE, IFERROR( XNPV($B$6, IF(payment_dates &gt;DATE(P1058, 12, 31), payments,  0),  IF(payment_dates &gt;DATE(P1058, 12, 31), payment_dates,  DATE(P1058, 12, 31))    ),0)
)</f>
        <v/>
      </c>
      <c r="S1058" s="1" t="str" cm="1">
        <f t="array" aca="1" ref="S1058" ca="1">_xlfn.IFS(P1058="","",
TRUE,  MIN( MIN(Q1057, $M$14), ROUND($M$14/ (last_rou_date - $B$2) * (DATE(P1058,12,31) - MAX($B$2, DATE(P1058-1, 12, 31))), 2) )
)</f>
        <v/>
      </c>
      <c r="T1058" s="7" t="str" cm="1">
        <f t="array" aca="1" ref="T1058" ca="1">_xlfn.IFS(P1058="", "",
ISTEXT(R1057), R1058- (H1058 - SUMIFS( lease_table_payments, lease_table_years, P1058) -$AG$14 ),
AND(ISNUMBER(R1057), R1058&lt;&gt;""),   R1058- (R1057 - SUMIFS( lease_table_payments, lease_table_years, P1058) )
)</f>
        <v/>
      </c>
      <c r="V1058" s="64">
        <f t="shared" si="50"/>
        <v>1045</v>
      </c>
      <c r="W1058" s="51" t="str" cm="1">
        <f t="array" ref="W1058">_xlfn.IFS(
OR(W1057=$B$4, W1057=""),"",
TRUE,W1057+1
)</f>
        <v/>
      </c>
      <c r="X1058" s="51" t="str" cm="1">
        <f t="array" ref="X1058">_xlfn.IFS(X1057="","",
W1058="", "",
AND($B$3="İllik"),DATE(YEAR(X1057)+1,MONTH(X1057),DAY(X1057) ),
AND($B$3="Aylıq", $AH$14="Not end"), EDATE(X1057,1),
AND($B$3="Aylıq", $AH$14="End"), EOMONTH(X1057,1)
)</f>
        <v/>
      </c>
      <c r="Y1058" s="51" t="str" cm="1">
        <f t="array" aca="1" ref="Y1058" ca="1">_xlfn.IFS(
AND($B$7="Dövrün əvvəlində", Y1057&lt;=last_rou_date), DATE(YEAR(Y1057)+1, 12, 31),
AND($B$7="Dövrün sonunda", Y1057&lt;=last_payment_date), DATE(YEAR(Y1057)+1, 12, 31),
TRUE, ""
)</f>
        <v/>
      </c>
      <c r="Z1058" s="75" t="str" cm="1">
        <f t="array" aca="1" ref="Z1058" ca="1">_xlfn.IFS(
AND($AN$14="Not year_end", Z1057&gt;last_payment_date), "",
AND($AN$14="Year_end", Z1057&gt;=last_payment_date), "",
AND($AN$14="Year_end"), DATE(YEAR(Z1057+1), 12, 31),
AND($AN$14="Not year_end", MONTH(Z1057)=12, DAY(Z1057)=31), DATE(YEAR(Z1056)+1, MONTH(Z1056), DAY(Z1056)),
AND($AN$14="Not year_end", OR(MONTH(Z1057)&lt;&gt;12, DAY(Z1057)&lt;&gt;31) ), DATE(YEAR(Z1057), 12, 31)
)</f>
        <v/>
      </c>
      <c r="AA1058" s="75" t="str" cm="1">
        <f t="array" aca="1" ref="AA1058" ca="1">_xlfn.IFS(AA1057="", "",
AND(AA1057=last_payment_date, OR(MONTH(AA1057)&lt;&gt;12, DAY(AA1057)&lt;&gt;31) ), DATE(YEAR(AA1057), 12, 31),
AND(MONTH(AA1057)=12, DAY(AA1057)=31, AA1057&gt;=last_payment_date), "",
AND(MONTH(AA1057)=12, DAY(AA1057)&lt;&gt;31),  EOMONTH(AA1057,0),
AND(MONTH(AA1057)=12, DAY(AA1057)=31, $AH$14="Not end"),  EDATE(AA1056,1),
AND($AH$14="Not end"), EDATE(AA1057, 1),
AND($AH$14="End"), EOMONTH(AA1057, 1)
)</f>
        <v/>
      </c>
      <c r="AB1058" s="75" t="str" cm="1">
        <f t="array" aca="1" ref="AB1058" ca="1">_xlfn.IFS(AB1057="","",
AND(AB1057=last_rou_date), "",
AND($B$3="İllik"),DATE(YEAR(AB1057)+1,MONTH(AB1057),DAY(AB1057) ),
AND($B$3="Aylıq", $AH$14="Not end"), EDATE(AB1057,1),
AND($B$3="Aylıq", $AH$14="End"), EOMONTH(AB1057,1)
)</f>
        <v/>
      </c>
      <c r="AC1058" s="75" t="str" cm="1">
        <f t="array" aca="1" ref="AC1058" ca="1">_xlfn.IFS(
AND($AN$14="Not year_end", AC1057&gt;last_rou_date), "",
AND($AN$14="Year_end", AC1057&gt;=last_rou_date), "",
AND($AN$14="Year_end"), DATE(YEAR(AC1057+1), 12, 31),
AND($AN$14="Not year_end", MONTH(AC1057)=12, DAY(AC1057)=31), DATE(YEAR(AC1056)+1, MONTH(AC1056), DAY(AC1056)),
AND($AN$14="Not year_end", OR(MONTH(AC1057)&lt;&gt;12, DAY(AC1057)&lt;&gt;31) ), DATE(YEAR(AC1057), 12, 31)
)</f>
        <v/>
      </c>
      <c r="AD1058" s="75" t="str" cm="1">
        <f t="array" aca="1" ref="AD1058" ca="1">_xlfn.IFS(AD1057="", "",
AND(AD1057=last_rou_date, OR(MONTH(AD1057)&lt;&gt;12, DAY(AD1057)&lt;&gt;31) ), DATE(YEAR(AD1057), 12, 31),
AND(MONTH(AD1057)=12, DAY(AD1057)=31, AD1057&gt;=last_rou_date), "",
AND(MONTH(AD1057)=12, DAY(AD1057)&lt;&gt;31),  EOMONTH(AD1057,0),
AND(MONTH(AD1057)=12, DAY(AD1057)=31, $AH$14="Not end"),  EDATE(AD1056,1),
AND($AH$14="Not end"), EDATE(AD1057, 1),
AND($AH$14="End"), EOMONTH(AD1057, 1)
)</f>
        <v/>
      </c>
      <c r="AE1058" s="51" t="str" cm="1">
        <f t="array" ref="AE1058">_xlfn.IFS(W1058="", "",
AND(W1058&gt;0, W1058&lt;=$B$4, $C$2="İllik artım, faiz olaraq", $D$2&gt;0, $B$3="İllik"), $B$5*((1+$D$2)^(W1058-1)),
AND(W1058&gt;0, W1058&lt;=$B$4, $C$2="İllik artım, faiz olaraq", $D$2&gt;0, $B$3="Aylıq"), $B$5*((1+$D$2)^ROUNDDOWN((W1058-1)/12,0)),
AND(W1058=1, $C$2="Aşağıdakı kimi dəyişir", ), $B$5,
AND(W1058&gt;1, W1058&lt;=$B$4, $C$2="Aşağıdakı kimi dəyişir"), IFERROR(VLOOKUP(W1058, $C$4:$D$7, 2, FALSE), AE1057),
AND(W1058&gt;0, W1058&lt;=$B$4), $B$5,
TRUE,0 )</f>
        <v/>
      </c>
      <c r="AF1058" s="51" t="str">
        <f t="shared" ca="1" si="49"/>
        <v/>
      </c>
    </row>
    <row r="1059" spans="1:32" x14ac:dyDescent="0.4">
      <c r="A1059" s="13" t="str" cm="1">
        <f t="array" aca="1" ref="A1059" ca="1">_xlfn.IFS(
AND(SUMIFS(lease_table_interest_accruals, lease_table_dates, A1058)&gt;0, COUNTIFS($E$14:E1058, "Interest accrual", $A$14:A1058, A1058)=0),  A1058,
AND(SUMIFS(lease_table_payments, lease_table_dates, A1058)&gt;0, COUNTIFS($E$14:E1058, "Payment", $A$14:A1058, A1058)=0),  A1058,
AND(SUMIFS(rou_table_deprs, rou_table_dates, A1058)&gt;0, COUNTIFS($E$14:E1058, "Depreciation", $A$14:A1058, A1058)=0),  A1058,
TRUE,  IFERROR(INDEX(rou_table_dates,  MATCH(A1058, rou_table_dates)+1, ), "")
)</f>
        <v/>
      </c>
      <c r="B1059" s="1" t="str" cm="1">
        <f t="array" aca="1" ref="B1059" ca="1">_xlfn.IFS(
AND(E1059="Payment", A1059=$B$2), $AM$14,
E1059="Payment", $AM$15,
E1059="Interest accrual", $AM$18,
E1059="Depreciation", $AM$17,
TRUE, "")</f>
        <v/>
      </c>
      <c r="C1059" s="1" t="str" cm="1">
        <f t="array" aca="1" ref="C1059" ca="1">_xlfn.IFS(
E1059="Payment", $AM$19,
E1059="Interest accrual", $AM$15,
E1059="Depreciation", $AM$16,
TRUE, "")</f>
        <v/>
      </c>
      <c r="D1059" s="1" t="str" cm="1">
        <f t="array" aca="1" ref="D1059" ca="1">_xlfn.IFS(
E1059="Payment", _xlfn.XLOOKUP(A1059, lease_table_dates, lease_table_payments, 0, 0),
E1059="Interest accrual", _xlfn.XLOOKUP(A1059, lease_table_dates, lease_table_interest_accruals, 0, 0),
E1059="Depreciation", _xlfn.XLOOKUP(A1059, rou_table_dates, rou_table_deprs, 0, 0),
TRUE, ""
)</f>
        <v/>
      </c>
      <c r="E1059" s="7" t="str" cm="1">
        <f t="array" aca="1" ref="E1059" ca="1">_xlfn.IFS(
AND(SUMIFS(lease_table_interest_accruals, lease_table_dates, A1059)&gt;0, COUNTIFS($E$14:E1058, "Interest accrual", $A$14:A1058, A1059)=0), "Interest accrual",
AND(SUMIFS(lease_table_payments, lease_table_dates, A1059)&gt;0, COUNTIFS($E$14:E1058, "Payment", $A$14:A1058, A1059)=0), "Payment",
AND(SUMIFS(rou_table_deprs, rou_table_dates, A1059)&gt;0, COUNTIFS($E$14:E1058, "Depreciation", $A$14:A1058, A1059)=0), "Depreciation",
TRUE,  ""
)</f>
        <v/>
      </c>
      <c r="G1059" s="13" t="str" cm="1">
        <f t="array" aca="1" ref="G1059" ca="1">_xlfn.IFS(
AND($B$11="Hə", $B$3="İllik"), Z1059,
AND($B$11="Hə", $B$3="Aylıq"), AA1059,
$B$11="Yox", X1059)</f>
        <v/>
      </c>
      <c r="H1059" s="1" t="str" cm="1">
        <f t="array" aca="1" ref="H1059" ca="1">_xlfn.IFS( G1059="", "",
TRUE, ROUND( H1058+I1059-J1059, 2) )</f>
        <v/>
      </c>
      <c r="I1059" s="1" t="str" cm="1">
        <f t="array" aca="1" ref="I1059" ca="1">_xlfn.IFS(G1059="", "",
G1059=last_payment_date, (J1059-H1058),
 TRUE,  -  (H1058- H1058* (1+$B$6)^ (_xlfn.DAYS(G1059,G1058)/365) )
)</f>
        <v/>
      </c>
      <c r="J1059" s="1" t="str" cm="1">
        <f t="array" aca="1" ref="J1059" ca="1">_xlfn.IFS(G1059="", "",
TRUE, _xlfn.XLOOKUP(G1059,  payment_dates, payments,0,0)
)</f>
        <v/>
      </c>
      <c r="L1059" s="8" t="str" cm="1">
        <f t="array" aca="1" ref="L1059" ca="1">_xlfn.IFS(
AND($B$11="Hə", $B$3="İllik"), AC1059,
AND($B$11="Hə", $B$3="Aylıq"), AD1059,
$B$11="Yox", AB1059)</f>
        <v/>
      </c>
      <c r="M1059" s="1" t="str" cm="1">
        <f t="array" aca="1" ref="M1059" ca="1">_xlfn.IFS( L1059="", "",
(M1058-N1059)&lt;=0.5, 0,
TRUE,  M1058-N1059)</f>
        <v/>
      </c>
      <c r="N1059" s="7" t="str" cm="1">
        <f t="array" aca="1" ref="N1059" ca="1">_xlfn.IFS(
L1059="", "",
TRUE, MIN(M1058, ROUND($M$14/ (last_rou_date - $B$2) * (L1059-L1058), 2) )
)</f>
        <v/>
      </c>
      <c r="P1059" s="59" t="str">
        <f t="shared" ca="1" si="48"/>
        <v/>
      </c>
      <c r="Q1059" s="1" t="str" cm="1">
        <f t="array" aca="1" ref="Q1059" ca="1">_xlfn.IFS(P1059="","",
$B$11="Hə", _xlfn.XLOOKUP(DATE(P1059, 12, 31), rou_table_dates, rou_table_nbvs,0, 0),
TRUE,  MAX(0, ROUND($M$14 - $M$14/ (last_rou_date - $B$2) * (DATE(P1059,12,31) - $B$2), 2) )
)</f>
        <v/>
      </c>
      <c r="R1059" s="1" t="str" cm="1">
        <f t="array" aca="1" ref="R1059" ca="1">_xlfn.IFS(P1059="","",
$B$11="Hə", _xlfn.XLOOKUP(DATE(P1059, 12, 31), lease_table_dates, lease_table_balances,0, 0),
TRUE, IFERROR( XNPV($B$6, IF(payment_dates &gt;DATE(P1059, 12, 31), payments,  0),  IF(payment_dates &gt;DATE(P1059, 12, 31), payment_dates,  DATE(P1059, 12, 31))    ),0)
)</f>
        <v/>
      </c>
      <c r="S1059" s="1" t="str" cm="1">
        <f t="array" aca="1" ref="S1059" ca="1">_xlfn.IFS(P1059="","",
TRUE,  MIN( MIN(Q1058, $M$14), ROUND($M$14/ (last_rou_date - $B$2) * (DATE(P1059,12,31) - MAX($B$2, DATE(P1059-1, 12, 31))), 2) )
)</f>
        <v/>
      </c>
      <c r="T1059" s="7" t="str" cm="1">
        <f t="array" aca="1" ref="T1059" ca="1">_xlfn.IFS(P1059="", "",
ISTEXT(R1058), R1059- (H1059 - SUMIFS( lease_table_payments, lease_table_years, P1059) -$AG$14 ),
AND(ISNUMBER(R1058), R1059&lt;&gt;""),   R1059- (R1058 - SUMIFS( lease_table_payments, lease_table_years, P1059) )
)</f>
        <v/>
      </c>
      <c r="V1059" s="64">
        <f t="shared" si="50"/>
        <v>1046</v>
      </c>
      <c r="W1059" s="51" t="str" cm="1">
        <f t="array" ref="W1059">_xlfn.IFS(
OR(W1058=$B$4, W1058=""),"",
TRUE,W1058+1
)</f>
        <v/>
      </c>
      <c r="X1059" s="51" t="str" cm="1">
        <f t="array" ref="X1059">_xlfn.IFS(X1058="","",
W1059="", "",
AND($B$3="İllik"),DATE(YEAR(X1058)+1,MONTH(X1058),DAY(X1058) ),
AND($B$3="Aylıq", $AH$14="Not end"), EDATE(X1058,1),
AND($B$3="Aylıq", $AH$14="End"), EOMONTH(X1058,1)
)</f>
        <v/>
      </c>
      <c r="Y1059" s="51" t="str" cm="1">
        <f t="array" aca="1" ref="Y1059" ca="1">_xlfn.IFS(
AND($B$7="Dövrün əvvəlində", Y1058&lt;=last_rou_date), DATE(YEAR(Y1058)+1, 12, 31),
AND($B$7="Dövrün sonunda", Y1058&lt;=last_payment_date), DATE(YEAR(Y1058)+1, 12, 31),
TRUE, ""
)</f>
        <v/>
      </c>
      <c r="Z1059" s="75" t="str" cm="1">
        <f t="array" aca="1" ref="Z1059" ca="1">_xlfn.IFS(
AND($AN$14="Not year_end", Z1058&gt;last_payment_date), "",
AND($AN$14="Year_end", Z1058&gt;=last_payment_date), "",
AND($AN$14="Year_end"), DATE(YEAR(Z1058+1), 12, 31),
AND($AN$14="Not year_end", MONTH(Z1058)=12, DAY(Z1058)=31), DATE(YEAR(Z1057)+1, MONTH(Z1057), DAY(Z1057)),
AND($AN$14="Not year_end", OR(MONTH(Z1058)&lt;&gt;12, DAY(Z1058)&lt;&gt;31) ), DATE(YEAR(Z1058), 12, 31)
)</f>
        <v/>
      </c>
      <c r="AA1059" s="75" t="str" cm="1">
        <f t="array" aca="1" ref="AA1059" ca="1">_xlfn.IFS(AA1058="", "",
AND(AA1058=last_payment_date, OR(MONTH(AA1058)&lt;&gt;12, DAY(AA1058)&lt;&gt;31) ), DATE(YEAR(AA1058), 12, 31),
AND(MONTH(AA1058)=12, DAY(AA1058)=31, AA1058&gt;=last_payment_date), "",
AND(MONTH(AA1058)=12, DAY(AA1058)&lt;&gt;31),  EOMONTH(AA1058,0),
AND(MONTH(AA1058)=12, DAY(AA1058)=31, $AH$14="Not end"),  EDATE(AA1057,1),
AND($AH$14="Not end"), EDATE(AA1058, 1),
AND($AH$14="End"), EOMONTH(AA1058, 1)
)</f>
        <v/>
      </c>
      <c r="AB1059" s="75" t="str" cm="1">
        <f t="array" aca="1" ref="AB1059" ca="1">_xlfn.IFS(AB1058="","",
AND(AB1058=last_rou_date), "",
AND($B$3="İllik"),DATE(YEAR(AB1058)+1,MONTH(AB1058),DAY(AB1058) ),
AND($B$3="Aylıq", $AH$14="Not end"), EDATE(AB1058,1),
AND($B$3="Aylıq", $AH$14="End"), EOMONTH(AB1058,1)
)</f>
        <v/>
      </c>
      <c r="AC1059" s="75" t="str" cm="1">
        <f t="array" aca="1" ref="AC1059" ca="1">_xlfn.IFS(
AND($AN$14="Not year_end", AC1058&gt;last_rou_date), "",
AND($AN$14="Year_end", AC1058&gt;=last_rou_date), "",
AND($AN$14="Year_end"), DATE(YEAR(AC1058+1), 12, 31),
AND($AN$14="Not year_end", MONTH(AC1058)=12, DAY(AC1058)=31), DATE(YEAR(AC1057)+1, MONTH(AC1057), DAY(AC1057)),
AND($AN$14="Not year_end", OR(MONTH(AC1058)&lt;&gt;12, DAY(AC1058)&lt;&gt;31) ), DATE(YEAR(AC1058), 12, 31)
)</f>
        <v/>
      </c>
      <c r="AD1059" s="75" t="str" cm="1">
        <f t="array" aca="1" ref="AD1059" ca="1">_xlfn.IFS(AD1058="", "",
AND(AD1058=last_rou_date, OR(MONTH(AD1058)&lt;&gt;12, DAY(AD1058)&lt;&gt;31) ), DATE(YEAR(AD1058), 12, 31),
AND(MONTH(AD1058)=12, DAY(AD1058)=31, AD1058&gt;=last_rou_date), "",
AND(MONTH(AD1058)=12, DAY(AD1058)&lt;&gt;31),  EOMONTH(AD1058,0),
AND(MONTH(AD1058)=12, DAY(AD1058)=31, $AH$14="Not end"),  EDATE(AD1057,1),
AND($AH$14="Not end"), EDATE(AD1058, 1),
AND($AH$14="End"), EOMONTH(AD1058, 1)
)</f>
        <v/>
      </c>
      <c r="AE1059" s="51" t="str" cm="1">
        <f t="array" ref="AE1059">_xlfn.IFS(W1059="", "",
AND(W1059&gt;0, W1059&lt;=$B$4, $C$2="İllik artım, faiz olaraq", $D$2&gt;0, $B$3="İllik"), $B$5*((1+$D$2)^(W1059-1)),
AND(W1059&gt;0, W1059&lt;=$B$4, $C$2="İllik artım, faiz olaraq", $D$2&gt;0, $B$3="Aylıq"), $B$5*((1+$D$2)^ROUNDDOWN((W1059-1)/12,0)),
AND(W1059=1, $C$2="Aşağıdakı kimi dəyişir", ), $B$5,
AND(W1059&gt;1, W1059&lt;=$B$4, $C$2="Aşağıdakı kimi dəyişir"), IFERROR(VLOOKUP(W1059, $C$4:$D$7, 2, FALSE), AE1058),
AND(W1059&gt;0, W1059&lt;=$B$4), $B$5,
TRUE,0 )</f>
        <v/>
      </c>
      <c r="AF1059" s="51" t="str">
        <f t="shared" ca="1" si="49"/>
        <v/>
      </c>
    </row>
    <row r="1060" spans="1:32" x14ac:dyDescent="0.4">
      <c r="A1060" s="13" t="str" cm="1">
        <f t="array" aca="1" ref="A1060" ca="1">_xlfn.IFS(
AND(SUMIFS(lease_table_interest_accruals, lease_table_dates, A1059)&gt;0, COUNTIFS($E$14:E1059, "Interest accrual", $A$14:A1059, A1059)=0),  A1059,
AND(SUMIFS(lease_table_payments, lease_table_dates, A1059)&gt;0, COUNTIFS($E$14:E1059, "Payment", $A$14:A1059, A1059)=0),  A1059,
AND(SUMIFS(rou_table_deprs, rou_table_dates, A1059)&gt;0, COUNTIFS($E$14:E1059, "Depreciation", $A$14:A1059, A1059)=0),  A1059,
TRUE,  IFERROR(INDEX(rou_table_dates,  MATCH(A1059, rou_table_dates)+1, ), "")
)</f>
        <v/>
      </c>
      <c r="B1060" s="1" t="str" cm="1">
        <f t="array" aca="1" ref="B1060" ca="1">_xlfn.IFS(
AND(E1060="Payment", A1060=$B$2), $AM$14,
E1060="Payment", $AM$15,
E1060="Interest accrual", $AM$18,
E1060="Depreciation", $AM$17,
TRUE, "")</f>
        <v/>
      </c>
      <c r="C1060" s="1" t="str" cm="1">
        <f t="array" aca="1" ref="C1060" ca="1">_xlfn.IFS(
E1060="Payment", $AM$19,
E1060="Interest accrual", $AM$15,
E1060="Depreciation", $AM$16,
TRUE, "")</f>
        <v/>
      </c>
      <c r="D1060" s="1" t="str" cm="1">
        <f t="array" aca="1" ref="D1060" ca="1">_xlfn.IFS(
E1060="Payment", _xlfn.XLOOKUP(A1060, lease_table_dates, lease_table_payments, 0, 0),
E1060="Interest accrual", _xlfn.XLOOKUP(A1060, lease_table_dates, lease_table_interest_accruals, 0, 0),
E1060="Depreciation", _xlfn.XLOOKUP(A1060, rou_table_dates, rou_table_deprs, 0, 0),
TRUE, ""
)</f>
        <v/>
      </c>
      <c r="E1060" s="7" t="str" cm="1">
        <f t="array" aca="1" ref="E1060" ca="1">_xlfn.IFS(
AND(SUMIFS(lease_table_interest_accruals, lease_table_dates, A1060)&gt;0, COUNTIFS($E$14:E1059, "Interest accrual", $A$14:A1059, A1060)=0), "Interest accrual",
AND(SUMIFS(lease_table_payments, lease_table_dates, A1060)&gt;0, COUNTIFS($E$14:E1059, "Payment", $A$14:A1059, A1060)=0), "Payment",
AND(SUMIFS(rou_table_deprs, rou_table_dates, A1060)&gt;0, COUNTIFS($E$14:E1059, "Depreciation", $A$14:A1059, A1060)=0), "Depreciation",
TRUE,  ""
)</f>
        <v/>
      </c>
      <c r="G1060" s="13" t="str" cm="1">
        <f t="array" aca="1" ref="G1060" ca="1">_xlfn.IFS(
AND($B$11="Hə", $B$3="İllik"), Z1060,
AND($B$11="Hə", $B$3="Aylıq"), AA1060,
$B$11="Yox", X1060)</f>
        <v/>
      </c>
      <c r="H1060" s="1" t="str" cm="1">
        <f t="array" aca="1" ref="H1060" ca="1">_xlfn.IFS( G1060="", "",
TRUE, ROUND( H1059+I1060-J1060, 2) )</f>
        <v/>
      </c>
      <c r="I1060" s="1" t="str" cm="1">
        <f t="array" aca="1" ref="I1060" ca="1">_xlfn.IFS(G1060="", "",
G1060=last_payment_date, (J1060-H1059),
 TRUE,  -  (H1059- H1059* (1+$B$6)^ (_xlfn.DAYS(G1060,G1059)/365) )
)</f>
        <v/>
      </c>
      <c r="J1060" s="1" t="str" cm="1">
        <f t="array" aca="1" ref="J1060" ca="1">_xlfn.IFS(G1060="", "",
TRUE, _xlfn.XLOOKUP(G1060,  payment_dates, payments,0,0)
)</f>
        <v/>
      </c>
      <c r="L1060" s="8" t="str" cm="1">
        <f t="array" aca="1" ref="L1060" ca="1">_xlfn.IFS(
AND($B$11="Hə", $B$3="İllik"), AC1060,
AND($B$11="Hə", $B$3="Aylıq"), AD1060,
$B$11="Yox", AB1060)</f>
        <v/>
      </c>
      <c r="M1060" s="1" t="str" cm="1">
        <f t="array" aca="1" ref="M1060" ca="1">_xlfn.IFS( L1060="", "",
(M1059-N1060)&lt;=0.5, 0,
TRUE,  M1059-N1060)</f>
        <v/>
      </c>
      <c r="N1060" s="7" t="str" cm="1">
        <f t="array" aca="1" ref="N1060" ca="1">_xlfn.IFS(
L1060="", "",
TRUE, MIN(M1059, ROUND($M$14/ (last_rou_date - $B$2) * (L1060-L1059), 2) )
)</f>
        <v/>
      </c>
      <c r="P1060" s="59" t="str">
        <f t="shared" ca="1" si="48"/>
        <v/>
      </c>
      <c r="Q1060" s="1" t="str" cm="1">
        <f t="array" aca="1" ref="Q1060" ca="1">_xlfn.IFS(P1060="","",
$B$11="Hə", _xlfn.XLOOKUP(DATE(P1060, 12, 31), rou_table_dates, rou_table_nbvs,0, 0),
TRUE,  MAX(0, ROUND($M$14 - $M$14/ (last_rou_date - $B$2) * (DATE(P1060,12,31) - $B$2), 2) )
)</f>
        <v/>
      </c>
      <c r="R1060" s="1" t="str" cm="1">
        <f t="array" aca="1" ref="R1060" ca="1">_xlfn.IFS(P1060="","",
$B$11="Hə", _xlfn.XLOOKUP(DATE(P1060, 12, 31), lease_table_dates, lease_table_balances,0, 0),
TRUE, IFERROR( XNPV($B$6, IF(payment_dates &gt;DATE(P1060, 12, 31), payments,  0),  IF(payment_dates &gt;DATE(P1060, 12, 31), payment_dates,  DATE(P1060, 12, 31))    ),0)
)</f>
        <v/>
      </c>
      <c r="S1060" s="1" t="str" cm="1">
        <f t="array" aca="1" ref="S1060" ca="1">_xlfn.IFS(P1060="","",
TRUE,  MIN( MIN(Q1059, $M$14), ROUND($M$14/ (last_rou_date - $B$2) * (DATE(P1060,12,31) - MAX($B$2, DATE(P1060-1, 12, 31))), 2) )
)</f>
        <v/>
      </c>
      <c r="T1060" s="7" t="str" cm="1">
        <f t="array" aca="1" ref="T1060" ca="1">_xlfn.IFS(P1060="", "",
ISTEXT(R1059), R1060- (H1060 - SUMIFS( lease_table_payments, lease_table_years, P1060) -$AG$14 ),
AND(ISNUMBER(R1059), R1060&lt;&gt;""),   R1060- (R1059 - SUMIFS( lease_table_payments, lease_table_years, P1060) )
)</f>
        <v/>
      </c>
      <c r="V1060" s="64">
        <f t="shared" si="50"/>
        <v>1047</v>
      </c>
      <c r="W1060" s="51" t="str" cm="1">
        <f t="array" ref="W1060">_xlfn.IFS(
OR(W1059=$B$4, W1059=""),"",
TRUE,W1059+1
)</f>
        <v/>
      </c>
      <c r="X1060" s="51" t="str" cm="1">
        <f t="array" ref="X1060">_xlfn.IFS(X1059="","",
W1060="", "",
AND($B$3="İllik"),DATE(YEAR(X1059)+1,MONTH(X1059),DAY(X1059) ),
AND($B$3="Aylıq", $AH$14="Not end"), EDATE(X1059,1),
AND($B$3="Aylıq", $AH$14="End"), EOMONTH(X1059,1)
)</f>
        <v/>
      </c>
      <c r="Y1060" s="51" t="str" cm="1">
        <f t="array" aca="1" ref="Y1060" ca="1">_xlfn.IFS(
AND($B$7="Dövrün əvvəlində", Y1059&lt;=last_rou_date), DATE(YEAR(Y1059)+1, 12, 31),
AND($B$7="Dövrün sonunda", Y1059&lt;=last_payment_date), DATE(YEAR(Y1059)+1, 12, 31),
TRUE, ""
)</f>
        <v/>
      </c>
      <c r="Z1060" s="75" t="str" cm="1">
        <f t="array" aca="1" ref="Z1060" ca="1">_xlfn.IFS(
AND($AN$14="Not year_end", Z1059&gt;last_payment_date), "",
AND($AN$14="Year_end", Z1059&gt;=last_payment_date), "",
AND($AN$14="Year_end"), DATE(YEAR(Z1059+1), 12, 31),
AND($AN$14="Not year_end", MONTH(Z1059)=12, DAY(Z1059)=31), DATE(YEAR(Z1058)+1, MONTH(Z1058), DAY(Z1058)),
AND($AN$14="Not year_end", OR(MONTH(Z1059)&lt;&gt;12, DAY(Z1059)&lt;&gt;31) ), DATE(YEAR(Z1059), 12, 31)
)</f>
        <v/>
      </c>
      <c r="AA1060" s="75" t="str" cm="1">
        <f t="array" aca="1" ref="AA1060" ca="1">_xlfn.IFS(AA1059="", "",
AND(AA1059=last_payment_date, OR(MONTH(AA1059)&lt;&gt;12, DAY(AA1059)&lt;&gt;31) ), DATE(YEAR(AA1059), 12, 31),
AND(MONTH(AA1059)=12, DAY(AA1059)=31, AA1059&gt;=last_payment_date), "",
AND(MONTH(AA1059)=12, DAY(AA1059)&lt;&gt;31),  EOMONTH(AA1059,0),
AND(MONTH(AA1059)=12, DAY(AA1059)=31, $AH$14="Not end"),  EDATE(AA1058,1),
AND($AH$14="Not end"), EDATE(AA1059, 1),
AND($AH$14="End"), EOMONTH(AA1059, 1)
)</f>
        <v/>
      </c>
      <c r="AB1060" s="75" t="str" cm="1">
        <f t="array" aca="1" ref="AB1060" ca="1">_xlfn.IFS(AB1059="","",
AND(AB1059=last_rou_date), "",
AND($B$3="İllik"),DATE(YEAR(AB1059)+1,MONTH(AB1059),DAY(AB1059) ),
AND($B$3="Aylıq", $AH$14="Not end"), EDATE(AB1059,1),
AND($B$3="Aylıq", $AH$14="End"), EOMONTH(AB1059,1)
)</f>
        <v/>
      </c>
      <c r="AC1060" s="75" t="str" cm="1">
        <f t="array" aca="1" ref="AC1060" ca="1">_xlfn.IFS(
AND($AN$14="Not year_end", AC1059&gt;last_rou_date), "",
AND($AN$14="Year_end", AC1059&gt;=last_rou_date), "",
AND($AN$14="Year_end"), DATE(YEAR(AC1059+1), 12, 31),
AND($AN$14="Not year_end", MONTH(AC1059)=12, DAY(AC1059)=31), DATE(YEAR(AC1058)+1, MONTH(AC1058), DAY(AC1058)),
AND($AN$14="Not year_end", OR(MONTH(AC1059)&lt;&gt;12, DAY(AC1059)&lt;&gt;31) ), DATE(YEAR(AC1059), 12, 31)
)</f>
        <v/>
      </c>
      <c r="AD1060" s="75" t="str" cm="1">
        <f t="array" aca="1" ref="AD1060" ca="1">_xlfn.IFS(AD1059="", "",
AND(AD1059=last_rou_date, OR(MONTH(AD1059)&lt;&gt;12, DAY(AD1059)&lt;&gt;31) ), DATE(YEAR(AD1059), 12, 31),
AND(MONTH(AD1059)=12, DAY(AD1059)=31, AD1059&gt;=last_rou_date), "",
AND(MONTH(AD1059)=12, DAY(AD1059)&lt;&gt;31),  EOMONTH(AD1059,0),
AND(MONTH(AD1059)=12, DAY(AD1059)=31, $AH$14="Not end"),  EDATE(AD1058,1),
AND($AH$14="Not end"), EDATE(AD1059, 1),
AND($AH$14="End"), EOMONTH(AD1059, 1)
)</f>
        <v/>
      </c>
      <c r="AE1060" s="51" t="str" cm="1">
        <f t="array" ref="AE1060">_xlfn.IFS(W1060="", "",
AND(W1060&gt;0, W1060&lt;=$B$4, $C$2="İllik artım, faiz olaraq", $D$2&gt;0, $B$3="İllik"), $B$5*((1+$D$2)^(W1060-1)),
AND(W1060&gt;0, W1060&lt;=$B$4, $C$2="İllik artım, faiz olaraq", $D$2&gt;0, $B$3="Aylıq"), $B$5*((1+$D$2)^ROUNDDOWN((W1060-1)/12,0)),
AND(W1060=1, $C$2="Aşağıdakı kimi dəyişir", ), $B$5,
AND(W1060&gt;1, W1060&lt;=$B$4, $C$2="Aşağıdakı kimi dəyişir"), IFERROR(VLOOKUP(W1060, $C$4:$D$7, 2, FALSE), AE1059),
AND(W1060&gt;0, W1060&lt;=$B$4), $B$5,
TRUE,0 )</f>
        <v/>
      </c>
      <c r="AF1060" s="51" t="str">
        <f t="shared" ca="1" si="49"/>
        <v/>
      </c>
    </row>
    <row r="1061" spans="1:32" x14ac:dyDescent="0.4">
      <c r="A1061" s="13" t="str" cm="1">
        <f t="array" aca="1" ref="A1061" ca="1">_xlfn.IFS(
AND(SUMIFS(lease_table_interest_accruals, lease_table_dates, A1060)&gt;0, COUNTIFS($E$14:E1060, "Interest accrual", $A$14:A1060, A1060)=0),  A1060,
AND(SUMIFS(lease_table_payments, lease_table_dates, A1060)&gt;0, COUNTIFS($E$14:E1060, "Payment", $A$14:A1060, A1060)=0),  A1060,
AND(SUMIFS(rou_table_deprs, rou_table_dates, A1060)&gt;0, COUNTIFS($E$14:E1060, "Depreciation", $A$14:A1060, A1060)=0),  A1060,
TRUE,  IFERROR(INDEX(rou_table_dates,  MATCH(A1060, rou_table_dates)+1, ), "")
)</f>
        <v/>
      </c>
      <c r="B1061" s="1" t="str" cm="1">
        <f t="array" aca="1" ref="B1061" ca="1">_xlfn.IFS(
AND(E1061="Payment", A1061=$B$2), $AM$14,
E1061="Payment", $AM$15,
E1061="Interest accrual", $AM$18,
E1061="Depreciation", $AM$17,
TRUE, "")</f>
        <v/>
      </c>
      <c r="C1061" s="1" t="str" cm="1">
        <f t="array" aca="1" ref="C1061" ca="1">_xlfn.IFS(
E1061="Payment", $AM$19,
E1061="Interest accrual", $AM$15,
E1061="Depreciation", $AM$16,
TRUE, "")</f>
        <v/>
      </c>
      <c r="D1061" s="1" t="str" cm="1">
        <f t="array" aca="1" ref="D1061" ca="1">_xlfn.IFS(
E1061="Payment", _xlfn.XLOOKUP(A1061, lease_table_dates, lease_table_payments, 0, 0),
E1061="Interest accrual", _xlfn.XLOOKUP(A1061, lease_table_dates, lease_table_interest_accruals, 0, 0),
E1061="Depreciation", _xlfn.XLOOKUP(A1061, rou_table_dates, rou_table_deprs, 0, 0),
TRUE, ""
)</f>
        <v/>
      </c>
      <c r="E1061" s="7" t="str" cm="1">
        <f t="array" aca="1" ref="E1061" ca="1">_xlfn.IFS(
AND(SUMIFS(lease_table_interest_accruals, lease_table_dates, A1061)&gt;0, COUNTIFS($E$14:E1060, "Interest accrual", $A$14:A1060, A1061)=0), "Interest accrual",
AND(SUMIFS(lease_table_payments, lease_table_dates, A1061)&gt;0, COUNTIFS($E$14:E1060, "Payment", $A$14:A1060, A1061)=0), "Payment",
AND(SUMIFS(rou_table_deprs, rou_table_dates, A1061)&gt;0, COUNTIFS($E$14:E1060, "Depreciation", $A$14:A1060, A1061)=0), "Depreciation",
TRUE,  ""
)</f>
        <v/>
      </c>
      <c r="G1061" s="13" t="str" cm="1">
        <f t="array" aca="1" ref="G1061" ca="1">_xlfn.IFS(
AND($B$11="Hə", $B$3="İllik"), Z1061,
AND($B$11="Hə", $B$3="Aylıq"), AA1061,
$B$11="Yox", X1061)</f>
        <v/>
      </c>
      <c r="H1061" s="1" t="str" cm="1">
        <f t="array" aca="1" ref="H1061" ca="1">_xlfn.IFS( G1061="", "",
TRUE, ROUND( H1060+I1061-J1061, 2) )</f>
        <v/>
      </c>
      <c r="I1061" s="1" t="str" cm="1">
        <f t="array" aca="1" ref="I1061" ca="1">_xlfn.IFS(G1061="", "",
G1061=last_payment_date, (J1061-H1060),
 TRUE,  -  (H1060- H1060* (1+$B$6)^ (_xlfn.DAYS(G1061,G1060)/365) )
)</f>
        <v/>
      </c>
      <c r="J1061" s="1" t="str" cm="1">
        <f t="array" aca="1" ref="J1061" ca="1">_xlfn.IFS(G1061="", "",
TRUE, _xlfn.XLOOKUP(G1061,  payment_dates, payments,0,0)
)</f>
        <v/>
      </c>
      <c r="L1061" s="8" t="str" cm="1">
        <f t="array" aca="1" ref="L1061" ca="1">_xlfn.IFS(
AND($B$11="Hə", $B$3="İllik"), AC1061,
AND($B$11="Hə", $B$3="Aylıq"), AD1061,
$B$11="Yox", AB1061)</f>
        <v/>
      </c>
      <c r="M1061" s="1" t="str" cm="1">
        <f t="array" aca="1" ref="M1061" ca="1">_xlfn.IFS( L1061="", "",
(M1060-N1061)&lt;=0.5, 0,
TRUE,  M1060-N1061)</f>
        <v/>
      </c>
      <c r="N1061" s="7" t="str" cm="1">
        <f t="array" aca="1" ref="N1061" ca="1">_xlfn.IFS(
L1061="", "",
TRUE, MIN(M1060, ROUND($M$14/ (last_rou_date - $B$2) * (L1061-L1060), 2) )
)</f>
        <v/>
      </c>
      <c r="P1061" s="59" t="str">
        <f t="shared" ca="1" si="48"/>
        <v/>
      </c>
      <c r="Q1061" s="1" t="str" cm="1">
        <f t="array" aca="1" ref="Q1061" ca="1">_xlfn.IFS(P1061="","",
$B$11="Hə", _xlfn.XLOOKUP(DATE(P1061, 12, 31), rou_table_dates, rou_table_nbvs,0, 0),
TRUE,  MAX(0, ROUND($M$14 - $M$14/ (last_rou_date - $B$2) * (DATE(P1061,12,31) - $B$2), 2) )
)</f>
        <v/>
      </c>
      <c r="R1061" s="1" t="str" cm="1">
        <f t="array" aca="1" ref="R1061" ca="1">_xlfn.IFS(P1061="","",
$B$11="Hə", _xlfn.XLOOKUP(DATE(P1061, 12, 31), lease_table_dates, lease_table_balances,0, 0),
TRUE, IFERROR( XNPV($B$6, IF(payment_dates &gt;DATE(P1061, 12, 31), payments,  0),  IF(payment_dates &gt;DATE(P1061, 12, 31), payment_dates,  DATE(P1061, 12, 31))    ),0)
)</f>
        <v/>
      </c>
      <c r="S1061" s="1" t="str" cm="1">
        <f t="array" aca="1" ref="S1061" ca="1">_xlfn.IFS(P1061="","",
TRUE,  MIN( MIN(Q1060, $M$14), ROUND($M$14/ (last_rou_date - $B$2) * (DATE(P1061,12,31) - MAX($B$2, DATE(P1061-1, 12, 31))), 2) )
)</f>
        <v/>
      </c>
      <c r="T1061" s="7" t="str" cm="1">
        <f t="array" aca="1" ref="T1061" ca="1">_xlfn.IFS(P1061="", "",
ISTEXT(R1060), R1061- (H1061 - SUMIFS( lease_table_payments, lease_table_years, P1061) -$AG$14 ),
AND(ISNUMBER(R1060), R1061&lt;&gt;""),   R1061- (R1060 - SUMIFS( lease_table_payments, lease_table_years, P1061) )
)</f>
        <v/>
      </c>
      <c r="V1061" s="64">
        <f t="shared" si="50"/>
        <v>1048</v>
      </c>
      <c r="W1061" s="51" t="str" cm="1">
        <f t="array" ref="W1061">_xlfn.IFS(
OR(W1060=$B$4, W1060=""),"",
TRUE,W1060+1
)</f>
        <v/>
      </c>
      <c r="X1061" s="51" t="str" cm="1">
        <f t="array" ref="X1061">_xlfn.IFS(X1060="","",
W1061="", "",
AND($B$3="İllik"),DATE(YEAR(X1060)+1,MONTH(X1060),DAY(X1060) ),
AND($B$3="Aylıq", $AH$14="Not end"), EDATE(X1060,1),
AND($B$3="Aylıq", $AH$14="End"), EOMONTH(X1060,1)
)</f>
        <v/>
      </c>
      <c r="Y1061" s="51" t="str" cm="1">
        <f t="array" aca="1" ref="Y1061" ca="1">_xlfn.IFS(
AND($B$7="Dövrün əvvəlində", Y1060&lt;=last_rou_date), DATE(YEAR(Y1060)+1, 12, 31),
AND($B$7="Dövrün sonunda", Y1060&lt;=last_payment_date), DATE(YEAR(Y1060)+1, 12, 31),
TRUE, ""
)</f>
        <v/>
      </c>
      <c r="Z1061" s="75" t="str" cm="1">
        <f t="array" aca="1" ref="Z1061" ca="1">_xlfn.IFS(
AND($AN$14="Not year_end", Z1060&gt;last_payment_date), "",
AND($AN$14="Year_end", Z1060&gt;=last_payment_date), "",
AND($AN$14="Year_end"), DATE(YEAR(Z1060+1), 12, 31),
AND($AN$14="Not year_end", MONTH(Z1060)=12, DAY(Z1060)=31), DATE(YEAR(Z1059)+1, MONTH(Z1059), DAY(Z1059)),
AND($AN$14="Not year_end", OR(MONTH(Z1060)&lt;&gt;12, DAY(Z1060)&lt;&gt;31) ), DATE(YEAR(Z1060), 12, 31)
)</f>
        <v/>
      </c>
      <c r="AA1061" s="75" t="str" cm="1">
        <f t="array" aca="1" ref="AA1061" ca="1">_xlfn.IFS(AA1060="", "",
AND(AA1060=last_payment_date, OR(MONTH(AA1060)&lt;&gt;12, DAY(AA1060)&lt;&gt;31) ), DATE(YEAR(AA1060), 12, 31),
AND(MONTH(AA1060)=12, DAY(AA1060)=31, AA1060&gt;=last_payment_date), "",
AND(MONTH(AA1060)=12, DAY(AA1060)&lt;&gt;31),  EOMONTH(AA1060,0),
AND(MONTH(AA1060)=12, DAY(AA1060)=31, $AH$14="Not end"),  EDATE(AA1059,1),
AND($AH$14="Not end"), EDATE(AA1060, 1),
AND($AH$14="End"), EOMONTH(AA1060, 1)
)</f>
        <v/>
      </c>
      <c r="AB1061" s="75" t="str" cm="1">
        <f t="array" aca="1" ref="AB1061" ca="1">_xlfn.IFS(AB1060="","",
AND(AB1060=last_rou_date), "",
AND($B$3="İllik"),DATE(YEAR(AB1060)+1,MONTH(AB1060),DAY(AB1060) ),
AND($B$3="Aylıq", $AH$14="Not end"), EDATE(AB1060,1),
AND($B$3="Aylıq", $AH$14="End"), EOMONTH(AB1060,1)
)</f>
        <v/>
      </c>
      <c r="AC1061" s="75" t="str" cm="1">
        <f t="array" aca="1" ref="AC1061" ca="1">_xlfn.IFS(
AND($AN$14="Not year_end", AC1060&gt;last_rou_date), "",
AND($AN$14="Year_end", AC1060&gt;=last_rou_date), "",
AND($AN$14="Year_end"), DATE(YEAR(AC1060+1), 12, 31),
AND($AN$14="Not year_end", MONTH(AC1060)=12, DAY(AC1060)=31), DATE(YEAR(AC1059)+1, MONTH(AC1059), DAY(AC1059)),
AND($AN$14="Not year_end", OR(MONTH(AC1060)&lt;&gt;12, DAY(AC1060)&lt;&gt;31) ), DATE(YEAR(AC1060), 12, 31)
)</f>
        <v/>
      </c>
      <c r="AD1061" s="75" t="str" cm="1">
        <f t="array" aca="1" ref="AD1061" ca="1">_xlfn.IFS(AD1060="", "",
AND(AD1060=last_rou_date, OR(MONTH(AD1060)&lt;&gt;12, DAY(AD1060)&lt;&gt;31) ), DATE(YEAR(AD1060), 12, 31),
AND(MONTH(AD1060)=12, DAY(AD1060)=31, AD1060&gt;=last_rou_date), "",
AND(MONTH(AD1060)=12, DAY(AD1060)&lt;&gt;31),  EOMONTH(AD1060,0),
AND(MONTH(AD1060)=12, DAY(AD1060)=31, $AH$14="Not end"),  EDATE(AD1059,1),
AND($AH$14="Not end"), EDATE(AD1060, 1),
AND($AH$14="End"), EOMONTH(AD1060, 1)
)</f>
        <v/>
      </c>
      <c r="AE1061" s="51" t="str" cm="1">
        <f t="array" ref="AE1061">_xlfn.IFS(W1061="", "",
AND(W1061&gt;0, W1061&lt;=$B$4, $C$2="İllik artım, faiz olaraq", $D$2&gt;0, $B$3="İllik"), $B$5*((1+$D$2)^(W1061-1)),
AND(W1061&gt;0, W1061&lt;=$B$4, $C$2="İllik artım, faiz olaraq", $D$2&gt;0, $B$3="Aylıq"), $B$5*((1+$D$2)^ROUNDDOWN((W1061-1)/12,0)),
AND(W1061=1, $C$2="Aşağıdakı kimi dəyişir", ), $B$5,
AND(W1061&gt;1, W1061&lt;=$B$4, $C$2="Aşağıdakı kimi dəyişir"), IFERROR(VLOOKUP(W1061, $C$4:$D$7, 2, FALSE), AE1060),
AND(W1061&gt;0, W1061&lt;=$B$4), $B$5,
TRUE,0 )</f>
        <v/>
      </c>
      <c r="AF1061" s="51" t="str">
        <f t="shared" ca="1" si="49"/>
        <v/>
      </c>
    </row>
    <row r="1062" spans="1:32" x14ac:dyDescent="0.4">
      <c r="A1062" s="13" t="str" cm="1">
        <f t="array" aca="1" ref="A1062" ca="1">_xlfn.IFS(
AND(SUMIFS(lease_table_interest_accruals, lease_table_dates, A1061)&gt;0, COUNTIFS($E$14:E1061, "Interest accrual", $A$14:A1061, A1061)=0),  A1061,
AND(SUMIFS(lease_table_payments, lease_table_dates, A1061)&gt;0, COUNTIFS($E$14:E1061, "Payment", $A$14:A1061, A1061)=0),  A1061,
AND(SUMIFS(rou_table_deprs, rou_table_dates, A1061)&gt;0, COUNTIFS($E$14:E1061, "Depreciation", $A$14:A1061, A1061)=0),  A1061,
TRUE,  IFERROR(INDEX(rou_table_dates,  MATCH(A1061, rou_table_dates)+1, ), "")
)</f>
        <v/>
      </c>
      <c r="B1062" s="1" t="str" cm="1">
        <f t="array" aca="1" ref="B1062" ca="1">_xlfn.IFS(
AND(E1062="Payment", A1062=$B$2), $AM$14,
E1062="Payment", $AM$15,
E1062="Interest accrual", $AM$18,
E1062="Depreciation", $AM$17,
TRUE, "")</f>
        <v/>
      </c>
      <c r="C1062" s="1" t="str" cm="1">
        <f t="array" aca="1" ref="C1062" ca="1">_xlfn.IFS(
E1062="Payment", $AM$19,
E1062="Interest accrual", $AM$15,
E1062="Depreciation", $AM$16,
TRUE, "")</f>
        <v/>
      </c>
      <c r="D1062" s="1" t="str" cm="1">
        <f t="array" aca="1" ref="D1062" ca="1">_xlfn.IFS(
E1062="Payment", _xlfn.XLOOKUP(A1062, lease_table_dates, lease_table_payments, 0, 0),
E1062="Interest accrual", _xlfn.XLOOKUP(A1062, lease_table_dates, lease_table_interest_accruals, 0, 0),
E1062="Depreciation", _xlfn.XLOOKUP(A1062, rou_table_dates, rou_table_deprs, 0, 0),
TRUE, ""
)</f>
        <v/>
      </c>
      <c r="E1062" s="7" t="str" cm="1">
        <f t="array" aca="1" ref="E1062" ca="1">_xlfn.IFS(
AND(SUMIFS(lease_table_interest_accruals, lease_table_dates, A1062)&gt;0, COUNTIFS($E$14:E1061, "Interest accrual", $A$14:A1061, A1062)=0), "Interest accrual",
AND(SUMIFS(lease_table_payments, lease_table_dates, A1062)&gt;0, COUNTIFS($E$14:E1061, "Payment", $A$14:A1061, A1062)=0), "Payment",
AND(SUMIFS(rou_table_deprs, rou_table_dates, A1062)&gt;0, COUNTIFS($E$14:E1061, "Depreciation", $A$14:A1061, A1062)=0), "Depreciation",
TRUE,  ""
)</f>
        <v/>
      </c>
      <c r="G1062" s="13" t="str" cm="1">
        <f t="array" aca="1" ref="G1062" ca="1">_xlfn.IFS(
AND($B$11="Hə", $B$3="İllik"), Z1062,
AND($B$11="Hə", $B$3="Aylıq"), AA1062,
$B$11="Yox", X1062)</f>
        <v/>
      </c>
      <c r="H1062" s="1" t="str" cm="1">
        <f t="array" aca="1" ref="H1062" ca="1">_xlfn.IFS( G1062="", "",
TRUE, ROUND( H1061+I1062-J1062, 2) )</f>
        <v/>
      </c>
      <c r="I1062" s="1" t="str" cm="1">
        <f t="array" aca="1" ref="I1062" ca="1">_xlfn.IFS(G1062="", "",
G1062=last_payment_date, (J1062-H1061),
 TRUE,  -  (H1061- H1061* (1+$B$6)^ (_xlfn.DAYS(G1062,G1061)/365) )
)</f>
        <v/>
      </c>
      <c r="J1062" s="1" t="str" cm="1">
        <f t="array" aca="1" ref="J1062" ca="1">_xlfn.IFS(G1062="", "",
TRUE, _xlfn.XLOOKUP(G1062,  payment_dates, payments,0,0)
)</f>
        <v/>
      </c>
      <c r="L1062" s="8" t="str" cm="1">
        <f t="array" aca="1" ref="L1062" ca="1">_xlfn.IFS(
AND($B$11="Hə", $B$3="İllik"), AC1062,
AND($B$11="Hə", $B$3="Aylıq"), AD1062,
$B$11="Yox", AB1062)</f>
        <v/>
      </c>
      <c r="M1062" s="1" t="str" cm="1">
        <f t="array" aca="1" ref="M1062" ca="1">_xlfn.IFS( L1062="", "",
(M1061-N1062)&lt;=0.5, 0,
TRUE,  M1061-N1062)</f>
        <v/>
      </c>
      <c r="N1062" s="7" t="str" cm="1">
        <f t="array" aca="1" ref="N1062" ca="1">_xlfn.IFS(
L1062="", "",
TRUE, MIN(M1061, ROUND($M$14/ (last_rou_date - $B$2) * (L1062-L1061), 2) )
)</f>
        <v/>
      </c>
      <c r="P1062" s="59" t="str">
        <f t="shared" ca="1" si="48"/>
        <v/>
      </c>
      <c r="Q1062" s="1" t="str" cm="1">
        <f t="array" aca="1" ref="Q1062" ca="1">_xlfn.IFS(P1062="","",
$B$11="Hə", _xlfn.XLOOKUP(DATE(P1062, 12, 31), rou_table_dates, rou_table_nbvs,0, 0),
TRUE,  MAX(0, ROUND($M$14 - $M$14/ (last_rou_date - $B$2) * (DATE(P1062,12,31) - $B$2), 2) )
)</f>
        <v/>
      </c>
      <c r="R1062" s="1" t="str" cm="1">
        <f t="array" aca="1" ref="R1062" ca="1">_xlfn.IFS(P1062="","",
$B$11="Hə", _xlfn.XLOOKUP(DATE(P1062, 12, 31), lease_table_dates, lease_table_balances,0, 0),
TRUE, IFERROR( XNPV($B$6, IF(payment_dates &gt;DATE(P1062, 12, 31), payments,  0),  IF(payment_dates &gt;DATE(P1062, 12, 31), payment_dates,  DATE(P1062, 12, 31))    ),0)
)</f>
        <v/>
      </c>
      <c r="S1062" s="1" t="str" cm="1">
        <f t="array" aca="1" ref="S1062" ca="1">_xlfn.IFS(P1062="","",
TRUE,  MIN( MIN(Q1061, $M$14), ROUND($M$14/ (last_rou_date - $B$2) * (DATE(P1062,12,31) - MAX($B$2, DATE(P1062-1, 12, 31))), 2) )
)</f>
        <v/>
      </c>
      <c r="T1062" s="7" t="str" cm="1">
        <f t="array" aca="1" ref="T1062" ca="1">_xlfn.IFS(P1062="", "",
ISTEXT(R1061), R1062- (H1062 - SUMIFS( lease_table_payments, lease_table_years, P1062) -$AG$14 ),
AND(ISNUMBER(R1061), R1062&lt;&gt;""),   R1062- (R1061 - SUMIFS( lease_table_payments, lease_table_years, P1062) )
)</f>
        <v/>
      </c>
      <c r="V1062" s="64">
        <f t="shared" si="50"/>
        <v>1049</v>
      </c>
      <c r="W1062" s="51" t="str" cm="1">
        <f t="array" ref="W1062">_xlfn.IFS(
OR(W1061=$B$4, W1061=""),"",
TRUE,W1061+1
)</f>
        <v/>
      </c>
      <c r="X1062" s="51" t="str" cm="1">
        <f t="array" ref="X1062">_xlfn.IFS(X1061="","",
W1062="", "",
AND($B$3="İllik"),DATE(YEAR(X1061)+1,MONTH(X1061),DAY(X1061) ),
AND($B$3="Aylıq", $AH$14="Not end"), EDATE(X1061,1),
AND($B$3="Aylıq", $AH$14="End"), EOMONTH(X1061,1)
)</f>
        <v/>
      </c>
      <c r="Y1062" s="51" t="str" cm="1">
        <f t="array" aca="1" ref="Y1062" ca="1">_xlfn.IFS(
AND($B$7="Dövrün əvvəlində", Y1061&lt;=last_rou_date), DATE(YEAR(Y1061)+1, 12, 31),
AND($B$7="Dövrün sonunda", Y1061&lt;=last_payment_date), DATE(YEAR(Y1061)+1, 12, 31),
TRUE, ""
)</f>
        <v/>
      </c>
      <c r="Z1062" s="75" t="str" cm="1">
        <f t="array" aca="1" ref="Z1062" ca="1">_xlfn.IFS(
AND($AN$14="Not year_end", Z1061&gt;last_payment_date), "",
AND($AN$14="Year_end", Z1061&gt;=last_payment_date), "",
AND($AN$14="Year_end"), DATE(YEAR(Z1061+1), 12, 31),
AND($AN$14="Not year_end", MONTH(Z1061)=12, DAY(Z1061)=31), DATE(YEAR(Z1060)+1, MONTH(Z1060), DAY(Z1060)),
AND($AN$14="Not year_end", OR(MONTH(Z1061)&lt;&gt;12, DAY(Z1061)&lt;&gt;31) ), DATE(YEAR(Z1061), 12, 31)
)</f>
        <v/>
      </c>
      <c r="AA1062" s="75" t="str" cm="1">
        <f t="array" aca="1" ref="AA1062" ca="1">_xlfn.IFS(AA1061="", "",
AND(AA1061=last_payment_date, OR(MONTH(AA1061)&lt;&gt;12, DAY(AA1061)&lt;&gt;31) ), DATE(YEAR(AA1061), 12, 31),
AND(MONTH(AA1061)=12, DAY(AA1061)=31, AA1061&gt;=last_payment_date), "",
AND(MONTH(AA1061)=12, DAY(AA1061)&lt;&gt;31),  EOMONTH(AA1061,0),
AND(MONTH(AA1061)=12, DAY(AA1061)=31, $AH$14="Not end"),  EDATE(AA1060,1),
AND($AH$14="Not end"), EDATE(AA1061, 1),
AND($AH$14="End"), EOMONTH(AA1061, 1)
)</f>
        <v/>
      </c>
      <c r="AB1062" s="75" t="str" cm="1">
        <f t="array" aca="1" ref="AB1062" ca="1">_xlfn.IFS(AB1061="","",
AND(AB1061=last_rou_date), "",
AND($B$3="İllik"),DATE(YEAR(AB1061)+1,MONTH(AB1061),DAY(AB1061) ),
AND($B$3="Aylıq", $AH$14="Not end"), EDATE(AB1061,1),
AND($B$3="Aylıq", $AH$14="End"), EOMONTH(AB1061,1)
)</f>
        <v/>
      </c>
      <c r="AC1062" s="75" t="str" cm="1">
        <f t="array" aca="1" ref="AC1062" ca="1">_xlfn.IFS(
AND($AN$14="Not year_end", AC1061&gt;last_rou_date), "",
AND($AN$14="Year_end", AC1061&gt;=last_rou_date), "",
AND($AN$14="Year_end"), DATE(YEAR(AC1061+1), 12, 31),
AND($AN$14="Not year_end", MONTH(AC1061)=12, DAY(AC1061)=31), DATE(YEAR(AC1060)+1, MONTH(AC1060), DAY(AC1060)),
AND($AN$14="Not year_end", OR(MONTH(AC1061)&lt;&gt;12, DAY(AC1061)&lt;&gt;31) ), DATE(YEAR(AC1061), 12, 31)
)</f>
        <v/>
      </c>
      <c r="AD1062" s="75" t="str" cm="1">
        <f t="array" aca="1" ref="AD1062" ca="1">_xlfn.IFS(AD1061="", "",
AND(AD1061=last_rou_date, OR(MONTH(AD1061)&lt;&gt;12, DAY(AD1061)&lt;&gt;31) ), DATE(YEAR(AD1061), 12, 31),
AND(MONTH(AD1061)=12, DAY(AD1061)=31, AD1061&gt;=last_rou_date), "",
AND(MONTH(AD1061)=12, DAY(AD1061)&lt;&gt;31),  EOMONTH(AD1061,0),
AND(MONTH(AD1061)=12, DAY(AD1061)=31, $AH$14="Not end"),  EDATE(AD1060,1),
AND($AH$14="Not end"), EDATE(AD1061, 1),
AND($AH$14="End"), EOMONTH(AD1061, 1)
)</f>
        <v/>
      </c>
      <c r="AE1062" s="51" t="str" cm="1">
        <f t="array" ref="AE1062">_xlfn.IFS(W1062="", "",
AND(W1062&gt;0, W1062&lt;=$B$4, $C$2="İllik artım, faiz olaraq", $D$2&gt;0, $B$3="İllik"), $B$5*((1+$D$2)^(W1062-1)),
AND(W1062&gt;0, W1062&lt;=$B$4, $C$2="İllik artım, faiz olaraq", $D$2&gt;0, $B$3="Aylıq"), $B$5*((1+$D$2)^ROUNDDOWN((W1062-1)/12,0)),
AND(W1062=1, $C$2="Aşağıdakı kimi dəyişir", ), $B$5,
AND(W1062&gt;1, W1062&lt;=$B$4, $C$2="Aşağıdakı kimi dəyişir"), IFERROR(VLOOKUP(W1062, $C$4:$D$7, 2, FALSE), AE1061),
AND(W1062&gt;0, W1062&lt;=$B$4), $B$5,
TRUE,0 )</f>
        <v/>
      </c>
      <c r="AF1062" s="51" t="str">
        <f t="shared" ca="1" si="49"/>
        <v/>
      </c>
    </row>
    <row r="1063" spans="1:32" x14ac:dyDescent="0.4">
      <c r="A1063" s="13" t="str" cm="1">
        <f t="array" aca="1" ref="A1063" ca="1">_xlfn.IFS(
AND(SUMIFS(lease_table_interest_accruals, lease_table_dates, A1062)&gt;0, COUNTIFS($E$14:E1062, "Interest accrual", $A$14:A1062, A1062)=0),  A1062,
AND(SUMIFS(lease_table_payments, lease_table_dates, A1062)&gt;0, COUNTIFS($E$14:E1062, "Payment", $A$14:A1062, A1062)=0),  A1062,
AND(SUMIFS(rou_table_deprs, rou_table_dates, A1062)&gt;0, COUNTIFS($E$14:E1062, "Depreciation", $A$14:A1062, A1062)=0),  A1062,
TRUE,  IFERROR(INDEX(rou_table_dates,  MATCH(A1062, rou_table_dates)+1, ), "")
)</f>
        <v/>
      </c>
      <c r="B1063" s="1" t="str" cm="1">
        <f t="array" aca="1" ref="B1063" ca="1">_xlfn.IFS(
AND(E1063="Payment", A1063=$B$2), $AM$14,
E1063="Payment", $AM$15,
E1063="Interest accrual", $AM$18,
E1063="Depreciation", $AM$17,
TRUE, "")</f>
        <v/>
      </c>
      <c r="C1063" s="1" t="str" cm="1">
        <f t="array" aca="1" ref="C1063" ca="1">_xlfn.IFS(
E1063="Payment", $AM$19,
E1063="Interest accrual", $AM$15,
E1063="Depreciation", $AM$16,
TRUE, "")</f>
        <v/>
      </c>
      <c r="D1063" s="1" t="str" cm="1">
        <f t="array" aca="1" ref="D1063" ca="1">_xlfn.IFS(
E1063="Payment", _xlfn.XLOOKUP(A1063, lease_table_dates, lease_table_payments, 0, 0),
E1063="Interest accrual", _xlfn.XLOOKUP(A1063, lease_table_dates, lease_table_interest_accruals, 0, 0),
E1063="Depreciation", _xlfn.XLOOKUP(A1063, rou_table_dates, rou_table_deprs, 0, 0),
TRUE, ""
)</f>
        <v/>
      </c>
      <c r="E1063" s="7" t="str" cm="1">
        <f t="array" aca="1" ref="E1063" ca="1">_xlfn.IFS(
AND(SUMIFS(lease_table_interest_accruals, lease_table_dates, A1063)&gt;0, COUNTIFS($E$14:E1062, "Interest accrual", $A$14:A1062, A1063)=0), "Interest accrual",
AND(SUMIFS(lease_table_payments, lease_table_dates, A1063)&gt;0, COUNTIFS($E$14:E1062, "Payment", $A$14:A1062, A1063)=0), "Payment",
AND(SUMIFS(rou_table_deprs, rou_table_dates, A1063)&gt;0, COUNTIFS($E$14:E1062, "Depreciation", $A$14:A1062, A1063)=0), "Depreciation",
TRUE,  ""
)</f>
        <v/>
      </c>
      <c r="G1063" s="13" t="str" cm="1">
        <f t="array" aca="1" ref="G1063" ca="1">_xlfn.IFS(
AND($B$11="Hə", $B$3="İllik"), Z1063,
AND($B$11="Hə", $B$3="Aylıq"), AA1063,
$B$11="Yox", X1063)</f>
        <v/>
      </c>
      <c r="H1063" s="1" t="str" cm="1">
        <f t="array" aca="1" ref="H1063" ca="1">_xlfn.IFS( G1063="", "",
TRUE, ROUND( H1062+I1063-J1063, 2) )</f>
        <v/>
      </c>
      <c r="I1063" s="1" t="str" cm="1">
        <f t="array" aca="1" ref="I1063" ca="1">_xlfn.IFS(G1063="", "",
G1063=last_payment_date, (J1063-H1062),
 TRUE,  -  (H1062- H1062* (1+$B$6)^ (_xlfn.DAYS(G1063,G1062)/365) )
)</f>
        <v/>
      </c>
      <c r="J1063" s="1" t="str" cm="1">
        <f t="array" aca="1" ref="J1063" ca="1">_xlfn.IFS(G1063="", "",
TRUE, _xlfn.XLOOKUP(G1063,  payment_dates, payments,0,0)
)</f>
        <v/>
      </c>
      <c r="L1063" s="8" t="str" cm="1">
        <f t="array" aca="1" ref="L1063" ca="1">_xlfn.IFS(
AND($B$11="Hə", $B$3="İllik"), AC1063,
AND($B$11="Hə", $B$3="Aylıq"), AD1063,
$B$11="Yox", AB1063)</f>
        <v/>
      </c>
      <c r="M1063" s="1" t="str" cm="1">
        <f t="array" aca="1" ref="M1063" ca="1">_xlfn.IFS( L1063="", "",
(M1062-N1063)&lt;=0.5, 0,
TRUE,  M1062-N1063)</f>
        <v/>
      </c>
      <c r="N1063" s="7" t="str" cm="1">
        <f t="array" aca="1" ref="N1063" ca="1">_xlfn.IFS(
L1063="", "",
TRUE, MIN(M1062, ROUND($M$14/ (last_rou_date - $B$2) * (L1063-L1062), 2) )
)</f>
        <v/>
      </c>
      <c r="P1063" s="59" t="str">
        <f t="shared" ca="1" si="48"/>
        <v/>
      </c>
      <c r="Q1063" s="1" t="str" cm="1">
        <f t="array" aca="1" ref="Q1063" ca="1">_xlfn.IFS(P1063="","",
$B$11="Hə", _xlfn.XLOOKUP(DATE(P1063, 12, 31), rou_table_dates, rou_table_nbvs,0, 0),
TRUE,  MAX(0, ROUND($M$14 - $M$14/ (last_rou_date - $B$2) * (DATE(P1063,12,31) - $B$2), 2) )
)</f>
        <v/>
      </c>
      <c r="R1063" s="1" t="str" cm="1">
        <f t="array" aca="1" ref="R1063" ca="1">_xlfn.IFS(P1063="","",
$B$11="Hə", _xlfn.XLOOKUP(DATE(P1063, 12, 31), lease_table_dates, lease_table_balances,0, 0),
TRUE, IFERROR( XNPV($B$6, IF(payment_dates &gt;DATE(P1063, 12, 31), payments,  0),  IF(payment_dates &gt;DATE(P1063, 12, 31), payment_dates,  DATE(P1063, 12, 31))    ),0)
)</f>
        <v/>
      </c>
      <c r="S1063" s="1" t="str" cm="1">
        <f t="array" aca="1" ref="S1063" ca="1">_xlfn.IFS(P1063="","",
TRUE,  MIN( MIN(Q1062, $M$14), ROUND($M$14/ (last_rou_date - $B$2) * (DATE(P1063,12,31) - MAX($B$2, DATE(P1063-1, 12, 31))), 2) )
)</f>
        <v/>
      </c>
      <c r="T1063" s="7" t="str" cm="1">
        <f t="array" aca="1" ref="T1063" ca="1">_xlfn.IFS(P1063="", "",
ISTEXT(R1062), R1063- (H1063 - SUMIFS( lease_table_payments, lease_table_years, P1063) -$AG$14 ),
AND(ISNUMBER(R1062), R1063&lt;&gt;""),   R1063- (R1062 - SUMIFS( lease_table_payments, lease_table_years, P1063) )
)</f>
        <v/>
      </c>
      <c r="V1063" s="64">
        <f t="shared" si="50"/>
        <v>1050</v>
      </c>
      <c r="W1063" s="51" t="str" cm="1">
        <f t="array" ref="W1063">_xlfn.IFS(
OR(W1062=$B$4, W1062=""),"",
TRUE,W1062+1
)</f>
        <v/>
      </c>
      <c r="X1063" s="51" t="str" cm="1">
        <f t="array" ref="X1063">_xlfn.IFS(X1062="","",
W1063="", "",
AND($B$3="İllik"),DATE(YEAR(X1062)+1,MONTH(X1062),DAY(X1062) ),
AND($B$3="Aylıq", $AH$14="Not end"), EDATE(X1062,1),
AND($B$3="Aylıq", $AH$14="End"), EOMONTH(X1062,1)
)</f>
        <v/>
      </c>
      <c r="Y1063" s="51" t="str" cm="1">
        <f t="array" aca="1" ref="Y1063" ca="1">_xlfn.IFS(
AND($B$7="Dövrün əvvəlində", Y1062&lt;=last_rou_date), DATE(YEAR(Y1062)+1, 12, 31),
AND($B$7="Dövrün sonunda", Y1062&lt;=last_payment_date), DATE(YEAR(Y1062)+1, 12, 31),
TRUE, ""
)</f>
        <v/>
      </c>
      <c r="Z1063" s="75" t="str" cm="1">
        <f t="array" aca="1" ref="Z1063" ca="1">_xlfn.IFS(
AND($AN$14="Not year_end", Z1062&gt;last_payment_date), "",
AND($AN$14="Year_end", Z1062&gt;=last_payment_date), "",
AND($AN$14="Year_end"), DATE(YEAR(Z1062+1), 12, 31),
AND($AN$14="Not year_end", MONTH(Z1062)=12, DAY(Z1062)=31), DATE(YEAR(Z1061)+1, MONTH(Z1061), DAY(Z1061)),
AND($AN$14="Not year_end", OR(MONTH(Z1062)&lt;&gt;12, DAY(Z1062)&lt;&gt;31) ), DATE(YEAR(Z1062), 12, 31)
)</f>
        <v/>
      </c>
      <c r="AA1063" s="75" t="str" cm="1">
        <f t="array" aca="1" ref="AA1063" ca="1">_xlfn.IFS(AA1062="", "",
AND(AA1062=last_payment_date, OR(MONTH(AA1062)&lt;&gt;12, DAY(AA1062)&lt;&gt;31) ), DATE(YEAR(AA1062), 12, 31),
AND(MONTH(AA1062)=12, DAY(AA1062)=31, AA1062&gt;=last_payment_date), "",
AND(MONTH(AA1062)=12, DAY(AA1062)&lt;&gt;31),  EOMONTH(AA1062,0),
AND(MONTH(AA1062)=12, DAY(AA1062)=31, $AH$14="Not end"),  EDATE(AA1061,1),
AND($AH$14="Not end"), EDATE(AA1062, 1),
AND($AH$14="End"), EOMONTH(AA1062, 1)
)</f>
        <v/>
      </c>
      <c r="AB1063" s="75" t="str" cm="1">
        <f t="array" aca="1" ref="AB1063" ca="1">_xlfn.IFS(AB1062="","",
AND(AB1062=last_rou_date), "",
AND($B$3="İllik"),DATE(YEAR(AB1062)+1,MONTH(AB1062),DAY(AB1062) ),
AND($B$3="Aylıq", $AH$14="Not end"), EDATE(AB1062,1),
AND($B$3="Aylıq", $AH$14="End"), EOMONTH(AB1062,1)
)</f>
        <v/>
      </c>
      <c r="AC1063" s="75" t="str" cm="1">
        <f t="array" aca="1" ref="AC1063" ca="1">_xlfn.IFS(
AND($AN$14="Not year_end", AC1062&gt;last_rou_date), "",
AND($AN$14="Year_end", AC1062&gt;=last_rou_date), "",
AND($AN$14="Year_end"), DATE(YEAR(AC1062+1), 12, 31),
AND($AN$14="Not year_end", MONTH(AC1062)=12, DAY(AC1062)=31), DATE(YEAR(AC1061)+1, MONTH(AC1061), DAY(AC1061)),
AND($AN$14="Not year_end", OR(MONTH(AC1062)&lt;&gt;12, DAY(AC1062)&lt;&gt;31) ), DATE(YEAR(AC1062), 12, 31)
)</f>
        <v/>
      </c>
      <c r="AD1063" s="75" t="str" cm="1">
        <f t="array" aca="1" ref="AD1063" ca="1">_xlfn.IFS(AD1062="", "",
AND(AD1062=last_rou_date, OR(MONTH(AD1062)&lt;&gt;12, DAY(AD1062)&lt;&gt;31) ), DATE(YEAR(AD1062), 12, 31),
AND(MONTH(AD1062)=12, DAY(AD1062)=31, AD1062&gt;=last_rou_date), "",
AND(MONTH(AD1062)=12, DAY(AD1062)&lt;&gt;31),  EOMONTH(AD1062,0),
AND(MONTH(AD1062)=12, DAY(AD1062)=31, $AH$14="Not end"),  EDATE(AD1061,1),
AND($AH$14="Not end"), EDATE(AD1062, 1),
AND($AH$14="End"), EOMONTH(AD1062, 1)
)</f>
        <v/>
      </c>
      <c r="AE1063" s="51" t="str" cm="1">
        <f t="array" ref="AE1063">_xlfn.IFS(W1063="", "",
AND(W1063&gt;0, W1063&lt;=$B$4, $C$2="İllik artım, faiz olaraq", $D$2&gt;0, $B$3="İllik"), $B$5*((1+$D$2)^(W1063-1)),
AND(W1063&gt;0, W1063&lt;=$B$4, $C$2="İllik artım, faiz olaraq", $D$2&gt;0, $B$3="Aylıq"), $B$5*((1+$D$2)^ROUNDDOWN((W1063-1)/12,0)),
AND(W1063=1, $C$2="Aşağıdakı kimi dəyişir", ), $B$5,
AND(W1063&gt;1, W1063&lt;=$B$4, $C$2="Aşağıdakı kimi dəyişir"), IFERROR(VLOOKUP(W1063, $C$4:$D$7, 2, FALSE), AE1062),
AND(W1063&gt;0, W1063&lt;=$B$4), $B$5,
TRUE,0 )</f>
        <v/>
      </c>
      <c r="AF1063" s="51" t="str">
        <f t="shared" ca="1" si="49"/>
        <v/>
      </c>
    </row>
    <row r="1064" spans="1:32" x14ac:dyDescent="0.4">
      <c r="A1064" s="13" t="str" cm="1">
        <f t="array" aca="1" ref="A1064" ca="1">_xlfn.IFS(
AND(SUMIFS(lease_table_interest_accruals, lease_table_dates, A1063)&gt;0, COUNTIFS($E$14:E1063, "Interest accrual", $A$14:A1063, A1063)=0),  A1063,
AND(SUMIFS(lease_table_payments, lease_table_dates, A1063)&gt;0, COUNTIFS($E$14:E1063, "Payment", $A$14:A1063, A1063)=0),  A1063,
AND(SUMIFS(rou_table_deprs, rou_table_dates, A1063)&gt;0, COUNTIFS($E$14:E1063, "Depreciation", $A$14:A1063, A1063)=0),  A1063,
TRUE,  IFERROR(INDEX(rou_table_dates,  MATCH(A1063, rou_table_dates)+1, ), "")
)</f>
        <v/>
      </c>
      <c r="B1064" s="1" t="str" cm="1">
        <f t="array" aca="1" ref="B1064" ca="1">_xlfn.IFS(
AND(E1064="Payment", A1064=$B$2), $AM$14,
E1064="Payment", $AM$15,
E1064="Interest accrual", $AM$18,
E1064="Depreciation", $AM$17,
TRUE, "")</f>
        <v/>
      </c>
      <c r="C1064" s="1" t="str" cm="1">
        <f t="array" aca="1" ref="C1064" ca="1">_xlfn.IFS(
E1064="Payment", $AM$19,
E1064="Interest accrual", $AM$15,
E1064="Depreciation", $AM$16,
TRUE, "")</f>
        <v/>
      </c>
      <c r="D1064" s="1" t="str" cm="1">
        <f t="array" aca="1" ref="D1064" ca="1">_xlfn.IFS(
E1064="Payment", _xlfn.XLOOKUP(A1064, lease_table_dates, lease_table_payments, 0, 0),
E1064="Interest accrual", _xlfn.XLOOKUP(A1064, lease_table_dates, lease_table_interest_accruals, 0, 0),
E1064="Depreciation", _xlfn.XLOOKUP(A1064, rou_table_dates, rou_table_deprs, 0, 0),
TRUE, ""
)</f>
        <v/>
      </c>
      <c r="E1064" s="7" t="str" cm="1">
        <f t="array" aca="1" ref="E1064" ca="1">_xlfn.IFS(
AND(SUMIFS(lease_table_interest_accruals, lease_table_dates, A1064)&gt;0, COUNTIFS($E$14:E1063, "Interest accrual", $A$14:A1063, A1064)=0), "Interest accrual",
AND(SUMIFS(lease_table_payments, lease_table_dates, A1064)&gt;0, COUNTIFS($E$14:E1063, "Payment", $A$14:A1063, A1064)=0), "Payment",
AND(SUMIFS(rou_table_deprs, rou_table_dates, A1064)&gt;0, COUNTIFS($E$14:E1063, "Depreciation", $A$14:A1063, A1064)=0), "Depreciation",
TRUE,  ""
)</f>
        <v/>
      </c>
      <c r="G1064" s="13" t="str" cm="1">
        <f t="array" aca="1" ref="G1064" ca="1">_xlfn.IFS(
AND($B$11="Hə", $B$3="İllik"), Z1064,
AND($B$11="Hə", $B$3="Aylıq"), AA1064,
$B$11="Yox", X1064)</f>
        <v/>
      </c>
      <c r="H1064" s="1" t="str" cm="1">
        <f t="array" aca="1" ref="H1064" ca="1">_xlfn.IFS( G1064="", "",
TRUE, ROUND( H1063+I1064-J1064, 2) )</f>
        <v/>
      </c>
      <c r="I1064" s="1" t="str" cm="1">
        <f t="array" aca="1" ref="I1064" ca="1">_xlfn.IFS(G1064="", "",
G1064=last_payment_date, (J1064-H1063),
 TRUE,  -  (H1063- H1063* (1+$B$6)^ (_xlfn.DAYS(G1064,G1063)/365) )
)</f>
        <v/>
      </c>
      <c r="J1064" s="1" t="str" cm="1">
        <f t="array" aca="1" ref="J1064" ca="1">_xlfn.IFS(G1064="", "",
TRUE, _xlfn.XLOOKUP(G1064,  payment_dates, payments,0,0)
)</f>
        <v/>
      </c>
      <c r="L1064" s="8" t="str" cm="1">
        <f t="array" aca="1" ref="L1064" ca="1">_xlfn.IFS(
AND($B$11="Hə", $B$3="İllik"), AC1064,
AND($B$11="Hə", $B$3="Aylıq"), AD1064,
$B$11="Yox", AB1064)</f>
        <v/>
      </c>
      <c r="M1064" s="1" t="str" cm="1">
        <f t="array" aca="1" ref="M1064" ca="1">_xlfn.IFS( L1064="", "",
(M1063-N1064)&lt;=0.5, 0,
TRUE,  M1063-N1064)</f>
        <v/>
      </c>
      <c r="N1064" s="7" t="str" cm="1">
        <f t="array" aca="1" ref="N1064" ca="1">_xlfn.IFS(
L1064="", "",
TRUE, MIN(M1063, ROUND($M$14/ (last_rou_date - $B$2) * (L1064-L1063), 2) )
)</f>
        <v/>
      </c>
      <c r="P1064" s="59" t="str">
        <f t="shared" ca="1" si="48"/>
        <v/>
      </c>
      <c r="Q1064" s="1" t="str" cm="1">
        <f t="array" aca="1" ref="Q1064" ca="1">_xlfn.IFS(P1064="","",
$B$11="Hə", _xlfn.XLOOKUP(DATE(P1064, 12, 31), rou_table_dates, rou_table_nbvs,0, 0),
TRUE,  MAX(0, ROUND($M$14 - $M$14/ (last_rou_date - $B$2) * (DATE(P1064,12,31) - $B$2), 2) )
)</f>
        <v/>
      </c>
      <c r="R1064" s="1" t="str" cm="1">
        <f t="array" aca="1" ref="R1064" ca="1">_xlfn.IFS(P1064="","",
$B$11="Hə", _xlfn.XLOOKUP(DATE(P1064, 12, 31), lease_table_dates, lease_table_balances,0, 0),
TRUE, IFERROR( XNPV($B$6, IF(payment_dates &gt;DATE(P1064, 12, 31), payments,  0),  IF(payment_dates &gt;DATE(P1064, 12, 31), payment_dates,  DATE(P1064, 12, 31))    ),0)
)</f>
        <v/>
      </c>
      <c r="S1064" s="1" t="str" cm="1">
        <f t="array" aca="1" ref="S1064" ca="1">_xlfn.IFS(P1064="","",
TRUE,  MIN( MIN(Q1063, $M$14), ROUND($M$14/ (last_rou_date - $B$2) * (DATE(P1064,12,31) - MAX($B$2, DATE(P1064-1, 12, 31))), 2) )
)</f>
        <v/>
      </c>
      <c r="T1064" s="7" t="str" cm="1">
        <f t="array" aca="1" ref="T1064" ca="1">_xlfn.IFS(P1064="", "",
ISTEXT(R1063), R1064- (H1064 - SUMIFS( lease_table_payments, lease_table_years, P1064) -$AG$14 ),
AND(ISNUMBER(R1063), R1064&lt;&gt;""),   R1064- (R1063 - SUMIFS( lease_table_payments, lease_table_years, P1064) )
)</f>
        <v/>
      </c>
      <c r="V1064" s="64">
        <f t="shared" si="50"/>
        <v>1051</v>
      </c>
      <c r="W1064" s="51" t="str" cm="1">
        <f t="array" ref="W1064">_xlfn.IFS(
OR(W1063=$B$4, W1063=""),"",
TRUE,W1063+1
)</f>
        <v/>
      </c>
      <c r="X1064" s="51" t="str" cm="1">
        <f t="array" ref="X1064">_xlfn.IFS(X1063="","",
W1064="", "",
AND($B$3="İllik"),DATE(YEAR(X1063)+1,MONTH(X1063),DAY(X1063) ),
AND($B$3="Aylıq", $AH$14="Not end"), EDATE(X1063,1),
AND($B$3="Aylıq", $AH$14="End"), EOMONTH(X1063,1)
)</f>
        <v/>
      </c>
      <c r="Y1064" s="51" t="str" cm="1">
        <f t="array" aca="1" ref="Y1064" ca="1">_xlfn.IFS(
AND($B$7="Dövrün əvvəlində", Y1063&lt;=last_rou_date), DATE(YEAR(Y1063)+1, 12, 31),
AND($B$7="Dövrün sonunda", Y1063&lt;=last_payment_date), DATE(YEAR(Y1063)+1, 12, 31),
TRUE, ""
)</f>
        <v/>
      </c>
      <c r="Z1064" s="75" t="str" cm="1">
        <f t="array" aca="1" ref="Z1064" ca="1">_xlfn.IFS(
AND($AN$14="Not year_end", Z1063&gt;last_payment_date), "",
AND($AN$14="Year_end", Z1063&gt;=last_payment_date), "",
AND($AN$14="Year_end"), DATE(YEAR(Z1063+1), 12, 31),
AND($AN$14="Not year_end", MONTH(Z1063)=12, DAY(Z1063)=31), DATE(YEAR(Z1062)+1, MONTH(Z1062), DAY(Z1062)),
AND($AN$14="Not year_end", OR(MONTH(Z1063)&lt;&gt;12, DAY(Z1063)&lt;&gt;31) ), DATE(YEAR(Z1063), 12, 31)
)</f>
        <v/>
      </c>
      <c r="AA1064" s="75" t="str" cm="1">
        <f t="array" aca="1" ref="AA1064" ca="1">_xlfn.IFS(AA1063="", "",
AND(AA1063=last_payment_date, OR(MONTH(AA1063)&lt;&gt;12, DAY(AA1063)&lt;&gt;31) ), DATE(YEAR(AA1063), 12, 31),
AND(MONTH(AA1063)=12, DAY(AA1063)=31, AA1063&gt;=last_payment_date), "",
AND(MONTH(AA1063)=12, DAY(AA1063)&lt;&gt;31),  EOMONTH(AA1063,0),
AND(MONTH(AA1063)=12, DAY(AA1063)=31, $AH$14="Not end"),  EDATE(AA1062,1),
AND($AH$14="Not end"), EDATE(AA1063, 1),
AND($AH$14="End"), EOMONTH(AA1063, 1)
)</f>
        <v/>
      </c>
      <c r="AB1064" s="75" t="str" cm="1">
        <f t="array" aca="1" ref="AB1064" ca="1">_xlfn.IFS(AB1063="","",
AND(AB1063=last_rou_date), "",
AND($B$3="İllik"),DATE(YEAR(AB1063)+1,MONTH(AB1063),DAY(AB1063) ),
AND($B$3="Aylıq", $AH$14="Not end"), EDATE(AB1063,1),
AND($B$3="Aylıq", $AH$14="End"), EOMONTH(AB1063,1)
)</f>
        <v/>
      </c>
      <c r="AC1064" s="75" t="str" cm="1">
        <f t="array" aca="1" ref="AC1064" ca="1">_xlfn.IFS(
AND($AN$14="Not year_end", AC1063&gt;last_rou_date), "",
AND($AN$14="Year_end", AC1063&gt;=last_rou_date), "",
AND($AN$14="Year_end"), DATE(YEAR(AC1063+1), 12, 31),
AND($AN$14="Not year_end", MONTH(AC1063)=12, DAY(AC1063)=31), DATE(YEAR(AC1062)+1, MONTH(AC1062), DAY(AC1062)),
AND($AN$14="Not year_end", OR(MONTH(AC1063)&lt;&gt;12, DAY(AC1063)&lt;&gt;31) ), DATE(YEAR(AC1063), 12, 31)
)</f>
        <v/>
      </c>
      <c r="AD1064" s="75" t="str" cm="1">
        <f t="array" aca="1" ref="AD1064" ca="1">_xlfn.IFS(AD1063="", "",
AND(AD1063=last_rou_date, OR(MONTH(AD1063)&lt;&gt;12, DAY(AD1063)&lt;&gt;31) ), DATE(YEAR(AD1063), 12, 31),
AND(MONTH(AD1063)=12, DAY(AD1063)=31, AD1063&gt;=last_rou_date), "",
AND(MONTH(AD1063)=12, DAY(AD1063)&lt;&gt;31),  EOMONTH(AD1063,0),
AND(MONTH(AD1063)=12, DAY(AD1063)=31, $AH$14="Not end"),  EDATE(AD1062,1),
AND($AH$14="Not end"), EDATE(AD1063, 1),
AND($AH$14="End"), EOMONTH(AD1063, 1)
)</f>
        <v/>
      </c>
      <c r="AE1064" s="51" t="str" cm="1">
        <f t="array" ref="AE1064">_xlfn.IFS(W1064="", "",
AND(W1064&gt;0, W1064&lt;=$B$4, $C$2="İllik artım, faiz olaraq", $D$2&gt;0, $B$3="İllik"), $B$5*((1+$D$2)^(W1064-1)),
AND(W1064&gt;0, W1064&lt;=$B$4, $C$2="İllik artım, faiz olaraq", $D$2&gt;0, $B$3="Aylıq"), $B$5*((1+$D$2)^ROUNDDOWN((W1064-1)/12,0)),
AND(W1064=1, $C$2="Aşağıdakı kimi dəyişir", ), $B$5,
AND(W1064&gt;1, W1064&lt;=$B$4, $C$2="Aşağıdakı kimi dəyişir"), IFERROR(VLOOKUP(W1064, $C$4:$D$7, 2, FALSE), AE1063),
AND(W1064&gt;0, W1064&lt;=$B$4), $B$5,
TRUE,0 )</f>
        <v/>
      </c>
      <c r="AF1064" s="51" t="str">
        <f t="shared" ca="1" si="49"/>
        <v/>
      </c>
    </row>
    <row r="1065" spans="1:32" x14ac:dyDescent="0.4">
      <c r="A1065" s="13" t="str" cm="1">
        <f t="array" aca="1" ref="A1065" ca="1">_xlfn.IFS(
AND(SUMIFS(lease_table_interest_accruals, lease_table_dates, A1064)&gt;0, COUNTIFS($E$14:E1064, "Interest accrual", $A$14:A1064, A1064)=0),  A1064,
AND(SUMIFS(lease_table_payments, lease_table_dates, A1064)&gt;0, COUNTIFS($E$14:E1064, "Payment", $A$14:A1064, A1064)=0),  A1064,
AND(SUMIFS(rou_table_deprs, rou_table_dates, A1064)&gt;0, COUNTIFS($E$14:E1064, "Depreciation", $A$14:A1064, A1064)=0),  A1064,
TRUE,  IFERROR(INDEX(rou_table_dates,  MATCH(A1064, rou_table_dates)+1, ), "")
)</f>
        <v/>
      </c>
      <c r="B1065" s="1" t="str" cm="1">
        <f t="array" aca="1" ref="B1065" ca="1">_xlfn.IFS(
AND(E1065="Payment", A1065=$B$2), $AM$14,
E1065="Payment", $AM$15,
E1065="Interest accrual", $AM$18,
E1065="Depreciation", $AM$17,
TRUE, "")</f>
        <v/>
      </c>
      <c r="C1065" s="1" t="str" cm="1">
        <f t="array" aca="1" ref="C1065" ca="1">_xlfn.IFS(
E1065="Payment", $AM$19,
E1065="Interest accrual", $AM$15,
E1065="Depreciation", $AM$16,
TRUE, "")</f>
        <v/>
      </c>
      <c r="D1065" s="1" t="str" cm="1">
        <f t="array" aca="1" ref="D1065" ca="1">_xlfn.IFS(
E1065="Payment", _xlfn.XLOOKUP(A1065, lease_table_dates, lease_table_payments, 0, 0),
E1065="Interest accrual", _xlfn.XLOOKUP(A1065, lease_table_dates, lease_table_interest_accruals, 0, 0),
E1065="Depreciation", _xlfn.XLOOKUP(A1065, rou_table_dates, rou_table_deprs, 0, 0),
TRUE, ""
)</f>
        <v/>
      </c>
      <c r="E1065" s="7" t="str" cm="1">
        <f t="array" aca="1" ref="E1065" ca="1">_xlfn.IFS(
AND(SUMIFS(lease_table_interest_accruals, lease_table_dates, A1065)&gt;0, COUNTIFS($E$14:E1064, "Interest accrual", $A$14:A1064, A1065)=0), "Interest accrual",
AND(SUMIFS(lease_table_payments, lease_table_dates, A1065)&gt;0, COUNTIFS($E$14:E1064, "Payment", $A$14:A1064, A1065)=0), "Payment",
AND(SUMIFS(rou_table_deprs, rou_table_dates, A1065)&gt;0, COUNTIFS($E$14:E1064, "Depreciation", $A$14:A1064, A1065)=0), "Depreciation",
TRUE,  ""
)</f>
        <v/>
      </c>
      <c r="G1065" s="13" t="str" cm="1">
        <f t="array" aca="1" ref="G1065" ca="1">_xlfn.IFS(
AND($B$11="Hə", $B$3="İllik"), Z1065,
AND($B$11="Hə", $B$3="Aylıq"), AA1065,
$B$11="Yox", X1065)</f>
        <v/>
      </c>
      <c r="H1065" s="1" t="str" cm="1">
        <f t="array" aca="1" ref="H1065" ca="1">_xlfn.IFS( G1065="", "",
TRUE, ROUND( H1064+I1065-J1065, 2) )</f>
        <v/>
      </c>
      <c r="I1065" s="1" t="str" cm="1">
        <f t="array" aca="1" ref="I1065" ca="1">_xlfn.IFS(G1065="", "",
G1065=last_payment_date, (J1065-H1064),
 TRUE,  -  (H1064- H1064* (1+$B$6)^ (_xlfn.DAYS(G1065,G1064)/365) )
)</f>
        <v/>
      </c>
      <c r="J1065" s="1" t="str" cm="1">
        <f t="array" aca="1" ref="J1065" ca="1">_xlfn.IFS(G1065="", "",
TRUE, _xlfn.XLOOKUP(G1065,  payment_dates, payments,0,0)
)</f>
        <v/>
      </c>
      <c r="L1065" s="8" t="str" cm="1">
        <f t="array" aca="1" ref="L1065" ca="1">_xlfn.IFS(
AND($B$11="Hə", $B$3="İllik"), AC1065,
AND($B$11="Hə", $B$3="Aylıq"), AD1065,
$B$11="Yox", AB1065)</f>
        <v/>
      </c>
      <c r="M1065" s="1" t="str" cm="1">
        <f t="array" aca="1" ref="M1065" ca="1">_xlfn.IFS( L1065="", "",
(M1064-N1065)&lt;=0.5, 0,
TRUE,  M1064-N1065)</f>
        <v/>
      </c>
      <c r="N1065" s="7" t="str" cm="1">
        <f t="array" aca="1" ref="N1065" ca="1">_xlfn.IFS(
L1065="", "",
TRUE, MIN(M1064, ROUND($M$14/ (last_rou_date - $B$2) * (L1065-L1064), 2) )
)</f>
        <v/>
      </c>
      <c r="P1065" s="59" t="str">
        <f t="shared" ca="1" si="48"/>
        <v/>
      </c>
      <c r="Q1065" s="1" t="str" cm="1">
        <f t="array" aca="1" ref="Q1065" ca="1">_xlfn.IFS(P1065="","",
$B$11="Hə", _xlfn.XLOOKUP(DATE(P1065, 12, 31), rou_table_dates, rou_table_nbvs,0, 0),
TRUE,  MAX(0, ROUND($M$14 - $M$14/ (last_rou_date - $B$2) * (DATE(P1065,12,31) - $B$2), 2) )
)</f>
        <v/>
      </c>
      <c r="R1065" s="1" t="str" cm="1">
        <f t="array" aca="1" ref="R1065" ca="1">_xlfn.IFS(P1065="","",
$B$11="Hə", _xlfn.XLOOKUP(DATE(P1065, 12, 31), lease_table_dates, lease_table_balances,0, 0),
TRUE, IFERROR( XNPV($B$6, IF(payment_dates &gt;DATE(P1065, 12, 31), payments,  0),  IF(payment_dates &gt;DATE(P1065, 12, 31), payment_dates,  DATE(P1065, 12, 31))    ),0)
)</f>
        <v/>
      </c>
      <c r="S1065" s="1" t="str" cm="1">
        <f t="array" aca="1" ref="S1065" ca="1">_xlfn.IFS(P1065="","",
TRUE,  MIN( MIN(Q1064, $M$14), ROUND($M$14/ (last_rou_date - $B$2) * (DATE(P1065,12,31) - MAX($B$2, DATE(P1065-1, 12, 31))), 2) )
)</f>
        <v/>
      </c>
      <c r="T1065" s="7" t="str" cm="1">
        <f t="array" aca="1" ref="T1065" ca="1">_xlfn.IFS(P1065="", "",
ISTEXT(R1064), R1065- (H1065 - SUMIFS( lease_table_payments, lease_table_years, P1065) -$AG$14 ),
AND(ISNUMBER(R1064), R1065&lt;&gt;""),   R1065- (R1064 - SUMIFS( lease_table_payments, lease_table_years, P1065) )
)</f>
        <v/>
      </c>
      <c r="V1065" s="64">
        <f t="shared" si="50"/>
        <v>1052</v>
      </c>
      <c r="W1065" s="51" t="str" cm="1">
        <f t="array" ref="W1065">_xlfn.IFS(
OR(W1064=$B$4, W1064=""),"",
TRUE,W1064+1
)</f>
        <v/>
      </c>
      <c r="X1065" s="51" t="str" cm="1">
        <f t="array" ref="X1065">_xlfn.IFS(X1064="","",
W1065="", "",
AND($B$3="İllik"),DATE(YEAR(X1064)+1,MONTH(X1064),DAY(X1064) ),
AND($B$3="Aylıq", $AH$14="Not end"), EDATE(X1064,1),
AND($B$3="Aylıq", $AH$14="End"), EOMONTH(X1064,1)
)</f>
        <v/>
      </c>
      <c r="Y1065" s="51" t="str" cm="1">
        <f t="array" aca="1" ref="Y1065" ca="1">_xlfn.IFS(
AND($B$7="Dövrün əvvəlində", Y1064&lt;=last_rou_date), DATE(YEAR(Y1064)+1, 12, 31),
AND($B$7="Dövrün sonunda", Y1064&lt;=last_payment_date), DATE(YEAR(Y1064)+1, 12, 31),
TRUE, ""
)</f>
        <v/>
      </c>
      <c r="Z1065" s="75" t="str" cm="1">
        <f t="array" aca="1" ref="Z1065" ca="1">_xlfn.IFS(
AND($AN$14="Not year_end", Z1064&gt;last_payment_date), "",
AND($AN$14="Year_end", Z1064&gt;=last_payment_date), "",
AND($AN$14="Year_end"), DATE(YEAR(Z1064+1), 12, 31),
AND($AN$14="Not year_end", MONTH(Z1064)=12, DAY(Z1064)=31), DATE(YEAR(Z1063)+1, MONTH(Z1063), DAY(Z1063)),
AND($AN$14="Not year_end", OR(MONTH(Z1064)&lt;&gt;12, DAY(Z1064)&lt;&gt;31) ), DATE(YEAR(Z1064), 12, 31)
)</f>
        <v/>
      </c>
      <c r="AA1065" s="75" t="str" cm="1">
        <f t="array" aca="1" ref="AA1065" ca="1">_xlfn.IFS(AA1064="", "",
AND(AA1064=last_payment_date, OR(MONTH(AA1064)&lt;&gt;12, DAY(AA1064)&lt;&gt;31) ), DATE(YEAR(AA1064), 12, 31),
AND(MONTH(AA1064)=12, DAY(AA1064)=31, AA1064&gt;=last_payment_date), "",
AND(MONTH(AA1064)=12, DAY(AA1064)&lt;&gt;31),  EOMONTH(AA1064,0),
AND(MONTH(AA1064)=12, DAY(AA1064)=31, $AH$14="Not end"),  EDATE(AA1063,1),
AND($AH$14="Not end"), EDATE(AA1064, 1),
AND($AH$14="End"), EOMONTH(AA1064, 1)
)</f>
        <v/>
      </c>
      <c r="AB1065" s="75" t="str" cm="1">
        <f t="array" aca="1" ref="AB1065" ca="1">_xlfn.IFS(AB1064="","",
AND(AB1064=last_rou_date), "",
AND($B$3="İllik"),DATE(YEAR(AB1064)+1,MONTH(AB1064),DAY(AB1064) ),
AND($B$3="Aylıq", $AH$14="Not end"), EDATE(AB1064,1),
AND($B$3="Aylıq", $AH$14="End"), EOMONTH(AB1064,1)
)</f>
        <v/>
      </c>
      <c r="AC1065" s="75" t="str" cm="1">
        <f t="array" aca="1" ref="AC1065" ca="1">_xlfn.IFS(
AND($AN$14="Not year_end", AC1064&gt;last_rou_date), "",
AND($AN$14="Year_end", AC1064&gt;=last_rou_date), "",
AND($AN$14="Year_end"), DATE(YEAR(AC1064+1), 12, 31),
AND($AN$14="Not year_end", MONTH(AC1064)=12, DAY(AC1064)=31), DATE(YEAR(AC1063)+1, MONTH(AC1063), DAY(AC1063)),
AND($AN$14="Not year_end", OR(MONTH(AC1064)&lt;&gt;12, DAY(AC1064)&lt;&gt;31) ), DATE(YEAR(AC1064), 12, 31)
)</f>
        <v/>
      </c>
      <c r="AD1065" s="75" t="str" cm="1">
        <f t="array" aca="1" ref="AD1065" ca="1">_xlfn.IFS(AD1064="", "",
AND(AD1064=last_rou_date, OR(MONTH(AD1064)&lt;&gt;12, DAY(AD1064)&lt;&gt;31) ), DATE(YEAR(AD1064), 12, 31),
AND(MONTH(AD1064)=12, DAY(AD1064)=31, AD1064&gt;=last_rou_date), "",
AND(MONTH(AD1064)=12, DAY(AD1064)&lt;&gt;31),  EOMONTH(AD1064,0),
AND(MONTH(AD1064)=12, DAY(AD1064)=31, $AH$14="Not end"),  EDATE(AD1063,1),
AND($AH$14="Not end"), EDATE(AD1064, 1),
AND($AH$14="End"), EOMONTH(AD1064, 1)
)</f>
        <v/>
      </c>
      <c r="AE1065" s="51" t="str" cm="1">
        <f t="array" ref="AE1065">_xlfn.IFS(W1065="", "",
AND(W1065&gt;0, W1065&lt;=$B$4, $C$2="İllik artım, faiz olaraq", $D$2&gt;0, $B$3="İllik"), $B$5*((1+$D$2)^(W1065-1)),
AND(W1065&gt;0, W1065&lt;=$B$4, $C$2="İllik artım, faiz olaraq", $D$2&gt;0, $B$3="Aylıq"), $B$5*((1+$D$2)^ROUNDDOWN((W1065-1)/12,0)),
AND(W1065=1, $C$2="Aşağıdakı kimi dəyişir", ), $B$5,
AND(W1065&gt;1, W1065&lt;=$B$4, $C$2="Aşağıdakı kimi dəyişir"), IFERROR(VLOOKUP(W1065, $C$4:$D$7, 2, FALSE), AE1064),
AND(W1065&gt;0, W1065&lt;=$B$4), $B$5,
TRUE,0 )</f>
        <v/>
      </c>
      <c r="AF1065" s="51" t="str">
        <f t="shared" ca="1" si="49"/>
        <v/>
      </c>
    </row>
    <row r="1066" spans="1:32" x14ac:dyDescent="0.4">
      <c r="A1066" s="13" t="str" cm="1">
        <f t="array" aca="1" ref="A1066" ca="1">_xlfn.IFS(
AND(SUMIFS(lease_table_interest_accruals, lease_table_dates, A1065)&gt;0, COUNTIFS($E$14:E1065, "Interest accrual", $A$14:A1065, A1065)=0),  A1065,
AND(SUMIFS(lease_table_payments, lease_table_dates, A1065)&gt;0, COUNTIFS($E$14:E1065, "Payment", $A$14:A1065, A1065)=0),  A1065,
AND(SUMIFS(rou_table_deprs, rou_table_dates, A1065)&gt;0, COUNTIFS($E$14:E1065, "Depreciation", $A$14:A1065, A1065)=0),  A1065,
TRUE,  IFERROR(INDEX(rou_table_dates,  MATCH(A1065, rou_table_dates)+1, ), "")
)</f>
        <v/>
      </c>
      <c r="B1066" s="1" t="str" cm="1">
        <f t="array" aca="1" ref="B1066" ca="1">_xlfn.IFS(
AND(E1066="Payment", A1066=$B$2), $AM$14,
E1066="Payment", $AM$15,
E1066="Interest accrual", $AM$18,
E1066="Depreciation", $AM$17,
TRUE, "")</f>
        <v/>
      </c>
      <c r="C1066" s="1" t="str" cm="1">
        <f t="array" aca="1" ref="C1066" ca="1">_xlfn.IFS(
E1066="Payment", $AM$19,
E1066="Interest accrual", $AM$15,
E1066="Depreciation", $AM$16,
TRUE, "")</f>
        <v/>
      </c>
      <c r="D1066" s="1" t="str" cm="1">
        <f t="array" aca="1" ref="D1066" ca="1">_xlfn.IFS(
E1066="Payment", _xlfn.XLOOKUP(A1066, lease_table_dates, lease_table_payments, 0, 0),
E1066="Interest accrual", _xlfn.XLOOKUP(A1066, lease_table_dates, lease_table_interest_accruals, 0, 0),
E1066="Depreciation", _xlfn.XLOOKUP(A1066, rou_table_dates, rou_table_deprs, 0, 0),
TRUE, ""
)</f>
        <v/>
      </c>
      <c r="E1066" s="7" t="str" cm="1">
        <f t="array" aca="1" ref="E1066" ca="1">_xlfn.IFS(
AND(SUMIFS(lease_table_interest_accruals, lease_table_dates, A1066)&gt;0, COUNTIFS($E$14:E1065, "Interest accrual", $A$14:A1065, A1066)=0), "Interest accrual",
AND(SUMIFS(lease_table_payments, lease_table_dates, A1066)&gt;0, COUNTIFS($E$14:E1065, "Payment", $A$14:A1065, A1066)=0), "Payment",
AND(SUMIFS(rou_table_deprs, rou_table_dates, A1066)&gt;0, COUNTIFS($E$14:E1065, "Depreciation", $A$14:A1065, A1066)=0), "Depreciation",
TRUE,  ""
)</f>
        <v/>
      </c>
      <c r="G1066" s="13" t="str" cm="1">
        <f t="array" aca="1" ref="G1066" ca="1">_xlfn.IFS(
AND($B$11="Hə", $B$3="İllik"), Z1066,
AND($B$11="Hə", $B$3="Aylıq"), AA1066,
$B$11="Yox", X1066)</f>
        <v/>
      </c>
      <c r="H1066" s="1" t="str" cm="1">
        <f t="array" aca="1" ref="H1066" ca="1">_xlfn.IFS( G1066="", "",
TRUE, ROUND( H1065+I1066-J1066, 2) )</f>
        <v/>
      </c>
      <c r="I1066" s="1" t="str" cm="1">
        <f t="array" aca="1" ref="I1066" ca="1">_xlfn.IFS(G1066="", "",
G1066=last_payment_date, (J1066-H1065),
 TRUE,  -  (H1065- H1065* (1+$B$6)^ (_xlfn.DAYS(G1066,G1065)/365) )
)</f>
        <v/>
      </c>
      <c r="J1066" s="1" t="str" cm="1">
        <f t="array" aca="1" ref="J1066" ca="1">_xlfn.IFS(G1066="", "",
TRUE, _xlfn.XLOOKUP(G1066,  payment_dates, payments,0,0)
)</f>
        <v/>
      </c>
      <c r="L1066" s="8" t="str" cm="1">
        <f t="array" aca="1" ref="L1066" ca="1">_xlfn.IFS(
AND($B$11="Hə", $B$3="İllik"), AC1066,
AND($B$11="Hə", $B$3="Aylıq"), AD1066,
$B$11="Yox", AB1066)</f>
        <v/>
      </c>
      <c r="M1066" s="1" t="str" cm="1">
        <f t="array" aca="1" ref="M1066" ca="1">_xlfn.IFS( L1066="", "",
(M1065-N1066)&lt;=0.5, 0,
TRUE,  M1065-N1066)</f>
        <v/>
      </c>
      <c r="N1066" s="7" t="str" cm="1">
        <f t="array" aca="1" ref="N1066" ca="1">_xlfn.IFS(
L1066="", "",
TRUE, MIN(M1065, ROUND($M$14/ (last_rou_date - $B$2) * (L1066-L1065), 2) )
)</f>
        <v/>
      </c>
      <c r="P1066" s="59" t="str">
        <f t="shared" ca="1" si="48"/>
        <v/>
      </c>
      <c r="Q1066" s="1" t="str" cm="1">
        <f t="array" aca="1" ref="Q1066" ca="1">_xlfn.IFS(P1066="","",
$B$11="Hə", _xlfn.XLOOKUP(DATE(P1066, 12, 31), rou_table_dates, rou_table_nbvs,0, 0),
TRUE,  MAX(0, ROUND($M$14 - $M$14/ (last_rou_date - $B$2) * (DATE(P1066,12,31) - $B$2), 2) )
)</f>
        <v/>
      </c>
      <c r="R1066" s="1" t="str" cm="1">
        <f t="array" aca="1" ref="R1066" ca="1">_xlfn.IFS(P1066="","",
$B$11="Hə", _xlfn.XLOOKUP(DATE(P1066, 12, 31), lease_table_dates, lease_table_balances,0, 0),
TRUE, IFERROR( XNPV($B$6, IF(payment_dates &gt;DATE(P1066, 12, 31), payments,  0),  IF(payment_dates &gt;DATE(P1066, 12, 31), payment_dates,  DATE(P1066, 12, 31))    ),0)
)</f>
        <v/>
      </c>
      <c r="S1066" s="1" t="str" cm="1">
        <f t="array" aca="1" ref="S1066" ca="1">_xlfn.IFS(P1066="","",
TRUE,  MIN( MIN(Q1065, $M$14), ROUND($M$14/ (last_rou_date - $B$2) * (DATE(P1066,12,31) - MAX($B$2, DATE(P1066-1, 12, 31))), 2) )
)</f>
        <v/>
      </c>
      <c r="T1066" s="7" t="str" cm="1">
        <f t="array" aca="1" ref="T1066" ca="1">_xlfn.IFS(P1066="", "",
ISTEXT(R1065), R1066- (H1066 - SUMIFS( lease_table_payments, lease_table_years, P1066) -$AG$14 ),
AND(ISNUMBER(R1065), R1066&lt;&gt;""),   R1066- (R1065 - SUMIFS( lease_table_payments, lease_table_years, P1066) )
)</f>
        <v/>
      </c>
      <c r="V1066" s="64">
        <f t="shared" si="50"/>
        <v>1053</v>
      </c>
      <c r="W1066" s="51" t="str" cm="1">
        <f t="array" ref="W1066">_xlfn.IFS(
OR(W1065=$B$4, W1065=""),"",
TRUE,W1065+1
)</f>
        <v/>
      </c>
      <c r="X1066" s="51" t="str" cm="1">
        <f t="array" ref="X1066">_xlfn.IFS(X1065="","",
W1066="", "",
AND($B$3="İllik"),DATE(YEAR(X1065)+1,MONTH(X1065),DAY(X1065) ),
AND($B$3="Aylıq", $AH$14="Not end"), EDATE(X1065,1),
AND($B$3="Aylıq", $AH$14="End"), EOMONTH(X1065,1)
)</f>
        <v/>
      </c>
      <c r="Y1066" s="51" t="str" cm="1">
        <f t="array" aca="1" ref="Y1066" ca="1">_xlfn.IFS(
AND($B$7="Dövrün əvvəlində", Y1065&lt;=last_rou_date), DATE(YEAR(Y1065)+1, 12, 31),
AND($B$7="Dövrün sonunda", Y1065&lt;=last_payment_date), DATE(YEAR(Y1065)+1, 12, 31),
TRUE, ""
)</f>
        <v/>
      </c>
      <c r="Z1066" s="75" t="str" cm="1">
        <f t="array" aca="1" ref="Z1066" ca="1">_xlfn.IFS(
AND($AN$14="Not year_end", Z1065&gt;last_payment_date), "",
AND($AN$14="Year_end", Z1065&gt;=last_payment_date), "",
AND($AN$14="Year_end"), DATE(YEAR(Z1065+1), 12, 31),
AND($AN$14="Not year_end", MONTH(Z1065)=12, DAY(Z1065)=31), DATE(YEAR(Z1064)+1, MONTH(Z1064), DAY(Z1064)),
AND($AN$14="Not year_end", OR(MONTH(Z1065)&lt;&gt;12, DAY(Z1065)&lt;&gt;31) ), DATE(YEAR(Z1065), 12, 31)
)</f>
        <v/>
      </c>
      <c r="AA1066" s="75" t="str" cm="1">
        <f t="array" aca="1" ref="AA1066" ca="1">_xlfn.IFS(AA1065="", "",
AND(AA1065=last_payment_date, OR(MONTH(AA1065)&lt;&gt;12, DAY(AA1065)&lt;&gt;31) ), DATE(YEAR(AA1065), 12, 31),
AND(MONTH(AA1065)=12, DAY(AA1065)=31, AA1065&gt;=last_payment_date), "",
AND(MONTH(AA1065)=12, DAY(AA1065)&lt;&gt;31),  EOMONTH(AA1065,0),
AND(MONTH(AA1065)=12, DAY(AA1065)=31, $AH$14="Not end"),  EDATE(AA1064,1),
AND($AH$14="Not end"), EDATE(AA1065, 1),
AND($AH$14="End"), EOMONTH(AA1065, 1)
)</f>
        <v/>
      </c>
      <c r="AB1066" s="75" t="str" cm="1">
        <f t="array" aca="1" ref="AB1066" ca="1">_xlfn.IFS(AB1065="","",
AND(AB1065=last_rou_date), "",
AND($B$3="İllik"),DATE(YEAR(AB1065)+1,MONTH(AB1065),DAY(AB1065) ),
AND($B$3="Aylıq", $AH$14="Not end"), EDATE(AB1065,1),
AND($B$3="Aylıq", $AH$14="End"), EOMONTH(AB1065,1)
)</f>
        <v/>
      </c>
      <c r="AC1066" s="75" t="str" cm="1">
        <f t="array" aca="1" ref="AC1066" ca="1">_xlfn.IFS(
AND($AN$14="Not year_end", AC1065&gt;last_rou_date), "",
AND($AN$14="Year_end", AC1065&gt;=last_rou_date), "",
AND($AN$14="Year_end"), DATE(YEAR(AC1065+1), 12, 31),
AND($AN$14="Not year_end", MONTH(AC1065)=12, DAY(AC1065)=31), DATE(YEAR(AC1064)+1, MONTH(AC1064), DAY(AC1064)),
AND($AN$14="Not year_end", OR(MONTH(AC1065)&lt;&gt;12, DAY(AC1065)&lt;&gt;31) ), DATE(YEAR(AC1065), 12, 31)
)</f>
        <v/>
      </c>
      <c r="AD1066" s="75" t="str" cm="1">
        <f t="array" aca="1" ref="AD1066" ca="1">_xlfn.IFS(AD1065="", "",
AND(AD1065=last_rou_date, OR(MONTH(AD1065)&lt;&gt;12, DAY(AD1065)&lt;&gt;31) ), DATE(YEAR(AD1065), 12, 31),
AND(MONTH(AD1065)=12, DAY(AD1065)=31, AD1065&gt;=last_rou_date), "",
AND(MONTH(AD1065)=12, DAY(AD1065)&lt;&gt;31),  EOMONTH(AD1065,0),
AND(MONTH(AD1065)=12, DAY(AD1065)=31, $AH$14="Not end"),  EDATE(AD1064,1),
AND($AH$14="Not end"), EDATE(AD1065, 1),
AND($AH$14="End"), EOMONTH(AD1065, 1)
)</f>
        <v/>
      </c>
      <c r="AE1066" s="51" t="str" cm="1">
        <f t="array" ref="AE1066">_xlfn.IFS(W1066="", "",
AND(W1066&gt;0, W1066&lt;=$B$4, $C$2="İllik artım, faiz olaraq", $D$2&gt;0, $B$3="İllik"), $B$5*((1+$D$2)^(W1066-1)),
AND(W1066&gt;0, W1066&lt;=$B$4, $C$2="İllik artım, faiz olaraq", $D$2&gt;0, $B$3="Aylıq"), $B$5*((1+$D$2)^ROUNDDOWN((W1066-1)/12,0)),
AND(W1066=1, $C$2="Aşağıdakı kimi dəyişir", ), $B$5,
AND(W1066&gt;1, W1066&lt;=$B$4, $C$2="Aşağıdakı kimi dəyişir"), IFERROR(VLOOKUP(W1066, $C$4:$D$7, 2, FALSE), AE1065),
AND(W1066&gt;0, W1066&lt;=$B$4), $B$5,
TRUE,0 )</f>
        <v/>
      </c>
      <c r="AF1066" s="51" t="str">
        <f t="shared" ca="1" si="49"/>
        <v/>
      </c>
    </row>
    <row r="1067" spans="1:32" x14ac:dyDescent="0.4">
      <c r="A1067" s="13" t="str" cm="1">
        <f t="array" aca="1" ref="A1067" ca="1">_xlfn.IFS(
AND(SUMIFS(lease_table_interest_accruals, lease_table_dates, A1066)&gt;0, COUNTIFS($E$14:E1066, "Interest accrual", $A$14:A1066, A1066)=0),  A1066,
AND(SUMIFS(lease_table_payments, lease_table_dates, A1066)&gt;0, COUNTIFS($E$14:E1066, "Payment", $A$14:A1066, A1066)=0),  A1066,
AND(SUMIFS(rou_table_deprs, rou_table_dates, A1066)&gt;0, COUNTIFS($E$14:E1066, "Depreciation", $A$14:A1066, A1066)=0),  A1066,
TRUE,  IFERROR(INDEX(rou_table_dates,  MATCH(A1066, rou_table_dates)+1, ), "")
)</f>
        <v/>
      </c>
      <c r="B1067" s="1" t="str" cm="1">
        <f t="array" aca="1" ref="B1067" ca="1">_xlfn.IFS(
AND(E1067="Payment", A1067=$B$2), $AM$14,
E1067="Payment", $AM$15,
E1067="Interest accrual", $AM$18,
E1067="Depreciation", $AM$17,
TRUE, "")</f>
        <v/>
      </c>
      <c r="C1067" s="1" t="str" cm="1">
        <f t="array" aca="1" ref="C1067" ca="1">_xlfn.IFS(
E1067="Payment", $AM$19,
E1067="Interest accrual", $AM$15,
E1067="Depreciation", $AM$16,
TRUE, "")</f>
        <v/>
      </c>
      <c r="D1067" s="1" t="str" cm="1">
        <f t="array" aca="1" ref="D1067" ca="1">_xlfn.IFS(
E1067="Payment", _xlfn.XLOOKUP(A1067, lease_table_dates, lease_table_payments, 0, 0),
E1067="Interest accrual", _xlfn.XLOOKUP(A1067, lease_table_dates, lease_table_interest_accruals, 0, 0),
E1067="Depreciation", _xlfn.XLOOKUP(A1067, rou_table_dates, rou_table_deprs, 0, 0),
TRUE, ""
)</f>
        <v/>
      </c>
      <c r="E1067" s="7" t="str" cm="1">
        <f t="array" aca="1" ref="E1067" ca="1">_xlfn.IFS(
AND(SUMIFS(lease_table_interest_accruals, lease_table_dates, A1067)&gt;0, COUNTIFS($E$14:E1066, "Interest accrual", $A$14:A1066, A1067)=0), "Interest accrual",
AND(SUMIFS(lease_table_payments, lease_table_dates, A1067)&gt;0, COUNTIFS($E$14:E1066, "Payment", $A$14:A1066, A1067)=0), "Payment",
AND(SUMIFS(rou_table_deprs, rou_table_dates, A1067)&gt;0, COUNTIFS($E$14:E1066, "Depreciation", $A$14:A1066, A1067)=0), "Depreciation",
TRUE,  ""
)</f>
        <v/>
      </c>
      <c r="G1067" s="13" t="str" cm="1">
        <f t="array" aca="1" ref="G1067" ca="1">_xlfn.IFS(
AND($B$11="Hə", $B$3="İllik"), Z1067,
AND($B$11="Hə", $B$3="Aylıq"), AA1067,
$B$11="Yox", X1067)</f>
        <v/>
      </c>
      <c r="H1067" s="1" t="str" cm="1">
        <f t="array" aca="1" ref="H1067" ca="1">_xlfn.IFS( G1067="", "",
TRUE, ROUND( H1066+I1067-J1067, 2) )</f>
        <v/>
      </c>
      <c r="I1067" s="1" t="str" cm="1">
        <f t="array" aca="1" ref="I1067" ca="1">_xlfn.IFS(G1067="", "",
G1067=last_payment_date, (J1067-H1066),
 TRUE,  -  (H1066- H1066* (1+$B$6)^ (_xlfn.DAYS(G1067,G1066)/365) )
)</f>
        <v/>
      </c>
      <c r="J1067" s="1" t="str" cm="1">
        <f t="array" aca="1" ref="J1067" ca="1">_xlfn.IFS(G1067="", "",
TRUE, _xlfn.XLOOKUP(G1067,  payment_dates, payments,0,0)
)</f>
        <v/>
      </c>
      <c r="L1067" s="8" t="str" cm="1">
        <f t="array" aca="1" ref="L1067" ca="1">_xlfn.IFS(
AND($B$11="Hə", $B$3="İllik"), AC1067,
AND($B$11="Hə", $B$3="Aylıq"), AD1067,
$B$11="Yox", AB1067)</f>
        <v/>
      </c>
      <c r="M1067" s="1" t="str" cm="1">
        <f t="array" aca="1" ref="M1067" ca="1">_xlfn.IFS( L1067="", "",
(M1066-N1067)&lt;=0.5, 0,
TRUE,  M1066-N1067)</f>
        <v/>
      </c>
      <c r="N1067" s="7" t="str" cm="1">
        <f t="array" aca="1" ref="N1067" ca="1">_xlfn.IFS(
L1067="", "",
TRUE, MIN(M1066, ROUND($M$14/ (last_rou_date - $B$2) * (L1067-L1066), 2) )
)</f>
        <v/>
      </c>
      <c r="P1067" s="59" t="str">
        <f t="shared" ca="1" si="48"/>
        <v/>
      </c>
      <c r="Q1067" s="1" t="str" cm="1">
        <f t="array" aca="1" ref="Q1067" ca="1">_xlfn.IFS(P1067="","",
$B$11="Hə", _xlfn.XLOOKUP(DATE(P1067, 12, 31), rou_table_dates, rou_table_nbvs,0, 0),
TRUE,  MAX(0, ROUND($M$14 - $M$14/ (last_rou_date - $B$2) * (DATE(P1067,12,31) - $B$2), 2) )
)</f>
        <v/>
      </c>
      <c r="R1067" s="1" t="str" cm="1">
        <f t="array" aca="1" ref="R1067" ca="1">_xlfn.IFS(P1067="","",
$B$11="Hə", _xlfn.XLOOKUP(DATE(P1067, 12, 31), lease_table_dates, lease_table_balances,0, 0),
TRUE, IFERROR( XNPV($B$6, IF(payment_dates &gt;DATE(P1067, 12, 31), payments,  0),  IF(payment_dates &gt;DATE(P1067, 12, 31), payment_dates,  DATE(P1067, 12, 31))    ),0)
)</f>
        <v/>
      </c>
      <c r="S1067" s="1" t="str" cm="1">
        <f t="array" aca="1" ref="S1067" ca="1">_xlfn.IFS(P1067="","",
TRUE,  MIN( MIN(Q1066, $M$14), ROUND($M$14/ (last_rou_date - $B$2) * (DATE(P1067,12,31) - MAX($B$2, DATE(P1067-1, 12, 31))), 2) )
)</f>
        <v/>
      </c>
      <c r="T1067" s="7" t="str" cm="1">
        <f t="array" aca="1" ref="T1067" ca="1">_xlfn.IFS(P1067="", "",
ISTEXT(R1066), R1067- (H1067 - SUMIFS( lease_table_payments, lease_table_years, P1067) -$AG$14 ),
AND(ISNUMBER(R1066), R1067&lt;&gt;""),   R1067- (R1066 - SUMIFS( lease_table_payments, lease_table_years, P1067) )
)</f>
        <v/>
      </c>
      <c r="V1067" s="64">
        <f t="shared" si="50"/>
        <v>1054</v>
      </c>
      <c r="W1067" s="51" t="str" cm="1">
        <f t="array" ref="W1067">_xlfn.IFS(
OR(W1066=$B$4, W1066=""),"",
TRUE,W1066+1
)</f>
        <v/>
      </c>
      <c r="X1067" s="51" t="str" cm="1">
        <f t="array" ref="X1067">_xlfn.IFS(X1066="","",
W1067="", "",
AND($B$3="İllik"),DATE(YEAR(X1066)+1,MONTH(X1066),DAY(X1066) ),
AND($B$3="Aylıq", $AH$14="Not end"), EDATE(X1066,1),
AND($B$3="Aylıq", $AH$14="End"), EOMONTH(X1066,1)
)</f>
        <v/>
      </c>
      <c r="Y1067" s="51" t="str" cm="1">
        <f t="array" aca="1" ref="Y1067" ca="1">_xlfn.IFS(
AND($B$7="Dövrün əvvəlində", Y1066&lt;=last_rou_date), DATE(YEAR(Y1066)+1, 12, 31),
AND($B$7="Dövrün sonunda", Y1066&lt;=last_payment_date), DATE(YEAR(Y1066)+1, 12, 31),
TRUE, ""
)</f>
        <v/>
      </c>
      <c r="Z1067" s="75" t="str" cm="1">
        <f t="array" aca="1" ref="Z1067" ca="1">_xlfn.IFS(
AND($AN$14="Not year_end", Z1066&gt;last_payment_date), "",
AND($AN$14="Year_end", Z1066&gt;=last_payment_date), "",
AND($AN$14="Year_end"), DATE(YEAR(Z1066+1), 12, 31),
AND($AN$14="Not year_end", MONTH(Z1066)=12, DAY(Z1066)=31), DATE(YEAR(Z1065)+1, MONTH(Z1065), DAY(Z1065)),
AND($AN$14="Not year_end", OR(MONTH(Z1066)&lt;&gt;12, DAY(Z1066)&lt;&gt;31) ), DATE(YEAR(Z1066), 12, 31)
)</f>
        <v/>
      </c>
      <c r="AA1067" s="75" t="str" cm="1">
        <f t="array" aca="1" ref="AA1067" ca="1">_xlfn.IFS(AA1066="", "",
AND(AA1066=last_payment_date, OR(MONTH(AA1066)&lt;&gt;12, DAY(AA1066)&lt;&gt;31) ), DATE(YEAR(AA1066), 12, 31),
AND(MONTH(AA1066)=12, DAY(AA1066)=31, AA1066&gt;=last_payment_date), "",
AND(MONTH(AA1066)=12, DAY(AA1066)&lt;&gt;31),  EOMONTH(AA1066,0),
AND(MONTH(AA1066)=12, DAY(AA1066)=31, $AH$14="Not end"),  EDATE(AA1065,1),
AND($AH$14="Not end"), EDATE(AA1066, 1),
AND($AH$14="End"), EOMONTH(AA1066, 1)
)</f>
        <v/>
      </c>
      <c r="AB1067" s="75" t="str" cm="1">
        <f t="array" aca="1" ref="AB1067" ca="1">_xlfn.IFS(AB1066="","",
AND(AB1066=last_rou_date), "",
AND($B$3="İllik"),DATE(YEAR(AB1066)+1,MONTH(AB1066),DAY(AB1066) ),
AND($B$3="Aylıq", $AH$14="Not end"), EDATE(AB1066,1),
AND($B$3="Aylıq", $AH$14="End"), EOMONTH(AB1066,1)
)</f>
        <v/>
      </c>
      <c r="AC1067" s="75" t="str" cm="1">
        <f t="array" aca="1" ref="AC1067" ca="1">_xlfn.IFS(
AND($AN$14="Not year_end", AC1066&gt;last_rou_date), "",
AND($AN$14="Year_end", AC1066&gt;=last_rou_date), "",
AND($AN$14="Year_end"), DATE(YEAR(AC1066+1), 12, 31),
AND($AN$14="Not year_end", MONTH(AC1066)=12, DAY(AC1066)=31), DATE(YEAR(AC1065)+1, MONTH(AC1065), DAY(AC1065)),
AND($AN$14="Not year_end", OR(MONTH(AC1066)&lt;&gt;12, DAY(AC1066)&lt;&gt;31) ), DATE(YEAR(AC1066), 12, 31)
)</f>
        <v/>
      </c>
      <c r="AD1067" s="75" t="str" cm="1">
        <f t="array" aca="1" ref="AD1067" ca="1">_xlfn.IFS(AD1066="", "",
AND(AD1066=last_rou_date, OR(MONTH(AD1066)&lt;&gt;12, DAY(AD1066)&lt;&gt;31) ), DATE(YEAR(AD1066), 12, 31),
AND(MONTH(AD1066)=12, DAY(AD1066)=31, AD1066&gt;=last_rou_date), "",
AND(MONTH(AD1066)=12, DAY(AD1066)&lt;&gt;31),  EOMONTH(AD1066,0),
AND(MONTH(AD1066)=12, DAY(AD1066)=31, $AH$14="Not end"),  EDATE(AD1065,1),
AND($AH$14="Not end"), EDATE(AD1066, 1),
AND($AH$14="End"), EOMONTH(AD1066, 1)
)</f>
        <v/>
      </c>
      <c r="AE1067" s="51" t="str" cm="1">
        <f t="array" ref="AE1067">_xlfn.IFS(W1067="", "",
AND(W1067&gt;0, W1067&lt;=$B$4, $C$2="İllik artım, faiz olaraq", $D$2&gt;0, $B$3="İllik"), $B$5*((1+$D$2)^(W1067-1)),
AND(W1067&gt;0, W1067&lt;=$B$4, $C$2="İllik artım, faiz olaraq", $D$2&gt;0, $B$3="Aylıq"), $B$5*((1+$D$2)^ROUNDDOWN((W1067-1)/12,0)),
AND(W1067=1, $C$2="Aşağıdakı kimi dəyişir", ), $B$5,
AND(W1067&gt;1, W1067&lt;=$B$4, $C$2="Aşağıdakı kimi dəyişir"), IFERROR(VLOOKUP(W1067, $C$4:$D$7, 2, FALSE), AE1066),
AND(W1067&gt;0, W1067&lt;=$B$4), $B$5,
TRUE,0 )</f>
        <v/>
      </c>
      <c r="AF1067" s="51" t="str">
        <f t="shared" ca="1" si="49"/>
        <v/>
      </c>
    </row>
    <row r="1068" spans="1:32" x14ac:dyDescent="0.4">
      <c r="A1068" s="13" t="str" cm="1">
        <f t="array" aca="1" ref="A1068" ca="1">_xlfn.IFS(
AND(SUMIFS(lease_table_interest_accruals, lease_table_dates, A1067)&gt;0, COUNTIFS($E$14:E1067, "Interest accrual", $A$14:A1067, A1067)=0),  A1067,
AND(SUMIFS(lease_table_payments, lease_table_dates, A1067)&gt;0, COUNTIFS($E$14:E1067, "Payment", $A$14:A1067, A1067)=0),  A1067,
AND(SUMIFS(rou_table_deprs, rou_table_dates, A1067)&gt;0, COUNTIFS($E$14:E1067, "Depreciation", $A$14:A1067, A1067)=0),  A1067,
TRUE,  IFERROR(INDEX(rou_table_dates,  MATCH(A1067, rou_table_dates)+1, ), "")
)</f>
        <v/>
      </c>
      <c r="B1068" s="1" t="str" cm="1">
        <f t="array" aca="1" ref="B1068" ca="1">_xlfn.IFS(
AND(E1068="Payment", A1068=$B$2), $AM$14,
E1068="Payment", $AM$15,
E1068="Interest accrual", $AM$18,
E1068="Depreciation", $AM$17,
TRUE, "")</f>
        <v/>
      </c>
      <c r="C1068" s="1" t="str" cm="1">
        <f t="array" aca="1" ref="C1068" ca="1">_xlfn.IFS(
E1068="Payment", $AM$19,
E1068="Interest accrual", $AM$15,
E1068="Depreciation", $AM$16,
TRUE, "")</f>
        <v/>
      </c>
      <c r="D1068" s="1" t="str" cm="1">
        <f t="array" aca="1" ref="D1068" ca="1">_xlfn.IFS(
E1068="Payment", _xlfn.XLOOKUP(A1068, lease_table_dates, lease_table_payments, 0, 0),
E1068="Interest accrual", _xlfn.XLOOKUP(A1068, lease_table_dates, lease_table_interest_accruals, 0, 0),
E1068="Depreciation", _xlfn.XLOOKUP(A1068, rou_table_dates, rou_table_deprs, 0, 0),
TRUE, ""
)</f>
        <v/>
      </c>
      <c r="E1068" s="7" t="str" cm="1">
        <f t="array" aca="1" ref="E1068" ca="1">_xlfn.IFS(
AND(SUMIFS(lease_table_interest_accruals, lease_table_dates, A1068)&gt;0, COUNTIFS($E$14:E1067, "Interest accrual", $A$14:A1067, A1068)=0), "Interest accrual",
AND(SUMIFS(lease_table_payments, lease_table_dates, A1068)&gt;0, COUNTIFS($E$14:E1067, "Payment", $A$14:A1067, A1068)=0), "Payment",
AND(SUMIFS(rou_table_deprs, rou_table_dates, A1068)&gt;0, COUNTIFS($E$14:E1067, "Depreciation", $A$14:A1067, A1068)=0), "Depreciation",
TRUE,  ""
)</f>
        <v/>
      </c>
      <c r="G1068" s="13" t="str" cm="1">
        <f t="array" aca="1" ref="G1068" ca="1">_xlfn.IFS(
AND($B$11="Hə", $B$3="İllik"), Z1068,
AND($B$11="Hə", $B$3="Aylıq"), AA1068,
$B$11="Yox", X1068)</f>
        <v/>
      </c>
      <c r="H1068" s="1" t="str" cm="1">
        <f t="array" aca="1" ref="H1068" ca="1">_xlfn.IFS( G1068="", "",
TRUE, ROUND( H1067+I1068-J1068, 2) )</f>
        <v/>
      </c>
      <c r="I1068" s="1" t="str" cm="1">
        <f t="array" aca="1" ref="I1068" ca="1">_xlfn.IFS(G1068="", "",
G1068=last_payment_date, (J1068-H1067),
 TRUE,  -  (H1067- H1067* (1+$B$6)^ (_xlfn.DAYS(G1068,G1067)/365) )
)</f>
        <v/>
      </c>
      <c r="J1068" s="1" t="str" cm="1">
        <f t="array" aca="1" ref="J1068" ca="1">_xlfn.IFS(G1068="", "",
TRUE, _xlfn.XLOOKUP(G1068,  payment_dates, payments,0,0)
)</f>
        <v/>
      </c>
      <c r="L1068" s="8" t="str" cm="1">
        <f t="array" aca="1" ref="L1068" ca="1">_xlfn.IFS(
AND($B$11="Hə", $B$3="İllik"), AC1068,
AND($B$11="Hə", $B$3="Aylıq"), AD1068,
$B$11="Yox", AB1068)</f>
        <v/>
      </c>
      <c r="M1068" s="1" t="str" cm="1">
        <f t="array" aca="1" ref="M1068" ca="1">_xlfn.IFS( L1068="", "",
(M1067-N1068)&lt;=0.5, 0,
TRUE,  M1067-N1068)</f>
        <v/>
      </c>
      <c r="N1068" s="7" t="str" cm="1">
        <f t="array" aca="1" ref="N1068" ca="1">_xlfn.IFS(
L1068="", "",
TRUE, MIN(M1067, ROUND($M$14/ (last_rou_date - $B$2) * (L1068-L1067), 2) )
)</f>
        <v/>
      </c>
      <c r="P1068" s="59" t="str">
        <f t="shared" ca="1" si="48"/>
        <v/>
      </c>
      <c r="Q1068" s="1" t="str" cm="1">
        <f t="array" aca="1" ref="Q1068" ca="1">_xlfn.IFS(P1068="","",
$B$11="Hə", _xlfn.XLOOKUP(DATE(P1068, 12, 31), rou_table_dates, rou_table_nbvs,0, 0),
TRUE,  MAX(0, ROUND($M$14 - $M$14/ (last_rou_date - $B$2) * (DATE(P1068,12,31) - $B$2), 2) )
)</f>
        <v/>
      </c>
      <c r="R1068" s="1" t="str" cm="1">
        <f t="array" aca="1" ref="R1068" ca="1">_xlfn.IFS(P1068="","",
$B$11="Hə", _xlfn.XLOOKUP(DATE(P1068, 12, 31), lease_table_dates, lease_table_balances,0, 0),
TRUE, IFERROR( XNPV($B$6, IF(payment_dates &gt;DATE(P1068, 12, 31), payments,  0),  IF(payment_dates &gt;DATE(P1068, 12, 31), payment_dates,  DATE(P1068, 12, 31))    ),0)
)</f>
        <v/>
      </c>
      <c r="S1068" s="1" t="str" cm="1">
        <f t="array" aca="1" ref="S1068" ca="1">_xlfn.IFS(P1068="","",
TRUE,  MIN( MIN(Q1067, $M$14), ROUND($M$14/ (last_rou_date - $B$2) * (DATE(P1068,12,31) - MAX($B$2, DATE(P1068-1, 12, 31))), 2) )
)</f>
        <v/>
      </c>
      <c r="T1068" s="7" t="str" cm="1">
        <f t="array" aca="1" ref="T1068" ca="1">_xlfn.IFS(P1068="", "",
ISTEXT(R1067), R1068- (H1068 - SUMIFS( lease_table_payments, lease_table_years, P1068) -$AG$14 ),
AND(ISNUMBER(R1067), R1068&lt;&gt;""),   R1068- (R1067 - SUMIFS( lease_table_payments, lease_table_years, P1068) )
)</f>
        <v/>
      </c>
      <c r="V1068" s="64">
        <f t="shared" si="50"/>
        <v>1055</v>
      </c>
      <c r="W1068" s="51" t="str" cm="1">
        <f t="array" ref="W1068">_xlfn.IFS(
OR(W1067=$B$4, W1067=""),"",
TRUE,W1067+1
)</f>
        <v/>
      </c>
      <c r="X1068" s="51" t="str" cm="1">
        <f t="array" ref="X1068">_xlfn.IFS(X1067="","",
W1068="", "",
AND($B$3="İllik"),DATE(YEAR(X1067)+1,MONTH(X1067),DAY(X1067) ),
AND($B$3="Aylıq", $AH$14="Not end"), EDATE(X1067,1),
AND($B$3="Aylıq", $AH$14="End"), EOMONTH(X1067,1)
)</f>
        <v/>
      </c>
      <c r="Y1068" s="51" t="str" cm="1">
        <f t="array" aca="1" ref="Y1068" ca="1">_xlfn.IFS(
AND($B$7="Dövrün əvvəlində", Y1067&lt;=last_rou_date), DATE(YEAR(Y1067)+1, 12, 31),
AND($B$7="Dövrün sonunda", Y1067&lt;=last_payment_date), DATE(YEAR(Y1067)+1, 12, 31),
TRUE, ""
)</f>
        <v/>
      </c>
      <c r="Z1068" s="75" t="str" cm="1">
        <f t="array" aca="1" ref="Z1068" ca="1">_xlfn.IFS(
AND($AN$14="Not year_end", Z1067&gt;last_payment_date), "",
AND($AN$14="Year_end", Z1067&gt;=last_payment_date), "",
AND($AN$14="Year_end"), DATE(YEAR(Z1067+1), 12, 31),
AND($AN$14="Not year_end", MONTH(Z1067)=12, DAY(Z1067)=31), DATE(YEAR(Z1066)+1, MONTH(Z1066), DAY(Z1066)),
AND($AN$14="Not year_end", OR(MONTH(Z1067)&lt;&gt;12, DAY(Z1067)&lt;&gt;31) ), DATE(YEAR(Z1067), 12, 31)
)</f>
        <v/>
      </c>
      <c r="AA1068" s="75" t="str" cm="1">
        <f t="array" aca="1" ref="AA1068" ca="1">_xlfn.IFS(AA1067="", "",
AND(AA1067=last_payment_date, OR(MONTH(AA1067)&lt;&gt;12, DAY(AA1067)&lt;&gt;31) ), DATE(YEAR(AA1067), 12, 31),
AND(MONTH(AA1067)=12, DAY(AA1067)=31, AA1067&gt;=last_payment_date), "",
AND(MONTH(AA1067)=12, DAY(AA1067)&lt;&gt;31),  EOMONTH(AA1067,0),
AND(MONTH(AA1067)=12, DAY(AA1067)=31, $AH$14="Not end"),  EDATE(AA1066,1),
AND($AH$14="Not end"), EDATE(AA1067, 1),
AND($AH$14="End"), EOMONTH(AA1067, 1)
)</f>
        <v/>
      </c>
      <c r="AB1068" s="75" t="str" cm="1">
        <f t="array" aca="1" ref="AB1068" ca="1">_xlfn.IFS(AB1067="","",
AND(AB1067=last_rou_date), "",
AND($B$3="İllik"),DATE(YEAR(AB1067)+1,MONTH(AB1067),DAY(AB1067) ),
AND($B$3="Aylıq", $AH$14="Not end"), EDATE(AB1067,1),
AND($B$3="Aylıq", $AH$14="End"), EOMONTH(AB1067,1)
)</f>
        <v/>
      </c>
      <c r="AC1068" s="75" t="str" cm="1">
        <f t="array" aca="1" ref="AC1068" ca="1">_xlfn.IFS(
AND($AN$14="Not year_end", AC1067&gt;last_rou_date), "",
AND($AN$14="Year_end", AC1067&gt;=last_rou_date), "",
AND($AN$14="Year_end"), DATE(YEAR(AC1067+1), 12, 31),
AND($AN$14="Not year_end", MONTH(AC1067)=12, DAY(AC1067)=31), DATE(YEAR(AC1066)+1, MONTH(AC1066), DAY(AC1066)),
AND($AN$14="Not year_end", OR(MONTH(AC1067)&lt;&gt;12, DAY(AC1067)&lt;&gt;31) ), DATE(YEAR(AC1067), 12, 31)
)</f>
        <v/>
      </c>
      <c r="AD1068" s="75" t="str" cm="1">
        <f t="array" aca="1" ref="AD1068" ca="1">_xlfn.IFS(AD1067="", "",
AND(AD1067=last_rou_date, OR(MONTH(AD1067)&lt;&gt;12, DAY(AD1067)&lt;&gt;31) ), DATE(YEAR(AD1067), 12, 31),
AND(MONTH(AD1067)=12, DAY(AD1067)=31, AD1067&gt;=last_rou_date), "",
AND(MONTH(AD1067)=12, DAY(AD1067)&lt;&gt;31),  EOMONTH(AD1067,0),
AND(MONTH(AD1067)=12, DAY(AD1067)=31, $AH$14="Not end"),  EDATE(AD1066,1),
AND($AH$14="Not end"), EDATE(AD1067, 1),
AND($AH$14="End"), EOMONTH(AD1067, 1)
)</f>
        <v/>
      </c>
      <c r="AE1068" s="51" t="str" cm="1">
        <f t="array" ref="AE1068">_xlfn.IFS(W1068="", "",
AND(W1068&gt;0, W1068&lt;=$B$4, $C$2="İllik artım, faiz olaraq", $D$2&gt;0, $B$3="İllik"), $B$5*((1+$D$2)^(W1068-1)),
AND(W1068&gt;0, W1068&lt;=$B$4, $C$2="İllik artım, faiz olaraq", $D$2&gt;0, $B$3="Aylıq"), $B$5*((1+$D$2)^ROUNDDOWN((W1068-1)/12,0)),
AND(W1068=1, $C$2="Aşağıdakı kimi dəyişir", ), $B$5,
AND(W1068&gt;1, W1068&lt;=$B$4, $C$2="Aşağıdakı kimi dəyişir"), IFERROR(VLOOKUP(W1068, $C$4:$D$7, 2, FALSE), AE1067),
AND(W1068&gt;0, W1068&lt;=$B$4), $B$5,
TRUE,0 )</f>
        <v/>
      </c>
      <c r="AF1068" s="51" t="str">
        <f t="shared" ca="1" si="49"/>
        <v/>
      </c>
    </row>
    <row r="1069" spans="1:32" x14ac:dyDescent="0.4">
      <c r="A1069" s="13" t="str" cm="1">
        <f t="array" aca="1" ref="A1069" ca="1">_xlfn.IFS(
AND(SUMIFS(lease_table_interest_accruals, lease_table_dates, A1068)&gt;0, COUNTIFS($E$14:E1068, "Interest accrual", $A$14:A1068, A1068)=0),  A1068,
AND(SUMIFS(lease_table_payments, lease_table_dates, A1068)&gt;0, COUNTIFS($E$14:E1068, "Payment", $A$14:A1068, A1068)=0),  A1068,
AND(SUMIFS(rou_table_deprs, rou_table_dates, A1068)&gt;0, COUNTIFS($E$14:E1068, "Depreciation", $A$14:A1068, A1068)=0),  A1068,
TRUE,  IFERROR(INDEX(rou_table_dates,  MATCH(A1068, rou_table_dates)+1, ), "")
)</f>
        <v/>
      </c>
      <c r="B1069" s="1" t="str" cm="1">
        <f t="array" aca="1" ref="B1069" ca="1">_xlfn.IFS(
AND(E1069="Payment", A1069=$B$2), $AM$14,
E1069="Payment", $AM$15,
E1069="Interest accrual", $AM$18,
E1069="Depreciation", $AM$17,
TRUE, "")</f>
        <v/>
      </c>
      <c r="C1069" s="1" t="str" cm="1">
        <f t="array" aca="1" ref="C1069" ca="1">_xlfn.IFS(
E1069="Payment", $AM$19,
E1069="Interest accrual", $AM$15,
E1069="Depreciation", $AM$16,
TRUE, "")</f>
        <v/>
      </c>
      <c r="D1069" s="1" t="str" cm="1">
        <f t="array" aca="1" ref="D1069" ca="1">_xlfn.IFS(
E1069="Payment", _xlfn.XLOOKUP(A1069, lease_table_dates, lease_table_payments, 0, 0),
E1069="Interest accrual", _xlfn.XLOOKUP(A1069, lease_table_dates, lease_table_interest_accruals, 0, 0),
E1069="Depreciation", _xlfn.XLOOKUP(A1069, rou_table_dates, rou_table_deprs, 0, 0),
TRUE, ""
)</f>
        <v/>
      </c>
      <c r="E1069" s="7" t="str" cm="1">
        <f t="array" aca="1" ref="E1069" ca="1">_xlfn.IFS(
AND(SUMIFS(lease_table_interest_accruals, lease_table_dates, A1069)&gt;0, COUNTIFS($E$14:E1068, "Interest accrual", $A$14:A1068, A1069)=0), "Interest accrual",
AND(SUMIFS(lease_table_payments, lease_table_dates, A1069)&gt;0, COUNTIFS($E$14:E1068, "Payment", $A$14:A1068, A1069)=0), "Payment",
AND(SUMIFS(rou_table_deprs, rou_table_dates, A1069)&gt;0, COUNTIFS($E$14:E1068, "Depreciation", $A$14:A1068, A1069)=0), "Depreciation",
TRUE,  ""
)</f>
        <v/>
      </c>
      <c r="G1069" s="13" t="str" cm="1">
        <f t="array" aca="1" ref="G1069" ca="1">_xlfn.IFS(
AND($B$11="Hə", $B$3="İllik"), Z1069,
AND($B$11="Hə", $B$3="Aylıq"), AA1069,
$B$11="Yox", X1069)</f>
        <v/>
      </c>
      <c r="H1069" s="1" t="str" cm="1">
        <f t="array" aca="1" ref="H1069" ca="1">_xlfn.IFS( G1069="", "",
TRUE, ROUND( H1068+I1069-J1069, 2) )</f>
        <v/>
      </c>
      <c r="I1069" s="1" t="str" cm="1">
        <f t="array" aca="1" ref="I1069" ca="1">_xlfn.IFS(G1069="", "",
G1069=last_payment_date, (J1069-H1068),
 TRUE,  -  (H1068- H1068* (1+$B$6)^ (_xlfn.DAYS(G1069,G1068)/365) )
)</f>
        <v/>
      </c>
      <c r="J1069" s="1" t="str" cm="1">
        <f t="array" aca="1" ref="J1069" ca="1">_xlfn.IFS(G1069="", "",
TRUE, _xlfn.XLOOKUP(G1069,  payment_dates, payments,0,0)
)</f>
        <v/>
      </c>
      <c r="L1069" s="8" t="str" cm="1">
        <f t="array" aca="1" ref="L1069" ca="1">_xlfn.IFS(
AND($B$11="Hə", $B$3="İllik"), AC1069,
AND($B$11="Hə", $B$3="Aylıq"), AD1069,
$B$11="Yox", AB1069)</f>
        <v/>
      </c>
      <c r="M1069" s="1" t="str" cm="1">
        <f t="array" aca="1" ref="M1069" ca="1">_xlfn.IFS( L1069="", "",
(M1068-N1069)&lt;=0.5, 0,
TRUE,  M1068-N1069)</f>
        <v/>
      </c>
      <c r="N1069" s="7" t="str" cm="1">
        <f t="array" aca="1" ref="N1069" ca="1">_xlfn.IFS(
L1069="", "",
TRUE, MIN(M1068, ROUND($M$14/ (last_rou_date - $B$2) * (L1069-L1068), 2) )
)</f>
        <v/>
      </c>
      <c r="P1069" s="59" t="str">
        <f t="shared" ca="1" si="48"/>
        <v/>
      </c>
      <c r="Q1069" s="1" t="str" cm="1">
        <f t="array" aca="1" ref="Q1069" ca="1">_xlfn.IFS(P1069="","",
$B$11="Hə", _xlfn.XLOOKUP(DATE(P1069, 12, 31), rou_table_dates, rou_table_nbvs,0, 0),
TRUE,  MAX(0, ROUND($M$14 - $M$14/ (last_rou_date - $B$2) * (DATE(P1069,12,31) - $B$2), 2) )
)</f>
        <v/>
      </c>
      <c r="R1069" s="1" t="str" cm="1">
        <f t="array" aca="1" ref="R1069" ca="1">_xlfn.IFS(P1069="","",
$B$11="Hə", _xlfn.XLOOKUP(DATE(P1069, 12, 31), lease_table_dates, lease_table_balances,0, 0),
TRUE, IFERROR( XNPV($B$6, IF(payment_dates &gt;DATE(P1069, 12, 31), payments,  0),  IF(payment_dates &gt;DATE(P1069, 12, 31), payment_dates,  DATE(P1069, 12, 31))    ),0)
)</f>
        <v/>
      </c>
      <c r="S1069" s="1" t="str" cm="1">
        <f t="array" aca="1" ref="S1069" ca="1">_xlfn.IFS(P1069="","",
TRUE,  MIN( MIN(Q1068, $M$14), ROUND($M$14/ (last_rou_date - $B$2) * (DATE(P1069,12,31) - MAX($B$2, DATE(P1069-1, 12, 31))), 2) )
)</f>
        <v/>
      </c>
      <c r="T1069" s="7" t="str" cm="1">
        <f t="array" aca="1" ref="T1069" ca="1">_xlfn.IFS(P1069="", "",
ISTEXT(R1068), R1069- (H1069 - SUMIFS( lease_table_payments, lease_table_years, P1069) -$AG$14 ),
AND(ISNUMBER(R1068), R1069&lt;&gt;""),   R1069- (R1068 - SUMIFS( lease_table_payments, lease_table_years, P1069) )
)</f>
        <v/>
      </c>
      <c r="V1069" s="64">
        <f t="shared" si="50"/>
        <v>1056</v>
      </c>
      <c r="W1069" s="51" t="str" cm="1">
        <f t="array" ref="W1069">_xlfn.IFS(
OR(W1068=$B$4, W1068=""),"",
TRUE,W1068+1
)</f>
        <v/>
      </c>
      <c r="X1069" s="51" t="str" cm="1">
        <f t="array" ref="X1069">_xlfn.IFS(X1068="","",
W1069="", "",
AND($B$3="İllik"),DATE(YEAR(X1068)+1,MONTH(X1068),DAY(X1068) ),
AND($B$3="Aylıq", $AH$14="Not end"), EDATE(X1068,1),
AND($B$3="Aylıq", $AH$14="End"), EOMONTH(X1068,1)
)</f>
        <v/>
      </c>
      <c r="Y1069" s="51" t="str" cm="1">
        <f t="array" aca="1" ref="Y1069" ca="1">_xlfn.IFS(
AND($B$7="Dövrün əvvəlində", Y1068&lt;=last_rou_date), DATE(YEAR(Y1068)+1, 12, 31),
AND($B$7="Dövrün sonunda", Y1068&lt;=last_payment_date), DATE(YEAR(Y1068)+1, 12, 31),
TRUE, ""
)</f>
        <v/>
      </c>
      <c r="Z1069" s="75" t="str" cm="1">
        <f t="array" aca="1" ref="Z1069" ca="1">_xlfn.IFS(
AND($AN$14="Not year_end", Z1068&gt;last_payment_date), "",
AND($AN$14="Year_end", Z1068&gt;=last_payment_date), "",
AND($AN$14="Year_end"), DATE(YEAR(Z1068+1), 12, 31),
AND($AN$14="Not year_end", MONTH(Z1068)=12, DAY(Z1068)=31), DATE(YEAR(Z1067)+1, MONTH(Z1067), DAY(Z1067)),
AND($AN$14="Not year_end", OR(MONTH(Z1068)&lt;&gt;12, DAY(Z1068)&lt;&gt;31) ), DATE(YEAR(Z1068), 12, 31)
)</f>
        <v/>
      </c>
      <c r="AA1069" s="75" t="str" cm="1">
        <f t="array" aca="1" ref="AA1069" ca="1">_xlfn.IFS(AA1068="", "",
AND(AA1068=last_payment_date, OR(MONTH(AA1068)&lt;&gt;12, DAY(AA1068)&lt;&gt;31) ), DATE(YEAR(AA1068), 12, 31),
AND(MONTH(AA1068)=12, DAY(AA1068)=31, AA1068&gt;=last_payment_date), "",
AND(MONTH(AA1068)=12, DAY(AA1068)&lt;&gt;31),  EOMONTH(AA1068,0),
AND(MONTH(AA1068)=12, DAY(AA1068)=31, $AH$14="Not end"),  EDATE(AA1067,1),
AND($AH$14="Not end"), EDATE(AA1068, 1),
AND($AH$14="End"), EOMONTH(AA1068, 1)
)</f>
        <v/>
      </c>
      <c r="AB1069" s="75" t="str" cm="1">
        <f t="array" aca="1" ref="AB1069" ca="1">_xlfn.IFS(AB1068="","",
AND(AB1068=last_rou_date), "",
AND($B$3="İllik"),DATE(YEAR(AB1068)+1,MONTH(AB1068),DAY(AB1068) ),
AND($B$3="Aylıq", $AH$14="Not end"), EDATE(AB1068,1),
AND($B$3="Aylıq", $AH$14="End"), EOMONTH(AB1068,1)
)</f>
        <v/>
      </c>
      <c r="AC1069" s="75" t="str" cm="1">
        <f t="array" aca="1" ref="AC1069" ca="1">_xlfn.IFS(
AND($AN$14="Not year_end", AC1068&gt;last_rou_date), "",
AND($AN$14="Year_end", AC1068&gt;=last_rou_date), "",
AND($AN$14="Year_end"), DATE(YEAR(AC1068+1), 12, 31),
AND($AN$14="Not year_end", MONTH(AC1068)=12, DAY(AC1068)=31), DATE(YEAR(AC1067)+1, MONTH(AC1067), DAY(AC1067)),
AND($AN$14="Not year_end", OR(MONTH(AC1068)&lt;&gt;12, DAY(AC1068)&lt;&gt;31) ), DATE(YEAR(AC1068), 12, 31)
)</f>
        <v/>
      </c>
      <c r="AD1069" s="75" t="str" cm="1">
        <f t="array" aca="1" ref="AD1069" ca="1">_xlfn.IFS(AD1068="", "",
AND(AD1068=last_rou_date, OR(MONTH(AD1068)&lt;&gt;12, DAY(AD1068)&lt;&gt;31) ), DATE(YEAR(AD1068), 12, 31),
AND(MONTH(AD1068)=12, DAY(AD1068)=31, AD1068&gt;=last_rou_date), "",
AND(MONTH(AD1068)=12, DAY(AD1068)&lt;&gt;31),  EOMONTH(AD1068,0),
AND(MONTH(AD1068)=12, DAY(AD1068)=31, $AH$14="Not end"),  EDATE(AD1067,1),
AND($AH$14="Not end"), EDATE(AD1068, 1),
AND($AH$14="End"), EOMONTH(AD1068, 1)
)</f>
        <v/>
      </c>
      <c r="AE1069" s="51" t="str" cm="1">
        <f t="array" ref="AE1069">_xlfn.IFS(W1069="", "",
AND(W1069&gt;0, W1069&lt;=$B$4, $C$2="İllik artım, faiz olaraq", $D$2&gt;0, $B$3="İllik"), $B$5*((1+$D$2)^(W1069-1)),
AND(W1069&gt;0, W1069&lt;=$B$4, $C$2="İllik artım, faiz olaraq", $D$2&gt;0, $B$3="Aylıq"), $B$5*((1+$D$2)^ROUNDDOWN((W1069-1)/12,0)),
AND(W1069=1, $C$2="Aşağıdakı kimi dəyişir", ), $B$5,
AND(W1069&gt;1, W1069&lt;=$B$4, $C$2="Aşağıdakı kimi dəyişir"), IFERROR(VLOOKUP(W1069, $C$4:$D$7, 2, FALSE), AE1068),
AND(W1069&gt;0, W1069&lt;=$B$4), $B$5,
TRUE,0 )</f>
        <v/>
      </c>
      <c r="AF1069" s="51" t="str">
        <f t="shared" ca="1" si="49"/>
        <v/>
      </c>
    </row>
    <row r="1070" spans="1:32" x14ac:dyDescent="0.4">
      <c r="A1070" s="13" t="str" cm="1">
        <f t="array" aca="1" ref="A1070" ca="1">_xlfn.IFS(
AND(SUMIFS(lease_table_interest_accruals, lease_table_dates, A1069)&gt;0, COUNTIFS($E$14:E1069, "Interest accrual", $A$14:A1069, A1069)=0),  A1069,
AND(SUMIFS(lease_table_payments, lease_table_dates, A1069)&gt;0, COUNTIFS($E$14:E1069, "Payment", $A$14:A1069, A1069)=0),  A1069,
AND(SUMIFS(rou_table_deprs, rou_table_dates, A1069)&gt;0, COUNTIFS($E$14:E1069, "Depreciation", $A$14:A1069, A1069)=0),  A1069,
TRUE,  IFERROR(INDEX(rou_table_dates,  MATCH(A1069, rou_table_dates)+1, ), "")
)</f>
        <v/>
      </c>
      <c r="B1070" s="1" t="str" cm="1">
        <f t="array" aca="1" ref="B1070" ca="1">_xlfn.IFS(
AND(E1070="Payment", A1070=$B$2), $AM$14,
E1070="Payment", $AM$15,
E1070="Interest accrual", $AM$18,
E1070="Depreciation", $AM$17,
TRUE, "")</f>
        <v/>
      </c>
      <c r="C1070" s="1" t="str" cm="1">
        <f t="array" aca="1" ref="C1070" ca="1">_xlfn.IFS(
E1070="Payment", $AM$19,
E1070="Interest accrual", $AM$15,
E1070="Depreciation", $AM$16,
TRUE, "")</f>
        <v/>
      </c>
      <c r="D1070" s="1" t="str" cm="1">
        <f t="array" aca="1" ref="D1070" ca="1">_xlfn.IFS(
E1070="Payment", _xlfn.XLOOKUP(A1070, lease_table_dates, lease_table_payments, 0, 0),
E1070="Interest accrual", _xlfn.XLOOKUP(A1070, lease_table_dates, lease_table_interest_accruals, 0, 0),
E1070="Depreciation", _xlfn.XLOOKUP(A1070, rou_table_dates, rou_table_deprs, 0, 0),
TRUE, ""
)</f>
        <v/>
      </c>
      <c r="E1070" s="7" t="str" cm="1">
        <f t="array" aca="1" ref="E1070" ca="1">_xlfn.IFS(
AND(SUMIFS(lease_table_interest_accruals, lease_table_dates, A1070)&gt;0, COUNTIFS($E$14:E1069, "Interest accrual", $A$14:A1069, A1070)=0), "Interest accrual",
AND(SUMIFS(lease_table_payments, lease_table_dates, A1070)&gt;0, COUNTIFS($E$14:E1069, "Payment", $A$14:A1069, A1070)=0), "Payment",
AND(SUMIFS(rou_table_deprs, rou_table_dates, A1070)&gt;0, COUNTIFS($E$14:E1069, "Depreciation", $A$14:A1069, A1070)=0), "Depreciation",
TRUE,  ""
)</f>
        <v/>
      </c>
      <c r="G1070" s="13" t="str" cm="1">
        <f t="array" aca="1" ref="G1070" ca="1">_xlfn.IFS(
AND($B$11="Hə", $B$3="İllik"), Z1070,
AND($B$11="Hə", $B$3="Aylıq"), AA1070,
$B$11="Yox", X1070)</f>
        <v/>
      </c>
      <c r="H1070" s="1" t="str" cm="1">
        <f t="array" aca="1" ref="H1070" ca="1">_xlfn.IFS( G1070="", "",
TRUE, ROUND( H1069+I1070-J1070, 2) )</f>
        <v/>
      </c>
      <c r="I1070" s="1" t="str" cm="1">
        <f t="array" aca="1" ref="I1070" ca="1">_xlfn.IFS(G1070="", "",
G1070=last_payment_date, (J1070-H1069),
 TRUE,  -  (H1069- H1069* (1+$B$6)^ (_xlfn.DAYS(G1070,G1069)/365) )
)</f>
        <v/>
      </c>
      <c r="J1070" s="1" t="str" cm="1">
        <f t="array" aca="1" ref="J1070" ca="1">_xlfn.IFS(G1070="", "",
TRUE, _xlfn.XLOOKUP(G1070,  payment_dates, payments,0,0)
)</f>
        <v/>
      </c>
      <c r="L1070" s="8" t="str" cm="1">
        <f t="array" aca="1" ref="L1070" ca="1">_xlfn.IFS(
AND($B$11="Hə", $B$3="İllik"), AC1070,
AND($B$11="Hə", $B$3="Aylıq"), AD1070,
$B$11="Yox", AB1070)</f>
        <v/>
      </c>
      <c r="M1070" s="1" t="str" cm="1">
        <f t="array" aca="1" ref="M1070" ca="1">_xlfn.IFS( L1070="", "",
(M1069-N1070)&lt;=0.5, 0,
TRUE,  M1069-N1070)</f>
        <v/>
      </c>
      <c r="N1070" s="7" t="str" cm="1">
        <f t="array" aca="1" ref="N1070" ca="1">_xlfn.IFS(
L1070="", "",
TRUE, MIN(M1069, ROUND($M$14/ (last_rou_date - $B$2) * (L1070-L1069), 2) )
)</f>
        <v/>
      </c>
      <c r="P1070" s="59" t="str">
        <f t="shared" ca="1" si="48"/>
        <v/>
      </c>
      <c r="Q1070" s="1" t="str" cm="1">
        <f t="array" aca="1" ref="Q1070" ca="1">_xlfn.IFS(P1070="","",
$B$11="Hə", _xlfn.XLOOKUP(DATE(P1070, 12, 31), rou_table_dates, rou_table_nbvs,0, 0),
TRUE,  MAX(0, ROUND($M$14 - $M$14/ (last_rou_date - $B$2) * (DATE(P1070,12,31) - $B$2), 2) )
)</f>
        <v/>
      </c>
      <c r="R1070" s="1" t="str" cm="1">
        <f t="array" aca="1" ref="R1070" ca="1">_xlfn.IFS(P1070="","",
$B$11="Hə", _xlfn.XLOOKUP(DATE(P1070, 12, 31), lease_table_dates, lease_table_balances,0, 0),
TRUE, IFERROR( XNPV($B$6, IF(payment_dates &gt;DATE(P1070, 12, 31), payments,  0),  IF(payment_dates &gt;DATE(P1070, 12, 31), payment_dates,  DATE(P1070, 12, 31))    ),0)
)</f>
        <v/>
      </c>
      <c r="S1070" s="1" t="str" cm="1">
        <f t="array" aca="1" ref="S1070" ca="1">_xlfn.IFS(P1070="","",
TRUE,  MIN( MIN(Q1069, $M$14), ROUND($M$14/ (last_rou_date - $B$2) * (DATE(P1070,12,31) - MAX($B$2, DATE(P1070-1, 12, 31))), 2) )
)</f>
        <v/>
      </c>
      <c r="T1070" s="7" t="str" cm="1">
        <f t="array" aca="1" ref="T1070" ca="1">_xlfn.IFS(P1070="", "",
ISTEXT(R1069), R1070- (H1070 - SUMIFS( lease_table_payments, lease_table_years, P1070) -$AG$14 ),
AND(ISNUMBER(R1069), R1070&lt;&gt;""),   R1070- (R1069 - SUMIFS( lease_table_payments, lease_table_years, P1070) )
)</f>
        <v/>
      </c>
      <c r="V1070" s="64">
        <f t="shared" si="50"/>
        <v>1057</v>
      </c>
      <c r="W1070" s="51" t="str" cm="1">
        <f t="array" ref="W1070">_xlfn.IFS(
OR(W1069=$B$4, W1069=""),"",
TRUE,W1069+1
)</f>
        <v/>
      </c>
      <c r="X1070" s="51" t="str" cm="1">
        <f t="array" ref="X1070">_xlfn.IFS(X1069="","",
W1070="", "",
AND($B$3="İllik"),DATE(YEAR(X1069)+1,MONTH(X1069),DAY(X1069) ),
AND($B$3="Aylıq", $AH$14="Not end"), EDATE(X1069,1),
AND($B$3="Aylıq", $AH$14="End"), EOMONTH(X1069,1)
)</f>
        <v/>
      </c>
      <c r="Y1070" s="51" t="str" cm="1">
        <f t="array" aca="1" ref="Y1070" ca="1">_xlfn.IFS(
AND($B$7="Dövrün əvvəlində", Y1069&lt;=last_rou_date), DATE(YEAR(Y1069)+1, 12, 31),
AND($B$7="Dövrün sonunda", Y1069&lt;=last_payment_date), DATE(YEAR(Y1069)+1, 12, 31),
TRUE, ""
)</f>
        <v/>
      </c>
      <c r="Z1070" s="75" t="str" cm="1">
        <f t="array" aca="1" ref="Z1070" ca="1">_xlfn.IFS(
AND($AN$14="Not year_end", Z1069&gt;last_payment_date), "",
AND($AN$14="Year_end", Z1069&gt;=last_payment_date), "",
AND($AN$14="Year_end"), DATE(YEAR(Z1069+1), 12, 31),
AND($AN$14="Not year_end", MONTH(Z1069)=12, DAY(Z1069)=31), DATE(YEAR(Z1068)+1, MONTH(Z1068), DAY(Z1068)),
AND($AN$14="Not year_end", OR(MONTH(Z1069)&lt;&gt;12, DAY(Z1069)&lt;&gt;31) ), DATE(YEAR(Z1069), 12, 31)
)</f>
        <v/>
      </c>
      <c r="AA1070" s="75" t="str" cm="1">
        <f t="array" aca="1" ref="AA1070" ca="1">_xlfn.IFS(AA1069="", "",
AND(AA1069=last_payment_date, OR(MONTH(AA1069)&lt;&gt;12, DAY(AA1069)&lt;&gt;31) ), DATE(YEAR(AA1069), 12, 31),
AND(MONTH(AA1069)=12, DAY(AA1069)=31, AA1069&gt;=last_payment_date), "",
AND(MONTH(AA1069)=12, DAY(AA1069)&lt;&gt;31),  EOMONTH(AA1069,0),
AND(MONTH(AA1069)=12, DAY(AA1069)=31, $AH$14="Not end"),  EDATE(AA1068,1),
AND($AH$14="Not end"), EDATE(AA1069, 1),
AND($AH$14="End"), EOMONTH(AA1069, 1)
)</f>
        <v/>
      </c>
      <c r="AB1070" s="75" t="str" cm="1">
        <f t="array" aca="1" ref="AB1070" ca="1">_xlfn.IFS(AB1069="","",
AND(AB1069=last_rou_date), "",
AND($B$3="İllik"),DATE(YEAR(AB1069)+1,MONTH(AB1069),DAY(AB1069) ),
AND($B$3="Aylıq", $AH$14="Not end"), EDATE(AB1069,1),
AND($B$3="Aylıq", $AH$14="End"), EOMONTH(AB1069,1)
)</f>
        <v/>
      </c>
      <c r="AC1070" s="75" t="str" cm="1">
        <f t="array" aca="1" ref="AC1070" ca="1">_xlfn.IFS(
AND($AN$14="Not year_end", AC1069&gt;last_rou_date), "",
AND($AN$14="Year_end", AC1069&gt;=last_rou_date), "",
AND($AN$14="Year_end"), DATE(YEAR(AC1069+1), 12, 31),
AND($AN$14="Not year_end", MONTH(AC1069)=12, DAY(AC1069)=31), DATE(YEAR(AC1068)+1, MONTH(AC1068), DAY(AC1068)),
AND($AN$14="Not year_end", OR(MONTH(AC1069)&lt;&gt;12, DAY(AC1069)&lt;&gt;31) ), DATE(YEAR(AC1069), 12, 31)
)</f>
        <v/>
      </c>
      <c r="AD1070" s="75" t="str" cm="1">
        <f t="array" aca="1" ref="AD1070" ca="1">_xlfn.IFS(AD1069="", "",
AND(AD1069=last_rou_date, OR(MONTH(AD1069)&lt;&gt;12, DAY(AD1069)&lt;&gt;31) ), DATE(YEAR(AD1069), 12, 31),
AND(MONTH(AD1069)=12, DAY(AD1069)=31, AD1069&gt;=last_rou_date), "",
AND(MONTH(AD1069)=12, DAY(AD1069)&lt;&gt;31),  EOMONTH(AD1069,0),
AND(MONTH(AD1069)=12, DAY(AD1069)=31, $AH$14="Not end"),  EDATE(AD1068,1),
AND($AH$14="Not end"), EDATE(AD1069, 1),
AND($AH$14="End"), EOMONTH(AD1069, 1)
)</f>
        <v/>
      </c>
      <c r="AE1070" s="51" t="str" cm="1">
        <f t="array" ref="AE1070">_xlfn.IFS(W1070="", "",
AND(W1070&gt;0, W1070&lt;=$B$4, $C$2="İllik artım, faiz olaraq", $D$2&gt;0, $B$3="İllik"), $B$5*((1+$D$2)^(W1070-1)),
AND(W1070&gt;0, W1070&lt;=$B$4, $C$2="İllik artım, faiz olaraq", $D$2&gt;0, $B$3="Aylıq"), $B$5*((1+$D$2)^ROUNDDOWN((W1070-1)/12,0)),
AND(W1070=1, $C$2="Aşağıdakı kimi dəyişir", ), $B$5,
AND(W1070&gt;1, W1070&lt;=$B$4, $C$2="Aşağıdakı kimi dəyişir"), IFERROR(VLOOKUP(W1070, $C$4:$D$7, 2, FALSE), AE1069),
AND(W1070&gt;0, W1070&lt;=$B$4), $B$5,
TRUE,0 )</f>
        <v/>
      </c>
      <c r="AF1070" s="51" t="str">
        <f t="shared" ca="1" si="49"/>
        <v/>
      </c>
    </row>
    <row r="1071" spans="1:32" x14ac:dyDescent="0.4">
      <c r="A1071" s="13" t="str" cm="1">
        <f t="array" aca="1" ref="A1071" ca="1">_xlfn.IFS(
AND(SUMIFS(lease_table_interest_accruals, lease_table_dates, A1070)&gt;0, COUNTIFS($E$14:E1070, "Interest accrual", $A$14:A1070, A1070)=0),  A1070,
AND(SUMIFS(lease_table_payments, lease_table_dates, A1070)&gt;0, COUNTIFS($E$14:E1070, "Payment", $A$14:A1070, A1070)=0),  A1070,
AND(SUMIFS(rou_table_deprs, rou_table_dates, A1070)&gt;0, COUNTIFS($E$14:E1070, "Depreciation", $A$14:A1070, A1070)=0),  A1070,
TRUE,  IFERROR(INDEX(rou_table_dates,  MATCH(A1070, rou_table_dates)+1, ), "")
)</f>
        <v/>
      </c>
      <c r="B1071" s="1" t="str" cm="1">
        <f t="array" aca="1" ref="B1071" ca="1">_xlfn.IFS(
AND(E1071="Payment", A1071=$B$2), $AM$14,
E1071="Payment", $AM$15,
E1071="Interest accrual", $AM$18,
E1071="Depreciation", $AM$17,
TRUE, "")</f>
        <v/>
      </c>
      <c r="C1071" s="1" t="str" cm="1">
        <f t="array" aca="1" ref="C1071" ca="1">_xlfn.IFS(
E1071="Payment", $AM$19,
E1071="Interest accrual", $AM$15,
E1071="Depreciation", $AM$16,
TRUE, "")</f>
        <v/>
      </c>
      <c r="D1071" s="1" t="str" cm="1">
        <f t="array" aca="1" ref="D1071" ca="1">_xlfn.IFS(
E1071="Payment", _xlfn.XLOOKUP(A1071, lease_table_dates, lease_table_payments, 0, 0),
E1071="Interest accrual", _xlfn.XLOOKUP(A1071, lease_table_dates, lease_table_interest_accruals, 0, 0),
E1071="Depreciation", _xlfn.XLOOKUP(A1071, rou_table_dates, rou_table_deprs, 0, 0),
TRUE, ""
)</f>
        <v/>
      </c>
      <c r="E1071" s="7" t="str" cm="1">
        <f t="array" aca="1" ref="E1071" ca="1">_xlfn.IFS(
AND(SUMIFS(lease_table_interest_accruals, lease_table_dates, A1071)&gt;0, COUNTIFS($E$14:E1070, "Interest accrual", $A$14:A1070, A1071)=0), "Interest accrual",
AND(SUMIFS(lease_table_payments, lease_table_dates, A1071)&gt;0, COUNTIFS($E$14:E1070, "Payment", $A$14:A1070, A1071)=0), "Payment",
AND(SUMIFS(rou_table_deprs, rou_table_dates, A1071)&gt;0, COUNTIFS($E$14:E1070, "Depreciation", $A$14:A1070, A1071)=0), "Depreciation",
TRUE,  ""
)</f>
        <v/>
      </c>
      <c r="G1071" s="13" t="str" cm="1">
        <f t="array" aca="1" ref="G1071" ca="1">_xlfn.IFS(
AND($B$11="Hə", $B$3="İllik"), Z1071,
AND($B$11="Hə", $B$3="Aylıq"), AA1071,
$B$11="Yox", X1071)</f>
        <v/>
      </c>
      <c r="H1071" s="1" t="str" cm="1">
        <f t="array" aca="1" ref="H1071" ca="1">_xlfn.IFS( G1071="", "",
TRUE, ROUND( H1070+I1071-J1071, 2) )</f>
        <v/>
      </c>
      <c r="I1071" s="1" t="str" cm="1">
        <f t="array" aca="1" ref="I1071" ca="1">_xlfn.IFS(G1071="", "",
G1071=last_payment_date, (J1071-H1070),
 TRUE,  -  (H1070- H1070* (1+$B$6)^ (_xlfn.DAYS(G1071,G1070)/365) )
)</f>
        <v/>
      </c>
      <c r="J1071" s="1" t="str" cm="1">
        <f t="array" aca="1" ref="J1071" ca="1">_xlfn.IFS(G1071="", "",
TRUE, _xlfn.XLOOKUP(G1071,  payment_dates, payments,0,0)
)</f>
        <v/>
      </c>
      <c r="L1071" s="8" t="str" cm="1">
        <f t="array" aca="1" ref="L1071" ca="1">_xlfn.IFS(
AND($B$11="Hə", $B$3="İllik"), AC1071,
AND($B$11="Hə", $B$3="Aylıq"), AD1071,
$B$11="Yox", AB1071)</f>
        <v/>
      </c>
      <c r="M1071" s="1" t="str" cm="1">
        <f t="array" aca="1" ref="M1071" ca="1">_xlfn.IFS( L1071="", "",
(M1070-N1071)&lt;=0.5, 0,
TRUE,  M1070-N1071)</f>
        <v/>
      </c>
      <c r="N1071" s="7" t="str" cm="1">
        <f t="array" aca="1" ref="N1071" ca="1">_xlfn.IFS(
L1071="", "",
TRUE, MIN(M1070, ROUND($M$14/ (last_rou_date - $B$2) * (L1071-L1070), 2) )
)</f>
        <v/>
      </c>
      <c r="P1071" s="59" t="str">
        <f t="shared" ca="1" si="48"/>
        <v/>
      </c>
      <c r="Q1071" s="1" t="str" cm="1">
        <f t="array" aca="1" ref="Q1071" ca="1">_xlfn.IFS(P1071="","",
$B$11="Hə", _xlfn.XLOOKUP(DATE(P1071, 12, 31), rou_table_dates, rou_table_nbvs,0, 0),
TRUE,  MAX(0, ROUND($M$14 - $M$14/ (last_rou_date - $B$2) * (DATE(P1071,12,31) - $B$2), 2) )
)</f>
        <v/>
      </c>
      <c r="R1071" s="1" t="str" cm="1">
        <f t="array" aca="1" ref="R1071" ca="1">_xlfn.IFS(P1071="","",
$B$11="Hə", _xlfn.XLOOKUP(DATE(P1071, 12, 31), lease_table_dates, lease_table_balances,0, 0),
TRUE, IFERROR( XNPV($B$6, IF(payment_dates &gt;DATE(P1071, 12, 31), payments,  0),  IF(payment_dates &gt;DATE(P1071, 12, 31), payment_dates,  DATE(P1071, 12, 31))    ),0)
)</f>
        <v/>
      </c>
      <c r="S1071" s="1" t="str" cm="1">
        <f t="array" aca="1" ref="S1071" ca="1">_xlfn.IFS(P1071="","",
TRUE,  MIN( MIN(Q1070, $M$14), ROUND($M$14/ (last_rou_date - $B$2) * (DATE(P1071,12,31) - MAX($B$2, DATE(P1071-1, 12, 31))), 2) )
)</f>
        <v/>
      </c>
      <c r="T1071" s="7" t="str" cm="1">
        <f t="array" aca="1" ref="T1071" ca="1">_xlfn.IFS(P1071="", "",
ISTEXT(R1070), R1071- (H1071 - SUMIFS( lease_table_payments, lease_table_years, P1071) -$AG$14 ),
AND(ISNUMBER(R1070), R1071&lt;&gt;""),   R1071- (R1070 - SUMIFS( lease_table_payments, lease_table_years, P1071) )
)</f>
        <v/>
      </c>
      <c r="V1071" s="64">
        <f t="shared" si="50"/>
        <v>1058</v>
      </c>
      <c r="W1071" s="51" t="str" cm="1">
        <f t="array" ref="W1071">_xlfn.IFS(
OR(W1070=$B$4, W1070=""),"",
TRUE,W1070+1
)</f>
        <v/>
      </c>
      <c r="X1071" s="51" t="str" cm="1">
        <f t="array" ref="X1071">_xlfn.IFS(X1070="","",
W1071="", "",
AND($B$3="İllik"),DATE(YEAR(X1070)+1,MONTH(X1070),DAY(X1070) ),
AND($B$3="Aylıq", $AH$14="Not end"), EDATE(X1070,1),
AND($B$3="Aylıq", $AH$14="End"), EOMONTH(X1070,1)
)</f>
        <v/>
      </c>
      <c r="Y1071" s="51" t="str" cm="1">
        <f t="array" aca="1" ref="Y1071" ca="1">_xlfn.IFS(
AND($B$7="Dövrün əvvəlində", Y1070&lt;=last_rou_date), DATE(YEAR(Y1070)+1, 12, 31),
AND($B$7="Dövrün sonunda", Y1070&lt;=last_payment_date), DATE(YEAR(Y1070)+1, 12, 31),
TRUE, ""
)</f>
        <v/>
      </c>
      <c r="Z1071" s="75" t="str" cm="1">
        <f t="array" aca="1" ref="Z1071" ca="1">_xlfn.IFS(
AND($AN$14="Not year_end", Z1070&gt;last_payment_date), "",
AND($AN$14="Year_end", Z1070&gt;=last_payment_date), "",
AND($AN$14="Year_end"), DATE(YEAR(Z1070+1), 12, 31),
AND($AN$14="Not year_end", MONTH(Z1070)=12, DAY(Z1070)=31), DATE(YEAR(Z1069)+1, MONTH(Z1069), DAY(Z1069)),
AND($AN$14="Not year_end", OR(MONTH(Z1070)&lt;&gt;12, DAY(Z1070)&lt;&gt;31) ), DATE(YEAR(Z1070), 12, 31)
)</f>
        <v/>
      </c>
      <c r="AA1071" s="75" t="str" cm="1">
        <f t="array" aca="1" ref="AA1071" ca="1">_xlfn.IFS(AA1070="", "",
AND(AA1070=last_payment_date, OR(MONTH(AA1070)&lt;&gt;12, DAY(AA1070)&lt;&gt;31) ), DATE(YEAR(AA1070), 12, 31),
AND(MONTH(AA1070)=12, DAY(AA1070)=31, AA1070&gt;=last_payment_date), "",
AND(MONTH(AA1070)=12, DAY(AA1070)&lt;&gt;31),  EOMONTH(AA1070,0),
AND(MONTH(AA1070)=12, DAY(AA1070)=31, $AH$14="Not end"),  EDATE(AA1069,1),
AND($AH$14="Not end"), EDATE(AA1070, 1),
AND($AH$14="End"), EOMONTH(AA1070, 1)
)</f>
        <v/>
      </c>
      <c r="AB1071" s="75" t="str" cm="1">
        <f t="array" aca="1" ref="AB1071" ca="1">_xlfn.IFS(AB1070="","",
AND(AB1070=last_rou_date), "",
AND($B$3="İllik"),DATE(YEAR(AB1070)+1,MONTH(AB1070),DAY(AB1070) ),
AND($B$3="Aylıq", $AH$14="Not end"), EDATE(AB1070,1),
AND($B$3="Aylıq", $AH$14="End"), EOMONTH(AB1070,1)
)</f>
        <v/>
      </c>
      <c r="AC1071" s="75" t="str" cm="1">
        <f t="array" aca="1" ref="AC1071" ca="1">_xlfn.IFS(
AND($AN$14="Not year_end", AC1070&gt;last_rou_date), "",
AND($AN$14="Year_end", AC1070&gt;=last_rou_date), "",
AND($AN$14="Year_end"), DATE(YEAR(AC1070+1), 12, 31),
AND($AN$14="Not year_end", MONTH(AC1070)=12, DAY(AC1070)=31), DATE(YEAR(AC1069)+1, MONTH(AC1069), DAY(AC1069)),
AND($AN$14="Not year_end", OR(MONTH(AC1070)&lt;&gt;12, DAY(AC1070)&lt;&gt;31) ), DATE(YEAR(AC1070), 12, 31)
)</f>
        <v/>
      </c>
      <c r="AD1071" s="75" t="str" cm="1">
        <f t="array" aca="1" ref="AD1071" ca="1">_xlfn.IFS(AD1070="", "",
AND(AD1070=last_rou_date, OR(MONTH(AD1070)&lt;&gt;12, DAY(AD1070)&lt;&gt;31) ), DATE(YEAR(AD1070), 12, 31),
AND(MONTH(AD1070)=12, DAY(AD1070)=31, AD1070&gt;=last_rou_date), "",
AND(MONTH(AD1070)=12, DAY(AD1070)&lt;&gt;31),  EOMONTH(AD1070,0),
AND(MONTH(AD1070)=12, DAY(AD1070)=31, $AH$14="Not end"),  EDATE(AD1069,1),
AND($AH$14="Not end"), EDATE(AD1070, 1),
AND($AH$14="End"), EOMONTH(AD1070, 1)
)</f>
        <v/>
      </c>
      <c r="AE1071" s="51" t="str" cm="1">
        <f t="array" ref="AE1071">_xlfn.IFS(W1071="", "",
AND(W1071&gt;0, W1071&lt;=$B$4, $C$2="İllik artım, faiz olaraq", $D$2&gt;0, $B$3="İllik"), $B$5*((1+$D$2)^(W1071-1)),
AND(W1071&gt;0, W1071&lt;=$B$4, $C$2="İllik artım, faiz olaraq", $D$2&gt;0, $B$3="Aylıq"), $B$5*((1+$D$2)^ROUNDDOWN((W1071-1)/12,0)),
AND(W1071=1, $C$2="Aşağıdakı kimi dəyişir", ), $B$5,
AND(W1071&gt;1, W1071&lt;=$B$4, $C$2="Aşağıdakı kimi dəyişir"), IFERROR(VLOOKUP(W1071, $C$4:$D$7, 2, FALSE), AE1070),
AND(W1071&gt;0, W1071&lt;=$B$4), $B$5,
TRUE,0 )</f>
        <v/>
      </c>
      <c r="AF1071" s="51" t="str">
        <f t="shared" ca="1" si="49"/>
        <v/>
      </c>
    </row>
    <row r="1072" spans="1:32" x14ac:dyDescent="0.4">
      <c r="A1072" s="13" t="str" cm="1">
        <f t="array" aca="1" ref="A1072" ca="1">_xlfn.IFS(
AND(SUMIFS(lease_table_interest_accruals, lease_table_dates, A1071)&gt;0, COUNTIFS($E$14:E1071, "Interest accrual", $A$14:A1071, A1071)=0),  A1071,
AND(SUMIFS(lease_table_payments, lease_table_dates, A1071)&gt;0, COUNTIFS($E$14:E1071, "Payment", $A$14:A1071, A1071)=0),  A1071,
AND(SUMIFS(rou_table_deprs, rou_table_dates, A1071)&gt;0, COUNTIFS($E$14:E1071, "Depreciation", $A$14:A1071, A1071)=0),  A1071,
TRUE,  IFERROR(INDEX(rou_table_dates,  MATCH(A1071, rou_table_dates)+1, ), "")
)</f>
        <v/>
      </c>
      <c r="B1072" s="1" t="str" cm="1">
        <f t="array" aca="1" ref="B1072" ca="1">_xlfn.IFS(
AND(E1072="Payment", A1072=$B$2), $AM$14,
E1072="Payment", $AM$15,
E1072="Interest accrual", $AM$18,
E1072="Depreciation", $AM$17,
TRUE, "")</f>
        <v/>
      </c>
      <c r="C1072" s="1" t="str" cm="1">
        <f t="array" aca="1" ref="C1072" ca="1">_xlfn.IFS(
E1072="Payment", $AM$19,
E1072="Interest accrual", $AM$15,
E1072="Depreciation", $AM$16,
TRUE, "")</f>
        <v/>
      </c>
      <c r="D1072" s="1" t="str" cm="1">
        <f t="array" aca="1" ref="D1072" ca="1">_xlfn.IFS(
E1072="Payment", _xlfn.XLOOKUP(A1072, lease_table_dates, lease_table_payments, 0, 0),
E1072="Interest accrual", _xlfn.XLOOKUP(A1072, lease_table_dates, lease_table_interest_accruals, 0, 0),
E1072="Depreciation", _xlfn.XLOOKUP(A1072, rou_table_dates, rou_table_deprs, 0, 0),
TRUE, ""
)</f>
        <v/>
      </c>
      <c r="E1072" s="7" t="str" cm="1">
        <f t="array" aca="1" ref="E1072" ca="1">_xlfn.IFS(
AND(SUMIFS(lease_table_interest_accruals, lease_table_dates, A1072)&gt;0, COUNTIFS($E$14:E1071, "Interest accrual", $A$14:A1071, A1072)=0), "Interest accrual",
AND(SUMIFS(lease_table_payments, lease_table_dates, A1072)&gt;0, COUNTIFS($E$14:E1071, "Payment", $A$14:A1071, A1072)=0), "Payment",
AND(SUMIFS(rou_table_deprs, rou_table_dates, A1072)&gt;0, COUNTIFS($E$14:E1071, "Depreciation", $A$14:A1071, A1072)=0), "Depreciation",
TRUE,  ""
)</f>
        <v/>
      </c>
      <c r="G1072" s="13" t="str" cm="1">
        <f t="array" aca="1" ref="G1072" ca="1">_xlfn.IFS(
AND($B$11="Hə", $B$3="İllik"), Z1072,
AND($B$11="Hə", $B$3="Aylıq"), AA1072,
$B$11="Yox", X1072)</f>
        <v/>
      </c>
      <c r="H1072" s="1" t="str" cm="1">
        <f t="array" aca="1" ref="H1072" ca="1">_xlfn.IFS( G1072="", "",
TRUE, ROUND( H1071+I1072-J1072, 2) )</f>
        <v/>
      </c>
      <c r="I1072" s="1" t="str" cm="1">
        <f t="array" aca="1" ref="I1072" ca="1">_xlfn.IFS(G1072="", "",
G1072=last_payment_date, (J1072-H1071),
 TRUE,  -  (H1071- H1071* (1+$B$6)^ (_xlfn.DAYS(G1072,G1071)/365) )
)</f>
        <v/>
      </c>
      <c r="J1072" s="1" t="str" cm="1">
        <f t="array" aca="1" ref="J1072" ca="1">_xlfn.IFS(G1072="", "",
TRUE, _xlfn.XLOOKUP(G1072,  payment_dates, payments,0,0)
)</f>
        <v/>
      </c>
      <c r="L1072" s="8" t="str" cm="1">
        <f t="array" aca="1" ref="L1072" ca="1">_xlfn.IFS(
AND($B$11="Hə", $B$3="İllik"), AC1072,
AND($B$11="Hə", $B$3="Aylıq"), AD1072,
$B$11="Yox", AB1072)</f>
        <v/>
      </c>
      <c r="M1072" s="1" t="str" cm="1">
        <f t="array" aca="1" ref="M1072" ca="1">_xlfn.IFS( L1072="", "",
(M1071-N1072)&lt;=0.5, 0,
TRUE,  M1071-N1072)</f>
        <v/>
      </c>
      <c r="N1072" s="7" t="str" cm="1">
        <f t="array" aca="1" ref="N1072" ca="1">_xlfn.IFS(
L1072="", "",
TRUE, MIN(M1071, ROUND($M$14/ (last_rou_date - $B$2) * (L1072-L1071), 2) )
)</f>
        <v/>
      </c>
      <c r="P1072" s="59" t="str">
        <f t="shared" ca="1" si="48"/>
        <v/>
      </c>
      <c r="Q1072" s="1" t="str" cm="1">
        <f t="array" aca="1" ref="Q1072" ca="1">_xlfn.IFS(P1072="","",
$B$11="Hə", _xlfn.XLOOKUP(DATE(P1072, 12, 31), rou_table_dates, rou_table_nbvs,0, 0),
TRUE,  MAX(0, ROUND($M$14 - $M$14/ (last_rou_date - $B$2) * (DATE(P1072,12,31) - $B$2), 2) )
)</f>
        <v/>
      </c>
      <c r="R1072" s="1" t="str" cm="1">
        <f t="array" aca="1" ref="R1072" ca="1">_xlfn.IFS(P1072="","",
$B$11="Hə", _xlfn.XLOOKUP(DATE(P1072, 12, 31), lease_table_dates, lease_table_balances,0, 0),
TRUE, IFERROR( XNPV($B$6, IF(payment_dates &gt;DATE(P1072, 12, 31), payments,  0),  IF(payment_dates &gt;DATE(P1072, 12, 31), payment_dates,  DATE(P1072, 12, 31))    ),0)
)</f>
        <v/>
      </c>
      <c r="S1072" s="1" t="str" cm="1">
        <f t="array" aca="1" ref="S1072" ca="1">_xlfn.IFS(P1072="","",
TRUE,  MIN( MIN(Q1071, $M$14), ROUND($M$14/ (last_rou_date - $B$2) * (DATE(P1072,12,31) - MAX($B$2, DATE(P1072-1, 12, 31))), 2) )
)</f>
        <v/>
      </c>
      <c r="T1072" s="7" t="str" cm="1">
        <f t="array" aca="1" ref="T1072" ca="1">_xlfn.IFS(P1072="", "",
ISTEXT(R1071), R1072- (H1072 - SUMIFS( lease_table_payments, lease_table_years, P1072) -$AG$14 ),
AND(ISNUMBER(R1071), R1072&lt;&gt;""),   R1072- (R1071 - SUMIFS( lease_table_payments, lease_table_years, P1072) )
)</f>
        <v/>
      </c>
      <c r="V1072" s="64">
        <f t="shared" si="50"/>
        <v>1059</v>
      </c>
      <c r="W1072" s="51" t="str" cm="1">
        <f t="array" ref="W1072">_xlfn.IFS(
OR(W1071=$B$4, W1071=""),"",
TRUE,W1071+1
)</f>
        <v/>
      </c>
      <c r="X1072" s="51" t="str" cm="1">
        <f t="array" ref="X1072">_xlfn.IFS(X1071="","",
W1072="", "",
AND($B$3="İllik"),DATE(YEAR(X1071)+1,MONTH(X1071),DAY(X1071) ),
AND($B$3="Aylıq", $AH$14="Not end"), EDATE(X1071,1),
AND($B$3="Aylıq", $AH$14="End"), EOMONTH(X1071,1)
)</f>
        <v/>
      </c>
      <c r="Y1072" s="51" t="str" cm="1">
        <f t="array" aca="1" ref="Y1072" ca="1">_xlfn.IFS(
AND($B$7="Dövrün əvvəlində", Y1071&lt;=last_rou_date), DATE(YEAR(Y1071)+1, 12, 31),
AND($B$7="Dövrün sonunda", Y1071&lt;=last_payment_date), DATE(YEAR(Y1071)+1, 12, 31),
TRUE, ""
)</f>
        <v/>
      </c>
      <c r="Z1072" s="75" t="str" cm="1">
        <f t="array" aca="1" ref="Z1072" ca="1">_xlfn.IFS(
AND($AN$14="Not year_end", Z1071&gt;last_payment_date), "",
AND($AN$14="Year_end", Z1071&gt;=last_payment_date), "",
AND($AN$14="Year_end"), DATE(YEAR(Z1071+1), 12, 31),
AND($AN$14="Not year_end", MONTH(Z1071)=12, DAY(Z1071)=31), DATE(YEAR(Z1070)+1, MONTH(Z1070), DAY(Z1070)),
AND($AN$14="Not year_end", OR(MONTH(Z1071)&lt;&gt;12, DAY(Z1071)&lt;&gt;31) ), DATE(YEAR(Z1071), 12, 31)
)</f>
        <v/>
      </c>
      <c r="AA1072" s="75" t="str" cm="1">
        <f t="array" aca="1" ref="AA1072" ca="1">_xlfn.IFS(AA1071="", "",
AND(AA1071=last_payment_date, OR(MONTH(AA1071)&lt;&gt;12, DAY(AA1071)&lt;&gt;31) ), DATE(YEAR(AA1071), 12, 31),
AND(MONTH(AA1071)=12, DAY(AA1071)=31, AA1071&gt;=last_payment_date), "",
AND(MONTH(AA1071)=12, DAY(AA1071)&lt;&gt;31),  EOMONTH(AA1071,0),
AND(MONTH(AA1071)=12, DAY(AA1071)=31, $AH$14="Not end"),  EDATE(AA1070,1),
AND($AH$14="Not end"), EDATE(AA1071, 1),
AND($AH$14="End"), EOMONTH(AA1071, 1)
)</f>
        <v/>
      </c>
      <c r="AB1072" s="75" t="str" cm="1">
        <f t="array" aca="1" ref="AB1072" ca="1">_xlfn.IFS(AB1071="","",
AND(AB1071=last_rou_date), "",
AND($B$3="İllik"),DATE(YEAR(AB1071)+1,MONTH(AB1071),DAY(AB1071) ),
AND($B$3="Aylıq", $AH$14="Not end"), EDATE(AB1071,1),
AND($B$3="Aylıq", $AH$14="End"), EOMONTH(AB1071,1)
)</f>
        <v/>
      </c>
      <c r="AC1072" s="75" t="str" cm="1">
        <f t="array" aca="1" ref="AC1072" ca="1">_xlfn.IFS(
AND($AN$14="Not year_end", AC1071&gt;last_rou_date), "",
AND($AN$14="Year_end", AC1071&gt;=last_rou_date), "",
AND($AN$14="Year_end"), DATE(YEAR(AC1071+1), 12, 31),
AND($AN$14="Not year_end", MONTH(AC1071)=12, DAY(AC1071)=31), DATE(YEAR(AC1070)+1, MONTH(AC1070), DAY(AC1070)),
AND($AN$14="Not year_end", OR(MONTH(AC1071)&lt;&gt;12, DAY(AC1071)&lt;&gt;31) ), DATE(YEAR(AC1071), 12, 31)
)</f>
        <v/>
      </c>
      <c r="AD1072" s="75" t="str" cm="1">
        <f t="array" aca="1" ref="AD1072" ca="1">_xlfn.IFS(AD1071="", "",
AND(AD1071=last_rou_date, OR(MONTH(AD1071)&lt;&gt;12, DAY(AD1071)&lt;&gt;31) ), DATE(YEAR(AD1071), 12, 31),
AND(MONTH(AD1071)=12, DAY(AD1071)=31, AD1071&gt;=last_rou_date), "",
AND(MONTH(AD1071)=12, DAY(AD1071)&lt;&gt;31),  EOMONTH(AD1071,0),
AND(MONTH(AD1071)=12, DAY(AD1071)=31, $AH$14="Not end"),  EDATE(AD1070,1),
AND($AH$14="Not end"), EDATE(AD1071, 1),
AND($AH$14="End"), EOMONTH(AD1071, 1)
)</f>
        <v/>
      </c>
      <c r="AE1072" s="51" t="str" cm="1">
        <f t="array" ref="AE1072">_xlfn.IFS(W1072="", "",
AND(W1072&gt;0, W1072&lt;=$B$4, $C$2="İllik artım, faiz olaraq", $D$2&gt;0, $B$3="İllik"), $B$5*((1+$D$2)^(W1072-1)),
AND(W1072&gt;0, W1072&lt;=$B$4, $C$2="İllik artım, faiz olaraq", $D$2&gt;0, $B$3="Aylıq"), $B$5*((1+$D$2)^ROUNDDOWN((W1072-1)/12,0)),
AND(W1072=1, $C$2="Aşağıdakı kimi dəyişir", ), $B$5,
AND(W1072&gt;1, W1072&lt;=$B$4, $C$2="Aşağıdakı kimi dəyişir"), IFERROR(VLOOKUP(W1072, $C$4:$D$7, 2, FALSE), AE1071),
AND(W1072&gt;0, W1072&lt;=$B$4), $B$5,
TRUE,0 )</f>
        <v/>
      </c>
      <c r="AF1072" s="51" t="str">
        <f t="shared" ca="1" si="49"/>
        <v/>
      </c>
    </row>
    <row r="1073" spans="1:32" x14ac:dyDescent="0.4">
      <c r="A1073" s="13" t="str" cm="1">
        <f t="array" aca="1" ref="A1073" ca="1">_xlfn.IFS(
AND(SUMIFS(lease_table_interest_accruals, lease_table_dates, A1072)&gt;0, COUNTIFS($E$14:E1072, "Interest accrual", $A$14:A1072, A1072)=0),  A1072,
AND(SUMIFS(lease_table_payments, lease_table_dates, A1072)&gt;0, COUNTIFS($E$14:E1072, "Payment", $A$14:A1072, A1072)=0),  A1072,
AND(SUMIFS(rou_table_deprs, rou_table_dates, A1072)&gt;0, COUNTIFS($E$14:E1072, "Depreciation", $A$14:A1072, A1072)=0),  A1072,
TRUE,  IFERROR(INDEX(rou_table_dates,  MATCH(A1072, rou_table_dates)+1, ), "")
)</f>
        <v/>
      </c>
      <c r="B1073" s="1" t="str" cm="1">
        <f t="array" aca="1" ref="B1073" ca="1">_xlfn.IFS(
AND(E1073="Payment", A1073=$B$2), $AM$14,
E1073="Payment", $AM$15,
E1073="Interest accrual", $AM$18,
E1073="Depreciation", $AM$17,
TRUE, "")</f>
        <v/>
      </c>
      <c r="C1073" s="1" t="str" cm="1">
        <f t="array" aca="1" ref="C1073" ca="1">_xlfn.IFS(
E1073="Payment", $AM$19,
E1073="Interest accrual", $AM$15,
E1073="Depreciation", $AM$16,
TRUE, "")</f>
        <v/>
      </c>
      <c r="D1073" s="1" t="str" cm="1">
        <f t="array" aca="1" ref="D1073" ca="1">_xlfn.IFS(
E1073="Payment", _xlfn.XLOOKUP(A1073, lease_table_dates, lease_table_payments, 0, 0),
E1073="Interest accrual", _xlfn.XLOOKUP(A1073, lease_table_dates, lease_table_interest_accruals, 0, 0),
E1073="Depreciation", _xlfn.XLOOKUP(A1073, rou_table_dates, rou_table_deprs, 0, 0),
TRUE, ""
)</f>
        <v/>
      </c>
      <c r="E1073" s="7" t="str" cm="1">
        <f t="array" aca="1" ref="E1073" ca="1">_xlfn.IFS(
AND(SUMIFS(lease_table_interest_accruals, lease_table_dates, A1073)&gt;0, COUNTIFS($E$14:E1072, "Interest accrual", $A$14:A1072, A1073)=0), "Interest accrual",
AND(SUMIFS(lease_table_payments, lease_table_dates, A1073)&gt;0, COUNTIFS($E$14:E1072, "Payment", $A$14:A1072, A1073)=0), "Payment",
AND(SUMIFS(rou_table_deprs, rou_table_dates, A1073)&gt;0, COUNTIFS($E$14:E1072, "Depreciation", $A$14:A1072, A1073)=0), "Depreciation",
TRUE,  ""
)</f>
        <v/>
      </c>
      <c r="G1073" s="13" t="str" cm="1">
        <f t="array" aca="1" ref="G1073" ca="1">_xlfn.IFS(
AND($B$11="Hə", $B$3="İllik"), Z1073,
AND($B$11="Hə", $B$3="Aylıq"), AA1073,
$B$11="Yox", X1073)</f>
        <v/>
      </c>
      <c r="H1073" s="1" t="str" cm="1">
        <f t="array" aca="1" ref="H1073" ca="1">_xlfn.IFS( G1073="", "",
TRUE, ROUND( H1072+I1073-J1073, 2) )</f>
        <v/>
      </c>
      <c r="I1073" s="1" t="str" cm="1">
        <f t="array" aca="1" ref="I1073" ca="1">_xlfn.IFS(G1073="", "",
G1073=last_payment_date, (J1073-H1072),
 TRUE,  -  (H1072- H1072* (1+$B$6)^ (_xlfn.DAYS(G1073,G1072)/365) )
)</f>
        <v/>
      </c>
      <c r="J1073" s="1" t="str" cm="1">
        <f t="array" aca="1" ref="J1073" ca="1">_xlfn.IFS(G1073="", "",
TRUE, _xlfn.XLOOKUP(G1073,  payment_dates, payments,0,0)
)</f>
        <v/>
      </c>
      <c r="L1073" s="8" t="str" cm="1">
        <f t="array" aca="1" ref="L1073" ca="1">_xlfn.IFS(
AND($B$11="Hə", $B$3="İllik"), AC1073,
AND($B$11="Hə", $B$3="Aylıq"), AD1073,
$B$11="Yox", AB1073)</f>
        <v/>
      </c>
      <c r="M1073" s="1" t="str" cm="1">
        <f t="array" aca="1" ref="M1073" ca="1">_xlfn.IFS( L1073="", "",
(M1072-N1073)&lt;=0.5, 0,
TRUE,  M1072-N1073)</f>
        <v/>
      </c>
      <c r="N1073" s="7" t="str" cm="1">
        <f t="array" aca="1" ref="N1073" ca="1">_xlfn.IFS(
L1073="", "",
TRUE, MIN(M1072, ROUND($M$14/ (last_rou_date - $B$2) * (L1073-L1072), 2) )
)</f>
        <v/>
      </c>
      <c r="P1073" s="59" t="str">
        <f t="shared" ca="1" si="48"/>
        <v/>
      </c>
      <c r="Q1073" s="1" t="str" cm="1">
        <f t="array" aca="1" ref="Q1073" ca="1">_xlfn.IFS(P1073="","",
$B$11="Hə", _xlfn.XLOOKUP(DATE(P1073, 12, 31), rou_table_dates, rou_table_nbvs,0, 0),
TRUE,  MAX(0, ROUND($M$14 - $M$14/ (last_rou_date - $B$2) * (DATE(P1073,12,31) - $B$2), 2) )
)</f>
        <v/>
      </c>
      <c r="R1073" s="1" t="str" cm="1">
        <f t="array" aca="1" ref="R1073" ca="1">_xlfn.IFS(P1073="","",
$B$11="Hə", _xlfn.XLOOKUP(DATE(P1073, 12, 31), lease_table_dates, lease_table_balances,0, 0),
TRUE, IFERROR( XNPV($B$6, IF(payment_dates &gt;DATE(P1073, 12, 31), payments,  0),  IF(payment_dates &gt;DATE(P1073, 12, 31), payment_dates,  DATE(P1073, 12, 31))    ),0)
)</f>
        <v/>
      </c>
      <c r="S1073" s="1" t="str" cm="1">
        <f t="array" aca="1" ref="S1073" ca="1">_xlfn.IFS(P1073="","",
TRUE,  MIN( MIN(Q1072, $M$14), ROUND($M$14/ (last_rou_date - $B$2) * (DATE(P1073,12,31) - MAX($B$2, DATE(P1073-1, 12, 31))), 2) )
)</f>
        <v/>
      </c>
      <c r="T1073" s="7" t="str" cm="1">
        <f t="array" aca="1" ref="T1073" ca="1">_xlfn.IFS(P1073="", "",
ISTEXT(R1072), R1073- (H1073 - SUMIFS( lease_table_payments, lease_table_years, P1073) -$AG$14 ),
AND(ISNUMBER(R1072), R1073&lt;&gt;""),   R1073- (R1072 - SUMIFS( lease_table_payments, lease_table_years, P1073) )
)</f>
        <v/>
      </c>
      <c r="V1073" s="64">
        <f t="shared" si="50"/>
        <v>1060</v>
      </c>
      <c r="W1073" s="51" t="str" cm="1">
        <f t="array" ref="W1073">_xlfn.IFS(
OR(W1072=$B$4, W1072=""),"",
TRUE,W1072+1
)</f>
        <v/>
      </c>
      <c r="X1073" s="51" t="str" cm="1">
        <f t="array" ref="X1073">_xlfn.IFS(X1072="","",
W1073="", "",
AND($B$3="İllik"),DATE(YEAR(X1072)+1,MONTH(X1072),DAY(X1072) ),
AND($B$3="Aylıq", $AH$14="Not end"), EDATE(X1072,1),
AND($B$3="Aylıq", $AH$14="End"), EOMONTH(X1072,1)
)</f>
        <v/>
      </c>
      <c r="Y1073" s="51" t="str" cm="1">
        <f t="array" aca="1" ref="Y1073" ca="1">_xlfn.IFS(
AND($B$7="Dövrün əvvəlində", Y1072&lt;=last_rou_date), DATE(YEAR(Y1072)+1, 12, 31),
AND($B$7="Dövrün sonunda", Y1072&lt;=last_payment_date), DATE(YEAR(Y1072)+1, 12, 31),
TRUE, ""
)</f>
        <v/>
      </c>
      <c r="Z1073" s="75" t="str" cm="1">
        <f t="array" aca="1" ref="Z1073" ca="1">_xlfn.IFS(
AND($AN$14="Not year_end", Z1072&gt;last_payment_date), "",
AND($AN$14="Year_end", Z1072&gt;=last_payment_date), "",
AND($AN$14="Year_end"), DATE(YEAR(Z1072+1), 12, 31),
AND($AN$14="Not year_end", MONTH(Z1072)=12, DAY(Z1072)=31), DATE(YEAR(Z1071)+1, MONTH(Z1071), DAY(Z1071)),
AND($AN$14="Not year_end", OR(MONTH(Z1072)&lt;&gt;12, DAY(Z1072)&lt;&gt;31) ), DATE(YEAR(Z1072), 12, 31)
)</f>
        <v/>
      </c>
      <c r="AA1073" s="75" t="str" cm="1">
        <f t="array" aca="1" ref="AA1073" ca="1">_xlfn.IFS(AA1072="", "",
AND(AA1072=last_payment_date, OR(MONTH(AA1072)&lt;&gt;12, DAY(AA1072)&lt;&gt;31) ), DATE(YEAR(AA1072), 12, 31),
AND(MONTH(AA1072)=12, DAY(AA1072)=31, AA1072&gt;=last_payment_date), "",
AND(MONTH(AA1072)=12, DAY(AA1072)&lt;&gt;31),  EOMONTH(AA1072,0),
AND(MONTH(AA1072)=12, DAY(AA1072)=31, $AH$14="Not end"),  EDATE(AA1071,1),
AND($AH$14="Not end"), EDATE(AA1072, 1),
AND($AH$14="End"), EOMONTH(AA1072, 1)
)</f>
        <v/>
      </c>
      <c r="AB1073" s="75" t="str" cm="1">
        <f t="array" aca="1" ref="AB1073" ca="1">_xlfn.IFS(AB1072="","",
AND(AB1072=last_rou_date), "",
AND($B$3="İllik"),DATE(YEAR(AB1072)+1,MONTH(AB1072),DAY(AB1072) ),
AND($B$3="Aylıq", $AH$14="Not end"), EDATE(AB1072,1),
AND($B$3="Aylıq", $AH$14="End"), EOMONTH(AB1072,1)
)</f>
        <v/>
      </c>
      <c r="AC1073" s="75" t="str" cm="1">
        <f t="array" aca="1" ref="AC1073" ca="1">_xlfn.IFS(
AND($AN$14="Not year_end", AC1072&gt;last_rou_date), "",
AND($AN$14="Year_end", AC1072&gt;=last_rou_date), "",
AND($AN$14="Year_end"), DATE(YEAR(AC1072+1), 12, 31),
AND($AN$14="Not year_end", MONTH(AC1072)=12, DAY(AC1072)=31), DATE(YEAR(AC1071)+1, MONTH(AC1071), DAY(AC1071)),
AND($AN$14="Not year_end", OR(MONTH(AC1072)&lt;&gt;12, DAY(AC1072)&lt;&gt;31) ), DATE(YEAR(AC1072), 12, 31)
)</f>
        <v/>
      </c>
      <c r="AD1073" s="75" t="str" cm="1">
        <f t="array" aca="1" ref="AD1073" ca="1">_xlfn.IFS(AD1072="", "",
AND(AD1072=last_rou_date, OR(MONTH(AD1072)&lt;&gt;12, DAY(AD1072)&lt;&gt;31) ), DATE(YEAR(AD1072), 12, 31),
AND(MONTH(AD1072)=12, DAY(AD1072)=31, AD1072&gt;=last_rou_date), "",
AND(MONTH(AD1072)=12, DAY(AD1072)&lt;&gt;31),  EOMONTH(AD1072,0),
AND(MONTH(AD1072)=12, DAY(AD1072)=31, $AH$14="Not end"),  EDATE(AD1071,1),
AND($AH$14="Not end"), EDATE(AD1072, 1),
AND($AH$14="End"), EOMONTH(AD1072, 1)
)</f>
        <v/>
      </c>
      <c r="AE1073" s="51" t="str" cm="1">
        <f t="array" ref="AE1073">_xlfn.IFS(W1073="", "",
AND(W1073&gt;0, W1073&lt;=$B$4, $C$2="İllik artım, faiz olaraq", $D$2&gt;0, $B$3="İllik"), $B$5*((1+$D$2)^(W1073-1)),
AND(W1073&gt;0, W1073&lt;=$B$4, $C$2="İllik artım, faiz olaraq", $D$2&gt;0, $B$3="Aylıq"), $B$5*((1+$D$2)^ROUNDDOWN((W1073-1)/12,0)),
AND(W1073=1, $C$2="Aşağıdakı kimi dəyişir", ), $B$5,
AND(W1073&gt;1, W1073&lt;=$B$4, $C$2="Aşağıdakı kimi dəyişir"), IFERROR(VLOOKUP(W1073, $C$4:$D$7, 2, FALSE), AE1072),
AND(W1073&gt;0, W1073&lt;=$B$4), $B$5,
TRUE,0 )</f>
        <v/>
      </c>
      <c r="AF1073" s="51" t="str">
        <f t="shared" ca="1" si="49"/>
        <v/>
      </c>
    </row>
    <row r="1074" spans="1:32" x14ac:dyDescent="0.4">
      <c r="A1074" s="13" t="str" cm="1">
        <f t="array" aca="1" ref="A1074" ca="1">_xlfn.IFS(
AND(SUMIFS(lease_table_interest_accruals, lease_table_dates, A1073)&gt;0, COUNTIFS($E$14:E1073, "Interest accrual", $A$14:A1073, A1073)=0),  A1073,
AND(SUMIFS(lease_table_payments, lease_table_dates, A1073)&gt;0, COUNTIFS($E$14:E1073, "Payment", $A$14:A1073, A1073)=0),  A1073,
AND(SUMIFS(rou_table_deprs, rou_table_dates, A1073)&gt;0, COUNTIFS($E$14:E1073, "Depreciation", $A$14:A1073, A1073)=0),  A1073,
TRUE,  IFERROR(INDEX(rou_table_dates,  MATCH(A1073, rou_table_dates)+1, ), "")
)</f>
        <v/>
      </c>
      <c r="B1074" s="1" t="str" cm="1">
        <f t="array" aca="1" ref="B1074" ca="1">_xlfn.IFS(
AND(E1074="Payment", A1074=$B$2), $AM$14,
E1074="Payment", $AM$15,
E1074="Interest accrual", $AM$18,
E1074="Depreciation", $AM$17,
TRUE, "")</f>
        <v/>
      </c>
      <c r="C1074" s="1" t="str" cm="1">
        <f t="array" aca="1" ref="C1074" ca="1">_xlfn.IFS(
E1074="Payment", $AM$19,
E1074="Interest accrual", $AM$15,
E1074="Depreciation", $AM$16,
TRUE, "")</f>
        <v/>
      </c>
      <c r="D1074" s="1" t="str" cm="1">
        <f t="array" aca="1" ref="D1074" ca="1">_xlfn.IFS(
E1074="Payment", _xlfn.XLOOKUP(A1074, lease_table_dates, lease_table_payments, 0, 0),
E1074="Interest accrual", _xlfn.XLOOKUP(A1074, lease_table_dates, lease_table_interest_accruals, 0, 0),
E1074="Depreciation", _xlfn.XLOOKUP(A1074, rou_table_dates, rou_table_deprs, 0, 0),
TRUE, ""
)</f>
        <v/>
      </c>
      <c r="E1074" s="7" t="str" cm="1">
        <f t="array" aca="1" ref="E1074" ca="1">_xlfn.IFS(
AND(SUMIFS(lease_table_interest_accruals, lease_table_dates, A1074)&gt;0, COUNTIFS($E$14:E1073, "Interest accrual", $A$14:A1073, A1074)=0), "Interest accrual",
AND(SUMIFS(lease_table_payments, lease_table_dates, A1074)&gt;0, COUNTIFS($E$14:E1073, "Payment", $A$14:A1073, A1074)=0), "Payment",
AND(SUMIFS(rou_table_deprs, rou_table_dates, A1074)&gt;0, COUNTIFS($E$14:E1073, "Depreciation", $A$14:A1073, A1074)=0), "Depreciation",
TRUE,  ""
)</f>
        <v/>
      </c>
      <c r="G1074" s="13" t="str" cm="1">
        <f t="array" aca="1" ref="G1074" ca="1">_xlfn.IFS(
AND($B$11="Hə", $B$3="İllik"), Z1074,
AND($B$11="Hə", $B$3="Aylıq"), AA1074,
$B$11="Yox", X1074)</f>
        <v/>
      </c>
      <c r="H1074" s="1" t="str" cm="1">
        <f t="array" aca="1" ref="H1074" ca="1">_xlfn.IFS( G1074="", "",
TRUE, ROUND( H1073+I1074-J1074, 2) )</f>
        <v/>
      </c>
      <c r="I1074" s="1" t="str" cm="1">
        <f t="array" aca="1" ref="I1074" ca="1">_xlfn.IFS(G1074="", "",
G1074=last_payment_date, (J1074-H1073),
 TRUE,  -  (H1073- H1073* (1+$B$6)^ (_xlfn.DAYS(G1074,G1073)/365) )
)</f>
        <v/>
      </c>
      <c r="J1074" s="1" t="str" cm="1">
        <f t="array" aca="1" ref="J1074" ca="1">_xlfn.IFS(G1074="", "",
TRUE, _xlfn.XLOOKUP(G1074,  payment_dates, payments,0,0)
)</f>
        <v/>
      </c>
      <c r="L1074" s="8" t="str" cm="1">
        <f t="array" aca="1" ref="L1074" ca="1">_xlfn.IFS(
AND($B$11="Hə", $B$3="İllik"), AC1074,
AND($B$11="Hə", $B$3="Aylıq"), AD1074,
$B$11="Yox", AB1074)</f>
        <v/>
      </c>
      <c r="M1074" s="1" t="str" cm="1">
        <f t="array" aca="1" ref="M1074" ca="1">_xlfn.IFS( L1074="", "",
(M1073-N1074)&lt;=0.5, 0,
TRUE,  M1073-N1074)</f>
        <v/>
      </c>
      <c r="N1074" s="7" t="str" cm="1">
        <f t="array" aca="1" ref="N1074" ca="1">_xlfn.IFS(
L1074="", "",
TRUE, MIN(M1073, ROUND($M$14/ (last_rou_date - $B$2) * (L1074-L1073), 2) )
)</f>
        <v/>
      </c>
      <c r="P1074" s="59" t="str">
        <f t="shared" ca="1" si="48"/>
        <v/>
      </c>
      <c r="Q1074" s="1" t="str" cm="1">
        <f t="array" aca="1" ref="Q1074" ca="1">_xlfn.IFS(P1074="","",
$B$11="Hə", _xlfn.XLOOKUP(DATE(P1074, 12, 31), rou_table_dates, rou_table_nbvs,0, 0),
TRUE,  MAX(0, ROUND($M$14 - $M$14/ (last_rou_date - $B$2) * (DATE(P1074,12,31) - $B$2), 2) )
)</f>
        <v/>
      </c>
      <c r="R1074" s="1" t="str" cm="1">
        <f t="array" aca="1" ref="R1074" ca="1">_xlfn.IFS(P1074="","",
$B$11="Hə", _xlfn.XLOOKUP(DATE(P1074, 12, 31), lease_table_dates, lease_table_balances,0, 0),
TRUE, IFERROR( XNPV($B$6, IF(payment_dates &gt;DATE(P1074, 12, 31), payments,  0),  IF(payment_dates &gt;DATE(P1074, 12, 31), payment_dates,  DATE(P1074, 12, 31))    ),0)
)</f>
        <v/>
      </c>
      <c r="S1074" s="1" t="str" cm="1">
        <f t="array" aca="1" ref="S1074" ca="1">_xlfn.IFS(P1074="","",
TRUE,  MIN( MIN(Q1073, $M$14), ROUND($M$14/ (last_rou_date - $B$2) * (DATE(P1074,12,31) - MAX($B$2, DATE(P1074-1, 12, 31))), 2) )
)</f>
        <v/>
      </c>
      <c r="T1074" s="7" t="str" cm="1">
        <f t="array" aca="1" ref="T1074" ca="1">_xlfn.IFS(P1074="", "",
ISTEXT(R1073), R1074- (H1074 - SUMIFS( lease_table_payments, lease_table_years, P1074) -$AG$14 ),
AND(ISNUMBER(R1073), R1074&lt;&gt;""),   R1074- (R1073 - SUMIFS( lease_table_payments, lease_table_years, P1074) )
)</f>
        <v/>
      </c>
      <c r="V1074" s="64">
        <f t="shared" si="50"/>
        <v>1061</v>
      </c>
      <c r="W1074" s="51" t="str" cm="1">
        <f t="array" ref="W1074">_xlfn.IFS(
OR(W1073=$B$4, W1073=""),"",
TRUE,W1073+1
)</f>
        <v/>
      </c>
      <c r="X1074" s="51" t="str" cm="1">
        <f t="array" ref="X1074">_xlfn.IFS(X1073="","",
W1074="", "",
AND($B$3="İllik"),DATE(YEAR(X1073)+1,MONTH(X1073),DAY(X1073) ),
AND($B$3="Aylıq", $AH$14="Not end"), EDATE(X1073,1),
AND($B$3="Aylıq", $AH$14="End"), EOMONTH(X1073,1)
)</f>
        <v/>
      </c>
      <c r="Y1074" s="51" t="str" cm="1">
        <f t="array" aca="1" ref="Y1074" ca="1">_xlfn.IFS(
AND($B$7="Dövrün əvvəlində", Y1073&lt;=last_rou_date), DATE(YEAR(Y1073)+1, 12, 31),
AND($B$7="Dövrün sonunda", Y1073&lt;=last_payment_date), DATE(YEAR(Y1073)+1, 12, 31),
TRUE, ""
)</f>
        <v/>
      </c>
      <c r="Z1074" s="75" t="str" cm="1">
        <f t="array" aca="1" ref="Z1074" ca="1">_xlfn.IFS(
AND($AN$14="Not year_end", Z1073&gt;last_payment_date), "",
AND($AN$14="Year_end", Z1073&gt;=last_payment_date), "",
AND($AN$14="Year_end"), DATE(YEAR(Z1073+1), 12, 31),
AND($AN$14="Not year_end", MONTH(Z1073)=12, DAY(Z1073)=31), DATE(YEAR(Z1072)+1, MONTH(Z1072), DAY(Z1072)),
AND($AN$14="Not year_end", OR(MONTH(Z1073)&lt;&gt;12, DAY(Z1073)&lt;&gt;31) ), DATE(YEAR(Z1073), 12, 31)
)</f>
        <v/>
      </c>
      <c r="AA1074" s="75" t="str" cm="1">
        <f t="array" aca="1" ref="AA1074" ca="1">_xlfn.IFS(AA1073="", "",
AND(AA1073=last_payment_date, OR(MONTH(AA1073)&lt;&gt;12, DAY(AA1073)&lt;&gt;31) ), DATE(YEAR(AA1073), 12, 31),
AND(MONTH(AA1073)=12, DAY(AA1073)=31, AA1073&gt;=last_payment_date), "",
AND(MONTH(AA1073)=12, DAY(AA1073)&lt;&gt;31),  EOMONTH(AA1073,0),
AND(MONTH(AA1073)=12, DAY(AA1073)=31, $AH$14="Not end"),  EDATE(AA1072,1),
AND($AH$14="Not end"), EDATE(AA1073, 1),
AND($AH$14="End"), EOMONTH(AA1073, 1)
)</f>
        <v/>
      </c>
      <c r="AB1074" s="75" t="str" cm="1">
        <f t="array" aca="1" ref="AB1074" ca="1">_xlfn.IFS(AB1073="","",
AND(AB1073=last_rou_date), "",
AND($B$3="İllik"),DATE(YEAR(AB1073)+1,MONTH(AB1073),DAY(AB1073) ),
AND($B$3="Aylıq", $AH$14="Not end"), EDATE(AB1073,1),
AND($B$3="Aylıq", $AH$14="End"), EOMONTH(AB1073,1)
)</f>
        <v/>
      </c>
      <c r="AC1074" s="75" t="str" cm="1">
        <f t="array" aca="1" ref="AC1074" ca="1">_xlfn.IFS(
AND($AN$14="Not year_end", AC1073&gt;last_rou_date), "",
AND($AN$14="Year_end", AC1073&gt;=last_rou_date), "",
AND($AN$14="Year_end"), DATE(YEAR(AC1073+1), 12, 31),
AND($AN$14="Not year_end", MONTH(AC1073)=12, DAY(AC1073)=31), DATE(YEAR(AC1072)+1, MONTH(AC1072), DAY(AC1072)),
AND($AN$14="Not year_end", OR(MONTH(AC1073)&lt;&gt;12, DAY(AC1073)&lt;&gt;31) ), DATE(YEAR(AC1073), 12, 31)
)</f>
        <v/>
      </c>
      <c r="AD1074" s="75" t="str" cm="1">
        <f t="array" aca="1" ref="AD1074" ca="1">_xlfn.IFS(AD1073="", "",
AND(AD1073=last_rou_date, OR(MONTH(AD1073)&lt;&gt;12, DAY(AD1073)&lt;&gt;31) ), DATE(YEAR(AD1073), 12, 31),
AND(MONTH(AD1073)=12, DAY(AD1073)=31, AD1073&gt;=last_rou_date), "",
AND(MONTH(AD1073)=12, DAY(AD1073)&lt;&gt;31),  EOMONTH(AD1073,0),
AND(MONTH(AD1073)=12, DAY(AD1073)=31, $AH$14="Not end"),  EDATE(AD1072,1),
AND($AH$14="Not end"), EDATE(AD1073, 1),
AND($AH$14="End"), EOMONTH(AD1073, 1)
)</f>
        <v/>
      </c>
      <c r="AE1074" s="51" t="str" cm="1">
        <f t="array" ref="AE1074">_xlfn.IFS(W1074="", "",
AND(W1074&gt;0, W1074&lt;=$B$4, $C$2="İllik artım, faiz olaraq", $D$2&gt;0, $B$3="İllik"), $B$5*((1+$D$2)^(W1074-1)),
AND(W1074&gt;0, W1074&lt;=$B$4, $C$2="İllik artım, faiz olaraq", $D$2&gt;0, $B$3="Aylıq"), $B$5*((1+$D$2)^ROUNDDOWN((W1074-1)/12,0)),
AND(W1074=1, $C$2="Aşağıdakı kimi dəyişir", ), $B$5,
AND(W1074&gt;1, W1074&lt;=$B$4, $C$2="Aşağıdakı kimi dəyişir"), IFERROR(VLOOKUP(W1074, $C$4:$D$7, 2, FALSE), AE1073),
AND(W1074&gt;0, W1074&lt;=$B$4), $B$5,
TRUE,0 )</f>
        <v/>
      </c>
      <c r="AF1074" s="51" t="str">
        <f t="shared" ca="1" si="49"/>
        <v/>
      </c>
    </row>
    <row r="1075" spans="1:32" x14ac:dyDescent="0.4">
      <c r="A1075" s="13" t="str" cm="1">
        <f t="array" aca="1" ref="A1075" ca="1">_xlfn.IFS(
AND(SUMIFS(lease_table_interest_accruals, lease_table_dates, A1074)&gt;0, COUNTIFS($E$14:E1074, "Interest accrual", $A$14:A1074, A1074)=0),  A1074,
AND(SUMIFS(lease_table_payments, lease_table_dates, A1074)&gt;0, COUNTIFS($E$14:E1074, "Payment", $A$14:A1074, A1074)=0),  A1074,
AND(SUMIFS(rou_table_deprs, rou_table_dates, A1074)&gt;0, COUNTIFS($E$14:E1074, "Depreciation", $A$14:A1074, A1074)=0),  A1074,
TRUE,  IFERROR(INDEX(rou_table_dates,  MATCH(A1074, rou_table_dates)+1, ), "")
)</f>
        <v/>
      </c>
      <c r="B1075" s="1" t="str" cm="1">
        <f t="array" aca="1" ref="B1075" ca="1">_xlfn.IFS(
AND(E1075="Payment", A1075=$B$2), $AM$14,
E1075="Payment", $AM$15,
E1075="Interest accrual", $AM$18,
E1075="Depreciation", $AM$17,
TRUE, "")</f>
        <v/>
      </c>
      <c r="C1075" s="1" t="str" cm="1">
        <f t="array" aca="1" ref="C1075" ca="1">_xlfn.IFS(
E1075="Payment", $AM$19,
E1075="Interest accrual", $AM$15,
E1075="Depreciation", $AM$16,
TRUE, "")</f>
        <v/>
      </c>
      <c r="D1075" s="1" t="str" cm="1">
        <f t="array" aca="1" ref="D1075" ca="1">_xlfn.IFS(
E1075="Payment", _xlfn.XLOOKUP(A1075, lease_table_dates, lease_table_payments, 0, 0),
E1075="Interest accrual", _xlfn.XLOOKUP(A1075, lease_table_dates, lease_table_interest_accruals, 0, 0),
E1075="Depreciation", _xlfn.XLOOKUP(A1075, rou_table_dates, rou_table_deprs, 0, 0),
TRUE, ""
)</f>
        <v/>
      </c>
      <c r="E1075" s="7" t="str" cm="1">
        <f t="array" aca="1" ref="E1075" ca="1">_xlfn.IFS(
AND(SUMIFS(lease_table_interest_accruals, lease_table_dates, A1075)&gt;0, COUNTIFS($E$14:E1074, "Interest accrual", $A$14:A1074, A1075)=0), "Interest accrual",
AND(SUMIFS(lease_table_payments, lease_table_dates, A1075)&gt;0, COUNTIFS($E$14:E1074, "Payment", $A$14:A1074, A1075)=0), "Payment",
AND(SUMIFS(rou_table_deprs, rou_table_dates, A1075)&gt;0, COUNTIFS($E$14:E1074, "Depreciation", $A$14:A1074, A1075)=0), "Depreciation",
TRUE,  ""
)</f>
        <v/>
      </c>
      <c r="G1075" s="13" t="str" cm="1">
        <f t="array" aca="1" ref="G1075" ca="1">_xlfn.IFS(
AND($B$11="Hə", $B$3="İllik"), Z1075,
AND($B$11="Hə", $B$3="Aylıq"), AA1075,
$B$11="Yox", X1075)</f>
        <v/>
      </c>
      <c r="H1075" s="1" t="str" cm="1">
        <f t="array" aca="1" ref="H1075" ca="1">_xlfn.IFS( G1075="", "",
TRUE, ROUND( H1074+I1075-J1075, 2) )</f>
        <v/>
      </c>
      <c r="I1075" s="1" t="str" cm="1">
        <f t="array" aca="1" ref="I1075" ca="1">_xlfn.IFS(G1075="", "",
G1075=last_payment_date, (J1075-H1074),
 TRUE,  -  (H1074- H1074* (1+$B$6)^ (_xlfn.DAYS(G1075,G1074)/365) )
)</f>
        <v/>
      </c>
      <c r="J1075" s="1" t="str" cm="1">
        <f t="array" aca="1" ref="J1075" ca="1">_xlfn.IFS(G1075="", "",
TRUE, _xlfn.XLOOKUP(G1075,  payment_dates, payments,0,0)
)</f>
        <v/>
      </c>
      <c r="L1075" s="8" t="str" cm="1">
        <f t="array" aca="1" ref="L1075" ca="1">_xlfn.IFS(
AND($B$11="Hə", $B$3="İllik"), AC1075,
AND($B$11="Hə", $B$3="Aylıq"), AD1075,
$B$11="Yox", AB1075)</f>
        <v/>
      </c>
      <c r="M1075" s="1" t="str" cm="1">
        <f t="array" aca="1" ref="M1075" ca="1">_xlfn.IFS( L1075="", "",
(M1074-N1075)&lt;=0.5, 0,
TRUE,  M1074-N1075)</f>
        <v/>
      </c>
      <c r="N1075" s="7" t="str" cm="1">
        <f t="array" aca="1" ref="N1075" ca="1">_xlfn.IFS(
L1075="", "",
TRUE, MIN(M1074, ROUND($M$14/ (last_rou_date - $B$2) * (L1075-L1074), 2) )
)</f>
        <v/>
      </c>
      <c r="P1075" s="59" t="str">
        <f t="shared" ca="1" si="48"/>
        <v/>
      </c>
      <c r="Q1075" s="1" t="str" cm="1">
        <f t="array" aca="1" ref="Q1075" ca="1">_xlfn.IFS(P1075="","",
$B$11="Hə", _xlfn.XLOOKUP(DATE(P1075, 12, 31), rou_table_dates, rou_table_nbvs,0, 0),
TRUE,  MAX(0, ROUND($M$14 - $M$14/ (last_rou_date - $B$2) * (DATE(P1075,12,31) - $B$2), 2) )
)</f>
        <v/>
      </c>
      <c r="R1075" s="1" t="str" cm="1">
        <f t="array" aca="1" ref="R1075" ca="1">_xlfn.IFS(P1075="","",
$B$11="Hə", _xlfn.XLOOKUP(DATE(P1075, 12, 31), lease_table_dates, lease_table_balances,0, 0),
TRUE, IFERROR( XNPV($B$6, IF(payment_dates &gt;DATE(P1075, 12, 31), payments,  0),  IF(payment_dates &gt;DATE(P1075, 12, 31), payment_dates,  DATE(P1075, 12, 31))    ),0)
)</f>
        <v/>
      </c>
      <c r="S1075" s="1" t="str" cm="1">
        <f t="array" aca="1" ref="S1075" ca="1">_xlfn.IFS(P1075="","",
TRUE,  MIN( MIN(Q1074, $M$14), ROUND($M$14/ (last_rou_date - $B$2) * (DATE(P1075,12,31) - MAX($B$2, DATE(P1075-1, 12, 31))), 2) )
)</f>
        <v/>
      </c>
      <c r="T1075" s="7" t="str" cm="1">
        <f t="array" aca="1" ref="T1075" ca="1">_xlfn.IFS(P1075="", "",
ISTEXT(R1074), R1075- (H1075 - SUMIFS( lease_table_payments, lease_table_years, P1075) -$AG$14 ),
AND(ISNUMBER(R1074), R1075&lt;&gt;""),   R1075- (R1074 - SUMIFS( lease_table_payments, lease_table_years, P1075) )
)</f>
        <v/>
      </c>
      <c r="V1075" s="64">
        <f t="shared" si="50"/>
        <v>1062</v>
      </c>
      <c r="W1075" s="51" t="str" cm="1">
        <f t="array" ref="W1075">_xlfn.IFS(
OR(W1074=$B$4, W1074=""),"",
TRUE,W1074+1
)</f>
        <v/>
      </c>
      <c r="X1075" s="51" t="str" cm="1">
        <f t="array" ref="X1075">_xlfn.IFS(X1074="","",
W1075="", "",
AND($B$3="İllik"),DATE(YEAR(X1074)+1,MONTH(X1074),DAY(X1074) ),
AND($B$3="Aylıq", $AH$14="Not end"), EDATE(X1074,1),
AND($B$3="Aylıq", $AH$14="End"), EOMONTH(X1074,1)
)</f>
        <v/>
      </c>
      <c r="Y1075" s="51" t="str" cm="1">
        <f t="array" aca="1" ref="Y1075" ca="1">_xlfn.IFS(
AND($B$7="Dövrün əvvəlində", Y1074&lt;=last_rou_date), DATE(YEAR(Y1074)+1, 12, 31),
AND($B$7="Dövrün sonunda", Y1074&lt;=last_payment_date), DATE(YEAR(Y1074)+1, 12, 31),
TRUE, ""
)</f>
        <v/>
      </c>
      <c r="Z1075" s="75" t="str" cm="1">
        <f t="array" aca="1" ref="Z1075" ca="1">_xlfn.IFS(
AND($AN$14="Not year_end", Z1074&gt;last_payment_date), "",
AND($AN$14="Year_end", Z1074&gt;=last_payment_date), "",
AND($AN$14="Year_end"), DATE(YEAR(Z1074+1), 12, 31),
AND($AN$14="Not year_end", MONTH(Z1074)=12, DAY(Z1074)=31), DATE(YEAR(Z1073)+1, MONTH(Z1073), DAY(Z1073)),
AND($AN$14="Not year_end", OR(MONTH(Z1074)&lt;&gt;12, DAY(Z1074)&lt;&gt;31) ), DATE(YEAR(Z1074), 12, 31)
)</f>
        <v/>
      </c>
      <c r="AA1075" s="75" t="str" cm="1">
        <f t="array" aca="1" ref="AA1075" ca="1">_xlfn.IFS(AA1074="", "",
AND(AA1074=last_payment_date, OR(MONTH(AA1074)&lt;&gt;12, DAY(AA1074)&lt;&gt;31) ), DATE(YEAR(AA1074), 12, 31),
AND(MONTH(AA1074)=12, DAY(AA1074)=31, AA1074&gt;=last_payment_date), "",
AND(MONTH(AA1074)=12, DAY(AA1074)&lt;&gt;31),  EOMONTH(AA1074,0),
AND(MONTH(AA1074)=12, DAY(AA1074)=31, $AH$14="Not end"),  EDATE(AA1073,1),
AND($AH$14="Not end"), EDATE(AA1074, 1),
AND($AH$14="End"), EOMONTH(AA1074, 1)
)</f>
        <v/>
      </c>
      <c r="AB1075" s="75" t="str" cm="1">
        <f t="array" aca="1" ref="AB1075" ca="1">_xlfn.IFS(AB1074="","",
AND(AB1074=last_rou_date), "",
AND($B$3="İllik"),DATE(YEAR(AB1074)+1,MONTH(AB1074),DAY(AB1074) ),
AND($B$3="Aylıq", $AH$14="Not end"), EDATE(AB1074,1),
AND($B$3="Aylıq", $AH$14="End"), EOMONTH(AB1074,1)
)</f>
        <v/>
      </c>
      <c r="AC1075" s="75" t="str" cm="1">
        <f t="array" aca="1" ref="AC1075" ca="1">_xlfn.IFS(
AND($AN$14="Not year_end", AC1074&gt;last_rou_date), "",
AND($AN$14="Year_end", AC1074&gt;=last_rou_date), "",
AND($AN$14="Year_end"), DATE(YEAR(AC1074+1), 12, 31),
AND($AN$14="Not year_end", MONTH(AC1074)=12, DAY(AC1074)=31), DATE(YEAR(AC1073)+1, MONTH(AC1073), DAY(AC1073)),
AND($AN$14="Not year_end", OR(MONTH(AC1074)&lt;&gt;12, DAY(AC1074)&lt;&gt;31) ), DATE(YEAR(AC1074), 12, 31)
)</f>
        <v/>
      </c>
      <c r="AD1075" s="75" t="str" cm="1">
        <f t="array" aca="1" ref="AD1075" ca="1">_xlfn.IFS(AD1074="", "",
AND(AD1074=last_rou_date, OR(MONTH(AD1074)&lt;&gt;12, DAY(AD1074)&lt;&gt;31) ), DATE(YEAR(AD1074), 12, 31),
AND(MONTH(AD1074)=12, DAY(AD1074)=31, AD1074&gt;=last_rou_date), "",
AND(MONTH(AD1074)=12, DAY(AD1074)&lt;&gt;31),  EOMONTH(AD1074,0),
AND(MONTH(AD1074)=12, DAY(AD1074)=31, $AH$14="Not end"),  EDATE(AD1073,1),
AND($AH$14="Not end"), EDATE(AD1074, 1),
AND($AH$14="End"), EOMONTH(AD1074, 1)
)</f>
        <v/>
      </c>
      <c r="AE1075" s="51" t="str" cm="1">
        <f t="array" ref="AE1075">_xlfn.IFS(W1075="", "",
AND(W1075&gt;0, W1075&lt;=$B$4, $C$2="İllik artım, faiz olaraq", $D$2&gt;0, $B$3="İllik"), $B$5*((1+$D$2)^(W1075-1)),
AND(W1075&gt;0, W1075&lt;=$B$4, $C$2="İllik artım, faiz olaraq", $D$2&gt;0, $B$3="Aylıq"), $B$5*((1+$D$2)^ROUNDDOWN((W1075-1)/12,0)),
AND(W1075=1, $C$2="Aşağıdakı kimi dəyişir", ), $B$5,
AND(W1075&gt;1, W1075&lt;=$B$4, $C$2="Aşağıdakı kimi dəyişir"), IFERROR(VLOOKUP(W1075, $C$4:$D$7, 2, FALSE), AE1074),
AND(W1075&gt;0, W1075&lt;=$B$4), $B$5,
TRUE,0 )</f>
        <v/>
      </c>
      <c r="AF1075" s="51" t="str">
        <f t="shared" ca="1" si="49"/>
        <v/>
      </c>
    </row>
    <row r="1076" spans="1:32" x14ac:dyDescent="0.4">
      <c r="A1076" s="13" t="str" cm="1">
        <f t="array" aca="1" ref="A1076" ca="1">_xlfn.IFS(
AND(SUMIFS(lease_table_interest_accruals, lease_table_dates, A1075)&gt;0, COUNTIFS($E$14:E1075, "Interest accrual", $A$14:A1075, A1075)=0),  A1075,
AND(SUMIFS(lease_table_payments, lease_table_dates, A1075)&gt;0, COUNTIFS($E$14:E1075, "Payment", $A$14:A1075, A1075)=0),  A1075,
AND(SUMIFS(rou_table_deprs, rou_table_dates, A1075)&gt;0, COUNTIFS($E$14:E1075, "Depreciation", $A$14:A1075, A1075)=0),  A1075,
TRUE,  IFERROR(INDEX(rou_table_dates,  MATCH(A1075, rou_table_dates)+1, ), "")
)</f>
        <v/>
      </c>
      <c r="B1076" s="1" t="str" cm="1">
        <f t="array" aca="1" ref="B1076" ca="1">_xlfn.IFS(
AND(E1076="Payment", A1076=$B$2), $AM$14,
E1076="Payment", $AM$15,
E1076="Interest accrual", $AM$18,
E1076="Depreciation", $AM$17,
TRUE, "")</f>
        <v/>
      </c>
      <c r="C1076" s="1" t="str" cm="1">
        <f t="array" aca="1" ref="C1076" ca="1">_xlfn.IFS(
E1076="Payment", $AM$19,
E1076="Interest accrual", $AM$15,
E1076="Depreciation", $AM$16,
TRUE, "")</f>
        <v/>
      </c>
      <c r="D1076" s="1" t="str" cm="1">
        <f t="array" aca="1" ref="D1076" ca="1">_xlfn.IFS(
E1076="Payment", _xlfn.XLOOKUP(A1076, lease_table_dates, lease_table_payments, 0, 0),
E1076="Interest accrual", _xlfn.XLOOKUP(A1076, lease_table_dates, lease_table_interest_accruals, 0, 0),
E1076="Depreciation", _xlfn.XLOOKUP(A1076, rou_table_dates, rou_table_deprs, 0, 0),
TRUE, ""
)</f>
        <v/>
      </c>
      <c r="E1076" s="7" t="str" cm="1">
        <f t="array" aca="1" ref="E1076" ca="1">_xlfn.IFS(
AND(SUMIFS(lease_table_interest_accruals, lease_table_dates, A1076)&gt;0, COUNTIFS($E$14:E1075, "Interest accrual", $A$14:A1075, A1076)=0), "Interest accrual",
AND(SUMIFS(lease_table_payments, lease_table_dates, A1076)&gt;0, COUNTIFS($E$14:E1075, "Payment", $A$14:A1075, A1076)=0), "Payment",
AND(SUMIFS(rou_table_deprs, rou_table_dates, A1076)&gt;0, COUNTIFS($E$14:E1075, "Depreciation", $A$14:A1075, A1076)=0), "Depreciation",
TRUE,  ""
)</f>
        <v/>
      </c>
      <c r="G1076" s="13" t="str" cm="1">
        <f t="array" aca="1" ref="G1076" ca="1">_xlfn.IFS(
AND($B$11="Hə", $B$3="İllik"), Z1076,
AND($B$11="Hə", $B$3="Aylıq"), AA1076,
$B$11="Yox", X1076)</f>
        <v/>
      </c>
      <c r="H1076" s="1" t="str" cm="1">
        <f t="array" aca="1" ref="H1076" ca="1">_xlfn.IFS( G1076="", "",
TRUE, ROUND( H1075+I1076-J1076, 2) )</f>
        <v/>
      </c>
      <c r="I1076" s="1" t="str" cm="1">
        <f t="array" aca="1" ref="I1076" ca="1">_xlfn.IFS(G1076="", "",
G1076=last_payment_date, (J1076-H1075),
 TRUE,  -  (H1075- H1075* (1+$B$6)^ (_xlfn.DAYS(G1076,G1075)/365) )
)</f>
        <v/>
      </c>
      <c r="J1076" s="1" t="str" cm="1">
        <f t="array" aca="1" ref="J1076" ca="1">_xlfn.IFS(G1076="", "",
TRUE, _xlfn.XLOOKUP(G1076,  payment_dates, payments,0,0)
)</f>
        <v/>
      </c>
      <c r="L1076" s="8" t="str" cm="1">
        <f t="array" aca="1" ref="L1076" ca="1">_xlfn.IFS(
AND($B$11="Hə", $B$3="İllik"), AC1076,
AND($B$11="Hə", $B$3="Aylıq"), AD1076,
$B$11="Yox", AB1076)</f>
        <v/>
      </c>
      <c r="M1076" s="1" t="str" cm="1">
        <f t="array" aca="1" ref="M1076" ca="1">_xlfn.IFS( L1076="", "",
(M1075-N1076)&lt;=0.5, 0,
TRUE,  M1075-N1076)</f>
        <v/>
      </c>
      <c r="N1076" s="7" t="str" cm="1">
        <f t="array" aca="1" ref="N1076" ca="1">_xlfn.IFS(
L1076="", "",
TRUE, MIN(M1075, ROUND($M$14/ (last_rou_date - $B$2) * (L1076-L1075), 2) )
)</f>
        <v/>
      </c>
      <c r="P1076" s="59" t="str">
        <f t="shared" ref="P1076:P1139" ca="1" si="51">IF(Y1076="", "", YEAR(Y1076) )</f>
        <v/>
      </c>
      <c r="Q1076" s="1" t="str" cm="1">
        <f t="array" aca="1" ref="Q1076" ca="1">_xlfn.IFS(P1076="","",
$B$11="Hə", _xlfn.XLOOKUP(DATE(P1076, 12, 31), rou_table_dates, rou_table_nbvs,0, 0),
TRUE,  MAX(0, ROUND($M$14 - $M$14/ (last_rou_date - $B$2) * (DATE(P1076,12,31) - $B$2), 2) )
)</f>
        <v/>
      </c>
      <c r="R1076" s="1" t="str" cm="1">
        <f t="array" aca="1" ref="R1076" ca="1">_xlfn.IFS(P1076="","",
$B$11="Hə", _xlfn.XLOOKUP(DATE(P1076, 12, 31), lease_table_dates, lease_table_balances,0, 0),
TRUE, IFERROR( XNPV($B$6, IF(payment_dates &gt;DATE(P1076, 12, 31), payments,  0),  IF(payment_dates &gt;DATE(P1076, 12, 31), payment_dates,  DATE(P1076, 12, 31))    ),0)
)</f>
        <v/>
      </c>
      <c r="S1076" s="1" t="str" cm="1">
        <f t="array" aca="1" ref="S1076" ca="1">_xlfn.IFS(P1076="","",
TRUE,  MIN( MIN(Q1075, $M$14), ROUND($M$14/ (last_rou_date - $B$2) * (DATE(P1076,12,31) - MAX($B$2, DATE(P1076-1, 12, 31))), 2) )
)</f>
        <v/>
      </c>
      <c r="T1076" s="7" t="str" cm="1">
        <f t="array" aca="1" ref="T1076" ca="1">_xlfn.IFS(P1076="", "",
ISTEXT(R1075), R1076- (H1076 - SUMIFS( lease_table_payments, lease_table_years, P1076) -$AG$14 ),
AND(ISNUMBER(R1075), R1076&lt;&gt;""),   R1076- (R1075 - SUMIFS( lease_table_payments, lease_table_years, P1076) )
)</f>
        <v/>
      </c>
      <c r="V1076" s="64">
        <f t="shared" si="50"/>
        <v>1063</v>
      </c>
      <c r="W1076" s="51" t="str" cm="1">
        <f t="array" ref="W1076">_xlfn.IFS(
OR(W1075=$B$4, W1075=""),"",
TRUE,W1075+1
)</f>
        <v/>
      </c>
      <c r="X1076" s="51" t="str" cm="1">
        <f t="array" ref="X1076">_xlfn.IFS(X1075="","",
W1076="", "",
AND($B$3="İllik"),DATE(YEAR(X1075)+1,MONTH(X1075),DAY(X1075) ),
AND($B$3="Aylıq", $AH$14="Not end"), EDATE(X1075,1),
AND($B$3="Aylıq", $AH$14="End"), EOMONTH(X1075,1)
)</f>
        <v/>
      </c>
      <c r="Y1076" s="51" t="str" cm="1">
        <f t="array" aca="1" ref="Y1076" ca="1">_xlfn.IFS(
AND($B$7="Dövrün əvvəlində", Y1075&lt;=last_rou_date), DATE(YEAR(Y1075)+1, 12, 31),
AND($B$7="Dövrün sonunda", Y1075&lt;=last_payment_date), DATE(YEAR(Y1075)+1, 12, 31),
TRUE, ""
)</f>
        <v/>
      </c>
      <c r="Z1076" s="75" t="str" cm="1">
        <f t="array" aca="1" ref="Z1076" ca="1">_xlfn.IFS(
AND($AN$14="Not year_end", Z1075&gt;last_payment_date), "",
AND($AN$14="Year_end", Z1075&gt;=last_payment_date), "",
AND($AN$14="Year_end"), DATE(YEAR(Z1075+1), 12, 31),
AND($AN$14="Not year_end", MONTH(Z1075)=12, DAY(Z1075)=31), DATE(YEAR(Z1074)+1, MONTH(Z1074), DAY(Z1074)),
AND($AN$14="Not year_end", OR(MONTH(Z1075)&lt;&gt;12, DAY(Z1075)&lt;&gt;31) ), DATE(YEAR(Z1075), 12, 31)
)</f>
        <v/>
      </c>
      <c r="AA1076" s="75" t="str" cm="1">
        <f t="array" aca="1" ref="AA1076" ca="1">_xlfn.IFS(AA1075="", "",
AND(AA1075=last_payment_date, OR(MONTH(AA1075)&lt;&gt;12, DAY(AA1075)&lt;&gt;31) ), DATE(YEAR(AA1075), 12, 31),
AND(MONTH(AA1075)=12, DAY(AA1075)=31, AA1075&gt;=last_payment_date), "",
AND(MONTH(AA1075)=12, DAY(AA1075)&lt;&gt;31),  EOMONTH(AA1075,0),
AND(MONTH(AA1075)=12, DAY(AA1075)=31, $AH$14="Not end"),  EDATE(AA1074,1),
AND($AH$14="Not end"), EDATE(AA1075, 1),
AND($AH$14="End"), EOMONTH(AA1075, 1)
)</f>
        <v/>
      </c>
      <c r="AB1076" s="75" t="str" cm="1">
        <f t="array" aca="1" ref="AB1076" ca="1">_xlfn.IFS(AB1075="","",
AND(AB1075=last_rou_date), "",
AND($B$3="İllik"),DATE(YEAR(AB1075)+1,MONTH(AB1075),DAY(AB1075) ),
AND($B$3="Aylıq", $AH$14="Not end"), EDATE(AB1075,1),
AND($B$3="Aylıq", $AH$14="End"), EOMONTH(AB1075,1)
)</f>
        <v/>
      </c>
      <c r="AC1076" s="75" t="str" cm="1">
        <f t="array" aca="1" ref="AC1076" ca="1">_xlfn.IFS(
AND($AN$14="Not year_end", AC1075&gt;last_rou_date), "",
AND($AN$14="Year_end", AC1075&gt;=last_rou_date), "",
AND($AN$14="Year_end"), DATE(YEAR(AC1075+1), 12, 31),
AND($AN$14="Not year_end", MONTH(AC1075)=12, DAY(AC1075)=31), DATE(YEAR(AC1074)+1, MONTH(AC1074), DAY(AC1074)),
AND($AN$14="Not year_end", OR(MONTH(AC1075)&lt;&gt;12, DAY(AC1075)&lt;&gt;31) ), DATE(YEAR(AC1075), 12, 31)
)</f>
        <v/>
      </c>
      <c r="AD1076" s="75" t="str" cm="1">
        <f t="array" aca="1" ref="AD1076" ca="1">_xlfn.IFS(AD1075="", "",
AND(AD1075=last_rou_date, OR(MONTH(AD1075)&lt;&gt;12, DAY(AD1075)&lt;&gt;31) ), DATE(YEAR(AD1075), 12, 31),
AND(MONTH(AD1075)=12, DAY(AD1075)=31, AD1075&gt;=last_rou_date), "",
AND(MONTH(AD1075)=12, DAY(AD1075)&lt;&gt;31),  EOMONTH(AD1075,0),
AND(MONTH(AD1075)=12, DAY(AD1075)=31, $AH$14="Not end"),  EDATE(AD1074,1),
AND($AH$14="Not end"), EDATE(AD1075, 1),
AND($AH$14="End"), EOMONTH(AD1075, 1)
)</f>
        <v/>
      </c>
      <c r="AE1076" s="51" t="str" cm="1">
        <f t="array" ref="AE1076">_xlfn.IFS(W1076="", "",
AND(W1076&gt;0, W1076&lt;=$B$4, $C$2="İllik artım, faiz olaraq", $D$2&gt;0, $B$3="İllik"), $B$5*((1+$D$2)^(W1076-1)),
AND(W1076&gt;0, W1076&lt;=$B$4, $C$2="İllik artım, faiz olaraq", $D$2&gt;0, $B$3="Aylıq"), $B$5*((1+$D$2)^ROUNDDOWN((W1076-1)/12,0)),
AND(W1076=1, $C$2="Aşağıdakı kimi dəyişir", ), $B$5,
AND(W1076&gt;1, W1076&lt;=$B$4, $C$2="Aşağıdakı kimi dəyişir"), IFERROR(VLOOKUP(W1076, $C$4:$D$7, 2, FALSE), AE1075),
AND(W1076&gt;0, W1076&lt;=$B$4), $B$5,
TRUE,0 )</f>
        <v/>
      </c>
      <c r="AF1076" s="51" t="str">
        <f t="shared" ca="1" si="49"/>
        <v/>
      </c>
    </row>
    <row r="1077" spans="1:32" x14ac:dyDescent="0.4">
      <c r="A1077" s="13" t="str" cm="1">
        <f t="array" aca="1" ref="A1077" ca="1">_xlfn.IFS(
AND(SUMIFS(lease_table_interest_accruals, lease_table_dates, A1076)&gt;0, COUNTIFS($E$14:E1076, "Interest accrual", $A$14:A1076, A1076)=0),  A1076,
AND(SUMIFS(lease_table_payments, lease_table_dates, A1076)&gt;0, COUNTIFS($E$14:E1076, "Payment", $A$14:A1076, A1076)=0),  A1076,
AND(SUMIFS(rou_table_deprs, rou_table_dates, A1076)&gt;0, COUNTIFS($E$14:E1076, "Depreciation", $A$14:A1076, A1076)=0),  A1076,
TRUE,  IFERROR(INDEX(rou_table_dates,  MATCH(A1076, rou_table_dates)+1, ), "")
)</f>
        <v/>
      </c>
      <c r="B1077" s="1" t="str" cm="1">
        <f t="array" aca="1" ref="B1077" ca="1">_xlfn.IFS(
AND(E1077="Payment", A1077=$B$2), $AM$14,
E1077="Payment", $AM$15,
E1077="Interest accrual", $AM$18,
E1077="Depreciation", $AM$17,
TRUE, "")</f>
        <v/>
      </c>
      <c r="C1077" s="1" t="str" cm="1">
        <f t="array" aca="1" ref="C1077" ca="1">_xlfn.IFS(
E1077="Payment", $AM$19,
E1077="Interest accrual", $AM$15,
E1077="Depreciation", $AM$16,
TRUE, "")</f>
        <v/>
      </c>
      <c r="D1077" s="1" t="str" cm="1">
        <f t="array" aca="1" ref="D1077" ca="1">_xlfn.IFS(
E1077="Payment", _xlfn.XLOOKUP(A1077, lease_table_dates, lease_table_payments, 0, 0),
E1077="Interest accrual", _xlfn.XLOOKUP(A1077, lease_table_dates, lease_table_interest_accruals, 0, 0),
E1077="Depreciation", _xlfn.XLOOKUP(A1077, rou_table_dates, rou_table_deprs, 0, 0),
TRUE, ""
)</f>
        <v/>
      </c>
      <c r="E1077" s="7" t="str" cm="1">
        <f t="array" aca="1" ref="E1077" ca="1">_xlfn.IFS(
AND(SUMIFS(lease_table_interest_accruals, lease_table_dates, A1077)&gt;0, COUNTIFS($E$14:E1076, "Interest accrual", $A$14:A1076, A1077)=0), "Interest accrual",
AND(SUMIFS(lease_table_payments, lease_table_dates, A1077)&gt;0, COUNTIFS($E$14:E1076, "Payment", $A$14:A1076, A1077)=0), "Payment",
AND(SUMIFS(rou_table_deprs, rou_table_dates, A1077)&gt;0, COUNTIFS($E$14:E1076, "Depreciation", $A$14:A1076, A1077)=0), "Depreciation",
TRUE,  ""
)</f>
        <v/>
      </c>
      <c r="G1077" s="13" t="str" cm="1">
        <f t="array" aca="1" ref="G1077" ca="1">_xlfn.IFS(
AND($B$11="Hə", $B$3="İllik"), Z1077,
AND($B$11="Hə", $B$3="Aylıq"), AA1077,
$B$11="Yox", X1077)</f>
        <v/>
      </c>
      <c r="H1077" s="1" t="str" cm="1">
        <f t="array" aca="1" ref="H1077" ca="1">_xlfn.IFS( G1077="", "",
TRUE, ROUND( H1076+I1077-J1077, 2) )</f>
        <v/>
      </c>
      <c r="I1077" s="1" t="str" cm="1">
        <f t="array" aca="1" ref="I1077" ca="1">_xlfn.IFS(G1077="", "",
G1077=last_payment_date, (J1077-H1076),
 TRUE,  -  (H1076- H1076* (1+$B$6)^ (_xlfn.DAYS(G1077,G1076)/365) )
)</f>
        <v/>
      </c>
      <c r="J1077" s="1" t="str" cm="1">
        <f t="array" aca="1" ref="J1077" ca="1">_xlfn.IFS(G1077="", "",
TRUE, _xlfn.XLOOKUP(G1077,  payment_dates, payments,0,0)
)</f>
        <v/>
      </c>
      <c r="L1077" s="8" t="str" cm="1">
        <f t="array" aca="1" ref="L1077" ca="1">_xlfn.IFS(
AND($B$11="Hə", $B$3="İllik"), AC1077,
AND($B$11="Hə", $B$3="Aylıq"), AD1077,
$B$11="Yox", AB1077)</f>
        <v/>
      </c>
      <c r="M1077" s="1" t="str" cm="1">
        <f t="array" aca="1" ref="M1077" ca="1">_xlfn.IFS( L1077="", "",
(M1076-N1077)&lt;=0.5, 0,
TRUE,  M1076-N1077)</f>
        <v/>
      </c>
      <c r="N1077" s="7" t="str" cm="1">
        <f t="array" aca="1" ref="N1077" ca="1">_xlfn.IFS(
L1077="", "",
TRUE, MIN(M1076, ROUND($M$14/ (last_rou_date - $B$2) * (L1077-L1076), 2) )
)</f>
        <v/>
      </c>
      <c r="P1077" s="59" t="str">
        <f t="shared" ca="1" si="51"/>
        <v/>
      </c>
      <c r="Q1077" s="1" t="str" cm="1">
        <f t="array" aca="1" ref="Q1077" ca="1">_xlfn.IFS(P1077="","",
$B$11="Hə", _xlfn.XLOOKUP(DATE(P1077, 12, 31), rou_table_dates, rou_table_nbvs,0, 0),
TRUE,  MAX(0, ROUND($M$14 - $M$14/ (last_rou_date - $B$2) * (DATE(P1077,12,31) - $B$2), 2) )
)</f>
        <v/>
      </c>
      <c r="R1077" s="1" t="str" cm="1">
        <f t="array" aca="1" ref="R1077" ca="1">_xlfn.IFS(P1077="","",
$B$11="Hə", _xlfn.XLOOKUP(DATE(P1077, 12, 31), lease_table_dates, lease_table_balances,0, 0),
TRUE, IFERROR( XNPV($B$6, IF(payment_dates &gt;DATE(P1077, 12, 31), payments,  0),  IF(payment_dates &gt;DATE(P1077, 12, 31), payment_dates,  DATE(P1077, 12, 31))    ),0)
)</f>
        <v/>
      </c>
      <c r="S1077" s="1" t="str" cm="1">
        <f t="array" aca="1" ref="S1077" ca="1">_xlfn.IFS(P1077="","",
TRUE,  MIN( MIN(Q1076, $M$14), ROUND($M$14/ (last_rou_date - $B$2) * (DATE(P1077,12,31) - MAX($B$2, DATE(P1077-1, 12, 31))), 2) )
)</f>
        <v/>
      </c>
      <c r="T1077" s="7" t="str" cm="1">
        <f t="array" aca="1" ref="T1077" ca="1">_xlfn.IFS(P1077="", "",
ISTEXT(R1076), R1077- (H1077 - SUMIFS( lease_table_payments, lease_table_years, P1077) -$AG$14 ),
AND(ISNUMBER(R1076), R1077&lt;&gt;""),   R1077- (R1076 - SUMIFS( lease_table_payments, lease_table_years, P1077) )
)</f>
        <v/>
      </c>
      <c r="V1077" s="64">
        <f t="shared" si="50"/>
        <v>1064</v>
      </c>
      <c r="W1077" s="51" t="str" cm="1">
        <f t="array" ref="W1077">_xlfn.IFS(
OR(W1076=$B$4, W1076=""),"",
TRUE,W1076+1
)</f>
        <v/>
      </c>
      <c r="X1077" s="51" t="str" cm="1">
        <f t="array" ref="X1077">_xlfn.IFS(X1076="","",
W1077="", "",
AND($B$3="İllik"),DATE(YEAR(X1076)+1,MONTH(X1076),DAY(X1076) ),
AND($B$3="Aylıq", $AH$14="Not end"), EDATE(X1076,1),
AND($B$3="Aylıq", $AH$14="End"), EOMONTH(X1076,1)
)</f>
        <v/>
      </c>
      <c r="Y1077" s="51" t="str" cm="1">
        <f t="array" aca="1" ref="Y1077" ca="1">_xlfn.IFS(
AND($B$7="Dövrün əvvəlində", Y1076&lt;=last_rou_date), DATE(YEAR(Y1076)+1, 12, 31),
AND($B$7="Dövrün sonunda", Y1076&lt;=last_payment_date), DATE(YEAR(Y1076)+1, 12, 31),
TRUE, ""
)</f>
        <v/>
      </c>
      <c r="Z1077" s="75" t="str" cm="1">
        <f t="array" aca="1" ref="Z1077" ca="1">_xlfn.IFS(
AND($AN$14="Not year_end", Z1076&gt;last_payment_date), "",
AND($AN$14="Year_end", Z1076&gt;=last_payment_date), "",
AND($AN$14="Year_end"), DATE(YEAR(Z1076+1), 12, 31),
AND($AN$14="Not year_end", MONTH(Z1076)=12, DAY(Z1076)=31), DATE(YEAR(Z1075)+1, MONTH(Z1075), DAY(Z1075)),
AND($AN$14="Not year_end", OR(MONTH(Z1076)&lt;&gt;12, DAY(Z1076)&lt;&gt;31) ), DATE(YEAR(Z1076), 12, 31)
)</f>
        <v/>
      </c>
      <c r="AA1077" s="75" t="str" cm="1">
        <f t="array" aca="1" ref="AA1077" ca="1">_xlfn.IFS(AA1076="", "",
AND(AA1076=last_payment_date, OR(MONTH(AA1076)&lt;&gt;12, DAY(AA1076)&lt;&gt;31) ), DATE(YEAR(AA1076), 12, 31),
AND(MONTH(AA1076)=12, DAY(AA1076)=31, AA1076&gt;=last_payment_date), "",
AND(MONTH(AA1076)=12, DAY(AA1076)&lt;&gt;31),  EOMONTH(AA1076,0),
AND(MONTH(AA1076)=12, DAY(AA1076)=31, $AH$14="Not end"),  EDATE(AA1075,1),
AND($AH$14="Not end"), EDATE(AA1076, 1),
AND($AH$14="End"), EOMONTH(AA1076, 1)
)</f>
        <v/>
      </c>
      <c r="AB1077" s="75" t="str" cm="1">
        <f t="array" aca="1" ref="AB1077" ca="1">_xlfn.IFS(AB1076="","",
AND(AB1076=last_rou_date), "",
AND($B$3="İllik"),DATE(YEAR(AB1076)+1,MONTH(AB1076),DAY(AB1076) ),
AND($B$3="Aylıq", $AH$14="Not end"), EDATE(AB1076,1),
AND($B$3="Aylıq", $AH$14="End"), EOMONTH(AB1076,1)
)</f>
        <v/>
      </c>
      <c r="AC1077" s="75" t="str" cm="1">
        <f t="array" aca="1" ref="AC1077" ca="1">_xlfn.IFS(
AND($AN$14="Not year_end", AC1076&gt;last_rou_date), "",
AND($AN$14="Year_end", AC1076&gt;=last_rou_date), "",
AND($AN$14="Year_end"), DATE(YEAR(AC1076+1), 12, 31),
AND($AN$14="Not year_end", MONTH(AC1076)=12, DAY(AC1076)=31), DATE(YEAR(AC1075)+1, MONTH(AC1075), DAY(AC1075)),
AND($AN$14="Not year_end", OR(MONTH(AC1076)&lt;&gt;12, DAY(AC1076)&lt;&gt;31) ), DATE(YEAR(AC1076), 12, 31)
)</f>
        <v/>
      </c>
      <c r="AD1077" s="75" t="str" cm="1">
        <f t="array" aca="1" ref="AD1077" ca="1">_xlfn.IFS(AD1076="", "",
AND(AD1076=last_rou_date, OR(MONTH(AD1076)&lt;&gt;12, DAY(AD1076)&lt;&gt;31) ), DATE(YEAR(AD1076), 12, 31),
AND(MONTH(AD1076)=12, DAY(AD1076)=31, AD1076&gt;=last_rou_date), "",
AND(MONTH(AD1076)=12, DAY(AD1076)&lt;&gt;31),  EOMONTH(AD1076,0),
AND(MONTH(AD1076)=12, DAY(AD1076)=31, $AH$14="Not end"),  EDATE(AD1075,1),
AND($AH$14="Not end"), EDATE(AD1076, 1),
AND($AH$14="End"), EOMONTH(AD1076, 1)
)</f>
        <v/>
      </c>
      <c r="AE1077" s="51" t="str" cm="1">
        <f t="array" ref="AE1077">_xlfn.IFS(W1077="", "",
AND(W1077&gt;0, W1077&lt;=$B$4, $C$2="İllik artım, faiz olaraq", $D$2&gt;0, $B$3="İllik"), $B$5*((1+$D$2)^(W1077-1)),
AND(W1077&gt;0, W1077&lt;=$B$4, $C$2="İllik artım, faiz olaraq", $D$2&gt;0, $B$3="Aylıq"), $B$5*((1+$D$2)^ROUNDDOWN((W1077-1)/12,0)),
AND(W1077=1, $C$2="Aşağıdakı kimi dəyişir", ), $B$5,
AND(W1077&gt;1, W1077&lt;=$B$4, $C$2="Aşağıdakı kimi dəyişir"), IFERROR(VLOOKUP(W1077, $C$4:$D$7, 2, FALSE), AE1076),
AND(W1077&gt;0, W1077&lt;=$B$4), $B$5,
TRUE,0 )</f>
        <v/>
      </c>
      <c r="AF1077" s="51" t="str">
        <f t="shared" ca="1" si="49"/>
        <v/>
      </c>
    </row>
    <row r="1078" spans="1:32" x14ac:dyDescent="0.4">
      <c r="A1078" s="13" t="str" cm="1">
        <f t="array" aca="1" ref="A1078" ca="1">_xlfn.IFS(
AND(SUMIFS(lease_table_interest_accruals, lease_table_dates, A1077)&gt;0, COUNTIFS($E$14:E1077, "Interest accrual", $A$14:A1077, A1077)=0),  A1077,
AND(SUMIFS(lease_table_payments, lease_table_dates, A1077)&gt;0, COUNTIFS($E$14:E1077, "Payment", $A$14:A1077, A1077)=0),  A1077,
AND(SUMIFS(rou_table_deprs, rou_table_dates, A1077)&gt;0, COUNTIFS($E$14:E1077, "Depreciation", $A$14:A1077, A1077)=0),  A1077,
TRUE,  IFERROR(INDEX(rou_table_dates,  MATCH(A1077, rou_table_dates)+1, ), "")
)</f>
        <v/>
      </c>
      <c r="B1078" s="1" t="str" cm="1">
        <f t="array" aca="1" ref="B1078" ca="1">_xlfn.IFS(
AND(E1078="Payment", A1078=$B$2), $AM$14,
E1078="Payment", $AM$15,
E1078="Interest accrual", $AM$18,
E1078="Depreciation", $AM$17,
TRUE, "")</f>
        <v/>
      </c>
      <c r="C1078" s="1" t="str" cm="1">
        <f t="array" aca="1" ref="C1078" ca="1">_xlfn.IFS(
E1078="Payment", $AM$19,
E1078="Interest accrual", $AM$15,
E1078="Depreciation", $AM$16,
TRUE, "")</f>
        <v/>
      </c>
      <c r="D1078" s="1" t="str" cm="1">
        <f t="array" aca="1" ref="D1078" ca="1">_xlfn.IFS(
E1078="Payment", _xlfn.XLOOKUP(A1078, lease_table_dates, lease_table_payments, 0, 0),
E1078="Interest accrual", _xlfn.XLOOKUP(A1078, lease_table_dates, lease_table_interest_accruals, 0, 0),
E1078="Depreciation", _xlfn.XLOOKUP(A1078, rou_table_dates, rou_table_deprs, 0, 0),
TRUE, ""
)</f>
        <v/>
      </c>
      <c r="E1078" s="7" t="str" cm="1">
        <f t="array" aca="1" ref="E1078" ca="1">_xlfn.IFS(
AND(SUMIFS(lease_table_interest_accruals, lease_table_dates, A1078)&gt;0, COUNTIFS($E$14:E1077, "Interest accrual", $A$14:A1077, A1078)=0), "Interest accrual",
AND(SUMIFS(lease_table_payments, lease_table_dates, A1078)&gt;0, COUNTIFS($E$14:E1077, "Payment", $A$14:A1077, A1078)=0), "Payment",
AND(SUMIFS(rou_table_deprs, rou_table_dates, A1078)&gt;0, COUNTIFS($E$14:E1077, "Depreciation", $A$14:A1077, A1078)=0), "Depreciation",
TRUE,  ""
)</f>
        <v/>
      </c>
      <c r="G1078" s="13" t="str" cm="1">
        <f t="array" aca="1" ref="G1078" ca="1">_xlfn.IFS(
AND($B$11="Hə", $B$3="İllik"), Z1078,
AND($B$11="Hə", $B$3="Aylıq"), AA1078,
$B$11="Yox", X1078)</f>
        <v/>
      </c>
      <c r="H1078" s="1" t="str" cm="1">
        <f t="array" aca="1" ref="H1078" ca="1">_xlfn.IFS( G1078="", "",
TRUE, ROUND( H1077+I1078-J1078, 2) )</f>
        <v/>
      </c>
      <c r="I1078" s="1" t="str" cm="1">
        <f t="array" aca="1" ref="I1078" ca="1">_xlfn.IFS(G1078="", "",
G1078=last_payment_date, (J1078-H1077),
 TRUE,  -  (H1077- H1077* (1+$B$6)^ (_xlfn.DAYS(G1078,G1077)/365) )
)</f>
        <v/>
      </c>
      <c r="J1078" s="1" t="str" cm="1">
        <f t="array" aca="1" ref="J1078" ca="1">_xlfn.IFS(G1078="", "",
TRUE, _xlfn.XLOOKUP(G1078,  payment_dates, payments,0,0)
)</f>
        <v/>
      </c>
      <c r="L1078" s="8" t="str" cm="1">
        <f t="array" aca="1" ref="L1078" ca="1">_xlfn.IFS(
AND($B$11="Hə", $B$3="İllik"), AC1078,
AND($B$11="Hə", $B$3="Aylıq"), AD1078,
$B$11="Yox", AB1078)</f>
        <v/>
      </c>
      <c r="M1078" s="1" t="str" cm="1">
        <f t="array" aca="1" ref="M1078" ca="1">_xlfn.IFS( L1078="", "",
(M1077-N1078)&lt;=0.5, 0,
TRUE,  M1077-N1078)</f>
        <v/>
      </c>
      <c r="N1078" s="7" t="str" cm="1">
        <f t="array" aca="1" ref="N1078" ca="1">_xlfn.IFS(
L1078="", "",
TRUE, MIN(M1077, ROUND($M$14/ (last_rou_date - $B$2) * (L1078-L1077), 2) )
)</f>
        <v/>
      </c>
      <c r="P1078" s="59" t="str">
        <f t="shared" ca="1" si="51"/>
        <v/>
      </c>
      <c r="Q1078" s="1" t="str" cm="1">
        <f t="array" aca="1" ref="Q1078" ca="1">_xlfn.IFS(P1078="","",
$B$11="Hə", _xlfn.XLOOKUP(DATE(P1078, 12, 31), rou_table_dates, rou_table_nbvs,0, 0),
TRUE,  MAX(0, ROUND($M$14 - $M$14/ (last_rou_date - $B$2) * (DATE(P1078,12,31) - $B$2), 2) )
)</f>
        <v/>
      </c>
      <c r="R1078" s="1" t="str" cm="1">
        <f t="array" aca="1" ref="R1078" ca="1">_xlfn.IFS(P1078="","",
$B$11="Hə", _xlfn.XLOOKUP(DATE(P1078, 12, 31), lease_table_dates, lease_table_balances,0, 0),
TRUE, IFERROR( XNPV($B$6, IF(payment_dates &gt;DATE(P1078, 12, 31), payments,  0),  IF(payment_dates &gt;DATE(P1078, 12, 31), payment_dates,  DATE(P1078, 12, 31))    ),0)
)</f>
        <v/>
      </c>
      <c r="S1078" s="1" t="str" cm="1">
        <f t="array" aca="1" ref="S1078" ca="1">_xlfn.IFS(P1078="","",
TRUE,  MIN( MIN(Q1077, $M$14), ROUND($M$14/ (last_rou_date - $B$2) * (DATE(P1078,12,31) - MAX($B$2, DATE(P1078-1, 12, 31))), 2) )
)</f>
        <v/>
      </c>
      <c r="T1078" s="7" t="str" cm="1">
        <f t="array" aca="1" ref="T1078" ca="1">_xlfn.IFS(P1078="", "",
ISTEXT(R1077), R1078- (H1078 - SUMIFS( lease_table_payments, lease_table_years, P1078) -$AG$14 ),
AND(ISNUMBER(R1077), R1078&lt;&gt;""),   R1078- (R1077 - SUMIFS( lease_table_payments, lease_table_years, P1078) )
)</f>
        <v/>
      </c>
      <c r="V1078" s="64">
        <f t="shared" si="50"/>
        <v>1065</v>
      </c>
      <c r="W1078" s="51" t="str" cm="1">
        <f t="array" ref="W1078">_xlfn.IFS(
OR(W1077=$B$4, W1077=""),"",
TRUE,W1077+1
)</f>
        <v/>
      </c>
      <c r="X1078" s="51" t="str" cm="1">
        <f t="array" ref="X1078">_xlfn.IFS(X1077="","",
W1078="", "",
AND($B$3="İllik"),DATE(YEAR(X1077)+1,MONTH(X1077),DAY(X1077) ),
AND($B$3="Aylıq", $AH$14="Not end"), EDATE(X1077,1),
AND($B$3="Aylıq", $AH$14="End"), EOMONTH(X1077,1)
)</f>
        <v/>
      </c>
      <c r="Y1078" s="51" t="str" cm="1">
        <f t="array" aca="1" ref="Y1078" ca="1">_xlfn.IFS(
AND($B$7="Dövrün əvvəlində", Y1077&lt;=last_rou_date), DATE(YEAR(Y1077)+1, 12, 31),
AND($B$7="Dövrün sonunda", Y1077&lt;=last_payment_date), DATE(YEAR(Y1077)+1, 12, 31),
TRUE, ""
)</f>
        <v/>
      </c>
      <c r="Z1078" s="75" t="str" cm="1">
        <f t="array" aca="1" ref="Z1078" ca="1">_xlfn.IFS(
AND($AN$14="Not year_end", Z1077&gt;last_payment_date), "",
AND($AN$14="Year_end", Z1077&gt;=last_payment_date), "",
AND($AN$14="Year_end"), DATE(YEAR(Z1077+1), 12, 31),
AND($AN$14="Not year_end", MONTH(Z1077)=12, DAY(Z1077)=31), DATE(YEAR(Z1076)+1, MONTH(Z1076), DAY(Z1076)),
AND($AN$14="Not year_end", OR(MONTH(Z1077)&lt;&gt;12, DAY(Z1077)&lt;&gt;31) ), DATE(YEAR(Z1077), 12, 31)
)</f>
        <v/>
      </c>
      <c r="AA1078" s="75" t="str" cm="1">
        <f t="array" aca="1" ref="AA1078" ca="1">_xlfn.IFS(AA1077="", "",
AND(AA1077=last_payment_date, OR(MONTH(AA1077)&lt;&gt;12, DAY(AA1077)&lt;&gt;31) ), DATE(YEAR(AA1077), 12, 31),
AND(MONTH(AA1077)=12, DAY(AA1077)=31, AA1077&gt;=last_payment_date), "",
AND(MONTH(AA1077)=12, DAY(AA1077)&lt;&gt;31),  EOMONTH(AA1077,0),
AND(MONTH(AA1077)=12, DAY(AA1077)=31, $AH$14="Not end"),  EDATE(AA1076,1),
AND($AH$14="Not end"), EDATE(AA1077, 1),
AND($AH$14="End"), EOMONTH(AA1077, 1)
)</f>
        <v/>
      </c>
      <c r="AB1078" s="75" t="str" cm="1">
        <f t="array" aca="1" ref="AB1078" ca="1">_xlfn.IFS(AB1077="","",
AND(AB1077=last_rou_date), "",
AND($B$3="İllik"),DATE(YEAR(AB1077)+1,MONTH(AB1077),DAY(AB1077) ),
AND($B$3="Aylıq", $AH$14="Not end"), EDATE(AB1077,1),
AND($B$3="Aylıq", $AH$14="End"), EOMONTH(AB1077,1)
)</f>
        <v/>
      </c>
      <c r="AC1078" s="75" t="str" cm="1">
        <f t="array" aca="1" ref="AC1078" ca="1">_xlfn.IFS(
AND($AN$14="Not year_end", AC1077&gt;last_rou_date), "",
AND($AN$14="Year_end", AC1077&gt;=last_rou_date), "",
AND($AN$14="Year_end"), DATE(YEAR(AC1077+1), 12, 31),
AND($AN$14="Not year_end", MONTH(AC1077)=12, DAY(AC1077)=31), DATE(YEAR(AC1076)+1, MONTH(AC1076), DAY(AC1076)),
AND($AN$14="Not year_end", OR(MONTH(AC1077)&lt;&gt;12, DAY(AC1077)&lt;&gt;31) ), DATE(YEAR(AC1077), 12, 31)
)</f>
        <v/>
      </c>
      <c r="AD1078" s="75" t="str" cm="1">
        <f t="array" aca="1" ref="AD1078" ca="1">_xlfn.IFS(AD1077="", "",
AND(AD1077=last_rou_date, OR(MONTH(AD1077)&lt;&gt;12, DAY(AD1077)&lt;&gt;31) ), DATE(YEAR(AD1077), 12, 31),
AND(MONTH(AD1077)=12, DAY(AD1077)=31, AD1077&gt;=last_rou_date), "",
AND(MONTH(AD1077)=12, DAY(AD1077)&lt;&gt;31),  EOMONTH(AD1077,0),
AND(MONTH(AD1077)=12, DAY(AD1077)=31, $AH$14="Not end"),  EDATE(AD1076,1),
AND($AH$14="Not end"), EDATE(AD1077, 1),
AND($AH$14="End"), EOMONTH(AD1077, 1)
)</f>
        <v/>
      </c>
      <c r="AE1078" s="51" t="str" cm="1">
        <f t="array" ref="AE1078">_xlfn.IFS(W1078="", "",
AND(W1078&gt;0, W1078&lt;=$B$4, $C$2="İllik artım, faiz olaraq", $D$2&gt;0, $B$3="İllik"), $B$5*((1+$D$2)^(W1078-1)),
AND(W1078&gt;0, W1078&lt;=$B$4, $C$2="İllik artım, faiz olaraq", $D$2&gt;0, $B$3="Aylıq"), $B$5*((1+$D$2)^ROUNDDOWN((W1078-1)/12,0)),
AND(W1078=1, $C$2="Aşağıdakı kimi dəyişir", ), $B$5,
AND(W1078&gt;1, W1078&lt;=$B$4, $C$2="Aşağıdakı kimi dəyişir"), IFERROR(VLOOKUP(W1078, $C$4:$D$7, 2, FALSE), AE1077),
AND(W1078&gt;0, W1078&lt;=$B$4), $B$5,
TRUE,0 )</f>
        <v/>
      </c>
      <c r="AF1078" s="51" t="str">
        <f t="shared" ca="1" si="49"/>
        <v/>
      </c>
    </row>
    <row r="1079" spans="1:32" x14ac:dyDescent="0.4">
      <c r="A1079" s="13" t="str" cm="1">
        <f t="array" aca="1" ref="A1079" ca="1">_xlfn.IFS(
AND(SUMIFS(lease_table_interest_accruals, lease_table_dates, A1078)&gt;0, COUNTIFS($E$14:E1078, "Interest accrual", $A$14:A1078, A1078)=0),  A1078,
AND(SUMIFS(lease_table_payments, lease_table_dates, A1078)&gt;0, COUNTIFS($E$14:E1078, "Payment", $A$14:A1078, A1078)=0),  A1078,
AND(SUMIFS(rou_table_deprs, rou_table_dates, A1078)&gt;0, COUNTIFS($E$14:E1078, "Depreciation", $A$14:A1078, A1078)=0),  A1078,
TRUE,  IFERROR(INDEX(rou_table_dates,  MATCH(A1078, rou_table_dates)+1, ), "")
)</f>
        <v/>
      </c>
      <c r="B1079" s="1" t="str" cm="1">
        <f t="array" aca="1" ref="B1079" ca="1">_xlfn.IFS(
AND(E1079="Payment", A1079=$B$2), $AM$14,
E1079="Payment", $AM$15,
E1079="Interest accrual", $AM$18,
E1079="Depreciation", $AM$17,
TRUE, "")</f>
        <v/>
      </c>
      <c r="C1079" s="1" t="str" cm="1">
        <f t="array" aca="1" ref="C1079" ca="1">_xlfn.IFS(
E1079="Payment", $AM$19,
E1079="Interest accrual", $AM$15,
E1079="Depreciation", $AM$16,
TRUE, "")</f>
        <v/>
      </c>
      <c r="D1079" s="1" t="str" cm="1">
        <f t="array" aca="1" ref="D1079" ca="1">_xlfn.IFS(
E1079="Payment", _xlfn.XLOOKUP(A1079, lease_table_dates, lease_table_payments, 0, 0),
E1079="Interest accrual", _xlfn.XLOOKUP(A1079, lease_table_dates, lease_table_interest_accruals, 0, 0),
E1079="Depreciation", _xlfn.XLOOKUP(A1079, rou_table_dates, rou_table_deprs, 0, 0),
TRUE, ""
)</f>
        <v/>
      </c>
      <c r="E1079" s="7" t="str" cm="1">
        <f t="array" aca="1" ref="E1079" ca="1">_xlfn.IFS(
AND(SUMIFS(lease_table_interest_accruals, lease_table_dates, A1079)&gt;0, COUNTIFS($E$14:E1078, "Interest accrual", $A$14:A1078, A1079)=0), "Interest accrual",
AND(SUMIFS(lease_table_payments, lease_table_dates, A1079)&gt;0, COUNTIFS($E$14:E1078, "Payment", $A$14:A1078, A1079)=0), "Payment",
AND(SUMIFS(rou_table_deprs, rou_table_dates, A1079)&gt;0, COUNTIFS($E$14:E1078, "Depreciation", $A$14:A1078, A1079)=0), "Depreciation",
TRUE,  ""
)</f>
        <v/>
      </c>
      <c r="G1079" s="13" t="str" cm="1">
        <f t="array" aca="1" ref="G1079" ca="1">_xlfn.IFS(
AND($B$11="Hə", $B$3="İllik"), Z1079,
AND($B$11="Hə", $B$3="Aylıq"), AA1079,
$B$11="Yox", X1079)</f>
        <v/>
      </c>
      <c r="H1079" s="1" t="str" cm="1">
        <f t="array" aca="1" ref="H1079" ca="1">_xlfn.IFS( G1079="", "",
TRUE, ROUND( H1078+I1079-J1079, 2) )</f>
        <v/>
      </c>
      <c r="I1079" s="1" t="str" cm="1">
        <f t="array" aca="1" ref="I1079" ca="1">_xlfn.IFS(G1079="", "",
G1079=last_payment_date, (J1079-H1078),
 TRUE,  -  (H1078- H1078* (1+$B$6)^ (_xlfn.DAYS(G1079,G1078)/365) )
)</f>
        <v/>
      </c>
      <c r="J1079" s="1" t="str" cm="1">
        <f t="array" aca="1" ref="J1079" ca="1">_xlfn.IFS(G1079="", "",
TRUE, _xlfn.XLOOKUP(G1079,  payment_dates, payments,0,0)
)</f>
        <v/>
      </c>
      <c r="L1079" s="8" t="str" cm="1">
        <f t="array" aca="1" ref="L1079" ca="1">_xlfn.IFS(
AND($B$11="Hə", $B$3="İllik"), AC1079,
AND($B$11="Hə", $B$3="Aylıq"), AD1079,
$B$11="Yox", AB1079)</f>
        <v/>
      </c>
      <c r="M1079" s="1" t="str" cm="1">
        <f t="array" aca="1" ref="M1079" ca="1">_xlfn.IFS( L1079="", "",
(M1078-N1079)&lt;=0.5, 0,
TRUE,  M1078-N1079)</f>
        <v/>
      </c>
      <c r="N1079" s="7" t="str" cm="1">
        <f t="array" aca="1" ref="N1079" ca="1">_xlfn.IFS(
L1079="", "",
TRUE, MIN(M1078, ROUND($M$14/ (last_rou_date - $B$2) * (L1079-L1078), 2) )
)</f>
        <v/>
      </c>
      <c r="P1079" s="59" t="str">
        <f t="shared" ca="1" si="51"/>
        <v/>
      </c>
      <c r="Q1079" s="1" t="str" cm="1">
        <f t="array" aca="1" ref="Q1079" ca="1">_xlfn.IFS(P1079="","",
$B$11="Hə", _xlfn.XLOOKUP(DATE(P1079, 12, 31), rou_table_dates, rou_table_nbvs,0, 0),
TRUE,  MAX(0, ROUND($M$14 - $M$14/ (last_rou_date - $B$2) * (DATE(P1079,12,31) - $B$2), 2) )
)</f>
        <v/>
      </c>
      <c r="R1079" s="1" t="str" cm="1">
        <f t="array" aca="1" ref="R1079" ca="1">_xlfn.IFS(P1079="","",
$B$11="Hə", _xlfn.XLOOKUP(DATE(P1079, 12, 31), lease_table_dates, lease_table_balances,0, 0),
TRUE, IFERROR( XNPV($B$6, IF(payment_dates &gt;DATE(P1079, 12, 31), payments,  0),  IF(payment_dates &gt;DATE(P1079, 12, 31), payment_dates,  DATE(P1079, 12, 31))    ),0)
)</f>
        <v/>
      </c>
      <c r="S1079" s="1" t="str" cm="1">
        <f t="array" aca="1" ref="S1079" ca="1">_xlfn.IFS(P1079="","",
TRUE,  MIN( MIN(Q1078, $M$14), ROUND($M$14/ (last_rou_date - $B$2) * (DATE(P1079,12,31) - MAX($B$2, DATE(P1079-1, 12, 31))), 2) )
)</f>
        <v/>
      </c>
      <c r="T1079" s="7" t="str" cm="1">
        <f t="array" aca="1" ref="T1079" ca="1">_xlfn.IFS(P1079="", "",
ISTEXT(R1078), R1079- (H1079 - SUMIFS( lease_table_payments, lease_table_years, P1079) -$AG$14 ),
AND(ISNUMBER(R1078), R1079&lt;&gt;""),   R1079- (R1078 - SUMIFS( lease_table_payments, lease_table_years, P1079) )
)</f>
        <v/>
      </c>
      <c r="V1079" s="64">
        <f t="shared" si="50"/>
        <v>1066</v>
      </c>
      <c r="W1079" s="51" t="str" cm="1">
        <f t="array" ref="W1079">_xlfn.IFS(
OR(W1078=$B$4, W1078=""),"",
TRUE,W1078+1
)</f>
        <v/>
      </c>
      <c r="X1079" s="51" t="str" cm="1">
        <f t="array" ref="X1079">_xlfn.IFS(X1078="","",
W1079="", "",
AND($B$3="İllik"),DATE(YEAR(X1078)+1,MONTH(X1078),DAY(X1078) ),
AND($B$3="Aylıq", $AH$14="Not end"), EDATE(X1078,1),
AND($B$3="Aylıq", $AH$14="End"), EOMONTH(X1078,1)
)</f>
        <v/>
      </c>
      <c r="Y1079" s="51" t="str" cm="1">
        <f t="array" aca="1" ref="Y1079" ca="1">_xlfn.IFS(
AND($B$7="Dövrün əvvəlində", Y1078&lt;=last_rou_date), DATE(YEAR(Y1078)+1, 12, 31),
AND($B$7="Dövrün sonunda", Y1078&lt;=last_payment_date), DATE(YEAR(Y1078)+1, 12, 31),
TRUE, ""
)</f>
        <v/>
      </c>
      <c r="Z1079" s="75" t="str" cm="1">
        <f t="array" aca="1" ref="Z1079" ca="1">_xlfn.IFS(
AND($AN$14="Not year_end", Z1078&gt;last_payment_date), "",
AND($AN$14="Year_end", Z1078&gt;=last_payment_date), "",
AND($AN$14="Year_end"), DATE(YEAR(Z1078+1), 12, 31),
AND($AN$14="Not year_end", MONTH(Z1078)=12, DAY(Z1078)=31), DATE(YEAR(Z1077)+1, MONTH(Z1077), DAY(Z1077)),
AND($AN$14="Not year_end", OR(MONTH(Z1078)&lt;&gt;12, DAY(Z1078)&lt;&gt;31) ), DATE(YEAR(Z1078), 12, 31)
)</f>
        <v/>
      </c>
      <c r="AA1079" s="75" t="str" cm="1">
        <f t="array" aca="1" ref="AA1079" ca="1">_xlfn.IFS(AA1078="", "",
AND(AA1078=last_payment_date, OR(MONTH(AA1078)&lt;&gt;12, DAY(AA1078)&lt;&gt;31) ), DATE(YEAR(AA1078), 12, 31),
AND(MONTH(AA1078)=12, DAY(AA1078)=31, AA1078&gt;=last_payment_date), "",
AND(MONTH(AA1078)=12, DAY(AA1078)&lt;&gt;31),  EOMONTH(AA1078,0),
AND(MONTH(AA1078)=12, DAY(AA1078)=31, $AH$14="Not end"),  EDATE(AA1077,1),
AND($AH$14="Not end"), EDATE(AA1078, 1),
AND($AH$14="End"), EOMONTH(AA1078, 1)
)</f>
        <v/>
      </c>
      <c r="AB1079" s="75" t="str" cm="1">
        <f t="array" aca="1" ref="AB1079" ca="1">_xlfn.IFS(AB1078="","",
AND(AB1078=last_rou_date), "",
AND($B$3="İllik"),DATE(YEAR(AB1078)+1,MONTH(AB1078),DAY(AB1078) ),
AND($B$3="Aylıq", $AH$14="Not end"), EDATE(AB1078,1),
AND($B$3="Aylıq", $AH$14="End"), EOMONTH(AB1078,1)
)</f>
        <v/>
      </c>
      <c r="AC1079" s="75" t="str" cm="1">
        <f t="array" aca="1" ref="AC1079" ca="1">_xlfn.IFS(
AND($AN$14="Not year_end", AC1078&gt;last_rou_date), "",
AND($AN$14="Year_end", AC1078&gt;=last_rou_date), "",
AND($AN$14="Year_end"), DATE(YEAR(AC1078+1), 12, 31),
AND($AN$14="Not year_end", MONTH(AC1078)=12, DAY(AC1078)=31), DATE(YEAR(AC1077)+1, MONTH(AC1077), DAY(AC1077)),
AND($AN$14="Not year_end", OR(MONTH(AC1078)&lt;&gt;12, DAY(AC1078)&lt;&gt;31) ), DATE(YEAR(AC1078), 12, 31)
)</f>
        <v/>
      </c>
      <c r="AD1079" s="75" t="str" cm="1">
        <f t="array" aca="1" ref="AD1079" ca="1">_xlfn.IFS(AD1078="", "",
AND(AD1078=last_rou_date, OR(MONTH(AD1078)&lt;&gt;12, DAY(AD1078)&lt;&gt;31) ), DATE(YEAR(AD1078), 12, 31),
AND(MONTH(AD1078)=12, DAY(AD1078)=31, AD1078&gt;=last_rou_date), "",
AND(MONTH(AD1078)=12, DAY(AD1078)&lt;&gt;31),  EOMONTH(AD1078,0),
AND(MONTH(AD1078)=12, DAY(AD1078)=31, $AH$14="Not end"),  EDATE(AD1077,1),
AND($AH$14="Not end"), EDATE(AD1078, 1),
AND($AH$14="End"), EOMONTH(AD1078, 1)
)</f>
        <v/>
      </c>
      <c r="AE1079" s="51" t="str" cm="1">
        <f t="array" ref="AE1079">_xlfn.IFS(W1079="", "",
AND(W1079&gt;0, W1079&lt;=$B$4, $C$2="İllik artım, faiz olaraq", $D$2&gt;0, $B$3="İllik"), $B$5*((1+$D$2)^(W1079-1)),
AND(W1079&gt;0, W1079&lt;=$B$4, $C$2="İllik artım, faiz olaraq", $D$2&gt;0, $B$3="Aylıq"), $B$5*((1+$D$2)^ROUNDDOWN((W1079-1)/12,0)),
AND(W1079=1, $C$2="Aşağıdakı kimi dəyişir", ), $B$5,
AND(W1079&gt;1, W1079&lt;=$B$4, $C$2="Aşağıdakı kimi dəyişir"), IFERROR(VLOOKUP(W1079, $C$4:$D$7, 2, FALSE), AE1078),
AND(W1079&gt;0, W1079&lt;=$B$4), $B$5,
TRUE,0 )</f>
        <v/>
      </c>
      <c r="AF1079" s="51" t="str">
        <f t="shared" ca="1" si="49"/>
        <v/>
      </c>
    </row>
    <row r="1080" spans="1:32" x14ac:dyDescent="0.4">
      <c r="A1080" s="13" t="str" cm="1">
        <f t="array" aca="1" ref="A1080" ca="1">_xlfn.IFS(
AND(SUMIFS(lease_table_interest_accruals, lease_table_dates, A1079)&gt;0, COUNTIFS($E$14:E1079, "Interest accrual", $A$14:A1079, A1079)=0),  A1079,
AND(SUMIFS(lease_table_payments, lease_table_dates, A1079)&gt;0, COUNTIFS($E$14:E1079, "Payment", $A$14:A1079, A1079)=0),  A1079,
AND(SUMIFS(rou_table_deprs, rou_table_dates, A1079)&gt;0, COUNTIFS($E$14:E1079, "Depreciation", $A$14:A1079, A1079)=0),  A1079,
TRUE,  IFERROR(INDEX(rou_table_dates,  MATCH(A1079, rou_table_dates)+1, ), "")
)</f>
        <v/>
      </c>
      <c r="B1080" s="1" t="str" cm="1">
        <f t="array" aca="1" ref="B1080" ca="1">_xlfn.IFS(
AND(E1080="Payment", A1080=$B$2), $AM$14,
E1080="Payment", $AM$15,
E1080="Interest accrual", $AM$18,
E1080="Depreciation", $AM$17,
TRUE, "")</f>
        <v/>
      </c>
      <c r="C1080" s="1" t="str" cm="1">
        <f t="array" aca="1" ref="C1080" ca="1">_xlfn.IFS(
E1080="Payment", $AM$19,
E1080="Interest accrual", $AM$15,
E1080="Depreciation", $AM$16,
TRUE, "")</f>
        <v/>
      </c>
      <c r="D1080" s="1" t="str" cm="1">
        <f t="array" aca="1" ref="D1080" ca="1">_xlfn.IFS(
E1080="Payment", _xlfn.XLOOKUP(A1080, lease_table_dates, lease_table_payments, 0, 0),
E1080="Interest accrual", _xlfn.XLOOKUP(A1080, lease_table_dates, lease_table_interest_accruals, 0, 0),
E1080="Depreciation", _xlfn.XLOOKUP(A1080, rou_table_dates, rou_table_deprs, 0, 0),
TRUE, ""
)</f>
        <v/>
      </c>
      <c r="E1080" s="7" t="str" cm="1">
        <f t="array" aca="1" ref="E1080" ca="1">_xlfn.IFS(
AND(SUMIFS(lease_table_interest_accruals, lease_table_dates, A1080)&gt;0, COUNTIFS($E$14:E1079, "Interest accrual", $A$14:A1079, A1080)=0), "Interest accrual",
AND(SUMIFS(lease_table_payments, lease_table_dates, A1080)&gt;0, COUNTIFS($E$14:E1079, "Payment", $A$14:A1079, A1080)=0), "Payment",
AND(SUMIFS(rou_table_deprs, rou_table_dates, A1080)&gt;0, COUNTIFS($E$14:E1079, "Depreciation", $A$14:A1079, A1080)=0), "Depreciation",
TRUE,  ""
)</f>
        <v/>
      </c>
      <c r="G1080" s="13" t="str" cm="1">
        <f t="array" aca="1" ref="G1080" ca="1">_xlfn.IFS(
AND($B$11="Hə", $B$3="İllik"), Z1080,
AND($B$11="Hə", $B$3="Aylıq"), AA1080,
$B$11="Yox", X1080)</f>
        <v/>
      </c>
      <c r="H1080" s="1" t="str" cm="1">
        <f t="array" aca="1" ref="H1080" ca="1">_xlfn.IFS( G1080="", "",
TRUE, ROUND( H1079+I1080-J1080, 2) )</f>
        <v/>
      </c>
      <c r="I1080" s="1" t="str" cm="1">
        <f t="array" aca="1" ref="I1080" ca="1">_xlfn.IFS(G1080="", "",
G1080=last_payment_date, (J1080-H1079),
 TRUE,  -  (H1079- H1079* (1+$B$6)^ (_xlfn.DAYS(G1080,G1079)/365) )
)</f>
        <v/>
      </c>
      <c r="J1080" s="1" t="str" cm="1">
        <f t="array" aca="1" ref="J1080" ca="1">_xlfn.IFS(G1080="", "",
TRUE, _xlfn.XLOOKUP(G1080,  payment_dates, payments,0,0)
)</f>
        <v/>
      </c>
      <c r="L1080" s="8" t="str" cm="1">
        <f t="array" aca="1" ref="L1080" ca="1">_xlfn.IFS(
AND($B$11="Hə", $B$3="İllik"), AC1080,
AND($B$11="Hə", $B$3="Aylıq"), AD1080,
$B$11="Yox", AB1080)</f>
        <v/>
      </c>
      <c r="M1080" s="1" t="str" cm="1">
        <f t="array" aca="1" ref="M1080" ca="1">_xlfn.IFS( L1080="", "",
(M1079-N1080)&lt;=0.5, 0,
TRUE,  M1079-N1080)</f>
        <v/>
      </c>
      <c r="N1080" s="7" t="str" cm="1">
        <f t="array" aca="1" ref="N1080" ca="1">_xlfn.IFS(
L1080="", "",
TRUE, MIN(M1079, ROUND($M$14/ (last_rou_date - $B$2) * (L1080-L1079), 2) )
)</f>
        <v/>
      </c>
      <c r="P1080" s="59" t="str">
        <f t="shared" ca="1" si="51"/>
        <v/>
      </c>
      <c r="Q1080" s="1" t="str" cm="1">
        <f t="array" aca="1" ref="Q1080" ca="1">_xlfn.IFS(P1080="","",
$B$11="Hə", _xlfn.XLOOKUP(DATE(P1080, 12, 31), rou_table_dates, rou_table_nbvs,0, 0),
TRUE,  MAX(0, ROUND($M$14 - $M$14/ (last_rou_date - $B$2) * (DATE(P1080,12,31) - $B$2), 2) )
)</f>
        <v/>
      </c>
      <c r="R1080" s="1" t="str" cm="1">
        <f t="array" aca="1" ref="R1080" ca="1">_xlfn.IFS(P1080="","",
$B$11="Hə", _xlfn.XLOOKUP(DATE(P1080, 12, 31), lease_table_dates, lease_table_balances,0, 0),
TRUE, IFERROR( XNPV($B$6, IF(payment_dates &gt;DATE(P1080, 12, 31), payments,  0),  IF(payment_dates &gt;DATE(P1080, 12, 31), payment_dates,  DATE(P1080, 12, 31))    ),0)
)</f>
        <v/>
      </c>
      <c r="S1080" s="1" t="str" cm="1">
        <f t="array" aca="1" ref="S1080" ca="1">_xlfn.IFS(P1080="","",
TRUE,  MIN( MIN(Q1079, $M$14), ROUND($M$14/ (last_rou_date - $B$2) * (DATE(P1080,12,31) - MAX($B$2, DATE(P1080-1, 12, 31))), 2) )
)</f>
        <v/>
      </c>
      <c r="T1080" s="7" t="str" cm="1">
        <f t="array" aca="1" ref="T1080" ca="1">_xlfn.IFS(P1080="", "",
ISTEXT(R1079), R1080- (H1080 - SUMIFS( lease_table_payments, lease_table_years, P1080) -$AG$14 ),
AND(ISNUMBER(R1079), R1080&lt;&gt;""),   R1080- (R1079 - SUMIFS( lease_table_payments, lease_table_years, P1080) )
)</f>
        <v/>
      </c>
      <c r="V1080" s="64">
        <f t="shared" si="50"/>
        <v>1067</v>
      </c>
      <c r="W1080" s="51" t="str" cm="1">
        <f t="array" ref="W1080">_xlfn.IFS(
OR(W1079=$B$4, W1079=""),"",
TRUE,W1079+1
)</f>
        <v/>
      </c>
      <c r="X1080" s="51" t="str" cm="1">
        <f t="array" ref="X1080">_xlfn.IFS(X1079="","",
W1080="", "",
AND($B$3="İllik"),DATE(YEAR(X1079)+1,MONTH(X1079),DAY(X1079) ),
AND($B$3="Aylıq", $AH$14="Not end"), EDATE(X1079,1),
AND($B$3="Aylıq", $AH$14="End"), EOMONTH(X1079,1)
)</f>
        <v/>
      </c>
      <c r="Y1080" s="51" t="str" cm="1">
        <f t="array" aca="1" ref="Y1080" ca="1">_xlfn.IFS(
AND($B$7="Dövrün əvvəlində", Y1079&lt;=last_rou_date), DATE(YEAR(Y1079)+1, 12, 31),
AND($B$7="Dövrün sonunda", Y1079&lt;=last_payment_date), DATE(YEAR(Y1079)+1, 12, 31),
TRUE, ""
)</f>
        <v/>
      </c>
      <c r="Z1080" s="75" t="str" cm="1">
        <f t="array" aca="1" ref="Z1080" ca="1">_xlfn.IFS(
AND($AN$14="Not year_end", Z1079&gt;last_payment_date), "",
AND($AN$14="Year_end", Z1079&gt;=last_payment_date), "",
AND($AN$14="Year_end"), DATE(YEAR(Z1079+1), 12, 31),
AND($AN$14="Not year_end", MONTH(Z1079)=12, DAY(Z1079)=31), DATE(YEAR(Z1078)+1, MONTH(Z1078), DAY(Z1078)),
AND($AN$14="Not year_end", OR(MONTH(Z1079)&lt;&gt;12, DAY(Z1079)&lt;&gt;31) ), DATE(YEAR(Z1079), 12, 31)
)</f>
        <v/>
      </c>
      <c r="AA1080" s="75" t="str" cm="1">
        <f t="array" aca="1" ref="AA1080" ca="1">_xlfn.IFS(AA1079="", "",
AND(AA1079=last_payment_date, OR(MONTH(AA1079)&lt;&gt;12, DAY(AA1079)&lt;&gt;31) ), DATE(YEAR(AA1079), 12, 31),
AND(MONTH(AA1079)=12, DAY(AA1079)=31, AA1079&gt;=last_payment_date), "",
AND(MONTH(AA1079)=12, DAY(AA1079)&lt;&gt;31),  EOMONTH(AA1079,0),
AND(MONTH(AA1079)=12, DAY(AA1079)=31, $AH$14="Not end"),  EDATE(AA1078,1),
AND($AH$14="Not end"), EDATE(AA1079, 1),
AND($AH$14="End"), EOMONTH(AA1079, 1)
)</f>
        <v/>
      </c>
      <c r="AB1080" s="75" t="str" cm="1">
        <f t="array" aca="1" ref="AB1080" ca="1">_xlfn.IFS(AB1079="","",
AND(AB1079=last_rou_date), "",
AND($B$3="İllik"),DATE(YEAR(AB1079)+1,MONTH(AB1079),DAY(AB1079) ),
AND($B$3="Aylıq", $AH$14="Not end"), EDATE(AB1079,1),
AND($B$3="Aylıq", $AH$14="End"), EOMONTH(AB1079,1)
)</f>
        <v/>
      </c>
      <c r="AC1080" s="75" t="str" cm="1">
        <f t="array" aca="1" ref="AC1080" ca="1">_xlfn.IFS(
AND($AN$14="Not year_end", AC1079&gt;last_rou_date), "",
AND($AN$14="Year_end", AC1079&gt;=last_rou_date), "",
AND($AN$14="Year_end"), DATE(YEAR(AC1079+1), 12, 31),
AND($AN$14="Not year_end", MONTH(AC1079)=12, DAY(AC1079)=31), DATE(YEAR(AC1078)+1, MONTH(AC1078), DAY(AC1078)),
AND($AN$14="Not year_end", OR(MONTH(AC1079)&lt;&gt;12, DAY(AC1079)&lt;&gt;31) ), DATE(YEAR(AC1079), 12, 31)
)</f>
        <v/>
      </c>
      <c r="AD1080" s="75" t="str" cm="1">
        <f t="array" aca="1" ref="AD1080" ca="1">_xlfn.IFS(AD1079="", "",
AND(AD1079=last_rou_date, OR(MONTH(AD1079)&lt;&gt;12, DAY(AD1079)&lt;&gt;31) ), DATE(YEAR(AD1079), 12, 31),
AND(MONTH(AD1079)=12, DAY(AD1079)=31, AD1079&gt;=last_rou_date), "",
AND(MONTH(AD1079)=12, DAY(AD1079)&lt;&gt;31),  EOMONTH(AD1079,0),
AND(MONTH(AD1079)=12, DAY(AD1079)=31, $AH$14="Not end"),  EDATE(AD1078,1),
AND($AH$14="Not end"), EDATE(AD1079, 1),
AND($AH$14="End"), EOMONTH(AD1079, 1)
)</f>
        <v/>
      </c>
      <c r="AE1080" s="51" t="str" cm="1">
        <f t="array" ref="AE1080">_xlfn.IFS(W1080="", "",
AND(W1080&gt;0, W1080&lt;=$B$4, $C$2="İllik artım, faiz olaraq", $D$2&gt;0, $B$3="İllik"), $B$5*((1+$D$2)^(W1080-1)),
AND(W1080&gt;0, W1080&lt;=$B$4, $C$2="İllik artım, faiz olaraq", $D$2&gt;0, $B$3="Aylıq"), $B$5*((1+$D$2)^ROUNDDOWN((W1080-1)/12,0)),
AND(W1080=1, $C$2="Aşağıdakı kimi dəyişir", ), $B$5,
AND(W1080&gt;1, W1080&lt;=$B$4, $C$2="Aşağıdakı kimi dəyişir"), IFERROR(VLOOKUP(W1080, $C$4:$D$7, 2, FALSE), AE1079),
AND(W1080&gt;0, W1080&lt;=$B$4), $B$5,
TRUE,0 )</f>
        <v/>
      </c>
      <c r="AF1080" s="51" t="str">
        <f t="shared" ca="1" si="49"/>
        <v/>
      </c>
    </row>
    <row r="1081" spans="1:32" x14ac:dyDescent="0.4">
      <c r="A1081" s="13" t="str" cm="1">
        <f t="array" aca="1" ref="A1081" ca="1">_xlfn.IFS(
AND(SUMIFS(lease_table_interest_accruals, lease_table_dates, A1080)&gt;0, COUNTIFS($E$14:E1080, "Interest accrual", $A$14:A1080, A1080)=0),  A1080,
AND(SUMIFS(lease_table_payments, lease_table_dates, A1080)&gt;0, COUNTIFS($E$14:E1080, "Payment", $A$14:A1080, A1080)=0),  A1080,
AND(SUMIFS(rou_table_deprs, rou_table_dates, A1080)&gt;0, COUNTIFS($E$14:E1080, "Depreciation", $A$14:A1080, A1080)=0),  A1080,
TRUE,  IFERROR(INDEX(rou_table_dates,  MATCH(A1080, rou_table_dates)+1, ), "")
)</f>
        <v/>
      </c>
      <c r="B1081" s="1" t="str" cm="1">
        <f t="array" aca="1" ref="B1081" ca="1">_xlfn.IFS(
AND(E1081="Payment", A1081=$B$2), $AM$14,
E1081="Payment", $AM$15,
E1081="Interest accrual", $AM$18,
E1081="Depreciation", $AM$17,
TRUE, "")</f>
        <v/>
      </c>
      <c r="C1081" s="1" t="str" cm="1">
        <f t="array" aca="1" ref="C1081" ca="1">_xlfn.IFS(
E1081="Payment", $AM$19,
E1081="Interest accrual", $AM$15,
E1081="Depreciation", $AM$16,
TRUE, "")</f>
        <v/>
      </c>
      <c r="D1081" s="1" t="str" cm="1">
        <f t="array" aca="1" ref="D1081" ca="1">_xlfn.IFS(
E1081="Payment", _xlfn.XLOOKUP(A1081, lease_table_dates, lease_table_payments, 0, 0),
E1081="Interest accrual", _xlfn.XLOOKUP(A1081, lease_table_dates, lease_table_interest_accruals, 0, 0),
E1081="Depreciation", _xlfn.XLOOKUP(A1081, rou_table_dates, rou_table_deprs, 0, 0),
TRUE, ""
)</f>
        <v/>
      </c>
      <c r="E1081" s="7" t="str" cm="1">
        <f t="array" aca="1" ref="E1081" ca="1">_xlfn.IFS(
AND(SUMIFS(lease_table_interest_accruals, lease_table_dates, A1081)&gt;0, COUNTIFS($E$14:E1080, "Interest accrual", $A$14:A1080, A1081)=0), "Interest accrual",
AND(SUMIFS(lease_table_payments, lease_table_dates, A1081)&gt;0, COUNTIFS($E$14:E1080, "Payment", $A$14:A1080, A1081)=0), "Payment",
AND(SUMIFS(rou_table_deprs, rou_table_dates, A1081)&gt;0, COUNTIFS($E$14:E1080, "Depreciation", $A$14:A1080, A1081)=0), "Depreciation",
TRUE,  ""
)</f>
        <v/>
      </c>
      <c r="G1081" s="13" t="str" cm="1">
        <f t="array" aca="1" ref="G1081" ca="1">_xlfn.IFS(
AND($B$11="Hə", $B$3="İllik"), Z1081,
AND($B$11="Hə", $B$3="Aylıq"), AA1081,
$B$11="Yox", X1081)</f>
        <v/>
      </c>
      <c r="H1081" s="1" t="str" cm="1">
        <f t="array" aca="1" ref="H1081" ca="1">_xlfn.IFS( G1081="", "",
TRUE, ROUND( H1080+I1081-J1081, 2) )</f>
        <v/>
      </c>
      <c r="I1081" s="1" t="str" cm="1">
        <f t="array" aca="1" ref="I1081" ca="1">_xlfn.IFS(G1081="", "",
G1081=last_payment_date, (J1081-H1080),
 TRUE,  -  (H1080- H1080* (1+$B$6)^ (_xlfn.DAYS(G1081,G1080)/365) )
)</f>
        <v/>
      </c>
      <c r="J1081" s="1" t="str" cm="1">
        <f t="array" aca="1" ref="J1081" ca="1">_xlfn.IFS(G1081="", "",
TRUE, _xlfn.XLOOKUP(G1081,  payment_dates, payments,0,0)
)</f>
        <v/>
      </c>
      <c r="L1081" s="8" t="str" cm="1">
        <f t="array" aca="1" ref="L1081" ca="1">_xlfn.IFS(
AND($B$11="Hə", $B$3="İllik"), AC1081,
AND($B$11="Hə", $B$3="Aylıq"), AD1081,
$B$11="Yox", AB1081)</f>
        <v/>
      </c>
      <c r="M1081" s="1" t="str" cm="1">
        <f t="array" aca="1" ref="M1081" ca="1">_xlfn.IFS( L1081="", "",
(M1080-N1081)&lt;=0.5, 0,
TRUE,  M1080-N1081)</f>
        <v/>
      </c>
      <c r="N1081" s="7" t="str" cm="1">
        <f t="array" aca="1" ref="N1081" ca="1">_xlfn.IFS(
L1081="", "",
TRUE, MIN(M1080, ROUND($M$14/ (last_rou_date - $B$2) * (L1081-L1080), 2) )
)</f>
        <v/>
      </c>
      <c r="P1081" s="59" t="str">
        <f t="shared" ca="1" si="51"/>
        <v/>
      </c>
      <c r="Q1081" s="1" t="str" cm="1">
        <f t="array" aca="1" ref="Q1081" ca="1">_xlfn.IFS(P1081="","",
$B$11="Hə", _xlfn.XLOOKUP(DATE(P1081, 12, 31), rou_table_dates, rou_table_nbvs,0, 0),
TRUE,  MAX(0, ROUND($M$14 - $M$14/ (last_rou_date - $B$2) * (DATE(P1081,12,31) - $B$2), 2) )
)</f>
        <v/>
      </c>
      <c r="R1081" s="1" t="str" cm="1">
        <f t="array" aca="1" ref="R1081" ca="1">_xlfn.IFS(P1081="","",
$B$11="Hə", _xlfn.XLOOKUP(DATE(P1081, 12, 31), lease_table_dates, lease_table_balances,0, 0),
TRUE, IFERROR( XNPV($B$6, IF(payment_dates &gt;DATE(P1081, 12, 31), payments,  0),  IF(payment_dates &gt;DATE(P1081, 12, 31), payment_dates,  DATE(P1081, 12, 31))    ),0)
)</f>
        <v/>
      </c>
      <c r="S1081" s="1" t="str" cm="1">
        <f t="array" aca="1" ref="S1081" ca="1">_xlfn.IFS(P1081="","",
TRUE,  MIN( MIN(Q1080, $M$14), ROUND($M$14/ (last_rou_date - $B$2) * (DATE(P1081,12,31) - MAX($B$2, DATE(P1081-1, 12, 31))), 2) )
)</f>
        <v/>
      </c>
      <c r="T1081" s="7" t="str" cm="1">
        <f t="array" aca="1" ref="T1081" ca="1">_xlfn.IFS(P1081="", "",
ISTEXT(R1080), R1081- (H1081 - SUMIFS( lease_table_payments, lease_table_years, P1081) -$AG$14 ),
AND(ISNUMBER(R1080), R1081&lt;&gt;""),   R1081- (R1080 - SUMIFS( lease_table_payments, lease_table_years, P1081) )
)</f>
        <v/>
      </c>
      <c r="V1081" s="64">
        <f t="shared" si="50"/>
        <v>1068</v>
      </c>
      <c r="W1081" s="51" t="str" cm="1">
        <f t="array" ref="W1081">_xlfn.IFS(
OR(W1080=$B$4, W1080=""),"",
TRUE,W1080+1
)</f>
        <v/>
      </c>
      <c r="X1081" s="51" t="str" cm="1">
        <f t="array" ref="X1081">_xlfn.IFS(X1080="","",
W1081="", "",
AND($B$3="İllik"),DATE(YEAR(X1080)+1,MONTH(X1080),DAY(X1080) ),
AND($B$3="Aylıq", $AH$14="Not end"), EDATE(X1080,1),
AND($B$3="Aylıq", $AH$14="End"), EOMONTH(X1080,1)
)</f>
        <v/>
      </c>
      <c r="Y1081" s="51" t="str" cm="1">
        <f t="array" aca="1" ref="Y1081" ca="1">_xlfn.IFS(
AND($B$7="Dövrün əvvəlində", Y1080&lt;=last_rou_date), DATE(YEAR(Y1080)+1, 12, 31),
AND($B$7="Dövrün sonunda", Y1080&lt;=last_payment_date), DATE(YEAR(Y1080)+1, 12, 31),
TRUE, ""
)</f>
        <v/>
      </c>
      <c r="Z1081" s="75" t="str" cm="1">
        <f t="array" aca="1" ref="Z1081" ca="1">_xlfn.IFS(
AND($AN$14="Not year_end", Z1080&gt;last_payment_date), "",
AND($AN$14="Year_end", Z1080&gt;=last_payment_date), "",
AND($AN$14="Year_end"), DATE(YEAR(Z1080+1), 12, 31),
AND($AN$14="Not year_end", MONTH(Z1080)=12, DAY(Z1080)=31), DATE(YEAR(Z1079)+1, MONTH(Z1079), DAY(Z1079)),
AND($AN$14="Not year_end", OR(MONTH(Z1080)&lt;&gt;12, DAY(Z1080)&lt;&gt;31) ), DATE(YEAR(Z1080), 12, 31)
)</f>
        <v/>
      </c>
      <c r="AA1081" s="75" t="str" cm="1">
        <f t="array" aca="1" ref="AA1081" ca="1">_xlfn.IFS(AA1080="", "",
AND(AA1080=last_payment_date, OR(MONTH(AA1080)&lt;&gt;12, DAY(AA1080)&lt;&gt;31) ), DATE(YEAR(AA1080), 12, 31),
AND(MONTH(AA1080)=12, DAY(AA1080)=31, AA1080&gt;=last_payment_date), "",
AND(MONTH(AA1080)=12, DAY(AA1080)&lt;&gt;31),  EOMONTH(AA1080,0),
AND(MONTH(AA1080)=12, DAY(AA1080)=31, $AH$14="Not end"),  EDATE(AA1079,1),
AND($AH$14="Not end"), EDATE(AA1080, 1),
AND($AH$14="End"), EOMONTH(AA1080, 1)
)</f>
        <v/>
      </c>
      <c r="AB1081" s="75" t="str" cm="1">
        <f t="array" aca="1" ref="AB1081" ca="1">_xlfn.IFS(AB1080="","",
AND(AB1080=last_rou_date), "",
AND($B$3="İllik"),DATE(YEAR(AB1080)+1,MONTH(AB1080),DAY(AB1080) ),
AND($B$3="Aylıq", $AH$14="Not end"), EDATE(AB1080,1),
AND($B$3="Aylıq", $AH$14="End"), EOMONTH(AB1080,1)
)</f>
        <v/>
      </c>
      <c r="AC1081" s="75" t="str" cm="1">
        <f t="array" aca="1" ref="AC1081" ca="1">_xlfn.IFS(
AND($AN$14="Not year_end", AC1080&gt;last_rou_date), "",
AND($AN$14="Year_end", AC1080&gt;=last_rou_date), "",
AND($AN$14="Year_end"), DATE(YEAR(AC1080+1), 12, 31),
AND($AN$14="Not year_end", MONTH(AC1080)=12, DAY(AC1080)=31), DATE(YEAR(AC1079)+1, MONTH(AC1079), DAY(AC1079)),
AND($AN$14="Not year_end", OR(MONTH(AC1080)&lt;&gt;12, DAY(AC1080)&lt;&gt;31) ), DATE(YEAR(AC1080), 12, 31)
)</f>
        <v/>
      </c>
      <c r="AD1081" s="75" t="str" cm="1">
        <f t="array" aca="1" ref="AD1081" ca="1">_xlfn.IFS(AD1080="", "",
AND(AD1080=last_rou_date, OR(MONTH(AD1080)&lt;&gt;12, DAY(AD1080)&lt;&gt;31) ), DATE(YEAR(AD1080), 12, 31),
AND(MONTH(AD1080)=12, DAY(AD1080)=31, AD1080&gt;=last_rou_date), "",
AND(MONTH(AD1080)=12, DAY(AD1080)&lt;&gt;31),  EOMONTH(AD1080,0),
AND(MONTH(AD1080)=12, DAY(AD1080)=31, $AH$14="Not end"),  EDATE(AD1079,1),
AND($AH$14="Not end"), EDATE(AD1080, 1),
AND($AH$14="End"), EOMONTH(AD1080, 1)
)</f>
        <v/>
      </c>
      <c r="AE1081" s="51" t="str" cm="1">
        <f t="array" ref="AE1081">_xlfn.IFS(W1081="", "",
AND(W1081&gt;0, W1081&lt;=$B$4, $C$2="İllik artım, faiz olaraq", $D$2&gt;0, $B$3="İllik"), $B$5*((1+$D$2)^(W1081-1)),
AND(W1081&gt;0, W1081&lt;=$B$4, $C$2="İllik artım, faiz olaraq", $D$2&gt;0, $B$3="Aylıq"), $B$5*((1+$D$2)^ROUNDDOWN((W1081-1)/12,0)),
AND(W1081=1, $C$2="Aşağıdakı kimi dəyişir", ), $B$5,
AND(W1081&gt;1, W1081&lt;=$B$4, $C$2="Aşağıdakı kimi dəyişir"), IFERROR(VLOOKUP(W1081, $C$4:$D$7, 2, FALSE), AE1080),
AND(W1081&gt;0, W1081&lt;=$B$4), $B$5,
TRUE,0 )</f>
        <v/>
      </c>
      <c r="AF1081" s="51" t="str">
        <f t="shared" ca="1" si="49"/>
        <v/>
      </c>
    </row>
    <row r="1082" spans="1:32" x14ac:dyDescent="0.4">
      <c r="A1082" s="13" t="str" cm="1">
        <f t="array" aca="1" ref="A1082" ca="1">_xlfn.IFS(
AND(SUMIFS(lease_table_interest_accruals, lease_table_dates, A1081)&gt;0, COUNTIFS($E$14:E1081, "Interest accrual", $A$14:A1081, A1081)=0),  A1081,
AND(SUMIFS(lease_table_payments, lease_table_dates, A1081)&gt;0, COUNTIFS($E$14:E1081, "Payment", $A$14:A1081, A1081)=0),  A1081,
AND(SUMIFS(rou_table_deprs, rou_table_dates, A1081)&gt;0, COUNTIFS($E$14:E1081, "Depreciation", $A$14:A1081, A1081)=0),  A1081,
TRUE,  IFERROR(INDEX(rou_table_dates,  MATCH(A1081, rou_table_dates)+1, ), "")
)</f>
        <v/>
      </c>
      <c r="B1082" s="1" t="str" cm="1">
        <f t="array" aca="1" ref="B1082" ca="1">_xlfn.IFS(
AND(E1082="Payment", A1082=$B$2), $AM$14,
E1082="Payment", $AM$15,
E1082="Interest accrual", $AM$18,
E1082="Depreciation", $AM$17,
TRUE, "")</f>
        <v/>
      </c>
      <c r="C1082" s="1" t="str" cm="1">
        <f t="array" aca="1" ref="C1082" ca="1">_xlfn.IFS(
E1082="Payment", $AM$19,
E1082="Interest accrual", $AM$15,
E1082="Depreciation", $AM$16,
TRUE, "")</f>
        <v/>
      </c>
      <c r="D1082" s="1" t="str" cm="1">
        <f t="array" aca="1" ref="D1082" ca="1">_xlfn.IFS(
E1082="Payment", _xlfn.XLOOKUP(A1082, lease_table_dates, lease_table_payments, 0, 0),
E1082="Interest accrual", _xlfn.XLOOKUP(A1082, lease_table_dates, lease_table_interest_accruals, 0, 0),
E1082="Depreciation", _xlfn.XLOOKUP(A1082, rou_table_dates, rou_table_deprs, 0, 0),
TRUE, ""
)</f>
        <v/>
      </c>
      <c r="E1082" s="7" t="str" cm="1">
        <f t="array" aca="1" ref="E1082" ca="1">_xlfn.IFS(
AND(SUMIFS(lease_table_interest_accruals, lease_table_dates, A1082)&gt;0, COUNTIFS($E$14:E1081, "Interest accrual", $A$14:A1081, A1082)=0), "Interest accrual",
AND(SUMIFS(lease_table_payments, lease_table_dates, A1082)&gt;0, COUNTIFS($E$14:E1081, "Payment", $A$14:A1081, A1082)=0), "Payment",
AND(SUMIFS(rou_table_deprs, rou_table_dates, A1082)&gt;0, COUNTIFS($E$14:E1081, "Depreciation", $A$14:A1081, A1082)=0), "Depreciation",
TRUE,  ""
)</f>
        <v/>
      </c>
      <c r="G1082" s="13" t="str" cm="1">
        <f t="array" aca="1" ref="G1082" ca="1">_xlfn.IFS(
AND($B$11="Hə", $B$3="İllik"), Z1082,
AND($B$11="Hə", $B$3="Aylıq"), AA1082,
$B$11="Yox", X1082)</f>
        <v/>
      </c>
      <c r="H1082" s="1" t="str" cm="1">
        <f t="array" aca="1" ref="H1082" ca="1">_xlfn.IFS( G1082="", "",
TRUE, ROUND( H1081+I1082-J1082, 2) )</f>
        <v/>
      </c>
      <c r="I1082" s="1" t="str" cm="1">
        <f t="array" aca="1" ref="I1082" ca="1">_xlfn.IFS(G1082="", "",
G1082=last_payment_date, (J1082-H1081),
 TRUE,  -  (H1081- H1081* (1+$B$6)^ (_xlfn.DAYS(G1082,G1081)/365) )
)</f>
        <v/>
      </c>
      <c r="J1082" s="1" t="str" cm="1">
        <f t="array" aca="1" ref="J1082" ca="1">_xlfn.IFS(G1082="", "",
TRUE, _xlfn.XLOOKUP(G1082,  payment_dates, payments,0,0)
)</f>
        <v/>
      </c>
      <c r="L1082" s="8" t="str" cm="1">
        <f t="array" aca="1" ref="L1082" ca="1">_xlfn.IFS(
AND($B$11="Hə", $B$3="İllik"), AC1082,
AND($B$11="Hə", $B$3="Aylıq"), AD1082,
$B$11="Yox", AB1082)</f>
        <v/>
      </c>
      <c r="M1082" s="1" t="str" cm="1">
        <f t="array" aca="1" ref="M1082" ca="1">_xlfn.IFS( L1082="", "",
(M1081-N1082)&lt;=0.5, 0,
TRUE,  M1081-N1082)</f>
        <v/>
      </c>
      <c r="N1082" s="7" t="str" cm="1">
        <f t="array" aca="1" ref="N1082" ca="1">_xlfn.IFS(
L1082="", "",
TRUE, MIN(M1081, ROUND($M$14/ (last_rou_date - $B$2) * (L1082-L1081), 2) )
)</f>
        <v/>
      </c>
      <c r="P1082" s="59" t="str">
        <f t="shared" ca="1" si="51"/>
        <v/>
      </c>
      <c r="Q1082" s="1" t="str" cm="1">
        <f t="array" aca="1" ref="Q1082" ca="1">_xlfn.IFS(P1082="","",
$B$11="Hə", _xlfn.XLOOKUP(DATE(P1082, 12, 31), rou_table_dates, rou_table_nbvs,0, 0),
TRUE,  MAX(0, ROUND($M$14 - $M$14/ (last_rou_date - $B$2) * (DATE(P1082,12,31) - $B$2), 2) )
)</f>
        <v/>
      </c>
      <c r="R1082" s="1" t="str" cm="1">
        <f t="array" aca="1" ref="R1082" ca="1">_xlfn.IFS(P1082="","",
$B$11="Hə", _xlfn.XLOOKUP(DATE(P1082, 12, 31), lease_table_dates, lease_table_balances,0, 0),
TRUE, IFERROR( XNPV($B$6, IF(payment_dates &gt;DATE(P1082, 12, 31), payments,  0),  IF(payment_dates &gt;DATE(P1082, 12, 31), payment_dates,  DATE(P1082, 12, 31))    ),0)
)</f>
        <v/>
      </c>
      <c r="S1082" s="1" t="str" cm="1">
        <f t="array" aca="1" ref="S1082" ca="1">_xlfn.IFS(P1082="","",
TRUE,  MIN( MIN(Q1081, $M$14), ROUND($M$14/ (last_rou_date - $B$2) * (DATE(P1082,12,31) - MAX($B$2, DATE(P1082-1, 12, 31))), 2) )
)</f>
        <v/>
      </c>
      <c r="T1082" s="7" t="str" cm="1">
        <f t="array" aca="1" ref="T1082" ca="1">_xlfn.IFS(P1082="", "",
ISTEXT(R1081), R1082- (H1082 - SUMIFS( lease_table_payments, lease_table_years, P1082) -$AG$14 ),
AND(ISNUMBER(R1081), R1082&lt;&gt;""),   R1082- (R1081 - SUMIFS( lease_table_payments, lease_table_years, P1082) )
)</f>
        <v/>
      </c>
      <c r="V1082" s="64">
        <f t="shared" si="50"/>
        <v>1069</v>
      </c>
      <c r="W1082" s="51" t="str" cm="1">
        <f t="array" ref="W1082">_xlfn.IFS(
OR(W1081=$B$4, W1081=""),"",
TRUE,W1081+1
)</f>
        <v/>
      </c>
      <c r="X1082" s="51" t="str" cm="1">
        <f t="array" ref="X1082">_xlfn.IFS(X1081="","",
W1082="", "",
AND($B$3="İllik"),DATE(YEAR(X1081)+1,MONTH(X1081),DAY(X1081) ),
AND($B$3="Aylıq", $AH$14="Not end"), EDATE(X1081,1),
AND($B$3="Aylıq", $AH$14="End"), EOMONTH(X1081,1)
)</f>
        <v/>
      </c>
      <c r="Y1082" s="51" t="str" cm="1">
        <f t="array" aca="1" ref="Y1082" ca="1">_xlfn.IFS(
AND($B$7="Dövrün əvvəlində", Y1081&lt;=last_rou_date), DATE(YEAR(Y1081)+1, 12, 31),
AND($B$7="Dövrün sonunda", Y1081&lt;=last_payment_date), DATE(YEAR(Y1081)+1, 12, 31),
TRUE, ""
)</f>
        <v/>
      </c>
      <c r="Z1082" s="75" t="str" cm="1">
        <f t="array" aca="1" ref="Z1082" ca="1">_xlfn.IFS(
AND($AN$14="Not year_end", Z1081&gt;last_payment_date), "",
AND($AN$14="Year_end", Z1081&gt;=last_payment_date), "",
AND($AN$14="Year_end"), DATE(YEAR(Z1081+1), 12, 31),
AND($AN$14="Not year_end", MONTH(Z1081)=12, DAY(Z1081)=31), DATE(YEAR(Z1080)+1, MONTH(Z1080), DAY(Z1080)),
AND($AN$14="Not year_end", OR(MONTH(Z1081)&lt;&gt;12, DAY(Z1081)&lt;&gt;31) ), DATE(YEAR(Z1081), 12, 31)
)</f>
        <v/>
      </c>
      <c r="AA1082" s="75" t="str" cm="1">
        <f t="array" aca="1" ref="AA1082" ca="1">_xlfn.IFS(AA1081="", "",
AND(AA1081=last_payment_date, OR(MONTH(AA1081)&lt;&gt;12, DAY(AA1081)&lt;&gt;31) ), DATE(YEAR(AA1081), 12, 31),
AND(MONTH(AA1081)=12, DAY(AA1081)=31, AA1081&gt;=last_payment_date), "",
AND(MONTH(AA1081)=12, DAY(AA1081)&lt;&gt;31),  EOMONTH(AA1081,0),
AND(MONTH(AA1081)=12, DAY(AA1081)=31, $AH$14="Not end"),  EDATE(AA1080,1),
AND($AH$14="Not end"), EDATE(AA1081, 1),
AND($AH$14="End"), EOMONTH(AA1081, 1)
)</f>
        <v/>
      </c>
      <c r="AB1082" s="75" t="str" cm="1">
        <f t="array" aca="1" ref="AB1082" ca="1">_xlfn.IFS(AB1081="","",
AND(AB1081=last_rou_date), "",
AND($B$3="İllik"),DATE(YEAR(AB1081)+1,MONTH(AB1081),DAY(AB1081) ),
AND($B$3="Aylıq", $AH$14="Not end"), EDATE(AB1081,1),
AND($B$3="Aylıq", $AH$14="End"), EOMONTH(AB1081,1)
)</f>
        <v/>
      </c>
      <c r="AC1082" s="75" t="str" cm="1">
        <f t="array" aca="1" ref="AC1082" ca="1">_xlfn.IFS(
AND($AN$14="Not year_end", AC1081&gt;last_rou_date), "",
AND($AN$14="Year_end", AC1081&gt;=last_rou_date), "",
AND($AN$14="Year_end"), DATE(YEAR(AC1081+1), 12, 31),
AND($AN$14="Not year_end", MONTH(AC1081)=12, DAY(AC1081)=31), DATE(YEAR(AC1080)+1, MONTH(AC1080), DAY(AC1080)),
AND($AN$14="Not year_end", OR(MONTH(AC1081)&lt;&gt;12, DAY(AC1081)&lt;&gt;31) ), DATE(YEAR(AC1081), 12, 31)
)</f>
        <v/>
      </c>
      <c r="AD1082" s="75" t="str" cm="1">
        <f t="array" aca="1" ref="AD1082" ca="1">_xlfn.IFS(AD1081="", "",
AND(AD1081=last_rou_date, OR(MONTH(AD1081)&lt;&gt;12, DAY(AD1081)&lt;&gt;31) ), DATE(YEAR(AD1081), 12, 31),
AND(MONTH(AD1081)=12, DAY(AD1081)=31, AD1081&gt;=last_rou_date), "",
AND(MONTH(AD1081)=12, DAY(AD1081)&lt;&gt;31),  EOMONTH(AD1081,0),
AND(MONTH(AD1081)=12, DAY(AD1081)=31, $AH$14="Not end"),  EDATE(AD1080,1),
AND($AH$14="Not end"), EDATE(AD1081, 1),
AND($AH$14="End"), EOMONTH(AD1081, 1)
)</f>
        <v/>
      </c>
      <c r="AE1082" s="51" t="str" cm="1">
        <f t="array" ref="AE1082">_xlfn.IFS(W1082="", "",
AND(W1082&gt;0, W1082&lt;=$B$4, $C$2="İllik artım, faiz olaraq", $D$2&gt;0, $B$3="İllik"), $B$5*((1+$D$2)^(W1082-1)),
AND(W1082&gt;0, W1082&lt;=$B$4, $C$2="İllik artım, faiz olaraq", $D$2&gt;0, $B$3="Aylıq"), $B$5*((1+$D$2)^ROUNDDOWN((W1082-1)/12,0)),
AND(W1082=1, $C$2="Aşağıdakı kimi dəyişir", ), $B$5,
AND(W1082&gt;1, W1082&lt;=$B$4, $C$2="Aşağıdakı kimi dəyişir"), IFERROR(VLOOKUP(W1082, $C$4:$D$7, 2, FALSE), AE1081),
AND(W1082&gt;0, W1082&lt;=$B$4), $B$5,
TRUE,0 )</f>
        <v/>
      </c>
      <c r="AF1082" s="51" t="str">
        <f t="shared" ca="1" si="49"/>
        <v/>
      </c>
    </row>
    <row r="1083" spans="1:32" x14ac:dyDescent="0.4">
      <c r="A1083" s="13" t="str" cm="1">
        <f t="array" aca="1" ref="A1083" ca="1">_xlfn.IFS(
AND(SUMIFS(lease_table_interest_accruals, lease_table_dates, A1082)&gt;0, COUNTIFS($E$14:E1082, "Interest accrual", $A$14:A1082, A1082)=0),  A1082,
AND(SUMIFS(lease_table_payments, lease_table_dates, A1082)&gt;0, COUNTIFS($E$14:E1082, "Payment", $A$14:A1082, A1082)=0),  A1082,
AND(SUMIFS(rou_table_deprs, rou_table_dates, A1082)&gt;0, COUNTIFS($E$14:E1082, "Depreciation", $A$14:A1082, A1082)=0),  A1082,
TRUE,  IFERROR(INDEX(rou_table_dates,  MATCH(A1082, rou_table_dates)+1, ), "")
)</f>
        <v/>
      </c>
      <c r="B1083" s="1" t="str" cm="1">
        <f t="array" aca="1" ref="B1083" ca="1">_xlfn.IFS(
AND(E1083="Payment", A1083=$B$2), $AM$14,
E1083="Payment", $AM$15,
E1083="Interest accrual", $AM$18,
E1083="Depreciation", $AM$17,
TRUE, "")</f>
        <v/>
      </c>
      <c r="C1083" s="1" t="str" cm="1">
        <f t="array" aca="1" ref="C1083" ca="1">_xlfn.IFS(
E1083="Payment", $AM$19,
E1083="Interest accrual", $AM$15,
E1083="Depreciation", $AM$16,
TRUE, "")</f>
        <v/>
      </c>
      <c r="D1083" s="1" t="str" cm="1">
        <f t="array" aca="1" ref="D1083" ca="1">_xlfn.IFS(
E1083="Payment", _xlfn.XLOOKUP(A1083, lease_table_dates, lease_table_payments, 0, 0),
E1083="Interest accrual", _xlfn.XLOOKUP(A1083, lease_table_dates, lease_table_interest_accruals, 0, 0),
E1083="Depreciation", _xlfn.XLOOKUP(A1083, rou_table_dates, rou_table_deprs, 0, 0),
TRUE, ""
)</f>
        <v/>
      </c>
      <c r="E1083" s="7" t="str" cm="1">
        <f t="array" aca="1" ref="E1083" ca="1">_xlfn.IFS(
AND(SUMIFS(lease_table_interest_accruals, lease_table_dates, A1083)&gt;0, COUNTIFS($E$14:E1082, "Interest accrual", $A$14:A1082, A1083)=0), "Interest accrual",
AND(SUMIFS(lease_table_payments, lease_table_dates, A1083)&gt;0, COUNTIFS($E$14:E1082, "Payment", $A$14:A1082, A1083)=0), "Payment",
AND(SUMIFS(rou_table_deprs, rou_table_dates, A1083)&gt;0, COUNTIFS($E$14:E1082, "Depreciation", $A$14:A1082, A1083)=0), "Depreciation",
TRUE,  ""
)</f>
        <v/>
      </c>
      <c r="G1083" s="13" t="str" cm="1">
        <f t="array" aca="1" ref="G1083" ca="1">_xlfn.IFS(
AND($B$11="Hə", $B$3="İllik"), Z1083,
AND($B$11="Hə", $B$3="Aylıq"), AA1083,
$B$11="Yox", X1083)</f>
        <v/>
      </c>
      <c r="H1083" s="1" t="str" cm="1">
        <f t="array" aca="1" ref="H1083" ca="1">_xlfn.IFS( G1083="", "",
TRUE, ROUND( H1082+I1083-J1083, 2) )</f>
        <v/>
      </c>
      <c r="I1083" s="1" t="str" cm="1">
        <f t="array" aca="1" ref="I1083" ca="1">_xlfn.IFS(G1083="", "",
G1083=last_payment_date, (J1083-H1082),
 TRUE,  -  (H1082- H1082* (1+$B$6)^ (_xlfn.DAYS(G1083,G1082)/365) )
)</f>
        <v/>
      </c>
      <c r="J1083" s="1" t="str" cm="1">
        <f t="array" aca="1" ref="J1083" ca="1">_xlfn.IFS(G1083="", "",
TRUE, _xlfn.XLOOKUP(G1083,  payment_dates, payments,0,0)
)</f>
        <v/>
      </c>
      <c r="L1083" s="8" t="str" cm="1">
        <f t="array" aca="1" ref="L1083" ca="1">_xlfn.IFS(
AND($B$11="Hə", $B$3="İllik"), AC1083,
AND($B$11="Hə", $B$3="Aylıq"), AD1083,
$B$11="Yox", AB1083)</f>
        <v/>
      </c>
      <c r="M1083" s="1" t="str" cm="1">
        <f t="array" aca="1" ref="M1083" ca="1">_xlfn.IFS( L1083="", "",
(M1082-N1083)&lt;=0.5, 0,
TRUE,  M1082-N1083)</f>
        <v/>
      </c>
      <c r="N1083" s="7" t="str" cm="1">
        <f t="array" aca="1" ref="N1083" ca="1">_xlfn.IFS(
L1083="", "",
TRUE, MIN(M1082, ROUND($M$14/ (last_rou_date - $B$2) * (L1083-L1082), 2) )
)</f>
        <v/>
      </c>
      <c r="P1083" s="59" t="str">
        <f t="shared" ca="1" si="51"/>
        <v/>
      </c>
      <c r="Q1083" s="1" t="str" cm="1">
        <f t="array" aca="1" ref="Q1083" ca="1">_xlfn.IFS(P1083="","",
$B$11="Hə", _xlfn.XLOOKUP(DATE(P1083, 12, 31), rou_table_dates, rou_table_nbvs,0, 0),
TRUE,  MAX(0, ROUND($M$14 - $M$14/ (last_rou_date - $B$2) * (DATE(P1083,12,31) - $B$2), 2) )
)</f>
        <v/>
      </c>
      <c r="R1083" s="1" t="str" cm="1">
        <f t="array" aca="1" ref="R1083" ca="1">_xlfn.IFS(P1083="","",
$B$11="Hə", _xlfn.XLOOKUP(DATE(P1083, 12, 31), lease_table_dates, lease_table_balances,0, 0),
TRUE, IFERROR( XNPV($B$6, IF(payment_dates &gt;DATE(P1083, 12, 31), payments,  0),  IF(payment_dates &gt;DATE(P1083, 12, 31), payment_dates,  DATE(P1083, 12, 31))    ),0)
)</f>
        <v/>
      </c>
      <c r="S1083" s="1" t="str" cm="1">
        <f t="array" aca="1" ref="S1083" ca="1">_xlfn.IFS(P1083="","",
TRUE,  MIN( MIN(Q1082, $M$14), ROUND($M$14/ (last_rou_date - $B$2) * (DATE(P1083,12,31) - MAX($B$2, DATE(P1083-1, 12, 31))), 2) )
)</f>
        <v/>
      </c>
      <c r="T1083" s="7" t="str" cm="1">
        <f t="array" aca="1" ref="T1083" ca="1">_xlfn.IFS(P1083="", "",
ISTEXT(R1082), R1083- (H1083 - SUMIFS( lease_table_payments, lease_table_years, P1083) -$AG$14 ),
AND(ISNUMBER(R1082), R1083&lt;&gt;""),   R1083- (R1082 - SUMIFS( lease_table_payments, lease_table_years, P1083) )
)</f>
        <v/>
      </c>
      <c r="V1083" s="64">
        <f t="shared" si="50"/>
        <v>1070</v>
      </c>
      <c r="W1083" s="51" t="str" cm="1">
        <f t="array" ref="W1083">_xlfn.IFS(
OR(W1082=$B$4, W1082=""),"",
TRUE,W1082+1
)</f>
        <v/>
      </c>
      <c r="X1083" s="51" t="str" cm="1">
        <f t="array" ref="X1083">_xlfn.IFS(X1082="","",
W1083="", "",
AND($B$3="İllik"),DATE(YEAR(X1082)+1,MONTH(X1082),DAY(X1082) ),
AND($B$3="Aylıq", $AH$14="Not end"), EDATE(X1082,1),
AND($B$3="Aylıq", $AH$14="End"), EOMONTH(X1082,1)
)</f>
        <v/>
      </c>
      <c r="Y1083" s="51" t="str" cm="1">
        <f t="array" aca="1" ref="Y1083" ca="1">_xlfn.IFS(
AND($B$7="Dövrün əvvəlində", Y1082&lt;=last_rou_date), DATE(YEAR(Y1082)+1, 12, 31),
AND($B$7="Dövrün sonunda", Y1082&lt;=last_payment_date), DATE(YEAR(Y1082)+1, 12, 31),
TRUE, ""
)</f>
        <v/>
      </c>
      <c r="Z1083" s="75" t="str" cm="1">
        <f t="array" aca="1" ref="Z1083" ca="1">_xlfn.IFS(
AND($AN$14="Not year_end", Z1082&gt;last_payment_date), "",
AND($AN$14="Year_end", Z1082&gt;=last_payment_date), "",
AND($AN$14="Year_end"), DATE(YEAR(Z1082+1), 12, 31),
AND($AN$14="Not year_end", MONTH(Z1082)=12, DAY(Z1082)=31), DATE(YEAR(Z1081)+1, MONTH(Z1081), DAY(Z1081)),
AND($AN$14="Not year_end", OR(MONTH(Z1082)&lt;&gt;12, DAY(Z1082)&lt;&gt;31) ), DATE(YEAR(Z1082), 12, 31)
)</f>
        <v/>
      </c>
      <c r="AA1083" s="75" t="str" cm="1">
        <f t="array" aca="1" ref="AA1083" ca="1">_xlfn.IFS(AA1082="", "",
AND(AA1082=last_payment_date, OR(MONTH(AA1082)&lt;&gt;12, DAY(AA1082)&lt;&gt;31) ), DATE(YEAR(AA1082), 12, 31),
AND(MONTH(AA1082)=12, DAY(AA1082)=31, AA1082&gt;=last_payment_date), "",
AND(MONTH(AA1082)=12, DAY(AA1082)&lt;&gt;31),  EOMONTH(AA1082,0),
AND(MONTH(AA1082)=12, DAY(AA1082)=31, $AH$14="Not end"),  EDATE(AA1081,1),
AND($AH$14="Not end"), EDATE(AA1082, 1),
AND($AH$14="End"), EOMONTH(AA1082, 1)
)</f>
        <v/>
      </c>
      <c r="AB1083" s="75" t="str" cm="1">
        <f t="array" aca="1" ref="AB1083" ca="1">_xlfn.IFS(AB1082="","",
AND(AB1082=last_rou_date), "",
AND($B$3="İllik"),DATE(YEAR(AB1082)+1,MONTH(AB1082),DAY(AB1082) ),
AND($B$3="Aylıq", $AH$14="Not end"), EDATE(AB1082,1),
AND($B$3="Aylıq", $AH$14="End"), EOMONTH(AB1082,1)
)</f>
        <v/>
      </c>
      <c r="AC1083" s="75" t="str" cm="1">
        <f t="array" aca="1" ref="AC1083" ca="1">_xlfn.IFS(
AND($AN$14="Not year_end", AC1082&gt;last_rou_date), "",
AND($AN$14="Year_end", AC1082&gt;=last_rou_date), "",
AND($AN$14="Year_end"), DATE(YEAR(AC1082+1), 12, 31),
AND($AN$14="Not year_end", MONTH(AC1082)=12, DAY(AC1082)=31), DATE(YEAR(AC1081)+1, MONTH(AC1081), DAY(AC1081)),
AND($AN$14="Not year_end", OR(MONTH(AC1082)&lt;&gt;12, DAY(AC1082)&lt;&gt;31) ), DATE(YEAR(AC1082), 12, 31)
)</f>
        <v/>
      </c>
      <c r="AD1083" s="75" t="str" cm="1">
        <f t="array" aca="1" ref="AD1083" ca="1">_xlfn.IFS(AD1082="", "",
AND(AD1082=last_rou_date, OR(MONTH(AD1082)&lt;&gt;12, DAY(AD1082)&lt;&gt;31) ), DATE(YEAR(AD1082), 12, 31),
AND(MONTH(AD1082)=12, DAY(AD1082)=31, AD1082&gt;=last_rou_date), "",
AND(MONTH(AD1082)=12, DAY(AD1082)&lt;&gt;31),  EOMONTH(AD1082,0),
AND(MONTH(AD1082)=12, DAY(AD1082)=31, $AH$14="Not end"),  EDATE(AD1081,1),
AND($AH$14="Not end"), EDATE(AD1082, 1),
AND($AH$14="End"), EOMONTH(AD1082, 1)
)</f>
        <v/>
      </c>
      <c r="AE1083" s="51" t="str" cm="1">
        <f t="array" ref="AE1083">_xlfn.IFS(W1083="", "",
AND(W1083&gt;0, W1083&lt;=$B$4, $C$2="İllik artım, faiz olaraq", $D$2&gt;0, $B$3="İllik"), $B$5*((1+$D$2)^(W1083-1)),
AND(W1083&gt;0, W1083&lt;=$B$4, $C$2="İllik artım, faiz olaraq", $D$2&gt;0, $B$3="Aylıq"), $B$5*((1+$D$2)^ROUNDDOWN((W1083-1)/12,0)),
AND(W1083=1, $C$2="Aşağıdakı kimi dəyişir", ), $B$5,
AND(W1083&gt;1, W1083&lt;=$B$4, $C$2="Aşağıdakı kimi dəyişir"), IFERROR(VLOOKUP(W1083, $C$4:$D$7, 2, FALSE), AE1082),
AND(W1083&gt;0, W1083&lt;=$B$4), $B$5,
TRUE,0 )</f>
        <v/>
      </c>
      <c r="AF1083" s="51" t="str">
        <f t="shared" ca="1" si="49"/>
        <v/>
      </c>
    </row>
    <row r="1084" spans="1:32" x14ac:dyDescent="0.4">
      <c r="A1084" s="13" t="str" cm="1">
        <f t="array" aca="1" ref="A1084" ca="1">_xlfn.IFS(
AND(SUMIFS(lease_table_interest_accruals, lease_table_dates, A1083)&gt;0, COUNTIFS($E$14:E1083, "Interest accrual", $A$14:A1083, A1083)=0),  A1083,
AND(SUMIFS(lease_table_payments, lease_table_dates, A1083)&gt;0, COUNTIFS($E$14:E1083, "Payment", $A$14:A1083, A1083)=0),  A1083,
AND(SUMIFS(rou_table_deprs, rou_table_dates, A1083)&gt;0, COUNTIFS($E$14:E1083, "Depreciation", $A$14:A1083, A1083)=0),  A1083,
TRUE,  IFERROR(INDEX(rou_table_dates,  MATCH(A1083, rou_table_dates)+1, ), "")
)</f>
        <v/>
      </c>
      <c r="B1084" s="1" t="str" cm="1">
        <f t="array" aca="1" ref="B1084" ca="1">_xlfn.IFS(
AND(E1084="Payment", A1084=$B$2), $AM$14,
E1084="Payment", $AM$15,
E1084="Interest accrual", $AM$18,
E1084="Depreciation", $AM$17,
TRUE, "")</f>
        <v/>
      </c>
      <c r="C1084" s="1" t="str" cm="1">
        <f t="array" aca="1" ref="C1084" ca="1">_xlfn.IFS(
E1084="Payment", $AM$19,
E1084="Interest accrual", $AM$15,
E1084="Depreciation", $AM$16,
TRUE, "")</f>
        <v/>
      </c>
      <c r="D1084" s="1" t="str" cm="1">
        <f t="array" aca="1" ref="D1084" ca="1">_xlfn.IFS(
E1084="Payment", _xlfn.XLOOKUP(A1084, lease_table_dates, lease_table_payments, 0, 0),
E1084="Interest accrual", _xlfn.XLOOKUP(A1084, lease_table_dates, lease_table_interest_accruals, 0, 0),
E1084="Depreciation", _xlfn.XLOOKUP(A1084, rou_table_dates, rou_table_deprs, 0, 0),
TRUE, ""
)</f>
        <v/>
      </c>
      <c r="E1084" s="7" t="str" cm="1">
        <f t="array" aca="1" ref="E1084" ca="1">_xlfn.IFS(
AND(SUMIFS(lease_table_interest_accruals, lease_table_dates, A1084)&gt;0, COUNTIFS($E$14:E1083, "Interest accrual", $A$14:A1083, A1084)=0), "Interest accrual",
AND(SUMIFS(lease_table_payments, lease_table_dates, A1084)&gt;0, COUNTIFS($E$14:E1083, "Payment", $A$14:A1083, A1084)=0), "Payment",
AND(SUMIFS(rou_table_deprs, rou_table_dates, A1084)&gt;0, COUNTIFS($E$14:E1083, "Depreciation", $A$14:A1083, A1084)=0), "Depreciation",
TRUE,  ""
)</f>
        <v/>
      </c>
      <c r="G1084" s="13" t="str" cm="1">
        <f t="array" aca="1" ref="G1084" ca="1">_xlfn.IFS(
AND($B$11="Hə", $B$3="İllik"), Z1084,
AND($B$11="Hə", $B$3="Aylıq"), AA1084,
$B$11="Yox", X1084)</f>
        <v/>
      </c>
      <c r="H1084" s="1" t="str" cm="1">
        <f t="array" aca="1" ref="H1084" ca="1">_xlfn.IFS( G1084="", "",
TRUE, ROUND( H1083+I1084-J1084, 2) )</f>
        <v/>
      </c>
      <c r="I1084" s="1" t="str" cm="1">
        <f t="array" aca="1" ref="I1084" ca="1">_xlfn.IFS(G1084="", "",
G1084=last_payment_date, (J1084-H1083),
 TRUE,  -  (H1083- H1083* (1+$B$6)^ (_xlfn.DAYS(G1084,G1083)/365) )
)</f>
        <v/>
      </c>
      <c r="J1084" s="1" t="str" cm="1">
        <f t="array" aca="1" ref="J1084" ca="1">_xlfn.IFS(G1084="", "",
TRUE, _xlfn.XLOOKUP(G1084,  payment_dates, payments,0,0)
)</f>
        <v/>
      </c>
      <c r="L1084" s="8" t="str" cm="1">
        <f t="array" aca="1" ref="L1084" ca="1">_xlfn.IFS(
AND($B$11="Hə", $B$3="İllik"), AC1084,
AND($B$11="Hə", $B$3="Aylıq"), AD1084,
$B$11="Yox", AB1084)</f>
        <v/>
      </c>
      <c r="M1084" s="1" t="str" cm="1">
        <f t="array" aca="1" ref="M1084" ca="1">_xlfn.IFS( L1084="", "",
(M1083-N1084)&lt;=0.5, 0,
TRUE,  M1083-N1084)</f>
        <v/>
      </c>
      <c r="N1084" s="7" t="str" cm="1">
        <f t="array" aca="1" ref="N1084" ca="1">_xlfn.IFS(
L1084="", "",
TRUE, MIN(M1083, ROUND($M$14/ (last_rou_date - $B$2) * (L1084-L1083), 2) )
)</f>
        <v/>
      </c>
      <c r="P1084" s="59" t="str">
        <f t="shared" ca="1" si="51"/>
        <v/>
      </c>
      <c r="Q1084" s="1" t="str" cm="1">
        <f t="array" aca="1" ref="Q1084" ca="1">_xlfn.IFS(P1084="","",
$B$11="Hə", _xlfn.XLOOKUP(DATE(P1084, 12, 31), rou_table_dates, rou_table_nbvs,0, 0),
TRUE,  MAX(0, ROUND($M$14 - $M$14/ (last_rou_date - $B$2) * (DATE(P1084,12,31) - $B$2), 2) )
)</f>
        <v/>
      </c>
      <c r="R1084" s="1" t="str" cm="1">
        <f t="array" aca="1" ref="R1084" ca="1">_xlfn.IFS(P1084="","",
$B$11="Hə", _xlfn.XLOOKUP(DATE(P1084, 12, 31), lease_table_dates, lease_table_balances,0, 0),
TRUE, IFERROR( XNPV($B$6, IF(payment_dates &gt;DATE(P1084, 12, 31), payments,  0),  IF(payment_dates &gt;DATE(P1084, 12, 31), payment_dates,  DATE(P1084, 12, 31))    ),0)
)</f>
        <v/>
      </c>
      <c r="S1084" s="1" t="str" cm="1">
        <f t="array" aca="1" ref="S1084" ca="1">_xlfn.IFS(P1084="","",
TRUE,  MIN( MIN(Q1083, $M$14), ROUND($M$14/ (last_rou_date - $B$2) * (DATE(P1084,12,31) - MAX($B$2, DATE(P1084-1, 12, 31))), 2) )
)</f>
        <v/>
      </c>
      <c r="T1084" s="7" t="str" cm="1">
        <f t="array" aca="1" ref="T1084" ca="1">_xlfn.IFS(P1084="", "",
ISTEXT(R1083), R1084- (H1084 - SUMIFS( lease_table_payments, lease_table_years, P1084) -$AG$14 ),
AND(ISNUMBER(R1083), R1084&lt;&gt;""),   R1084- (R1083 - SUMIFS( lease_table_payments, lease_table_years, P1084) )
)</f>
        <v/>
      </c>
      <c r="V1084" s="64">
        <f t="shared" si="50"/>
        <v>1071</v>
      </c>
      <c r="W1084" s="51" t="str" cm="1">
        <f t="array" ref="W1084">_xlfn.IFS(
OR(W1083=$B$4, W1083=""),"",
TRUE,W1083+1
)</f>
        <v/>
      </c>
      <c r="X1084" s="51" t="str" cm="1">
        <f t="array" ref="X1084">_xlfn.IFS(X1083="","",
W1084="", "",
AND($B$3="İllik"),DATE(YEAR(X1083)+1,MONTH(X1083),DAY(X1083) ),
AND($B$3="Aylıq", $AH$14="Not end"), EDATE(X1083,1),
AND($B$3="Aylıq", $AH$14="End"), EOMONTH(X1083,1)
)</f>
        <v/>
      </c>
      <c r="Y1084" s="51" t="str" cm="1">
        <f t="array" aca="1" ref="Y1084" ca="1">_xlfn.IFS(
AND($B$7="Dövrün əvvəlində", Y1083&lt;=last_rou_date), DATE(YEAR(Y1083)+1, 12, 31),
AND($B$7="Dövrün sonunda", Y1083&lt;=last_payment_date), DATE(YEAR(Y1083)+1, 12, 31),
TRUE, ""
)</f>
        <v/>
      </c>
      <c r="Z1084" s="75" t="str" cm="1">
        <f t="array" aca="1" ref="Z1084" ca="1">_xlfn.IFS(
AND($AN$14="Not year_end", Z1083&gt;last_payment_date), "",
AND($AN$14="Year_end", Z1083&gt;=last_payment_date), "",
AND($AN$14="Year_end"), DATE(YEAR(Z1083+1), 12, 31),
AND($AN$14="Not year_end", MONTH(Z1083)=12, DAY(Z1083)=31), DATE(YEAR(Z1082)+1, MONTH(Z1082), DAY(Z1082)),
AND($AN$14="Not year_end", OR(MONTH(Z1083)&lt;&gt;12, DAY(Z1083)&lt;&gt;31) ), DATE(YEAR(Z1083), 12, 31)
)</f>
        <v/>
      </c>
      <c r="AA1084" s="75" t="str" cm="1">
        <f t="array" aca="1" ref="AA1084" ca="1">_xlfn.IFS(AA1083="", "",
AND(AA1083=last_payment_date, OR(MONTH(AA1083)&lt;&gt;12, DAY(AA1083)&lt;&gt;31) ), DATE(YEAR(AA1083), 12, 31),
AND(MONTH(AA1083)=12, DAY(AA1083)=31, AA1083&gt;=last_payment_date), "",
AND(MONTH(AA1083)=12, DAY(AA1083)&lt;&gt;31),  EOMONTH(AA1083,0),
AND(MONTH(AA1083)=12, DAY(AA1083)=31, $AH$14="Not end"),  EDATE(AA1082,1),
AND($AH$14="Not end"), EDATE(AA1083, 1),
AND($AH$14="End"), EOMONTH(AA1083, 1)
)</f>
        <v/>
      </c>
      <c r="AB1084" s="75" t="str" cm="1">
        <f t="array" aca="1" ref="AB1084" ca="1">_xlfn.IFS(AB1083="","",
AND(AB1083=last_rou_date), "",
AND($B$3="İllik"),DATE(YEAR(AB1083)+1,MONTH(AB1083),DAY(AB1083) ),
AND($B$3="Aylıq", $AH$14="Not end"), EDATE(AB1083,1),
AND($B$3="Aylıq", $AH$14="End"), EOMONTH(AB1083,1)
)</f>
        <v/>
      </c>
      <c r="AC1084" s="75" t="str" cm="1">
        <f t="array" aca="1" ref="AC1084" ca="1">_xlfn.IFS(
AND($AN$14="Not year_end", AC1083&gt;last_rou_date), "",
AND($AN$14="Year_end", AC1083&gt;=last_rou_date), "",
AND($AN$14="Year_end"), DATE(YEAR(AC1083+1), 12, 31),
AND($AN$14="Not year_end", MONTH(AC1083)=12, DAY(AC1083)=31), DATE(YEAR(AC1082)+1, MONTH(AC1082), DAY(AC1082)),
AND($AN$14="Not year_end", OR(MONTH(AC1083)&lt;&gt;12, DAY(AC1083)&lt;&gt;31) ), DATE(YEAR(AC1083), 12, 31)
)</f>
        <v/>
      </c>
      <c r="AD1084" s="75" t="str" cm="1">
        <f t="array" aca="1" ref="AD1084" ca="1">_xlfn.IFS(AD1083="", "",
AND(AD1083=last_rou_date, OR(MONTH(AD1083)&lt;&gt;12, DAY(AD1083)&lt;&gt;31) ), DATE(YEAR(AD1083), 12, 31),
AND(MONTH(AD1083)=12, DAY(AD1083)=31, AD1083&gt;=last_rou_date), "",
AND(MONTH(AD1083)=12, DAY(AD1083)&lt;&gt;31),  EOMONTH(AD1083,0),
AND(MONTH(AD1083)=12, DAY(AD1083)=31, $AH$14="Not end"),  EDATE(AD1082,1),
AND($AH$14="Not end"), EDATE(AD1083, 1),
AND($AH$14="End"), EOMONTH(AD1083, 1)
)</f>
        <v/>
      </c>
      <c r="AE1084" s="51" t="str" cm="1">
        <f t="array" ref="AE1084">_xlfn.IFS(W1084="", "",
AND(W1084&gt;0, W1084&lt;=$B$4, $C$2="İllik artım, faiz olaraq", $D$2&gt;0, $B$3="İllik"), $B$5*((1+$D$2)^(W1084-1)),
AND(W1084&gt;0, W1084&lt;=$B$4, $C$2="İllik artım, faiz olaraq", $D$2&gt;0, $B$3="Aylıq"), $B$5*((1+$D$2)^ROUNDDOWN((W1084-1)/12,0)),
AND(W1084=1, $C$2="Aşağıdakı kimi dəyişir", ), $B$5,
AND(W1084&gt;1, W1084&lt;=$B$4, $C$2="Aşağıdakı kimi dəyişir"), IFERROR(VLOOKUP(W1084, $C$4:$D$7, 2, FALSE), AE1083),
AND(W1084&gt;0, W1084&lt;=$B$4), $B$5,
TRUE,0 )</f>
        <v/>
      </c>
      <c r="AF1084" s="51" t="str">
        <f t="shared" ca="1" si="49"/>
        <v/>
      </c>
    </row>
    <row r="1085" spans="1:32" x14ac:dyDescent="0.4">
      <c r="A1085" s="13" t="str" cm="1">
        <f t="array" aca="1" ref="A1085" ca="1">_xlfn.IFS(
AND(SUMIFS(lease_table_interest_accruals, lease_table_dates, A1084)&gt;0, COUNTIFS($E$14:E1084, "Interest accrual", $A$14:A1084, A1084)=0),  A1084,
AND(SUMIFS(lease_table_payments, lease_table_dates, A1084)&gt;0, COUNTIFS($E$14:E1084, "Payment", $A$14:A1084, A1084)=0),  A1084,
AND(SUMIFS(rou_table_deprs, rou_table_dates, A1084)&gt;0, COUNTIFS($E$14:E1084, "Depreciation", $A$14:A1084, A1084)=0),  A1084,
TRUE,  IFERROR(INDEX(rou_table_dates,  MATCH(A1084, rou_table_dates)+1, ), "")
)</f>
        <v/>
      </c>
      <c r="B1085" s="1" t="str" cm="1">
        <f t="array" aca="1" ref="B1085" ca="1">_xlfn.IFS(
AND(E1085="Payment", A1085=$B$2), $AM$14,
E1085="Payment", $AM$15,
E1085="Interest accrual", $AM$18,
E1085="Depreciation", $AM$17,
TRUE, "")</f>
        <v/>
      </c>
      <c r="C1085" s="1" t="str" cm="1">
        <f t="array" aca="1" ref="C1085" ca="1">_xlfn.IFS(
E1085="Payment", $AM$19,
E1085="Interest accrual", $AM$15,
E1085="Depreciation", $AM$16,
TRUE, "")</f>
        <v/>
      </c>
      <c r="D1085" s="1" t="str" cm="1">
        <f t="array" aca="1" ref="D1085" ca="1">_xlfn.IFS(
E1085="Payment", _xlfn.XLOOKUP(A1085, lease_table_dates, lease_table_payments, 0, 0),
E1085="Interest accrual", _xlfn.XLOOKUP(A1085, lease_table_dates, lease_table_interest_accruals, 0, 0),
E1085="Depreciation", _xlfn.XLOOKUP(A1085, rou_table_dates, rou_table_deprs, 0, 0),
TRUE, ""
)</f>
        <v/>
      </c>
      <c r="E1085" s="7" t="str" cm="1">
        <f t="array" aca="1" ref="E1085" ca="1">_xlfn.IFS(
AND(SUMIFS(lease_table_interest_accruals, lease_table_dates, A1085)&gt;0, COUNTIFS($E$14:E1084, "Interest accrual", $A$14:A1084, A1085)=0), "Interest accrual",
AND(SUMIFS(lease_table_payments, lease_table_dates, A1085)&gt;0, COUNTIFS($E$14:E1084, "Payment", $A$14:A1084, A1085)=0), "Payment",
AND(SUMIFS(rou_table_deprs, rou_table_dates, A1085)&gt;0, COUNTIFS($E$14:E1084, "Depreciation", $A$14:A1084, A1085)=0), "Depreciation",
TRUE,  ""
)</f>
        <v/>
      </c>
      <c r="G1085" s="13" t="str" cm="1">
        <f t="array" aca="1" ref="G1085" ca="1">_xlfn.IFS(
AND($B$11="Hə", $B$3="İllik"), Z1085,
AND($B$11="Hə", $B$3="Aylıq"), AA1085,
$B$11="Yox", X1085)</f>
        <v/>
      </c>
      <c r="H1085" s="1" t="str" cm="1">
        <f t="array" aca="1" ref="H1085" ca="1">_xlfn.IFS( G1085="", "",
TRUE, ROUND( H1084+I1085-J1085, 2) )</f>
        <v/>
      </c>
      <c r="I1085" s="1" t="str" cm="1">
        <f t="array" aca="1" ref="I1085" ca="1">_xlfn.IFS(G1085="", "",
G1085=last_payment_date, (J1085-H1084),
 TRUE,  -  (H1084- H1084* (1+$B$6)^ (_xlfn.DAYS(G1085,G1084)/365) )
)</f>
        <v/>
      </c>
      <c r="J1085" s="1" t="str" cm="1">
        <f t="array" aca="1" ref="J1085" ca="1">_xlfn.IFS(G1085="", "",
TRUE, _xlfn.XLOOKUP(G1085,  payment_dates, payments,0,0)
)</f>
        <v/>
      </c>
      <c r="L1085" s="8" t="str" cm="1">
        <f t="array" aca="1" ref="L1085" ca="1">_xlfn.IFS(
AND($B$11="Hə", $B$3="İllik"), AC1085,
AND($B$11="Hə", $B$3="Aylıq"), AD1085,
$B$11="Yox", AB1085)</f>
        <v/>
      </c>
      <c r="M1085" s="1" t="str" cm="1">
        <f t="array" aca="1" ref="M1085" ca="1">_xlfn.IFS( L1085="", "",
(M1084-N1085)&lt;=0.5, 0,
TRUE,  M1084-N1085)</f>
        <v/>
      </c>
      <c r="N1085" s="7" t="str" cm="1">
        <f t="array" aca="1" ref="N1085" ca="1">_xlfn.IFS(
L1085="", "",
TRUE, MIN(M1084, ROUND($M$14/ (last_rou_date - $B$2) * (L1085-L1084), 2) )
)</f>
        <v/>
      </c>
      <c r="P1085" s="59" t="str">
        <f t="shared" ca="1" si="51"/>
        <v/>
      </c>
      <c r="Q1085" s="1" t="str" cm="1">
        <f t="array" aca="1" ref="Q1085" ca="1">_xlfn.IFS(P1085="","",
$B$11="Hə", _xlfn.XLOOKUP(DATE(P1085, 12, 31), rou_table_dates, rou_table_nbvs,0, 0),
TRUE,  MAX(0, ROUND($M$14 - $M$14/ (last_rou_date - $B$2) * (DATE(P1085,12,31) - $B$2), 2) )
)</f>
        <v/>
      </c>
      <c r="R1085" s="1" t="str" cm="1">
        <f t="array" aca="1" ref="R1085" ca="1">_xlfn.IFS(P1085="","",
$B$11="Hə", _xlfn.XLOOKUP(DATE(P1085, 12, 31), lease_table_dates, lease_table_balances,0, 0),
TRUE, IFERROR( XNPV($B$6, IF(payment_dates &gt;DATE(P1085, 12, 31), payments,  0),  IF(payment_dates &gt;DATE(P1085, 12, 31), payment_dates,  DATE(P1085, 12, 31))    ),0)
)</f>
        <v/>
      </c>
      <c r="S1085" s="1" t="str" cm="1">
        <f t="array" aca="1" ref="S1085" ca="1">_xlfn.IFS(P1085="","",
TRUE,  MIN( MIN(Q1084, $M$14), ROUND($M$14/ (last_rou_date - $B$2) * (DATE(P1085,12,31) - MAX($B$2, DATE(P1085-1, 12, 31))), 2) )
)</f>
        <v/>
      </c>
      <c r="T1085" s="7" t="str" cm="1">
        <f t="array" aca="1" ref="T1085" ca="1">_xlfn.IFS(P1085="", "",
ISTEXT(R1084), R1085- (H1085 - SUMIFS( lease_table_payments, lease_table_years, P1085) -$AG$14 ),
AND(ISNUMBER(R1084), R1085&lt;&gt;""),   R1085- (R1084 - SUMIFS( lease_table_payments, lease_table_years, P1085) )
)</f>
        <v/>
      </c>
      <c r="V1085" s="64">
        <f t="shared" si="50"/>
        <v>1072</v>
      </c>
      <c r="W1085" s="51" t="str" cm="1">
        <f t="array" ref="W1085">_xlfn.IFS(
OR(W1084=$B$4, W1084=""),"",
TRUE,W1084+1
)</f>
        <v/>
      </c>
      <c r="X1085" s="51" t="str" cm="1">
        <f t="array" ref="X1085">_xlfn.IFS(X1084="","",
W1085="", "",
AND($B$3="İllik"),DATE(YEAR(X1084)+1,MONTH(X1084),DAY(X1084) ),
AND($B$3="Aylıq", $AH$14="Not end"), EDATE(X1084,1),
AND($B$3="Aylıq", $AH$14="End"), EOMONTH(X1084,1)
)</f>
        <v/>
      </c>
      <c r="Y1085" s="51" t="str" cm="1">
        <f t="array" aca="1" ref="Y1085" ca="1">_xlfn.IFS(
AND($B$7="Dövrün əvvəlində", Y1084&lt;=last_rou_date), DATE(YEAR(Y1084)+1, 12, 31),
AND($B$7="Dövrün sonunda", Y1084&lt;=last_payment_date), DATE(YEAR(Y1084)+1, 12, 31),
TRUE, ""
)</f>
        <v/>
      </c>
      <c r="Z1085" s="75" t="str" cm="1">
        <f t="array" aca="1" ref="Z1085" ca="1">_xlfn.IFS(
AND($AN$14="Not year_end", Z1084&gt;last_payment_date), "",
AND($AN$14="Year_end", Z1084&gt;=last_payment_date), "",
AND($AN$14="Year_end"), DATE(YEAR(Z1084+1), 12, 31),
AND($AN$14="Not year_end", MONTH(Z1084)=12, DAY(Z1084)=31), DATE(YEAR(Z1083)+1, MONTH(Z1083), DAY(Z1083)),
AND($AN$14="Not year_end", OR(MONTH(Z1084)&lt;&gt;12, DAY(Z1084)&lt;&gt;31) ), DATE(YEAR(Z1084), 12, 31)
)</f>
        <v/>
      </c>
      <c r="AA1085" s="75" t="str" cm="1">
        <f t="array" aca="1" ref="AA1085" ca="1">_xlfn.IFS(AA1084="", "",
AND(AA1084=last_payment_date, OR(MONTH(AA1084)&lt;&gt;12, DAY(AA1084)&lt;&gt;31) ), DATE(YEAR(AA1084), 12, 31),
AND(MONTH(AA1084)=12, DAY(AA1084)=31, AA1084&gt;=last_payment_date), "",
AND(MONTH(AA1084)=12, DAY(AA1084)&lt;&gt;31),  EOMONTH(AA1084,0),
AND(MONTH(AA1084)=12, DAY(AA1084)=31, $AH$14="Not end"),  EDATE(AA1083,1),
AND($AH$14="Not end"), EDATE(AA1084, 1),
AND($AH$14="End"), EOMONTH(AA1084, 1)
)</f>
        <v/>
      </c>
      <c r="AB1085" s="75" t="str" cm="1">
        <f t="array" aca="1" ref="AB1085" ca="1">_xlfn.IFS(AB1084="","",
AND(AB1084=last_rou_date), "",
AND($B$3="İllik"),DATE(YEAR(AB1084)+1,MONTH(AB1084),DAY(AB1084) ),
AND($B$3="Aylıq", $AH$14="Not end"), EDATE(AB1084,1),
AND($B$3="Aylıq", $AH$14="End"), EOMONTH(AB1084,1)
)</f>
        <v/>
      </c>
      <c r="AC1085" s="75" t="str" cm="1">
        <f t="array" aca="1" ref="AC1085" ca="1">_xlfn.IFS(
AND($AN$14="Not year_end", AC1084&gt;last_rou_date), "",
AND($AN$14="Year_end", AC1084&gt;=last_rou_date), "",
AND($AN$14="Year_end"), DATE(YEAR(AC1084+1), 12, 31),
AND($AN$14="Not year_end", MONTH(AC1084)=12, DAY(AC1084)=31), DATE(YEAR(AC1083)+1, MONTH(AC1083), DAY(AC1083)),
AND($AN$14="Not year_end", OR(MONTH(AC1084)&lt;&gt;12, DAY(AC1084)&lt;&gt;31) ), DATE(YEAR(AC1084), 12, 31)
)</f>
        <v/>
      </c>
      <c r="AD1085" s="75" t="str" cm="1">
        <f t="array" aca="1" ref="AD1085" ca="1">_xlfn.IFS(AD1084="", "",
AND(AD1084=last_rou_date, OR(MONTH(AD1084)&lt;&gt;12, DAY(AD1084)&lt;&gt;31) ), DATE(YEAR(AD1084), 12, 31),
AND(MONTH(AD1084)=12, DAY(AD1084)=31, AD1084&gt;=last_rou_date), "",
AND(MONTH(AD1084)=12, DAY(AD1084)&lt;&gt;31),  EOMONTH(AD1084,0),
AND(MONTH(AD1084)=12, DAY(AD1084)=31, $AH$14="Not end"),  EDATE(AD1083,1),
AND($AH$14="Not end"), EDATE(AD1084, 1),
AND($AH$14="End"), EOMONTH(AD1084, 1)
)</f>
        <v/>
      </c>
      <c r="AE1085" s="51" t="str" cm="1">
        <f t="array" ref="AE1085">_xlfn.IFS(W1085="", "",
AND(W1085&gt;0, W1085&lt;=$B$4, $C$2="İllik artım, faiz olaraq", $D$2&gt;0, $B$3="İllik"), $B$5*((1+$D$2)^(W1085-1)),
AND(W1085&gt;0, W1085&lt;=$B$4, $C$2="İllik artım, faiz olaraq", $D$2&gt;0, $B$3="Aylıq"), $B$5*((1+$D$2)^ROUNDDOWN((W1085-1)/12,0)),
AND(W1085=1, $C$2="Aşağıdakı kimi dəyişir", ), $B$5,
AND(W1085&gt;1, W1085&lt;=$B$4, $C$2="Aşağıdakı kimi dəyişir"), IFERROR(VLOOKUP(W1085, $C$4:$D$7, 2, FALSE), AE1084),
AND(W1085&gt;0, W1085&lt;=$B$4), $B$5,
TRUE,0 )</f>
        <v/>
      </c>
      <c r="AF1085" s="51" t="str">
        <f t="shared" ca="1" si="49"/>
        <v/>
      </c>
    </row>
    <row r="1086" spans="1:32" x14ac:dyDescent="0.4">
      <c r="A1086" s="13" t="str" cm="1">
        <f t="array" aca="1" ref="A1086" ca="1">_xlfn.IFS(
AND(SUMIFS(lease_table_interest_accruals, lease_table_dates, A1085)&gt;0, COUNTIFS($E$14:E1085, "Interest accrual", $A$14:A1085, A1085)=0),  A1085,
AND(SUMIFS(lease_table_payments, lease_table_dates, A1085)&gt;0, COUNTIFS($E$14:E1085, "Payment", $A$14:A1085, A1085)=0),  A1085,
AND(SUMIFS(rou_table_deprs, rou_table_dates, A1085)&gt;0, COUNTIFS($E$14:E1085, "Depreciation", $A$14:A1085, A1085)=0),  A1085,
TRUE,  IFERROR(INDEX(rou_table_dates,  MATCH(A1085, rou_table_dates)+1, ), "")
)</f>
        <v/>
      </c>
      <c r="B1086" s="1" t="str" cm="1">
        <f t="array" aca="1" ref="B1086" ca="1">_xlfn.IFS(
AND(E1086="Payment", A1086=$B$2), $AM$14,
E1086="Payment", $AM$15,
E1086="Interest accrual", $AM$18,
E1086="Depreciation", $AM$17,
TRUE, "")</f>
        <v/>
      </c>
      <c r="C1086" s="1" t="str" cm="1">
        <f t="array" aca="1" ref="C1086" ca="1">_xlfn.IFS(
E1086="Payment", $AM$19,
E1086="Interest accrual", $AM$15,
E1086="Depreciation", $AM$16,
TRUE, "")</f>
        <v/>
      </c>
      <c r="D1086" s="1" t="str" cm="1">
        <f t="array" aca="1" ref="D1086" ca="1">_xlfn.IFS(
E1086="Payment", _xlfn.XLOOKUP(A1086, lease_table_dates, lease_table_payments, 0, 0),
E1086="Interest accrual", _xlfn.XLOOKUP(A1086, lease_table_dates, lease_table_interest_accruals, 0, 0),
E1086="Depreciation", _xlfn.XLOOKUP(A1086, rou_table_dates, rou_table_deprs, 0, 0),
TRUE, ""
)</f>
        <v/>
      </c>
      <c r="E1086" s="7" t="str" cm="1">
        <f t="array" aca="1" ref="E1086" ca="1">_xlfn.IFS(
AND(SUMIFS(lease_table_interest_accruals, lease_table_dates, A1086)&gt;0, COUNTIFS($E$14:E1085, "Interest accrual", $A$14:A1085, A1086)=0), "Interest accrual",
AND(SUMIFS(lease_table_payments, lease_table_dates, A1086)&gt;0, COUNTIFS($E$14:E1085, "Payment", $A$14:A1085, A1086)=0), "Payment",
AND(SUMIFS(rou_table_deprs, rou_table_dates, A1086)&gt;0, COUNTIFS($E$14:E1085, "Depreciation", $A$14:A1085, A1086)=0), "Depreciation",
TRUE,  ""
)</f>
        <v/>
      </c>
      <c r="G1086" s="13" t="str" cm="1">
        <f t="array" aca="1" ref="G1086" ca="1">_xlfn.IFS(
AND($B$11="Hə", $B$3="İllik"), Z1086,
AND($B$11="Hə", $B$3="Aylıq"), AA1086,
$B$11="Yox", X1086)</f>
        <v/>
      </c>
      <c r="H1086" s="1" t="str" cm="1">
        <f t="array" aca="1" ref="H1086" ca="1">_xlfn.IFS( G1086="", "",
TRUE, ROUND( H1085+I1086-J1086, 2) )</f>
        <v/>
      </c>
      <c r="I1086" s="1" t="str" cm="1">
        <f t="array" aca="1" ref="I1086" ca="1">_xlfn.IFS(G1086="", "",
G1086=last_payment_date, (J1086-H1085),
 TRUE,  -  (H1085- H1085* (1+$B$6)^ (_xlfn.DAYS(G1086,G1085)/365) )
)</f>
        <v/>
      </c>
      <c r="J1086" s="1" t="str" cm="1">
        <f t="array" aca="1" ref="J1086" ca="1">_xlfn.IFS(G1086="", "",
TRUE, _xlfn.XLOOKUP(G1086,  payment_dates, payments,0,0)
)</f>
        <v/>
      </c>
      <c r="L1086" s="8" t="str" cm="1">
        <f t="array" aca="1" ref="L1086" ca="1">_xlfn.IFS(
AND($B$11="Hə", $B$3="İllik"), AC1086,
AND($B$11="Hə", $B$3="Aylıq"), AD1086,
$B$11="Yox", AB1086)</f>
        <v/>
      </c>
      <c r="M1086" s="1" t="str" cm="1">
        <f t="array" aca="1" ref="M1086" ca="1">_xlfn.IFS( L1086="", "",
(M1085-N1086)&lt;=0.5, 0,
TRUE,  M1085-N1086)</f>
        <v/>
      </c>
      <c r="N1086" s="7" t="str" cm="1">
        <f t="array" aca="1" ref="N1086" ca="1">_xlfn.IFS(
L1086="", "",
TRUE, MIN(M1085, ROUND($M$14/ (last_rou_date - $B$2) * (L1086-L1085), 2) )
)</f>
        <v/>
      </c>
      <c r="P1086" s="59" t="str">
        <f t="shared" ca="1" si="51"/>
        <v/>
      </c>
      <c r="Q1086" s="1" t="str" cm="1">
        <f t="array" aca="1" ref="Q1086" ca="1">_xlfn.IFS(P1086="","",
$B$11="Hə", _xlfn.XLOOKUP(DATE(P1086, 12, 31), rou_table_dates, rou_table_nbvs,0, 0),
TRUE,  MAX(0, ROUND($M$14 - $M$14/ (last_rou_date - $B$2) * (DATE(P1086,12,31) - $B$2), 2) )
)</f>
        <v/>
      </c>
      <c r="R1086" s="1" t="str" cm="1">
        <f t="array" aca="1" ref="R1086" ca="1">_xlfn.IFS(P1086="","",
$B$11="Hə", _xlfn.XLOOKUP(DATE(P1086, 12, 31), lease_table_dates, lease_table_balances,0, 0),
TRUE, IFERROR( XNPV($B$6, IF(payment_dates &gt;DATE(P1086, 12, 31), payments,  0),  IF(payment_dates &gt;DATE(P1086, 12, 31), payment_dates,  DATE(P1086, 12, 31))    ),0)
)</f>
        <v/>
      </c>
      <c r="S1086" s="1" t="str" cm="1">
        <f t="array" aca="1" ref="S1086" ca="1">_xlfn.IFS(P1086="","",
TRUE,  MIN( MIN(Q1085, $M$14), ROUND($M$14/ (last_rou_date - $B$2) * (DATE(P1086,12,31) - MAX($B$2, DATE(P1086-1, 12, 31))), 2) )
)</f>
        <v/>
      </c>
      <c r="T1086" s="7" t="str" cm="1">
        <f t="array" aca="1" ref="T1086" ca="1">_xlfn.IFS(P1086="", "",
ISTEXT(R1085), R1086- (H1086 - SUMIFS( lease_table_payments, lease_table_years, P1086) -$AG$14 ),
AND(ISNUMBER(R1085), R1086&lt;&gt;""),   R1086- (R1085 - SUMIFS( lease_table_payments, lease_table_years, P1086) )
)</f>
        <v/>
      </c>
      <c r="V1086" s="64">
        <f t="shared" si="50"/>
        <v>1073</v>
      </c>
      <c r="W1086" s="51" t="str" cm="1">
        <f t="array" ref="W1086">_xlfn.IFS(
OR(W1085=$B$4, W1085=""),"",
TRUE,W1085+1
)</f>
        <v/>
      </c>
      <c r="X1086" s="51" t="str" cm="1">
        <f t="array" ref="X1086">_xlfn.IFS(X1085="","",
W1086="", "",
AND($B$3="İllik"),DATE(YEAR(X1085)+1,MONTH(X1085),DAY(X1085) ),
AND($B$3="Aylıq", $AH$14="Not end"), EDATE(X1085,1),
AND($B$3="Aylıq", $AH$14="End"), EOMONTH(X1085,1)
)</f>
        <v/>
      </c>
      <c r="Y1086" s="51" t="str" cm="1">
        <f t="array" aca="1" ref="Y1086" ca="1">_xlfn.IFS(
AND($B$7="Dövrün əvvəlində", Y1085&lt;=last_rou_date), DATE(YEAR(Y1085)+1, 12, 31),
AND($B$7="Dövrün sonunda", Y1085&lt;=last_payment_date), DATE(YEAR(Y1085)+1, 12, 31),
TRUE, ""
)</f>
        <v/>
      </c>
      <c r="Z1086" s="75" t="str" cm="1">
        <f t="array" aca="1" ref="Z1086" ca="1">_xlfn.IFS(
AND($AN$14="Not year_end", Z1085&gt;last_payment_date), "",
AND($AN$14="Year_end", Z1085&gt;=last_payment_date), "",
AND($AN$14="Year_end"), DATE(YEAR(Z1085+1), 12, 31),
AND($AN$14="Not year_end", MONTH(Z1085)=12, DAY(Z1085)=31), DATE(YEAR(Z1084)+1, MONTH(Z1084), DAY(Z1084)),
AND($AN$14="Not year_end", OR(MONTH(Z1085)&lt;&gt;12, DAY(Z1085)&lt;&gt;31) ), DATE(YEAR(Z1085), 12, 31)
)</f>
        <v/>
      </c>
      <c r="AA1086" s="75" t="str" cm="1">
        <f t="array" aca="1" ref="AA1086" ca="1">_xlfn.IFS(AA1085="", "",
AND(AA1085=last_payment_date, OR(MONTH(AA1085)&lt;&gt;12, DAY(AA1085)&lt;&gt;31) ), DATE(YEAR(AA1085), 12, 31),
AND(MONTH(AA1085)=12, DAY(AA1085)=31, AA1085&gt;=last_payment_date), "",
AND(MONTH(AA1085)=12, DAY(AA1085)&lt;&gt;31),  EOMONTH(AA1085,0),
AND(MONTH(AA1085)=12, DAY(AA1085)=31, $AH$14="Not end"),  EDATE(AA1084,1),
AND($AH$14="Not end"), EDATE(AA1085, 1),
AND($AH$14="End"), EOMONTH(AA1085, 1)
)</f>
        <v/>
      </c>
      <c r="AB1086" s="75" t="str" cm="1">
        <f t="array" aca="1" ref="AB1086" ca="1">_xlfn.IFS(AB1085="","",
AND(AB1085=last_rou_date), "",
AND($B$3="İllik"),DATE(YEAR(AB1085)+1,MONTH(AB1085),DAY(AB1085) ),
AND($B$3="Aylıq", $AH$14="Not end"), EDATE(AB1085,1),
AND($B$3="Aylıq", $AH$14="End"), EOMONTH(AB1085,1)
)</f>
        <v/>
      </c>
      <c r="AC1086" s="75" t="str" cm="1">
        <f t="array" aca="1" ref="AC1086" ca="1">_xlfn.IFS(
AND($AN$14="Not year_end", AC1085&gt;last_rou_date), "",
AND($AN$14="Year_end", AC1085&gt;=last_rou_date), "",
AND($AN$14="Year_end"), DATE(YEAR(AC1085+1), 12, 31),
AND($AN$14="Not year_end", MONTH(AC1085)=12, DAY(AC1085)=31), DATE(YEAR(AC1084)+1, MONTH(AC1084), DAY(AC1084)),
AND($AN$14="Not year_end", OR(MONTH(AC1085)&lt;&gt;12, DAY(AC1085)&lt;&gt;31) ), DATE(YEAR(AC1085), 12, 31)
)</f>
        <v/>
      </c>
      <c r="AD1086" s="75" t="str" cm="1">
        <f t="array" aca="1" ref="AD1086" ca="1">_xlfn.IFS(AD1085="", "",
AND(AD1085=last_rou_date, OR(MONTH(AD1085)&lt;&gt;12, DAY(AD1085)&lt;&gt;31) ), DATE(YEAR(AD1085), 12, 31),
AND(MONTH(AD1085)=12, DAY(AD1085)=31, AD1085&gt;=last_rou_date), "",
AND(MONTH(AD1085)=12, DAY(AD1085)&lt;&gt;31),  EOMONTH(AD1085,0),
AND(MONTH(AD1085)=12, DAY(AD1085)=31, $AH$14="Not end"),  EDATE(AD1084,1),
AND($AH$14="Not end"), EDATE(AD1085, 1),
AND($AH$14="End"), EOMONTH(AD1085, 1)
)</f>
        <v/>
      </c>
      <c r="AE1086" s="51" t="str" cm="1">
        <f t="array" ref="AE1086">_xlfn.IFS(W1086="", "",
AND(W1086&gt;0, W1086&lt;=$B$4, $C$2="İllik artım, faiz olaraq", $D$2&gt;0, $B$3="İllik"), $B$5*((1+$D$2)^(W1086-1)),
AND(W1086&gt;0, W1086&lt;=$B$4, $C$2="İllik artım, faiz olaraq", $D$2&gt;0, $B$3="Aylıq"), $B$5*((1+$D$2)^ROUNDDOWN((W1086-1)/12,0)),
AND(W1086=1, $C$2="Aşağıdakı kimi dəyişir", ), $B$5,
AND(W1086&gt;1, W1086&lt;=$B$4, $C$2="Aşağıdakı kimi dəyişir"), IFERROR(VLOOKUP(W1086, $C$4:$D$7, 2, FALSE), AE1085),
AND(W1086&gt;0, W1086&lt;=$B$4), $B$5,
TRUE,0 )</f>
        <v/>
      </c>
      <c r="AF1086" s="51" t="str">
        <f t="shared" ca="1" si="49"/>
        <v/>
      </c>
    </row>
    <row r="1087" spans="1:32" x14ac:dyDescent="0.4">
      <c r="A1087" s="13" t="str" cm="1">
        <f t="array" aca="1" ref="A1087" ca="1">_xlfn.IFS(
AND(SUMIFS(lease_table_interest_accruals, lease_table_dates, A1086)&gt;0, COUNTIFS($E$14:E1086, "Interest accrual", $A$14:A1086, A1086)=0),  A1086,
AND(SUMIFS(lease_table_payments, lease_table_dates, A1086)&gt;0, COUNTIFS($E$14:E1086, "Payment", $A$14:A1086, A1086)=0),  A1086,
AND(SUMIFS(rou_table_deprs, rou_table_dates, A1086)&gt;0, COUNTIFS($E$14:E1086, "Depreciation", $A$14:A1086, A1086)=0),  A1086,
TRUE,  IFERROR(INDEX(rou_table_dates,  MATCH(A1086, rou_table_dates)+1, ), "")
)</f>
        <v/>
      </c>
      <c r="B1087" s="1" t="str" cm="1">
        <f t="array" aca="1" ref="B1087" ca="1">_xlfn.IFS(
AND(E1087="Payment", A1087=$B$2), $AM$14,
E1087="Payment", $AM$15,
E1087="Interest accrual", $AM$18,
E1087="Depreciation", $AM$17,
TRUE, "")</f>
        <v/>
      </c>
      <c r="C1087" s="1" t="str" cm="1">
        <f t="array" aca="1" ref="C1087" ca="1">_xlfn.IFS(
E1087="Payment", $AM$19,
E1087="Interest accrual", $AM$15,
E1087="Depreciation", $AM$16,
TRUE, "")</f>
        <v/>
      </c>
      <c r="D1087" s="1" t="str" cm="1">
        <f t="array" aca="1" ref="D1087" ca="1">_xlfn.IFS(
E1087="Payment", _xlfn.XLOOKUP(A1087, lease_table_dates, lease_table_payments, 0, 0),
E1087="Interest accrual", _xlfn.XLOOKUP(A1087, lease_table_dates, lease_table_interest_accruals, 0, 0),
E1087="Depreciation", _xlfn.XLOOKUP(A1087, rou_table_dates, rou_table_deprs, 0, 0),
TRUE, ""
)</f>
        <v/>
      </c>
      <c r="E1087" s="7" t="str" cm="1">
        <f t="array" aca="1" ref="E1087" ca="1">_xlfn.IFS(
AND(SUMIFS(lease_table_interest_accruals, lease_table_dates, A1087)&gt;0, COUNTIFS($E$14:E1086, "Interest accrual", $A$14:A1086, A1087)=0), "Interest accrual",
AND(SUMIFS(lease_table_payments, lease_table_dates, A1087)&gt;0, COUNTIFS($E$14:E1086, "Payment", $A$14:A1086, A1087)=0), "Payment",
AND(SUMIFS(rou_table_deprs, rou_table_dates, A1087)&gt;0, COUNTIFS($E$14:E1086, "Depreciation", $A$14:A1086, A1087)=0), "Depreciation",
TRUE,  ""
)</f>
        <v/>
      </c>
      <c r="G1087" s="13" t="str" cm="1">
        <f t="array" aca="1" ref="G1087" ca="1">_xlfn.IFS(
AND($B$11="Hə", $B$3="İllik"), Z1087,
AND($B$11="Hə", $B$3="Aylıq"), AA1087,
$B$11="Yox", X1087)</f>
        <v/>
      </c>
      <c r="H1087" s="1" t="str" cm="1">
        <f t="array" aca="1" ref="H1087" ca="1">_xlfn.IFS( G1087="", "",
TRUE, ROUND( H1086+I1087-J1087, 2) )</f>
        <v/>
      </c>
      <c r="I1087" s="1" t="str" cm="1">
        <f t="array" aca="1" ref="I1087" ca="1">_xlfn.IFS(G1087="", "",
G1087=last_payment_date, (J1087-H1086),
 TRUE,  -  (H1086- H1086* (1+$B$6)^ (_xlfn.DAYS(G1087,G1086)/365) )
)</f>
        <v/>
      </c>
      <c r="J1087" s="1" t="str" cm="1">
        <f t="array" aca="1" ref="J1087" ca="1">_xlfn.IFS(G1087="", "",
TRUE, _xlfn.XLOOKUP(G1087,  payment_dates, payments,0,0)
)</f>
        <v/>
      </c>
      <c r="L1087" s="8" t="str" cm="1">
        <f t="array" aca="1" ref="L1087" ca="1">_xlfn.IFS(
AND($B$11="Hə", $B$3="İllik"), AC1087,
AND($B$11="Hə", $B$3="Aylıq"), AD1087,
$B$11="Yox", AB1087)</f>
        <v/>
      </c>
      <c r="M1087" s="1" t="str" cm="1">
        <f t="array" aca="1" ref="M1087" ca="1">_xlfn.IFS( L1087="", "",
(M1086-N1087)&lt;=0.5, 0,
TRUE,  M1086-N1087)</f>
        <v/>
      </c>
      <c r="N1087" s="7" t="str" cm="1">
        <f t="array" aca="1" ref="N1087" ca="1">_xlfn.IFS(
L1087="", "",
TRUE, MIN(M1086, ROUND($M$14/ (last_rou_date - $B$2) * (L1087-L1086), 2) )
)</f>
        <v/>
      </c>
      <c r="P1087" s="59" t="str">
        <f t="shared" ca="1" si="51"/>
        <v/>
      </c>
      <c r="Q1087" s="1" t="str" cm="1">
        <f t="array" aca="1" ref="Q1087" ca="1">_xlfn.IFS(P1087="","",
$B$11="Hə", _xlfn.XLOOKUP(DATE(P1087, 12, 31), rou_table_dates, rou_table_nbvs,0, 0),
TRUE,  MAX(0, ROUND($M$14 - $M$14/ (last_rou_date - $B$2) * (DATE(P1087,12,31) - $B$2), 2) )
)</f>
        <v/>
      </c>
      <c r="R1087" s="1" t="str" cm="1">
        <f t="array" aca="1" ref="R1087" ca="1">_xlfn.IFS(P1087="","",
$B$11="Hə", _xlfn.XLOOKUP(DATE(P1087, 12, 31), lease_table_dates, lease_table_balances,0, 0),
TRUE, IFERROR( XNPV($B$6, IF(payment_dates &gt;DATE(P1087, 12, 31), payments,  0),  IF(payment_dates &gt;DATE(P1087, 12, 31), payment_dates,  DATE(P1087, 12, 31))    ),0)
)</f>
        <v/>
      </c>
      <c r="S1087" s="1" t="str" cm="1">
        <f t="array" aca="1" ref="S1087" ca="1">_xlfn.IFS(P1087="","",
TRUE,  MIN( MIN(Q1086, $M$14), ROUND($M$14/ (last_rou_date - $B$2) * (DATE(P1087,12,31) - MAX($B$2, DATE(P1087-1, 12, 31))), 2) )
)</f>
        <v/>
      </c>
      <c r="T1087" s="7" t="str" cm="1">
        <f t="array" aca="1" ref="T1087" ca="1">_xlfn.IFS(P1087="", "",
ISTEXT(R1086), R1087- (H1087 - SUMIFS( lease_table_payments, lease_table_years, P1087) -$AG$14 ),
AND(ISNUMBER(R1086), R1087&lt;&gt;""),   R1087- (R1086 - SUMIFS( lease_table_payments, lease_table_years, P1087) )
)</f>
        <v/>
      </c>
      <c r="V1087" s="64">
        <f t="shared" si="50"/>
        <v>1074</v>
      </c>
      <c r="W1087" s="51" t="str" cm="1">
        <f t="array" ref="W1087">_xlfn.IFS(
OR(W1086=$B$4, W1086=""),"",
TRUE,W1086+1
)</f>
        <v/>
      </c>
      <c r="X1087" s="51" t="str" cm="1">
        <f t="array" ref="X1087">_xlfn.IFS(X1086="","",
W1087="", "",
AND($B$3="İllik"),DATE(YEAR(X1086)+1,MONTH(X1086),DAY(X1086) ),
AND($B$3="Aylıq", $AH$14="Not end"), EDATE(X1086,1),
AND($B$3="Aylıq", $AH$14="End"), EOMONTH(X1086,1)
)</f>
        <v/>
      </c>
      <c r="Y1087" s="51" t="str" cm="1">
        <f t="array" aca="1" ref="Y1087" ca="1">_xlfn.IFS(
AND($B$7="Dövrün əvvəlində", Y1086&lt;=last_rou_date), DATE(YEAR(Y1086)+1, 12, 31),
AND($B$7="Dövrün sonunda", Y1086&lt;=last_payment_date), DATE(YEAR(Y1086)+1, 12, 31),
TRUE, ""
)</f>
        <v/>
      </c>
      <c r="Z1087" s="75" t="str" cm="1">
        <f t="array" aca="1" ref="Z1087" ca="1">_xlfn.IFS(
AND($AN$14="Not year_end", Z1086&gt;last_payment_date), "",
AND($AN$14="Year_end", Z1086&gt;=last_payment_date), "",
AND($AN$14="Year_end"), DATE(YEAR(Z1086+1), 12, 31),
AND($AN$14="Not year_end", MONTH(Z1086)=12, DAY(Z1086)=31), DATE(YEAR(Z1085)+1, MONTH(Z1085), DAY(Z1085)),
AND($AN$14="Not year_end", OR(MONTH(Z1086)&lt;&gt;12, DAY(Z1086)&lt;&gt;31) ), DATE(YEAR(Z1086), 12, 31)
)</f>
        <v/>
      </c>
      <c r="AA1087" s="75" t="str" cm="1">
        <f t="array" aca="1" ref="AA1087" ca="1">_xlfn.IFS(AA1086="", "",
AND(AA1086=last_payment_date, OR(MONTH(AA1086)&lt;&gt;12, DAY(AA1086)&lt;&gt;31) ), DATE(YEAR(AA1086), 12, 31),
AND(MONTH(AA1086)=12, DAY(AA1086)=31, AA1086&gt;=last_payment_date), "",
AND(MONTH(AA1086)=12, DAY(AA1086)&lt;&gt;31),  EOMONTH(AA1086,0),
AND(MONTH(AA1086)=12, DAY(AA1086)=31, $AH$14="Not end"),  EDATE(AA1085,1),
AND($AH$14="Not end"), EDATE(AA1086, 1),
AND($AH$14="End"), EOMONTH(AA1086, 1)
)</f>
        <v/>
      </c>
      <c r="AB1087" s="75" t="str" cm="1">
        <f t="array" aca="1" ref="AB1087" ca="1">_xlfn.IFS(AB1086="","",
AND(AB1086=last_rou_date), "",
AND($B$3="İllik"),DATE(YEAR(AB1086)+1,MONTH(AB1086),DAY(AB1086) ),
AND($B$3="Aylıq", $AH$14="Not end"), EDATE(AB1086,1),
AND($B$3="Aylıq", $AH$14="End"), EOMONTH(AB1086,1)
)</f>
        <v/>
      </c>
      <c r="AC1087" s="75" t="str" cm="1">
        <f t="array" aca="1" ref="AC1087" ca="1">_xlfn.IFS(
AND($AN$14="Not year_end", AC1086&gt;last_rou_date), "",
AND($AN$14="Year_end", AC1086&gt;=last_rou_date), "",
AND($AN$14="Year_end"), DATE(YEAR(AC1086+1), 12, 31),
AND($AN$14="Not year_end", MONTH(AC1086)=12, DAY(AC1086)=31), DATE(YEAR(AC1085)+1, MONTH(AC1085), DAY(AC1085)),
AND($AN$14="Not year_end", OR(MONTH(AC1086)&lt;&gt;12, DAY(AC1086)&lt;&gt;31) ), DATE(YEAR(AC1086), 12, 31)
)</f>
        <v/>
      </c>
      <c r="AD1087" s="75" t="str" cm="1">
        <f t="array" aca="1" ref="AD1087" ca="1">_xlfn.IFS(AD1086="", "",
AND(AD1086=last_rou_date, OR(MONTH(AD1086)&lt;&gt;12, DAY(AD1086)&lt;&gt;31) ), DATE(YEAR(AD1086), 12, 31),
AND(MONTH(AD1086)=12, DAY(AD1086)=31, AD1086&gt;=last_rou_date), "",
AND(MONTH(AD1086)=12, DAY(AD1086)&lt;&gt;31),  EOMONTH(AD1086,0),
AND(MONTH(AD1086)=12, DAY(AD1086)=31, $AH$14="Not end"),  EDATE(AD1085,1),
AND($AH$14="Not end"), EDATE(AD1086, 1),
AND($AH$14="End"), EOMONTH(AD1086, 1)
)</f>
        <v/>
      </c>
      <c r="AE1087" s="51" t="str" cm="1">
        <f t="array" ref="AE1087">_xlfn.IFS(W1087="", "",
AND(W1087&gt;0, W1087&lt;=$B$4, $C$2="İllik artım, faiz olaraq", $D$2&gt;0, $B$3="İllik"), $B$5*((1+$D$2)^(W1087-1)),
AND(W1087&gt;0, W1087&lt;=$B$4, $C$2="İllik artım, faiz olaraq", $D$2&gt;0, $B$3="Aylıq"), $B$5*((1+$D$2)^ROUNDDOWN((W1087-1)/12,0)),
AND(W1087=1, $C$2="Aşağıdakı kimi dəyişir", ), $B$5,
AND(W1087&gt;1, W1087&lt;=$B$4, $C$2="Aşağıdakı kimi dəyişir"), IFERROR(VLOOKUP(W1087, $C$4:$D$7, 2, FALSE), AE1086),
AND(W1087&gt;0, W1087&lt;=$B$4), $B$5,
TRUE,0 )</f>
        <v/>
      </c>
      <c r="AF1087" s="51" t="str">
        <f t="shared" ca="1" si="49"/>
        <v/>
      </c>
    </row>
    <row r="1088" spans="1:32" x14ac:dyDescent="0.4">
      <c r="A1088" s="13" t="str" cm="1">
        <f t="array" aca="1" ref="A1088" ca="1">_xlfn.IFS(
AND(SUMIFS(lease_table_interest_accruals, lease_table_dates, A1087)&gt;0, COUNTIFS($E$14:E1087, "Interest accrual", $A$14:A1087, A1087)=0),  A1087,
AND(SUMIFS(lease_table_payments, lease_table_dates, A1087)&gt;0, COUNTIFS($E$14:E1087, "Payment", $A$14:A1087, A1087)=0),  A1087,
AND(SUMIFS(rou_table_deprs, rou_table_dates, A1087)&gt;0, COUNTIFS($E$14:E1087, "Depreciation", $A$14:A1087, A1087)=0),  A1087,
TRUE,  IFERROR(INDEX(rou_table_dates,  MATCH(A1087, rou_table_dates)+1, ), "")
)</f>
        <v/>
      </c>
      <c r="B1088" s="1" t="str" cm="1">
        <f t="array" aca="1" ref="B1088" ca="1">_xlfn.IFS(
AND(E1088="Payment", A1088=$B$2), $AM$14,
E1088="Payment", $AM$15,
E1088="Interest accrual", $AM$18,
E1088="Depreciation", $AM$17,
TRUE, "")</f>
        <v/>
      </c>
      <c r="C1088" s="1" t="str" cm="1">
        <f t="array" aca="1" ref="C1088" ca="1">_xlfn.IFS(
E1088="Payment", $AM$19,
E1088="Interest accrual", $AM$15,
E1088="Depreciation", $AM$16,
TRUE, "")</f>
        <v/>
      </c>
      <c r="D1088" s="1" t="str" cm="1">
        <f t="array" aca="1" ref="D1088" ca="1">_xlfn.IFS(
E1088="Payment", _xlfn.XLOOKUP(A1088, lease_table_dates, lease_table_payments, 0, 0),
E1088="Interest accrual", _xlfn.XLOOKUP(A1088, lease_table_dates, lease_table_interest_accruals, 0, 0),
E1088="Depreciation", _xlfn.XLOOKUP(A1088, rou_table_dates, rou_table_deprs, 0, 0),
TRUE, ""
)</f>
        <v/>
      </c>
      <c r="E1088" s="7" t="str" cm="1">
        <f t="array" aca="1" ref="E1088" ca="1">_xlfn.IFS(
AND(SUMIFS(lease_table_interest_accruals, lease_table_dates, A1088)&gt;0, COUNTIFS($E$14:E1087, "Interest accrual", $A$14:A1087, A1088)=0), "Interest accrual",
AND(SUMIFS(lease_table_payments, lease_table_dates, A1088)&gt;0, COUNTIFS($E$14:E1087, "Payment", $A$14:A1087, A1088)=0), "Payment",
AND(SUMIFS(rou_table_deprs, rou_table_dates, A1088)&gt;0, COUNTIFS($E$14:E1087, "Depreciation", $A$14:A1087, A1088)=0), "Depreciation",
TRUE,  ""
)</f>
        <v/>
      </c>
      <c r="G1088" s="13" t="str" cm="1">
        <f t="array" aca="1" ref="G1088" ca="1">_xlfn.IFS(
AND($B$11="Hə", $B$3="İllik"), Z1088,
AND($B$11="Hə", $B$3="Aylıq"), AA1088,
$B$11="Yox", X1088)</f>
        <v/>
      </c>
      <c r="H1088" s="1" t="str" cm="1">
        <f t="array" aca="1" ref="H1088" ca="1">_xlfn.IFS( G1088="", "",
TRUE, ROUND( H1087+I1088-J1088, 2) )</f>
        <v/>
      </c>
      <c r="I1088" s="1" t="str" cm="1">
        <f t="array" aca="1" ref="I1088" ca="1">_xlfn.IFS(G1088="", "",
G1088=last_payment_date, (J1088-H1087),
 TRUE,  -  (H1087- H1087* (1+$B$6)^ (_xlfn.DAYS(G1088,G1087)/365) )
)</f>
        <v/>
      </c>
      <c r="J1088" s="1" t="str" cm="1">
        <f t="array" aca="1" ref="J1088" ca="1">_xlfn.IFS(G1088="", "",
TRUE, _xlfn.XLOOKUP(G1088,  payment_dates, payments,0,0)
)</f>
        <v/>
      </c>
      <c r="L1088" s="8" t="str" cm="1">
        <f t="array" aca="1" ref="L1088" ca="1">_xlfn.IFS(
AND($B$11="Hə", $B$3="İllik"), AC1088,
AND($B$11="Hə", $B$3="Aylıq"), AD1088,
$B$11="Yox", AB1088)</f>
        <v/>
      </c>
      <c r="M1088" s="1" t="str" cm="1">
        <f t="array" aca="1" ref="M1088" ca="1">_xlfn.IFS( L1088="", "",
(M1087-N1088)&lt;=0.5, 0,
TRUE,  M1087-N1088)</f>
        <v/>
      </c>
      <c r="N1088" s="7" t="str" cm="1">
        <f t="array" aca="1" ref="N1088" ca="1">_xlfn.IFS(
L1088="", "",
TRUE, MIN(M1087, ROUND($M$14/ (last_rou_date - $B$2) * (L1088-L1087), 2) )
)</f>
        <v/>
      </c>
      <c r="P1088" s="59" t="str">
        <f t="shared" ca="1" si="51"/>
        <v/>
      </c>
      <c r="Q1088" s="1" t="str" cm="1">
        <f t="array" aca="1" ref="Q1088" ca="1">_xlfn.IFS(P1088="","",
$B$11="Hə", _xlfn.XLOOKUP(DATE(P1088, 12, 31), rou_table_dates, rou_table_nbvs,0, 0),
TRUE,  MAX(0, ROUND($M$14 - $M$14/ (last_rou_date - $B$2) * (DATE(P1088,12,31) - $B$2), 2) )
)</f>
        <v/>
      </c>
      <c r="R1088" s="1" t="str" cm="1">
        <f t="array" aca="1" ref="R1088" ca="1">_xlfn.IFS(P1088="","",
$B$11="Hə", _xlfn.XLOOKUP(DATE(P1088, 12, 31), lease_table_dates, lease_table_balances,0, 0),
TRUE, IFERROR( XNPV($B$6, IF(payment_dates &gt;DATE(P1088, 12, 31), payments,  0),  IF(payment_dates &gt;DATE(P1088, 12, 31), payment_dates,  DATE(P1088, 12, 31))    ),0)
)</f>
        <v/>
      </c>
      <c r="S1088" s="1" t="str" cm="1">
        <f t="array" aca="1" ref="S1088" ca="1">_xlfn.IFS(P1088="","",
TRUE,  MIN( MIN(Q1087, $M$14), ROUND($M$14/ (last_rou_date - $B$2) * (DATE(P1088,12,31) - MAX($B$2, DATE(P1088-1, 12, 31))), 2) )
)</f>
        <v/>
      </c>
      <c r="T1088" s="7" t="str" cm="1">
        <f t="array" aca="1" ref="T1088" ca="1">_xlfn.IFS(P1088="", "",
ISTEXT(R1087), R1088- (H1088 - SUMIFS( lease_table_payments, lease_table_years, P1088) -$AG$14 ),
AND(ISNUMBER(R1087), R1088&lt;&gt;""),   R1088- (R1087 - SUMIFS( lease_table_payments, lease_table_years, P1088) )
)</f>
        <v/>
      </c>
      <c r="V1088" s="64">
        <f t="shared" si="50"/>
        <v>1075</v>
      </c>
      <c r="W1088" s="51" t="str" cm="1">
        <f t="array" ref="W1088">_xlfn.IFS(
OR(W1087=$B$4, W1087=""),"",
TRUE,W1087+1
)</f>
        <v/>
      </c>
      <c r="X1088" s="51" t="str" cm="1">
        <f t="array" ref="X1088">_xlfn.IFS(X1087="","",
W1088="", "",
AND($B$3="İllik"),DATE(YEAR(X1087)+1,MONTH(X1087),DAY(X1087) ),
AND($B$3="Aylıq", $AH$14="Not end"), EDATE(X1087,1),
AND($B$3="Aylıq", $AH$14="End"), EOMONTH(X1087,1)
)</f>
        <v/>
      </c>
      <c r="Y1088" s="51" t="str" cm="1">
        <f t="array" aca="1" ref="Y1088" ca="1">_xlfn.IFS(
AND($B$7="Dövrün əvvəlində", Y1087&lt;=last_rou_date), DATE(YEAR(Y1087)+1, 12, 31),
AND($B$7="Dövrün sonunda", Y1087&lt;=last_payment_date), DATE(YEAR(Y1087)+1, 12, 31),
TRUE, ""
)</f>
        <v/>
      </c>
      <c r="Z1088" s="75" t="str" cm="1">
        <f t="array" aca="1" ref="Z1088" ca="1">_xlfn.IFS(
AND($AN$14="Not year_end", Z1087&gt;last_payment_date), "",
AND($AN$14="Year_end", Z1087&gt;=last_payment_date), "",
AND($AN$14="Year_end"), DATE(YEAR(Z1087+1), 12, 31),
AND($AN$14="Not year_end", MONTH(Z1087)=12, DAY(Z1087)=31), DATE(YEAR(Z1086)+1, MONTH(Z1086), DAY(Z1086)),
AND($AN$14="Not year_end", OR(MONTH(Z1087)&lt;&gt;12, DAY(Z1087)&lt;&gt;31) ), DATE(YEAR(Z1087), 12, 31)
)</f>
        <v/>
      </c>
      <c r="AA1088" s="75" t="str" cm="1">
        <f t="array" aca="1" ref="AA1088" ca="1">_xlfn.IFS(AA1087="", "",
AND(AA1087=last_payment_date, OR(MONTH(AA1087)&lt;&gt;12, DAY(AA1087)&lt;&gt;31) ), DATE(YEAR(AA1087), 12, 31),
AND(MONTH(AA1087)=12, DAY(AA1087)=31, AA1087&gt;=last_payment_date), "",
AND(MONTH(AA1087)=12, DAY(AA1087)&lt;&gt;31),  EOMONTH(AA1087,0),
AND(MONTH(AA1087)=12, DAY(AA1087)=31, $AH$14="Not end"),  EDATE(AA1086,1),
AND($AH$14="Not end"), EDATE(AA1087, 1),
AND($AH$14="End"), EOMONTH(AA1087, 1)
)</f>
        <v/>
      </c>
      <c r="AB1088" s="75" t="str" cm="1">
        <f t="array" aca="1" ref="AB1088" ca="1">_xlfn.IFS(AB1087="","",
AND(AB1087=last_rou_date), "",
AND($B$3="İllik"),DATE(YEAR(AB1087)+1,MONTH(AB1087),DAY(AB1087) ),
AND($B$3="Aylıq", $AH$14="Not end"), EDATE(AB1087,1),
AND($B$3="Aylıq", $AH$14="End"), EOMONTH(AB1087,1)
)</f>
        <v/>
      </c>
      <c r="AC1088" s="75" t="str" cm="1">
        <f t="array" aca="1" ref="AC1088" ca="1">_xlfn.IFS(
AND($AN$14="Not year_end", AC1087&gt;last_rou_date), "",
AND($AN$14="Year_end", AC1087&gt;=last_rou_date), "",
AND($AN$14="Year_end"), DATE(YEAR(AC1087+1), 12, 31),
AND($AN$14="Not year_end", MONTH(AC1087)=12, DAY(AC1087)=31), DATE(YEAR(AC1086)+1, MONTH(AC1086), DAY(AC1086)),
AND($AN$14="Not year_end", OR(MONTH(AC1087)&lt;&gt;12, DAY(AC1087)&lt;&gt;31) ), DATE(YEAR(AC1087), 12, 31)
)</f>
        <v/>
      </c>
      <c r="AD1088" s="75" t="str" cm="1">
        <f t="array" aca="1" ref="AD1088" ca="1">_xlfn.IFS(AD1087="", "",
AND(AD1087=last_rou_date, OR(MONTH(AD1087)&lt;&gt;12, DAY(AD1087)&lt;&gt;31) ), DATE(YEAR(AD1087), 12, 31),
AND(MONTH(AD1087)=12, DAY(AD1087)=31, AD1087&gt;=last_rou_date), "",
AND(MONTH(AD1087)=12, DAY(AD1087)&lt;&gt;31),  EOMONTH(AD1087,0),
AND(MONTH(AD1087)=12, DAY(AD1087)=31, $AH$14="Not end"),  EDATE(AD1086,1),
AND($AH$14="Not end"), EDATE(AD1087, 1),
AND($AH$14="End"), EOMONTH(AD1087, 1)
)</f>
        <v/>
      </c>
      <c r="AE1088" s="51" t="str" cm="1">
        <f t="array" ref="AE1088">_xlfn.IFS(W1088="", "",
AND(W1088&gt;0, W1088&lt;=$B$4, $C$2="İllik artım, faiz olaraq", $D$2&gt;0, $B$3="İllik"), $B$5*((1+$D$2)^(W1088-1)),
AND(W1088&gt;0, W1088&lt;=$B$4, $C$2="İllik artım, faiz olaraq", $D$2&gt;0, $B$3="Aylıq"), $B$5*((1+$D$2)^ROUNDDOWN((W1088-1)/12,0)),
AND(W1088=1, $C$2="Aşağıdakı kimi dəyişir", ), $B$5,
AND(W1088&gt;1, W1088&lt;=$B$4, $C$2="Aşağıdakı kimi dəyişir"), IFERROR(VLOOKUP(W1088, $C$4:$D$7, 2, FALSE), AE1087),
AND(W1088&gt;0, W1088&lt;=$B$4), $B$5,
TRUE,0 )</f>
        <v/>
      </c>
      <c r="AF1088" s="51" t="str">
        <f t="shared" ca="1" si="49"/>
        <v/>
      </c>
    </row>
    <row r="1089" spans="1:32" x14ac:dyDescent="0.4">
      <c r="A1089" s="13" t="str" cm="1">
        <f t="array" aca="1" ref="A1089" ca="1">_xlfn.IFS(
AND(SUMIFS(lease_table_interest_accruals, lease_table_dates, A1088)&gt;0, COUNTIFS($E$14:E1088, "Interest accrual", $A$14:A1088, A1088)=0),  A1088,
AND(SUMIFS(lease_table_payments, lease_table_dates, A1088)&gt;0, COUNTIFS($E$14:E1088, "Payment", $A$14:A1088, A1088)=0),  A1088,
AND(SUMIFS(rou_table_deprs, rou_table_dates, A1088)&gt;0, COUNTIFS($E$14:E1088, "Depreciation", $A$14:A1088, A1088)=0),  A1088,
TRUE,  IFERROR(INDEX(rou_table_dates,  MATCH(A1088, rou_table_dates)+1, ), "")
)</f>
        <v/>
      </c>
      <c r="B1089" s="1" t="str" cm="1">
        <f t="array" aca="1" ref="B1089" ca="1">_xlfn.IFS(
AND(E1089="Payment", A1089=$B$2), $AM$14,
E1089="Payment", $AM$15,
E1089="Interest accrual", $AM$18,
E1089="Depreciation", $AM$17,
TRUE, "")</f>
        <v/>
      </c>
      <c r="C1089" s="1" t="str" cm="1">
        <f t="array" aca="1" ref="C1089" ca="1">_xlfn.IFS(
E1089="Payment", $AM$19,
E1089="Interest accrual", $AM$15,
E1089="Depreciation", $AM$16,
TRUE, "")</f>
        <v/>
      </c>
      <c r="D1089" s="1" t="str" cm="1">
        <f t="array" aca="1" ref="D1089" ca="1">_xlfn.IFS(
E1089="Payment", _xlfn.XLOOKUP(A1089, lease_table_dates, lease_table_payments, 0, 0),
E1089="Interest accrual", _xlfn.XLOOKUP(A1089, lease_table_dates, lease_table_interest_accruals, 0, 0),
E1089="Depreciation", _xlfn.XLOOKUP(A1089, rou_table_dates, rou_table_deprs, 0, 0),
TRUE, ""
)</f>
        <v/>
      </c>
      <c r="E1089" s="7" t="str" cm="1">
        <f t="array" aca="1" ref="E1089" ca="1">_xlfn.IFS(
AND(SUMIFS(lease_table_interest_accruals, lease_table_dates, A1089)&gt;0, COUNTIFS($E$14:E1088, "Interest accrual", $A$14:A1088, A1089)=0), "Interest accrual",
AND(SUMIFS(lease_table_payments, lease_table_dates, A1089)&gt;0, COUNTIFS($E$14:E1088, "Payment", $A$14:A1088, A1089)=0), "Payment",
AND(SUMIFS(rou_table_deprs, rou_table_dates, A1089)&gt;0, COUNTIFS($E$14:E1088, "Depreciation", $A$14:A1088, A1089)=0), "Depreciation",
TRUE,  ""
)</f>
        <v/>
      </c>
      <c r="G1089" s="13" t="str" cm="1">
        <f t="array" aca="1" ref="G1089" ca="1">_xlfn.IFS(
AND($B$11="Hə", $B$3="İllik"), Z1089,
AND($B$11="Hə", $B$3="Aylıq"), AA1089,
$B$11="Yox", X1089)</f>
        <v/>
      </c>
      <c r="H1089" s="1" t="str" cm="1">
        <f t="array" aca="1" ref="H1089" ca="1">_xlfn.IFS( G1089="", "",
TRUE, ROUND( H1088+I1089-J1089, 2) )</f>
        <v/>
      </c>
      <c r="I1089" s="1" t="str" cm="1">
        <f t="array" aca="1" ref="I1089" ca="1">_xlfn.IFS(G1089="", "",
G1089=last_payment_date, (J1089-H1088),
 TRUE,  -  (H1088- H1088* (1+$B$6)^ (_xlfn.DAYS(G1089,G1088)/365) )
)</f>
        <v/>
      </c>
      <c r="J1089" s="1" t="str" cm="1">
        <f t="array" aca="1" ref="J1089" ca="1">_xlfn.IFS(G1089="", "",
TRUE, _xlfn.XLOOKUP(G1089,  payment_dates, payments,0,0)
)</f>
        <v/>
      </c>
      <c r="L1089" s="8" t="str" cm="1">
        <f t="array" aca="1" ref="L1089" ca="1">_xlfn.IFS(
AND($B$11="Hə", $B$3="İllik"), AC1089,
AND($B$11="Hə", $B$3="Aylıq"), AD1089,
$B$11="Yox", AB1089)</f>
        <v/>
      </c>
      <c r="M1089" s="1" t="str" cm="1">
        <f t="array" aca="1" ref="M1089" ca="1">_xlfn.IFS( L1089="", "",
(M1088-N1089)&lt;=0.5, 0,
TRUE,  M1088-N1089)</f>
        <v/>
      </c>
      <c r="N1089" s="7" t="str" cm="1">
        <f t="array" aca="1" ref="N1089" ca="1">_xlfn.IFS(
L1089="", "",
TRUE, MIN(M1088, ROUND($M$14/ (last_rou_date - $B$2) * (L1089-L1088), 2) )
)</f>
        <v/>
      </c>
      <c r="P1089" s="59" t="str">
        <f t="shared" ca="1" si="51"/>
        <v/>
      </c>
      <c r="Q1089" s="1" t="str" cm="1">
        <f t="array" aca="1" ref="Q1089" ca="1">_xlfn.IFS(P1089="","",
$B$11="Hə", _xlfn.XLOOKUP(DATE(P1089, 12, 31), rou_table_dates, rou_table_nbvs,0, 0),
TRUE,  MAX(0, ROUND($M$14 - $M$14/ (last_rou_date - $B$2) * (DATE(P1089,12,31) - $B$2), 2) )
)</f>
        <v/>
      </c>
      <c r="R1089" s="1" t="str" cm="1">
        <f t="array" aca="1" ref="R1089" ca="1">_xlfn.IFS(P1089="","",
$B$11="Hə", _xlfn.XLOOKUP(DATE(P1089, 12, 31), lease_table_dates, lease_table_balances,0, 0),
TRUE, IFERROR( XNPV($B$6, IF(payment_dates &gt;DATE(P1089, 12, 31), payments,  0),  IF(payment_dates &gt;DATE(P1089, 12, 31), payment_dates,  DATE(P1089, 12, 31))    ),0)
)</f>
        <v/>
      </c>
      <c r="S1089" s="1" t="str" cm="1">
        <f t="array" aca="1" ref="S1089" ca="1">_xlfn.IFS(P1089="","",
TRUE,  MIN( MIN(Q1088, $M$14), ROUND($M$14/ (last_rou_date - $B$2) * (DATE(P1089,12,31) - MAX($B$2, DATE(P1089-1, 12, 31))), 2) )
)</f>
        <v/>
      </c>
      <c r="T1089" s="7" t="str" cm="1">
        <f t="array" aca="1" ref="T1089" ca="1">_xlfn.IFS(P1089="", "",
ISTEXT(R1088), R1089- (H1089 - SUMIFS( lease_table_payments, lease_table_years, P1089) -$AG$14 ),
AND(ISNUMBER(R1088), R1089&lt;&gt;""),   R1089- (R1088 - SUMIFS( lease_table_payments, lease_table_years, P1089) )
)</f>
        <v/>
      </c>
      <c r="V1089" s="64">
        <f t="shared" si="50"/>
        <v>1076</v>
      </c>
      <c r="W1089" s="51" t="str" cm="1">
        <f t="array" ref="W1089">_xlfn.IFS(
OR(W1088=$B$4, W1088=""),"",
TRUE,W1088+1
)</f>
        <v/>
      </c>
      <c r="X1089" s="51" t="str" cm="1">
        <f t="array" ref="X1089">_xlfn.IFS(X1088="","",
W1089="", "",
AND($B$3="İllik"),DATE(YEAR(X1088)+1,MONTH(X1088),DAY(X1088) ),
AND($B$3="Aylıq", $AH$14="Not end"), EDATE(X1088,1),
AND($B$3="Aylıq", $AH$14="End"), EOMONTH(X1088,1)
)</f>
        <v/>
      </c>
      <c r="Y1089" s="51" t="str" cm="1">
        <f t="array" aca="1" ref="Y1089" ca="1">_xlfn.IFS(
AND($B$7="Dövrün əvvəlində", Y1088&lt;=last_rou_date), DATE(YEAR(Y1088)+1, 12, 31),
AND($B$7="Dövrün sonunda", Y1088&lt;=last_payment_date), DATE(YEAR(Y1088)+1, 12, 31),
TRUE, ""
)</f>
        <v/>
      </c>
      <c r="Z1089" s="75" t="str" cm="1">
        <f t="array" aca="1" ref="Z1089" ca="1">_xlfn.IFS(
AND($AN$14="Not year_end", Z1088&gt;last_payment_date), "",
AND($AN$14="Year_end", Z1088&gt;=last_payment_date), "",
AND($AN$14="Year_end"), DATE(YEAR(Z1088+1), 12, 31),
AND($AN$14="Not year_end", MONTH(Z1088)=12, DAY(Z1088)=31), DATE(YEAR(Z1087)+1, MONTH(Z1087), DAY(Z1087)),
AND($AN$14="Not year_end", OR(MONTH(Z1088)&lt;&gt;12, DAY(Z1088)&lt;&gt;31) ), DATE(YEAR(Z1088), 12, 31)
)</f>
        <v/>
      </c>
      <c r="AA1089" s="75" t="str" cm="1">
        <f t="array" aca="1" ref="AA1089" ca="1">_xlfn.IFS(AA1088="", "",
AND(AA1088=last_payment_date, OR(MONTH(AA1088)&lt;&gt;12, DAY(AA1088)&lt;&gt;31) ), DATE(YEAR(AA1088), 12, 31),
AND(MONTH(AA1088)=12, DAY(AA1088)=31, AA1088&gt;=last_payment_date), "",
AND(MONTH(AA1088)=12, DAY(AA1088)&lt;&gt;31),  EOMONTH(AA1088,0),
AND(MONTH(AA1088)=12, DAY(AA1088)=31, $AH$14="Not end"),  EDATE(AA1087,1),
AND($AH$14="Not end"), EDATE(AA1088, 1),
AND($AH$14="End"), EOMONTH(AA1088, 1)
)</f>
        <v/>
      </c>
      <c r="AB1089" s="75" t="str" cm="1">
        <f t="array" aca="1" ref="AB1089" ca="1">_xlfn.IFS(AB1088="","",
AND(AB1088=last_rou_date), "",
AND($B$3="İllik"),DATE(YEAR(AB1088)+1,MONTH(AB1088),DAY(AB1088) ),
AND($B$3="Aylıq", $AH$14="Not end"), EDATE(AB1088,1),
AND($B$3="Aylıq", $AH$14="End"), EOMONTH(AB1088,1)
)</f>
        <v/>
      </c>
      <c r="AC1089" s="75" t="str" cm="1">
        <f t="array" aca="1" ref="AC1089" ca="1">_xlfn.IFS(
AND($AN$14="Not year_end", AC1088&gt;last_rou_date), "",
AND($AN$14="Year_end", AC1088&gt;=last_rou_date), "",
AND($AN$14="Year_end"), DATE(YEAR(AC1088+1), 12, 31),
AND($AN$14="Not year_end", MONTH(AC1088)=12, DAY(AC1088)=31), DATE(YEAR(AC1087)+1, MONTH(AC1087), DAY(AC1087)),
AND($AN$14="Not year_end", OR(MONTH(AC1088)&lt;&gt;12, DAY(AC1088)&lt;&gt;31) ), DATE(YEAR(AC1088), 12, 31)
)</f>
        <v/>
      </c>
      <c r="AD1089" s="75" t="str" cm="1">
        <f t="array" aca="1" ref="AD1089" ca="1">_xlfn.IFS(AD1088="", "",
AND(AD1088=last_rou_date, OR(MONTH(AD1088)&lt;&gt;12, DAY(AD1088)&lt;&gt;31) ), DATE(YEAR(AD1088), 12, 31),
AND(MONTH(AD1088)=12, DAY(AD1088)=31, AD1088&gt;=last_rou_date), "",
AND(MONTH(AD1088)=12, DAY(AD1088)&lt;&gt;31),  EOMONTH(AD1088,0),
AND(MONTH(AD1088)=12, DAY(AD1088)=31, $AH$14="Not end"),  EDATE(AD1087,1),
AND($AH$14="Not end"), EDATE(AD1088, 1),
AND($AH$14="End"), EOMONTH(AD1088, 1)
)</f>
        <v/>
      </c>
      <c r="AE1089" s="51" t="str" cm="1">
        <f t="array" ref="AE1089">_xlfn.IFS(W1089="", "",
AND(W1089&gt;0, W1089&lt;=$B$4, $C$2="İllik artım, faiz olaraq", $D$2&gt;0, $B$3="İllik"), $B$5*((1+$D$2)^(W1089-1)),
AND(W1089&gt;0, W1089&lt;=$B$4, $C$2="İllik artım, faiz olaraq", $D$2&gt;0, $B$3="Aylıq"), $B$5*((1+$D$2)^ROUNDDOWN((W1089-1)/12,0)),
AND(W1089=1, $C$2="Aşağıdakı kimi dəyişir", ), $B$5,
AND(W1089&gt;1, W1089&lt;=$B$4, $C$2="Aşağıdakı kimi dəyişir"), IFERROR(VLOOKUP(W1089, $C$4:$D$7, 2, FALSE), AE1088),
AND(W1089&gt;0, W1089&lt;=$B$4), $B$5,
TRUE,0 )</f>
        <v/>
      </c>
      <c r="AF1089" s="51" t="str">
        <f t="shared" ca="1" si="49"/>
        <v/>
      </c>
    </row>
    <row r="1090" spans="1:32" x14ac:dyDescent="0.4">
      <c r="A1090" s="13" t="str" cm="1">
        <f t="array" aca="1" ref="A1090" ca="1">_xlfn.IFS(
AND(SUMIFS(lease_table_interest_accruals, lease_table_dates, A1089)&gt;0, COUNTIFS($E$14:E1089, "Interest accrual", $A$14:A1089, A1089)=0),  A1089,
AND(SUMIFS(lease_table_payments, lease_table_dates, A1089)&gt;0, COUNTIFS($E$14:E1089, "Payment", $A$14:A1089, A1089)=0),  A1089,
AND(SUMIFS(rou_table_deprs, rou_table_dates, A1089)&gt;0, COUNTIFS($E$14:E1089, "Depreciation", $A$14:A1089, A1089)=0),  A1089,
TRUE,  IFERROR(INDEX(rou_table_dates,  MATCH(A1089, rou_table_dates)+1, ), "")
)</f>
        <v/>
      </c>
      <c r="B1090" s="1" t="str" cm="1">
        <f t="array" aca="1" ref="B1090" ca="1">_xlfn.IFS(
AND(E1090="Payment", A1090=$B$2), $AM$14,
E1090="Payment", $AM$15,
E1090="Interest accrual", $AM$18,
E1090="Depreciation", $AM$17,
TRUE, "")</f>
        <v/>
      </c>
      <c r="C1090" s="1" t="str" cm="1">
        <f t="array" aca="1" ref="C1090" ca="1">_xlfn.IFS(
E1090="Payment", $AM$19,
E1090="Interest accrual", $AM$15,
E1090="Depreciation", $AM$16,
TRUE, "")</f>
        <v/>
      </c>
      <c r="D1090" s="1" t="str" cm="1">
        <f t="array" aca="1" ref="D1090" ca="1">_xlfn.IFS(
E1090="Payment", _xlfn.XLOOKUP(A1090, lease_table_dates, lease_table_payments, 0, 0),
E1090="Interest accrual", _xlfn.XLOOKUP(A1090, lease_table_dates, lease_table_interest_accruals, 0, 0),
E1090="Depreciation", _xlfn.XLOOKUP(A1090, rou_table_dates, rou_table_deprs, 0, 0),
TRUE, ""
)</f>
        <v/>
      </c>
      <c r="E1090" s="7" t="str" cm="1">
        <f t="array" aca="1" ref="E1090" ca="1">_xlfn.IFS(
AND(SUMIFS(lease_table_interest_accruals, lease_table_dates, A1090)&gt;0, COUNTIFS($E$14:E1089, "Interest accrual", $A$14:A1089, A1090)=0), "Interest accrual",
AND(SUMIFS(lease_table_payments, lease_table_dates, A1090)&gt;0, COUNTIFS($E$14:E1089, "Payment", $A$14:A1089, A1090)=0), "Payment",
AND(SUMIFS(rou_table_deprs, rou_table_dates, A1090)&gt;0, COUNTIFS($E$14:E1089, "Depreciation", $A$14:A1089, A1090)=0), "Depreciation",
TRUE,  ""
)</f>
        <v/>
      </c>
      <c r="G1090" s="13" t="str" cm="1">
        <f t="array" aca="1" ref="G1090" ca="1">_xlfn.IFS(
AND($B$11="Hə", $B$3="İllik"), Z1090,
AND($B$11="Hə", $B$3="Aylıq"), AA1090,
$B$11="Yox", X1090)</f>
        <v/>
      </c>
      <c r="H1090" s="1" t="str" cm="1">
        <f t="array" aca="1" ref="H1090" ca="1">_xlfn.IFS( G1090="", "",
TRUE, ROUND( H1089+I1090-J1090, 2) )</f>
        <v/>
      </c>
      <c r="I1090" s="1" t="str" cm="1">
        <f t="array" aca="1" ref="I1090" ca="1">_xlfn.IFS(G1090="", "",
G1090=last_payment_date, (J1090-H1089),
 TRUE,  -  (H1089- H1089* (1+$B$6)^ (_xlfn.DAYS(G1090,G1089)/365) )
)</f>
        <v/>
      </c>
      <c r="J1090" s="1" t="str" cm="1">
        <f t="array" aca="1" ref="J1090" ca="1">_xlfn.IFS(G1090="", "",
TRUE, _xlfn.XLOOKUP(G1090,  payment_dates, payments,0,0)
)</f>
        <v/>
      </c>
      <c r="L1090" s="8" t="str" cm="1">
        <f t="array" aca="1" ref="L1090" ca="1">_xlfn.IFS(
AND($B$11="Hə", $B$3="İllik"), AC1090,
AND($B$11="Hə", $B$3="Aylıq"), AD1090,
$B$11="Yox", AB1090)</f>
        <v/>
      </c>
      <c r="M1090" s="1" t="str" cm="1">
        <f t="array" aca="1" ref="M1090" ca="1">_xlfn.IFS( L1090="", "",
(M1089-N1090)&lt;=0.5, 0,
TRUE,  M1089-N1090)</f>
        <v/>
      </c>
      <c r="N1090" s="7" t="str" cm="1">
        <f t="array" aca="1" ref="N1090" ca="1">_xlfn.IFS(
L1090="", "",
TRUE, MIN(M1089, ROUND($M$14/ (last_rou_date - $B$2) * (L1090-L1089), 2) )
)</f>
        <v/>
      </c>
      <c r="P1090" s="59" t="str">
        <f t="shared" ca="1" si="51"/>
        <v/>
      </c>
      <c r="Q1090" s="1" t="str" cm="1">
        <f t="array" aca="1" ref="Q1090" ca="1">_xlfn.IFS(P1090="","",
$B$11="Hə", _xlfn.XLOOKUP(DATE(P1090, 12, 31), rou_table_dates, rou_table_nbvs,0, 0),
TRUE,  MAX(0, ROUND($M$14 - $M$14/ (last_rou_date - $B$2) * (DATE(P1090,12,31) - $B$2), 2) )
)</f>
        <v/>
      </c>
      <c r="R1090" s="1" t="str" cm="1">
        <f t="array" aca="1" ref="R1090" ca="1">_xlfn.IFS(P1090="","",
$B$11="Hə", _xlfn.XLOOKUP(DATE(P1090, 12, 31), lease_table_dates, lease_table_balances,0, 0),
TRUE, IFERROR( XNPV($B$6, IF(payment_dates &gt;DATE(P1090, 12, 31), payments,  0),  IF(payment_dates &gt;DATE(P1090, 12, 31), payment_dates,  DATE(P1090, 12, 31))    ),0)
)</f>
        <v/>
      </c>
      <c r="S1090" s="1" t="str" cm="1">
        <f t="array" aca="1" ref="S1090" ca="1">_xlfn.IFS(P1090="","",
TRUE,  MIN( MIN(Q1089, $M$14), ROUND($M$14/ (last_rou_date - $B$2) * (DATE(P1090,12,31) - MAX($B$2, DATE(P1090-1, 12, 31))), 2) )
)</f>
        <v/>
      </c>
      <c r="T1090" s="7" t="str" cm="1">
        <f t="array" aca="1" ref="T1090" ca="1">_xlfn.IFS(P1090="", "",
ISTEXT(R1089), R1090- (H1090 - SUMIFS( lease_table_payments, lease_table_years, P1090) -$AG$14 ),
AND(ISNUMBER(R1089), R1090&lt;&gt;""),   R1090- (R1089 - SUMIFS( lease_table_payments, lease_table_years, P1090) )
)</f>
        <v/>
      </c>
      <c r="V1090" s="64">
        <f t="shared" si="50"/>
        <v>1077</v>
      </c>
      <c r="W1090" s="51" t="str" cm="1">
        <f t="array" ref="W1090">_xlfn.IFS(
OR(W1089=$B$4, W1089=""),"",
TRUE,W1089+1
)</f>
        <v/>
      </c>
      <c r="X1090" s="51" t="str" cm="1">
        <f t="array" ref="X1090">_xlfn.IFS(X1089="","",
W1090="", "",
AND($B$3="İllik"),DATE(YEAR(X1089)+1,MONTH(X1089),DAY(X1089) ),
AND($B$3="Aylıq", $AH$14="Not end"), EDATE(X1089,1),
AND($B$3="Aylıq", $AH$14="End"), EOMONTH(X1089,1)
)</f>
        <v/>
      </c>
      <c r="Y1090" s="51" t="str" cm="1">
        <f t="array" aca="1" ref="Y1090" ca="1">_xlfn.IFS(
AND($B$7="Dövrün əvvəlində", Y1089&lt;=last_rou_date), DATE(YEAR(Y1089)+1, 12, 31),
AND($B$7="Dövrün sonunda", Y1089&lt;=last_payment_date), DATE(YEAR(Y1089)+1, 12, 31),
TRUE, ""
)</f>
        <v/>
      </c>
      <c r="Z1090" s="75" t="str" cm="1">
        <f t="array" aca="1" ref="Z1090" ca="1">_xlfn.IFS(
AND($AN$14="Not year_end", Z1089&gt;last_payment_date), "",
AND($AN$14="Year_end", Z1089&gt;=last_payment_date), "",
AND($AN$14="Year_end"), DATE(YEAR(Z1089+1), 12, 31),
AND($AN$14="Not year_end", MONTH(Z1089)=12, DAY(Z1089)=31), DATE(YEAR(Z1088)+1, MONTH(Z1088), DAY(Z1088)),
AND($AN$14="Not year_end", OR(MONTH(Z1089)&lt;&gt;12, DAY(Z1089)&lt;&gt;31) ), DATE(YEAR(Z1089), 12, 31)
)</f>
        <v/>
      </c>
      <c r="AA1090" s="75" t="str" cm="1">
        <f t="array" aca="1" ref="AA1090" ca="1">_xlfn.IFS(AA1089="", "",
AND(AA1089=last_payment_date, OR(MONTH(AA1089)&lt;&gt;12, DAY(AA1089)&lt;&gt;31) ), DATE(YEAR(AA1089), 12, 31),
AND(MONTH(AA1089)=12, DAY(AA1089)=31, AA1089&gt;=last_payment_date), "",
AND(MONTH(AA1089)=12, DAY(AA1089)&lt;&gt;31),  EOMONTH(AA1089,0),
AND(MONTH(AA1089)=12, DAY(AA1089)=31, $AH$14="Not end"),  EDATE(AA1088,1),
AND($AH$14="Not end"), EDATE(AA1089, 1),
AND($AH$14="End"), EOMONTH(AA1089, 1)
)</f>
        <v/>
      </c>
      <c r="AB1090" s="75" t="str" cm="1">
        <f t="array" aca="1" ref="AB1090" ca="1">_xlfn.IFS(AB1089="","",
AND(AB1089=last_rou_date), "",
AND($B$3="İllik"),DATE(YEAR(AB1089)+1,MONTH(AB1089),DAY(AB1089) ),
AND($B$3="Aylıq", $AH$14="Not end"), EDATE(AB1089,1),
AND($B$3="Aylıq", $AH$14="End"), EOMONTH(AB1089,1)
)</f>
        <v/>
      </c>
      <c r="AC1090" s="75" t="str" cm="1">
        <f t="array" aca="1" ref="AC1090" ca="1">_xlfn.IFS(
AND($AN$14="Not year_end", AC1089&gt;last_rou_date), "",
AND($AN$14="Year_end", AC1089&gt;=last_rou_date), "",
AND($AN$14="Year_end"), DATE(YEAR(AC1089+1), 12, 31),
AND($AN$14="Not year_end", MONTH(AC1089)=12, DAY(AC1089)=31), DATE(YEAR(AC1088)+1, MONTH(AC1088), DAY(AC1088)),
AND($AN$14="Not year_end", OR(MONTH(AC1089)&lt;&gt;12, DAY(AC1089)&lt;&gt;31) ), DATE(YEAR(AC1089), 12, 31)
)</f>
        <v/>
      </c>
      <c r="AD1090" s="75" t="str" cm="1">
        <f t="array" aca="1" ref="AD1090" ca="1">_xlfn.IFS(AD1089="", "",
AND(AD1089=last_rou_date, OR(MONTH(AD1089)&lt;&gt;12, DAY(AD1089)&lt;&gt;31) ), DATE(YEAR(AD1089), 12, 31),
AND(MONTH(AD1089)=12, DAY(AD1089)=31, AD1089&gt;=last_rou_date), "",
AND(MONTH(AD1089)=12, DAY(AD1089)&lt;&gt;31),  EOMONTH(AD1089,0),
AND(MONTH(AD1089)=12, DAY(AD1089)=31, $AH$14="Not end"),  EDATE(AD1088,1),
AND($AH$14="Not end"), EDATE(AD1089, 1),
AND($AH$14="End"), EOMONTH(AD1089, 1)
)</f>
        <v/>
      </c>
      <c r="AE1090" s="51" t="str" cm="1">
        <f t="array" ref="AE1090">_xlfn.IFS(W1090="", "",
AND(W1090&gt;0, W1090&lt;=$B$4, $C$2="İllik artım, faiz olaraq", $D$2&gt;0, $B$3="İllik"), $B$5*((1+$D$2)^(W1090-1)),
AND(W1090&gt;0, W1090&lt;=$B$4, $C$2="İllik artım, faiz olaraq", $D$2&gt;0, $B$3="Aylıq"), $B$5*((1+$D$2)^ROUNDDOWN((W1090-1)/12,0)),
AND(W1090=1, $C$2="Aşağıdakı kimi dəyişir", ), $B$5,
AND(W1090&gt;1, W1090&lt;=$B$4, $C$2="Aşağıdakı kimi dəyişir"), IFERROR(VLOOKUP(W1090, $C$4:$D$7, 2, FALSE), AE1089),
AND(W1090&gt;0, W1090&lt;=$B$4), $B$5,
TRUE,0 )</f>
        <v/>
      </c>
      <c r="AF1090" s="51" t="str">
        <f t="shared" ca="1" si="49"/>
        <v/>
      </c>
    </row>
    <row r="1091" spans="1:32" x14ac:dyDescent="0.4">
      <c r="A1091" s="13" t="str" cm="1">
        <f t="array" aca="1" ref="A1091" ca="1">_xlfn.IFS(
AND(SUMIFS(lease_table_interest_accruals, lease_table_dates, A1090)&gt;0, COUNTIFS($E$14:E1090, "Interest accrual", $A$14:A1090, A1090)=0),  A1090,
AND(SUMIFS(lease_table_payments, lease_table_dates, A1090)&gt;0, COUNTIFS($E$14:E1090, "Payment", $A$14:A1090, A1090)=0),  A1090,
AND(SUMIFS(rou_table_deprs, rou_table_dates, A1090)&gt;0, COUNTIFS($E$14:E1090, "Depreciation", $A$14:A1090, A1090)=0),  A1090,
TRUE,  IFERROR(INDEX(rou_table_dates,  MATCH(A1090, rou_table_dates)+1, ), "")
)</f>
        <v/>
      </c>
      <c r="B1091" s="1" t="str" cm="1">
        <f t="array" aca="1" ref="B1091" ca="1">_xlfn.IFS(
AND(E1091="Payment", A1091=$B$2), $AM$14,
E1091="Payment", $AM$15,
E1091="Interest accrual", $AM$18,
E1091="Depreciation", $AM$17,
TRUE, "")</f>
        <v/>
      </c>
      <c r="C1091" s="1" t="str" cm="1">
        <f t="array" aca="1" ref="C1091" ca="1">_xlfn.IFS(
E1091="Payment", $AM$19,
E1091="Interest accrual", $AM$15,
E1091="Depreciation", $AM$16,
TRUE, "")</f>
        <v/>
      </c>
      <c r="D1091" s="1" t="str" cm="1">
        <f t="array" aca="1" ref="D1091" ca="1">_xlfn.IFS(
E1091="Payment", _xlfn.XLOOKUP(A1091, lease_table_dates, lease_table_payments, 0, 0),
E1091="Interest accrual", _xlfn.XLOOKUP(A1091, lease_table_dates, lease_table_interest_accruals, 0, 0),
E1091="Depreciation", _xlfn.XLOOKUP(A1091, rou_table_dates, rou_table_deprs, 0, 0),
TRUE, ""
)</f>
        <v/>
      </c>
      <c r="E1091" s="7" t="str" cm="1">
        <f t="array" aca="1" ref="E1091" ca="1">_xlfn.IFS(
AND(SUMIFS(lease_table_interest_accruals, lease_table_dates, A1091)&gt;0, COUNTIFS($E$14:E1090, "Interest accrual", $A$14:A1090, A1091)=0), "Interest accrual",
AND(SUMIFS(lease_table_payments, lease_table_dates, A1091)&gt;0, COUNTIFS($E$14:E1090, "Payment", $A$14:A1090, A1091)=0), "Payment",
AND(SUMIFS(rou_table_deprs, rou_table_dates, A1091)&gt;0, COUNTIFS($E$14:E1090, "Depreciation", $A$14:A1090, A1091)=0), "Depreciation",
TRUE,  ""
)</f>
        <v/>
      </c>
      <c r="G1091" s="13" t="str" cm="1">
        <f t="array" aca="1" ref="G1091" ca="1">_xlfn.IFS(
AND($B$11="Hə", $B$3="İllik"), Z1091,
AND($B$11="Hə", $B$3="Aylıq"), AA1091,
$B$11="Yox", X1091)</f>
        <v/>
      </c>
      <c r="H1091" s="1" t="str" cm="1">
        <f t="array" aca="1" ref="H1091" ca="1">_xlfn.IFS( G1091="", "",
TRUE, ROUND( H1090+I1091-J1091, 2) )</f>
        <v/>
      </c>
      <c r="I1091" s="1" t="str" cm="1">
        <f t="array" aca="1" ref="I1091" ca="1">_xlfn.IFS(G1091="", "",
G1091=last_payment_date, (J1091-H1090),
 TRUE,  -  (H1090- H1090* (1+$B$6)^ (_xlfn.DAYS(G1091,G1090)/365) )
)</f>
        <v/>
      </c>
      <c r="J1091" s="1" t="str" cm="1">
        <f t="array" aca="1" ref="J1091" ca="1">_xlfn.IFS(G1091="", "",
TRUE, _xlfn.XLOOKUP(G1091,  payment_dates, payments,0,0)
)</f>
        <v/>
      </c>
      <c r="L1091" s="8" t="str" cm="1">
        <f t="array" aca="1" ref="L1091" ca="1">_xlfn.IFS(
AND($B$11="Hə", $B$3="İllik"), AC1091,
AND($B$11="Hə", $B$3="Aylıq"), AD1091,
$B$11="Yox", AB1091)</f>
        <v/>
      </c>
      <c r="M1091" s="1" t="str" cm="1">
        <f t="array" aca="1" ref="M1091" ca="1">_xlfn.IFS( L1091="", "",
(M1090-N1091)&lt;=0.5, 0,
TRUE,  M1090-N1091)</f>
        <v/>
      </c>
      <c r="N1091" s="7" t="str" cm="1">
        <f t="array" aca="1" ref="N1091" ca="1">_xlfn.IFS(
L1091="", "",
TRUE, MIN(M1090, ROUND($M$14/ (last_rou_date - $B$2) * (L1091-L1090), 2) )
)</f>
        <v/>
      </c>
      <c r="P1091" s="59" t="str">
        <f t="shared" ca="1" si="51"/>
        <v/>
      </c>
      <c r="Q1091" s="1" t="str" cm="1">
        <f t="array" aca="1" ref="Q1091" ca="1">_xlfn.IFS(P1091="","",
$B$11="Hə", _xlfn.XLOOKUP(DATE(P1091, 12, 31), rou_table_dates, rou_table_nbvs,0, 0),
TRUE,  MAX(0, ROUND($M$14 - $M$14/ (last_rou_date - $B$2) * (DATE(P1091,12,31) - $B$2), 2) )
)</f>
        <v/>
      </c>
      <c r="R1091" s="1" t="str" cm="1">
        <f t="array" aca="1" ref="R1091" ca="1">_xlfn.IFS(P1091="","",
$B$11="Hə", _xlfn.XLOOKUP(DATE(P1091, 12, 31), lease_table_dates, lease_table_balances,0, 0),
TRUE, IFERROR( XNPV($B$6, IF(payment_dates &gt;DATE(P1091, 12, 31), payments,  0),  IF(payment_dates &gt;DATE(P1091, 12, 31), payment_dates,  DATE(P1091, 12, 31))    ),0)
)</f>
        <v/>
      </c>
      <c r="S1091" s="1" t="str" cm="1">
        <f t="array" aca="1" ref="S1091" ca="1">_xlfn.IFS(P1091="","",
TRUE,  MIN( MIN(Q1090, $M$14), ROUND($M$14/ (last_rou_date - $B$2) * (DATE(P1091,12,31) - MAX($B$2, DATE(P1091-1, 12, 31))), 2) )
)</f>
        <v/>
      </c>
      <c r="T1091" s="7" t="str" cm="1">
        <f t="array" aca="1" ref="T1091" ca="1">_xlfn.IFS(P1091="", "",
ISTEXT(R1090), R1091- (H1091 - SUMIFS( lease_table_payments, lease_table_years, P1091) -$AG$14 ),
AND(ISNUMBER(R1090), R1091&lt;&gt;""),   R1091- (R1090 - SUMIFS( lease_table_payments, lease_table_years, P1091) )
)</f>
        <v/>
      </c>
      <c r="V1091" s="64">
        <f t="shared" si="50"/>
        <v>1078</v>
      </c>
      <c r="W1091" s="51" t="str" cm="1">
        <f t="array" ref="W1091">_xlfn.IFS(
OR(W1090=$B$4, W1090=""),"",
TRUE,W1090+1
)</f>
        <v/>
      </c>
      <c r="X1091" s="51" t="str" cm="1">
        <f t="array" ref="X1091">_xlfn.IFS(X1090="","",
W1091="", "",
AND($B$3="İllik"),DATE(YEAR(X1090)+1,MONTH(X1090),DAY(X1090) ),
AND($B$3="Aylıq", $AH$14="Not end"), EDATE(X1090,1),
AND($B$3="Aylıq", $AH$14="End"), EOMONTH(X1090,1)
)</f>
        <v/>
      </c>
      <c r="Y1091" s="51" t="str" cm="1">
        <f t="array" aca="1" ref="Y1091" ca="1">_xlfn.IFS(
AND($B$7="Dövrün əvvəlində", Y1090&lt;=last_rou_date), DATE(YEAR(Y1090)+1, 12, 31),
AND($B$7="Dövrün sonunda", Y1090&lt;=last_payment_date), DATE(YEAR(Y1090)+1, 12, 31),
TRUE, ""
)</f>
        <v/>
      </c>
      <c r="Z1091" s="75" t="str" cm="1">
        <f t="array" aca="1" ref="Z1091" ca="1">_xlfn.IFS(
AND($AN$14="Not year_end", Z1090&gt;last_payment_date), "",
AND($AN$14="Year_end", Z1090&gt;=last_payment_date), "",
AND($AN$14="Year_end"), DATE(YEAR(Z1090+1), 12, 31),
AND($AN$14="Not year_end", MONTH(Z1090)=12, DAY(Z1090)=31), DATE(YEAR(Z1089)+1, MONTH(Z1089), DAY(Z1089)),
AND($AN$14="Not year_end", OR(MONTH(Z1090)&lt;&gt;12, DAY(Z1090)&lt;&gt;31) ), DATE(YEAR(Z1090), 12, 31)
)</f>
        <v/>
      </c>
      <c r="AA1091" s="75" t="str" cm="1">
        <f t="array" aca="1" ref="AA1091" ca="1">_xlfn.IFS(AA1090="", "",
AND(AA1090=last_payment_date, OR(MONTH(AA1090)&lt;&gt;12, DAY(AA1090)&lt;&gt;31) ), DATE(YEAR(AA1090), 12, 31),
AND(MONTH(AA1090)=12, DAY(AA1090)=31, AA1090&gt;=last_payment_date), "",
AND(MONTH(AA1090)=12, DAY(AA1090)&lt;&gt;31),  EOMONTH(AA1090,0),
AND(MONTH(AA1090)=12, DAY(AA1090)=31, $AH$14="Not end"),  EDATE(AA1089,1),
AND($AH$14="Not end"), EDATE(AA1090, 1),
AND($AH$14="End"), EOMONTH(AA1090, 1)
)</f>
        <v/>
      </c>
      <c r="AB1091" s="75" t="str" cm="1">
        <f t="array" aca="1" ref="AB1091" ca="1">_xlfn.IFS(AB1090="","",
AND(AB1090=last_rou_date), "",
AND($B$3="İllik"),DATE(YEAR(AB1090)+1,MONTH(AB1090),DAY(AB1090) ),
AND($B$3="Aylıq", $AH$14="Not end"), EDATE(AB1090,1),
AND($B$3="Aylıq", $AH$14="End"), EOMONTH(AB1090,1)
)</f>
        <v/>
      </c>
      <c r="AC1091" s="75" t="str" cm="1">
        <f t="array" aca="1" ref="AC1091" ca="1">_xlfn.IFS(
AND($AN$14="Not year_end", AC1090&gt;last_rou_date), "",
AND($AN$14="Year_end", AC1090&gt;=last_rou_date), "",
AND($AN$14="Year_end"), DATE(YEAR(AC1090+1), 12, 31),
AND($AN$14="Not year_end", MONTH(AC1090)=12, DAY(AC1090)=31), DATE(YEAR(AC1089)+1, MONTH(AC1089), DAY(AC1089)),
AND($AN$14="Not year_end", OR(MONTH(AC1090)&lt;&gt;12, DAY(AC1090)&lt;&gt;31) ), DATE(YEAR(AC1090), 12, 31)
)</f>
        <v/>
      </c>
      <c r="AD1091" s="75" t="str" cm="1">
        <f t="array" aca="1" ref="AD1091" ca="1">_xlfn.IFS(AD1090="", "",
AND(AD1090=last_rou_date, OR(MONTH(AD1090)&lt;&gt;12, DAY(AD1090)&lt;&gt;31) ), DATE(YEAR(AD1090), 12, 31),
AND(MONTH(AD1090)=12, DAY(AD1090)=31, AD1090&gt;=last_rou_date), "",
AND(MONTH(AD1090)=12, DAY(AD1090)&lt;&gt;31),  EOMONTH(AD1090,0),
AND(MONTH(AD1090)=12, DAY(AD1090)=31, $AH$14="Not end"),  EDATE(AD1089,1),
AND($AH$14="Not end"), EDATE(AD1090, 1),
AND($AH$14="End"), EOMONTH(AD1090, 1)
)</f>
        <v/>
      </c>
      <c r="AE1091" s="51" t="str" cm="1">
        <f t="array" ref="AE1091">_xlfn.IFS(W1091="", "",
AND(W1091&gt;0, W1091&lt;=$B$4, $C$2="İllik artım, faiz olaraq", $D$2&gt;0, $B$3="İllik"), $B$5*((1+$D$2)^(W1091-1)),
AND(W1091&gt;0, W1091&lt;=$B$4, $C$2="İllik artım, faiz olaraq", $D$2&gt;0, $B$3="Aylıq"), $B$5*((1+$D$2)^ROUNDDOWN((W1091-1)/12,0)),
AND(W1091=1, $C$2="Aşağıdakı kimi dəyişir", ), $B$5,
AND(W1091&gt;1, W1091&lt;=$B$4, $C$2="Aşağıdakı kimi dəyişir"), IFERROR(VLOOKUP(W1091, $C$4:$D$7, 2, FALSE), AE1090),
AND(W1091&gt;0, W1091&lt;=$B$4), $B$5,
TRUE,0 )</f>
        <v/>
      </c>
      <c r="AF1091" s="51" t="str">
        <f t="shared" ca="1" si="49"/>
        <v/>
      </c>
    </row>
    <row r="1092" spans="1:32" x14ac:dyDescent="0.4">
      <c r="A1092" s="13" t="str" cm="1">
        <f t="array" aca="1" ref="A1092" ca="1">_xlfn.IFS(
AND(SUMIFS(lease_table_interest_accruals, lease_table_dates, A1091)&gt;0, COUNTIFS($E$14:E1091, "Interest accrual", $A$14:A1091, A1091)=0),  A1091,
AND(SUMIFS(lease_table_payments, lease_table_dates, A1091)&gt;0, COUNTIFS($E$14:E1091, "Payment", $A$14:A1091, A1091)=0),  A1091,
AND(SUMIFS(rou_table_deprs, rou_table_dates, A1091)&gt;0, COUNTIFS($E$14:E1091, "Depreciation", $A$14:A1091, A1091)=0),  A1091,
TRUE,  IFERROR(INDEX(rou_table_dates,  MATCH(A1091, rou_table_dates)+1, ), "")
)</f>
        <v/>
      </c>
      <c r="B1092" s="1" t="str" cm="1">
        <f t="array" aca="1" ref="B1092" ca="1">_xlfn.IFS(
AND(E1092="Payment", A1092=$B$2), $AM$14,
E1092="Payment", $AM$15,
E1092="Interest accrual", $AM$18,
E1092="Depreciation", $AM$17,
TRUE, "")</f>
        <v/>
      </c>
      <c r="C1092" s="1" t="str" cm="1">
        <f t="array" aca="1" ref="C1092" ca="1">_xlfn.IFS(
E1092="Payment", $AM$19,
E1092="Interest accrual", $AM$15,
E1092="Depreciation", $AM$16,
TRUE, "")</f>
        <v/>
      </c>
      <c r="D1092" s="1" t="str" cm="1">
        <f t="array" aca="1" ref="D1092" ca="1">_xlfn.IFS(
E1092="Payment", _xlfn.XLOOKUP(A1092, lease_table_dates, lease_table_payments, 0, 0),
E1092="Interest accrual", _xlfn.XLOOKUP(A1092, lease_table_dates, lease_table_interest_accruals, 0, 0),
E1092="Depreciation", _xlfn.XLOOKUP(A1092, rou_table_dates, rou_table_deprs, 0, 0),
TRUE, ""
)</f>
        <v/>
      </c>
      <c r="E1092" s="7" t="str" cm="1">
        <f t="array" aca="1" ref="E1092" ca="1">_xlfn.IFS(
AND(SUMIFS(lease_table_interest_accruals, lease_table_dates, A1092)&gt;0, COUNTIFS($E$14:E1091, "Interest accrual", $A$14:A1091, A1092)=0), "Interest accrual",
AND(SUMIFS(lease_table_payments, lease_table_dates, A1092)&gt;0, COUNTIFS($E$14:E1091, "Payment", $A$14:A1091, A1092)=0), "Payment",
AND(SUMIFS(rou_table_deprs, rou_table_dates, A1092)&gt;0, COUNTIFS($E$14:E1091, "Depreciation", $A$14:A1091, A1092)=0), "Depreciation",
TRUE,  ""
)</f>
        <v/>
      </c>
      <c r="G1092" s="13" t="str" cm="1">
        <f t="array" aca="1" ref="G1092" ca="1">_xlfn.IFS(
AND($B$11="Hə", $B$3="İllik"), Z1092,
AND($B$11="Hə", $B$3="Aylıq"), AA1092,
$B$11="Yox", X1092)</f>
        <v/>
      </c>
      <c r="H1092" s="1" t="str" cm="1">
        <f t="array" aca="1" ref="H1092" ca="1">_xlfn.IFS( G1092="", "",
TRUE, ROUND( H1091+I1092-J1092, 2) )</f>
        <v/>
      </c>
      <c r="I1092" s="1" t="str" cm="1">
        <f t="array" aca="1" ref="I1092" ca="1">_xlfn.IFS(G1092="", "",
G1092=last_payment_date, (J1092-H1091),
 TRUE,  -  (H1091- H1091* (1+$B$6)^ (_xlfn.DAYS(G1092,G1091)/365) )
)</f>
        <v/>
      </c>
      <c r="J1092" s="1" t="str" cm="1">
        <f t="array" aca="1" ref="J1092" ca="1">_xlfn.IFS(G1092="", "",
TRUE, _xlfn.XLOOKUP(G1092,  payment_dates, payments,0,0)
)</f>
        <v/>
      </c>
      <c r="L1092" s="8" t="str" cm="1">
        <f t="array" aca="1" ref="L1092" ca="1">_xlfn.IFS(
AND($B$11="Hə", $B$3="İllik"), AC1092,
AND($B$11="Hə", $B$3="Aylıq"), AD1092,
$B$11="Yox", AB1092)</f>
        <v/>
      </c>
      <c r="M1092" s="1" t="str" cm="1">
        <f t="array" aca="1" ref="M1092" ca="1">_xlfn.IFS( L1092="", "",
(M1091-N1092)&lt;=0.5, 0,
TRUE,  M1091-N1092)</f>
        <v/>
      </c>
      <c r="N1092" s="7" t="str" cm="1">
        <f t="array" aca="1" ref="N1092" ca="1">_xlfn.IFS(
L1092="", "",
TRUE, MIN(M1091, ROUND($M$14/ (last_rou_date - $B$2) * (L1092-L1091), 2) )
)</f>
        <v/>
      </c>
      <c r="P1092" s="59" t="str">
        <f t="shared" ca="1" si="51"/>
        <v/>
      </c>
      <c r="Q1092" s="1" t="str" cm="1">
        <f t="array" aca="1" ref="Q1092" ca="1">_xlfn.IFS(P1092="","",
$B$11="Hə", _xlfn.XLOOKUP(DATE(P1092, 12, 31), rou_table_dates, rou_table_nbvs,0, 0),
TRUE,  MAX(0, ROUND($M$14 - $M$14/ (last_rou_date - $B$2) * (DATE(P1092,12,31) - $B$2), 2) )
)</f>
        <v/>
      </c>
      <c r="R1092" s="1" t="str" cm="1">
        <f t="array" aca="1" ref="R1092" ca="1">_xlfn.IFS(P1092="","",
$B$11="Hə", _xlfn.XLOOKUP(DATE(P1092, 12, 31), lease_table_dates, lease_table_balances,0, 0),
TRUE, IFERROR( XNPV($B$6, IF(payment_dates &gt;DATE(P1092, 12, 31), payments,  0),  IF(payment_dates &gt;DATE(P1092, 12, 31), payment_dates,  DATE(P1092, 12, 31))    ),0)
)</f>
        <v/>
      </c>
      <c r="S1092" s="1" t="str" cm="1">
        <f t="array" aca="1" ref="S1092" ca="1">_xlfn.IFS(P1092="","",
TRUE,  MIN( MIN(Q1091, $M$14), ROUND($M$14/ (last_rou_date - $B$2) * (DATE(P1092,12,31) - MAX($B$2, DATE(P1092-1, 12, 31))), 2) )
)</f>
        <v/>
      </c>
      <c r="T1092" s="7" t="str" cm="1">
        <f t="array" aca="1" ref="T1092" ca="1">_xlfn.IFS(P1092="", "",
ISTEXT(R1091), R1092- (H1092 - SUMIFS( lease_table_payments, lease_table_years, P1092) -$AG$14 ),
AND(ISNUMBER(R1091), R1092&lt;&gt;""),   R1092- (R1091 - SUMIFS( lease_table_payments, lease_table_years, P1092) )
)</f>
        <v/>
      </c>
      <c r="V1092" s="64">
        <f t="shared" si="50"/>
        <v>1079</v>
      </c>
      <c r="W1092" s="51" t="str" cm="1">
        <f t="array" ref="W1092">_xlfn.IFS(
OR(W1091=$B$4, W1091=""),"",
TRUE,W1091+1
)</f>
        <v/>
      </c>
      <c r="X1092" s="51" t="str" cm="1">
        <f t="array" ref="X1092">_xlfn.IFS(X1091="","",
W1092="", "",
AND($B$3="İllik"),DATE(YEAR(X1091)+1,MONTH(X1091),DAY(X1091) ),
AND($B$3="Aylıq", $AH$14="Not end"), EDATE(X1091,1),
AND($B$3="Aylıq", $AH$14="End"), EOMONTH(X1091,1)
)</f>
        <v/>
      </c>
      <c r="Y1092" s="51" t="str" cm="1">
        <f t="array" aca="1" ref="Y1092" ca="1">_xlfn.IFS(
AND($B$7="Dövrün əvvəlində", Y1091&lt;=last_rou_date), DATE(YEAR(Y1091)+1, 12, 31),
AND($B$7="Dövrün sonunda", Y1091&lt;=last_payment_date), DATE(YEAR(Y1091)+1, 12, 31),
TRUE, ""
)</f>
        <v/>
      </c>
      <c r="Z1092" s="75" t="str" cm="1">
        <f t="array" aca="1" ref="Z1092" ca="1">_xlfn.IFS(
AND($AN$14="Not year_end", Z1091&gt;last_payment_date), "",
AND($AN$14="Year_end", Z1091&gt;=last_payment_date), "",
AND($AN$14="Year_end"), DATE(YEAR(Z1091+1), 12, 31),
AND($AN$14="Not year_end", MONTH(Z1091)=12, DAY(Z1091)=31), DATE(YEAR(Z1090)+1, MONTH(Z1090), DAY(Z1090)),
AND($AN$14="Not year_end", OR(MONTH(Z1091)&lt;&gt;12, DAY(Z1091)&lt;&gt;31) ), DATE(YEAR(Z1091), 12, 31)
)</f>
        <v/>
      </c>
      <c r="AA1092" s="75" t="str" cm="1">
        <f t="array" aca="1" ref="AA1092" ca="1">_xlfn.IFS(AA1091="", "",
AND(AA1091=last_payment_date, OR(MONTH(AA1091)&lt;&gt;12, DAY(AA1091)&lt;&gt;31) ), DATE(YEAR(AA1091), 12, 31),
AND(MONTH(AA1091)=12, DAY(AA1091)=31, AA1091&gt;=last_payment_date), "",
AND(MONTH(AA1091)=12, DAY(AA1091)&lt;&gt;31),  EOMONTH(AA1091,0),
AND(MONTH(AA1091)=12, DAY(AA1091)=31, $AH$14="Not end"),  EDATE(AA1090,1),
AND($AH$14="Not end"), EDATE(AA1091, 1),
AND($AH$14="End"), EOMONTH(AA1091, 1)
)</f>
        <v/>
      </c>
      <c r="AB1092" s="75" t="str" cm="1">
        <f t="array" aca="1" ref="AB1092" ca="1">_xlfn.IFS(AB1091="","",
AND(AB1091=last_rou_date), "",
AND($B$3="İllik"),DATE(YEAR(AB1091)+1,MONTH(AB1091),DAY(AB1091) ),
AND($B$3="Aylıq", $AH$14="Not end"), EDATE(AB1091,1),
AND($B$3="Aylıq", $AH$14="End"), EOMONTH(AB1091,1)
)</f>
        <v/>
      </c>
      <c r="AC1092" s="75" t="str" cm="1">
        <f t="array" aca="1" ref="AC1092" ca="1">_xlfn.IFS(
AND($AN$14="Not year_end", AC1091&gt;last_rou_date), "",
AND($AN$14="Year_end", AC1091&gt;=last_rou_date), "",
AND($AN$14="Year_end"), DATE(YEAR(AC1091+1), 12, 31),
AND($AN$14="Not year_end", MONTH(AC1091)=12, DAY(AC1091)=31), DATE(YEAR(AC1090)+1, MONTH(AC1090), DAY(AC1090)),
AND($AN$14="Not year_end", OR(MONTH(AC1091)&lt;&gt;12, DAY(AC1091)&lt;&gt;31) ), DATE(YEAR(AC1091), 12, 31)
)</f>
        <v/>
      </c>
      <c r="AD1092" s="75" t="str" cm="1">
        <f t="array" aca="1" ref="AD1092" ca="1">_xlfn.IFS(AD1091="", "",
AND(AD1091=last_rou_date, OR(MONTH(AD1091)&lt;&gt;12, DAY(AD1091)&lt;&gt;31) ), DATE(YEAR(AD1091), 12, 31),
AND(MONTH(AD1091)=12, DAY(AD1091)=31, AD1091&gt;=last_rou_date), "",
AND(MONTH(AD1091)=12, DAY(AD1091)&lt;&gt;31),  EOMONTH(AD1091,0),
AND(MONTH(AD1091)=12, DAY(AD1091)=31, $AH$14="Not end"),  EDATE(AD1090,1),
AND($AH$14="Not end"), EDATE(AD1091, 1),
AND($AH$14="End"), EOMONTH(AD1091, 1)
)</f>
        <v/>
      </c>
      <c r="AE1092" s="51" t="str" cm="1">
        <f t="array" ref="AE1092">_xlfn.IFS(W1092="", "",
AND(W1092&gt;0, W1092&lt;=$B$4, $C$2="İllik artım, faiz olaraq", $D$2&gt;0, $B$3="İllik"), $B$5*((1+$D$2)^(W1092-1)),
AND(W1092&gt;0, W1092&lt;=$B$4, $C$2="İllik artım, faiz olaraq", $D$2&gt;0, $B$3="Aylıq"), $B$5*((1+$D$2)^ROUNDDOWN((W1092-1)/12,0)),
AND(W1092=1, $C$2="Aşağıdakı kimi dəyişir", ), $B$5,
AND(W1092&gt;1, W1092&lt;=$B$4, $C$2="Aşağıdakı kimi dəyişir"), IFERROR(VLOOKUP(W1092, $C$4:$D$7, 2, FALSE), AE1091),
AND(W1092&gt;0, W1092&lt;=$B$4), $B$5,
TRUE,0 )</f>
        <v/>
      </c>
      <c r="AF1092" s="51" t="str">
        <f t="shared" ca="1" si="49"/>
        <v/>
      </c>
    </row>
    <row r="1093" spans="1:32" x14ac:dyDescent="0.4">
      <c r="A1093" s="13" t="str" cm="1">
        <f t="array" aca="1" ref="A1093" ca="1">_xlfn.IFS(
AND(SUMIFS(lease_table_interest_accruals, lease_table_dates, A1092)&gt;0, COUNTIFS($E$14:E1092, "Interest accrual", $A$14:A1092, A1092)=0),  A1092,
AND(SUMIFS(lease_table_payments, lease_table_dates, A1092)&gt;0, COUNTIFS($E$14:E1092, "Payment", $A$14:A1092, A1092)=0),  A1092,
AND(SUMIFS(rou_table_deprs, rou_table_dates, A1092)&gt;0, COUNTIFS($E$14:E1092, "Depreciation", $A$14:A1092, A1092)=0),  A1092,
TRUE,  IFERROR(INDEX(rou_table_dates,  MATCH(A1092, rou_table_dates)+1, ), "")
)</f>
        <v/>
      </c>
      <c r="B1093" s="1" t="str" cm="1">
        <f t="array" aca="1" ref="B1093" ca="1">_xlfn.IFS(
AND(E1093="Payment", A1093=$B$2), $AM$14,
E1093="Payment", $AM$15,
E1093="Interest accrual", $AM$18,
E1093="Depreciation", $AM$17,
TRUE, "")</f>
        <v/>
      </c>
      <c r="C1093" s="1" t="str" cm="1">
        <f t="array" aca="1" ref="C1093" ca="1">_xlfn.IFS(
E1093="Payment", $AM$19,
E1093="Interest accrual", $AM$15,
E1093="Depreciation", $AM$16,
TRUE, "")</f>
        <v/>
      </c>
      <c r="D1093" s="1" t="str" cm="1">
        <f t="array" aca="1" ref="D1093" ca="1">_xlfn.IFS(
E1093="Payment", _xlfn.XLOOKUP(A1093, lease_table_dates, lease_table_payments, 0, 0),
E1093="Interest accrual", _xlfn.XLOOKUP(A1093, lease_table_dates, lease_table_interest_accruals, 0, 0),
E1093="Depreciation", _xlfn.XLOOKUP(A1093, rou_table_dates, rou_table_deprs, 0, 0),
TRUE, ""
)</f>
        <v/>
      </c>
      <c r="E1093" s="7" t="str" cm="1">
        <f t="array" aca="1" ref="E1093" ca="1">_xlfn.IFS(
AND(SUMIFS(lease_table_interest_accruals, lease_table_dates, A1093)&gt;0, COUNTIFS($E$14:E1092, "Interest accrual", $A$14:A1092, A1093)=0), "Interest accrual",
AND(SUMIFS(lease_table_payments, lease_table_dates, A1093)&gt;0, COUNTIFS($E$14:E1092, "Payment", $A$14:A1092, A1093)=0), "Payment",
AND(SUMIFS(rou_table_deprs, rou_table_dates, A1093)&gt;0, COUNTIFS($E$14:E1092, "Depreciation", $A$14:A1092, A1093)=0), "Depreciation",
TRUE,  ""
)</f>
        <v/>
      </c>
      <c r="G1093" s="13" t="str" cm="1">
        <f t="array" aca="1" ref="G1093" ca="1">_xlfn.IFS(
AND($B$11="Hə", $B$3="İllik"), Z1093,
AND($B$11="Hə", $B$3="Aylıq"), AA1093,
$B$11="Yox", X1093)</f>
        <v/>
      </c>
      <c r="H1093" s="1" t="str" cm="1">
        <f t="array" aca="1" ref="H1093" ca="1">_xlfn.IFS( G1093="", "",
TRUE, ROUND( H1092+I1093-J1093, 2) )</f>
        <v/>
      </c>
      <c r="I1093" s="1" t="str" cm="1">
        <f t="array" aca="1" ref="I1093" ca="1">_xlfn.IFS(G1093="", "",
G1093=last_payment_date, (J1093-H1092),
 TRUE,  -  (H1092- H1092* (1+$B$6)^ (_xlfn.DAYS(G1093,G1092)/365) )
)</f>
        <v/>
      </c>
      <c r="J1093" s="1" t="str" cm="1">
        <f t="array" aca="1" ref="J1093" ca="1">_xlfn.IFS(G1093="", "",
TRUE, _xlfn.XLOOKUP(G1093,  payment_dates, payments,0,0)
)</f>
        <v/>
      </c>
      <c r="L1093" s="8" t="str" cm="1">
        <f t="array" aca="1" ref="L1093" ca="1">_xlfn.IFS(
AND($B$11="Hə", $B$3="İllik"), AC1093,
AND($B$11="Hə", $B$3="Aylıq"), AD1093,
$B$11="Yox", AB1093)</f>
        <v/>
      </c>
      <c r="M1093" s="1" t="str" cm="1">
        <f t="array" aca="1" ref="M1093" ca="1">_xlfn.IFS( L1093="", "",
(M1092-N1093)&lt;=0.5, 0,
TRUE,  M1092-N1093)</f>
        <v/>
      </c>
      <c r="N1093" s="7" t="str" cm="1">
        <f t="array" aca="1" ref="N1093" ca="1">_xlfn.IFS(
L1093="", "",
TRUE, MIN(M1092, ROUND($M$14/ (last_rou_date - $B$2) * (L1093-L1092), 2) )
)</f>
        <v/>
      </c>
      <c r="P1093" s="59" t="str">
        <f t="shared" ca="1" si="51"/>
        <v/>
      </c>
      <c r="Q1093" s="1" t="str" cm="1">
        <f t="array" aca="1" ref="Q1093" ca="1">_xlfn.IFS(P1093="","",
$B$11="Hə", _xlfn.XLOOKUP(DATE(P1093, 12, 31), rou_table_dates, rou_table_nbvs,0, 0),
TRUE,  MAX(0, ROUND($M$14 - $M$14/ (last_rou_date - $B$2) * (DATE(P1093,12,31) - $B$2), 2) )
)</f>
        <v/>
      </c>
      <c r="R1093" s="1" t="str" cm="1">
        <f t="array" aca="1" ref="R1093" ca="1">_xlfn.IFS(P1093="","",
$B$11="Hə", _xlfn.XLOOKUP(DATE(P1093, 12, 31), lease_table_dates, lease_table_balances,0, 0),
TRUE, IFERROR( XNPV($B$6, IF(payment_dates &gt;DATE(P1093, 12, 31), payments,  0),  IF(payment_dates &gt;DATE(P1093, 12, 31), payment_dates,  DATE(P1093, 12, 31))    ),0)
)</f>
        <v/>
      </c>
      <c r="S1093" s="1" t="str" cm="1">
        <f t="array" aca="1" ref="S1093" ca="1">_xlfn.IFS(P1093="","",
TRUE,  MIN( MIN(Q1092, $M$14), ROUND($M$14/ (last_rou_date - $B$2) * (DATE(P1093,12,31) - MAX($B$2, DATE(P1093-1, 12, 31))), 2) )
)</f>
        <v/>
      </c>
      <c r="T1093" s="7" t="str" cm="1">
        <f t="array" aca="1" ref="T1093" ca="1">_xlfn.IFS(P1093="", "",
ISTEXT(R1092), R1093- (H1093 - SUMIFS( lease_table_payments, lease_table_years, P1093) -$AG$14 ),
AND(ISNUMBER(R1092), R1093&lt;&gt;""),   R1093- (R1092 - SUMIFS( lease_table_payments, lease_table_years, P1093) )
)</f>
        <v/>
      </c>
      <c r="V1093" s="64">
        <f t="shared" si="50"/>
        <v>1080</v>
      </c>
      <c r="W1093" s="51" t="str" cm="1">
        <f t="array" ref="W1093">_xlfn.IFS(
OR(W1092=$B$4, W1092=""),"",
TRUE,W1092+1
)</f>
        <v/>
      </c>
      <c r="X1093" s="51" t="str" cm="1">
        <f t="array" ref="X1093">_xlfn.IFS(X1092="","",
W1093="", "",
AND($B$3="İllik"),DATE(YEAR(X1092)+1,MONTH(X1092),DAY(X1092) ),
AND($B$3="Aylıq", $AH$14="Not end"), EDATE(X1092,1),
AND($B$3="Aylıq", $AH$14="End"), EOMONTH(X1092,1)
)</f>
        <v/>
      </c>
      <c r="Y1093" s="51" t="str" cm="1">
        <f t="array" aca="1" ref="Y1093" ca="1">_xlfn.IFS(
AND($B$7="Dövrün əvvəlində", Y1092&lt;=last_rou_date), DATE(YEAR(Y1092)+1, 12, 31),
AND($B$7="Dövrün sonunda", Y1092&lt;=last_payment_date), DATE(YEAR(Y1092)+1, 12, 31),
TRUE, ""
)</f>
        <v/>
      </c>
      <c r="Z1093" s="75" t="str" cm="1">
        <f t="array" aca="1" ref="Z1093" ca="1">_xlfn.IFS(
AND($AN$14="Not year_end", Z1092&gt;last_payment_date), "",
AND($AN$14="Year_end", Z1092&gt;=last_payment_date), "",
AND($AN$14="Year_end"), DATE(YEAR(Z1092+1), 12, 31),
AND($AN$14="Not year_end", MONTH(Z1092)=12, DAY(Z1092)=31), DATE(YEAR(Z1091)+1, MONTH(Z1091), DAY(Z1091)),
AND($AN$14="Not year_end", OR(MONTH(Z1092)&lt;&gt;12, DAY(Z1092)&lt;&gt;31) ), DATE(YEAR(Z1092), 12, 31)
)</f>
        <v/>
      </c>
      <c r="AA1093" s="75" t="str" cm="1">
        <f t="array" aca="1" ref="AA1093" ca="1">_xlfn.IFS(AA1092="", "",
AND(AA1092=last_payment_date, OR(MONTH(AA1092)&lt;&gt;12, DAY(AA1092)&lt;&gt;31) ), DATE(YEAR(AA1092), 12, 31),
AND(MONTH(AA1092)=12, DAY(AA1092)=31, AA1092&gt;=last_payment_date), "",
AND(MONTH(AA1092)=12, DAY(AA1092)&lt;&gt;31),  EOMONTH(AA1092,0),
AND(MONTH(AA1092)=12, DAY(AA1092)=31, $AH$14="Not end"),  EDATE(AA1091,1),
AND($AH$14="Not end"), EDATE(AA1092, 1),
AND($AH$14="End"), EOMONTH(AA1092, 1)
)</f>
        <v/>
      </c>
      <c r="AB1093" s="75" t="str" cm="1">
        <f t="array" aca="1" ref="AB1093" ca="1">_xlfn.IFS(AB1092="","",
AND(AB1092=last_rou_date), "",
AND($B$3="İllik"),DATE(YEAR(AB1092)+1,MONTH(AB1092),DAY(AB1092) ),
AND($B$3="Aylıq", $AH$14="Not end"), EDATE(AB1092,1),
AND($B$3="Aylıq", $AH$14="End"), EOMONTH(AB1092,1)
)</f>
        <v/>
      </c>
      <c r="AC1093" s="75" t="str" cm="1">
        <f t="array" aca="1" ref="AC1093" ca="1">_xlfn.IFS(
AND($AN$14="Not year_end", AC1092&gt;last_rou_date), "",
AND($AN$14="Year_end", AC1092&gt;=last_rou_date), "",
AND($AN$14="Year_end"), DATE(YEAR(AC1092+1), 12, 31),
AND($AN$14="Not year_end", MONTH(AC1092)=12, DAY(AC1092)=31), DATE(YEAR(AC1091)+1, MONTH(AC1091), DAY(AC1091)),
AND($AN$14="Not year_end", OR(MONTH(AC1092)&lt;&gt;12, DAY(AC1092)&lt;&gt;31) ), DATE(YEAR(AC1092), 12, 31)
)</f>
        <v/>
      </c>
      <c r="AD1093" s="75" t="str" cm="1">
        <f t="array" aca="1" ref="AD1093" ca="1">_xlfn.IFS(AD1092="", "",
AND(AD1092=last_rou_date, OR(MONTH(AD1092)&lt;&gt;12, DAY(AD1092)&lt;&gt;31) ), DATE(YEAR(AD1092), 12, 31),
AND(MONTH(AD1092)=12, DAY(AD1092)=31, AD1092&gt;=last_rou_date), "",
AND(MONTH(AD1092)=12, DAY(AD1092)&lt;&gt;31),  EOMONTH(AD1092,0),
AND(MONTH(AD1092)=12, DAY(AD1092)=31, $AH$14="Not end"),  EDATE(AD1091,1),
AND($AH$14="Not end"), EDATE(AD1092, 1),
AND($AH$14="End"), EOMONTH(AD1092, 1)
)</f>
        <v/>
      </c>
      <c r="AE1093" s="51" t="str" cm="1">
        <f t="array" ref="AE1093">_xlfn.IFS(W1093="", "",
AND(W1093&gt;0, W1093&lt;=$B$4, $C$2="İllik artım, faiz olaraq", $D$2&gt;0, $B$3="İllik"), $B$5*((1+$D$2)^(W1093-1)),
AND(W1093&gt;0, W1093&lt;=$B$4, $C$2="İllik artım, faiz olaraq", $D$2&gt;0, $B$3="Aylıq"), $B$5*((1+$D$2)^ROUNDDOWN((W1093-1)/12,0)),
AND(W1093=1, $C$2="Aşağıdakı kimi dəyişir", ), $B$5,
AND(W1093&gt;1, W1093&lt;=$B$4, $C$2="Aşağıdakı kimi dəyişir"), IFERROR(VLOOKUP(W1093, $C$4:$D$7, 2, FALSE), AE1092),
AND(W1093&gt;0, W1093&lt;=$B$4), $B$5,
TRUE,0 )</f>
        <v/>
      </c>
      <c r="AF1093" s="51" t="str">
        <f t="shared" ca="1" si="49"/>
        <v/>
      </c>
    </row>
    <row r="1094" spans="1:32" x14ac:dyDescent="0.4">
      <c r="A1094" s="13" t="str" cm="1">
        <f t="array" aca="1" ref="A1094" ca="1">_xlfn.IFS(
AND(SUMIFS(lease_table_interest_accruals, lease_table_dates, A1093)&gt;0, COUNTIFS($E$14:E1093, "Interest accrual", $A$14:A1093, A1093)=0),  A1093,
AND(SUMIFS(lease_table_payments, lease_table_dates, A1093)&gt;0, COUNTIFS($E$14:E1093, "Payment", $A$14:A1093, A1093)=0),  A1093,
AND(SUMIFS(rou_table_deprs, rou_table_dates, A1093)&gt;0, COUNTIFS($E$14:E1093, "Depreciation", $A$14:A1093, A1093)=0),  A1093,
TRUE,  IFERROR(INDEX(rou_table_dates,  MATCH(A1093, rou_table_dates)+1, ), "")
)</f>
        <v/>
      </c>
      <c r="B1094" s="1" t="str" cm="1">
        <f t="array" aca="1" ref="B1094" ca="1">_xlfn.IFS(
AND(E1094="Payment", A1094=$B$2), $AM$14,
E1094="Payment", $AM$15,
E1094="Interest accrual", $AM$18,
E1094="Depreciation", $AM$17,
TRUE, "")</f>
        <v/>
      </c>
      <c r="C1094" s="1" t="str" cm="1">
        <f t="array" aca="1" ref="C1094" ca="1">_xlfn.IFS(
E1094="Payment", $AM$19,
E1094="Interest accrual", $AM$15,
E1094="Depreciation", $AM$16,
TRUE, "")</f>
        <v/>
      </c>
      <c r="D1094" s="1" t="str" cm="1">
        <f t="array" aca="1" ref="D1094" ca="1">_xlfn.IFS(
E1094="Payment", _xlfn.XLOOKUP(A1094, lease_table_dates, lease_table_payments, 0, 0),
E1094="Interest accrual", _xlfn.XLOOKUP(A1094, lease_table_dates, lease_table_interest_accruals, 0, 0),
E1094="Depreciation", _xlfn.XLOOKUP(A1094, rou_table_dates, rou_table_deprs, 0, 0),
TRUE, ""
)</f>
        <v/>
      </c>
      <c r="E1094" s="7" t="str" cm="1">
        <f t="array" aca="1" ref="E1094" ca="1">_xlfn.IFS(
AND(SUMIFS(lease_table_interest_accruals, lease_table_dates, A1094)&gt;0, COUNTIFS($E$14:E1093, "Interest accrual", $A$14:A1093, A1094)=0), "Interest accrual",
AND(SUMIFS(lease_table_payments, lease_table_dates, A1094)&gt;0, COUNTIFS($E$14:E1093, "Payment", $A$14:A1093, A1094)=0), "Payment",
AND(SUMIFS(rou_table_deprs, rou_table_dates, A1094)&gt;0, COUNTIFS($E$14:E1093, "Depreciation", $A$14:A1093, A1094)=0), "Depreciation",
TRUE,  ""
)</f>
        <v/>
      </c>
      <c r="G1094" s="13" t="str" cm="1">
        <f t="array" aca="1" ref="G1094" ca="1">_xlfn.IFS(
AND($B$11="Hə", $B$3="İllik"), Z1094,
AND($B$11="Hə", $B$3="Aylıq"), AA1094,
$B$11="Yox", X1094)</f>
        <v/>
      </c>
      <c r="H1094" s="1" t="str" cm="1">
        <f t="array" aca="1" ref="H1094" ca="1">_xlfn.IFS( G1094="", "",
TRUE, ROUND( H1093+I1094-J1094, 2) )</f>
        <v/>
      </c>
      <c r="I1094" s="1" t="str" cm="1">
        <f t="array" aca="1" ref="I1094" ca="1">_xlfn.IFS(G1094="", "",
G1094=last_payment_date, (J1094-H1093),
 TRUE,  -  (H1093- H1093* (1+$B$6)^ (_xlfn.DAYS(G1094,G1093)/365) )
)</f>
        <v/>
      </c>
      <c r="J1094" s="1" t="str" cm="1">
        <f t="array" aca="1" ref="J1094" ca="1">_xlfn.IFS(G1094="", "",
TRUE, _xlfn.XLOOKUP(G1094,  payment_dates, payments,0,0)
)</f>
        <v/>
      </c>
      <c r="L1094" s="8" t="str" cm="1">
        <f t="array" aca="1" ref="L1094" ca="1">_xlfn.IFS(
AND($B$11="Hə", $B$3="İllik"), AC1094,
AND($B$11="Hə", $B$3="Aylıq"), AD1094,
$B$11="Yox", AB1094)</f>
        <v/>
      </c>
      <c r="M1094" s="1" t="str" cm="1">
        <f t="array" aca="1" ref="M1094" ca="1">_xlfn.IFS( L1094="", "",
(M1093-N1094)&lt;=0.5, 0,
TRUE,  M1093-N1094)</f>
        <v/>
      </c>
      <c r="N1094" s="7" t="str" cm="1">
        <f t="array" aca="1" ref="N1094" ca="1">_xlfn.IFS(
L1094="", "",
TRUE, MIN(M1093, ROUND($M$14/ (last_rou_date - $B$2) * (L1094-L1093), 2) )
)</f>
        <v/>
      </c>
      <c r="P1094" s="59" t="str">
        <f t="shared" ca="1" si="51"/>
        <v/>
      </c>
      <c r="Q1094" s="1" t="str" cm="1">
        <f t="array" aca="1" ref="Q1094" ca="1">_xlfn.IFS(P1094="","",
$B$11="Hə", _xlfn.XLOOKUP(DATE(P1094, 12, 31), rou_table_dates, rou_table_nbvs,0, 0),
TRUE,  MAX(0, ROUND($M$14 - $M$14/ (last_rou_date - $B$2) * (DATE(P1094,12,31) - $B$2), 2) )
)</f>
        <v/>
      </c>
      <c r="R1094" s="1" t="str" cm="1">
        <f t="array" aca="1" ref="R1094" ca="1">_xlfn.IFS(P1094="","",
$B$11="Hə", _xlfn.XLOOKUP(DATE(P1094, 12, 31), lease_table_dates, lease_table_balances,0, 0),
TRUE, IFERROR( XNPV($B$6, IF(payment_dates &gt;DATE(P1094, 12, 31), payments,  0),  IF(payment_dates &gt;DATE(P1094, 12, 31), payment_dates,  DATE(P1094, 12, 31))    ),0)
)</f>
        <v/>
      </c>
      <c r="S1094" s="1" t="str" cm="1">
        <f t="array" aca="1" ref="S1094" ca="1">_xlfn.IFS(P1094="","",
TRUE,  MIN( MIN(Q1093, $M$14), ROUND($M$14/ (last_rou_date - $B$2) * (DATE(P1094,12,31) - MAX($B$2, DATE(P1094-1, 12, 31))), 2) )
)</f>
        <v/>
      </c>
      <c r="T1094" s="7" t="str" cm="1">
        <f t="array" aca="1" ref="T1094" ca="1">_xlfn.IFS(P1094="", "",
ISTEXT(R1093), R1094- (H1094 - SUMIFS( lease_table_payments, lease_table_years, P1094) -$AG$14 ),
AND(ISNUMBER(R1093), R1094&lt;&gt;""),   R1094- (R1093 - SUMIFS( lease_table_payments, lease_table_years, P1094) )
)</f>
        <v/>
      </c>
      <c r="V1094" s="64">
        <f t="shared" si="50"/>
        <v>1081</v>
      </c>
      <c r="W1094" s="51" t="str" cm="1">
        <f t="array" ref="W1094">_xlfn.IFS(
OR(W1093=$B$4, W1093=""),"",
TRUE,W1093+1
)</f>
        <v/>
      </c>
      <c r="X1094" s="51" t="str" cm="1">
        <f t="array" ref="X1094">_xlfn.IFS(X1093="","",
W1094="", "",
AND($B$3="İllik"),DATE(YEAR(X1093)+1,MONTH(X1093),DAY(X1093) ),
AND($B$3="Aylıq", $AH$14="Not end"), EDATE(X1093,1),
AND($B$3="Aylıq", $AH$14="End"), EOMONTH(X1093,1)
)</f>
        <v/>
      </c>
      <c r="Y1094" s="51" t="str" cm="1">
        <f t="array" aca="1" ref="Y1094" ca="1">_xlfn.IFS(
AND($B$7="Dövrün əvvəlində", Y1093&lt;=last_rou_date), DATE(YEAR(Y1093)+1, 12, 31),
AND($B$7="Dövrün sonunda", Y1093&lt;=last_payment_date), DATE(YEAR(Y1093)+1, 12, 31),
TRUE, ""
)</f>
        <v/>
      </c>
      <c r="Z1094" s="75" t="str" cm="1">
        <f t="array" aca="1" ref="Z1094" ca="1">_xlfn.IFS(
AND($AN$14="Not year_end", Z1093&gt;last_payment_date), "",
AND($AN$14="Year_end", Z1093&gt;=last_payment_date), "",
AND($AN$14="Year_end"), DATE(YEAR(Z1093+1), 12, 31),
AND($AN$14="Not year_end", MONTH(Z1093)=12, DAY(Z1093)=31), DATE(YEAR(Z1092)+1, MONTH(Z1092), DAY(Z1092)),
AND($AN$14="Not year_end", OR(MONTH(Z1093)&lt;&gt;12, DAY(Z1093)&lt;&gt;31) ), DATE(YEAR(Z1093), 12, 31)
)</f>
        <v/>
      </c>
      <c r="AA1094" s="75" t="str" cm="1">
        <f t="array" aca="1" ref="AA1094" ca="1">_xlfn.IFS(AA1093="", "",
AND(AA1093=last_payment_date, OR(MONTH(AA1093)&lt;&gt;12, DAY(AA1093)&lt;&gt;31) ), DATE(YEAR(AA1093), 12, 31),
AND(MONTH(AA1093)=12, DAY(AA1093)=31, AA1093&gt;=last_payment_date), "",
AND(MONTH(AA1093)=12, DAY(AA1093)&lt;&gt;31),  EOMONTH(AA1093,0),
AND(MONTH(AA1093)=12, DAY(AA1093)=31, $AH$14="Not end"),  EDATE(AA1092,1),
AND($AH$14="Not end"), EDATE(AA1093, 1),
AND($AH$14="End"), EOMONTH(AA1093, 1)
)</f>
        <v/>
      </c>
      <c r="AB1094" s="75" t="str" cm="1">
        <f t="array" aca="1" ref="AB1094" ca="1">_xlfn.IFS(AB1093="","",
AND(AB1093=last_rou_date), "",
AND($B$3="İllik"),DATE(YEAR(AB1093)+1,MONTH(AB1093),DAY(AB1093) ),
AND($B$3="Aylıq", $AH$14="Not end"), EDATE(AB1093,1),
AND($B$3="Aylıq", $AH$14="End"), EOMONTH(AB1093,1)
)</f>
        <v/>
      </c>
      <c r="AC1094" s="75" t="str" cm="1">
        <f t="array" aca="1" ref="AC1094" ca="1">_xlfn.IFS(
AND($AN$14="Not year_end", AC1093&gt;last_rou_date), "",
AND($AN$14="Year_end", AC1093&gt;=last_rou_date), "",
AND($AN$14="Year_end"), DATE(YEAR(AC1093+1), 12, 31),
AND($AN$14="Not year_end", MONTH(AC1093)=12, DAY(AC1093)=31), DATE(YEAR(AC1092)+1, MONTH(AC1092), DAY(AC1092)),
AND($AN$14="Not year_end", OR(MONTH(AC1093)&lt;&gt;12, DAY(AC1093)&lt;&gt;31) ), DATE(YEAR(AC1093), 12, 31)
)</f>
        <v/>
      </c>
      <c r="AD1094" s="75" t="str" cm="1">
        <f t="array" aca="1" ref="AD1094" ca="1">_xlfn.IFS(AD1093="", "",
AND(AD1093=last_rou_date, OR(MONTH(AD1093)&lt;&gt;12, DAY(AD1093)&lt;&gt;31) ), DATE(YEAR(AD1093), 12, 31),
AND(MONTH(AD1093)=12, DAY(AD1093)=31, AD1093&gt;=last_rou_date), "",
AND(MONTH(AD1093)=12, DAY(AD1093)&lt;&gt;31),  EOMONTH(AD1093,0),
AND(MONTH(AD1093)=12, DAY(AD1093)=31, $AH$14="Not end"),  EDATE(AD1092,1),
AND($AH$14="Not end"), EDATE(AD1093, 1),
AND($AH$14="End"), EOMONTH(AD1093, 1)
)</f>
        <v/>
      </c>
      <c r="AE1094" s="51" t="str" cm="1">
        <f t="array" ref="AE1094">_xlfn.IFS(W1094="", "",
AND(W1094&gt;0, W1094&lt;=$B$4, $C$2="İllik artım, faiz olaraq", $D$2&gt;0, $B$3="İllik"), $B$5*((1+$D$2)^(W1094-1)),
AND(W1094&gt;0, W1094&lt;=$B$4, $C$2="İllik artım, faiz olaraq", $D$2&gt;0, $B$3="Aylıq"), $B$5*((1+$D$2)^ROUNDDOWN((W1094-1)/12,0)),
AND(W1094=1, $C$2="Aşağıdakı kimi dəyişir", ), $B$5,
AND(W1094&gt;1, W1094&lt;=$B$4, $C$2="Aşağıdakı kimi dəyişir"), IFERROR(VLOOKUP(W1094, $C$4:$D$7, 2, FALSE), AE1093),
AND(W1094&gt;0, W1094&lt;=$B$4), $B$5,
TRUE,0 )</f>
        <v/>
      </c>
      <c r="AF1094" s="51" t="str">
        <f t="shared" ca="1" si="49"/>
        <v/>
      </c>
    </row>
    <row r="1095" spans="1:32" x14ac:dyDescent="0.4">
      <c r="A1095" s="13" t="str" cm="1">
        <f t="array" aca="1" ref="A1095" ca="1">_xlfn.IFS(
AND(SUMIFS(lease_table_interest_accruals, lease_table_dates, A1094)&gt;0, COUNTIFS($E$14:E1094, "Interest accrual", $A$14:A1094, A1094)=0),  A1094,
AND(SUMIFS(lease_table_payments, lease_table_dates, A1094)&gt;0, COUNTIFS($E$14:E1094, "Payment", $A$14:A1094, A1094)=0),  A1094,
AND(SUMIFS(rou_table_deprs, rou_table_dates, A1094)&gt;0, COUNTIFS($E$14:E1094, "Depreciation", $A$14:A1094, A1094)=0),  A1094,
TRUE,  IFERROR(INDEX(rou_table_dates,  MATCH(A1094, rou_table_dates)+1, ), "")
)</f>
        <v/>
      </c>
      <c r="B1095" s="1" t="str" cm="1">
        <f t="array" aca="1" ref="B1095" ca="1">_xlfn.IFS(
AND(E1095="Payment", A1095=$B$2), $AM$14,
E1095="Payment", $AM$15,
E1095="Interest accrual", $AM$18,
E1095="Depreciation", $AM$17,
TRUE, "")</f>
        <v/>
      </c>
      <c r="C1095" s="1" t="str" cm="1">
        <f t="array" aca="1" ref="C1095" ca="1">_xlfn.IFS(
E1095="Payment", $AM$19,
E1095="Interest accrual", $AM$15,
E1095="Depreciation", $AM$16,
TRUE, "")</f>
        <v/>
      </c>
      <c r="D1095" s="1" t="str" cm="1">
        <f t="array" aca="1" ref="D1095" ca="1">_xlfn.IFS(
E1095="Payment", _xlfn.XLOOKUP(A1095, lease_table_dates, lease_table_payments, 0, 0),
E1095="Interest accrual", _xlfn.XLOOKUP(A1095, lease_table_dates, lease_table_interest_accruals, 0, 0),
E1095="Depreciation", _xlfn.XLOOKUP(A1095, rou_table_dates, rou_table_deprs, 0, 0),
TRUE, ""
)</f>
        <v/>
      </c>
      <c r="E1095" s="7" t="str" cm="1">
        <f t="array" aca="1" ref="E1095" ca="1">_xlfn.IFS(
AND(SUMIFS(lease_table_interest_accruals, lease_table_dates, A1095)&gt;0, COUNTIFS($E$14:E1094, "Interest accrual", $A$14:A1094, A1095)=0), "Interest accrual",
AND(SUMIFS(lease_table_payments, lease_table_dates, A1095)&gt;0, COUNTIFS($E$14:E1094, "Payment", $A$14:A1094, A1095)=0), "Payment",
AND(SUMIFS(rou_table_deprs, rou_table_dates, A1095)&gt;0, COUNTIFS($E$14:E1094, "Depreciation", $A$14:A1094, A1095)=0), "Depreciation",
TRUE,  ""
)</f>
        <v/>
      </c>
      <c r="G1095" s="13" t="str" cm="1">
        <f t="array" aca="1" ref="G1095" ca="1">_xlfn.IFS(
AND($B$11="Hə", $B$3="İllik"), Z1095,
AND($B$11="Hə", $B$3="Aylıq"), AA1095,
$B$11="Yox", X1095)</f>
        <v/>
      </c>
      <c r="H1095" s="1" t="str" cm="1">
        <f t="array" aca="1" ref="H1095" ca="1">_xlfn.IFS( G1095="", "",
TRUE, ROUND( H1094+I1095-J1095, 2) )</f>
        <v/>
      </c>
      <c r="I1095" s="1" t="str" cm="1">
        <f t="array" aca="1" ref="I1095" ca="1">_xlfn.IFS(G1095="", "",
G1095=last_payment_date, (J1095-H1094),
 TRUE,  -  (H1094- H1094* (1+$B$6)^ (_xlfn.DAYS(G1095,G1094)/365) )
)</f>
        <v/>
      </c>
      <c r="J1095" s="1" t="str" cm="1">
        <f t="array" aca="1" ref="J1095" ca="1">_xlfn.IFS(G1095="", "",
TRUE, _xlfn.XLOOKUP(G1095,  payment_dates, payments,0,0)
)</f>
        <v/>
      </c>
      <c r="L1095" s="8" t="str" cm="1">
        <f t="array" aca="1" ref="L1095" ca="1">_xlfn.IFS(
AND($B$11="Hə", $B$3="İllik"), AC1095,
AND($B$11="Hə", $B$3="Aylıq"), AD1095,
$B$11="Yox", AB1095)</f>
        <v/>
      </c>
      <c r="M1095" s="1" t="str" cm="1">
        <f t="array" aca="1" ref="M1095" ca="1">_xlfn.IFS( L1095="", "",
(M1094-N1095)&lt;=0.5, 0,
TRUE,  M1094-N1095)</f>
        <v/>
      </c>
      <c r="N1095" s="7" t="str" cm="1">
        <f t="array" aca="1" ref="N1095" ca="1">_xlfn.IFS(
L1095="", "",
TRUE, MIN(M1094, ROUND($M$14/ (last_rou_date - $B$2) * (L1095-L1094), 2) )
)</f>
        <v/>
      </c>
      <c r="P1095" s="59" t="str">
        <f t="shared" ca="1" si="51"/>
        <v/>
      </c>
      <c r="Q1095" s="1" t="str" cm="1">
        <f t="array" aca="1" ref="Q1095" ca="1">_xlfn.IFS(P1095="","",
$B$11="Hə", _xlfn.XLOOKUP(DATE(P1095, 12, 31), rou_table_dates, rou_table_nbvs,0, 0),
TRUE,  MAX(0, ROUND($M$14 - $M$14/ (last_rou_date - $B$2) * (DATE(P1095,12,31) - $B$2), 2) )
)</f>
        <v/>
      </c>
      <c r="R1095" s="1" t="str" cm="1">
        <f t="array" aca="1" ref="R1095" ca="1">_xlfn.IFS(P1095="","",
$B$11="Hə", _xlfn.XLOOKUP(DATE(P1095, 12, 31), lease_table_dates, lease_table_balances,0, 0),
TRUE, IFERROR( XNPV($B$6, IF(payment_dates &gt;DATE(P1095, 12, 31), payments,  0),  IF(payment_dates &gt;DATE(P1095, 12, 31), payment_dates,  DATE(P1095, 12, 31))    ),0)
)</f>
        <v/>
      </c>
      <c r="S1095" s="1" t="str" cm="1">
        <f t="array" aca="1" ref="S1095" ca="1">_xlfn.IFS(P1095="","",
TRUE,  MIN( MIN(Q1094, $M$14), ROUND($M$14/ (last_rou_date - $B$2) * (DATE(P1095,12,31) - MAX($B$2, DATE(P1095-1, 12, 31))), 2) )
)</f>
        <v/>
      </c>
      <c r="T1095" s="7" t="str" cm="1">
        <f t="array" aca="1" ref="T1095" ca="1">_xlfn.IFS(P1095="", "",
ISTEXT(R1094), R1095- (H1095 - SUMIFS( lease_table_payments, lease_table_years, P1095) -$AG$14 ),
AND(ISNUMBER(R1094), R1095&lt;&gt;""),   R1095- (R1094 - SUMIFS( lease_table_payments, lease_table_years, P1095) )
)</f>
        <v/>
      </c>
      <c r="V1095" s="64">
        <f t="shared" si="50"/>
        <v>1082</v>
      </c>
      <c r="W1095" s="51" t="str" cm="1">
        <f t="array" ref="W1095">_xlfn.IFS(
OR(W1094=$B$4, W1094=""),"",
TRUE,W1094+1
)</f>
        <v/>
      </c>
      <c r="X1095" s="51" t="str" cm="1">
        <f t="array" ref="X1095">_xlfn.IFS(X1094="","",
W1095="", "",
AND($B$3="İllik"),DATE(YEAR(X1094)+1,MONTH(X1094),DAY(X1094) ),
AND($B$3="Aylıq", $AH$14="Not end"), EDATE(X1094,1),
AND($B$3="Aylıq", $AH$14="End"), EOMONTH(X1094,1)
)</f>
        <v/>
      </c>
      <c r="Y1095" s="51" t="str" cm="1">
        <f t="array" aca="1" ref="Y1095" ca="1">_xlfn.IFS(
AND($B$7="Dövrün əvvəlində", Y1094&lt;=last_rou_date), DATE(YEAR(Y1094)+1, 12, 31),
AND($B$7="Dövrün sonunda", Y1094&lt;=last_payment_date), DATE(YEAR(Y1094)+1, 12, 31),
TRUE, ""
)</f>
        <v/>
      </c>
      <c r="Z1095" s="75" t="str" cm="1">
        <f t="array" aca="1" ref="Z1095" ca="1">_xlfn.IFS(
AND($AN$14="Not year_end", Z1094&gt;last_payment_date), "",
AND($AN$14="Year_end", Z1094&gt;=last_payment_date), "",
AND($AN$14="Year_end"), DATE(YEAR(Z1094+1), 12, 31),
AND($AN$14="Not year_end", MONTH(Z1094)=12, DAY(Z1094)=31), DATE(YEAR(Z1093)+1, MONTH(Z1093), DAY(Z1093)),
AND($AN$14="Not year_end", OR(MONTH(Z1094)&lt;&gt;12, DAY(Z1094)&lt;&gt;31) ), DATE(YEAR(Z1094), 12, 31)
)</f>
        <v/>
      </c>
      <c r="AA1095" s="75" t="str" cm="1">
        <f t="array" aca="1" ref="AA1095" ca="1">_xlfn.IFS(AA1094="", "",
AND(AA1094=last_payment_date, OR(MONTH(AA1094)&lt;&gt;12, DAY(AA1094)&lt;&gt;31) ), DATE(YEAR(AA1094), 12, 31),
AND(MONTH(AA1094)=12, DAY(AA1094)=31, AA1094&gt;=last_payment_date), "",
AND(MONTH(AA1094)=12, DAY(AA1094)&lt;&gt;31),  EOMONTH(AA1094,0),
AND(MONTH(AA1094)=12, DAY(AA1094)=31, $AH$14="Not end"),  EDATE(AA1093,1),
AND($AH$14="Not end"), EDATE(AA1094, 1),
AND($AH$14="End"), EOMONTH(AA1094, 1)
)</f>
        <v/>
      </c>
      <c r="AB1095" s="75" t="str" cm="1">
        <f t="array" aca="1" ref="AB1095" ca="1">_xlfn.IFS(AB1094="","",
AND(AB1094=last_rou_date), "",
AND($B$3="İllik"),DATE(YEAR(AB1094)+1,MONTH(AB1094),DAY(AB1094) ),
AND($B$3="Aylıq", $AH$14="Not end"), EDATE(AB1094,1),
AND($B$3="Aylıq", $AH$14="End"), EOMONTH(AB1094,1)
)</f>
        <v/>
      </c>
      <c r="AC1095" s="75" t="str" cm="1">
        <f t="array" aca="1" ref="AC1095" ca="1">_xlfn.IFS(
AND($AN$14="Not year_end", AC1094&gt;last_rou_date), "",
AND($AN$14="Year_end", AC1094&gt;=last_rou_date), "",
AND($AN$14="Year_end"), DATE(YEAR(AC1094+1), 12, 31),
AND($AN$14="Not year_end", MONTH(AC1094)=12, DAY(AC1094)=31), DATE(YEAR(AC1093)+1, MONTH(AC1093), DAY(AC1093)),
AND($AN$14="Not year_end", OR(MONTH(AC1094)&lt;&gt;12, DAY(AC1094)&lt;&gt;31) ), DATE(YEAR(AC1094), 12, 31)
)</f>
        <v/>
      </c>
      <c r="AD1095" s="75" t="str" cm="1">
        <f t="array" aca="1" ref="AD1095" ca="1">_xlfn.IFS(AD1094="", "",
AND(AD1094=last_rou_date, OR(MONTH(AD1094)&lt;&gt;12, DAY(AD1094)&lt;&gt;31) ), DATE(YEAR(AD1094), 12, 31),
AND(MONTH(AD1094)=12, DAY(AD1094)=31, AD1094&gt;=last_rou_date), "",
AND(MONTH(AD1094)=12, DAY(AD1094)&lt;&gt;31),  EOMONTH(AD1094,0),
AND(MONTH(AD1094)=12, DAY(AD1094)=31, $AH$14="Not end"),  EDATE(AD1093,1),
AND($AH$14="Not end"), EDATE(AD1094, 1),
AND($AH$14="End"), EOMONTH(AD1094, 1)
)</f>
        <v/>
      </c>
      <c r="AE1095" s="51" t="str" cm="1">
        <f t="array" ref="AE1095">_xlfn.IFS(W1095="", "",
AND(W1095&gt;0, W1095&lt;=$B$4, $C$2="İllik artım, faiz olaraq", $D$2&gt;0, $B$3="İllik"), $B$5*((1+$D$2)^(W1095-1)),
AND(W1095&gt;0, W1095&lt;=$B$4, $C$2="İllik artım, faiz olaraq", $D$2&gt;0, $B$3="Aylıq"), $B$5*((1+$D$2)^ROUNDDOWN((W1095-1)/12,0)),
AND(W1095=1, $C$2="Aşağıdakı kimi dəyişir", ), $B$5,
AND(W1095&gt;1, W1095&lt;=$B$4, $C$2="Aşağıdakı kimi dəyişir"), IFERROR(VLOOKUP(W1095, $C$4:$D$7, 2, FALSE), AE1094),
AND(W1095&gt;0, W1095&lt;=$B$4), $B$5,
TRUE,0 )</f>
        <v/>
      </c>
      <c r="AF1095" s="51" t="str">
        <f t="shared" ca="1" si="49"/>
        <v/>
      </c>
    </row>
    <row r="1096" spans="1:32" x14ac:dyDescent="0.4">
      <c r="A1096" s="13" t="str" cm="1">
        <f t="array" aca="1" ref="A1096" ca="1">_xlfn.IFS(
AND(SUMIFS(lease_table_interest_accruals, lease_table_dates, A1095)&gt;0, COUNTIFS($E$14:E1095, "Interest accrual", $A$14:A1095, A1095)=0),  A1095,
AND(SUMIFS(lease_table_payments, lease_table_dates, A1095)&gt;0, COUNTIFS($E$14:E1095, "Payment", $A$14:A1095, A1095)=0),  A1095,
AND(SUMIFS(rou_table_deprs, rou_table_dates, A1095)&gt;0, COUNTIFS($E$14:E1095, "Depreciation", $A$14:A1095, A1095)=0),  A1095,
TRUE,  IFERROR(INDEX(rou_table_dates,  MATCH(A1095, rou_table_dates)+1, ), "")
)</f>
        <v/>
      </c>
      <c r="B1096" s="1" t="str" cm="1">
        <f t="array" aca="1" ref="B1096" ca="1">_xlfn.IFS(
AND(E1096="Payment", A1096=$B$2), $AM$14,
E1096="Payment", $AM$15,
E1096="Interest accrual", $AM$18,
E1096="Depreciation", $AM$17,
TRUE, "")</f>
        <v/>
      </c>
      <c r="C1096" s="1" t="str" cm="1">
        <f t="array" aca="1" ref="C1096" ca="1">_xlfn.IFS(
E1096="Payment", $AM$19,
E1096="Interest accrual", $AM$15,
E1096="Depreciation", $AM$16,
TRUE, "")</f>
        <v/>
      </c>
      <c r="D1096" s="1" t="str" cm="1">
        <f t="array" aca="1" ref="D1096" ca="1">_xlfn.IFS(
E1096="Payment", _xlfn.XLOOKUP(A1096, lease_table_dates, lease_table_payments, 0, 0),
E1096="Interest accrual", _xlfn.XLOOKUP(A1096, lease_table_dates, lease_table_interest_accruals, 0, 0),
E1096="Depreciation", _xlfn.XLOOKUP(A1096, rou_table_dates, rou_table_deprs, 0, 0),
TRUE, ""
)</f>
        <v/>
      </c>
      <c r="E1096" s="7" t="str" cm="1">
        <f t="array" aca="1" ref="E1096" ca="1">_xlfn.IFS(
AND(SUMIFS(lease_table_interest_accruals, lease_table_dates, A1096)&gt;0, COUNTIFS($E$14:E1095, "Interest accrual", $A$14:A1095, A1096)=0), "Interest accrual",
AND(SUMIFS(lease_table_payments, lease_table_dates, A1096)&gt;0, COUNTIFS($E$14:E1095, "Payment", $A$14:A1095, A1096)=0), "Payment",
AND(SUMIFS(rou_table_deprs, rou_table_dates, A1096)&gt;0, COUNTIFS($E$14:E1095, "Depreciation", $A$14:A1095, A1096)=0), "Depreciation",
TRUE,  ""
)</f>
        <v/>
      </c>
      <c r="G1096" s="13" t="str" cm="1">
        <f t="array" aca="1" ref="G1096" ca="1">_xlfn.IFS(
AND($B$11="Hə", $B$3="İllik"), Z1096,
AND($B$11="Hə", $B$3="Aylıq"), AA1096,
$B$11="Yox", X1096)</f>
        <v/>
      </c>
      <c r="H1096" s="1" t="str" cm="1">
        <f t="array" aca="1" ref="H1096" ca="1">_xlfn.IFS( G1096="", "",
TRUE, ROUND( H1095+I1096-J1096, 2) )</f>
        <v/>
      </c>
      <c r="I1096" s="1" t="str" cm="1">
        <f t="array" aca="1" ref="I1096" ca="1">_xlfn.IFS(G1096="", "",
G1096=last_payment_date, (J1096-H1095),
 TRUE,  -  (H1095- H1095* (1+$B$6)^ (_xlfn.DAYS(G1096,G1095)/365) )
)</f>
        <v/>
      </c>
      <c r="J1096" s="1" t="str" cm="1">
        <f t="array" aca="1" ref="J1096" ca="1">_xlfn.IFS(G1096="", "",
TRUE, _xlfn.XLOOKUP(G1096,  payment_dates, payments,0,0)
)</f>
        <v/>
      </c>
      <c r="L1096" s="8" t="str" cm="1">
        <f t="array" aca="1" ref="L1096" ca="1">_xlfn.IFS(
AND($B$11="Hə", $B$3="İllik"), AC1096,
AND($B$11="Hə", $B$3="Aylıq"), AD1096,
$B$11="Yox", AB1096)</f>
        <v/>
      </c>
      <c r="M1096" s="1" t="str" cm="1">
        <f t="array" aca="1" ref="M1096" ca="1">_xlfn.IFS( L1096="", "",
(M1095-N1096)&lt;=0.5, 0,
TRUE,  M1095-N1096)</f>
        <v/>
      </c>
      <c r="N1096" s="7" t="str" cm="1">
        <f t="array" aca="1" ref="N1096" ca="1">_xlfn.IFS(
L1096="", "",
TRUE, MIN(M1095, ROUND($M$14/ (last_rou_date - $B$2) * (L1096-L1095), 2) )
)</f>
        <v/>
      </c>
      <c r="P1096" s="59" t="str">
        <f t="shared" ca="1" si="51"/>
        <v/>
      </c>
      <c r="Q1096" s="1" t="str" cm="1">
        <f t="array" aca="1" ref="Q1096" ca="1">_xlfn.IFS(P1096="","",
$B$11="Hə", _xlfn.XLOOKUP(DATE(P1096, 12, 31), rou_table_dates, rou_table_nbvs,0, 0),
TRUE,  MAX(0, ROUND($M$14 - $M$14/ (last_rou_date - $B$2) * (DATE(P1096,12,31) - $B$2), 2) )
)</f>
        <v/>
      </c>
      <c r="R1096" s="1" t="str" cm="1">
        <f t="array" aca="1" ref="R1096" ca="1">_xlfn.IFS(P1096="","",
$B$11="Hə", _xlfn.XLOOKUP(DATE(P1096, 12, 31), lease_table_dates, lease_table_balances,0, 0),
TRUE, IFERROR( XNPV($B$6, IF(payment_dates &gt;DATE(P1096, 12, 31), payments,  0),  IF(payment_dates &gt;DATE(P1096, 12, 31), payment_dates,  DATE(P1096, 12, 31))    ),0)
)</f>
        <v/>
      </c>
      <c r="S1096" s="1" t="str" cm="1">
        <f t="array" aca="1" ref="S1096" ca="1">_xlfn.IFS(P1096="","",
TRUE,  MIN( MIN(Q1095, $M$14), ROUND($M$14/ (last_rou_date - $B$2) * (DATE(P1096,12,31) - MAX($B$2, DATE(P1096-1, 12, 31))), 2) )
)</f>
        <v/>
      </c>
      <c r="T1096" s="7" t="str" cm="1">
        <f t="array" aca="1" ref="T1096" ca="1">_xlfn.IFS(P1096="", "",
ISTEXT(R1095), R1096- (H1096 - SUMIFS( lease_table_payments, lease_table_years, P1096) -$AG$14 ),
AND(ISNUMBER(R1095), R1096&lt;&gt;""),   R1096- (R1095 - SUMIFS( lease_table_payments, lease_table_years, P1096) )
)</f>
        <v/>
      </c>
      <c r="V1096" s="64">
        <f t="shared" si="50"/>
        <v>1083</v>
      </c>
      <c r="W1096" s="51" t="str" cm="1">
        <f t="array" ref="W1096">_xlfn.IFS(
OR(W1095=$B$4, W1095=""),"",
TRUE,W1095+1
)</f>
        <v/>
      </c>
      <c r="X1096" s="51" t="str" cm="1">
        <f t="array" ref="X1096">_xlfn.IFS(X1095="","",
W1096="", "",
AND($B$3="İllik"),DATE(YEAR(X1095)+1,MONTH(X1095),DAY(X1095) ),
AND($B$3="Aylıq", $AH$14="Not end"), EDATE(X1095,1),
AND($B$3="Aylıq", $AH$14="End"), EOMONTH(X1095,1)
)</f>
        <v/>
      </c>
      <c r="Y1096" s="51" t="str" cm="1">
        <f t="array" aca="1" ref="Y1096" ca="1">_xlfn.IFS(
AND($B$7="Dövrün əvvəlində", Y1095&lt;=last_rou_date), DATE(YEAR(Y1095)+1, 12, 31),
AND($B$7="Dövrün sonunda", Y1095&lt;=last_payment_date), DATE(YEAR(Y1095)+1, 12, 31),
TRUE, ""
)</f>
        <v/>
      </c>
      <c r="Z1096" s="75" t="str" cm="1">
        <f t="array" aca="1" ref="Z1096" ca="1">_xlfn.IFS(
AND($AN$14="Not year_end", Z1095&gt;last_payment_date), "",
AND($AN$14="Year_end", Z1095&gt;=last_payment_date), "",
AND($AN$14="Year_end"), DATE(YEAR(Z1095+1), 12, 31),
AND($AN$14="Not year_end", MONTH(Z1095)=12, DAY(Z1095)=31), DATE(YEAR(Z1094)+1, MONTH(Z1094), DAY(Z1094)),
AND($AN$14="Not year_end", OR(MONTH(Z1095)&lt;&gt;12, DAY(Z1095)&lt;&gt;31) ), DATE(YEAR(Z1095), 12, 31)
)</f>
        <v/>
      </c>
      <c r="AA1096" s="75" t="str" cm="1">
        <f t="array" aca="1" ref="AA1096" ca="1">_xlfn.IFS(AA1095="", "",
AND(AA1095=last_payment_date, OR(MONTH(AA1095)&lt;&gt;12, DAY(AA1095)&lt;&gt;31) ), DATE(YEAR(AA1095), 12, 31),
AND(MONTH(AA1095)=12, DAY(AA1095)=31, AA1095&gt;=last_payment_date), "",
AND(MONTH(AA1095)=12, DAY(AA1095)&lt;&gt;31),  EOMONTH(AA1095,0),
AND(MONTH(AA1095)=12, DAY(AA1095)=31, $AH$14="Not end"),  EDATE(AA1094,1),
AND($AH$14="Not end"), EDATE(AA1095, 1),
AND($AH$14="End"), EOMONTH(AA1095, 1)
)</f>
        <v/>
      </c>
      <c r="AB1096" s="75" t="str" cm="1">
        <f t="array" aca="1" ref="AB1096" ca="1">_xlfn.IFS(AB1095="","",
AND(AB1095=last_rou_date), "",
AND($B$3="İllik"),DATE(YEAR(AB1095)+1,MONTH(AB1095),DAY(AB1095) ),
AND($B$3="Aylıq", $AH$14="Not end"), EDATE(AB1095,1),
AND($B$3="Aylıq", $AH$14="End"), EOMONTH(AB1095,1)
)</f>
        <v/>
      </c>
      <c r="AC1096" s="75" t="str" cm="1">
        <f t="array" aca="1" ref="AC1096" ca="1">_xlfn.IFS(
AND($AN$14="Not year_end", AC1095&gt;last_rou_date), "",
AND($AN$14="Year_end", AC1095&gt;=last_rou_date), "",
AND($AN$14="Year_end"), DATE(YEAR(AC1095+1), 12, 31),
AND($AN$14="Not year_end", MONTH(AC1095)=12, DAY(AC1095)=31), DATE(YEAR(AC1094)+1, MONTH(AC1094), DAY(AC1094)),
AND($AN$14="Not year_end", OR(MONTH(AC1095)&lt;&gt;12, DAY(AC1095)&lt;&gt;31) ), DATE(YEAR(AC1095), 12, 31)
)</f>
        <v/>
      </c>
      <c r="AD1096" s="75" t="str" cm="1">
        <f t="array" aca="1" ref="AD1096" ca="1">_xlfn.IFS(AD1095="", "",
AND(AD1095=last_rou_date, OR(MONTH(AD1095)&lt;&gt;12, DAY(AD1095)&lt;&gt;31) ), DATE(YEAR(AD1095), 12, 31),
AND(MONTH(AD1095)=12, DAY(AD1095)=31, AD1095&gt;=last_rou_date), "",
AND(MONTH(AD1095)=12, DAY(AD1095)&lt;&gt;31),  EOMONTH(AD1095,0),
AND(MONTH(AD1095)=12, DAY(AD1095)=31, $AH$14="Not end"),  EDATE(AD1094,1),
AND($AH$14="Not end"), EDATE(AD1095, 1),
AND($AH$14="End"), EOMONTH(AD1095, 1)
)</f>
        <v/>
      </c>
      <c r="AE1096" s="51" t="str" cm="1">
        <f t="array" ref="AE1096">_xlfn.IFS(W1096="", "",
AND(W1096&gt;0, W1096&lt;=$B$4, $C$2="İllik artım, faiz olaraq", $D$2&gt;0, $B$3="İllik"), $B$5*((1+$D$2)^(W1096-1)),
AND(W1096&gt;0, W1096&lt;=$B$4, $C$2="İllik artım, faiz olaraq", $D$2&gt;0, $B$3="Aylıq"), $B$5*((1+$D$2)^ROUNDDOWN((W1096-1)/12,0)),
AND(W1096=1, $C$2="Aşağıdakı kimi dəyişir", ), $B$5,
AND(W1096&gt;1, W1096&lt;=$B$4, $C$2="Aşağıdakı kimi dəyişir"), IFERROR(VLOOKUP(W1096, $C$4:$D$7, 2, FALSE), AE1095),
AND(W1096&gt;0, W1096&lt;=$B$4), $B$5,
TRUE,0 )</f>
        <v/>
      </c>
      <c r="AF1096" s="51" t="str">
        <f t="shared" ca="1" si="49"/>
        <v/>
      </c>
    </row>
    <row r="1097" spans="1:32" x14ac:dyDescent="0.4">
      <c r="A1097" s="13" t="str" cm="1">
        <f t="array" aca="1" ref="A1097" ca="1">_xlfn.IFS(
AND(SUMIFS(lease_table_interest_accruals, lease_table_dates, A1096)&gt;0, COUNTIFS($E$14:E1096, "Interest accrual", $A$14:A1096, A1096)=0),  A1096,
AND(SUMIFS(lease_table_payments, lease_table_dates, A1096)&gt;0, COUNTIFS($E$14:E1096, "Payment", $A$14:A1096, A1096)=0),  A1096,
AND(SUMIFS(rou_table_deprs, rou_table_dates, A1096)&gt;0, COUNTIFS($E$14:E1096, "Depreciation", $A$14:A1096, A1096)=0),  A1096,
TRUE,  IFERROR(INDEX(rou_table_dates,  MATCH(A1096, rou_table_dates)+1, ), "")
)</f>
        <v/>
      </c>
      <c r="B1097" s="1" t="str" cm="1">
        <f t="array" aca="1" ref="B1097" ca="1">_xlfn.IFS(
AND(E1097="Payment", A1097=$B$2), $AM$14,
E1097="Payment", $AM$15,
E1097="Interest accrual", $AM$18,
E1097="Depreciation", $AM$17,
TRUE, "")</f>
        <v/>
      </c>
      <c r="C1097" s="1" t="str" cm="1">
        <f t="array" aca="1" ref="C1097" ca="1">_xlfn.IFS(
E1097="Payment", $AM$19,
E1097="Interest accrual", $AM$15,
E1097="Depreciation", $AM$16,
TRUE, "")</f>
        <v/>
      </c>
      <c r="D1097" s="1" t="str" cm="1">
        <f t="array" aca="1" ref="D1097" ca="1">_xlfn.IFS(
E1097="Payment", _xlfn.XLOOKUP(A1097, lease_table_dates, lease_table_payments, 0, 0),
E1097="Interest accrual", _xlfn.XLOOKUP(A1097, lease_table_dates, lease_table_interest_accruals, 0, 0),
E1097="Depreciation", _xlfn.XLOOKUP(A1097, rou_table_dates, rou_table_deprs, 0, 0),
TRUE, ""
)</f>
        <v/>
      </c>
      <c r="E1097" s="7" t="str" cm="1">
        <f t="array" aca="1" ref="E1097" ca="1">_xlfn.IFS(
AND(SUMIFS(lease_table_interest_accruals, lease_table_dates, A1097)&gt;0, COUNTIFS($E$14:E1096, "Interest accrual", $A$14:A1096, A1097)=0), "Interest accrual",
AND(SUMIFS(lease_table_payments, lease_table_dates, A1097)&gt;0, COUNTIFS($E$14:E1096, "Payment", $A$14:A1096, A1097)=0), "Payment",
AND(SUMIFS(rou_table_deprs, rou_table_dates, A1097)&gt;0, COUNTIFS($E$14:E1096, "Depreciation", $A$14:A1096, A1097)=0), "Depreciation",
TRUE,  ""
)</f>
        <v/>
      </c>
      <c r="G1097" s="13" t="str" cm="1">
        <f t="array" aca="1" ref="G1097" ca="1">_xlfn.IFS(
AND($B$11="Hə", $B$3="İllik"), Z1097,
AND($B$11="Hə", $B$3="Aylıq"), AA1097,
$B$11="Yox", X1097)</f>
        <v/>
      </c>
      <c r="H1097" s="1" t="str" cm="1">
        <f t="array" aca="1" ref="H1097" ca="1">_xlfn.IFS( G1097="", "",
TRUE, ROUND( H1096+I1097-J1097, 2) )</f>
        <v/>
      </c>
      <c r="I1097" s="1" t="str" cm="1">
        <f t="array" aca="1" ref="I1097" ca="1">_xlfn.IFS(G1097="", "",
G1097=last_payment_date, (J1097-H1096),
 TRUE,  -  (H1096- H1096* (1+$B$6)^ (_xlfn.DAYS(G1097,G1096)/365) )
)</f>
        <v/>
      </c>
      <c r="J1097" s="1" t="str" cm="1">
        <f t="array" aca="1" ref="J1097" ca="1">_xlfn.IFS(G1097="", "",
TRUE, _xlfn.XLOOKUP(G1097,  payment_dates, payments,0,0)
)</f>
        <v/>
      </c>
      <c r="L1097" s="8" t="str" cm="1">
        <f t="array" aca="1" ref="L1097" ca="1">_xlfn.IFS(
AND($B$11="Hə", $B$3="İllik"), AC1097,
AND($B$11="Hə", $B$3="Aylıq"), AD1097,
$B$11="Yox", AB1097)</f>
        <v/>
      </c>
      <c r="M1097" s="1" t="str" cm="1">
        <f t="array" aca="1" ref="M1097" ca="1">_xlfn.IFS( L1097="", "",
(M1096-N1097)&lt;=0.5, 0,
TRUE,  M1096-N1097)</f>
        <v/>
      </c>
      <c r="N1097" s="7" t="str" cm="1">
        <f t="array" aca="1" ref="N1097" ca="1">_xlfn.IFS(
L1097="", "",
TRUE, MIN(M1096, ROUND($M$14/ (last_rou_date - $B$2) * (L1097-L1096), 2) )
)</f>
        <v/>
      </c>
      <c r="P1097" s="59" t="str">
        <f t="shared" ca="1" si="51"/>
        <v/>
      </c>
      <c r="Q1097" s="1" t="str" cm="1">
        <f t="array" aca="1" ref="Q1097" ca="1">_xlfn.IFS(P1097="","",
$B$11="Hə", _xlfn.XLOOKUP(DATE(P1097, 12, 31), rou_table_dates, rou_table_nbvs,0, 0),
TRUE,  MAX(0, ROUND($M$14 - $M$14/ (last_rou_date - $B$2) * (DATE(P1097,12,31) - $B$2), 2) )
)</f>
        <v/>
      </c>
      <c r="R1097" s="1" t="str" cm="1">
        <f t="array" aca="1" ref="R1097" ca="1">_xlfn.IFS(P1097="","",
$B$11="Hə", _xlfn.XLOOKUP(DATE(P1097, 12, 31), lease_table_dates, lease_table_balances,0, 0),
TRUE, IFERROR( XNPV($B$6, IF(payment_dates &gt;DATE(P1097, 12, 31), payments,  0),  IF(payment_dates &gt;DATE(P1097, 12, 31), payment_dates,  DATE(P1097, 12, 31))    ),0)
)</f>
        <v/>
      </c>
      <c r="S1097" s="1" t="str" cm="1">
        <f t="array" aca="1" ref="S1097" ca="1">_xlfn.IFS(P1097="","",
TRUE,  MIN( MIN(Q1096, $M$14), ROUND($M$14/ (last_rou_date - $B$2) * (DATE(P1097,12,31) - MAX($B$2, DATE(P1097-1, 12, 31))), 2) )
)</f>
        <v/>
      </c>
      <c r="T1097" s="7" t="str" cm="1">
        <f t="array" aca="1" ref="T1097" ca="1">_xlfn.IFS(P1097="", "",
ISTEXT(R1096), R1097- (H1097 - SUMIFS( lease_table_payments, lease_table_years, P1097) -$AG$14 ),
AND(ISNUMBER(R1096), R1097&lt;&gt;""),   R1097- (R1096 - SUMIFS( lease_table_payments, lease_table_years, P1097) )
)</f>
        <v/>
      </c>
      <c r="V1097" s="64">
        <f t="shared" si="50"/>
        <v>1084</v>
      </c>
      <c r="W1097" s="51" t="str" cm="1">
        <f t="array" ref="W1097">_xlfn.IFS(
OR(W1096=$B$4, W1096=""),"",
TRUE,W1096+1
)</f>
        <v/>
      </c>
      <c r="X1097" s="51" t="str" cm="1">
        <f t="array" ref="X1097">_xlfn.IFS(X1096="","",
W1097="", "",
AND($B$3="İllik"),DATE(YEAR(X1096)+1,MONTH(X1096),DAY(X1096) ),
AND($B$3="Aylıq", $AH$14="Not end"), EDATE(X1096,1),
AND($B$3="Aylıq", $AH$14="End"), EOMONTH(X1096,1)
)</f>
        <v/>
      </c>
      <c r="Y1097" s="51" t="str" cm="1">
        <f t="array" aca="1" ref="Y1097" ca="1">_xlfn.IFS(
AND($B$7="Dövrün əvvəlində", Y1096&lt;=last_rou_date), DATE(YEAR(Y1096)+1, 12, 31),
AND($B$7="Dövrün sonunda", Y1096&lt;=last_payment_date), DATE(YEAR(Y1096)+1, 12, 31),
TRUE, ""
)</f>
        <v/>
      </c>
      <c r="Z1097" s="75" t="str" cm="1">
        <f t="array" aca="1" ref="Z1097" ca="1">_xlfn.IFS(
AND($AN$14="Not year_end", Z1096&gt;last_payment_date), "",
AND($AN$14="Year_end", Z1096&gt;=last_payment_date), "",
AND($AN$14="Year_end"), DATE(YEAR(Z1096+1), 12, 31),
AND($AN$14="Not year_end", MONTH(Z1096)=12, DAY(Z1096)=31), DATE(YEAR(Z1095)+1, MONTH(Z1095), DAY(Z1095)),
AND($AN$14="Not year_end", OR(MONTH(Z1096)&lt;&gt;12, DAY(Z1096)&lt;&gt;31) ), DATE(YEAR(Z1096), 12, 31)
)</f>
        <v/>
      </c>
      <c r="AA1097" s="75" t="str" cm="1">
        <f t="array" aca="1" ref="AA1097" ca="1">_xlfn.IFS(AA1096="", "",
AND(AA1096=last_payment_date, OR(MONTH(AA1096)&lt;&gt;12, DAY(AA1096)&lt;&gt;31) ), DATE(YEAR(AA1096), 12, 31),
AND(MONTH(AA1096)=12, DAY(AA1096)=31, AA1096&gt;=last_payment_date), "",
AND(MONTH(AA1096)=12, DAY(AA1096)&lt;&gt;31),  EOMONTH(AA1096,0),
AND(MONTH(AA1096)=12, DAY(AA1096)=31, $AH$14="Not end"),  EDATE(AA1095,1),
AND($AH$14="Not end"), EDATE(AA1096, 1),
AND($AH$14="End"), EOMONTH(AA1096, 1)
)</f>
        <v/>
      </c>
      <c r="AB1097" s="75" t="str" cm="1">
        <f t="array" aca="1" ref="AB1097" ca="1">_xlfn.IFS(AB1096="","",
AND(AB1096=last_rou_date), "",
AND($B$3="İllik"),DATE(YEAR(AB1096)+1,MONTH(AB1096),DAY(AB1096) ),
AND($B$3="Aylıq", $AH$14="Not end"), EDATE(AB1096,1),
AND($B$3="Aylıq", $AH$14="End"), EOMONTH(AB1096,1)
)</f>
        <v/>
      </c>
      <c r="AC1097" s="75" t="str" cm="1">
        <f t="array" aca="1" ref="AC1097" ca="1">_xlfn.IFS(
AND($AN$14="Not year_end", AC1096&gt;last_rou_date), "",
AND($AN$14="Year_end", AC1096&gt;=last_rou_date), "",
AND($AN$14="Year_end"), DATE(YEAR(AC1096+1), 12, 31),
AND($AN$14="Not year_end", MONTH(AC1096)=12, DAY(AC1096)=31), DATE(YEAR(AC1095)+1, MONTH(AC1095), DAY(AC1095)),
AND($AN$14="Not year_end", OR(MONTH(AC1096)&lt;&gt;12, DAY(AC1096)&lt;&gt;31) ), DATE(YEAR(AC1096), 12, 31)
)</f>
        <v/>
      </c>
      <c r="AD1097" s="75" t="str" cm="1">
        <f t="array" aca="1" ref="AD1097" ca="1">_xlfn.IFS(AD1096="", "",
AND(AD1096=last_rou_date, OR(MONTH(AD1096)&lt;&gt;12, DAY(AD1096)&lt;&gt;31) ), DATE(YEAR(AD1096), 12, 31),
AND(MONTH(AD1096)=12, DAY(AD1096)=31, AD1096&gt;=last_rou_date), "",
AND(MONTH(AD1096)=12, DAY(AD1096)&lt;&gt;31),  EOMONTH(AD1096,0),
AND(MONTH(AD1096)=12, DAY(AD1096)=31, $AH$14="Not end"),  EDATE(AD1095,1),
AND($AH$14="Not end"), EDATE(AD1096, 1),
AND($AH$14="End"), EOMONTH(AD1096, 1)
)</f>
        <v/>
      </c>
      <c r="AE1097" s="51" t="str" cm="1">
        <f t="array" ref="AE1097">_xlfn.IFS(W1097="", "",
AND(W1097&gt;0, W1097&lt;=$B$4, $C$2="İllik artım, faiz olaraq", $D$2&gt;0, $B$3="İllik"), $B$5*((1+$D$2)^(W1097-1)),
AND(W1097&gt;0, W1097&lt;=$B$4, $C$2="İllik artım, faiz olaraq", $D$2&gt;0, $B$3="Aylıq"), $B$5*((1+$D$2)^ROUNDDOWN((W1097-1)/12,0)),
AND(W1097=1, $C$2="Aşağıdakı kimi dəyişir", ), $B$5,
AND(W1097&gt;1, W1097&lt;=$B$4, $C$2="Aşağıdakı kimi dəyişir"), IFERROR(VLOOKUP(W1097, $C$4:$D$7, 2, FALSE), AE1096),
AND(W1097&gt;0, W1097&lt;=$B$4), $B$5,
TRUE,0 )</f>
        <v/>
      </c>
      <c r="AF1097" s="51" t="str">
        <f t="shared" ca="1" si="49"/>
        <v/>
      </c>
    </row>
    <row r="1098" spans="1:32" x14ac:dyDescent="0.4">
      <c r="A1098" s="13" t="str" cm="1">
        <f t="array" aca="1" ref="A1098" ca="1">_xlfn.IFS(
AND(SUMIFS(lease_table_interest_accruals, lease_table_dates, A1097)&gt;0, COUNTIFS($E$14:E1097, "Interest accrual", $A$14:A1097, A1097)=0),  A1097,
AND(SUMIFS(lease_table_payments, lease_table_dates, A1097)&gt;0, COUNTIFS($E$14:E1097, "Payment", $A$14:A1097, A1097)=0),  A1097,
AND(SUMIFS(rou_table_deprs, rou_table_dates, A1097)&gt;0, COUNTIFS($E$14:E1097, "Depreciation", $A$14:A1097, A1097)=0),  A1097,
TRUE,  IFERROR(INDEX(rou_table_dates,  MATCH(A1097, rou_table_dates)+1, ), "")
)</f>
        <v/>
      </c>
      <c r="B1098" s="1" t="str" cm="1">
        <f t="array" aca="1" ref="B1098" ca="1">_xlfn.IFS(
AND(E1098="Payment", A1098=$B$2), $AM$14,
E1098="Payment", $AM$15,
E1098="Interest accrual", $AM$18,
E1098="Depreciation", $AM$17,
TRUE, "")</f>
        <v/>
      </c>
      <c r="C1098" s="1" t="str" cm="1">
        <f t="array" aca="1" ref="C1098" ca="1">_xlfn.IFS(
E1098="Payment", $AM$19,
E1098="Interest accrual", $AM$15,
E1098="Depreciation", $AM$16,
TRUE, "")</f>
        <v/>
      </c>
      <c r="D1098" s="1" t="str" cm="1">
        <f t="array" aca="1" ref="D1098" ca="1">_xlfn.IFS(
E1098="Payment", _xlfn.XLOOKUP(A1098, lease_table_dates, lease_table_payments, 0, 0),
E1098="Interest accrual", _xlfn.XLOOKUP(A1098, lease_table_dates, lease_table_interest_accruals, 0, 0),
E1098="Depreciation", _xlfn.XLOOKUP(A1098, rou_table_dates, rou_table_deprs, 0, 0),
TRUE, ""
)</f>
        <v/>
      </c>
      <c r="E1098" s="7" t="str" cm="1">
        <f t="array" aca="1" ref="E1098" ca="1">_xlfn.IFS(
AND(SUMIFS(lease_table_interest_accruals, lease_table_dates, A1098)&gt;0, COUNTIFS($E$14:E1097, "Interest accrual", $A$14:A1097, A1098)=0), "Interest accrual",
AND(SUMIFS(lease_table_payments, lease_table_dates, A1098)&gt;0, COUNTIFS($E$14:E1097, "Payment", $A$14:A1097, A1098)=0), "Payment",
AND(SUMIFS(rou_table_deprs, rou_table_dates, A1098)&gt;0, COUNTIFS($E$14:E1097, "Depreciation", $A$14:A1097, A1098)=0), "Depreciation",
TRUE,  ""
)</f>
        <v/>
      </c>
      <c r="G1098" s="13" t="str" cm="1">
        <f t="array" aca="1" ref="G1098" ca="1">_xlfn.IFS(
AND($B$11="Hə", $B$3="İllik"), Z1098,
AND($B$11="Hə", $B$3="Aylıq"), AA1098,
$B$11="Yox", X1098)</f>
        <v/>
      </c>
      <c r="H1098" s="1" t="str" cm="1">
        <f t="array" aca="1" ref="H1098" ca="1">_xlfn.IFS( G1098="", "",
TRUE, ROUND( H1097+I1098-J1098, 2) )</f>
        <v/>
      </c>
      <c r="I1098" s="1" t="str" cm="1">
        <f t="array" aca="1" ref="I1098" ca="1">_xlfn.IFS(G1098="", "",
G1098=last_payment_date, (J1098-H1097),
 TRUE,  -  (H1097- H1097* (1+$B$6)^ (_xlfn.DAYS(G1098,G1097)/365) )
)</f>
        <v/>
      </c>
      <c r="J1098" s="1" t="str" cm="1">
        <f t="array" aca="1" ref="J1098" ca="1">_xlfn.IFS(G1098="", "",
TRUE, _xlfn.XLOOKUP(G1098,  payment_dates, payments,0,0)
)</f>
        <v/>
      </c>
      <c r="L1098" s="8" t="str" cm="1">
        <f t="array" aca="1" ref="L1098" ca="1">_xlfn.IFS(
AND($B$11="Hə", $B$3="İllik"), AC1098,
AND($B$11="Hə", $B$3="Aylıq"), AD1098,
$B$11="Yox", AB1098)</f>
        <v/>
      </c>
      <c r="M1098" s="1" t="str" cm="1">
        <f t="array" aca="1" ref="M1098" ca="1">_xlfn.IFS( L1098="", "",
(M1097-N1098)&lt;=0.5, 0,
TRUE,  M1097-N1098)</f>
        <v/>
      </c>
      <c r="N1098" s="7" t="str" cm="1">
        <f t="array" aca="1" ref="N1098" ca="1">_xlfn.IFS(
L1098="", "",
TRUE, MIN(M1097, ROUND($M$14/ (last_rou_date - $B$2) * (L1098-L1097), 2) )
)</f>
        <v/>
      </c>
      <c r="P1098" s="59" t="str">
        <f t="shared" ca="1" si="51"/>
        <v/>
      </c>
      <c r="Q1098" s="1" t="str" cm="1">
        <f t="array" aca="1" ref="Q1098" ca="1">_xlfn.IFS(P1098="","",
$B$11="Hə", _xlfn.XLOOKUP(DATE(P1098, 12, 31), rou_table_dates, rou_table_nbvs,0, 0),
TRUE,  MAX(0, ROUND($M$14 - $M$14/ (last_rou_date - $B$2) * (DATE(P1098,12,31) - $B$2), 2) )
)</f>
        <v/>
      </c>
      <c r="R1098" s="1" t="str" cm="1">
        <f t="array" aca="1" ref="R1098" ca="1">_xlfn.IFS(P1098="","",
$B$11="Hə", _xlfn.XLOOKUP(DATE(P1098, 12, 31), lease_table_dates, lease_table_balances,0, 0),
TRUE, IFERROR( XNPV($B$6, IF(payment_dates &gt;DATE(P1098, 12, 31), payments,  0),  IF(payment_dates &gt;DATE(P1098, 12, 31), payment_dates,  DATE(P1098, 12, 31))    ),0)
)</f>
        <v/>
      </c>
      <c r="S1098" s="1" t="str" cm="1">
        <f t="array" aca="1" ref="S1098" ca="1">_xlfn.IFS(P1098="","",
TRUE,  MIN( MIN(Q1097, $M$14), ROUND($M$14/ (last_rou_date - $B$2) * (DATE(P1098,12,31) - MAX($B$2, DATE(P1098-1, 12, 31))), 2) )
)</f>
        <v/>
      </c>
      <c r="T1098" s="7" t="str" cm="1">
        <f t="array" aca="1" ref="T1098" ca="1">_xlfn.IFS(P1098="", "",
ISTEXT(R1097), R1098- (H1098 - SUMIFS( lease_table_payments, lease_table_years, P1098) -$AG$14 ),
AND(ISNUMBER(R1097), R1098&lt;&gt;""),   R1098- (R1097 - SUMIFS( lease_table_payments, lease_table_years, P1098) )
)</f>
        <v/>
      </c>
      <c r="V1098" s="64">
        <f t="shared" si="50"/>
        <v>1085</v>
      </c>
      <c r="W1098" s="51" t="str" cm="1">
        <f t="array" ref="W1098">_xlfn.IFS(
OR(W1097=$B$4, W1097=""),"",
TRUE,W1097+1
)</f>
        <v/>
      </c>
      <c r="X1098" s="51" t="str" cm="1">
        <f t="array" ref="X1098">_xlfn.IFS(X1097="","",
W1098="", "",
AND($B$3="İllik"),DATE(YEAR(X1097)+1,MONTH(X1097),DAY(X1097) ),
AND($B$3="Aylıq", $AH$14="Not end"), EDATE(X1097,1),
AND($B$3="Aylıq", $AH$14="End"), EOMONTH(X1097,1)
)</f>
        <v/>
      </c>
      <c r="Y1098" s="51" t="str" cm="1">
        <f t="array" aca="1" ref="Y1098" ca="1">_xlfn.IFS(
AND($B$7="Dövrün əvvəlində", Y1097&lt;=last_rou_date), DATE(YEAR(Y1097)+1, 12, 31),
AND($B$7="Dövrün sonunda", Y1097&lt;=last_payment_date), DATE(YEAR(Y1097)+1, 12, 31),
TRUE, ""
)</f>
        <v/>
      </c>
      <c r="Z1098" s="75" t="str" cm="1">
        <f t="array" aca="1" ref="Z1098" ca="1">_xlfn.IFS(
AND($AN$14="Not year_end", Z1097&gt;last_payment_date), "",
AND($AN$14="Year_end", Z1097&gt;=last_payment_date), "",
AND($AN$14="Year_end"), DATE(YEAR(Z1097+1), 12, 31),
AND($AN$14="Not year_end", MONTH(Z1097)=12, DAY(Z1097)=31), DATE(YEAR(Z1096)+1, MONTH(Z1096), DAY(Z1096)),
AND($AN$14="Not year_end", OR(MONTH(Z1097)&lt;&gt;12, DAY(Z1097)&lt;&gt;31) ), DATE(YEAR(Z1097), 12, 31)
)</f>
        <v/>
      </c>
      <c r="AA1098" s="75" t="str" cm="1">
        <f t="array" aca="1" ref="AA1098" ca="1">_xlfn.IFS(AA1097="", "",
AND(AA1097=last_payment_date, OR(MONTH(AA1097)&lt;&gt;12, DAY(AA1097)&lt;&gt;31) ), DATE(YEAR(AA1097), 12, 31),
AND(MONTH(AA1097)=12, DAY(AA1097)=31, AA1097&gt;=last_payment_date), "",
AND(MONTH(AA1097)=12, DAY(AA1097)&lt;&gt;31),  EOMONTH(AA1097,0),
AND(MONTH(AA1097)=12, DAY(AA1097)=31, $AH$14="Not end"),  EDATE(AA1096,1),
AND($AH$14="Not end"), EDATE(AA1097, 1),
AND($AH$14="End"), EOMONTH(AA1097, 1)
)</f>
        <v/>
      </c>
      <c r="AB1098" s="75" t="str" cm="1">
        <f t="array" aca="1" ref="AB1098" ca="1">_xlfn.IFS(AB1097="","",
AND(AB1097=last_rou_date), "",
AND($B$3="İllik"),DATE(YEAR(AB1097)+1,MONTH(AB1097),DAY(AB1097) ),
AND($B$3="Aylıq", $AH$14="Not end"), EDATE(AB1097,1),
AND($B$3="Aylıq", $AH$14="End"), EOMONTH(AB1097,1)
)</f>
        <v/>
      </c>
      <c r="AC1098" s="75" t="str" cm="1">
        <f t="array" aca="1" ref="AC1098" ca="1">_xlfn.IFS(
AND($AN$14="Not year_end", AC1097&gt;last_rou_date), "",
AND($AN$14="Year_end", AC1097&gt;=last_rou_date), "",
AND($AN$14="Year_end"), DATE(YEAR(AC1097+1), 12, 31),
AND($AN$14="Not year_end", MONTH(AC1097)=12, DAY(AC1097)=31), DATE(YEAR(AC1096)+1, MONTH(AC1096), DAY(AC1096)),
AND($AN$14="Not year_end", OR(MONTH(AC1097)&lt;&gt;12, DAY(AC1097)&lt;&gt;31) ), DATE(YEAR(AC1097), 12, 31)
)</f>
        <v/>
      </c>
      <c r="AD1098" s="75" t="str" cm="1">
        <f t="array" aca="1" ref="AD1098" ca="1">_xlfn.IFS(AD1097="", "",
AND(AD1097=last_rou_date, OR(MONTH(AD1097)&lt;&gt;12, DAY(AD1097)&lt;&gt;31) ), DATE(YEAR(AD1097), 12, 31),
AND(MONTH(AD1097)=12, DAY(AD1097)=31, AD1097&gt;=last_rou_date), "",
AND(MONTH(AD1097)=12, DAY(AD1097)&lt;&gt;31),  EOMONTH(AD1097,0),
AND(MONTH(AD1097)=12, DAY(AD1097)=31, $AH$14="Not end"),  EDATE(AD1096,1),
AND($AH$14="Not end"), EDATE(AD1097, 1),
AND($AH$14="End"), EOMONTH(AD1097, 1)
)</f>
        <v/>
      </c>
      <c r="AE1098" s="51" t="str" cm="1">
        <f t="array" ref="AE1098">_xlfn.IFS(W1098="", "",
AND(W1098&gt;0, W1098&lt;=$B$4, $C$2="İllik artım, faiz olaraq", $D$2&gt;0, $B$3="İllik"), $B$5*((1+$D$2)^(W1098-1)),
AND(W1098&gt;0, W1098&lt;=$B$4, $C$2="İllik artım, faiz olaraq", $D$2&gt;0, $B$3="Aylıq"), $B$5*((1+$D$2)^ROUNDDOWN((W1098-1)/12,0)),
AND(W1098=1, $C$2="Aşağıdakı kimi dəyişir", ), $B$5,
AND(W1098&gt;1, W1098&lt;=$B$4, $C$2="Aşağıdakı kimi dəyişir"), IFERROR(VLOOKUP(W1098, $C$4:$D$7, 2, FALSE), AE1097),
AND(W1098&gt;0, W1098&lt;=$B$4), $B$5,
TRUE,0 )</f>
        <v/>
      </c>
      <c r="AF1098" s="51" t="str">
        <f t="shared" ca="1" si="49"/>
        <v/>
      </c>
    </row>
    <row r="1099" spans="1:32" x14ac:dyDescent="0.4">
      <c r="A1099" s="13" t="str" cm="1">
        <f t="array" aca="1" ref="A1099" ca="1">_xlfn.IFS(
AND(SUMIFS(lease_table_interest_accruals, lease_table_dates, A1098)&gt;0, COUNTIFS($E$14:E1098, "Interest accrual", $A$14:A1098, A1098)=0),  A1098,
AND(SUMIFS(lease_table_payments, lease_table_dates, A1098)&gt;0, COUNTIFS($E$14:E1098, "Payment", $A$14:A1098, A1098)=0),  A1098,
AND(SUMIFS(rou_table_deprs, rou_table_dates, A1098)&gt;0, COUNTIFS($E$14:E1098, "Depreciation", $A$14:A1098, A1098)=0),  A1098,
TRUE,  IFERROR(INDEX(rou_table_dates,  MATCH(A1098, rou_table_dates)+1, ), "")
)</f>
        <v/>
      </c>
      <c r="B1099" s="1" t="str" cm="1">
        <f t="array" aca="1" ref="B1099" ca="1">_xlfn.IFS(
AND(E1099="Payment", A1099=$B$2), $AM$14,
E1099="Payment", $AM$15,
E1099="Interest accrual", $AM$18,
E1099="Depreciation", $AM$17,
TRUE, "")</f>
        <v/>
      </c>
      <c r="C1099" s="1" t="str" cm="1">
        <f t="array" aca="1" ref="C1099" ca="1">_xlfn.IFS(
E1099="Payment", $AM$19,
E1099="Interest accrual", $AM$15,
E1099="Depreciation", $AM$16,
TRUE, "")</f>
        <v/>
      </c>
      <c r="D1099" s="1" t="str" cm="1">
        <f t="array" aca="1" ref="D1099" ca="1">_xlfn.IFS(
E1099="Payment", _xlfn.XLOOKUP(A1099, lease_table_dates, lease_table_payments, 0, 0),
E1099="Interest accrual", _xlfn.XLOOKUP(A1099, lease_table_dates, lease_table_interest_accruals, 0, 0),
E1099="Depreciation", _xlfn.XLOOKUP(A1099, rou_table_dates, rou_table_deprs, 0, 0),
TRUE, ""
)</f>
        <v/>
      </c>
      <c r="E1099" s="7" t="str" cm="1">
        <f t="array" aca="1" ref="E1099" ca="1">_xlfn.IFS(
AND(SUMIFS(lease_table_interest_accruals, lease_table_dates, A1099)&gt;0, COUNTIFS($E$14:E1098, "Interest accrual", $A$14:A1098, A1099)=0), "Interest accrual",
AND(SUMIFS(lease_table_payments, lease_table_dates, A1099)&gt;0, COUNTIFS($E$14:E1098, "Payment", $A$14:A1098, A1099)=0), "Payment",
AND(SUMIFS(rou_table_deprs, rou_table_dates, A1099)&gt;0, COUNTIFS($E$14:E1098, "Depreciation", $A$14:A1098, A1099)=0), "Depreciation",
TRUE,  ""
)</f>
        <v/>
      </c>
      <c r="G1099" s="13" t="str" cm="1">
        <f t="array" aca="1" ref="G1099" ca="1">_xlfn.IFS(
AND($B$11="Hə", $B$3="İllik"), Z1099,
AND($B$11="Hə", $B$3="Aylıq"), AA1099,
$B$11="Yox", X1099)</f>
        <v/>
      </c>
      <c r="H1099" s="1" t="str" cm="1">
        <f t="array" aca="1" ref="H1099" ca="1">_xlfn.IFS( G1099="", "",
TRUE, ROUND( H1098+I1099-J1099, 2) )</f>
        <v/>
      </c>
      <c r="I1099" s="1" t="str" cm="1">
        <f t="array" aca="1" ref="I1099" ca="1">_xlfn.IFS(G1099="", "",
G1099=last_payment_date, (J1099-H1098),
 TRUE,  -  (H1098- H1098* (1+$B$6)^ (_xlfn.DAYS(G1099,G1098)/365) )
)</f>
        <v/>
      </c>
      <c r="J1099" s="1" t="str" cm="1">
        <f t="array" aca="1" ref="J1099" ca="1">_xlfn.IFS(G1099="", "",
TRUE, _xlfn.XLOOKUP(G1099,  payment_dates, payments,0,0)
)</f>
        <v/>
      </c>
      <c r="L1099" s="8" t="str" cm="1">
        <f t="array" aca="1" ref="L1099" ca="1">_xlfn.IFS(
AND($B$11="Hə", $B$3="İllik"), AC1099,
AND($B$11="Hə", $B$3="Aylıq"), AD1099,
$B$11="Yox", AB1099)</f>
        <v/>
      </c>
      <c r="M1099" s="1" t="str" cm="1">
        <f t="array" aca="1" ref="M1099" ca="1">_xlfn.IFS( L1099="", "",
(M1098-N1099)&lt;=0.5, 0,
TRUE,  M1098-N1099)</f>
        <v/>
      </c>
      <c r="N1099" s="7" t="str" cm="1">
        <f t="array" aca="1" ref="N1099" ca="1">_xlfn.IFS(
L1099="", "",
TRUE, MIN(M1098, ROUND($M$14/ (last_rou_date - $B$2) * (L1099-L1098), 2) )
)</f>
        <v/>
      </c>
      <c r="P1099" s="59" t="str">
        <f t="shared" ca="1" si="51"/>
        <v/>
      </c>
      <c r="Q1099" s="1" t="str" cm="1">
        <f t="array" aca="1" ref="Q1099" ca="1">_xlfn.IFS(P1099="","",
$B$11="Hə", _xlfn.XLOOKUP(DATE(P1099, 12, 31), rou_table_dates, rou_table_nbvs,0, 0),
TRUE,  MAX(0, ROUND($M$14 - $M$14/ (last_rou_date - $B$2) * (DATE(P1099,12,31) - $B$2), 2) )
)</f>
        <v/>
      </c>
      <c r="R1099" s="1" t="str" cm="1">
        <f t="array" aca="1" ref="R1099" ca="1">_xlfn.IFS(P1099="","",
$B$11="Hə", _xlfn.XLOOKUP(DATE(P1099, 12, 31), lease_table_dates, lease_table_balances,0, 0),
TRUE, IFERROR( XNPV($B$6, IF(payment_dates &gt;DATE(P1099, 12, 31), payments,  0),  IF(payment_dates &gt;DATE(P1099, 12, 31), payment_dates,  DATE(P1099, 12, 31))    ),0)
)</f>
        <v/>
      </c>
      <c r="S1099" s="1" t="str" cm="1">
        <f t="array" aca="1" ref="S1099" ca="1">_xlfn.IFS(P1099="","",
TRUE,  MIN( MIN(Q1098, $M$14), ROUND($M$14/ (last_rou_date - $B$2) * (DATE(P1099,12,31) - MAX($B$2, DATE(P1099-1, 12, 31))), 2) )
)</f>
        <v/>
      </c>
      <c r="T1099" s="7" t="str" cm="1">
        <f t="array" aca="1" ref="T1099" ca="1">_xlfn.IFS(P1099="", "",
ISTEXT(R1098), R1099- (H1099 - SUMIFS( lease_table_payments, lease_table_years, P1099) -$AG$14 ),
AND(ISNUMBER(R1098), R1099&lt;&gt;""),   R1099- (R1098 - SUMIFS( lease_table_payments, lease_table_years, P1099) )
)</f>
        <v/>
      </c>
      <c r="V1099" s="64">
        <f t="shared" si="50"/>
        <v>1086</v>
      </c>
      <c r="W1099" s="51" t="str" cm="1">
        <f t="array" ref="W1099">_xlfn.IFS(
OR(W1098=$B$4, W1098=""),"",
TRUE,W1098+1
)</f>
        <v/>
      </c>
      <c r="X1099" s="51" t="str" cm="1">
        <f t="array" ref="X1099">_xlfn.IFS(X1098="","",
W1099="", "",
AND($B$3="İllik"),DATE(YEAR(X1098)+1,MONTH(X1098),DAY(X1098) ),
AND($B$3="Aylıq", $AH$14="Not end"), EDATE(X1098,1),
AND($B$3="Aylıq", $AH$14="End"), EOMONTH(X1098,1)
)</f>
        <v/>
      </c>
      <c r="Y1099" s="51" t="str" cm="1">
        <f t="array" aca="1" ref="Y1099" ca="1">_xlfn.IFS(
AND($B$7="Dövrün əvvəlində", Y1098&lt;=last_rou_date), DATE(YEAR(Y1098)+1, 12, 31),
AND($B$7="Dövrün sonunda", Y1098&lt;=last_payment_date), DATE(YEAR(Y1098)+1, 12, 31),
TRUE, ""
)</f>
        <v/>
      </c>
      <c r="Z1099" s="75" t="str" cm="1">
        <f t="array" aca="1" ref="Z1099" ca="1">_xlfn.IFS(
AND($AN$14="Not year_end", Z1098&gt;last_payment_date), "",
AND($AN$14="Year_end", Z1098&gt;=last_payment_date), "",
AND($AN$14="Year_end"), DATE(YEAR(Z1098+1), 12, 31),
AND($AN$14="Not year_end", MONTH(Z1098)=12, DAY(Z1098)=31), DATE(YEAR(Z1097)+1, MONTH(Z1097), DAY(Z1097)),
AND($AN$14="Not year_end", OR(MONTH(Z1098)&lt;&gt;12, DAY(Z1098)&lt;&gt;31) ), DATE(YEAR(Z1098), 12, 31)
)</f>
        <v/>
      </c>
      <c r="AA1099" s="75" t="str" cm="1">
        <f t="array" aca="1" ref="AA1099" ca="1">_xlfn.IFS(AA1098="", "",
AND(AA1098=last_payment_date, OR(MONTH(AA1098)&lt;&gt;12, DAY(AA1098)&lt;&gt;31) ), DATE(YEAR(AA1098), 12, 31),
AND(MONTH(AA1098)=12, DAY(AA1098)=31, AA1098&gt;=last_payment_date), "",
AND(MONTH(AA1098)=12, DAY(AA1098)&lt;&gt;31),  EOMONTH(AA1098,0),
AND(MONTH(AA1098)=12, DAY(AA1098)=31, $AH$14="Not end"),  EDATE(AA1097,1),
AND($AH$14="Not end"), EDATE(AA1098, 1),
AND($AH$14="End"), EOMONTH(AA1098, 1)
)</f>
        <v/>
      </c>
      <c r="AB1099" s="75" t="str" cm="1">
        <f t="array" aca="1" ref="AB1099" ca="1">_xlfn.IFS(AB1098="","",
AND(AB1098=last_rou_date), "",
AND($B$3="İllik"),DATE(YEAR(AB1098)+1,MONTH(AB1098),DAY(AB1098) ),
AND($B$3="Aylıq", $AH$14="Not end"), EDATE(AB1098,1),
AND($B$3="Aylıq", $AH$14="End"), EOMONTH(AB1098,1)
)</f>
        <v/>
      </c>
      <c r="AC1099" s="75" t="str" cm="1">
        <f t="array" aca="1" ref="AC1099" ca="1">_xlfn.IFS(
AND($AN$14="Not year_end", AC1098&gt;last_rou_date), "",
AND($AN$14="Year_end", AC1098&gt;=last_rou_date), "",
AND($AN$14="Year_end"), DATE(YEAR(AC1098+1), 12, 31),
AND($AN$14="Not year_end", MONTH(AC1098)=12, DAY(AC1098)=31), DATE(YEAR(AC1097)+1, MONTH(AC1097), DAY(AC1097)),
AND($AN$14="Not year_end", OR(MONTH(AC1098)&lt;&gt;12, DAY(AC1098)&lt;&gt;31) ), DATE(YEAR(AC1098), 12, 31)
)</f>
        <v/>
      </c>
      <c r="AD1099" s="75" t="str" cm="1">
        <f t="array" aca="1" ref="AD1099" ca="1">_xlfn.IFS(AD1098="", "",
AND(AD1098=last_rou_date, OR(MONTH(AD1098)&lt;&gt;12, DAY(AD1098)&lt;&gt;31) ), DATE(YEAR(AD1098), 12, 31),
AND(MONTH(AD1098)=12, DAY(AD1098)=31, AD1098&gt;=last_rou_date), "",
AND(MONTH(AD1098)=12, DAY(AD1098)&lt;&gt;31),  EOMONTH(AD1098,0),
AND(MONTH(AD1098)=12, DAY(AD1098)=31, $AH$14="Not end"),  EDATE(AD1097,1),
AND($AH$14="Not end"), EDATE(AD1098, 1),
AND($AH$14="End"), EOMONTH(AD1098, 1)
)</f>
        <v/>
      </c>
      <c r="AE1099" s="51" t="str" cm="1">
        <f t="array" ref="AE1099">_xlfn.IFS(W1099="", "",
AND(W1099&gt;0, W1099&lt;=$B$4, $C$2="İllik artım, faiz olaraq", $D$2&gt;0, $B$3="İllik"), $B$5*((1+$D$2)^(W1099-1)),
AND(W1099&gt;0, W1099&lt;=$B$4, $C$2="İllik artım, faiz olaraq", $D$2&gt;0, $B$3="Aylıq"), $B$5*((1+$D$2)^ROUNDDOWN((W1099-1)/12,0)),
AND(W1099=1, $C$2="Aşağıdakı kimi dəyişir", ), $B$5,
AND(W1099&gt;1, W1099&lt;=$B$4, $C$2="Aşağıdakı kimi dəyişir"), IFERROR(VLOOKUP(W1099, $C$4:$D$7, 2, FALSE), AE1098),
AND(W1099&gt;0, W1099&lt;=$B$4), $B$5,
TRUE,0 )</f>
        <v/>
      </c>
      <c r="AF1099" s="51" t="str">
        <f t="shared" ca="1" si="49"/>
        <v/>
      </c>
    </row>
    <row r="1100" spans="1:32" x14ac:dyDescent="0.4">
      <c r="A1100" s="13" t="str" cm="1">
        <f t="array" aca="1" ref="A1100" ca="1">_xlfn.IFS(
AND(SUMIFS(lease_table_interest_accruals, lease_table_dates, A1099)&gt;0, COUNTIFS($E$14:E1099, "Interest accrual", $A$14:A1099, A1099)=0),  A1099,
AND(SUMIFS(lease_table_payments, lease_table_dates, A1099)&gt;0, COUNTIFS($E$14:E1099, "Payment", $A$14:A1099, A1099)=0),  A1099,
AND(SUMIFS(rou_table_deprs, rou_table_dates, A1099)&gt;0, COUNTIFS($E$14:E1099, "Depreciation", $A$14:A1099, A1099)=0),  A1099,
TRUE,  IFERROR(INDEX(rou_table_dates,  MATCH(A1099, rou_table_dates)+1, ), "")
)</f>
        <v/>
      </c>
      <c r="B1100" s="1" t="str" cm="1">
        <f t="array" aca="1" ref="B1100" ca="1">_xlfn.IFS(
AND(E1100="Payment", A1100=$B$2), $AM$14,
E1100="Payment", $AM$15,
E1100="Interest accrual", $AM$18,
E1100="Depreciation", $AM$17,
TRUE, "")</f>
        <v/>
      </c>
      <c r="C1100" s="1" t="str" cm="1">
        <f t="array" aca="1" ref="C1100" ca="1">_xlfn.IFS(
E1100="Payment", $AM$19,
E1100="Interest accrual", $AM$15,
E1100="Depreciation", $AM$16,
TRUE, "")</f>
        <v/>
      </c>
      <c r="D1100" s="1" t="str" cm="1">
        <f t="array" aca="1" ref="D1100" ca="1">_xlfn.IFS(
E1100="Payment", _xlfn.XLOOKUP(A1100, lease_table_dates, lease_table_payments, 0, 0),
E1100="Interest accrual", _xlfn.XLOOKUP(A1100, lease_table_dates, lease_table_interest_accruals, 0, 0),
E1100="Depreciation", _xlfn.XLOOKUP(A1100, rou_table_dates, rou_table_deprs, 0, 0),
TRUE, ""
)</f>
        <v/>
      </c>
      <c r="E1100" s="7" t="str" cm="1">
        <f t="array" aca="1" ref="E1100" ca="1">_xlfn.IFS(
AND(SUMIFS(lease_table_interest_accruals, lease_table_dates, A1100)&gt;0, COUNTIFS($E$14:E1099, "Interest accrual", $A$14:A1099, A1100)=0), "Interest accrual",
AND(SUMIFS(lease_table_payments, lease_table_dates, A1100)&gt;0, COUNTIFS($E$14:E1099, "Payment", $A$14:A1099, A1100)=0), "Payment",
AND(SUMIFS(rou_table_deprs, rou_table_dates, A1100)&gt;0, COUNTIFS($E$14:E1099, "Depreciation", $A$14:A1099, A1100)=0), "Depreciation",
TRUE,  ""
)</f>
        <v/>
      </c>
      <c r="G1100" s="13" t="str" cm="1">
        <f t="array" aca="1" ref="G1100" ca="1">_xlfn.IFS(
AND($B$11="Hə", $B$3="İllik"), Z1100,
AND($B$11="Hə", $B$3="Aylıq"), AA1100,
$B$11="Yox", X1100)</f>
        <v/>
      </c>
      <c r="H1100" s="1" t="str" cm="1">
        <f t="array" aca="1" ref="H1100" ca="1">_xlfn.IFS( G1100="", "",
TRUE, ROUND( H1099+I1100-J1100, 2) )</f>
        <v/>
      </c>
      <c r="I1100" s="1" t="str" cm="1">
        <f t="array" aca="1" ref="I1100" ca="1">_xlfn.IFS(G1100="", "",
G1100=last_payment_date, (J1100-H1099),
 TRUE,  -  (H1099- H1099* (1+$B$6)^ (_xlfn.DAYS(G1100,G1099)/365) )
)</f>
        <v/>
      </c>
      <c r="J1100" s="1" t="str" cm="1">
        <f t="array" aca="1" ref="J1100" ca="1">_xlfn.IFS(G1100="", "",
TRUE, _xlfn.XLOOKUP(G1100,  payment_dates, payments,0,0)
)</f>
        <v/>
      </c>
      <c r="L1100" s="8" t="str" cm="1">
        <f t="array" aca="1" ref="L1100" ca="1">_xlfn.IFS(
AND($B$11="Hə", $B$3="İllik"), AC1100,
AND($B$11="Hə", $B$3="Aylıq"), AD1100,
$B$11="Yox", AB1100)</f>
        <v/>
      </c>
      <c r="M1100" s="1" t="str" cm="1">
        <f t="array" aca="1" ref="M1100" ca="1">_xlfn.IFS( L1100="", "",
(M1099-N1100)&lt;=0.5, 0,
TRUE,  M1099-N1100)</f>
        <v/>
      </c>
      <c r="N1100" s="7" t="str" cm="1">
        <f t="array" aca="1" ref="N1100" ca="1">_xlfn.IFS(
L1100="", "",
TRUE, MIN(M1099, ROUND($M$14/ (last_rou_date - $B$2) * (L1100-L1099), 2) )
)</f>
        <v/>
      </c>
      <c r="P1100" s="59" t="str">
        <f t="shared" ca="1" si="51"/>
        <v/>
      </c>
      <c r="Q1100" s="1" t="str" cm="1">
        <f t="array" aca="1" ref="Q1100" ca="1">_xlfn.IFS(P1100="","",
$B$11="Hə", _xlfn.XLOOKUP(DATE(P1100, 12, 31), rou_table_dates, rou_table_nbvs,0, 0),
TRUE,  MAX(0, ROUND($M$14 - $M$14/ (last_rou_date - $B$2) * (DATE(P1100,12,31) - $B$2), 2) )
)</f>
        <v/>
      </c>
      <c r="R1100" s="1" t="str" cm="1">
        <f t="array" aca="1" ref="R1100" ca="1">_xlfn.IFS(P1100="","",
$B$11="Hə", _xlfn.XLOOKUP(DATE(P1100, 12, 31), lease_table_dates, lease_table_balances,0, 0),
TRUE, IFERROR( XNPV($B$6, IF(payment_dates &gt;DATE(P1100, 12, 31), payments,  0),  IF(payment_dates &gt;DATE(P1100, 12, 31), payment_dates,  DATE(P1100, 12, 31))    ),0)
)</f>
        <v/>
      </c>
      <c r="S1100" s="1" t="str" cm="1">
        <f t="array" aca="1" ref="S1100" ca="1">_xlfn.IFS(P1100="","",
TRUE,  MIN( MIN(Q1099, $M$14), ROUND($M$14/ (last_rou_date - $B$2) * (DATE(P1100,12,31) - MAX($B$2, DATE(P1100-1, 12, 31))), 2) )
)</f>
        <v/>
      </c>
      <c r="T1100" s="7" t="str" cm="1">
        <f t="array" aca="1" ref="T1100" ca="1">_xlfn.IFS(P1100="", "",
ISTEXT(R1099), R1100- (H1100 - SUMIFS( lease_table_payments, lease_table_years, P1100) -$AG$14 ),
AND(ISNUMBER(R1099), R1100&lt;&gt;""),   R1100- (R1099 - SUMIFS( lease_table_payments, lease_table_years, P1100) )
)</f>
        <v/>
      </c>
      <c r="V1100" s="64">
        <f t="shared" si="50"/>
        <v>1087</v>
      </c>
      <c r="W1100" s="51" t="str" cm="1">
        <f t="array" ref="W1100">_xlfn.IFS(
OR(W1099=$B$4, W1099=""),"",
TRUE,W1099+1
)</f>
        <v/>
      </c>
      <c r="X1100" s="51" t="str" cm="1">
        <f t="array" ref="X1100">_xlfn.IFS(X1099="","",
W1100="", "",
AND($B$3="İllik"),DATE(YEAR(X1099)+1,MONTH(X1099),DAY(X1099) ),
AND($B$3="Aylıq", $AH$14="Not end"), EDATE(X1099,1),
AND($B$3="Aylıq", $AH$14="End"), EOMONTH(X1099,1)
)</f>
        <v/>
      </c>
      <c r="Y1100" s="51" t="str" cm="1">
        <f t="array" aca="1" ref="Y1100" ca="1">_xlfn.IFS(
AND($B$7="Dövrün əvvəlində", Y1099&lt;=last_rou_date), DATE(YEAR(Y1099)+1, 12, 31),
AND($B$7="Dövrün sonunda", Y1099&lt;=last_payment_date), DATE(YEAR(Y1099)+1, 12, 31),
TRUE, ""
)</f>
        <v/>
      </c>
      <c r="Z1100" s="75" t="str" cm="1">
        <f t="array" aca="1" ref="Z1100" ca="1">_xlfn.IFS(
AND($AN$14="Not year_end", Z1099&gt;last_payment_date), "",
AND($AN$14="Year_end", Z1099&gt;=last_payment_date), "",
AND($AN$14="Year_end"), DATE(YEAR(Z1099+1), 12, 31),
AND($AN$14="Not year_end", MONTH(Z1099)=12, DAY(Z1099)=31), DATE(YEAR(Z1098)+1, MONTH(Z1098), DAY(Z1098)),
AND($AN$14="Not year_end", OR(MONTH(Z1099)&lt;&gt;12, DAY(Z1099)&lt;&gt;31) ), DATE(YEAR(Z1099), 12, 31)
)</f>
        <v/>
      </c>
      <c r="AA1100" s="75" t="str" cm="1">
        <f t="array" aca="1" ref="AA1100" ca="1">_xlfn.IFS(AA1099="", "",
AND(AA1099=last_payment_date, OR(MONTH(AA1099)&lt;&gt;12, DAY(AA1099)&lt;&gt;31) ), DATE(YEAR(AA1099), 12, 31),
AND(MONTH(AA1099)=12, DAY(AA1099)=31, AA1099&gt;=last_payment_date), "",
AND(MONTH(AA1099)=12, DAY(AA1099)&lt;&gt;31),  EOMONTH(AA1099,0),
AND(MONTH(AA1099)=12, DAY(AA1099)=31, $AH$14="Not end"),  EDATE(AA1098,1),
AND($AH$14="Not end"), EDATE(AA1099, 1),
AND($AH$14="End"), EOMONTH(AA1099, 1)
)</f>
        <v/>
      </c>
      <c r="AB1100" s="75" t="str" cm="1">
        <f t="array" aca="1" ref="AB1100" ca="1">_xlfn.IFS(AB1099="","",
AND(AB1099=last_rou_date), "",
AND($B$3="İllik"),DATE(YEAR(AB1099)+1,MONTH(AB1099),DAY(AB1099) ),
AND($B$3="Aylıq", $AH$14="Not end"), EDATE(AB1099,1),
AND($B$3="Aylıq", $AH$14="End"), EOMONTH(AB1099,1)
)</f>
        <v/>
      </c>
      <c r="AC1100" s="75" t="str" cm="1">
        <f t="array" aca="1" ref="AC1100" ca="1">_xlfn.IFS(
AND($AN$14="Not year_end", AC1099&gt;last_rou_date), "",
AND($AN$14="Year_end", AC1099&gt;=last_rou_date), "",
AND($AN$14="Year_end"), DATE(YEAR(AC1099+1), 12, 31),
AND($AN$14="Not year_end", MONTH(AC1099)=12, DAY(AC1099)=31), DATE(YEAR(AC1098)+1, MONTH(AC1098), DAY(AC1098)),
AND($AN$14="Not year_end", OR(MONTH(AC1099)&lt;&gt;12, DAY(AC1099)&lt;&gt;31) ), DATE(YEAR(AC1099), 12, 31)
)</f>
        <v/>
      </c>
      <c r="AD1100" s="75" t="str" cm="1">
        <f t="array" aca="1" ref="AD1100" ca="1">_xlfn.IFS(AD1099="", "",
AND(AD1099=last_rou_date, OR(MONTH(AD1099)&lt;&gt;12, DAY(AD1099)&lt;&gt;31) ), DATE(YEAR(AD1099), 12, 31),
AND(MONTH(AD1099)=12, DAY(AD1099)=31, AD1099&gt;=last_rou_date), "",
AND(MONTH(AD1099)=12, DAY(AD1099)&lt;&gt;31),  EOMONTH(AD1099,0),
AND(MONTH(AD1099)=12, DAY(AD1099)=31, $AH$14="Not end"),  EDATE(AD1098,1),
AND($AH$14="Not end"), EDATE(AD1099, 1),
AND($AH$14="End"), EOMONTH(AD1099, 1)
)</f>
        <v/>
      </c>
      <c r="AE1100" s="51" t="str" cm="1">
        <f t="array" ref="AE1100">_xlfn.IFS(W1100="", "",
AND(W1100&gt;0, W1100&lt;=$B$4, $C$2="İllik artım, faiz olaraq", $D$2&gt;0, $B$3="İllik"), $B$5*((1+$D$2)^(W1100-1)),
AND(W1100&gt;0, W1100&lt;=$B$4, $C$2="İllik artım, faiz olaraq", $D$2&gt;0, $B$3="Aylıq"), $B$5*((1+$D$2)^ROUNDDOWN((W1100-1)/12,0)),
AND(W1100=1, $C$2="Aşağıdakı kimi dəyişir", ), $B$5,
AND(W1100&gt;1, W1100&lt;=$B$4, $C$2="Aşağıdakı kimi dəyişir"), IFERROR(VLOOKUP(W1100, $C$4:$D$7, 2, FALSE), AE1099),
AND(W1100&gt;0, W1100&lt;=$B$4), $B$5,
TRUE,0 )</f>
        <v/>
      </c>
      <c r="AF1100" s="51" t="str">
        <f t="shared" ca="1" si="49"/>
        <v/>
      </c>
    </row>
    <row r="1101" spans="1:32" x14ac:dyDescent="0.4">
      <c r="A1101" s="13" t="str" cm="1">
        <f t="array" aca="1" ref="A1101" ca="1">_xlfn.IFS(
AND(SUMIFS(lease_table_interest_accruals, lease_table_dates, A1100)&gt;0, COUNTIFS($E$14:E1100, "Interest accrual", $A$14:A1100, A1100)=0),  A1100,
AND(SUMIFS(lease_table_payments, lease_table_dates, A1100)&gt;0, COUNTIFS($E$14:E1100, "Payment", $A$14:A1100, A1100)=0),  A1100,
AND(SUMIFS(rou_table_deprs, rou_table_dates, A1100)&gt;0, COUNTIFS($E$14:E1100, "Depreciation", $A$14:A1100, A1100)=0),  A1100,
TRUE,  IFERROR(INDEX(rou_table_dates,  MATCH(A1100, rou_table_dates)+1, ), "")
)</f>
        <v/>
      </c>
      <c r="B1101" s="1" t="str" cm="1">
        <f t="array" aca="1" ref="B1101" ca="1">_xlfn.IFS(
AND(E1101="Payment", A1101=$B$2), $AM$14,
E1101="Payment", $AM$15,
E1101="Interest accrual", $AM$18,
E1101="Depreciation", $AM$17,
TRUE, "")</f>
        <v/>
      </c>
      <c r="C1101" s="1" t="str" cm="1">
        <f t="array" aca="1" ref="C1101" ca="1">_xlfn.IFS(
E1101="Payment", $AM$19,
E1101="Interest accrual", $AM$15,
E1101="Depreciation", $AM$16,
TRUE, "")</f>
        <v/>
      </c>
      <c r="D1101" s="1" t="str" cm="1">
        <f t="array" aca="1" ref="D1101" ca="1">_xlfn.IFS(
E1101="Payment", _xlfn.XLOOKUP(A1101, lease_table_dates, lease_table_payments, 0, 0),
E1101="Interest accrual", _xlfn.XLOOKUP(A1101, lease_table_dates, lease_table_interest_accruals, 0, 0),
E1101="Depreciation", _xlfn.XLOOKUP(A1101, rou_table_dates, rou_table_deprs, 0, 0),
TRUE, ""
)</f>
        <v/>
      </c>
      <c r="E1101" s="7" t="str" cm="1">
        <f t="array" aca="1" ref="E1101" ca="1">_xlfn.IFS(
AND(SUMIFS(lease_table_interest_accruals, lease_table_dates, A1101)&gt;0, COUNTIFS($E$14:E1100, "Interest accrual", $A$14:A1100, A1101)=0), "Interest accrual",
AND(SUMIFS(lease_table_payments, lease_table_dates, A1101)&gt;0, COUNTIFS($E$14:E1100, "Payment", $A$14:A1100, A1101)=0), "Payment",
AND(SUMIFS(rou_table_deprs, rou_table_dates, A1101)&gt;0, COUNTIFS($E$14:E1100, "Depreciation", $A$14:A1100, A1101)=0), "Depreciation",
TRUE,  ""
)</f>
        <v/>
      </c>
      <c r="G1101" s="13" t="str" cm="1">
        <f t="array" aca="1" ref="G1101" ca="1">_xlfn.IFS(
AND($B$11="Hə", $B$3="İllik"), Z1101,
AND($B$11="Hə", $B$3="Aylıq"), AA1101,
$B$11="Yox", X1101)</f>
        <v/>
      </c>
      <c r="H1101" s="1" t="str" cm="1">
        <f t="array" aca="1" ref="H1101" ca="1">_xlfn.IFS( G1101="", "",
TRUE, ROUND( H1100+I1101-J1101, 2) )</f>
        <v/>
      </c>
      <c r="I1101" s="1" t="str" cm="1">
        <f t="array" aca="1" ref="I1101" ca="1">_xlfn.IFS(G1101="", "",
G1101=last_payment_date, (J1101-H1100),
 TRUE,  -  (H1100- H1100* (1+$B$6)^ (_xlfn.DAYS(G1101,G1100)/365) )
)</f>
        <v/>
      </c>
      <c r="J1101" s="1" t="str" cm="1">
        <f t="array" aca="1" ref="J1101" ca="1">_xlfn.IFS(G1101="", "",
TRUE, _xlfn.XLOOKUP(G1101,  payment_dates, payments,0,0)
)</f>
        <v/>
      </c>
      <c r="L1101" s="8" t="str" cm="1">
        <f t="array" aca="1" ref="L1101" ca="1">_xlfn.IFS(
AND($B$11="Hə", $B$3="İllik"), AC1101,
AND($B$11="Hə", $B$3="Aylıq"), AD1101,
$B$11="Yox", AB1101)</f>
        <v/>
      </c>
      <c r="M1101" s="1" t="str" cm="1">
        <f t="array" aca="1" ref="M1101" ca="1">_xlfn.IFS( L1101="", "",
(M1100-N1101)&lt;=0.5, 0,
TRUE,  M1100-N1101)</f>
        <v/>
      </c>
      <c r="N1101" s="7" t="str" cm="1">
        <f t="array" aca="1" ref="N1101" ca="1">_xlfn.IFS(
L1101="", "",
TRUE, MIN(M1100, ROUND($M$14/ (last_rou_date - $B$2) * (L1101-L1100), 2) )
)</f>
        <v/>
      </c>
      <c r="P1101" s="59" t="str">
        <f t="shared" ca="1" si="51"/>
        <v/>
      </c>
      <c r="Q1101" s="1" t="str" cm="1">
        <f t="array" aca="1" ref="Q1101" ca="1">_xlfn.IFS(P1101="","",
$B$11="Hə", _xlfn.XLOOKUP(DATE(P1101, 12, 31), rou_table_dates, rou_table_nbvs,0, 0),
TRUE,  MAX(0, ROUND($M$14 - $M$14/ (last_rou_date - $B$2) * (DATE(P1101,12,31) - $B$2), 2) )
)</f>
        <v/>
      </c>
      <c r="R1101" s="1" t="str" cm="1">
        <f t="array" aca="1" ref="R1101" ca="1">_xlfn.IFS(P1101="","",
$B$11="Hə", _xlfn.XLOOKUP(DATE(P1101, 12, 31), lease_table_dates, lease_table_balances,0, 0),
TRUE, IFERROR( XNPV($B$6, IF(payment_dates &gt;DATE(P1101, 12, 31), payments,  0),  IF(payment_dates &gt;DATE(P1101, 12, 31), payment_dates,  DATE(P1101, 12, 31))    ),0)
)</f>
        <v/>
      </c>
      <c r="S1101" s="1" t="str" cm="1">
        <f t="array" aca="1" ref="S1101" ca="1">_xlfn.IFS(P1101="","",
TRUE,  MIN( MIN(Q1100, $M$14), ROUND($M$14/ (last_rou_date - $B$2) * (DATE(P1101,12,31) - MAX($B$2, DATE(P1101-1, 12, 31))), 2) )
)</f>
        <v/>
      </c>
      <c r="T1101" s="7" t="str" cm="1">
        <f t="array" aca="1" ref="T1101" ca="1">_xlfn.IFS(P1101="", "",
ISTEXT(R1100), R1101- (H1101 - SUMIFS( lease_table_payments, lease_table_years, P1101) -$AG$14 ),
AND(ISNUMBER(R1100), R1101&lt;&gt;""),   R1101- (R1100 - SUMIFS( lease_table_payments, lease_table_years, P1101) )
)</f>
        <v/>
      </c>
      <c r="V1101" s="64">
        <f t="shared" si="50"/>
        <v>1088</v>
      </c>
      <c r="W1101" s="51" t="str" cm="1">
        <f t="array" ref="W1101">_xlfn.IFS(
OR(W1100=$B$4, W1100=""),"",
TRUE,W1100+1
)</f>
        <v/>
      </c>
      <c r="X1101" s="51" t="str" cm="1">
        <f t="array" ref="X1101">_xlfn.IFS(X1100="","",
W1101="", "",
AND($B$3="İllik"),DATE(YEAR(X1100)+1,MONTH(X1100),DAY(X1100) ),
AND($B$3="Aylıq", $AH$14="Not end"), EDATE(X1100,1),
AND($B$3="Aylıq", $AH$14="End"), EOMONTH(X1100,1)
)</f>
        <v/>
      </c>
      <c r="Y1101" s="51" t="str" cm="1">
        <f t="array" aca="1" ref="Y1101" ca="1">_xlfn.IFS(
AND($B$7="Dövrün əvvəlində", Y1100&lt;=last_rou_date), DATE(YEAR(Y1100)+1, 12, 31),
AND($B$7="Dövrün sonunda", Y1100&lt;=last_payment_date), DATE(YEAR(Y1100)+1, 12, 31),
TRUE, ""
)</f>
        <v/>
      </c>
      <c r="Z1101" s="75" t="str" cm="1">
        <f t="array" aca="1" ref="Z1101" ca="1">_xlfn.IFS(
AND($AN$14="Not year_end", Z1100&gt;last_payment_date), "",
AND($AN$14="Year_end", Z1100&gt;=last_payment_date), "",
AND($AN$14="Year_end"), DATE(YEAR(Z1100+1), 12, 31),
AND($AN$14="Not year_end", MONTH(Z1100)=12, DAY(Z1100)=31), DATE(YEAR(Z1099)+1, MONTH(Z1099), DAY(Z1099)),
AND($AN$14="Not year_end", OR(MONTH(Z1100)&lt;&gt;12, DAY(Z1100)&lt;&gt;31) ), DATE(YEAR(Z1100), 12, 31)
)</f>
        <v/>
      </c>
      <c r="AA1101" s="75" t="str" cm="1">
        <f t="array" aca="1" ref="AA1101" ca="1">_xlfn.IFS(AA1100="", "",
AND(AA1100=last_payment_date, OR(MONTH(AA1100)&lt;&gt;12, DAY(AA1100)&lt;&gt;31) ), DATE(YEAR(AA1100), 12, 31),
AND(MONTH(AA1100)=12, DAY(AA1100)=31, AA1100&gt;=last_payment_date), "",
AND(MONTH(AA1100)=12, DAY(AA1100)&lt;&gt;31),  EOMONTH(AA1100,0),
AND(MONTH(AA1100)=12, DAY(AA1100)=31, $AH$14="Not end"),  EDATE(AA1099,1),
AND($AH$14="Not end"), EDATE(AA1100, 1),
AND($AH$14="End"), EOMONTH(AA1100, 1)
)</f>
        <v/>
      </c>
      <c r="AB1101" s="75" t="str" cm="1">
        <f t="array" aca="1" ref="AB1101" ca="1">_xlfn.IFS(AB1100="","",
AND(AB1100=last_rou_date), "",
AND($B$3="İllik"),DATE(YEAR(AB1100)+1,MONTH(AB1100),DAY(AB1100) ),
AND($B$3="Aylıq", $AH$14="Not end"), EDATE(AB1100,1),
AND($B$3="Aylıq", $AH$14="End"), EOMONTH(AB1100,1)
)</f>
        <v/>
      </c>
      <c r="AC1101" s="75" t="str" cm="1">
        <f t="array" aca="1" ref="AC1101" ca="1">_xlfn.IFS(
AND($AN$14="Not year_end", AC1100&gt;last_rou_date), "",
AND($AN$14="Year_end", AC1100&gt;=last_rou_date), "",
AND($AN$14="Year_end"), DATE(YEAR(AC1100+1), 12, 31),
AND($AN$14="Not year_end", MONTH(AC1100)=12, DAY(AC1100)=31), DATE(YEAR(AC1099)+1, MONTH(AC1099), DAY(AC1099)),
AND($AN$14="Not year_end", OR(MONTH(AC1100)&lt;&gt;12, DAY(AC1100)&lt;&gt;31) ), DATE(YEAR(AC1100), 12, 31)
)</f>
        <v/>
      </c>
      <c r="AD1101" s="75" t="str" cm="1">
        <f t="array" aca="1" ref="AD1101" ca="1">_xlfn.IFS(AD1100="", "",
AND(AD1100=last_rou_date, OR(MONTH(AD1100)&lt;&gt;12, DAY(AD1100)&lt;&gt;31) ), DATE(YEAR(AD1100), 12, 31),
AND(MONTH(AD1100)=12, DAY(AD1100)=31, AD1100&gt;=last_rou_date), "",
AND(MONTH(AD1100)=12, DAY(AD1100)&lt;&gt;31),  EOMONTH(AD1100,0),
AND(MONTH(AD1100)=12, DAY(AD1100)=31, $AH$14="Not end"),  EDATE(AD1099,1),
AND($AH$14="Not end"), EDATE(AD1100, 1),
AND($AH$14="End"), EOMONTH(AD1100, 1)
)</f>
        <v/>
      </c>
      <c r="AE1101" s="51" t="str" cm="1">
        <f t="array" ref="AE1101">_xlfn.IFS(W1101="", "",
AND(W1101&gt;0, W1101&lt;=$B$4, $C$2="İllik artım, faiz olaraq", $D$2&gt;0, $B$3="İllik"), $B$5*((1+$D$2)^(W1101-1)),
AND(W1101&gt;0, W1101&lt;=$B$4, $C$2="İllik artım, faiz olaraq", $D$2&gt;0, $B$3="Aylıq"), $B$5*((1+$D$2)^ROUNDDOWN((W1101-1)/12,0)),
AND(W1101=1, $C$2="Aşağıdakı kimi dəyişir", ), $B$5,
AND(W1101&gt;1, W1101&lt;=$B$4, $C$2="Aşağıdakı kimi dəyişir"), IFERROR(VLOOKUP(W1101, $C$4:$D$7, 2, FALSE), AE1100),
AND(W1101&gt;0, W1101&lt;=$B$4), $B$5,
TRUE,0 )</f>
        <v/>
      </c>
      <c r="AF1101" s="51" t="str">
        <f t="shared" ca="1" si="49"/>
        <v/>
      </c>
    </row>
    <row r="1102" spans="1:32" x14ac:dyDescent="0.4">
      <c r="A1102" s="13" t="str" cm="1">
        <f t="array" aca="1" ref="A1102" ca="1">_xlfn.IFS(
AND(SUMIFS(lease_table_interest_accruals, lease_table_dates, A1101)&gt;0, COUNTIFS($E$14:E1101, "Interest accrual", $A$14:A1101, A1101)=0),  A1101,
AND(SUMIFS(lease_table_payments, lease_table_dates, A1101)&gt;0, COUNTIFS($E$14:E1101, "Payment", $A$14:A1101, A1101)=0),  A1101,
AND(SUMIFS(rou_table_deprs, rou_table_dates, A1101)&gt;0, COUNTIFS($E$14:E1101, "Depreciation", $A$14:A1101, A1101)=0),  A1101,
TRUE,  IFERROR(INDEX(rou_table_dates,  MATCH(A1101, rou_table_dates)+1, ), "")
)</f>
        <v/>
      </c>
      <c r="B1102" s="1" t="str" cm="1">
        <f t="array" aca="1" ref="B1102" ca="1">_xlfn.IFS(
AND(E1102="Payment", A1102=$B$2), $AM$14,
E1102="Payment", $AM$15,
E1102="Interest accrual", $AM$18,
E1102="Depreciation", $AM$17,
TRUE, "")</f>
        <v/>
      </c>
      <c r="C1102" s="1" t="str" cm="1">
        <f t="array" aca="1" ref="C1102" ca="1">_xlfn.IFS(
E1102="Payment", $AM$19,
E1102="Interest accrual", $AM$15,
E1102="Depreciation", $AM$16,
TRUE, "")</f>
        <v/>
      </c>
      <c r="D1102" s="1" t="str" cm="1">
        <f t="array" aca="1" ref="D1102" ca="1">_xlfn.IFS(
E1102="Payment", _xlfn.XLOOKUP(A1102, lease_table_dates, lease_table_payments, 0, 0),
E1102="Interest accrual", _xlfn.XLOOKUP(A1102, lease_table_dates, lease_table_interest_accruals, 0, 0),
E1102="Depreciation", _xlfn.XLOOKUP(A1102, rou_table_dates, rou_table_deprs, 0, 0),
TRUE, ""
)</f>
        <v/>
      </c>
      <c r="E1102" s="7" t="str" cm="1">
        <f t="array" aca="1" ref="E1102" ca="1">_xlfn.IFS(
AND(SUMIFS(lease_table_interest_accruals, lease_table_dates, A1102)&gt;0, COUNTIFS($E$14:E1101, "Interest accrual", $A$14:A1101, A1102)=0), "Interest accrual",
AND(SUMIFS(lease_table_payments, lease_table_dates, A1102)&gt;0, COUNTIFS($E$14:E1101, "Payment", $A$14:A1101, A1102)=0), "Payment",
AND(SUMIFS(rou_table_deprs, rou_table_dates, A1102)&gt;0, COUNTIFS($E$14:E1101, "Depreciation", $A$14:A1101, A1102)=0), "Depreciation",
TRUE,  ""
)</f>
        <v/>
      </c>
      <c r="G1102" s="13" t="str" cm="1">
        <f t="array" aca="1" ref="G1102" ca="1">_xlfn.IFS(
AND($B$11="Hə", $B$3="İllik"), Z1102,
AND($B$11="Hə", $B$3="Aylıq"), AA1102,
$B$11="Yox", X1102)</f>
        <v/>
      </c>
      <c r="H1102" s="1" t="str" cm="1">
        <f t="array" aca="1" ref="H1102" ca="1">_xlfn.IFS( G1102="", "",
TRUE, ROUND( H1101+I1102-J1102, 2) )</f>
        <v/>
      </c>
      <c r="I1102" s="1" t="str" cm="1">
        <f t="array" aca="1" ref="I1102" ca="1">_xlfn.IFS(G1102="", "",
G1102=last_payment_date, (J1102-H1101),
 TRUE,  -  (H1101- H1101* (1+$B$6)^ (_xlfn.DAYS(G1102,G1101)/365) )
)</f>
        <v/>
      </c>
      <c r="J1102" s="1" t="str" cm="1">
        <f t="array" aca="1" ref="J1102" ca="1">_xlfn.IFS(G1102="", "",
TRUE, _xlfn.XLOOKUP(G1102,  payment_dates, payments,0,0)
)</f>
        <v/>
      </c>
      <c r="L1102" s="8" t="str" cm="1">
        <f t="array" aca="1" ref="L1102" ca="1">_xlfn.IFS(
AND($B$11="Hə", $B$3="İllik"), AC1102,
AND($B$11="Hə", $B$3="Aylıq"), AD1102,
$B$11="Yox", AB1102)</f>
        <v/>
      </c>
      <c r="M1102" s="1" t="str" cm="1">
        <f t="array" aca="1" ref="M1102" ca="1">_xlfn.IFS( L1102="", "",
(M1101-N1102)&lt;=0.5, 0,
TRUE,  M1101-N1102)</f>
        <v/>
      </c>
      <c r="N1102" s="7" t="str" cm="1">
        <f t="array" aca="1" ref="N1102" ca="1">_xlfn.IFS(
L1102="", "",
TRUE, MIN(M1101, ROUND($M$14/ (last_rou_date - $B$2) * (L1102-L1101), 2) )
)</f>
        <v/>
      </c>
      <c r="P1102" s="59" t="str">
        <f t="shared" ca="1" si="51"/>
        <v/>
      </c>
      <c r="Q1102" s="1" t="str" cm="1">
        <f t="array" aca="1" ref="Q1102" ca="1">_xlfn.IFS(P1102="","",
$B$11="Hə", _xlfn.XLOOKUP(DATE(P1102, 12, 31), rou_table_dates, rou_table_nbvs,0, 0),
TRUE,  MAX(0, ROUND($M$14 - $M$14/ (last_rou_date - $B$2) * (DATE(P1102,12,31) - $B$2), 2) )
)</f>
        <v/>
      </c>
      <c r="R1102" s="1" t="str" cm="1">
        <f t="array" aca="1" ref="R1102" ca="1">_xlfn.IFS(P1102="","",
$B$11="Hə", _xlfn.XLOOKUP(DATE(P1102, 12, 31), lease_table_dates, lease_table_balances,0, 0),
TRUE, IFERROR( XNPV($B$6, IF(payment_dates &gt;DATE(P1102, 12, 31), payments,  0),  IF(payment_dates &gt;DATE(P1102, 12, 31), payment_dates,  DATE(P1102, 12, 31))    ),0)
)</f>
        <v/>
      </c>
      <c r="S1102" s="1" t="str" cm="1">
        <f t="array" aca="1" ref="S1102" ca="1">_xlfn.IFS(P1102="","",
TRUE,  MIN( MIN(Q1101, $M$14), ROUND($M$14/ (last_rou_date - $B$2) * (DATE(P1102,12,31) - MAX($B$2, DATE(P1102-1, 12, 31))), 2) )
)</f>
        <v/>
      </c>
      <c r="T1102" s="7" t="str" cm="1">
        <f t="array" aca="1" ref="T1102" ca="1">_xlfn.IFS(P1102="", "",
ISTEXT(R1101), R1102- (H1102 - SUMIFS( lease_table_payments, lease_table_years, P1102) -$AG$14 ),
AND(ISNUMBER(R1101), R1102&lt;&gt;""),   R1102- (R1101 - SUMIFS( lease_table_payments, lease_table_years, P1102) )
)</f>
        <v/>
      </c>
      <c r="V1102" s="64">
        <f t="shared" si="50"/>
        <v>1089</v>
      </c>
      <c r="W1102" s="51" t="str" cm="1">
        <f t="array" ref="W1102">_xlfn.IFS(
OR(W1101=$B$4, W1101=""),"",
TRUE,W1101+1
)</f>
        <v/>
      </c>
      <c r="X1102" s="51" t="str" cm="1">
        <f t="array" ref="X1102">_xlfn.IFS(X1101="","",
W1102="", "",
AND($B$3="İllik"),DATE(YEAR(X1101)+1,MONTH(X1101),DAY(X1101) ),
AND($B$3="Aylıq", $AH$14="Not end"), EDATE(X1101,1),
AND($B$3="Aylıq", $AH$14="End"), EOMONTH(X1101,1)
)</f>
        <v/>
      </c>
      <c r="Y1102" s="51" t="str" cm="1">
        <f t="array" aca="1" ref="Y1102" ca="1">_xlfn.IFS(
AND($B$7="Dövrün əvvəlində", Y1101&lt;=last_rou_date), DATE(YEAR(Y1101)+1, 12, 31),
AND($B$7="Dövrün sonunda", Y1101&lt;=last_payment_date), DATE(YEAR(Y1101)+1, 12, 31),
TRUE, ""
)</f>
        <v/>
      </c>
      <c r="Z1102" s="75" t="str" cm="1">
        <f t="array" aca="1" ref="Z1102" ca="1">_xlfn.IFS(
AND($AN$14="Not year_end", Z1101&gt;last_payment_date), "",
AND($AN$14="Year_end", Z1101&gt;=last_payment_date), "",
AND($AN$14="Year_end"), DATE(YEAR(Z1101+1), 12, 31),
AND($AN$14="Not year_end", MONTH(Z1101)=12, DAY(Z1101)=31), DATE(YEAR(Z1100)+1, MONTH(Z1100), DAY(Z1100)),
AND($AN$14="Not year_end", OR(MONTH(Z1101)&lt;&gt;12, DAY(Z1101)&lt;&gt;31) ), DATE(YEAR(Z1101), 12, 31)
)</f>
        <v/>
      </c>
      <c r="AA1102" s="75" t="str" cm="1">
        <f t="array" aca="1" ref="AA1102" ca="1">_xlfn.IFS(AA1101="", "",
AND(AA1101=last_payment_date, OR(MONTH(AA1101)&lt;&gt;12, DAY(AA1101)&lt;&gt;31) ), DATE(YEAR(AA1101), 12, 31),
AND(MONTH(AA1101)=12, DAY(AA1101)=31, AA1101&gt;=last_payment_date), "",
AND(MONTH(AA1101)=12, DAY(AA1101)&lt;&gt;31),  EOMONTH(AA1101,0),
AND(MONTH(AA1101)=12, DAY(AA1101)=31, $AH$14="Not end"),  EDATE(AA1100,1),
AND($AH$14="Not end"), EDATE(AA1101, 1),
AND($AH$14="End"), EOMONTH(AA1101, 1)
)</f>
        <v/>
      </c>
      <c r="AB1102" s="75" t="str" cm="1">
        <f t="array" aca="1" ref="AB1102" ca="1">_xlfn.IFS(AB1101="","",
AND(AB1101=last_rou_date), "",
AND($B$3="İllik"),DATE(YEAR(AB1101)+1,MONTH(AB1101),DAY(AB1101) ),
AND($B$3="Aylıq", $AH$14="Not end"), EDATE(AB1101,1),
AND($B$3="Aylıq", $AH$14="End"), EOMONTH(AB1101,1)
)</f>
        <v/>
      </c>
      <c r="AC1102" s="75" t="str" cm="1">
        <f t="array" aca="1" ref="AC1102" ca="1">_xlfn.IFS(
AND($AN$14="Not year_end", AC1101&gt;last_rou_date), "",
AND($AN$14="Year_end", AC1101&gt;=last_rou_date), "",
AND($AN$14="Year_end"), DATE(YEAR(AC1101+1), 12, 31),
AND($AN$14="Not year_end", MONTH(AC1101)=12, DAY(AC1101)=31), DATE(YEAR(AC1100)+1, MONTH(AC1100), DAY(AC1100)),
AND($AN$14="Not year_end", OR(MONTH(AC1101)&lt;&gt;12, DAY(AC1101)&lt;&gt;31) ), DATE(YEAR(AC1101), 12, 31)
)</f>
        <v/>
      </c>
      <c r="AD1102" s="75" t="str" cm="1">
        <f t="array" aca="1" ref="AD1102" ca="1">_xlfn.IFS(AD1101="", "",
AND(AD1101=last_rou_date, OR(MONTH(AD1101)&lt;&gt;12, DAY(AD1101)&lt;&gt;31) ), DATE(YEAR(AD1101), 12, 31),
AND(MONTH(AD1101)=12, DAY(AD1101)=31, AD1101&gt;=last_rou_date), "",
AND(MONTH(AD1101)=12, DAY(AD1101)&lt;&gt;31),  EOMONTH(AD1101,0),
AND(MONTH(AD1101)=12, DAY(AD1101)=31, $AH$14="Not end"),  EDATE(AD1100,1),
AND($AH$14="Not end"), EDATE(AD1101, 1),
AND($AH$14="End"), EOMONTH(AD1101, 1)
)</f>
        <v/>
      </c>
      <c r="AE1102" s="51" t="str" cm="1">
        <f t="array" ref="AE1102">_xlfn.IFS(W1102="", "",
AND(W1102&gt;0, W1102&lt;=$B$4, $C$2="İllik artım, faiz olaraq", $D$2&gt;0, $B$3="İllik"), $B$5*((1+$D$2)^(W1102-1)),
AND(W1102&gt;0, W1102&lt;=$B$4, $C$2="İllik artım, faiz olaraq", $D$2&gt;0, $B$3="Aylıq"), $B$5*((1+$D$2)^ROUNDDOWN((W1102-1)/12,0)),
AND(W1102=1, $C$2="Aşağıdakı kimi dəyişir", ), $B$5,
AND(W1102&gt;1, W1102&lt;=$B$4, $C$2="Aşağıdakı kimi dəyişir"), IFERROR(VLOOKUP(W1102, $C$4:$D$7, 2, FALSE), AE1101),
AND(W1102&gt;0, W1102&lt;=$B$4), $B$5,
TRUE,0 )</f>
        <v/>
      </c>
      <c r="AF1102" s="51" t="str">
        <f t="shared" ca="1" si="49"/>
        <v/>
      </c>
    </row>
    <row r="1103" spans="1:32" x14ac:dyDescent="0.4">
      <c r="A1103" s="13" t="str" cm="1">
        <f t="array" aca="1" ref="A1103" ca="1">_xlfn.IFS(
AND(SUMIFS(lease_table_interest_accruals, lease_table_dates, A1102)&gt;0, COUNTIFS($E$14:E1102, "Interest accrual", $A$14:A1102, A1102)=0),  A1102,
AND(SUMIFS(lease_table_payments, lease_table_dates, A1102)&gt;0, COUNTIFS($E$14:E1102, "Payment", $A$14:A1102, A1102)=0),  A1102,
AND(SUMIFS(rou_table_deprs, rou_table_dates, A1102)&gt;0, COUNTIFS($E$14:E1102, "Depreciation", $A$14:A1102, A1102)=0),  A1102,
TRUE,  IFERROR(INDEX(rou_table_dates,  MATCH(A1102, rou_table_dates)+1, ), "")
)</f>
        <v/>
      </c>
      <c r="B1103" s="1" t="str" cm="1">
        <f t="array" aca="1" ref="B1103" ca="1">_xlfn.IFS(
AND(E1103="Payment", A1103=$B$2), $AM$14,
E1103="Payment", $AM$15,
E1103="Interest accrual", $AM$18,
E1103="Depreciation", $AM$17,
TRUE, "")</f>
        <v/>
      </c>
      <c r="C1103" s="1" t="str" cm="1">
        <f t="array" aca="1" ref="C1103" ca="1">_xlfn.IFS(
E1103="Payment", $AM$19,
E1103="Interest accrual", $AM$15,
E1103="Depreciation", $AM$16,
TRUE, "")</f>
        <v/>
      </c>
      <c r="D1103" s="1" t="str" cm="1">
        <f t="array" aca="1" ref="D1103" ca="1">_xlfn.IFS(
E1103="Payment", _xlfn.XLOOKUP(A1103, lease_table_dates, lease_table_payments, 0, 0),
E1103="Interest accrual", _xlfn.XLOOKUP(A1103, lease_table_dates, lease_table_interest_accruals, 0, 0),
E1103="Depreciation", _xlfn.XLOOKUP(A1103, rou_table_dates, rou_table_deprs, 0, 0),
TRUE, ""
)</f>
        <v/>
      </c>
      <c r="E1103" s="7" t="str" cm="1">
        <f t="array" aca="1" ref="E1103" ca="1">_xlfn.IFS(
AND(SUMIFS(lease_table_interest_accruals, lease_table_dates, A1103)&gt;0, COUNTIFS($E$14:E1102, "Interest accrual", $A$14:A1102, A1103)=0), "Interest accrual",
AND(SUMIFS(lease_table_payments, lease_table_dates, A1103)&gt;0, COUNTIFS($E$14:E1102, "Payment", $A$14:A1102, A1103)=0), "Payment",
AND(SUMIFS(rou_table_deprs, rou_table_dates, A1103)&gt;0, COUNTIFS($E$14:E1102, "Depreciation", $A$14:A1102, A1103)=0), "Depreciation",
TRUE,  ""
)</f>
        <v/>
      </c>
      <c r="G1103" s="13" t="str" cm="1">
        <f t="array" aca="1" ref="G1103" ca="1">_xlfn.IFS(
AND($B$11="Hə", $B$3="İllik"), Z1103,
AND($B$11="Hə", $B$3="Aylıq"), AA1103,
$B$11="Yox", X1103)</f>
        <v/>
      </c>
      <c r="H1103" s="1" t="str" cm="1">
        <f t="array" aca="1" ref="H1103" ca="1">_xlfn.IFS( G1103="", "",
TRUE, ROUND( H1102+I1103-J1103, 2) )</f>
        <v/>
      </c>
      <c r="I1103" s="1" t="str" cm="1">
        <f t="array" aca="1" ref="I1103" ca="1">_xlfn.IFS(G1103="", "",
G1103=last_payment_date, (J1103-H1102),
 TRUE,  -  (H1102- H1102* (1+$B$6)^ (_xlfn.DAYS(G1103,G1102)/365) )
)</f>
        <v/>
      </c>
      <c r="J1103" s="1" t="str" cm="1">
        <f t="array" aca="1" ref="J1103" ca="1">_xlfn.IFS(G1103="", "",
TRUE, _xlfn.XLOOKUP(G1103,  payment_dates, payments,0,0)
)</f>
        <v/>
      </c>
      <c r="L1103" s="8" t="str" cm="1">
        <f t="array" aca="1" ref="L1103" ca="1">_xlfn.IFS(
AND($B$11="Hə", $B$3="İllik"), AC1103,
AND($B$11="Hə", $B$3="Aylıq"), AD1103,
$B$11="Yox", AB1103)</f>
        <v/>
      </c>
      <c r="M1103" s="1" t="str" cm="1">
        <f t="array" aca="1" ref="M1103" ca="1">_xlfn.IFS( L1103="", "",
(M1102-N1103)&lt;=0.5, 0,
TRUE,  M1102-N1103)</f>
        <v/>
      </c>
      <c r="N1103" s="7" t="str" cm="1">
        <f t="array" aca="1" ref="N1103" ca="1">_xlfn.IFS(
L1103="", "",
TRUE, MIN(M1102, ROUND($M$14/ (last_rou_date - $B$2) * (L1103-L1102), 2) )
)</f>
        <v/>
      </c>
      <c r="P1103" s="59" t="str">
        <f t="shared" ca="1" si="51"/>
        <v/>
      </c>
      <c r="Q1103" s="1" t="str" cm="1">
        <f t="array" aca="1" ref="Q1103" ca="1">_xlfn.IFS(P1103="","",
$B$11="Hə", _xlfn.XLOOKUP(DATE(P1103, 12, 31), rou_table_dates, rou_table_nbvs,0, 0),
TRUE,  MAX(0, ROUND($M$14 - $M$14/ (last_rou_date - $B$2) * (DATE(P1103,12,31) - $B$2), 2) )
)</f>
        <v/>
      </c>
      <c r="R1103" s="1" t="str" cm="1">
        <f t="array" aca="1" ref="R1103" ca="1">_xlfn.IFS(P1103="","",
$B$11="Hə", _xlfn.XLOOKUP(DATE(P1103, 12, 31), lease_table_dates, lease_table_balances,0, 0),
TRUE, IFERROR( XNPV($B$6, IF(payment_dates &gt;DATE(P1103, 12, 31), payments,  0),  IF(payment_dates &gt;DATE(P1103, 12, 31), payment_dates,  DATE(P1103, 12, 31))    ),0)
)</f>
        <v/>
      </c>
      <c r="S1103" s="1" t="str" cm="1">
        <f t="array" aca="1" ref="S1103" ca="1">_xlfn.IFS(P1103="","",
TRUE,  MIN( MIN(Q1102, $M$14), ROUND($M$14/ (last_rou_date - $B$2) * (DATE(P1103,12,31) - MAX($B$2, DATE(P1103-1, 12, 31))), 2) )
)</f>
        <v/>
      </c>
      <c r="T1103" s="7" t="str" cm="1">
        <f t="array" aca="1" ref="T1103" ca="1">_xlfn.IFS(P1103="", "",
ISTEXT(R1102), R1103- (H1103 - SUMIFS( lease_table_payments, lease_table_years, P1103) -$AG$14 ),
AND(ISNUMBER(R1102), R1103&lt;&gt;""),   R1103- (R1102 - SUMIFS( lease_table_payments, lease_table_years, P1103) )
)</f>
        <v/>
      </c>
      <c r="V1103" s="64">
        <f t="shared" si="50"/>
        <v>1090</v>
      </c>
      <c r="W1103" s="51" t="str" cm="1">
        <f t="array" ref="W1103">_xlfn.IFS(
OR(W1102=$B$4, W1102=""),"",
TRUE,W1102+1
)</f>
        <v/>
      </c>
      <c r="X1103" s="51" t="str" cm="1">
        <f t="array" ref="X1103">_xlfn.IFS(X1102="","",
W1103="", "",
AND($B$3="İllik"),DATE(YEAR(X1102)+1,MONTH(X1102),DAY(X1102) ),
AND($B$3="Aylıq", $AH$14="Not end"), EDATE(X1102,1),
AND($B$3="Aylıq", $AH$14="End"), EOMONTH(X1102,1)
)</f>
        <v/>
      </c>
      <c r="Y1103" s="51" t="str" cm="1">
        <f t="array" aca="1" ref="Y1103" ca="1">_xlfn.IFS(
AND($B$7="Dövrün əvvəlində", Y1102&lt;=last_rou_date), DATE(YEAR(Y1102)+1, 12, 31),
AND($B$7="Dövrün sonunda", Y1102&lt;=last_payment_date), DATE(YEAR(Y1102)+1, 12, 31),
TRUE, ""
)</f>
        <v/>
      </c>
      <c r="Z1103" s="75" t="str" cm="1">
        <f t="array" aca="1" ref="Z1103" ca="1">_xlfn.IFS(
AND($AN$14="Not year_end", Z1102&gt;last_payment_date), "",
AND($AN$14="Year_end", Z1102&gt;=last_payment_date), "",
AND($AN$14="Year_end"), DATE(YEAR(Z1102+1), 12, 31),
AND($AN$14="Not year_end", MONTH(Z1102)=12, DAY(Z1102)=31), DATE(YEAR(Z1101)+1, MONTH(Z1101), DAY(Z1101)),
AND($AN$14="Not year_end", OR(MONTH(Z1102)&lt;&gt;12, DAY(Z1102)&lt;&gt;31) ), DATE(YEAR(Z1102), 12, 31)
)</f>
        <v/>
      </c>
      <c r="AA1103" s="75" t="str" cm="1">
        <f t="array" aca="1" ref="AA1103" ca="1">_xlfn.IFS(AA1102="", "",
AND(AA1102=last_payment_date, OR(MONTH(AA1102)&lt;&gt;12, DAY(AA1102)&lt;&gt;31) ), DATE(YEAR(AA1102), 12, 31),
AND(MONTH(AA1102)=12, DAY(AA1102)=31, AA1102&gt;=last_payment_date), "",
AND(MONTH(AA1102)=12, DAY(AA1102)&lt;&gt;31),  EOMONTH(AA1102,0),
AND(MONTH(AA1102)=12, DAY(AA1102)=31, $AH$14="Not end"),  EDATE(AA1101,1),
AND($AH$14="Not end"), EDATE(AA1102, 1),
AND($AH$14="End"), EOMONTH(AA1102, 1)
)</f>
        <v/>
      </c>
      <c r="AB1103" s="75" t="str" cm="1">
        <f t="array" aca="1" ref="AB1103" ca="1">_xlfn.IFS(AB1102="","",
AND(AB1102=last_rou_date), "",
AND($B$3="İllik"),DATE(YEAR(AB1102)+1,MONTH(AB1102),DAY(AB1102) ),
AND($B$3="Aylıq", $AH$14="Not end"), EDATE(AB1102,1),
AND($B$3="Aylıq", $AH$14="End"), EOMONTH(AB1102,1)
)</f>
        <v/>
      </c>
      <c r="AC1103" s="75" t="str" cm="1">
        <f t="array" aca="1" ref="AC1103" ca="1">_xlfn.IFS(
AND($AN$14="Not year_end", AC1102&gt;last_rou_date), "",
AND($AN$14="Year_end", AC1102&gt;=last_rou_date), "",
AND($AN$14="Year_end"), DATE(YEAR(AC1102+1), 12, 31),
AND($AN$14="Not year_end", MONTH(AC1102)=12, DAY(AC1102)=31), DATE(YEAR(AC1101)+1, MONTH(AC1101), DAY(AC1101)),
AND($AN$14="Not year_end", OR(MONTH(AC1102)&lt;&gt;12, DAY(AC1102)&lt;&gt;31) ), DATE(YEAR(AC1102), 12, 31)
)</f>
        <v/>
      </c>
      <c r="AD1103" s="75" t="str" cm="1">
        <f t="array" aca="1" ref="AD1103" ca="1">_xlfn.IFS(AD1102="", "",
AND(AD1102=last_rou_date, OR(MONTH(AD1102)&lt;&gt;12, DAY(AD1102)&lt;&gt;31) ), DATE(YEAR(AD1102), 12, 31),
AND(MONTH(AD1102)=12, DAY(AD1102)=31, AD1102&gt;=last_rou_date), "",
AND(MONTH(AD1102)=12, DAY(AD1102)&lt;&gt;31),  EOMONTH(AD1102,0),
AND(MONTH(AD1102)=12, DAY(AD1102)=31, $AH$14="Not end"),  EDATE(AD1101,1),
AND($AH$14="Not end"), EDATE(AD1102, 1),
AND($AH$14="End"), EOMONTH(AD1102, 1)
)</f>
        <v/>
      </c>
      <c r="AE1103" s="51" t="str" cm="1">
        <f t="array" ref="AE1103">_xlfn.IFS(W1103="", "",
AND(W1103&gt;0, W1103&lt;=$B$4, $C$2="İllik artım, faiz olaraq", $D$2&gt;0, $B$3="İllik"), $B$5*((1+$D$2)^(W1103-1)),
AND(W1103&gt;0, W1103&lt;=$B$4, $C$2="İllik artım, faiz olaraq", $D$2&gt;0, $B$3="Aylıq"), $B$5*((1+$D$2)^ROUNDDOWN((W1103-1)/12,0)),
AND(W1103=1, $C$2="Aşağıdakı kimi dəyişir", ), $B$5,
AND(W1103&gt;1, W1103&lt;=$B$4, $C$2="Aşağıdakı kimi dəyişir"), IFERROR(VLOOKUP(W1103, $C$4:$D$7, 2, FALSE), AE1102),
AND(W1103&gt;0, W1103&lt;=$B$4), $B$5,
TRUE,0 )</f>
        <v/>
      </c>
      <c r="AF1103" s="51" t="str">
        <f t="shared" ref="AF1103:AF1166" ca="1" si="52">IF(G1103="","",YEAR(G1103))</f>
        <v/>
      </c>
    </row>
    <row r="1104" spans="1:32" x14ac:dyDescent="0.4">
      <c r="A1104" s="13" t="str" cm="1">
        <f t="array" aca="1" ref="A1104" ca="1">_xlfn.IFS(
AND(SUMIFS(lease_table_interest_accruals, lease_table_dates, A1103)&gt;0, COUNTIFS($E$14:E1103, "Interest accrual", $A$14:A1103, A1103)=0),  A1103,
AND(SUMIFS(lease_table_payments, lease_table_dates, A1103)&gt;0, COUNTIFS($E$14:E1103, "Payment", $A$14:A1103, A1103)=0),  A1103,
AND(SUMIFS(rou_table_deprs, rou_table_dates, A1103)&gt;0, COUNTIFS($E$14:E1103, "Depreciation", $A$14:A1103, A1103)=0),  A1103,
TRUE,  IFERROR(INDEX(rou_table_dates,  MATCH(A1103, rou_table_dates)+1, ), "")
)</f>
        <v/>
      </c>
      <c r="B1104" s="1" t="str" cm="1">
        <f t="array" aca="1" ref="B1104" ca="1">_xlfn.IFS(
AND(E1104="Payment", A1104=$B$2), $AM$14,
E1104="Payment", $AM$15,
E1104="Interest accrual", $AM$18,
E1104="Depreciation", $AM$17,
TRUE, "")</f>
        <v/>
      </c>
      <c r="C1104" s="1" t="str" cm="1">
        <f t="array" aca="1" ref="C1104" ca="1">_xlfn.IFS(
E1104="Payment", $AM$19,
E1104="Interest accrual", $AM$15,
E1104="Depreciation", $AM$16,
TRUE, "")</f>
        <v/>
      </c>
      <c r="D1104" s="1" t="str" cm="1">
        <f t="array" aca="1" ref="D1104" ca="1">_xlfn.IFS(
E1104="Payment", _xlfn.XLOOKUP(A1104, lease_table_dates, lease_table_payments, 0, 0),
E1104="Interest accrual", _xlfn.XLOOKUP(A1104, lease_table_dates, lease_table_interest_accruals, 0, 0),
E1104="Depreciation", _xlfn.XLOOKUP(A1104, rou_table_dates, rou_table_deprs, 0, 0),
TRUE, ""
)</f>
        <v/>
      </c>
      <c r="E1104" s="7" t="str" cm="1">
        <f t="array" aca="1" ref="E1104" ca="1">_xlfn.IFS(
AND(SUMIFS(lease_table_interest_accruals, lease_table_dates, A1104)&gt;0, COUNTIFS($E$14:E1103, "Interest accrual", $A$14:A1103, A1104)=0), "Interest accrual",
AND(SUMIFS(lease_table_payments, lease_table_dates, A1104)&gt;0, COUNTIFS($E$14:E1103, "Payment", $A$14:A1103, A1104)=0), "Payment",
AND(SUMIFS(rou_table_deprs, rou_table_dates, A1104)&gt;0, COUNTIFS($E$14:E1103, "Depreciation", $A$14:A1103, A1104)=0), "Depreciation",
TRUE,  ""
)</f>
        <v/>
      </c>
      <c r="G1104" s="13" t="str" cm="1">
        <f t="array" aca="1" ref="G1104" ca="1">_xlfn.IFS(
AND($B$11="Hə", $B$3="İllik"), Z1104,
AND($B$11="Hə", $B$3="Aylıq"), AA1104,
$B$11="Yox", X1104)</f>
        <v/>
      </c>
      <c r="H1104" s="1" t="str" cm="1">
        <f t="array" aca="1" ref="H1104" ca="1">_xlfn.IFS( G1104="", "",
TRUE, ROUND( H1103+I1104-J1104, 2) )</f>
        <v/>
      </c>
      <c r="I1104" s="1" t="str" cm="1">
        <f t="array" aca="1" ref="I1104" ca="1">_xlfn.IFS(G1104="", "",
G1104=last_payment_date, (J1104-H1103),
 TRUE,  -  (H1103- H1103* (1+$B$6)^ (_xlfn.DAYS(G1104,G1103)/365) )
)</f>
        <v/>
      </c>
      <c r="J1104" s="1" t="str" cm="1">
        <f t="array" aca="1" ref="J1104" ca="1">_xlfn.IFS(G1104="", "",
TRUE, _xlfn.XLOOKUP(G1104,  payment_dates, payments,0,0)
)</f>
        <v/>
      </c>
      <c r="L1104" s="8" t="str" cm="1">
        <f t="array" aca="1" ref="L1104" ca="1">_xlfn.IFS(
AND($B$11="Hə", $B$3="İllik"), AC1104,
AND($B$11="Hə", $B$3="Aylıq"), AD1104,
$B$11="Yox", AB1104)</f>
        <v/>
      </c>
      <c r="M1104" s="1" t="str" cm="1">
        <f t="array" aca="1" ref="M1104" ca="1">_xlfn.IFS( L1104="", "",
(M1103-N1104)&lt;=0.5, 0,
TRUE,  M1103-N1104)</f>
        <v/>
      </c>
      <c r="N1104" s="7" t="str" cm="1">
        <f t="array" aca="1" ref="N1104" ca="1">_xlfn.IFS(
L1104="", "",
TRUE, MIN(M1103, ROUND($M$14/ (last_rou_date - $B$2) * (L1104-L1103), 2) )
)</f>
        <v/>
      </c>
      <c r="P1104" s="59" t="str">
        <f t="shared" ca="1" si="51"/>
        <v/>
      </c>
      <c r="Q1104" s="1" t="str" cm="1">
        <f t="array" aca="1" ref="Q1104" ca="1">_xlfn.IFS(P1104="","",
$B$11="Hə", _xlfn.XLOOKUP(DATE(P1104, 12, 31), rou_table_dates, rou_table_nbvs,0, 0),
TRUE,  MAX(0, ROUND($M$14 - $M$14/ (last_rou_date - $B$2) * (DATE(P1104,12,31) - $B$2), 2) )
)</f>
        <v/>
      </c>
      <c r="R1104" s="1" t="str" cm="1">
        <f t="array" aca="1" ref="R1104" ca="1">_xlfn.IFS(P1104="","",
$B$11="Hə", _xlfn.XLOOKUP(DATE(P1104, 12, 31), lease_table_dates, lease_table_balances,0, 0),
TRUE, IFERROR( XNPV($B$6, IF(payment_dates &gt;DATE(P1104, 12, 31), payments,  0),  IF(payment_dates &gt;DATE(P1104, 12, 31), payment_dates,  DATE(P1104, 12, 31))    ),0)
)</f>
        <v/>
      </c>
      <c r="S1104" s="1" t="str" cm="1">
        <f t="array" aca="1" ref="S1104" ca="1">_xlfn.IFS(P1104="","",
TRUE,  MIN( MIN(Q1103, $M$14), ROUND($M$14/ (last_rou_date - $B$2) * (DATE(P1104,12,31) - MAX($B$2, DATE(P1104-1, 12, 31))), 2) )
)</f>
        <v/>
      </c>
      <c r="T1104" s="7" t="str" cm="1">
        <f t="array" aca="1" ref="T1104" ca="1">_xlfn.IFS(P1104="", "",
ISTEXT(R1103), R1104- (H1104 - SUMIFS( lease_table_payments, lease_table_years, P1104) -$AG$14 ),
AND(ISNUMBER(R1103), R1104&lt;&gt;""),   R1104- (R1103 - SUMIFS( lease_table_payments, lease_table_years, P1104) )
)</f>
        <v/>
      </c>
      <c r="V1104" s="64">
        <f t="shared" ref="V1104:V1167" si="53">V1103+1</f>
        <v>1091</v>
      </c>
      <c r="W1104" s="51" t="str" cm="1">
        <f t="array" ref="W1104">_xlfn.IFS(
OR(W1103=$B$4, W1103=""),"",
TRUE,W1103+1
)</f>
        <v/>
      </c>
      <c r="X1104" s="51" t="str" cm="1">
        <f t="array" ref="X1104">_xlfn.IFS(X1103="","",
W1104="", "",
AND($B$3="İllik"),DATE(YEAR(X1103)+1,MONTH(X1103),DAY(X1103) ),
AND($B$3="Aylıq", $AH$14="Not end"), EDATE(X1103,1),
AND($B$3="Aylıq", $AH$14="End"), EOMONTH(X1103,1)
)</f>
        <v/>
      </c>
      <c r="Y1104" s="51" t="str" cm="1">
        <f t="array" aca="1" ref="Y1104" ca="1">_xlfn.IFS(
AND($B$7="Dövrün əvvəlində", Y1103&lt;=last_rou_date), DATE(YEAR(Y1103)+1, 12, 31),
AND($B$7="Dövrün sonunda", Y1103&lt;=last_payment_date), DATE(YEAR(Y1103)+1, 12, 31),
TRUE, ""
)</f>
        <v/>
      </c>
      <c r="Z1104" s="75" t="str" cm="1">
        <f t="array" aca="1" ref="Z1104" ca="1">_xlfn.IFS(
AND($AN$14="Not year_end", Z1103&gt;last_payment_date), "",
AND($AN$14="Year_end", Z1103&gt;=last_payment_date), "",
AND($AN$14="Year_end"), DATE(YEAR(Z1103+1), 12, 31),
AND($AN$14="Not year_end", MONTH(Z1103)=12, DAY(Z1103)=31), DATE(YEAR(Z1102)+1, MONTH(Z1102), DAY(Z1102)),
AND($AN$14="Not year_end", OR(MONTH(Z1103)&lt;&gt;12, DAY(Z1103)&lt;&gt;31) ), DATE(YEAR(Z1103), 12, 31)
)</f>
        <v/>
      </c>
      <c r="AA1104" s="75" t="str" cm="1">
        <f t="array" aca="1" ref="AA1104" ca="1">_xlfn.IFS(AA1103="", "",
AND(AA1103=last_payment_date, OR(MONTH(AA1103)&lt;&gt;12, DAY(AA1103)&lt;&gt;31) ), DATE(YEAR(AA1103), 12, 31),
AND(MONTH(AA1103)=12, DAY(AA1103)=31, AA1103&gt;=last_payment_date), "",
AND(MONTH(AA1103)=12, DAY(AA1103)&lt;&gt;31),  EOMONTH(AA1103,0),
AND(MONTH(AA1103)=12, DAY(AA1103)=31, $AH$14="Not end"),  EDATE(AA1102,1),
AND($AH$14="Not end"), EDATE(AA1103, 1),
AND($AH$14="End"), EOMONTH(AA1103, 1)
)</f>
        <v/>
      </c>
      <c r="AB1104" s="75" t="str" cm="1">
        <f t="array" aca="1" ref="AB1104" ca="1">_xlfn.IFS(AB1103="","",
AND(AB1103=last_rou_date), "",
AND($B$3="İllik"),DATE(YEAR(AB1103)+1,MONTH(AB1103),DAY(AB1103) ),
AND($B$3="Aylıq", $AH$14="Not end"), EDATE(AB1103,1),
AND($B$3="Aylıq", $AH$14="End"), EOMONTH(AB1103,1)
)</f>
        <v/>
      </c>
      <c r="AC1104" s="75" t="str" cm="1">
        <f t="array" aca="1" ref="AC1104" ca="1">_xlfn.IFS(
AND($AN$14="Not year_end", AC1103&gt;last_rou_date), "",
AND($AN$14="Year_end", AC1103&gt;=last_rou_date), "",
AND($AN$14="Year_end"), DATE(YEAR(AC1103+1), 12, 31),
AND($AN$14="Not year_end", MONTH(AC1103)=12, DAY(AC1103)=31), DATE(YEAR(AC1102)+1, MONTH(AC1102), DAY(AC1102)),
AND($AN$14="Not year_end", OR(MONTH(AC1103)&lt;&gt;12, DAY(AC1103)&lt;&gt;31) ), DATE(YEAR(AC1103), 12, 31)
)</f>
        <v/>
      </c>
      <c r="AD1104" s="75" t="str" cm="1">
        <f t="array" aca="1" ref="AD1104" ca="1">_xlfn.IFS(AD1103="", "",
AND(AD1103=last_rou_date, OR(MONTH(AD1103)&lt;&gt;12, DAY(AD1103)&lt;&gt;31) ), DATE(YEAR(AD1103), 12, 31),
AND(MONTH(AD1103)=12, DAY(AD1103)=31, AD1103&gt;=last_rou_date), "",
AND(MONTH(AD1103)=12, DAY(AD1103)&lt;&gt;31),  EOMONTH(AD1103,0),
AND(MONTH(AD1103)=12, DAY(AD1103)=31, $AH$14="Not end"),  EDATE(AD1102,1),
AND($AH$14="Not end"), EDATE(AD1103, 1),
AND($AH$14="End"), EOMONTH(AD1103, 1)
)</f>
        <v/>
      </c>
      <c r="AE1104" s="51" t="str" cm="1">
        <f t="array" ref="AE1104">_xlfn.IFS(W1104="", "",
AND(W1104&gt;0, W1104&lt;=$B$4, $C$2="İllik artım, faiz olaraq", $D$2&gt;0, $B$3="İllik"), $B$5*((1+$D$2)^(W1104-1)),
AND(W1104&gt;0, W1104&lt;=$B$4, $C$2="İllik artım, faiz olaraq", $D$2&gt;0, $B$3="Aylıq"), $B$5*((1+$D$2)^ROUNDDOWN((W1104-1)/12,0)),
AND(W1104=1, $C$2="Aşağıdakı kimi dəyişir", ), $B$5,
AND(W1104&gt;1, W1104&lt;=$B$4, $C$2="Aşağıdakı kimi dəyişir"), IFERROR(VLOOKUP(W1104, $C$4:$D$7, 2, FALSE), AE1103),
AND(W1104&gt;0, W1104&lt;=$B$4), $B$5,
TRUE,0 )</f>
        <v/>
      </c>
      <c r="AF1104" s="51" t="str">
        <f t="shared" ca="1" si="52"/>
        <v/>
      </c>
    </row>
    <row r="1105" spans="1:32" x14ac:dyDescent="0.4">
      <c r="A1105" s="13" t="str" cm="1">
        <f t="array" aca="1" ref="A1105" ca="1">_xlfn.IFS(
AND(SUMIFS(lease_table_interest_accruals, lease_table_dates, A1104)&gt;0, COUNTIFS($E$14:E1104, "Interest accrual", $A$14:A1104, A1104)=0),  A1104,
AND(SUMIFS(lease_table_payments, lease_table_dates, A1104)&gt;0, COUNTIFS($E$14:E1104, "Payment", $A$14:A1104, A1104)=0),  A1104,
AND(SUMIFS(rou_table_deprs, rou_table_dates, A1104)&gt;0, COUNTIFS($E$14:E1104, "Depreciation", $A$14:A1104, A1104)=0),  A1104,
TRUE,  IFERROR(INDEX(rou_table_dates,  MATCH(A1104, rou_table_dates)+1, ), "")
)</f>
        <v/>
      </c>
      <c r="B1105" s="1" t="str" cm="1">
        <f t="array" aca="1" ref="B1105" ca="1">_xlfn.IFS(
AND(E1105="Payment", A1105=$B$2), $AM$14,
E1105="Payment", $AM$15,
E1105="Interest accrual", $AM$18,
E1105="Depreciation", $AM$17,
TRUE, "")</f>
        <v/>
      </c>
      <c r="C1105" s="1" t="str" cm="1">
        <f t="array" aca="1" ref="C1105" ca="1">_xlfn.IFS(
E1105="Payment", $AM$19,
E1105="Interest accrual", $AM$15,
E1105="Depreciation", $AM$16,
TRUE, "")</f>
        <v/>
      </c>
      <c r="D1105" s="1" t="str" cm="1">
        <f t="array" aca="1" ref="D1105" ca="1">_xlfn.IFS(
E1105="Payment", _xlfn.XLOOKUP(A1105, lease_table_dates, lease_table_payments, 0, 0),
E1105="Interest accrual", _xlfn.XLOOKUP(A1105, lease_table_dates, lease_table_interest_accruals, 0, 0),
E1105="Depreciation", _xlfn.XLOOKUP(A1105, rou_table_dates, rou_table_deprs, 0, 0),
TRUE, ""
)</f>
        <v/>
      </c>
      <c r="E1105" s="7" t="str" cm="1">
        <f t="array" aca="1" ref="E1105" ca="1">_xlfn.IFS(
AND(SUMIFS(lease_table_interest_accruals, lease_table_dates, A1105)&gt;0, COUNTIFS($E$14:E1104, "Interest accrual", $A$14:A1104, A1105)=0), "Interest accrual",
AND(SUMIFS(lease_table_payments, lease_table_dates, A1105)&gt;0, COUNTIFS($E$14:E1104, "Payment", $A$14:A1104, A1105)=0), "Payment",
AND(SUMIFS(rou_table_deprs, rou_table_dates, A1105)&gt;0, COUNTIFS($E$14:E1104, "Depreciation", $A$14:A1104, A1105)=0), "Depreciation",
TRUE,  ""
)</f>
        <v/>
      </c>
      <c r="G1105" s="13" t="str" cm="1">
        <f t="array" aca="1" ref="G1105" ca="1">_xlfn.IFS(
AND($B$11="Hə", $B$3="İllik"), Z1105,
AND($B$11="Hə", $B$3="Aylıq"), AA1105,
$B$11="Yox", X1105)</f>
        <v/>
      </c>
      <c r="H1105" s="1" t="str" cm="1">
        <f t="array" aca="1" ref="H1105" ca="1">_xlfn.IFS( G1105="", "",
TRUE, ROUND( H1104+I1105-J1105, 2) )</f>
        <v/>
      </c>
      <c r="I1105" s="1" t="str" cm="1">
        <f t="array" aca="1" ref="I1105" ca="1">_xlfn.IFS(G1105="", "",
G1105=last_payment_date, (J1105-H1104),
 TRUE,  -  (H1104- H1104* (1+$B$6)^ (_xlfn.DAYS(G1105,G1104)/365) )
)</f>
        <v/>
      </c>
      <c r="J1105" s="1" t="str" cm="1">
        <f t="array" aca="1" ref="J1105" ca="1">_xlfn.IFS(G1105="", "",
TRUE, _xlfn.XLOOKUP(G1105,  payment_dates, payments,0,0)
)</f>
        <v/>
      </c>
      <c r="L1105" s="8" t="str" cm="1">
        <f t="array" aca="1" ref="L1105" ca="1">_xlfn.IFS(
AND($B$11="Hə", $B$3="İllik"), AC1105,
AND($B$11="Hə", $B$3="Aylıq"), AD1105,
$B$11="Yox", AB1105)</f>
        <v/>
      </c>
      <c r="M1105" s="1" t="str" cm="1">
        <f t="array" aca="1" ref="M1105" ca="1">_xlfn.IFS( L1105="", "",
(M1104-N1105)&lt;=0.5, 0,
TRUE,  M1104-N1105)</f>
        <v/>
      </c>
      <c r="N1105" s="7" t="str" cm="1">
        <f t="array" aca="1" ref="N1105" ca="1">_xlfn.IFS(
L1105="", "",
TRUE, MIN(M1104, ROUND($M$14/ (last_rou_date - $B$2) * (L1105-L1104), 2) )
)</f>
        <v/>
      </c>
      <c r="P1105" s="59" t="str">
        <f t="shared" ca="1" si="51"/>
        <v/>
      </c>
      <c r="Q1105" s="1" t="str" cm="1">
        <f t="array" aca="1" ref="Q1105" ca="1">_xlfn.IFS(P1105="","",
$B$11="Hə", _xlfn.XLOOKUP(DATE(P1105, 12, 31), rou_table_dates, rou_table_nbvs,0, 0),
TRUE,  MAX(0, ROUND($M$14 - $M$14/ (last_rou_date - $B$2) * (DATE(P1105,12,31) - $B$2), 2) )
)</f>
        <v/>
      </c>
      <c r="R1105" s="1" t="str" cm="1">
        <f t="array" aca="1" ref="R1105" ca="1">_xlfn.IFS(P1105="","",
$B$11="Hə", _xlfn.XLOOKUP(DATE(P1105, 12, 31), lease_table_dates, lease_table_balances,0, 0),
TRUE, IFERROR( XNPV($B$6, IF(payment_dates &gt;DATE(P1105, 12, 31), payments,  0),  IF(payment_dates &gt;DATE(P1105, 12, 31), payment_dates,  DATE(P1105, 12, 31))    ),0)
)</f>
        <v/>
      </c>
      <c r="S1105" s="1" t="str" cm="1">
        <f t="array" aca="1" ref="S1105" ca="1">_xlfn.IFS(P1105="","",
TRUE,  MIN( MIN(Q1104, $M$14), ROUND($M$14/ (last_rou_date - $B$2) * (DATE(P1105,12,31) - MAX($B$2, DATE(P1105-1, 12, 31))), 2) )
)</f>
        <v/>
      </c>
      <c r="T1105" s="7" t="str" cm="1">
        <f t="array" aca="1" ref="T1105" ca="1">_xlfn.IFS(P1105="", "",
ISTEXT(R1104), R1105- (H1105 - SUMIFS( lease_table_payments, lease_table_years, P1105) -$AG$14 ),
AND(ISNUMBER(R1104), R1105&lt;&gt;""),   R1105- (R1104 - SUMIFS( lease_table_payments, lease_table_years, P1105) )
)</f>
        <v/>
      </c>
      <c r="V1105" s="64">
        <f t="shared" si="53"/>
        <v>1092</v>
      </c>
      <c r="W1105" s="51" t="str" cm="1">
        <f t="array" ref="W1105">_xlfn.IFS(
OR(W1104=$B$4, W1104=""),"",
TRUE,W1104+1
)</f>
        <v/>
      </c>
      <c r="X1105" s="51" t="str" cm="1">
        <f t="array" ref="X1105">_xlfn.IFS(X1104="","",
W1105="", "",
AND($B$3="İllik"),DATE(YEAR(X1104)+1,MONTH(X1104),DAY(X1104) ),
AND($B$3="Aylıq", $AH$14="Not end"), EDATE(X1104,1),
AND($B$3="Aylıq", $AH$14="End"), EOMONTH(X1104,1)
)</f>
        <v/>
      </c>
      <c r="Y1105" s="51" t="str" cm="1">
        <f t="array" aca="1" ref="Y1105" ca="1">_xlfn.IFS(
AND($B$7="Dövrün əvvəlində", Y1104&lt;=last_rou_date), DATE(YEAR(Y1104)+1, 12, 31),
AND($B$7="Dövrün sonunda", Y1104&lt;=last_payment_date), DATE(YEAR(Y1104)+1, 12, 31),
TRUE, ""
)</f>
        <v/>
      </c>
      <c r="Z1105" s="75" t="str" cm="1">
        <f t="array" aca="1" ref="Z1105" ca="1">_xlfn.IFS(
AND($AN$14="Not year_end", Z1104&gt;last_payment_date), "",
AND($AN$14="Year_end", Z1104&gt;=last_payment_date), "",
AND($AN$14="Year_end"), DATE(YEAR(Z1104+1), 12, 31),
AND($AN$14="Not year_end", MONTH(Z1104)=12, DAY(Z1104)=31), DATE(YEAR(Z1103)+1, MONTH(Z1103), DAY(Z1103)),
AND($AN$14="Not year_end", OR(MONTH(Z1104)&lt;&gt;12, DAY(Z1104)&lt;&gt;31) ), DATE(YEAR(Z1104), 12, 31)
)</f>
        <v/>
      </c>
      <c r="AA1105" s="75" t="str" cm="1">
        <f t="array" aca="1" ref="AA1105" ca="1">_xlfn.IFS(AA1104="", "",
AND(AA1104=last_payment_date, OR(MONTH(AA1104)&lt;&gt;12, DAY(AA1104)&lt;&gt;31) ), DATE(YEAR(AA1104), 12, 31),
AND(MONTH(AA1104)=12, DAY(AA1104)=31, AA1104&gt;=last_payment_date), "",
AND(MONTH(AA1104)=12, DAY(AA1104)&lt;&gt;31),  EOMONTH(AA1104,0),
AND(MONTH(AA1104)=12, DAY(AA1104)=31, $AH$14="Not end"),  EDATE(AA1103,1),
AND($AH$14="Not end"), EDATE(AA1104, 1),
AND($AH$14="End"), EOMONTH(AA1104, 1)
)</f>
        <v/>
      </c>
      <c r="AB1105" s="75" t="str" cm="1">
        <f t="array" aca="1" ref="AB1105" ca="1">_xlfn.IFS(AB1104="","",
AND(AB1104=last_rou_date), "",
AND($B$3="İllik"),DATE(YEAR(AB1104)+1,MONTH(AB1104),DAY(AB1104) ),
AND($B$3="Aylıq", $AH$14="Not end"), EDATE(AB1104,1),
AND($B$3="Aylıq", $AH$14="End"), EOMONTH(AB1104,1)
)</f>
        <v/>
      </c>
      <c r="AC1105" s="75" t="str" cm="1">
        <f t="array" aca="1" ref="AC1105" ca="1">_xlfn.IFS(
AND($AN$14="Not year_end", AC1104&gt;last_rou_date), "",
AND($AN$14="Year_end", AC1104&gt;=last_rou_date), "",
AND($AN$14="Year_end"), DATE(YEAR(AC1104+1), 12, 31),
AND($AN$14="Not year_end", MONTH(AC1104)=12, DAY(AC1104)=31), DATE(YEAR(AC1103)+1, MONTH(AC1103), DAY(AC1103)),
AND($AN$14="Not year_end", OR(MONTH(AC1104)&lt;&gt;12, DAY(AC1104)&lt;&gt;31) ), DATE(YEAR(AC1104), 12, 31)
)</f>
        <v/>
      </c>
      <c r="AD1105" s="75" t="str" cm="1">
        <f t="array" aca="1" ref="AD1105" ca="1">_xlfn.IFS(AD1104="", "",
AND(AD1104=last_rou_date, OR(MONTH(AD1104)&lt;&gt;12, DAY(AD1104)&lt;&gt;31) ), DATE(YEAR(AD1104), 12, 31),
AND(MONTH(AD1104)=12, DAY(AD1104)=31, AD1104&gt;=last_rou_date), "",
AND(MONTH(AD1104)=12, DAY(AD1104)&lt;&gt;31),  EOMONTH(AD1104,0),
AND(MONTH(AD1104)=12, DAY(AD1104)=31, $AH$14="Not end"),  EDATE(AD1103,1),
AND($AH$14="Not end"), EDATE(AD1104, 1),
AND($AH$14="End"), EOMONTH(AD1104, 1)
)</f>
        <v/>
      </c>
      <c r="AE1105" s="51" t="str" cm="1">
        <f t="array" ref="AE1105">_xlfn.IFS(W1105="", "",
AND(W1105&gt;0, W1105&lt;=$B$4, $C$2="İllik artım, faiz olaraq", $D$2&gt;0, $B$3="İllik"), $B$5*((1+$D$2)^(W1105-1)),
AND(W1105&gt;0, W1105&lt;=$B$4, $C$2="İllik artım, faiz olaraq", $D$2&gt;0, $B$3="Aylıq"), $B$5*((1+$D$2)^ROUNDDOWN((W1105-1)/12,0)),
AND(W1105=1, $C$2="Aşağıdakı kimi dəyişir", ), $B$5,
AND(W1105&gt;1, W1105&lt;=$B$4, $C$2="Aşağıdakı kimi dəyişir"), IFERROR(VLOOKUP(W1105, $C$4:$D$7, 2, FALSE), AE1104),
AND(W1105&gt;0, W1105&lt;=$B$4), $B$5,
TRUE,0 )</f>
        <v/>
      </c>
      <c r="AF1105" s="51" t="str">
        <f t="shared" ca="1" si="52"/>
        <v/>
      </c>
    </row>
    <row r="1106" spans="1:32" x14ac:dyDescent="0.4">
      <c r="A1106" s="13" t="str" cm="1">
        <f t="array" aca="1" ref="A1106" ca="1">_xlfn.IFS(
AND(SUMIFS(lease_table_interest_accruals, lease_table_dates, A1105)&gt;0, COUNTIFS($E$14:E1105, "Interest accrual", $A$14:A1105, A1105)=0),  A1105,
AND(SUMIFS(lease_table_payments, lease_table_dates, A1105)&gt;0, COUNTIFS($E$14:E1105, "Payment", $A$14:A1105, A1105)=0),  A1105,
AND(SUMIFS(rou_table_deprs, rou_table_dates, A1105)&gt;0, COUNTIFS($E$14:E1105, "Depreciation", $A$14:A1105, A1105)=0),  A1105,
TRUE,  IFERROR(INDEX(rou_table_dates,  MATCH(A1105, rou_table_dates)+1, ), "")
)</f>
        <v/>
      </c>
      <c r="B1106" s="1" t="str" cm="1">
        <f t="array" aca="1" ref="B1106" ca="1">_xlfn.IFS(
AND(E1106="Payment", A1106=$B$2), $AM$14,
E1106="Payment", $AM$15,
E1106="Interest accrual", $AM$18,
E1106="Depreciation", $AM$17,
TRUE, "")</f>
        <v/>
      </c>
      <c r="C1106" s="1" t="str" cm="1">
        <f t="array" aca="1" ref="C1106" ca="1">_xlfn.IFS(
E1106="Payment", $AM$19,
E1106="Interest accrual", $AM$15,
E1106="Depreciation", $AM$16,
TRUE, "")</f>
        <v/>
      </c>
      <c r="D1106" s="1" t="str" cm="1">
        <f t="array" aca="1" ref="D1106" ca="1">_xlfn.IFS(
E1106="Payment", _xlfn.XLOOKUP(A1106, lease_table_dates, lease_table_payments, 0, 0),
E1106="Interest accrual", _xlfn.XLOOKUP(A1106, lease_table_dates, lease_table_interest_accruals, 0, 0),
E1106="Depreciation", _xlfn.XLOOKUP(A1106, rou_table_dates, rou_table_deprs, 0, 0),
TRUE, ""
)</f>
        <v/>
      </c>
      <c r="E1106" s="7" t="str" cm="1">
        <f t="array" aca="1" ref="E1106" ca="1">_xlfn.IFS(
AND(SUMIFS(lease_table_interest_accruals, lease_table_dates, A1106)&gt;0, COUNTIFS($E$14:E1105, "Interest accrual", $A$14:A1105, A1106)=0), "Interest accrual",
AND(SUMIFS(lease_table_payments, lease_table_dates, A1106)&gt;0, COUNTIFS($E$14:E1105, "Payment", $A$14:A1105, A1106)=0), "Payment",
AND(SUMIFS(rou_table_deprs, rou_table_dates, A1106)&gt;0, COUNTIFS($E$14:E1105, "Depreciation", $A$14:A1105, A1106)=0), "Depreciation",
TRUE,  ""
)</f>
        <v/>
      </c>
      <c r="G1106" s="13" t="str" cm="1">
        <f t="array" aca="1" ref="G1106" ca="1">_xlfn.IFS(
AND($B$11="Hə", $B$3="İllik"), Z1106,
AND($B$11="Hə", $B$3="Aylıq"), AA1106,
$B$11="Yox", X1106)</f>
        <v/>
      </c>
      <c r="H1106" s="1" t="str" cm="1">
        <f t="array" aca="1" ref="H1106" ca="1">_xlfn.IFS( G1106="", "",
TRUE, ROUND( H1105+I1106-J1106, 2) )</f>
        <v/>
      </c>
      <c r="I1106" s="1" t="str" cm="1">
        <f t="array" aca="1" ref="I1106" ca="1">_xlfn.IFS(G1106="", "",
G1106=last_payment_date, (J1106-H1105),
 TRUE,  -  (H1105- H1105* (1+$B$6)^ (_xlfn.DAYS(G1106,G1105)/365) )
)</f>
        <v/>
      </c>
      <c r="J1106" s="1" t="str" cm="1">
        <f t="array" aca="1" ref="J1106" ca="1">_xlfn.IFS(G1106="", "",
TRUE, _xlfn.XLOOKUP(G1106,  payment_dates, payments,0,0)
)</f>
        <v/>
      </c>
      <c r="L1106" s="8" t="str" cm="1">
        <f t="array" aca="1" ref="L1106" ca="1">_xlfn.IFS(
AND($B$11="Hə", $B$3="İllik"), AC1106,
AND($B$11="Hə", $B$3="Aylıq"), AD1106,
$B$11="Yox", AB1106)</f>
        <v/>
      </c>
      <c r="M1106" s="1" t="str" cm="1">
        <f t="array" aca="1" ref="M1106" ca="1">_xlfn.IFS( L1106="", "",
(M1105-N1106)&lt;=0.5, 0,
TRUE,  M1105-N1106)</f>
        <v/>
      </c>
      <c r="N1106" s="7" t="str" cm="1">
        <f t="array" aca="1" ref="N1106" ca="1">_xlfn.IFS(
L1106="", "",
TRUE, MIN(M1105, ROUND($M$14/ (last_rou_date - $B$2) * (L1106-L1105), 2) )
)</f>
        <v/>
      </c>
      <c r="P1106" s="59" t="str">
        <f t="shared" ca="1" si="51"/>
        <v/>
      </c>
      <c r="Q1106" s="1" t="str" cm="1">
        <f t="array" aca="1" ref="Q1106" ca="1">_xlfn.IFS(P1106="","",
$B$11="Hə", _xlfn.XLOOKUP(DATE(P1106, 12, 31), rou_table_dates, rou_table_nbvs,0, 0),
TRUE,  MAX(0, ROUND($M$14 - $M$14/ (last_rou_date - $B$2) * (DATE(P1106,12,31) - $B$2), 2) )
)</f>
        <v/>
      </c>
      <c r="R1106" s="1" t="str" cm="1">
        <f t="array" aca="1" ref="R1106" ca="1">_xlfn.IFS(P1106="","",
$B$11="Hə", _xlfn.XLOOKUP(DATE(P1106, 12, 31), lease_table_dates, lease_table_balances,0, 0),
TRUE, IFERROR( XNPV($B$6, IF(payment_dates &gt;DATE(P1106, 12, 31), payments,  0),  IF(payment_dates &gt;DATE(P1106, 12, 31), payment_dates,  DATE(P1106, 12, 31))    ),0)
)</f>
        <v/>
      </c>
      <c r="S1106" s="1" t="str" cm="1">
        <f t="array" aca="1" ref="S1106" ca="1">_xlfn.IFS(P1106="","",
TRUE,  MIN( MIN(Q1105, $M$14), ROUND($M$14/ (last_rou_date - $B$2) * (DATE(P1106,12,31) - MAX($B$2, DATE(P1106-1, 12, 31))), 2) )
)</f>
        <v/>
      </c>
      <c r="T1106" s="7" t="str" cm="1">
        <f t="array" aca="1" ref="T1106" ca="1">_xlfn.IFS(P1106="", "",
ISTEXT(R1105), R1106- (H1106 - SUMIFS( lease_table_payments, lease_table_years, P1106) -$AG$14 ),
AND(ISNUMBER(R1105), R1106&lt;&gt;""),   R1106- (R1105 - SUMIFS( lease_table_payments, lease_table_years, P1106) )
)</f>
        <v/>
      </c>
      <c r="V1106" s="64">
        <f t="shared" si="53"/>
        <v>1093</v>
      </c>
      <c r="W1106" s="51" t="str" cm="1">
        <f t="array" ref="W1106">_xlfn.IFS(
OR(W1105=$B$4, W1105=""),"",
TRUE,W1105+1
)</f>
        <v/>
      </c>
      <c r="X1106" s="51" t="str" cm="1">
        <f t="array" ref="X1106">_xlfn.IFS(X1105="","",
W1106="", "",
AND($B$3="İllik"),DATE(YEAR(X1105)+1,MONTH(X1105),DAY(X1105) ),
AND($B$3="Aylıq", $AH$14="Not end"), EDATE(X1105,1),
AND($B$3="Aylıq", $AH$14="End"), EOMONTH(X1105,1)
)</f>
        <v/>
      </c>
      <c r="Y1106" s="51" t="str" cm="1">
        <f t="array" aca="1" ref="Y1106" ca="1">_xlfn.IFS(
AND($B$7="Dövrün əvvəlində", Y1105&lt;=last_rou_date), DATE(YEAR(Y1105)+1, 12, 31),
AND($B$7="Dövrün sonunda", Y1105&lt;=last_payment_date), DATE(YEAR(Y1105)+1, 12, 31),
TRUE, ""
)</f>
        <v/>
      </c>
      <c r="Z1106" s="75" t="str" cm="1">
        <f t="array" aca="1" ref="Z1106" ca="1">_xlfn.IFS(
AND($AN$14="Not year_end", Z1105&gt;last_payment_date), "",
AND($AN$14="Year_end", Z1105&gt;=last_payment_date), "",
AND($AN$14="Year_end"), DATE(YEAR(Z1105+1), 12, 31),
AND($AN$14="Not year_end", MONTH(Z1105)=12, DAY(Z1105)=31), DATE(YEAR(Z1104)+1, MONTH(Z1104), DAY(Z1104)),
AND($AN$14="Not year_end", OR(MONTH(Z1105)&lt;&gt;12, DAY(Z1105)&lt;&gt;31) ), DATE(YEAR(Z1105), 12, 31)
)</f>
        <v/>
      </c>
      <c r="AA1106" s="75" t="str" cm="1">
        <f t="array" aca="1" ref="AA1106" ca="1">_xlfn.IFS(AA1105="", "",
AND(AA1105=last_payment_date, OR(MONTH(AA1105)&lt;&gt;12, DAY(AA1105)&lt;&gt;31) ), DATE(YEAR(AA1105), 12, 31),
AND(MONTH(AA1105)=12, DAY(AA1105)=31, AA1105&gt;=last_payment_date), "",
AND(MONTH(AA1105)=12, DAY(AA1105)&lt;&gt;31),  EOMONTH(AA1105,0),
AND(MONTH(AA1105)=12, DAY(AA1105)=31, $AH$14="Not end"),  EDATE(AA1104,1),
AND($AH$14="Not end"), EDATE(AA1105, 1),
AND($AH$14="End"), EOMONTH(AA1105, 1)
)</f>
        <v/>
      </c>
      <c r="AB1106" s="75" t="str" cm="1">
        <f t="array" aca="1" ref="AB1106" ca="1">_xlfn.IFS(AB1105="","",
AND(AB1105=last_rou_date), "",
AND($B$3="İllik"),DATE(YEAR(AB1105)+1,MONTH(AB1105),DAY(AB1105) ),
AND($B$3="Aylıq", $AH$14="Not end"), EDATE(AB1105,1),
AND($B$3="Aylıq", $AH$14="End"), EOMONTH(AB1105,1)
)</f>
        <v/>
      </c>
      <c r="AC1106" s="75" t="str" cm="1">
        <f t="array" aca="1" ref="AC1106" ca="1">_xlfn.IFS(
AND($AN$14="Not year_end", AC1105&gt;last_rou_date), "",
AND($AN$14="Year_end", AC1105&gt;=last_rou_date), "",
AND($AN$14="Year_end"), DATE(YEAR(AC1105+1), 12, 31),
AND($AN$14="Not year_end", MONTH(AC1105)=12, DAY(AC1105)=31), DATE(YEAR(AC1104)+1, MONTH(AC1104), DAY(AC1104)),
AND($AN$14="Not year_end", OR(MONTH(AC1105)&lt;&gt;12, DAY(AC1105)&lt;&gt;31) ), DATE(YEAR(AC1105), 12, 31)
)</f>
        <v/>
      </c>
      <c r="AD1106" s="75" t="str" cm="1">
        <f t="array" aca="1" ref="AD1106" ca="1">_xlfn.IFS(AD1105="", "",
AND(AD1105=last_rou_date, OR(MONTH(AD1105)&lt;&gt;12, DAY(AD1105)&lt;&gt;31) ), DATE(YEAR(AD1105), 12, 31),
AND(MONTH(AD1105)=12, DAY(AD1105)=31, AD1105&gt;=last_rou_date), "",
AND(MONTH(AD1105)=12, DAY(AD1105)&lt;&gt;31),  EOMONTH(AD1105,0),
AND(MONTH(AD1105)=12, DAY(AD1105)=31, $AH$14="Not end"),  EDATE(AD1104,1),
AND($AH$14="Not end"), EDATE(AD1105, 1),
AND($AH$14="End"), EOMONTH(AD1105, 1)
)</f>
        <v/>
      </c>
      <c r="AE1106" s="51" t="str" cm="1">
        <f t="array" ref="AE1106">_xlfn.IFS(W1106="", "",
AND(W1106&gt;0, W1106&lt;=$B$4, $C$2="İllik artım, faiz olaraq", $D$2&gt;0, $B$3="İllik"), $B$5*((1+$D$2)^(W1106-1)),
AND(W1106&gt;0, W1106&lt;=$B$4, $C$2="İllik artım, faiz olaraq", $D$2&gt;0, $B$3="Aylıq"), $B$5*((1+$D$2)^ROUNDDOWN((W1106-1)/12,0)),
AND(W1106=1, $C$2="Aşağıdakı kimi dəyişir", ), $B$5,
AND(W1106&gt;1, W1106&lt;=$B$4, $C$2="Aşağıdakı kimi dəyişir"), IFERROR(VLOOKUP(W1106, $C$4:$D$7, 2, FALSE), AE1105),
AND(W1106&gt;0, W1106&lt;=$B$4), $B$5,
TRUE,0 )</f>
        <v/>
      </c>
      <c r="AF1106" s="51" t="str">
        <f t="shared" ca="1" si="52"/>
        <v/>
      </c>
    </row>
    <row r="1107" spans="1:32" x14ac:dyDescent="0.4">
      <c r="A1107" s="13" t="str" cm="1">
        <f t="array" aca="1" ref="A1107" ca="1">_xlfn.IFS(
AND(SUMIFS(lease_table_interest_accruals, lease_table_dates, A1106)&gt;0, COUNTIFS($E$14:E1106, "Interest accrual", $A$14:A1106, A1106)=0),  A1106,
AND(SUMIFS(lease_table_payments, lease_table_dates, A1106)&gt;0, COUNTIFS($E$14:E1106, "Payment", $A$14:A1106, A1106)=0),  A1106,
AND(SUMIFS(rou_table_deprs, rou_table_dates, A1106)&gt;0, COUNTIFS($E$14:E1106, "Depreciation", $A$14:A1106, A1106)=0),  A1106,
TRUE,  IFERROR(INDEX(rou_table_dates,  MATCH(A1106, rou_table_dates)+1, ), "")
)</f>
        <v/>
      </c>
      <c r="B1107" s="1" t="str" cm="1">
        <f t="array" aca="1" ref="B1107" ca="1">_xlfn.IFS(
AND(E1107="Payment", A1107=$B$2), $AM$14,
E1107="Payment", $AM$15,
E1107="Interest accrual", $AM$18,
E1107="Depreciation", $AM$17,
TRUE, "")</f>
        <v/>
      </c>
      <c r="C1107" s="1" t="str" cm="1">
        <f t="array" aca="1" ref="C1107" ca="1">_xlfn.IFS(
E1107="Payment", $AM$19,
E1107="Interest accrual", $AM$15,
E1107="Depreciation", $AM$16,
TRUE, "")</f>
        <v/>
      </c>
      <c r="D1107" s="1" t="str" cm="1">
        <f t="array" aca="1" ref="D1107" ca="1">_xlfn.IFS(
E1107="Payment", _xlfn.XLOOKUP(A1107, lease_table_dates, lease_table_payments, 0, 0),
E1107="Interest accrual", _xlfn.XLOOKUP(A1107, lease_table_dates, lease_table_interest_accruals, 0, 0),
E1107="Depreciation", _xlfn.XLOOKUP(A1107, rou_table_dates, rou_table_deprs, 0, 0),
TRUE, ""
)</f>
        <v/>
      </c>
      <c r="E1107" s="7" t="str" cm="1">
        <f t="array" aca="1" ref="E1107" ca="1">_xlfn.IFS(
AND(SUMIFS(lease_table_interest_accruals, lease_table_dates, A1107)&gt;0, COUNTIFS($E$14:E1106, "Interest accrual", $A$14:A1106, A1107)=0), "Interest accrual",
AND(SUMIFS(lease_table_payments, lease_table_dates, A1107)&gt;0, COUNTIFS($E$14:E1106, "Payment", $A$14:A1106, A1107)=0), "Payment",
AND(SUMIFS(rou_table_deprs, rou_table_dates, A1107)&gt;0, COUNTIFS($E$14:E1106, "Depreciation", $A$14:A1106, A1107)=0), "Depreciation",
TRUE,  ""
)</f>
        <v/>
      </c>
      <c r="G1107" s="13" t="str" cm="1">
        <f t="array" aca="1" ref="G1107" ca="1">_xlfn.IFS(
AND($B$11="Hə", $B$3="İllik"), Z1107,
AND($B$11="Hə", $B$3="Aylıq"), AA1107,
$B$11="Yox", X1107)</f>
        <v/>
      </c>
      <c r="H1107" s="1" t="str" cm="1">
        <f t="array" aca="1" ref="H1107" ca="1">_xlfn.IFS( G1107="", "",
TRUE, ROUND( H1106+I1107-J1107, 2) )</f>
        <v/>
      </c>
      <c r="I1107" s="1" t="str" cm="1">
        <f t="array" aca="1" ref="I1107" ca="1">_xlfn.IFS(G1107="", "",
G1107=last_payment_date, (J1107-H1106),
 TRUE,  -  (H1106- H1106* (1+$B$6)^ (_xlfn.DAYS(G1107,G1106)/365) )
)</f>
        <v/>
      </c>
      <c r="J1107" s="1" t="str" cm="1">
        <f t="array" aca="1" ref="J1107" ca="1">_xlfn.IFS(G1107="", "",
TRUE, _xlfn.XLOOKUP(G1107,  payment_dates, payments,0,0)
)</f>
        <v/>
      </c>
      <c r="L1107" s="8" t="str" cm="1">
        <f t="array" aca="1" ref="L1107" ca="1">_xlfn.IFS(
AND($B$11="Hə", $B$3="İllik"), AC1107,
AND($B$11="Hə", $B$3="Aylıq"), AD1107,
$B$11="Yox", AB1107)</f>
        <v/>
      </c>
      <c r="M1107" s="1" t="str" cm="1">
        <f t="array" aca="1" ref="M1107" ca="1">_xlfn.IFS( L1107="", "",
(M1106-N1107)&lt;=0.5, 0,
TRUE,  M1106-N1107)</f>
        <v/>
      </c>
      <c r="N1107" s="7" t="str" cm="1">
        <f t="array" aca="1" ref="N1107" ca="1">_xlfn.IFS(
L1107="", "",
TRUE, MIN(M1106, ROUND($M$14/ (last_rou_date - $B$2) * (L1107-L1106), 2) )
)</f>
        <v/>
      </c>
      <c r="P1107" s="59" t="str">
        <f t="shared" ca="1" si="51"/>
        <v/>
      </c>
      <c r="Q1107" s="1" t="str" cm="1">
        <f t="array" aca="1" ref="Q1107" ca="1">_xlfn.IFS(P1107="","",
$B$11="Hə", _xlfn.XLOOKUP(DATE(P1107, 12, 31), rou_table_dates, rou_table_nbvs,0, 0),
TRUE,  MAX(0, ROUND($M$14 - $M$14/ (last_rou_date - $B$2) * (DATE(P1107,12,31) - $B$2), 2) )
)</f>
        <v/>
      </c>
      <c r="R1107" s="1" t="str" cm="1">
        <f t="array" aca="1" ref="R1107" ca="1">_xlfn.IFS(P1107="","",
$B$11="Hə", _xlfn.XLOOKUP(DATE(P1107, 12, 31), lease_table_dates, lease_table_balances,0, 0),
TRUE, IFERROR( XNPV($B$6, IF(payment_dates &gt;DATE(P1107, 12, 31), payments,  0),  IF(payment_dates &gt;DATE(P1107, 12, 31), payment_dates,  DATE(P1107, 12, 31))    ),0)
)</f>
        <v/>
      </c>
      <c r="S1107" s="1" t="str" cm="1">
        <f t="array" aca="1" ref="S1107" ca="1">_xlfn.IFS(P1107="","",
TRUE,  MIN( MIN(Q1106, $M$14), ROUND($M$14/ (last_rou_date - $B$2) * (DATE(P1107,12,31) - MAX($B$2, DATE(P1107-1, 12, 31))), 2) )
)</f>
        <v/>
      </c>
      <c r="T1107" s="7" t="str" cm="1">
        <f t="array" aca="1" ref="T1107" ca="1">_xlfn.IFS(P1107="", "",
ISTEXT(R1106), R1107- (H1107 - SUMIFS( lease_table_payments, lease_table_years, P1107) -$AG$14 ),
AND(ISNUMBER(R1106), R1107&lt;&gt;""),   R1107- (R1106 - SUMIFS( lease_table_payments, lease_table_years, P1107) )
)</f>
        <v/>
      </c>
      <c r="V1107" s="64">
        <f t="shared" si="53"/>
        <v>1094</v>
      </c>
      <c r="W1107" s="51" t="str" cm="1">
        <f t="array" ref="W1107">_xlfn.IFS(
OR(W1106=$B$4, W1106=""),"",
TRUE,W1106+1
)</f>
        <v/>
      </c>
      <c r="X1107" s="51" t="str" cm="1">
        <f t="array" ref="X1107">_xlfn.IFS(X1106="","",
W1107="", "",
AND($B$3="İllik"),DATE(YEAR(X1106)+1,MONTH(X1106),DAY(X1106) ),
AND($B$3="Aylıq", $AH$14="Not end"), EDATE(X1106,1),
AND($B$3="Aylıq", $AH$14="End"), EOMONTH(X1106,1)
)</f>
        <v/>
      </c>
      <c r="Y1107" s="51" t="str" cm="1">
        <f t="array" aca="1" ref="Y1107" ca="1">_xlfn.IFS(
AND($B$7="Dövrün əvvəlində", Y1106&lt;=last_rou_date), DATE(YEAR(Y1106)+1, 12, 31),
AND($B$7="Dövrün sonunda", Y1106&lt;=last_payment_date), DATE(YEAR(Y1106)+1, 12, 31),
TRUE, ""
)</f>
        <v/>
      </c>
      <c r="Z1107" s="75" t="str" cm="1">
        <f t="array" aca="1" ref="Z1107" ca="1">_xlfn.IFS(
AND($AN$14="Not year_end", Z1106&gt;last_payment_date), "",
AND($AN$14="Year_end", Z1106&gt;=last_payment_date), "",
AND($AN$14="Year_end"), DATE(YEAR(Z1106+1), 12, 31),
AND($AN$14="Not year_end", MONTH(Z1106)=12, DAY(Z1106)=31), DATE(YEAR(Z1105)+1, MONTH(Z1105), DAY(Z1105)),
AND($AN$14="Not year_end", OR(MONTH(Z1106)&lt;&gt;12, DAY(Z1106)&lt;&gt;31) ), DATE(YEAR(Z1106), 12, 31)
)</f>
        <v/>
      </c>
      <c r="AA1107" s="75" t="str" cm="1">
        <f t="array" aca="1" ref="AA1107" ca="1">_xlfn.IFS(AA1106="", "",
AND(AA1106=last_payment_date, OR(MONTH(AA1106)&lt;&gt;12, DAY(AA1106)&lt;&gt;31) ), DATE(YEAR(AA1106), 12, 31),
AND(MONTH(AA1106)=12, DAY(AA1106)=31, AA1106&gt;=last_payment_date), "",
AND(MONTH(AA1106)=12, DAY(AA1106)&lt;&gt;31),  EOMONTH(AA1106,0),
AND(MONTH(AA1106)=12, DAY(AA1106)=31, $AH$14="Not end"),  EDATE(AA1105,1),
AND($AH$14="Not end"), EDATE(AA1106, 1),
AND($AH$14="End"), EOMONTH(AA1106, 1)
)</f>
        <v/>
      </c>
      <c r="AB1107" s="75" t="str" cm="1">
        <f t="array" aca="1" ref="AB1107" ca="1">_xlfn.IFS(AB1106="","",
AND(AB1106=last_rou_date), "",
AND($B$3="İllik"),DATE(YEAR(AB1106)+1,MONTH(AB1106),DAY(AB1106) ),
AND($B$3="Aylıq", $AH$14="Not end"), EDATE(AB1106,1),
AND($B$3="Aylıq", $AH$14="End"), EOMONTH(AB1106,1)
)</f>
        <v/>
      </c>
      <c r="AC1107" s="75" t="str" cm="1">
        <f t="array" aca="1" ref="AC1107" ca="1">_xlfn.IFS(
AND($AN$14="Not year_end", AC1106&gt;last_rou_date), "",
AND($AN$14="Year_end", AC1106&gt;=last_rou_date), "",
AND($AN$14="Year_end"), DATE(YEAR(AC1106+1), 12, 31),
AND($AN$14="Not year_end", MONTH(AC1106)=12, DAY(AC1106)=31), DATE(YEAR(AC1105)+1, MONTH(AC1105), DAY(AC1105)),
AND($AN$14="Not year_end", OR(MONTH(AC1106)&lt;&gt;12, DAY(AC1106)&lt;&gt;31) ), DATE(YEAR(AC1106), 12, 31)
)</f>
        <v/>
      </c>
      <c r="AD1107" s="75" t="str" cm="1">
        <f t="array" aca="1" ref="AD1107" ca="1">_xlfn.IFS(AD1106="", "",
AND(AD1106=last_rou_date, OR(MONTH(AD1106)&lt;&gt;12, DAY(AD1106)&lt;&gt;31) ), DATE(YEAR(AD1106), 12, 31),
AND(MONTH(AD1106)=12, DAY(AD1106)=31, AD1106&gt;=last_rou_date), "",
AND(MONTH(AD1106)=12, DAY(AD1106)&lt;&gt;31),  EOMONTH(AD1106,0),
AND(MONTH(AD1106)=12, DAY(AD1106)=31, $AH$14="Not end"),  EDATE(AD1105,1),
AND($AH$14="Not end"), EDATE(AD1106, 1),
AND($AH$14="End"), EOMONTH(AD1106, 1)
)</f>
        <v/>
      </c>
      <c r="AE1107" s="51" t="str" cm="1">
        <f t="array" ref="AE1107">_xlfn.IFS(W1107="", "",
AND(W1107&gt;0, W1107&lt;=$B$4, $C$2="İllik artım, faiz olaraq", $D$2&gt;0, $B$3="İllik"), $B$5*((1+$D$2)^(W1107-1)),
AND(W1107&gt;0, W1107&lt;=$B$4, $C$2="İllik artım, faiz olaraq", $D$2&gt;0, $B$3="Aylıq"), $B$5*((1+$D$2)^ROUNDDOWN((W1107-1)/12,0)),
AND(W1107=1, $C$2="Aşağıdakı kimi dəyişir", ), $B$5,
AND(W1107&gt;1, W1107&lt;=$B$4, $C$2="Aşağıdakı kimi dəyişir"), IFERROR(VLOOKUP(W1107, $C$4:$D$7, 2, FALSE), AE1106),
AND(W1107&gt;0, W1107&lt;=$B$4), $B$5,
TRUE,0 )</f>
        <v/>
      </c>
      <c r="AF1107" s="51" t="str">
        <f t="shared" ca="1" si="52"/>
        <v/>
      </c>
    </row>
    <row r="1108" spans="1:32" x14ac:dyDescent="0.4">
      <c r="A1108" s="13" t="str" cm="1">
        <f t="array" aca="1" ref="A1108" ca="1">_xlfn.IFS(
AND(SUMIFS(lease_table_interest_accruals, lease_table_dates, A1107)&gt;0, COUNTIFS($E$14:E1107, "Interest accrual", $A$14:A1107, A1107)=0),  A1107,
AND(SUMIFS(lease_table_payments, lease_table_dates, A1107)&gt;0, COUNTIFS($E$14:E1107, "Payment", $A$14:A1107, A1107)=0),  A1107,
AND(SUMIFS(rou_table_deprs, rou_table_dates, A1107)&gt;0, COUNTIFS($E$14:E1107, "Depreciation", $A$14:A1107, A1107)=0),  A1107,
TRUE,  IFERROR(INDEX(rou_table_dates,  MATCH(A1107, rou_table_dates)+1, ), "")
)</f>
        <v/>
      </c>
      <c r="B1108" s="1" t="str" cm="1">
        <f t="array" aca="1" ref="B1108" ca="1">_xlfn.IFS(
AND(E1108="Payment", A1108=$B$2), $AM$14,
E1108="Payment", $AM$15,
E1108="Interest accrual", $AM$18,
E1108="Depreciation", $AM$17,
TRUE, "")</f>
        <v/>
      </c>
      <c r="C1108" s="1" t="str" cm="1">
        <f t="array" aca="1" ref="C1108" ca="1">_xlfn.IFS(
E1108="Payment", $AM$19,
E1108="Interest accrual", $AM$15,
E1108="Depreciation", $AM$16,
TRUE, "")</f>
        <v/>
      </c>
      <c r="D1108" s="1" t="str" cm="1">
        <f t="array" aca="1" ref="D1108" ca="1">_xlfn.IFS(
E1108="Payment", _xlfn.XLOOKUP(A1108, lease_table_dates, lease_table_payments, 0, 0),
E1108="Interest accrual", _xlfn.XLOOKUP(A1108, lease_table_dates, lease_table_interest_accruals, 0, 0),
E1108="Depreciation", _xlfn.XLOOKUP(A1108, rou_table_dates, rou_table_deprs, 0, 0),
TRUE, ""
)</f>
        <v/>
      </c>
      <c r="E1108" s="7" t="str" cm="1">
        <f t="array" aca="1" ref="E1108" ca="1">_xlfn.IFS(
AND(SUMIFS(lease_table_interest_accruals, lease_table_dates, A1108)&gt;0, COUNTIFS($E$14:E1107, "Interest accrual", $A$14:A1107, A1108)=0), "Interest accrual",
AND(SUMIFS(lease_table_payments, lease_table_dates, A1108)&gt;0, COUNTIFS($E$14:E1107, "Payment", $A$14:A1107, A1108)=0), "Payment",
AND(SUMIFS(rou_table_deprs, rou_table_dates, A1108)&gt;0, COUNTIFS($E$14:E1107, "Depreciation", $A$14:A1107, A1108)=0), "Depreciation",
TRUE,  ""
)</f>
        <v/>
      </c>
      <c r="G1108" s="13" t="str" cm="1">
        <f t="array" aca="1" ref="G1108" ca="1">_xlfn.IFS(
AND($B$11="Hə", $B$3="İllik"), Z1108,
AND($B$11="Hə", $B$3="Aylıq"), AA1108,
$B$11="Yox", X1108)</f>
        <v/>
      </c>
      <c r="H1108" s="1" t="str" cm="1">
        <f t="array" aca="1" ref="H1108" ca="1">_xlfn.IFS( G1108="", "",
TRUE, ROUND( H1107+I1108-J1108, 2) )</f>
        <v/>
      </c>
      <c r="I1108" s="1" t="str" cm="1">
        <f t="array" aca="1" ref="I1108" ca="1">_xlfn.IFS(G1108="", "",
G1108=last_payment_date, (J1108-H1107),
 TRUE,  -  (H1107- H1107* (1+$B$6)^ (_xlfn.DAYS(G1108,G1107)/365) )
)</f>
        <v/>
      </c>
      <c r="J1108" s="1" t="str" cm="1">
        <f t="array" aca="1" ref="J1108" ca="1">_xlfn.IFS(G1108="", "",
TRUE, _xlfn.XLOOKUP(G1108,  payment_dates, payments,0,0)
)</f>
        <v/>
      </c>
      <c r="L1108" s="8" t="str" cm="1">
        <f t="array" aca="1" ref="L1108" ca="1">_xlfn.IFS(
AND($B$11="Hə", $B$3="İllik"), AC1108,
AND($B$11="Hə", $B$3="Aylıq"), AD1108,
$B$11="Yox", AB1108)</f>
        <v/>
      </c>
      <c r="M1108" s="1" t="str" cm="1">
        <f t="array" aca="1" ref="M1108" ca="1">_xlfn.IFS( L1108="", "",
(M1107-N1108)&lt;=0.5, 0,
TRUE,  M1107-N1108)</f>
        <v/>
      </c>
      <c r="N1108" s="7" t="str" cm="1">
        <f t="array" aca="1" ref="N1108" ca="1">_xlfn.IFS(
L1108="", "",
TRUE, MIN(M1107, ROUND($M$14/ (last_rou_date - $B$2) * (L1108-L1107), 2) )
)</f>
        <v/>
      </c>
      <c r="P1108" s="59" t="str">
        <f t="shared" ca="1" si="51"/>
        <v/>
      </c>
      <c r="Q1108" s="1" t="str" cm="1">
        <f t="array" aca="1" ref="Q1108" ca="1">_xlfn.IFS(P1108="","",
$B$11="Hə", _xlfn.XLOOKUP(DATE(P1108, 12, 31), rou_table_dates, rou_table_nbvs,0, 0),
TRUE,  MAX(0, ROUND($M$14 - $M$14/ (last_rou_date - $B$2) * (DATE(P1108,12,31) - $B$2), 2) )
)</f>
        <v/>
      </c>
      <c r="R1108" s="1" t="str" cm="1">
        <f t="array" aca="1" ref="R1108" ca="1">_xlfn.IFS(P1108="","",
$B$11="Hə", _xlfn.XLOOKUP(DATE(P1108, 12, 31), lease_table_dates, lease_table_balances,0, 0),
TRUE, IFERROR( XNPV($B$6, IF(payment_dates &gt;DATE(P1108, 12, 31), payments,  0),  IF(payment_dates &gt;DATE(P1108, 12, 31), payment_dates,  DATE(P1108, 12, 31))    ),0)
)</f>
        <v/>
      </c>
      <c r="S1108" s="1" t="str" cm="1">
        <f t="array" aca="1" ref="S1108" ca="1">_xlfn.IFS(P1108="","",
TRUE,  MIN( MIN(Q1107, $M$14), ROUND($M$14/ (last_rou_date - $B$2) * (DATE(P1108,12,31) - MAX($B$2, DATE(P1108-1, 12, 31))), 2) )
)</f>
        <v/>
      </c>
      <c r="T1108" s="7" t="str" cm="1">
        <f t="array" aca="1" ref="T1108" ca="1">_xlfn.IFS(P1108="", "",
ISTEXT(R1107), R1108- (H1108 - SUMIFS( lease_table_payments, lease_table_years, P1108) -$AG$14 ),
AND(ISNUMBER(R1107), R1108&lt;&gt;""),   R1108- (R1107 - SUMIFS( lease_table_payments, lease_table_years, P1108) )
)</f>
        <v/>
      </c>
      <c r="V1108" s="64">
        <f t="shared" si="53"/>
        <v>1095</v>
      </c>
      <c r="W1108" s="51" t="str" cm="1">
        <f t="array" ref="W1108">_xlfn.IFS(
OR(W1107=$B$4, W1107=""),"",
TRUE,W1107+1
)</f>
        <v/>
      </c>
      <c r="X1108" s="51" t="str" cm="1">
        <f t="array" ref="X1108">_xlfn.IFS(X1107="","",
W1108="", "",
AND($B$3="İllik"),DATE(YEAR(X1107)+1,MONTH(X1107),DAY(X1107) ),
AND($B$3="Aylıq", $AH$14="Not end"), EDATE(X1107,1),
AND($B$3="Aylıq", $AH$14="End"), EOMONTH(X1107,1)
)</f>
        <v/>
      </c>
      <c r="Y1108" s="51" t="str" cm="1">
        <f t="array" aca="1" ref="Y1108" ca="1">_xlfn.IFS(
AND($B$7="Dövrün əvvəlində", Y1107&lt;=last_rou_date), DATE(YEAR(Y1107)+1, 12, 31),
AND($B$7="Dövrün sonunda", Y1107&lt;=last_payment_date), DATE(YEAR(Y1107)+1, 12, 31),
TRUE, ""
)</f>
        <v/>
      </c>
      <c r="Z1108" s="75" t="str" cm="1">
        <f t="array" aca="1" ref="Z1108" ca="1">_xlfn.IFS(
AND($AN$14="Not year_end", Z1107&gt;last_payment_date), "",
AND($AN$14="Year_end", Z1107&gt;=last_payment_date), "",
AND($AN$14="Year_end"), DATE(YEAR(Z1107+1), 12, 31),
AND($AN$14="Not year_end", MONTH(Z1107)=12, DAY(Z1107)=31), DATE(YEAR(Z1106)+1, MONTH(Z1106), DAY(Z1106)),
AND($AN$14="Not year_end", OR(MONTH(Z1107)&lt;&gt;12, DAY(Z1107)&lt;&gt;31) ), DATE(YEAR(Z1107), 12, 31)
)</f>
        <v/>
      </c>
      <c r="AA1108" s="75" t="str" cm="1">
        <f t="array" aca="1" ref="AA1108" ca="1">_xlfn.IFS(AA1107="", "",
AND(AA1107=last_payment_date, OR(MONTH(AA1107)&lt;&gt;12, DAY(AA1107)&lt;&gt;31) ), DATE(YEAR(AA1107), 12, 31),
AND(MONTH(AA1107)=12, DAY(AA1107)=31, AA1107&gt;=last_payment_date), "",
AND(MONTH(AA1107)=12, DAY(AA1107)&lt;&gt;31),  EOMONTH(AA1107,0),
AND(MONTH(AA1107)=12, DAY(AA1107)=31, $AH$14="Not end"),  EDATE(AA1106,1),
AND($AH$14="Not end"), EDATE(AA1107, 1),
AND($AH$14="End"), EOMONTH(AA1107, 1)
)</f>
        <v/>
      </c>
      <c r="AB1108" s="75" t="str" cm="1">
        <f t="array" aca="1" ref="AB1108" ca="1">_xlfn.IFS(AB1107="","",
AND(AB1107=last_rou_date), "",
AND($B$3="İllik"),DATE(YEAR(AB1107)+1,MONTH(AB1107),DAY(AB1107) ),
AND($B$3="Aylıq", $AH$14="Not end"), EDATE(AB1107,1),
AND($B$3="Aylıq", $AH$14="End"), EOMONTH(AB1107,1)
)</f>
        <v/>
      </c>
      <c r="AC1108" s="75" t="str" cm="1">
        <f t="array" aca="1" ref="AC1108" ca="1">_xlfn.IFS(
AND($AN$14="Not year_end", AC1107&gt;last_rou_date), "",
AND($AN$14="Year_end", AC1107&gt;=last_rou_date), "",
AND($AN$14="Year_end"), DATE(YEAR(AC1107+1), 12, 31),
AND($AN$14="Not year_end", MONTH(AC1107)=12, DAY(AC1107)=31), DATE(YEAR(AC1106)+1, MONTH(AC1106), DAY(AC1106)),
AND($AN$14="Not year_end", OR(MONTH(AC1107)&lt;&gt;12, DAY(AC1107)&lt;&gt;31) ), DATE(YEAR(AC1107), 12, 31)
)</f>
        <v/>
      </c>
      <c r="AD1108" s="75" t="str" cm="1">
        <f t="array" aca="1" ref="AD1108" ca="1">_xlfn.IFS(AD1107="", "",
AND(AD1107=last_rou_date, OR(MONTH(AD1107)&lt;&gt;12, DAY(AD1107)&lt;&gt;31) ), DATE(YEAR(AD1107), 12, 31),
AND(MONTH(AD1107)=12, DAY(AD1107)=31, AD1107&gt;=last_rou_date), "",
AND(MONTH(AD1107)=12, DAY(AD1107)&lt;&gt;31),  EOMONTH(AD1107,0),
AND(MONTH(AD1107)=12, DAY(AD1107)=31, $AH$14="Not end"),  EDATE(AD1106,1),
AND($AH$14="Not end"), EDATE(AD1107, 1),
AND($AH$14="End"), EOMONTH(AD1107, 1)
)</f>
        <v/>
      </c>
      <c r="AE1108" s="51" t="str" cm="1">
        <f t="array" ref="AE1108">_xlfn.IFS(W1108="", "",
AND(W1108&gt;0, W1108&lt;=$B$4, $C$2="İllik artım, faiz olaraq", $D$2&gt;0, $B$3="İllik"), $B$5*((1+$D$2)^(W1108-1)),
AND(W1108&gt;0, W1108&lt;=$B$4, $C$2="İllik artım, faiz olaraq", $D$2&gt;0, $B$3="Aylıq"), $B$5*((1+$D$2)^ROUNDDOWN((W1108-1)/12,0)),
AND(W1108=1, $C$2="Aşağıdakı kimi dəyişir", ), $B$5,
AND(W1108&gt;1, W1108&lt;=$B$4, $C$2="Aşağıdakı kimi dəyişir"), IFERROR(VLOOKUP(W1108, $C$4:$D$7, 2, FALSE), AE1107),
AND(W1108&gt;0, W1108&lt;=$B$4), $B$5,
TRUE,0 )</f>
        <v/>
      </c>
      <c r="AF1108" s="51" t="str">
        <f t="shared" ca="1" si="52"/>
        <v/>
      </c>
    </row>
    <row r="1109" spans="1:32" x14ac:dyDescent="0.4">
      <c r="A1109" s="13" t="str" cm="1">
        <f t="array" aca="1" ref="A1109" ca="1">_xlfn.IFS(
AND(SUMIFS(lease_table_interest_accruals, lease_table_dates, A1108)&gt;0, COUNTIFS($E$14:E1108, "Interest accrual", $A$14:A1108, A1108)=0),  A1108,
AND(SUMIFS(lease_table_payments, lease_table_dates, A1108)&gt;0, COUNTIFS($E$14:E1108, "Payment", $A$14:A1108, A1108)=0),  A1108,
AND(SUMIFS(rou_table_deprs, rou_table_dates, A1108)&gt;0, COUNTIFS($E$14:E1108, "Depreciation", $A$14:A1108, A1108)=0),  A1108,
TRUE,  IFERROR(INDEX(rou_table_dates,  MATCH(A1108, rou_table_dates)+1, ), "")
)</f>
        <v/>
      </c>
      <c r="B1109" s="1" t="str" cm="1">
        <f t="array" aca="1" ref="B1109" ca="1">_xlfn.IFS(
AND(E1109="Payment", A1109=$B$2), $AM$14,
E1109="Payment", $AM$15,
E1109="Interest accrual", $AM$18,
E1109="Depreciation", $AM$17,
TRUE, "")</f>
        <v/>
      </c>
      <c r="C1109" s="1" t="str" cm="1">
        <f t="array" aca="1" ref="C1109" ca="1">_xlfn.IFS(
E1109="Payment", $AM$19,
E1109="Interest accrual", $AM$15,
E1109="Depreciation", $AM$16,
TRUE, "")</f>
        <v/>
      </c>
      <c r="D1109" s="1" t="str" cm="1">
        <f t="array" aca="1" ref="D1109" ca="1">_xlfn.IFS(
E1109="Payment", _xlfn.XLOOKUP(A1109, lease_table_dates, lease_table_payments, 0, 0),
E1109="Interest accrual", _xlfn.XLOOKUP(A1109, lease_table_dates, lease_table_interest_accruals, 0, 0),
E1109="Depreciation", _xlfn.XLOOKUP(A1109, rou_table_dates, rou_table_deprs, 0, 0),
TRUE, ""
)</f>
        <v/>
      </c>
      <c r="E1109" s="7" t="str" cm="1">
        <f t="array" aca="1" ref="E1109" ca="1">_xlfn.IFS(
AND(SUMIFS(lease_table_interest_accruals, lease_table_dates, A1109)&gt;0, COUNTIFS($E$14:E1108, "Interest accrual", $A$14:A1108, A1109)=0), "Interest accrual",
AND(SUMIFS(lease_table_payments, lease_table_dates, A1109)&gt;0, COUNTIFS($E$14:E1108, "Payment", $A$14:A1108, A1109)=0), "Payment",
AND(SUMIFS(rou_table_deprs, rou_table_dates, A1109)&gt;0, COUNTIFS($E$14:E1108, "Depreciation", $A$14:A1108, A1109)=0), "Depreciation",
TRUE,  ""
)</f>
        <v/>
      </c>
      <c r="G1109" s="13" t="str" cm="1">
        <f t="array" aca="1" ref="G1109" ca="1">_xlfn.IFS(
AND($B$11="Hə", $B$3="İllik"), Z1109,
AND($B$11="Hə", $B$3="Aylıq"), AA1109,
$B$11="Yox", X1109)</f>
        <v/>
      </c>
      <c r="H1109" s="1" t="str" cm="1">
        <f t="array" aca="1" ref="H1109" ca="1">_xlfn.IFS( G1109="", "",
TRUE, ROUND( H1108+I1109-J1109, 2) )</f>
        <v/>
      </c>
      <c r="I1109" s="1" t="str" cm="1">
        <f t="array" aca="1" ref="I1109" ca="1">_xlfn.IFS(G1109="", "",
G1109=last_payment_date, (J1109-H1108),
 TRUE,  -  (H1108- H1108* (1+$B$6)^ (_xlfn.DAYS(G1109,G1108)/365) )
)</f>
        <v/>
      </c>
      <c r="J1109" s="1" t="str" cm="1">
        <f t="array" aca="1" ref="J1109" ca="1">_xlfn.IFS(G1109="", "",
TRUE, _xlfn.XLOOKUP(G1109,  payment_dates, payments,0,0)
)</f>
        <v/>
      </c>
      <c r="L1109" s="8" t="str" cm="1">
        <f t="array" aca="1" ref="L1109" ca="1">_xlfn.IFS(
AND($B$11="Hə", $B$3="İllik"), AC1109,
AND($B$11="Hə", $B$3="Aylıq"), AD1109,
$B$11="Yox", AB1109)</f>
        <v/>
      </c>
      <c r="M1109" s="1" t="str" cm="1">
        <f t="array" aca="1" ref="M1109" ca="1">_xlfn.IFS( L1109="", "",
(M1108-N1109)&lt;=0.5, 0,
TRUE,  M1108-N1109)</f>
        <v/>
      </c>
      <c r="N1109" s="7" t="str" cm="1">
        <f t="array" aca="1" ref="N1109" ca="1">_xlfn.IFS(
L1109="", "",
TRUE, MIN(M1108, ROUND($M$14/ (last_rou_date - $B$2) * (L1109-L1108), 2) )
)</f>
        <v/>
      </c>
      <c r="P1109" s="59" t="str">
        <f t="shared" ca="1" si="51"/>
        <v/>
      </c>
      <c r="Q1109" s="1" t="str" cm="1">
        <f t="array" aca="1" ref="Q1109" ca="1">_xlfn.IFS(P1109="","",
$B$11="Hə", _xlfn.XLOOKUP(DATE(P1109, 12, 31), rou_table_dates, rou_table_nbvs,0, 0),
TRUE,  MAX(0, ROUND($M$14 - $M$14/ (last_rou_date - $B$2) * (DATE(P1109,12,31) - $B$2), 2) )
)</f>
        <v/>
      </c>
      <c r="R1109" s="1" t="str" cm="1">
        <f t="array" aca="1" ref="R1109" ca="1">_xlfn.IFS(P1109="","",
$B$11="Hə", _xlfn.XLOOKUP(DATE(P1109, 12, 31), lease_table_dates, lease_table_balances,0, 0),
TRUE, IFERROR( XNPV($B$6, IF(payment_dates &gt;DATE(P1109, 12, 31), payments,  0),  IF(payment_dates &gt;DATE(P1109, 12, 31), payment_dates,  DATE(P1109, 12, 31))    ),0)
)</f>
        <v/>
      </c>
      <c r="S1109" s="1" t="str" cm="1">
        <f t="array" aca="1" ref="S1109" ca="1">_xlfn.IFS(P1109="","",
TRUE,  MIN( MIN(Q1108, $M$14), ROUND($M$14/ (last_rou_date - $B$2) * (DATE(P1109,12,31) - MAX($B$2, DATE(P1109-1, 12, 31))), 2) )
)</f>
        <v/>
      </c>
      <c r="T1109" s="7" t="str" cm="1">
        <f t="array" aca="1" ref="T1109" ca="1">_xlfn.IFS(P1109="", "",
ISTEXT(R1108), R1109- (H1109 - SUMIFS( lease_table_payments, lease_table_years, P1109) -$AG$14 ),
AND(ISNUMBER(R1108), R1109&lt;&gt;""),   R1109- (R1108 - SUMIFS( lease_table_payments, lease_table_years, P1109) )
)</f>
        <v/>
      </c>
      <c r="V1109" s="64">
        <f t="shared" si="53"/>
        <v>1096</v>
      </c>
      <c r="W1109" s="51" t="str" cm="1">
        <f t="array" ref="W1109">_xlfn.IFS(
OR(W1108=$B$4, W1108=""),"",
TRUE,W1108+1
)</f>
        <v/>
      </c>
      <c r="X1109" s="51" t="str" cm="1">
        <f t="array" ref="X1109">_xlfn.IFS(X1108="","",
W1109="", "",
AND($B$3="İllik"),DATE(YEAR(X1108)+1,MONTH(X1108),DAY(X1108) ),
AND($B$3="Aylıq", $AH$14="Not end"), EDATE(X1108,1),
AND($B$3="Aylıq", $AH$14="End"), EOMONTH(X1108,1)
)</f>
        <v/>
      </c>
      <c r="Y1109" s="51" t="str" cm="1">
        <f t="array" aca="1" ref="Y1109" ca="1">_xlfn.IFS(
AND($B$7="Dövrün əvvəlində", Y1108&lt;=last_rou_date), DATE(YEAR(Y1108)+1, 12, 31),
AND($B$7="Dövrün sonunda", Y1108&lt;=last_payment_date), DATE(YEAR(Y1108)+1, 12, 31),
TRUE, ""
)</f>
        <v/>
      </c>
      <c r="Z1109" s="75" t="str" cm="1">
        <f t="array" aca="1" ref="Z1109" ca="1">_xlfn.IFS(
AND($AN$14="Not year_end", Z1108&gt;last_payment_date), "",
AND($AN$14="Year_end", Z1108&gt;=last_payment_date), "",
AND($AN$14="Year_end"), DATE(YEAR(Z1108+1), 12, 31),
AND($AN$14="Not year_end", MONTH(Z1108)=12, DAY(Z1108)=31), DATE(YEAR(Z1107)+1, MONTH(Z1107), DAY(Z1107)),
AND($AN$14="Not year_end", OR(MONTH(Z1108)&lt;&gt;12, DAY(Z1108)&lt;&gt;31) ), DATE(YEAR(Z1108), 12, 31)
)</f>
        <v/>
      </c>
      <c r="AA1109" s="75" t="str" cm="1">
        <f t="array" aca="1" ref="AA1109" ca="1">_xlfn.IFS(AA1108="", "",
AND(AA1108=last_payment_date, OR(MONTH(AA1108)&lt;&gt;12, DAY(AA1108)&lt;&gt;31) ), DATE(YEAR(AA1108), 12, 31),
AND(MONTH(AA1108)=12, DAY(AA1108)=31, AA1108&gt;=last_payment_date), "",
AND(MONTH(AA1108)=12, DAY(AA1108)&lt;&gt;31),  EOMONTH(AA1108,0),
AND(MONTH(AA1108)=12, DAY(AA1108)=31, $AH$14="Not end"),  EDATE(AA1107,1),
AND($AH$14="Not end"), EDATE(AA1108, 1),
AND($AH$14="End"), EOMONTH(AA1108, 1)
)</f>
        <v/>
      </c>
      <c r="AB1109" s="75" t="str" cm="1">
        <f t="array" aca="1" ref="AB1109" ca="1">_xlfn.IFS(AB1108="","",
AND(AB1108=last_rou_date), "",
AND($B$3="İllik"),DATE(YEAR(AB1108)+1,MONTH(AB1108),DAY(AB1108) ),
AND($B$3="Aylıq", $AH$14="Not end"), EDATE(AB1108,1),
AND($B$3="Aylıq", $AH$14="End"), EOMONTH(AB1108,1)
)</f>
        <v/>
      </c>
      <c r="AC1109" s="75" t="str" cm="1">
        <f t="array" aca="1" ref="AC1109" ca="1">_xlfn.IFS(
AND($AN$14="Not year_end", AC1108&gt;last_rou_date), "",
AND($AN$14="Year_end", AC1108&gt;=last_rou_date), "",
AND($AN$14="Year_end"), DATE(YEAR(AC1108+1), 12, 31),
AND($AN$14="Not year_end", MONTH(AC1108)=12, DAY(AC1108)=31), DATE(YEAR(AC1107)+1, MONTH(AC1107), DAY(AC1107)),
AND($AN$14="Not year_end", OR(MONTH(AC1108)&lt;&gt;12, DAY(AC1108)&lt;&gt;31) ), DATE(YEAR(AC1108), 12, 31)
)</f>
        <v/>
      </c>
      <c r="AD1109" s="75" t="str" cm="1">
        <f t="array" aca="1" ref="AD1109" ca="1">_xlfn.IFS(AD1108="", "",
AND(AD1108=last_rou_date, OR(MONTH(AD1108)&lt;&gt;12, DAY(AD1108)&lt;&gt;31) ), DATE(YEAR(AD1108), 12, 31),
AND(MONTH(AD1108)=12, DAY(AD1108)=31, AD1108&gt;=last_rou_date), "",
AND(MONTH(AD1108)=12, DAY(AD1108)&lt;&gt;31),  EOMONTH(AD1108,0),
AND(MONTH(AD1108)=12, DAY(AD1108)=31, $AH$14="Not end"),  EDATE(AD1107,1),
AND($AH$14="Not end"), EDATE(AD1108, 1),
AND($AH$14="End"), EOMONTH(AD1108, 1)
)</f>
        <v/>
      </c>
      <c r="AE1109" s="51" t="str" cm="1">
        <f t="array" ref="AE1109">_xlfn.IFS(W1109="", "",
AND(W1109&gt;0, W1109&lt;=$B$4, $C$2="İllik artım, faiz olaraq", $D$2&gt;0, $B$3="İllik"), $B$5*((1+$D$2)^(W1109-1)),
AND(W1109&gt;0, W1109&lt;=$B$4, $C$2="İllik artım, faiz olaraq", $D$2&gt;0, $B$3="Aylıq"), $B$5*((1+$D$2)^ROUNDDOWN((W1109-1)/12,0)),
AND(W1109=1, $C$2="Aşağıdakı kimi dəyişir", ), $B$5,
AND(W1109&gt;1, W1109&lt;=$B$4, $C$2="Aşağıdakı kimi dəyişir"), IFERROR(VLOOKUP(W1109, $C$4:$D$7, 2, FALSE), AE1108),
AND(W1109&gt;0, W1109&lt;=$B$4), $B$5,
TRUE,0 )</f>
        <v/>
      </c>
      <c r="AF1109" s="51" t="str">
        <f t="shared" ca="1" si="52"/>
        <v/>
      </c>
    </row>
    <row r="1110" spans="1:32" x14ac:dyDescent="0.4">
      <c r="A1110" s="13" t="str" cm="1">
        <f t="array" aca="1" ref="A1110" ca="1">_xlfn.IFS(
AND(SUMIFS(lease_table_interest_accruals, lease_table_dates, A1109)&gt;0, COUNTIFS($E$14:E1109, "Interest accrual", $A$14:A1109, A1109)=0),  A1109,
AND(SUMIFS(lease_table_payments, lease_table_dates, A1109)&gt;0, COUNTIFS($E$14:E1109, "Payment", $A$14:A1109, A1109)=0),  A1109,
AND(SUMIFS(rou_table_deprs, rou_table_dates, A1109)&gt;0, COUNTIFS($E$14:E1109, "Depreciation", $A$14:A1109, A1109)=0),  A1109,
TRUE,  IFERROR(INDEX(rou_table_dates,  MATCH(A1109, rou_table_dates)+1, ), "")
)</f>
        <v/>
      </c>
      <c r="B1110" s="1" t="str" cm="1">
        <f t="array" aca="1" ref="B1110" ca="1">_xlfn.IFS(
AND(E1110="Payment", A1110=$B$2), $AM$14,
E1110="Payment", $AM$15,
E1110="Interest accrual", $AM$18,
E1110="Depreciation", $AM$17,
TRUE, "")</f>
        <v/>
      </c>
      <c r="C1110" s="1" t="str" cm="1">
        <f t="array" aca="1" ref="C1110" ca="1">_xlfn.IFS(
E1110="Payment", $AM$19,
E1110="Interest accrual", $AM$15,
E1110="Depreciation", $AM$16,
TRUE, "")</f>
        <v/>
      </c>
      <c r="D1110" s="1" t="str" cm="1">
        <f t="array" aca="1" ref="D1110" ca="1">_xlfn.IFS(
E1110="Payment", _xlfn.XLOOKUP(A1110, lease_table_dates, lease_table_payments, 0, 0),
E1110="Interest accrual", _xlfn.XLOOKUP(A1110, lease_table_dates, lease_table_interest_accruals, 0, 0),
E1110="Depreciation", _xlfn.XLOOKUP(A1110, rou_table_dates, rou_table_deprs, 0, 0),
TRUE, ""
)</f>
        <v/>
      </c>
      <c r="E1110" s="7" t="str" cm="1">
        <f t="array" aca="1" ref="E1110" ca="1">_xlfn.IFS(
AND(SUMIFS(lease_table_interest_accruals, lease_table_dates, A1110)&gt;0, COUNTIFS($E$14:E1109, "Interest accrual", $A$14:A1109, A1110)=0), "Interest accrual",
AND(SUMIFS(lease_table_payments, lease_table_dates, A1110)&gt;0, COUNTIFS($E$14:E1109, "Payment", $A$14:A1109, A1110)=0), "Payment",
AND(SUMIFS(rou_table_deprs, rou_table_dates, A1110)&gt;0, COUNTIFS($E$14:E1109, "Depreciation", $A$14:A1109, A1110)=0), "Depreciation",
TRUE,  ""
)</f>
        <v/>
      </c>
      <c r="G1110" s="13" t="str" cm="1">
        <f t="array" aca="1" ref="G1110" ca="1">_xlfn.IFS(
AND($B$11="Hə", $B$3="İllik"), Z1110,
AND($B$11="Hə", $B$3="Aylıq"), AA1110,
$B$11="Yox", X1110)</f>
        <v/>
      </c>
      <c r="H1110" s="1" t="str" cm="1">
        <f t="array" aca="1" ref="H1110" ca="1">_xlfn.IFS( G1110="", "",
TRUE, ROUND( H1109+I1110-J1110, 2) )</f>
        <v/>
      </c>
      <c r="I1110" s="1" t="str" cm="1">
        <f t="array" aca="1" ref="I1110" ca="1">_xlfn.IFS(G1110="", "",
G1110=last_payment_date, (J1110-H1109),
 TRUE,  -  (H1109- H1109* (1+$B$6)^ (_xlfn.DAYS(G1110,G1109)/365) )
)</f>
        <v/>
      </c>
      <c r="J1110" s="1" t="str" cm="1">
        <f t="array" aca="1" ref="J1110" ca="1">_xlfn.IFS(G1110="", "",
TRUE, _xlfn.XLOOKUP(G1110,  payment_dates, payments,0,0)
)</f>
        <v/>
      </c>
      <c r="L1110" s="8" t="str" cm="1">
        <f t="array" aca="1" ref="L1110" ca="1">_xlfn.IFS(
AND($B$11="Hə", $B$3="İllik"), AC1110,
AND($B$11="Hə", $B$3="Aylıq"), AD1110,
$B$11="Yox", AB1110)</f>
        <v/>
      </c>
      <c r="M1110" s="1" t="str" cm="1">
        <f t="array" aca="1" ref="M1110" ca="1">_xlfn.IFS( L1110="", "",
(M1109-N1110)&lt;=0.5, 0,
TRUE,  M1109-N1110)</f>
        <v/>
      </c>
      <c r="N1110" s="7" t="str" cm="1">
        <f t="array" aca="1" ref="N1110" ca="1">_xlfn.IFS(
L1110="", "",
TRUE, MIN(M1109, ROUND($M$14/ (last_rou_date - $B$2) * (L1110-L1109), 2) )
)</f>
        <v/>
      </c>
      <c r="P1110" s="59" t="str">
        <f t="shared" ca="1" si="51"/>
        <v/>
      </c>
      <c r="Q1110" s="1" t="str" cm="1">
        <f t="array" aca="1" ref="Q1110" ca="1">_xlfn.IFS(P1110="","",
$B$11="Hə", _xlfn.XLOOKUP(DATE(P1110, 12, 31), rou_table_dates, rou_table_nbvs,0, 0),
TRUE,  MAX(0, ROUND($M$14 - $M$14/ (last_rou_date - $B$2) * (DATE(P1110,12,31) - $B$2), 2) )
)</f>
        <v/>
      </c>
      <c r="R1110" s="1" t="str" cm="1">
        <f t="array" aca="1" ref="R1110" ca="1">_xlfn.IFS(P1110="","",
$B$11="Hə", _xlfn.XLOOKUP(DATE(P1110, 12, 31), lease_table_dates, lease_table_balances,0, 0),
TRUE, IFERROR( XNPV($B$6, IF(payment_dates &gt;DATE(P1110, 12, 31), payments,  0),  IF(payment_dates &gt;DATE(P1110, 12, 31), payment_dates,  DATE(P1110, 12, 31))    ),0)
)</f>
        <v/>
      </c>
      <c r="S1110" s="1" t="str" cm="1">
        <f t="array" aca="1" ref="S1110" ca="1">_xlfn.IFS(P1110="","",
TRUE,  MIN( MIN(Q1109, $M$14), ROUND($M$14/ (last_rou_date - $B$2) * (DATE(P1110,12,31) - MAX($B$2, DATE(P1110-1, 12, 31))), 2) )
)</f>
        <v/>
      </c>
      <c r="T1110" s="7" t="str" cm="1">
        <f t="array" aca="1" ref="T1110" ca="1">_xlfn.IFS(P1110="", "",
ISTEXT(R1109), R1110- (H1110 - SUMIFS( lease_table_payments, lease_table_years, P1110) -$AG$14 ),
AND(ISNUMBER(R1109), R1110&lt;&gt;""),   R1110- (R1109 - SUMIFS( lease_table_payments, lease_table_years, P1110) )
)</f>
        <v/>
      </c>
      <c r="V1110" s="64">
        <f t="shared" si="53"/>
        <v>1097</v>
      </c>
      <c r="W1110" s="51" t="str" cm="1">
        <f t="array" ref="W1110">_xlfn.IFS(
OR(W1109=$B$4, W1109=""),"",
TRUE,W1109+1
)</f>
        <v/>
      </c>
      <c r="X1110" s="51" t="str" cm="1">
        <f t="array" ref="X1110">_xlfn.IFS(X1109="","",
W1110="", "",
AND($B$3="İllik"),DATE(YEAR(X1109)+1,MONTH(X1109),DAY(X1109) ),
AND($B$3="Aylıq", $AH$14="Not end"), EDATE(X1109,1),
AND($B$3="Aylıq", $AH$14="End"), EOMONTH(X1109,1)
)</f>
        <v/>
      </c>
      <c r="Y1110" s="51" t="str" cm="1">
        <f t="array" aca="1" ref="Y1110" ca="1">_xlfn.IFS(
AND($B$7="Dövrün əvvəlində", Y1109&lt;=last_rou_date), DATE(YEAR(Y1109)+1, 12, 31),
AND($B$7="Dövrün sonunda", Y1109&lt;=last_payment_date), DATE(YEAR(Y1109)+1, 12, 31),
TRUE, ""
)</f>
        <v/>
      </c>
      <c r="Z1110" s="75" t="str" cm="1">
        <f t="array" aca="1" ref="Z1110" ca="1">_xlfn.IFS(
AND($AN$14="Not year_end", Z1109&gt;last_payment_date), "",
AND($AN$14="Year_end", Z1109&gt;=last_payment_date), "",
AND($AN$14="Year_end"), DATE(YEAR(Z1109+1), 12, 31),
AND($AN$14="Not year_end", MONTH(Z1109)=12, DAY(Z1109)=31), DATE(YEAR(Z1108)+1, MONTH(Z1108), DAY(Z1108)),
AND($AN$14="Not year_end", OR(MONTH(Z1109)&lt;&gt;12, DAY(Z1109)&lt;&gt;31) ), DATE(YEAR(Z1109), 12, 31)
)</f>
        <v/>
      </c>
      <c r="AA1110" s="75" t="str" cm="1">
        <f t="array" aca="1" ref="AA1110" ca="1">_xlfn.IFS(AA1109="", "",
AND(AA1109=last_payment_date, OR(MONTH(AA1109)&lt;&gt;12, DAY(AA1109)&lt;&gt;31) ), DATE(YEAR(AA1109), 12, 31),
AND(MONTH(AA1109)=12, DAY(AA1109)=31, AA1109&gt;=last_payment_date), "",
AND(MONTH(AA1109)=12, DAY(AA1109)&lt;&gt;31),  EOMONTH(AA1109,0),
AND(MONTH(AA1109)=12, DAY(AA1109)=31, $AH$14="Not end"),  EDATE(AA1108,1),
AND($AH$14="Not end"), EDATE(AA1109, 1),
AND($AH$14="End"), EOMONTH(AA1109, 1)
)</f>
        <v/>
      </c>
      <c r="AB1110" s="75" t="str" cm="1">
        <f t="array" aca="1" ref="AB1110" ca="1">_xlfn.IFS(AB1109="","",
AND(AB1109=last_rou_date), "",
AND($B$3="İllik"),DATE(YEAR(AB1109)+1,MONTH(AB1109),DAY(AB1109) ),
AND($B$3="Aylıq", $AH$14="Not end"), EDATE(AB1109,1),
AND($B$3="Aylıq", $AH$14="End"), EOMONTH(AB1109,1)
)</f>
        <v/>
      </c>
      <c r="AC1110" s="75" t="str" cm="1">
        <f t="array" aca="1" ref="AC1110" ca="1">_xlfn.IFS(
AND($AN$14="Not year_end", AC1109&gt;last_rou_date), "",
AND($AN$14="Year_end", AC1109&gt;=last_rou_date), "",
AND($AN$14="Year_end"), DATE(YEAR(AC1109+1), 12, 31),
AND($AN$14="Not year_end", MONTH(AC1109)=12, DAY(AC1109)=31), DATE(YEAR(AC1108)+1, MONTH(AC1108), DAY(AC1108)),
AND($AN$14="Not year_end", OR(MONTH(AC1109)&lt;&gt;12, DAY(AC1109)&lt;&gt;31) ), DATE(YEAR(AC1109), 12, 31)
)</f>
        <v/>
      </c>
      <c r="AD1110" s="75" t="str" cm="1">
        <f t="array" aca="1" ref="AD1110" ca="1">_xlfn.IFS(AD1109="", "",
AND(AD1109=last_rou_date, OR(MONTH(AD1109)&lt;&gt;12, DAY(AD1109)&lt;&gt;31) ), DATE(YEAR(AD1109), 12, 31),
AND(MONTH(AD1109)=12, DAY(AD1109)=31, AD1109&gt;=last_rou_date), "",
AND(MONTH(AD1109)=12, DAY(AD1109)&lt;&gt;31),  EOMONTH(AD1109,0),
AND(MONTH(AD1109)=12, DAY(AD1109)=31, $AH$14="Not end"),  EDATE(AD1108,1),
AND($AH$14="Not end"), EDATE(AD1109, 1),
AND($AH$14="End"), EOMONTH(AD1109, 1)
)</f>
        <v/>
      </c>
      <c r="AE1110" s="51" t="str" cm="1">
        <f t="array" ref="AE1110">_xlfn.IFS(W1110="", "",
AND(W1110&gt;0, W1110&lt;=$B$4, $C$2="İllik artım, faiz olaraq", $D$2&gt;0, $B$3="İllik"), $B$5*((1+$D$2)^(W1110-1)),
AND(W1110&gt;0, W1110&lt;=$B$4, $C$2="İllik artım, faiz olaraq", $D$2&gt;0, $B$3="Aylıq"), $B$5*((1+$D$2)^ROUNDDOWN((W1110-1)/12,0)),
AND(W1110=1, $C$2="Aşağıdakı kimi dəyişir", ), $B$5,
AND(W1110&gt;1, W1110&lt;=$B$4, $C$2="Aşağıdakı kimi dəyişir"), IFERROR(VLOOKUP(W1110, $C$4:$D$7, 2, FALSE), AE1109),
AND(W1110&gt;0, W1110&lt;=$B$4), $B$5,
TRUE,0 )</f>
        <v/>
      </c>
      <c r="AF1110" s="51" t="str">
        <f t="shared" ca="1" si="52"/>
        <v/>
      </c>
    </row>
    <row r="1111" spans="1:32" x14ac:dyDescent="0.4">
      <c r="A1111" s="13" t="str" cm="1">
        <f t="array" aca="1" ref="A1111" ca="1">_xlfn.IFS(
AND(SUMIFS(lease_table_interest_accruals, lease_table_dates, A1110)&gt;0, COUNTIFS($E$14:E1110, "Interest accrual", $A$14:A1110, A1110)=0),  A1110,
AND(SUMIFS(lease_table_payments, lease_table_dates, A1110)&gt;0, COUNTIFS($E$14:E1110, "Payment", $A$14:A1110, A1110)=0),  A1110,
AND(SUMIFS(rou_table_deprs, rou_table_dates, A1110)&gt;0, COUNTIFS($E$14:E1110, "Depreciation", $A$14:A1110, A1110)=0),  A1110,
TRUE,  IFERROR(INDEX(rou_table_dates,  MATCH(A1110, rou_table_dates)+1, ), "")
)</f>
        <v/>
      </c>
      <c r="B1111" s="1" t="str" cm="1">
        <f t="array" aca="1" ref="B1111" ca="1">_xlfn.IFS(
AND(E1111="Payment", A1111=$B$2), $AM$14,
E1111="Payment", $AM$15,
E1111="Interest accrual", $AM$18,
E1111="Depreciation", $AM$17,
TRUE, "")</f>
        <v/>
      </c>
      <c r="C1111" s="1" t="str" cm="1">
        <f t="array" aca="1" ref="C1111" ca="1">_xlfn.IFS(
E1111="Payment", $AM$19,
E1111="Interest accrual", $AM$15,
E1111="Depreciation", $AM$16,
TRUE, "")</f>
        <v/>
      </c>
      <c r="D1111" s="1" t="str" cm="1">
        <f t="array" aca="1" ref="D1111" ca="1">_xlfn.IFS(
E1111="Payment", _xlfn.XLOOKUP(A1111, lease_table_dates, lease_table_payments, 0, 0),
E1111="Interest accrual", _xlfn.XLOOKUP(A1111, lease_table_dates, lease_table_interest_accruals, 0, 0),
E1111="Depreciation", _xlfn.XLOOKUP(A1111, rou_table_dates, rou_table_deprs, 0, 0),
TRUE, ""
)</f>
        <v/>
      </c>
      <c r="E1111" s="7" t="str" cm="1">
        <f t="array" aca="1" ref="E1111" ca="1">_xlfn.IFS(
AND(SUMIFS(lease_table_interest_accruals, lease_table_dates, A1111)&gt;0, COUNTIFS($E$14:E1110, "Interest accrual", $A$14:A1110, A1111)=0), "Interest accrual",
AND(SUMIFS(lease_table_payments, lease_table_dates, A1111)&gt;0, COUNTIFS($E$14:E1110, "Payment", $A$14:A1110, A1111)=0), "Payment",
AND(SUMIFS(rou_table_deprs, rou_table_dates, A1111)&gt;0, COUNTIFS($E$14:E1110, "Depreciation", $A$14:A1110, A1111)=0), "Depreciation",
TRUE,  ""
)</f>
        <v/>
      </c>
      <c r="G1111" s="13" t="str" cm="1">
        <f t="array" aca="1" ref="G1111" ca="1">_xlfn.IFS(
AND($B$11="Hə", $B$3="İllik"), Z1111,
AND($B$11="Hə", $B$3="Aylıq"), AA1111,
$B$11="Yox", X1111)</f>
        <v/>
      </c>
      <c r="H1111" s="1" t="str" cm="1">
        <f t="array" aca="1" ref="H1111" ca="1">_xlfn.IFS( G1111="", "",
TRUE, ROUND( H1110+I1111-J1111, 2) )</f>
        <v/>
      </c>
      <c r="I1111" s="1" t="str" cm="1">
        <f t="array" aca="1" ref="I1111" ca="1">_xlfn.IFS(G1111="", "",
G1111=last_payment_date, (J1111-H1110),
 TRUE,  -  (H1110- H1110* (1+$B$6)^ (_xlfn.DAYS(G1111,G1110)/365) )
)</f>
        <v/>
      </c>
      <c r="J1111" s="1" t="str" cm="1">
        <f t="array" aca="1" ref="J1111" ca="1">_xlfn.IFS(G1111="", "",
TRUE, _xlfn.XLOOKUP(G1111,  payment_dates, payments,0,0)
)</f>
        <v/>
      </c>
      <c r="L1111" s="8" t="str" cm="1">
        <f t="array" aca="1" ref="L1111" ca="1">_xlfn.IFS(
AND($B$11="Hə", $B$3="İllik"), AC1111,
AND($B$11="Hə", $B$3="Aylıq"), AD1111,
$B$11="Yox", AB1111)</f>
        <v/>
      </c>
      <c r="M1111" s="1" t="str" cm="1">
        <f t="array" aca="1" ref="M1111" ca="1">_xlfn.IFS( L1111="", "",
(M1110-N1111)&lt;=0.5, 0,
TRUE,  M1110-N1111)</f>
        <v/>
      </c>
      <c r="N1111" s="7" t="str" cm="1">
        <f t="array" aca="1" ref="N1111" ca="1">_xlfn.IFS(
L1111="", "",
TRUE, MIN(M1110, ROUND($M$14/ (last_rou_date - $B$2) * (L1111-L1110), 2) )
)</f>
        <v/>
      </c>
      <c r="P1111" s="59" t="str">
        <f t="shared" ca="1" si="51"/>
        <v/>
      </c>
      <c r="Q1111" s="1" t="str" cm="1">
        <f t="array" aca="1" ref="Q1111" ca="1">_xlfn.IFS(P1111="","",
$B$11="Hə", _xlfn.XLOOKUP(DATE(P1111, 12, 31), rou_table_dates, rou_table_nbvs,0, 0),
TRUE,  MAX(0, ROUND($M$14 - $M$14/ (last_rou_date - $B$2) * (DATE(P1111,12,31) - $B$2), 2) )
)</f>
        <v/>
      </c>
      <c r="R1111" s="1" t="str" cm="1">
        <f t="array" aca="1" ref="R1111" ca="1">_xlfn.IFS(P1111="","",
$B$11="Hə", _xlfn.XLOOKUP(DATE(P1111, 12, 31), lease_table_dates, lease_table_balances,0, 0),
TRUE, IFERROR( XNPV($B$6, IF(payment_dates &gt;DATE(P1111, 12, 31), payments,  0),  IF(payment_dates &gt;DATE(P1111, 12, 31), payment_dates,  DATE(P1111, 12, 31))    ),0)
)</f>
        <v/>
      </c>
      <c r="S1111" s="1" t="str" cm="1">
        <f t="array" aca="1" ref="S1111" ca="1">_xlfn.IFS(P1111="","",
TRUE,  MIN( MIN(Q1110, $M$14), ROUND($M$14/ (last_rou_date - $B$2) * (DATE(P1111,12,31) - MAX($B$2, DATE(P1111-1, 12, 31))), 2) )
)</f>
        <v/>
      </c>
      <c r="T1111" s="7" t="str" cm="1">
        <f t="array" aca="1" ref="T1111" ca="1">_xlfn.IFS(P1111="", "",
ISTEXT(R1110), R1111- (H1111 - SUMIFS( lease_table_payments, lease_table_years, P1111) -$AG$14 ),
AND(ISNUMBER(R1110), R1111&lt;&gt;""),   R1111- (R1110 - SUMIFS( lease_table_payments, lease_table_years, P1111) )
)</f>
        <v/>
      </c>
      <c r="V1111" s="64">
        <f t="shared" si="53"/>
        <v>1098</v>
      </c>
      <c r="W1111" s="51" t="str" cm="1">
        <f t="array" ref="W1111">_xlfn.IFS(
OR(W1110=$B$4, W1110=""),"",
TRUE,W1110+1
)</f>
        <v/>
      </c>
      <c r="X1111" s="51" t="str" cm="1">
        <f t="array" ref="X1111">_xlfn.IFS(X1110="","",
W1111="", "",
AND($B$3="İllik"),DATE(YEAR(X1110)+1,MONTH(X1110),DAY(X1110) ),
AND($B$3="Aylıq", $AH$14="Not end"), EDATE(X1110,1),
AND($B$3="Aylıq", $AH$14="End"), EOMONTH(X1110,1)
)</f>
        <v/>
      </c>
      <c r="Y1111" s="51" t="str" cm="1">
        <f t="array" aca="1" ref="Y1111" ca="1">_xlfn.IFS(
AND($B$7="Dövrün əvvəlində", Y1110&lt;=last_rou_date), DATE(YEAR(Y1110)+1, 12, 31),
AND($B$7="Dövrün sonunda", Y1110&lt;=last_payment_date), DATE(YEAR(Y1110)+1, 12, 31),
TRUE, ""
)</f>
        <v/>
      </c>
      <c r="Z1111" s="75" t="str" cm="1">
        <f t="array" aca="1" ref="Z1111" ca="1">_xlfn.IFS(
AND($AN$14="Not year_end", Z1110&gt;last_payment_date), "",
AND($AN$14="Year_end", Z1110&gt;=last_payment_date), "",
AND($AN$14="Year_end"), DATE(YEAR(Z1110+1), 12, 31),
AND($AN$14="Not year_end", MONTH(Z1110)=12, DAY(Z1110)=31), DATE(YEAR(Z1109)+1, MONTH(Z1109), DAY(Z1109)),
AND($AN$14="Not year_end", OR(MONTH(Z1110)&lt;&gt;12, DAY(Z1110)&lt;&gt;31) ), DATE(YEAR(Z1110), 12, 31)
)</f>
        <v/>
      </c>
      <c r="AA1111" s="75" t="str" cm="1">
        <f t="array" aca="1" ref="AA1111" ca="1">_xlfn.IFS(AA1110="", "",
AND(AA1110=last_payment_date, OR(MONTH(AA1110)&lt;&gt;12, DAY(AA1110)&lt;&gt;31) ), DATE(YEAR(AA1110), 12, 31),
AND(MONTH(AA1110)=12, DAY(AA1110)=31, AA1110&gt;=last_payment_date), "",
AND(MONTH(AA1110)=12, DAY(AA1110)&lt;&gt;31),  EOMONTH(AA1110,0),
AND(MONTH(AA1110)=12, DAY(AA1110)=31, $AH$14="Not end"),  EDATE(AA1109,1),
AND($AH$14="Not end"), EDATE(AA1110, 1),
AND($AH$14="End"), EOMONTH(AA1110, 1)
)</f>
        <v/>
      </c>
      <c r="AB1111" s="75" t="str" cm="1">
        <f t="array" aca="1" ref="AB1111" ca="1">_xlfn.IFS(AB1110="","",
AND(AB1110=last_rou_date), "",
AND($B$3="İllik"),DATE(YEAR(AB1110)+1,MONTH(AB1110),DAY(AB1110) ),
AND($B$3="Aylıq", $AH$14="Not end"), EDATE(AB1110,1),
AND($B$3="Aylıq", $AH$14="End"), EOMONTH(AB1110,1)
)</f>
        <v/>
      </c>
      <c r="AC1111" s="75" t="str" cm="1">
        <f t="array" aca="1" ref="AC1111" ca="1">_xlfn.IFS(
AND($AN$14="Not year_end", AC1110&gt;last_rou_date), "",
AND($AN$14="Year_end", AC1110&gt;=last_rou_date), "",
AND($AN$14="Year_end"), DATE(YEAR(AC1110+1), 12, 31),
AND($AN$14="Not year_end", MONTH(AC1110)=12, DAY(AC1110)=31), DATE(YEAR(AC1109)+1, MONTH(AC1109), DAY(AC1109)),
AND($AN$14="Not year_end", OR(MONTH(AC1110)&lt;&gt;12, DAY(AC1110)&lt;&gt;31) ), DATE(YEAR(AC1110), 12, 31)
)</f>
        <v/>
      </c>
      <c r="AD1111" s="75" t="str" cm="1">
        <f t="array" aca="1" ref="AD1111" ca="1">_xlfn.IFS(AD1110="", "",
AND(AD1110=last_rou_date, OR(MONTH(AD1110)&lt;&gt;12, DAY(AD1110)&lt;&gt;31) ), DATE(YEAR(AD1110), 12, 31),
AND(MONTH(AD1110)=12, DAY(AD1110)=31, AD1110&gt;=last_rou_date), "",
AND(MONTH(AD1110)=12, DAY(AD1110)&lt;&gt;31),  EOMONTH(AD1110,0),
AND(MONTH(AD1110)=12, DAY(AD1110)=31, $AH$14="Not end"),  EDATE(AD1109,1),
AND($AH$14="Not end"), EDATE(AD1110, 1),
AND($AH$14="End"), EOMONTH(AD1110, 1)
)</f>
        <v/>
      </c>
      <c r="AE1111" s="51" t="str" cm="1">
        <f t="array" ref="AE1111">_xlfn.IFS(W1111="", "",
AND(W1111&gt;0, W1111&lt;=$B$4, $C$2="İllik artım, faiz olaraq", $D$2&gt;0, $B$3="İllik"), $B$5*((1+$D$2)^(W1111-1)),
AND(W1111&gt;0, W1111&lt;=$B$4, $C$2="İllik artım, faiz olaraq", $D$2&gt;0, $B$3="Aylıq"), $B$5*((1+$D$2)^ROUNDDOWN((W1111-1)/12,0)),
AND(W1111=1, $C$2="Aşağıdakı kimi dəyişir", ), $B$5,
AND(W1111&gt;1, W1111&lt;=$B$4, $C$2="Aşağıdakı kimi dəyişir"), IFERROR(VLOOKUP(W1111, $C$4:$D$7, 2, FALSE), AE1110),
AND(W1111&gt;0, W1111&lt;=$B$4), $B$5,
TRUE,0 )</f>
        <v/>
      </c>
      <c r="AF1111" s="51" t="str">
        <f t="shared" ca="1" si="52"/>
        <v/>
      </c>
    </row>
    <row r="1112" spans="1:32" x14ac:dyDescent="0.4">
      <c r="A1112" s="13" t="str" cm="1">
        <f t="array" aca="1" ref="A1112" ca="1">_xlfn.IFS(
AND(SUMIFS(lease_table_interest_accruals, lease_table_dates, A1111)&gt;0, COUNTIFS($E$14:E1111, "Interest accrual", $A$14:A1111, A1111)=0),  A1111,
AND(SUMIFS(lease_table_payments, lease_table_dates, A1111)&gt;0, COUNTIFS($E$14:E1111, "Payment", $A$14:A1111, A1111)=0),  A1111,
AND(SUMIFS(rou_table_deprs, rou_table_dates, A1111)&gt;0, COUNTIFS($E$14:E1111, "Depreciation", $A$14:A1111, A1111)=0),  A1111,
TRUE,  IFERROR(INDEX(rou_table_dates,  MATCH(A1111, rou_table_dates)+1, ), "")
)</f>
        <v/>
      </c>
      <c r="B1112" s="1" t="str" cm="1">
        <f t="array" aca="1" ref="B1112" ca="1">_xlfn.IFS(
AND(E1112="Payment", A1112=$B$2), $AM$14,
E1112="Payment", $AM$15,
E1112="Interest accrual", $AM$18,
E1112="Depreciation", $AM$17,
TRUE, "")</f>
        <v/>
      </c>
      <c r="C1112" s="1" t="str" cm="1">
        <f t="array" aca="1" ref="C1112" ca="1">_xlfn.IFS(
E1112="Payment", $AM$19,
E1112="Interest accrual", $AM$15,
E1112="Depreciation", $AM$16,
TRUE, "")</f>
        <v/>
      </c>
      <c r="D1112" s="1" t="str" cm="1">
        <f t="array" aca="1" ref="D1112" ca="1">_xlfn.IFS(
E1112="Payment", _xlfn.XLOOKUP(A1112, lease_table_dates, lease_table_payments, 0, 0),
E1112="Interest accrual", _xlfn.XLOOKUP(A1112, lease_table_dates, lease_table_interest_accruals, 0, 0),
E1112="Depreciation", _xlfn.XLOOKUP(A1112, rou_table_dates, rou_table_deprs, 0, 0),
TRUE, ""
)</f>
        <v/>
      </c>
      <c r="E1112" s="7" t="str" cm="1">
        <f t="array" aca="1" ref="E1112" ca="1">_xlfn.IFS(
AND(SUMIFS(lease_table_interest_accruals, lease_table_dates, A1112)&gt;0, COUNTIFS($E$14:E1111, "Interest accrual", $A$14:A1111, A1112)=0), "Interest accrual",
AND(SUMIFS(lease_table_payments, lease_table_dates, A1112)&gt;0, COUNTIFS($E$14:E1111, "Payment", $A$14:A1111, A1112)=0), "Payment",
AND(SUMIFS(rou_table_deprs, rou_table_dates, A1112)&gt;0, COUNTIFS($E$14:E1111, "Depreciation", $A$14:A1111, A1112)=0), "Depreciation",
TRUE,  ""
)</f>
        <v/>
      </c>
      <c r="G1112" s="13" t="str" cm="1">
        <f t="array" aca="1" ref="G1112" ca="1">_xlfn.IFS(
AND($B$11="Hə", $B$3="İllik"), Z1112,
AND($B$11="Hə", $B$3="Aylıq"), AA1112,
$B$11="Yox", X1112)</f>
        <v/>
      </c>
      <c r="H1112" s="1" t="str" cm="1">
        <f t="array" aca="1" ref="H1112" ca="1">_xlfn.IFS( G1112="", "",
TRUE, ROUND( H1111+I1112-J1112, 2) )</f>
        <v/>
      </c>
      <c r="I1112" s="1" t="str" cm="1">
        <f t="array" aca="1" ref="I1112" ca="1">_xlfn.IFS(G1112="", "",
G1112=last_payment_date, (J1112-H1111),
 TRUE,  -  (H1111- H1111* (1+$B$6)^ (_xlfn.DAYS(G1112,G1111)/365) )
)</f>
        <v/>
      </c>
      <c r="J1112" s="1" t="str" cm="1">
        <f t="array" aca="1" ref="J1112" ca="1">_xlfn.IFS(G1112="", "",
TRUE, _xlfn.XLOOKUP(G1112,  payment_dates, payments,0,0)
)</f>
        <v/>
      </c>
      <c r="L1112" s="8" t="str" cm="1">
        <f t="array" aca="1" ref="L1112" ca="1">_xlfn.IFS(
AND($B$11="Hə", $B$3="İllik"), AC1112,
AND($B$11="Hə", $B$3="Aylıq"), AD1112,
$B$11="Yox", AB1112)</f>
        <v/>
      </c>
      <c r="M1112" s="1" t="str" cm="1">
        <f t="array" aca="1" ref="M1112" ca="1">_xlfn.IFS( L1112="", "",
(M1111-N1112)&lt;=0.5, 0,
TRUE,  M1111-N1112)</f>
        <v/>
      </c>
      <c r="N1112" s="7" t="str" cm="1">
        <f t="array" aca="1" ref="N1112" ca="1">_xlfn.IFS(
L1112="", "",
TRUE, MIN(M1111, ROUND($M$14/ (last_rou_date - $B$2) * (L1112-L1111), 2) )
)</f>
        <v/>
      </c>
      <c r="P1112" s="59" t="str">
        <f t="shared" ca="1" si="51"/>
        <v/>
      </c>
      <c r="Q1112" s="1" t="str" cm="1">
        <f t="array" aca="1" ref="Q1112" ca="1">_xlfn.IFS(P1112="","",
$B$11="Hə", _xlfn.XLOOKUP(DATE(P1112, 12, 31), rou_table_dates, rou_table_nbvs,0, 0),
TRUE,  MAX(0, ROUND($M$14 - $M$14/ (last_rou_date - $B$2) * (DATE(P1112,12,31) - $B$2), 2) )
)</f>
        <v/>
      </c>
      <c r="R1112" s="1" t="str" cm="1">
        <f t="array" aca="1" ref="R1112" ca="1">_xlfn.IFS(P1112="","",
$B$11="Hə", _xlfn.XLOOKUP(DATE(P1112, 12, 31), lease_table_dates, lease_table_balances,0, 0),
TRUE, IFERROR( XNPV($B$6, IF(payment_dates &gt;DATE(P1112, 12, 31), payments,  0),  IF(payment_dates &gt;DATE(P1112, 12, 31), payment_dates,  DATE(P1112, 12, 31))    ),0)
)</f>
        <v/>
      </c>
      <c r="S1112" s="1" t="str" cm="1">
        <f t="array" aca="1" ref="S1112" ca="1">_xlfn.IFS(P1112="","",
TRUE,  MIN( MIN(Q1111, $M$14), ROUND($M$14/ (last_rou_date - $B$2) * (DATE(P1112,12,31) - MAX($B$2, DATE(P1112-1, 12, 31))), 2) )
)</f>
        <v/>
      </c>
      <c r="T1112" s="7" t="str" cm="1">
        <f t="array" aca="1" ref="T1112" ca="1">_xlfn.IFS(P1112="", "",
ISTEXT(R1111), R1112- (H1112 - SUMIFS( lease_table_payments, lease_table_years, P1112) -$AG$14 ),
AND(ISNUMBER(R1111), R1112&lt;&gt;""),   R1112- (R1111 - SUMIFS( lease_table_payments, lease_table_years, P1112) )
)</f>
        <v/>
      </c>
      <c r="V1112" s="64">
        <f t="shared" si="53"/>
        <v>1099</v>
      </c>
      <c r="W1112" s="51" t="str" cm="1">
        <f t="array" ref="W1112">_xlfn.IFS(
OR(W1111=$B$4, W1111=""),"",
TRUE,W1111+1
)</f>
        <v/>
      </c>
      <c r="X1112" s="51" t="str" cm="1">
        <f t="array" ref="X1112">_xlfn.IFS(X1111="","",
W1112="", "",
AND($B$3="İllik"),DATE(YEAR(X1111)+1,MONTH(X1111),DAY(X1111) ),
AND($B$3="Aylıq", $AH$14="Not end"), EDATE(X1111,1),
AND($B$3="Aylıq", $AH$14="End"), EOMONTH(X1111,1)
)</f>
        <v/>
      </c>
      <c r="Y1112" s="51" t="str" cm="1">
        <f t="array" aca="1" ref="Y1112" ca="1">_xlfn.IFS(
AND($B$7="Dövrün əvvəlində", Y1111&lt;=last_rou_date), DATE(YEAR(Y1111)+1, 12, 31),
AND($B$7="Dövrün sonunda", Y1111&lt;=last_payment_date), DATE(YEAR(Y1111)+1, 12, 31),
TRUE, ""
)</f>
        <v/>
      </c>
      <c r="Z1112" s="75" t="str" cm="1">
        <f t="array" aca="1" ref="Z1112" ca="1">_xlfn.IFS(
AND($AN$14="Not year_end", Z1111&gt;last_payment_date), "",
AND($AN$14="Year_end", Z1111&gt;=last_payment_date), "",
AND($AN$14="Year_end"), DATE(YEAR(Z1111+1), 12, 31),
AND($AN$14="Not year_end", MONTH(Z1111)=12, DAY(Z1111)=31), DATE(YEAR(Z1110)+1, MONTH(Z1110), DAY(Z1110)),
AND($AN$14="Not year_end", OR(MONTH(Z1111)&lt;&gt;12, DAY(Z1111)&lt;&gt;31) ), DATE(YEAR(Z1111), 12, 31)
)</f>
        <v/>
      </c>
      <c r="AA1112" s="75" t="str" cm="1">
        <f t="array" aca="1" ref="AA1112" ca="1">_xlfn.IFS(AA1111="", "",
AND(AA1111=last_payment_date, OR(MONTH(AA1111)&lt;&gt;12, DAY(AA1111)&lt;&gt;31) ), DATE(YEAR(AA1111), 12, 31),
AND(MONTH(AA1111)=12, DAY(AA1111)=31, AA1111&gt;=last_payment_date), "",
AND(MONTH(AA1111)=12, DAY(AA1111)&lt;&gt;31),  EOMONTH(AA1111,0),
AND(MONTH(AA1111)=12, DAY(AA1111)=31, $AH$14="Not end"),  EDATE(AA1110,1),
AND($AH$14="Not end"), EDATE(AA1111, 1),
AND($AH$14="End"), EOMONTH(AA1111, 1)
)</f>
        <v/>
      </c>
      <c r="AB1112" s="75" t="str" cm="1">
        <f t="array" aca="1" ref="AB1112" ca="1">_xlfn.IFS(AB1111="","",
AND(AB1111=last_rou_date), "",
AND($B$3="İllik"),DATE(YEAR(AB1111)+1,MONTH(AB1111),DAY(AB1111) ),
AND($B$3="Aylıq", $AH$14="Not end"), EDATE(AB1111,1),
AND($B$3="Aylıq", $AH$14="End"), EOMONTH(AB1111,1)
)</f>
        <v/>
      </c>
      <c r="AC1112" s="75" t="str" cm="1">
        <f t="array" aca="1" ref="AC1112" ca="1">_xlfn.IFS(
AND($AN$14="Not year_end", AC1111&gt;last_rou_date), "",
AND($AN$14="Year_end", AC1111&gt;=last_rou_date), "",
AND($AN$14="Year_end"), DATE(YEAR(AC1111+1), 12, 31),
AND($AN$14="Not year_end", MONTH(AC1111)=12, DAY(AC1111)=31), DATE(YEAR(AC1110)+1, MONTH(AC1110), DAY(AC1110)),
AND($AN$14="Not year_end", OR(MONTH(AC1111)&lt;&gt;12, DAY(AC1111)&lt;&gt;31) ), DATE(YEAR(AC1111), 12, 31)
)</f>
        <v/>
      </c>
      <c r="AD1112" s="75" t="str" cm="1">
        <f t="array" aca="1" ref="AD1112" ca="1">_xlfn.IFS(AD1111="", "",
AND(AD1111=last_rou_date, OR(MONTH(AD1111)&lt;&gt;12, DAY(AD1111)&lt;&gt;31) ), DATE(YEAR(AD1111), 12, 31),
AND(MONTH(AD1111)=12, DAY(AD1111)=31, AD1111&gt;=last_rou_date), "",
AND(MONTH(AD1111)=12, DAY(AD1111)&lt;&gt;31),  EOMONTH(AD1111,0),
AND(MONTH(AD1111)=12, DAY(AD1111)=31, $AH$14="Not end"),  EDATE(AD1110,1),
AND($AH$14="Not end"), EDATE(AD1111, 1),
AND($AH$14="End"), EOMONTH(AD1111, 1)
)</f>
        <v/>
      </c>
      <c r="AE1112" s="51" t="str" cm="1">
        <f t="array" ref="AE1112">_xlfn.IFS(W1112="", "",
AND(W1112&gt;0, W1112&lt;=$B$4, $C$2="İllik artım, faiz olaraq", $D$2&gt;0, $B$3="İllik"), $B$5*((1+$D$2)^(W1112-1)),
AND(W1112&gt;0, W1112&lt;=$B$4, $C$2="İllik artım, faiz olaraq", $D$2&gt;0, $B$3="Aylıq"), $B$5*((1+$D$2)^ROUNDDOWN((W1112-1)/12,0)),
AND(W1112=1, $C$2="Aşağıdakı kimi dəyişir", ), $B$5,
AND(W1112&gt;1, W1112&lt;=$B$4, $C$2="Aşağıdakı kimi dəyişir"), IFERROR(VLOOKUP(W1112, $C$4:$D$7, 2, FALSE), AE1111),
AND(W1112&gt;0, W1112&lt;=$B$4), $B$5,
TRUE,0 )</f>
        <v/>
      </c>
      <c r="AF1112" s="51" t="str">
        <f t="shared" ca="1" si="52"/>
        <v/>
      </c>
    </row>
    <row r="1113" spans="1:32" x14ac:dyDescent="0.4">
      <c r="A1113" s="13" t="str" cm="1">
        <f t="array" aca="1" ref="A1113" ca="1">_xlfn.IFS(
AND(SUMIFS(lease_table_interest_accruals, lease_table_dates, A1112)&gt;0, COUNTIFS($E$14:E1112, "Interest accrual", $A$14:A1112, A1112)=0),  A1112,
AND(SUMIFS(lease_table_payments, lease_table_dates, A1112)&gt;0, COUNTIFS($E$14:E1112, "Payment", $A$14:A1112, A1112)=0),  A1112,
AND(SUMIFS(rou_table_deprs, rou_table_dates, A1112)&gt;0, COUNTIFS($E$14:E1112, "Depreciation", $A$14:A1112, A1112)=0),  A1112,
TRUE,  IFERROR(INDEX(rou_table_dates,  MATCH(A1112, rou_table_dates)+1, ), "")
)</f>
        <v/>
      </c>
      <c r="B1113" s="1" t="str" cm="1">
        <f t="array" aca="1" ref="B1113" ca="1">_xlfn.IFS(
AND(E1113="Payment", A1113=$B$2), $AM$14,
E1113="Payment", $AM$15,
E1113="Interest accrual", $AM$18,
E1113="Depreciation", $AM$17,
TRUE, "")</f>
        <v/>
      </c>
      <c r="C1113" s="1" t="str" cm="1">
        <f t="array" aca="1" ref="C1113" ca="1">_xlfn.IFS(
E1113="Payment", $AM$19,
E1113="Interest accrual", $AM$15,
E1113="Depreciation", $AM$16,
TRUE, "")</f>
        <v/>
      </c>
      <c r="D1113" s="1" t="str" cm="1">
        <f t="array" aca="1" ref="D1113" ca="1">_xlfn.IFS(
E1113="Payment", _xlfn.XLOOKUP(A1113, lease_table_dates, lease_table_payments, 0, 0),
E1113="Interest accrual", _xlfn.XLOOKUP(A1113, lease_table_dates, lease_table_interest_accruals, 0, 0),
E1113="Depreciation", _xlfn.XLOOKUP(A1113, rou_table_dates, rou_table_deprs, 0, 0),
TRUE, ""
)</f>
        <v/>
      </c>
      <c r="E1113" s="7" t="str" cm="1">
        <f t="array" aca="1" ref="E1113" ca="1">_xlfn.IFS(
AND(SUMIFS(lease_table_interest_accruals, lease_table_dates, A1113)&gt;0, COUNTIFS($E$14:E1112, "Interest accrual", $A$14:A1112, A1113)=0), "Interest accrual",
AND(SUMIFS(lease_table_payments, lease_table_dates, A1113)&gt;0, COUNTIFS($E$14:E1112, "Payment", $A$14:A1112, A1113)=0), "Payment",
AND(SUMIFS(rou_table_deprs, rou_table_dates, A1113)&gt;0, COUNTIFS($E$14:E1112, "Depreciation", $A$14:A1112, A1113)=0), "Depreciation",
TRUE,  ""
)</f>
        <v/>
      </c>
      <c r="G1113" s="13" t="str" cm="1">
        <f t="array" aca="1" ref="G1113" ca="1">_xlfn.IFS(
AND($B$11="Hə", $B$3="İllik"), Z1113,
AND($B$11="Hə", $B$3="Aylıq"), AA1113,
$B$11="Yox", X1113)</f>
        <v/>
      </c>
      <c r="H1113" s="1" t="str" cm="1">
        <f t="array" aca="1" ref="H1113" ca="1">_xlfn.IFS( G1113="", "",
TRUE, ROUND( H1112+I1113-J1113, 2) )</f>
        <v/>
      </c>
      <c r="I1113" s="1" t="str" cm="1">
        <f t="array" aca="1" ref="I1113" ca="1">_xlfn.IFS(G1113="", "",
G1113=last_payment_date, (J1113-H1112),
 TRUE,  -  (H1112- H1112* (1+$B$6)^ (_xlfn.DAYS(G1113,G1112)/365) )
)</f>
        <v/>
      </c>
      <c r="J1113" s="1" t="str" cm="1">
        <f t="array" aca="1" ref="J1113" ca="1">_xlfn.IFS(G1113="", "",
TRUE, _xlfn.XLOOKUP(G1113,  payment_dates, payments,0,0)
)</f>
        <v/>
      </c>
      <c r="L1113" s="8" t="str" cm="1">
        <f t="array" aca="1" ref="L1113" ca="1">_xlfn.IFS(
AND($B$11="Hə", $B$3="İllik"), AC1113,
AND($B$11="Hə", $B$3="Aylıq"), AD1113,
$B$11="Yox", AB1113)</f>
        <v/>
      </c>
      <c r="M1113" s="1" t="str" cm="1">
        <f t="array" aca="1" ref="M1113" ca="1">_xlfn.IFS( L1113="", "",
(M1112-N1113)&lt;=0.5, 0,
TRUE,  M1112-N1113)</f>
        <v/>
      </c>
      <c r="N1113" s="7" t="str" cm="1">
        <f t="array" aca="1" ref="N1113" ca="1">_xlfn.IFS(
L1113="", "",
TRUE, MIN(M1112, ROUND($M$14/ (last_rou_date - $B$2) * (L1113-L1112), 2) )
)</f>
        <v/>
      </c>
      <c r="P1113" s="59" t="str">
        <f t="shared" ca="1" si="51"/>
        <v/>
      </c>
      <c r="Q1113" s="1" t="str" cm="1">
        <f t="array" aca="1" ref="Q1113" ca="1">_xlfn.IFS(P1113="","",
$B$11="Hə", _xlfn.XLOOKUP(DATE(P1113, 12, 31), rou_table_dates, rou_table_nbvs,0, 0),
TRUE,  MAX(0, ROUND($M$14 - $M$14/ (last_rou_date - $B$2) * (DATE(P1113,12,31) - $B$2), 2) )
)</f>
        <v/>
      </c>
      <c r="R1113" s="1" t="str" cm="1">
        <f t="array" aca="1" ref="R1113" ca="1">_xlfn.IFS(P1113="","",
$B$11="Hə", _xlfn.XLOOKUP(DATE(P1113, 12, 31), lease_table_dates, lease_table_balances,0, 0),
TRUE, IFERROR( XNPV($B$6, IF(payment_dates &gt;DATE(P1113, 12, 31), payments,  0),  IF(payment_dates &gt;DATE(P1113, 12, 31), payment_dates,  DATE(P1113, 12, 31))    ),0)
)</f>
        <v/>
      </c>
      <c r="S1113" s="1" t="str" cm="1">
        <f t="array" aca="1" ref="S1113" ca="1">_xlfn.IFS(P1113="","",
TRUE,  MIN( MIN(Q1112, $M$14), ROUND($M$14/ (last_rou_date - $B$2) * (DATE(P1113,12,31) - MAX($B$2, DATE(P1113-1, 12, 31))), 2) )
)</f>
        <v/>
      </c>
      <c r="T1113" s="7" t="str" cm="1">
        <f t="array" aca="1" ref="T1113" ca="1">_xlfn.IFS(P1113="", "",
ISTEXT(R1112), R1113- (H1113 - SUMIFS( lease_table_payments, lease_table_years, P1113) -$AG$14 ),
AND(ISNUMBER(R1112), R1113&lt;&gt;""),   R1113- (R1112 - SUMIFS( lease_table_payments, lease_table_years, P1113) )
)</f>
        <v/>
      </c>
      <c r="V1113" s="64">
        <f t="shared" si="53"/>
        <v>1100</v>
      </c>
      <c r="W1113" s="51" t="str" cm="1">
        <f t="array" ref="W1113">_xlfn.IFS(
OR(W1112=$B$4, W1112=""),"",
TRUE,W1112+1
)</f>
        <v/>
      </c>
      <c r="X1113" s="51" t="str" cm="1">
        <f t="array" ref="X1113">_xlfn.IFS(X1112="","",
W1113="", "",
AND($B$3="İllik"),DATE(YEAR(X1112)+1,MONTH(X1112),DAY(X1112) ),
AND($B$3="Aylıq", $AH$14="Not end"), EDATE(X1112,1),
AND($B$3="Aylıq", $AH$14="End"), EOMONTH(X1112,1)
)</f>
        <v/>
      </c>
      <c r="Y1113" s="51" t="str" cm="1">
        <f t="array" aca="1" ref="Y1113" ca="1">_xlfn.IFS(
AND($B$7="Dövrün əvvəlində", Y1112&lt;=last_rou_date), DATE(YEAR(Y1112)+1, 12, 31),
AND($B$7="Dövrün sonunda", Y1112&lt;=last_payment_date), DATE(YEAR(Y1112)+1, 12, 31),
TRUE, ""
)</f>
        <v/>
      </c>
      <c r="Z1113" s="75" t="str" cm="1">
        <f t="array" aca="1" ref="Z1113" ca="1">_xlfn.IFS(
AND($AN$14="Not year_end", Z1112&gt;last_payment_date), "",
AND($AN$14="Year_end", Z1112&gt;=last_payment_date), "",
AND($AN$14="Year_end"), DATE(YEAR(Z1112+1), 12, 31),
AND($AN$14="Not year_end", MONTH(Z1112)=12, DAY(Z1112)=31), DATE(YEAR(Z1111)+1, MONTH(Z1111), DAY(Z1111)),
AND($AN$14="Not year_end", OR(MONTH(Z1112)&lt;&gt;12, DAY(Z1112)&lt;&gt;31) ), DATE(YEAR(Z1112), 12, 31)
)</f>
        <v/>
      </c>
      <c r="AA1113" s="75" t="str" cm="1">
        <f t="array" aca="1" ref="AA1113" ca="1">_xlfn.IFS(AA1112="", "",
AND(AA1112=last_payment_date, OR(MONTH(AA1112)&lt;&gt;12, DAY(AA1112)&lt;&gt;31) ), DATE(YEAR(AA1112), 12, 31),
AND(MONTH(AA1112)=12, DAY(AA1112)=31, AA1112&gt;=last_payment_date), "",
AND(MONTH(AA1112)=12, DAY(AA1112)&lt;&gt;31),  EOMONTH(AA1112,0),
AND(MONTH(AA1112)=12, DAY(AA1112)=31, $AH$14="Not end"),  EDATE(AA1111,1),
AND($AH$14="Not end"), EDATE(AA1112, 1),
AND($AH$14="End"), EOMONTH(AA1112, 1)
)</f>
        <v/>
      </c>
      <c r="AB1113" s="75" t="str" cm="1">
        <f t="array" aca="1" ref="AB1113" ca="1">_xlfn.IFS(AB1112="","",
AND(AB1112=last_rou_date), "",
AND($B$3="İllik"),DATE(YEAR(AB1112)+1,MONTH(AB1112),DAY(AB1112) ),
AND($B$3="Aylıq", $AH$14="Not end"), EDATE(AB1112,1),
AND($B$3="Aylıq", $AH$14="End"), EOMONTH(AB1112,1)
)</f>
        <v/>
      </c>
      <c r="AC1113" s="75" t="str" cm="1">
        <f t="array" aca="1" ref="AC1113" ca="1">_xlfn.IFS(
AND($AN$14="Not year_end", AC1112&gt;last_rou_date), "",
AND($AN$14="Year_end", AC1112&gt;=last_rou_date), "",
AND($AN$14="Year_end"), DATE(YEAR(AC1112+1), 12, 31),
AND($AN$14="Not year_end", MONTH(AC1112)=12, DAY(AC1112)=31), DATE(YEAR(AC1111)+1, MONTH(AC1111), DAY(AC1111)),
AND($AN$14="Not year_end", OR(MONTH(AC1112)&lt;&gt;12, DAY(AC1112)&lt;&gt;31) ), DATE(YEAR(AC1112), 12, 31)
)</f>
        <v/>
      </c>
      <c r="AD1113" s="75" t="str" cm="1">
        <f t="array" aca="1" ref="AD1113" ca="1">_xlfn.IFS(AD1112="", "",
AND(AD1112=last_rou_date, OR(MONTH(AD1112)&lt;&gt;12, DAY(AD1112)&lt;&gt;31) ), DATE(YEAR(AD1112), 12, 31),
AND(MONTH(AD1112)=12, DAY(AD1112)=31, AD1112&gt;=last_rou_date), "",
AND(MONTH(AD1112)=12, DAY(AD1112)&lt;&gt;31),  EOMONTH(AD1112,0),
AND(MONTH(AD1112)=12, DAY(AD1112)=31, $AH$14="Not end"),  EDATE(AD1111,1),
AND($AH$14="Not end"), EDATE(AD1112, 1),
AND($AH$14="End"), EOMONTH(AD1112, 1)
)</f>
        <v/>
      </c>
      <c r="AE1113" s="51" t="str" cm="1">
        <f t="array" ref="AE1113">_xlfn.IFS(W1113="", "",
AND(W1113&gt;0, W1113&lt;=$B$4, $C$2="İllik artım, faiz olaraq", $D$2&gt;0, $B$3="İllik"), $B$5*((1+$D$2)^(W1113-1)),
AND(W1113&gt;0, W1113&lt;=$B$4, $C$2="İllik artım, faiz olaraq", $D$2&gt;0, $B$3="Aylıq"), $B$5*((1+$D$2)^ROUNDDOWN((W1113-1)/12,0)),
AND(W1113=1, $C$2="Aşağıdakı kimi dəyişir", ), $B$5,
AND(W1113&gt;1, W1113&lt;=$B$4, $C$2="Aşağıdakı kimi dəyişir"), IFERROR(VLOOKUP(W1113, $C$4:$D$7, 2, FALSE), AE1112),
AND(W1113&gt;0, W1113&lt;=$B$4), $B$5,
TRUE,0 )</f>
        <v/>
      </c>
      <c r="AF1113" s="51" t="str">
        <f t="shared" ca="1" si="52"/>
        <v/>
      </c>
    </row>
    <row r="1114" spans="1:32" x14ac:dyDescent="0.4">
      <c r="A1114" s="13" t="str" cm="1">
        <f t="array" aca="1" ref="A1114" ca="1">_xlfn.IFS(
AND(SUMIFS(lease_table_interest_accruals, lease_table_dates, A1113)&gt;0, COUNTIFS($E$14:E1113, "Interest accrual", $A$14:A1113, A1113)=0),  A1113,
AND(SUMIFS(lease_table_payments, lease_table_dates, A1113)&gt;0, COUNTIFS($E$14:E1113, "Payment", $A$14:A1113, A1113)=0),  A1113,
AND(SUMIFS(rou_table_deprs, rou_table_dates, A1113)&gt;0, COUNTIFS($E$14:E1113, "Depreciation", $A$14:A1113, A1113)=0),  A1113,
TRUE,  IFERROR(INDEX(rou_table_dates,  MATCH(A1113, rou_table_dates)+1, ), "")
)</f>
        <v/>
      </c>
      <c r="B1114" s="1" t="str" cm="1">
        <f t="array" aca="1" ref="B1114" ca="1">_xlfn.IFS(
AND(E1114="Payment", A1114=$B$2), $AM$14,
E1114="Payment", $AM$15,
E1114="Interest accrual", $AM$18,
E1114="Depreciation", $AM$17,
TRUE, "")</f>
        <v/>
      </c>
      <c r="C1114" s="1" t="str" cm="1">
        <f t="array" aca="1" ref="C1114" ca="1">_xlfn.IFS(
E1114="Payment", $AM$19,
E1114="Interest accrual", $AM$15,
E1114="Depreciation", $AM$16,
TRUE, "")</f>
        <v/>
      </c>
      <c r="D1114" s="1" t="str" cm="1">
        <f t="array" aca="1" ref="D1114" ca="1">_xlfn.IFS(
E1114="Payment", _xlfn.XLOOKUP(A1114, lease_table_dates, lease_table_payments, 0, 0),
E1114="Interest accrual", _xlfn.XLOOKUP(A1114, lease_table_dates, lease_table_interest_accruals, 0, 0),
E1114="Depreciation", _xlfn.XLOOKUP(A1114, rou_table_dates, rou_table_deprs, 0, 0),
TRUE, ""
)</f>
        <v/>
      </c>
      <c r="E1114" s="7" t="str" cm="1">
        <f t="array" aca="1" ref="E1114" ca="1">_xlfn.IFS(
AND(SUMIFS(lease_table_interest_accruals, lease_table_dates, A1114)&gt;0, COUNTIFS($E$14:E1113, "Interest accrual", $A$14:A1113, A1114)=0), "Interest accrual",
AND(SUMIFS(lease_table_payments, lease_table_dates, A1114)&gt;0, COUNTIFS($E$14:E1113, "Payment", $A$14:A1113, A1114)=0), "Payment",
AND(SUMIFS(rou_table_deprs, rou_table_dates, A1114)&gt;0, COUNTIFS($E$14:E1113, "Depreciation", $A$14:A1113, A1114)=0), "Depreciation",
TRUE,  ""
)</f>
        <v/>
      </c>
      <c r="G1114" s="13" t="str" cm="1">
        <f t="array" aca="1" ref="G1114" ca="1">_xlfn.IFS(
AND($B$11="Hə", $B$3="İllik"), Z1114,
AND($B$11="Hə", $B$3="Aylıq"), AA1114,
$B$11="Yox", X1114)</f>
        <v/>
      </c>
      <c r="H1114" s="1" t="str" cm="1">
        <f t="array" aca="1" ref="H1114" ca="1">_xlfn.IFS( G1114="", "",
TRUE, ROUND( H1113+I1114-J1114, 2) )</f>
        <v/>
      </c>
      <c r="I1114" s="1" t="str" cm="1">
        <f t="array" aca="1" ref="I1114" ca="1">_xlfn.IFS(G1114="", "",
G1114=last_payment_date, (J1114-H1113),
 TRUE,  -  (H1113- H1113* (1+$B$6)^ (_xlfn.DAYS(G1114,G1113)/365) )
)</f>
        <v/>
      </c>
      <c r="J1114" s="1" t="str" cm="1">
        <f t="array" aca="1" ref="J1114" ca="1">_xlfn.IFS(G1114="", "",
TRUE, _xlfn.XLOOKUP(G1114,  payment_dates, payments,0,0)
)</f>
        <v/>
      </c>
      <c r="L1114" s="8" t="str" cm="1">
        <f t="array" aca="1" ref="L1114" ca="1">_xlfn.IFS(
AND($B$11="Hə", $B$3="İllik"), AC1114,
AND($B$11="Hə", $B$3="Aylıq"), AD1114,
$B$11="Yox", AB1114)</f>
        <v/>
      </c>
      <c r="M1114" s="1" t="str" cm="1">
        <f t="array" aca="1" ref="M1114" ca="1">_xlfn.IFS( L1114="", "",
(M1113-N1114)&lt;=0.5, 0,
TRUE,  M1113-N1114)</f>
        <v/>
      </c>
      <c r="N1114" s="7" t="str" cm="1">
        <f t="array" aca="1" ref="N1114" ca="1">_xlfn.IFS(
L1114="", "",
TRUE, MIN(M1113, ROUND($M$14/ (last_rou_date - $B$2) * (L1114-L1113), 2) )
)</f>
        <v/>
      </c>
      <c r="P1114" s="59" t="str">
        <f t="shared" ca="1" si="51"/>
        <v/>
      </c>
      <c r="Q1114" s="1" t="str" cm="1">
        <f t="array" aca="1" ref="Q1114" ca="1">_xlfn.IFS(P1114="","",
$B$11="Hə", _xlfn.XLOOKUP(DATE(P1114, 12, 31), rou_table_dates, rou_table_nbvs,0, 0),
TRUE,  MAX(0, ROUND($M$14 - $M$14/ (last_rou_date - $B$2) * (DATE(P1114,12,31) - $B$2), 2) )
)</f>
        <v/>
      </c>
      <c r="R1114" s="1" t="str" cm="1">
        <f t="array" aca="1" ref="R1114" ca="1">_xlfn.IFS(P1114="","",
$B$11="Hə", _xlfn.XLOOKUP(DATE(P1114, 12, 31), lease_table_dates, lease_table_balances,0, 0),
TRUE, IFERROR( XNPV($B$6, IF(payment_dates &gt;DATE(P1114, 12, 31), payments,  0),  IF(payment_dates &gt;DATE(P1114, 12, 31), payment_dates,  DATE(P1114, 12, 31))    ),0)
)</f>
        <v/>
      </c>
      <c r="S1114" s="1" t="str" cm="1">
        <f t="array" aca="1" ref="S1114" ca="1">_xlfn.IFS(P1114="","",
TRUE,  MIN( MIN(Q1113, $M$14), ROUND($M$14/ (last_rou_date - $B$2) * (DATE(P1114,12,31) - MAX($B$2, DATE(P1114-1, 12, 31))), 2) )
)</f>
        <v/>
      </c>
      <c r="T1114" s="7" t="str" cm="1">
        <f t="array" aca="1" ref="T1114" ca="1">_xlfn.IFS(P1114="", "",
ISTEXT(R1113), R1114- (H1114 - SUMIFS( lease_table_payments, lease_table_years, P1114) -$AG$14 ),
AND(ISNUMBER(R1113), R1114&lt;&gt;""),   R1114- (R1113 - SUMIFS( lease_table_payments, lease_table_years, P1114) )
)</f>
        <v/>
      </c>
      <c r="V1114" s="64">
        <f t="shared" si="53"/>
        <v>1101</v>
      </c>
      <c r="W1114" s="51" t="str" cm="1">
        <f t="array" ref="W1114">_xlfn.IFS(
OR(W1113=$B$4, W1113=""),"",
TRUE,W1113+1
)</f>
        <v/>
      </c>
      <c r="X1114" s="51" t="str" cm="1">
        <f t="array" ref="X1114">_xlfn.IFS(X1113="","",
W1114="", "",
AND($B$3="İllik"),DATE(YEAR(X1113)+1,MONTH(X1113),DAY(X1113) ),
AND($B$3="Aylıq", $AH$14="Not end"), EDATE(X1113,1),
AND($B$3="Aylıq", $AH$14="End"), EOMONTH(X1113,1)
)</f>
        <v/>
      </c>
      <c r="Y1114" s="51" t="str" cm="1">
        <f t="array" aca="1" ref="Y1114" ca="1">_xlfn.IFS(
AND($B$7="Dövrün əvvəlində", Y1113&lt;=last_rou_date), DATE(YEAR(Y1113)+1, 12, 31),
AND($B$7="Dövrün sonunda", Y1113&lt;=last_payment_date), DATE(YEAR(Y1113)+1, 12, 31),
TRUE, ""
)</f>
        <v/>
      </c>
      <c r="Z1114" s="75" t="str" cm="1">
        <f t="array" aca="1" ref="Z1114" ca="1">_xlfn.IFS(
AND($AN$14="Not year_end", Z1113&gt;last_payment_date), "",
AND($AN$14="Year_end", Z1113&gt;=last_payment_date), "",
AND($AN$14="Year_end"), DATE(YEAR(Z1113+1), 12, 31),
AND($AN$14="Not year_end", MONTH(Z1113)=12, DAY(Z1113)=31), DATE(YEAR(Z1112)+1, MONTH(Z1112), DAY(Z1112)),
AND($AN$14="Not year_end", OR(MONTH(Z1113)&lt;&gt;12, DAY(Z1113)&lt;&gt;31) ), DATE(YEAR(Z1113), 12, 31)
)</f>
        <v/>
      </c>
      <c r="AA1114" s="75" t="str" cm="1">
        <f t="array" aca="1" ref="AA1114" ca="1">_xlfn.IFS(AA1113="", "",
AND(AA1113=last_payment_date, OR(MONTH(AA1113)&lt;&gt;12, DAY(AA1113)&lt;&gt;31) ), DATE(YEAR(AA1113), 12, 31),
AND(MONTH(AA1113)=12, DAY(AA1113)=31, AA1113&gt;=last_payment_date), "",
AND(MONTH(AA1113)=12, DAY(AA1113)&lt;&gt;31),  EOMONTH(AA1113,0),
AND(MONTH(AA1113)=12, DAY(AA1113)=31, $AH$14="Not end"),  EDATE(AA1112,1),
AND($AH$14="Not end"), EDATE(AA1113, 1),
AND($AH$14="End"), EOMONTH(AA1113, 1)
)</f>
        <v/>
      </c>
      <c r="AB1114" s="75" t="str" cm="1">
        <f t="array" aca="1" ref="AB1114" ca="1">_xlfn.IFS(AB1113="","",
AND(AB1113=last_rou_date), "",
AND($B$3="İllik"),DATE(YEAR(AB1113)+1,MONTH(AB1113),DAY(AB1113) ),
AND($B$3="Aylıq", $AH$14="Not end"), EDATE(AB1113,1),
AND($B$3="Aylıq", $AH$14="End"), EOMONTH(AB1113,1)
)</f>
        <v/>
      </c>
      <c r="AC1114" s="75" t="str" cm="1">
        <f t="array" aca="1" ref="AC1114" ca="1">_xlfn.IFS(
AND($AN$14="Not year_end", AC1113&gt;last_rou_date), "",
AND($AN$14="Year_end", AC1113&gt;=last_rou_date), "",
AND($AN$14="Year_end"), DATE(YEAR(AC1113+1), 12, 31),
AND($AN$14="Not year_end", MONTH(AC1113)=12, DAY(AC1113)=31), DATE(YEAR(AC1112)+1, MONTH(AC1112), DAY(AC1112)),
AND($AN$14="Not year_end", OR(MONTH(AC1113)&lt;&gt;12, DAY(AC1113)&lt;&gt;31) ), DATE(YEAR(AC1113), 12, 31)
)</f>
        <v/>
      </c>
      <c r="AD1114" s="75" t="str" cm="1">
        <f t="array" aca="1" ref="AD1114" ca="1">_xlfn.IFS(AD1113="", "",
AND(AD1113=last_rou_date, OR(MONTH(AD1113)&lt;&gt;12, DAY(AD1113)&lt;&gt;31) ), DATE(YEAR(AD1113), 12, 31),
AND(MONTH(AD1113)=12, DAY(AD1113)=31, AD1113&gt;=last_rou_date), "",
AND(MONTH(AD1113)=12, DAY(AD1113)&lt;&gt;31),  EOMONTH(AD1113,0),
AND(MONTH(AD1113)=12, DAY(AD1113)=31, $AH$14="Not end"),  EDATE(AD1112,1),
AND($AH$14="Not end"), EDATE(AD1113, 1),
AND($AH$14="End"), EOMONTH(AD1113, 1)
)</f>
        <v/>
      </c>
      <c r="AE1114" s="51" t="str" cm="1">
        <f t="array" ref="AE1114">_xlfn.IFS(W1114="", "",
AND(W1114&gt;0, W1114&lt;=$B$4, $C$2="İllik artım, faiz olaraq", $D$2&gt;0, $B$3="İllik"), $B$5*((1+$D$2)^(W1114-1)),
AND(W1114&gt;0, W1114&lt;=$B$4, $C$2="İllik artım, faiz olaraq", $D$2&gt;0, $B$3="Aylıq"), $B$5*((1+$D$2)^ROUNDDOWN((W1114-1)/12,0)),
AND(W1114=1, $C$2="Aşağıdakı kimi dəyişir", ), $B$5,
AND(W1114&gt;1, W1114&lt;=$B$4, $C$2="Aşağıdakı kimi dəyişir"), IFERROR(VLOOKUP(W1114, $C$4:$D$7, 2, FALSE), AE1113),
AND(W1114&gt;0, W1114&lt;=$B$4), $B$5,
TRUE,0 )</f>
        <v/>
      </c>
      <c r="AF1114" s="51" t="str">
        <f t="shared" ca="1" si="52"/>
        <v/>
      </c>
    </row>
    <row r="1115" spans="1:32" x14ac:dyDescent="0.4">
      <c r="A1115" s="13" t="str" cm="1">
        <f t="array" aca="1" ref="A1115" ca="1">_xlfn.IFS(
AND(SUMIFS(lease_table_interest_accruals, lease_table_dates, A1114)&gt;0, COUNTIFS($E$14:E1114, "Interest accrual", $A$14:A1114, A1114)=0),  A1114,
AND(SUMIFS(lease_table_payments, lease_table_dates, A1114)&gt;0, COUNTIFS($E$14:E1114, "Payment", $A$14:A1114, A1114)=0),  A1114,
AND(SUMIFS(rou_table_deprs, rou_table_dates, A1114)&gt;0, COUNTIFS($E$14:E1114, "Depreciation", $A$14:A1114, A1114)=0),  A1114,
TRUE,  IFERROR(INDEX(rou_table_dates,  MATCH(A1114, rou_table_dates)+1, ), "")
)</f>
        <v/>
      </c>
      <c r="B1115" s="1" t="str" cm="1">
        <f t="array" aca="1" ref="B1115" ca="1">_xlfn.IFS(
AND(E1115="Payment", A1115=$B$2), $AM$14,
E1115="Payment", $AM$15,
E1115="Interest accrual", $AM$18,
E1115="Depreciation", $AM$17,
TRUE, "")</f>
        <v/>
      </c>
      <c r="C1115" s="1" t="str" cm="1">
        <f t="array" aca="1" ref="C1115" ca="1">_xlfn.IFS(
E1115="Payment", $AM$19,
E1115="Interest accrual", $AM$15,
E1115="Depreciation", $AM$16,
TRUE, "")</f>
        <v/>
      </c>
      <c r="D1115" s="1" t="str" cm="1">
        <f t="array" aca="1" ref="D1115" ca="1">_xlfn.IFS(
E1115="Payment", _xlfn.XLOOKUP(A1115, lease_table_dates, lease_table_payments, 0, 0),
E1115="Interest accrual", _xlfn.XLOOKUP(A1115, lease_table_dates, lease_table_interest_accruals, 0, 0),
E1115="Depreciation", _xlfn.XLOOKUP(A1115, rou_table_dates, rou_table_deprs, 0, 0),
TRUE, ""
)</f>
        <v/>
      </c>
      <c r="E1115" s="7" t="str" cm="1">
        <f t="array" aca="1" ref="E1115" ca="1">_xlfn.IFS(
AND(SUMIFS(lease_table_interest_accruals, lease_table_dates, A1115)&gt;0, COUNTIFS($E$14:E1114, "Interest accrual", $A$14:A1114, A1115)=0), "Interest accrual",
AND(SUMIFS(lease_table_payments, lease_table_dates, A1115)&gt;0, COUNTIFS($E$14:E1114, "Payment", $A$14:A1114, A1115)=0), "Payment",
AND(SUMIFS(rou_table_deprs, rou_table_dates, A1115)&gt;0, COUNTIFS($E$14:E1114, "Depreciation", $A$14:A1114, A1115)=0), "Depreciation",
TRUE,  ""
)</f>
        <v/>
      </c>
      <c r="G1115" s="13" t="str" cm="1">
        <f t="array" aca="1" ref="G1115" ca="1">_xlfn.IFS(
AND($B$11="Hə", $B$3="İllik"), Z1115,
AND($B$11="Hə", $B$3="Aylıq"), AA1115,
$B$11="Yox", X1115)</f>
        <v/>
      </c>
      <c r="H1115" s="1" t="str" cm="1">
        <f t="array" aca="1" ref="H1115" ca="1">_xlfn.IFS( G1115="", "",
TRUE, ROUND( H1114+I1115-J1115, 2) )</f>
        <v/>
      </c>
      <c r="I1115" s="1" t="str" cm="1">
        <f t="array" aca="1" ref="I1115" ca="1">_xlfn.IFS(G1115="", "",
G1115=last_payment_date, (J1115-H1114),
 TRUE,  -  (H1114- H1114* (1+$B$6)^ (_xlfn.DAYS(G1115,G1114)/365) )
)</f>
        <v/>
      </c>
      <c r="J1115" s="1" t="str" cm="1">
        <f t="array" aca="1" ref="J1115" ca="1">_xlfn.IFS(G1115="", "",
TRUE, _xlfn.XLOOKUP(G1115,  payment_dates, payments,0,0)
)</f>
        <v/>
      </c>
      <c r="L1115" s="8" t="str" cm="1">
        <f t="array" aca="1" ref="L1115" ca="1">_xlfn.IFS(
AND($B$11="Hə", $B$3="İllik"), AC1115,
AND($B$11="Hə", $B$3="Aylıq"), AD1115,
$B$11="Yox", AB1115)</f>
        <v/>
      </c>
      <c r="M1115" s="1" t="str" cm="1">
        <f t="array" aca="1" ref="M1115" ca="1">_xlfn.IFS( L1115="", "",
(M1114-N1115)&lt;=0.5, 0,
TRUE,  M1114-N1115)</f>
        <v/>
      </c>
      <c r="N1115" s="7" t="str" cm="1">
        <f t="array" aca="1" ref="N1115" ca="1">_xlfn.IFS(
L1115="", "",
TRUE, MIN(M1114, ROUND($M$14/ (last_rou_date - $B$2) * (L1115-L1114), 2) )
)</f>
        <v/>
      </c>
      <c r="P1115" s="59" t="str">
        <f t="shared" ca="1" si="51"/>
        <v/>
      </c>
      <c r="Q1115" s="1" t="str" cm="1">
        <f t="array" aca="1" ref="Q1115" ca="1">_xlfn.IFS(P1115="","",
$B$11="Hə", _xlfn.XLOOKUP(DATE(P1115, 12, 31), rou_table_dates, rou_table_nbvs,0, 0),
TRUE,  MAX(0, ROUND($M$14 - $M$14/ (last_rou_date - $B$2) * (DATE(P1115,12,31) - $B$2), 2) )
)</f>
        <v/>
      </c>
      <c r="R1115" s="1" t="str" cm="1">
        <f t="array" aca="1" ref="R1115" ca="1">_xlfn.IFS(P1115="","",
$B$11="Hə", _xlfn.XLOOKUP(DATE(P1115, 12, 31), lease_table_dates, lease_table_balances,0, 0),
TRUE, IFERROR( XNPV($B$6, IF(payment_dates &gt;DATE(P1115, 12, 31), payments,  0),  IF(payment_dates &gt;DATE(P1115, 12, 31), payment_dates,  DATE(P1115, 12, 31))    ),0)
)</f>
        <v/>
      </c>
      <c r="S1115" s="1" t="str" cm="1">
        <f t="array" aca="1" ref="S1115" ca="1">_xlfn.IFS(P1115="","",
TRUE,  MIN( MIN(Q1114, $M$14), ROUND($M$14/ (last_rou_date - $B$2) * (DATE(P1115,12,31) - MAX($B$2, DATE(P1115-1, 12, 31))), 2) )
)</f>
        <v/>
      </c>
      <c r="T1115" s="7" t="str" cm="1">
        <f t="array" aca="1" ref="T1115" ca="1">_xlfn.IFS(P1115="", "",
ISTEXT(R1114), R1115- (H1115 - SUMIFS( lease_table_payments, lease_table_years, P1115) -$AG$14 ),
AND(ISNUMBER(R1114), R1115&lt;&gt;""),   R1115- (R1114 - SUMIFS( lease_table_payments, lease_table_years, P1115) )
)</f>
        <v/>
      </c>
      <c r="V1115" s="64">
        <f t="shared" si="53"/>
        <v>1102</v>
      </c>
      <c r="W1115" s="51" t="str" cm="1">
        <f t="array" ref="W1115">_xlfn.IFS(
OR(W1114=$B$4, W1114=""),"",
TRUE,W1114+1
)</f>
        <v/>
      </c>
      <c r="X1115" s="51" t="str" cm="1">
        <f t="array" ref="X1115">_xlfn.IFS(X1114="","",
W1115="", "",
AND($B$3="İllik"),DATE(YEAR(X1114)+1,MONTH(X1114),DAY(X1114) ),
AND($B$3="Aylıq", $AH$14="Not end"), EDATE(X1114,1),
AND($B$3="Aylıq", $AH$14="End"), EOMONTH(X1114,1)
)</f>
        <v/>
      </c>
      <c r="Y1115" s="51" t="str" cm="1">
        <f t="array" aca="1" ref="Y1115" ca="1">_xlfn.IFS(
AND($B$7="Dövrün əvvəlində", Y1114&lt;=last_rou_date), DATE(YEAR(Y1114)+1, 12, 31),
AND($B$7="Dövrün sonunda", Y1114&lt;=last_payment_date), DATE(YEAR(Y1114)+1, 12, 31),
TRUE, ""
)</f>
        <v/>
      </c>
      <c r="Z1115" s="75" t="str" cm="1">
        <f t="array" aca="1" ref="Z1115" ca="1">_xlfn.IFS(
AND($AN$14="Not year_end", Z1114&gt;last_payment_date), "",
AND($AN$14="Year_end", Z1114&gt;=last_payment_date), "",
AND($AN$14="Year_end"), DATE(YEAR(Z1114+1), 12, 31),
AND($AN$14="Not year_end", MONTH(Z1114)=12, DAY(Z1114)=31), DATE(YEAR(Z1113)+1, MONTH(Z1113), DAY(Z1113)),
AND($AN$14="Not year_end", OR(MONTH(Z1114)&lt;&gt;12, DAY(Z1114)&lt;&gt;31) ), DATE(YEAR(Z1114), 12, 31)
)</f>
        <v/>
      </c>
      <c r="AA1115" s="75" t="str" cm="1">
        <f t="array" aca="1" ref="AA1115" ca="1">_xlfn.IFS(AA1114="", "",
AND(AA1114=last_payment_date, OR(MONTH(AA1114)&lt;&gt;12, DAY(AA1114)&lt;&gt;31) ), DATE(YEAR(AA1114), 12, 31),
AND(MONTH(AA1114)=12, DAY(AA1114)=31, AA1114&gt;=last_payment_date), "",
AND(MONTH(AA1114)=12, DAY(AA1114)&lt;&gt;31),  EOMONTH(AA1114,0),
AND(MONTH(AA1114)=12, DAY(AA1114)=31, $AH$14="Not end"),  EDATE(AA1113,1),
AND($AH$14="Not end"), EDATE(AA1114, 1),
AND($AH$14="End"), EOMONTH(AA1114, 1)
)</f>
        <v/>
      </c>
      <c r="AB1115" s="75" t="str" cm="1">
        <f t="array" aca="1" ref="AB1115" ca="1">_xlfn.IFS(AB1114="","",
AND(AB1114=last_rou_date), "",
AND($B$3="İllik"),DATE(YEAR(AB1114)+1,MONTH(AB1114),DAY(AB1114) ),
AND($B$3="Aylıq", $AH$14="Not end"), EDATE(AB1114,1),
AND($B$3="Aylıq", $AH$14="End"), EOMONTH(AB1114,1)
)</f>
        <v/>
      </c>
      <c r="AC1115" s="75" t="str" cm="1">
        <f t="array" aca="1" ref="AC1115" ca="1">_xlfn.IFS(
AND($AN$14="Not year_end", AC1114&gt;last_rou_date), "",
AND($AN$14="Year_end", AC1114&gt;=last_rou_date), "",
AND($AN$14="Year_end"), DATE(YEAR(AC1114+1), 12, 31),
AND($AN$14="Not year_end", MONTH(AC1114)=12, DAY(AC1114)=31), DATE(YEAR(AC1113)+1, MONTH(AC1113), DAY(AC1113)),
AND($AN$14="Not year_end", OR(MONTH(AC1114)&lt;&gt;12, DAY(AC1114)&lt;&gt;31) ), DATE(YEAR(AC1114), 12, 31)
)</f>
        <v/>
      </c>
      <c r="AD1115" s="75" t="str" cm="1">
        <f t="array" aca="1" ref="AD1115" ca="1">_xlfn.IFS(AD1114="", "",
AND(AD1114=last_rou_date, OR(MONTH(AD1114)&lt;&gt;12, DAY(AD1114)&lt;&gt;31) ), DATE(YEAR(AD1114), 12, 31),
AND(MONTH(AD1114)=12, DAY(AD1114)=31, AD1114&gt;=last_rou_date), "",
AND(MONTH(AD1114)=12, DAY(AD1114)&lt;&gt;31),  EOMONTH(AD1114,0),
AND(MONTH(AD1114)=12, DAY(AD1114)=31, $AH$14="Not end"),  EDATE(AD1113,1),
AND($AH$14="Not end"), EDATE(AD1114, 1),
AND($AH$14="End"), EOMONTH(AD1114, 1)
)</f>
        <v/>
      </c>
      <c r="AE1115" s="51" t="str" cm="1">
        <f t="array" ref="AE1115">_xlfn.IFS(W1115="", "",
AND(W1115&gt;0, W1115&lt;=$B$4, $C$2="İllik artım, faiz olaraq", $D$2&gt;0, $B$3="İllik"), $B$5*((1+$D$2)^(W1115-1)),
AND(W1115&gt;0, W1115&lt;=$B$4, $C$2="İllik artım, faiz olaraq", $D$2&gt;0, $B$3="Aylıq"), $B$5*((1+$D$2)^ROUNDDOWN((W1115-1)/12,0)),
AND(W1115=1, $C$2="Aşağıdakı kimi dəyişir", ), $B$5,
AND(W1115&gt;1, W1115&lt;=$B$4, $C$2="Aşağıdakı kimi dəyişir"), IFERROR(VLOOKUP(W1115, $C$4:$D$7, 2, FALSE), AE1114),
AND(W1115&gt;0, W1115&lt;=$B$4), $B$5,
TRUE,0 )</f>
        <v/>
      </c>
      <c r="AF1115" s="51" t="str">
        <f t="shared" ca="1" si="52"/>
        <v/>
      </c>
    </row>
    <row r="1116" spans="1:32" x14ac:dyDescent="0.4">
      <c r="A1116" s="13" t="str" cm="1">
        <f t="array" aca="1" ref="A1116" ca="1">_xlfn.IFS(
AND(SUMIFS(lease_table_interest_accruals, lease_table_dates, A1115)&gt;0, COUNTIFS($E$14:E1115, "Interest accrual", $A$14:A1115, A1115)=0),  A1115,
AND(SUMIFS(lease_table_payments, lease_table_dates, A1115)&gt;0, COUNTIFS($E$14:E1115, "Payment", $A$14:A1115, A1115)=0),  A1115,
AND(SUMIFS(rou_table_deprs, rou_table_dates, A1115)&gt;0, COUNTIFS($E$14:E1115, "Depreciation", $A$14:A1115, A1115)=0),  A1115,
TRUE,  IFERROR(INDEX(rou_table_dates,  MATCH(A1115, rou_table_dates)+1, ), "")
)</f>
        <v/>
      </c>
      <c r="B1116" s="1" t="str" cm="1">
        <f t="array" aca="1" ref="B1116" ca="1">_xlfn.IFS(
AND(E1116="Payment", A1116=$B$2), $AM$14,
E1116="Payment", $AM$15,
E1116="Interest accrual", $AM$18,
E1116="Depreciation", $AM$17,
TRUE, "")</f>
        <v/>
      </c>
      <c r="C1116" s="1" t="str" cm="1">
        <f t="array" aca="1" ref="C1116" ca="1">_xlfn.IFS(
E1116="Payment", $AM$19,
E1116="Interest accrual", $AM$15,
E1116="Depreciation", $AM$16,
TRUE, "")</f>
        <v/>
      </c>
      <c r="D1116" s="1" t="str" cm="1">
        <f t="array" aca="1" ref="D1116" ca="1">_xlfn.IFS(
E1116="Payment", _xlfn.XLOOKUP(A1116, lease_table_dates, lease_table_payments, 0, 0),
E1116="Interest accrual", _xlfn.XLOOKUP(A1116, lease_table_dates, lease_table_interest_accruals, 0, 0),
E1116="Depreciation", _xlfn.XLOOKUP(A1116, rou_table_dates, rou_table_deprs, 0, 0),
TRUE, ""
)</f>
        <v/>
      </c>
      <c r="E1116" s="7" t="str" cm="1">
        <f t="array" aca="1" ref="E1116" ca="1">_xlfn.IFS(
AND(SUMIFS(lease_table_interest_accruals, lease_table_dates, A1116)&gt;0, COUNTIFS($E$14:E1115, "Interest accrual", $A$14:A1115, A1116)=0), "Interest accrual",
AND(SUMIFS(lease_table_payments, lease_table_dates, A1116)&gt;0, COUNTIFS($E$14:E1115, "Payment", $A$14:A1115, A1116)=0), "Payment",
AND(SUMIFS(rou_table_deprs, rou_table_dates, A1116)&gt;0, COUNTIFS($E$14:E1115, "Depreciation", $A$14:A1115, A1116)=0), "Depreciation",
TRUE,  ""
)</f>
        <v/>
      </c>
      <c r="G1116" s="13" t="str" cm="1">
        <f t="array" aca="1" ref="G1116" ca="1">_xlfn.IFS(
AND($B$11="Hə", $B$3="İllik"), Z1116,
AND($B$11="Hə", $B$3="Aylıq"), AA1116,
$B$11="Yox", X1116)</f>
        <v/>
      </c>
      <c r="H1116" s="1" t="str" cm="1">
        <f t="array" aca="1" ref="H1116" ca="1">_xlfn.IFS( G1116="", "",
TRUE, ROUND( H1115+I1116-J1116, 2) )</f>
        <v/>
      </c>
      <c r="I1116" s="1" t="str" cm="1">
        <f t="array" aca="1" ref="I1116" ca="1">_xlfn.IFS(G1116="", "",
G1116=last_payment_date, (J1116-H1115),
 TRUE,  -  (H1115- H1115* (1+$B$6)^ (_xlfn.DAYS(G1116,G1115)/365) )
)</f>
        <v/>
      </c>
      <c r="J1116" s="1" t="str" cm="1">
        <f t="array" aca="1" ref="J1116" ca="1">_xlfn.IFS(G1116="", "",
TRUE, _xlfn.XLOOKUP(G1116,  payment_dates, payments,0,0)
)</f>
        <v/>
      </c>
      <c r="L1116" s="8" t="str" cm="1">
        <f t="array" aca="1" ref="L1116" ca="1">_xlfn.IFS(
AND($B$11="Hə", $B$3="İllik"), AC1116,
AND($B$11="Hə", $B$3="Aylıq"), AD1116,
$B$11="Yox", AB1116)</f>
        <v/>
      </c>
      <c r="M1116" s="1" t="str" cm="1">
        <f t="array" aca="1" ref="M1116" ca="1">_xlfn.IFS( L1116="", "",
(M1115-N1116)&lt;=0.5, 0,
TRUE,  M1115-N1116)</f>
        <v/>
      </c>
      <c r="N1116" s="7" t="str" cm="1">
        <f t="array" aca="1" ref="N1116" ca="1">_xlfn.IFS(
L1116="", "",
TRUE, MIN(M1115, ROUND($M$14/ (last_rou_date - $B$2) * (L1116-L1115), 2) )
)</f>
        <v/>
      </c>
      <c r="P1116" s="59" t="str">
        <f t="shared" ca="1" si="51"/>
        <v/>
      </c>
      <c r="Q1116" s="1" t="str" cm="1">
        <f t="array" aca="1" ref="Q1116" ca="1">_xlfn.IFS(P1116="","",
$B$11="Hə", _xlfn.XLOOKUP(DATE(P1116, 12, 31), rou_table_dates, rou_table_nbvs,0, 0),
TRUE,  MAX(0, ROUND($M$14 - $M$14/ (last_rou_date - $B$2) * (DATE(P1116,12,31) - $B$2), 2) )
)</f>
        <v/>
      </c>
      <c r="R1116" s="1" t="str" cm="1">
        <f t="array" aca="1" ref="R1116" ca="1">_xlfn.IFS(P1116="","",
$B$11="Hə", _xlfn.XLOOKUP(DATE(P1116, 12, 31), lease_table_dates, lease_table_balances,0, 0),
TRUE, IFERROR( XNPV($B$6, IF(payment_dates &gt;DATE(P1116, 12, 31), payments,  0),  IF(payment_dates &gt;DATE(P1116, 12, 31), payment_dates,  DATE(P1116, 12, 31))    ),0)
)</f>
        <v/>
      </c>
      <c r="S1116" s="1" t="str" cm="1">
        <f t="array" aca="1" ref="S1116" ca="1">_xlfn.IFS(P1116="","",
TRUE,  MIN( MIN(Q1115, $M$14), ROUND($M$14/ (last_rou_date - $B$2) * (DATE(P1116,12,31) - MAX($B$2, DATE(P1116-1, 12, 31))), 2) )
)</f>
        <v/>
      </c>
      <c r="T1116" s="7" t="str" cm="1">
        <f t="array" aca="1" ref="T1116" ca="1">_xlfn.IFS(P1116="", "",
ISTEXT(R1115), R1116- (H1116 - SUMIFS( lease_table_payments, lease_table_years, P1116) -$AG$14 ),
AND(ISNUMBER(R1115), R1116&lt;&gt;""),   R1116- (R1115 - SUMIFS( lease_table_payments, lease_table_years, P1116) )
)</f>
        <v/>
      </c>
      <c r="V1116" s="64">
        <f t="shared" si="53"/>
        <v>1103</v>
      </c>
      <c r="W1116" s="51" t="str" cm="1">
        <f t="array" ref="W1116">_xlfn.IFS(
OR(W1115=$B$4, W1115=""),"",
TRUE,W1115+1
)</f>
        <v/>
      </c>
      <c r="X1116" s="51" t="str" cm="1">
        <f t="array" ref="X1116">_xlfn.IFS(X1115="","",
W1116="", "",
AND($B$3="İllik"),DATE(YEAR(X1115)+1,MONTH(X1115),DAY(X1115) ),
AND($B$3="Aylıq", $AH$14="Not end"), EDATE(X1115,1),
AND($B$3="Aylıq", $AH$14="End"), EOMONTH(X1115,1)
)</f>
        <v/>
      </c>
      <c r="Y1116" s="51" t="str" cm="1">
        <f t="array" aca="1" ref="Y1116" ca="1">_xlfn.IFS(
AND($B$7="Dövrün əvvəlində", Y1115&lt;=last_rou_date), DATE(YEAR(Y1115)+1, 12, 31),
AND($B$7="Dövrün sonunda", Y1115&lt;=last_payment_date), DATE(YEAR(Y1115)+1, 12, 31),
TRUE, ""
)</f>
        <v/>
      </c>
      <c r="Z1116" s="75" t="str" cm="1">
        <f t="array" aca="1" ref="Z1116" ca="1">_xlfn.IFS(
AND($AN$14="Not year_end", Z1115&gt;last_payment_date), "",
AND($AN$14="Year_end", Z1115&gt;=last_payment_date), "",
AND($AN$14="Year_end"), DATE(YEAR(Z1115+1), 12, 31),
AND($AN$14="Not year_end", MONTH(Z1115)=12, DAY(Z1115)=31), DATE(YEAR(Z1114)+1, MONTH(Z1114), DAY(Z1114)),
AND($AN$14="Not year_end", OR(MONTH(Z1115)&lt;&gt;12, DAY(Z1115)&lt;&gt;31) ), DATE(YEAR(Z1115), 12, 31)
)</f>
        <v/>
      </c>
      <c r="AA1116" s="75" t="str" cm="1">
        <f t="array" aca="1" ref="AA1116" ca="1">_xlfn.IFS(AA1115="", "",
AND(AA1115=last_payment_date, OR(MONTH(AA1115)&lt;&gt;12, DAY(AA1115)&lt;&gt;31) ), DATE(YEAR(AA1115), 12, 31),
AND(MONTH(AA1115)=12, DAY(AA1115)=31, AA1115&gt;=last_payment_date), "",
AND(MONTH(AA1115)=12, DAY(AA1115)&lt;&gt;31),  EOMONTH(AA1115,0),
AND(MONTH(AA1115)=12, DAY(AA1115)=31, $AH$14="Not end"),  EDATE(AA1114,1),
AND($AH$14="Not end"), EDATE(AA1115, 1),
AND($AH$14="End"), EOMONTH(AA1115, 1)
)</f>
        <v/>
      </c>
      <c r="AB1116" s="75" t="str" cm="1">
        <f t="array" aca="1" ref="AB1116" ca="1">_xlfn.IFS(AB1115="","",
AND(AB1115=last_rou_date), "",
AND($B$3="İllik"),DATE(YEAR(AB1115)+1,MONTH(AB1115),DAY(AB1115) ),
AND($B$3="Aylıq", $AH$14="Not end"), EDATE(AB1115,1),
AND($B$3="Aylıq", $AH$14="End"), EOMONTH(AB1115,1)
)</f>
        <v/>
      </c>
      <c r="AC1116" s="75" t="str" cm="1">
        <f t="array" aca="1" ref="AC1116" ca="1">_xlfn.IFS(
AND($AN$14="Not year_end", AC1115&gt;last_rou_date), "",
AND($AN$14="Year_end", AC1115&gt;=last_rou_date), "",
AND($AN$14="Year_end"), DATE(YEAR(AC1115+1), 12, 31),
AND($AN$14="Not year_end", MONTH(AC1115)=12, DAY(AC1115)=31), DATE(YEAR(AC1114)+1, MONTH(AC1114), DAY(AC1114)),
AND($AN$14="Not year_end", OR(MONTH(AC1115)&lt;&gt;12, DAY(AC1115)&lt;&gt;31) ), DATE(YEAR(AC1115), 12, 31)
)</f>
        <v/>
      </c>
      <c r="AD1116" s="75" t="str" cm="1">
        <f t="array" aca="1" ref="AD1116" ca="1">_xlfn.IFS(AD1115="", "",
AND(AD1115=last_rou_date, OR(MONTH(AD1115)&lt;&gt;12, DAY(AD1115)&lt;&gt;31) ), DATE(YEAR(AD1115), 12, 31),
AND(MONTH(AD1115)=12, DAY(AD1115)=31, AD1115&gt;=last_rou_date), "",
AND(MONTH(AD1115)=12, DAY(AD1115)&lt;&gt;31),  EOMONTH(AD1115,0),
AND(MONTH(AD1115)=12, DAY(AD1115)=31, $AH$14="Not end"),  EDATE(AD1114,1),
AND($AH$14="Not end"), EDATE(AD1115, 1),
AND($AH$14="End"), EOMONTH(AD1115, 1)
)</f>
        <v/>
      </c>
      <c r="AE1116" s="51" t="str" cm="1">
        <f t="array" ref="AE1116">_xlfn.IFS(W1116="", "",
AND(W1116&gt;0, W1116&lt;=$B$4, $C$2="İllik artım, faiz olaraq", $D$2&gt;0, $B$3="İllik"), $B$5*((1+$D$2)^(W1116-1)),
AND(W1116&gt;0, W1116&lt;=$B$4, $C$2="İllik artım, faiz olaraq", $D$2&gt;0, $B$3="Aylıq"), $B$5*((1+$D$2)^ROUNDDOWN((W1116-1)/12,0)),
AND(W1116=1, $C$2="Aşağıdakı kimi dəyişir", ), $B$5,
AND(W1116&gt;1, W1116&lt;=$B$4, $C$2="Aşağıdakı kimi dəyişir"), IFERROR(VLOOKUP(W1116, $C$4:$D$7, 2, FALSE), AE1115),
AND(W1116&gt;0, W1116&lt;=$B$4), $B$5,
TRUE,0 )</f>
        <v/>
      </c>
      <c r="AF1116" s="51" t="str">
        <f t="shared" ca="1" si="52"/>
        <v/>
      </c>
    </row>
    <row r="1117" spans="1:32" x14ac:dyDescent="0.4">
      <c r="A1117" s="13" t="str" cm="1">
        <f t="array" aca="1" ref="A1117" ca="1">_xlfn.IFS(
AND(SUMIFS(lease_table_interest_accruals, lease_table_dates, A1116)&gt;0, COUNTIFS($E$14:E1116, "Interest accrual", $A$14:A1116, A1116)=0),  A1116,
AND(SUMIFS(lease_table_payments, lease_table_dates, A1116)&gt;0, COUNTIFS($E$14:E1116, "Payment", $A$14:A1116, A1116)=0),  A1116,
AND(SUMIFS(rou_table_deprs, rou_table_dates, A1116)&gt;0, COUNTIFS($E$14:E1116, "Depreciation", $A$14:A1116, A1116)=0),  A1116,
TRUE,  IFERROR(INDEX(rou_table_dates,  MATCH(A1116, rou_table_dates)+1, ), "")
)</f>
        <v/>
      </c>
      <c r="B1117" s="1" t="str" cm="1">
        <f t="array" aca="1" ref="B1117" ca="1">_xlfn.IFS(
AND(E1117="Payment", A1117=$B$2), $AM$14,
E1117="Payment", $AM$15,
E1117="Interest accrual", $AM$18,
E1117="Depreciation", $AM$17,
TRUE, "")</f>
        <v/>
      </c>
      <c r="C1117" s="1" t="str" cm="1">
        <f t="array" aca="1" ref="C1117" ca="1">_xlfn.IFS(
E1117="Payment", $AM$19,
E1117="Interest accrual", $AM$15,
E1117="Depreciation", $AM$16,
TRUE, "")</f>
        <v/>
      </c>
      <c r="D1117" s="1" t="str" cm="1">
        <f t="array" aca="1" ref="D1117" ca="1">_xlfn.IFS(
E1117="Payment", _xlfn.XLOOKUP(A1117, lease_table_dates, lease_table_payments, 0, 0),
E1117="Interest accrual", _xlfn.XLOOKUP(A1117, lease_table_dates, lease_table_interest_accruals, 0, 0),
E1117="Depreciation", _xlfn.XLOOKUP(A1117, rou_table_dates, rou_table_deprs, 0, 0),
TRUE, ""
)</f>
        <v/>
      </c>
      <c r="E1117" s="7" t="str" cm="1">
        <f t="array" aca="1" ref="E1117" ca="1">_xlfn.IFS(
AND(SUMIFS(lease_table_interest_accruals, lease_table_dates, A1117)&gt;0, COUNTIFS($E$14:E1116, "Interest accrual", $A$14:A1116, A1117)=0), "Interest accrual",
AND(SUMIFS(lease_table_payments, lease_table_dates, A1117)&gt;0, COUNTIFS($E$14:E1116, "Payment", $A$14:A1116, A1117)=0), "Payment",
AND(SUMIFS(rou_table_deprs, rou_table_dates, A1117)&gt;0, COUNTIFS($E$14:E1116, "Depreciation", $A$14:A1116, A1117)=0), "Depreciation",
TRUE,  ""
)</f>
        <v/>
      </c>
      <c r="G1117" s="13" t="str" cm="1">
        <f t="array" aca="1" ref="G1117" ca="1">_xlfn.IFS(
AND($B$11="Hə", $B$3="İllik"), Z1117,
AND($B$11="Hə", $B$3="Aylıq"), AA1117,
$B$11="Yox", X1117)</f>
        <v/>
      </c>
      <c r="H1117" s="1" t="str" cm="1">
        <f t="array" aca="1" ref="H1117" ca="1">_xlfn.IFS( G1117="", "",
TRUE, ROUND( H1116+I1117-J1117, 2) )</f>
        <v/>
      </c>
      <c r="I1117" s="1" t="str" cm="1">
        <f t="array" aca="1" ref="I1117" ca="1">_xlfn.IFS(G1117="", "",
G1117=last_payment_date, (J1117-H1116),
 TRUE,  -  (H1116- H1116* (1+$B$6)^ (_xlfn.DAYS(G1117,G1116)/365) )
)</f>
        <v/>
      </c>
      <c r="J1117" s="1" t="str" cm="1">
        <f t="array" aca="1" ref="J1117" ca="1">_xlfn.IFS(G1117="", "",
TRUE, _xlfn.XLOOKUP(G1117,  payment_dates, payments,0,0)
)</f>
        <v/>
      </c>
      <c r="L1117" s="8" t="str" cm="1">
        <f t="array" aca="1" ref="L1117" ca="1">_xlfn.IFS(
AND($B$11="Hə", $B$3="İllik"), AC1117,
AND($B$11="Hə", $B$3="Aylıq"), AD1117,
$B$11="Yox", AB1117)</f>
        <v/>
      </c>
      <c r="M1117" s="1" t="str" cm="1">
        <f t="array" aca="1" ref="M1117" ca="1">_xlfn.IFS( L1117="", "",
(M1116-N1117)&lt;=0.5, 0,
TRUE,  M1116-N1117)</f>
        <v/>
      </c>
      <c r="N1117" s="7" t="str" cm="1">
        <f t="array" aca="1" ref="N1117" ca="1">_xlfn.IFS(
L1117="", "",
TRUE, MIN(M1116, ROUND($M$14/ (last_rou_date - $B$2) * (L1117-L1116), 2) )
)</f>
        <v/>
      </c>
      <c r="P1117" s="59" t="str">
        <f t="shared" ca="1" si="51"/>
        <v/>
      </c>
      <c r="Q1117" s="1" t="str" cm="1">
        <f t="array" aca="1" ref="Q1117" ca="1">_xlfn.IFS(P1117="","",
$B$11="Hə", _xlfn.XLOOKUP(DATE(P1117, 12, 31), rou_table_dates, rou_table_nbvs,0, 0),
TRUE,  MAX(0, ROUND($M$14 - $M$14/ (last_rou_date - $B$2) * (DATE(P1117,12,31) - $B$2), 2) )
)</f>
        <v/>
      </c>
      <c r="R1117" s="1" t="str" cm="1">
        <f t="array" aca="1" ref="R1117" ca="1">_xlfn.IFS(P1117="","",
$B$11="Hə", _xlfn.XLOOKUP(DATE(P1117, 12, 31), lease_table_dates, lease_table_balances,0, 0),
TRUE, IFERROR( XNPV($B$6, IF(payment_dates &gt;DATE(P1117, 12, 31), payments,  0),  IF(payment_dates &gt;DATE(P1117, 12, 31), payment_dates,  DATE(P1117, 12, 31))    ),0)
)</f>
        <v/>
      </c>
      <c r="S1117" s="1" t="str" cm="1">
        <f t="array" aca="1" ref="S1117" ca="1">_xlfn.IFS(P1117="","",
TRUE,  MIN( MIN(Q1116, $M$14), ROUND($M$14/ (last_rou_date - $B$2) * (DATE(P1117,12,31) - MAX($B$2, DATE(P1117-1, 12, 31))), 2) )
)</f>
        <v/>
      </c>
      <c r="T1117" s="7" t="str" cm="1">
        <f t="array" aca="1" ref="T1117" ca="1">_xlfn.IFS(P1117="", "",
ISTEXT(R1116), R1117- (H1117 - SUMIFS( lease_table_payments, lease_table_years, P1117) -$AG$14 ),
AND(ISNUMBER(R1116), R1117&lt;&gt;""),   R1117- (R1116 - SUMIFS( lease_table_payments, lease_table_years, P1117) )
)</f>
        <v/>
      </c>
      <c r="V1117" s="64">
        <f t="shared" si="53"/>
        <v>1104</v>
      </c>
      <c r="W1117" s="51" t="str" cm="1">
        <f t="array" ref="W1117">_xlfn.IFS(
OR(W1116=$B$4, W1116=""),"",
TRUE,W1116+1
)</f>
        <v/>
      </c>
      <c r="X1117" s="51" t="str" cm="1">
        <f t="array" ref="X1117">_xlfn.IFS(X1116="","",
W1117="", "",
AND($B$3="İllik"),DATE(YEAR(X1116)+1,MONTH(X1116),DAY(X1116) ),
AND($B$3="Aylıq", $AH$14="Not end"), EDATE(X1116,1),
AND($B$3="Aylıq", $AH$14="End"), EOMONTH(X1116,1)
)</f>
        <v/>
      </c>
      <c r="Y1117" s="51" t="str" cm="1">
        <f t="array" aca="1" ref="Y1117" ca="1">_xlfn.IFS(
AND($B$7="Dövrün əvvəlində", Y1116&lt;=last_rou_date), DATE(YEAR(Y1116)+1, 12, 31),
AND($B$7="Dövrün sonunda", Y1116&lt;=last_payment_date), DATE(YEAR(Y1116)+1, 12, 31),
TRUE, ""
)</f>
        <v/>
      </c>
      <c r="Z1117" s="75" t="str" cm="1">
        <f t="array" aca="1" ref="Z1117" ca="1">_xlfn.IFS(
AND($AN$14="Not year_end", Z1116&gt;last_payment_date), "",
AND($AN$14="Year_end", Z1116&gt;=last_payment_date), "",
AND($AN$14="Year_end"), DATE(YEAR(Z1116+1), 12, 31),
AND($AN$14="Not year_end", MONTH(Z1116)=12, DAY(Z1116)=31), DATE(YEAR(Z1115)+1, MONTH(Z1115), DAY(Z1115)),
AND($AN$14="Not year_end", OR(MONTH(Z1116)&lt;&gt;12, DAY(Z1116)&lt;&gt;31) ), DATE(YEAR(Z1116), 12, 31)
)</f>
        <v/>
      </c>
      <c r="AA1117" s="75" t="str" cm="1">
        <f t="array" aca="1" ref="AA1117" ca="1">_xlfn.IFS(AA1116="", "",
AND(AA1116=last_payment_date, OR(MONTH(AA1116)&lt;&gt;12, DAY(AA1116)&lt;&gt;31) ), DATE(YEAR(AA1116), 12, 31),
AND(MONTH(AA1116)=12, DAY(AA1116)=31, AA1116&gt;=last_payment_date), "",
AND(MONTH(AA1116)=12, DAY(AA1116)&lt;&gt;31),  EOMONTH(AA1116,0),
AND(MONTH(AA1116)=12, DAY(AA1116)=31, $AH$14="Not end"),  EDATE(AA1115,1),
AND($AH$14="Not end"), EDATE(AA1116, 1),
AND($AH$14="End"), EOMONTH(AA1116, 1)
)</f>
        <v/>
      </c>
      <c r="AB1117" s="75" t="str" cm="1">
        <f t="array" aca="1" ref="AB1117" ca="1">_xlfn.IFS(AB1116="","",
AND(AB1116=last_rou_date), "",
AND($B$3="İllik"),DATE(YEAR(AB1116)+1,MONTH(AB1116),DAY(AB1116) ),
AND($B$3="Aylıq", $AH$14="Not end"), EDATE(AB1116,1),
AND($B$3="Aylıq", $AH$14="End"), EOMONTH(AB1116,1)
)</f>
        <v/>
      </c>
      <c r="AC1117" s="75" t="str" cm="1">
        <f t="array" aca="1" ref="AC1117" ca="1">_xlfn.IFS(
AND($AN$14="Not year_end", AC1116&gt;last_rou_date), "",
AND($AN$14="Year_end", AC1116&gt;=last_rou_date), "",
AND($AN$14="Year_end"), DATE(YEAR(AC1116+1), 12, 31),
AND($AN$14="Not year_end", MONTH(AC1116)=12, DAY(AC1116)=31), DATE(YEAR(AC1115)+1, MONTH(AC1115), DAY(AC1115)),
AND($AN$14="Not year_end", OR(MONTH(AC1116)&lt;&gt;12, DAY(AC1116)&lt;&gt;31) ), DATE(YEAR(AC1116), 12, 31)
)</f>
        <v/>
      </c>
      <c r="AD1117" s="75" t="str" cm="1">
        <f t="array" aca="1" ref="AD1117" ca="1">_xlfn.IFS(AD1116="", "",
AND(AD1116=last_rou_date, OR(MONTH(AD1116)&lt;&gt;12, DAY(AD1116)&lt;&gt;31) ), DATE(YEAR(AD1116), 12, 31),
AND(MONTH(AD1116)=12, DAY(AD1116)=31, AD1116&gt;=last_rou_date), "",
AND(MONTH(AD1116)=12, DAY(AD1116)&lt;&gt;31),  EOMONTH(AD1116,0),
AND(MONTH(AD1116)=12, DAY(AD1116)=31, $AH$14="Not end"),  EDATE(AD1115,1),
AND($AH$14="Not end"), EDATE(AD1116, 1),
AND($AH$14="End"), EOMONTH(AD1116, 1)
)</f>
        <v/>
      </c>
      <c r="AE1117" s="51" t="str" cm="1">
        <f t="array" ref="AE1117">_xlfn.IFS(W1117="", "",
AND(W1117&gt;0, W1117&lt;=$B$4, $C$2="İllik artım, faiz olaraq", $D$2&gt;0, $B$3="İllik"), $B$5*((1+$D$2)^(W1117-1)),
AND(W1117&gt;0, W1117&lt;=$B$4, $C$2="İllik artım, faiz olaraq", $D$2&gt;0, $B$3="Aylıq"), $B$5*((1+$D$2)^ROUNDDOWN((W1117-1)/12,0)),
AND(W1117=1, $C$2="Aşağıdakı kimi dəyişir", ), $B$5,
AND(W1117&gt;1, W1117&lt;=$B$4, $C$2="Aşağıdakı kimi dəyişir"), IFERROR(VLOOKUP(W1117, $C$4:$D$7, 2, FALSE), AE1116),
AND(W1117&gt;0, W1117&lt;=$B$4), $B$5,
TRUE,0 )</f>
        <v/>
      </c>
      <c r="AF1117" s="51" t="str">
        <f t="shared" ca="1" si="52"/>
        <v/>
      </c>
    </row>
    <row r="1118" spans="1:32" x14ac:dyDescent="0.4">
      <c r="A1118" s="13" t="str" cm="1">
        <f t="array" aca="1" ref="A1118" ca="1">_xlfn.IFS(
AND(SUMIFS(lease_table_interest_accruals, lease_table_dates, A1117)&gt;0, COUNTIFS($E$14:E1117, "Interest accrual", $A$14:A1117, A1117)=0),  A1117,
AND(SUMIFS(lease_table_payments, lease_table_dates, A1117)&gt;0, COUNTIFS($E$14:E1117, "Payment", $A$14:A1117, A1117)=0),  A1117,
AND(SUMIFS(rou_table_deprs, rou_table_dates, A1117)&gt;0, COUNTIFS($E$14:E1117, "Depreciation", $A$14:A1117, A1117)=0),  A1117,
TRUE,  IFERROR(INDEX(rou_table_dates,  MATCH(A1117, rou_table_dates)+1, ), "")
)</f>
        <v/>
      </c>
      <c r="B1118" s="1" t="str" cm="1">
        <f t="array" aca="1" ref="B1118" ca="1">_xlfn.IFS(
AND(E1118="Payment", A1118=$B$2), $AM$14,
E1118="Payment", $AM$15,
E1118="Interest accrual", $AM$18,
E1118="Depreciation", $AM$17,
TRUE, "")</f>
        <v/>
      </c>
      <c r="C1118" s="1" t="str" cm="1">
        <f t="array" aca="1" ref="C1118" ca="1">_xlfn.IFS(
E1118="Payment", $AM$19,
E1118="Interest accrual", $AM$15,
E1118="Depreciation", $AM$16,
TRUE, "")</f>
        <v/>
      </c>
      <c r="D1118" s="1" t="str" cm="1">
        <f t="array" aca="1" ref="D1118" ca="1">_xlfn.IFS(
E1118="Payment", _xlfn.XLOOKUP(A1118, lease_table_dates, lease_table_payments, 0, 0),
E1118="Interest accrual", _xlfn.XLOOKUP(A1118, lease_table_dates, lease_table_interest_accruals, 0, 0),
E1118="Depreciation", _xlfn.XLOOKUP(A1118, rou_table_dates, rou_table_deprs, 0, 0),
TRUE, ""
)</f>
        <v/>
      </c>
      <c r="E1118" s="7" t="str" cm="1">
        <f t="array" aca="1" ref="E1118" ca="1">_xlfn.IFS(
AND(SUMIFS(lease_table_interest_accruals, lease_table_dates, A1118)&gt;0, COUNTIFS($E$14:E1117, "Interest accrual", $A$14:A1117, A1118)=0), "Interest accrual",
AND(SUMIFS(lease_table_payments, lease_table_dates, A1118)&gt;0, COUNTIFS($E$14:E1117, "Payment", $A$14:A1117, A1118)=0), "Payment",
AND(SUMIFS(rou_table_deprs, rou_table_dates, A1118)&gt;0, COUNTIFS($E$14:E1117, "Depreciation", $A$14:A1117, A1118)=0), "Depreciation",
TRUE,  ""
)</f>
        <v/>
      </c>
      <c r="G1118" s="13" t="str" cm="1">
        <f t="array" aca="1" ref="G1118" ca="1">_xlfn.IFS(
AND($B$11="Hə", $B$3="İllik"), Z1118,
AND($B$11="Hə", $B$3="Aylıq"), AA1118,
$B$11="Yox", X1118)</f>
        <v/>
      </c>
      <c r="H1118" s="1" t="str" cm="1">
        <f t="array" aca="1" ref="H1118" ca="1">_xlfn.IFS( G1118="", "",
TRUE, ROUND( H1117+I1118-J1118, 2) )</f>
        <v/>
      </c>
      <c r="I1118" s="1" t="str" cm="1">
        <f t="array" aca="1" ref="I1118" ca="1">_xlfn.IFS(G1118="", "",
G1118=last_payment_date, (J1118-H1117),
 TRUE,  -  (H1117- H1117* (1+$B$6)^ (_xlfn.DAYS(G1118,G1117)/365) )
)</f>
        <v/>
      </c>
      <c r="J1118" s="1" t="str" cm="1">
        <f t="array" aca="1" ref="J1118" ca="1">_xlfn.IFS(G1118="", "",
TRUE, _xlfn.XLOOKUP(G1118,  payment_dates, payments,0,0)
)</f>
        <v/>
      </c>
      <c r="L1118" s="8" t="str" cm="1">
        <f t="array" aca="1" ref="L1118" ca="1">_xlfn.IFS(
AND($B$11="Hə", $B$3="İllik"), AC1118,
AND($B$11="Hə", $B$3="Aylıq"), AD1118,
$B$11="Yox", AB1118)</f>
        <v/>
      </c>
      <c r="M1118" s="1" t="str" cm="1">
        <f t="array" aca="1" ref="M1118" ca="1">_xlfn.IFS( L1118="", "",
(M1117-N1118)&lt;=0.5, 0,
TRUE,  M1117-N1118)</f>
        <v/>
      </c>
      <c r="N1118" s="7" t="str" cm="1">
        <f t="array" aca="1" ref="N1118" ca="1">_xlfn.IFS(
L1118="", "",
TRUE, MIN(M1117, ROUND($M$14/ (last_rou_date - $B$2) * (L1118-L1117), 2) )
)</f>
        <v/>
      </c>
      <c r="P1118" s="59" t="str">
        <f t="shared" ca="1" si="51"/>
        <v/>
      </c>
      <c r="Q1118" s="1" t="str" cm="1">
        <f t="array" aca="1" ref="Q1118" ca="1">_xlfn.IFS(P1118="","",
$B$11="Hə", _xlfn.XLOOKUP(DATE(P1118, 12, 31), rou_table_dates, rou_table_nbvs,0, 0),
TRUE,  MAX(0, ROUND($M$14 - $M$14/ (last_rou_date - $B$2) * (DATE(P1118,12,31) - $B$2), 2) )
)</f>
        <v/>
      </c>
      <c r="R1118" s="1" t="str" cm="1">
        <f t="array" aca="1" ref="R1118" ca="1">_xlfn.IFS(P1118="","",
$B$11="Hə", _xlfn.XLOOKUP(DATE(P1118, 12, 31), lease_table_dates, lease_table_balances,0, 0),
TRUE, IFERROR( XNPV($B$6, IF(payment_dates &gt;DATE(P1118, 12, 31), payments,  0),  IF(payment_dates &gt;DATE(P1118, 12, 31), payment_dates,  DATE(P1118, 12, 31))    ),0)
)</f>
        <v/>
      </c>
      <c r="S1118" s="1" t="str" cm="1">
        <f t="array" aca="1" ref="S1118" ca="1">_xlfn.IFS(P1118="","",
TRUE,  MIN( MIN(Q1117, $M$14), ROUND($M$14/ (last_rou_date - $B$2) * (DATE(P1118,12,31) - MAX($B$2, DATE(P1118-1, 12, 31))), 2) )
)</f>
        <v/>
      </c>
      <c r="T1118" s="7" t="str" cm="1">
        <f t="array" aca="1" ref="T1118" ca="1">_xlfn.IFS(P1118="", "",
ISTEXT(R1117), R1118- (H1118 - SUMIFS( lease_table_payments, lease_table_years, P1118) -$AG$14 ),
AND(ISNUMBER(R1117), R1118&lt;&gt;""),   R1118- (R1117 - SUMIFS( lease_table_payments, lease_table_years, P1118) )
)</f>
        <v/>
      </c>
      <c r="V1118" s="64">
        <f t="shared" si="53"/>
        <v>1105</v>
      </c>
      <c r="W1118" s="51" t="str" cm="1">
        <f t="array" ref="W1118">_xlfn.IFS(
OR(W1117=$B$4, W1117=""),"",
TRUE,W1117+1
)</f>
        <v/>
      </c>
      <c r="X1118" s="51" t="str" cm="1">
        <f t="array" ref="X1118">_xlfn.IFS(X1117="","",
W1118="", "",
AND($B$3="İllik"),DATE(YEAR(X1117)+1,MONTH(X1117),DAY(X1117) ),
AND($B$3="Aylıq", $AH$14="Not end"), EDATE(X1117,1),
AND($B$3="Aylıq", $AH$14="End"), EOMONTH(X1117,1)
)</f>
        <v/>
      </c>
      <c r="Y1118" s="51" t="str" cm="1">
        <f t="array" aca="1" ref="Y1118" ca="1">_xlfn.IFS(
AND($B$7="Dövrün əvvəlində", Y1117&lt;=last_rou_date), DATE(YEAR(Y1117)+1, 12, 31),
AND($B$7="Dövrün sonunda", Y1117&lt;=last_payment_date), DATE(YEAR(Y1117)+1, 12, 31),
TRUE, ""
)</f>
        <v/>
      </c>
      <c r="Z1118" s="75" t="str" cm="1">
        <f t="array" aca="1" ref="Z1118" ca="1">_xlfn.IFS(
AND($AN$14="Not year_end", Z1117&gt;last_payment_date), "",
AND($AN$14="Year_end", Z1117&gt;=last_payment_date), "",
AND($AN$14="Year_end"), DATE(YEAR(Z1117+1), 12, 31),
AND($AN$14="Not year_end", MONTH(Z1117)=12, DAY(Z1117)=31), DATE(YEAR(Z1116)+1, MONTH(Z1116), DAY(Z1116)),
AND($AN$14="Not year_end", OR(MONTH(Z1117)&lt;&gt;12, DAY(Z1117)&lt;&gt;31) ), DATE(YEAR(Z1117), 12, 31)
)</f>
        <v/>
      </c>
      <c r="AA1118" s="75" t="str" cm="1">
        <f t="array" aca="1" ref="AA1118" ca="1">_xlfn.IFS(AA1117="", "",
AND(AA1117=last_payment_date, OR(MONTH(AA1117)&lt;&gt;12, DAY(AA1117)&lt;&gt;31) ), DATE(YEAR(AA1117), 12, 31),
AND(MONTH(AA1117)=12, DAY(AA1117)=31, AA1117&gt;=last_payment_date), "",
AND(MONTH(AA1117)=12, DAY(AA1117)&lt;&gt;31),  EOMONTH(AA1117,0),
AND(MONTH(AA1117)=12, DAY(AA1117)=31, $AH$14="Not end"),  EDATE(AA1116,1),
AND($AH$14="Not end"), EDATE(AA1117, 1),
AND($AH$14="End"), EOMONTH(AA1117, 1)
)</f>
        <v/>
      </c>
      <c r="AB1118" s="75" t="str" cm="1">
        <f t="array" aca="1" ref="AB1118" ca="1">_xlfn.IFS(AB1117="","",
AND(AB1117=last_rou_date), "",
AND($B$3="İllik"),DATE(YEAR(AB1117)+1,MONTH(AB1117),DAY(AB1117) ),
AND($B$3="Aylıq", $AH$14="Not end"), EDATE(AB1117,1),
AND($B$3="Aylıq", $AH$14="End"), EOMONTH(AB1117,1)
)</f>
        <v/>
      </c>
      <c r="AC1118" s="75" t="str" cm="1">
        <f t="array" aca="1" ref="AC1118" ca="1">_xlfn.IFS(
AND($AN$14="Not year_end", AC1117&gt;last_rou_date), "",
AND($AN$14="Year_end", AC1117&gt;=last_rou_date), "",
AND($AN$14="Year_end"), DATE(YEAR(AC1117+1), 12, 31),
AND($AN$14="Not year_end", MONTH(AC1117)=12, DAY(AC1117)=31), DATE(YEAR(AC1116)+1, MONTH(AC1116), DAY(AC1116)),
AND($AN$14="Not year_end", OR(MONTH(AC1117)&lt;&gt;12, DAY(AC1117)&lt;&gt;31) ), DATE(YEAR(AC1117), 12, 31)
)</f>
        <v/>
      </c>
      <c r="AD1118" s="75" t="str" cm="1">
        <f t="array" aca="1" ref="AD1118" ca="1">_xlfn.IFS(AD1117="", "",
AND(AD1117=last_rou_date, OR(MONTH(AD1117)&lt;&gt;12, DAY(AD1117)&lt;&gt;31) ), DATE(YEAR(AD1117), 12, 31),
AND(MONTH(AD1117)=12, DAY(AD1117)=31, AD1117&gt;=last_rou_date), "",
AND(MONTH(AD1117)=12, DAY(AD1117)&lt;&gt;31),  EOMONTH(AD1117,0),
AND(MONTH(AD1117)=12, DAY(AD1117)=31, $AH$14="Not end"),  EDATE(AD1116,1),
AND($AH$14="Not end"), EDATE(AD1117, 1),
AND($AH$14="End"), EOMONTH(AD1117, 1)
)</f>
        <v/>
      </c>
      <c r="AE1118" s="51" t="str" cm="1">
        <f t="array" ref="AE1118">_xlfn.IFS(W1118="", "",
AND(W1118&gt;0, W1118&lt;=$B$4, $C$2="İllik artım, faiz olaraq", $D$2&gt;0, $B$3="İllik"), $B$5*((1+$D$2)^(W1118-1)),
AND(W1118&gt;0, W1118&lt;=$B$4, $C$2="İllik artım, faiz olaraq", $D$2&gt;0, $B$3="Aylıq"), $B$5*((1+$D$2)^ROUNDDOWN((W1118-1)/12,0)),
AND(W1118=1, $C$2="Aşağıdakı kimi dəyişir", ), $B$5,
AND(W1118&gt;1, W1118&lt;=$B$4, $C$2="Aşağıdakı kimi dəyişir"), IFERROR(VLOOKUP(W1118, $C$4:$D$7, 2, FALSE), AE1117),
AND(W1118&gt;0, W1118&lt;=$B$4), $B$5,
TRUE,0 )</f>
        <v/>
      </c>
      <c r="AF1118" s="51" t="str">
        <f t="shared" ca="1" si="52"/>
        <v/>
      </c>
    </row>
    <row r="1119" spans="1:32" x14ac:dyDescent="0.4">
      <c r="A1119" s="13" t="str" cm="1">
        <f t="array" aca="1" ref="A1119" ca="1">_xlfn.IFS(
AND(SUMIFS(lease_table_interest_accruals, lease_table_dates, A1118)&gt;0, COUNTIFS($E$14:E1118, "Interest accrual", $A$14:A1118, A1118)=0),  A1118,
AND(SUMIFS(lease_table_payments, lease_table_dates, A1118)&gt;0, COUNTIFS($E$14:E1118, "Payment", $A$14:A1118, A1118)=0),  A1118,
AND(SUMIFS(rou_table_deprs, rou_table_dates, A1118)&gt;0, COUNTIFS($E$14:E1118, "Depreciation", $A$14:A1118, A1118)=0),  A1118,
TRUE,  IFERROR(INDEX(rou_table_dates,  MATCH(A1118, rou_table_dates)+1, ), "")
)</f>
        <v/>
      </c>
      <c r="B1119" s="1" t="str" cm="1">
        <f t="array" aca="1" ref="B1119" ca="1">_xlfn.IFS(
AND(E1119="Payment", A1119=$B$2), $AM$14,
E1119="Payment", $AM$15,
E1119="Interest accrual", $AM$18,
E1119="Depreciation", $AM$17,
TRUE, "")</f>
        <v/>
      </c>
      <c r="C1119" s="1" t="str" cm="1">
        <f t="array" aca="1" ref="C1119" ca="1">_xlfn.IFS(
E1119="Payment", $AM$19,
E1119="Interest accrual", $AM$15,
E1119="Depreciation", $AM$16,
TRUE, "")</f>
        <v/>
      </c>
      <c r="D1119" s="1" t="str" cm="1">
        <f t="array" aca="1" ref="D1119" ca="1">_xlfn.IFS(
E1119="Payment", _xlfn.XLOOKUP(A1119, lease_table_dates, lease_table_payments, 0, 0),
E1119="Interest accrual", _xlfn.XLOOKUP(A1119, lease_table_dates, lease_table_interest_accruals, 0, 0),
E1119="Depreciation", _xlfn.XLOOKUP(A1119, rou_table_dates, rou_table_deprs, 0, 0),
TRUE, ""
)</f>
        <v/>
      </c>
      <c r="E1119" s="7" t="str" cm="1">
        <f t="array" aca="1" ref="E1119" ca="1">_xlfn.IFS(
AND(SUMIFS(lease_table_interest_accruals, lease_table_dates, A1119)&gt;0, COUNTIFS($E$14:E1118, "Interest accrual", $A$14:A1118, A1119)=0), "Interest accrual",
AND(SUMIFS(lease_table_payments, lease_table_dates, A1119)&gt;0, COUNTIFS($E$14:E1118, "Payment", $A$14:A1118, A1119)=0), "Payment",
AND(SUMIFS(rou_table_deprs, rou_table_dates, A1119)&gt;0, COUNTIFS($E$14:E1118, "Depreciation", $A$14:A1118, A1119)=0), "Depreciation",
TRUE,  ""
)</f>
        <v/>
      </c>
      <c r="G1119" s="13" t="str" cm="1">
        <f t="array" aca="1" ref="G1119" ca="1">_xlfn.IFS(
AND($B$11="Hə", $B$3="İllik"), Z1119,
AND($B$11="Hə", $B$3="Aylıq"), AA1119,
$B$11="Yox", X1119)</f>
        <v/>
      </c>
      <c r="H1119" s="1" t="str" cm="1">
        <f t="array" aca="1" ref="H1119" ca="1">_xlfn.IFS( G1119="", "",
TRUE, ROUND( H1118+I1119-J1119, 2) )</f>
        <v/>
      </c>
      <c r="I1119" s="1" t="str" cm="1">
        <f t="array" aca="1" ref="I1119" ca="1">_xlfn.IFS(G1119="", "",
G1119=last_payment_date, (J1119-H1118),
 TRUE,  -  (H1118- H1118* (1+$B$6)^ (_xlfn.DAYS(G1119,G1118)/365) )
)</f>
        <v/>
      </c>
      <c r="J1119" s="1" t="str" cm="1">
        <f t="array" aca="1" ref="J1119" ca="1">_xlfn.IFS(G1119="", "",
TRUE, _xlfn.XLOOKUP(G1119,  payment_dates, payments,0,0)
)</f>
        <v/>
      </c>
      <c r="L1119" s="8" t="str" cm="1">
        <f t="array" aca="1" ref="L1119" ca="1">_xlfn.IFS(
AND($B$11="Hə", $B$3="İllik"), AC1119,
AND($B$11="Hə", $B$3="Aylıq"), AD1119,
$B$11="Yox", AB1119)</f>
        <v/>
      </c>
      <c r="M1119" s="1" t="str" cm="1">
        <f t="array" aca="1" ref="M1119" ca="1">_xlfn.IFS( L1119="", "",
(M1118-N1119)&lt;=0.5, 0,
TRUE,  M1118-N1119)</f>
        <v/>
      </c>
      <c r="N1119" s="7" t="str" cm="1">
        <f t="array" aca="1" ref="N1119" ca="1">_xlfn.IFS(
L1119="", "",
TRUE, MIN(M1118, ROUND($M$14/ (last_rou_date - $B$2) * (L1119-L1118), 2) )
)</f>
        <v/>
      </c>
      <c r="P1119" s="59" t="str">
        <f t="shared" ca="1" si="51"/>
        <v/>
      </c>
      <c r="Q1119" s="1" t="str" cm="1">
        <f t="array" aca="1" ref="Q1119" ca="1">_xlfn.IFS(P1119="","",
$B$11="Hə", _xlfn.XLOOKUP(DATE(P1119, 12, 31), rou_table_dates, rou_table_nbvs,0, 0),
TRUE,  MAX(0, ROUND($M$14 - $M$14/ (last_rou_date - $B$2) * (DATE(P1119,12,31) - $B$2), 2) )
)</f>
        <v/>
      </c>
      <c r="R1119" s="1" t="str" cm="1">
        <f t="array" aca="1" ref="R1119" ca="1">_xlfn.IFS(P1119="","",
$B$11="Hə", _xlfn.XLOOKUP(DATE(P1119, 12, 31), lease_table_dates, lease_table_balances,0, 0),
TRUE, IFERROR( XNPV($B$6, IF(payment_dates &gt;DATE(P1119, 12, 31), payments,  0),  IF(payment_dates &gt;DATE(P1119, 12, 31), payment_dates,  DATE(P1119, 12, 31))    ),0)
)</f>
        <v/>
      </c>
      <c r="S1119" s="1" t="str" cm="1">
        <f t="array" aca="1" ref="S1119" ca="1">_xlfn.IFS(P1119="","",
TRUE,  MIN( MIN(Q1118, $M$14), ROUND($M$14/ (last_rou_date - $B$2) * (DATE(P1119,12,31) - MAX($B$2, DATE(P1119-1, 12, 31))), 2) )
)</f>
        <v/>
      </c>
      <c r="T1119" s="7" t="str" cm="1">
        <f t="array" aca="1" ref="T1119" ca="1">_xlfn.IFS(P1119="", "",
ISTEXT(R1118), R1119- (H1119 - SUMIFS( lease_table_payments, lease_table_years, P1119) -$AG$14 ),
AND(ISNUMBER(R1118), R1119&lt;&gt;""),   R1119- (R1118 - SUMIFS( lease_table_payments, lease_table_years, P1119) )
)</f>
        <v/>
      </c>
      <c r="V1119" s="64">
        <f t="shared" si="53"/>
        <v>1106</v>
      </c>
      <c r="W1119" s="51" t="str" cm="1">
        <f t="array" ref="W1119">_xlfn.IFS(
OR(W1118=$B$4, W1118=""),"",
TRUE,W1118+1
)</f>
        <v/>
      </c>
      <c r="X1119" s="51" t="str" cm="1">
        <f t="array" ref="X1119">_xlfn.IFS(X1118="","",
W1119="", "",
AND($B$3="İllik"),DATE(YEAR(X1118)+1,MONTH(X1118),DAY(X1118) ),
AND($B$3="Aylıq", $AH$14="Not end"), EDATE(X1118,1),
AND($B$3="Aylıq", $AH$14="End"), EOMONTH(X1118,1)
)</f>
        <v/>
      </c>
      <c r="Y1119" s="51" t="str" cm="1">
        <f t="array" aca="1" ref="Y1119" ca="1">_xlfn.IFS(
AND($B$7="Dövrün əvvəlində", Y1118&lt;=last_rou_date), DATE(YEAR(Y1118)+1, 12, 31),
AND($B$7="Dövrün sonunda", Y1118&lt;=last_payment_date), DATE(YEAR(Y1118)+1, 12, 31),
TRUE, ""
)</f>
        <v/>
      </c>
      <c r="Z1119" s="75" t="str" cm="1">
        <f t="array" aca="1" ref="Z1119" ca="1">_xlfn.IFS(
AND($AN$14="Not year_end", Z1118&gt;last_payment_date), "",
AND($AN$14="Year_end", Z1118&gt;=last_payment_date), "",
AND($AN$14="Year_end"), DATE(YEAR(Z1118+1), 12, 31),
AND($AN$14="Not year_end", MONTH(Z1118)=12, DAY(Z1118)=31), DATE(YEAR(Z1117)+1, MONTH(Z1117), DAY(Z1117)),
AND($AN$14="Not year_end", OR(MONTH(Z1118)&lt;&gt;12, DAY(Z1118)&lt;&gt;31) ), DATE(YEAR(Z1118), 12, 31)
)</f>
        <v/>
      </c>
      <c r="AA1119" s="75" t="str" cm="1">
        <f t="array" aca="1" ref="AA1119" ca="1">_xlfn.IFS(AA1118="", "",
AND(AA1118=last_payment_date, OR(MONTH(AA1118)&lt;&gt;12, DAY(AA1118)&lt;&gt;31) ), DATE(YEAR(AA1118), 12, 31),
AND(MONTH(AA1118)=12, DAY(AA1118)=31, AA1118&gt;=last_payment_date), "",
AND(MONTH(AA1118)=12, DAY(AA1118)&lt;&gt;31),  EOMONTH(AA1118,0),
AND(MONTH(AA1118)=12, DAY(AA1118)=31, $AH$14="Not end"),  EDATE(AA1117,1),
AND($AH$14="Not end"), EDATE(AA1118, 1),
AND($AH$14="End"), EOMONTH(AA1118, 1)
)</f>
        <v/>
      </c>
      <c r="AB1119" s="75" t="str" cm="1">
        <f t="array" aca="1" ref="AB1119" ca="1">_xlfn.IFS(AB1118="","",
AND(AB1118=last_rou_date), "",
AND($B$3="İllik"),DATE(YEAR(AB1118)+1,MONTH(AB1118),DAY(AB1118) ),
AND($B$3="Aylıq", $AH$14="Not end"), EDATE(AB1118,1),
AND($B$3="Aylıq", $AH$14="End"), EOMONTH(AB1118,1)
)</f>
        <v/>
      </c>
      <c r="AC1119" s="75" t="str" cm="1">
        <f t="array" aca="1" ref="AC1119" ca="1">_xlfn.IFS(
AND($AN$14="Not year_end", AC1118&gt;last_rou_date), "",
AND($AN$14="Year_end", AC1118&gt;=last_rou_date), "",
AND($AN$14="Year_end"), DATE(YEAR(AC1118+1), 12, 31),
AND($AN$14="Not year_end", MONTH(AC1118)=12, DAY(AC1118)=31), DATE(YEAR(AC1117)+1, MONTH(AC1117), DAY(AC1117)),
AND($AN$14="Not year_end", OR(MONTH(AC1118)&lt;&gt;12, DAY(AC1118)&lt;&gt;31) ), DATE(YEAR(AC1118), 12, 31)
)</f>
        <v/>
      </c>
      <c r="AD1119" s="75" t="str" cm="1">
        <f t="array" aca="1" ref="AD1119" ca="1">_xlfn.IFS(AD1118="", "",
AND(AD1118=last_rou_date, OR(MONTH(AD1118)&lt;&gt;12, DAY(AD1118)&lt;&gt;31) ), DATE(YEAR(AD1118), 12, 31),
AND(MONTH(AD1118)=12, DAY(AD1118)=31, AD1118&gt;=last_rou_date), "",
AND(MONTH(AD1118)=12, DAY(AD1118)&lt;&gt;31),  EOMONTH(AD1118,0),
AND(MONTH(AD1118)=12, DAY(AD1118)=31, $AH$14="Not end"),  EDATE(AD1117,1),
AND($AH$14="Not end"), EDATE(AD1118, 1),
AND($AH$14="End"), EOMONTH(AD1118, 1)
)</f>
        <v/>
      </c>
      <c r="AE1119" s="51" t="str" cm="1">
        <f t="array" ref="AE1119">_xlfn.IFS(W1119="", "",
AND(W1119&gt;0, W1119&lt;=$B$4, $C$2="İllik artım, faiz olaraq", $D$2&gt;0, $B$3="İllik"), $B$5*((1+$D$2)^(W1119-1)),
AND(W1119&gt;0, W1119&lt;=$B$4, $C$2="İllik artım, faiz olaraq", $D$2&gt;0, $B$3="Aylıq"), $B$5*((1+$D$2)^ROUNDDOWN((W1119-1)/12,0)),
AND(W1119=1, $C$2="Aşağıdakı kimi dəyişir", ), $B$5,
AND(W1119&gt;1, W1119&lt;=$B$4, $C$2="Aşağıdakı kimi dəyişir"), IFERROR(VLOOKUP(W1119, $C$4:$D$7, 2, FALSE), AE1118),
AND(W1119&gt;0, W1119&lt;=$B$4), $B$5,
TRUE,0 )</f>
        <v/>
      </c>
      <c r="AF1119" s="51" t="str">
        <f t="shared" ca="1" si="52"/>
        <v/>
      </c>
    </row>
    <row r="1120" spans="1:32" x14ac:dyDescent="0.4">
      <c r="A1120" s="13" t="str" cm="1">
        <f t="array" aca="1" ref="A1120" ca="1">_xlfn.IFS(
AND(SUMIFS(lease_table_interest_accruals, lease_table_dates, A1119)&gt;0, COUNTIFS($E$14:E1119, "Interest accrual", $A$14:A1119, A1119)=0),  A1119,
AND(SUMIFS(lease_table_payments, lease_table_dates, A1119)&gt;0, COUNTIFS($E$14:E1119, "Payment", $A$14:A1119, A1119)=0),  A1119,
AND(SUMIFS(rou_table_deprs, rou_table_dates, A1119)&gt;0, COUNTIFS($E$14:E1119, "Depreciation", $A$14:A1119, A1119)=0),  A1119,
TRUE,  IFERROR(INDEX(rou_table_dates,  MATCH(A1119, rou_table_dates)+1, ), "")
)</f>
        <v/>
      </c>
      <c r="B1120" s="1" t="str" cm="1">
        <f t="array" aca="1" ref="B1120" ca="1">_xlfn.IFS(
AND(E1120="Payment", A1120=$B$2), $AM$14,
E1120="Payment", $AM$15,
E1120="Interest accrual", $AM$18,
E1120="Depreciation", $AM$17,
TRUE, "")</f>
        <v/>
      </c>
      <c r="C1120" s="1" t="str" cm="1">
        <f t="array" aca="1" ref="C1120" ca="1">_xlfn.IFS(
E1120="Payment", $AM$19,
E1120="Interest accrual", $AM$15,
E1120="Depreciation", $AM$16,
TRUE, "")</f>
        <v/>
      </c>
      <c r="D1120" s="1" t="str" cm="1">
        <f t="array" aca="1" ref="D1120" ca="1">_xlfn.IFS(
E1120="Payment", _xlfn.XLOOKUP(A1120, lease_table_dates, lease_table_payments, 0, 0),
E1120="Interest accrual", _xlfn.XLOOKUP(A1120, lease_table_dates, lease_table_interest_accruals, 0, 0),
E1120="Depreciation", _xlfn.XLOOKUP(A1120, rou_table_dates, rou_table_deprs, 0, 0),
TRUE, ""
)</f>
        <v/>
      </c>
      <c r="E1120" s="7" t="str" cm="1">
        <f t="array" aca="1" ref="E1120" ca="1">_xlfn.IFS(
AND(SUMIFS(lease_table_interest_accruals, lease_table_dates, A1120)&gt;0, COUNTIFS($E$14:E1119, "Interest accrual", $A$14:A1119, A1120)=0), "Interest accrual",
AND(SUMIFS(lease_table_payments, lease_table_dates, A1120)&gt;0, COUNTIFS($E$14:E1119, "Payment", $A$14:A1119, A1120)=0), "Payment",
AND(SUMIFS(rou_table_deprs, rou_table_dates, A1120)&gt;0, COUNTIFS($E$14:E1119, "Depreciation", $A$14:A1119, A1120)=0), "Depreciation",
TRUE,  ""
)</f>
        <v/>
      </c>
      <c r="G1120" s="13" t="str" cm="1">
        <f t="array" aca="1" ref="G1120" ca="1">_xlfn.IFS(
AND($B$11="Hə", $B$3="İllik"), Z1120,
AND($B$11="Hə", $B$3="Aylıq"), AA1120,
$B$11="Yox", X1120)</f>
        <v/>
      </c>
      <c r="H1120" s="1" t="str" cm="1">
        <f t="array" aca="1" ref="H1120" ca="1">_xlfn.IFS( G1120="", "",
TRUE, ROUND( H1119+I1120-J1120, 2) )</f>
        <v/>
      </c>
      <c r="I1120" s="1" t="str" cm="1">
        <f t="array" aca="1" ref="I1120" ca="1">_xlfn.IFS(G1120="", "",
G1120=last_payment_date, (J1120-H1119),
 TRUE,  -  (H1119- H1119* (1+$B$6)^ (_xlfn.DAYS(G1120,G1119)/365) )
)</f>
        <v/>
      </c>
      <c r="J1120" s="1" t="str" cm="1">
        <f t="array" aca="1" ref="J1120" ca="1">_xlfn.IFS(G1120="", "",
TRUE, _xlfn.XLOOKUP(G1120,  payment_dates, payments,0,0)
)</f>
        <v/>
      </c>
      <c r="L1120" s="8" t="str" cm="1">
        <f t="array" aca="1" ref="L1120" ca="1">_xlfn.IFS(
AND($B$11="Hə", $B$3="İllik"), AC1120,
AND($B$11="Hə", $B$3="Aylıq"), AD1120,
$B$11="Yox", AB1120)</f>
        <v/>
      </c>
      <c r="M1120" s="1" t="str" cm="1">
        <f t="array" aca="1" ref="M1120" ca="1">_xlfn.IFS( L1120="", "",
(M1119-N1120)&lt;=0.5, 0,
TRUE,  M1119-N1120)</f>
        <v/>
      </c>
      <c r="N1120" s="7" t="str" cm="1">
        <f t="array" aca="1" ref="N1120" ca="1">_xlfn.IFS(
L1120="", "",
TRUE, MIN(M1119, ROUND($M$14/ (last_rou_date - $B$2) * (L1120-L1119), 2) )
)</f>
        <v/>
      </c>
      <c r="P1120" s="59" t="str">
        <f t="shared" ca="1" si="51"/>
        <v/>
      </c>
      <c r="Q1120" s="1" t="str" cm="1">
        <f t="array" aca="1" ref="Q1120" ca="1">_xlfn.IFS(P1120="","",
$B$11="Hə", _xlfn.XLOOKUP(DATE(P1120, 12, 31), rou_table_dates, rou_table_nbvs,0, 0),
TRUE,  MAX(0, ROUND($M$14 - $M$14/ (last_rou_date - $B$2) * (DATE(P1120,12,31) - $B$2), 2) )
)</f>
        <v/>
      </c>
      <c r="R1120" s="1" t="str" cm="1">
        <f t="array" aca="1" ref="R1120" ca="1">_xlfn.IFS(P1120="","",
$B$11="Hə", _xlfn.XLOOKUP(DATE(P1120, 12, 31), lease_table_dates, lease_table_balances,0, 0),
TRUE, IFERROR( XNPV($B$6, IF(payment_dates &gt;DATE(P1120, 12, 31), payments,  0),  IF(payment_dates &gt;DATE(P1120, 12, 31), payment_dates,  DATE(P1120, 12, 31))    ),0)
)</f>
        <v/>
      </c>
      <c r="S1120" s="1" t="str" cm="1">
        <f t="array" aca="1" ref="S1120" ca="1">_xlfn.IFS(P1120="","",
TRUE,  MIN( MIN(Q1119, $M$14), ROUND($M$14/ (last_rou_date - $B$2) * (DATE(P1120,12,31) - MAX($B$2, DATE(P1120-1, 12, 31))), 2) )
)</f>
        <v/>
      </c>
      <c r="T1120" s="7" t="str" cm="1">
        <f t="array" aca="1" ref="T1120" ca="1">_xlfn.IFS(P1120="", "",
ISTEXT(R1119), R1120- (H1120 - SUMIFS( lease_table_payments, lease_table_years, P1120) -$AG$14 ),
AND(ISNUMBER(R1119), R1120&lt;&gt;""),   R1120- (R1119 - SUMIFS( lease_table_payments, lease_table_years, P1120) )
)</f>
        <v/>
      </c>
      <c r="V1120" s="64">
        <f t="shared" si="53"/>
        <v>1107</v>
      </c>
      <c r="W1120" s="51" t="str" cm="1">
        <f t="array" ref="W1120">_xlfn.IFS(
OR(W1119=$B$4, W1119=""),"",
TRUE,W1119+1
)</f>
        <v/>
      </c>
      <c r="X1120" s="51" t="str" cm="1">
        <f t="array" ref="X1120">_xlfn.IFS(X1119="","",
W1120="", "",
AND($B$3="İllik"),DATE(YEAR(X1119)+1,MONTH(X1119),DAY(X1119) ),
AND($B$3="Aylıq", $AH$14="Not end"), EDATE(X1119,1),
AND($B$3="Aylıq", $AH$14="End"), EOMONTH(X1119,1)
)</f>
        <v/>
      </c>
      <c r="Y1120" s="51" t="str" cm="1">
        <f t="array" aca="1" ref="Y1120" ca="1">_xlfn.IFS(
AND($B$7="Dövrün əvvəlində", Y1119&lt;=last_rou_date), DATE(YEAR(Y1119)+1, 12, 31),
AND($B$7="Dövrün sonunda", Y1119&lt;=last_payment_date), DATE(YEAR(Y1119)+1, 12, 31),
TRUE, ""
)</f>
        <v/>
      </c>
      <c r="Z1120" s="75" t="str" cm="1">
        <f t="array" aca="1" ref="Z1120" ca="1">_xlfn.IFS(
AND($AN$14="Not year_end", Z1119&gt;last_payment_date), "",
AND($AN$14="Year_end", Z1119&gt;=last_payment_date), "",
AND($AN$14="Year_end"), DATE(YEAR(Z1119+1), 12, 31),
AND($AN$14="Not year_end", MONTH(Z1119)=12, DAY(Z1119)=31), DATE(YEAR(Z1118)+1, MONTH(Z1118), DAY(Z1118)),
AND($AN$14="Not year_end", OR(MONTH(Z1119)&lt;&gt;12, DAY(Z1119)&lt;&gt;31) ), DATE(YEAR(Z1119), 12, 31)
)</f>
        <v/>
      </c>
      <c r="AA1120" s="75" t="str" cm="1">
        <f t="array" aca="1" ref="AA1120" ca="1">_xlfn.IFS(AA1119="", "",
AND(AA1119=last_payment_date, OR(MONTH(AA1119)&lt;&gt;12, DAY(AA1119)&lt;&gt;31) ), DATE(YEAR(AA1119), 12, 31),
AND(MONTH(AA1119)=12, DAY(AA1119)=31, AA1119&gt;=last_payment_date), "",
AND(MONTH(AA1119)=12, DAY(AA1119)&lt;&gt;31),  EOMONTH(AA1119,0),
AND(MONTH(AA1119)=12, DAY(AA1119)=31, $AH$14="Not end"),  EDATE(AA1118,1),
AND($AH$14="Not end"), EDATE(AA1119, 1),
AND($AH$14="End"), EOMONTH(AA1119, 1)
)</f>
        <v/>
      </c>
      <c r="AB1120" s="75" t="str" cm="1">
        <f t="array" aca="1" ref="AB1120" ca="1">_xlfn.IFS(AB1119="","",
AND(AB1119=last_rou_date), "",
AND($B$3="İllik"),DATE(YEAR(AB1119)+1,MONTH(AB1119),DAY(AB1119) ),
AND($B$3="Aylıq", $AH$14="Not end"), EDATE(AB1119,1),
AND($B$3="Aylıq", $AH$14="End"), EOMONTH(AB1119,1)
)</f>
        <v/>
      </c>
      <c r="AC1120" s="75" t="str" cm="1">
        <f t="array" aca="1" ref="AC1120" ca="1">_xlfn.IFS(
AND($AN$14="Not year_end", AC1119&gt;last_rou_date), "",
AND($AN$14="Year_end", AC1119&gt;=last_rou_date), "",
AND($AN$14="Year_end"), DATE(YEAR(AC1119+1), 12, 31),
AND($AN$14="Not year_end", MONTH(AC1119)=12, DAY(AC1119)=31), DATE(YEAR(AC1118)+1, MONTH(AC1118), DAY(AC1118)),
AND($AN$14="Not year_end", OR(MONTH(AC1119)&lt;&gt;12, DAY(AC1119)&lt;&gt;31) ), DATE(YEAR(AC1119), 12, 31)
)</f>
        <v/>
      </c>
      <c r="AD1120" s="75" t="str" cm="1">
        <f t="array" aca="1" ref="AD1120" ca="1">_xlfn.IFS(AD1119="", "",
AND(AD1119=last_rou_date, OR(MONTH(AD1119)&lt;&gt;12, DAY(AD1119)&lt;&gt;31) ), DATE(YEAR(AD1119), 12, 31),
AND(MONTH(AD1119)=12, DAY(AD1119)=31, AD1119&gt;=last_rou_date), "",
AND(MONTH(AD1119)=12, DAY(AD1119)&lt;&gt;31),  EOMONTH(AD1119,0),
AND(MONTH(AD1119)=12, DAY(AD1119)=31, $AH$14="Not end"),  EDATE(AD1118,1),
AND($AH$14="Not end"), EDATE(AD1119, 1),
AND($AH$14="End"), EOMONTH(AD1119, 1)
)</f>
        <v/>
      </c>
      <c r="AE1120" s="51" t="str" cm="1">
        <f t="array" ref="AE1120">_xlfn.IFS(W1120="", "",
AND(W1120&gt;0, W1120&lt;=$B$4, $C$2="İllik artım, faiz olaraq", $D$2&gt;0, $B$3="İllik"), $B$5*((1+$D$2)^(W1120-1)),
AND(W1120&gt;0, W1120&lt;=$B$4, $C$2="İllik artım, faiz olaraq", $D$2&gt;0, $B$3="Aylıq"), $B$5*((1+$D$2)^ROUNDDOWN((W1120-1)/12,0)),
AND(W1120=1, $C$2="Aşağıdakı kimi dəyişir", ), $B$5,
AND(W1120&gt;1, W1120&lt;=$B$4, $C$2="Aşağıdakı kimi dəyişir"), IFERROR(VLOOKUP(W1120, $C$4:$D$7, 2, FALSE), AE1119),
AND(W1120&gt;0, W1120&lt;=$B$4), $B$5,
TRUE,0 )</f>
        <v/>
      </c>
      <c r="AF1120" s="51" t="str">
        <f t="shared" ca="1" si="52"/>
        <v/>
      </c>
    </row>
    <row r="1121" spans="1:32" x14ac:dyDescent="0.4">
      <c r="A1121" s="13" t="str" cm="1">
        <f t="array" aca="1" ref="A1121" ca="1">_xlfn.IFS(
AND(SUMIFS(lease_table_interest_accruals, lease_table_dates, A1120)&gt;0, COUNTIFS($E$14:E1120, "Interest accrual", $A$14:A1120, A1120)=0),  A1120,
AND(SUMIFS(lease_table_payments, lease_table_dates, A1120)&gt;0, COUNTIFS($E$14:E1120, "Payment", $A$14:A1120, A1120)=0),  A1120,
AND(SUMIFS(rou_table_deprs, rou_table_dates, A1120)&gt;0, COUNTIFS($E$14:E1120, "Depreciation", $A$14:A1120, A1120)=0),  A1120,
TRUE,  IFERROR(INDEX(rou_table_dates,  MATCH(A1120, rou_table_dates)+1, ), "")
)</f>
        <v/>
      </c>
      <c r="B1121" s="1" t="str" cm="1">
        <f t="array" aca="1" ref="B1121" ca="1">_xlfn.IFS(
AND(E1121="Payment", A1121=$B$2), $AM$14,
E1121="Payment", $AM$15,
E1121="Interest accrual", $AM$18,
E1121="Depreciation", $AM$17,
TRUE, "")</f>
        <v/>
      </c>
      <c r="C1121" s="1" t="str" cm="1">
        <f t="array" aca="1" ref="C1121" ca="1">_xlfn.IFS(
E1121="Payment", $AM$19,
E1121="Interest accrual", $AM$15,
E1121="Depreciation", $AM$16,
TRUE, "")</f>
        <v/>
      </c>
      <c r="D1121" s="1" t="str" cm="1">
        <f t="array" aca="1" ref="D1121" ca="1">_xlfn.IFS(
E1121="Payment", _xlfn.XLOOKUP(A1121, lease_table_dates, lease_table_payments, 0, 0),
E1121="Interest accrual", _xlfn.XLOOKUP(A1121, lease_table_dates, lease_table_interest_accruals, 0, 0),
E1121="Depreciation", _xlfn.XLOOKUP(A1121, rou_table_dates, rou_table_deprs, 0, 0),
TRUE, ""
)</f>
        <v/>
      </c>
      <c r="E1121" s="7" t="str" cm="1">
        <f t="array" aca="1" ref="E1121" ca="1">_xlfn.IFS(
AND(SUMIFS(lease_table_interest_accruals, lease_table_dates, A1121)&gt;0, COUNTIFS($E$14:E1120, "Interest accrual", $A$14:A1120, A1121)=0), "Interest accrual",
AND(SUMIFS(lease_table_payments, lease_table_dates, A1121)&gt;0, COUNTIFS($E$14:E1120, "Payment", $A$14:A1120, A1121)=0), "Payment",
AND(SUMIFS(rou_table_deprs, rou_table_dates, A1121)&gt;0, COUNTIFS($E$14:E1120, "Depreciation", $A$14:A1120, A1121)=0), "Depreciation",
TRUE,  ""
)</f>
        <v/>
      </c>
      <c r="G1121" s="13" t="str" cm="1">
        <f t="array" aca="1" ref="G1121" ca="1">_xlfn.IFS(
AND($B$11="Hə", $B$3="İllik"), Z1121,
AND($B$11="Hə", $B$3="Aylıq"), AA1121,
$B$11="Yox", X1121)</f>
        <v/>
      </c>
      <c r="H1121" s="1" t="str" cm="1">
        <f t="array" aca="1" ref="H1121" ca="1">_xlfn.IFS( G1121="", "",
TRUE, ROUND( H1120+I1121-J1121, 2) )</f>
        <v/>
      </c>
      <c r="I1121" s="1" t="str" cm="1">
        <f t="array" aca="1" ref="I1121" ca="1">_xlfn.IFS(G1121="", "",
G1121=last_payment_date, (J1121-H1120),
 TRUE,  -  (H1120- H1120* (1+$B$6)^ (_xlfn.DAYS(G1121,G1120)/365) )
)</f>
        <v/>
      </c>
      <c r="J1121" s="1" t="str" cm="1">
        <f t="array" aca="1" ref="J1121" ca="1">_xlfn.IFS(G1121="", "",
TRUE, _xlfn.XLOOKUP(G1121,  payment_dates, payments,0,0)
)</f>
        <v/>
      </c>
      <c r="L1121" s="8" t="str" cm="1">
        <f t="array" aca="1" ref="L1121" ca="1">_xlfn.IFS(
AND($B$11="Hə", $B$3="İllik"), AC1121,
AND($B$11="Hə", $B$3="Aylıq"), AD1121,
$B$11="Yox", AB1121)</f>
        <v/>
      </c>
      <c r="M1121" s="1" t="str" cm="1">
        <f t="array" aca="1" ref="M1121" ca="1">_xlfn.IFS( L1121="", "",
(M1120-N1121)&lt;=0.5, 0,
TRUE,  M1120-N1121)</f>
        <v/>
      </c>
      <c r="N1121" s="7" t="str" cm="1">
        <f t="array" aca="1" ref="N1121" ca="1">_xlfn.IFS(
L1121="", "",
TRUE, MIN(M1120, ROUND($M$14/ (last_rou_date - $B$2) * (L1121-L1120), 2) )
)</f>
        <v/>
      </c>
      <c r="P1121" s="59" t="str">
        <f t="shared" ca="1" si="51"/>
        <v/>
      </c>
      <c r="Q1121" s="1" t="str" cm="1">
        <f t="array" aca="1" ref="Q1121" ca="1">_xlfn.IFS(P1121="","",
$B$11="Hə", _xlfn.XLOOKUP(DATE(P1121, 12, 31), rou_table_dates, rou_table_nbvs,0, 0),
TRUE,  MAX(0, ROUND($M$14 - $M$14/ (last_rou_date - $B$2) * (DATE(P1121,12,31) - $B$2), 2) )
)</f>
        <v/>
      </c>
      <c r="R1121" s="1" t="str" cm="1">
        <f t="array" aca="1" ref="R1121" ca="1">_xlfn.IFS(P1121="","",
$B$11="Hə", _xlfn.XLOOKUP(DATE(P1121, 12, 31), lease_table_dates, lease_table_balances,0, 0),
TRUE, IFERROR( XNPV($B$6, IF(payment_dates &gt;DATE(P1121, 12, 31), payments,  0),  IF(payment_dates &gt;DATE(P1121, 12, 31), payment_dates,  DATE(P1121, 12, 31))    ),0)
)</f>
        <v/>
      </c>
      <c r="S1121" s="1" t="str" cm="1">
        <f t="array" aca="1" ref="S1121" ca="1">_xlfn.IFS(P1121="","",
TRUE,  MIN( MIN(Q1120, $M$14), ROUND($M$14/ (last_rou_date - $B$2) * (DATE(P1121,12,31) - MAX($B$2, DATE(P1121-1, 12, 31))), 2) )
)</f>
        <v/>
      </c>
      <c r="T1121" s="7" t="str" cm="1">
        <f t="array" aca="1" ref="T1121" ca="1">_xlfn.IFS(P1121="", "",
ISTEXT(R1120), R1121- (H1121 - SUMIFS( lease_table_payments, lease_table_years, P1121) -$AG$14 ),
AND(ISNUMBER(R1120), R1121&lt;&gt;""),   R1121- (R1120 - SUMIFS( lease_table_payments, lease_table_years, P1121) )
)</f>
        <v/>
      </c>
      <c r="V1121" s="64">
        <f t="shared" si="53"/>
        <v>1108</v>
      </c>
      <c r="W1121" s="51" t="str" cm="1">
        <f t="array" ref="W1121">_xlfn.IFS(
OR(W1120=$B$4, W1120=""),"",
TRUE,W1120+1
)</f>
        <v/>
      </c>
      <c r="X1121" s="51" t="str" cm="1">
        <f t="array" ref="X1121">_xlfn.IFS(X1120="","",
W1121="", "",
AND($B$3="İllik"),DATE(YEAR(X1120)+1,MONTH(X1120),DAY(X1120) ),
AND($B$3="Aylıq", $AH$14="Not end"), EDATE(X1120,1),
AND($B$3="Aylıq", $AH$14="End"), EOMONTH(X1120,1)
)</f>
        <v/>
      </c>
      <c r="Y1121" s="51" t="str" cm="1">
        <f t="array" aca="1" ref="Y1121" ca="1">_xlfn.IFS(
AND($B$7="Dövrün əvvəlində", Y1120&lt;=last_rou_date), DATE(YEAR(Y1120)+1, 12, 31),
AND($B$7="Dövrün sonunda", Y1120&lt;=last_payment_date), DATE(YEAR(Y1120)+1, 12, 31),
TRUE, ""
)</f>
        <v/>
      </c>
      <c r="Z1121" s="75" t="str" cm="1">
        <f t="array" aca="1" ref="Z1121" ca="1">_xlfn.IFS(
AND($AN$14="Not year_end", Z1120&gt;last_payment_date), "",
AND($AN$14="Year_end", Z1120&gt;=last_payment_date), "",
AND($AN$14="Year_end"), DATE(YEAR(Z1120+1), 12, 31),
AND($AN$14="Not year_end", MONTH(Z1120)=12, DAY(Z1120)=31), DATE(YEAR(Z1119)+1, MONTH(Z1119), DAY(Z1119)),
AND($AN$14="Not year_end", OR(MONTH(Z1120)&lt;&gt;12, DAY(Z1120)&lt;&gt;31) ), DATE(YEAR(Z1120), 12, 31)
)</f>
        <v/>
      </c>
      <c r="AA1121" s="75" t="str" cm="1">
        <f t="array" aca="1" ref="AA1121" ca="1">_xlfn.IFS(AA1120="", "",
AND(AA1120=last_payment_date, OR(MONTH(AA1120)&lt;&gt;12, DAY(AA1120)&lt;&gt;31) ), DATE(YEAR(AA1120), 12, 31),
AND(MONTH(AA1120)=12, DAY(AA1120)=31, AA1120&gt;=last_payment_date), "",
AND(MONTH(AA1120)=12, DAY(AA1120)&lt;&gt;31),  EOMONTH(AA1120,0),
AND(MONTH(AA1120)=12, DAY(AA1120)=31, $AH$14="Not end"),  EDATE(AA1119,1),
AND($AH$14="Not end"), EDATE(AA1120, 1),
AND($AH$14="End"), EOMONTH(AA1120, 1)
)</f>
        <v/>
      </c>
      <c r="AB1121" s="75" t="str" cm="1">
        <f t="array" aca="1" ref="AB1121" ca="1">_xlfn.IFS(AB1120="","",
AND(AB1120=last_rou_date), "",
AND($B$3="İllik"),DATE(YEAR(AB1120)+1,MONTH(AB1120),DAY(AB1120) ),
AND($B$3="Aylıq", $AH$14="Not end"), EDATE(AB1120,1),
AND($B$3="Aylıq", $AH$14="End"), EOMONTH(AB1120,1)
)</f>
        <v/>
      </c>
      <c r="AC1121" s="75" t="str" cm="1">
        <f t="array" aca="1" ref="AC1121" ca="1">_xlfn.IFS(
AND($AN$14="Not year_end", AC1120&gt;last_rou_date), "",
AND($AN$14="Year_end", AC1120&gt;=last_rou_date), "",
AND($AN$14="Year_end"), DATE(YEAR(AC1120+1), 12, 31),
AND($AN$14="Not year_end", MONTH(AC1120)=12, DAY(AC1120)=31), DATE(YEAR(AC1119)+1, MONTH(AC1119), DAY(AC1119)),
AND($AN$14="Not year_end", OR(MONTH(AC1120)&lt;&gt;12, DAY(AC1120)&lt;&gt;31) ), DATE(YEAR(AC1120), 12, 31)
)</f>
        <v/>
      </c>
      <c r="AD1121" s="75" t="str" cm="1">
        <f t="array" aca="1" ref="AD1121" ca="1">_xlfn.IFS(AD1120="", "",
AND(AD1120=last_rou_date, OR(MONTH(AD1120)&lt;&gt;12, DAY(AD1120)&lt;&gt;31) ), DATE(YEAR(AD1120), 12, 31),
AND(MONTH(AD1120)=12, DAY(AD1120)=31, AD1120&gt;=last_rou_date), "",
AND(MONTH(AD1120)=12, DAY(AD1120)&lt;&gt;31),  EOMONTH(AD1120,0),
AND(MONTH(AD1120)=12, DAY(AD1120)=31, $AH$14="Not end"),  EDATE(AD1119,1),
AND($AH$14="Not end"), EDATE(AD1120, 1),
AND($AH$14="End"), EOMONTH(AD1120, 1)
)</f>
        <v/>
      </c>
      <c r="AE1121" s="51" t="str" cm="1">
        <f t="array" ref="AE1121">_xlfn.IFS(W1121="", "",
AND(W1121&gt;0, W1121&lt;=$B$4, $C$2="İllik artım, faiz olaraq", $D$2&gt;0, $B$3="İllik"), $B$5*((1+$D$2)^(W1121-1)),
AND(W1121&gt;0, W1121&lt;=$B$4, $C$2="İllik artım, faiz olaraq", $D$2&gt;0, $B$3="Aylıq"), $B$5*((1+$D$2)^ROUNDDOWN((W1121-1)/12,0)),
AND(W1121=1, $C$2="Aşağıdakı kimi dəyişir", ), $B$5,
AND(W1121&gt;1, W1121&lt;=$B$4, $C$2="Aşağıdakı kimi dəyişir"), IFERROR(VLOOKUP(W1121, $C$4:$D$7, 2, FALSE), AE1120),
AND(W1121&gt;0, W1121&lt;=$B$4), $B$5,
TRUE,0 )</f>
        <v/>
      </c>
      <c r="AF1121" s="51" t="str">
        <f t="shared" ca="1" si="52"/>
        <v/>
      </c>
    </row>
    <row r="1122" spans="1:32" x14ac:dyDescent="0.4">
      <c r="A1122" s="13" t="str" cm="1">
        <f t="array" aca="1" ref="A1122" ca="1">_xlfn.IFS(
AND(SUMIFS(lease_table_interest_accruals, lease_table_dates, A1121)&gt;0, COUNTIFS($E$14:E1121, "Interest accrual", $A$14:A1121, A1121)=0),  A1121,
AND(SUMIFS(lease_table_payments, lease_table_dates, A1121)&gt;0, COUNTIFS($E$14:E1121, "Payment", $A$14:A1121, A1121)=0),  A1121,
AND(SUMIFS(rou_table_deprs, rou_table_dates, A1121)&gt;0, COUNTIFS($E$14:E1121, "Depreciation", $A$14:A1121, A1121)=0),  A1121,
TRUE,  IFERROR(INDEX(rou_table_dates,  MATCH(A1121, rou_table_dates)+1, ), "")
)</f>
        <v/>
      </c>
      <c r="B1122" s="1" t="str" cm="1">
        <f t="array" aca="1" ref="B1122" ca="1">_xlfn.IFS(
AND(E1122="Payment", A1122=$B$2), $AM$14,
E1122="Payment", $AM$15,
E1122="Interest accrual", $AM$18,
E1122="Depreciation", $AM$17,
TRUE, "")</f>
        <v/>
      </c>
      <c r="C1122" s="1" t="str" cm="1">
        <f t="array" aca="1" ref="C1122" ca="1">_xlfn.IFS(
E1122="Payment", $AM$19,
E1122="Interest accrual", $AM$15,
E1122="Depreciation", $AM$16,
TRUE, "")</f>
        <v/>
      </c>
      <c r="D1122" s="1" t="str" cm="1">
        <f t="array" aca="1" ref="D1122" ca="1">_xlfn.IFS(
E1122="Payment", _xlfn.XLOOKUP(A1122, lease_table_dates, lease_table_payments, 0, 0),
E1122="Interest accrual", _xlfn.XLOOKUP(A1122, lease_table_dates, lease_table_interest_accruals, 0, 0),
E1122="Depreciation", _xlfn.XLOOKUP(A1122, rou_table_dates, rou_table_deprs, 0, 0),
TRUE, ""
)</f>
        <v/>
      </c>
      <c r="E1122" s="7" t="str" cm="1">
        <f t="array" aca="1" ref="E1122" ca="1">_xlfn.IFS(
AND(SUMIFS(lease_table_interest_accruals, lease_table_dates, A1122)&gt;0, COUNTIFS($E$14:E1121, "Interest accrual", $A$14:A1121, A1122)=0), "Interest accrual",
AND(SUMIFS(lease_table_payments, lease_table_dates, A1122)&gt;0, COUNTIFS($E$14:E1121, "Payment", $A$14:A1121, A1122)=0), "Payment",
AND(SUMIFS(rou_table_deprs, rou_table_dates, A1122)&gt;0, COUNTIFS($E$14:E1121, "Depreciation", $A$14:A1121, A1122)=0), "Depreciation",
TRUE,  ""
)</f>
        <v/>
      </c>
      <c r="G1122" s="13" t="str" cm="1">
        <f t="array" aca="1" ref="G1122" ca="1">_xlfn.IFS(
AND($B$11="Hə", $B$3="İllik"), Z1122,
AND($B$11="Hə", $B$3="Aylıq"), AA1122,
$B$11="Yox", X1122)</f>
        <v/>
      </c>
      <c r="H1122" s="1" t="str" cm="1">
        <f t="array" aca="1" ref="H1122" ca="1">_xlfn.IFS( G1122="", "",
TRUE, ROUND( H1121+I1122-J1122, 2) )</f>
        <v/>
      </c>
      <c r="I1122" s="1" t="str" cm="1">
        <f t="array" aca="1" ref="I1122" ca="1">_xlfn.IFS(G1122="", "",
G1122=last_payment_date, (J1122-H1121),
 TRUE,  -  (H1121- H1121* (1+$B$6)^ (_xlfn.DAYS(G1122,G1121)/365) )
)</f>
        <v/>
      </c>
      <c r="J1122" s="1" t="str" cm="1">
        <f t="array" aca="1" ref="J1122" ca="1">_xlfn.IFS(G1122="", "",
TRUE, _xlfn.XLOOKUP(G1122,  payment_dates, payments,0,0)
)</f>
        <v/>
      </c>
      <c r="L1122" s="8" t="str" cm="1">
        <f t="array" aca="1" ref="L1122" ca="1">_xlfn.IFS(
AND($B$11="Hə", $B$3="İllik"), AC1122,
AND($B$11="Hə", $B$3="Aylıq"), AD1122,
$B$11="Yox", AB1122)</f>
        <v/>
      </c>
      <c r="M1122" s="1" t="str" cm="1">
        <f t="array" aca="1" ref="M1122" ca="1">_xlfn.IFS( L1122="", "",
(M1121-N1122)&lt;=0.5, 0,
TRUE,  M1121-N1122)</f>
        <v/>
      </c>
      <c r="N1122" s="7" t="str" cm="1">
        <f t="array" aca="1" ref="N1122" ca="1">_xlfn.IFS(
L1122="", "",
TRUE, MIN(M1121, ROUND($M$14/ (last_rou_date - $B$2) * (L1122-L1121), 2) )
)</f>
        <v/>
      </c>
      <c r="P1122" s="59" t="str">
        <f t="shared" ca="1" si="51"/>
        <v/>
      </c>
      <c r="Q1122" s="1" t="str" cm="1">
        <f t="array" aca="1" ref="Q1122" ca="1">_xlfn.IFS(P1122="","",
$B$11="Hə", _xlfn.XLOOKUP(DATE(P1122, 12, 31), rou_table_dates, rou_table_nbvs,0, 0),
TRUE,  MAX(0, ROUND($M$14 - $M$14/ (last_rou_date - $B$2) * (DATE(P1122,12,31) - $B$2), 2) )
)</f>
        <v/>
      </c>
      <c r="R1122" s="1" t="str" cm="1">
        <f t="array" aca="1" ref="R1122" ca="1">_xlfn.IFS(P1122="","",
$B$11="Hə", _xlfn.XLOOKUP(DATE(P1122, 12, 31), lease_table_dates, lease_table_balances,0, 0),
TRUE, IFERROR( XNPV($B$6, IF(payment_dates &gt;DATE(P1122, 12, 31), payments,  0),  IF(payment_dates &gt;DATE(P1122, 12, 31), payment_dates,  DATE(P1122, 12, 31))    ),0)
)</f>
        <v/>
      </c>
      <c r="S1122" s="1" t="str" cm="1">
        <f t="array" aca="1" ref="S1122" ca="1">_xlfn.IFS(P1122="","",
TRUE,  MIN( MIN(Q1121, $M$14), ROUND($M$14/ (last_rou_date - $B$2) * (DATE(P1122,12,31) - MAX($B$2, DATE(P1122-1, 12, 31))), 2) )
)</f>
        <v/>
      </c>
      <c r="T1122" s="7" t="str" cm="1">
        <f t="array" aca="1" ref="T1122" ca="1">_xlfn.IFS(P1122="", "",
ISTEXT(R1121), R1122- (H1122 - SUMIFS( lease_table_payments, lease_table_years, P1122) -$AG$14 ),
AND(ISNUMBER(R1121), R1122&lt;&gt;""),   R1122- (R1121 - SUMIFS( lease_table_payments, lease_table_years, P1122) )
)</f>
        <v/>
      </c>
      <c r="V1122" s="64">
        <f t="shared" si="53"/>
        <v>1109</v>
      </c>
      <c r="W1122" s="51" t="str" cm="1">
        <f t="array" ref="W1122">_xlfn.IFS(
OR(W1121=$B$4, W1121=""),"",
TRUE,W1121+1
)</f>
        <v/>
      </c>
      <c r="X1122" s="51" t="str" cm="1">
        <f t="array" ref="X1122">_xlfn.IFS(X1121="","",
W1122="", "",
AND($B$3="İllik"),DATE(YEAR(X1121)+1,MONTH(X1121),DAY(X1121) ),
AND($B$3="Aylıq", $AH$14="Not end"), EDATE(X1121,1),
AND($B$3="Aylıq", $AH$14="End"), EOMONTH(X1121,1)
)</f>
        <v/>
      </c>
      <c r="Y1122" s="51" t="str" cm="1">
        <f t="array" aca="1" ref="Y1122" ca="1">_xlfn.IFS(
AND($B$7="Dövrün əvvəlində", Y1121&lt;=last_rou_date), DATE(YEAR(Y1121)+1, 12, 31),
AND($B$7="Dövrün sonunda", Y1121&lt;=last_payment_date), DATE(YEAR(Y1121)+1, 12, 31),
TRUE, ""
)</f>
        <v/>
      </c>
      <c r="Z1122" s="75" t="str" cm="1">
        <f t="array" aca="1" ref="Z1122" ca="1">_xlfn.IFS(
AND($AN$14="Not year_end", Z1121&gt;last_payment_date), "",
AND($AN$14="Year_end", Z1121&gt;=last_payment_date), "",
AND($AN$14="Year_end"), DATE(YEAR(Z1121+1), 12, 31),
AND($AN$14="Not year_end", MONTH(Z1121)=12, DAY(Z1121)=31), DATE(YEAR(Z1120)+1, MONTH(Z1120), DAY(Z1120)),
AND($AN$14="Not year_end", OR(MONTH(Z1121)&lt;&gt;12, DAY(Z1121)&lt;&gt;31) ), DATE(YEAR(Z1121), 12, 31)
)</f>
        <v/>
      </c>
      <c r="AA1122" s="75" t="str" cm="1">
        <f t="array" aca="1" ref="AA1122" ca="1">_xlfn.IFS(AA1121="", "",
AND(AA1121=last_payment_date, OR(MONTH(AA1121)&lt;&gt;12, DAY(AA1121)&lt;&gt;31) ), DATE(YEAR(AA1121), 12, 31),
AND(MONTH(AA1121)=12, DAY(AA1121)=31, AA1121&gt;=last_payment_date), "",
AND(MONTH(AA1121)=12, DAY(AA1121)&lt;&gt;31),  EOMONTH(AA1121,0),
AND(MONTH(AA1121)=12, DAY(AA1121)=31, $AH$14="Not end"),  EDATE(AA1120,1),
AND($AH$14="Not end"), EDATE(AA1121, 1),
AND($AH$14="End"), EOMONTH(AA1121, 1)
)</f>
        <v/>
      </c>
      <c r="AB1122" s="75" t="str" cm="1">
        <f t="array" aca="1" ref="AB1122" ca="1">_xlfn.IFS(AB1121="","",
AND(AB1121=last_rou_date), "",
AND($B$3="İllik"),DATE(YEAR(AB1121)+1,MONTH(AB1121),DAY(AB1121) ),
AND($B$3="Aylıq", $AH$14="Not end"), EDATE(AB1121,1),
AND($B$3="Aylıq", $AH$14="End"), EOMONTH(AB1121,1)
)</f>
        <v/>
      </c>
      <c r="AC1122" s="75" t="str" cm="1">
        <f t="array" aca="1" ref="AC1122" ca="1">_xlfn.IFS(
AND($AN$14="Not year_end", AC1121&gt;last_rou_date), "",
AND($AN$14="Year_end", AC1121&gt;=last_rou_date), "",
AND($AN$14="Year_end"), DATE(YEAR(AC1121+1), 12, 31),
AND($AN$14="Not year_end", MONTH(AC1121)=12, DAY(AC1121)=31), DATE(YEAR(AC1120)+1, MONTH(AC1120), DAY(AC1120)),
AND($AN$14="Not year_end", OR(MONTH(AC1121)&lt;&gt;12, DAY(AC1121)&lt;&gt;31) ), DATE(YEAR(AC1121), 12, 31)
)</f>
        <v/>
      </c>
      <c r="AD1122" s="75" t="str" cm="1">
        <f t="array" aca="1" ref="AD1122" ca="1">_xlfn.IFS(AD1121="", "",
AND(AD1121=last_rou_date, OR(MONTH(AD1121)&lt;&gt;12, DAY(AD1121)&lt;&gt;31) ), DATE(YEAR(AD1121), 12, 31),
AND(MONTH(AD1121)=12, DAY(AD1121)=31, AD1121&gt;=last_rou_date), "",
AND(MONTH(AD1121)=12, DAY(AD1121)&lt;&gt;31),  EOMONTH(AD1121,0),
AND(MONTH(AD1121)=12, DAY(AD1121)=31, $AH$14="Not end"),  EDATE(AD1120,1),
AND($AH$14="Not end"), EDATE(AD1121, 1),
AND($AH$14="End"), EOMONTH(AD1121, 1)
)</f>
        <v/>
      </c>
      <c r="AE1122" s="51" t="str" cm="1">
        <f t="array" ref="AE1122">_xlfn.IFS(W1122="", "",
AND(W1122&gt;0, W1122&lt;=$B$4, $C$2="İllik artım, faiz olaraq", $D$2&gt;0, $B$3="İllik"), $B$5*((1+$D$2)^(W1122-1)),
AND(W1122&gt;0, W1122&lt;=$B$4, $C$2="İllik artım, faiz olaraq", $D$2&gt;0, $B$3="Aylıq"), $B$5*((1+$D$2)^ROUNDDOWN((W1122-1)/12,0)),
AND(W1122=1, $C$2="Aşağıdakı kimi dəyişir", ), $B$5,
AND(W1122&gt;1, W1122&lt;=$B$4, $C$2="Aşağıdakı kimi dəyişir"), IFERROR(VLOOKUP(W1122, $C$4:$D$7, 2, FALSE), AE1121),
AND(W1122&gt;0, W1122&lt;=$B$4), $B$5,
TRUE,0 )</f>
        <v/>
      </c>
      <c r="AF1122" s="51" t="str">
        <f t="shared" ca="1" si="52"/>
        <v/>
      </c>
    </row>
    <row r="1123" spans="1:32" x14ac:dyDescent="0.4">
      <c r="A1123" s="13" t="str" cm="1">
        <f t="array" aca="1" ref="A1123" ca="1">_xlfn.IFS(
AND(SUMIFS(lease_table_interest_accruals, lease_table_dates, A1122)&gt;0, COUNTIFS($E$14:E1122, "Interest accrual", $A$14:A1122, A1122)=0),  A1122,
AND(SUMIFS(lease_table_payments, lease_table_dates, A1122)&gt;0, COUNTIFS($E$14:E1122, "Payment", $A$14:A1122, A1122)=0),  A1122,
AND(SUMIFS(rou_table_deprs, rou_table_dates, A1122)&gt;0, COUNTIFS($E$14:E1122, "Depreciation", $A$14:A1122, A1122)=0),  A1122,
TRUE,  IFERROR(INDEX(rou_table_dates,  MATCH(A1122, rou_table_dates)+1, ), "")
)</f>
        <v/>
      </c>
      <c r="B1123" s="1" t="str" cm="1">
        <f t="array" aca="1" ref="B1123" ca="1">_xlfn.IFS(
AND(E1123="Payment", A1123=$B$2), $AM$14,
E1123="Payment", $AM$15,
E1123="Interest accrual", $AM$18,
E1123="Depreciation", $AM$17,
TRUE, "")</f>
        <v/>
      </c>
      <c r="C1123" s="1" t="str" cm="1">
        <f t="array" aca="1" ref="C1123" ca="1">_xlfn.IFS(
E1123="Payment", $AM$19,
E1123="Interest accrual", $AM$15,
E1123="Depreciation", $AM$16,
TRUE, "")</f>
        <v/>
      </c>
      <c r="D1123" s="1" t="str" cm="1">
        <f t="array" aca="1" ref="D1123" ca="1">_xlfn.IFS(
E1123="Payment", _xlfn.XLOOKUP(A1123, lease_table_dates, lease_table_payments, 0, 0),
E1123="Interest accrual", _xlfn.XLOOKUP(A1123, lease_table_dates, lease_table_interest_accruals, 0, 0),
E1123="Depreciation", _xlfn.XLOOKUP(A1123, rou_table_dates, rou_table_deprs, 0, 0),
TRUE, ""
)</f>
        <v/>
      </c>
      <c r="E1123" s="7" t="str" cm="1">
        <f t="array" aca="1" ref="E1123" ca="1">_xlfn.IFS(
AND(SUMIFS(lease_table_interest_accruals, lease_table_dates, A1123)&gt;0, COUNTIFS($E$14:E1122, "Interest accrual", $A$14:A1122, A1123)=0), "Interest accrual",
AND(SUMIFS(lease_table_payments, lease_table_dates, A1123)&gt;0, COUNTIFS($E$14:E1122, "Payment", $A$14:A1122, A1123)=0), "Payment",
AND(SUMIFS(rou_table_deprs, rou_table_dates, A1123)&gt;0, COUNTIFS($E$14:E1122, "Depreciation", $A$14:A1122, A1123)=0), "Depreciation",
TRUE,  ""
)</f>
        <v/>
      </c>
      <c r="G1123" s="13" t="str" cm="1">
        <f t="array" aca="1" ref="G1123" ca="1">_xlfn.IFS(
AND($B$11="Hə", $B$3="İllik"), Z1123,
AND($B$11="Hə", $B$3="Aylıq"), AA1123,
$B$11="Yox", X1123)</f>
        <v/>
      </c>
      <c r="H1123" s="1" t="str" cm="1">
        <f t="array" aca="1" ref="H1123" ca="1">_xlfn.IFS( G1123="", "",
TRUE, ROUND( H1122+I1123-J1123, 2) )</f>
        <v/>
      </c>
      <c r="I1123" s="1" t="str" cm="1">
        <f t="array" aca="1" ref="I1123" ca="1">_xlfn.IFS(G1123="", "",
G1123=last_payment_date, (J1123-H1122),
 TRUE,  -  (H1122- H1122* (1+$B$6)^ (_xlfn.DAYS(G1123,G1122)/365) )
)</f>
        <v/>
      </c>
      <c r="J1123" s="1" t="str" cm="1">
        <f t="array" aca="1" ref="J1123" ca="1">_xlfn.IFS(G1123="", "",
TRUE, _xlfn.XLOOKUP(G1123,  payment_dates, payments,0,0)
)</f>
        <v/>
      </c>
      <c r="L1123" s="8" t="str" cm="1">
        <f t="array" aca="1" ref="L1123" ca="1">_xlfn.IFS(
AND($B$11="Hə", $B$3="İllik"), AC1123,
AND($B$11="Hə", $B$3="Aylıq"), AD1123,
$B$11="Yox", AB1123)</f>
        <v/>
      </c>
      <c r="M1123" s="1" t="str" cm="1">
        <f t="array" aca="1" ref="M1123" ca="1">_xlfn.IFS( L1123="", "",
(M1122-N1123)&lt;=0.5, 0,
TRUE,  M1122-N1123)</f>
        <v/>
      </c>
      <c r="N1123" s="7" t="str" cm="1">
        <f t="array" aca="1" ref="N1123" ca="1">_xlfn.IFS(
L1123="", "",
TRUE, MIN(M1122, ROUND($M$14/ (last_rou_date - $B$2) * (L1123-L1122), 2) )
)</f>
        <v/>
      </c>
      <c r="P1123" s="59" t="str">
        <f t="shared" ca="1" si="51"/>
        <v/>
      </c>
      <c r="Q1123" s="1" t="str" cm="1">
        <f t="array" aca="1" ref="Q1123" ca="1">_xlfn.IFS(P1123="","",
$B$11="Hə", _xlfn.XLOOKUP(DATE(P1123, 12, 31), rou_table_dates, rou_table_nbvs,0, 0),
TRUE,  MAX(0, ROUND($M$14 - $M$14/ (last_rou_date - $B$2) * (DATE(P1123,12,31) - $B$2), 2) )
)</f>
        <v/>
      </c>
      <c r="R1123" s="1" t="str" cm="1">
        <f t="array" aca="1" ref="R1123" ca="1">_xlfn.IFS(P1123="","",
$B$11="Hə", _xlfn.XLOOKUP(DATE(P1123, 12, 31), lease_table_dates, lease_table_balances,0, 0),
TRUE, IFERROR( XNPV($B$6, IF(payment_dates &gt;DATE(P1123, 12, 31), payments,  0),  IF(payment_dates &gt;DATE(P1123, 12, 31), payment_dates,  DATE(P1123, 12, 31))    ),0)
)</f>
        <v/>
      </c>
      <c r="S1123" s="1" t="str" cm="1">
        <f t="array" aca="1" ref="S1123" ca="1">_xlfn.IFS(P1123="","",
TRUE,  MIN( MIN(Q1122, $M$14), ROUND($M$14/ (last_rou_date - $B$2) * (DATE(P1123,12,31) - MAX($B$2, DATE(P1123-1, 12, 31))), 2) )
)</f>
        <v/>
      </c>
      <c r="T1123" s="7" t="str" cm="1">
        <f t="array" aca="1" ref="T1123" ca="1">_xlfn.IFS(P1123="", "",
ISTEXT(R1122), R1123- (H1123 - SUMIFS( lease_table_payments, lease_table_years, P1123) -$AG$14 ),
AND(ISNUMBER(R1122), R1123&lt;&gt;""),   R1123- (R1122 - SUMIFS( lease_table_payments, lease_table_years, P1123) )
)</f>
        <v/>
      </c>
      <c r="V1123" s="64">
        <f t="shared" si="53"/>
        <v>1110</v>
      </c>
      <c r="W1123" s="51" t="str" cm="1">
        <f t="array" ref="W1123">_xlfn.IFS(
OR(W1122=$B$4, W1122=""),"",
TRUE,W1122+1
)</f>
        <v/>
      </c>
      <c r="X1123" s="51" t="str" cm="1">
        <f t="array" ref="X1123">_xlfn.IFS(X1122="","",
W1123="", "",
AND($B$3="İllik"),DATE(YEAR(X1122)+1,MONTH(X1122),DAY(X1122) ),
AND($B$3="Aylıq", $AH$14="Not end"), EDATE(X1122,1),
AND($B$3="Aylıq", $AH$14="End"), EOMONTH(X1122,1)
)</f>
        <v/>
      </c>
      <c r="Y1123" s="51" t="str" cm="1">
        <f t="array" aca="1" ref="Y1123" ca="1">_xlfn.IFS(
AND($B$7="Dövrün əvvəlində", Y1122&lt;=last_rou_date), DATE(YEAR(Y1122)+1, 12, 31),
AND($B$7="Dövrün sonunda", Y1122&lt;=last_payment_date), DATE(YEAR(Y1122)+1, 12, 31),
TRUE, ""
)</f>
        <v/>
      </c>
      <c r="Z1123" s="75" t="str" cm="1">
        <f t="array" aca="1" ref="Z1123" ca="1">_xlfn.IFS(
AND($AN$14="Not year_end", Z1122&gt;last_payment_date), "",
AND($AN$14="Year_end", Z1122&gt;=last_payment_date), "",
AND($AN$14="Year_end"), DATE(YEAR(Z1122+1), 12, 31),
AND($AN$14="Not year_end", MONTH(Z1122)=12, DAY(Z1122)=31), DATE(YEAR(Z1121)+1, MONTH(Z1121), DAY(Z1121)),
AND($AN$14="Not year_end", OR(MONTH(Z1122)&lt;&gt;12, DAY(Z1122)&lt;&gt;31) ), DATE(YEAR(Z1122), 12, 31)
)</f>
        <v/>
      </c>
      <c r="AA1123" s="75" t="str" cm="1">
        <f t="array" aca="1" ref="AA1123" ca="1">_xlfn.IFS(AA1122="", "",
AND(AA1122=last_payment_date, OR(MONTH(AA1122)&lt;&gt;12, DAY(AA1122)&lt;&gt;31) ), DATE(YEAR(AA1122), 12, 31),
AND(MONTH(AA1122)=12, DAY(AA1122)=31, AA1122&gt;=last_payment_date), "",
AND(MONTH(AA1122)=12, DAY(AA1122)&lt;&gt;31),  EOMONTH(AA1122,0),
AND(MONTH(AA1122)=12, DAY(AA1122)=31, $AH$14="Not end"),  EDATE(AA1121,1),
AND($AH$14="Not end"), EDATE(AA1122, 1),
AND($AH$14="End"), EOMONTH(AA1122, 1)
)</f>
        <v/>
      </c>
      <c r="AB1123" s="75" t="str" cm="1">
        <f t="array" aca="1" ref="AB1123" ca="1">_xlfn.IFS(AB1122="","",
AND(AB1122=last_rou_date), "",
AND($B$3="İllik"),DATE(YEAR(AB1122)+1,MONTH(AB1122),DAY(AB1122) ),
AND($B$3="Aylıq", $AH$14="Not end"), EDATE(AB1122,1),
AND($B$3="Aylıq", $AH$14="End"), EOMONTH(AB1122,1)
)</f>
        <v/>
      </c>
      <c r="AC1123" s="75" t="str" cm="1">
        <f t="array" aca="1" ref="AC1123" ca="1">_xlfn.IFS(
AND($AN$14="Not year_end", AC1122&gt;last_rou_date), "",
AND($AN$14="Year_end", AC1122&gt;=last_rou_date), "",
AND($AN$14="Year_end"), DATE(YEAR(AC1122+1), 12, 31),
AND($AN$14="Not year_end", MONTH(AC1122)=12, DAY(AC1122)=31), DATE(YEAR(AC1121)+1, MONTH(AC1121), DAY(AC1121)),
AND($AN$14="Not year_end", OR(MONTH(AC1122)&lt;&gt;12, DAY(AC1122)&lt;&gt;31) ), DATE(YEAR(AC1122), 12, 31)
)</f>
        <v/>
      </c>
      <c r="AD1123" s="75" t="str" cm="1">
        <f t="array" aca="1" ref="AD1123" ca="1">_xlfn.IFS(AD1122="", "",
AND(AD1122=last_rou_date, OR(MONTH(AD1122)&lt;&gt;12, DAY(AD1122)&lt;&gt;31) ), DATE(YEAR(AD1122), 12, 31),
AND(MONTH(AD1122)=12, DAY(AD1122)=31, AD1122&gt;=last_rou_date), "",
AND(MONTH(AD1122)=12, DAY(AD1122)&lt;&gt;31),  EOMONTH(AD1122,0),
AND(MONTH(AD1122)=12, DAY(AD1122)=31, $AH$14="Not end"),  EDATE(AD1121,1),
AND($AH$14="Not end"), EDATE(AD1122, 1),
AND($AH$14="End"), EOMONTH(AD1122, 1)
)</f>
        <v/>
      </c>
      <c r="AE1123" s="51" t="str" cm="1">
        <f t="array" ref="AE1123">_xlfn.IFS(W1123="", "",
AND(W1123&gt;0, W1123&lt;=$B$4, $C$2="İllik artım, faiz olaraq", $D$2&gt;0, $B$3="İllik"), $B$5*((1+$D$2)^(W1123-1)),
AND(W1123&gt;0, W1123&lt;=$B$4, $C$2="İllik artım, faiz olaraq", $D$2&gt;0, $B$3="Aylıq"), $B$5*((1+$D$2)^ROUNDDOWN((W1123-1)/12,0)),
AND(W1123=1, $C$2="Aşağıdakı kimi dəyişir", ), $B$5,
AND(W1123&gt;1, W1123&lt;=$B$4, $C$2="Aşağıdakı kimi dəyişir"), IFERROR(VLOOKUP(W1123, $C$4:$D$7, 2, FALSE), AE1122),
AND(W1123&gt;0, W1123&lt;=$B$4), $B$5,
TRUE,0 )</f>
        <v/>
      </c>
      <c r="AF1123" s="51" t="str">
        <f t="shared" ca="1" si="52"/>
        <v/>
      </c>
    </row>
    <row r="1124" spans="1:32" x14ac:dyDescent="0.4">
      <c r="A1124" s="13" t="str" cm="1">
        <f t="array" aca="1" ref="A1124" ca="1">_xlfn.IFS(
AND(SUMIFS(lease_table_interest_accruals, lease_table_dates, A1123)&gt;0, COUNTIFS($E$14:E1123, "Interest accrual", $A$14:A1123, A1123)=0),  A1123,
AND(SUMIFS(lease_table_payments, lease_table_dates, A1123)&gt;0, COUNTIFS($E$14:E1123, "Payment", $A$14:A1123, A1123)=0),  A1123,
AND(SUMIFS(rou_table_deprs, rou_table_dates, A1123)&gt;0, COUNTIFS($E$14:E1123, "Depreciation", $A$14:A1123, A1123)=0),  A1123,
TRUE,  IFERROR(INDEX(rou_table_dates,  MATCH(A1123, rou_table_dates)+1, ), "")
)</f>
        <v/>
      </c>
      <c r="B1124" s="1" t="str" cm="1">
        <f t="array" aca="1" ref="B1124" ca="1">_xlfn.IFS(
AND(E1124="Payment", A1124=$B$2), $AM$14,
E1124="Payment", $AM$15,
E1124="Interest accrual", $AM$18,
E1124="Depreciation", $AM$17,
TRUE, "")</f>
        <v/>
      </c>
      <c r="C1124" s="1" t="str" cm="1">
        <f t="array" aca="1" ref="C1124" ca="1">_xlfn.IFS(
E1124="Payment", $AM$19,
E1124="Interest accrual", $AM$15,
E1124="Depreciation", $AM$16,
TRUE, "")</f>
        <v/>
      </c>
      <c r="D1124" s="1" t="str" cm="1">
        <f t="array" aca="1" ref="D1124" ca="1">_xlfn.IFS(
E1124="Payment", _xlfn.XLOOKUP(A1124, lease_table_dates, lease_table_payments, 0, 0),
E1124="Interest accrual", _xlfn.XLOOKUP(A1124, lease_table_dates, lease_table_interest_accruals, 0, 0),
E1124="Depreciation", _xlfn.XLOOKUP(A1124, rou_table_dates, rou_table_deprs, 0, 0),
TRUE, ""
)</f>
        <v/>
      </c>
      <c r="E1124" s="7" t="str" cm="1">
        <f t="array" aca="1" ref="E1124" ca="1">_xlfn.IFS(
AND(SUMIFS(lease_table_interest_accruals, lease_table_dates, A1124)&gt;0, COUNTIFS($E$14:E1123, "Interest accrual", $A$14:A1123, A1124)=0), "Interest accrual",
AND(SUMIFS(lease_table_payments, lease_table_dates, A1124)&gt;0, COUNTIFS($E$14:E1123, "Payment", $A$14:A1123, A1124)=0), "Payment",
AND(SUMIFS(rou_table_deprs, rou_table_dates, A1124)&gt;0, COUNTIFS($E$14:E1123, "Depreciation", $A$14:A1123, A1124)=0), "Depreciation",
TRUE,  ""
)</f>
        <v/>
      </c>
      <c r="G1124" s="13" t="str" cm="1">
        <f t="array" aca="1" ref="G1124" ca="1">_xlfn.IFS(
AND($B$11="Hə", $B$3="İllik"), Z1124,
AND($B$11="Hə", $B$3="Aylıq"), AA1124,
$B$11="Yox", X1124)</f>
        <v/>
      </c>
      <c r="H1124" s="1" t="str" cm="1">
        <f t="array" aca="1" ref="H1124" ca="1">_xlfn.IFS( G1124="", "",
TRUE, ROUND( H1123+I1124-J1124, 2) )</f>
        <v/>
      </c>
      <c r="I1124" s="1" t="str" cm="1">
        <f t="array" aca="1" ref="I1124" ca="1">_xlfn.IFS(G1124="", "",
G1124=last_payment_date, (J1124-H1123),
 TRUE,  -  (H1123- H1123* (1+$B$6)^ (_xlfn.DAYS(G1124,G1123)/365) )
)</f>
        <v/>
      </c>
      <c r="J1124" s="1" t="str" cm="1">
        <f t="array" aca="1" ref="J1124" ca="1">_xlfn.IFS(G1124="", "",
TRUE, _xlfn.XLOOKUP(G1124,  payment_dates, payments,0,0)
)</f>
        <v/>
      </c>
      <c r="L1124" s="8" t="str" cm="1">
        <f t="array" aca="1" ref="L1124" ca="1">_xlfn.IFS(
AND($B$11="Hə", $B$3="İllik"), AC1124,
AND($B$11="Hə", $B$3="Aylıq"), AD1124,
$B$11="Yox", AB1124)</f>
        <v/>
      </c>
      <c r="M1124" s="1" t="str" cm="1">
        <f t="array" aca="1" ref="M1124" ca="1">_xlfn.IFS( L1124="", "",
(M1123-N1124)&lt;=0.5, 0,
TRUE,  M1123-N1124)</f>
        <v/>
      </c>
      <c r="N1124" s="7" t="str" cm="1">
        <f t="array" aca="1" ref="N1124" ca="1">_xlfn.IFS(
L1124="", "",
TRUE, MIN(M1123, ROUND($M$14/ (last_rou_date - $B$2) * (L1124-L1123), 2) )
)</f>
        <v/>
      </c>
      <c r="P1124" s="59" t="str">
        <f t="shared" ca="1" si="51"/>
        <v/>
      </c>
      <c r="Q1124" s="1" t="str" cm="1">
        <f t="array" aca="1" ref="Q1124" ca="1">_xlfn.IFS(P1124="","",
$B$11="Hə", _xlfn.XLOOKUP(DATE(P1124, 12, 31), rou_table_dates, rou_table_nbvs,0, 0),
TRUE,  MAX(0, ROUND($M$14 - $M$14/ (last_rou_date - $B$2) * (DATE(P1124,12,31) - $B$2), 2) )
)</f>
        <v/>
      </c>
      <c r="R1124" s="1" t="str" cm="1">
        <f t="array" aca="1" ref="R1124" ca="1">_xlfn.IFS(P1124="","",
$B$11="Hə", _xlfn.XLOOKUP(DATE(P1124, 12, 31), lease_table_dates, lease_table_balances,0, 0),
TRUE, IFERROR( XNPV($B$6, IF(payment_dates &gt;DATE(P1124, 12, 31), payments,  0),  IF(payment_dates &gt;DATE(P1124, 12, 31), payment_dates,  DATE(P1124, 12, 31))    ),0)
)</f>
        <v/>
      </c>
      <c r="S1124" s="1" t="str" cm="1">
        <f t="array" aca="1" ref="S1124" ca="1">_xlfn.IFS(P1124="","",
TRUE,  MIN( MIN(Q1123, $M$14), ROUND($M$14/ (last_rou_date - $B$2) * (DATE(P1124,12,31) - MAX($B$2, DATE(P1124-1, 12, 31))), 2) )
)</f>
        <v/>
      </c>
      <c r="T1124" s="7" t="str" cm="1">
        <f t="array" aca="1" ref="T1124" ca="1">_xlfn.IFS(P1124="", "",
ISTEXT(R1123), R1124- (H1124 - SUMIFS( lease_table_payments, lease_table_years, P1124) -$AG$14 ),
AND(ISNUMBER(R1123), R1124&lt;&gt;""),   R1124- (R1123 - SUMIFS( lease_table_payments, lease_table_years, P1124) )
)</f>
        <v/>
      </c>
      <c r="V1124" s="64">
        <f t="shared" si="53"/>
        <v>1111</v>
      </c>
      <c r="W1124" s="51" t="str" cm="1">
        <f t="array" ref="W1124">_xlfn.IFS(
OR(W1123=$B$4, W1123=""),"",
TRUE,W1123+1
)</f>
        <v/>
      </c>
      <c r="X1124" s="51" t="str" cm="1">
        <f t="array" ref="X1124">_xlfn.IFS(X1123="","",
W1124="", "",
AND($B$3="İllik"),DATE(YEAR(X1123)+1,MONTH(X1123),DAY(X1123) ),
AND($B$3="Aylıq", $AH$14="Not end"), EDATE(X1123,1),
AND($B$3="Aylıq", $AH$14="End"), EOMONTH(X1123,1)
)</f>
        <v/>
      </c>
      <c r="Y1124" s="51" t="str" cm="1">
        <f t="array" aca="1" ref="Y1124" ca="1">_xlfn.IFS(
AND($B$7="Dövrün əvvəlində", Y1123&lt;=last_rou_date), DATE(YEAR(Y1123)+1, 12, 31),
AND($B$7="Dövrün sonunda", Y1123&lt;=last_payment_date), DATE(YEAR(Y1123)+1, 12, 31),
TRUE, ""
)</f>
        <v/>
      </c>
      <c r="Z1124" s="75" t="str" cm="1">
        <f t="array" aca="1" ref="Z1124" ca="1">_xlfn.IFS(
AND($AN$14="Not year_end", Z1123&gt;last_payment_date), "",
AND($AN$14="Year_end", Z1123&gt;=last_payment_date), "",
AND($AN$14="Year_end"), DATE(YEAR(Z1123+1), 12, 31),
AND($AN$14="Not year_end", MONTH(Z1123)=12, DAY(Z1123)=31), DATE(YEAR(Z1122)+1, MONTH(Z1122), DAY(Z1122)),
AND($AN$14="Not year_end", OR(MONTH(Z1123)&lt;&gt;12, DAY(Z1123)&lt;&gt;31) ), DATE(YEAR(Z1123), 12, 31)
)</f>
        <v/>
      </c>
      <c r="AA1124" s="75" t="str" cm="1">
        <f t="array" aca="1" ref="AA1124" ca="1">_xlfn.IFS(AA1123="", "",
AND(AA1123=last_payment_date, OR(MONTH(AA1123)&lt;&gt;12, DAY(AA1123)&lt;&gt;31) ), DATE(YEAR(AA1123), 12, 31),
AND(MONTH(AA1123)=12, DAY(AA1123)=31, AA1123&gt;=last_payment_date), "",
AND(MONTH(AA1123)=12, DAY(AA1123)&lt;&gt;31),  EOMONTH(AA1123,0),
AND(MONTH(AA1123)=12, DAY(AA1123)=31, $AH$14="Not end"),  EDATE(AA1122,1),
AND($AH$14="Not end"), EDATE(AA1123, 1),
AND($AH$14="End"), EOMONTH(AA1123, 1)
)</f>
        <v/>
      </c>
      <c r="AB1124" s="75" t="str" cm="1">
        <f t="array" aca="1" ref="AB1124" ca="1">_xlfn.IFS(AB1123="","",
AND(AB1123=last_rou_date), "",
AND($B$3="İllik"),DATE(YEAR(AB1123)+1,MONTH(AB1123),DAY(AB1123) ),
AND($B$3="Aylıq", $AH$14="Not end"), EDATE(AB1123,1),
AND($B$3="Aylıq", $AH$14="End"), EOMONTH(AB1123,1)
)</f>
        <v/>
      </c>
      <c r="AC1124" s="75" t="str" cm="1">
        <f t="array" aca="1" ref="AC1124" ca="1">_xlfn.IFS(
AND($AN$14="Not year_end", AC1123&gt;last_rou_date), "",
AND($AN$14="Year_end", AC1123&gt;=last_rou_date), "",
AND($AN$14="Year_end"), DATE(YEAR(AC1123+1), 12, 31),
AND($AN$14="Not year_end", MONTH(AC1123)=12, DAY(AC1123)=31), DATE(YEAR(AC1122)+1, MONTH(AC1122), DAY(AC1122)),
AND($AN$14="Not year_end", OR(MONTH(AC1123)&lt;&gt;12, DAY(AC1123)&lt;&gt;31) ), DATE(YEAR(AC1123), 12, 31)
)</f>
        <v/>
      </c>
      <c r="AD1124" s="75" t="str" cm="1">
        <f t="array" aca="1" ref="AD1124" ca="1">_xlfn.IFS(AD1123="", "",
AND(AD1123=last_rou_date, OR(MONTH(AD1123)&lt;&gt;12, DAY(AD1123)&lt;&gt;31) ), DATE(YEAR(AD1123), 12, 31),
AND(MONTH(AD1123)=12, DAY(AD1123)=31, AD1123&gt;=last_rou_date), "",
AND(MONTH(AD1123)=12, DAY(AD1123)&lt;&gt;31),  EOMONTH(AD1123,0),
AND(MONTH(AD1123)=12, DAY(AD1123)=31, $AH$14="Not end"),  EDATE(AD1122,1),
AND($AH$14="Not end"), EDATE(AD1123, 1),
AND($AH$14="End"), EOMONTH(AD1123, 1)
)</f>
        <v/>
      </c>
      <c r="AE1124" s="51" t="str" cm="1">
        <f t="array" ref="AE1124">_xlfn.IFS(W1124="", "",
AND(W1124&gt;0, W1124&lt;=$B$4, $C$2="İllik artım, faiz olaraq", $D$2&gt;0, $B$3="İllik"), $B$5*((1+$D$2)^(W1124-1)),
AND(W1124&gt;0, W1124&lt;=$B$4, $C$2="İllik artım, faiz olaraq", $D$2&gt;0, $B$3="Aylıq"), $B$5*((1+$D$2)^ROUNDDOWN((W1124-1)/12,0)),
AND(W1124=1, $C$2="Aşağıdakı kimi dəyişir", ), $B$5,
AND(W1124&gt;1, W1124&lt;=$B$4, $C$2="Aşağıdakı kimi dəyişir"), IFERROR(VLOOKUP(W1124, $C$4:$D$7, 2, FALSE), AE1123),
AND(W1124&gt;0, W1124&lt;=$B$4), $B$5,
TRUE,0 )</f>
        <v/>
      </c>
      <c r="AF1124" s="51" t="str">
        <f t="shared" ca="1" si="52"/>
        <v/>
      </c>
    </row>
    <row r="1125" spans="1:32" x14ac:dyDescent="0.4">
      <c r="A1125" s="13" t="str" cm="1">
        <f t="array" aca="1" ref="A1125" ca="1">_xlfn.IFS(
AND(SUMIFS(lease_table_interest_accruals, lease_table_dates, A1124)&gt;0, COUNTIFS($E$14:E1124, "Interest accrual", $A$14:A1124, A1124)=0),  A1124,
AND(SUMIFS(lease_table_payments, lease_table_dates, A1124)&gt;0, COUNTIFS($E$14:E1124, "Payment", $A$14:A1124, A1124)=0),  A1124,
AND(SUMIFS(rou_table_deprs, rou_table_dates, A1124)&gt;0, COUNTIFS($E$14:E1124, "Depreciation", $A$14:A1124, A1124)=0),  A1124,
TRUE,  IFERROR(INDEX(rou_table_dates,  MATCH(A1124, rou_table_dates)+1, ), "")
)</f>
        <v/>
      </c>
      <c r="B1125" s="1" t="str" cm="1">
        <f t="array" aca="1" ref="B1125" ca="1">_xlfn.IFS(
AND(E1125="Payment", A1125=$B$2), $AM$14,
E1125="Payment", $AM$15,
E1125="Interest accrual", $AM$18,
E1125="Depreciation", $AM$17,
TRUE, "")</f>
        <v/>
      </c>
      <c r="C1125" s="1" t="str" cm="1">
        <f t="array" aca="1" ref="C1125" ca="1">_xlfn.IFS(
E1125="Payment", $AM$19,
E1125="Interest accrual", $AM$15,
E1125="Depreciation", $AM$16,
TRUE, "")</f>
        <v/>
      </c>
      <c r="D1125" s="1" t="str" cm="1">
        <f t="array" aca="1" ref="D1125" ca="1">_xlfn.IFS(
E1125="Payment", _xlfn.XLOOKUP(A1125, lease_table_dates, lease_table_payments, 0, 0),
E1125="Interest accrual", _xlfn.XLOOKUP(A1125, lease_table_dates, lease_table_interest_accruals, 0, 0),
E1125="Depreciation", _xlfn.XLOOKUP(A1125, rou_table_dates, rou_table_deprs, 0, 0),
TRUE, ""
)</f>
        <v/>
      </c>
      <c r="E1125" s="7" t="str" cm="1">
        <f t="array" aca="1" ref="E1125" ca="1">_xlfn.IFS(
AND(SUMIFS(lease_table_interest_accruals, lease_table_dates, A1125)&gt;0, COUNTIFS($E$14:E1124, "Interest accrual", $A$14:A1124, A1125)=0), "Interest accrual",
AND(SUMIFS(lease_table_payments, lease_table_dates, A1125)&gt;0, COUNTIFS($E$14:E1124, "Payment", $A$14:A1124, A1125)=0), "Payment",
AND(SUMIFS(rou_table_deprs, rou_table_dates, A1125)&gt;0, COUNTIFS($E$14:E1124, "Depreciation", $A$14:A1124, A1125)=0), "Depreciation",
TRUE,  ""
)</f>
        <v/>
      </c>
      <c r="G1125" s="13" t="str" cm="1">
        <f t="array" aca="1" ref="G1125" ca="1">_xlfn.IFS(
AND($B$11="Hə", $B$3="İllik"), Z1125,
AND($B$11="Hə", $B$3="Aylıq"), AA1125,
$B$11="Yox", X1125)</f>
        <v/>
      </c>
      <c r="H1125" s="1" t="str" cm="1">
        <f t="array" aca="1" ref="H1125" ca="1">_xlfn.IFS( G1125="", "",
TRUE, ROUND( H1124+I1125-J1125, 2) )</f>
        <v/>
      </c>
      <c r="I1125" s="1" t="str" cm="1">
        <f t="array" aca="1" ref="I1125" ca="1">_xlfn.IFS(G1125="", "",
G1125=last_payment_date, (J1125-H1124),
 TRUE,  -  (H1124- H1124* (1+$B$6)^ (_xlfn.DAYS(G1125,G1124)/365) )
)</f>
        <v/>
      </c>
      <c r="J1125" s="1" t="str" cm="1">
        <f t="array" aca="1" ref="J1125" ca="1">_xlfn.IFS(G1125="", "",
TRUE, _xlfn.XLOOKUP(G1125,  payment_dates, payments,0,0)
)</f>
        <v/>
      </c>
      <c r="L1125" s="8" t="str" cm="1">
        <f t="array" aca="1" ref="L1125" ca="1">_xlfn.IFS(
AND($B$11="Hə", $B$3="İllik"), AC1125,
AND($B$11="Hə", $B$3="Aylıq"), AD1125,
$B$11="Yox", AB1125)</f>
        <v/>
      </c>
      <c r="M1125" s="1" t="str" cm="1">
        <f t="array" aca="1" ref="M1125" ca="1">_xlfn.IFS( L1125="", "",
(M1124-N1125)&lt;=0.5, 0,
TRUE,  M1124-N1125)</f>
        <v/>
      </c>
      <c r="N1125" s="7" t="str" cm="1">
        <f t="array" aca="1" ref="N1125" ca="1">_xlfn.IFS(
L1125="", "",
TRUE, MIN(M1124, ROUND($M$14/ (last_rou_date - $B$2) * (L1125-L1124), 2) )
)</f>
        <v/>
      </c>
      <c r="P1125" s="59" t="str">
        <f t="shared" ca="1" si="51"/>
        <v/>
      </c>
      <c r="Q1125" s="1" t="str" cm="1">
        <f t="array" aca="1" ref="Q1125" ca="1">_xlfn.IFS(P1125="","",
$B$11="Hə", _xlfn.XLOOKUP(DATE(P1125, 12, 31), rou_table_dates, rou_table_nbvs,0, 0),
TRUE,  MAX(0, ROUND($M$14 - $M$14/ (last_rou_date - $B$2) * (DATE(P1125,12,31) - $B$2), 2) )
)</f>
        <v/>
      </c>
      <c r="R1125" s="1" t="str" cm="1">
        <f t="array" aca="1" ref="R1125" ca="1">_xlfn.IFS(P1125="","",
$B$11="Hə", _xlfn.XLOOKUP(DATE(P1125, 12, 31), lease_table_dates, lease_table_balances,0, 0),
TRUE, IFERROR( XNPV($B$6, IF(payment_dates &gt;DATE(P1125, 12, 31), payments,  0),  IF(payment_dates &gt;DATE(P1125, 12, 31), payment_dates,  DATE(P1125, 12, 31))    ),0)
)</f>
        <v/>
      </c>
      <c r="S1125" s="1" t="str" cm="1">
        <f t="array" aca="1" ref="S1125" ca="1">_xlfn.IFS(P1125="","",
TRUE,  MIN( MIN(Q1124, $M$14), ROUND($M$14/ (last_rou_date - $B$2) * (DATE(P1125,12,31) - MAX($B$2, DATE(P1125-1, 12, 31))), 2) )
)</f>
        <v/>
      </c>
      <c r="T1125" s="7" t="str" cm="1">
        <f t="array" aca="1" ref="T1125" ca="1">_xlfn.IFS(P1125="", "",
ISTEXT(R1124), R1125- (H1125 - SUMIFS( lease_table_payments, lease_table_years, P1125) -$AG$14 ),
AND(ISNUMBER(R1124), R1125&lt;&gt;""),   R1125- (R1124 - SUMIFS( lease_table_payments, lease_table_years, P1125) )
)</f>
        <v/>
      </c>
      <c r="V1125" s="64">
        <f t="shared" si="53"/>
        <v>1112</v>
      </c>
      <c r="W1125" s="51" t="str" cm="1">
        <f t="array" ref="W1125">_xlfn.IFS(
OR(W1124=$B$4, W1124=""),"",
TRUE,W1124+1
)</f>
        <v/>
      </c>
      <c r="X1125" s="51" t="str" cm="1">
        <f t="array" ref="X1125">_xlfn.IFS(X1124="","",
W1125="", "",
AND($B$3="İllik"),DATE(YEAR(X1124)+1,MONTH(X1124),DAY(X1124) ),
AND($B$3="Aylıq", $AH$14="Not end"), EDATE(X1124,1),
AND($B$3="Aylıq", $AH$14="End"), EOMONTH(X1124,1)
)</f>
        <v/>
      </c>
      <c r="Y1125" s="51" t="str" cm="1">
        <f t="array" aca="1" ref="Y1125" ca="1">_xlfn.IFS(
AND($B$7="Dövrün əvvəlində", Y1124&lt;=last_rou_date), DATE(YEAR(Y1124)+1, 12, 31),
AND($B$7="Dövrün sonunda", Y1124&lt;=last_payment_date), DATE(YEAR(Y1124)+1, 12, 31),
TRUE, ""
)</f>
        <v/>
      </c>
      <c r="Z1125" s="75" t="str" cm="1">
        <f t="array" aca="1" ref="Z1125" ca="1">_xlfn.IFS(
AND($AN$14="Not year_end", Z1124&gt;last_payment_date), "",
AND($AN$14="Year_end", Z1124&gt;=last_payment_date), "",
AND($AN$14="Year_end"), DATE(YEAR(Z1124+1), 12, 31),
AND($AN$14="Not year_end", MONTH(Z1124)=12, DAY(Z1124)=31), DATE(YEAR(Z1123)+1, MONTH(Z1123), DAY(Z1123)),
AND($AN$14="Not year_end", OR(MONTH(Z1124)&lt;&gt;12, DAY(Z1124)&lt;&gt;31) ), DATE(YEAR(Z1124), 12, 31)
)</f>
        <v/>
      </c>
      <c r="AA1125" s="75" t="str" cm="1">
        <f t="array" aca="1" ref="AA1125" ca="1">_xlfn.IFS(AA1124="", "",
AND(AA1124=last_payment_date, OR(MONTH(AA1124)&lt;&gt;12, DAY(AA1124)&lt;&gt;31) ), DATE(YEAR(AA1124), 12, 31),
AND(MONTH(AA1124)=12, DAY(AA1124)=31, AA1124&gt;=last_payment_date), "",
AND(MONTH(AA1124)=12, DAY(AA1124)&lt;&gt;31),  EOMONTH(AA1124,0),
AND(MONTH(AA1124)=12, DAY(AA1124)=31, $AH$14="Not end"),  EDATE(AA1123,1),
AND($AH$14="Not end"), EDATE(AA1124, 1),
AND($AH$14="End"), EOMONTH(AA1124, 1)
)</f>
        <v/>
      </c>
      <c r="AB1125" s="75" t="str" cm="1">
        <f t="array" aca="1" ref="AB1125" ca="1">_xlfn.IFS(AB1124="","",
AND(AB1124=last_rou_date), "",
AND($B$3="İllik"),DATE(YEAR(AB1124)+1,MONTH(AB1124),DAY(AB1124) ),
AND($B$3="Aylıq", $AH$14="Not end"), EDATE(AB1124,1),
AND($B$3="Aylıq", $AH$14="End"), EOMONTH(AB1124,1)
)</f>
        <v/>
      </c>
      <c r="AC1125" s="75" t="str" cm="1">
        <f t="array" aca="1" ref="AC1125" ca="1">_xlfn.IFS(
AND($AN$14="Not year_end", AC1124&gt;last_rou_date), "",
AND($AN$14="Year_end", AC1124&gt;=last_rou_date), "",
AND($AN$14="Year_end"), DATE(YEAR(AC1124+1), 12, 31),
AND($AN$14="Not year_end", MONTH(AC1124)=12, DAY(AC1124)=31), DATE(YEAR(AC1123)+1, MONTH(AC1123), DAY(AC1123)),
AND($AN$14="Not year_end", OR(MONTH(AC1124)&lt;&gt;12, DAY(AC1124)&lt;&gt;31) ), DATE(YEAR(AC1124), 12, 31)
)</f>
        <v/>
      </c>
      <c r="AD1125" s="75" t="str" cm="1">
        <f t="array" aca="1" ref="AD1125" ca="1">_xlfn.IFS(AD1124="", "",
AND(AD1124=last_rou_date, OR(MONTH(AD1124)&lt;&gt;12, DAY(AD1124)&lt;&gt;31) ), DATE(YEAR(AD1124), 12, 31),
AND(MONTH(AD1124)=12, DAY(AD1124)=31, AD1124&gt;=last_rou_date), "",
AND(MONTH(AD1124)=12, DAY(AD1124)&lt;&gt;31),  EOMONTH(AD1124,0),
AND(MONTH(AD1124)=12, DAY(AD1124)=31, $AH$14="Not end"),  EDATE(AD1123,1),
AND($AH$14="Not end"), EDATE(AD1124, 1),
AND($AH$14="End"), EOMONTH(AD1124, 1)
)</f>
        <v/>
      </c>
      <c r="AE1125" s="51" t="str" cm="1">
        <f t="array" ref="AE1125">_xlfn.IFS(W1125="", "",
AND(W1125&gt;0, W1125&lt;=$B$4, $C$2="İllik artım, faiz olaraq", $D$2&gt;0, $B$3="İllik"), $B$5*((1+$D$2)^(W1125-1)),
AND(W1125&gt;0, W1125&lt;=$B$4, $C$2="İllik artım, faiz olaraq", $D$2&gt;0, $B$3="Aylıq"), $B$5*((1+$D$2)^ROUNDDOWN((W1125-1)/12,0)),
AND(W1125=1, $C$2="Aşağıdakı kimi dəyişir", ), $B$5,
AND(W1125&gt;1, W1125&lt;=$B$4, $C$2="Aşağıdakı kimi dəyişir"), IFERROR(VLOOKUP(W1125, $C$4:$D$7, 2, FALSE), AE1124),
AND(W1125&gt;0, W1125&lt;=$B$4), $B$5,
TRUE,0 )</f>
        <v/>
      </c>
      <c r="AF1125" s="51" t="str">
        <f t="shared" ca="1" si="52"/>
        <v/>
      </c>
    </row>
    <row r="1126" spans="1:32" x14ac:dyDescent="0.4">
      <c r="A1126" s="13" t="str" cm="1">
        <f t="array" aca="1" ref="A1126" ca="1">_xlfn.IFS(
AND(SUMIFS(lease_table_interest_accruals, lease_table_dates, A1125)&gt;0, COUNTIFS($E$14:E1125, "Interest accrual", $A$14:A1125, A1125)=0),  A1125,
AND(SUMIFS(lease_table_payments, lease_table_dates, A1125)&gt;0, COUNTIFS($E$14:E1125, "Payment", $A$14:A1125, A1125)=0),  A1125,
AND(SUMIFS(rou_table_deprs, rou_table_dates, A1125)&gt;0, COUNTIFS($E$14:E1125, "Depreciation", $A$14:A1125, A1125)=0),  A1125,
TRUE,  IFERROR(INDEX(rou_table_dates,  MATCH(A1125, rou_table_dates)+1, ), "")
)</f>
        <v/>
      </c>
      <c r="B1126" s="1" t="str" cm="1">
        <f t="array" aca="1" ref="B1126" ca="1">_xlfn.IFS(
AND(E1126="Payment", A1126=$B$2), $AM$14,
E1126="Payment", $AM$15,
E1126="Interest accrual", $AM$18,
E1126="Depreciation", $AM$17,
TRUE, "")</f>
        <v/>
      </c>
      <c r="C1126" s="1" t="str" cm="1">
        <f t="array" aca="1" ref="C1126" ca="1">_xlfn.IFS(
E1126="Payment", $AM$19,
E1126="Interest accrual", $AM$15,
E1126="Depreciation", $AM$16,
TRUE, "")</f>
        <v/>
      </c>
      <c r="D1126" s="1" t="str" cm="1">
        <f t="array" aca="1" ref="D1126" ca="1">_xlfn.IFS(
E1126="Payment", _xlfn.XLOOKUP(A1126, lease_table_dates, lease_table_payments, 0, 0),
E1126="Interest accrual", _xlfn.XLOOKUP(A1126, lease_table_dates, lease_table_interest_accruals, 0, 0),
E1126="Depreciation", _xlfn.XLOOKUP(A1126, rou_table_dates, rou_table_deprs, 0, 0),
TRUE, ""
)</f>
        <v/>
      </c>
      <c r="E1126" s="7" t="str" cm="1">
        <f t="array" aca="1" ref="E1126" ca="1">_xlfn.IFS(
AND(SUMIFS(lease_table_interest_accruals, lease_table_dates, A1126)&gt;0, COUNTIFS($E$14:E1125, "Interest accrual", $A$14:A1125, A1126)=0), "Interest accrual",
AND(SUMIFS(lease_table_payments, lease_table_dates, A1126)&gt;0, COUNTIFS($E$14:E1125, "Payment", $A$14:A1125, A1126)=0), "Payment",
AND(SUMIFS(rou_table_deprs, rou_table_dates, A1126)&gt;0, COUNTIFS($E$14:E1125, "Depreciation", $A$14:A1125, A1126)=0), "Depreciation",
TRUE,  ""
)</f>
        <v/>
      </c>
      <c r="G1126" s="13" t="str" cm="1">
        <f t="array" aca="1" ref="G1126" ca="1">_xlfn.IFS(
AND($B$11="Hə", $B$3="İllik"), Z1126,
AND($B$11="Hə", $B$3="Aylıq"), AA1126,
$B$11="Yox", X1126)</f>
        <v/>
      </c>
      <c r="H1126" s="1" t="str" cm="1">
        <f t="array" aca="1" ref="H1126" ca="1">_xlfn.IFS( G1126="", "",
TRUE, ROUND( H1125+I1126-J1126, 2) )</f>
        <v/>
      </c>
      <c r="I1126" s="1" t="str" cm="1">
        <f t="array" aca="1" ref="I1126" ca="1">_xlfn.IFS(G1126="", "",
G1126=last_payment_date, (J1126-H1125),
 TRUE,  -  (H1125- H1125* (1+$B$6)^ (_xlfn.DAYS(G1126,G1125)/365) )
)</f>
        <v/>
      </c>
      <c r="J1126" s="1" t="str" cm="1">
        <f t="array" aca="1" ref="J1126" ca="1">_xlfn.IFS(G1126="", "",
TRUE, _xlfn.XLOOKUP(G1126,  payment_dates, payments,0,0)
)</f>
        <v/>
      </c>
      <c r="L1126" s="8" t="str" cm="1">
        <f t="array" aca="1" ref="L1126" ca="1">_xlfn.IFS(
AND($B$11="Hə", $B$3="İllik"), AC1126,
AND($B$11="Hə", $B$3="Aylıq"), AD1126,
$B$11="Yox", AB1126)</f>
        <v/>
      </c>
      <c r="M1126" s="1" t="str" cm="1">
        <f t="array" aca="1" ref="M1126" ca="1">_xlfn.IFS( L1126="", "",
(M1125-N1126)&lt;=0.5, 0,
TRUE,  M1125-N1126)</f>
        <v/>
      </c>
      <c r="N1126" s="7" t="str" cm="1">
        <f t="array" aca="1" ref="N1126" ca="1">_xlfn.IFS(
L1126="", "",
TRUE, MIN(M1125, ROUND($M$14/ (last_rou_date - $B$2) * (L1126-L1125), 2) )
)</f>
        <v/>
      </c>
      <c r="P1126" s="59" t="str">
        <f t="shared" ca="1" si="51"/>
        <v/>
      </c>
      <c r="Q1126" s="1" t="str" cm="1">
        <f t="array" aca="1" ref="Q1126" ca="1">_xlfn.IFS(P1126="","",
$B$11="Hə", _xlfn.XLOOKUP(DATE(P1126, 12, 31), rou_table_dates, rou_table_nbvs,0, 0),
TRUE,  MAX(0, ROUND($M$14 - $M$14/ (last_rou_date - $B$2) * (DATE(P1126,12,31) - $B$2), 2) )
)</f>
        <v/>
      </c>
      <c r="R1126" s="1" t="str" cm="1">
        <f t="array" aca="1" ref="R1126" ca="1">_xlfn.IFS(P1126="","",
$B$11="Hə", _xlfn.XLOOKUP(DATE(P1126, 12, 31), lease_table_dates, lease_table_balances,0, 0),
TRUE, IFERROR( XNPV($B$6, IF(payment_dates &gt;DATE(P1126, 12, 31), payments,  0),  IF(payment_dates &gt;DATE(P1126, 12, 31), payment_dates,  DATE(P1126, 12, 31))    ),0)
)</f>
        <v/>
      </c>
      <c r="S1126" s="1" t="str" cm="1">
        <f t="array" aca="1" ref="S1126" ca="1">_xlfn.IFS(P1126="","",
TRUE,  MIN( MIN(Q1125, $M$14), ROUND($M$14/ (last_rou_date - $B$2) * (DATE(P1126,12,31) - MAX($B$2, DATE(P1126-1, 12, 31))), 2) )
)</f>
        <v/>
      </c>
      <c r="T1126" s="7" t="str" cm="1">
        <f t="array" aca="1" ref="T1126" ca="1">_xlfn.IFS(P1126="", "",
ISTEXT(R1125), R1126- (H1126 - SUMIFS( lease_table_payments, lease_table_years, P1126) -$AG$14 ),
AND(ISNUMBER(R1125), R1126&lt;&gt;""),   R1126- (R1125 - SUMIFS( lease_table_payments, lease_table_years, P1126) )
)</f>
        <v/>
      </c>
      <c r="V1126" s="64">
        <f t="shared" si="53"/>
        <v>1113</v>
      </c>
      <c r="W1126" s="51" t="str" cm="1">
        <f t="array" ref="W1126">_xlfn.IFS(
OR(W1125=$B$4, W1125=""),"",
TRUE,W1125+1
)</f>
        <v/>
      </c>
      <c r="X1126" s="51" t="str" cm="1">
        <f t="array" ref="X1126">_xlfn.IFS(X1125="","",
W1126="", "",
AND($B$3="İllik"),DATE(YEAR(X1125)+1,MONTH(X1125),DAY(X1125) ),
AND($B$3="Aylıq", $AH$14="Not end"), EDATE(X1125,1),
AND($B$3="Aylıq", $AH$14="End"), EOMONTH(X1125,1)
)</f>
        <v/>
      </c>
      <c r="Y1126" s="51" t="str" cm="1">
        <f t="array" aca="1" ref="Y1126" ca="1">_xlfn.IFS(
AND($B$7="Dövrün əvvəlində", Y1125&lt;=last_rou_date), DATE(YEAR(Y1125)+1, 12, 31),
AND($B$7="Dövrün sonunda", Y1125&lt;=last_payment_date), DATE(YEAR(Y1125)+1, 12, 31),
TRUE, ""
)</f>
        <v/>
      </c>
      <c r="Z1126" s="75" t="str" cm="1">
        <f t="array" aca="1" ref="Z1126" ca="1">_xlfn.IFS(
AND($AN$14="Not year_end", Z1125&gt;last_payment_date), "",
AND($AN$14="Year_end", Z1125&gt;=last_payment_date), "",
AND($AN$14="Year_end"), DATE(YEAR(Z1125+1), 12, 31),
AND($AN$14="Not year_end", MONTH(Z1125)=12, DAY(Z1125)=31), DATE(YEAR(Z1124)+1, MONTH(Z1124), DAY(Z1124)),
AND($AN$14="Not year_end", OR(MONTH(Z1125)&lt;&gt;12, DAY(Z1125)&lt;&gt;31) ), DATE(YEAR(Z1125), 12, 31)
)</f>
        <v/>
      </c>
      <c r="AA1126" s="75" t="str" cm="1">
        <f t="array" aca="1" ref="AA1126" ca="1">_xlfn.IFS(AA1125="", "",
AND(AA1125=last_payment_date, OR(MONTH(AA1125)&lt;&gt;12, DAY(AA1125)&lt;&gt;31) ), DATE(YEAR(AA1125), 12, 31),
AND(MONTH(AA1125)=12, DAY(AA1125)=31, AA1125&gt;=last_payment_date), "",
AND(MONTH(AA1125)=12, DAY(AA1125)&lt;&gt;31),  EOMONTH(AA1125,0),
AND(MONTH(AA1125)=12, DAY(AA1125)=31, $AH$14="Not end"),  EDATE(AA1124,1),
AND($AH$14="Not end"), EDATE(AA1125, 1),
AND($AH$14="End"), EOMONTH(AA1125, 1)
)</f>
        <v/>
      </c>
      <c r="AB1126" s="75" t="str" cm="1">
        <f t="array" aca="1" ref="AB1126" ca="1">_xlfn.IFS(AB1125="","",
AND(AB1125=last_rou_date), "",
AND($B$3="İllik"),DATE(YEAR(AB1125)+1,MONTH(AB1125),DAY(AB1125) ),
AND($B$3="Aylıq", $AH$14="Not end"), EDATE(AB1125,1),
AND($B$3="Aylıq", $AH$14="End"), EOMONTH(AB1125,1)
)</f>
        <v/>
      </c>
      <c r="AC1126" s="75" t="str" cm="1">
        <f t="array" aca="1" ref="AC1126" ca="1">_xlfn.IFS(
AND($AN$14="Not year_end", AC1125&gt;last_rou_date), "",
AND($AN$14="Year_end", AC1125&gt;=last_rou_date), "",
AND($AN$14="Year_end"), DATE(YEAR(AC1125+1), 12, 31),
AND($AN$14="Not year_end", MONTH(AC1125)=12, DAY(AC1125)=31), DATE(YEAR(AC1124)+1, MONTH(AC1124), DAY(AC1124)),
AND($AN$14="Not year_end", OR(MONTH(AC1125)&lt;&gt;12, DAY(AC1125)&lt;&gt;31) ), DATE(YEAR(AC1125), 12, 31)
)</f>
        <v/>
      </c>
      <c r="AD1126" s="75" t="str" cm="1">
        <f t="array" aca="1" ref="AD1126" ca="1">_xlfn.IFS(AD1125="", "",
AND(AD1125=last_rou_date, OR(MONTH(AD1125)&lt;&gt;12, DAY(AD1125)&lt;&gt;31) ), DATE(YEAR(AD1125), 12, 31),
AND(MONTH(AD1125)=12, DAY(AD1125)=31, AD1125&gt;=last_rou_date), "",
AND(MONTH(AD1125)=12, DAY(AD1125)&lt;&gt;31),  EOMONTH(AD1125,0),
AND(MONTH(AD1125)=12, DAY(AD1125)=31, $AH$14="Not end"),  EDATE(AD1124,1),
AND($AH$14="Not end"), EDATE(AD1125, 1),
AND($AH$14="End"), EOMONTH(AD1125, 1)
)</f>
        <v/>
      </c>
      <c r="AE1126" s="51" t="str" cm="1">
        <f t="array" ref="AE1126">_xlfn.IFS(W1126="", "",
AND(W1126&gt;0, W1126&lt;=$B$4, $C$2="İllik artım, faiz olaraq", $D$2&gt;0, $B$3="İllik"), $B$5*((1+$D$2)^(W1126-1)),
AND(W1126&gt;0, W1126&lt;=$B$4, $C$2="İllik artım, faiz olaraq", $D$2&gt;0, $B$3="Aylıq"), $B$5*((1+$D$2)^ROUNDDOWN((W1126-1)/12,0)),
AND(W1126=1, $C$2="Aşağıdakı kimi dəyişir", ), $B$5,
AND(W1126&gt;1, W1126&lt;=$B$4, $C$2="Aşağıdakı kimi dəyişir"), IFERROR(VLOOKUP(W1126, $C$4:$D$7, 2, FALSE), AE1125),
AND(W1126&gt;0, W1126&lt;=$B$4), $B$5,
TRUE,0 )</f>
        <v/>
      </c>
      <c r="AF1126" s="51" t="str">
        <f t="shared" ca="1" si="52"/>
        <v/>
      </c>
    </row>
    <row r="1127" spans="1:32" x14ac:dyDescent="0.4">
      <c r="A1127" s="13" t="str" cm="1">
        <f t="array" aca="1" ref="A1127" ca="1">_xlfn.IFS(
AND(SUMIFS(lease_table_interest_accruals, lease_table_dates, A1126)&gt;0, COUNTIFS($E$14:E1126, "Interest accrual", $A$14:A1126, A1126)=0),  A1126,
AND(SUMIFS(lease_table_payments, lease_table_dates, A1126)&gt;0, COUNTIFS($E$14:E1126, "Payment", $A$14:A1126, A1126)=0),  A1126,
AND(SUMIFS(rou_table_deprs, rou_table_dates, A1126)&gt;0, COUNTIFS($E$14:E1126, "Depreciation", $A$14:A1126, A1126)=0),  A1126,
TRUE,  IFERROR(INDEX(rou_table_dates,  MATCH(A1126, rou_table_dates)+1, ), "")
)</f>
        <v/>
      </c>
      <c r="B1127" s="1" t="str" cm="1">
        <f t="array" aca="1" ref="B1127" ca="1">_xlfn.IFS(
AND(E1127="Payment", A1127=$B$2), $AM$14,
E1127="Payment", $AM$15,
E1127="Interest accrual", $AM$18,
E1127="Depreciation", $AM$17,
TRUE, "")</f>
        <v/>
      </c>
      <c r="C1127" s="1" t="str" cm="1">
        <f t="array" aca="1" ref="C1127" ca="1">_xlfn.IFS(
E1127="Payment", $AM$19,
E1127="Interest accrual", $AM$15,
E1127="Depreciation", $AM$16,
TRUE, "")</f>
        <v/>
      </c>
      <c r="D1127" s="1" t="str" cm="1">
        <f t="array" aca="1" ref="D1127" ca="1">_xlfn.IFS(
E1127="Payment", _xlfn.XLOOKUP(A1127, lease_table_dates, lease_table_payments, 0, 0),
E1127="Interest accrual", _xlfn.XLOOKUP(A1127, lease_table_dates, lease_table_interest_accruals, 0, 0),
E1127="Depreciation", _xlfn.XLOOKUP(A1127, rou_table_dates, rou_table_deprs, 0, 0),
TRUE, ""
)</f>
        <v/>
      </c>
      <c r="E1127" s="7" t="str" cm="1">
        <f t="array" aca="1" ref="E1127" ca="1">_xlfn.IFS(
AND(SUMIFS(lease_table_interest_accruals, lease_table_dates, A1127)&gt;0, COUNTIFS($E$14:E1126, "Interest accrual", $A$14:A1126, A1127)=0), "Interest accrual",
AND(SUMIFS(lease_table_payments, lease_table_dates, A1127)&gt;0, COUNTIFS($E$14:E1126, "Payment", $A$14:A1126, A1127)=0), "Payment",
AND(SUMIFS(rou_table_deprs, rou_table_dates, A1127)&gt;0, COUNTIFS($E$14:E1126, "Depreciation", $A$14:A1126, A1127)=0), "Depreciation",
TRUE,  ""
)</f>
        <v/>
      </c>
      <c r="G1127" s="13" t="str" cm="1">
        <f t="array" aca="1" ref="G1127" ca="1">_xlfn.IFS(
AND($B$11="Hə", $B$3="İllik"), Z1127,
AND($B$11="Hə", $B$3="Aylıq"), AA1127,
$B$11="Yox", X1127)</f>
        <v/>
      </c>
      <c r="H1127" s="1" t="str" cm="1">
        <f t="array" aca="1" ref="H1127" ca="1">_xlfn.IFS( G1127="", "",
TRUE, ROUND( H1126+I1127-J1127, 2) )</f>
        <v/>
      </c>
      <c r="I1127" s="1" t="str" cm="1">
        <f t="array" aca="1" ref="I1127" ca="1">_xlfn.IFS(G1127="", "",
G1127=last_payment_date, (J1127-H1126),
 TRUE,  -  (H1126- H1126* (1+$B$6)^ (_xlfn.DAYS(G1127,G1126)/365) )
)</f>
        <v/>
      </c>
      <c r="J1127" s="1" t="str" cm="1">
        <f t="array" aca="1" ref="J1127" ca="1">_xlfn.IFS(G1127="", "",
TRUE, _xlfn.XLOOKUP(G1127,  payment_dates, payments,0,0)
)</f>
        <v/>
      </c>
      <c r="L1127" s="8" t="str" cm="1">
        <f t="array" aca="1" ref="L1127" ca="1">_xlfn.IFS(
AND($B$11="Hə", $B$3="İllik"), AC1127,
AND($B$11="Hə", $B$3="Aylıq"), AD1127,
$B$11="Yox", AB1127)</f>
        <v/>
      </c>
      <c r="M1127" s="1" t="str" cm="1">
        <f t="array" aca="1" ref="M1127" ca="1">_xlfn.IFS( L1127="", "",
(M1126-N1127)&lt;=0.5, 0,
TRUE,  M1126-N1127)</f>
        <v/>
      </c>
      <c r="N1127" s="7" t="str" cm="1">
        <f t="array" aca="1" ref="N1127" ca="1">_xlfn.IFS(
L1127="", "",
TRUE, MIN(M1126, ROUND($M$14/ (last_rou_date - $B$2) * (L1127-L1126), 2) )
)</f>
        <v/>
      </c>
      <c r="P1127" s="59" t="str">
        <f t="shared" ca="1" si="51"/>
        <v/>
      </c>
      <c r="Q1127" s="1" t="str" cm="1">
        <f t="array" aca="1" ref="Q1127" ca="1">_xlfn.IFS(P1127="","",
$B$11="Hə", _xlfn.XLOOKUP(DATE(P1127, 12, 31), rou_table_dates, rou_table_nbvs,0, 0),
TRUE,  MAX(0, ROUND($M$14 - $M$14/ (last_rou_date - $B$2) * (DATE(P1127,12,31) - $B$2), 2) )
)</f>
        <v/>
      </c>
      <c r="R1127" s="1" t="str" cm="1">
        <f t="array" aca="1" ref="R1127" ca="1">_xlfn.IFS(P1127="","",
$B$11="Hə", _xlfn.XLOOKUP(DATE(P1127, 12, 31), lease_table_dates, lease_table_balances,0, 0),
TRUE, IFERROR( XNPV($B$6, IF(payment_dates &gt;DATE(P1127, 12, 31), payments,  0),  IF(payment_dates &gt;DATE(P1127, 12, 31), payment_dates,  DATE(P1127, 12, 31))    ),0)
)</f>
        <v/>
      </c>
      <c r="S1127" s="1" t="str" cm="1">
        <f t="array" aca="1" ref="S1127" ca="1">_xlfn.IFS(P1127="","",
TRUE,  MIN( MIN(Q1126, $M$14), ROUND($M$14/ (last_rou_date - $B$2) * (DATE(P1127,12,31) - MAX($B$2, DATE(P1127-1, 12, 31))), 2) )
)</f>
        <v/>
      </c>
      <c r="T1127" s="7" t="str" cm="1">
        <f t="array" aca="1" ref="T1127" ca="1">_xlfn.IFS(P1127="", "",
ISTEXT(R1126), R1127- (H1127 - SUMIFS( lease_table_payments, lease_table_years, P1127) -$AG$14 ),
AND(ISNUMBER(R1126), R1127&lt;&gt;""),   R1127- (R1126 - SUMIFS( lease_table_payments, lease_table_years, P1127) )
)</f>
        <v/>
      </c>
      <c r="V1127" s="64">
        <f t="shared" si="53"/>
        <v>1114</v>
      </c>
      <c r="W1127" s="51" t="str" cm="1">
        <f t="array" ref="W1127">_xlfn.IFS(
OR(W1126=$B$4, W1126=""),"",
TRUE,W1126+1
)</f>
        <v/>
      </c>
      <c r="X1127" s="51" t="str" cm="1">
        <f t="array" ref="X1127">_xlfn.IFS(X1126="","",
W1127="", "",
AND($B$3="İllik"),DATE(YEAR(X1126)+1,MONTH(X1126),DAY(X1126) ),
AND($B$3="Aylıq", $AH$14="Not end"), EDATE(X1126,1),
AND($B$3="Aylıq", $AH$14="End"), EOMONTH(X1126,1)
)</f>
        <v/>
      </c>
      <c r="Y1127" s="51" t="str" cm="1">
        <f t="array" aca="1" ref="Y1127" ca="1">_xlfn.IFS(
AND($B$7="Dövrün əvvəlində", Y1126&lt;=last_rou_date), DATE(YEAR(Y1126)+1, 12, 31),
AND($B$7="Dövrün sonunda", Y1126&lt;=last_payment_date), DATE(YEAR(Y1126)+1, 12, 31),
TRUE, ""
)</f>
        <v/>
      </c>
      <c r="Z1127" s="75" t="str" cm="1">
        <f t="array" aca="1" ref="Z1127" ca="1">_xlfn.IFS(
AND($AN$14="Not year_end", Z1126&gt;last_payment_date), "",
AND($AN$14="Year_end", Z1126&gt;=last_payment_date), "",
AND($AN$14="Year_end"), DATE(YEAR(Z1126+1), 12, 31),
AND($AN$14="Not year_end", MONTH(Z1126)=12, DAY(Z1126)=31), DATE(YEAR(Z1125)+1, MONTH(Z1125), DAY(Z1125)),
AND($AN$14="Not year_end", OR(MONTH(Z1126)&lt;&gt;12, DAY(Z1126)&lt;&gt;31) ), DATE(YEAR(Z1126), 12, 31)
)</f>
        <v/>
      </c>
      <c r="AA1127" s="75" t="str" cm="1">
        <f t="array" aca="1" ref="AA1127" ca="1">_xlfn.IFS(AA1126="", "",
AND(AA1126=last_payment_date, OR(MONTH(AA1126)&lt;&gt;12, DAY(AA1126)&lt;&gt;31) ), DATE(YEAR(AA1126), 12, 31),
AND(MONTH(AA1126)=12, DAY(AA1126)=31, AA1126&gt;=last_payment_date), "",
AND(MONTH(AA1126)=12, DAY(AA1126)&lt;&gt;31),  EOMONTH(AA1126,0),
AND(MONTH(AA1126)=12, DAY(AA1126)=31, $AH$14="Not end"),  EDATE(AA1125,1),
AND($AH$14="Not end"), EDATE(AA1126, 1),
AND($AH$14="End"), EOMONTH(AA1126, 1)
)</f>
        <v/>
      </c>
      <c r="AB1127" s="75" t="str" cm="1">
        <f t="array" aca="1" ref="AB1127" ca="1">_xlfn.IFS(AB1126="","",
AND(AB1126=last_rou_date), "",
AND($B$3="İllik"),DATE(YEAR(AB1126)+1,MONTH(AB1126),DAY(AB1126) ),
AND($B$3="Aylıq", $AH$14="Not end"), EDATE(AB1126,1),
AND($B$3="Aylıq", $AH$14="End"), EOMONTH(AB1126,1)
)</f>
        <v/>
      </c>
      <c r="AC1127" s="75" t="str" cm="1">
        <f t="array" aca="1" ref="AC1127" ca="1">_xlfn.IFS(
AND($AN$14="Not year_end", AC1126&gt;last_rou_date), "",
AND($AN$14="Year_end", AC1126&gt;=last_rou_date), "",
AND($AN$14="Year_end"), DATE(YEAR(AC1126+1), 12, 31),
AND($AN$14="Not year_end", MONTH(AC1126)=12, DAY(AC1126)=31), DATE(YEAR(AC1125)+1, MONTH(AC1125), DAY(AC1125)),
AND($AN$14="Not year_end", OR(MONTH(AC1126)&lt;&gt;12, DAY(AC1126)&lt;&gt;31) ), DATE(YEAR(AC1126), 12, 31)
)</f>
        <v/>
      </c>
      <c r="AD1127" s="75" t="str" cm="1">
        <f t="array" aca="1" ref="AD1127" ca="1">_xlfn.IFS(AD1126="", "",
AND(AD1126=last_rou_date, OR(MONTH(AD1126)&lt;&gt;12, DAY(AD1126)&lt;&gt;31) ), DATE(YEAR(AD1126), 12, 31),
AND(MONTH(AD1126)=12, DAY(AD1126)=31, AD1126&gt;=last_rou_date), "",
AND(MONTH(AD1126)=12, DAY(AD1126)&lt;&gt;31),  EOMONTH(AD1126,0),
AND(MONTH(AD1126)=12, DAY(AD1126)=31, $AH$14="Not end"),  EDATE(AD1125,1),
AND($AH$14="Not end"), EDATE(AD1126, 1),
AND($AH$14="End"), EOMONTH(AD1126, 1)
)</f>
        <v/>
      </c>
      <c r="AE1127" s="51" t="str" cm="1">
        <f t="array" ref="AE1127">_xlfn.IFS(W1127="", "",
AND(W1127&gt;0, W1127&lt;=$B$4, $C$2="İllik artım, faiz olaraq", $D$2&gt;0, $B$3="İllik"), $B$5*((1+$D$2)^(W1127-1)),
AND(W1127&gt;0, W1127&lt;=$B$4, $C$2="İllik artım, faiz olaraq", $D$2&gt;0, $B$3="Aylıq"), $B$5*((1+$D$2)^ROUNDDOWN((W1127-1)/12,0)),
AND(W1127=1, $C$2="Aşağıdakı kimi dəyişir", ), $B$5,
AND(W1127&gt;1, W1127&lt;=$B$4, $C$2="Aşağıdakı kimi dəyişir"), IFERROR(VLOOKUP(W1127, $C$4:$D$7, 2, FALSE), AE1126),
AND(W1127&gt;0, W1127&lt;=$B$4), $B$5,
TRUE,0 )</f>
        <v/>
      </c>
      <c r="AF1127" s="51" t="str">
        <f t="shared" ca="1" si="52"/>
        <v/>
      </c>
    </row>
    <row r="1128" spans="1:32" x14ac:dyDescent="0.4">
      <c r="A1128" s="13" t="str" cm="1">
        <f t="array" aca="1" ref="A1128" ca="1">_xlfn.IFS(
AND(SUMIFS(lease_table_interest_accruals, lease_table_dates, A1127)&gt;0, COUNTIFS($E$14:E1127, "Interest accrual", $A$14:A1127, A1127)=0),  A1127,
AND(SUMIFS(lease_table_payments, lease_table_dates, A1127)&gt;0, COUNTIFS($E$14:E1127, "Payment", $A$14:A1127, A1127)=0),  A1127,
AND(SUMIFS(rou_table_deprs, rou_table_dates, A1127)&gt;0, COUNTIFS($E$14:E1127, "Depreciation", $A$14:A1127, A1127)=0),  A1127,
TRUE,  IFERROR(INDEX(rou_table_dates,  MATCH(A1127, rou_table_dates)+1, ), "")
)</f>
        <v/>
      </c>
      <c r="B1128" s="1" t="str" cm="1">
        <f t="array" aca="1" ref="B1128" ca="1">_xlfn.IFS(
AND(E1128="Payment", A1128=$B$2), $AM$14,
E1128="Payment", $AM$15,
E1128="Interest accrual", $AM$18,
E1128="Depreciation", $AM$17,
TRUE, "")</f>
        <v/>
      </c>
      <c r="C1128" s="1" t="str" cm="1">
        <f t="array" aca="1" ref="C1128" ca="1">_xlfn.IFS(
E1128="Payment", $AM$19,
E1128="Interest accrual", $AM$15,
E1128="Depreciation", $AM$16,
TRUE, "")</f>
        <v/>
      </c>
      <c r="D1128" s="1" t="str" cm="1">
        <f t="array" aca="1" ref="D1128" ca="1">_xlfn.IFS(
E1128="Payment", _xlfn.XLOOKUP(A1128, lease_table_dates, lease_table_payments, 0, 0),
E1128="Interest accrual", _xlfn.XLOOKUP(A1128, lease_table_dates, lease_table_interest_accruals, 0, 0),
E1128="Depreciation", _xlfn.XLOOKUP(A1128, rou_table_dates, rou_table_deprs, 0, 0),
TRUE, ""
)</f>
        <v/>
      </c>
      <c r="E1128" s="7" t="str" cm="1">
        <f t="array" aca="1" ref="E1128" ca="1">_xlfn.IFS(
AND(SUMIFS(lease_table_interest_accruals, lease_table_dates, A1128)&gt;0, COUNTIFS($E$14:E1127, "Interest accrual", $A$14:A1127, A1128)=0), "Interest accrual",
AND(SUMIFS(lease_table_payments, lease_table_dates, A1128)&gt;0, COUNTIFS($E$14:E1127, "Payment", $A$14:A1127, A1128)=0), "Payment",
AND(SUMIFS(rou_table_deprs, rou_table_dates, A1128)&gt;0, COUNTIFS($E$14:E1127, "Depreciation", $A$14:A1127, A1128)=0), "Depreciation",
TRUE,  ""
)</f>
        <v/>
      </c>
      <c r="G1128" s="13" t="str" cm="1">
        <f t="array" aca="1" ref="G1128" ca="1">_xlfn.IFS(
AND($B$11="Hə", $B$3="İllik"), Z1128,
AND($B$11="Hə", $B$3="Aylıq"), AA1128,
$B$11="Yox", X1128)</f>
        <v/>
      </c>
      <c r="H1128" s="1" t="str" cm="1">
        <f t="array" aca="1" ref="H1128" ca="1">_xlfn.IFS( G1128="", "",
TRUE, ROUND( H1127+I1128-J1128, 2) )</f>
        <v/>
      </c>
      <c r="I1128" s="1" t="str" cm="1">
        <f t="array" aca="1" ref="I1128" ca="1">_xlfn.IFS(G1128="", "",
G1128=last_payment_date, (J1128-H1127),
 TRUE,  -  (H1127- H1127* (1+$B$6)^ (_xlfn.DAYS(G1128,G1127)/365) )
)</f>
        <v/>
      </c>
      <c r="J1128" s="1" t="str" cm="1">
        <f t="array" aca="1" ref="J1128" ca="1">_xlfn.IFS(G1128="", "",
TRUE, _xlfn.XLOOKUP(G1128,  payment_dates, payments,0,0)
)</f>
        <v/>
      </c>
      <c r="L1128" s="8" t="str" cm="1">
        <f t="array" aca="1" ref="L1128" ca="1">_xlfn.IFS(
AND($B$11="Hə", $B$3="İllik"), AC1128,
AND($B$11="Hə", $B$3="Aylıq"), AD1128,
$B$11="Yox", AB1128)</f>
        <v/>
      </c>
      <c r="M1128" s="1" t="str" cm="1">
        <f t="array" aca="1" ref="M1128" ca="1">_xlfn.IFS( L1128="", "",
(M1127-N1128)&lt;=0.5, 0,
TRUE,  M1127-N1128)</f>
        <v/>
      </c>
      <c r="N1128" s="7" t="str" cm="1">
        <f t="array" aca="1" ref="N1128" ca="1">_xlfn.IFS(
L1128="", "",
TRUE, MIN(M1127, ROUND($M$14/ (last_rou_date - $B$2) * (L1128-L1127), 2) )
)</f>
        <v/>
      </c>
      <c r="P1128" s="59" t="str">
        <f t="shared" ca="1" si="51"/>
        <v/>
      </c>
      <c r="Q1128" s="1" t="str" cm="1">
        <f t="array" aca="1" ref="Q1128" ca="1">_xlfn.IFS(P1128="","",
$B$11="Hə", _xlfn.XLOOKUP(DATE(P1128, 12, 31), rou_table_dates, rou_table_nbvs,0, 0),
TRUE,  MAX(0, ROUND($M$14 - $M$14/ (last_rou_date - $B$2) * (DATE(P1128,12,31) - $B$2), 2) )
)</f>
        <v/>
      </c>
      <c r="R1128" s="1" t="str" cm="1">
        <f t="array" aca="1" ref="R1128" ca="1">_xlfn.IFS(P1128="","",
$B$11="Hə", _xlfn.XLOOKUP(DATE(P1128, 12, 31), lease_table_dates, lease_table_balances,0, 0),
TRUE, IFERROR( XNPV($B$6, IF(payment_dates &gt;DATE(P1128, 12, 31), payments,  0),  IF(payment_dates &gt;DATE(P1128, 12, 31), payment_dates,  DATE(P1128, 12, 31))    ),0)
)</f>
        <v/>
      </c>
      <c r="S1128" s="1" t="str" cm="1">
        <f t="array" aca="1" ref="S1128" ca="1">_xlfn.IFS(P1128="","",
TRUE,  MIN( MIN(Q1127, $M$14), ROUND($M$14/ (last_rou_date - $B$2) * (DATE(P1128,12,31) - MAX($B$2, DATE(P1128-1, 12, 31))), 2) )
)</f>
        <v/>
      </c>
      <c r="T1128" s="7" t="str" cm="1">
        <f t="array" aca="1" ref="T1128" ca="1">_xlfn.IFS(P1128="", "",
ISTEXT(R1127), R1128- (H1128 - SUMIFS( lease_table_payments, lease_table_years, P1128) -$AG$14 ),
AND(ISNUMBER(R1127), R1128&lt;&gt;""),   R1128- (R1127 - SUMIFS( lease_table_payments, lease_table_years, P1128) )
)</f>
        <v/>
      </c>
      <c r="V1128" s="64">
        <f t="shared" si="53"/>
        <v>1115</v>
      </c>
      <c r="W1128" s="51" t="str" cm="1">
        <f t="array" ref="W1128">_xlfn.IFS(
OR(W1127=$B$4, W1127=""),"",
TRUE,W1127+1
)</f>
        <v/>
      </c>
      <c r="X1128" s="51" t="str" cm="1">
        <f t="array" ref="X1128">_xlfn.IFS(X1127="","",
W1128="", "",
AND($B$3="İllik"),DATE(YEAR(X1127)+1,MONTH(X1127),DAY(X1127) ),
AND($B$3="Aylıq", $AH$14="Not end"), EDATE(X1127,1),
AND($B$3="Aylıq", $AH$14="End"), EOMONTH(X1127,1)
)</f>
        <v/>
      </c>
      <c r="Y1128" s="51" t="str" cm="1">
        <f t="array" aca="1" ref="Y1128" ca="1">_xlfn.IFS(
AND($B$7="Dövrün əvvəlində", Y1127&lt;=last_rou_date), DATE(YEAR(Y1127)+1, 12, 31),
AND($B$7="Dövrün sonunda", Y1127&lt;=last_payment_date), DATE(YEAR(Y1127)+1, 12, 31),
TRUE, ""
)</f>
        <v/>
      </c>
      <c r="Z1128" s="75" t="str" cm="1">
        <f t="array" aca="1" ref="Z1128" ca="1">_xlfn.IFS(
AND($AN$14="Not year_end", Z1127&gt;last_payment_date), "",
AND($AN$14="Year_end", Z1127&gt;=last_payment_date), "",
AND($AN$14="Year_end"), DATE(YEAR(Z1127+1), 12, 31),
AND($AN$14="Not year_end", MONTH(Z1127)=12, DAY(Z1127)=31), DATE(YEAR(Z1126)+1, MONTH(Z1126), DAY(Z1126)),
AND($AN$14="Not year_end", OR(MONTH(Z1127)&lt;&gt;12, DAY(Z1127)&lt;&gt;31) ), DATE(YEAR(Z1127), 12, 31)
)</f>
        <v/>
      </c>
      <c r="AA1128" s="75" t="str" cm="1">
        <f t="array" aca="1" ref="AA1128" ca="1">_xlfn.IFS(AA1127="", "",
AND(AA1127=last_payment_date, OR(MONTH(AA1127)&lt;&gt;12, DAY(AA1127)&lt;&gt;31) ), DATE(YEAR(AA1127), 12, 31),
AND(MONTH(AA1127)=12, DAY(AA1127)=31, AA1127&gt;=last_payment_date), "",
AND(MONTH(AA1127)=12, DAY(AA1127)&lt;&gt;31),  EOMONTH(AA1127,0),
AND(MONTH(AA1127)=12, DAY(AA1127)=31, $AH$14="Not end"),  EDATE(AA1126,1),
AND($AH$14="Not end"), EDATE(AA1127, 1),
AND($AH$14="End"), EOMONTH(AA1127, 1)
)</f>
        <v/>
      </c>
      <c r="AB1128" s="75" t="str" cm="1">
        <f t="array" aca="1" ref="AB1128" ca="1">_xlfn.IFS(AB1127="","",
AND(AB1127=last_rou_date), "",
AND($B$3="İllik"),DATE(YEAR(AB1127)+1,MONTH(AB1127),DAY(AB1127) ),
AND($B$3="Aylıq", $AH$14="Not end"), EDATE(AB1127,1),
AND($B$3="Aylıq", $AH$14="End"), EOMONTH(AB1127,1)
)</f>
        <v/>
      </c>
      <c r="AC1128" s="75" t="str" cm="1">
        <f t="array" aca="1" ref="AC1128" ca="1">_xlfn.IFS(
AND($AN$14="Not year_end", AC1127&gt;last_rou_date), "",
AND($AN$14="Year_end", AC1127&gt;=last_rou_date), "",
AND($AN$14="Year_end"), DATE(YEAR(AC1127+1), 12, 31),
AND($AN$14="Not year_end", MONTH(AC1127)=12, DAY(AC1127)=31), DATE(YEAR(AC1126)+1, MONTH(AC1126), DAY(AC1126)),
AND($AN$14="Not year_end", OR(MONTH(AC1127)&lt;&gt;12, DAY(AC1127)&lt;&gt;31) ), DATE(YEAR(AC1127), 12, 31)
)</f>
        <v/>
      </c>
      <c r="AD1128" s="75" t="str" cm="1">
        <f t="array" aca="1" ref="AD1128" ca="1">_xlfn.IFS(AD1127="", "",
AND(AD1127=last_rou_date, OR(MONTH(AD1127)&lt;&gt;12, DAY(AD1127)&lt;&gt;31) ), DATE(YEAR(AD1127), 12, 31),
AND(MONTH(AD1127)=12, DAY(AD1127)=31, AD1127&gt;=last_rou_date), "",
AND(MONTH(AD1127)=12, DAY(AD1127)&lt;&gt;31),  EOMONTH(AD1127,0),
AND(MONTH(AD1127)=12, DAY(AD1127)=31, $AH$14="Not end"),  EDATE(AD1126,1),
AND($AH$14="Not end"), EDATE(AD1127, 1),
AND($AH$14="End"), EOMONTH(AD1127, 1)
)</f>
        <v/>
      </c>
      <c r="AE1128" s="51" t="str" cm="1">
        <f t="array" ref="AE1128">_xlfn.IFS(W1128="", "",
AND(W1128&gt;0, W1128&lt;=$B$4, $C$2="İllik artım, faiz olaraq", $D$2&gt;0, $B$3="İllik"), $B$5*((1+$D$2)^(W1128-1)),
AND(W1128&gt;0, W1128&lt;=$B$4, $C$2="İllik artım, faiz olaraq", $D$2&gt;0, $B$3="Aylıq"), $B$5*((1+$D$2)^ROUNDDOWN((W1128-1)/12,0)),
AND(W1128=1, $C$2="Aşağıdakı kimi dəyişir", ), $B$5,
AND(W1128&gt;1, W1128&lt;=$B$4, $C$2="Aşağıdakı kimi dəyişir"), IFERROR(VLOOKUP(W1128, $C$4:$D$7, 2, FALSE), AE1127),
AND(W1128&gt;0, W1128&lt;=$B$4), $B$5,
TRUE,0 )</f>
        <v/>
      </c>
      <c r="AF1128" s="51" t="str">
        <f t="shared" ca="1" si="52"/>
        <v/>
      </c>
    </row>
    <row r="1129" spans="1:32" x14ac:dyDescent="0.4">
      <c r="A1129" s="13" t="str" cm="1">
        <f t="array" aca="1" ref="A1129" ca="1">_xlfn.IFS(
AND(SUMIFS(lease_table_interest_accruals, lease_table_dates, A1128)&gt;0, COUNTIFS($E$14:E1128, "Interest accrual", $A$14:A1128, A1128)=0),  A1128,
AND(SUMIFS(lease_table_payments, lease_table_dates, A1128)&gt;0, COUNTIFS($E$14:E1128, "Payment", $A$14:A1128, A1128)=0),  A1128,
AND(SUMIFS(rou_table_deprs, rou_table_dates, A1128)&gt;0, COUNTIFS($E$14:E1128, "Depreciation", $A$14:A1128, A1128)=0),  A1128,
TRUE,  IFERROR(INDEX(rou_table_dates,  MATCH(A1128, rou_table_dates)+1, ), "")
)</f>
        <v/>
      </c>
      <c r="B1129" s="1" t="str" cm="1">
        <f t="array" aca="1" ref="B1129" ca="1">_xlfn.IFS(
AND(E1129="Payment", A1129=$B$2), $AM$14,
E1129="Payment", $AM$15,
E1129="Interest accrual", $AM$18,
E1129="Depreciation", $AM$17,
TRUE, "")</f>
        <v/>
      </c>
      <c r="C1129" s="1" t="str" cm="1">
        <f t="array" aca="1" ref="C1129" ca="1">_xlfn.IFS(
E1129="Payment", $AM$19,
E1129="Interest accrual", $AM$15,
E1129="Depreciation", $AM$16,
TRUE, "")</f>
        <v/>
      </c>
      <c r="D1129" s="1" t="str" cm="1">
        <f t="array" aca="1" ref="D1129" ca="1">_xlfn.IFS(
E1129="Payment", _xlfn.XLOOKUP(A1129, lease_table_dates, lease_table_payments, 0, 0),
E1129="Interest accrual", _xlfn.XLOOKUP(A1129, lease_table_dates, lease_table_interest_accruals, 0, 0),
E1129="Depreciation", _xlfn.XLOOKUP(A1129, rou_table_dates, rou_table_deprs, 0, 0),
TRUE, ""
)</f>
        <v/>
      </c>
      <c r="E1129" s="7" t="str" cm="1">
        <f t="array" aca="1" ref="E1129" ca="1">_xlfn.IFS(
AND(SUMIFS(lease_table_interest_accruals, lease_table_dates, A1129)&gt;0, COUNTIFS($E$14:E1128, "Interest accrual", $A$14:A1128, A1129)=0), "Interest accrual",
AND(SUMIFS(lease_table_payments, lease_table_dates, A1129)&gt;0, COUNTIFS($E$14:E1128, "Payment", $A$14:A1128, A1129)=0), "Payment",
AND(SUMIFS(rou_table_deprs, rou_table_dates, A1129)&gt;0, COUNTIFS($E$14:E1128, "Depreciation", $A$14:A1128, A1129)=0), "Depreciation",
TRUE,  ""
)</f>
        <v/>
      </c>
      <c r="G1129" s="13" t="str" cm="1">
        <f t="array" aca="1" ref="G1129" ca="1">_xlfn.IFS(
AND($B$11="Hə", $B$3="İllik"), Z1129,
AND($B$11="Hə", $B$3="Aylıq"), AA1129,
$B$11="Yox", X1129)</f>
        <v/>
      </c>
      <c r="H1129" s="1" t="str" cm="1">
        <f t="array" aca="1" ref="H1129" ca="1">_xlfn.IFS( G1129="", "",
TRUE, ROUND( H1128+I1129-J1129, 2) )</f>
        <v/>
      </c>
      <c r="I1129" s="1" t="str" cm="1">
        <f t="array" aca="1" ref="I1129" ca="1">_xlfn.IFS(G1129="", "",
G1129=last_payment_date, (J1129-H1128),
 TRUE,  -  (H1128- H1128* (1+$B$6)^ (_xlfn.DAYS(G1129,G1128)/365) )
)</f>
        <v/>
      </c>
      <c r="J1129" s="1" t="str" cm="1">
        <f t="array" aca="1" ref="J1129" ca="1">_xlfn.IFS(G1129="", "",
TRUE, _xlfn.XLOOKUP(G1129,  payment_dates, payments,0,0)
)</f>
        <v/>
      </c>
      <c r="L1129" s="8" t="str" cm="1">
        <f t="array" aca="1" ref="L1129" ca="1">_xlfn.IFS(
AND($B$11="Hə", $B$3="İllik"), AC1129,
AND($B$11="Hə", $B$3="Aylıq"), AD1129,
$B$11="Yox", AB1129)</f>
        <v/>
      </c>
      <c r="M1129" s="1" t="str" cm="1">
        <f t="array" aca="1" ref="M1129" ca="1">_xlfn.IFS( L1129="", "",
(M1128-N1129)&lt;=0.5, 0,
TRUE,  M1128-N1129)</f>
        <v/>
      </c>
      <c r="N1129" s="7" t="str" cm="1">
        <f t="array" aca="1" ref="N1129" ca="1">_xlfn.IFS(
L1129="", "",
TRUE, MIN(M1128, ROUND($M$14/ (last_rou_date - $B$2) * (L1129-L1128), 2) )
)</f>
        <v/>
      </c>
      <c r="P1129" s="59" t="str">
        <f t="shared" ca="1" si="51"/>
        <v/>
      </c>
      <c r="Q1129" s="1" t="str" cm="1">
        <f t="array" aca="1" ref="Q1129" ca="1">_xlfn.IFS(P1129="","",
$B$11="Hə", _xlfn.XLOOKUP(DATE(P1129, 12, 31), rou_table_dates, rou_table_nbvs,0, 0),
TRUE,  MAX(0, ROUND($M$14 - $M$14/ (last_rou_date - $B$2) * (DATE(P1129,12,31) - $B$2), 2) )
)</f>
        <v/>
      </c>
      <c r="R1129" s="1" t="str" cm="1">
        <f t="array" aca="1" ref="R1129" ca="1">_xlfn.IFS(P1129="","",
$B$11="Hə", _xlfn.XLOOKUP(DATE(P1129, 12, 31), lease_table_dates, lease_table_balances,0, 0),
TRUE, IFERROR( XNPV($B$6, IF(payment_dates &gt;DATE(P1129, 12, 31), payments,  0),  IF(payment_dates &gt;DATE(P1129, 12, 31), payment_dates,  DATE(P1129, 12, 31))    ),0)
)</f>
        <v/>
      </c>
      <c r="S1129" s="1" t="str" cm="1">
        <f t="array" aca="1" ref="S1129" ca="1">_xlfn.IFS(P1129="","",
TRUE,  MIN( MIN(Q1128, $M$14), ROUND($M$14/ (last_rou_date - $B$2) * (DATE(P1129,12,31) - MAX($B$2, DATE(P1129-1, 12, 31))), 2) )
)</f>
        <v/>
      </c>
      <c r="T1129" s="7" t="str" cm="1">
        <f t="array" aca="1" ref="T1129" ca="1">_xlfn.IFS(P1129="", "",
ISTEXT(R1128), R1129- (H1129 - SUMIFS( lease_table_payments, lease_table_years, P1129) -$AG$14 ),
AND(ISNUMBER(R1128), R1129&lt;&gt;""),   R1129- (R1128 - SUMIFS( lease_table_payments, lease_table_years, P1129) )
)</f>
        <v/>
      </c>
      <c r="V1129" s="64">
        <f t="shared" si="53"/>
        <v>1116</v>
      </c>
      <c r="W1129" s="51" t="str" cm="1">
        <f t="array" ref="W1129">_xlfn.IFS(
OR(W1128=$B$4, W1128=""),"",
TRUE,W1128+1
)</f>
        <v/>
      </c>
      <c r="X1129" s="51" t="str" cm="1">
        <f t="array" ref="X1129">_xlfn.IFS(X1128="","",
W1129="", "",
AND($B$3="İllik"),DATE(YEAR(X1128)+1,MONTH(X1128),DAY(X1128) ),
AND($B$3="Aylıq", $AH$14="Not end"), EDATE(X1128,1),
AND($B$3="Aylıq", $AH$14="End"), EOMONTH(X1128,1)
)</f>
        <v/>
      </c>
      <c r="Y1129" s="51" t="str" cm="1">
        <f t="array" aca="1" ref="Y1129" ca="1">_xlfn.IFS(
AND($B$7="Dövrün əvvəlində", Y1128&lt;=last_rou_date), DATE(YEAR(Y1128)+1, 12, 31),
AND($B$7="Dövrün sonunda", Y1128&lt;=last_payment_date), DATE(YEAR(Y1128)+1, 12, 31),
TRUE, ""
)</f>
        <v/>
      </c>
      <c r="Z1129" s="75" t="str" cm="1">
        <f t="array" aca="1" ref="Z1129" ca="1">_xlfn.IFS(
AND($AN$14="Not year_end", Z1128&gt;last_payment_date), "",
AND($AN$14="Year_end", Z1128&gt;=last_payment_date), "",
AND($AN$14="Year_end"), DATE(YEAR(Z1128+1), 12, 31),
AND($AN$14="Not year_end", MONTH(Z1128)=12, DAY(Z1128)=31), DATE(YEAR(Z1127)+1, MONTH(Z1127), DAY(Z1127)),
AND($AN$14="Not year_end", OR(MONTH(Z1128)&lt;&gt;12, DAY(Z1128)&lt;&gt;31) ), DATE(YEAR(Z1128), 12, 31)
)</f>
        <v/>
      </c>
      <c r="AA1129" s="75" t="str" cm="1">
        <f t="array" aca="1" ref="AA1129" ca="1">_xlfn.IFS(AA1128="", "",
AND(AA1128=last_payment_date, OR(MONTH(AA1128)&lt;&gt;12, DAY(AA1128)&lt;&gt;31) ), DATE(YEAR(AA1128), 12, 31),
AND(MONTH(AA1128)=12, DAY(AA1128)=31, AA1128&gt;=last_payment_date), "",
AND(MONTH(AA1128)=12, DAY(AA1128)&lt;&gt;31),  EOMONTH(AA1128,0),
AND(MONTH(AA1128)=12, DAY(AA1128)=31, $AH$14="Not end"),  EDATE(AA1127,1),
AND($AH$14="Not end"), EDATE(AA1128, 1),
AND($AH$14="End"), EOMONTH(AA1128, 1)
)</f>
        <v/>
      </c>
      <c r="AB1129" s="75" t="str" cm="1">
        <f t="array" aca="1" ref="AB1129" ca="1">_xlfn.IFS(AB1128="","",
AND(AB1128=last_rou_date), "",
AND($B$3="İllik"),DATE(YEAR(AB1128)+1,MONTH(AB1128),DAY(AB1128) ),
AND($B$3="Aylıq", $AH$14="Not end"), EDATE(AB1128,1),
AND($B$3="Aylıq", $AH$14="End"), EOMONTH(AB1128,1)
)</f>
        <v/>
      </c>
      <c r="AC1129" s="75" t="str" cm="1">
        <f t="array" aca="1" ref="AC1129" ca="1">_xlfn.IFS(
AND($AN$14="Not year_end", AC1128&gt;last_rou_date), "",
AND($AN$14="Year_end", AC1128&gt;=last_rou_date), "",
AND($AN$14="Year_end"), DATE(YEAR(AC1128+1), 12, 31),
AND($AN$14="Not year_end", MONTH(AC1128)=12, DAY(AC1128)=31), DATE(YEAR(AC1127)+1, MONTH(AC1127), DAY(AC1127)),
AND($AN$14="Not year_end", OR(MONTH(AC1128)&lt;&gt;12, DAY(AC1128)&lt;&gt;31) ), DATE(YEAR(AC1128), 12, 31)
)</f>
        <v/>
      </c>
      <c r="AD1129" s="75" t="str" cm="1">
        <f t="array" aca="1" ref="AD1129" ca="1">_xlfn.IFS(AD1128="", "",
AND(AD1128=last_rou_date, OR(MONTH(AD1128)&lt;&gt;12, DAY(AD1128)&lt;&gt;31) ), DATE(YEAR(AD1128), 12, 31),
AND(MONTH(AD1128)=12, DAY(AD1128)=31, AD1128&gt;=last_rou_date), "",
AND(MONTH(AD1128)=12, DAY(AD1128)&lt;&gt;31),  EOMONTH(AD1128,0),
AND(MONTH(AD1128)=12, DAY(AD1128)=31, $AH$14="Not end"),  EDATE(AD1127,1),
AND($AH$14="Not end"), EDATE(AD1128, 1),
AND($AH$14="End"), EOMONTH(AD1128, 1)
)</f>
        <v/>
      </c>
      <c r="AE1129" s="51" t="str" cm="1">
        <f t="array" ref="AE1129">_xlfn.IFS(W1129="", "",
AND(W1129&gt;0, W1129&lt;=$B$4, $C$2="İllik artım, faiz olaraq", $D$2&gt;0, $B$3="İllik"), $B$5*((1+$D$2)^(W1129-1)),
AND(W1129&gt;0, W1129&lt;=$B$4, $C$2="İllik artım, faiz olaraq", $D$2&gt;0, $B$3="Aylıq"), $B$5*((1+$D$2)^ROUNDDOWN((W1129-1)/12,0)),
AND(W1129=1, $C$2="Aşağıdakı kimi dəyişir", ), $B$5,
AND(W1129&gt;1, W1129&lt;=$B$4, $C$2="Aşağıdakı kimi dəyişir"), IFERROR(VLOOKUP(W1129, $C$4:$D$7, 2, FALSE), AE1128),
AND(W1129&gt;0, W1129&lt;=$B$4), $B$5,
TRUE,0 )</f>
        <v/>
      </c>
      <c r="AF1129" s="51" t="str">
        <f t="shared" ca="1" si="52"/>
        <v/>
      </c>
    </row>
    <row r="1130" spans="1:32" x14ac:dyDescent="0.4">
      <c r="A1130" s="13" t="str" cm="1">
        <f t="array" aca="1" ref="A1130" ca="1">_xlfn.IFS(
AND(SUMIFS(lease_table_interest_accruals, lease_table_dates, A1129)&gt;0, COUNTIFS($E$14:E1129, "Interest accrual", $A$14:A1129, A1129)=0),  A1129,
AND(SUMIFS(lease_table_payments, lease_table_dates, A1129)&gt;0, COUNTIFS($E$14:E1129, "Payment", $A$14:A1129, A1129)=0),  A1129,
AND(SUMIFS(rou_table_deprs, rou_table_dates, A1129)&gt;0, COUNTIFS($E$14:E1129, "Depreciation", $A$14:A1129, A1129)=0),  A1129,
TRUE,  IFERROR(INDEX(rou_table_dates,  MATCH(A1129, rou_table_dates)+1, ), "")
)</f>
        <v/>
      </c>
      <c r="B1130" s="1" t="str" cm="1">
        <f t="array" aca="1" ref="B1130" ca="1">_xlfn.IFS(
AND(E1130="Payment", A1130=$B$2), $AM$14,
E1130="Payment", $AM$15,
E1130="Interest accrual", $AM$18,
E1130="Depreciation", $AM$17,
TRUE, "")</f>
        <v/>
      </c>
      <c r="C1130" s="1" t="str" cm="1">
        <f t="array" aca="1" ref="C1130" ca="1">_xlfn.IFS(
E1130="Payment", $AM$19,
E1130="Interest accrual", $AM$15,
E1130="Depreciation", $AM$16,
TRUE, "")</f>
        <v/>
      </c>
      <c r="D1130" s="1" t="str" cm="1">
        <f t="array" aca="1" ref="D1130" ca="1">_xlfn.IFS(
E1130="Payment", _xlfn.XLOOKUP(A1130, lease_table_dates, lease_table_payments, 0, 0),
E1130="Interest accrual", _xlfn.XLOOKUP(A1130, lease_table_dates, lease_table_interest_accruals, 0, 0),
E1130="Depreciation", _xlfn.XLOOKUP(A1130, rou_table_dates, rou_table_deprs, 0, 0),
TRUE, ""
)</f>
        <v/>
      </c>
      <c r="E1130" s="7" t="str" cm="1">
        <f t="array" aca="1" ref="E1130" ca="1">_xlfn.IFS(
AND(SUMIFS(lease_table_interest_accruals, lease_table_dates, A1130)&gt;0, COUNTIFS($E$14:E1129, "Interest accrual", $A$14:A1129, A1130)=0), "Interest accrual",
AND(SUMIFS(lease_table_payments, lease_table_dates, A1130)&gt;0, COUNTIFS($E$14:E1129, "Payment", $A$14:A1129, A1130)=0), "Payment",
AND(SUMIFS(rou_table_deprs, rou_table_dates, A1130)&gt;0, COUNTIFS($E$14:E1129, "Depreciation", $A$14:A1129, A1130)=0), "Depreciation",
TRUE,  ""
)</f>
        <v/>
      </c>
      <c r="G1130" s="13" t="str" cm="1">
        <f t="array" aca="1" ref="G1130" ca="1">_xlfn.IFS(
AND($B$11="Hə", $B$3="İllik"), Z1130,
AND($B$11="Hə", $B$3="Aylıq"), AA1130,
$B$11="Yox", X1130)</f>
        <v/>
      </c>
      <c r="H1130" s="1" t="str" cm="1">
        <f t="array" aca="1" ref="H1130" ca="1">_xlfn.IFS( G1130="", "",
TRUE, ROUND( H1129+I1130-J1130, 2) )</f>
        <v/>
      </c>
      <c r="I1130" s="1" t="str" cm="1">
        <f t="array" aca="1" ref="I1130" ca="1">_xlfn.IFS(G1130="", "",
G1130=last_payment_date, (J1130-H1129),
 TRUE,  -  (H1129- H1129* (1+$B$6)^ (_xlfn.DAYS(G1130,G1129)/365) )
)</f>
        <v/>
      </c>
      <c r="J1130" s="1" t="str" cm="1">
        <f t="array" aca="1" ref="J1130" ca="1">_xlfn.IFS(G1130="", "",
TRUE, _xlfn.XLOOKUP(G1130,  payment_dates, payments,0,0)
)</f>
        <v/>
      </c>
      <c r="L1130" s="8" t="str" cm="1">
        <f t="array" aca="1" ref="L1130" ca="1">_xlfn.IFS(
AND($B$11="Hə", $B$3="İllik"), AC1130,
AND($B$11="Hə", $B$3="Aylıq"), AD1130,
$B$11="Yox", AB1130)</f>
        <v/>
      </c>
      <c r="M1130" s="1" t="str" cm="1">
        <f t="array" aca="1" ref="M1130" ca="1">_xlfn.IFS( L1130="", "",
(M1129-N1130)&lt;=0.5, 0,
TRUE,  M1129-N1130)</f>
        <v/>
      </c>
      <c r="N1130" s="7" t="str" cm="1">
        <f t="array" aca="1" ref="N1130" ca="1">_xlfn.IFS(
L1130="", "",
TRUE, MIN(M1129, ROUND($M$14/ (last_rou_date - $B$2) * (L1130-L1129), 2) )
)</f>
        <v/>
      </c>
      <c r="P1130" s="59" t="str">
        <f t="shared" ca="1" si="51"/>
        <v/>
      </c>
      <c r="Q1130" s="1" t="str" cm="1">
        <f t="array" aca="1" ref="Q1130" ca="1">_xlfn.IFS(P1130="","",
$B$11="Hə", _xlfn.XLOOKUP(DATE(P1130, 12, 31), rou_table_dates, rou_table_nbvs,0, 0),
TRUE,  MAX(0, ROUND($M$14 - $M$14/ (last_rou_date - $B$2) * (DATE(P1130,12,31) - $B$2), 2) )
)</f>
        <v/>
      </c>
      <c r="R1130" s="1" t="str" cm="1">
        <f t="array" aca="1" ref="R1130" ca="1">_xlfn.IFS(P1130="","",
$B$11="Hə", _xlfn.XLOOKUP(DATE(P1130, 12, 31), lease_table_dates, lease_table_balances,0, 0),
TRUE, IFERROR( XNPV($B$6, IF(payment_dates &gt;DATE(P1130, 12, 31), payments,  0),  IF(payment_dates &gt;DATE(P1130, 12, 31), payment_dates,  DATE(P1130, 12, 31))    ),0)
)</f>
        <v/>
      </c>
      <c r="S1130" s="1" t="str" cm="1">
        <f t="array" aca="1" ref="S1130" ca="1">_xlfn.IFS(P1130="","",
TRUE,  MIN( MIN(Q1129, $M$14), ROUND($M$14/ (last_rou_date - $B$2) * (DATE(P1130,12,31) - MAX($B$2, DATE(P1130-1, 12, 31))), 2) )
)</f>
        <v/>
      </c>
      <c r="T1130" s="7" t="str" cm="1">
        <f t="array" aca="1" ref="T1130" ca="1">_xlfn.IFS(P1130="", "",
ISTEXT(R1129), R1130- (H1130 - SUMIFS( lease_table_payments, lease_table_years, P1130) -$AG$14 ),
AND(ISNUMBER(R1129), R1130&lt;&gt;""),   R1130- (R1129 - SUMIFS( lease_table_payments, lease_table_years, P1130) )
)</f>
        <v/>
      </c>
      <c r="V1130" s="64">
        <f t="shared" si="53"/>
        <v>1117</v>
      </c>
      <c r="W1130" s="51" t="str" cm="1">
        <f t="array" ref="W1130">_xlfn.IFS(
OR(W1129=$B$4, W1129=""),"",
TRUE,W1129+1
)</f>
        <v/>
      </c>
      <c r="X1130" s="51" t="str" cm="1">
        <f t="array" ref="X1130">_xlfn.IFS(X1129="","",
W1130="", "",
AND($B$3="İllik"),DATE(YEAR(X1129)+1,MONTH(X1129),DAY(X1129) ),
AND($B$3="Aylıq", $AH$14="Not end"), EDATE(X1129,1),
AND($B$3="Aylıq", $AH$14="End"), EOMONTH(X1129,1)
)</f>
        <v/>
      </c>
      <c r="Y1130" s="51" t="str" cm="1">
        <f t="array" aca="1" ref="Y1130" ca="1">_xlfn.IFS(
AND($B$7="Dövrün əvvəlində", Y1129&lt;=last_rou_date), DATE(YEAR(Y1129)+1, 12, 31),
AND($B$7="Dövrün sonunda", Y1129&lt;=last_payment_date), DATE(YEAR(Y1129)+1, 12, 31),
TRUE, ""
)</f>
        <v/>
      </c>
      <c r="Z1130" s="75" t="str" cm="1">
        <f t="array" aca="1" ref="Z1130" ca="1">_xlfn.IFS(
AND($AN$14="Not year_end", Z1129&gt;last_payment_date), "",
AND($AN$14="Year_end", Z1129&gt;=last_payment_date), "",
AND($AN$14="Year_end"), DATE(YEAR(Z1129+1), 12, 31),
AND($AN$14="Not year_end", MONTH(Z1129)=12, DAY(Z1129)=31), DATE(YEAR(Z1128)+1, MONTH(Z1128), DAY(Z1128)),
AND($AN$14="Not year_end", OR(MONTH(Z1129)&lt;&gt;12, DAY(Z1129)&lt;&gt;31) ), DATE(YEAR(Z1129), 12, 31)
)</f>
        <v/>
      </c>
      <c r="AA1130" s="75" t="str" cm="1">
        <f t="array" aca="1" ref="AA1130" ca="1">_xlfn.IFS(AA1129="", "",
AND(AA1129=last_payment_date, OR(MONTH(AA1129)&lt;&gt;12, DAY(AA1129)&lt;&gt;31) ), DATE(YEAR(AA1129), 12, 31),
AND(MONTH(AA1129)=12, DAY(AA1129)=31, AA1129&gt;=last_payment_date), "",
AND(MONTH(AA1129)=12, DAY(AA1129)&lt;&gt;31),  EOMONTH(AA1129,0),
AND(MONTH(AA1129)=12, DAY(AA1129)=31, $AH$14="Not end"),  EDATE(AA1128,1),
AND($AH$14="Not end"), EDATE(AA1129, 1),
AND($AH$14="End"), EOMONTH(AA1129, 1)
)</f>
        <v/>
      </c>
      <c r="AB1130" s="75" t="str" cm="1">
        <f t="array" aca="1" ref="AB1130" ca="1">_xlfn.IFS(AB1129="","",
AND(AB1129=last_rou_date), "",
AND($B$3="İllik"),DATE(YEAR(AB1129)+1,MONTH(AB1129),DAY(AB1129) ),
AND($B$3="Aylıq", $AH$14="Not end"), EDATE(AB1129,1),
AND($B$3="Aylıq", $AH$14="End"), EOMONTH(AB1129,1)
)</f>
        <v/>
      </c>
      <c r="AC1130" s="75" t="str" cm="1">
        <f t="array" aca="1" ref="AC1130" ca="1">_xlfn.IFS(
AND($AN$14="Not year_end", AC1129&gt;last_rou_date), "",
AND($AN$14="Year_end", AC1129&gt;=last_rou_date), "",
AND($AN$14="Year_end"), DATE(YEAR(AC1129+1), 12, 31),
AND($AN$14="Not year_end", MONTH(AC1129)=12, DAY(AC1129)=31), DATE(YEAR(AC1128)+1, MONTH(AC1128), DAY(AC1128)),
AND($AN$14="Not year_end", OR(MONTH(AC1129)&lt;&gt;12, DAY(AC1129)&lt;&gt;31) ), DATE(YEAR(AC1129), 12, 31)
)</f>
        <v/>
      </c>
      <c r="AD1130" s="75" t="str" cm="1">
        <f t="array" aca="1" ref="AD1130" ca="1">_xlfn.IFS(AD1129="", "",
AND(AD1129=last_rou_date, OR(MONTH(AD1129)&lt;&gt;12, DAY(AD1129)&lt;&gt;31) ), DATE(YEAR(AD1129), 12, 31),
AND(MONTH(AD1129)=12, DAY(AD1129)=31, AD1129&gt;=last_rou_date), "",
AND(MONTH(AD1129)=12, DAY(AD1129)&lt;&gt;31),  EOMONTH(AD1129,0),
AND(MONTH(AD1129)=12, DAY(AD1129)=31, $AH$14="Not end"),  EDATE(AD1128,1),
AND($AH$14="Not end"), EDATE(AD1129, 1),
AND($AH$14="End"), EOMONTH(AD1129, 1)
)</f>
        <v/>
      </c>
      <c r="AE1130" s="51" t="str" cm="1">
        <f t="array" ref="AE1130">_xlfn.IFS(W1130="", "",
AND(W1130&gt;0, W1130&lt;=$B$4, $C$2="İllik artım, faiz olaraq", $D$2&gt;0, $B$3="İllik"), $B$5*((1+$D$2)^(W1130-1)),
AND(W1130&gt;0, W1130&lt;=$B$4, $C$2="İllik artım, faiz olaraq", $D$2&gt;0, $B$3="Aylıq"), $B$5*((1+$D$2)^ROUNDDOWN((W1130-1)/12,0)),
AND(W1130=1, $C$2="Aşağıdakı kimi dəyişir", ), $B$5,
AND(W1130&gt;1, W1130&lt;=$B$4, $C$2="Aşağıdakı kimi dəyişir"), IFERROR(VLOOKUP(W1130, $C$4:$D$7, 2, FALSE), AE1129),
AND(W1130&gt;0, W1130&lt;=$B$4), $B$5,
TRUE,0 )</f>
        <v/>
      </c>
      <c r="AF1130" s="51" t="str">
        <f t="shared" ca="1" si="52"/>
        <v/>
      </c>
    </row>
    <row r="1131" spans="1:32" x14ac:dyDescent="0.4">
      <c r="A1131" s="13" t="str" cm="1">
        <f t="array" aca="1" ref="A1131" ca="1">_xlfn.IFS(
AND(SUMIFS(lease_table_interest_accruals, lease_table_dates, A1130)&gt;0, COUNTIFS($E$14:E1130, "Interest accrual", $A$14:A1130, A1130)=0),  A1130,
AND(SUMIFS(lease_table_payments, lease_table_dates, A1130)&gt;0, COUNTIFS($E$14:E1130, "Payment", $A$14:A1130, A1130)=0),  A1130,
AND(SUMIFS(rou_table_deprs, rou_table_dates, A1130)&gt;0, COUNTIFS($E$14:E1130, "Depreciation", $A$14:A1130, A1130)=0),  A1130,
TRUE,  IFERROR(INDEX(rou_table_dates,  MATCH(A1130, rou_table_dates)+1, ), "")
)</f>
        <v/>
      </c>
      <c r="B1131" s="1" t="str" cm="1">
        <f t="array" aca="1" ref="B1131" ca="1">_xlfn.IFS(
AND(E1131="Payment", A1131=$B$2), $AM$14,
E1131="Payment", $AM$15,
E1131="Interest accrual", $AM$18,
E1131="Depreciation", $AM$17,
TRUE, "")</f>
        <v/>
      </c>
      <c r="C1131" s="1" t="str" cm="1">
        <f t="array" aca="1" ref="C1131" ca="1">_xlfn.IFS(
E1131="Payment", $AM$19,
E1131="Interest accrual", $AM$15,
E1131="Depreciation", $AM$16,
TRUE, "")</f>
        <v/>
      </c>
      <c r="D1131" s="1" t="str" cm="1">
        <f t="array" aca="1" ref="D1131" ca="1">_xlfn.IFS(
E1131="Payment", _xlfn.XLOOKUP(A1131, lease_table_dates, lease_table_payments, 0, 0),
E1131="Interest accrual", _xlfn.XLOOKUP(A1131, lease_table_dates, lease_table_interest_accruals, 0, 0),
E1131="Depreciation", _xlfn.XLOOKUP(A1131, rou_table_dates, rou_table_deprs, 0, 0),
TRUE, ""
)</f>
        <v/>
      </c>
      <c r="E1131" s="7" t="str" cm="1">
        <f t="array" aca="1" ref="E1131" ca="1">_xlfn.IFS(
AND(SUMIFS(lease_table_interest_accruals, lease_table_dates, A1131)&gt;0, COUNTIFS($E$14:E1130, "Interest accrual", $A$14:A1130, A1131)=0), "Interest accrual",
AND(SUMIFS(lease_table_payments, lease_table_dates, A1131)&gt;0, COUNTIFS($E$14:E1130, "Payment", $A$14:A1130, A1131)=0), "Payment",
AND(SUMIFS(rou_table_deprs, rou_table_dates, A1131)&gt;0, COUNTIFS($E$14:E1130, "Depreciation", $A$14:A1130, A1131)=0), "Depreciation",
TRUE,  ""
)</f>
        <v/>
      </c>
      <c r="G1131" s="13" t="str" cm="1">
        <f t="array" aca="1" ref="G1131" ca="1">_xlfn.IFS(
AND($B$11="Hə", $B$3="İllik"), Z1131,
AND($B$11="Hə", $B$3="Aylıq"), AA1131,
$B$11="Yox", X1131)</f>
        <v/>
      </c>
      <c r="H1131" s="1" t="str" cm="1">
        <f t="array" aca="1" ref="H1131" ca="1">_xlfn.IFS( G1131="", "",
TRUE, ROUND( H1130+I1131-J1131, 2) )</f>
        <v/>
      </c>
      <c r="I1131" s="1" t="str" cm="1">
        <f t="array" aca="1" ref="I1131" ca="1">_xlfn.IFS(G1131="", "",
G1131=last_payment_date, (J1131-H1130),
 TRUE,  -  (H1130- H1130* (1+$B$6)^ (_xlfn.DAYS(G1131,G1130)/365) )
)</f>
        <v/>
      </c>
      <c r="J1131" s="1" t="str" cm="1">
        <f t="array" aca="1" ref="J1131" ca="1">_xlfn.IFS(G1131="", "",
TRUE, _xlfn.XLOOKUP(G1131,  payment_dates, payments,0,0)
)</f>
        <v/>
      </c>
      <c r="L1131" s="8" t="str" cm="1">
        <f t="array" aca="1" ref="L1131" ca="1">_xlfn.IFS(
AND($B$11="Hə", $B$3="İllik"), AC1131,
AND($B$11="Hə", $B$3="Aylıq"), AD1131,
$B$11="Yox", AB1131)</f>
        <v/>
      </c>
      <c r="M1131" s="1" t="str" cm="1">
        <f t="array" aca="1" ref="M1131" ca="1">_xlfn.IFS( L1131="", "",
(M1130-N1131)&lt;=0.5, 0,
TRUE,  M1130-N1131)</f>
        <v/>
      </c>
      <c r="N1131" s="7" t="str" cm="1">
        <f t="array" aca="1" ref="N1131" ca="1">_xlfn.IFS(
L1131="", "",
TRUE, MIN(M1130, ROUND($M$14/ (last_rou_date - $B$2) * (L1131-L1130), 2) )
)</f>
        <v/>
      </c>
      <c r="P1131" s="59" t="str">
        <f t="shared" ca="1" si="51"/>
        <v/>
      </c>
      <c r="Q1131" s="1" t="str" cm="1">
        <f t="array" aca="1" ref="Q1131" ca="1">_xlfn.IFS(P1131="","",
$B$11="Hə", _xlfn.XLOOKUP(DATE(P1131, 12, 31), rou_table_dates, rou_table_nbvs,0, 0),
TRUE,  MAX(0, ROUND($M$14 - $M$14/ (last_rou_date - $B$2) * (DATE(P1131,12,31) - $B$2), 2) )
)</f>
        <v/>
      </c>
      <c r="R1131" s="1" t="str" cm="1">
        <f t="array" aca="1" ref="R1131" ca="1">_xlfn.IFS(P1131="","",
$B$11="Hə", _xlfn.XLOOKUP(DATE(P1131, 12, 31), lease_table_dates, lease_table_balances,0, 0),
TRUE, IFERROR( XNPV($B$6, IF(payment_dates &gt;DATE(P1131, 12, 31), payments,  0),  IF(payment_dates &gt;DATE(P1131, 12, 31), payment_dates,  DATE(P1131, 12, 31))    ),0)
)</f>
        <v/>
      </c>
      <c r="S1131" s="1" t="str" cm="1">
        <f t="array" aca="1" ref="S1131" ca="1">_xlfn.IFS(P1131="","",
TRUE,  MIN( MIN(Q1130, $M$14), ROUND($M$14/ (last_rou_date - $B$2) * (DATE(P1131,12,31) - MAX($B$2, DATE(P1131-1, 12, 31))), 2) )
)</f>
        <v/>
      </c>
      <c r="T1131" s="7" t="str" cm="1">
        <f t="array" aca="1" ref="T1131" ca="1">_xlfn.IFS(P1131="", "",
ISTEXT(R1130), R1131- (H1131 - SUMIFS( lease_table_payments, lease_table_years, P1131) -$AG$14 ),
AND(ISNUMBER(R1130), R1131&lt;&gt;""),   R1131- (R1130 - SUMIFS( lease_table_payments, lease_table_years, P1131) )
)</f>
        <v/>
      </c>
      <c r="V1131" s="64">
        <f t="shared" si="53"/>
        <v>1118</v>
      </c>
      <c r="W1131" s="51" t="str" cm="1">
        <f t="array" ref="W1131">_xlfn.IFS(
OR(W1130=$B$4, W1130=""),"",
TRUE,W1130+1
)</f>
        <v/>
      </c>
      <c r="X1131" s="51" t="str" cm="1">
        <f t="array" ref="X1131">_xlfn.IFS(X1130="","",
W1131="", "",
AND($B$3="İllik"),DATE(YEAR(X1130)+1,MONTH(X1130),DAY(X1130) ),
AND($B$3="Aylıq", $AH$14="Not end"), EDATE(X1130,1),
AND($B$3="Aylıq", $AH$14="End"), EOMONTH(X1130,1)
)</f>
        <v/>
      </c>
      <c r="Y1131" s="51" t="str" cm="1">
        <f t="array" aca="1" ref="Y1131" ca="1">_xlfn.IFS(
AND($B$7="Dövrün əvvəlində", Y1130&lt;=last_rou_date), DATE(YEAR(Y1130)+1, 12, 31),
AND($B$7="Dövrün sonunda", Y1130&lt;=last_payment_date), DATE(YEAR(Y1130)+1, 12, 31),
TRUE, ""
)</f>
        <v/>
      </c>
      <c r="Z1131" s="75" t="str" cm="1">
        <f t="array" aca="1" ref="Z1131" ca="1">_xlfn.IFS(
AND($AN$14="Not year_end", Z1130&gt;last_payment_date), "",
AND($AN$14="Year_end", Z1130&gt;=last_payment_date), "",
AND($AN$14="Year_end"), DATE(YEAR(Z1130+1), 12, 31),
AND($AN$14="Not year_end", MONTH(Z1130)=12, DAY(Z1130)=31), DATE(YEAR(Z1129)+1, MONTH(Z1129), DAY(Z1129)),
AND($AN$14="Not year_end", OR(MONTH(Z1130)&lt;&gt;12, DAY(Z1130)&lt;&gt;31) ), DATE(YEAR(Z1130), 12, 31)
)</f>
        <v/>
      </c>
      <c r="AA1131" s="75" t="str" cm="1">
        <f t="array" aca="1" ref="AA1131" ca="1">_xlfn.IFS(AA1130="", "",
AND(AA1130=last_payment_date, OR(MONTH(AA1130)&lt;&gt;12, DAY(AA1130)&lt;&gt;31) ), DATE(YEAR(AA1130), 12, 31),
AND(MONTH(AA1130)=12, DAY(AA1130)=31, AA1130&gt;=last_payment_date), "",
AND(MONTH(AA1130)=12, DAY(AA1130)&lt;&gt;31),  EOMONTH(AA1130,0),
AND(MONTH(AA1130)=12, DAY(AA1130)=31, $AH$14="Not end"),  EDATE(AA1129,1),
AND($AH$14="Not end"), EDATE(AA1130, 1),
AND($AH$14="End"), EOMONTH(AA1130, 1)
)</f>
        <v/>
      </c>
      <c r="AB1131" s="75" t="str" cm="1">
        <f t="array" aca="1" ref="AB1131" ca="1">_xlfn.IFS(AB1130="","",
AND(AB1130=last_rou_date), "",
AND($B$3="İllik"),DATE(YEAR(AB1130)+1,MONTH(AB1130),DAY(AB1130) ),
AND($B$3="Aylıq", $AH$14="Not end"), EDATE(AB1130,1),
AND($B$3="Aylıq", $AH$14="End"), EOMONTH(AB1130,1)
)</f>
        <v/>
      </c>
      <c r="AC1131" s="75" t="str" cm="1">
        <f t="array" aca="1" ref="AC1131" ca="1">_xlfn.IFS(
AND($AN$14="Not year_end", AC1130&gt;last_rou_date), "",
AND($AN$14="Year_end", AC1130&gt;=last_rou_date), "",
AND($AN$14="Year_end"), DATE(YEAR(AC1130+1), 12, 31),
AND($AN$14="Not year_end", MONTH(AC1130)=12, DAY(AC1130)=31), DATE(YEAR(AC1129)+1, MONTH(AC1129), DAY(AC1129)),
AND($AN$14="Not year_end", OR(MONTH(AC1130)&lt;&gt;12, DAY(AC1130)&lt;&gt;31) ), DATE(YEAR(AC1130), 12, 31)
)</f>
        <v/>
      </c>
      <c r="AD1131" s="75" t="str" cm="1">
        <f t="array" aca="1" ref="AD1131" ca="1">_xlfn.IFS(AD1130="", "",
AND(AD1130=last_rou_date, OR(MONTH(AD1130)&lt;&gt;12, DAY(AD1130)&lt;&gt;31) ), DATE(YEAR(AD1130), 12, 31),
AND(MONTH(AD1130)=12, DAY(AD1130)=31, AD1130&gt;=last_rou_date), "",
AND(MONTH(AD1130)=12, DAY(AD1130)&lt;&gt;31),  EOMONTH(AD1130,0),
AND(MONTH(AD1130)=12, DAY(AD1130)=31, $AH$14="Not end"),  EDATE(AD1129,1),
AND($AH$14="Not end"), EDATE(AD1130, 1),
AND($AH$14="End"), EOMONTH(AD1130, 1)
)</f>
        <v/>
      </c>
      <c r="AE1131" s="51" t="str" cm="1">
        <f t="array" ref="AE1131">_xlfn.IFS(W1131="", "",
AND(W1131&gt;0, W1131&lt;=$B$4, $C$2="İllik artım, faiz olaraq", $D$2&gt;0, $B$3="İllik"), $B$5*((1+$D$2)^(W1131-1)),
AND(W1131&gt;0, W1131&lt;=$B$4, $C$2="İllik artım, faiz olaraq", $D$2&gt;0, $B$3="Aylıq"), $B$5*((1+$D$2)^ROUNDDOWN((W1131-1)/12,0)),
AND(W1131=1, $C$2="Aşağıdakı kimi dəyişir", ), $B$5,
AND(W1131&gt;1, W1131&lt;=$B$4, $C$2="Aşağıdakı kimi dəyişir"), IFERROR(VLOOKUP(W1131, $C$4:$D$7, 2, FALSE), AE1130),
AND(W1131&gt;0, W1131&lt;=$B$4), $B$5,
TRUE,0 )</f>
        <v/>
      </c>
      <c r="AF1131" s="51" t="str">
        <f t="shared" ca="1" si="52"/>
        <v/>
      </c>
    </row>
    <row r="1132" spans="1:32" x14ac:dyDescent="0.4">
      <c r="A1132" s="13" t="str" cm="1">
        <f t="array" aca="1" ref="A1132" ca="1">_xlfn.IFS(
AND(SUMIFS(lease_table_interest_accruals, lease_table_dates, A1131)&gt;0, COUNTIFS($E$14:E1131, "Interest accrual", $A$14:A1131, A1131)=0),  A1131,
AND(SUMIFS(lease_table_payments, lease_table_dates, A1131)&gt;0, COUNTIFS($E$14:E1131, "Payment", $A$14:A1131, A1131)=0),  A1131,
AND(SUMIFS(rou_table_deprs, rou_table_dates, A1131)&gt;0, COUNTIFS($E$14:E1131, "Depreciation", $A$14:A1131, A1131)=0),  A1131,
TRUE,  IFERROR(INDEX(rou_table_dates,  MATCH(A1131, rou_table_dates)+1, ), "")
)</f>
        <v/>
      </c>
      <c r="B1132" s="1" t="str" cm="1">
        <f t="array" aca="1" ref="B1132" ca="1">_xlfn.IFS(
AND(E1132="Payment", A1132=$B$2), $AM$14,
E1132="Payment", $AM$15,
E1132="Interest accrual", $AM$18,
E1132="Depreciation", $AM$17,
TRUE, "")</f>
        <v/>
      </c>
      <c r="C1132" s="1" t="str" cm="1">
        <f t="array" aca="1" ref="C1132" ca="1">_xlfn.IFS(
E1132="Payment", $AM$19,
E1132="Interest accrual", $AM$15,
E1132="Depreciation", $AM$16,
TRUE, "")</f>
        <v/>
      </c>
      <c r="D1132" s="1" t="str" cm="1">
        <f t="array" aca="1" ref="D1132" ca="1">_xlfn.IFS(
E1132="Payment", _xlfn.XLOOKUP(A1132, lease_table_dates, lease_table_payments, 0, 0),
E1132="Interest accrual", _xlfn.XLOOKUP(A1132, lease_table_dates, lease_table_interest_accruals, 0, 0),
E1132="Depreciation", _xlfn.XLOOKUP(A1132, rou_table_dates, rou_table_deprs, 0, 0),
TRUE, ""
)</f>
        <v/>
      </c>
      <c r="E1132" s="7" t="str" cm="1">
        <f t="array" aca="1" ref="E1132" ca="1">_xlfn.IFS(
AND(SUMIFS(lease_table_interest_accruals, lease_table_dates, A1132)&gt;0, COUNTIFS($E$14:E1131, "Interest accrual", $A$14:A1131, A1132)=0), "Interest accrual",
AND(SUMIFS(lease_table_payments, lease_table_dates, A1132)&gt;0, COUNTIFS($E$14:E1131, "Payment", $A$14:A1131, A1132)=0), "Payment",
AND(SUMIFS(rou_table_deprs, rou_table_dates, A1132)&gt;0, COUNTIFS($E$14:E1131, "Depreciation", $A$14:A1131, A1132)=0), "Depreciation",
TRUE,  ""
)</f>
        <v/>
      </c>
      <c r="G1132" s="13" t="str" cm="1">
        <f t="array" aca="1" ref="G1132" ca="1">_xlfn.IFS(
AND($B$11="Hə", $B$3="İllik"), Z1132,
AND($B$11="Hə", $B$3="Aylıq"), AA1132,
$B$11="Yox", X1132)</f>
        <v/>
      </c>
      <c r="H1132" s="1" t="str" cm="1">
        <f t="array" aca="1" ref="H1132" ca="1">_xlfn.IFS( G1132="", "",
TRUE, ROUND( H1131+I1132-J1132, 2) )</f>
        <v/>
      </c>
      <c r="I1132" s="1" t="str" cm="1">
        <f t="array" aca="1" ref="I1132" ca="1">_xlfn.IFS(G1132="", "",
G1132=last_payment_date, (J1132-H1131),
 TRUE,  -  (H1131- H1131* (1+$B$6)^ (_xlfn.DAYS(G1132,G1131)/365) )
)</f>
        <v/>
      </c>
      <c r="J1132" s="1" t="str" cm="1">
        <f t="array" aca="1" ref="J1132" ca="1">_xlfn.IFS(G1132="", "",
TRUE, _xlfn.XLOOKUP(G1132,  payment_dates, payments,0,0)
)</f>
        <v/>
      </c>
      <c r="L1132" s="8" t="str" cm="1">
        <f t="array" aca="1" ref="L1132" ca="1">_xlfn.IFS(
AND($B$11="Hə", $B$3="İllik"), AC1132,
AND($B$11="Hə", $B$3="Aylıq"), AD1132,
$B$11="Yox", AB1132)</f>
        <v/>
      </c>
      <c r="M1132" s="1" t="str" cm="1">
        <f t="array" aca="1" ref="M1132" ca="1">_xlfn.IFS( L1132="", "",
(M1131-N1132)&lt;=0.5, 0,
TRUE,  M1131-N1132)</f>
        <v/>
      </c>
      <c r="N1132" s="7" t="str" cm="1">
        <f t="array" aca="1" ref="N1132" ca="1">_xlfn.IFS(
L1132="", "",
TRUE, MIN(M1131, ROUND($M$14/ (last_rou_date - $B$2) * (L1132-L1131), 2) )
)</f>
        <v/>
      </c>
      <c r="P1132" s="59" t="str">
        <f t="shared" ca="1" si="51"/>
        <v/>
      </c>
      <c r="Q1132" s="1" t="str" cm="1">
        <f t="array" aca="1" ref="Q1132" ca="1">_xlfn.IFS(P1132="","",
$B$11="Hə", _xlfn.XLOOKUP(DATE(P1132, 12, 31), rou_table_dates, rou_table_nbvs,0, 0),
TRUE,  MAX(0, ROUND($M$14 - $M$14/ (last_rou_date - $B$2) * (DATE(P1132,12,31) - $B$2), 2) )
)</f>
        <v/>
      </c>
      <c r="R1132" s="1" t="str" cm="1">
        <f t="array" aca="1" ref="R1132" ca="1">_xlfn.IFS(P1132="","",
$B$11="Hə", _xlfn.XLOOKUP(DATE(P1132, 12, 31), lease_table_dates, lease_table_balances,0, 0),
TRUE, IFERROR( XNPV($B$6, IF(payment_dates &gt;DATE(P1132, 12, 31), payments,  0),  IF(payment_dates &gt;DATE(P1132, 12, 31), payment_dates,  DATE(P1132, 12, 31))    ),0)
)</f>
        <v/>
      </c>
      <c r="S1132" s="1" t="str" cm="1">
        <f t="array" aca="1" ref="S1132" ca="1">_xlfn.IFS(P1132="","",
TRUE,  MIN( MIN(Q1131, $M$14), ROUND($M$14/ (last_rou_date - $B$2) * (DATE(P1132,12,31) - MAX($B$2, DATE(P1132-1, 12, 31))), 2) )
)</f>
        <v/>
      </c>
      <c r="T1132" s="7" t="str" cm="1">
        <f t="array" aca="1" ref="T1132" ca="1">_xlfn.IFS(P1132="", "",
ISTEXT(R1131), R1132- (H1132 - SUMIFS( lease_table_payments, lease_table_years, P1132) -$AG$14 ),
AND(ISNUMBER(R1131), R1132&lt;&gt;""),   R1132- (R1131 - SUMIFS( lease_table_payments, lease_table_years, P1132) )
)</f>
        <v/>
      </c>
      <c r="V1132" s="64">
        <f t="shared" si="53"/>
        <v>1119</v>
      </c>
      <c r="W1132" s="51" t="str" cm="1">
        <f t="array" ref="W1132">_xlfn.IFS(
OR(W1131=$B$4, W1131=""),"",
TRUE,W1131+1
)</f>
        <v/>
      </c>
      <c r="X1132" s="51" t="str" cm="1">
        <f t="array" ref="X1132">_xlfn.IFS(X1131="","",
W1132="", "",
AND($B$3="İllik"),DATE(YEAR(X1131)+1,MONTH(X1131),DAY(X1131) ),
AND($B$3="Aylıq", $AH$14="Not end"), EDATE(X1131,1),
AND($B$3="Aylıq", $AH$14="End"), EOMONTH(X1131,1)
)</f>
        <v/>
      </c>
      <c r="Y1132" s="51" t="str" cm="1">
        <f t="array" aca="1" ref="Y1132" ca="1">_xlfn.IFS(
AND($B$7="Dövrün əvvəlində", Y1131&lt;=last_rou_date), DATE(YEAR(Y1131)+1, 12, 31),
AND($B$7="Dövrün sonunda", Y1131&lt;=last_payment_date), DATE(YEAR(Y1131)+1, 12, 31),
TRUE, ""
)</f>
        <v/>
      </c>
      <c r="Z1132" s="75" t="str" cm="1">
        <f t="array" aca="1" ref="Z1132" ca="1">_xlfn.IFS(
AND($AN$14="Not year_end", Z1131&gt;last_payment_date), "",
AND($AN$14="Year_end", Z1131&gt;=last_payment_date), "",
AND($AN$14="Year_end"), DATE(YEAR(Z1131+1), 12, 31),
AND($AN$14="Not year_end", MONTH(Z1131)=12, DAY(Z1131)=31), DATE(YEAR(Z1130)+1, MONTH(Z1130), DAY(Z1130)),
AND($AN$14="Not year_end", OR(MONTH(Z1131)&lt;&gt;12, DAY(Z1131)&lt;&gt;31) ), DATE(YEAR(Z1131), 12, 31)
)</f>
        <v/>
      </c>
      <c r="AA1132" s="75" t="str" cm="1">
        <f t="array" aca="1" ref="AA1132" ca="1">_xlfn.IFS(AA1131="", "",
AND(AA1131=last_payment_date, OR(MONTH(AA1131)&lt;&gt;12, DAY(AA1131)&lt;&gt;31) ), DATE(YEAR(AA1131), 12, 31),
AND(MONTH(AA1131)=12, DAY(AA1131)=31, AA1131&gt;=last_payment_date), "",
AND(MONTH(AA1131)=12, DAY(AA1131)&lt;&gt;31),  EOMONTH(AA1131,0),
AND(MONTH(AA1131)=12, DAY(AA1131)=31, $AH$14="Not end"),  EDATE(AA1130,1),
AND($AH$14="Not end"), EDATE(AA1131, 1),
AND($AH$14="End"), EOMONTH(AA1131, 1)
)</f>
        <v/>
      </c>
      <c r="AB1132" s="75" t="str" cm="1">
        <f t="array" aca="1" ref="AB1132" ca="1">_xlfn.IFS(AB1131="","",
AND(AB1131=last_rou_date), "",
AND($B$3="İllik"),DATE(YEAR(AB1131)+1,MONTH(AB1131),DAY(AB1131) ),
AND($B$3="Aylıq", $AH$14="Not end"), EDATE(AB1131,1),
AND($B$3="Aylıq", $AH$14="End"), EOMONTH(AB1131,1)
)</f>
        <v/>
      </c>
      <c r="AC1132" s="75" t="str" cm="1">
        <f t="array" aca="1" ref="AC1132" ca="1">_xlfn.IFS(
AND($AN$14="Not year_end", AC1131&gt;last_rou_date), "",
AND($AN$14="Year_end", AC1131&gt;=last_rou_date), "",
AND($AN$14="Year_end"), DATE(YEAR(AC1131+1), 12, 31),
AND($AN$14="Not year_end", MONTH(AC1131)=12, DAY(AC1131)=31), DATE(YEAR(AC1130)+1, MONTH(AC1130), DAY(AC1130)),
AND($AN$14="Not year_end", OR(MONTH(AC1131)&lt;&gt;12, DAY(AC1131)&lt;&gt;31) ), DATE(YEAR(AC1131), 12, 31)
)</f>
        <v/>
      </c>
      <c r="AD1132" s="75" t="str" cm="1">
        <f t="array" aca="1" ref="AD1132" ca="1">_xlfn.IFS(AD1131="", "",
AND(AD1131=last_rou_date, OR(MONTH(AD1131)&lt;&gt;12, DAY(AD1131)&lt;&gt;31) ), DATE(YEAR(AD1131), 12, 31),
AND(MONTH(AD1131)=12, DAY(AD1131)=31, AD1131&gt;=last_rou_date), "",
AND(MONTH(AD1131)=12, DAY(AD1131)&lt;&gt;31),  EOMONTH(AD1131,0),
AND(MONTH(AD1131)=12, DAY(AD1131)=31, $AH$14="Not end"),  EDATE(AD1130,1),
AND($AH$14="Not end"), EDATE(AD1131, 1),
AND($AH$14="End"), EOMONTH(AD1131, 1)
)</f>
        <v/>
      </c>
      <c r="AE1132" s="51" t="str" cm="1">
        <f t="array" ref="AE1132">_xlfn.IFS(W1132="", "",
AND(W1132&gt;0, W1132&lt;=$B$4, $C$2="İllik artım, faiz olaraq", $D$2&gt;0, $B$3="İllik"), $B$5*((1+$D$2)^(W1132-1)),
AND(W1132&gt;0, W1132&lt;=$B$4, $C$2="İllik artım, faiz olaraq", $D$2&gt;0, $B$3="Aylıq"), $B$5*((1+$D$2)^ROUNDDOWN((W1132-1)/12,0)),
AND(W1132=1, $C$2="Aşağıdakı kimi dəyişir", ), $B$5,
AND(W1132&gt;1, W1132&lt;=$B$4, $C$2="Aşağıdakı kimi dəyişir"), IFERROR(VLOOKUP(W1132, $C$4:$D$7, 2, FALSE), AE1131),
AND(W1132&gt;0, W1132&lt;=$B$4), $B$5,
TRUE,0 )</f>
        <v/>
      </c>
      <c r="AF1132" s="51" t="str">
        <f t="shared" ca="1" si="52"/>
        <v/>
      </c>
    </row>
    <row r="1133" spans="1:32" x14ac:dyDescent="0.4">
      <c r="A1133" s="13" t="str" cm="1">
        <f t="array" aca="1" ref="A1133" ca="1">_xlfn.IFS(
AND(SUMIFS(lease_table_interest_accruals, lease_table_dates, A1132)&gt;0, COUNTIFS($E$14:E1132, "Interest accrual", $A$14:A1132, A1132)=0),  A1132,
AND(SUMIFS(lease_table_payments, lease_table_dates, A1132)&gt;0, COUNTIFS($E$14:E1132, "Payment", $A$14:A1132, A1132)=0),  A1132,
AND(SUMIFS(rou_table_deprs, rou_table_dates, A1132)&gt;0, COUNTIFS($E$14:E1132, "Depreciation", $A$14:A1132, A1132)=0),  A1132,
TRUE,  IFERROR(INDEX(rou_table_dates,  MATCH(A1132, rou_table_dates)+1, ), "")
)</f>
        <v/>
      </c>
      <c r="B1133" s="1" t="str" cm="1">
        <f t="array" aca="1" ref="B1133" ca="1">_xlfn.IFS(
AND(E1133="Payment", A1133=$B$2), $AM$14,
E1133="Payment", $AM$15,
E1133="Interest accrual", $AM$18,
E1133="Depreciation", $AM$17,
TRUE, "")</f>
        <v/>
      </c>
      <c r="C1133" s="1" t="str" cm="1">
        <f t="array" aca="1" ref="C1133" ca="1">_xlfn.IFS(
E1133="Payment", $AM$19,
E1133="Interest accrual", $AM$15,
E1133="Depreciation", $AM$16,
TRUE, "")</f>
        <v/>
      </c>
      <c r="D1133" s="1" t="str" cm="1">
        <f t="array" aca="1" ref="D1133" ca="1">_xlfn.IFS(
E1133="Payment", _xlfn.XLOOKUP(A1133, lease_table_dates, lease_table_payments, 0, 0),
E1133="Interest accrual", _xlfn.XLOOKUP(A1133, lease_table_dates, lease_table_interest_accruals, 0, 0),
E1133="Depreciation", _xlfn.XLOOKUP(A1133, rou_table_dates, rou_table_deprs, 0, 0),
TRUE, ""
)</f>
        <v/>
      </c>
      <c r="E1133" s="7" t="str" cm="1">
        <f t="array" aca="1" ref="E1133" ca="1">_xlfn.IFS(
AND(SUMIFS(lease_table_interest_accruals, lease_table_dates, A1133)&gt;0, COUNTIFS($E$14:E1132, "Interest accrual", $A$14:A1132, A1133)=0), "Interest accrual",
AND(SUMIFS(lease_table_payments, lease_table_dates, A1133)&gt;0, COUNTIFS($E$14:E1132, "Payment", $A$14:A1132, A1133)=0), "Payment",
AND(SUMIFS(rou_table_deprs, rou_table_dates, A1133)&gt;0, COUNTIFS($E$14:E1132, "Depreciation", $A$14:A1132, A1133)=0), "Depreciation",
TRUE,  ""
)</f>
        <v/>
      </c>
      <c r="G1133" s="13" t="str" cm="1">
        <f t="array" aca="1" ref="G1133" ca="1">_xlfn.IFS(
AND($B$11="Hə", $B$3="İllik"), Z1133,
AND($B$11="Hə", $B$3="Aylıq"), AA1133,
$B$11="Yox", X1133)</f>
        <v/>
      </c>
      <c r="H1133" s="1" t="str" cm="1">
        <f t="array" aca="1" ref="H1133" ca="1">_xlfn.IFS( G1133="", "",
TRUE, ROUND( H1132+I1133-J1133, 2) )</f>
        <v/>
      </c>
      <c r="I1133" s="1" t="str" cm="1">
        <f t="array" aca="1" ref="I1133" ca="1">_xlfn.IFS(G1133="", "",
G1133=last_payment_date, (J1133-H1132),
 TRUE,  -  (H1132- H1132* (1+$B$6)^ (_xlfn.DAYS(G1133,G1132)/365) )
)</f>
        <v/>
      </c>
      <c r="J1133" s="1" t="str" cm="1">
        <f t="array" aca="1" ref="J1133" ca="1">_xlfn.IFS(G1133="", "",
TRUE, _xlfn.XLOOKUP(G1133,  payment_dates, payments,0,0)
)</f>
        <v/>
      </c>
      <c r="L1133" s="8" t="str" cm="1">
        <f t="array" aca="1" ref="L1133" ca="1">_xlfn.IFS(
AND($B$11="Hə", $B$3="İllik"), AC1133,
AND($B$11="Hə", $B$3="Aylıq"), AD1133,
$B$11="Yox", AB1133)</f>
        <v/>
      </c>
      <c r="M1133" s="1" t="str" cm="1">
        <f t="array" aca="1" ref="M1133" ca="1">_xlfn.IFS( L1133="", "",
(M1132-N1133)&lt;=0.5, 0,
TRUE,  M1132-N1133)</f>
        <v/>
      </c>
      <c r="N1133" s="7" t="str" cm="1">
        <f t="array" aca="1" ref="N1133" ca="1">_xlfn.IFS(
L1133="", "",
TRUE, MIN(M1132, ROUND($M$14/ (last_rou_date - $B$2) * (L1133-L1132), 2) )
)</f>
        <v/>
      </c>
      <c r="P1133" s="59" t="str">
        <f t="shared" ca="1" si="51"/>
        <v/>
      </c>
      <c r="Q1133" s="1" t="str" cm="1">
        <f t="array" aca="1" ref="Q1133" ca="1">_xlfn.IFS(P1133="","",
$B$11="Hə", _xlfn.XLOOKUP(DATE(P1133, 12, 31), rou_table_dates, rou_table_nbvs,0, 0),
TRUE,  MAX(0, ROUND($M$14 - $M$14/ (last_rou_date - $B$2) * (DATE(P1133,12,31) - $B$2), 2) )
)</f>
        <v/>
      </c>
      <c r="R1133" s="1" t="str" cm="1">
        <f t="array" aca="1" ref="R1133" ca="1">_xlfn.IFS(P1133="","",
$B$11="Hə", _xlfn.XLOOKUP(DATE(P1133, 12, 31), lease_table_dates, lease_table_balances,0, 0),
TRUE, IFERROR( XNPV($B$6, IF(payment_dates &gt;DATE(P1133, 12, 31), payments,  0),  IF(payment_dates &gt;DATE(P1133, 12, 31), payment_dates,  DATE(P1133, 12, 31))    ),0)
)</f>
        <v/>
      </c>
      <c r="S1133" s="1" t="str" cm="1">
        <f t="array" aca="1" ref="S1133" ca="1">_xlfn.IFS(P1133="","",
TRUE,  MIN( MIN(Q1132, $M$14), ROUND($M$14/ (last_rou_date - $B$2) * (DATE(P1133,12,31) - MAX($B$2, DATE(P1133-1, 12, 31))), 2) )
)</f>
        <v/>
      </c>
      <c r="T1133" s="7" t="str" cm="1">
        <f t="array" aca="1" ref="T1133" ca="1">_xlfn.IFS(P1133="", "",
ISTEXT(R1132), R1133- (H1133 - SUMIFS( lease_table_payments, lease_table_years, P1133) -$AG$14 ),
AND(ISNUMBER(R1132), R1133&lt;&gt;""),   R1133- (R1132 - SUMIFS( lease_table_payments, lease_table_years, P1133) )
)</f>
        <v/>
      </c>
      <c r="V1133" s="64">
        <f t="shared" si="53"/>
        <v>1120</v>
      </c>
      <c r="W1133" s="51" t="str" cm="1">
        <f t="array" ref="W1133">_xlfn.IFS(
OR(W1132=$B$4, W1132=""),"",
TRUE,W1132+1
)</f>
        <v/>
      </c>
      <c r="X1133" s="51" t="str" cm="1">
        <f t="array" ref="X1133">_xlfn.IFS(X1132="","",
W1133="", "",
AND($B$3="İllik"),DATE(YEAR(X1132)+1,MONTH(X1132),DAY(X1132) ),
AND($B$3="Aylıq", $AH$14="Not end"), EDATE(X1132,1),
AND($B$3="Aylıq", $AH$14="End"), EOMONTH(X1132,1)
)</f>
        <v/>
      </c>
      <c r="Y1133" s="51" t="str" cm="1">
        <f t="array" aca="1" ref="Y1133" ca="1">_xlfn.IFS(
AND($B$7="Dövrün əvvəlində", Y1132&lt;=last_rou_date), DATE(YEAR(Y1132)+1, 12, 31),
AND($B$7="Dövrün sonunda", Y1132&lt;=last_payment_date), DATE(YEAR(Y1132)+1, 12, 31),
TRUE, ""
)</f>
        <v/>
      </c>
      <c r="Z1133" s="75" t="str" cm="1">
        <f t="array" aca="1" ref="Z1133" ca="1">_xlfn.IFS(
AND($AN$14="Not year_end", Z1132&gt;last_payment_date), "",
AND($AN$14="Year_end", Z1132&gt;=last_payment_date), "",
AND($AN$14="Year_end"), DATE(YEAR(Z1132+1), 12, 31),
AND($AN$14="Not year_end", MONTH(Z1132)=12, DAY(Z1132)=31), DATE(YEAR(Z1131)+1, MONTH(Z1131), DAY(Z1131)),
AND($AN$14="Not year_end", OR(MONTH(Z1132)&lt;&gt;12, DAY(Z1132)&lt;&gt;31) ), DATE(YEAR(Z1132), 12, 31)
)</f>
        <v/>
      </c>
      <c r="AA1133" s="75" t="str" cm="1">
        <f t="array" aca="1" ref="AA1133" ca="1">_xlfn.IFS(AA1132="", "",
AND(AA1132=last_payment_date, OR(MONTH(AA1132)&lt;&gt;12, DAY(AA1132)&lt;&gt;31) ), DATE(YEAR(AA1132), 12, 31),
AND(MONTH(AA1132)=12, DAY(AA1132)=31, AA1132&gt;=last_payment_date), "",
AND(MONTH(AA1132)=12, DAY(AA1132)&lt;&gt;31),  EOMONTH(AA1132,0),
AND(MONTH(AA1132)=12, DAY(AA1132)=31, $AH$14="Not end"),  EDATE(AA1131,1),
AND($AH$14="Not end"), EDATE(AA1132, 1),
AND($AH$14="End"), EOMONTH(AA1132, 1)
)</f>
        <v/>
      </c>
      <c r="AB1133" s="75" t="str" cm="1">
        <f t="array" aca="1" ref="AB1133" ca="1">_xlfn.IFS(AB1132="","",
AND(AB1132=last_rou_date), "",
AND($B$3="İllik"),DATE(YEAR(AB1132)+1,MONTH(AB1132),DAY(AB1132) ),
AND($B$3="Aylıq", $AH$14="Not end"), EDATE(AB1132,1),
AND($B$3="Aylıq", $AH$14="End"), EOMONTH(AB1132,1)
)</f>
        <v/>
      </c>
      <c r="AC1133" s="75" t="str" cm="1">
        <f t="array" aca="1" ref="AC1133" ca="1">_xlfn.IFS(
AND($AN$14="Not year_end", AC1132&gt;last_rou_date), "",
AND($AN$14="Year_end", AC1132&gt;=last_rou_date), "",
AND($AN$14="Year_end"), DATE(YEAR(AC1132+1), 12, 31),
AND($AN$14="Not year_end", MONTH(AC1132)=12, DAY(AC1132)=31), DATE(YEAR(AC1131)+1, MONTH(AC1131), DAY(AC1131)),
AND($AN$14="Not year_end", OR(MONTH(AC1132)&lt;&gt;12, DAY(AC1132)&lt;&gt;31) ), DATE(YEAR(AC1132), 12, 31)
)</f>
        <v/>
      </c>
      <c r="AD1133" s="75" t="str" cm="1">
        <f t="array" aca="1" ref="AD1133" ca="1">_xlfn.IFS(AD1132="", "",
AND(AD1132=last_rou_date, OR(MONTH(AD1132)&lt;&gt;12, DAY(AD1132)&lt;&gt;31) ), DATE(YEAR(AD1132), 12, 31),
AND(MONTH(AD1132)=12, DAY(AD1132)=31, AD1132&gt;=last_rou_date), "",
AND(MONTH(AD1132)=12, DAY(AD1132)&lt;&gt;31),  EOMONTH(AD1132,0),
AND(MONTH(AD1132)=12, DAY(AD1132)=31, $AH$14="Not end"),  EDATE(AD1131,1),
AND($AH$14="Not end"), EDATE(AD1132, 1),
AND($AH$14="End"), EOMONTH(AD1132, 1)
)</f>
        <v/>
      </c>
      <c r="AE1133" s="51" t="str" cm="1">
        <f t="array" ref="AE1133">_xlfn.IFS(W1133="", "",
AND(W1133&gt;0, W1133&lt;=$B$4, $C$2="İllik artım, faiz olaraq", $D$2&gt;0, $B$3="İllik"), $B$5*((1+$D$2)^(W1133-1)),
AND(W1133&gt;0, W1133&lt;=$B$4, $C$2="İllik artım, faiz olaraq", $D$2&gt;0, $B$3="Aylıq"), $B$5*((1+$D$2)^ROUNDDOWN((W1133-1)/12,0)),
AND(W1133=1, $C$2="Aşağıdakı kimi dəyişir", ), $B$5,
AND(W1133&gt;1, W1133&lt;=$B$4, $C$2="Aşağıdakı kimi dəyişir"), IFERROR(VLOOKUP(W1133, $C$4:$D$7, 2, FALSE), AE1132),
AND(W1133&gt;0, W1133&lt;=$B$4), $B$5,
TRUE,0 )</f>
        <v/>
      </c>
      <c r="AF1133" s="51" t="str">
        <f t="shared" ca="1" si="52"/>
        <v/>
      </c>
    </row>
    <row r="1134" spans="1:32" x14ac:dyDescent="0.4">
      <c r="A1134" s="13" t="str" cm="1">
        <f t="array" aca="1" ref="A1134" ca="1">_xlfn.IFS(
AND(SUMIFS(lease_table_interest_accruals, lease_table_dates, A1133)&gt;0, COUNTIFS($E$14:E1133, "Interest accrual", $A$14:A1133, A1133)=0),  A1133,
AND(SUMIFS(lease_table_payments, lease_table_dates, A1133)&gt;0, COUNTIFS($E$14:E1133, "Payment", $A$14:A1133, A1133)=0),  A1133,
AND(SUMIFS(rou_table_deprs, rou_table_dates, A1133)&gt;0, COUNTIFS($E$14:E1133, "Depreciation", $A$14:A1133, A1133)=0),  A1133,
TRUE,  IFERROR(INDEX(rou_table_dates,  MATCH(A1133, rou_table_dates)+1, ), "")
)</f>
        <v/>
      </c>
      <c r="B1134" s="1" t="str" cm="1">
        <f t="array" aca="1" ref="B1134" ca="1">_xlfn.IFS(
AND(E1134="Payment", A1134=$B$2), $AM$14,
E1134="Payment", $AM$15,
E1134="Interest accrual", $AM$18,
E1134="Depreciation", $AM$17,
TRUE, "")</f>
        <v/>
      </c>
      <c r="C1134" s="1" t="str" cm="1">
        <f t="array" aca="1" ref="C1134" ca="1">_xlfn.IFS(
E1134="Payment", $AM$19,
E1134="Interest accrual", $AM$15,
E1134="Depreciation", $AM$16,
TRUE, "")</f>
        <v/>
      </c>
      <c r="D1134" s="1" t="str" cm="1">
        <f t="array" aca="1" ref="D1134" ca="1">_xlfn.IFS(
E1134="Payment", _xlfn.XLOOKUP(A1134, lease_table_dates, lease_table_payments, 0, 0),
E1134="Interest accrual", _xlfn.XLOOKUP(A1134, lease_table_dates, lease_table_interest_accruals, 0, 0),
E1134="Depreciation", _xlfn.XLOOKUP(A1134, rou_table_dates, rou_table_deprs, 0, 0),
TRUE, ""
)</f>
        <v/>
      </c>
      <c r="E1134" s="7" t="str" cm="1">
        <f t="array" aca="1" ref="E1134" ca="1">_xlfn.IFS(
AND(SUMIFS(lease_table_interest_accruals, lease_table_dates, A1134)&gt;0, COUNTIFS($E$14:E1133, "Interest accrual", $A$14:A1133, A1134)=0), "Interest accrual",
AND(SUMIFS(lease_table_payments, lease_table_dates, A1134)&gt;0, COUNTIFS($E$14:E1133, "Payment", $A$14:A1133, A1134)=0), "Payment",
AND(SUMIFS(rou_table_deprs, rou_table_dates, A1134)&gt;0, COUNTIFS($E$14:E1133, "Depreciation", $A$14:A1133, A1134)=0), "Depreciation",
TRUE,  ""
)</f>
        <v/>
      </c>
      <c r="G1134" s="13" t="str" cm="1">
        <f t="array" aca="1" ref="G1134" ca="1">_xlfn.IFS(
AND($B$11="Hə", $B$3="İllik"), Z1134,
AND($B$11="Hə", $B$3="Aylıq"), AA1134,
$B$11="Yox", X1134)</f>
        <v/>
      </c>
      <c r="H1134" s="1" t="str" cm="1">
        <f t="array" aca="1" ref="H1134" ca="1">_xlfn.IFS( G1134="", "",
TRUE, ROUND( H1133+I1134-J1134, 2) )</f>
        <v/>
      </c>
      <c r="I1134" s="1" t="str" cm="1">
        <f t="array" aca="1" ref="I1134" ca="1">_xlfn.IFS(G1134="", "",
G1134=last_payment_date, (J1134-H1133),
 TRUE,  -  (H1133- H1133* (1+$B$6)^ (_xlfn.DAYS(G1134,G1133)/365) )
)</f>
        <v/>
      </c>
      <c r="J1134" s="1" t="str" cm="1">
        <f t="array" aca="1" ref="J1134" ca="1">_xlfn.IFS(G1134="", "",
TRUE, _xlfn.XLOOKUP(G1134,  payment_dates, payments,0,0)
)</f>
        <v/>
      </c>
      <c r="L1134" s="8" t="str" cm="1">
        <f t="array" aca="1" ref="L1134" ca="1">_xlfn.IFS(
AND($B$11="Hə", $B$3="İllik"), AC1134,
AND($B$11="Hə", $B$3="Aylıq"), AD1134,
$B$11="Yox", AB1134)</f>
        <v/>
      </c>
      <c r="M1134" s="1" t="str" cm="1">
        <f t="array" aca="1" ref="M1134" ca="1">_xlfn.IFS( L1134="", "",
(M1133-N1134)&lt;=0.5, 0,
TRUE,  M1133-N1134)</f>
        <v/>
      </c>
      <c r="N1134" s="7" t="str" cm="1">
        <f t="array" aca="1" ref="N1134" ca="1">_xlfn.IFS(
L1134="", "",
TRUE, MIN(M1133, ROUND($M$14/ (last_rou_date - $B$2) * (L1134-L1133), 2) )
)</f>
        <v/>
      </c>
      <c r="P1134" s="59" t="str">
        <f t="shared" ca="1" si="51"/>
        <v/>
      </c>
      <c r="Q1134" s="1" t="str" cm="1">
        <f t="array" aca="1" ref="Q1134" ca="1">_xlfn.IFS(P1134="","",
$B$11="Hə", _xlfn.XLOOKUP(DATE(P1134, 12, 31), rou_table_dates, rou_table_nbvs,0, 0),
TRUE,  MAX(0, ROUND($M$14 - $M$14/ (last_rou_date - $B$2) * (DATE(P1134,12,31) - $B$2), 2) )
)</f>
        <v/>
      </c>
      <c r="R1134" s="1" t="str" cm="1">
        <f t="array" aca="1" ref="R1134" ca="1">_xlfn.IFS(P1134="","",
$B$11="Hə", _xlfn.XLOOKUP(DATE(P1134, 12, 31), lease_table_dates, lease_table_balances,0, 0),
TRUE, IFERROR( XNPV($B$6, IF(payment_dates &gt;DATE(P1134, 12, 31), payments,  0),  IF(payment_dates &gt;DATE(P1134, 12, 31), payment_dates,  DATE(P1134, 12, 31))    ),0)
)</f>
        <v/>
      </c>
      <c r="S1134" s="1" t="str" cm="1">
        <f t="array" aca="1" ref="S1134" ca="1">_xlfn.IFS(P1134="","",
TRUE,  MIN( MIN(Q1133, $M$14), ROUND($M$14/ (last_rou_date - $B$2) * (DATE(P1134,12,31) - MAX($B$2, DATE(P1134-1, 12, 31))), 2) )
)</f>
        <v/>
      </c>
      <c r="T1134" s="7" t="str" cm="1">
        <f t="array" aca="1" ref="T1134" ca="1">_xlfn.IFS(P1134="", "",
ISTEXT(R1133), R1134- (H1134 - SUMIFS( lease_table_payments, lease_table_years, P1134) -$AG$14 ),
AND(ISNUMBER(R1133), R1134&lt;&gt;""),   R1134- (R1133 - SUMIFS( lease_table_payments, lease_table_years, P1134) )
)</f>
        <v/>
      </c>
      <c r="V1134" s="64">
        <f t="shared" si="53"/>
        <v>1121</v>
      </c>
      <c r="W1134" s="51" t="str" cm="1">
        <f t="array" ref="W1134">_xlfn.IFS(
OR(W1133=$B$4, W1133=""),"",
TRUE,W1133+1
)</f>
        <v/>
      </c>
      <c r="X1134" s="51" t="str" cm="1">
        <f t="array" ref="X1134">_xlfn.IFS(X1133="","",
W1134="", "",
AND($B$3="İllik"),DATE(YEAR(X1133)+1,MONTH(X1133),DAY(X1133) ),
AND($B$3="Aylıq", $AH$14="Not end"), EDATE(X1133,1),
AND($B$3="Aylıq", $AH$14="End"), EOMONTH(X1133,1)
)</f>
        <v/>
      </c>
      <c r="Y1134" s="51" t="str" cm="1">
        <f t="array" aca="1" ref="Y1134" ca="1">_xlfn.IFS(
AND($B$7="Dövrün əvvəlində", Y1133&lt;=last_rou_date), DATE(YEAR(Y1133)+1, 12, 31),
AND($B$7="Dövrün sonunda", Y1133&lt;=last_payment_date), DATE(YEAR(Y1133)+1, 12, 31),
TRUE, ""
)</f>
        <v/>
      </c>
      <c r="Z1134" s="75" t="str" cm="1">
        <f t="array" aca="1" ref="Z1134" ca="1">_xlfn.IFS(
AND($AN$14="Not year_end", Z1133&gt;last_payment_date), "",
AND($AN$14="Year_end", Z1133&gt;=last_payment_date), "",
AND($AN$14="Year_end"), DATE(YEAR(Z1133+1), 12, 31),
AND($AN$14="Not year_end", MONTH(Z1133)=12, DAY(Z1133)=31), DATE(YEAR(Z1132)+1, MONTH(Z1132), DAY(Z1132)),
AND($AN$14="Not year_end", OR(MONTH(Z1133)&lt;&gt;12, DAY(Z1133)&lt;&gt;31) ), DATE(YEAR(Z1133), 12, 31)
)</f>
        <v/>
      </c>
      <c r="AA1134" s="75" t="str" cm="1">
        <f t="array" aca="1" ref="AA1134" ca="1">_xlfn.IFS(AA1133="", "",
AND(AA1133=last_payment_date, OR(MONTH(AA1133)&lt;&gt;12, DAY(AA1133)&lt;&gt;31) ), DATE(YEAR(AA1133), 12, 31),
AND(MONTH(AA1133)=12, DAY(AA1133)=31, AA1133&gt;=last_payment_date), "",
AND(MONTH(AA1133)=12, DAY(AA1133)&lt;&gt;31),  EOMONTH(AA1133,0),
AND(MONTH(AA1133)=12, DAY(AA1133)=31, $AH$14="Not end"),  EDATE(AA1132,1),
AND($AH$14="Not end"), EDATE(AA1133, 1),
AND($AH$14="End"), EOMONTH(AA1133, 1)
)</f>
        <v/>
      </c>
      <c r="AB1134" s="75" t="str" cm="1">
        <f t="array" aca="1" ref="AB1134" ca="1">_xlfn.IFS(AB1133="","",
AND(AB1133=last_rou_date), "",
AND($B$3="İllik"),DATE(YEAR(AB1133)+1,MONTH(AB1133),DAY(AB1133) ),
AND($B$3="Aylıq", $AH$14="Not end"), EDATE(AB1133,1),
AND($B$3="Aylıq", $AH$14="End"), EOMONTH(AB1133,1)
)</f>
        <v/>
      </c>
      <c r="AC1134" s="75" t="str" cm="1">
        <f t="array" aca="1" ref="AC1134" ca="1">_xlfn.IFS(
AND($AN$14="Not year_end", AC1133&gt;last_rou_date), "",
AND($AN$14="Year_end", AC1133&gt;=last_rou_date), "",
AND($AN$14="Year_end"), DATE(YEAR(AC1133+1), 12, 31),
AND($AN$14="Not year_end", MONTH(AC1133)=12, DAY(AC1133)=31), DATE(YEAR(AC1132)+1, MONTH(AC1132), DAY(AC1132)),
AND($AN$14="Not year_end", OR(MONTH(AC1133)&lt;&gt;12, DAY(AC1133)&lt;&gt;31) ), DATE(YEAR(AC1133), 12, 31)
)</f>
        <v/>
      </c>
      <c r="AD1134" s="75" t="str" cm="1">
        <f t="array" aca="1" ref="AD1134" ca="1">_xlfn.IFS(AD1133="", "",
AND(AD1133=last_rou_date, OR(MONTH(AD1133)&lt;&gt;12, DAY(AD1133)&lt;&gt;31) ), DATE(YEAR(AD1133), 12, 31),
AND(MONTH(AD1133)=12, DAY(AD1133)=31, AD1133&gt;=last_rou_date), "",
AND(MONTH(AD1133)=12, DAY(AD1133)&lt;&gt;31),  EOMONTH(AD1133,0),
AND(MONTH(AD1133)=12, DAY(AD1133)=31, $AH$14="Not end"),  EDATE(AD1132,1),
AND($AH$14="Not end"), EDATE(AD1133, 1),
AND($AH$14="End"), EOMONTH(AD1133, 1)
)</f>
        <v/>
      </c>
      <c r="AE1134" s="51" t="str" cm="1">
        <f t="array" ref="AE1134">_xlfn.IFS(W1134="", "",
AND(W1134&gt;0, W1134&lt;=$B$4, $C$2="İllik artım, faiz olaraq", $D$2&gt;0, $B$3="İllik"), $B$5*((1+$D$2)^(W1134-1)),
AND(W1134&gt;0, W1134&lt;=$B$4, $C$2="İllik artım, faiz olaraq", $D$2&gt;0, $B$3="Aylıq"), $B$5*((1+$D$2)^ROUNDDOWN((W1134-1)/12,0)),
AND(W1134=1, $C$2="Aşağıdakı kimi dəyişir", ), $B$5,
AND(W1134&gt;1, W1134&lt;=$B$4, $C$2="Aşağıdakı kimi dəyişir"), IFERROR(VLOOKUP(W1134, $C$4:$D$7, 2, FALSE), AE1133),
AND(W1134&gt;0, W1134&lt;=$B$4), $B$5,
TRUE,0 )</f>
        <v/>
      </c>
      <c r="AF1134" s="51" t="str">
        <f t="shared" ca="1" si="52"/>
        <v/>
      </c>
    </row>
    <row r="1135" spans="1:32" x14ac:dyDescent="0.4">
      <c r="A1135" s="13" t="str" cm="1">
        <f t="array" aca="1" ref="A1135" ca="1">_xlfn.IFS(
AND(SUMIFS(lease_table_interest_accruals, lease_table_dates, A1134)&gt;0, COUNTIFS($E$14:E1134, "Interest accrual", $A$14:A1134, A1134)=0),  A1134,
AND(SUMIFS(lease_table_payments, lease_table_dates, A1134)&gt;0, COUNTIFS($E$14:E1134, "Payment", $A$14:A1134, A1134)=0),  A1134,
AND(SUMIFS(rou_table_deprs, rou_table_dates, A1134)&gt;0, COUNTIFS($E$14:E1134, "Depreciation", $A$14:A1134, A1134)=0),  A1134,
TRUE,  IFERROR(INDEX(rou_table_dates,  MATCH(A1134, rou_table_dates)+1, ), "")
)</f>
        <v/>
      </c>
      <c r="B1135" s="1" t="str" cm="1">
        <f t="array" aca="1" ref="B1135" ca="1">_xlfn.IFS(
AND(E1135="Payment", A1135=$B$2), $AM$14,
E1135="Payment", $AM$15,
E1135="Interest accrual", $AM$18,
E1135="Depreciation", $AM$17,
TRUE, "")</f>
        <v/>
      </c>
      <c r="C1135" s="1" t="str" cm="1">
        <f t="array" aca="1" ref="C1135" ca="1">_xlfn.IFS(
E1135="Payment", $AM$19,
E1135="Interest accrual", $AM$15,
E1135="Depreciation", $AM$16,
TRUE, "")</f>
        <v/>
      </c>
      <c r="D1135" s="1" t="str" cm="1">
        <f t="array" aca="1" ref="D1135" ca="1">_xlfn.IFS(
E1135="Payment", _xlfn.XLOOKUP(A1135, lease_table_dates, lease_table_payments, 0, 0),
E1135="Interest accrual", _xlfn.XLOOKUP(A1135, lease_table_dates, lease_table_interest_accruals, 0, 0),
E1135="Depreciation", _xlfn.XLOOKUP(A1135, rou_table_dates, rou_table_deprs, 0, 0),
TRUE, ""
)</f>
        <v/>
      </c>
      <c r="E1135" s="7" t="str" cm="1">
        <f t="array" aca="1" ref="E1135" ca="1">_xlfn.IFS(
AND(SUMIFS(lease_table_interest_accruals, lease_table_dates, A1135)&gt;0, COUNTIFS($E$14:E1134, "Interest accrual", $A$14:A1134, A1135)=0), "Interest accrual",
AND(SUMIFS(lease_table_payments, lease_table_dates, A1135)&gt;0, COUNTIFS($E$14:E1134, "Payment", $A$14:A1134, A1135)=0), "Payment",
AND(SUMIFS(rou_table_deprs, rou_table_dates, A1135)&gt;0, COUNTIFS($E$14:E1134, "Depreciation", $A$14:A1134, A1135)=0), "Depreciation",
TRUE,  ""
)</f>
        <v/>
      </c>
      <c r="G1135" s="13" t="str" cm="1">
        <f t="array" aca="1" ref="G1135" ca="1">_xlfn.IFS(
AND($B$11="Hə", $B$3="İllik"), Z1135,
AND($B$11="Hə", $B$3="Aylıq"), AA1135,
$B$11="Yox", X1135)</f>
        <v/>
      </c>
      <c r="H1135" s="1" t="str" cm="1">
        <f t="array" aca="1" ref="H1135" ca="1">_xlfn.IFS( G1135="", "",
TRUE, ROUND( H1134+I1135-J1135, 2) )</f>
        <v/>
      </c>
      <c r="I1135" s="1" t="str" cm="1">
        <f t="array" aca="1" ref="I1135" ca="1">_xlfn.IFS(G1135="", "",
G1135=last_payment_date, (J1135-H1134),
 TRUE,  -  (H1134- H1134* (1+$B$6)^ (_xlfn.DAYS(G1135,G1134)/365) )
)</f>
        <v/>
      </c>
      <c r="J1135" s="1" t="str" cm="1">
        <f t="array" aca="1" ref="J1135" ca="1">_xlfn.IFS(G1135="", "",
TRUE, _xlfn.XLOOKUP(G1135,  payment_dates, payments,0,0)
)</f>
        <v/>
      </c>
      <c r="L1135" s="8" t="str" cm="1">
        <f t="array" aca="1" ref="L1135" ca="1">_xlfn.IFS(
AND($B$11="Hə", $B$3="İllik"), AC1135,
AND($B$11="Hə", $B$3="Aylıq"), AD1135,
$B$11="Yox", AB1135)</f>
        <v/>
      </c>
      <c r="M1135" s="1" t="str" cm="1">
        <f t="array" aca="1" ref="M1135" ca="1">_xlfn.IFS( L1135="", "",
(M1134-N1135)&lt;=0.5, 0,
TRUE,  M1134-N1135)</f>
        <v/>
      </c>
      <c r="N1135" s="7" t="str" cm="1">
        <f t="array" aca="1" ref="N1135" ca="1">_xlfn.IFS(
L1135="", "",
TRUE, MIN(M1134, ROUND($M$14/ (last_rou_date - $B$2) * (L1135-L1134), 2) )
)</f>
        <v/>
      </c>
      <c r="P1135" s="59" t="str">
        <f t="shared" ca="1" si="51"/>
        <v/>
      </c>
      <c r="Q1135" s="1" t="str" cm="1">
        <f t="array" aca="1" ref="Q1135" ca="1">_xlfn.IFS(P1135="","",
$B$11="Hə", _xlfn.XLOOKUP(DATE(P1135, 12, 31), rou_table_dates, rou_table_nbvs,0, 0),
TRUE,  MAX(0, ROUND($M$14 - $M$14/ (last_rou_date - $B$2) * (DATE(P1135,12,31) - $B$2), 2) )
)</f>
        <v/>
      </c>
      <c r="R1135" s="1" t="str" cm="1">
        <f t="array" aca="1" ref="R1135" ca="1">_xlfn.IFS(P1135="","",
$B$11="Hə", _xlfn.XLOOKUP(DATE(P1135, 12, 31), lease_table_dates, lease_table_balances,0, 0),
TRUE, IFERROR( XNPV($B$6, IF(payment_dates &gt;DATE(P1135, 12, 31), payments,  0),  IF(payment_dates &gt;DATE(P1135, 12, 31), payment_dates,  DATE(P1135, 12, 31))    ),0)
)</f>
        <v/>
      </c>
      <c r="S1135" s="1" t="str" cm="1">
        <f t="array" aca="1" ref="S1135" ca="1">_xlfn.IFS(P1135="","",
TRUE,  MIN( MIN(Q1134, $M$14), ROUND($M$14/ (last_rou_date - $B$2) * (DATE(P1135,12,31) - MAX($B$2, DATE(P1135-1, 12, 31))), 2) )
)</f>
        <v/>
      </c>
      <c r="T1135" s="7" t="str" cm="1">
        <f t="array" aca="1" ref="T1135" ca="1">_xlfn.IFS(P1135="", "",
ISTEXT(R1134), R1135- (H1135 - SUMIFS( lease_table_payments, lease_table_years, P1135) -$AG$14 ),
AND(ISNUMBER(R1134), R1135&lt;&gt;""),   R1135- (R1134 - SUMIFS( lease_table_payments, lease_table_years, P1135) )
)</f>
        <v/>
      </c>
      <c r="V1135" s="64">
        <f t="shared" si="53"/>
        <v>1122</v>
      </c>
      <c r="W1135" s="51" t="str" cm="1">
        <f t="array" ref="W1135">_xlfn.IFS(
OR(W1134=$B$4, W1134=""),"",
TRUE,W1134+1
)</f>
        <v/>
      </c>
      <c r="X1135" s="51" t="str" cm="1">
        <f t="array" ref="X1135">_xlfn.IFS(X1134="","",
W1135="", "",
AND($B$3="İllik"),DATE(YEAR(X1134)+1,MONTH(X1134),DAY(X1134) ),
AND($B$3="Aylıq", $AH$14="Not end"), EDATE(X1134,1),
AND($B$3="Aylıq", $AH$14="End"), EOMONTH(X1134,1)
)</f>
        <v/>
      </c>
      <c r="Y1135" s="51" t="str" cm="1">
        <f t="array" aca="1" ref="Y1135" ca="1">_xlfn.IFS(
AND($B$7="Dövrün əvvəlində", Y1134&lt;=last_rou_date), DATE(YEAR(Y1134)+1, 12, 31),
AND($B$7="Dövrün sonunda", Y1134&lt;=last_payment_date), DATE(YEAR(Y1134)+1, 12, 31),
TRUE, ""
)</f>
        <v/>
      </c>
      <c r="Z1135" s="75" t="str" cm="1">
        <f t="array" aca="1" ref="Z1135" ca="1">_xlfn.IFS(
AND($AN$14="Not year_end", Z1134&gt;last_payment_date), "",
AND($AN$14="Year_end", Z1134&gt;=last_payment_date), "",
AND($AN$14="Year_end"), DATE(YEAR(Z1134+1), 12, 31),
AND($AN$14="Not year_end", MONTH(Z1134)=12, DAY(Z1134)=31), DATE(YEAR(Z1133)+1, MONTH(Z1133), DAY(Z1133)),
AND($AN$14="Not year_end", OR(MONTH(Z1134)&lt;&gt;12, DAY(Z1134)&lt;&gt;31) ), DATE(YEAR(Z1134), 12, 31)
)</f>
        <v/>
      </c>
      <c r="AA1135" s="75" t="str" cm="1">
        <f t="array" aca="1" ref="AA1135" ca="1">_xlfn.IFS(AA1134="", "",
AND(AA1134=last_payment_date, OR(MONTH(AA1134)&lt;&gt;12, DAY(AA1134)&lt;&gt;31) ), DATE(YEAR(AA1134), 12, 31),
AND(MONTH(AA1134)=12, DAY(AA1134)=31, AA1134&gt;=last_payment_date), "",
AND(MONTH(AA1134)=12, DAY(AA1134)&lt;&gt;31),  EOMONTH(AA1134,0),
AND(MONTH(AA1134)=12, DAY(AA1134)=31, $AH$14="Not end"),  EDATE(AA1133,1),
AND($AH$14="Not end"), EDATE(AA1134, 1),
AND($AH$14="End"), EOMONTH(AA1134, 1)
)</f>
        <v/>
      </c>
      <c r="AB1135" s="75" t="str" cm="1">
        <f t="array" aca="1" ref="AB1135" ca="1">_xlfn.IFS(AB1134="","",
AND(AB1134=last_rou_date), "",
AND($B$3="İllik"),DATE(YEAR(AB1134)+1,MONTH(AB1134),DAY(AB1134) ),
AND($B$3="Aylıq", $AH$14="Not end"), EDATE(AB1134,1),
AND($B$3="Aylıq", $AH$14="End"), EOMONTH(AB1134,1)
)</f>
        <v/>
      </c>
      <c r="AC1135" s="75" t="str" cm="1">
        <f t="array" aca="1" ref="AC1135" ca="1">_xlfn.IFS(
AND($AN$14="Not year_end", AC1134&gt;last_rou_date), "",
AND($AN$14="Year_end", AC1134&gt;=last_rou_date), "",
AND($AN$14="Year_end"), DATE(YEAR(AC1134+1), 12, 31),
AND($AN$14="Not year_end", MONTH(AC1134)=12, DAY(AC1134)=31), DATE(YEAR(AC1133)+1, MONTH(AC1133), DAY(AC1133)),
AND($AN$14="Not year_end", OR(MONTH(AC1134)&lt;&gt;12, DAY(AC1134)&lt;&gt;31) ), DATE(YEAR(AC1134), 12, 31)
)</f>
        <v/>
      </c>
      <c r="AD1135" s="75" t="str" cm="1">
        <f t="array" aca="1" ref="AD1135" ca="1">_xlfn.IFS(AD1134="", "",
AND(AD1134=last_rou_date, OR(MONTH(AD1134)&lt;&gt;12, DAY(AD1134)&lt;&gt;31) ), DATE(YEAR(AD1134), 12, 31),
AND(MONTH(AD1134)=12, DAY(AD1134)=31, AD1134&gt;=last_rou_date), "",
AND(MONTH(AD1134)=12, DAY(AD1134)&lt;&gt;31),  EOMONTH(AD1134,0),
AND(MONTH(AD1134)=12, DAY(AD1134)=31, $AH$14="Not end"),  EDATE(AD1133,1),
AND($AH$14="Not end"), EDATE(AD1134, 1),
AND($AH$14="End"), EOMONTH(AD1134, 1)
)</f>
        <v/>
      </c>
      <c r="AE1135" s="51" t="str" cm="1">
        <f t="array" ref="AE1135">_xlfn.IFS(W1135="", "",
AND(W1135&gt;0, W1135&lt;=$B$4, $C$2="İllik artım, faiz olaraq", $D$2&gt;0, $B$3="İllik"), $B$5*((1+$D$2)^(W1135-1)),
AND(W1135&gt;0, W1135&lt;=$B$4, $C$2="İllik artım, faiz olaraq", $D$2&gt;0, $B$3="Aylıq"), $B$5*((1+$D$2)^ROUNDDOWN((W1135-1)/12,0)),
AND(W1135=1, $C$2="Aşağıdakı kimi dəyişir", ), $B$5,
AND(W1135&gt;1, W1135&lt;=$B$4, $C$2="Aşağıdakı kimi dəyişir"), IFERROR(VLOOKUP(W1135, $C$4:$D$7, 2, FALSE), AE1134),
AND(W1135&gt;0, W1135&lt;=$B$4), $B$5,
TRUE,0 )</f>
        <v/>
      </c>
      <c r="AF1135" s="51" t="str">
        <f t="shared" ca="1" si="52"/>
        <v/>
      </c>
    </row>
    <row r="1136" spans="1:32" x14ac:dyDescent="0.4">
      <c r="A1136" s="13" t="str" cm="1">
        <f t="array" aca="1" ref="A1136" ca="1">_xlfn.IFS(
AND(SUMIFS(lease_table_interest_accruals, lease_table_dates, A1135)&gt;0, COUNTIFS($E$14:E1135, "Interest accrual", $A$14:A1135, A1135)=0),  A1135,
AND(SUMIFS(lease_table_payments, lease_table_dates, A1135)&gt;0, COUNTIFS($E$14:E1135, "Payment", $A$14:A1135, A1135)=0),  A1135,
AND(SUMIFS(rou_table_deprs, rou_table_dates, A1135)&gt;0, COUNTIFS($E$14:E1135, "Depreciation", $A$14:A1135, A1135)=0),  A1135,
TRUE,  IFERROR(INDEX(rou_table_dates,  MATCH(A1135, rou_table_dates)+1, ), "")
)</f>
        <v/>
      </c>
      <c r="B1136" s="1" t="str" cm="1">
        <f t="array" aca="1" ref="B1136" ca="1">_xlfn.IFS(
AND(E1136="Payment", A1136=$B$2), $AM$14,
E1136="Payment", $AM$15,
E1136="Interest accrual", $AM$18,
E1136="Depreciation", $AM$17,
TRUE, "")</f>
        <v/>
      </c>
      <c r="C1136" s="1" t="str" cm="1">
        <f t="array" aca="1" ref="C1136" ca="1">_xlfn.IFS(
E1136="Payment", $AM$19,
E1136="Interest accrual", $AM$15,
E1136="Depreciation", $AM$16,
TRUE, "")</f>
        <v/>
      </c>
      <c r="D1136" s="1" t="str" cm="1">
        <f t="array" aca="1" ref="D1136" ca="1">_xlfn.IFS(
E1136="Payment", _xlfn.XLOOKUP(A1136, lease_table_dates, lease_table_payments, 0, 0),
E1136="Interest accrual", _xlfn.XLOOKUP(A1136, lease_table_dates, lease_table_interest_accruals, 0, 0),
E1136="Depreciation", _xlfn.XLOOKUP(A1136, rou_table_dates, rou_table_deprs, 0, 0),
TRUE, ""
)</f>
        <v/>
      </c>
      <c r="E1136" s="7" t="str" cm="1">
        <f t="array" aca="1" ref="E1136" ca="1">_xlfn.IFS(
AND(SUMIFS(lease_table_interest_accruals, lease_table_dates, A1136)&gt;0, COUNTIFS($E$14:E1135, "Interest accrual", $A$14:A1135, A1136)=0), "Interest accrual",
AND(SUMIFS(lease_table_payments, lease_table_dates, A1136)&gt;0, COUNTIFS($E$14:E1135, "Payment", $A$14:A1135, A1136)=0), "Payment",
AND(SUMIFS(rou_table_deprs, rou_table_dates, A1136)&gt;0, COUNTIFS($E$14:E1135, "Depreciation", $A$14:A1135, A1136)=0), "Depreciation",
TRUE,  ""
)</f>
        <v/>
      </c>
      <c r="G1136" s="13" t="str" cm="1">
        <f t="array" aca="1" ref="G1136" ca="1">_xlfn.IFS(
AND($B$11="Hə", $B$3="İllik"), Z1136,
AND($B$11="Hə", $B$3="Aylıq"), AA1136,
$B$11="Yox", X1136)</f>
        <v/>
      </c>
      <c r="H1136" s="1" t="str" cm="1">
        <f t="array" aca="1" ref="H1136" ca="1">_xlfn.IFS( G1136="", "",
TRUE, ROUND( H1135+I1136-J1136, 2) )</f>
        <v/>
      </c>
      <c r="I1136" s="1" t="str" cm="1">
        <f t="array" aca="1" ref="I1136" ca="1">_xlfn.IFS(G1136="", "",
G1136=last_payment_date, (J1136-H1135),
 TRUE,  -  (H1135- H1135* (1+$B$6)^ (_xlfn.DAYS(G1136,G1135)/365) )
)</f>
        <v/>
      </c>
      <c r="J1136" s="1" t="str" cm="1">
        <f t="array" aca="1" ref="J1136" ca="1">_xlfn.IFS(G1136="", "",
TRUE, _xlfn.XLOOKUP(G1136,  payment_dates, payments,0,0)
)</f>
        <v/>
      </c>
      <c r="L1136" s="8" t="str" cm="1">
        <f t="array" aca="1" ref="L1136" ca="1">_xlfn.IFS(
AND($B$11="Hə", $B$3="İllik"), AC1136,
AND($B$11="Hə", $B$3="Aylıq"), AD1136,
$B$11="Yox", AB1136)</f>
        <v/>
      </c>
      <c r="M1136" s="1" t="str" cm="1">
        <f t="array" aca="1" ref="M1136" ca="1">_xlfn.IFS( L1136="", "",
(M1135-N1136)&lt;=0.5, 0,
TRUE,  M1135-N1136)</f>
        <v/>
      </c>
      <c r="N1136" s="7" t="str" cm="1">
        <f t="array" aca="1" ref="N1136" ca="1">_xlfn.IFS(
L1136="", "",
TRUE, MIN(M1135, ROUND($M$14/ (last_rou_date - $B$2) * (L1136-L1135), 2) )
)</f>
        <v/>
      </c>
      <c r="P1136" s="59" t="str">
        <f t="shared" ca="1" si="51"/>
        <v/>
      </c>
      <c r="Q1136" s="1" t="str" cm="1">
        <f t="array" aca="1" ref="Q1136" ca="1">_xlfn.IFS(P1136="","",
$B$11="Hə", _xlfn.XLOOKUP(DATE(P1136, 12, 31), rou_table_dates, rou_table_nbvs,0, 0),
TRUE,  MAX(0, ROUND($M$14 - $M$14/ (last_rou_date - $B$2) * (DATE(P1136,12,31) - $B$2), 2) )
)</f>
        <v/>
      </c>
      <c r="R1136" s="1" t="str" cm="1">
        <f t="array" aca="1" ref="R1136" ca="1">_xlfn.IFS(P1136="","",
$B$11="Hə", _xlfn.XLOOKUP(DATE(P1136, 12, 31), lease_table_dates, lease_table_balances,0, 0),
TRUE, IFERROR( XNPV($B$6, IF(payment_dates &gt;DATE(P1136, 12, 31), payments,  0),  IF(payment_dates &gt;DATE(P1136, 12, 31), payment_dates,  DATE(P1136, 12, 31))    ),0)
)</f>
        <v/>
      </c>
      <c r="S1136" s="1" t="str" cm="1">
        <f t="array" aca="1" ref="S1136" ca="1">_xlfn.IFS(P1136="","",
TRUE,  MIN( MIN(Q1135, $M$14), ROUND($M$14/ (last_rou_date - $B$2) * (DATE(P1136,12,31) - MAX($B$2, DATE(P1136-1, 12, 31))), 2) )
)</f>
        <v/>
      </c>
      <c r="T1136" s="7" t="str" cm="1">
        <f t="array" aca="1" ref="T1136" ca="1">_xlfn.IFS(P1136="", "",
ISTEXT(R1135), R1136- (H1136 - SUMIFS( lease_table_payments, lease_table_years, P1136) -$AG$14 ),
AND(ISNUMBER(R1135), R1136&lt;&gt;""),   R1136- (R1135 - SUMIFS( lease_table_payments, lease_table_years, P1136) )
)</f>
        <v/>
      </c>
      <c r="V1136" s="64">
        <f t="shared" si="53"/>
        <v>1123</v>
      </c>
      <c r="W1136" s="51" t="str" cm="1">
        <f t="array" ref="W1136">_xlfn.IFS(
OR(W1135=$B$4, W1135=""),"",
TRUE,W1135+1
)</f>
        <v/>
      </c>
      <c r="X1136" s="51" t="str" cm="1">
        <f t="array" ref="X1136">_xlfn.IFS(X1135="","",
W1136="", "",
AND($B$3="İllik"),DATE(YEAR(X1135)+1,MONTH(X1135),DAY(X1135) ),
AND($B$3="Aylıq", $AH$14="Not end"), EDATE(X1135,1),
AND($B$3="Aylıq", $AH$14="End"), EOMONTH(X1135,1)
)</f>
        <v/>
      </c>
      <c r="Y1136" s="51" t="str" cm="1">
        <f t="array" aca="1" ref="Y1136" ca="1">_xlfn.IFS(
AND($B$7="Dövrün əvvəlində", Y1135&lt;=last_rou_date), DATE(YEAR(Y1135)+1, 12, 31),
AND($B$7="Dövrün sonunda", Y1135&lt;=last_payment_date), DATE(YEAR(Y1135)+1, 12, 31),
TRUE, ""
)</f>
        <v/>
      </c>
      <c r="Z1136" s="75" t="str" cm="1">
        <f t="array" aca="1" ref="Z1136" ca="1">_xlfn.IFS(
AND($AN$14="Not year_end", Z1135&gt;last_payment_date), "",
AND($AN$14="Year_end", Z1135&gt;=last_payment_date), "",
AND($AN$14="Year_end"), DATE(YEAR(Z1135+1), 12, 31),
AND($AN$14="Not year_end", MONTH(Z1135)=12, DAY(Z1135)=31), DATE(YEAR(Z1134)+1, MONTH(Z1134), DAY(Z1134)),
AND($AN$14="Not year_end", OR(MONTH(Z1135)&lt;&gt;12, DAY(Z1135)&lt;&gt;31) ), DATE(YEAR(Z1135), 12, 31)
)</f>
        <v/>
      </c>
      <c r="AA1136" s="75" t="str" cm="1">
        <f t="array" aca="1" ref="AA1136" ca="1">_xlfn.IFS(AA1135="", "",
AND(AA1135=last_payment_date, OR(MONTH(AA1135)&lt;&gt;12, DAY(AA1135)&lt;&gt;31) ), DATE(YEAR(AA1135), 12, 31),
AND(MONTH(AA1135)=12, DAY(AA1135)=31, AA1135&gt;=last_payment_date), "",
AND(MONTH(AA1135)=12, DAY(AA1135)&lt;&gt;31),  EOMONTH(AA1135,0),
AND(MONTH(AA1135)=12, DAY(AA1135)=31, $AH$14="Not end"),  EDATE(AA1134,1),
AND($AH$14="Not end"), EDATE(AA1135, 1),
AND($AH$14="End"), EOMONTH(AA1135, 1)
)</f>
        <v/>
      </c>
      <c r="AB1136" s="75" t="str" cm="1">
        <f t="array" aca="1" ref="AB1136" ca="1">_xlfn.IFS(AB1135="","",
AND(AB1135=last_rou_date), "",
AND($B$3="İllik"),DATE(YEAR(AB1135)+1,MONTH(AB1135),DAY(AB1135) ),
AND($B$3="Aylıq", $AH$14="Not end"), EDATE(AB1135,1),
AND($B$3="Aylıq", $AH$14="End"), EOMONTH(AB1135,1)
)</f>
        <v/>
      </c>
      <c r="AC1136" s="75" t="str" cm="1">
        <f t="array" aca="1" ref="AC1136" ca="1">_xlfn.IFS(
AND($AN$14="Not year_end", AC1135&gt;last_rou_date), "",
AND($AN$14="Year_end", AC1135&gt;=last_rou_date), "",
AND($AN$14="Year_end"), DATE(YEAR(AC1135+1), 12, 31),
AND($AN$14="Not year_end", MONTH(AC1135)=12, DAY(AC1135)=31), DATE(YEAR(AC1134)+1, MONTH(AC1134), DAY(AC1134)),
AND($AN$14="Not year_end", OR(MONTH(AC1135)&lt;&gt;12, DAY(AC1135)&lt;&gt;31) ), DATE(YEAR(AC1135), 12, 31)
)</f>
        <v/>
      </c>
      <c r="AD1136" s="75" t="str" cm="1">
        <f t="array" aca="1" ref="AD1136" ca="1">_xlfn.IFS(AD1135="", "",
AND(AD1135=last_rou_date, OR(MONTH(AD1135)&lt;&gt;12, DAY(AD1135)&lt;&gt;31) ), DATE(YEAR(AD1135), 12, 31),
AND(MONTH(AD1135)=12, DAY(AD1135)=31, AD1135&gt;=last_rou_date), "",
AND(MONTH(AD1135)=12, DAY(AD1135)&lt;&gt;31),  EOMONTH(AD1135,0),
AND(MONTH(AD1135)=12, DAY(AD1135)=31, $AH$14="Not end"),  EDATE(AD1134,1),
AND($AH$14="Not end"), EDATE(AD1135, 1),
AND($AH$14="End"), EOMONTH(AD1135, 1)
)</f>
        <v/>
      </c>
      <c r="AE1136" s="51" t="str" cm="1">
        <f t="array" ref="AE1136">_xlfn.IFS(W1136="", "",
AND(W1136&gt;0, W1136&lt;=$B$4, $C$2="İllik artım, faiz olaraq", $D$2&gt;0, $B$3="İllik"), $B$5*((1+$D$2)^(W1136-1)),
AND(W1136&gt;0, W1136&lt;=$B$4, $C$2="İllik artım, faiz olaraq", $D$2&gt;0, $B$3="Aylıq"), $B$5*((1+$D$2)^ROUNDDOWN((W1136-1)/12,0)),
AND(W1136=1, $C$2="Aşağıdakı kimi dəyişir", ), $B$5,
AND(W1136&gt;1, W1136&lt;=$B$4, $C$2="Aşağıdakı kimi dəyişir"), IFERROR(VLOOKUP(W1136, $C$4:$D$7, 2, FALSE), AE1135),
AND(W1136&gt;0, W1136&lt;=$B$4), $B$5,
TRUE,0 )</f>
        <v/>
      </c>
      <c r="AF1136" s="51" t="str">
        <f t="shared" ca="1" si="52"/>
        <v/>
      </c>
    </row>
    <row r="1137" spans="1:32" x14ac:dyDescent="0.4">
      <c r="A1137" s="13" t="str" cm="1">
        <f t="array" aca="1" ref="A1137" ca="1">_xlfn.IFS(
AND(SUMIFS(lease_table_interest_accruals, lease_table_dates, A1136)&gt;0, COUNTIFS($E$14:E1136, "Interest accrual", $A$14:A1136, A1136)=0),  A1136,
AND(SUMIFS(lease_table_payments, lease_table_dates, A1136)&gt;0, COUNTIFS($E$14:E1136, "Payment", $A$14:A1136, A1136)=0),  A1136,
AND(SUMIFS(rou_table_deprs, rou_table_dates, A1136)&gt;0, COUNTIFS($E$14:E1136, "Depreciation", $A$14:A1136, A1136)=0),  A1136,
TRUE,  IFERROR(INDEX(rou_table_dates,  MATCH(A1136, rou_table_dates)+1, ), "")
)</f>
        <v/>
      </c>
      <c r="B1137" s="1" t="str" cm="1">
        <f t="array" aca="1" ref="B1137" ca="1">_xlfn.IFS(
AND(E1137="Payment", A1137=$B$2), $AM$14,
E1137="Payment", $AM$15,
E1137="Interest accrual", $AM$18,
E1137="Depreciation", $AM$17,
TRUE, "")</f>
        <v/>
      </c>
      <c r="C1137" s="1" t="str" cm="1">
        <f t="array" aca="1" ref="C1137" ca="1">_xlfn.IFS(
E1137="Payment", $AM$19,
E1137="Interest accrual", $AM$15,
E1137="Depreciation", $AM$16,
TRUE, "")</f>
        <v/>
      </c>
      <c r="D1137" s="1" t="str" cm="1">
        <f t="array" aca="1" ref="D1137" ca="1">_xlfn.IFS(
E1137="Payment", _xlfn.XLOOKUP(A1137, lease_table_dates, lease_table_payments, 0, 0),
E1137="Interest accrual", _xlfn.XLOOKUP(A1137, lease_table_dates, lease_table_interest_accruals, 0, 0),
E1137="Depreciation", _xlfn.XLOOKUP(A1137, rou_table_dates, rou_table_deprs, 0, 0),
TRUE, ""
)</f>
        <v/>
      </c>
      <c r="E1137" s="7" t="str" cm="1">
        <f t="array" aca="1" ref="E1137" ca="1">_xlfn.IFS(
AND(SUMIFS(lease_table_interest_accruals, lease_table_dates, A1137)&gt;0, COUNTIFS($E$14:E1136, "Interest accrual", $A$14:A1136, A1137)=0), "Interest accrual",
AND(SUMIFS(lease_table_payments, lease_table_dates, A1137)&gt;0, COUNTIFS($E$14:E1136, "Payment", $A$14:A1136, A1137)=0), "Payment",
AND(SUMIFS(rou_table_deprs, rou_table_dates, A1137)&gt;0, COUNTIFS($E$14:E1136, "Depreciation", $A$14:A1136, A1137)=0), "Depreciation",
TRUE,  ""
)</f>
        <v/>
      </c>
      <c r="G1137" s="13" t="str" cm="1">
        <f t="array" aca="1" ref="G1137" ca="1">_xlfn.IFS(
AND($B$11="Hə", $B$3="İllik"), Z1137,
AND($B$11="Hə", $B$3="Aylıq"), AA1137,
$B$11="Yox", X1137)</f>
        <v/>
      </c>
      <c r="H1137" s="1" t="str" cm="1">
        <f t="array" aca="1" ref="H1137" ca="1">_xlfn.IFS( G1137="", "",
TRUE, ROUND( H1136+I1137-J1137, 2) )</f>
        <v/>
      </c>
      <c r="I1137" s="1" t="str" cm="1">
        <f t="array" aca="1" ref="I1137" ca="1">_xlfn.IFS(G1137="", "",
G1137=last_payment_date, (J1137-H1136),
 TRUE,  -  (H1136- H1136* (1+$B$6)^ (_xlfn.DAYS(G1137,G1136)/365) )
)</f>
        <v/>
      </c>
      <c r="J1137" s="1" t="str" cm="1">
        <f t="array" aca="1" ref="J1137" ca="1">_xlfn.IFS(G1137="", "",
TRUE, _xlfn.XLOOKUP(G1137,  payment_dates, payments,0,0)
)</f>
        <v/>
      </c>
      <c r="L1137" s="8" t="str" cm="1">
        <f t="array" aca="1" ref="L1137" ca="1">_xlfn.IFS(
AND($B$11="Hə", $B$3="İllik"), AC1137,
AND($B$11="Hə", $B$3="Aylıq"), AD1137,
$B$11="Yox", AB1137)</f>
        <v/>
      </c>
      <c r="M1137" s="1" t="str" cm="1">
        <f t="array" aca="1" ref="M1137" ca="1">_xlfn.IFS( L1137="", "",
(M1136-N1137)&lt;=0.5, 0,
TRUE,  M1136-N1137)</f>
        <v/>
      </c>
      <c r="N1137" s="7" t="str" cm="1">
        <f t="array" aca="1" ref="N1137" ca="1">_xlfn.IFS(
L1137="", "",
TRUE, MIN(M1136, ROUND($M$14/ (last_rou_date - $B$2) * (L1137-L1136), 2) )
)</f>
        <v/>
      </c>
      <c r="P1137" s="59" t="str">
        <f t="shared" ca="1" si="51"/>
        <v/>
      </c>
      <c r="Q1137" s="1" t="str" cm="1">
        <f t="array" aca="1" ref="Q1137" ca="1">_xlfn.IFS(P1137="","",
$B$11="Hə", _xlfn.XLOOKUP(DATE(P1137, 12, 31), rou_table_dates, rou_table_nbvs,0, 0),
TRUE,  MAX(0, ROUND($M$14 - $M$14/ (last_rou_date - $B$2) * (DATE(P1137,12,31) - $B$2), 2) )
)</f>
        <v/>
      </c>
      <c r="R1137" s="1" t="str" cm="1">
        <f t="array" aca="1" ref="R1137" ca="1">_xlfn.IFS(P1137="","",
$B$11="Hə", _xlfn.XLOOKUP(DATE(P1137, 12, 31), lease_table_dates, lease_table_balances,0, 0),
TRUE, IFERROR( XNPV($B$6, IF(payment_dates &gt;DATE(P1137, 12, 31), payments,  0),  IF(payment_dates &gt;DATE(P1137, 12, 31), payment_dates,  DATE(P1137, 12, 31))    ),0)
)</f>
        <v/>
      </c>
      <c r="S1137" s="1" t="str" cm="1">
        <f t="array" aca="1" ref="S1137" ca="1">_xlfn.IFS(P1137="","",
TRUE,  MIN( MIN(Q1136, $M$14), ROUND($M$14/ (last_rou_date - $B$2) * (DATE(P1137,12,31) - MAX($B$2, DATE(P1137-1, 12, 31))), 2) )
)</f>
        <v/>
      </c>
      <c r="T1137" s="7" t="str" cm="1">
        <f t="array" aca="1" ref="T1137" ca="1">_xlfn.IFS(P1137="", "",
ISTEXT(R1136), R1137- (H1137 - SUMIFS( lease_table_payments, lease_table_years, P1137) -$AG$14 ),
AND(ISNUMBER(R1136), R1137&lt;&gt;""),   R1137- (R1136 - SUMIFS( lease_table_payments, lease_table_years, P1137) )
)</f>
        <v/>
      </c>
      <c r="V1137" s="64">
        <f t="shared" si="53"/>
        <v>1124</v>
      </c>
      <c r="W1137" s="51" t="str" cm="1">
        <f t="array" ref="W1137">_xlfn.IFS(
OR(W1136=$B$4, W1136=""),"",
TRUE,W1136+1
)</f>
        <v/>
      </c>
      <c r="X1137" s="51" t="str" cm="1">
        <f t="array" ref="X1137">_xlfn.IFS(X1136="","",
W1137="", "",
AND($B$3="İllik"),DATE(YEAR(X1136)+1,MONTH(X1136),DAY(X1136) ),
AND($B$3="Aylıq", $AH$14="Not end"), EDATE(X1136,1),
AND($B$3="Aylıq", $AH$14="End"), EOMONTH(X1136,1)
)</f>
        <v/>
      </c>
      <c r="Y1137" s="51" t="str" cm="1">
        <f t="array" aca="1" ref="Y1137" ca="1">_xlfn.IFS(
AND($B$7="Dövrün əvvəlində", Y1136&lt;=last_rou_date), DATE(YEAR(Y1136)+1, 12, 31),
AND($B$7="Dövrün sonunda", Y1136&lt;=last_payment_date), DATE(YEAR(Y1136)+1, 12, 31),
TRUE, ""
)</f>
        <v/>
      </c>
      <c r="Z1137" s="75" t="str" cm="1">
        <f t="array" aca="1" ref="Z1137" ca="1">_xlfn.IFS(
AND($AN$14="Not year_end", Z1136&gt;last_payment_date), "",
AND($AN$14="Year_end", Z1136&gt;=last_payment_date), "",
AND($AN$14="Year_end"), DATE(YEAR(Z1136+1), 12, 31),
AND($AN$14="Not year_end", MONTH(Z1136)=12, DAY(Z1136)=31), DATE(YEAR(Z1135)+1, MONTH(Z1135), DAY(Z1135)),
AND($AN$14="Not year_end", OR(MONTH(Z1136)&lt;&gt;12, DAY(Z1136)&lt;&gt;31) ), DATE(YEAR(Z1136), 12, 31)
)</f>
        <v/>
      </c>
      <c r="AA1137" s="75" t="str" cm="1">
        <f t="array" aca="1" ref="AA1137" ca="1">_xlfn.IFS(AA1136="", "",
AND(AA1136=last_payment_date, OR(MONTH(AA1136)&lt;&gt;12, DAY(AA1136)&lt;&gt;31) ), DATE(YEAR(AA1136), 12, 31),
AND(MONTH(AA1136)=12, DAY(AA1136)=31, AA1136&gt;=last_payment_date), "",
AND(MONTH(AA1136)=12, DAY(AA1136)&lt;&gt;31),  EOMONTH(AA1136,0),
AND(MONTH(AA1136)=12, DAY(AA1136)=31, $AH$14="Not end"),  EDATE(AA1135,1),
AND($AH$14="Not end"), EDATE(AA1136, 1),
AND($AH$14="End"), EOMONTH(AA1136, 1)
)</f>
        <v/>
      </c>
      <c r="AB1137" s="75" t="str" cm="1">
        <f t="array" aca="1" ref="AB1137" ca="1">_xlfn.IFS(AB1136="","",
AND(AB1136=last_rou_date), "",
AND($B$3="İllik"),DATE(YEAR(AB1136)+1,MONTH(AB1136),DAY(AB1136) ),
AND($B$3="Aylıq", $AH$14="Not end"), EDATE(AB1136,1),
AND($B$3="Aylıq", $AH$14="End"), EOMONTH(AB1136,1)
)</f>
        <v/>
      </c>
      <c r="AC1137" s="75" t="str" cm="1">
        <f t="array" aca="1" ref="AC1137" ca="1">_xlfn.IFS(
AND($AN$14="Not year_end", AC1136&gt;last_rou_date), "",
AND($AN$14="Year_end", AC1136&gt;=last_rou_date), "",
AND($AN$14="Year_end"), DATE(YEAR(AC1136+1), 12, 31),
AND($AN$14="Not year_end", MONTH(AC1136)=12, DAY(AC1136)=31), DATE(YEAR(AC1135)+1, MONTH(AC1135), DAY(AC1135)),
AND($AN$14="Not year_end", OR(MONTH(AC1136)&lt;&gt;12, DAY(AC1136)&lt;&gt;31) ), DATE(YEAR(AC1136), 12, 31)
)</f>
        <v/>
      </c>
      <c r="AD1137" s="75" t="str" cm="1">
        <f t="array" aca="1" ref="AD1137" ca="1">_xlfn.IFS(AD1136="", "",
AND(AD1136=last_rou_date, OR(MONTH(AD1136)&lt;&gt;12, DAY(AD1136)&lt;&gt;31) ), DATE(YEAR(AD1136), 12, 31),
AND(MONTH(AD1136)=12, DAY(AD1136)=31, AD1136&gt;=last_rou_date), "",
AND(MONTH(AD1136)=12, DAY(AD1136)&lt;&gt;31),  EOMONTH(AD1136,0),
AND(MONTH(AD1136)=12, DAY(AD1136)=31, $AH$14="Not end"),  EDATE(AD1135,1),
AND($AH$14="Not end"), EDATE(AD1136, 1),
AND($AH$14="End"), EOMONTH(AD1136, 1)
)</f>
        <v/>
      </c>
      <c r="AE1137" s="51" t="str" cm="1">
        <f t="array" ref="AE1137">_xlfn.IFS(W1137="", "",
AND(W1137&gt;0, W1137&lt;=$B$4, $C$2="İllik artım, faiz olaraq", $D$2&gt;0, $B$3="İllik"), $B$5*((1+$D$2)^(W1137-1)),
AND(W1137&gt;0, W1137&lt;=$B$4, $C$2="İllik artım, faiz olaraq", $D$2&gt;0, $B$3="Aylıq"), $B$5*((1+$D$2)^ROUNDDOWN((W1137-1)/12,0)),
AND(W1137=1, $C$2="Aşağıdakı kimi dəyişir", ), $B$5,
AND(W1137&gt;1, W1137&lt;=$B$4, $C$2="Aşağıdakı kimi dəyişir"), IFERROR(VLOOKUP(W1137, $C$4:$D$7, 2, FALSE), AE1136),
AND(W1137&gt;0, W1137&lt;=$B$4), $B$5,
TRUE,0 )</f>
        <v/>
      </c>
      <c r="AF1137" s="51" t="str">
        <f t="shared" ca="1" si="52"/>
        <v/>
      </c>
    </row>
    <row r="1138" spans="1:32" x14ac:dyDescent="0.4">
      <c r="A1138" s="13" t="str" cm="1">
        <f t="array" aca="1" ref="A1138" ca="1">_xlfn.IFS(
AND(SUMIFS(lease_table_interest_accruals, lease_table_dates, A1137)&gt;0, COUNTIFS($E$14:E1137, "Interest accrual", $A$14:A1137, A1137)=0),  A1137,
AND(SUMIFS(lease_table_payments, lease_table_dates, A1137)&gt;0, COUNTIFS($E$14:E1137, "Payment", $A$14:A1137, A1137)=0),  A1137,
AND(SUMIFS(rou_table_deprs, rou_table_dates, A1137)&gt;0, COUNTIFS($E$14:E1137, "Depreciation", $A$14:A1137, A1137)=0),  A1137,
TRUE,  IFERROR(INDEX(rou_table_dates,  MATCH(A1137, rou_table_dates)+1, ), "")
)</f>
        <v/>
      </c>
      <c r="B1138" s="1" t="str" cm="1">
        <f t="array" aca="1" ref="B1138" ca="1">_xlfn.IFS(
AND(E1138="Payment", A1138=$B$2), $AM$14,
E1138="Payment", $AM$15,
E1138="Interest accrual", $AM$18,
E1138="Depreciation", $AM$17,
TRUE, "")</f>
        <v/>
      </c>
      <c r="C1138" s="1" t="str" cm="1">
        <f t="array" aca="1" ref="C1138" ca="1">_xlfn.IFS(
E1138="Payment", $AM$19,
E1138="Interest accrual", $AM$15,
E1138="Depreciation", $AM$16,
TRUE, "")</f>
        <v/>
      </c>
      <c r="D1138" s="1" t="str" cm="1">
        <f t="array" aca="1" ref="D1138" ca="1">_xlfn.IFS(
E1138="Payment", _xlfn.XLOOKUP(A1138, lease_table_dates, lease_table_payments, 0, 0),
E1138="Interest accrual", _xlfn.XLOOKUP(A1138, lease_table_dates, lease_table_interest_accruals, 0, 0),
E1138="Depreciation", _xlfn.XLOOKUP(A1138, rou_table_dates, rou_table_deprs, 0, 0),
TRUE, ""
)</f>
        <v/>
      </c>
      <c r="E1138" s="7" t="str" cm="1">
        <f t="array" aca="1" ref="E1138" ca="1">_xlfn.IFS(
AND(SUMIFS(lease_table_interest_accruals, lease_table_dates, A1138)&gt;0, COUNTIFS($E$14:E1137, "Interest accrual", $A$14:A1137, A1138)=0), "Interest accrual",
AND(SUMIFS(lease_table_payments, lease_table_dates, A1138)&gt;0, COUNTIFS($E$14:E1137, "Payment", $A$14:A1137, A1138)=0), "Payment",
AND(SUMIFS(rou_table_deprs, rou_table_dates, A1138)&gt;0, COUNTIFS($E$14:E1137, "Depreciation", $A$14:A1137, A1138)=0), "Depreciation",
TRUE,  ""
)</f>
        <v/>
      </c>
      <c r="G1138" s="13" t="str" cm="1">
        <f t="array" aca="1" ref="G1138" ca="1">_xlfn.IFS(
AND($B$11="Hə", $B$3="İllik"), Z1138,
AND($B$11="Hə", $B$3="Aylıq"), AA1138,
$B$11="Yox", X1138)</f>
        <v/>
      </c>
      <c r="H1138" s="1" t="str" cm="1">
        <f t="array" aca="1" ref="H1138" ca="1">_xlfn.IFS( G1138="", "",
TRUE, ROUND( H1137+I1138-J1138, 2) )</f>
        <v/>
      </c>
      <c r="I1138" s="1" t="str" cm="1">
        <f t="array" aca="1" ref="I1138" ca="1">_xlfn.IFS(G1138="", "",
G1138=last_payment_date, (J1138-H1137),
 TRUE,  -  (H1137- H1137* (1+$B$6)^ (_xlfn.DAYS(G1138,G1137)/365) )
)</f>
        <v/>
      </c>
      <c r="J1138" s="1" t="str" cm="1">
        <f t="array" aca="1" ref="J1138" ca="1">_xlfn.IFS(G1138="", "",
TRUE, _xlfn.XLOOKUP(G1138,  payment_dates, payments,0,0)
)</f>
        <v/>
      </c>
      <c r="L1138" s="8" t="str" cm="1">
        <f t="array" aca="1" ref="L1138" ca="1">_xlfn.IFS(
AND($B$11="Hə", $B$3="İllik"), AC1138,
AND($B$11="Hə", $B$3="Aylıq"), AD1138,
$B$11="Yox", AB1138)</f>
        <v/>
      </c>
      <c r="M1138" s="1" t="str" cm="1">
        <f t="array" aca="1" ref="M1138" ca="1">_xlfn.IFS( L1138="", "",
(M1137-N1138)&lt;=0.5, 0,
TRUE,  M1137-N1138)</f>
        <v/>
      </c>
      <c r="N1138" s="7" t="str" cm="1">
        <f t="array" aca="1" ref="N1138" ca="1">_xlfn.IFS(
L1138="", "",
TRUE, MIN(M1137, ROUND($M$14/ (last_rou_date - $B$2) * (L1138-L1137), 2) )
)</f>
        <v/>
      </c>
      <c r="P1138" s="59" t="str">
        <f t="shared" ca="1" si="51"/>
        <v/>
      </c>
      <c r="Q1138" s="1" t="str" cm="1">
        <f t="array" aca="1" ref="Q1138" ca="1">_xlfn.IFS(P1138="","",
$B$11="Hə", _xlfn.XLOOKUP(DATE(P1138, 12, 31), rou_table_dates, rou_table_nbvs,0, 0),
TRUE,  MAX(0, ROUND($M$14 - $M$14/ (last_rou_date - $B$2) * (DATE(P1138,12,31) - $B$2), 2) )
)</f>
        <v/>
      </c>
      <c r="R1138" s="1" t="str" cm="1">
        <f t="array" aca="1" ref="R1138" ca="1">_xlfn.IFS(P1138="","",
$B$11="Hə", _xlfn.XLOOKUP(DATE(P1138, 12, 31), lease_table_dates, lease_table_balances,0, 0),
TRUE, IFERROR( XNPV($B$6, IF(payment_dates &gt;DATE(P1138, 12, 31), payments,  0),  IF(payment_dates &gt;DATE(P1138, 12, 31), payment_dates,  DATE(P1138, 12, 31))    ),0)
)</f>
        <v/>
      </c>
      <c r="S1138" s="1" t="str" cm="1">
        <f t="array" aca="1" ref="S1138" ca="1">_xlfn.IFS(P1138="","",
TRUE,  MIN( MIN(Q1137, $M$14), ROUND($M$14/ (last_rou_date - $B$2) * (DATE(P1138,12,31) - MAX($B$2, DATE(P1138-1, 12, 31))), 2) )
)</f>
        <v/>
      </c>
      <c r="T1138" s="7" t="str" cm="1">
        <f t="array" aca="1" ref="T1138" ca="1">_xlfn.IFS(P1138="", "",
ISTEXT(R1137), R1138- (H1138 - SUMIFS( lease_table_payments, lease_table_years, P1138) -$AG$14 ),
AND(ISNUMBER(R1137), R1138&lt;&gt;""),   R1138- (R1137 - SUMIFS( lease_table_payments, lease_table_years, P1138) )
)</f>
        <v/>
      </c>
      <c r="V1138" s="64">
        <f t="shared" si="53"/>
        <v>1125</v>
      </c>
      <c r="W1138" s="51" t="str" cm="1">
        <f t="array" ref="W1138">_xlfn.IFS(
OR(W1137=$B$4, W1137=""),"",
TRUE,W1137+1
)</f>
        <v/>
      </c>
      <c r="X1138" s="51" t="str" cm="1">
        <f t="array" ref="X1138">_xlfn.IFS(X1137="","",
W1138="", "",
AND($B$3="İllik"),DATE(YEAR(X1137)+1,MONTH(X1137),DAY(X1137) ),
AND($B$3="Aylıq", $AH$14="Not end"), EDATE(X1137,1),
AND($B$3="Aylıq", $AH$14="End"), EOMONTH(X1137,1)
)</f>
        <v/>
      </c>
      <c r="Y1138" s="51" t="str" cm="1">
        <f t="array" aca="1" ref="Y1138" ca="1">_xlfn.IFS(
AND($B$7="Dövrün əvvəlində", Y1137&lt;=last_rou_date), DATE(YEAR(Y1137)+1, 12, 31),
AND($B$7="Dövrün sonunda", Y1137&lt;=last_payment_date), DATE(YEAR(Y1137)+1, 12, 31),
TRUE, ""
)</f>
        <v/>
      </c>
      <c r="Z1138" s="75" t="str" cm="1">
        <f t="array" aca="1" ref="Z1138" ca="1">_xlfn.IFS(
AND($AN$14="Not year_end", Z1137&gt;last_payment_date), "",
AND($AN$14="Year_end", Z1137&gt;=last_payment_date), "",
AND($AN$14="Year_end"), DATE(YEAR(Z1137+1), 12, 31),
AND($AN$14="Not year_end", MONTH(Z1137)=12, DAY(Z1137)=31), DATE(YEAR(Z1136)+1, MONTH(Z1136), DAY(Z1136)),
AND($AN$14="Not year_end", OR(MONTH(Z1137)&lt;&gt;12, DAY(Z1137)&lt;&gt;31) ), DATE(YEAR(Z1137), 12, 31)
)</f>
        <v/>
      </c>
      <c r="AA1138" s="75" t="str" cm="1">
        <f t="array" aca="1" ref="AA1138" ca="1">_xlfn.IFS(AA1137="", "",
AND(AA1137=last_payment_date, OR(MONTH(AA1137)&lt;&gt;12, DAY(AA1137)&lt;&gt;31) ), DATE(YEAR(AA1137), 12, 31),
AND(MONTH(AA1137)=12, DAY(AA1137)=31, AA1137&gt;=last_payment_date), "",
AND(MONTH(AA1137)=12, DAY(AA1137)&lt;&gt;31),  EOMONTH(AA1137,0),
AND(MONTH(AA1137)=12, DAY(AA1137)=31, $AH$14="Not end"),  EDATE(AA1136,1),
AND($AH$14="Not end"), EDATE(AA1137, 1),
AND($AH$14="End"), EOMONTH(AA1137, 1)
)</f>
        <v/>
      </c>
      <c r="AB1138" s="75" t="str" cm="1">
        <f t="array" aca="1" ref="AB1138" ca="1">_xlfn.IFS(AB1137="","",
AND(AB1137=last_rou_date), "",
AND($B$3="İllik"),DATE(YEAR(AB1137)+1,MONTH(AB1137),DAY(AB1137) ),
AND($B$3="Aylıq", $AH$14="Not end"), EDATE(AB1137,1),
AND($B$3="Aylıq", $AH$14="End"), EOMONTH(AB1137,1)
)</f>
        <v/>
      </c>
      <c r="AC1138" s="75" t="str" cm="1">
        <f t="array" aca="1" ref="AC1138" ca="1">_xlfn.IFS(
AND($AN$14="Not year_end", AC1137&gt;last_rou_date), "",
AND($AN$14="Year_end", AC1137&gt;=last_rou_date), "",
AND($AN$14="Year_end"), DATE(YEAR(AC1137+1), 12, 31),
AND($AN$14="Not year_end", MONTH(AC1137)=12, DAY(AC1137)=31), DATE(YEAR(AC1136)+1, MONTH(AC1136), DAY(AC1136)),
AND($AN$14="Not year_end", OR(MONTH(AC1137)&lt;&gt;12, DAY(AC1137)&lt;&gt;31) ), DATE(YEAR(AC1137), 12, 31)
)</f>
        <v/>
      </c>
      <c r="AD1138" s="75" t="str" cm="1">
        <f t="array" aca="1" ref="AD1138" ca="1">_xlfn.IFS(AD1137="", "",
AND(AD1137=last_rou_date, OR(MONTH(AD1137)&lt;&gt;12, DAY(AD1137)&lt;&gt;31) ), DATE(YEAR(AD1137), 12, 31),
AND(MONTH(AD1137)=12, DAY(AD1137)=31, AD1137&gt;=last_rou_date), "",
AND(MONTH(AD1137)=12, DAY(AD1137)&lt;&gt;31),  EOMONTH(AD1137,0),
AND(MONTH(AD1137)=12, DAY(AD1137)=31, $AH$14="Not end"),  EDATE(AD1136,1),
AND($AH$14="Not end"), EDATE(AD1137, 1),
AND($AH$14="End"), EOMONTH(AD1137, 1)
)</f>
        <v/>
      </c>
      <c r="AE1138" s="51" t="str" cm="1">
        <f t="array" ref="AE1138">_xlfn.IFS(W1138="", "",
AND(W1138&gt;0, W1138&lt;=$B$4, $C$2="İllik artım, faiz olaraq", $D$2&gt;0, $B$3="İllik"), $B$5*((1+$D$2)^(W1138-1)),
AND(W1138&gt;0, W1138&lt;=$B$4, $C$2="İllik artım, faiz olaraq", $D$2&gt;0, $B$3="Aylıq"), $B$5*((1+$D$2)^ROUNDDOWN((W1138-1)/12,0)),
AND(W1138=1, $C$2="Aşağıdakı kimi dəyişir", ), $B$5,
AND(W1138&gt;1, W1138&lt;=$B$4, $C$2="Aşağıdakı kimi dəyişir"), IFERROR(VLOOKUP(W1138, $C$4:$D$7, 2, FALSE), AE1137),
AND(W1138&gt;0, W1138&lt;=$B$4), $B$5,
TRUE,0 )</f>
        <v/>
      </c>
      <c r="AF1138" s="51" t="str">
        <f t="shared" ca="1" si="52"/>
        <v/>
      </c>
    </row>
    <row r="1139" spans="1:32" x14ac:dyDescent="0.4">
      <c r="A1139" s="13" t="str" cm="1">
        <f t="array" aca="1" ref="A1139" ca="1">_xlfn.IFS(
AND(SUMIFS(lease_table_interest_accruals, lease_table_dates, A1138)&gt;0, COUNTIFS($E$14:E1138, "Interest accrual", $A$14:A1138, A1138)=0),  A1138,
AND(SUMIFS(lease_table_payments, lease_table_dates, A1138)&gt;0, COUNTIFS($E$14:E1138, "Payment", $A$14:A1138, A1138)=0),  A1138,
AND(SUMIFS(rou_table_deprs, rou_table_dates, A1138)&gt;0, COUNTIFS($E$14:E1138, "Depreciation", $A$14:A1138, A1138)=0),  A1138,
TRUE,  IFERROR(INDEX(rou_table_dates,  MATCH(A1138, rou_table_dates)+1, ), "")
)</f>
        <v/>
      </c>
      <c r="B1139" s="1" t="str" cm="1">
        <f t="array" aca="1" ref="B1139" ca="1">_xlfn.IFS(
AND(E1139="Payment", A1139=$B$2), $AM$14,
E1139="Payment", $AM$15,
E1139="Interest accrual", $AM$18,
E1139="Depreciation", $AM$17,
TRUE, "")</f>
        <v/>
      </c>
      <c r="C1139" s="1" t="str" cm="1">
        <f t="array" aca="1" ref="C1139" ca="1">_xlfn.IFS(
E1139="Payment", $AM$19,
E1139="Interest accrual", $AM$15,
E1139="Depreciation", $AM$16,
TRUE, "")</f>
        <v/>
      </c>
      <c r="D1139" s="1" t="str" cm="1">
        <f t="array" aca="1" ref="D1139" ca="1">_xlfn.IFS(
E1139="Payment", _xlfn.XLOOKUP(A1139, lease_table_dates, lease_table_payments, 0, 0),
E1139="Interest accrual", _xlfn.XLOOKUP(A1139, lease_table_dates, lease_table_interest_accruals, 0, 0),
E1139="Depreciation", _xlfn.XLOOKUP(A1139, rou_table_dates, rou_table_deprs, 0, 0),
TRUE, ""
)</f>
        <v/>
      </c>
      <c r="E1139" s="7" t="str" cm="1">
        <f t="array" aca="1" ref="E1139" ca="1">_xlfn.IFS(
AND(SUMIFS(lease_table_interest_accruals, lease_table_dates, A1139)&gt;0, COUNTIFS($E$14:E1138, "Interest accrual", $A$14:A1138, A1139)=0), "Interest accrual",
AND(SUMIFS(lease_table_payments, lease_table_dates, A1139)&gt;0, COUNTIFS($E$14:E1138, "Payment", $A$14:A1138, A1139)=0), "Payment",
AND(SUMIFS(rou_table_deprs, rou_table_dates, A1139)&gt;0, COUNTIFS($E$14:E1138, "Depreciation", $A$14:A1138, A1139)=0), "Depreciation",
TRUE,  ""
)</f>
        <v/>
      </c>
      <c r="G1139" s="13" t="str" cm="1">
        <f t="array" aca="1" ref="G1139" ca="1">_xlfn.IFS(
AND($B$11="Hə", $B$3="İllik"), Z1139,
AND($B$11="Hə", $B$3="Aylıq"), AA1139,
$B$11="Yox", X1139)</f>
        <v/>
      </c>
      <c r="H1139" s="1" t="str" cm="1">
        <f t="array" aca="1" ref="H1139" ca="1">_xlfn.IFS( G1139="", "",
TRUE, ROUND( H1138+I1139-J1139, 2) )</f>
        <v/>
      </c>
      <c r="I1139" s="1" t="str" cm="1">
        <f t="array" aca="1" ref="I1139" ca="1">_xlfn.IFS(G1139="", "",
G1139=last_payment_date, (J1139-H1138),
 TRUE,  -  (H1138- H1138* (1+$B$6)^ (_xlfn.DAYS(G1139,G1138)/365) )
)</f>
        <v/>
      </c>
      <c r="J1139" s="1" t="str" cm="1">
        <f t="array" aca="1" ref="J1139" ca="1">_xlfn.IFS(G1139="", "",
TRUE, _xlfn.XLOOKUP(G1139,  payment_dates, payments,0,0)
)</f>
        <v/>
      </c>
      <c r="L1139" s="8" t="str" cm="1">
        <f t="array" aca="1" ref="L1139" ca="1">_xlfn.IFS(
AND($B$11="Hə", $B$3="İllik"), AC1139,
AND($B$11="Hə", $B$3="Aylıq"), AD1139,
$B$11="Yox", AB1139)</f>
        <v/>
      </c>
      <c r="M1139" s="1" t="str" cm="1">
        <f t="array" aca="1" ref="M1139" ca="1">_xlfn.IFS( L1139="", "",
(M1138-N1139)&lt;=0.5, 0,
TRUE,  M1138-N1139)</f>
        <v/>
      </c>
      <c r="N1139" s="7" t="str" cm="1">
        <f t="array" aca="1" ref="N1139" ca="1">_xlfn.IFS(
L1139="", "",
TRUE, MIN(M1138, ROUND($M$14/ (last_rou_date - $B$2) * (L1139-L1138), 2) )
)</f>
        <v/>
      </c>
      <c r="P1139" s="59" t="str">
        <f t="shared" ca="1" si="51"/>
        <v/>
      </c>
      <c r="Q1139" s="1" t="str" cm="1">
        <f t="array" aca="1" ref="Q1139" ca="1">_xlfn.IFS(P1139="","",
$B$11="Hə", _xlfn.XLOOKUP(DATE(P1139, 12, 31), rou_table_dates, rou_table_nbvs,0, 0),
TRUE,  MAX(0, ROUND($M$14 - $M$14/ (last_rou_date - $B$2) * (DATE(P1139,12,31) - $B$2), 2) )
)</f>
        <v/>
      </c>
      <c r="R1139" s="1" t="str" cm="1">
        <f t="array" aca="1" ref="R1139" ca="1">_xlfn.IFS(P1139="","",
$B$11="Hə", _xlfn.XLOOKUP(DATE(P1139, 12, 31), lease_table_dates, lease_table_balances,0, 0),
TRUE, IFERROR( XNPV($B$6, IF(payment_dates &gt;DATE(P1139, 12, 31), payments,  0),  IF(payment_dates &gt;DATE(P1139, 12, 31), payment_dates,  DATE(P1139, 12, 31))    ),0)
)</f>
        <v/>
      </c>
      <c r="S1139" s="1" t="str" cm="1">
        <f t="array" aca="1" ref="S1139" ca="1">_xlfn.IFS(P1139="","",
TRUE,  MIN( MIN(Q1138, $M$14), ROUND($M$14/ (last_rou_date - $B$2) * (DATE(P1139,12,31) - MAX($B$2, DATE(P1139-1, 12, 31))), 2) )
)</f>
        <v/>
      </c>
      <c r="T1139" s="7" t="str" cm="1">
        <f t="array" aca="1" ref="T1139" ca="1">_xlfn.IFS(P1139="", "",
ISTEXT(R1138), R1139- (H1139 - SUMIFS( lease_table_payments, lease_table_years, P1139) -$AG$14 ),
AND(ISNUMBER(R1138), R1139&lt;&gt;""),   R1139- (R1138 - SUMIFS( lease_table_payments, lease_table_years, P1139) )
)</f>
        <v/>
      </c>
      <c r="V1139" s="64">
        <f t="shared" si="53"/>
        <v>1126</v>
      </c>
      <c r="W1139" s="51" t="str" cm="1">
        <f t="array" ref="W1139">_xlfn.IFS(
OR(W1138=$B$4, W1138=""),"",
TRUE,W1138+1
)</f>
        <v/>
      </c>
      <c r="X1139" s="51" t="str" cm="1">
        <f t="array" ref="X1139">_xlfn.IFS(X1138="","",
W1139="", "",
AND($B$3="İllik"),DATE(YEAR(X1138)+1,MONTH(X1138),DAY(X1138) ),
AND($B$3="Aylıq", $AH$14="Not end"), EDATE(X1138,1),
AND($B$3="Aylıq", $AH$14="End"), EOMONTH(X1138,1)
)</f>
        <v/>
      </c>
      <c r="Y1139" s="51" t="str" cm="1">
        <f t="array" aca="1" ref="Y1139" ca="1">_xlfn.IFS(
AND($B$7="Dövrün əvvəlində", Y1138&lt;=last_rou_date), DATE(YEAR(Y1138)+1, 12, 31),
AND($B$7="Dövrün sonunda", Y1138&lt;=last_payment_date), DATE(YEAR(Y1138)+1, 12, 31),
TRUE, ""
)</f>
        <v/>
      </c>
      <c r="Z1139" s="75" t="str" cm="1">
        <f t="array" aca="1" ref="Z1139" ca="1">_xlfn.IFS(
AND($AN$14="Not year_end", Z1138&gt;last_payment_date), "",
AND($AN$14="Year_end", Z1138&gt;=last_payment_date), "",
AND($AN$14="Year_end"), DATE(YEAR(Z1138+1), 12, 31),
AND($AN$14="Not year_end", MONTH(Z1138)=12, DAY(Z1138)=31), DATE(YEAR(Z1137)+1, MONTH(Z1137), DAY(Z1137)),
AND($AN$14="Not year_end", OR(MONTH(Z1138)&lt;&gt;12, DAY(Z1138)&lt;&gt;31) ), DATE(YEAR(Z1138), 12, 31)
)</f>
        <v/>
      </c>
      <c r="AA1139" s="75" t="str" cm="1">
        <f t="array" aca="1" ref="AA1139" ca="1">_xlfn.IFS(AA1138="", "",
AND(AA1138=last_payment_date, OR(MONTH(AA1138)&lt;&gt;12, DAY(AA1138)&lt;&gt;31) ), DATE(YEAR(AA1138), 12, 31),
AND(MONTH(AA1138)=12, DAY(AA1138)=31, AA1138&gt;=last_payment_date), "",
AND(MONTH(AA1138)=12, DAY(AA1138)&lt;&gt;31),  EOMONTH(AA1138,0),
AND(MONTH(AA1138)=12, DAY(AA1138)=31, $AH$14="Not end"),  EDATE(AA1137,1),
AND($AH$14="Not end"), EDATE(AA1138, 1),
AND($AH$14="End"), EOMONTH(AA1138, 1)
)</f>
        <v/>
      </c>
      <c r="AB1139" s="75" t="str" cm="1">
        <f t="array" aca="1" ref="AB1139" ca="1">_xlfn.IFS(AB1138="","",
AND(AB1138=last_rou_date), "",
AND($B$3="İllik"),DATE(YEAR(AB1138)+1,MONTH(AB1138),DAY(AB1138) ),
AND($B$3="Aylıq", $AH$14="Not end"), EDATE(AB1138,1),
AND($B$3="Aylıq", $AH$14="End"), EOMONTH(AB1138,1)
)</f>
        <v/>
      </c>
      <c r="AC1139" s="75" t="str" cm="1">
        <f t="array" aca="1" ref="AC1139" ca="1">_xlfn.IFS(
AND($AN$14="Not year_end", AC1138&gt;last_rou_date), "",
AND($AN$14="Year_end", AC1138&gt;=last_rou_date), "",
AND($AN$14="Year_end"), DATE(YEAR(AC1138+1), 12, 31),
AND($AN$14="Not year_end", MONTH(AC1138)=12, DAY(AC1138)=31), DATE(YEAR(AC1137)+1, MONTH(AC1137), DAY(AC1137)),
AND($AN$14="Not year_end", OR(MONTH(AC1138)&lt;&gt;12, DAY(AC1138)&lt;&gt;31) ), DATE(YEAR(AC1138), 12, 31)
)</f>
        <v/>
      </c>
      <c r="AD1139" s="75" t="str" cm="1">
        <f t="array" aca="1" ref="AD1139" ca="1">_xlfn.IFS(AD1138="", "",
AND(AD1138=last_rou_date, OR(MONTH(AD1138)&lt;&gt;12, DAY(AD1138)&lt;&gt;31) ), DATE(YEAR(AD1138), 12, 31),
AND(MONTH(AD1138)=12, DAY(AD1138)=31, AD1138&gt;=last_rou_date), "",
AND(MONTH(AD1138)=12, DAY(AD1138)&lt;&gt;31),  EOMONTH(AD1138,0),
AND(MONTH(AD1138)=12, DAY(AD1138)=31, $AH$14="Not end"),  EDATE(AD1137,1),
AND($AH$14="Not end"), EDATE(AD1138, 1),
AND($AH$14="End"), EOMONTH(AD1138, 1)
)</f>
        <v/>
      </c>
      <c r="AE1139" s="51" t="str" cm="1">
        <f t="array" ref="AE1139">_xlfn.IFS(W1139="", "",
AND(W1139&gt;0, W1139&lt;=$B$4, $C$2="İllik artım, faiz olaraq", $D$2&gt;0, $B$3="İllik"), $B$5*((1+$D$2)^(W1139-1)),
AND(W1139&gt;0, W1139&lt;=$B$4, $C$2="İllik artım, faiz olaraq", $D$2&gt;0, $B$3="Aylıq"), $B$5*((1+$D$2)^ROUNDDOWN((W1139-1)/12,0)),
AND(W1139=1, $C$2="Aşağıdakı kimi dəyişir", ), $B$5,
AND(W1139&gt;1, W1139&lt;=$B$4, $C$2="Aşağıdakı kimi dəyişir"), IFERROR(VLOOKUP(W1139, $C$4:$D$7, 2, FALSE), AE1138),
AND(W1139&gt;0, W1139&lt;=$B$4), $B$5,
TRUE,0 )</f>
        <v/>
      </c>
      <c r="AF1139" s="51" t="str">
        <f t="shared" ca="1" si="52"/>
        <v/>
      </c>
    </row>
    <row r="1140" spans="1:32" x14ac:dyDescent="0.4">
      <c r="A1140" s="13" t="str" cm="1">
        <f t="array" aca="1" ref="A1140" ca="1">_xlfn.IFS(
AND(SUMIFS(lease_table_interest_accruals, lease_table_dates, A1139)&gt;0, COUNTIFS($E$14:E1139, "Interest accrual", $A$14:A1139, A1139)=0),  A1139,
AND(SUMIFS(lease_table_payments, lease_table_dates, A1139)&gt;0, COUNTIFS($E$14:E1139, "Payment", $A$14:A1139, A1139)=0),  A1139,
AND(SUMIFS(rou_table_deprs, rou_table_dates, A1139)&gt;0, COUNTIFS($E$14:E1139, "Depreciation", $A$14:A1139, A1139)=0),  A1139,
TRUE,  IFERROR(INDEX(rou_table_dates,  MATCH(A1139, rou_table_dates)+1, ), "")
)</f>
        <v/>
      </c>
      <c r="B1140" s="1" t="str" cm="1">
        <f t="array" aca="1" ref="B1140" ca="1">_xlfn.IFS(
AND(E1140="Payment", A1140=$B$2), $AM$14,
E1140="Payment", $AM$15,
E1140="Interest accrual", $AM$18,
E1140="Depreciation", $AM$17,
TRUE, "")</f>
        <v/>
      </c>
      <c r="C1140" s="1" t="str" cm="1">
        <f t="array" aca="1" ref="C1140" ca="1">_xlfn.IFS(
E1140="Payment", $AM$19,
E1140="Interest accrual", $AM$15,
E1140="Depreciation", $AM$16,
TRUE, "")</f>
        <v/>
      </c>
      <c r="D1140" s="1" t="str" cm="1">
        <f t="array" aca="1" ref="D1140" ca="1">_xlfn.IFS(
E1140="Payment", _xlfn.XLOOKUP(A1140, lease_table_dates, lease_table_payments, 0, 0),
E1140="Interest accrual", _xlfn.XLOOKUP(A1140, lease_table_dates, lease_table_interest_accruals, 0, 0),
E1140="Depreciation", _xlfn.XLOOKUP(A1140, rou_table_dates, rou_table_deprs, 0, 0),
TRUE, ""
)</f>
        <v/>
      </c>
      <c r="E1140" s="7" t="str" cm="1">
        <f t="array" aca="1" ref="E1140" ca="1">_xlfn.IFS(
AND(SUMIFS(lease_table_interest_accruals, lease_table_dates, A1140)&gt;0, COUNTIFS($E$14:E1139, "Interest accrual", $A$14:A1139, A1140)=0), "Interest accrual",
AND(SUMIFS(lease_table_payments, lease_table_dates, A1140)&gt;0, COUNTIFS($E$14:E1139, "Payment", $A$14:A1139, A1140)=0), "Payment",
AND(SUMIFS(rou_table_deprs, rou_table_dates, A1140)&gt;0, COUNTIFS($E$14:E1139, "Depreciation", $A$14:A1139, A1140)=0), "Depreciation",
TRUE,  ""
)</f>
        <v/>
      </c>
      <c r="G1140" s="13" t="str" cm="1">
        <f t="array" aca="1" ref="G1140" ca="1">_xlfn.IFS(
AND($B$11="Hə", $B$3="İllik"), Z1140,
AND($B$11="Hə", $B$3="Aylıq"), AA1140,
$B$11="Yox", X1140)</f>
        <v/>
      </c>
      <c r="H1140" s="1" t="str" cm="1">
        <f t="array" aca="1" ref="H1140" ca="1">_xlfn.IFS( G1140="", "",
TRUE, ROUND( H1139+I1140-J1140, 2) )</f>
        <v/>
      </c>
      <c r="I1140" s="1" t="str" cm="1">
        <f t="array" aca="1" ref="I1140" ca="1">_xlfn.IFS(G1140="", "",
G1140=last_payment_date, (J1140-H1139),
 TRUE,  -  (H1139- H1139* (1+$B$6)^ (_xlfn.DAYS(G1140,G1139)/365) )
)</f>
        <v/>
      </c>
      <c r="J1140" s="1" t="str" cm="1">
        <f t="array" aca="1" ref="J1140" ca="1">_xlfn.IFS(G1140="", "",
TRUE, _xlfn.XLOOKUP(G1140,  payment_dates, payments,0,0)
)</f>
        <v/>
      </c>
      <c r="L1140" s="8" t="str" cm="1">
        <f t="array" aca="1" ref="L1140" ca="1">_xlfn.IFS(
AND($B$11="Hə", $B$3="İllik"), AC1140,
AND($B$11="Hə", $B$3="Aylıq"), AD1140,
$B$11="Yox", AB1140)</f>
        <v/>
      </c>
      <c r="M1140" s="1" t="str" cm="1">
        <f t="array" aca="1" ref="M1140" ca="1">_xlfn.IFS( L1140="", "",
(M1139-N1140)&lt;=0.5, 0,
TRUE,  M1139-N1140)</f>
        <v/>
      </c>
      <c r="N1140" s="7" t="str" cm="1">
        <f t="array" aca="1" ref="N1140" ca="1">_xlfn.IFS(
L1140="", "",
TRUE, MIN(M1139, ROUND($M$14/ (last_rou_date - $B$2) * (L1140-L1139), 2) )
)</f>
        <v/>
      </c>
      <c r="P1140" s="59" t="str">
        <f t="shared" ref="P1140:P1203" ca="1" si="54">IF(Y1140="", "", YEAR(Y1140) )</f>
        <v/>
      </c>
      <c r="Q1140" s="1" t="str" cm="1">
        <f t="array" aca="1" ref="Q1140" ca="1">_xlfn.IFS(P1140="","",
$B$11="Hə", _xlfn.XLOOKUP(DATE(P1140, 12, 31), rou_table_dates, rou_table_nbvs,0, 0),
TRUE,  MAX(0, ROUND($M$14 - $M$14/ (last_rou_date - $B$2) * (DATE(P1140,12,31) - $B$2), 2) )
)</f>
        <v/>
      </c>
      <c r="R1140" s="1" t="str" cm="1">
        <f t="array" aca="1" ref="R1140" ca="1">_xlfn.IFS(P1140="","",
$B$11="Hə", _xlfn.XLOOKUP(DATE(P1140, 12, 31), lease_table_dates, lease_table_balances,0, 0),
TRUE, IFERROR( XNPV($B$6, IF(payment_dates &gt;DATE(P1140, 12, 31), payments,  0),  IF(payment_dates &gt;DATE(P1140, 12, 31), payment_dates,  DATE(P1140, 12, 31))    ),0)
)</f>
        <v/>
      </c>
      <c r="S1140" s="1" t="str" cm="1">
        <f t="array" aca="1" ref="S1140" ca="1">_xlfn.IFS(P1140="","",
TRUE,  MIN( MIN(Q1139, $M$14), ROUND($M$14/ (last_rou_date - $B$2) * (DATE(P1140,12,31) - MAX($B$2, DATE(P1140-1, 12, 31))), 2) )
)</f>
        <v/>
      </c>
      <c r="T1140" s="7" t="str" cm="1">
        <f t="array" aca="1" ref="T1140" ca="1">_xlfn.IFS(P1140="", "",
ISTEXT(R1139), R1140- (H1140 - SUMIFS( lease_table_payments, lease_table_years, P1140) -$AG$14 ),
AND(ISNUMBER(R1139), R1140&lt;&gt;""),   R1140- (R1139 - SUMIFS( lease_table_payments, lease_table_years, P1140) )
)</f>
        <v/>
      </c>
      <c r="V1140" s="64">
        <f t="shared" si="53"/>
        <v>1127</v>
      </c>
      <c r="W1140" s="51" t="str" cm="1">
        <f t="array" ref="W1140">_xlfn.IFS(
OR(W1139=$B$4, W1139=""),"",
TRUE,W1139+1
)</f>
        <v/>
      </c>
      <c r="X1140" s="51" t="str" cm="1">
        <f t="array" ref="X1140">_xlfn.IFS(X1139="","",
W1140="", "",
AND($B$3="İllik"),DATE(YEAR(X1139)+1,MONTH(X1139),DAY(X1139) ),
AND($B$3="Aylıq", $AH$14="Not end"), EDATE(X1139,1),
AND($B$3="Aylıq", $AH$14="End"), EOMONTH(X1139,1)
)</f>
        <v/>
      </c>
      <c r="Y1140" s="51" t="str" cm="1">
        <f t="array" aca="1" ref="Y1140" ca="1">_xlfn.IFS(
AND($B$7="Dövrün əvvəlində", Y1139&lt;=last_rou_date), DATE(YEAR(Y1139)+1, 12, 31),
AND($B$7="Dövrün sonunda", Y1139&lt;=last_payment_date), DATE(YEAR(Y1139)+1, 12, 31),
TRUE, ""
)</f>
        <v/>
      </c>
      <c r="Z1140" s="75" t="str" cm="1">
        <f t="array" aca="1" ref="Z1140" ca="1">_xlfn.IFS(
AND($AN$14="Not year_end", Z1139&gt;last_payment_date), "",
AND($AN$14="Year_end", Z1139&gt;=last_payment_date), "",
AND($AN$14="Year_end"), DATE(YEAR(Z1139+1), 12, 31),
AND($AN$14="Not year_end", MONTH(Z1139)=12, DAY(Z1139)=31), DATE(YEAR(Z1138)+1, MONTH(Z1138), DAY(Z1138)),
AND($AN$14="Not year_end", OR(MONTH(Z1139)&lt;&gt;12, DAY(Z1139)&lt;&gt;31) ), DATE(YEAR(Z1139), 12, 31)
)</f>
        <v/>
      </c>
      <c r="AA1140" s="75" t="str" cm="1">
        <f t="array" aca="1" ref="AA1140" ca="1">_xlfn.IFS(AA1139="", "",
AND(AA1139=last_payment_date, OR(MONTH(AA1139)&lt;&gt;12, DAY(AA1139)&lt;&gt;31) ), DATE(YEAR(AA1139), 12, 31),
AND(MONTH(AA1139)=12, DAY(AA1139)=31, AA1139&gt;=last_payment_date), "",
AND(MONTH(AA1139)=12, DAY(AA1139)&lt;&gt;31),  EOMONTH(AA1139,0),
AND(MONTH(AA1139)=12, DAY(AA1139)=31, $AH$14="Not end"),  EDATE(AA1138,1),
AND($AH$14="Not end"), EDATE(AA1139, 1),
AND($AH$14="End"), EOMONTH(AA1139, 1)
)</f>
        <v/>
      </c>
      <c r="AB1140" s="75" t="str" cm="1">
        <f t="array" aca="1" ref="AB1140" ca="1">_xlfn.IFS(AB1139="","",
AND(AB1139=last_rou_date), "",
AND($B$3="İllik"),DATE(YEAR(AB1139)+1,MONTH(AB1139),DAY(AB1139) ),
AND($B$3="Aylıq", $AH$14="Not end"), EDATE(AB1139,1),
AND($B$3="Aylıq", $AH$14="End"), EOMONTH(AB1139,1)
)</f>
        <v/>
      </c>
      <c r="AC1140" s="75" t="str" cm="1">
        <f t="array" aca="1" ref="AC1140" ca="1">_xlfn.IFS(
AND($AN$14="Not year_end", AC1139&gt;last_rou_date), "",
AND($AN$14="Year_end", AC1139&gt;=last_rou_date), "",
AND($AN$14="Year_end"), DATE(YEAR(AC1139+1), 12, 31),
AND($AN$14="Not year_end", MONTH(AC1139)=12, DAY(AC1139)=31), DATE(YEAR(AC1138)+1, MONTH(AC1138), DAY(AC1138)),
AND($AN$14="Not year_end", OR(MONTH(AC1139)&lt;&gt;12, DAY(AC1139)&lt;&gt;31) ), DATE(YEAR(AC1139), 12, 31)
)</f>
        <v/>
      </c>
      <c r="AD1140" s="75" t="str" cm="1">
        <f t="array" aca="1" ref="AD1140" ca="1">_xlfn.IFS(AD1139="", "",
AND(AD1139=last_rou_date, OR(MONTH(AD1139)&lt;&gt;12, DAY(AD1139)&lt;&gt;31) ), DATE(YEAR(AD1139), 12, 31),
AND(MONTH(AD1139)=12, DAY(AD1139)=31, AD1139&gt;=last_rou_date), "",
AND(MONTH(AD1139)=12, DAY(AD1139)&lt;&gt;31),  EOMONTH(AD1139,0),
AND(MONTH(AD1139)=12, DAY(AD1139)=31, $AH$14="Not end"),  EDATE(AD1138,1),
AND($AH$14="Not end"), EDATE(AD1139, 1),
AND($AH$14="End"), EOMONTH(AD1139, 1)
)</f>
        <v/>
      </c>
      <c r="AE1140" s="51" t="str" cm="1">
        <f t="array" ref="AE1140">_xlfn.IFS(W1140="", "",
AND(W1140&gt;0, W1140&lt;=$B$4, $C$2="İllik artım, faiz olaraq", $D$2&gt;0, $B$3="İllik"), $B$5*((1+$D$2)^(W1140-1)),
AND(W1140&gt;0, W1140&lt;=$B$4, $C$2="İllik artım, faiz olaraq", $D$2&gt;0, $B$3="Aylıq"), $B$5*((1+$D$2)^ROUNDDOWN((W1140-1)/12,0)),
AND(W1140=1, $C$2="Aşağıdakı kimi dəyişir", ), $B$5,
AND(W1140&gt;1, W1140&lt;=$B$4, $C$2="Aşağıdakı kimi dəyişir"), IFERROR(VLOOKUP(W1140, $C$4:$D$7, 2, FALSE), AE1139),
AND(W1140&gt;0, W1140&lt;=$B$4), $B$5,
TRUE,0 )</f>
        <v/>
      </c>
      <c r="AF1140" s="51" t="str">
        <f t="shared" ca="1" si="52"/>
        <v/>
      </c>
    </row>
    <row r="1141" spans="1:32" x14ac:dyDescent="0.4">
      <c r="A1141" s="13" t="str" cm="1">
        <f t="array" aca="1" ref="A1141" ca="1">_xlfn.IFS(
AND(SUMIFS(lease_table_interest_accruals, lease_table_dates, A1140)&gt;0, COUNTIFS($E$14:E1140, "Interest accrual", $A$14:A1140, A1140)=0),  A1140,
AND(SUMIFS(lease_table_payments, lease_table_dates, A1140)&gt;0, COUNTIFS($E$14:E1140, "Payment", $A$14:A1140, A1140)=0),  A1140,
AND(SUMIFS(rou_table_deprs, rou_table_dates, A1140)&gt;0, COUNTIFS($E$14:E1140, "Depreciation", $A$14:A1140, A1140)=0),  A1140,
TRUE,  IFERROR(INDEX(rou_table_dates,  MATCH(A1140, rou_table_dates)+1, ), "")
)</f>
        <v/>
      </c>
      <c r="B1141" s="1" t="str" cm="1">
        <f t="array" aca="1" ref="B1141" ca="1">_xlfn.IFS(
AND(E1141="Payment", A1141=$B$2), $AM$14,
E1141="Payment", $AM$15,
E1141="Interest accrual", $AM$18,
E1141="Depreciation", $AM$17,
TRUE, "")</f>
        <v/>
      </c>
      <c r="C1141" s="1" t="str" cm="1">
        <f t="array" aca="1" ref="C1141" ca="1">_xlfn.IFS(
E1141="Payment", $AM$19,
E1141="Interest accrual", $AM$15,
E1141="Depreciation", $AM$16,
TRUE, "")</f>
        <v/>
      </c>
      <c r="D1141" s="1" t="str" cm="1">
        <f t="array" aca="1" ref="D1141" ca="1">_xlfn.IFS(
E1141="Payment", _xlfn.XLOOKUP(A1141, lease_table_dates, lease_table_payments, 0, 0),
E1141="Interest accrual", _xlfn.XLOOKUP(A1141, lease_table_dates, lease_table_interest_accruals, 0, 0),
E1141="Depreciation", _xlfn.XLOOKUP(A1141, rou_table_dates, rou_table_deprs, 0, 0),
TRUE, ""
)</f>
        <v/>
      </c>
      <c r="E1141" s="7" t="str" cm="1">
        <f t="array" aca="1" ref="E1141" ca="1">_xlfn.IFS(
AND(SUMIFS(lease_table_interest_accruals, lease_table_dates, A1141)&gt;0, COUNTIFS($E$14:E1140, "Interest accrual", $A$14:A1140, A1141)=0), "Interest accrual",
AND(SUMIFS(lease_table_payments, lease_table_dates, A1141)&gt;0, COUNTIFS($E$14:E1140, "Payment", $A$14:A1140, A1141)=0), "Payment",
AND(SUMIFS(rou_table_deprs, rou_table_dates, A1141)&gt;0, COUNTIFS($E$14:E1140, "Depreciation", $A$14:A1140, A1141)=0), "Depreciation",
TRUE,  ""
)</f>
        <v/>
      </c>
      <c r="G1141" s="13" t="str" cm="1">
        <f t="array" aca="1" ref="G1141" ca="1">_xlfn.IFS(
AND($B$11="Hə", $B$3="İllik"), Z1141,
AND($B$11="Hə", $B$3="Aylıq"), AA1141,
$B$11="Yox", X1141)</f>
        <v/>
      </c>
      <c r="H1141" s="1" t="str" cm="1">
        <f t="array" aca="1" ref="H1141" ca="1">_xlfn.IFS( G1141="", "",
TRUE, ROUND( H1140+I1141-J1141, 2) )</f>
        <v/>
      </c>
      <c r="I1141" s="1" t="str" cm="1">
        <f t="array" aca="1" ref="I1141" ca="1">_xlfn.IFS(G1141="", "",
G1141=last_payment_date, (J1141-H1140),
 TRUE,  -  (H1140- H1140* (1+$B$6)^ (_xlfn.DAYS(G1141,G1140)/365) )
)</f>
        <v/>
      </c>
      <c r="J1141" s="1" t="str" cm="1">
        <f t="array" aca="1" ref="J1141" ca="1">_xlfn.IFS(G1141="", "",
TRUE, _xlfn.XLOOKUP(G1141,  payment_dates, payments,0,0)
)</f>
        <v/>
      </c>
      <c r="L1141" s="8" t="str" cm="1">
        <f t="array" aca="1" ref="L1141" ca="1">_xlfn.IFS(
AND($B$11="Hə", $B$3="İllik"), AC1141,
AND($B$11="Hə", $B$3="Aylıq"), AD1141,
$B$11="Yox", AB1141)</f>
        <v/>
      </c>
      <c r="M1141" s="1" t="str" cm="1">
        <f t="array" aca="1" ref="M1141" ca="1">_xlfn.IFS( L1141="", "",
(M1140-N1141)&lt;=0.5, 0,
TRUE,  M1140-N1141)</f>
        <v/>
      </c>
      <c r="N1141" s="7" t="str" cm="1">
        <f t="array" aca="1" ref="N1141" ca="1">_xlfn.IFS(
L1141="", "",
TRUE, MIN(M1140, ROUND($M$14/ (last_rou_date - $B$2) * (L1141-L1140), 2) )
)</f>
        <v/>
      </c>
      <c r="P1141" s="59" t="str">
        <f t="shared" ca="1" si="54"/>
        <v/>
      </c>
      <c r="Q1141" s="1" t="str" cm="1">
        <f t="array" aca="1" ref="Q1141" ca="1">_xlfn.IFS(P1141="","",
$B$11="Hə", _xlfn.XLOOKUP(DATE(P1141, 12, 31), rou_table_dates, rou_table_nbvs,0, 0),
TRUE,  MAX(0, ROUND($M$14 - $M$14/ (last_rou_date - $B$2) * (DATE(P1141,12,31) - $B$2), 2) )
)</f>
        <v/>
      </c>
      <c r="R1141" s="1" t="str" cm="1">
        <f t="array" aca="1" ref="R1141" ca="1">_xlfn.IFS(P1141="","",
$B$11="Hə", _xlfn.XLOOKUP(DATE(P1141, 12, 31), lease_table_dates, lease_table_balances,0, 0),
TRUE, IFERROR( XNPV($B$6, IF(payment_dates &gt;DATE(P1141, 12, 31), payments,  0),  IF(payment_dates &gt;DATE(P1141, 12, 31), payment_dates,  DATE(P1141, 12, 31))    ),0)
)</f>
        <v/>
      </c>
      <c r="S1141" s="1" t="str" cm="1">
        <f t="array" aca="1" ref="S1141" ca="1">_xlfn.IFS(P1141="","",
TRUE,  MIN( MIN(Q1140, $M$14), ROUND($M$14/ (last_rou_date - $B$2) * (DATE(P1141,12,31) - MAX($B$2, DATE(P1141-1, 12, 31))), 2) )
)</f>
        <v/>
      </c>
      <c r="T1141" s="7" t="str" cm="1">
        <f t="array" aca="1" ref="T1141" ca="1">_xlfn.IFS(P1141="", "",
ISTEXT(R1140), R1141- (H1141 - SUMIFS( lease_table_payments, lease_table_years, P1141) -$AG$14 ),
AND(ISNUMBER(R1140), R1141&lt;&gt;""),   R1141- (R1140 - SUMIFS( lease_table_payments, lease_table_years, P1141) )
)</f>
        <v/>
      </c>
      <c r="V1141" s="64">
        <f t="shared" si="53"/>
        <v>1128</v>
      </c>
      <c r="W1141" s="51" t="str" cm="1">
        <f t="array" ref="W1141">_xlfn.IFS(
OR(W1140=$B$4, W1140=""),"",
TRUE,W1140+1
)</f>
        <v/>
      </c>
      <c r="X1141" s="51" t="str" cm="1">
        <f t="array" ref="X1141">_xlfn.IFS(X1140="","",
W1141="", "",
AND($B$3="İllik"),DATE(YEAR(X1140)+1,MONTH(X1140),DAY(X1140) ),
AND($B$3="Aylıq", $AH$14="Not end"), EDATE(X1140,1),
AND($B$3="Aylıq", $AH$14="End"), EOMONTH(X1140,1)
)</f>
        <v/>
      </c>
      <c r="Y1141" s="51" t="str" cm="1">
        <f t="array" aca="1" ref="Y1141" ca="1">_xlfn.IFS(
AND($B$7="Dövrün əvvəlində", Y1140&lt;=last_rou_date), DATE(YEAR(Y1140)+1, 12, 31),
AND($B$7="Dövrün sonunda", Y1140&lt;=last_payment_date), DATE(YEAR(Y1140)+1, 12, 31),
TRUE, ""
)</f>
        <v/>
      </c>
      <c r="Z1141" s="75" t="str" cm="1">
        <f t="array" aca="1" ref="Z1141" ca="1">_xlfn.IFS(
AND($AN$14="Not year_end", Z1140&gt;last_payment_date), "",
AND($AN$14="Year_end", Z1140&gt;=last_payment_date), "",
AND($AN$14="Year_end"), DATE(YEAR(Z1140+1), 12, 31),
AND($AN$14="Not year_end", MONTH(Z1140)=12, DAY(Z1140)=31), DATE(YEAR(Z1139)+1, MONTH(Z1139), DAY(Z1139)),
AND($AN$14="Not year_end", OR(MONTH(Z1140)&lt;&gt;12, DAY(Z1140)&lt;&gt;31) ), DATE(YEAR(Z1140), 12, 31)
)</f>
        <v/>
      </c>
      <c r="AA1141" s="75" t="str" cm="1">
        <f t="array" aca="1" ref="AA1141" ca="1">_xlfn.IFS(AA1140="", "",
AND(AA1140=last_payment_date, OR(MONTH(AA1140)&lt;&gt;12, DAY(AA1140)&lt;&gt;31) ), DATE(YEAR(AA1140), 12, 31),
AND(MONTH(AA1140)=12, DAY(AA1140)=31, AA1140&gt;=last_payment_date), "",
AND(MONTH(AA1140)=12, DAY(AA1140)&lt;&gt;31),  EOMONTH(AA1140,0),
AND(MONTH(AA1140)=12, DAY(AA1140)=31, $AH$14="Not end"),  EDATE(AA1139,1),
AND($AH$14="Not end"), EDATE(AA1140, 1),
AND($AH$14="End"), EOMONTH(AA1140, 1)
)</f>
        <v/>
      </c>
      <c r="AB1141" s="75" t="str" cm="1">
        <f t="array" aca="1" ref="AB1141" ca="1">_xlfn.IFS(AB1140="","",
AND(AB1140=last_rou_date), "",
AND($B$3="İllik"),DATE(YEAR(AB1140)+1,MONTH(AB1140),DAY(AB1140) ),
AND($B$3="Aylıq", $AH$14="Not end"), EDATE(AB1140,1),
AND($B$3="Aylıq", $AH$14="End"), EOMONTH(AB1140,1)
)</f>
        <v/>
      </c>
      <c r="AC1141" s="75" t="str" cm="1">
        <f t="array" aca="1" ref="AC1141" ca="1">_xlfn.IFS(
AND($AN$14="Not year_end", AC1140&gt;last_rou_date), "",
AND($AN$14="Year_end", AC1140&gt;=last_rou_date), "",
AND($AN$14="Year_end"), DATE(YEAR(AC1140+1), 12, 31),
AND($AN$14="Not year_end", MONTH(AC1140)=12, DAY(AC1140)=31), DATE(YEAR(AC1139)+1, MONTH(AC1139), DAY(AC1139)),
AND($AN$14="Not year_end", OR(MONTH(AC1140)&lt;&gt;12, DAY(AC1140)&lt;&gt;31) ), DATE(YEAR(AC1140), 12, 31)
)</f>
        <v/>
      </c>
      <c r="AD1141" s="75" t="str" cm="1">
        <f t="array" aca="1" ref="AD1141" ca="1">_xlfn.IFS(AD1140="", "",
AND(AD1140=last_rou_date, OR(MONTH(AD1140)&lt;&gt;12, DAY(AD1140)&lt;&gt;31) ), DATE(YEAR(AD1140), 12, 31),
AND(MONTH(AD1140)=12, DAY(AD1140)=31, AD1140&gt;=last_rou_date), "",
AND(MONTH(AD1140)=12, DAY(AD1140)&lt;&gt;31),  EOMONTH(AD1140,0),
AND(MONTH(AD1140)=12, DAY(AD1140)=31, $AH$14="Not end"),  EDATE(AD1139,1),
AND($AH$14="Not end"), EDATE(AD1140, 1),
AND($AH$14="End"), EOMONTH(AD1140, 1)
)</f>
        <v/>
      </c>
      <c r="AE1141" s="51" t="str" cm="1">
        <f t="array" ref="AE1141">_xlfn.IFS(W1141="", "",
AND(W1141&gt;0, W1141&lt;=$B$4, $C$2="İllik artım, faiz olaraq", $D$2&gt;0, $B$3="İllik"), $B$5*((1+$D$2)^(W1141-1)),
AND(W1141&gt;0, W1141&lt;=$B$4, $C$2="İllik artım, faiz olaraq", $D$2&gt;0, $B$3="Aylıq"), $B$5*((1+$D$2)^ROUNDDOWN((W1141-1)/12,0)),
AND(W1141=1, $C$2="Aşağıdakı kimi dəyişir", ), $B$5,
AND(W1141&gt;1, W1141&lt;=$B$4, $C$2="Aşağıdakı kimi dəyişir"), IFERROR(VLOOKUP(W1141, $C$4:$D$7, 2, FALSE), AE1140),
AND(W1141&gt;0, W1141&lt;=$B$4), $B$5,
TRUE,0 )</f>
        <v/>
      </c>
      <c r="AF1141" s="51" t="str">
        <f t="shared" ca="1" si="52"/>
        <v/>
      </c>
    </row>
    <row r="1142" spans="1:32" x14ac:dyDescent="0.4">
      <c r="A1142" s="13" t="str" cm="1">
        <f t="array" aca="1" ref="A1142" ca="1">_xlfn.IFS(
AND(SUMIFS(lease_table_interest_accruals, lease_table_dates, A1141)&gt;0, COUNTIFS($E$14:E1141, "Interest accrual", $A$14:A1141, A1141)=0),  A1141,
AND(SUMIFS(lease_table_payments, lease_table_dates, A1141)&gt;0, COUNTIFS($E$14:E1141, "Payment", $A$14:A1141, A1141)=0),  A1141,
AND(SUMIFS(rou_table_deprs, rou_table_dates, A1141)&gt;0, COUNTIFS($E$14:E1141, "Depreciation", $A$14:A1141, A1141)=0),  A1141,
TRUE,  IFERROR(INDEX(rou_table_dates,  MATCH(A1141, rou_table_dates)+1, ), "")
)</f>
        <v/>
      </c>
      <c r="B1142" s="1" t="str" cm="1">
        <f t="array" aca="1" ref="B1142" ca="1">_xlfn.IFS(
AND(E1142="Payment", A1142=$B$2), $AM$14,
E1142="Payment", $AM$15,
E1142="Interest accrual", $AM$18,
E1142="Depreciation", $AM$17,
TRUE, "")</f>
        <v/>
      </c>
      <c r="C1142" s="1" t="str" cm="1">
        <f t="array" aca="1" ref="C1142" ca="1">_xlfn.IFS(
E1142="Payment", $AM$19,
E1142="Interest accrual", $AM$15,
E1142="Depreciation", $AM$16,
TRUE, "")</f>
        <v/>
      </c>
      <c r="D1142" s="1" t="str" cm="1">
        <f t="array" aca="1" ref="D1142" ca="1">_xlfn.IFS(
E1142="Payment", _xlfn.XLOOKUP(A1142, lease_table_dates, lease_table_payments, 0, 0),
E1142="Interest accrual", _xlfn.XLOOKUP(A1142, lease_table_dates, lease_table_interest_accruals, 0, 0),
E1142="Depreciation", _xlfn.XLOOKUP(A1142, rou_table_dates, rou_table_deprs, 0, 0),
TRUE, ""
)</f>
        <v/>
      </c>
      <c r="E1142" s="7" t="str" cm="1">
        <f t="array" aca="1" ref="E1142" ca="1">_xlfn.IFS(
AND(SUMIFS(lease_table_interest_accruals, lease_table_dates, A1142)&gt;0, COUNTIFS($E$14:E1141, "Interest accrual", $A$14:A1141, A1142)=0), "Interest accrual",
AND(SUMIFS(lease_table_payments, lease_table_dates, A1142)&gt;0, COUNTIFS($E$14:E1141, "Payment", $A$14:A1141, A1142)=0), "Payment",
AND(SUMIFS(rou_table_deprs, rou_table_dates, A1142)&gt;0, COUNTIFS($E$14:E1141, "Depreciation", $A$14:A1141, A1142)=0), "Depreciation",
TRUE,  ""
)</f>
        <v/>
      </c>
      <c r="G1142" s="13" t="str" cm="1">
        <f t="array" aca="1" ref="G1142" ca="1">_xlfn.IFS(
AND($B$11="Hə", $B$3="İllik"), Z1142,
AND($B$11="Hə", $B$3="Aylıq"), AA1142,
$B$11="Yox", X1142)</f>
        <v/>
      </c>
      <c r="H1142" s="1" t="str" cm="1">
        <f t="array" aca="1" ref="H1142" ca="1">_xlfn.IFS( G1142="", "",
TRUE, ROUND( H1141+I1142-J1142, 2) )</f>
        <v/>
      </c>
      <c r="I1142" s="1" t="str" cm="1">
        <f t="array" aca="1" ref="I1142" ca="1">_xlfn.IFS(G1142="", "",
G1142=last_payment_date, (J1142-H1141),
 TRUE,  -  (H1141- H1141* (1+$B$6)^ (_xlfn.DAYS(G1142,G1141)/365) )
)</f>
        <v/>
      </c>
      <c r="J1142" s="1" t="str" cm="1">
        <f t="array" aca="1" ref="J1142" ca="1">_xlfn.IFS(G1142="", "",
TRUE, _xlfn.XLOOKUP(G1142,  payment_dates, payments,0,0)
)</f>
        <v/>
      </c>
      <c r="L1142" s="8" t="str" cm="1">
        <f t="array" aca="1" ref="L1142" ca="1">_xlfn.IFS(
AND($B$11="Hə", $B$3="İllik"), AC1142,
AND($B$11="Hə", $B$3="Aylıq"), AD1142,
$B$11="Yox", AB1142)</f>
        <v/>
      </c>
      <c r="M1142" s="1" t="str" cm="1">
        <f t="array" aca="1" ref="M1142" ca="1">_xlfn.IFS( L1142="", "",
(M1141-N1142)&lt;=0.5, 0,
TRUE,  M1141-N1142)</f>
        <v/>
      </c>
      <c r="N1142" s="7" t="str" cm="1">
        <f t="array" aca="1" ref="N1142" ca="1">_xlfn.IFS(
L1142="", "",
TRUE, MIN(M1141, ROUND($M$14/ (last_rou_date - $B$2) * (L1142-L1141), 2) )
)</f>
        <v/>
      </c>
      <c r="P1142" s="59" t="str">
        <f t="shared" ca="1" si="54"/>
        <v/>
      </c>
      <c r="Q1142" s="1" t="str" cm="1">
        <f t="array" aca="1" ref="Q1142" ca="1">_xlfn.IFS(P1142="","",
$B$11="Hə", _xlfn.XLOOKUP(DATE(P1142, 12, 31), rou_table_dates, rou_table_nbvs,0, 0),
TRUE,  MAX(0, ROUND($M$14 - $M$14/ (last_rou_date - $B$2) * (DATE(P1142,12,31) - $B$2), 2) )
)</f>
        <v/>
      </c>
      <c r="R1142" s="1" t="str" cm="1">
        <f t="array" aca="1" ref="R1142" ca="1">_xlfn.IFS(P1142="","",
$B$11="Hə", _xlfn.XLOOKUP(DATE(P1142, 12, 31), lease_table_dates, lease_table_balances,0, 0),
TRUE, IFERROR( XNPV($B$6, IF(payment_dates &gt;DATE(P1142, 12, 31), payments,  0),  IF(payment_dates &gt;DATE(P1142, 12, 31), payment_dates,  DATE(P1142, 12, 31))    ),0)
)</f>
        <v/>
      </c>
      <c r="S1142" s="1" t="str" cm="1">
        <f t="array" aca="1" ref="S1142" ca="1">_xlfn.IFS(P1142="","",
TRUE,  MIN( MIN(Q1141, $M$14), ROUND($M$14/ (last_rou_date - $B$2) * (DATE(P1142,12,31) - MAX($B$2, DATE(P1142-1, 12, 31))), 2) )
)</f>
        <v/>
      </c>
      <c r="T1142" s="7" t="str" cm="1">
        <f t="array" aca="1" ref="T1142" ca="1">_xlfn.IFS(P1142="", "",
ISTEXT(R1141), R1142- (H1142 - SUMIFS( lease_table_payments, lease_table_years, P1142) -$AG$14 ),
AND(ISNUMBER(R1141), R1142&lt;&gt;""),   R1142- (R1141 - SUMIFS( lease_table_payments, lease_table_years, P1142) )
)</f>
        <v/>
      </c>
      <c r="V1142" s="64">
        <f t="shared" si="53"/>
        <v>1129</v>
      </c>
      <c r="W1142" s="51" t="str" cm="1">
        <f t="array" ref="W1142">_xlfn.IFS(
OR(W1141=$B$4, W1141=""),"",
TRUE,W1141+1
)</f>
        <v/>
      </c>
      <c r="X1142" s="51" t="str" cm="1">
        <f t="array" ref="X1142">_xlfn.IFS(X1141="","",
W1142="", "",
AND($B$3="İllik"),DATE(YEAR(X1141)+1,MONTH(X1141),DAY(X1141) ),
AND($B$3="Aylıq", $AH$14="Not end"), EDATE(X1141,1),
AND($B$3="Aylıq", $AH$14="End"), EOMONTH(X1141,1)
)</f>
        <v/>
      </c>
      <c r="Y1142" s="51" t="str" cm="1">
        <f t="array" aca="1" ref="Y1142" ca="1">_xlfn.IFS(
AND($B$7="Dövrün əvvəlində", Y1141&lt;=last_rou_date), DATE(YEAR(Y1141)+1, 12, 31),
AND($B$7="Dövrün sonunda", Y1141&lt;=last_payment_date), DATE(YEAR(Y1141)+1, 12, 31),
TRUE, ""
)</f>
        <v/>
      </c>
      <c r="Z1142" s="75" t="str" cm="1">
        <f t="array" aca="1" ref="Z1142" ca="1">_xlfn.IFS(
AND($AN$14="Not year_end", Z1141&gt;last_payment_date), "",
AND($AN$14="Year_end", Z1141&gt;=last_payment_date), "",
AND($AN$14="Year_end"), DATE(YEAR(Z1141+1), 12, 31),
AND($AN$14="Not year_end", MONTH(Z1141)=12, DAY(Z1141)=31), DATE(YEAR(Z1140)+1, MONTH(Z1140), DAY(Z1140)),
AND($AN$14="Not year_end", OR(MONTH(Z1141)&lt;&gt;12, DAY(Z1141)&lt;&gt;31) ), DATE(YEAR(Z1141), 12, 31)
)</f>
        <v/>
      </c>
      <c r="AA1142" s="75" t="str" cm="1">
        <f t="array" aca="1" ref="AA1142" ca="1">_xlfn.IFS(AA1141="", "",
AND(AA1141=last_payment_date, OR(MONTH(AA1141)&lt;&gt;12, DAY(AA1141)&lt;&gt;31) ), DATE(YEAR(AA1141), 12, 31),
AND(MONTH(AA1141)=12, DAY(AA1141)=31, AA1141&gt;=last_payment_date), "",
AND(MONTH(AA1141)=12, DAY(AA1141)&lt;&gt;31),  EOMONTH(AA1141,0),
AND(MONTH(AA1141)=12, DAY(AA1141)=31, $AH$14="Not end"),  EDATE(AA1140,1),
AND($AH$14="Not end"), EDATE(AA1141, 1),
AND($AH$14="End"), EOMONTH(AA1141, 1)
)</f>
        <v/>
      </c>
      <c r="AB1142" s="75" t="str" cm="1">
        <f t="array" aca="1" ref="AB1142" ca="1">_xlfn.IFS(AB1141="","",
AND(AB1141=last_rou_date), "",
AND($B$3="İllik"),DATE(YEAR(AB1141)+1,MONTH(AB1141),DAY(AB1141) ),
AND($B$3="Aylıq", $AH$14="Not end"), EDATE(AB1141,1),
AND($B$3="Aylıq", $AH$14="End"), EOMONTH(AB1141,1)
)</f>
        <v/>
      </c>
      <c r="AC1142" s="75" t="str" cm="1">
        <f t="array" aca="1" ref="AC1142" ca="1">_xlfn.IFS(
AND($AN$14="Not year_end", AC1141&gt;last_rou_date), "",
AND($AN$14="Year_end", AC1141&gt;=last_rou_date), "",
AND($AN$14="Year_end"), DATE(YEAR(AC1141+1), 12, 31),
AND($AN$14="Not year_end", MONTH(AC1141)=12, DAY(AC1141)=31), DATE(YEAR(AC1140)+1, MONTH(AC1140), DAY(AC1140)),
AND($AN$14="Not year_end", OR(MONTH(AC1141)&lt;&gt;12, DAY(AC1141)&lt;&gt;31) ), DATE(YEAR(AC1141), 12, 31)
)</f>
        <v/>
      </c>
      <c r="AD1142" s="75" t="str" cm="1">
        <f t="array" aca="1" ref="AD1142" ca="1">_xlfn.IFS(AD1141="", "",
AND(AD1141=last_rou_date, OR(MONTH(AD1141)&lt;&gt;12, DAY(AD1141)&lt;&gt;31) ), DATE(YEAR(AD1141), 12, 31),
AND(MONTH(AD1141)=12, DAY(AD1141)=31, AD1141&gt;=last_rou_date), "",
AND(MONTH(AD1141)=12, DAY(AD1141)&lt;&gt;31),  EOMONTH(AD1141,0),
AND(MONTH(AD1141)=12, DAY(AD1141)=31, $AH$14="Not end"),  EDATE(AD1140,1),
AND($AH$14="Not end"), EDATE(AD1141, 1),
AND($AH$14="End"), EOMONTH(AD1141, 1)
)</f>
        <v/>
      </c>
      <c r="AE1142" s="51" t="str" cm="1">
        <f t="array" ref="AE1142">_xlfn.IFS(W1142="", "",
AND(W1142&gt;0, W1142&lt;=$B$4, $C$2="İllik artım, faiz olaraq", $D$2&gt;0, $B$3="İllik"), $B$5*((1+$D$2)^(W1142-1)),
AND(W1142&gt;0, W1142&lt;=$B$4, $C$2="İllik artım, faiz olaraq", $D$2&gt;0, $B$3="Aylıq"), $B$5*((1+$D$2)^ROUNDDOWN((W1142-1)/12,0)),
AND(W1142=1, $C$2="Aşağıdakı kimi dəyişir", ), $B$5,
AND(W1142&gt;1, W1142&lt;=$B$4, $C$2="Aşağıdakı kimi dəyişir"), IFERROR(VLOOKUP(W1142, $C$4:$D$7, 2, FALSE), AE1141),
AND(W1142&gt;0, W1142&lt;=$B$4), $B$5,
TRUE,0 )</f>
        <v/>
      </c>
      <c r="AF1142" s="51" t="str">
        <f t="shared" ca="1" si="52"/>
        <v/>
      </c>
    </row>
    <row r="1143" spans="1:32" x14ac:dyDescent="0.4">
      <c r="A1143" s="13" t="str" cm="1">
        <f t="array" aca="1" ref="A1143" ca="1">_xlfn.IFS(
AND(SUMIFS(lease_table_interest_accruals, lease_table_dates, A1142)&gt;0, COUNTIFS($E$14:E1142, "Interest accrual", $A$14:A1142, A1142)=0),  A1142,
AND(SUMIFS(lease_table_payments, lease_table_dates, A1142)&gt;0, COUNTIFS($E$14:E1142, "Payment", $A$14:A1142, A1142)=0),  A1142,
AND(SUMIFS(rou_table_deprs, rou_table_dates, A1142)&gt;0, COUNTIFS($E$14:E1142, "Depreciation", $A$14:A1142, A1142)=0),  A1142,
TRUE,  IFERROR(INDEX(rou_table_dates,  MATCH(A1142, rou_table_dates)+1, ), "")
)</f>
        <v/>
      </c>
      <c r="B1143" s="1" t="str" cm="1">
        <f t="array" aca="1" ref="B1143" ca="1">_xlfn.IFS(
AND(E1143="Payment", A1143=$B$2), $AM$14,
E1143="Payment", $AM$15,
E1143="Interest accrual", $AM$18,
E1143="Depreciation", $AM$17,
TRUE, "")</f>
        <v/>
      </c>
      <c r="C1143" s="1" t="str" cm="1">
        <f t="array" aca="1" ref="C1143" ca="1">_xlfn.IFS(
E1143="Payment", $AM$19,
E1143="Interest accrual", $AM$15,
E1143="Depreciation", $AM$16,
TRUE, "")</f>
        <v/>
      </c>
      <c r="D1143" s="1" t="str" cm="1">
        <f t="array" aca="1" ref="D1143" ca="1">_xlfn.IFS(
E1143="Payment", _xlfn.XLOOKUP(A1143, lease_table_dates, lease_table_payments, 0, 0),
E1143="Interest accrual", _xlfn.XLOOKUP(A1143, lease_table_dates, lease_table_interest_accruals, 0, 0),
E1143="Depreciation", _xlfn.XLOOKUP(A1143, rou_table_dates, rou_table_deprs, 0, 0),
TRUE, ""
)</f>
        <v/>
      </c>
      <c r="E1143" s="7" t="str" cm="1">
        <f t="array" aca="1" ref="E1143" ca="1">_xlfn.IFS(
AND(SUMIFS(lease_table_interest_accruals, lease_table_dates, A1143)&gt;0, COUNTIFS($E$14:E1142, "Interest accrual", $A$14:A1142, A1143)=0), "Interest accrual",
AND(SUMIFS(lease_table_payments, lease_table_dates, A1143)&gt;0, COUNTIFS($E$14:E1142, "Payment", $A$14:A1142, A1143)=0), "Payment",
AND(SUMIFS(rou_table_deprs, rou_table_dates, A1143)&gt;0, COUNTIFS($E$14:E1142, "Depreciation", $A$14:A1142, A1143)=0), "Depreciation",
TRUE,  ""
)</f>
        <v/>
      </c>
      <c r="G1143" s="13" t="str" cm="1">
        <f t="array" aca="1" ref="G1143" ca="1">_xlfn.IFS(
AND($B$11="Hə", $B$3="İllik"), Z1143,
AND($B$11="Hə", $B$3="Aylıq"), AA1143,
$B$11="Yox", X1143)</f>
        <v/>
      </c>
      <c r="H1143" s="1" t="str" cm="1">
        <f t="array" aca="1" ref="H1143" ca="1">_xlfn.IFS( G1143="", "",
TRUE, ROUND( H1142+I1143-J1143, 2) )</f>
        <v/>
      </c>
      <c r="I1143" s="1" t="str" cm="1">
        <f t="array" aca="1" ref="I1143" ca="1">_xlfn.IFS(G1143="", "",
G1143=last_payment_date, (J1143-H1142),
 TRUE,  -  (H1142- H1142* (1+$B$6)^ (_xlfn.DAYS(G1143,G1142)/365) )
)</f>
        <v/>
      </c>
      <c r="J1143" s="1" t="str" cm="1">
        <f t="array" aca="1" ref="J1143" ca="1">_xlfn.IFS(G1143="", "",
TRUE, _xlfn.XLOOKUP(G1143,  payment_dates, payments,0,0)
)</f>
        <v/>
      </c>
      <c r="L1143" s="8" t="str" cm="1">
        <f t="array" aca="1" ref="L1143" ca="1">_xlfn.IFS(
AND($B$11="Hə", $B$3="İllik"), AC1143,
AND($B$11="Hə", $B$3="Aylıq"), AD1143,
$B$11="Yox", AB1143)</f>
        <v/>
      </c>
      <c r="M1143" s="1" t="str" cm="1">
        <f t="array" aca="1" ref="M1143" ca="1">_xlfn.IFS( L1143="", "",
(M1142-N1143)&lt;=0.5, 0,
TRUE,  M1142-N1143)</f>
        <v/>
      </c>
      <c r="N1143" s="7" t="str" cm="1">
        <f t="array" aca="1" ref="N1143" ca="1">_xlfn.IFS(
L1143="", "",
TRUE, MIN(M1142, ROUND($M$14/ (last_rou_date - $B$2) * (L1143-L1142), 2) )
)</f>
        <v/>
      </c>
      <c r="P1143" s="59" t="str">
        <f t="shared" ca="1" si="54"/>
        <v/>
      </c>
      <c r="Q1143" s="1" t="str" cm="1">
        <f t="array" aca="1" ref="Q1143" ca="1">_xlfn.IFS(P1143="","",
$B$11="Hə", _xlfn.XLOOKUP(DATE(P1143, 12, 31), rou_table_dates, rou_table_nbvs,0, 0),
TRUE,  MAX(0, ROUND($M$14 - $M$14/ (last_rou_date - $B$2) * (DATE(P1143,12,31) - $B$2), 2) )
)</f>
        <v/>
      </c>
      <c r="R1143" s="1" t="str" cm="1">
        <f t="array" aca="1" ref="R1143" ca="1">_xlfn.IFS(P1143="","",
$B$11="Hə", _xlfn.XLOOKUP(DATE(P1143, 12, 31), lease_table_dates, lease_table_balances,0, 0),
TRUE, IFERROR( XNPV($B$6, IF(payment_dates &gt;DATE(P1143, 12, 31), payments,  0),  IF(payment_dates &gt;DATE(P1143, 12, 31), payment_dates,  DATE(P1143, 12, 31))    ),0)
)</f>
        <v/>
      </c>
      <c r="S1143" s="1" t="str" cm="1">
        <f t="array" aca="1" ref="S1143" ca="1">_xlfn.IFS(P1143="","",
TRUE,  MIN( MIN(Q1142, $M$14), ROUND($M$14/ (last_rou_date - $B$2) * (DATE(P1143,12,31) - MAX($B$2, DATE(P1143-1, 12, 31))), 2) )
)</f>
        <v/>
      </c>
      <c r="T1143" s="7" t="str" cm="1">
        <f t="array" aca="1" ref="T1143" ca="1">_xlfn.IFS(P1143="", "",
ISTEXT(R1142), R1143- (H1143 - SUMIFS( lease_table_payments, lease_table_years, P1143) -$AG$14 ),
AND(ISNUMBER(R1142), R1143&lt;&gt;""),   R1143- (R1142 - SUMIFS( lease_table_payments, lease_table_years, P1143) )
)</f>
        <v/>
      </c>
      <c r="V1143" s="64">
        <f t="shared" si="53"/>
        <v>1130</v>
      </c>
      <c r="W1143" s="51" t="str" cm="1">
        <f t="array" ref="W1143">_xlfn.IFS(
OR(W1142=$B$4, W1142=""),"",
TRUE,W1142+1
)</f>
        <v/>
      </c>
      <c r="X1143" s="51" t="str" cm="1">
        <f t="array" ref="X1143">_xlfn.IFS(X1142="","",
W1143="", "",
AND($B$3="İllik"),DATE(YEAR(X1142)+1,MONTH(X1142),DAY(X1142) ),
AND($B$3="Aylıq", $AH$14="Not end"), EDATE(X1142,1),
AND($B$3="Aylıq", $AH$14="End"), EOMONTH(X1142,1)
)</f>
        <v/>
      </c>
      <c r="Y1143" s="51" t="str" cm="1">
        <f t="array" aca="1" ref="Y1143" ca="1">_xlfn.IFS(
AND($B$7="Dövrün əvvəlində", Y1142&lt;=last_rou_date), DATE(YEAR(Y1142)+1, 12, 31),
AND($B$7="Dövrün sonunda", Y1142&lt;=last_payment_date), DATE(YEAR(Y1142)+1, 12, 31),
TRUE, ""
)</f>
        <v/>
      </c>
      <c r="Z1143" s="75" t="str" cm="1">
        <f t="array" aca="1" ref="Z1143" ca="1">_xlfn.IFS(
AND($AN$14="Not year_end", Z1142&gt;last_payment_date), "",
AND($AN$14="Year_end", Z1142&gt;=last_payment_date), "",
AND($AN$14="Year_end"), DATE(YEAR(Z1142+1), 12, 31),
AND($AN$14="Not year_end", MONTH(Z1142)=12, DAY(Z1142)=31), DATE(YEAR(Z1141)+1, MONTH(Z1141), DAY(Z1141)),
AND($AN$14="Not year_end", OR(MONTH(Z1142)&lt;&gt;12, DAY(Z1142)&lt;&gt;31) ), DATE(YEAR(Z1142), 12, 31)
)</f>
        <v/>
      </c>
      <c r="AA1143" s="75" t="str" cm="1">
        <f t="array" aca="1" ref="AA1143" ca="1">_xlfn.IFS(AA1142="", "",
AND(AA1142=last_payment_date, OR(MONTH(AA1142)&lt;&gt;12, DAY(AA1142)&lt;&gt;31) ), DATE(YEAR(AA1142), 12, 31),
AND(MONTH(AA1142)=12, DAY(AA1142)=31, AA1142&gt;=last_payment_date), "",
AND(MONTH(AA1142)=12, DAY(AA1142)&lt;&gt;31),  EOMONTH(AA1142,0),
AND(MONTH(AA1142)=12, DAY(AA1142)=31, $AH$14="Not end"),  EDATE(AA1141,1),
AND($AH$14="Not end"), EDATE(AA1142, 1),
AND($AH$14="End"), EOMONTH(AA1142, 1)
)</f>
        <v/>
      </c>
      <c r="AB1143" s="75" t="str" cm="1">
        <f t="array" aca="1" ref="AB1143" ca="1">_xlfn.IFS(AB1142="","",
AND(AB1142=last_rou_date), "",
AND($B$3="İllik"),DATE(YEAR(AB1142)+1,MONTH(AB1142),DAY(AB1142) ),
AND($B$3="Aylıq", $AH$14="Not end"), EDATE(AB1142,1),
AND($B$3="Aylıq", $AH$14="End"), EOMONTH(AB1142,1)
)</f>
        <v/>
      </c>
      <c r="AC1143" s="75" t="str" cm="1">
        <f t="array" aca="1" ref="AC1143" ca="1">_xlfn.IFS(
AND($AN$14="Not year_end", AC1142&gt;last_rou_date), "",
AND($AN$14="Year_end", AC1142&gt;=last_rou_date), "",
AND($AN$14="Year_end"), DATE(YEAR(AC1142+1), 12, 31),
AND($AN$14="Not year_end", MONTH(AC1142)=12, DAY(AC1142)=31), DATE(YEAR(AC1141)+1, MONTH(AC1141), DAY(AC1141)),
AND($AN$14="Not year_end", OR(MONTH(AC1142)&lt;&gt;12, DAY(AC1142)&lt;&gt;31) ), DATE(YEAR(AC1142), 12, 31)
)</f>
        <v/>
      </c>
      <c r="AD1143" s="75" t="str" cm="1">
        <f t="array" aca="1" ref="AD1143" ca="1">_xlfn.IFS(AD1142="", "",
AND(AD1142=last_rou_date, OR(MONTH(AD1142)&lt;&gt;12, DAY(AD1142)&lt;&gt;31) ), DATE(YEAR(AD1142), 12, 31),
AND(MONTH(AD1142)=12, DAY(AD1142)=31, AD1142&gt;=last_rou_date), "",
AND(MONTH(AD1142)=12, DAY(AD1142)&lt;&gt;31),  EOMONTH(AD1142,0),
AND(MONTH(AD1142)=12, DAY(AD1142)=31, $AH$14="Not end"),  EDATE(AD1141,1),
AND($AH$14="Not end"), EDATE(AD1142, 1),
AND($AH$14="End"), EOMONTH(AD1142, 1)
)</f>
        <v/>
      </c>
      <c r="AE1143" s="51" t="str" cm="1">
        <f t="array" ref="AE1143">_xlfn.IFS(W1143="", "",
AND(W1143&gt;0, W1143&lt;=$B$4, $C$2="İllik artım, faiz olaraq", $D$2&gt;0, $B$3="İllik"), $B$5*((1+$D$2)^(W1143-1)),
AND(W1143&gt;0, W1143&lt;=$B$4, $C$2="İllik artım, faiz olaraq", $D$2&gt;0, $B$3="Aylıq"), $B$5*((1+$D$2)^ROUNDDOWN((W1143-1)/12,0)),
AND(W1143=1, $C$2="Aşağıdakı kimi dəyişir", ), $B$5,
AND(W1143&gt;1, W1143&lt;=$B$4, $C$2="Aşağıdakı kimi dəyişir"), IFERROR(VLOOKUP(W1143, $C$4:$D$7, 2, FALSE), AE1142),
AND(W1143&gt;0, W1143&lt;=$B$4), $B$5,
TRUE,0 )</f>
        <v/>
      </c>
      <c r="AF1143" s="51" t="str">
        <f t="shared" ca="1" si="52"/>
        <v/>
      </c>
    </row>
    <row r="1144" spans="1:32" x14ac:dyDescent="0.4">
      <c r="A1144" s="13" t="str" cm="1">
        <f t="array" aca="1" ref="A1144" ca="1">_xlfn.IFS(
AND(SUMIFS(lease_table_interest_accruals, lease_table_dates, A1143)&gt;0, COUNTIFS($E$14:E1143, "Interest accrual", $A$14:A1143, A1143)=0),  A1143,
AND(SUMIFS(lease_table_payments, lease_table_dates, A1143)&gt;0, COUNTIFS($E$14:E1143, "Payment", $A$14:A1143, A1143)=0),  A1143,
AND(SUMIFS(rou_table_deprs, rou_table_dates, A1143)&gt;0, COUNTIFS($E$14:E1143, "Depreciation", $A$14:A1143, A1143)=0),  A1143,
TRUE,  IFERROR(INDEX(rou_table_dates,  MATCH(A1143, rou_table_dates)+1, ), "")
)</f>
        <v/>
      </c>
      <c r="B1144" s="1" t="str" cm="1">
        <f t="array" aca="1" ref="B1144" ca="1">_xlfn.IFS(
AND(E1144="Payment", A1144=$B$2), $AM$14,
E1144="Payment", $AM$15,
E1144="Interest accrual", $AM$18,
E1144="Depreciation", $AM$17,
TRUE, "")</f>
        <v/>
      </c>
      <c r="C1144" s="1" t="str" cm="1">
        <f t="array" aca="1" ref="C1144" ca="1">_xlfn.IFS(
E1144="Payment", $AM$19,
E1144="Interest accrual", $AM$15,
E1144="Depreciation", $AM$16,
TRUE, "")</f>
        <v/>
      </c>
      <c r="D1144" s="1" t="str" cm="1">
        <f t="array" aca="1" ref="D1144" ca="1">_xlfn.IFS(
E1144="Payment", _xlfn.XLOOKUP(A1144, lease_table_dates, lease_table_payments, 0, 0),
E1144="Interest accrual", _xlfn.XLOOKUP(A1144, lease_table_dates, lease_table_interest_accruals, 0, 0),
E1144="Depreciation", _xlfn.XLOOKUP(A1144, rou_table_dates, rou_table_deprs, 0, 0),
TRUE, ""
)</f>
        <v/>
      </c>
      <c r="E1144" s="7" t="str" cm="1">
        <f t="array" aca="1" ref="E1144" ca="1">_xlfn.IFS(
AND(SUMIFS(lease_table_interest_accruals, lease_table_dates, A1144)&gt;0, COUNTIFS($E$14:E1143, "Interest accrual", $A$14:A1143, A1144)=0), "Interest accrual",
AND(SUMIFS(lease_table_payments, lease_table_dates, A1144)&gt;0, COUNTIFS($E$14:E1143, "Payment", $A$14:A1143, A1144)=0), "Payment",
AND(SUMIFS(rou_table_deprs, rou_table_dates, A1144)&gt;0, COUNTIFS($E$14:E1143, "Depreciation", $A$14:A1143, A1144)=0), "Depreciation",
TRUE,  ""
)</f>
        <v/>
      </c>
      <c r="G1144" s="13" t="str" cm="1">
        <f t="array" aca="1" ref="G1144" ca="1">_xlfn.IFS(
AND($B$11="Hə", $B$3="İllik"), Z1144,
AND($B$11="Hə", $B$3="Aylıq"), AA1144,
$B$11="Yox", X1144)</f>
        <v/>
      </c>
      <c r="H1144" s="1" t="str" cm="1">
        <f t="array" aca="1" ref="H1144" ca="1">_xlfn.IFS( G1144="", "",
TRUE, ROUND( H1143+I1144-J1144, 2) )</f>
        <v/>
      </c>
      <c r="I1144" s="1" t="str" cm="1">
        <f t="array" aca="1" ref="I1144" ca="1">_xlfn.IFS(G1144="", "",
G1144=last_payment_date, (J1144-H1143),
 TRUE,  -  (H1143- H1143* (1+$B$6)^ (_xlfn.DAYS(G1144,G1143)/365) )
)</f>
        <v/>
      </c>
      <c r="J1144" s="1" t="str" cm="1">
        <f t="array" aca="1" ref="J1144" ca="1">_xlfn.IFS(G1144="", "",
TRUE, _xlfn.XLOOKUP(G1144,  payment_dates, payments,0,0)
)</f>
        <v/>
      </c>
      <c r="L1144" s="8" t="str" cm="1">
        <f t="array" aca="1" ref="L1144" ca="1">_xlfn.IFS(
AND($B$11="Hə", $B$3="İllik"), AC1144,
AND($B$11="Hə", $B$3="Aylıq"), AD1144,
$B$11="Yox", AB1144)</f>
        <v/>
      </c>
      <c r="M1144" s="1" t="str" cm="1">
        <f t="array" aca="1" ref="M1144" ca="1">_xlfn.IFS( L1144="", "",
(M1143-N1144)&lt;=0.5, 0,
TRUE,  M1143-N1144)</f>
        <v/>
      </c>
      <c r="N1144" s="7" t="str" cm="1">
        <f t="array" aca="1" ref="N1144" ca="1">_xlfn.IFS(
L1144="", "",
TRUE, MIN(M1143, ROUND($M$14/ (last_rou_date - $B$2) * (L1144-L1143), 2) )
)</f>
        <v/>
      </c>
      <c r="P1144" s="59" t="str">
        <f t="shared" ca="1" si="54"/>
        <v/>
      </c>
      <c r="Q1144" s="1" t="str" cm="1">
        <f t="array" aca="1" ref="Q1144" ca="1">_xlfn.IFS(P1144="","",
$B$11="Hə", _xlfn.XLOOKUP(DATE(P1144, 12, 31), rou_table_dates, rou_table_nbvs,0, 0),
TRUE,  MAX(0, ROUND($M$14 - $M$14/ (last_rou_date - $B$2) * (DATE(P1144,12,31) - $B$2), 2) )
)</f>
        <v/>
      </c>
      <c r="R1144" s="1" t="str" cm="1">
        <f t="array" aca="1" ref="R1144" ca="1">_xlfn.IFS(P1144="","",
$B$11="Hə", _xlfn.XLOOKUP(DATE(P1144, 12, 31), lease_table_dates, lease_table_balances,0, 0),
TRUE, IFERROR( XNPV($B$6, IF(payment_dates &gt;DATE(P1144, 12, 31), payments,  0),  IF(payment_dates &gt;DATE(P1144, 12, 31), payment_dates,  DATE(P1144, 12, 31))    ),0)
)</f>
        <v/>
      </c>
      <c r="S1144" s="1" t="str" cm="1">
        <f t="array" aca="1" ref="S1144" ca="1">_xlfn.IFS(P1144="","",
TRUE,  MIN( MIN(Q1143, $M$14), ROUND($M$14/ (last_rou_date - $B$2) * (DATE(P1144,12,31) - MAX($B$2, DATE(P1144-1, 12, 31))), 2) )
)</f>
        <v/>
      </c>
      <c r="T1144" s="7" t="str" cm="1">
        <f t="array" aca="1" ref="T1144" ca="1">_xlfn.IFS(P1144="", "",
ISTEXT(R1143), R1144- (H1144 - SUMIFS( lease_table_payments, lease_table_years, P1144) -$AG$14 ),
AND(ISNUMBER(R1143), R1144&lt;&gt;""),   R1144- (R1143 - SUMIFS( lease_table_payments, lease_table_years, P1144) )
)</f>
        <v/>
      </c>
      <c r="V1144" s="64">
        <f t="shared" si="53"/>
        <v>1131</v>
      </c>
      <c r="W1144" s="51" t="str" cm="1">
        <f t="array" ref="W1144">_xlfn.IFS(
OR(W1143=$B$4, W1143=""),"",
TRUE,W1143+1
)</f>
        <v/>
      </c>
      <c r="X1144" s="51" t="str" cm="1">
        <f t="array" ref="X1144">_xlfn.IFS(X1143="","",
W1144="", "",
AND($B$3="İllik"),DATE(YEAR(X1143)+1,MONTH(X1143),DAY(X1143) ),
AND($B$3="Aylıq", $AH$14="Not end"), EDATE(X1143,1),
AND($B$3="Aylıq", $AH$14="End"), EOMONTH(X1143,1)
)</f>
        <v/>
      </c>
      <c r="Y1144" s="51" t="str" cm="1">
        <f t="array" aca="1" ref="Y1144" ca="1">_xlfn.IFS(
AND($B$7="Dövrün əvvəlində", Y1143&lt;=last_rou_date), DATE(YEAR(Y1143)+1, 12, 31),
AND($B$7="Dövrün sonunda", Y1143&lt;=last_payment_date), DATE(YEAR(Y1143)+1, 12, 31),
TRUE, ""
)</f>
        <v/>
      </c>
      <c r="Z1144" s="75" t="str" cm="1">
        <f t="array" aca="1" ref="Z1144" ca="1">_xlfn.IFS(
AND($AN$14="Not year_end", Z1143&gt;last_payment_date), "",
AND($AN$14="Year_end", Z1143&gt;=last_payment_date), "",
AND($AN$14="Year_end"), DATE(YEAR(Z1143+1), 12, 31),
AND($AN$14="Not year_end", MONTH(Z1143)=12, DAY(Z1143)=31), DATE(YEAR(Z1142)+1, MONTH(Z1142), DAY(Z1142)),
AND($AN$14="Not year_end", OR(MONTH(Z1143)&lt;&gt;12, DAY(Z1143)&lt;&gt;31) ), DATE(YEAR(Z1143), 12, 31)
)</f>
        <v/>
      </c>
      <c r="AA1144" s="75" t="str" cm="1">
        <f t="array" aca="1" ref="AA1144" ca="1">_xlfn.IFS(AA1143="", "",
AND(AA1143=last_payment_date, OR(MONTH(AA1143)&lt;&gt;12, DAY(AA1143)&lt;&gt;31) ), DATE(YEAR(AA1143), 12, 31),
AND(MONTH(AA1143)=12, DAY(AA1143)=31, AA1143&gt;=last_payment_date), "",
AND(MONTH(AA1143)=12, DAY(AA1143)&lt;&gt;31),  EOMONTH(AA1143,0),
AND(MONTH(AA1143)=12, DAY(AA1143)=31, $AH$14="Not end"),  EDATE(AA1142,1),
AND($AH$14="Not end"), EDATE(AA1143, 1),
AND($AH$14="End"), EOMONTH(AA1143, 1)
)</f>
        <v/>
      </c>
      <c r="AB1144" s="75" t="str" cm="1">
        <f t="array" aca="1" ref="AB1144" ca="1">_xlfn.IFS(AB1143="","",
AND(AB1143=last_rou_date), "",
AND($B$3="İllik"),DATE(YEAR(AB1143)+1,MONTH(AB1143),DAY(AB1143) ),
AND($B$3="Aylıq", $AH$14="Not end"), EDATE(AB1143,1),
AND($B$3="Aylıq", $AH$14="End"), EOMONTH(AB1143,1)
)</f>
        <v/>
      </c>
      <c r="AC1144" s="75" t="str" cm="1">
        <f t="array" aca="1" ref="AC1144" ca="1">_xlfn.IFS(
AND($AN$14="Not year_end", AC1143&gt;last_rou_date), "",
AND($AN$14="Year_end", AC1143&gt;=last_rou_date), "",
AND($AN$14="Year_end"), DATE(YEAR(AC1143+1), 12, 31),
AND($AN$14="Not year_end", MONTH(AC1143)=12, DAY(AC1143)=31), DATE(YEAR(AC1142)+1, MONTH(AC1142), DAY(AC1142)),
AND($AN$14="Not year_end", OR(MONTH(AC1143)&lt;&gt;12, DAY(AC1143)&lt;&gt;31) ), DATE(YEAR(AC1143), 12, 31)
)</f>
        <v/>
      </c>
      <c r="AD1144" s="75" t="str" cm="1">
        <f t="array" aca="1" ref="AD1144" ca="1">_xlfn.IFS(AD1143="", "",
AND(AD1143=last_rou_date, OR(MONTH(AD1143)&lt;&gt;12, DAY(AD1143)&lt;&gt;31) ), DATE(YEAR(AD1143), 12, 31),
AND(MONTH(AD1143)=12, DAY(AD1143)=31, AD1143&gt;=last_rou_date), "",
AND(MONTH(AD1143)=12, DAY(AD1143)&lt;&gt;31),  EOMONTH(AD1143,0),
AND(MONTH(AD1143)=12, DAY(AD1143)=31, $AH$14="Not end"),  EDATE(AD1142,1),
AND($AH$14="Not end"), EDATE(AD1143, 1),
AND($AH$14="End"), EOMONTH(AD1143, 1)
)</f>
        <v/>
      </c>
      <c r="AE1144" s="51" t="str" cm="1">
        <f t="array" ref="AE1144">_xlfn.IFS(W1144="", "",
AND(W1144&gt;0, W1144&lt;=$B$4, $C$2="İllik artım, faiz olaraq", $D$2&gt;0, $B$3="İllik"), $B$5*((1+$D$2)^(W1144-1)),
AND(W1144&gt;0, W1144&lt;=$B$4, $C$2="İllik artım, faiz olaraq", $D$2&gt;0, $B$3="Aylıq"), $B$5*((1+$D$2)^ROUNDDOWN((W1144-1)/12,0)),
AND(W1144=1, $C$2="Aşağıdakı kimi dəyişir", ), $B$5,
AND(W1144&gt;1, W1144&lt;=$B$4, $C$2="Aşağıdakı kimi dəyişir"), IFERROR(VLOOKUP(W1144, $C$4:$D$7, 2, FALSE), AE1143),
AND(W1144&gt;0, W1144&lt;=$B$4), $B$5,
TRUE,0 )</f>
        <v/>
      </c>
      <c r="AF1144" s="51" t="str">
        <f t="shared" ca="1" si="52"/>
        <v/>
      </c>
    </row>
    <row r="1145" spans="1:32" x14ac:dyDescent="0.4">
      <c r="A1145" s="13" t="str" cm="1">
        <f t="array" aca="1" ref="A1145" ca="1">_xlfn.IFS(
AND(SUMIFS(lease_table_interest_accruals, lease_table_dates, A1144)&gt;0, COUNTIFS($E$14:E1144, "Interest accrual", $A$14:A1144, A1144)=0),  A1144,
AND(SUMIFS(lease_table_payments, lease_table_dates, A1144)&gt;0, COUNTIFS($E$14:E1144, "Payment", $A$14:A1144, A1144)=0),  A1144,
AND(SUMIFS(rou_table_deprs, rou_table_dates, A1144)&gt;0, COUNTIFS($E$14:E1144, "Depreciation", $A$14:A1144, A1144)=0),  A1144,
TRUE,  IFERROR(INDEX(rou_table_dates,  MATCH(A1144, rou_table_dates)+1, ), "")
)</f>
        <v/>
      </c>
      <c r="B1145" s="1" t="str" cm="1">
        <f t="array" aca="1" ref="B1145" ca="1">_xlfn.IFS(
AND(E1145="Payment", A1145=$B$2), $AM$14,
E1145="Payment", $AM$15,
E1145="Interest accrual", $AM$18,
E1145="Depreciation", $AM$17,
TRUE, "")</f>
        <v/>
      </c>
      <c r="C1145" s="1" t="str" cm="1">
        <f t="array" aca="1" ref="C1145" ca="1">_xlfn.IFS(
E1145="Payment", $AM$19,
E1145="Interest accrual", $AM$15,
E1145="Depreciation", $AM$16,
TRUE, "")</f>
        <v/>
      </c>
      <c r="D1145" s="1" t="str" cm="1">
        <f t="array" aca="1" ref="D1145" ca="1">_xlfn.IFS(
E1145="Payment", _xlfn.XLOOKUP(A1145, lease_table_dates, lease_table_payments, 0, 0),
E1145="Interest accrual", _xlfn.XLOOKUP(A1145, lease_table_dates, lease_table_interest_accruals, 0, 0),
E1145="Depreciation", _xlfn.XLOOKUP(A1145, rou_table_dates, rou_table_deprs, 0, 0),
TRUE, ""
)</f>
        <v/>
      </c>
      <c r="E1145" s="7" t="str" cm="1">
        <f t="array" aca="1" ref="E1145" ca="1">_xlfn.IFS(
AND(SUMIFS(lease_table_interest_accruals, lease_table_dates, A1145)&gt;0, COUNTIFS($E$14:E1144, "Interest accrual", $A$14:A1144, A1145)=0), "Interest accrual",
AND(SUMIFS(lease_table_payments, lease_table_dates, A1145)&gt;0, COUNTIFS($E$14:E1144, "Payment", $A$14:A1144, A1145)=0), "Payment",
AND(SUMIFS(rou_table_deprs, rou_table_dates, A1145)&gt;0, COUNTIFS($E$14:E1144, "Depreciation", $A$14:A1144, A1145)=0), "Depreciation",
TRUE,  ""
)</f>
        <v/>
      </c>
      <c r="G1145" s="13" t="str" cm="1">
        <f t="array" aca="1" ref="G1145" ca="1">_xlfn.IFS(
AND($B$11="Hə", $B$3="İllik"), Z1145,
AND($B$11="Hə", $B$3="Aylıq"), AA1145,
$B$11="Yox", X1145)</f>
        <v/>
      </c>
      <c r="H1145" s="1" t="str" cm="1">
        <f t="array" aca="1" ref="H1145" ca="1">_xlfn.IFS( G1145="", "",
TRUE, ROUND( H1144+I1145-J1145, 2) )</f>
        <v/>
      </c>
      <c r="I1145" s="1" t="str" cm="1">
        <f t="array" aca="1" ref="I1145" ca="1">_xlfn.IFS(G1145="", "",
G1145=last_payment_date, (J1145-H1144),
 TRUE,  -  (H1144- H1144* (1+$B$6)^ (_xlfn.DAYS(G1145,G1144)/365) )
)</f>
        <v/>
      </c>
      <c r="J1145" s="1" t="str" cm="1">
        <f t="array" aca="1" ref="J1145" ca="1">_xlfn.IFS(G1145="", "",
TRUE, _xlfn.XLOOKUP(G1145,  payment_dates, payments,0,0)
)</f>
        <v/>
      </c>
      <c r="L1145" s="8" t="str" cm="1">
        <f t="array" aca="1" ref="L1145" ca="1">_xlfn.IFS(
AND($B$11="Hə", $B$3="İllik"), AC1145,
AND($B$11="Hə", $B$3="Aylıq"), AD1145,
$B$11="Yox", AB1145)</f>
        <v/>
      </c>
      <c r="M1145" s="1" t="str" cm="1">
        <f t="array" aca="1" ref="M1145" ca="1">_xlfn.IFS( L1145="", "",
(M1144-N1145)&lt;=0.5, 0,
TRUE,  M1144-N1145)</f>
        <v/>
      </c>
      <c r="N1145" s="7" t="str" cm="1">
        <f t="array" aca="1" ref="N1145" ca="1">_xlfn.IFS(
L1145="", "",
TRUE, MIN(M1144, ROUND($M$14/ (last_rou_date - $B$2) * (L1145-L1144), 2) )
)</f>
        <v/>
      </c>
      <c r="P1145" s="59" t="str">
        <f t="shared" ca="1" si="54"/>
        <v/>
      </c>
      <c r="Q1145" s="1" t="str" cm="1">
        <f t="array" aca="1" ref="Q1145" ca="1">_xlfn.IFS(P1145="","",
$B$11="Hə", _xlfn.XLOOKUP(DATE(P1145, 12, 31), rou_table_dates, rou_table_nbvs,0, 0),
TRUE,  MAX(0, ROUND($M$14 - $M$14/ (last_rou_date - $B$2) * (DATE(P1145,12,31) - $B$2), 2) )
)</f>
        <v/>
      </c>
      <c r="R1145" s="1" t="str" cm="1">
        <f t="array" aca="1" ref="R1145" ca="1">_xlfn.IFS(P1145="","",
$B$11="Hə", _xlfn.XLOOKUP(DATE(P1145, 12, 31), lease_table_dates, lease_table_balances,0, 0),
TRUE, IFERROR( XNPV($B$6, IF(payment_dates &gt;DATE(P1145, 12, 31), payments,  0),  IF(payment_dates &gt;DATE(P1145, 12, 31), payment_dates,  DATE(P1145, 12, 31))    ),0)
)</f>
        <v/>
      </c>
      <c r="S1145" s="1" t="str" cm="1">
        <f t="array" aca="1" ref="S1145" ca="1">_xlfn.IFS(P1145="","",
TRUE,  MIN( MIN(Q1144, $M$14), ROUND($M$14/ (last_rou_date - $B$2) * (DATE(P1145,12,31) - MAX($B$2, DATE(P1145-1, 12, 31))), 2) )
)</f>
        <v/>
      </c>
      <c r="T1145" s="7" t="str" cm="1">
        <f t="array" aca="1" ref="T1145" ca="1">_xlfn.IFS(P1145="", "",
ISTEXT(R1144), R1145- (H1145 - SUMIFS( lease_table_payments, lease_table_years, P1145) -$AG$14 ),
AND(ISNUMBER(R1144), R1145&lt;&gt;""),   R1145- (R1144 - SUMIFS( lease_table_payments, lease_table_years, P1145) )
)</f>
        <v/>
      </c>
      <c r="V1145" s="64">
        <f t="shared" si="53"/>
        <v>1132</v>
      </c>
      <c r="W1145" s="51" t="str" cm="1">
        <f t="array" ref="W1145">_xlfn.IFS(
OR(W1144=$B$4, W1144=""),"",
TRUE,W1144+1
)</f>
        <v/>
      </c>
      <c r="X1145" s="51" t="str" cm="1">
        <f t="array" ref="X1145">_xlfn.IFS(X1144="","",
W1145="", "",
AND($B$3="İllik"),DATE(YEAR(X1144)+1,MONTH(X1144),DAY(X1144) ),
AND($B$3="Aylıq", $AH$14="Not end"), EDATE(X1144,1),
AND($B$3="Aylıq", $AH$14="End"), EOMONTH(X1144,1)
)</f>
        <v/>
      </c>
      <c r="Y1145" s="51" t="str" cm="1">
        <f t="array" aca="1" ref="Y1145" ca="1">_xlfn.IFS(
AND($B$7="Dövrün əvvəlində", Y1144&lt;=last_rou_date), DATE(YEAR(Y1144)+1, 12, 31),
AND($B$7="Dövrün sonunda", Y1144&lt;=last_payment_date), DATE(YEAR(Y1144)+1, 12, 31),
TRUE, ""
)</f>
        <v/>
      </c>
      <c r="Z1145" s="75" t="str" cm="1">
        <f t="array" aca="1" ref="Z1145" ca="1">_xlfn.IFS(
AND($AN$14="Not year_end", Z1144&gt;last_payment_date), "",
AND($AN$14="Year_end", Z1144&gt;=last_payment_date), "",
AND($AN$14="Year_end"), DATE(YEAR(Z1144+1), 12, 31),
AND($AN$14="Not year_end", MONTH(Z1144)=12, DAY(Z1144)=31), DATE(YEAR(Z1143)+1, MONTH(Z1143), DAY(Z1143)),
AND($AN$14="Not year_end", OR(MONTH(Z1144)&lt;&gt;12, DAY(Z1144)&lt;&gt;31) ), DATE(YEAR(Z1144), 12, 31)
)</f>
        <v/>
      </c>
      <c r="AA1145" s="75" t="str" cm="1">
        <f t="array" aca="1" ref="AA1145" ca="1">_xlfn.IFS(AA1144="", "",
AND(AA1144=last_payment_date, OR(MONTH(AA1144)&lt;&gt;12, DAY(AA1144)&lt;&gt;31) ), DATE(YEAR(AA1144), 12, 31),
AND(MONTH(AA1144)=12, DAY(AA1144)=31, AA1144&gt;=last_payment_date), "",
AND(MONTH(AA1144)=12, DAY(AA1144)&lt;&gt;31),  EOMONTH(AA1144,0),
AND(MONTH(AA1144)=12, DAY(AA1144)=31, $AH$14="Not end"),  EDATE(AA1143,1),
AND($AH$14="Not end"), EDATE(AA1144, 1),
AND($AH$14="End"), EOMONTH(AA1144, 1)
)</f>
        <v/>
      </c>
      <c r="AB1145" s="75" t="str" cm="1">
        <f t="array" aca="1" ref="AB1145" ca="1">_xlfn.IFS(AB1144="","",
AND(AB1144=last_rou_date), "",
AND($B$3="İllik"),DATE(YEAR(AB1144)+1,MONTH(AB1144),DAY(AB1144) ),
AND($B$3="Aylıq", $AH$14="Not end"), EDATE(AB1144,1),
AND($B$3="Aylıq", $AH$14="End"), EOMONTH(AB1144,1)
)</f>
        <v/>
      </c>
      <c r="AC1145" s="75" t="str" cm="1">
        <f t="array" aca="1" ref="AC1145" ca="1">_xlfn.IFS(
AND($AN$14="Not year_end", AC1144&gt;last_rou_date), "",
AND($AN$14="Year_end", AC1144&gt;=last_rou_date), "",
AND($AN$14="Year_end"), DATE(YEAR(AC1144+1), 12, 31),
AND($AN$14="Not year_end", MONTH(AC1144)=12, DAY(AC1144)=31), DATE(YEAR(AC1143)+1, MONTH(AC1143), DAY(AC1143)),
AND($AN$14="Not year_end", OR(MONTH(AC1144)&lt;&gt;12, DAY(AC1144)&lt;&gt;31) ), DATE(YEAR(AC1144), 12, 31)
)</f>
        <v/>
      </c>
      <c r="AD1145" s="75" t="str" cm="1">
        <f t="array" aca="1" ref="AD1145" ca="1">_xlfn.IFS(AD1144="", "",
AND(AD1144=last_rou_date, OR(MONTH(AD1144)&lt;&gt;12, DAY(AD1144)&lt;&gt;31) ), DATE(YEAR(AD1144), 12, 31),
AND(MONTH(AD1144)=12, DAY(AD1144)=31, AD1144&gt;=last_rou_date), "",
AND(MONTH(AD1144)=12, DAY(AD1144)&lt;&gt;31),  EOMONTH(AD1144,0),
AND(MONTH(AD1144)=12, DAY(AD1144)=31, $AH$14="Not end"),  EDATE(AD1143,1),
AND($AH$14="Not end"), EDATE(AD1144, 1),
AND($AH$14="End"), EOMONTH(AD1144, 1)
)</f>
        <v/>
      </c>
      <c r="AE1145" s="51" t="str" cm="1">
        <f t="array" ref="AE1145">_xlfn.IFS(W1145="", "",
AND(W1145&gt;0, W1145&lt;=$B$4, $C$2="İllik artım, faiz olaraq", $D$2&gt;0, $B$3="İllik"), $B$5*((1+$D$2)^(W1145-1)),
AND(W1145&gt;0, W1145&lt;=$B$4, $C$2="İllik artım, faiz olaraq", $D$2&gt;0, $B$3="Aylıq"), $B$5*((1+$D$2)^ROUNDDOWN((W1145-1)/12,0)),
AND(W1145=1, $C$2="Aşağıdakı kimi dəyişir", ), $B$5,
AND(W1145&gt;1, W1145&lt;=$B$4, $C$2="Aşağıdakı kimi dəyişir"), IFERROR(VLOOKUP(W1145, $C$4:$D$7, 2, FALSE), AE1144),
AND(W1145&gt;0, W1145&lt;=$B$4), $B$5,
TRUE,0 )</f>
        <v/>
      </c>
      <c r="AF1145" s="51" t="str">
        <f t="shared" ca="1" si="52"/>
        <v/>
      </c>
    </row>
    <row r="1146" spans="1:32" x14ac:dyDescent="0.4">
      <c r="A1146" s="13" t="str" cm="1">
        <f t="array" aca="1" ref="A1146" ca="1">_xlfn.IFS(
AND(SUMIFS(lease_table_interest_accruals, lease_table_dates, A1145)&gt;0, COUNTIFS($E$14:E1145, "Interest accrual", $A$14:A1145, A1145)=0),  A1145,
AND(SUMIFS(lease_table_payments, lease_table_dates, A1145)&gt;0, COUNTIFS($E$14:E1145, "Payment", $A$14:A1145, A1145)=0),  A1145,
AND(SUMIFS(rou_table_deprs, rou_table_dates, A1145)&gt;0, COUNTIFS($E$14:E1145, "Depreciation", $A$14:A1145, A1145)=0),  A1145,
TRUE,  IFERROR(INDEX(rou_table_dates,  MATCH(A1145, rou_table_dates)+1, ), "")
)</f>
        <v/>
      </c>
      <c r="B1146" s="1" t="str" cm="1">
        <f t="array" aca="1" ref="B1146" ca="1">_xlfn.IFS(
AND(E1146="Payment", A1146=$B$2), $AM$14,
E1146="Payment", $AM$15,
E1146="Interest accrual", $AM$18,
E1146="Depreciation", $AM$17,
TRUE, "")</f>
        <v/>
      </c>
      <c r="C1146" s="1" t="str" cm="1">
        <f t="array" aca="1" ref="C1146" ca="1">_xlfn.IFS(
E1146="Payment", $AM$19,
E1146="Interest accrual", $AM$15,
E1146="Depreciation", $AM$16,
TRUE, "")</f>
        <v/>
      </c>
      <c r="D1146" s="1" t="str" cm="1">
        <f t="array" aca="1" ref="D1146" ca="1">_xlfn.IFS(
E1146="Payment", _xlfn.XLOOKUP(A1146, lease_table_dates, lease_table_payments, 0, 0),
E1146="Interest accrual", _xlfn.XLOOKUP(A1146, lease_table_dates, lease_table_interest_accruals, 0, 0),
E1146="Depreciation", _xlfn.XLOOKUP(A1146, rou_table_dates, rou_table_deprs, 0, 0),
TRUE, ""
)</f>
        <v/>
      </c>
      <c r="E1146" s="7" t="str" cm="1">
        <f t="array" aca="1" ref="E1146" ca="1">_xlfn.IFS(
AND(SUMIFS(lease_table_interest_accruals, lease_table_dates, A1146)&gt;0, COUNTIFS($E$14:E1145, "Interest accrual", $A$14:A1145, A1146)=0), "Interest accrual",
AND(SUMIFS(lease_table_payments, lease_table_dates, A1146)&gt;0, COUNTIFS($E$14:E1145, "Payment", $A$14:A1145, A1146)=0), "Payment",
AND(SUMIFS(rou_table_deprs, rou_table_dates, A1146)&gt;0, COUNTIFS($E$14:E1145, "Depreciation", $A$14:A1145, A1146)=0), "Depreciation",
TRUE,  ""
)</f>
        <v/>
      </c>
      <c r="G1146" s="13" t="str" cm="1">
        <f t="array" aca="1" ref="G1146" ca="1">_xlfn.IFS(
AND($B$11="Hə", $B$3="İllik"), Z1146,
AND($B$11="Hə", $B$3="Aylıq"), AA1146,
$B$11="Yox", X1146)</f>
        <v/>
      </c>
      <c r="H1146" s="1" t="str" cm="1">
        <f t="array" aca="1" ref="H1146" ca="1">_xlfn.IFS( G1146="", "",
TRUE, ROUND( H1145+I1146-J1146, 2) )</f>
        <v/>
      </c>
      <c r="I1146" s="1" t="str" cm="1">
        <f t="array" aca="1" ref="I1146" ca="1">_xlfn.IFS(G1146="", "",
G1146=last_payment_date, (J1146-H1145),
 TRUE,  -  (H1145- H1145* (1+$B$6)^ (_xlfn.DAYS(G1146,G1145)/365) )
)</f>
        <v/>
      </c>
      <c r="J1146" s="1" t="str" cm="1">
        <f t="array" aca="1" ref="J1146" ca="1">_xlfn.IFS(G1146="", "",
TRUE, _xlfn.XLOOKUP(G1146,  payment_dates, payments,0,0)
)</f>
        <v/>
      </c>
      <c r="L1146" s="8" t="str" cm="1">
        <f t="array" aca="1" ref="L1146" ca="1">_xlfn.IFS(
AND($B$11="Hə", $B$3="İllik"), AC1146,
AND($B$11="Hə", $B$3="Aylıq"), AD1146,
$B$11="Yox", AB1146)</f>
        <v/>
      </c>
      <c r="M1146" s="1" t="str" cm="1">
        <f t="array" aca="1" ref="M1146" ca="1">_xlfn.IFS( L1146="", "",
(M1145-N1146)&lt;=0.5, 0,
TRUE,  M1145-N1146)</f>
        <v/>
      </c>
      <c r="N1146" s="7" t="str" cm="1">
        <f t="array" aca="1" ref="N1146" ca="1">_xlfn.IFS(
L1146="", "",
TRUE, MIN(M1145, ROUND($M$14/ (last_rou_date - $B$2) * (L1146-L1145), 2) )
)</f>
        <v/>
      </c>
      <c r="P1146" s="59" t="str">
        <f t="shared" ca="1" si="54"/>
        <v/>
      </c>
      <c r="Q1146" s="1" t="str" cm="1">
        <f t="array" aca="1" ref="Q1146" ca="1">_xlfn.IFS(P1146="","",
$B$11="Hə", _xlfn.XLOOKUP(DATE(P1146, 12, 31), rou_table_dates, rou_table_nbvs,0, 0),
TRUE,  MAX(0, ROUND($M$14 - $M$14/ (last_rou_date - $B$2) * (DATE(P1146,12,31) - $B$2), 2) )
)</f>
        <v/>
      </c>
      <c r="R1146" s="1" t="str" cm="1">
        <f t="array" aca="1" ref="R1146" ca="1">_xlfn.IFS(P1146="","",
$B$11="Hə", _xlfn.XLOOKUP(DATE(P1146, 12, 31), lease_table_dates, lease_table_balances,0, 0),
TRUE, IFERROR( XNPV($B$6, IF(payment_dates &gt;DATE(P1146, 12, 31), payments,  0),  IF(payment_dates &gt;DATE(P1146, 12, 31), payment_dates,  DATE(P1146, 12, 31))    ),0)
)</f>
        <v/>
      </c>
      <c r="S1146" s="1" t="str" cm="1">
        <f t="array" aca="1" ref="S1146" ca="1">_xlfn.IFS(P1146="","",
TRUE,  MIN( MIN(Q1145, $M$14), ROUND($M$14/ (last_rou_date - $B$2) * (DATE(P1146,12,31) - MAX($B$2, DATE(P1146-1, 12, 31))), 2) )
)</f>
        <v/>
      </c>
      <c r="T1146" s="7" t="str" cm="1">
        <f t="array" aca="1" ref="T1146" ca="1">_xlfn.IFS(P1146="", "",
ISTEXT(R1145), R1146- (H1146 - SUMIFS( lease_table_payments, lease_table_years, P1146) -$AG$14 ),
AND(ISNUMBER(R1145), R1146&lt;&gt;""),   R1146- (R1145 - SUMIFS( lease_table_payments, lease_table_years, P1146) )
)</f>
        <v/>
      </c>
      <c r="V1146" s="64">
        <f t="shared" si="53"/>
        <v>1133</v>
      </c>
      <c r="W1146" s="51" t="str" cm="1">
        <f t="array" ref="W1146">_xlfn.IFS(
OR(W1145=$B$4, W1145=""),"",
TRUE,W1145+1
)</f>
        <v/>
      </c>
      <c r="X1146" s="51" t="str" cm="1">
        <f t="array" ref="X1146">_xlfn.IFS(X1145="","",
W1146="", "",
AND($B$3="İllik"),DATE(YEAR(X1145)+1,MONTH(X1145),DAY(X1145) ),
AND($B$3="Aylıq", $AH$14="Not end"), EDATE(X1145,1),
AND($B$3="Aylıq", $AH$14="End"), EOMONTH(X1145,1)
)</f>
        <v/>
      </c>
      <c r="Y1146" s="51" t="str" cm="1">
        <f t="array" aca="1" ref="Y1146" ca="1">_xlfn.IFS(
AND($B$7="Dövrün əvvəlində", Y1145&lt;=last_rou_date), DATE(YEAR(Y1145)+1, 12, 31),
AND($B$7="Dövrün sonunda", Y1145&lt;=last_payment_date), DATE(YEAR(Y1145)+1, 12, 31),
TRUE, ""
)</f>
        <v/>
      </c>
      <c r="Z1146" s="75" t="str" cm="1">
        <f t="array" aca="1" ref="Z1146" ca="1">_xlfn.IFS(
AND($AN$14="Not year_end", Z1145&gt;last_payment_date), "",
AND($AN$14="Year_end", Z1145&gt;=last_payment_date), "",
AND($AN$14="Year_end"), DATE(YEAR(Z1145+1), 12, 31),
AND($AN$14="Not year_end", MONTH(Z1145)=12, DAY(Z1145)=31), DATE(YEAR(Z1144)+1, MONTH(Z1144), DAY(Z1144)),
AND($AN$14="Not year_end", OR(MONTH(Z1145)&lt;&gt;12, DAY(Z1145)&lt;&gt;31) ), DATE(YEAR(Z1145), 12, 31)
)</f>
        <v/>
      </c>
      <c r="AA1146" s="75" t="str" cm="1">
        <f t="array" aca="1" ref="AA1146" ca="1">_xlfn.IFS(AA1145="", "",
AND(AA1145=last_payment_date, OR(MONTH(AA1145)&lt;&gt;12, DAY(AA1145)&lt;&gt;31) ), DATE(YEAR(AA1145), 12, 31),
AND(MONTH(AA1145)=12, DAY(AA1145)=31, AA1145&gt;=last_payment_date), "",
AND(MONTH(AA1145)=12, DAY(AA1145)&lt;&gt;31),  EOMONTH(AA1145,0),
AND(MONTH(AA1145)=12, DAY(AA1145)=31, $AH$14="Not end"),  EDATE(AA1144,1),
AND($AH$14="Not end"), EDATE(AA1145, 1),
AND($AH$14="End"), EOMONTH(AA1145, 1)
)</f>
        <v/>
      </c>
      <c r="AB1146" s="75" t="str" cm="1">
        <f t="array" aca="1" ref="AB1146" ca="1">_xlfn.IFS(AB1145="","",
AND(AB1145=last_rou_date), "",
AND($B$3="İllik"),DATE(YEAR(AB1145)+1,MONTH(AB1145),DAY(AB1145) ),
AND($B$3="Aylıq", $AH$14="Not end"), EDATE(AB1145,1),
AND($B$3="Aylıq", $AH$14="End"), EOMONTH(AB1145,1)
)</f>
        <v/>
      </c>
      <c r="AC1146" s="75" t="str" cm="1">
        <f t="array" aca="1" ref="AC1146" ca="1">_xlfn.IFS(
AND($AN$14="Not year_end", AC1145&gt;last_rou_date), "",
AND($AN$14="Year_end", AC1145&gt;=last_rou_date), "",
AND($AN$14="Year_end"), DATE(YEAR(AC1145+1), 12, 31),
AND($AN$14="Not year_end", MONTH(AC1145)=12, DAY(AC1145)=31), DATE(YEAR(AC1144)+1, MONTH(AC1144), DAY(AC1144)),
AND($AN$14="Not year_end", OR(MONTH(AC1145)&lt;&gt;12, DAY(AC1145)&lt;&gt;31) ), DATE(YEAR(AC1145), 12, 31)
)</f>
        <v/>
      </c>
      <c r="AD1146" s="75" t="str" cm="1">
        <f t="array" aca="1" ref="AD1146" ca="1">_xlfn.IFS(AD1145="", "",
AND(AD1145=last_rou_date, OR(MONTH(AD1145)&lt;&gt;12, DAY(AD1145)&lt;&gt;31) ), DATE(YEAR(AD1145), 12, 31),
AND(MONTH(AD1145)=12, DAY(AD1145)=31, AD1145&gt;=last_rou_date), "",
AND(MONTH(AD1145)=12, DAY(AD1145)&lt;&gt;31),  EOMONTH(AD1145,0),
AND(MONTH(AD1145)=12, DAY(AD1145)=31, $AH$14="Not end"),  EDATE(AD1144,1),
AND($AH$14="Not end"), EDATE(AD1145, 1),
AND($AH$14="End"), EOMONTH(AD1145, 1)
)</f>
        <v/>
      </c>
      <c r="AE1146" s="51" t="str" cm="1">
        <f t="array" ref="AE1146">_xlfn.IFS(W1146="", "",
AND(W1146&gt;0, W1146&lt;=$B$4, $C$2="İllik artım, faiz olaraq", $D$2&gt;0, $B$3="İllik"), $B$5*((1+$D$2)^(W1146-1)),
AND(W1146&gt;0, W1146&lt;=$B$4, $C$2="İllik artım, faiz olaraq", $D$2&gt;0, $B$3="Aylıq"), $B$5*((1+$D$2)^ROUNDDOWN((W1146-1)/12,0)),
AND(W1146=1, $C$2="Aşağıdakı kimi dəyişir", ), $B$5,
AND(W1146&gt;1, W1146&lt;=$B$4, $C$2="Aşağıdakı kimi dəyişir"), IFERROR(VLOOKUP(W1146, $C$4:$D$7, 2, FALSE), AE1145),
AND(W1146&gt;0, W1146&lt;=$B$4), $B$5,
TRUE,0 )</f>
        <v/>
      </c>
      <c r="AF1146" s="51" t="str">
        <f t="shared" ca="1" si="52"/>
        <v/>
      </c>
    </row>
    <row r="1147" spans="1:32" x14ac:dyDescent="0.4">
      <c r="A1147" s="13" t="str" cm="1">
        <f t="array" aca="1" ref="A1147" ca="1">_xlfn.IFS(
AND(SUMIFS(lease_table_interest_accruals, lease_table_dates, A1146)&gt;0, COUNTIFS($E$14:E1146, "Interest accrual", $A$14:A1146, A1146)=0),  A1146,
AND(SUMIFS(lease_table_payments, lease_table_dates, A1146)&gt;0, COUNTIFS($E$14:E1146, "Payment", $A$14:A1146, A1146)=0),  A1146,
AND(SUMIFS(rou_table_deprs, rou_table_dates, A1146)&gt;0, COUNTIFS($E$14:E1146, "Depreciation", $A$14:A1146, A1146)=0),  A1146,
TRUE,  IFERROR(INDEX(rou_table_dates,  MATCH(A1146, rou_table_dates)+1, ), "")
)</f>
        <v/>
      </c>
      <c r="B1147" s="1" t="str" cm="1">
        <f t="array" aca="1" ref="B1147" ca="1">_xlfn.IFS(
AND(E1147="Payment", A1147=$B$2), $AM$14,
E1147="Payment", $AM$15,
E1147="Interest accrual", $AM$18,
E1147="Depreciation", $AM$17,
TRUE, "")</f>
        <v/>
      </c>
      <c r="C1147" s="1" t="str" cm="1">
        <f t="array" aca="1" ref="C1147" ca="1">_xlfn.IFS(
E1147="Payment", $AM$19,
E1147="Interest accrual", $AM$15,
E1147="Depreciation", $AM$16,
TRUE, "")</f>
        <v/>
      </c>
      <c r="D1147" s="1" t="str" cm="1">
        <f t="array" aca="1" ref="D1147" ca="1">_xlfn.IFS(
E1147="Payment", _xlfn.XLOOKUP(A1147, lease_table_dates, lease_table_payments, 0, 0),
E1147="Interest accrual", _xlfn.XLOOKUP(A1147, lease_table_dates, lease_table_interest_accruals, 0, 0),
E1147="Depreciation", _xlfn.XLOOKUP(A1147, rou_table_dates, rou_table_deprs, 0, 0),
TRUE, ""
)</f>
        <v/>
      </c>
      <c r="E1147" s="7" t="str" cm="1">
        <f t="array" aca="1" ref="E1147" ca="1">_xlfn.IFS(
AND(SUMIFS(lease_table_interest_accruals, lease_table_dates, A1147)&gt;0, COUNTIFS($E$14:E1146, "Interest accrual", $A$14:A1146, A1147)=0), "Interest accrual",
AND(SUMIFS(lease_table_payments, lease_table_dates, A1147)&gt;0, COUNTIFS($E$14:E1146, "Payment", $A$14:A1146, A1147)=0), "Payment",
AND(SUMIFS(rou_table_deprs, rou_table_dates, A1147)&gt;0, COUNTIFS($E$14:E1146, "Depreciation", $A$14:A1146, A1147)=0), "Depreciation",
TRUE,  ""
)</f>
        <v/>
      </c>
      <c r="G1147" s="13" t="str" cm="1">
        <f t="array" aca="1" ref="G1147" ca="1">_xlfn.IFS(
AND($B$11="Hə", $B$3="İllik"), Z1147,
AND($B$11="Hə", $B$3="Aylıq"), AA1147,
$B$11="Yox", X1147)</f>
        <v/>
      </c>
      <c r="H1147" s="1" t="str" cm="1">
        <f t="array" aca="1" ref="H1147" ca="1">_xlfn.IFS( G1147="", "",
TRUE, ROUND( H1146+I1147-J1147, 2) )</f>
        <v/>
      </c>
      <c r="I1147" s="1" t="str" cm="1">
        <f t="array" aca="1" ref="I1147" ca="1">_xlfn.IFS(G1147="", "",
G1147=last_payment_date, (J1147-H1146),
 TRUE,  -  (H1146- H1146* (1+$B$6)^ (_xlfn.DAYS(G1147,G1146)/365) )
)</f>
        <v/>
      </c>
      <c r="J1147" s="1" t="str" cm="1">
        <f t="array" aca="1" ref="J1147" ca="1">_xlfn.IFS(G1147="", "",
TRUE, _xlfn.XLOOKUP(G1147,  payment_dates, payments,0,0)
)</f>
        <v/>
      </c>
      <c r="L1147" s="8" t="str" cm="1">
        <f t="array" aca="1" ref="L1147" ca="1">_xlfn.IFS(
AND($B$11="Hə", $B$3="İllik"), AC1147,
AND($B$11="Hə", $B$3="Aylıq"), AD1147,
$B$11="Yox", AB1147)</f>
        <v/>
      </c>
      <c r="M1147" s="1" t="str" cm="1">
        <f t="array" aca="1" ref="M1147" ca="1">_xlfn.IFS( L1147="", "",
(M1146-N1147)&lt;=0.5, 0,
TRUE,  M1146-N1147)</f>
        <v/>
      </c>
      <c r="N1147" s="7" t="str" cm="1">
        <f t="array" aca="1" ref="N1147" ca="1">_xlfn.IFS(
L1147="", "",
TRUE, MIN(M1146, ROUND($M$14/ (last_rou_date - $B$2) * (L1147-L1146), 2) )
)</f>
        <v/>
      </c>
      <c r="P1147" s="59" t="str">
        <f t="shared" ca="1" si="54"/>
        <v/>
      </c>
      <c r="Q1147" s="1" t="str" cm="1">
        <f t="array" aca="1" ref="Q1147" ca="1">_xlfn.IFS(P1147="","",
$B$11="Hə", _xlfn.XLOOKUP(DATE(P1147, 12, 31), rou_table_dates, rou_table_nbvs,0, 0),
TRUE,  MAX(0, ROUND($M$14 - $M$14/ (last_rou_date - $B$2) * (DATE(P1147,12,31) - $B$2), 2) )
)</f>
        <v/>
      </c>
      <c r="R1147" s="1" t="str" cm="1">
        <f t="array" aca="1" ref="R1147" ca="1">_xlfn.IFS(P1147="","",
$B$11="Hə", _xlfn.XLOOKUP(DATE(P1147, 12, 31), lease_table_dates, lease_table_balances,0, 0),
TRUE, IFERROR( XNPV($B$6, IF(payment_dates &gt;DATE(P1147, 12, 31), payments,  0),  IF(payment_dates &gt;DATE(P1147, 12, 31), payment_dates,  DATE(P1147, 12, 31))    ),0)
)</f>
        <v/>
      </c>
      <c r="S1147" s="1" t="str" cm="1">
        <f t="array" aca="1" ref="S1147" ca="1">_xlfn.IFS(P1147="","",
TRUE,  MIN( MIN(Q1146, $M$14), ROUND($M$14/ (last_rou_date - $B$2) * (DATE(P1147,12,31) - MAX($B$2, DATE(P1147-1, 12, 31))), 2) )
)</f>
        <v/>
      </c>
      <c r="T1147" s="7" t="str" cm="1">
        <f t="array" aca="1" ref="T1147" ca="1">_xlfn.IFS(P1147="", "",
ISTEXT(R1146), R1147- (H1147 - SUMIFS( lease_table_payments, lease_table_years, P1147) -$AG$14 ),
AND(ISNUMBER(R1146), R1147&lt;&gt;""),   R1147- (R1146 - SUMIFS( lease_table_payments, lease_table_years, P1147) )
)</f>
        <v/>
      </c>
      <c r="V1147" s="64">
        <f t="shared" si="53"/>
        <v>1134</v>
      </c>
      <c r="W1147" s="51" t="str" cm="1">
        <f t="array" ref="W1147">_xlfn.IFS(
OR(W1146=$B$4, W1146=""),"",
TRUE,W1146+1
)</f>
        <v/>
      </c>
      <c r="X1147" s="51" t="str" cm="1">
        <f t="array" ref="X1147">_xlfn.IFS(X1146="","",
W1147="", "",
AND($B$3="İllik"),DATE(YEAR(X1146)+1,MONTH(X1146),DAY(X1146) ),
AND($B$3="Aylıq", $AH$14="Not end"), EDATE(X1146,1),
AND($B$3="Aylıq", $AH$14="End"), EOMONTH(X1146,1)
)</f>
        <v/>
      </c>
      <c r="Y1147" s="51" t="str" cm="1">
        <f t="array" aca="1" ref="Y1147" ca="1">_xlfn.IFS(
AND($B$7="Dövrün əvvəlində", Y1146&lt;=last_rou_date), DATE(YEAR(Y1146)+1, 12, 31),
AND($B$7="Dövrün sonunda", Y1146&lt;=last_payment_date), DATE(YEAR(Y1146)+1, 12, 31),
TRUE, ""
)</f>
        <v/>
      </c>
      <c r="Z1147" s="75" t="str" cm="1">
        <f t="array" aca="1" ref="Z1147" ca="1">_xlfn.IFS(
AND($AN$14="Not year_end", Z1146&gt;last_payment_date), "",
AND($AN$14="Year_end", Z1146&gt;=last_payment_date), "",
AND($AN$14="Year_end"), DATE(YEAR(Z1146+1), 12, 31),
AND($AN$14="Not year_end", MONTH(Z1146)=12, DAY(Z1146)=31), DATE(YEAR(Z1145)+1, MONTH(Z1145), DAY(Z1145)),
AND($AN$14="Not year_end", OR(MONTH(Z1146)&lt;&gt;12, DAY(Z1146)&lt;&gt;31) ), DATE(YEAR(Z1146), 12, 31)
)</f>
        <v/>
      </c>
      <c r="AA1147" s="75" t="str" cm="1">
        <f t="array" aca="1" ref="AA1147" ca="1">_xlfn.IFS(AA1146="", "",
AND(AA1146=last_payment_date, OR(MONTH(AA1146)&lt;&gt;12, DAY(AA1146)&lt;&gt;31) ), DATE(YEAR(AA1146), 12, 31),
AND(MONTH(AA1146)=12, DAY(AA1146)=31, AA1146&gt;=last_payment_date), "",
AND(MONTH(AA1146)=12, DAY(AA1146)&lt;&gt;31),  EOMONTH(AA1146,0),
AND(MONTH(AA1146)=12, DAY(AA1146)=31, $AH$14="Not end"),  EDATE(AA1145,1),
AND($AH$14="Not end"), EDATE(AA1146, 1),
AND($AH$14="End"), EOMONTH(AA1146, 1)
)</f>
        <v/>
      </c>
      <c r="AB1147" s="75" t="str" cm="1">
        <f t="array" aca="1" ref="AB1147" ca="1">_xlfn.IFS(AB1146="","",
AND(AB1146=last_rou_date), "",
AND($B$3="İllik"),DATE(YEAR(AB1146)+1,MONTH(AB1146),DAY(AB1146) ),
AND($B$3="Aylıq", $AH$14="Not end"), EDATE(AB1146,1),
AND($B$3="Aylıq", $AH$14="End"), EOMONTH(AB1146,1)
)</f>
        <v/>
      </c>
      <c r="AC1147" s="75" t="str" cm="1">
        <f t="array" aca="1" ref="AC1147" ca="1">_xlfn.IFS(
AND($AN$14="Not year_end", AC1146&gt;last_rou_date), "",
AND($AN$14="Year_end", AC1146&gt;=last_rou_date), "",
AND($AN$14="Year_end"), DATE(YEAR(AC1146+1), 12, 31),
AND($AN$14="Not year_end", MONTH(AC1146)=12, DAY(AC1146)=31), DATE(YEAR(AC1145)+1, MONTH(AC1145), DAY(AC1145)),
AND($AN$14="Not year_end", OR(MONTH(AC1146)&lt;&gt;12, DAY(AC1146)&lt;&gt;31) ), DATE(YEAR(AC1146), 12, 31)
)</f>
        <v/>
      </c>
      <c r="AD1147" s="75" t="str" cm="1">
        <f t="array" aca="1" ref="AD1147" ca="1">_xlfn.IFS(AD1146="", "",
AND(AD1146=last_rou_date, OR(MONTH(AD1146)&lt;&gt;12, DAY(AD1146)&lt;&gt;31) ), DATE(YEAR(AD1146), 12, 31),
AND(MONTH(AD1146)=12, DAY(AD1146)=31, AD1146&gt;=last_rou_date), "",
AND(MONTH(AD1146)=12, DAY(AD1146)&lt;&gt;31),  EOMONTH(AD1146,0),
AND(MONTH(AD1146)=12, DAY(AD1146)=31, $AH$14="Not end"),  EDATE(AD1145,1),
AND($AH$14="Not end"), EDATE(AD1146, 1),
AND($AH$14="End"), EOMONTH(AD1146, 1)
)</f>
        <v/>
      </c>
      <c r="AE1147" s="51" t="str" cm="1">
        <f t="array" ref="AE1147">_xlfn.IFS(W1147="", "",
AND(W1147&gt;0, W1147&lt;=$B$4, $C$2="İllik artım, faiz olaraq", $D$2&gt;0, $B$3="İllik"), $B$5*((1+$D$2)^(W1147-1)),
AND(W1147&gt;0, W1147&lt;=$B$4, $C$2="İllik artım, faiz olaraq", $D$2&gt;0, $B$3="Aylıq"), $B$5*((1+$D$2)^ROUNDDOWN((W1147-1)/12,0)),
AND(W1147=1, $C$2="Aşağıdakı kimi dəyişir", ), $B$5,
AND(W1147&gt;1, W1147&lt;=$B$4, $C$2="Aşağıdakı kimi dəyişir"), IFERROR(VLOOKUP(W1147, $C$4:$D$7, 2, FALSE), AE1146),
AND(W1147&gt;0, W1147&lt;=$B$4), $B$5,
TRUE,0 )</f>
        <v/>
      </c>
      <c r="AF1147" s="51" t="str">
        <f t="shared" ca="1" si="52"/>
        <v/>
      </c>
    </row>
    <row r="1148" spans="1:32" x14ac:dyDescent="0.4">
      <c r="A1148" s="13" t="str" cm="1">
        <f t="array" aca="1" ref="A1148" ca="1">_xlfn.IFS(
AND(SUMIFS(lease_table_interest_accruals, lease_table_dates, A1147)&gt;0, COUNTIFS($E$14:E1147, "Interest accrual", $A$14:A1147, A1147)=0),  A1147,
AND(SUMIFS(lease_table_payments, lease_table_dates, A1147)&gt;0, COUNTIFS($E$14:E1147, "Payment", $A$14:A1147, A1147)=0),  A1147,
AND(SUMIFS(rou_table_deprs, rou_table_dates, A1147)&gt;0, COUNTIFS($E$14:E1147, "Depreciation", $A$14:A1147, A1147)=0),  A1147,
TRUE,  IFERROR(INDEX(rou_table_dates,  MATCH(A1147, rou_table_dates)+1, ), "")
)</f>
        <v/>
      </c>
      <c r="B1148" s="1" t="str" cm="1">
        <f t="array" aca="1" ref="B1148" ca="1">_xlfn.IFS(
AND(E1148="Payment", A1148=$B$2), $AM$14,
E1148="Payment", $AM$15,
E1148="Interest accrual", $AM$18,
E1148="Depreciation", $AM$17,
TRUE, "")</f>
        <v/>
      </c>
      <c r="C1148" s="1" t="str" cm="1">
        <f t="array" aca="1" ref="C1148" ca="1">_xlfn.IFS(
E1148="Payment", $AM$19,
E1148="Interest accrual", $AM$15,
E1148="Depreciation", $AM$16,
TRUE, "")</f>
        <v/>
      </c>
      <c r="D1148" s="1" t="str" cm="1">
        <f t="array" aca="1" ref="D1148" ca="1">_xlfn.IFS(
E1148="Payment", _xlfn.XLOOKUP(A1148, lease_table_dates, lease_table_payments, 0, 0),
E1148="Interest accrual", _xlfn.XLOOKUP(A1148, lease_table_dates, lease_table_interest_accruals, 0, 0),
E1148="Depreciation", _xlfn.XLOOKUP(A1148, rou_table_dates, rou_table_deprs, 0, 0),
TRUE, ""
)</f>
        <v/>
      </c>
      <c r="E1148" s="7" t="str" cm="1">
        <f t="array" aca="1" ref="E1148" ca="1">_xlfn.IFS(
AND(SUMIFS(lease_table_interest_accruals, lease_table_dates, A1148)&gt;0, COUNTIFS($E$14:E1147, "Interest accrual", $A$14:A1147, A1148)=0), "Interest accrual",
AND(SUMIFS(lease_table_payments, lease_table_dates, A1148)&gt;0, COUNTIFS($E$14:E1147, "Payment", $A$14:A1147, A1148)=0), "Payment",
AND(SUMIFS(rou_table_deprs, rou_table_dates, A1148)&gt;0, COUNTIFS($E$14:E1147, "Depreciation", $A$14:A1147, A1148)=0), "Depreciation",
TRUE,  ""
)</f>
        <v/>
      </c>
      <c r="G1148" s="13" t="str" cm="1">
        <f t="array" aca="1" ref="G1148" ca="1">_xlfn.IFS(
AND($B$11="Hə", $B$3="İllik"), Z1148,
AND($B$11="Hə", $B$3="Aylıq"), AA1148,
$B$11="Yox", X1148)</f>
        <v/>
      </c>
      <c r="H1148" s="1" t="str" cm="1">
        <f t="array" aca="1" ref="H1148" ca="1">_xlfn.IFS( G1148="", "",
TRUE, ROUND( H1147+I1148-J1148, 2) )</f>
        <v/>
      </c>
      <c r="I1148" s="1" t="str" cm="1">
        <f t="array" aca="1" ref="I1148" ca="1">_xlfn.IFS(G1148="", "",
G1148=last_payment_date, (J1148-H1147),
 TRUE,  -  (H1147- H1147* (1+$B$6)^ (_xlfn.DAYS(G1148,G1147)/365) )
)</f>
        <v/>
      </c>
      <c r="J1148" s="1" t="str" cm="1">
        <f t="array" aca="1" ref="J1148" ca="1">_xlfn.IFS(G1148="", "",
TRUE, _xlfn.XLOOKUP(G1148,  payment_dates, payments,0,0)
)</f>
        <v/>
      </c>
      <c r="L1148" s="8" t="str" cm="1">
        <f t="array" aca="1" ref="L1148" ca="1">_xlfn.IFS(
AND($B$11="Hə", $B$3="İllik"), AC1148,
AND($B$11="Hə", $B$3="Aylıq"), AD1148,
$B$11="Yox", AB1148)</f>
        <v/>
      </c>
      <c r="M1148" s="1" t="str" cm="1">
        <f t="array" aca="1" ref="M1148" ca="1">_xlfn.IFS( L1148="", "",
(M1147-N1148)&lt;=0.5, 0,
TRUE,  M1147-N1148)</f>
        <v/>
      </c>
      <c r="N1148" s="7" t="str" cm="1">
        <f t="array" aca="1" ref="N1148" ca="1">_xlfn.IFS(
L1148="", "",
TRUE, MIN(M1147, ROUND($M$14/ (last_rou_date - $B$2) * (L1148-L1147), 2) )
)</f>
        <v/>
      </c>
      <c r="P1148" s="59" t="str">
        <f t="shared" ca="1" si="54"/>
        <v/>
      </c>
      <c r="Q1148" s="1" t="str" cm="1">
        <f t="array" aca="1" ref="Q1148" ca="1">_xlfn.IFS(P1148="","",
$B$11="Hə", _xlfn.XLOOKUP(DATE(P1148, 12, 31), rou_table_dates, rou_table_nbvs,0, 0),
TRUE,  MAX(0, ROUND($M$14 - $M$14/ (last_rou_date - $B$2) * (DATE(P1148,12,31) - $B$2), 2) )
)</f>
        <v/>
      </c>
      <c r="R1148" s="1" t="str" cm="1">
        <f t="array" aca="1" ref="R1148" ca="1">_xlfn.IFS(P1148="","",
$B$11="Hə", _xlfn.XLOOKUP(DATE(P1148, 12, 31), lease_table_dates, lease_table_balances,0, 0),
TRUE, IFERROR( XNPV($B$6, IF(payment_dates &gt;DATE(P1148, 12, 31), payments,  0),  IF(payment_dates &gt;DATE(P1148, 12, 31), payment_dates,  DATE(P1148, 12, 31))    ),0)
)</f>
        <v/>
      </c>
      <c r="S1148" s="1" t="str" cm="1">
        <f t="array" aca="1" ref="S1148" ca="1">_xlfn.IFS(P1148="","",
TRUE,  MIN( MIN(Q1147, $M$14), ROUND($M$14/ (last_rou_date - $B$2) * (DATE(P1148,12,31) - MAX($B$2, DATE(P1148-1, 12, 31))), 2) )
)</f>
        <v/>
      </c>
      <c r="T1148" s="7" t="str" cm="1">
        <f t="array" aca="1" ref="T1148" ca="1">_xlfn.IFS(P1148="", "",
ISTEXT(R1147), R1148- (H1148 - SUMIFS( lease_table_payments, lease_table_years, P1148) -$AG$14 ),
AND(ISNUMBER(R1147), R1148&lt;&gt;""),   R1148- (R1147 - SUMIFS( lease_table_payments, lease_table_years, P1148) )
)</f>
        <v/>
      </c>
      <c r="V1148" s="64">
        <f t="shared" si="53"/>
        <v>1135</v>
      </c>
      <c r="W1148" s="51" t="str" cm="1">
        <f t="array" ref="W1148">_xlfn.IFS(
OR(W1147=$B$4, W1147=""),"",
TRUE,W1147+1
)</f>
        <v/>
      </c>
      <c r="X1148" s="51" t="str" cm="1">
        <f t="array" ref="X1148">_xlfn.IFS(X1147="","",
W1148="", "",
AND($B$3="İllik"),DATE(YEAR(X1147)+1,MONTH(X1147),DAY(X1147) ),
AND($B$3="Aylıq", $AH$14="Not end"), EDATE(X1147,1),
AND($B$3="Aylıq", $AH$14="End"), EOMONTH(X1147,1)
)</f>
        <v/>
      </c>
      <c r="Y1148" s="51" t="str" cm="1">
        <f t="array" aca="1" ref="Y1148" ca="1">_xlfn.IFS(
AND($B$7="Dövrün əvvəlində", Y1147&lt;=last_rou_date), DATE(YEAR(Y1147)+1, 12, 31),
AND($B$7="Dövrün sonunda", Y1147&lt;=last_payment_date), DATE(YEAR(Y1147)+1, 12, 31),
TRUE, ""
)</f>
        <v/>
      </c>
      <c r="Z1148" s="75" t="str" cm="1">
        <f t="array" aca="1" ref="Z1148" ca="1">_xlfn.IFS(
AND($AN$14="Not year_end", Z1147&gt;last_payment_date), "",
AND($AN$14="Year_end", Z1147&gt;=last_payment_date), "",
AND($AN$14="Year_end"), DATE(YEAR(Z1147+1), 12, 31),
AND($AN$14="Not year_end", MONTH(Z1147)=12, DAY(Z1147)=31), DATE(YEAR(Z1146)+1, MONTH(Z1146), DAY(Z1146)),
AND($AN$14="Not year_end", OR(MONTH(Z1147)&lt;&gt;12, DAY(Z1147)&lt;&gt;31) ), DATE(YEAR(Z1147), 12, 31)
)</f>
        <v/>
      </c>
      <c r="AA1148" s="75" t="str" cm="1">
        <f t="array" aca="1" ref="AA1148" ca="1">_xlfn.IFS(AA1147="", "",
AND(AA1147=last_payment_date, OR(MONTH(AA1147)&lt;&gt;12, DAY(AA1147)&lt;&gt;31) ), DATE(YEAR(AA1147), 12, 31),
AND(MONTH(AA1147)=12, DAY(AA1147)=31, AA1147&gt;=last_payment_date), "",
AND(MONTH(AA1147)=12, DAY(AA1147)&lt;&gt;31),  EOMONTH(AA1147,0),
AND(MONTH(AA1147)=12, DAY(AA1147)=31, $AH$14="Not end"),  EDATE(AA1146,1),
AND($AH$14="Not end"), EDATE(AA1147, 1),
AND($AH$14="End"), EOMONTH(AA1147, 1)
)</f>
        <v/>
      </c>
      <c r="AB1148" s="75" t="str" cm="1">
        <f t="array" aca="1" ref="AB1148" ca="1">_xlfn.IFS(AB1147="","",
AND(AB1147=last_rou_date), "",
AND($B$3="İllik"),DATE(YEAR(AB1147)+1,MONTH(AB1147),DAY(AB1147) ),
AND($B$3="Aylıq", $AH$14="Not end"), EDATE(AB1147,1),
AND($B$3="Aylıq", $AH$14="End"), EOMONTH(AB1147,1)
)</f>
        <v/>
      </c>
      <c r="AC1148" s="75" t="str" cm="1">
        <f t="array" aca="1" ref="AC1148" ca="1">_xlfn.IFS(
AND($AN$14="Not year_end", AC1147&gt;last_rou_date), "",
AND($AN$14="Year_end", AC1147&gt;=last_rou_date), "",
AND($AN$14="Year_end"), DATE(YEAR(AC1147+1), 12, 31),
AND($AN$14="Not year_end", MONTH(AC1147)=12, DAY(AC1147)=31), DATE(YEAR(AC1146)+1, MONTH(AC1146), DAY(AC1146)),
AND($AN$14="Not year_end", OR(MONTH(AC1147)&lt;&gt;12, DAY(AC1147)&lt;&gt;31) ), DATE(YEAR(AC1147), 12, 31)
)</f>
        <v/>
      </c>
      <c r="AD1148" s="75" t="str" cm="1">
        <f t="array" aca="1" ref="AD1148" ca="1">_xlfn.IFS(AD1147="", "",
AND(AD1147=last_rou_date, OR(MONTH(AD1147)&lt;&gt;12, DAY(AD1147)&lt;&gt;31) ), DATE(YEAR(AD1147), 12, 31),
AND(MONTH(AD1147)=12, DAY(AD1147)=31, AD1147&gt;=last_rou_date), "",
AND(MONTH(AD1147)=12, DAY(AD1147)&lt;&gt;31),  EOMONTH(AD1147,0),
AND(MONTH(AD1147)=12, DAY(AD1147)=31, $AH$14="Not end"),  EDATE(AD1146,1),
AND($AH$14="Not end"), EDATE(AD1147, 1),
AND($AH$14="End"), EOMONTH(AD1147, 1)
)</f>
        <v/>
      </c>
      <c r="AE1148" s="51" t="str" cm="1">
        <f t="array" ref="AE1148">_xlfn.IFS(W1148="", "",
AND(W1148&gt;0, W1148&lt;=$B$4, $C$2="İllik artım, faiz olaraq", $D$2&gt;0, $B$3="İllik"), $B$5*((1+$D$2)^(W1148-1)),
AND(W1148&gt;0, W1148&lt;=$B$4, $C$2="İllik artım, faiz olaraq", $D$2&gt;0, $B$3="Aylıq"), $B$5*((1+$D$2)^ROUNDDOWN((W1148-1)/12,0)),
AND(W1148=1, $C$2="Aşağıdakı kimi dəyişir", ), $B$5,
AND(W1148&gt;1, W1148&lt;=$B$4, $C$2="Aşağıdakı kimi dəyişir"), IFERROR(VLOOKUP(W1148, $C$4:$D$7, 2, FALSE), AE1147),
AND(W1148&gt;0, W1148&lt;=$B$4), $B$5,
TRUE,0 )</f>
        <v/>
      </c>
      <c r="AF1148" s="51" t="str">
        <f t="shared" ca="1" si="52"/>
        <v/>
      </c>
    </row>
    <row r="1149" spans="1:32" x14ac:dyDescent="0.4">
      <c r="A1149" s="13" t="str" cm="1">
        <f t="array" aca="1" ref="A1149" ca="1">_xlfn.IFS(
AND(SUMIFS(lease_table_interest_accruals, lease_table_dates, A1148)&gt;0, COUNTIFS($E$14:E1148, "Interest accrual", $A$14:A1148, A1148)=0),  A1148,
AND(SUMIFS(lease_table_payments, lease_table_dates, A1148)&gt;0, COUNTIFS($E$14:E1148, "Payment", $A$14:A1148, A1148)=0),  A1148,
AND(SUMIFS(rou_table_deprs, rou_table_dates, A1148)&gt;0, COUNTIFS($E$14:E1148, "Depreciation", $A$14:A1148, A1148)=0),  A1148,
TRUE,  IFERROR(INDEX(rou_table_dates,  MATCH(A1148, rou_table_dates)+1, ), "")
)</f>
        <v/>
      </c>
      <c r="B1149" s="1" t="str" cm="1">
        <f t="array" aca="1" ref="B1149" ca="1">_xlfn.IFS(
AND(E1149="Payment", A1149=$B$2), $AM$14,
E1149="Payment", $AM$15,
E1149="Interest accrual", $AM$18,
E1149="Depreciation", $AM$17,
TRUE, "")</f>
        <v/>
      </c>
      <c r="C1149" s="1" t="str" cm="1">
        <f t="array" aca="1" ref="C1149" ca="1">_xlfn.IFS(
E1149="Payment", $AM$19,
E1149="Interest accrual", $AM$15,
E1149="Depreciation", $AM$16,
TRUE, "")</f>
        <v/>
      </c>
      <c r="D1149" s="1" t="str" cm="1">
        <f t="array" aca="1" ref="D1149" ca="1">_xlfn.IFS(
E1149="Payment", _xlfn.XLOOKUP(A1149, lease_table_dates, lease_table_payments, 0, 0),
E1149="Interest accrual", _xlfn.XLOOKUP(A1149, lease_table_dates, lease_table_interest_accruals, 0, 0),
E1149="Depreciation", _xlfn.XLOOKUP(A1149, rou_table_dates, rou_table_deprs, 0, 0),
TRUE, ""
)</f>
        <v/>
      </c>
      <c r="E1149" s="7" t="str" cm="1">
        <f t="array" aca="1" ref="E1149" ca="1">_xlfn.IFS(
AND(SUMIFS(lease_table_interest_accruals, lease_table_dates, A1149)&gt;0, COUNTIFS($E$14:E1148, "Interest accrual", $A$14:A1148, A1149)=0), "Interest accrual",
AND(SUMIFS(lease_table_payments, lease_table_dates, A1149)&gt;0, COUNTIFS($E$14:E1148, "Payment", $A$14:A1148, A1149)=0), "Payment",
AND(SUMIFS(rou_table_deprs, rou_table_dates, A1149)&gt;0, COUNTIFS($E$14:E1148, "Depreciation", $A$14:A1148, A1149)=0), "Depreciation",
TRUE,  ""
)</f>
        <v/>
      </c>
      <c r="G1149" s="13" t="str" cm="1">
        <f t="array" aca="1" ref="G1149" ca="1">_xlfn.IFS(
AND($B$11="Hə", $B$3="İllik"), Z1149,
AND($B$11="Hə", $B$3="Aylıq"), AA1149,
$B$11="Yox", X1149)</f>
        <v/>
      </c>
      <c r="H1149" s="1" t="str" cm="1">
        <f t="array" aca="1" ref="H1149" ca="1">_xlfn.IFS( G1149="", "",
TRUE, ROUND( H1148+I1149-J1149, 2) )</f>
        <v/>
      </c>
      <c r="I1149" s="1" t="str" cm="1">
        <f t="array" aca="1" ref="I1149" ca="1">_xlfn.IFS(G1149="", "",
G1149=last_payment_date, (J1149-H1148),
 TRUE,  -  (H1148- H1148* (1+$B$6)^ (_xlfn.DAYS(G1149,G1148)/365) )
)</f>
        <v/>
      </c>
      <c r="J1149" s="1" t="str" cm="1">
        <f t="array" aca="1" ref="J1149" ca="1">_xlfn.IFS(G1149="", "",
TRUE, _xlfn.XLOOKUP(G1149,  payment_dates, payments,0,0)
)</f>
        <v/>
      </c>
      <c r="L1149" s="8" t="str" cm="1">
        <f t="array" aca="1" ref="L1149" ca="1">_xlfn.IFS(
AND($B$11="Hə", $B$3="İllik"), AC1149,
AND($B$11="Hə", $B$3="Aylıq"), AD1149,
$B$11="Yox", AB1149)</f>
        <v/>
      </c>
      <c r="M1149" s="1" t="str" cm="1">
        <f t="array" aca="1" ref="M1149" ca="1">_xlfn.IFS( L1149="", "",
(M1148-N1149)&lt;=0.5, 0,
TRUE,  M1148-N1149)</f>
        <v/>
      </c>
      <c r="N1149" s="7" t="str" cm="1">
        <f t="array" aca="1" ref="N1149" ca="1">_xlfn.IFS(
L1149="", "",
TRUE, MIN(M1148, ROUND($M$14/ (last_rou_date - $B$2) * (L1149-L1148), 2) )
)</f>
        <v/>
      </c>
      <c r="P1149" s="59" t="str">
        <f t="shared" ca="1" si="54"/>
        <v/>
      </c>
      <c r="Q1149" s="1" t="str" cm="1">
        <f t="array" aca="1" ref="Q1149" ca="1">_xlfn.IFS(P1149="","",
$B$11="Hə", _xlfn.XLOOKUP(DATE(P1149, 12, 31), rou_table_dates, rou_table_nbvs,0, 0),
TRUE,  MAX(0, ROUND($M$14 - $M$14/ (last_rou_date - $B$2) * (DATE(P1149,12,31) - $B$2), 2) )
)</f>
        <v/>
      </c>
      <c r="R1149" s="1" t="str" cm="1">
        <f t="array" aca="1" ref="R1149" ca="1">_xlfn.IFS(P1149="","",
$B$11="Hə", _xlfn.XLOOKUP(DATE(P1149, 12, 31), lease_table_dates, lease_table_balances,0, 0),
TRUE, IFERROR( XNPV($B$6, IF(payment_dates &gt;DATE(P1149, 12, 31), payments,  0),  IF(payment_dates &gt;DATE(P1149, 12, 31), payment_dates,  DATE(P1149, 12, 31))    ),0)
)</f>
        <v/>
      </c>
      <c r="S1149" s="1" t="str" cm="1">
        <f t="array" aca="1" ref="S1149" ca="1">_xlfn.IFS(P1149="","",
TRUE,  MIN( MIN(Q1148, $M$14), ROUND($M$14/ (last_rou_date - $B$2) * (DATE(P1149,12,31) - MAX($B$2, DATE(P1149-1, 12, 31))), 2) )
)</f>
        <v/>
      </c>
      <c r="T1149" s="7" t="str" cm="1">
        <f t="array" aca="1" ref="T1149" ca="1">_xlfn.IFS(P1149="", "",
ISTEXT(R1148), R1149- (H1149 - SUMIFS( lease_table_payments, lease_table_years, P1149) -$AG$14 ),
AND(ISNUMBER(R1148), R1149&lt;&gt;""),   R1149- (R1148 - SUMIFS( lease_table_payments, lease_table_years, P1149) )
)</f>
        <v/>
      </c>
      <c r="V1149" s="64">
        <f t="shared" si="53"/>
        <v>1136</v>
      </c>
      <c r="W1149" s="51" t="str" cm="1">
        <f t="array" ref="W1149">_xlfn.IFS(
OR(W1148=$B$4, W1148=""),"",
TRUE,W1148+1
)</f>
        <v/>
      </c>
      <c r="X1149" s="51" t="str" cm="1">
        <f t="array" ref="X1149">_xlfn.IFS(X1148="","",
W1149="", "",
AND($B$3="İllik"),DATE(YEAR(X1148)+1,MONTH(X1148),DAY(X1148) ),
AND($B$3="Aylıq", $AH$14="Not end"), EDATE(X1148,1),
AND($B$3="Aylıq", $AH$14="End"), EOMONTH(X1148,1)
)</f>
        <v/>
      </c>
      <c r="Y1149" s="51" t="str" cm="1">
        <f t="array" aca="1" ref="Y1149" ca="1">_xlfn.IFS(
AND($B$7="Dövrün əvvəlində", Y1148&lt;=last_rou_date), DATE(YEAR(Y1148)+1, 12, 31),
AND($B$7="Dövrün sonunda", Y1148&lt;=last_payment_date), DATE(YEAR(Y1148)+1, 12, 31),
TRUE, ""
)</f>
        <v/>
      </c>
      <c r="Z1149" s="75" t="str" cm="1">
        <f t="array" aca="1" ref="Z1149" ca="1">_xlfn.IFS(
AND($AN$14="Not year_end", Z1148&gt;last_payment_date), "",
AND($AN$14="Year_end", Z1148&gt;=last_payment_date), "",
AND($AN$14="Year_end"), DATE(YEAR(Z1148+1), 12, 31),
AND($AN$14="Not year_end", MONTH(Z1148)=12, DAY(Z1148)=31), DATE(YEAR(Z1147)+1, MONTH(Z1147), DAY(Z1147)),
AND($AN$14="Not year_end", OR(MONTH(Z1148)&lt;&gt;12, DAY(Z1148)&lt;&gt;31) ), DATE(YEAR(Z1148), 12, 31)
)</f>
        <v/>
      </c>
      <c r="AA1149" s="75" t="str" cm="1">
        <f t="array" aca="1" ref="AA1149" ca="1">_xlfn.IFS(AA1148="", "",
AND(AA1148=last_payment_date, OR(MONTH(AA1148)&lt;&gt;12, DAY(AA1148)&lt;&gt;31) ), DATE(YEAR(AA1148), 12, 31),
AND(MONTH(AA1148)=12, DAY(AA1148)=31, AA1148&gt;=last_payment_date), "",
AND(MONTH(AA1148)=12, DAY(AA1148)&lt;&gt;31),  EOMONTH(AA1148,0),
AND(MONTH(AA1148)=12, DAY(AA1148)=31, $AH$14="Not end"),  EDATE(AA1147,1),
AND($AH$14="Not end"), EDATE(AA1148, 1),
AND($AH$14="End"), EOMONTH(AA1148, 1)
)</f>
        <v/>
      </c>
      <c r="AB1149" s="75" t="str" cm="1">
        <f t="array" aca="1" ref="AB1149" ca="1">_xlfn.IFS(AB1148="","",
AND(AB1148=last_rou_date), "",
AND($B$3="İllik"),DATE(YEAR(AB1148)+1,MONTH(AB1148),DAY(AB1148) ),
AND($B$3="Aylıq", $AH$14="Not end"), EDATE(AB1148,1),
AND($B$3="Aylıq", $AH$14="End"), EOMONTH(AB1148,1)
)</f>
        <v/>
      </c>
      <c r="AC1149" s="75" t="str" cm="1">
        <f t="array" aca="1" ref="AC1149" ca="1">_xlfn.IFS(
AND($AN$14="Not year_end", AC1148&gt;last_rou_date), "",
AND($AN$14="Year_end", AC1148&gt;=last_rou_date), "",
AND($AN$14="Year_end"), DATE(YEAR(AC1148+1), 12, 31),
AND($AN$14="Not year_end", MONTH(AC1148)=12, DAY(AC1148)=31), DATE(YEAR(AC1147)+1, MONTH(AC1147), DAY(AC1147)),
AND($AN$14="Not year_end", OR(MONTH(AC1148)&lt;&gt;12, DAY(AC1148)&lt;&gt;31) ), DATE(YEAR(AC1148), 12, 31)
)</f>
        <v/>
      </c>
      <c r="AD1149" s="75" t="str" cm="1">
        <f t="array" aca="1" ref="AD1149" ca="1">_xlfn.IFS(AD1148="", "",
AND(AD1148=last_rou_date, OR(MONTH(AD1148)&lt;&gt;12, DAY(AD1148)&lt;&gt;31) ), DATE(YEAR(AD1148), 12, 31),
AND(MONTH(AD1148)=12, DAY(AD1148)=31, AD1148&gt;=last_rou_date), "",
AND(MONTH(AD1148)=12, DAY(AD1148)&lt;&gt;31),  EOMONTH(AD1148,0),
AND(MONTH(AD1148)=12, DAY(AD1148)=31, $AH$14="Not end"),  EDATE(AD1147,1),
AND($AH$14="Not end"), EDATE(AD1148, 1),
AND($AH$14="End"), EOMONTH(AD1148, 1)
)</f>
        <v/>
      </c>
      <c r="AE1149" s="51" t="str" cm="1">
        <f t="array" ref="AE1149">_xlfn.IFS(W1149="", "",
AND(W1149&gt;0, W1149&lt;=$B$4, $C$2="İllik artım, faiz olaraq", $D$2&gt;0, $B$3="İllik"), $B$5*((1+$D$2)^(W1149-1)),
AND(W1149&gt;0, W1149&lt;=$B$4, $C$2="İllik artım, faiz olaraq", $D$2&gt;0, $B$3="Aylıq"), $B$5*((1+$D$2)^ROUNDDOWN((W1149-1)/12,0)),
AND(W1149=1, $C$2="Aşağıdakı kimi dəyişir", ), $B$5,
AND(W1149&gt;1, W1149&lt;=$B$4, $C$2="Aşağıdakı kimi dəyişir"), IFERROR(VLOOKUP(W1149, $C$4:$D$7, 2, FALSE), AE1148),
AND(W1149&gt;0, W1149&lt;=$B$4), $B$5,
TRUE,0 )</f>
        <v/>
      </c>
      <c r="AF1149" s="51" t="str">
        <f t="shared" ca="1" si="52"/>
        <v/>
      </c>
    </row>
    <row r="1150" spans="1:32" x14ac:dyDescent="0.4">
      <c r="A1150" s="13" t="str" cm="1">
        <f t="array" aca="1" ref="A1150" ca="1">_xlfn.IFS(
AND(SUMIFS(lease_table_interest_accruals, lease_table_dates, A1149)&gt;0, COUNTIFS($E$14:E1149, "Interest accrual", $A$14:A1149, A1149)=0),  A1149,
AND(SUMIFS(lease_table_payments, lease_table_dates, A1149)&gt;0, COUNTIFS($E$14:E1149, "Payment", $A$14:A1149, A1149)=0),  A1149,
AND(SUMIFS(rou_table_deprs, rou_table_dates, A1149)&gt;0, COUNTIFS($E$14:E1149, "Depreciation", $A$14:A1149, A1149)=0),  A1149,
TRUE,  IFERROR(INDEX(rou_table_dates,  MATCH(A1149, rou_table_dates)+1, ), "")
)</f>
        <v/>
      </c>
      <c r="B1150" s="1" t="str" cm="1">
        <f t="array" aca="1" ref="B1150" ca="1">_xlfn.IFS(
AND(E1150="Payment", A1150=$B$2), $AM$14,
E1150="Payment", $AM$15,
E1150="Interest accrual", $AM$18,
E1150="Depreciation", $AM$17,
TRUE, "")</f>
        <v/>
      </c>
      <c r="C1150" s="1" t="str" cm="1">
        <f t="array" aca="1" ref="C1150" ca="1">_xlfn.IFS(
E1150="Payment", $AM$19,
E1150="Interest accrual", $AM$15,
E1150="Depreciation", $AM$16,
TRUE, "")</f>
        <v/>
      </c>
      <c r="D1150" s="1" t="str" cm="1">
        <f t="array" aca="1" ref="D1150" ca="1">_xlfn.IFS(
E1150="Payment", _xlfn.XLOOKUP(A1150, lease_table_dates, lease_table_payments, 0, 0),
E1150="Interest accrual", _xlfn.XLOOKUP(A1150, lease_table_dates, lease_table_interest_accruals, 0, 0),
E1150="Depreciation", _xlfn.XLOOKUP(A1150, rou_table_dates, rou_table_deprs, 0, 0),
TRUE, ""
)</f>
        <v/>
      </c>
      <c r="E1150" s="7" t="str" cm="1">
        <f t="array" aca="1" ref="E1150" ca="1">_xlfn.IFS(
AND(SUMIFS(lease_table_interest_accruals, lease_table_dates, A1150)&gt;0, COUNTIFS($E$14:E1149, "Interest accrual", $A$14:A1149, A1150)=0), "Interest accrual",
AND(SUMIFS(lease_table_payments, lease_table_dates, A1150)&gt;0, COUNTIFS($E$14:E1149, "Payment", $A$14:A1149, A1150)=0), "Payment",
AND(SUMIFS(rou_table_deprs, rou_table_dates, A1150)&gt;0, COUNTIFS($E$14:E1149, "Depreciation", $A$14:A1149, A1150)=0), "Depreciation",
TRUE,  ""
)</f>
        <v/>
      </c>
      <c r="G1150" s="13" t="str" cm="1">
        <f t="array" aca="1" ref="G1150" ca="1">_xlfn.IFS(
AND($B$11="Hə", $B$3="İllik"), Z1150,
AND($B$11="Hə", $B$3="Aylıq"), AA1150,
$B$11="Yox", X1150)</f>
        <v/>
      </c>
      <c r="H1150" s="1" t="str" cm="1">
        <f t="array" aca="1" ref="H1150" ca="1">_xlfn.IFS( G1150="", "",
TRUE, ROUND( H1149+I1150-J1150, 2) )</f>
        <v/>
      </c>
      <c r="I1150" s="1" t="str" cm="1">
        <f t="array" aca="1" ref="I1150" ca="1">_xlfn.IFS(G1150="", "",
G1150=last_payment_date, (J1150-H1149),
 TRUE,  -  (H1149- H1149* (1+$B$6)^ (_xlfn.DAYS(G1150,G1149)/365) )
)</f>
        <v/>
      </c>
      <c r="J1150" s="1" t="str" cm="1">
        <f t="array" aca="1" ref="J1150" ca="1">_xlfn.IFS(G1150="", "",
TRUE, _xlfn.XLOOKUP(G1150,  payment_dates, payments,0,0)
)</f>
        <v/>
      </c>
      <c r="L1150" s="8" t="str" cm="1">
        <f t="array" aca="1" ref="L1150" ca="1">_xlfn.IFS(
AND($B$11="Hə", $B$3="İllik"), AC1150,
AND($B$11="Hə", $B$3="Aylıq"), AD1150,
$B$11="Yox", AB1150)</f>
        <v/>
      </c>
      <c r="M1150" s="1" t="str" cm="1">
        <f t="array" aca="1" ref="M1150" ca="1">_xlfn.IFS( L1150="", "",
(M1149-N1150)&lt;=0.5, 0,
TRUE,  M1149-N1150)</f>
        <v/>
      </c>
      <c r="N1150" s="7" t="str" cm="1">
        <f t="array" aca="1" ref="N1150" ca="1">_xlfn.IFS(
L1150="", "",
TRUE, MIN(M1149, ROUND($M$14/ (last_rou_date - $B$2) * (L1150-L1149), 2) )
)</f>
        <v/>
      </c>
      <c r="P1150" s="59" t="str">
        <f t="shared" ca="1" si="54"/>
        <v/>
      </c>
      <c r="Q1150" s="1" t="str" cm="1">
        <f t="array" aca="1" ref="Q1150" ca="1">_xlfn.IFS(P1150="","",
$B$11="Hə", _xlfn.XLOOKUP(DATE(P1150, 12, 31), rou_table_dates, rou_table_nbvs,0, 0),
TRUE,  MAX(0, ROUND($M$14 - $M$14/ (last_rou_date - $B$2) * (DATE(P1150,12,31) - $B$2), 2) )
)</f>
        <v/>
      </c>
      <c r="R1150" s="1" t="str" cm="1">
        <f t="array" aca="1" ref="R1150" ca="1">_xlfn.IFS(P1150="","",
$B$11="Hə", _xlfn.XLOOKUP(DATE(P1150, 12, 31), lease_table_dates, lease_table_balances,0, 0),
TRUE, IFERROR( XNPV($B$6, IF(payment_dates &gt;DATE(P1150, 12, 31), payments,  0),  IF(payment_dates &gt;DATE(P1150, 12, 31), payment_dates,  DATE(P1150, 12, 31))    ),0)
)</f>
        <v/>
      </c>
      <c r="S1150" s="1" t="str" cm="1">
        <f t="array" aca="1" ref="S1150" ca="1">_xlfn.IFS(P1150="","",
TRUE,  MIN( MIN(Q1149, $M$14), ROUND($M$14/ (last_rou_date - $B$2) * (DATE(P1150,12,31) - MAX($B$2, DATE(P1150-1, 12, 31))), 2) )
)</f>
        <v/>
      </c>
      <c r="T1150" s="7" t="str" cm="1">
        <f t="array" aca="1" ref="T1150" ca="1">_xlfn.IFS(P1150="", "",
ISTEXT(R1149), R1150- (H1150 - SUMIFS( lease_table_payments, lease_table_years, P1150) -$AG$14 ),
AND(ISNUMBER(R1149), R1150&lt;&gt;""),   R1150- (R1149 - SUMIFS( lease_table_payments, lease_table_years, P1150) )
)</f>
        <v/>
      </c>
      <c r="V1150" s="64">
        <f t="shared" si="53"/>
        <v>1137</v>
      </c>
      <c r="W1150" s="51" t="str" cm="1">
        <f t="array" ref="W1150">_xlfn.IFS(
OR(W1149=$B$4, W1149=""),"",
TRUE,W1149+1
)</f>
        <v/>
      </c>
      <c r="X1150" s="51" t="str" cm="1">
        <f t="array" ref="X1150">_xlfn.IFS(X1149="","",
W1150="", "",
AND($B$3="İllik"),DATE(YEAR(X1149)+1,MONTH(X1149),DAY(X1149) ),
AND($B$3="Aylıq", $AH$14="Not end"), EDATE(X1149,1),
AND($B$3="Aylıq", $AH$14="End"), EOMONTH(X1149,1)
)</f>
        <v/>
      </c>
      <c r="Y1150" s="51" t="str" cm="1">
        <f t="array" aca="1" ref="Y1150" ca="1">_xlfn.IFS(
AND($B$7="Dövrün əvvəlində", Y1149&lt;=last_rou_date), DATE(YEAR(Y1149)+1, 12, 31),
AND($B$7="Dövrün sonunda", Y1149&lt;=last_payment_date), DATE(YEAR(Y1149)+1, 12, 31),
TRUE, ""
)</f>
        <v/>
      </c>
      <c r="Z1150" s="75" t="str" cm="1">
        <f t="array" aca="1" ref="Z1150" ca="1">_xlfn.IFS(
AND($AN$14="Not year_end", Z1149&gt;last_payment_date), "",
AND($AN$14="Year_end", Z1149&gt;=last_payment_date), "",
AND($AN$14="Year_end"), DATE(YEAR(Z1149+1), 12, 31),
AND($AN$14="Not year_end", MONTH(Z1149)=12, DAY(Z1149)=31), DATE(YEAR(Z1148)+1, MONTH(Z1148), DAY(Z1148)),
AND($AN$14="Not year_end", OR(MONTH(Z1149)&lt;&gt;12, DAY(Z1149)&lt;&gt;31) ), DATE(YEAR(Z1149), 12, 31)
)</f>
        <v/>
      </c>
      <c r="AA1150" s="75" t="str" cm="1">
        <f t="array" aca="1" ref="AA1150" ca="1">_xlfn.IFS(AA1149="", "",
AND(AA1149=last_payment_date, OR(MONTH(AA1149)&lt;&gt;12, DAY(AA1149)&lt;&gt;31) ), DATE(YEAR(AA1149), 12, 31),
AND(MONTH(AA1149)=12, DAY(AA1149)=31, AA1149&gt;=last_payment_date), "",
AND(MONTH(AA1149)=12, DAY(AA1149)&lt;&gt;31),  EOMONTH(AA1149,0),
AND(MONTH(AA1149)=12, DAY(AA1149)=31, $AH$14="Not end"),  EDATE(AA1148,1),
AND($AH$14="Not end"), EDATE(AA1149, 1),
AND($AH$14="End"), EOMONTH(AA1149, 1)
)</f>
        <v/>
      </c>
      <c r="AB1150" s="75" t="str" cm="1">
        <f t="array" aca="1" ref="AB1150" ca="1">_xlfn.IFS(AB1149="","",
AND(AB1149=last_rou_date), "",
AND($B$3="İllik"),DATE(YEAR(AB1149)+1,MONTH(AB1149),DAY(AB1149) ),
AND($B$3="Aylıq", $AH$14="Not end"), EDATE(AB1149,1),
AND($B$3="Aylıq", $AH$14="End"), EOMONTH(AB1149,1)
)</f>
        <v/>
      </c>
      <c r="AC1150" s="75" t="str" cm="1">
        <f t="array" aca="1" ref="AC1150" ca="1">_xlfn.IFS(
AND($AN$14="Not year_end", AC1149&gt;last_rou_date), "",
AND($AN$14="Year_end", AC1149&gt;=last_rou_date), "",
AND($AN$14="Year_end"), DATE(YEAR(AC1149+1), 12, 31),
AND($AN$14="Not year_end", MONTH(AC1149)=12, DAY(AC1149)=31), DATE(YEAR(AC1148)+1, MONTH(AC1148), DAY(AC1148)),
AND($AN$14="Not year_end", OR(MONTH(AC1149)&lt;&gt;12, DAY(AC1149)&lt;&gt;31) ), DATE(YEAR(AC1149), 12, 31)
)</f>
        <v/>
      </c>
      <c r="AD1150" s="75" t="str" cm="1">
        <f t="array" aca="1" ref="AD1150" ca="1">_xlfn.IFS(AD1149="", "",
AND(AD1149=last_rou_date, OR(MONTH(AD1149)&lt;&gt;12, DAY(AD1149)&lt;&gt;31) ), DATE(YEAR(AD1149), 12, 31),
AND(MONTH(AD1149)=12, DAY(AD1149)=31, AD1149&gt;=last_rou_date), "",
AND(MONTH(AD1149)=12, DAY(AD1149)&lt;&gt;31),  EOMONTH(AD1149,0),
AND(MONTH(AD1149)=12, DAY(AD1149)=31, $AH$14="Not end"),  EDATE(AD1148,1),
AND($AH$14="Not end"), EDATE(AD1149, 1),
AND($AH$14="End"), EOMONTH(AD1149, 1)
)</f>
        <v/>
      </c>
      <c r="AE1150" s="51" t="str" cm="1">
        <f t="array" ref="AE1150">_xlfn.IFS(W1150="", "",
AND(W1150&gt;0, W1150&lt;=$B$4, $C$2="İllik artım, faiz olaraq", $D$2&gt;0, $B$3="İllik"), $B$5*((1+$D$2)^(W1150-1)),
AND(W1150&gt;0, W1150&lt;=$B$4, $C$2="İllik artım, faiz olaraq", $D$2&gt;0, $B$3="Aylıq"), $B$5*((1+$D$2)^ROUNDDOWN((W1150-1)/12,0)),
AND(W1150=1, $C$2="Aşağıdakı kimi dəyişir", ), $B$5,
AND(W1150&gt;1, W1150&lt;=$B$4, $C$2="Aşağıdakı kimi dəyişir"), IFERROR(VLOOKUP(W1150, $C$4:$D$7, 2, FALSE), AE1149),
AND(W1150&gt;0, W1150&lt;=$B$4), $B$5,
TRUE,0 )</f>
        <v/>
      </c>
      <c r="AF1150" s="51" t="str">
        <f t="shared" ca="1" si="52"/>
        <v/>
      </c>
    </row>
    <row r="1151" spans="1:32" x14ac:dyDescent="0.4">
      <c r="A1151" s="13" t="str" cm="1">
        <f t="array" aca="1" ref="A1151" ca="1">_xlfn.IFS(
AND(SUMIFS(lease_table_interest_accruals, lease_table_dates, A1150)&gt;0, COUNTIFS($E$14:E1150, "Interest accrual", $A$14:A1150, A1150)=0),  A1150,
AND(SUMIFS(lease_table_payments, lease_table_dates, A1150)&gt;0, COUNTIFS($E$14:E1150, "Payment", $A$14:A1150, A1150)=0),  A1150,
AND(SUMIFS(rou_table_deprs, rou_table_dates, A1150)&gt;0, COUNTIFS($E$14:E1150, "Depreciation", $A$14:A1150, A1150)=0),  A1150,
TRUE,  IFERROR(INDEX(rou_table_dates,  MATCH(A1150, rou_table_dates)+1, ), "")
)</f>
        <v/>
      </c>
      <c r="B1151" s="1" t="str" cm="1">
        <f t="array" aca="1" ref="B1151" ca="1">_xlfn.IFS(
AND(E1151="Payment", A1151=$B$2), $AM$14,
E1151="Payment", $AM$15,
E1151="Interest accrual", $AM$18,
E1151="Depreciation", $AM$17,
TRUE, "")</f>
        <v/>
      </c>
      <c r="C1151" s="1" t="str" cm="1">
        <f t="array" aca="1" ref="C1151" ca="1">_xlfn.IFS(
E1151="Payment", $AM$19,
E1151="Interest accrual", $AM$15,
E1151="Depreciation", $AM$16,
TRUE, "")</f>
        <v/>
      </c>
      <c r="D1151" s="1" t="str" cm="1">
        <f t="array" aca="1" ref="D1151" ca="1">_xlfn.IFS(
E1151="Payment", _xlfn.XLOOKUP(A1151, lease_table_dates, lease_table_payments, 0, 0),
E1151="Interest accrual", _xlfn.XLOOKUP(A1151, lease_table_dates, lease_table_interest_accruals, 0, 0),
E1151="Depreciation", _xlfn.XLOOKUP(A1151, rou_table_dates, rou_table_deprs, 0, 0),
TRUE, ""
)</f>
        <v/>
      </c>
      <c r="E1151" s="7" t="str" cm="1">
        <f t="array" aca="1" ref="E1151" ca="1">_xlfn.IFS(
AND(SUMIFS(lease_table_interest_accruals, lease_table_dates, A1151)&gt;0, COUNTIFS($E$14:E1150, "Interest accrual", $A$14:A1150, A1151)=0), "Interest accrual",
AND(SUMIFS(lease_table_payments, lease_table_dates, A1151)&gt;0, COUNTIFS($E$14:E1150, "Payment", $A$14:A1150, A1151)=0), "Payment",
AND(SUMIFS(rou_table_deprs, rou_table_dates, A1151)&gt;0, COUNTIFS($E$14:E1150, "Depreciation", $A$14:A1150, A1151)=0), "Depreciation",
TRUE,  ""
)</f>
        <v/>
      </c>
      <c r="G1151" s="13" t="str" cm="1">
        <f t="array" aca="1" ref="G1151" ca="1">_xlfn.IFS(
AND($B$11="Hə", $B$3="İllik"), Z1151,
AND($B$11="Hə", $B$3="Aylıq"), AA1151,
$B$11="Yox", X1151)</f>
        <v/>
      </c>
      <c r="H1151" s="1" t="str" cm="1">
        <f t="array" aca="1" ref="H1151" ca="1">_xlfn.IFS( G1151="", "",
TRUE, ROUND( H1150+I1151-J1151, 2) )</f>
        <v/>
      </c>
      <c r="I1151" s="1" t="str" cm="1">
        <f t="array" aca="1" ref="I1151" ca="1">_xlfn.IFS(G1151="", "",
G1151=last_payment_date, (J1151-H1150),
 TRUE,  -  (H1150- H1150* (1+$B$6)^ (_xlfn.DAYS(G1151,G1150)/365) )
)</f>
        <v/>
      </c>
      <c r="J1151" s="1" t="str" cm="1">
        <f t="array" aca="1" ref="J1151" ca="1">_xlfn.IFS(G1151="", "",
TRUE, _xlfn.XLOOKUP(G1151,  payment_dates, payments,0,0)
)</f>
        <v/>
      </c>
      <c r="L1151" s="8" t="str" cm="1">
        <f t="array" aca="1" ref="L1151" ca="1">_xlfn.IFS(
AND($B$11="Hə", $B$3="İllik"), AC1151,
AND($B$11="Hə", $B$3="Aylıq"), AD1151,
$B$11="Yox", AB1151)</f>
        <v/>
      </c>
      <c r="M1151" s="1" t="str" cm="1">
        <f t="array" aca="1" ref="M1151" ca="1">_xlfn.IFS( L1151="", "",
(M1150-N1151)&lt;=0.5, 0,
TRUE,  M1150-N1151)</f>
        <v/>
      </c>
      <c r="N1151" s="7" t="str" cm="1">
        <f t="array" aca="1" ref="N1151" ca="1">_xlfn.IFS(
L1151="", "",
TRUE, MIN(M1150, ROUND($M$14/ (last_rou_date - $B$2) * (L1151-L1150), 2) )
)</f>
        <v/>
      </c>
      <c r="P1151" s="59" t="str">
        <f t="shared" ca="1" si="54"/>
        <v/>
      </c>
      <c r="Q1151" s="1" t="str" cm="1">
        <f t="array" aca="1" ref="Q1151" ca="1">_xlfn.IFS(P1151="","",
$B$11="Hə", _xlfn.XLOOKUP(DATE(P1151, 12, 31), rou_table_dates, rou_table_nbvs,0, 0),
TRUE,  MAX(0, ROUND($M$14 - $M$14/ (last_rou_date - $B$2) * (DATE(P1151,12,31) - $B$2), 2) )
)</f>
        <v/>
      </c>
      <c r="R1151" s="1" t="str" cm="1">
        <f t="array" aca="1" ref="R1151" ca="1">_xlfn.IFS(P1151="","",
$B$11="Hə", _xlfn.XLOOKUP(DATE(P1151, 12, 31), lease_table_dates, lease_table_balances,0, 0),
TRUE, IFERROR( XNPV($B$6, IF(payment_dates &gt;DATE(P1151, 12, 31), payments,  0),  IF(payment_dates &gt;DATE(P1151, 12, 31), payment_dates,  DATE(P1151, 12, 31))    ),0)
)</f>
        <v/>
      </c>
      <c r="S1151" s="1" t="str" cm="1">
        <f t="array" aca="1" ref="S1151" ca="1">_xlfn.IFS(P1151="","",
TRUE,  MIN( MIN(Q1150, $M$14), ROUND($M$14/ (last_rou_date - $B$2) * (DATE(P1151,12,31) - MAX($B$2, DATE(P1151-1, 12, 31))), 2) )
)</f>
        <v/>
      </c>
      <c r="T1151" s="7" t="str" cm="1">
        <f t="array" aca="1" ref="T1151" ca="1">_xlfn.IFS(P1151="", "",
ISTEXT(R1150), R1151- (H1151 - SUMIFS( lease_table_payments, lease_table_years, P1151) -$AG$14 ),
AND(ISNUMBER(R1150), R1151&lt;&gt;""),   R1151- (R1150 - SUMIFS( lease_table_payments, lease_table_years, P1151) )
)</f>
        <v/>
      </c>
      <c r="V1151" s="64">
        <f t="shared" si="53"/>
        <v>1138</v>
      </c>
      <c r="W1151" s="51" t="str" cm="1">
        <f t="array" ref="W1151">_xlfn.IFS(
OR(W1150=$B$4, W1150=""),"",
TRUE,W1150+1
)</f>
        <v/>
      </c>
      <c r="X1151" s="51" t="str" cm="1">
        <f t="array" ref="X1151">_xlfn.IFS(X1150="","",
W1151="", "",
AND($B$3="İllik"),DATE(YEAR(X1150)+1,MONTH(X1150),DAY(X1150) ),
AND($B$3="Aylıq", $AH$14="Not end"), EDATE(X1150,1),
AND($B$3="Aylıq", $AH$14="End"), EOMONTH(X1150,1)
)</f>
        <v/>
      </c>
      <c r="Y1151" s="51" t="str" cm="1">
        <f t="array" aca="1" ref="Y1151" ca="1">_xlfn.IFS(
AND($B$7="Dövrün əvvəlində", Y1150&lt;=last_rou_date), DATE(YEAR(Y1150)+1, 12, 31),
AND($B$7="Dövrün sonunda", Y1150&lt;=last_payment_date), DATE(YEAR(Y1150)+1, 12, 31),
TRUE, ""
)</f>
        <v/>
      </c>
      <c r="Z1151" s="75" t="str" cm="1">
        <f t="array" aca="1" ref="Z1151" ca="1">_xlfn.IFS(
AND($AN$14="Not year_end", Z1150&gt;last_payment_date), "",
AND($AN$14="Year_end", Z1150&gt;=last_payment_date), "",
AND($AN$14="Year_end"), DATE(YEAR(Z1150+1), 12, 31),
AND($AN$14="Not year_end", MONTH(Z1150)=12, DAY(Z1150)=31), DATE(YEAR(Z1149)+1, MONTH(Z1149), DAY(Z1149)),
AND($AN$14="Not year_end", OR(MONTH(Z1150)&lt;&gt;12, DAY(Z1150)&lt;&gt;31) ), DATE(YEAR(Z1150), 12, 31)
)</f>
        <v/>
      </c>
      <c r="AA1151" s="75" t="str" cm="1">
        <f t="array" aca="1" ref="AA1151" ca="1">_xlfn.IFS(AA1150="", "",
AND(AA1150=last_payment_date, OR(MONTH(AA1150)&lt;&gt;12, DAY(AA1150)&lt;&gt;31) ), DATE(YEAR(AA1150), 12, 31),
AND(MONTH(AA1150)=12, DAY(AA1150)=31, AA1150&gt;=last_payment_date), "",
AND(MONTH(AA1150)=12, DAY(AA1150)&lt;&gt;31),  EOMONTH(AA1150,0),
AND(MONTH(AA1150)=12, DAY(AA1150)=31, $AH$14="Not end"),  EDATE(AA1149,1),
AND($AH$14="Not end"), EDATE(AA1150, 1),
AND($AH$14="End"), EOMONTH(AA1150, 1)
)</f>
        <v/>
      </c>
      <c r="AB1151" s="75" t="str" cm="1">
        <f t="array" aca="1" ref="AB1151" ca="1">_xlfn.IFS(AB1150="","",
AND(AB1150=last_rou_date), "",
AND($B$3="İllik"),DATE(YEAR(AB1150)+1,MONTH(AB1150),DAY(AB1150) ),
AND($B$3="Aylıq", $AH$14="Not end"), EDATE(AB1150,1),
AND($B$3="Aylıq", $AH$14="End"), EOMONTH(AB1150,1)
)</f>
        <v/>
      </c>
      <c r="AC1151" s="75" t="str" cm="1">
        <f t="array" aca="1" ref="AC1151" ca="1">_xlfn.IFS(
AND($AN$14="Not year_end", AC1150&gt;last_rou_date), "",
AND($AN$14="Year_end", AC1150&gt;=last_rou_date), "",
AND($AN$14="Year_end"), DATE(YEAR(AC1150+1), 12, 31),
AND($AN$14="Not year_end", MONTH(AC1150)=12, DAY(AC1150)=31), DATE(YEAR(AC1149)+1, MONTH(AC1149), DAY(AC1149)),
AND($AN$14="Not year_end", OR(MONTH(AC1150)&lt;&gt;12, DAY(AC1150)&lt;&gt;31) ), DATE(YEAR(AC1150), 12, 31)
)</f>
        <v/>
      </c>
      <c r="AD1151" s="75" t="str" cm="1">
        <f t="array" aca="1" ref="AD1151" ca="1">_xlfn.IFS(AD1150="", "",
AND(AD1150=last_rou_date, OR(MONTH(AD1150)&lt;&gt;12, DAY(AD1150)&lt;&gt;31) ), DATE(YEAR(AD1150), 12, 31),
AND(MONTH(AD1150)=12, DAY(AD1150)=31, AD1150&gt;=last_rou_date), "",
AND(MONTH(AD1150)=12, DAY(AD1150)&lt;&gt;31),  EOMONTH(AD1150,0),
AND(MONTH(AD1150)=12, DAY(AD1150)=31, $AH$14="Not end"),  EDATE(AD1149,1),
AND($AH$14="Not end"), EDATE(AD1150, 1),
AND($AH$14="End"), EOMONTH(AD1150, 1)
)</f>
        <v/>
      </c>
      <c r="AE1151" s="51" t="str" cm="1">
        <f t="array" ref="AE1151">_xlfn.IFS(W1151="", "",
AND(W1151&gt;0, W1151&lt;=$B$4, $C$2="İllik artım, faiz olaraq", $D$2&gt;0, $B$3="İllik"), $B$5*((1+$D$2)^(W1151-1)),
AND(W1151&gt;0, W1151&lt;=$B$4, $C$2="İllik artım, faiz olaraq", $D$2&gt;0, $B$3="Aylıq"), $B$5*((1+$D$2)^ROUNDDOWN((W1151-1)/12,0)),
AND(W1151=1, $C$2="Aşağıdakı kimi dəyişir", ), $B$5,
AND(W1151&gt;1, W1151&lt;=$B$4, $C$2="Aşağıdakı kimi dəyişir"), IFERROR(VLOOKUP(W1151, $C$4:$D$7, 2, FALSE), AE1150),
AND(W1151&gt;0, W1151&lt;=$B$4), $B$5,
TRUE,0 )</f>
        <v/>
      </c>
      <c r="AF1151" s="51" t="str">
        <f t="shared" ca="1" si="52"/>
        <v/>
      </c>
    </row>
    <row r="1152" spans="1:32" x14ac:dyDescent="0.4">
      <c r="A1152" s="13" t="str" cm="1">
        <f t="array" aca="1" ref="A1152" ca="1">_xlfn.IFS(
AND(SUMIFS(lease_table_interest_accruals, lease_table_dates, A1151)&gt;0, COUNTIFS($E$14:E1151, "Interest accrual", $A$14:A1151, A1151)=0),  A1151,
AND(SUMIFS(lease_table_payments, lease_table_dates, A1151)&gt;0, COUNTIFS($E$14:E1151, "Payment", $A$14:A1151, A1151)=0),  A1151,
AND(SUMIFS(rou_table_deprs, rou_table_dates, A1151)&gt;0, COUNTIFS($E$14:E1151, "Depreciation", $A$14:A1151, A1151)=0),  A1151,
TRUE,  IFERROR(INDEX(rou_table_dates,  MATCH(A1151, rou_table_dates)+1, ), "")
)</f>
        <v/>
      </c>
      <c r="B1152" s="1" t="str" cm="1">
        <f t="array" aca="1" ref="B1152" ca="1">_xlfn.IFS(
AND(E1152="Payment", A1152=$B$2), $AM$14,
E1152="Payment", $AM$15,
E1152="Interest accrual", $AM$18,
E1152="Depreciation", $AM$17,
TRUE, "")</f>
        <v/>
      </c>
      <c r="C1152" s="1" t="str" cm="1">
        <f t="array" aca="1" ref="C1152" ca="1">_xlfn.IFS(
E1152="Payment", $AM$19,
E1152="Interest accrual", $AM$15,
E1152="Depreciation", $AM$16,
TRUE, "")</f>
        <v/>
      </c>
      <c r="D1152" s="1" t="str" cm="1">
        <f t="array" aca="1" ref="D1152" ca="1">_xlfn.IFS(
E1152="Payment", _xlfn.XLOOKUP(A1152, lease_table_dates, lease_table_payments, 0, 0),
E1152="Interest accrual", _xlfn.XLOOKUP(A1152, lease_table_dates, lease_table_interest_accruals, 0, 0),
E1152="Depreciation", _xlfn.XLOOKUP(A1152, rou_table_dates, rou_table_deprs, 0, 0),
TRUE, ""
)</f>
        <v/>
      </c>
      <c r="E1152" s="7" t="str" cm="1">
        <f t="array" aca="1" ref="E1152" ca="1">_xlfn.IFS(
AND(SUMIFS(lease_table_interest_accruals, lease_table_dates, A1152)&gt;0, COUNTIFS($E$14:E1151, "Interest accrual", $A$14:A1151, A1152)=0), "Interest accrual",
AND(SUMIFS(lease_table_payments, lease_table_dates, A1152)&gt;0, COUNTIFS($E$14:E1151, "Payment", $A$14:A1151, A1152)=0), "Payment",
AND(SUMIFS(rou_table_deprs, rou_table_dates, A1152)&gt;0, COUNTIFS($E$14:E1151, "Depreciation", $A$14:A1151, A1152)=0), "Depreciation",
TRUE,  ""
)</f>
        <v/>
      </c>
      <c r="G1152" s="13" t="str" cm="1">
        <f t="array" aca="1" ref="G1152" ca="1">_xlfn.IFS(
AND($B$11="Hə", $B$3="İllik"), Z1152,
AND($B$11="Hə", $B$3="Aylıq"), AA1152,
$B$11="Yox", X1152)</f>
        <v/>
      </c>
      <c r="H1152" s="1" t="str" cm="1">
        <f t="array" aca="1" ref="H1152" ca="1">_xlfn.IFS( G1152="", "",
TRUE, ROUND( H1151+I1152-J1152, 2) )</f>
        <v/>
      </c>
      <c r="I1152" s="1" t="str" cm="1">
        <f t="array" aca="1" ref="I1152" ca="1">_xlfn.IFS(G1152="", "",
G1152=last_payment_date, (J1152-H1151),
 TRUE,  -  (H1151- H1151* (1+$B$6)^ (_xlfn.DAYS(G1152,G1151)/365) )
)</f>
        <v/>
      </c>
      <c r="J1152" s="1" t="str" cm="1">
        <f t="array" aca="1" ref="J1152" ca="1">_xlfn.IFS(G1152="", "",
TRUE, _xlfn.XLOOKUP(G1152,  payment_dates, payments,0,0)
)</f>
        <v/>
      </c>
      <c r="L1152" s="8" t="str" cm="1">
        <f t="array" aca="1" ref="L1152" ca="1">_xlfn.IFS(
AND($B$11="Hə", $B$3="İllik"), AC1152,
AND($B$11="Hə", $B$3="Aylıq"), AD1152,
$B$11="Yox", AB1152)</f>
        <v/>
      </c>
      <c r="M1152" s="1" t="str" cm="1">
        <f t="array" aca="1" ref="M1152" ca="1">_xlfn.IFS( L1152="", "",
(M1151-N1152)&lt;=0.5, 0,
TRUE,  M1151-N1152)</f>
        <v/>
      </c>
      <c r="N1152" s="7" t="str" cm="1">
        <f t="array" aca="1" ref="N1152" ca="1">_xlfn.IFS(
L1152="", "",
TRUE, MIN(M1151, ROUND($M$14/ (last_rou_date - $B$2) * (L1152-L1151), 2) )
)</f>
        <v/>
      </c>
      <c r="P1152" s="59" t="str">
        <f t="shared" ca="1" si="54"/>
        <v/>
      </c>
      <c r="Q1152" s="1" t="str" cm="1">
        <f t="array" aca="1" ref="Q1152" ca="1">_xlfn.IFS(P1152="","",
$B$11="Hə", _xlfn.XLOOKUP(DATE(P1152, 12, 31), rou_table_dates, rou_table_nbvs,0, 0),
TRUE,  MAX(0, ROUND($M$14 - $M$14/ (last_rou_date - $B$2) * (DATE(P1152,12,31) - $B$2), 2) )
)</f>
        <v/>
      </c>
      <c r="R1152" s="1" t="str" cm="1">
        <f t="array" aca="1" ref="R1152" ca="1">_xlfn.IFS(P1152="","",
$B$11="Hə", _xlfn.XLOOKUP(DATE(P1152, 12, 31), lease_table_dates, lease_table_balances,0, 0),
TRUE, IFERROR( XNPV($B$6, IF(payment_dates &gt;DATE(P1152, 12, 31), payments,  0),  IF(payment_dates &gt;DATE(P1152, 12, 31), payment_dates,  DATE(P1152, 12, 31))    ),0)
)</f>
        <v/>
      </c>
      <c r="S1152" s="1" t="str" cm="1">
        <f t="array" aca="1" ref="S1152" ca="1">_xlfn.IFS(P1152="","",
TRUE,  MIN( MIN(Q1151, $M$14), ROUND($M$14/ (last_rou_date - $B$2) * (DATE(P1152,12,31) - MAX($B$2, DATE(P1152-1, 12, 31))), 2) )
)</f>
        <v/>
      </c>
      <c r="T1152" s="7" t="str" cm="1">
        <f t="array" aca="1" ref="T1152" ca="1">_xlfn.IFS(P1152="", "",
ISTEXT(R1151), R1152- (H1152 - SUMIFS( lease_table_payments, lease_table_years, P1152) -$AG$14 ),
AND(ISNUMBER(R1151), R1152&lt;&gt;""),   R1152- (R1151 - SUMIFS( lease_table_payments, lease_table_years, P1152) )
)</f>
        <v/>
      </c>
      <c r="V1152" s="64">
        <f t="shared" si="53"/>
        <v>1139</v>
      </c>
      <c r="W1152" s="51" t="str" cm="1">
        <f t="array" ref="W1152">_xlfn.IFS(
OR(W1151=$B$4, W1151=""),"",
TRUE,W1151+1
)</f>
        <v/>
      </c>
      <c r="X1152" s="51" t="str" cm="1">
        <f t="array" ref="X1152">_xlfn.IFS(X1151="","",
W1152="", "",
AND($B$3="İllik"),DATE(YEAR(X1151)+1,MONTH(X1151),DAY(X1151) ),
AND($B$3="Aylıq", $AH$14="Not end"), EDATE(X1151,1),
AND($B$3="Aylıq", $AH$14="End"), EOMONTH(X1151,1)
)</f>
        <v/>
      </c>
      <c r="Y1152" s="51" t="str" cm="1">
        <f t="array" aca="1" ref="Y1152" ca="1">_xlfn.IFS(
AND($B$7="Dövrün əvvəlində", Y1151&lt;=last_rou_date), DATE(YEAR(Y1151)+1, 12, 31),
AND($B$7="Dövrün sonunda", Y1151&lt;=last_payment_date), DATE(YEAR(Y1151)+1, 12, 31),
TRUE, ""
)</f>
        <v/>
      </c>
      <c r="Z1152" s="75" t="str" cm="1">
        <f t="array" aca="1" ref="Z1152" ca="1">_xlfn.IFS(
AND($AN$14="Not year_end", Z1151&gt;last_payment_date), "",
AND($AN$14="Year_end", Z1151&gt;=last_payment_date), "",
AND($AN$14="Year_end"), DATE(YEAR(Z1151+1), 12, 31),
AND($AN$14="Not year_end", MONTH(Z1151)=12, DAY(Z1151)=31), DATE(YEAR(Z1150)+1, MONTH(Z1150), DAY(Z1150)),
AND($AN$14="Not year_end", OR(MONTH(Z1151)&lt;&gt;12, DAY(Z1151)&lt;&gt;31) ), DATE(YEAR(Z1151), 12, 31)
)</f>
        <v/>
      </c>
      <c r="AA1152" s="75" t="str" cm="1">
        <f t="array" aca="1" ref="AA1152" ca="1">_xlfn.IFS(AA1151="", "",
AND(AA1151=last_payment_date, OR(MONTH(AA1151)&lt;&gt;12, DAY(AA1151)&lt;&gt;31) ), DATE(YEAR(AA1151), 12, 31),
AND(MONTH(AA1151)=12, DAY(AA1151)=31, AA1151&gt;=last_payment_date), "",
AND(MONTH(AA1151)=12, DAY(AA1151)&lt;&gt;31),  EOMONTH(AA1151,0),
AND(MONTH(AA1151)=12, DAY(AA1151)=31, $AH$14="Not end"),  EDATE(AA1150,1),
AND($AH$14="Not end"), EDATE(AA1151, 1),
AND($AH$14="End"), EOMONTH(AA1151, 1)
)</f>
        <v/>
      </c>
      <c r="AB1152" s="75" t="str" cm="1">
        <f t="array" aca="1" ref="AB1152" ca="1">_xlfn.IFS(AB1151="","",
AND(AB1151=last_rou_date), "",
AND($B$3="İllik"),DATE(YEAR(AB1151)+1,MONTH(AB1151),DAY(AB1151) ),
AND($B$3="Aylıq", $AH$14="Not end"), EDATE(AB1151,1),
AND($B$3="Aylıq", $AH$14="End"), EOMONTH(AB1151,1)
)</f>
        <v/>
      </c>
      <c r="AC1152" s="75" t="str" cm="1">
        <f t="array" aca="1" ref="AC1152" ca="1">_xlfn.IFS(
AND($AN$14="Not year_end", AC1151&gt;last_rou_date), "",
AND($AN$14="Year_end", AC1151&gt;=last_rou_date), "",
AND($AN$14="Year_end"), DATE(YEAR(AC1151+1), 12, 31),
AND($AN$14="Not year_end", MONTH(AC1151)=12, DAY(AC1151)=31), DATE(YEAR(AC1150)+1, MONTH(AC1150), DAY(AC1150)),
AND($AN$14="Not year_end", OR(MONTH(AC1151)&lt;&gt;12, DAY(AC1151)&lt;&gt;31) ), DATE(YEAR(AC1151), 12, 31)
)</f>
        <v/>
      </c>
      <c r="AD1152" s="75" t="str" cm="1">
        <f t="array" aca="1" ref="AD1152" ca="1">_xlfn.IFS(AD1151="", "",
AND(AD1151=last_rou_date, OR(MONTH(AD1151)&lt;&gt;12, DAY(AD1151)&lt;&gt;31) ), DATE(YEAR(AD1151), 12, 31),
AND(MONTH(AD1151)=12, DAY(AD1151)=31, AD1151&gt;=last_rou_date), "",
AND(MONTH(AD1151)=12, DAY(AD1151)&lt;&gt;31),  EOMONTH(AD1151,0),
AND(MONTH(AD1151)=12, DAY(AD1151)=31, $AH$14="Not end"),  EDATE(AD1150,1),
AND($AH$14="Not end"), EDATE(AD1151, 1),
AND($AH$14="End"), EOMONTH(AD1151, 1)
)</f>
        <v/>
      </c>
      <c r="AE1152" s="51" t="str" cm="1">
        <f t="array" ref="AE1152">_xlfn.IFS(W1152="", "",
AND(W1152&gt;0, W1152&lt;=$B$4, $C$2="İllik artım, faiz olaraq", $D$2&gt;0, $B$3="İllik"), $B$5*((1+$D$2)^(W1152-1)),
AND(W1152&gt;0, W1152&lt;=$B$4, $C$2="İllik artım, faiz olaraq", $D$2&gt;0, $B$3="Aylıq"), $B$5*((1+$D$2)^ROUNDDOWN((W1152-1)/12,0)),
AND(W1152=1, $C$2="Aşağıdakı kimi dəyişir", ), $B$5,
AND(W1152&gt;1, W1152&lt;=$B$4, $C$2="Aşağıdakı kimi dəyişir"), IFERROR(VLOOKUP(W1152, $C$4:$D$7, 2, FALSE), AE1151),
AND(W1152&gt;0, W1152&lt;=$B$4), $B$5,
TRUE,0 )</f>
        <v/>
      </c>
      <c r="AF1152" s="51" t="str">
        <f t="shared" ca="1" si="52"/>
        <v/>
      </c>
    </row>
    <row r="1153" spans="1:32" x14ac:dyDescent="0.4">
      <c r="A1153" s="13" t="str" cm="1">
        <f t="array" aca="1" ref="A1153" ca="1">_xlfn.IFS(
AND(SUMIFS(lease_table_interest_accruals, lease_table_dates, A1152)&gt;0, COUNTIFS($E$14:E1152, "Interest accrual", $A$14:A1152, A1152)=0),  A1152,
AND(SUMIFS(lease_table_payments, lease_table_dates, A1152)&gt;0, COUNTIFS($E$14:E1152, "Payment", $A$14:A1152, A1152)=0),  A1152,
AND(SUMIFS(rou_table_deprs, rou_table_dates, A1152)&gt;0, COUNTIFS($E$14:E1152, "Depreciation", $A$14:A1152, A1152)=0),  A1152,
TRUE,  IFERROR(INDEX(rou_table_dates,  MATCH(A1152, rou_table_dates)+1, ), "")
)</f>
        <v/>
      </c>
      <c r="B1153" s="1" t="str" cm="1">
        <f t="array" aca="1" ref="B1153" ca="1">_xlfn.IFS(
AND(E1153="Payment", A1153=$B$2), $AM$14,
E1153="Payment", $AM$15,
E1153="Interest accrual", $AM$18,
E1153="Depreciation", $AM$17,
TRUE, "")</f>
        <v/>
      </c>
      <c r="C1153" s="1" t="str" cm="1">
        <f t="array" aca="1" ref="C1153" ca="1">_xlfn.IFS(
E1153="Payment", $AM$19,
E1153="Interest accrual", $AM$15,
E1153="Depreciation", $AM$16,
TRUE, "")</f>
        <v/>
      </c>
      <c r="D1153" s="1" t="str" cm="1">
        <f t="array" aca="1" ref="D1153" ca="1">_xlfn.IFS(
E1153="Payment", _xlfn.XLOOKUP(A1153, lease_table_dates, lease_table_payments, 0, 0),
E1153="Interest accrual", _xlfn.XLOOKUP(A1153, lease_table_dates, lease_table_interest_accruals, 0, 0),
E1153="Depreciation", _xlfn.XLOOKUP(A1153, rou_table_dates, rou_table_deprs, 0, 0),
TRUE, ""
)</f>
        <v/>
      </c>
      <c r="E1153" s="7" t="str" cm="1">
        <f t="array" aca="1" ref="E1153" ca="1">_xlfn.IFS(
AND(SUMIFS(lease_table_interest_accruals, lease_table_dates, A1153)&gt;0, COUNTIFS($E$14:E1152, "Interest accrual", $A$14:A1152, A1153)=0), "Interest accrual",
AND(SUMIFS(lease_table_payments, lease_table_dates, A1153)&gt;0, COUNTIFS($E$14:E1152, "Payment", $A$14:A1152, A1153)=0), "Payment",
AND(SUMIFS(rou_table_deprs, rou_table_dates, A1153)&gt;0, COUNTIFS($E$14:E1152, "Depreciation", $A$14:A1152, A1153)=0), "Depreciation",
TRUE,  ""
)</f>
        <v/>
      </c>
      <c r="G1153" s="13" t="str" cm="1">
        <f t="array" aca="1" ref="G1153" ca="1">_xlfn.IFS(
AND($B$11="Hə", $B$3="İllik"), Z1153,
AND($B$11="Hə", $B$3="Aylıq"), AA1153,
$B$11="Yox", X1153)</f>
        <v/>
      </c>
      <c r="H1153" s="1" t="str" cm="1">
        <f t="array" aca="1" ref="H1153" ca="1">_xlfn.IFS( G1153="", "",
TRUE, ROUND( H1152+I1153-J1153, 2) )</f>
        <v/>
      </c>
      <c r="I1153" s="1" t="str" cm="1">
        <f t="array" aca="1" ref="I1153" ca="1">_xlfn.IFS(G1153="", "",
G1153=last_payment_date, (J1153-H1152),
 TRUE,  -  (H1152- H1152* (1+$B$6)^ (_xlfn.DAYS(G1153,G1152)/365) )
)</f>
        <v/>
      </c>
      <c r="J1153" s="1" t="str" cm="1">
        <f t="array" aca="1" ref="J1153" ca="1">_xlfn.IFS(G1153="", "",
TRUE, _xlfn.XLOOKUP(G1153,  payment_dates, payments,0,0)
)</f>
        <v/>
      </c>
      <c r="L1153" s="8" t="str" cm="1">
        <f t="array" aca="1" ref="L1153" ca="1">_xlfn.IFS(
AND($B$11="Hə", $B$3="İllik"), AC1153,
AND($B$11="Hə", $B$3="Aylıq"), AD1153,
$B$11="Yox", AB1153)</f>
        <v/>
      </c>
      <c r="M1153" s="1" t="str" cm="1">
        <f t="array" aca="1" ref="M1153" ca="1">_xlfn.IFS( L1153="", "",
(M1152-N1153)&lt;=0.5, 0,
TRUE,  M1152-N1153)</f>
        <v/>
      </c>
      <c r="N1153" s="7" t="str" cm="1">
        <f t="array" aca="1" ref="N1153" ca="1">_xlfn.IFS(
L1153="", "",
TRUE, MIN(M1152, ROUND($M$14/ (last_rou_date - $B$2) * (L1153-L1152), 2) )
)</f>
        <v/>
      </c>
      <c r="P1153" s="59" t="str">
        <f t="shared" ca="1" si="54"/>
        <v/>
      </c>
      <c r="Q1153" s="1" t="str" cm="1">
        <f t="array" aca="1" ref="Q1153" ca="1">_xlfn.IFS(P1153="","",
$B$11="Hə", _xlfn.XLOOKUP(DATE(P1153, 12, 31), rou_table_dates, rou_table_nbvs,0, 0),
TRUE,  MAX(0, ROUND($M$14 - $M$14/ (last_rou_date - $B$2) * (DATE(P1153,12,31) - $B$2), 2) )
)</f>
        <v/>
      </c>
      <c r="R1153" s="1" t="str" cm="1">
        <f t="array" aca="1" ref="R1153" ca="1">_xlfn.IFS(P1153="","",
$B$11="Hə", _xlfn.XLOOKUP(DATE(P1153, 12, 31), lease_table_dates, lease_table_balances,0, 0),
TRUE, IFERROR( XNPV($B$6, IF(payment_dates &gt;DATE(P1153, 12, 31), payments,  0),  IF(payment_dates &gt;DATE(P1153, 12, 31), payment_dates,  DATE(P1153, 12, 31))    ),0)
)</f>
        <v/>
      </c>
      <c r="S1153" s="1" t="str" cm="1">
        <f t="array" aca="1" ref="S1153" ca="1">_xlfn.IFS(P1153="","",
TRUE,  MIN( MIN(Q1152, $M$14), ROUND($M$14/ (last_rou_date - $B$2) * (DATE(P1153,12,31) - MAX($B$2, DATE(P1153-1, 12, 31))), 2) )
)</f>
        <v/>
      </c>
      <c r="T1153" s="7" t="str" cm="1">
        <f t="array" aca="1" ref="T1153" ca="1">_xlfn.IFS(P1153="", "",
ISTEXT(R1152), R1153- (H1153 - SUMIFS( lease_table_payments, lease_table_years, P1153) -$AG$14 ),
AND(ISNUMBER(R1152), R1153&lt;&gt;""),   R1153- (R1152 - SUMIFS( lease_table_payments, lease_table_years, P1153) )
)</f>
        <v/>
      </c>
      <c r="V1153" s="64">
        <f t="shared" si="53"/>
        <v>1140</v>
      </c>
      <c r="W1153" s="51" t="str" cm="1">
        <f t="array" ref="W1153">_xlfn.IFS(
OR(W1152=$B$4, W1152=""),"",
TRUE,W1152+1
)</f>
        <v/>
      </c>
      <c r="X1153" s="51" t="str" cm="1">
        <f t="array" ref="X1153">_xlfn.IFS(X1152="","",
W1153="", "",
AND($B$3="İllik"),DATE(YEAR(X1152)+1,MONTH(X1152),DAY(X1152) ),
AND($B$3="Aylıq", $AH$14="Not end"), EDATE(X1152,1),
AND($B$3="Aylıq", $AH$14="End"), EOMONTH(X1152,1)
)</f>
        <v/>
      </c>
      <c r="Y1153" s="51" t="str" cm="1">
        <f t="array" aca="1" ref="Y1153" ca="1">_xlfn.IFS(
AND($B$7="Dövrün əvvəlində", Y1152&lt;=last_rou_date), DATE(YEAR(Y1152)+1, 12, 31),
AND($B$7="Dövrün sonunda", Y1152&lt;=last_payment_date), DATE(YEAR(Y1152)+1, 12, 31),
TRUE, ""
)</f>
        <v/>
      </c>
      <c r="Z1153" s="75" t="str" cm="1">
        <f t="array" aca="1" ref="Z1153" ca="1">_xlfn.IFS(
AND($AN$14="Not year_end", Z1152&gt;last_payment_date), "",
AND($AN$14="Year_end", Z1152&gt;=last_payment_date), "",
AND($AN$14="Year_end"), DATE(YEAR(Z1152+1), 12, 31),
AND($AN$14="Not year_end", MONTH(Z1152)=12, DAY(Z1152)=31), DATE(YEAR(Z1151)+1, MONTH(Z1151), DAY(Z1151)),
AND($AN$14="Not year_end", OR(MONTH(Z1152)&lt;&gt;12, DAY(Z1152)&lt;&gt;31) ), DATE(YEAR(Z1152), 12, 31)
)</f>
        <v/>
      </c>
      <c r="AA1153" s="75" t="str" cm="1">
        <f t="array" aca="1" ref="AA1153" ca="1">_xlfn.IFS(AA1152="", "",
AND(AA1152=last_payment_date, OR(MONTH(AA1152)&lt;&gt;12, DAY(AA1152)&lt;&gt;31) ), DATE(YEAR(AA1152), 12, 31),
AND(MONTH(AA1152)=12, DAY(AA1152)=31, AA1152&gt;=last_payment_date), "",
AND(MONTH(AA1152)=12, DAY(AA1152)&lt;&gt;31),  EOMONTH(AA1152,0),
AND(MONTH(AA1152)=12, DAY(AA1152)=31, $AH$14="Not end"),  EDATE(AA1151,1),
AND($AH$14="Not end"), EDATE(AA1152, 1),
AND($AH$14="End"), EOMONTH(AA1152, 1)
)</f>
        <v/>
      </c>
      <c r="AB1153" s="75" t="str" cm="1">
        <f t="array" aca="1" ref="AB1153" ca="1">_xlfn.IFS(AB1152="","",
AND(AB1152=last_rou_date), "",
AND($B$3="İllik"),DATE(YEAR(AB1152)+1,MONTH(AB1152),DAY(AB1152) ),
AND($B$3="Aylıq", $AH$14="Not end"), EDATE(AB1152,1),
AND($B$3="Aylıq", $AH$14="End"), EOMONTH(AB1152,1)
)</f>
        <v/>
      </c>
      <c r="AC1153" s="75" t="str" cm="1">
        <f t="array" aca="1" ref="AC1153" ca="1">_xlfn.IFS(
AND($AN$14="Not year_end", AC1152&gt;last_rou_date), "",
AND($AN$14="Year_end", AC1152&gt;=last_rou_date), "",
AND($AN$14="Year_end"), DATE(YEAR(AC1152+1), 12, 31),
AND($AN$14="Not year_end", MONTH(AC1152)=12, DAY(AC1152)=31), DATE(YEAR(AC1151)+1, MONTH(AC1151), DAY(AC1151)),
AND($AN$14="Not year_end", OR(MONTH(AC1152)&lt;&gt;12, DAY(AC1152)&lt;&gt;31) ), DATE(YEAR(AC1152), 12, 31)
)</f>
        <v/>
      </c>
      <c r="AD1153" s="75" t="str" cm="1">
        <f t="array" aca="1" ref="AD1153" ca="1">_xlfn.IFS(AD1152="", "",
AND(AD1152=last_rou_date, OR(MONTH(AD1152)&lt;&gt;12, DAY(AD1152)&lt;&gt;31) ), DATE(YEAR(AD1152), 12, 31),
AND(MONTH(AD1152)=12, DAY(AD1152)=31, AD1152&gt;=last_rou_date), "",
AND(MONTH(AD1152)=12, DAY(AD1152)&lt;&gt;31),  EOMONTH(AD1152,0),
AND(MONTH(AD1152)=12, DAY(AD1152)=31, $AH$14="Not end"),  EDATE(AD1151,1),
AND($AH$14="Not end"), EDATE(AD1152, 1),
AND($AH$14="End"), EOMONTH(AD1152, 1)
)</f>
        <v/>
      </c>
      <c r="AE1153" s="51" t="str" cm="1">
        <f t="array" ref="AE1153">_xlfn.IFS(W1153="", "",
AND(W1153&gt;0, W1153&lt;=$B$4, $C$2="İllik artım, faiz olaraq", $D$2&gt;0, $B$3="İllik"), $B$5*((1+$D$2)^(W1153-1)),
AND(W1153&gt;0, W1153&lt;=$B$4, $C$2="İllik artım, faiz olaraq", $D$2&gt;0, $B$3="Aylıq"), $B$5*((1+$D$2)^ROUNDDOWN((W1153-1)/12,0)),
AND(W1153=1, $C$2="Aşağıdakı kimi dəyişir", ), $B$5,
AND(W1153&gt;1, W1153&lt;=$B$4, $C$2="Aşağıdakı kimi dəyişir"), IFERROR(VLOOKUP(W1153, $C$4:$D$7, 2, FALSE), AE1152),
AND(W1153&gt;0, W1153&lt;=$B$4), $B$5,
TRUE,0 )</f>
        <v/>
      </c>
      <c r="AF1153" s="51" t="str">
        <f t="shared" ca="1" si="52"/>
        <v/>
      </c>
    </row>
    <row r="1154" spans="1:32" x14ac:dyDescent="0.4">
      <c r="A1154" s="13" t="str" cm="1">
        <f t="array" aca="1" ref="A1154" ca="1">_xlfn.IFS(
AND(SUMIFS(lease_table_interest_accruals, lease_table_dates, A1153)&gt;0, COUNTIFS($E$14:E1153, "Interest accrual", $A$14:A1153, A1153)=0),  A1153,
AND(SUMIFS(lease_table_payments, lease_table_dates, A1153)&gt;0, COUNTIFS($E$14:E1153, "Payment", $A$14:A1153, A1153)=0),  A1153,
AND(SUMIFS(rou_table_deprs, rou_table_dates, A1153)&gt;0, COUNTIFS($E$14:E1153, "Depreciation", $A$14:A1153, A1153)=0),  A1153,
TRUE,  IFERROR(INDEX(rou_table_dates,  MATCH(A1153, rou_table_dates)+1, ), "")
)</f>
        <v/>
      </c>
      <c r="B1154" s="1" t="str" cm="1">
        <f t="array" aca="1" ref="B1154" ca="1">_xlfn.IFS(
AND(E1154="Payment", A1154=$B$2), $AM$14,
E1154="Payment", $AM$15,
E1154="Interest accrual", $AM$18,
E1154="Depreciation", $AM$17,
TRUE, "")</f>
        <v/>
      </c>
      <c r="C1154" s="1" t="str" cm="1">
        <f t="array" aca="1" ref="C1154" ca="1">_xlfn.IFS(
E1154="Payment", $AM$19,
E1154="Interest accrual", $AM$15,
E1154="Depreciation", $AM$16,
TRUE, "")</f>
        <v/>
      </c>
      <c r="D1154" s="1" t="str" cm="1">
        <f t="array" aca="1" ref="D1154" ca="1">_xlfn.IFS(
E1154="Payment", _xlfn.XLOOKUP(A1154, lease_table_dates, lease_table_payments, 0, 0),
E1154="Interest accrual", _xlfn.XLOOKUP(A1154, lease_table_dates, lease_table_interest_accruals, 0, 0),
E1154="Depreciation", _xlfn.XLOOKUP(A1154, rou_table_dates, rou_table_deprs, 0, 0),
TRUE, ""
)</f>
        <v/>
      </c>
      <c r="E1154" s="7" t="str" cm="1">
        <f t="array" aca="1" ref="E1154" ca="1">_xlfn.IFS(
AND(SUMIFS(lease_table_interest_accruals, lease_table_dates, A1154)&gt;0, COUNTIFS($E$14:E1153, "Interest accrual", $A$14:A1153, A1154)=0), "Interest accrual",
AND(SUMIFS(lease_table_payments, lease_table_dates, A1154)&gt;0, COUNTIFS($E$14:E1153, "Payment", $A$14:A1153, A1154)=0), "Payment",
AND(SUMIFS(rou_table_deprs, rou_table_dates, A1154)&gt;0, COUNTIFS($E$14:E1153, "Depreciation", $A$14:A1153, A1154)=0), "Depreciation",
TRUE,  ""
)</f>
        <v/>
      </c>
      <c r="G1154" s="13" t="str" cm="1">
        <f t="array" aca="1" ref="G1154" ca="1">_xlfn.IFS(
AND($B$11="Hə", $B$3="İllik"), Z1154,
AND($B$11="Hə", $B$3="Aylıq"), AA1154,
$B$11="Yox", X1154)</f>
        <v/>
      </c>
      <c r="H1154" s="1" t="str" cm="1">
        <f t="array" aca="1" ref="H1154" ca="1">_xlfn.IFS( G1154="", "",
TRUE, ROUND( H1153+I1154-J1154, 2) )</f>
        <v/>
      </c>
      <c r="I1154" s="1" t="str" cm="1">
        <f t="array" aca="1" ref="I1154" ca="1">_xlfn.IFS(G1154="", "",
G1154=last_payment_date, (J1154-H1153),
 TRUE,  -  (H1153- H1153* (1+$B$6)^ (_xlfn.DAYS(G1154,G1153)/365) )
)</f>
        <v/>
      </c>
      <c r="J1154" s="1" t="str" cm="1">
        <f t="array" aca="1" ref="J1154" ca="1">_xlfn.IFS(G1154="", "",
TRUE, _xlfn.XLOOKUP(G1154,  payment_dates, payments,0,0)
)</f>
        <v/>
      </c>
      <c r="L1154" s="8" t="str" cm="1">
        <f t="array" aca="1" ref="L1154" ca="1">_xlfn.IFS(
AND($B$11="Hə", $B$3="İllik"), AC1154,
AND($B$11="Hə", $B$3="Aylıq"), AD1154,
$B$11="Yox", AB1154)</f>
        <v/>
      </c>
      <c r="M1154" s="1" t="str" cm="1">
        <f t="array" aca="1" ref="M1154" ca="1">_xlfn.IFS( L1154="", "",
(M1153-N1154)&lt;=0.5, 0,
TRUE,  M1153-N1154)</f>
        <v/>
      </c>
      <c r="N1154" s="7" t="str" cm="1">
        <f t="array" aca="1" ref="N1154" ca="1">_xlfn.IFS(
L1154="", "",
TRUE, MIN(M1153, ROUND($M$14/ (last_rou_date - $B$2) * (L1154-L1153), 2) )
)</f>
        <v/>
      </c>
      <c r="P1154" s="59" t="str">
        <f t="shared" ca="1" si="54"/>
        <v/>
      </c>
      <c r="Q1154" s="1" t="str" cm="1">
        <f t="array" aca="1" ref="Q1154" ca="1">_xlfn.IFS(P1154="","",
$B$11="Hə", _xlfn.XLOOKUP(DATE(P1154, 12, 31), rou_table_dates, rou_table_nbvs,0, 0),
TRUE,  MAX(0, ROUND($M$14 - $M$14/ (last_rou_date - $B$2) * (DATE(P1154,12,31) - $B$2), 2) )
)</f>
        <v/>
      </c>
      <c r="R1154" s="1" t="str" cm="1">
        <f t="array" aca="1" ref="R1154" ca="1">_xlfn.IFS(P1154="","",
$B$11="Hə", _xlfn.XLOOKUP(DATE(P1154, 12, 31), lease_table_dates, lease_table_balances,0, 0),
TRUE, IFERROR( XNPV($B$6, IF(payment_dates &gt;DATE(P1154, 12, 31), payments,  0),  IF(payment_dates &gt;DATE(P1154, 12, 31), payment_dates,  DATE(P1154, 12, 31))    ),0)
)</f>
        <v/>
      </c>
      <c r="S1154" s="1" t="str" cm="1">
        <f t="array" aca="1" ref="S1154" ca="1">_xlfn.IFS(P1154="","",
TRUE,  MIN( MIN(Q1153, $M$14), ROUND($M$14/ (last_rou_date - $B$2) * (DATE(P1154,12,31) - MAX($B$2, DATE(P1154-1, 12, 31))), 2) )
)</f>
        <v/>
      </c>
      <c r="T1154" s="7" t="str" cm="1">
        <f t="array" aca="1" ref="T1154" ca="1">_xlfn.IFS(P1154="", "",
ISTEXT(R1153), R1154- (H1154 - SUMIFS( lease_table_payments, lease_table_years, P1154) -$AG$14 ),
AND(ISNUMBER(R1153), R1154&lt;&gt;""),   R1154- (R1153 - SUMIFS( lease_table_payments, lease_table_years, P1154) )
)</f>
        <v/>
      </c>
      <c r="V1154" s="64">
        <f t="shared" si="53"/>
        <v>1141</v>
      </c>
      <c r="W1154" s="51" t="str" cm="1">
        <f t="array" ref="W1154">_xlfn.IFS(
OR(W1153=$B$4, W1153=""),"",
TRUE,W1153+1
)</f>
        <v/>
      </c>
      <c r="X1154" s="51" t="str" cm="1">
        <f t="array" ref="X1154">_xlfn.IFS(X1153="","",
W1154="", "",
AND($B$3="İllik"),DATE(YEAR(X1153)+1,MONTH(X1153),DAY(X1153) ),
AND($B$3="Aylıq", $AH$14="Not end"), EDATE(X1153,1),
AND($B$3="Aylıq", $AH$14="End"), EOMONTH(X1153,1)
)</f>
        <v/>
      </c>
      <c r="Y1154" s="51" t="str" cm="1">
        <f t="array" aca="1" ref="Y1154" ca="1">_xlfn.IFS(
AND($B$7="Dövrün əvvəlində", Y1153&lt;=last_rou_date), DATE(YEAR(Y1153)+1, 12, 31),
AND($B$7="Dövrün sonunda", Y1153&lt;=last_payment_date), DATE(YEAR(Y1153)+1, 12, 31),
TRUE, ""
)</f>
        <v/>
      </c>
      <c r="Z1154" s="75" t="str" cm="1">
        <f t="array" aca="1" ref="Z1154" ca="1">_xlfn.IFS(
AND($AN$14="Not year_end", Z1153&gt;last_payment_date), "",
AND($AN$14="Year_end", Z1153&gt;=last_payment_date), "",
AND($AN$14="Year_end"), DATE(YEAR(Z1153+1), 12, 31),
AND($AN$14="Not year_end", MONTH(Z1153)=12, DAY(Z1153)=31), DATE(YEAR(Z1152)+1, MONTH(Z1152), DAY(Z1152)),
AND($AN$14="Not year_end", OR(MONTH(Z1153)&lt;&gt;12, DAY(Z1153)&lt;&gt;31) ), DATE(YEAR(Z1153), 12, 31)
)</f>
        <v/>
      </c>
      <c r="AA1154" s="75" t="str" cm="1">
        <f t="array" aca="1" ref="AA1154" ca="1">_xlfn.IFS(AA1153="", "",
AND(AA1153=last_payment_date, OR(MONTH(AA1153)&lt;&gt;12, DAY(AA1153)&lt;&gt;31) ), DATE(YEAR(AA1153), 12, 31),
AND(MONTH(AA1153)=12, DAY(AA1153)=31, AA1153&gt;=last_payment_date), "",
AND(MONTH(AA1153)=12, DAY(AA1153)&lt;&gt;31),  EOMONTH(AA1153,0),
AND(MONTH(AA1153)=12, DAY(AA1153)=31, $AH$14="Not end"),  EDATE(AA1152,1),
AND($AH$14="Not end"), EDATE(AA1153, 1),
AND($AH$14="End"), EOMONTH(AA1153, 1)
)</f>
        <v/>
      </c>
      <c r="AB1154" s="75" t="str" cm="1">
        <f t="array" aca="1" ref="AB1154" ca="1">_xlfn.IFS(AB1153="","",
AND(AB1153=last_rou_date), "",
AND($B$3="İllik"),DATE(YEAR(AB1153)+1,MONTH(AB1153),DAY(AB1153) ),
AND($B$3="Aylıq", $AH$14="Not end"), EDATE(AB1153,1),
AND($B$3="Aylıq", $AH$14="End"), EOMONTH(AB1153,1)
)</f>
        <v/>
      </c>
      <c r="AC1154" s="75" t="str" cm="1">
        <f t="array" aca="1" ref="AC1154" ca="1">_xlfn.IFS(
AND($AN$14="Not year_end", AC1153&gt;last_rou_date), "",
AND($AN$14="Year_end", AC1153&gt;=last_rou_date), "",
AND($AN$14="Year_end"), DATE(YEAR(AC1153+1), 12, 31),
AND($AN$14="Not year_end", MONTH(AC1153)=12, DAY(AC1153)=31), DATE(YEAR(AC1152)+1, MONTH(AC1152), DAY(AC1152)),
AND($AN$14="Not year_end", OR(MONTH(AC1153)&lt;&gt;12, DAY(AC1153)&lt;&gt;31) ), DATE(YEAR(AC1153), 12, 31)
)</f>
        <v/>
      </c>
      <c r="AD1154" s="75" t="str" cm="1">
        <f t="array" aca="1" ref="AD1154" ca="1">_xlfn.IFS(AD1153="", "",
AND(AD1153=last_rou_date, OR(MONTH(AD1153)&lt;&gt;12, DAY(AD1153)&lt;&gt;31) ), DATE(YEAR(AD1153), 12, 31),
AND(MONTH(AD1153)=12, DAY(AD1153)=31, AD1153&gt;=last_rou_date), "",
AND(MONTH(AD1153)=12, DAY(AD1153)&lt;&gt;31),  EOMONTH(AD1153,0),
AND(MONTH(AD1153)=12, DAY(AD1153)=31, $AH$14="Not end"),  EDATE(AD1152,1),
AND($AH$14="Not end"), EDATE(AD1153, 1),
AND($AH$14="End"), EOMONTH(AD1153, 1)
)</f>
        <v/>
      </c>
      <c r="AE1154" s="51" t="str" cm="1">
        <f t="array" ref="AE1154">_xlfn.IFS(W1154="", "",
AND(W1154&gt;0, W1154&lt;=$B$4, $C$2="İllik artım, faiz olaraq", $D$2&gt;0, $B$3="İllik"), $B$5*((1+$D$2)^(W1154-1)),
AND(W1154&gt;0, W1154&lt;=$B$4, $C$2="İllik artım, faiz olaraq", $D$2&gt;0, $B$3="Aylıq"), $B$5*((1+$D$2)^ROUNDDOWN((W1154-1)/12,0)),
AND(W1154=1, $C$2="Aşağıdakı kimi dəyişir", ), $B$5,
AND(W1154&gt;1, W1154&lt;=$B$4, $C$2="Aşağıdakı kimi dəyişir"), IFERROR(VLOOKUP(W1154, $C$4:$D$7, 2, FALSE), AE1153),
AND(W1154&gt;0, W1154&lt;=$B$4), $B$5,
TRUE,0 )</f>
        <v/>
      </c>
      <c r="AF1154" s="51" t="str">
        <f t="shared" ca="1" si="52"/>
        <v/>
      </c>
    </row>
    <row r="1155" spans="1:32" x14ac:dyDescent="0.4">
      <c r="A1155" s="13" t="str" cm="1">
        <f t="array" aca="1" ref="A1155" ca="1">_xlfn.IFS(
AND(SUMIFS(lease_table_interest_accruals, lease_table_dates, A1154)&gt;0, COUNTIFS($E$14:E1154, "Interest accrual", $A$14:A1154, A1154)=0),  A1154,
AND(SUMIFS(lease_table_payments, lease_table_dates, A1154)&gt;0, COUNTIFS($E$14:E1154, "Payment", $A$14:A1154, A1154)=0),  A1154,
AND(SUMIFS(rou_table_deprs, rou_table_dates, A1154)&gt;0, COUNTIFS($E$14:E1154, "Depreciation", $A$14:A1154, A1154)=0),  A1154,
TRUE,  IFERROR(INDEX(rou_table_dates,  MATCH(A1154, rou_table_dates)+1, ), "")
)</f>
        <v/>
      </c>
      <c r="B1155" s="1" t="str" cm="1">
        <f t="array" aca="1" ref="B1155" ca="1">_xlfn.IFS(
AND(E1155="Payment", A1155=$B$2), $AM$14,
E1155="Payment", $AM$15,
E1155="Interest accrual", $AM$18,
E1155="Depreciation", $AM$17,
TRUE, "")</f>
        <v/>
      </c>
      <c r="C1155" s="1" t="str" cm="1">
        <f t="array" aca="1" ref="C1155" ca="1">_xlfn.IFS(
E1155="Payment", $AM$19,
E1155="Interest accrual", $AM$15,
E1155="Depreciation", $AM$16,
TRUE, "")</f>
        <v/>
      </c>
      <c r="D1155" s="1" t="str" cm="1">
        <f t="array" aca="1" ref="D1155" ca="1">_xlfn.IFS(
E1155="Payment", _xlfn.XLOOKUP(A1155, lease_table_dates, lease_table_payments, 0, 0),
E1155="Interest accrual", _xlfn.XLOOKUP(A1155, lease_table_dates, lease_table_interest_accruals, 0, 0),
E1155="Depreciation", _xlfn.XLOOKUP(A1155, rou_table_dates, rou_table_deprs, 0, 0),
TRUE, ""
)</f>
        <v/>
      </c>
      <c r="E1155" s="7" t="str" cm="1">
        <f t="array" aca="1" ref="E1155" ca="1">_xlfn.IFS(
AND(SUMIFS(lease_table_interest_accruals, lease_table_dates, A1155)&gt;0, COUNTIFS($E$14:E1154, "Interest accrual", $A$14:A1154, A1155)=0), "Interest accrual",
AND(SUMIFS(lease_table_payments, lease_table_dates, A1155)&gt;0, COUNTIFS($E$14:E1154, "Payment", $A$14:A1154, A1155)=0), "Payment",
AND(SUMIFS(rou_table_deprs, rou_table_dates, A1155)&gt;0, COUNTIFS($E$14:E1154, "Depreciation", $A$14:A1154, A1155)=0), "Depreciation",
TRUE,  ""
)</f>
        <v/>
      </c>
      <c r="G1155" s="13" t="str" cm="1">
        <f t="array" aca="1" ref="G1155" ca="1">_xlfn.IFS(
AND($B$11="Hə", $B$3="İllik"), Z1155,
AND($B$11="Hə", $B$3="Aylıq"), AA1155,
$B$11="Yox", X1155)</f>
        <v/>
      </c>
      <c r="H1155" s="1" t="str" cm="1">
        <f t="array" aca="1" ref="H1155" ca="1">_xlfn.IFS( G1155="", "",
TRUE, ROUND( H1154+I1155-J1155, 2) )</f>
        <v/>
      </c>
      <c r="I1155" s="1" t="str" cm="1">
        <f t="array" aca="1" ref="I1155" ca="1">_xlfn.IFS(G1155="", "",
G1155=last_payment_date, (J1155-H1154),
 TRUE,  -  (H1154- H1154* (1+$B$6)^ (_xlfn.DAYS(G1155,G1154)/365) )
)</f>
        <v/>
      </c>
      <c r="J1155" s="1" t="str" cm="1">
        <f t="array" aca="1" ref="J1155" ca="1">_xlfn.IFS(G1155="", "",
TRUE, _xlfn.XLOOKUP(G1155,  payment_dates, payments,0,0)
)</f>
        <v/>
      </c>
      <c r="L1155" s="8" t="str" cm="1">
        <f t="array" aca="1" ref="L1155" ca="1">_xlfn.IFS(
AND($B$11="Hə", $B$3="İllik"), AC1155,
AND($B$11="Hə", $B$3="Aylıq"), AD1155,
$B$11="Yox", AB1155)</f>
        <v/>
      </c>
      <c r="M1155" s="1" t="str" cm="1">
        <f t="array" aca="1" ref="M1155" ca="1">_xlfn.IFS( L1155="", "",
(M1154-N1155)&lt;=0.5, 0,
TRUE,  M1154-N1155)</f>
        <v/>
      </c>
      <c r="N1155" s="7" t="str" cm="1">
        <f t="array" aca="1" ref="N1155" ca="1">_xlfn.IFS(
L1155="", "",
TRUE, MIN(M1154, ROUND($M$14/ (last_rou_date - $B$2) * (L1155-L1154), 2) )
)</f>
        <v/>
      </c>
      <c r="P1155" s="59" t="str">
        <f t="shared" ca="1" si="54"/>
        <v/>
      </c>
      <c r="Q1155" s="1" t="str" cm="1">
        <f t="array" aca="1" ref="Q1155" ca="1">_xlfn.IFS(P1155="","",
$B$11="Hə", _xlfn.XLOOKUP(DATE(P1155, 12, 31), rou_table_dates, rou_table_nbvs,0, 0),
TRUE,  MAX(0, ROUND($M$14 - $M$14/ (last_rou_date - $B$2) * (DATE(P1155,12,31) - $B$2), 2) )
)</f>
        <v/>
      </c>
      <c r="R1155" s="1" t="str" cm="1">
        <f t="array" aca="1" ref="R1155" ca="1">_xlfn.IFS(P1155="","",
$B$11="Hə", _xlfn.XLOOKUP(DATE(P1155, 12, 31), lease_table_dates, lease_table_balances,0, 0),
TRUE, IFERROR( XNPV($B$6, IF(payment_dates &gt;DATE(P1155, 12, 31), payments,  0),  IF(payment_dates &gt;DATE(P1155, 12, 31), payment_dates,  DATE(P1155, 12, 31))    ),0)
)</f>
        <v/>
      </c>
      <c r="S1155" s="1" t="str" cm="1">
        <f t="array" aca="1" ref="S1155" ca="1">_xlfn.IFS(P1155="","",
TRUE,  MIN( MIN(Q1154, $M$14), ROUND($M$14/ (last_rou_date - $B$2) * (DATE(P1155,12,31) - MAX($B$2, DATE(P1155-1, 12, 31))), 2) )
)</f>
        <v/>
      </c>
      <c r="T1155" s="7" t="str" cm="1">
        <f t="array" aca="1" ref="T1155" ca="1">_xlfn.IFS(P1155="", "",
ISTEXT(R1154), R1155- (H1155 - SUMIFS( lease_table_payments, lease_table_years, P1155) -$AG$14 ),
AND(ISNUMBER(R1154), R1155&lt;&gt;""),   R1155- (R1154 - SUMIFS( lease_table_payments, lease_table_years, P1155) )
)</f>
        <v/>
      </c>
      <c r="V1155" s="64">
        <f t="shared" si="53"/>
        <v>1142</v>
      </c>
      <c r="W1155" s="51" t="str" cm="1">
        <f t="array" ref="W1155">_xlfn.IFS(
OR(W1154=$B$4, W1154=""),"",
TRUE,W1154+1
)</f>
        <v/>
      </c>
      <c r="X1155" s="51" t="str" cm="1">
        <f t="array" ref="X1155">_xlfn.IFS(X1154="","",
W1155="", "",
AND($B$3="İllik"),DATE(YEAR(X1154)+1,MONTH(X1154),DAY(X1154) ),
AND($B$3="Aylıq", $AH$14="Not end"), EDATE(X1154,1),
AND($B$3="Aylıq", $AH$14="End"), EOMONTH(X1154,1)
)</f>
        <v/>
      </c>
      <c r="Y1155" s="51" t="str" cm="1">
        <f t="array" aca="1" ref="Y1155" ca="1">_xlfn.IFS(
AND($B$7="Dövrün əvvəlində", Y1154&lt;=last_rou_date), DATE(YEAR(Y1154)+1, 12, 31),
AND($B$7="Dövrün sonunda", Y1154&lt;=last_payment_date), DATE(YEAR(Y1154)+1, 12, 31),
TRUE, ""
)</f>
        <v/>
      </c>
      <c r="Z1155" s="75" t="str" cm="1">
        <f t="array" aca="1" ref="Z1155" ca="1">_xlfn.IFS(
AND($AN$14="Not year_end", Z1154&gt;last_payment_date), "",
AND($AN$14="Year_end", Z1154&gt;=last_payment_date), "",
AND($AN$14="Year_end"), DATE(YEAR(Z1154+1), 12, 31),
AND($AN$14="Not year_end", MONTH(Z1154)=12, DAY(Z1154)=31), DATE(YEAR(Z1153)+1, MONTH(Z1153), DAY(Z1153)),
AND($AN$14="Not year_end", OR(MONTH(Z1154)&lt;&gt;12, DAY(Z1154)&lt;&gt;31) ), DATE(YEAR(Z1154), 12, 31)
)</f>
        <v/>
      </c>
      <c r="AA1155" s="75" t="str" cm="1">
        <f t="array" aca="1" ref="AA1155" ca="1">_xlfn.IFS(AA1154="", "",
AND(AA1154=last_payment_date, OR(MONTH(AA1154)&lt;&gt;12, DAY(AA1154)&lt;&gt;31) ), DATE(YEAR(AA1154), 12, 31),
AND(MONTH(AA1154)=12, DAY(AA1154)=31, AA1154&gt;=last_payment_date), "",
AND(MONTH(AA1154)=12, DAY(AA1154)&lt;&gt;31),  EOMONTH(AA1154,0),
AND(MONTH(AA1154)=12, DAY(AA1154)=31, $AH$14="Not end"),  EDATE(AA1153,1),
AND($AH$14="Not end"), EDATE(AA1154, 1),
AND($AH$14="End"), EOMONTH(AA1154, 1)
)</f>
        <v/>
      </c>
      <c r="AB1155" s="75" t="str" cm="1">
        <f t="array" aca="1" ref="AB1155" ca="1">_xlfn.IFS(AB1154="","",
AND(AB1154=last_rou_date), "",
AND($B$3="İllik"),DATE(YEAR(AB1154)+1,MONTH(AB1154),DAY(AB1154) ),
AND($B$3="Aylıq", $AH$14="Not end"), EDATE(AB1154,1),
AND($B$3="Aylıq", $AH$14="End"), EOMONTH(AB1154,1)
)</f>
        <v/>
      </c>
      <c r="AC1155" s="75" t="str" cm="1">
        <f t="array" aca="1" ref="AC1155" ca="1">_xlfn.IFS(
AND($AN$14="Not year_end", AC1154&gt;last_rou_date), "",
AND($AN$14="Year_end", AC1154&gt;=last_rou_date), "",
AND($AN$14="Year_end"), DATE(YEAR(AC1154+1), 12, 31),
AND($AN$14="Not year_end", MONTH(AC1154)=12, DAY(AC1154)=31), DATE(YEAR(AC1153)+1, MONTH(AC1153), DAY(AC1153)),
AND($AN$14="Not year_end", OR(MONTH(AC1154)&lt;&gt;12, DAY(AC1154)&lt;&gt;31) ), DATE(YEAR(AC1154), 12, 31)
)</f>
        <v/>
      </c>
      <c r="AD1155" s="75" t="str" cm="1">
        <f t="array" aca="1" ref="AD1155" ca="1">_xlfn.IFS(AD1154="", "",
AND(AD1154=last_rou_date, OR(MONTH(AD1154)&lt;&gt;12, DAY(AD1154)&lt;&gt;31) ), DATE(YEAR(AD1154), 12, 31),
AND(MONTH(AD1154)=12, DAY(AD1154)=31, AD1154&gt;=last_rou_date), "",
AND(MONTH(AD1154)=12, DAY(AD1154)&lt;&gt;31),  EOMONTH(AD1154,0),
AND(MONTH(AD1154)=12, DAY(AD1154)=31, $AH$14="Not end"),  EDATE(AD1153,1),
AND($AH$14="Not end"), EDATE(AD1154, 1),
AND($AH$14="End"), EOMONTH(AD1154, 1)
)</f>
        <v/>
      </c>
      <c r="AE1155" s="51" t="str" cm="1">
        <f t="array" ref="AE1155">_xlfn.IFS(W1155="", "",
AND(W1155&gt;0, W1155&lt;=$B$4, $C$2="İllik artım, faiz olaraq", $D$2&gt;0, $B$3="İllik"), $B$5*((1+$D$2)^(W1155-1)),
AND(W1155&gt;0, W1155&lt;=$B$4, $C$2="İllik artım, faiz olaraq", $D$2&gt;0, $B$3="Aylıq"), $B$5*((1+$D$2)^ROUNDDOWN((W1155-1)/12,0)),
AND(W1155=1, $C$2="Aşağıdakı kimi dəyişir", ), $B$5,
AND(W1155&gt;1, W1155&lt;=$B$4, $C$2="Aşağıdakı kimi dəyişir"), IFERROR(VLOOKUP(W1155, $C$4:$D$7, 2, FALSE), AE1154),
AND(W1155&gt;0, W1155&lt;=$B$4), $B$5,
TRUE,0 )</f>
        <v/>
      </c>
      <c r="AF1155" s="51" t="str">
        <f t="shared" ca="1" si="52"/>
        <v/>
      </c>
    </row>
    <row r="1156" spans="1:32" x14ac:dyDescent="0.4">
      <c r="A1156" s="13" t="str" cm="1">
        <f t="array" aca="1" ref="A1156" ca="1">_xlfn.IFS(
AND(SUMIFS(lease_table_interest_accruals, lease_table_dates, A1155)&gt;0, COUNTIFS($E$14:E1155, "Interest accrual", $A$14:A1155, A1155)=0),  A1155,
AND(SUMIFS(lease_table_payments, lease_table_dates, A1155)&gt;0, COUNTIFS($E$14:E1155, "Payment", $A$14:A1155, A1155)=0),  A1155,
AND(SUMIFS(rou_table_deprs, rou_table_dates, A1155)&gt;0, COUNTIFS($E$14:E1155, "Depreciation", $A$14:A1155, A1155)=0),  A1155,
TRUE,  IFERROR(INDEX(rou_table_dates,  MATCH(A1155, rou_table_dates)+1, ), "")
)</f>
        <v/>
      </c>
      <c r="B1156" s="1" t="str" cm="1">
        <f t="array" aca="1" ref="B1156" ca="1">_xlfn.IFS(
AND(E1156="Payment", A1156=$B$2), $AM$14,
E1156="Payment", $AM$15,
E1156="Interest accrual", $AM$18,
E1156="Depreciation", $AM$17,
TRUE, "")</f>
        <v/>
      </c>
      <c r="C1156" s="1" t="str" cm="1">
        <f t="array" aca="1" ref="C1156" ca="1">_xlfn.IFS(
E1156="Payment", $AM$19,
E1156="Interest accrual", $AM$15,
E1156="Depreciation", $AM$16,
TRUE, "")</f>
        <v/>
      </c>
      <c r="D1156" s="1" t="str" cm="1">
        <f t="array" aca="1" ref="D1156" ca="1">_xlfn.IFS(
E1156="Payment", _xlfn.XLOOKUP(A1156, lease_table_dates, lease_table_payments, 0, 0),
E1156="Interest accrual", _xlfn.XLOOKUP(A1156, lease_table_dates, lease_table_interest_accruals, 0, 0),
E1156="Depreciation", _xlfn.XLOOKUP(A1156, rou_table_dates, rou_table_deprs, 0, 0),
TRUE, ""
)</f>
        <v/>
      </c>
      <c r="E1156" s="7" t="str" cm="1">
        <f t="array" aca="1" ref="E1156" ca="1">_xlfn.IFS(
AND(SUMIFS(lease_table_interest_accruals, lease_table_dates, A1156)&gt;0, COUNTIFS($E$14:E1155, "Interest accrual", $A$14:A1155, A1156)=0), "Interest accrual",
AND(SUMIFS(lease_table_payments, lease_table_dates, A1156)&gt;0, COUNTIFS($E$14:E1155, "Payment", $A$14:A1155, A1156)=0), "Payment",
AND(SUMIFS(rou_table_deprs, rou_table_dates, A1156)&gt;0, COUNTIFS($E$14:E1155, "Depreciation", $A$14:A1155, A1156)=0), "Depreciation",
TRUE,  ""
)</f>
        <v/>
      </c>
      <c r="G1156" s="13" t="str" cm="1">
        <f t="array" aca="1" ref="G1156" ca="1">_xlfn.IFS(
AND($B$11="Hə", $B$3="İllik"), Z1156,
AND($B$11="Hə", $B$3="Aylıq"), AA1156,
$B$11="Yox", X1156)</f>
        <v/>
      </c>
      <c r="H1156" s="1" t="str" cm="1">
        <f t="array" aca="1" ref="H1156" ca="1">_xlfn.IFS( G1156="", "",
TRUE, ROUND( H1155+I1156-J1156, 2) )</f>
        <v/>
      </c>
      <c r="I1156" s="1" t="str" cm="1">
        <f t="array" aca="1" ref="I1156" ca="1">_xlfn.IFS(G1156="", "",
G1156=last_payment_date, (J1156-H1155),
 TRUE,  -  (H1155- H1155* (1+$B$6)^ (_xlfn.DAYS(G1156,G1155)/365) )
)</f>
        <v/>
      </c>
      <c r="J1156" s="1" t="str" cm="1">
        <f t="array" aca="1" ref="J1156" ca="1">_xlfn.IFS(G1156="", "",
TRUE, _xlfn.XLOOKUP(G1156,  payment_dates, payments,0,0)
)</f>
        <v/>
      </c>
      <c r="L1156" s="8" t="str" cm="1">
        <f t="array" aca="1" ref="L1156" ca="1">_xlfn.IFS(
AND($B$11="Hə", $B$3="İllik"), AC1156,
AND($B$11="Hə", $B$3="Aylıq"), AD1156,
$B$11="Yox", AB1156)</f>
        <v/>
      </c>
      <c r="M1156" s="1" t="str" cm="1">
        <f t="array" aca="1" ref="M1156" ca="1">_xlfn.IFS( L1156="", "",
(M1155-N1156)&lt;=0.5, 0,
TRUE,  M1155-N1156)</f>
        <v/>
      </c>
      <c r="N1156" s="7" t="str" cm="1">
        <f t="array" aca="1" ref="N1156" ca="1">_xlfn.IFS(
L1156="", "",
TRUE, MIN(M1155, ROUND($M$14/ (last_rou_date - $B$2) * (L1156-L1155), 2) )
)</f>
        <v/>
      </c>
      <c r="P1156" s="59" t="str">
        <f t="shared" ca="1" si="54"/>
        <v/>
      </c>
      <c r="Q1156" s="1" t="str" cm="1">
        <f t="array" aca="1" ref="Q1156" ca="1">_xlfn.IFS(P1156="","",
$B$11="Hə", _xlfn.XLOOKUP(DATE(P1156, 12, 31), rou_table_dates, rou_table_nbvs,0, 0),
TRUE,  MAX(0, ROUND($M$14 - $M$14/ (last_rou_date - $B$2) * (DATE(P1156,12,31) - $B$2), 2) )
)</f>
        <v/>
      </c>
      <c r="R1156" s="1" t="str" cm="1">
        <f t="array" aca="1" ref="R1156" ca="1">_xlfn.IFS(P1156="","",
$B$11="Hə", _xlfn.XLOOKUP(DATE(P1156, 12, 31), lease_table_dates, lease_table_balances,0, 0),
TRUE, IFERROR( XNPV($B$6, IF(payment_dates &gt;DATE(P1156, 12, 31), payments,  0),  IF(payment_dates &gt;DATE(P1156, 12, 31), payment_dates,  DATE(P1156, 12, 31))    ),0)
)</f>
        <v/>
      </c>
      <c r="S1156" s="1" t="str" cm="1">
        <f t="array" aca="1" ref="S1156" ca="1">_xlfn.IFS(P1156="","",
TRUE,  MIN( MIN(Q1155, $M$14), ROUND($M$14/ (last_rou_date - $B$2) * (DATE(P1156,12,31) - MAX($B$2, DATE(P1156-1, 12, 31))), 2) )
)</f>
        <v/>
      </c>
      <c r="T1156" s="7" t="str" cm="1">
        <f t="array" aca="1" ref="T1156" ca="1">_xlfn.IFS(P1156="", "",
ISTEXT(R1155), R1156- (H1156 - SUMIFS( lease_table_payments, lease_table_years, P1156) -$AG$14 ),
AND(ISNUMBER(R1155), R1156&lt;&gt;""),   R1156- (R1155 - SUMIFS( lease_table_payments, lease_table_years, P1156) )
)</f>
        <v/>
      </c>
      <c r="V1156" s="64">
        <f t="shared" si="53"/>
        <v>1143</v>
      </c>
      <c r="W1156" s="51" t="str" cm="1">
        <f t="array" ref="W1156">_xlfn.IFS(
OR(W1155=$B$4, W1155=""),"",
TRUE,W1155+1
)</f>
        <v/>
      </c>
      <c r="X1156" s="51" t="str" cm="1">
        <f t="array" ref="X1156">_xlfn.IFS(X1155="","",
W1156="", "",
AND($B$3="İllik"),DATE(YEAR(X1155)+1,MONTH(X1155),DAY(X1155) ),
AND($B$3="Aylıq", $AH$14="Not end"), EDATE(X1155,1),
AND($B$3="Aylıq", $AH$14="End"), EOMONTH(X1155,1)
)</f>
        <v/>
      </c>
      <c r="Y1156" s="51" t="str" cm="1">
        <f t="array" aca="1" ref="Y1156" ca="1">_xlfn.IFS(
AND($B$7="Dövrün əvvəlində", Y1155&lt;=last_rou_date), DATE(YEAR(Y1155)+1, 12, 31),
AND($B$7="Dövrün sonunda", Y1155&lt;=last_payment_date), DATE(YEAR(Y1155)+1, 12, 31),
TRUE, ""
)</f>
        <v/>
      </c>
      <c r="Z1156" s="75" t="str" cm="1">
        <f t="array" aca="1" ref="Z1156" ca="1">_xlfn.IFS(
AND($AN$14="Not year_end", Z1155&gt;last_payment_date), "",
AND($AN$14="Year_end", Z1155&gt;=last_payment_date), "",
AND($AN$14="Year_end"), DATE(YEAR(Z1155+1), 12, 31),
AND($AN$14="Not year_end", MONTH(Z1155)=12, DAY(Z1155)=31), DATE(YEAR(Z1154)+1, MONTH(Z1154), DAY(Z1154)),
AND($AN$14="Not year_end", OR(MONTH(Z1155)&lt;&gt;12, DAY(Z1155)&lt;&gt;31) ), DATE(YEAR(Z1155), 12, 31)
)</f>
        <v/>
      </c>
      <c r="AA1156" s="75" t="str" cm="1">
        <f t="array" aca="1" ref="AA1156" ca="1">_xlfn.IFS(AA1155="", "",
AND(AA1155=last_payment_date, OR(MONTH(AA1155)&lt;&gt;12, DAY(AA1155)&lt;&gt;31) ), DATE(YEAR(AA1155), 12, 31),
AND(MONTH(AA1155)=12, DAY(AA1155)=31, AA1155&gt;=last_payment_date), "",
AND(MONTH(AA1155)=12, DAY(AA1155)&lt;&gt;31),  EOMONTH(AA1155,0),
AND(MONTH(AA1155)=12, DAY(AA1155)=31, $AH$14="Not end"),  EDATE(AA1154,1),
AND($AH$14="Not end"), EDATE(AA1155, 1),
AND($AH$14="End"), EOMONTH(AA1155, 1)
)</f>
        <v/>
      </c>
      <c r="AB1156" s="75" t="str" cm="1">
        <f t="array" aca="1" ref="AB1156" ca="1">_xlfn.IFS(AB1155="","",
AND(AB1155=last_rou_date), "",
AND($B$3="İllik"),DATE(YEAR(AB1155)+1,MONTH(AB1155),DAY(AB1155) ),
AND($B$3="Aylıq", $AH$14="Not end"), EDATE(AB1155,1),
AND($B$3="Aylıq", $AH$14="End"), EOMONTH(AB1155,1)
)</f>
        <v/>
      </c>
      <c r="AC1156" s="75" t="str" cm="1">
        <f t="array" aca="1" ref="AC1156" ca="1">_xlfn.IFS(
AND($AN$14="Not year_end", AC1155&gt;last_rou_date), "",
AND($AN$14="Year_end", AC1155&gt;=last_rou_date), "",
AND($AN$14="Year_end"), DATE(YEAR(AC1155+1), 12, 31),
AND($AN$14="Not year_end", MONTH(AC1155)=12, DAY(AC1155)=31), DATE(YEAR(AC1154)+1, MONTH(AC1154), DAY(AC1154)),
AND($AN$14="Not year_end", OR(MONTH(AC1155)&lt;&gt;12, DAY(AC1155)&lt;&gt;31) ), DATE(YEAR(AC1155), 12, 31)
)</f>
        <v/>
      </c>
      <c r="AD1156" s="75" t="str" cm="1">
        <f t="array" aca="1" ref="AD1156" ca="1">_xlfn.IFS(AD1155="", "",
AND(AD1155=last_rou_date, OR(MONTH(AD1155)&lt;&gt;12, DAY(AD1155)&lt;&gt;31) ), DATE(YEAR(AD1155), 12, 31),
AND(MONTH(AD1155)=12, DAY(AD1155)=31, AD1155&gt;=last_rou_date), "",
AND(MONTH(AD1155)=12, DAY(AD1155)&lt;&gt;31),  EOMONTH(AD1155,0),
AND(MONTH(AD1155)=12, DAY(AD1155)=31, $AH$14="Not end"),  EDATE(AD1154,1),
AND($AH$14="Not end"), EDATE(AD1155, 1),
AND($AH$14="End"), EOMONTH(AD1155, 1)
)</f>
        <v/>
      </c>
      <c r="AE1156" s="51" t="str" cm="1">
        <f t="array" ref="AE1156">_xlfn.IFS(W1156="", "",
AND(W1156&gt;0, W1156&lt;=$B$4, $C$2="İllik artım, faiz olaraq", $D$2&gt;0, $B$3="İllik"), $B$5*((1+$D$2)^(W1156-1)),
AND(W1156&gt;0, W1156&lt;=$B$4, $C$2="İllik artım, faiz olaraq", $D$2&gt;0, $B$3="Aylıq"), $B$5*((1+$D$2)^ROUNDDOWN((W1156-1)/12,0)),
AND(W1156=1, $C$2="Aşağıdakı kimi dəyişir", ), $B$5,
AND(W1156&gt;1, W1156&lt;=$B$4, $C$2="Aşağıdakı kimi dəyişir"), IFERROR(VLOOKUP(W1156, $C$4:$D$7, 2, FALSE), AE1155),
AND(W1156&gt;0, W1156&lt;=$B$4), $B$5,
TRUE,0 )</f>
        <v/>
      </c>
      <c r="AF1156" s="51" t="str">
        <f t="shared" ca="1" si="52"/>
        <v/>
      </c>
    </row>
    <row r="1157" spans="1:32" x14ac:dyDescent="0.4">
      <c r="A1157" s="13" t="str" cm="1">
        <f t="array" aca="1" ref="A1157" ca="1">_xlfn.IFS(
AND(SUMIFS(lease_table_interest_accruals, lease_table_dates, A1156)&gt;0, COUNTIFS($E$14:E1156, "Interest accrual", $A$14:A1156, A1156)=0),  A1156,
AND(SUMIFS(lease_table_payments, lease_table_dates, A1156)&gt;0, COUNTIFS($E$14:E1156, "Payment", $A$14:A1156, A1156)=0),  A1156,
AND(SUMIFS(rou_table_deprs, rou_table_dates, A1156)&gt;0, COUNTIFS($E$14:E1156, "Depreciation", $A$14:A1156, A1156)=0),  A1156,
TRUE,  IFERROR(INDEX(rou_table_dates,  MATCH(A1156, rou_table_dates)+1, ), "")
)</f>
        <v/>
      </c>
      <c r="B1157" s="1" t="str" cm="1">
        <f t="array" aca="1" ref="B1157" ca="1">_xlfn.IFS(
AND(E1157="Payment", A1157=$B$2), $AM$14,
E1157="Payment", $AM$15,
E1157="Interest accrual", $AM$18,
E1157="Depreciation", $AM$17,
TRUE, "")</f>
        <v/>
      </c>
      <c r="C1157" s="1" t="str" cm="1">
        <f t="array" aca="1" ref="C1157" ca="1">_xlfn.IFS(
E1157="Payment", $AM$19,
E1157="Interest accrual", $AM$15,
E1157="Depreciation", $AM$16,
TRUE, "")</f>
        <v/>
      </c>
      <c r="D1157" s="1" t="str" cm="1">
        <f t="array" aca="1" ref="D1157" ca="1">_xlfn.IFS(
E1157="Payment", _xlfn.XLOOKUP(A1157, lease_table_dates, lease_table_payments, 0, 0),
E1157="Interest accrual", _xlfn.XLOOKUP(A1157, lease_table_dates, lease_table_interest_accruals, 0, 0),
E1157="Depreciation", _xlfn.XLOOKUP(A1157, rou_table_dates, rou_table_deprs, 0, 0),
TRUE, ""
)</f>
        <v/>
      </c>
      <c r="E1157" s="7" t="str" cm="1">
        <f t="array" aca="1" ref="E1157" ca="1">_xlfn.IFS(
AND(SUMIFS(lease_table_interest_accruals, lease_table_dates, A1157)&gt;0, COUNTIFS($E$14:E1156, "Interest accrual", $A$14:A1156, A1157)=0), "Interest accrual",
AND(SUMIFS(lease_table_payments, lease_table_dates, A1157)&gt;0, COUNTIFS($E$14:E1156, "Payment", $A$14:A1156, A1157)=0), "Payment",
AND(SUMIFS(rou_table_deprs, rou_table_dates, A1157)&gt;0, COUNTIFS($E$14:E1156, "Depreciation", $A$14:A1156, A1157)=0), "Depreciation",
TRUE,  ""
)</f>
        <v/>
      </c>
      <c r="G1157" s="13" t="str" cm="1">
        <f t="array" aca="1" ref="G1157" ca="1">_xlfn.IFS(
AND($B$11="Hə", $B$3="İllik"), Z1157,
AND($B$11="Hə", $B$3="Aylıq"), AA1157,
$B$11="Yox", X1157)</f>
        <v/>
      </c>
      <c r="H1157" s="1" t="str" cm="1">
        <f t="array" aca="1" ref="H1157" ca="1">_xlfn.IFS( G1157="", "",
TRUE, ROUND( H1156+I1157-J1157, 2) )</f>
        <v/>
      </c>
      <c r="I1157" s="1" t="str" cm="1">
        <f t="array" aca="1" ref="I1157" ca="1">_xlfn.IFS(G1157="", "",
G1157=last_payment_date, (J1157-H1156),
 TRUE,  -  (H1156- H1156* (1+$B$6)^ (_xlfn.DAYS(G1157,G1156)/365) )
)</f>
        <v/>
      </c>
      <c r="J1157" s="1" t="str" cm="1">
        <f t="array" aca="1" ref="J1157" ca="1">_xlfn.IFS(G1157="", "",
TRUE, _xlfn.XLOOKUP(G1157,  payment_dates, payments,0,0)
)</f>
        <v/>
      </c>
      <c r="L1157" s="8" t="str" cm="1">
        <f t="array" aca="1" ref="L1157" ca="1">_xlfn.IFS(
AND($B$11="Hə", $B$3="İllik"), AC1157,
AND($B$11="Hə", $B$3="Aylıq"), AD1157,
$B$11="Yox", AB1157)</f>
        <v/>
      </c>
      <c r="M1157" s="1" t="str" cm="1">
        <f t="array" aca="1" ref="M1157" ca="1">_xlfn.IFS( L1157="", "",
(M1156-N1157)&lt;=0.5, 0,
TRUE,  M1156-N1157)</f>
        <v/>
      </c>
      <c r="N1157" s="7" t="str" cm="1">
        <f t="array" aca="1" ref="N1157" ca="1">_xlfn.IFS(
L1157="", "",
TRUE, MIN(M1156, ROUND($M$14/ (last_rou_date - $B$2) * (L1157-L1156), 2) )
)</f>
        <v/>
      </c>
      <c r="P1157" s="59" t="str">
        <f t="shared" ca="1" si="54"/>
        <v/>
      </c>
      <c r="Q1157" s="1" t="str" cm="1">
        <f t="array" aca="1" ref="Q1157" ca="1">_xlfn.IFS(P1157="","",
$B$11="Hə", _xlfn.XLOOKUP(DATE(P1157, 12, 31), rou_table_dates, rou_table_nbvs,0, 0),
TRUE,  MAX(0, ROUND($M$14 - $M$14/ (last_rou_date - $B$2) * (DATE(P1157,12,31) - $B$2), 2) )
)</f>
        <v/>
      </c>
      <c r="R1157" s="1" t="str" cm="1">
        <f t="array" aca="1" ref="R1157" ca="1">_xlfn.IFS(P1157="","",
$B$11="Hə", _xlfn.XLOOKUP(DATE(P1157, 12, 31), lease_table_dates, lease_table_balances,0, 0),
TRUE, IFERROR( XNPV($B$6, IF(payment_dates &gt;DATE(P1157, 12, 31), payments,  0),  IF(payment_dates &gt;DATE(P1157, 12, 31), payment_dates,  DATE(P1157, 12, 31))    ),0)
)</f>
        <v/>
      </c>
      <c r="S1157" s="1" t="str" cm="1">
        <f t="array" aca="1" ref="S1157" ca="1">_xlfn.IFS(P1157="","",
TRUE,  MIN( MIN(Q1156, $M$14), ROUND($M$14/ (last_rou_date - $B$2) * (DATE(P1157,12,31) - MAX($B$2, DATE(P1157-1, 12, 31))), 2) )
)</f>
        <v/>
      </c>
      <c r="T1157" s="7" t="str" cm="1">
        <f t="array" aca="1" ref="T1157" ca="1">_xlfn.IFS(P1157="", "",
ISTEXT(R1156), R1157- (H1157 - SUMIFS( lease_table_payments, lease_table_years, P1157) -$AG$14 ),
AND(ISNUMBER(R1156), R1157&lt;&gt;""),   R1157- (R1156 - SUMIFS( lease_table_payments, lease_table_years, P1157) )
)</f>
        <v/>
      </c>
      <c r="V1157" s="64">
        <f t="shared" si="53"/>
        <v>1144</v>
      </c>
      <c r="W1157" s="51" t="str" cm="1">
        <f t="array" ref="W1157">_xlfn.IFS(
OR(W1156=$B$4, W1156=""),"",
TRUE,W1156+1
)</f>
        <v/>
      </c>
      <c r="X1157" s="51" t="str" cm="1">
        <f t="array" ref="X1157">_xlfn.IFS(X1156="","",
W1157="", "",
AND($B$3="İllik"),DATE(YEAR(X1156)+1,MONTH(X1156),DAY(X1156) ),
AND($B$3="Aylıq", $AH$14="Not end"), EDATE(X1156,1),
AND($B$3="Aylıq", $AH$14="End"), EOMONTH(X1156,1)
)</f>
        <v/>
      </c>
      <c r="Y1157" s="51" t="str" cm="1">
        <f t="array" aca="1" ref="Y1157" ca="1">_xlfn.IFS(
AND($B$7="Dövrün əvvəlində", Y1156&lt;=last_rou_date), DATE(YEAR(Y1156)+1, 12, 31),
AND($B$7="Dövrün sonunda", Y1156&lt;=last_payment_date), DATE(YEAR(Y1156)+1, 12, 31),
TRUE, ""
)</f>
        <v/>
      </c>
      <c r="Z1157" s="75" t="str" cm="1">
        <f t="array" aca="1" ref="Z1157" ca="1">_xlfn.IFS(
AND($AN$14="Not year_end", Z1156&gt;last_payment_date), "",
AND($AN$14="Year_end", Z1156&gt;=last_payment_date), "",
AND($AN$14="Year_end"), DATE(YEAR(Z1156+1), 12, 31),
AND($AN$14="Not year_end", MONTH(Z1156)=12, DAY(Z1156)=31), DATE(YEAR(Z1155)+1, MONTH(Z1155), DAY(Z1155)),
AND($AN$14="Not year_end", OR(MONTH(Z1156)&lt;&gt;12, DAY(Z1156)&lt;&gt;31) ), DATE(YEAR(Z1156), 12, 31)
)</f>
        <v/>
      </c>
      <c r="AA1157" s="75" t="str" cm="1">
        <f t="array" aca="1" ref="AA1157" ca="1">_xlfn.IFS(AA1156="", "",
AND(AA1156=last_payment_date, OR(MONTH(AA1156)&lt;&gt;12, DAY(AA1156)&lt;&gt;31) ), DATE(YEAR(AA1156), 12, 31),
AND(MONTH(AA1156)=12, DAY(AA1156)=31, AA1156&gt;=last_payment_date), "",
AND(MONTH(AA1156)=12, DAY(AA1156)&lt;&gt;31),  EOMONTH(AA1156,0),
AND(MONTH(AA1156)=12, DAY(AA1156)=31, $AH$14="Not end"),  EDATE(AA1155,1),
AND($AH$14="Not end"), EDATE(AA1156, 1),
AND($AH$14="End"), EOMONTH(AA1156, 1)
)</f>
        <v/>
      </c>
      <c r="AB1157" s="75" t="str" cm="1">
        <f t="array" aca="1" ref="AB1157" ca="1">_xlfn.IFS(AB1156="","",
AND(AB1156=last_rou_date), "",
AND($B$3="İllik"),DATE(YEAR(AB1156)+1,MONTH(AB1156),DAY(AB1156) ),
AND($B$3="Aylıq", $AH$14="Not end"), EDATE(AB1156,1),
AND($B$3="Aylıq", $AH$14="End"), EOMONTH(AB1156,1)
)</f>
        <v/>
      </c>
      <c r="AC1157" s="75" t="str" cm="1">
        <f t="array" aca="1" ref="AC1157" ca="1">_xlfn.IFS(
AND($AN$14="Not year_end", AC1156&gt;last_rou_date), "",
AND($AN$14="Year_end", AC1156&gt;=last_rou_date), "",
AND($AN$14="Year_end"), DATE(YEAR(AC1156+1), 12, 31),
AND($AN$14="Not year_end", MONTH(AC1156)=12, DAY(AC1156)=31), DATE(YEAR(AC1155)+1, MONTH(AC1155), DAY(AC1155)),
AND($AN$14="Not year_end", OR(MONTH(AC1156)&lt;&gt;12, DAY(AC1156)&lt;&gt;31) ), DATE(YEAR(AC1156), 12, 31)
)</f>
        <v/>
      </c>
      <c r="AD1157" s="75" t="str" cm="1">
        <f t="array" aca="1" ref="AD1157" ca="1">_xlfn.IFS(AD1156="", "",
AND(AD1156=last_rou_date, OR(MONTH(AD1156)&lt;&gt;12, DAY(AD1156)&lt;&gt;31) ), DATE(YEAR(AD1156), 12, 31),
AND(MONTH(AD1156)=12, DAY(AD1156)=31, AD1156&gt;=last_rou_date), "",
AND(MONTH(AD1156)=12, DAY(AD1156)&lt;&gt;31),  EOMONTH(AD1156,0),
AND(MONTH(AD1156)=12, DAY(AD1156)=31, $AH$14="Not end"),  EDATE(AD1155,1),
AND($AH$14="Not end"), EDATE(AD1156, 1),
AND($AH$14="End"), EOMONTH(AD1156, 1)
)</f>
        <v/>
      </c>
      <c r="AE1157" s="51" t="str" cm="1">
        <f t="array" ref="AE1157">_xlfn.IFS(W1157="", "",
AND(W1157&gt;0, W1157&lt;=$B$4, $C$2="İllik artım, faiz olaraq", $D$2&gt;0, $B$3="İllik"), $B$5*((1+$D$2)^(W1157-1)),
AND(W1157&gt;0, W1157&lt;=$B$4, $C$2="İllik artım, faiz olaraq", $D$2&gt;0, $B$3="Aylıq"), $B$5*((1+$D$2)^ROUNDDOWN((W1157-1)/12,0)),
AND(W1157=1, $C$2="Aşağıdakı kimi dəyişir", ), $B$5,
AND(W1157&gt;1, W1157&lt;=$B$4, $C$2="Aşağıdakı kimi dəyişir"), IFERROR(VLOOKUP(W1157, $C$4:$D$7, 2, FALSE), AE1156),
AND(W1157&gt;0, W1157&lt;=$B$4), $B$5,
TRUE,0 )</f>
        <v/>
      </c>
      <c r="AF1157" s="51" t="str">
        <f t="shared" ca="1" si="52"/>
        <v/>
      </c>
    </row>
    <row r="1158" spans="1:32" x14ac:dyDescent="0.4">
      <c r="A1158" s="13" t="str" cm="1">
        <f t="array" aca="1" ref="A1158" ca="1">_xlfn.IFS(
AND(SUMIFS(lease_table_interest_accruals, lease_table_dates, A1157)&gt;0, COUNTIFS($E$14:E1157, "Interest accrual", $A$14:A1157, A1157)=0),  A1157,
AND(SUMIFS(lease_table_payments, lease_table_dates, A1157)&gt;0, COUNTIFS($E$14:E1157, "Payment", $A$14:A1157, A1157)=0),  A1157,
AND(SUMIFS(rou_table_deprs, rou_table_dates, A1157)&gt;0, COUNTIFS($E$14:E1157, "Depreciation", $A$14:A1157, A1157)=0),  A1157,
TRUE,  IFERROR(INDEX(rou_table_dates,  MATCH(A1157, rou_table_dates)+1, ), "")
)</f>
        <v/>
      </c>
      <c r="B1158" s="1" t="str" cm="1">
        <f t="array" aca="1" ref="B1158" ca="1">_xlfn.IFS(
AND(E1158="Payment", A1158=$B$2), $AM$14,
E1158="Payment", $AM$15,
E1158="Interest accrual", $AM$18,
E1158="Depreciation", $AM$17,
TRUE, "")</f>
        <v/>
      </c>
      <c r="C1158" s="1" t="str" cm="1">
        <f t="array" aca="1" ref="C1158" ca="1">_xlfn.IFS(
E1158="Payment", $AM$19,
E1158="Interest accrual", $AM$15,
E1158="Depreciation", $AM$16,
TRUE, "")</f>
        <v/>
      </c>
      <c r="D1158" s="1" t="str" cm="1">
        <f t="array" aca="1" ref="D1158" ca="1">_xlfn.IFS(
E1158="Payment", _xlfn.XLOOKUP(A1158, lease_table_dates, lease_table_payments, 0, 0),
E1158="Interest accrual", _xlfn.XLOOKUP(A1158, lease_table_dates, lease_table_interest_accruals, 0, 0),
E1158="Depreciation", _xlfn.XLOOKUP(A1158, rou_table_dates, rou_table_deprs, 0, 0),
TRUE, ""
)</f>
        <v/>
      </c>
      <c r="E1158" s="7" t="str" cm="1">
        <f t="array" aca="1" ref="E1158" ca="1">_xlfn.IFS(
AND(SUMIFS(lease_table_interest_accruals, lease_table_dates, A1158)&gt;0, COUNTIFS($E$14:E1157, "Interest accrual", $A$14:A1157, A1158)=0), "Interest accrual",
AND(SUMIFS(lease_table_payments, lease_table_dates, A1158)&gt;0, COUNTIFS($E$14:E1157, "Payment", $A$14:A1157, A1158)=0), "Payment",
AND(SUMIFS(rou_table_deprs, rou_table_dates, A1158)&gt;0, COUNTIFS($E$14:E1157, "Depreciation", $A$14:A1157, A1158)=0), "Depreciation",
TRUE,  ""
)</f>
        <v/>
      </c>
      <c r="G1158" s="13" t="str" cm="1">
        <f t="array" aca="1" ref="G1158" ca="1">_xlfn.IFS(
AND($B$11="Hə", $B$3="İllik"), Z1158,
AND($B$11="Hə", $B$3="Aylıq"), AA1158,
$B$11="Yox", X1158)</f>
        <v/>
      </c>
      <c r="H1158" s="1" t="str" cm="1">
        <f t="array" aca="1" ref="H1158" ca="1">_xlfn.IFS( G1158="", "",
TRUE, ROUND( H1157+I1158-J1158, 2) )</f>
        <v/>
      </c>
      <c r="I1158" s="1" t="str" cm="1">
        <f t="array" aca="1" ref="I1158" ca="1">_xlfn.IFS(G1158="", "",
G1158=last_payment_date, (J1158-H1157),
 TRUE,  -  (H1157- H1157* (1+$B$6)^ (_xlfn.DAYS(G1158,G1157)/365) )
)</f>
        <v/>
      </c>
      <c r="J1158" s="1" t="str" cm="1">
        <f t="array" aca="1" ref="J1158" ca="1">_xlfn.IFS(G1158="", "",
TRUE, _xlfn.XLOOKUP(G1158,  payment_dates, payments,0,0)
)</f>
        <v/>
      </c>
      <c r="L1158" s="8" t="str" cm="1">
        <f t="array" aca="1" ref="L1158" ca="1">_xlfn.IFS(
AND($B$11="Hə", $B$3="İllik"), AC1158,
AND($B$11="Hə", $B$3="Aylıq"), AD1158,
$B$11="Yox", AB1158)</f>
        <v/>
      </c>
      <c r="M1158" s="1" t="str" cm="1">
        <f t="array" aca="1" ref="M1158" ca="1">_xlfn.IFS( L1158="", "",
(M1157-N1158)&lt;=0.5, 0,
TRUE,  M1157-N1158)</f>
        <v/>
      </c>
      <c r="N1158" s="7" t="str" cm="1">
        <f t="array" aca="1" ref="N1158" ca="1">_xlfn.IFS(
L1158="", "",
TRUE, MIN(M1157, ROUND($M$14/ (last_rou_date - $B$2) * (L1158-L1157), 2) )
)</f>
        <v/>
      </c>
      <c r="P1158" s="59" t="str">
        <f t="shared" ca="1" si="54"/>
        <v/>
      </c>
      <c r="Q1158" s="1" t="str" cm="1">
        <f t="array" aca="1" ref="Q1158" ca="1">_xlfn.IFS(P1158="","",
$B$11="Hə", _xlfn.XLOOKUP(DATE(P1158, 12, 31), rou_table_dates, rou_table_nbvs,0, 0),
TRUE,  MAX(0, ROUND($M$14 - $M$14/ (last_rou_date - $B$2) * (DATE(P1158,12,31) - $B$2), 2) )
)</f>
        <v/>
      </c>
      <c r="R1158" s="1" t="str" cm="1">
        <f t="array" aca="1" ref="R1158" ca="1">_xlfn.IFS(P1158="","",
$B$11="Hə", _xlfn.XLOOKUP(DATE(P1158, 12, 31), lease_table_dates, lease_table_balances,0, 0),
TRUE, IFERROR( XNPV($B$6, IF(payment_dates &gt;DATE(P1158, 12, 31), payments,  0),  IF(payment_dates &gt;DATE(P1158, 12, 31), payment_dates,  DATE(P1158, 12, 31))    ),0)
)</f>
        <v/>
      </c>
      <c r="S1158" s="1" t="str" cm="1">
        <f t="array" aca="1" ref="S1158" ca="1">_xlfn.IFS(P1158="","",
TRUE,  MIN( MIN(Q1157, $M$14), ROUND($M$14/ (last_rou_date - $B$2) * (DATE(P1158,12,31) - MAX($B$2, DATE(P1158-1, 12, 31))), 2) )
)</f>
        <v/>
      </c>
      <c r="T1158" s="7" t="str" cm="1">
        <f t="array" aca="1" ref="T1158" ca="1">_xlfn.IFS(P1158="", "",
ISTEXT(R1157), R1158- (H1158 - SUMIFS( lease_table_payments, lease_table_years, P1158) -$AG$14 ),
AND(ISNUMBER(R1157), R1158&lt;&gt;""),   R1158- (R1157 - SUMIFS( lease_table_payments, lease_table_years, P1158) )
)</f>
        <v/>
      </c>
      <c r="V1158" s="64">
        <f t="shared" si="53"/>
        <v>1145</v>
      </c>
      <c r="W1158" s="51" t="str" cm="1">
        <f t="array" ref="W1158">_xlfn.IFS(
OR(W1157=$B$4, W1157=""),"",
TRUE,W1157+1
)</f>
        <v/>
      </c>
      <c r="X1158" s="51" t="str" cm="1">
        <f t="array" ref="X1158">_xlfn.IFS(X1157="","",
W1158="", "",
AND($B$3="İllik"),DATE(YEAR(X1157)+1,MONTH(X1157),DAY(X1157) ),
AND($B$3="Aylıq", $AH$14="Not end"), EDATE(X1157,1),
AND($B$3="Aylıq", $AH$14="End"), EOMONTH(X1157,1)
)</f>
        <v/>
      </c>
      <c r="Y1158" s="51" t="str" cm="1">
        <f t="array" aca="1" ref="Y1158" ca="1">_xlfn.IFS(
AND($B$7="Dövrün əvvəlində", Y1157&lt;=last_rou_date), DATE(YEAR(Y1157)+1, 12, 31),
AND($B$7="Dövrün sonunda", Y1157&lt;=last_payment_date), DATE(YEAR(Y1157)+1, 12, 31),
TRUE, ""
)</f>
        <v/>
      </c>
      <c r="Z1158" s="75" t="str" cm="1">
        <f t="array" aca="1" ref="Z1158" ca="1">_xlfn.IFS(
AND($AN$14="Not year_end", Z1157&gt;last_payment_date), "",
AND($AN$14="Year_end", Z1157&gt;=last_payment_date), "",
AND($AN$14="Year_end"), DATE(YEAR(Z1157+1), 12, 31),
AND($AN$14="Not year_end", MONTH(Z1157)=12, DAY(Z1157)=31), DATE(YEAR(Z1156)+1, MONTH(Z1156), DAY(Z1156)),
AND($AN$14="Not year_end", OR(MONTH(Z1157)&lt;&gt;12, DAY(Z1157)&lt;&gt;31) ), DATE(YEAR(Z1157), 12, 31)
)</f>
        <v/>
      </c>
      <c r="AA1158" s="75" t="str" cm="1">
        <f t="array" aca="1" ref="AA1158" ca="1">_xlfn.IFS(AA1157="", "",
AND(AA1157=last_payment_date, OR(MONTH(AA1157)&lt;&gt;12, DAY(AA1157)&lt;&gt;31) ), DATE(YEAR(AA1157), 12, 31),
AND(MONTH(AA1157)=12, DAY(AA1157)=31, AA1157&gt;=last_payment_date), "",
AND(MONTH(AA1157)=12, DAY(AA1157)&lt;&gt;31),  EOMONTH(AA1157,0),
AND(MONTH(AA1157)=12, DAY(AA1157)=31, $AH$14="Not end"),  EDATE(AA1156,1),
AND($AH$14="Not end"), EDATE(AA1157, 1),
AND($AH$14="End"), EOMONTH(AA1157, 1)
)</f>
        <v/>
      </c>
      <c r="AB1158" s="75" t="str" cm="1">
        <f t="array" aca="1" ref="AB1158" ca="1">_xlfn.IFS(AB1157="","",
AND(AB1157=last_rou_date), "",
AND($B$3="İllik"),DATE(YEAR(AB1157)+1,MONTH(AB1157),DAY(AB1157) ),
AND($B$3="Aylıq", $AH$14="Not end"), EDATE(AB1157,1),
AND($B$3="Aylıq", $AH$14="End"), EOMONTH(AB1157,1)
)</f>
        <v/>
      </c>
      <c r="AC1158" s="75" t="str" cm="1">
        <f t="array" aca="1" ref="AC1158" ca="1">_xlfn.IFS(
AND($AN$14="Not year_end", AC1157&gt;last_rou_date), "",
AND($AN$14="Year_end", AC1157&gt;=last_rou_date), "",
AND($AN$14="Year_end"), DATE(YEAR(AC1157+1), 12, 31),
AND($AN$14="Not year_end", MONTH(AC1157)=12, DAY(AC1157)=31), DATE(YEAR(AC1156)+1, MONTH(AC1156), DAY(AC1156)),
AND($AN$14="Not year_end", OR(MONTH(AC1157)&lt;&gt;12, DAY(AC1157)&lt;&gt;31) ), DATE(YEAR(AC1157), 12, 31)
)</f>
        <v/>
      </c>
      <c r="AD1158" s="75" t="str" cm="1">
        <f t="array" aca="1" ref="AD1158" ca="1">_xlfn.IFS(AD1157="", "",
AND(AD1157=last_rou_date, OR(MONTH(AD1157)&lt;&gt;12, DAY(AD1157)&lt;&gt;31) ), DATE(YEAR(AD1157), 12, 31),
AND(MONTH(AD1157)=12, DAY(AD1157)=31, AD1157&gt;=last_rou_date), "",
AND(MONTH(AD1157)=12, DAY(AD1157)&lt;&gt;31),  EOMONTH(AD1157,0),
AND(MONTH(AD1157)=12, DAY(AD1157)=31, $AH$14="Not end"),  EDATE(AD1156,1),
AND($AH$14="Not end"), EDATE(AD1157, 1),
AND($AH$14="End"), EOMONTH(AD1157, 1)
)</f>
        <v/>
      </c>
      <c r="AE1158" s="51" t="str" cm="1">
        <f t="array" ref="AE1158">_xlfn.IFS(W1158="", "",
AND(W1158&gt;0, W1158&lt;=$B$4, $C$2="İllik artım, faiz olaraq", $D$2&gt;0, $B$3="İllik"), $B$5*((1+$D$2)^(W1158-1)),
AND(W1158&gt;0, W1158&lt;=$B$4, $C$2="İllik artım, faiz olaraq", $D$2&gt;0, $B$3="Aylıq"), $B$5*((1+$D$2)^ROUNDDOWN((W1158-1)/12,0)),
AND(W1158=1, $C$2="Aşağıdakı kimi dəyişir", ), $B$5,
AND(W1158&gt;1, W1158&lt;=$B$4, $C$2="Aşağıdakı kimi dəyişir"), IFERROR(VLOOKUP(W1158, $C$4:$D$7, 2, FALSE), AE1157),
AND(W1158&gt;0, W1158&lt;=$B$4), $B$5,
TRUE,0 )</f>
        <v/>
      </c>
      <c r="AF1158" s="51" t="str">
        <f t="shared" ca="1" si="52"/>
        <v/>
      </c>
    </row>
    <row r="1159" spans="1:32" x14ac:dyDescent="0.4">
      <c r="A1159" s="13" t="str" cm="1">
        <f t="array" aca="1" ref="A1159" ca="1">_xlfn.IFS(
AND(SUMIFS(lease_table_interest_accruals, lease_table_dates, A1158)&gt;0, COUNTIFS($E$14:E1158, "Interest accrual", $A$14:A1158, A1158)=0),  A1158,
AND(SUMIFS(lease_table_payments, lease_table_dates, A1158)&gt;0, COUNTIFS($E$14:E1158, "Payment", $A$14:A1158, A1158)=0),  A1158,
AND(SUMIFS(rou_table_deprs, rou_table_dates, A1158)&gt;0, COUNTIFS($E$14:E1158, "Depreciation", $A$14:A1158, A1158)=0),  A1158,
TRUE,  IFERROR(INDEX(rou_table_dates,  MATCH(A1158, rou_table_dates)+1, ), "")
)</f>
        <v/>
      </c>
      <c r="B1159" s="1" t="str" cm="1">
        <f t="array" aca="1" ref="B1159" ca="1">_xlfn.IFS(
AND(E1159="Payment", A1159=$B$2), $AM$14,
E1159="Payment", $AM$15,
E1159="Interest accrual", $AM$18,
E1159="Depreciation", $AM$17,
TRUE, "")</f>
        <v/>
      </c>
      <c r="C1159" s="1" t="str" cm="1">
        <f t="array" aca="1" ref="C1159" ca="1">_xlfn.IFS(
E1159="Payment", $AM$19,
E1159="Interest accrual", $AM$15,
E1159="Depreciation", $AM$16,
TRUE, "")</f>
        <v/>
      </c>
      <c r="D1159" s="1" t="str" cm="1">
        <f t="array" aca="1" ref="D1159" ca="1">_xlfn.IFS(
E1159="Payment", _xlfn.XLOOKUP(A1159, lease_table_dates, lease_table_payments, 0, 0),
E1159="Interest accrual", _xlfn.XLOOKUP(A1159, lease_table_dates, lease_table_interest_accruals, 0, 0),
E1159="Depreciation", _xlfn.XLOOKUP(A1159, rou_table_dates, rou_table_deprs, 0, 0),
TRUE, ""
)</f>
        <v/>
      </c>
      <c r="E1159" s="7" t="str" cm="1">
        <f t="array" aca="1" ref="E1159" ca="1">_xlfn.IFS(
AND(SUMIFS(lease_table_interest_accruals, lease_table_dates, A1159)&gt;0, COUNTIFS($E$14:E1158, "Interest accrual", $A$14:A1158, A1159)=0), "Interest accrual",
AND(SUMIFS(lease_table_payments, lease_table_dates, A1159)&gt;0, COUNTIFS($E$14:E1158, "Payment", $A$14:A1158, A1159)=0), "Payment",
AND(SUMIFS(rou_table_deprs, rou_table_dates, A1159)&gt;0, COUNTIFS($E$14:E1158, "Depreciation", $A$14:A1158, A1159)=0), "Depreciation",
TRUE,  ""
)</f>
        <v/>
      </c>
      <c r="G1159" s="13" t="str" cm="1">
        <f t="array" aca="1" ref="G1159" ca="1">_xlfn.IFS(
AND($B$11="Hə", $B$3="İllik"), Z1159,
AND($B$11="Hə", $B$3="Aylıq"), AA1159,
$B$11="Yox", X1159)</f>
        <v/>
      </c>
      <c r="H1159" s="1" t="str" cm="1">
        <f t="array" aca="1" ref="H1159" ca="1">_xlfn.IFS( G1159="", "",
TRUE, ROUND( H1158+I1159-J1159, 2) )</f>
        <v/>
      </c>
      <c r="I1159" s="1" t="str" cm="1">
        <f t="array" aca="1" ref="I1159" ca="1">_xlfn.IFS(G1159="", "",
G1159=last_payment_date, (J1159-H1158),
 TRUE,  -  (H1158- H1158* (1+$B$6)^ (_xlfn.DAYS(G1159,G1158)/365) )
)</f>
        <v/>
      </c>
      <c r="J1159" s="1" t="str" cm="1">
        <f t="array" aca="1" ref="J1159" ca="1">_xlfn.IFS(G1159="", "",
TRUE, _xlfn.XLOOKUP(G1159,  payment_dates, payments,0,0)
)</f>
        <v/>
      </c>
      <c r="L1159" s="8" t="str" cm="1">
        <f t="array" aca="1" ref="L1159" ca="1">_xlfn.IFS(
AND($B$11="Hə", $B$3="İllik"), AC1159,
AND($B$11="Hə", $B$3="Aylıq"), AD1159,
$B$11="Yox", AB1159)</f>
        <v/>
      </c>
      <c r="M1159" s="1" t="str" cm="1">
        <f t="array" aca="1" ref="M1159" ca="1">_xlfn.IFS( L1159="", "",
(M1158-N1159)&lt;=0.5, 0,
TRUE,  M1158-N1159)</f>
        <v/>
      </c>
      <c r="N1159" s="7" t="str" cm="1">
        <f t="array" aca="1" ref="N1159" ca="1">_xlfn.IFS(
L1159="", "",
TRUE, MIN(M1158, ROUND($M$14/ (last_rou_date - $B$2) * (L1159-L1158), 2) )
)</f>
        <v/>
      </c>
      <c r="P1159" s="59" t="str">
        <f t="shared" ca="1" si="54"/>
        <v/>
      </c>
      <c r="Q1159" s="1" t="str" cm="1">
        <f t="array" aca="1" ref="Q1159" ca="1">_xlfn.IFS(P1159="","",
$B$11="Hə", _xlfn.XLOOKUP(DATE(P1159, 12, 31), rou_table_dates, rou_table_nbvs,0, 0),
TRUE,  MAX(0, ROUND($M$14 - $M$14/ (last_rou_date - $B$2) * (DATE(P1159,12,31) - $B$2), 2) )
)</f>
        <v/>
      </c>
      <c r="R1159" s="1" t="str" cm="1">
        <f t="array" aca="1" ref="R1159" ca="1">_xlfn.IFS(P1159="","",
$B$11="Hə", _xlfn.XLOOKUP(DATE(P1159, 12, 31), lease_table_dates, lease_table_balances,0, 0),
TRUE, IFERROR( XNPV($B$6, IF(payment_dates &gt;DATE(P1159, 12, 31), payments,  0),  IF(payment_dates &gt;DATE(P1159, 12, 31), payment_dates,  DATE(P1159, 12, 31))    ),0)
)</f>
        <v/>
      </c>
      <c r="S1159" s="1" t="str" cm="1">
        <f t="array" aca="1" ref="S1159" ca="1">_xlfn.IFS(P1159="","",
TRUE,  MIN( MIN(Q1158, $M$14), ROUND($M$14/ (last_rou_date - $B$2) * (DATE(P1159,12,31) - MAX($B$2, DATE(P1159-1, 12, 31))), 2) )
)</f>
        <v/>
      </c>
      <c r="T1159" s="7" t="str" cm="1">
        <f t="array" aca="1" ref="T1159" ca="1">_xlfn.IFS(P1159="", "",
ISTEXT(R1158), R1159- (H1159 - SUMIFS( lease_table_payments, lease_table_years, P1159) -$AG$14 ),
AND(ISNUMBER(R1158), R1159&lt;&gt;""),   R1159- (R1158 - SUMIFS( lease_table_payments, lease_table_years, P1159) )
)</f>
        <v/>
      </c>
      <c r="V1159" s="64">
        <f t="shared" si="53"/>
        <v>1146</v>
      </c>
      <c r="W1159" s="51" t="str" cm="1">
        <f t="array" ref="W1159">_xlfn.IFS(
OR(W1158=$B$4, W1158=""),"",
TRUE,W1158+1
)</f>
        <v/>
      </c>
      <c r="X1159" s="51" t="str" cm="1">
        <f t="array" ref="X1159">_xlfn.IFS(X1158="","",
W1159="", "",
AND($B$3="İllik"),DATE(YEAR(X1158)+1,MONTH(X1158),DAY(X1158) ),
AND($B$3="Aylıq", $AH$14="Not end"), EDATE(X1158,1),
AND($B$3="Aylıq", $AH$14="End"), EOMONTH(X1158,1)
)</f>
        <v/>
      </c>
      <c r="Y1159" s="51" t="str" cm="1">
        <f t="array" aca="1" ref="Y1159" ca="1">_xlfn.IFS(
AND($B$7="Dövrün əvvəlində", Y1158&lt;=last_rou_date), DATE(YEAR(Y1158)+1, 12, 31),
AND($B$7="Dövrün sonunda", Y1158&lt;=last_payment_date), DATE(YEAR(Y1158)+1, 12, 31),
TRUE, ""
)</f>
        <v/>
      </c>
      <c r="Z1159" s="75" t="str" cm="1">
        <f t="array" aca="1" ref="Z1159" ca="1">_xlfn.IFS(
AND($AN$14="Not year_end", Z1158&gt;last_payment_date), "",
AND($AN$14="Year_end", Z1158&gt;=last_payment_date), "",
AND($AN$14="Year_end"), DATE(YEAR(Z1158+1), 12, 31),
AND($AN$14="Not year_end", MONTH(Z1158)=12, DAY(Z1158)=31), DATE(YEAR(Z1157)+1, MONTH(Z1157), DAY(Z1157)),
AND($AN$14="Not year_end", OR(MONTH(Z1158)&lt;&gt;12, DAY(Z1158)&lt;&gt;31) ), DATE(YEAR(Z1158), 12, 31)
)</f>
        <v/>
      </c>
      <c r="AA1159" s="75" t="str" cm="1">
        <f t="array" aca="1" ref="AA1159" ca="1">_xlfn.IFS(AA1158="", "",
AND(AA1158=last_payment_date, OR(MONTH(AA1158)&lt;&gt;12, DAY(AA1158)&lt;&gt;31) ), DATE(YEAR(AA1158), 12, 31),
AND(MONTH(AA1158)=12, DAY(AA1158)=31, AA1158&gt;=last_payment_date), "",
AND(MONTH(AA1158)=12, DAY(AA1158)&lt;&gt;31),  EOMONTH(AA1158,0),
AND(MONTH(AA1158)=12, DAY(AA1158)=31, $AH$14="Not end"),  EDATE(AA1157,1),
AND($AH$14="Not end"), EDATE(AA1158, 1),
AND($AH$14="End"), EOMONTH(AA1158, 1)
)</f>
        <v/>
      </c>
      <c r="AB1159" s="75" t="str" cm="1">
        <f t="array" aca="1" ref="AB1159" ca="1">_xlfn.IFS(AB1158="","",
AND(AB1158=last_rou_date), "",
AND($B$3="İllik"),DATE(YEAR(AB1158)+1,MONTH(AB1158),DAY(AB1158) ),
AND($B$3="Aylıq", $AH$14="Not end"), EDATE(AB1158,1),
AND($B$3="Aylıq", $AH$14="End"), EOMONTH(AB1158,1)
)</f>
        <v/>
      </c>
      <c r="AC1159" s="75" t="str" cm="1">
        <f t="array" aca="1" ref="AC1159" ca="1">_xlfn.IFS(
AND($AN$14="Not year_end", AC1158&gt;last_rou_date), "",
AND($AN$14="Year_end", AC1158&gt;=last_rou_date), "",
AND($AN$14="Year_end"), DATE(YEAR(AC1158+1), 12, 31),
AND($AN$14="Not year_end", MONTH(AC1158)=12, DAY(AC1158)=31), DATE(YEAR(AC1157)+1, MONTH(AC1157), DAY(AC1157)),
AND($AN$14="Not year_end", OR(MONTH(AC1158)&lt;&gt;12, DAY(AC1158)&lt;&gt;31) ), DATE(YEAR(AC1158), 12, 31)
)</f>
        <v/>
      </c>
      <c r="AD1159" s="75" t="str" cm="1">
        <f t="array" aca="1" ref="AD1159" ca="1">_xlfn.IFS(AD1158="", "",
AND(AD1158=last_rou_date, OR(MONTH(AD1158)&lt;&gt;12, DAY(AD1158)&lt;&gt;31) ), DATE(YEAR(AD1158), 12, 31),
AND(MONTH(AD1158)=12, DAY(AD1158)=31, AD1158&gt;=last_rou_date), "",
AND(MONTH(AD1158)=12, DAY(AD1158)&lt;&gt;31),  EOMONTH(AD1158,0),
AND(MONTH(AD1158)=12, DAY(AD1158)=31, $AH$14="Not end"),  EDATE(AD1157,1),
AND($AH$14="Not end"), EDATE(AD1158, 1),
AND($AH$14="End"), EOMONTH(AD1158, 1)
)</f>
        <v/>
      </c>
      <c r="AE1159" s="51" t="str" cm="1">
        <f t="array" ref="AE1159">_xlfn.IFS(W1159="", "",
AND(W1159&gt;0, W1159&lt;=$B$4, $C$2="İllik artım, faiz olaraq", $D$2&gt;0, $B$3="İllik"), $B$5*((1+$D$2)^(W1159-1)),
AND(W1159&gt;0, W1159&lt;=$B$4, $C$2="İllik artım, faiz olaraq", $D$2&gt;0, $B$3="Aylıq"), $B$5*((1+$D$2)^ROUNDDOWN((W1159-1)/12,0)),
AND(W1159=1, $C$2="Aşağıdakı kimi dəyişir", ), $B$5,
AND(W1159&gt;1, W1159&lt;=$B$4, $C$2="Aşağıdakı kimi dəyişir"), IFERROR(VLOOKUP(W1159, $C$4:$D$7, 2, FALSE), AE1158),
AND(W1159&gt;0, W1159&lt;=$B$4), $B$5,
TRUE,0 )</f>
        <v/>
      </c>
      <c r="AF1159" s="51" t="str">
        <f t="shared" ca="1" si="52"/>
        <v/>
      </c>
    </row>
    <row r="1160" spans="1:32" x14ac:dyDescent="0.4">
      <c r="A1160" s="13" t="str" cm="1">
        <f t="array" aca="1" ref="A1160" ca="1">_xlfn.IFS(
AND(SUMIFS(lease_table_interest_accruals, lease_table_dates, A1159)&gt;0, COUNTIFS($E$14:E1159, "Interest accrual", $A$14:A1159, A1159)=0),  A1159,
AND(SUMIFS(lease_table_payments, lease_table_dates, A1159)&gt;0, COUNTIFS($E$14:E1159, "Payment", $A$14:A1159, A1159)=0),  A1159,
AND(SUMIFS(rou_table_deprs, rou_table_dates, A1159)&gt;0, COUNTIFS($E$14:E1159, "Depreciation", $A$14:A1159, A1159)=0),  A1159,
TRUE,  IFERROR(INDEX(rou_table_dates,  MATCH(A1159, rou_table_dates)+1, ), "")
)</f>
        <v/>
      </c>
      <c r="B1160" s="1" t="str" cm="1">
        <f t="array" aca="1" ref="B1160" ca="1">_xlfn.IFS(
AND(E1160="Payment", A1160=$B$2), $AM$14,
E1160="Payment", $AM$15,
E1160="Interest accrual", $AM$18,
E1160="Depreciation", $AM$17,
TRUE, "")</f>
        <v/>
      </c>
      <c r="C1160" s="1" t="str" cm="1">
        <f t="array" aca="1" ref="C1160" ca="1">_xlfn.IFS(
E1160="Payment", $AM$19,
E1160="Interest accrual", $AM$15,
E1160="Depreciation", $AM$16,
TRUE, "")</f>
        <v/>
      </c>
      <c r="D1160" s="1" t="str" cm="1">
        <f t="array" aca="1" ref="D1160" ca="1">_xlfn.IFS(
E1160="Payment", _xlfn.XLOOKUP(A1160, lease_table_dates, lease_table_payments, 0, 0),
E1160="Interest accrual", _xlfn.XLOOKUP(A1160, lease_table_dates, lease_table_interest_accruals, 0, 0),
E1160="Depreciation", _xlfn.XLOOKUP(A1160, rou_table_dates, rou_table_deprs, 0, 0),
TRUE, ""
)</f>
        <v/>
      </c>
      <c r="E1160" s="7" t="str" cm="1">
        <f t="array" aca="1" ref="E1160" ca="1">_xlfn.IFS(
AND(SUMIFS(lease_table_interest_accruals, lease_table_dates, A1160)&gt;0, COUNTIFS($E$14:E1159, "Interest accrual", $A$14:A1159, A1160)=0), "Interest accrual",
AND(SUMIFS(lease_table_payments, lease_table_dates, A1160)&gt;0, COUNTIFS($E$14:E1159, "Payment", $A$14:A1159, A1160)=0), "Payment",
AND(SUMIFS(rou_table_deprs, rou_table_dates, A1160)&gt;0, COUNTIFS($E$14:E1159, "Depreciation", $A$14:A1159, A1160)=0), "Depreciation",
TRUE,  ""
)</f>
        <v/>
      </c>
      <c r="G1160" s="13" t="str" cm="1">
        <f t="array" aca="1" ref="G1160" ca="1">_xlfn.IFS(
AND($B$11="Hə", $B$3="İllik"), Z1160,
AND($B$11="Hə", $B$3="Aylıq"), AA1160,
$B$11="Yox", X1160)</f>
        <v/>
      </c>
      <c r="H1160" s="1" t="str" cm="1">
        <f t="array" aca="1" ref="H1160" ca="1">_xlfn.IFS( G1160="", "",
TRUE, ROUND( H1159+I1160-J1160, 2) )</f>
        <v/>
      </c>
      <c r="I1160" s="1" t="str" cm="1">
        <f t="array" aca="1" ref="I1160" ca="1">_xlfn.IFS(G1160="", "",
G1160=last_payment_date, (J1160-H1159),
 TRUE,  -  (H1159- H1159* (1+$B$6)^ (_xlfn.DAYS(G1160,G1159)/365) )
)</f>
        <v/>
      </c>
      <c r="J1160" s="1" t="str" cm="1">
        <f t="array" aca="1" ref="J1160" ca="1">_xlfn.IFS(G1160="", "",
TRUE, _xlfn.XLOOKUP(G1160,  payment_dates, payments,0,0)
)</f>
        <v/>
      </c>
      <c r="L1160" s="8" t="str" cm="1">
        <f t="array" aca="1" ref="L1160" ca="1">_xlfn.IFS(
AND($B$11="Hə", $B$3="İllik"), AC1160,
AND($B$11="Hə", $B$3="Aylıq"), AD1160,
$B$11="Yox", AB1160)</f>
        <v/>
      </c>
      <c r="M1160" s="1" t="str" cm="1">
        <f t="array" aca="1" ref="M1160" ca="1">_xlfn.IFS( L1160="", "",
(M1159-N1160)&lt;=0.5, 0,
TRUE,  M1159-N1160)</f>
        <v/>
      </c>
      <c r="N1160" s="7" t="str" cm="1">
        <f t="array" aca="1" ref="N1160" ca="1">_xlfn.IFS(
L1160="", "",
TRUE, MIN(M1159, ROUND($M$14/ (last_rou_date - $B$2) * (L1160-L1159), 2) )
)</f>
        <v/>
      </c>
      <c r="P1160" s="59" t="str">
        <f t="shared" ca="1" si="54"/>
        <v/>
      </c>
      <c r="Q1160" s="1" t="str" cm="1">
        <f t="array" aca="1" ref="Q1160" ca="1">_xlfn.IFS(P1160="","",
$B$11="Hə", _xlfn.XLOOKUP(DATE(P1160, 12, 31), rou_table_dates, rou_table_nbvs,0, 0),
TRUE,  MAX(0, ROUND($M$14 - $M$14/ (last_rou_date - $B$2) * (DATE(P1160,12,31) - $B$2), 2) )
)</f>
        <v/>
      </c>
      <c r="R1160" s="1" t="str" cm="1">
        <f t="array" aca="1" ref="R1160" ca="1">_xlfn.IFS(P1160="","",
$B$11="Hə", _xlfn.XLOOKUP(DATE(P1160, 12, 31), lease_table_dates, lease_table_balances,0, 0),
TRUE, IFERROR( XNPV($B$6, IF(payment_dates &gt;DATE(P1160, 12, 31), payments,  0),  IF(payment_dates &gt;DATE(P1160, 12, 31), payment_dates,  DATE(P1160, 12, 31))    ),0)
)</f>
        <v/>
      </c>
      <c r="S1160" s="1" t="str" cm="1">
        <f t="array" aca="1" ref="S1160" ca="1">_xlfn.IFS(P1160="","",
TRUE,  MIN( MIN(Q1159, $M$14), ROUND($M$14/ (last_rou_date - $B$2) * (DATE(P1160,12,31) - MAX($B$2, DATE(P1160-1, 12, 31))), 2) )
)</f>
        <v/>
      </c>
      <c r="T1160" s="7" t="str" cm="1">
        <f t="array" aca="1" ref="T1160" ca="1">_xlfn.IFS(P1160="", "",
ISTEXT(R1159), R1160- (H1160 - SUMIFS( lease_table_payments, lease_table_years, P1160) -$AG$14 ),
AND(ISNUMBER(R1159), R1160&lt;&gt;""),   R1160- (R1159 - SUMIFS( lease_table_payments, lease_table_years, P1160) )
)</f>
        <v/>
      </c>
      <c r="V1160" s="64">
        <f t="shared" si="53"/>
        <v>1147</v>
      </c>
      <c r="W1160" s="51" t="str" cm="1">
        <f t="array" ref="W1160">_xlfn.IFS(
OR(W1159=$B$4, W1159=""),"",
TRUE,W1159+1
)</f>
        <v/>
      </c>
      <c r="X1160" s="51" t="str" cm="1">
        <f t="array" ref="X1160">_xlfn.IFS(X1159="","",
W1160="", "",
AND($B$3="İllik"),DATE(YEAR(X1159)+1,MONTH(X1159),DAY(X1159) ),
AND($B$3="Aylıq", $AH$14="Not end"), EDATE(X1159,1),
AND($B$3="Aylıq", $AH$14="End"), EOMONTH(X1159,1)
)</f>
        <v/>
      </c>
      <c r="Y1160" s="51" t="str" cm="1">
        <f t="array" aca="1" ref="Y1160" ca="1">_xlfn.IFS(
AND($B$7="Dövrün əvvəlində", Y1159&lt;=last_rou_date), DATE(YEAR(Y1159)+1, 12, 31),
AND($B$7="Dövrün sonunda", Y1159&lt;=last_payment_date), DATE(YEAR(Y1159)+1, 12, 31),
TRUE, ""
)</f>
        <v/>
      </c>
      <c r="Z1160" s="75" t="str" cm="1">
        <f t="array" aca="1" ref="Z1160" ca="1">_xlfn.IFS(
AND($AN$14="Not year_end", Z1159&gt;last_payment_date), "",
AND($AN$14="Year_end", Z1159&gt;=last_payment_date), "",
AND($AN$14="Year_end"), DATE(YEAR(Z1159+1), 12, 31),
AND($AN$14="Not year_end", MONTH(Z1159)=12, DAY(Z1159)=31), DATE(YEAR(Z1158)+1, MONTH(Z1158), DAY(Z1158)),
AND($AN$14="Not year_end", OR(MONTH(Z1159)&lt;&gt;12, DAY(Z1159)&lt;&gt;31) ), DATE(YEAR(Z1159), 12, 31)
)</f>
        <v/>
      </c>
      <c r="AA1160" s="75" t="str" cm="1">
        <f t="array" aca="1" ref="AA1160" ca="1">_xlfn.IFS(AA1159="", "",
AND(AA1159=last_payment_date, OR(MONTH(AA1159)&lt;&gt;12, DAY(AA1159)&lt;&gt;31) ), DATE(YEAR(AA1159), 12, 31),
AND(MONTH(AA1159)=12, DAY(AA1159)=31, AA1159&gt;=last_payment_date), "",
AND(MONTH(AA1159)=12, DAY(AA1159)&lt;&gt;31),  EOMONTH(AA1159,0),
AND(MONTH(AA1159)=12, DAY(AA1159)=31, $AH$14="Not end"),  EDATE(AA1158,1),
AND($AH$14="Not end"), EDATE(AA1159, 1),
AND($AH$14="End"), EOMONTH(AA1159, 1)
)</f>
        <v/>
      </c>
      <c r="AB1160" s="75" t="str" cm="1">
        <f t="array" aca="1" ref="AB1160" ca="1">_xlfn.IFS(AB1159="","",
AND(AB1159=last_rou_date), "",
AND($B$3="İllik"),DATE(YEAR(AB1159)+1,MONTH(AB1159),DAY(AB1159) ),
AND($B$3="Aylıq", $AH$14="Not end"), EDATE(AB1159,1),
AND($B$3="Aylıq", $AH$14="End"), EOMONTH(AB1159,1)
)</f>
        <v/>
      </c>
      <c r="AC1160" s="75" t="str" cm="1">
        <f t="array" aca="1" ref="AC1160" ca="1">_xlfn.IFS(
AND($AN$14="Not year_end", AC1159&gt;last_rou_date), "",
AND($AN$14="Year_end", AC1159&gt;=last_rou_date), "",
AND($AN$14="Year_end"), DATE(YEAR(AC1159+1), 12, 31),
AND($AN$14="Not year_end", MONTH(AC1159)=12, DAY(AC1159)=31), DATE(YEAR(AC1158)+1, MONTH(AC1158), DAY(AC1158)),
AND($AN$14="Not year_end", OR(MONTH(AC1159)&lt;&gt;12, DAY(AC1159)&lt;&gt;31) ), DATE(YEAR(AC1159), 12, 31)
)</f>
        <v/>
      </c>
      <c r="AD1160" s="75" t="str" cm="1">
        <f t="array" aca="1" ref="AD1160" ca="1">_xlfn.IFS(AD1159="", "",
AND(AD1159=last_rou_date, OR(MONTH(AD1159)&lt;&gt;12, DAY(AD1159)&lt;&gt;31) ), DATE(YEAR(AD1159), 12, 31),
AND(MONTH(AD1159)=12, DAY(AD1159)=31, AD1159&gt;=last_rou_date), "",
AND(MONTH(AD1159)=12, DAY(AD1159)&lt;&gt;31),  EOMONTH(AD1159,0),
AND(MONTH(AD1159)=12, DAY(AD1159)=31, $AH$14="Not end"),  EDATE(AD1158,1),
AND($AH$14="Not end"), EDATE(AD1159, 1),
AND($AH$14="End"), EOMONTH(AD1159, 1)
)</f>
        <v/>
      </c>
      <c r="AE1160" s="51" t="str" cm="1">
        <f t="array" ref="AE1160">_xlfn.IFS(W1160="", "",
AND(W1160&gt;0, W1160&lt;=$B$4, $C$2="İllik artım, faiz olaraq", $D$2&gt;0, $B$3="İllik"), $B$5*((1+$D$2)^(W1160-1)),
AND(W1160&gt;0, W1160&lt;=$B$4, $C$2="İllik artım, faiz olaraq", $D$2&gt;0, $B$3="Aylıq"), $B$5*((1+$D$2)^ROUNDDOWN((W1160-1)/12,0)),
AND(W1160=1, $C$2="Aşağıdakı kimi dəyişir", ), $B$5,
AND(W1160&gt;1, W1160&lt;=$B$4, $C$2="Aşağıdakı kimi dəyişir"), IFERROR(VLOOKUP(W1160, $C$4:$D$7, 2, FALSE), AE1159),
AND(W1160&gt;0, W1160&lt;=$B$4), $B$5,
TRUE,0 )</f>
        <v/>
      </c>
      <c r="AF1160" s="51" t="str">
        <f t="shared" ca="1" si="52"/>
        <v/>
      </c>
    </row>
    <row r="1161" spans="1:32" x14ac:dyDescent="0.4">
      <c r="A1161" s="13" t="str" cm="1">
        <f t="array" aca="1" ref="A1161" ca="1">_xlfn.IFS(
AND(SUMIFS(lease_table_interest_accruals, lease_table_dates, A1160)&gt;0, COUNTIFS($E$14:E1160, "Interest accrual", $A$14:A1160, A1160)=0),  A1160,
AND(SUMIFS(lease_table_payments, lease_table_dates, A1160)&gt;0, COUNTIFS($E$14:E1160, "Payment", $A$14:A1160, A1160)=0),  A1160,
AND(SUMIFS(rou_table_deprs, rou_table_dates, A1160)&gt;0, COUNTIFS($E$14:E1160, "Depreciation", $A$14:A1160, A1160)=0),  A1160,
TRUE,  IFERROR(INDEX(rou_table_dates,  MATCH(A1160, rou_table_dates)+1, ), "")
)</f>
        <v/>
      </c>
      <c r="B1161" s="1" t="str" cm="1">
        <f t="array" aca="1" ref="B1161" ca="1">_xlfn.IFS(
AND(E1161="Payment", A1161=$B$2), $AM$14,
E1161="Payment", $AM$15,
E1161="Interest accrual", $AM$18,
E1161="Depreciation", $AM$17,
TRUE, "")</f>
        <v/>
      </c>
      <c r="C1161" s="1" t="str" cm="1">
        <f t="array" aca="1" ref="C1161" ca="1">_xlfn.IFS(
E1161="Payment", $AM$19,
E1161="Interest accrual", $AM$15,
E1161="Depreciation", $AM$16,
TRUE, "")</f>
        <v/>
      </c>
      <c r="D1161" s="1" t="str" cm="1">
        <f t="array" aca="1" ref="D1161" ca="1">_xlfn.IFS(
E1161="Payment", _xlfn.XLOOKUP(A1161, lease_table_dates, lease_table_payments, 0, 0),
E1161="Interest accrual", _xlfn.XLOOKUP(A1161, lease_table_dates, lease_table_interest_accruals, 0, 0),
E1161="Depreciation", _xlfn.XLOOKUP(A1161, rou_table_dates, rou_table_deprs, 0, 0),
TRUE, ""
)</f>
        <v/>
      </c>
      <c r="E1161" s="7" t="str" cm="1">
        <f t="array" aca="1" ref="E1161" ca="1">_xlfn.IFS(
AND(SUMIFS(lease_table_interest_accruals, lease_table_dates, A1161)&gt;0, COUNTIFS($E$14:E1160, "Interest accrual", $A$14:A1160, A1161)=0), "Interest accrual",
AND(SUMIFS(lease_table_payments, lease_table_dates, A1161)&gt;0, COUNTIFS($E$14:E1160, "Payment", $A$14:A1160, A1161)=0), "Payment",
AND(SUMIFS(rou_table_deprs, rou_table_dates, A1161)&gt;0, COUNTIFS($E$14:E1160, "Depreciation", $A$14:A1160, A1161)=0), "Depreciation",
TRUE,  ""
)</f>
        <v/>
      </c>
      <c r="G1161" s="13" t="str" cm="1">
        <f t="array" aca="1" ref="G1161" ca="1">_xlfn.IFS(
AND($B$11="Hə", $B$3="İllik"), Z1161,
AND($B$11="Hə", $B$3="Aylıq"), AA1161,
$B$11="Yox", X1161)</f>
        <v/>
      </c>
      <c r="H1161" s="1" t="str" cm="1">
        <f t="array" aca="1" ref="H1161" ca="1">_xlfn.IFS( G1161="", "",
TRUE, ROUND( H1160+I1161-J1161, 2) )</f>
        <v/>
      </c>
      <c r="I1161" s="1" t="str" cm="1">
        <f t="array" aca="1" ref="I1161" ca="1">_xlfn.IFS(G1161="", "",
G1161=last_payment_date, (J1161-H1160),
 TRUE,  -  (H1160- H1160* (1+$B$6)^ (_xlfn.DAYS(G1161,G1160)/365) )
)</f>
        <v/>
      </c>
      <c r="J1161" s="1" t="str" cm="1">
        <f t="array" aca="1" ref="J1161" ca="1">_xlfn.IFS(G1161="", "",
TRUE, _xlfn.XLOOKUP(G1161,  payment_dates, payments,0,0)
)</f>
        <v/>
      </c>
      <c r="L1161" s="8" t="str" cm="1">
        <f t="array" aca="1" ref="L1161" ca="1">_xlfn.IFS(
AND($B$11="Hə", $B$3="İllik"), AC1161,
AND($B$11="Hə", $B$3="Aylıq"), AD1161,
$B$11="Yox", AB1161)</f>
        <v/>
      </c>
      <c r="M1161" s="1" t="str" cm="1">
        <f t="array" aca="1" ref="M1161" ca="1">_xlfn.IFS( L1161="", "",
(M1160-N1161)&lt;=0.5, 0,
TRUE,  M1160-N1161)</f>
        <v/>
      </c>
      <c r="N1161" s="7" t="str" cm="1">
        <f t="array" aca="1" ref="N1161" ca="1">_xlfn.IFS(
L1161="", "",
TRUE, MIN(M1160, ROUND($M$14/ (last_rou_date - $B$2) * (L1161-L1160), 2) )
)</f>
        <v/>
      </c>
      <c r="P1161" s="59" t="str">
        <f t="shared" ca="1" si="54"/>
        <v/>
      </c>
      <c r="Q1161" s="1" t="str" cm="1">
        <f t="array" aca="1" ref="Q1161" ca="1">_xlfn.IFS(P1161="","",
$B$11="Hə", _xlfn.XLOOKUP(DATE(P1161, 12, 31), rou_table_dates, rou_table_nbvs,0, 0),
TRUE,  MAX(0, ROUND($M$14 - $M$14/ (last_rou_date - $B$2) * (DATE(P1161,12,31) - $B$2), 2) )
)</f>
        <v/>
      </c>
      <c r="R1161" s="1" t="str" cm="1">
        <f t="array" aca="1" ref="R1161" ca="1">_xlfn.IFS(P1161="","",
$B$11="Hə", _xlfn.XLOOKUP(DATE(P1161, 12, 31), lease_table_dates, lease_table_balances,0, 0),
TRUE, IFERROR( XNPV($B$6, IF(payment_dates &gt;DATE(P1161, 12, 31), payments,  0),  IF(payment_dates &gt;DATE(P1161, 12, 31), payment_dates,  DATE(P1161, 12, 31))    ),0)
)</f>
        <v/>
      </c>
      <c r="S1161" s="1" t="str" cm="1">
        <f t="array" aca="1" ref="S1161" ca="1">_xlfn.IFS(P1161="","",
TRUE,  MIN( MIN(Q1160, $M$14), ROUND($M$14/ (last_rou_date - $B$2) * (DATE(P1161,12,31) - MAX($B$2, DATE(P1161-1, 12, 31))), 2) )
)</f>
        <v/>
      </c>
      <c r="T1161" s="7" t="str" cm="1">
        <f t="array" aca="1" ref="T1161" ca="1">_xlfn.IFS(P1161="", "",
ISTEXT(R1160), R1161- (H1161 - SUMIFS( lease_table_payments, lease_table_years, P1161) -$AG$14 ),
AND(ISNUMBER(R1160), R1161&lt;&gt;""),   R1161- (R1160 - SUMIFS( lease_table_payments, lease_table_years, P1161) )
)</f>
        <v/>
      </c>
      <c r="V1161" s="64">
        <f t="shared" si="53"/>
        <v>1148</v>
      </c>
      <c r="W1161" s="51" t="str" cm="1">
        <f t="array" ref="W1161">_xlfn.IFS(
OR(W1160=$B$4, W1160=""),"",
TRUE,W1160+1
)</f>
        <v/>
      </c>
      <c r="X1161" s="51" t="str" cm="1">
        <f t="array" ref="X1161">_xlfn.IFS(X1160="","",
W1161="", "",
AND($B$3="İllik"),DATE(YEAR(X1160)+1,MONTH(X1160),DAY(X1160) ),
AND($B$3="Aylıq", $AH$14="Not end"), EDATE(X1160,1),
AND($B$3="Aylıq", $AH$14="End"), EOMONTH(X1160,1)
)</f>
        <v/>
      </c>
      <c r="Y1161" s="51" t="str" cm="1">
        <f t="array" aca="1" ref="Y1161" ca="1">_xlfn.IFS(
AND($B$7="Dövrün əvvəlində", Y1160&lt;=last_rou_date), DATE(YEAR(Y1160)+1, 12, 31),
AND($B$7="Dövrün sonunda", Y1160&lt;=last_payment_date), DATE(YEAR(Y1160)+1, 12, 31),
TRUE, ""
)</f>
        <v/>
      </c>
      <c r="Z1161" s="75" t="str" cm="1">
        <f t="array" aca="1" ref="Z1161" ca="1">_xlfn.IFS(
AND($AN$14="Not year_end", Z1160&gt;last_payment_date), "",
AND($AN$14="Year_end", Z1160&gt;=last_payment_date), "",
AND($AN$14="Year_end"), DATE(YEAR(Z1160+1), 12, 31),
AND($AN$14="Not year_end", MONTH(Z1160)=12, DAY(Z1160)=31), DATE(YEAR(Z1159)+1, MONTH(Z1159), DAY(Z1159)),
AND($AN$14="Not year_end", OR(MONTH(Z1160)&lt;&gt;12, DAY(Z1160)&lt;&gt;31) ), DATE(YEAR(Z1160), 12, 31)
)</f>
        <v/>
      </c>
      <c r="AA1161" s="75" t="str" cm="1">
        <f t="array" aca="1" ref="AA1161" ca="1">_xlfn.IFS(AA1160="", "",
AND(AA1160=last_payment_date, OR(MONTH(AA1160)&lt;&gt;12, DAY(AA1160)&lt;&gt;31) ), DATE(YEAR(AA1160), 12, 31),
AND(MONTH(AA1160)=12, DAY(AA1160)=31, AA1160&gt;=last_payment_date), "",
AND(MONTH(AA1160)=12, DAY(AA1160)&lt;&gt;31),  EOMONTH(AA1160,0),
AND(MONTH(AA1160)=12, DAY(AA1160)=31, $AH$14="Not end"),  EDATE(AA1159,1),
AND($AH$14="Not end"), EDATE(AA1160, 1),
AND($AH$14="End"), EOMONTH(AA1160, 1)
)</f>
        <v/>
      </c>
      <c r="AB1161" s="75" t="str" cm="1">
        <f t="array" aca="1" ref="AB1161" ca="1">_xlfn.IFS(AB1160="","",
AND(AB1160=last_rou_date), "",
AND($B$3="İllik"),DATE(YEAR(AB1160)+1,MONTH(AB1160),DAY(AB1160) ),
AND($B$3="Aylıq", $AH$14="Not end"), EDATE(AB1160,1),
AND($B$3="Aylıq", $AH$14="End"), EOMONTH(AB1160,1)
)</f>
        <v/>
      </c>
      <c r="AC1161" s="75" t="str" cm="1">
        <f t="array" aca="1" ref="AC1161" ca="1">_xlfn.IFS(
AND($AN$14="Not year_end", AC1160&gt;last_rou_date), "",
AND($AN$14="Year_end", AC1160&gt;=last_rou_date), "",
AND($AN$14="Year_end"), DATE(YEAR(AC1160+1), 12, 31),
AND($AN$14="Not year_end", MONTH(AC1160)=12, DAY(AC1160)=31), DATE(YEAR(AC1159)+1, MONTH(AC1159), DAY(AC1159)),
AND($AN$14="Not year_end", OR(MONTH(AC1160)&lt;&gt;12, DAY(AC1160)&lt;&gt;31) ), DATE(YEAR(AC1160), 12, 31)
)</f>
        <v/>
      </c>
      <c r="AD1161" s="75" t="str" cm="1">
        <f t="array" aca="1" ref="AD1161" ca="1">_xlfn.IFS(AD1160="", "",
AND(AD1160=last_rou_date, OR(MONTH(AD1160)&lt;&gt;12, DAY(AD1160)&lt;&gt;31) ), DATE(YEAR(AD1160), 12, 31),
AND(MONTH(AD1160)=12, DAY(AD1160)=31, AD1160&gt;=last_rou_date), "",
AND(MONTH(AD1160)=12, DAY(AD1160)&lt;&gt;31),  EOMONTH(AD1160,0),
AND(MONTH(AD1160)=12, DAY(AD1160)=31, $AH$14="Not end"),  EDATE(AD1159,1),
AND($AH$14="Not end"), EDATE(AD1160, 1),
AND($AH$14="End"), EOMONTH(AD1160, 1)
)</f>
        <v/>
      </c>
      <c r="AE1161" s="51" t="str" cm="1">
        <f t="array" ref="AE1161">_xlfn.IFS(W1161="", "",
AND(W1161&gt;0, W1161&lt;=$B$4, $C$2="İllik artım, faiz olaraq", $D$2&gt;0, $B$3="İllik"), $B$5*((1+$D$2)^(W1161-1)),
AND(W1161&gt;0, W1161&lt;=$B$4, $C$2="İllik artım, faiz olaraq", $D$2&gt;0, $B$3="Aylıq"), $B$5*((1+$D$2)^ROUNDDOWN((W1161-1)/12,0)),
AND(W1161=1, $C$2="Aşağıdakı kimi dəyişir", ), $B$5,
AND(W1161&gt;1, W1161&lt;=$B$4, $C$2="Aşağıdakı kimi dəyişir"), IFERROR(VLOOKUP(W1161, $C$4:$D$7, 2, FALSE), AE1160),
AND(W1161&gt;0, W1161&lt;=$B$4), $B$5,
TRUE,0 )</f>
        <v/>
      </c>
      <c r="AF1161" s="51" t="str">
        <f t="shared" ca="1" si="52"/>
        <v/>
      </c>
    </row>
    <row r="1162" spans="1:32" x14ac:dyDescent="0.4">
      <c r="A1162" s="13" t="str" cm="1">
        <f t="array" aca="1" ref="A1162" ca="1">_xlfn.IFS(
AND(SUMIFS(lease_table_interest_accruals, lease_table_dates, A1161)&gt;0, COUNTIFS($E$14:E1161, "Interest accrual", $A$14:A1161, A1161)=0),  A1161,
AND(SUMIFS(lease_table_payments, lease_table_dates, A1161)&gt;0, COUNTIFS($E$14:E1161, "Payment", $A$14:A1161, A1161)=0),  A1161,
AND(SUMIFS(rou_table_deprs, rou_table_dates, A1161)&gt;0, COUNTIFS($E$14:E1161, "Depreciation", $A$14:A1161, A1161)=0),  A1161,
TRUE,  IFERROR(INDEX(rou_table_dates,  MATCH(A1161, rou_table_dates)+1, ), "")
)</f>
        <v/>
      </c>
      <c r="B1162" s="1" t="str" cm="1">
        <f t="array" aca="1" ref="B1162" ca="1">_xlfn.IFS(
AND(E1162="Payment", A1162=$B$2), $AM$14,
E1162="Payment", $AM$15,
E1162="Interest accrual", $AM$18,
E1162="Depreciation", $AM$17,
TRUE, "")</f>
        <v/>
      </c>
      <c r="C1162" s="1" t="str" cm="1">
        <f t="array" aca="1" ref="C1162" ca="1">_xlfn.IFS(
E1162="Payment", $AM$19,
E1162="Interest accrual", $AM$15,
E1162="Depreciation", $AM$16,
TRUE, "")</f>
        <v/>
      </c>
      <c r="D1162" s="1" t="str" cm="1">
        <f t="array" aca="1" ref="D1162" ca="1">_xlfn.IFS(
E1162="Payment", _xlfn.XLOOKUP(A1162, lease_table_dates, lease_table_payments, 0, 0),
E1162="Interest accrual", _xlfn.XLOOKUP(A1162, lease_table_dates, lease_table_interest_accruals, 0, 0),
E1162="Depreciation", _xlfn.XLOOKUP(A1162, rou_table_dates, rou_table_deprs, 0, 0),
TRUE, ""
)</f>
        <v/>
      </c>
      <c r="E1162" s="7" t="str" cm="1">
        <f t="array" aca="1" ref="E1162" ca="1">_xlfn.IFS(
AND(SUMIFS(lease_table_interest_accruals, lease_table_dates, A1162)&gt;0, COUNTIFS($E$14:E1161, "Interest accrual", $A$14:A1161, A1162)=0), "Interest accrual",
AND(SUMIFS(lease_table_payments, lease_table_dates, A1162)&gt;0, COUNTIFS($E$14:E1161, "Payment", $A$14:A1161, A1162)=0), "Payment",
AND(SUMIFS(rou_table_deprs, rou_table_dates, A1162)&gt;0, COUNTIFS($E$14:E1161, "Depreciation", $A$14:A1161, A1162)=0), "Depreciation",
TRUE,  ""
)</f>
        <v/>
      </c>
      <c r="G1162" s="13" t="str" cm="1">
        <f t="array" aca="1" ref="G1162" ca="1">_xlfn.IFS(
AND($B$11="Hə", $B$3="İllik"), Z1162,
AND($B$11="Hə", $B$3="Aylıq"), AA1162,
$B$11="Yox", X1162)</f>
        <v/>
      </c>
      <c r="H1162" s="1" t="str" cm="1">
        <f t="array" aca="1" ref="H1162" ca="1">_xlfn.IFS( G1162="", "",
TRUE, ROUND( H1161+I1162-J1162, 2) )</f>
        <v/>
      </c>
      <c r="I1162" s="1" t="str" cm="1">
        <f t="array" aca="1" ref="I1162" ca="1">_xlfn.IFS(G1162="", "",
G1162=last_payment_date, (J1162-H1161),
 TRUE,  -  (H1161- H1161* (1+$B$6)^ (_xlfn.DAYS(G1162,G1161)/365) )
)</f>
        <v/>
      </c>
      <c r="J1162" s="1" t="str" cm="1">
        <f t="array" aca="1" ref="J1162" ca="1">_xlfn.IFS(G1162="", "",
TRUE, _xlfn.XLOOKUP(G1162,  payment_dates, payments,0,0)
)</f>
        <v/>
      </c>
      <c r="L1162" s="8" t="str" cm="1">
        <f t="array" aca="1" ref="L1162" ca="1">_xlfn.IFS(
AND($B$11="Hə", $B$3="İllik"), AC1162,
AND($B$11="Hə", $B$3="Aylıq"), AD1162,
$B$11="Yox", AB1162)</f>
        <v/>
      </c>
      <c r="M1162" s="1" t="str" cm="1">
        <f t="array" aca="1" ref="M1162" ca="1">_xlfn.IFS( L1162="", "",
(M1161-N1162)&lt;=0.5, 0,
TRUE,  M1161-N1162)</f>
        <v/>
      </c>
      <c r="N1162" s="7" t="str" cm="1">
        <f t="array" aca="1" ref="N1162" ca="1">_xlfn.IFS(
L1162="", "",
TRUE, MIN(M1161, ROUND($M$14/ (last_rou_date - $B$2) * (L1162-L1161), 2) )
)</f>
        <v/>
      </c>
      <c r="P1162" s="59" t="str">
        <f t="shared" ca="1" si="54"/>
        <v/>
      </c>
      <c r="Q1162" s="1" t="str" cm="1">
        <f t="array" aca="1" ref="Q1162" ca="1">_xlfn.IFS(P1162="","",
$B$11="Hə", _xlfn.XLOOKUP(DATE(P1162, 12, 31), rou_table_dates, rou_table_nbvs,0, 0),
TRUE,  MAX(0, ROUND($M$14 - $M$14/ (last_rou_date - $B$2) * (DATE(P1162,12,31) - $B$2), 2) )
)</f>
        <v/>
      </c>
      <c r="R1162" s="1" t="str" cm="1">
        <f t="array" aca="1" ref="R1162" ca="1">_xlfn.IFS(P1162="","",
$B$11="Hə", _xlfn.XLOOKUP(DATE(P1162, 12, 31), lease_table_dates, lease_table_balances,0, 0),
TRUE, IFERROR( XNPV($B$6, IF(payment_dates &gt;DATE(P1162, 12, 31), payments,  0),  IF(payment_dates &gt;DATE(P1162, 12, 31), payment_dates,  DATE(P1162, 12, 31))    ),0)
)</f>
        <v/>
      </c>
      <c r="S1162" s="1" t="str" cm="1">
        <f t="array" aca="1" ref="S1162" ca="1">_xlfn.IFS(P1162="","",
TRUE,  MIN( MIN(Q1161, $M$14), ROUND($M$14/ (last_rou_date - $B$2) * (DATE(P1162,12,31) - MAX($B$2, DATE(P1162-1, 12, 31))), 2) )
)</f>
        <v/>
      </c>
      <c r="T1162" s="7" t="str" cm="1">
        <f t="array" aca="1" ref="T1162" ca="1">_xlfn.IFS(P1162="", "",
ISTEXT(R1161), R1162- (H1162 - SUMIFS( lease_table_payments, lease_table_years, P1162) -$AG$14 ),
AND(ISNUMBER(R1161), R1162&lt;&gt;""),   R1162- (R1161 - SUMIFS( lease_table_payments, lease_table_years, P1162) )
)</f>
        <v/>
      </c>
      <c r="V1162" s="64">
        <f t="shared" si="53"/>
        <v>1149</v>
      </c>
      <c r="W1162" s="51" t="str" cm="1">
        <f t="array" ref="W1162">_xlfn.IFS(
OR(W1161=$B$4, W1161=""),"",
TRUE,W1161+1
)</f>
        <v/>
      </c>
      <c r="X1162" s="51" t="str" cm="1">
        <f t="array" ref="X1162">_xlfn.IFS(X1161="","",
W1162="", "",
AND($B$3="İllik"),DATE(YEAR(X1161)+1,MONTH(X1161),DAY(X1161) ),
AND($B$3="Aylıq", $AH$14="Not end"), EDATE(X1161,1),
AND($B$3="Aylıq", $AH$14="End"), EOMONTH(X1161,1)
)</f>
        <v/>
      </c>
      <c r="Y1162" s="51" t="str" cm="1">
        <f t="array" aca="1" ref="Y1162" ca="1">_xlfn.IFS(
AND($B$7="Dövrün əvvəlində", Y1161&lt;=last_rou_date), DATE(YEAR(Y1161)+1, 12, 31),
AND($B$7="Dövrün sonunda", Y1161&lt;=last_payment_date), DATE(YEAR(Y1161)+1, 12, 31),
TRUE, ""
)</f>
        <v/>
      </c>
      <c r="Z1162" s="75" t="str" cm="1">
        <f t="array" aca="1" ref="Z1162" ca="1">_xlfn.IFS(
AND($AN$14="Not year_end", Z1161&gt;last_payment_date), "",
AND($AN$14="Year_end", Z1161&gt;=last_payment_date), "",
AND($AN$14="Year_end"), DATE(YEAR(Z1161+1), 12, 31),
AND($AN$14="Not year_end", MONTH(Z1161)=12, DAY(Z1161)=31), DATE(YEAR(Z1160)+1, MONTH(Z1160), DAY(Z1160)),
AND($AN$14="Not year_end", OR(MONTH(Z1161)&lt;&gt;12, DAY(Z1161)&lt;&gt;31) ), DATE(YEAR(Z1161), 12, 31)
)</f>
        <v/>
      </c>
      <c r="AA1162" s="75" t="str" cm="1">
        <f t="array" aca="1" ref="AA1162" ca="1">_xlfn.IFS(AA1161="", "",
AND(AA1161=last_payment_date, OR(MONTH(AA1161)&lt;&gt;12, DAY(AA1161)&lt;&gt;31) ), DATE(YEAR(AA1161), 12, 31),
AND(MONTH(AA1161)=12, DAY(AA1161)=31, AA1161&gt;=last_payment_date), "",
AND(MONTH(AA1161)=12, DAY(AA1161)&lt;&gt;31),  EOMONTH(AA1161,0),
AND(MONTH(AA1161)=12, DAY(AA1161)=31, $AH$14="Not end"),  EDATE(AA1160,1),
AND($AH$14="Not end"), EDATE(AA1161, 1),
AND($AH$14="End"), EOMONTH(AA1161, 1)
)</f>
        <v/>
      </c>
      <c r="AB1162" s="75" t="str" cm="1">
        <f t="array" aca="1" ref="AB1162" ca="1">_xlfn.IFS(AB1161="","",
AND(AB1161=last_rou_date), "",
AND($B$3="İllik"),DATE(YEAR(AB1161)+1,MONTH(AB1161),DAY(AB1161) ),
AND($B$3="Aylıq", $AH$14="Not end"), EDATE(AB1161,1),
AND($B$3="Aylıq", $AH$14="End"), EOMONTH(AB1161,1)
)</f>
        <v/>
      </c>
      <c r="AC1162" s="75" t="str" cm="1">
        <f t="array" aca="1" ref="AC1162" ca="1">_xlfn.IFS(
AND($AN$14="Not year_end", AC1161&gt;last_rou_date), "",
AND($AN$14="Year_end", AC1161&gt;=last_rou_date), "",
AND($AN$14="Year_end"), DATE(YEAR(AC1161+1), 12, 31),
AND($AN$14="Not year_end", MONTH(AC1161)=12, DAY(AC1161)=31), DATE(YEAR(AC1160)+1, MONTH(AC1160), DAY(AC1160)),
AND($AN$14="Not year_end", OR(MONTH(AC1161)&lt;&gt;12, DAY(AC1161)&lt;&gt;31) ), DATE(YEAR(AC1161), 12, 31)
)</f>
        <v/>
      </c>
      <c r="AD1162" s="75" t="str" cm="1">
        <f t="array" aca="1" ref="AD1162" ca="1">_xlfn.IFS(AD1161="", "",
AND(AD1161=last_rou_date, OR(MONTH(AD1161)&lt;&gt;12, DAY(AD1161)&lt;&gt;31) ), DATE(YEAR(AD1161), 12, 31),
AND(MONTH(AD1161)=12, DAY(AD1161)=31, AD1161&gt;=last_rou_date), "",
AND(MONTH(AD1161)=12, DAY(AD1161)&lt;&gt;31),  EOMONTH(AD1161,0),
AND(MONTH(AD1161)=12, DAY(AD1161)=31, $AH$14="Not end"),  EDATE(AD1160,1),
AND($AH$14="Not end"), EDATE(AD1161, 1),
AND($AH$14="End"), EOMONTH(AD1161, 1)
)</f>
        <v/>
      </c>
      <c r="AE1162" s="51" t="str" cm="1">
        <f t="array" ref="AE1162">_xlfn.IFS(W1162="", "",
AND(W1162&gt;0, W1162&lt;=$B$4, $C$2="İllik artım, faiz olaraq", $D$2&gt;0, $B$3="İllik"), $B$5*((1+$D$2)^(W1162-1)),
AND(W1162&gt;0, W1162&lt;=$B$4, $C$2="İllik artım, faiz olaraq", $D$2&gt;0, $B$3="Aylıq"), $B$5*((1+$D$2)^ROUNDDOWN((W1162-1)/12,0)),
AND(W1162=1, $C$2="Aşağıdakı kimi dəyişir", ), $B$5,
AND(W1162&gt;1, W1162&lt;=$B$4, $C$2="Aşağıdakı kimi dəyişir"), IFERROR(VLOOKUP(W1162, $C$4:$D$7, 2, FALSE), AE1161),
AND(W1162&gt;0, W1162&lt;=$B$4), $B$5,
TRUE,0 )</f>
        <v/>
      </c>
      <c r="AF1162" s="51" t="str">
        <f t="shared" ca="1" si="52"/>
        <v/>
      </c>
    </row>
    <row r="1163" spans="1:32" x14ac:dyDescent="0.4">
      <c r="A1163" s="13" t="str" cm="1">
        <f t="array" aca="1" ref="A1163" ca="1">_xlfn.IFS(
AND(SUMIFS(lease_table_interest_accruals, lease_table_dates, A1162)&gt;0, COUNTIFS($E$14:E1162, "Interest accrual", $A$14:A1162, A1162)=0),  A1162,
AND(SUMIFS(lease_table_payments, lease_table_dates, A1162)&gt;0, COUNTIFS($E$14:E1162, "Payment", $A$14:A1162, A1162)=0),  A1162,
AND(SUMIFS(rou_table_deprs, rou_table_dates, A1162)&gt;0, COUNTIFS($E$14:E1162, "Depreciation", $A$14:A1162, A1162)=0),  A1162,
TRUE,  IFERROR(INDEX(rou_table_dates,  MATCH(A1162, rou_table_dates)+1, ), "")
)</f>
        <v/>
      </c>
      <c r="B1163" s="1" t="str" cm="1">
        <f t="array" aca="1" ref="B1163" ca="1">_xlfn.IFS(
AND(E1163="Payment", A1163=$B$2), $AM$14,
E1163="Payment", $AM$15,
E1163="Interest accrual", $AM$18,
E1163="Depreciation", $AM$17,
TRUE, "")</f>
        <v/>
      </c>
      <c r="C1163" s="1" t="str" cm="1">
        <f t="array" aca="1" ref="C1163" ca="1">_xlfn.IFS(
E1163="Payment", $AM$19,
E1163="Interest accrual", $AM$15,
E1163="Depreciation", $AM$16,
TRUE, "")</f>
        <v/>
      </c>
      <c r="D1163" s="1" t="str" cm="1">
        <f t="array" aca="1" ref="D1163" ca="1">_xlfn.IFS(
E1163="Payment", _xlfn.XLOOKUP(A1163, lease_table_dates, lease_table_payments, 0, 0),
E1163="Interest accrual", _xlfn.XLOOKUP(A1163, lease_table_dates, lease_table_interest_accruals, 0, 0),
E1163="Depreciation", _xlfn.XLOOKUP(A1163, rou_table_dates, rou_table_deprs, 0, 0),
TRUE, ""
)</f>
        <v/>
      </c>
      <c r="E1163" s="7" t="str" cm="1">
        <f t="array" aca="1" ref="E1163" ca="1">_xlfn.IFS(
AND(SUMIFS(lease_table_interest_accruals, lease_table_dates, A1163)&gt;0, COUNTIFS($E$14:E1162, "Interest accrual", $A$14:A1162, A1163)=0), "Interest accrual",
AND(SUMIFS(lease_table_payments, lease_table_dates, A1163)&gt;0, COUNTIFS($E$14:E1162, "Payment", $A$14:A1162, A1163)=0), "Payment",
AND(SUMIFS(rou_table_deprs, rou_table_dates, A1163)&gt;0, COUNTIFS($E$14:E1162, "Depreciation", $A$14:A1162, A1163)=0), "Depreciation",
TRUE,  ""
)</f>
        <v/>
      </c>
      <c r="G1163" s="13" t="str" cm="1">
        <f t="array" aca="1" ref="G1163" ca="1">_xlfn.IFS(
AND($B$11="Hə", $B$3="İllik"), Z1163,
AND($B$11="Hə", $B$3="Aylıq"), AA1163,
$B$11="Yox", X1163)</f>
        <v/>
      </c>
      <c r="H1163" s="1" t="str" cm="1">
        <f t="array" aca="1" ref="H1163" ca="1">_xlfn.IFS( G1163="", "",
TRUE, ROUND( H1162+I1163-J1163, 2) )</f>
        <v/>
      </c>
      <c r="I1163" s="1" t="str" cm="1">
        <f t="array" aca="1" ref="I1163" ca="1">_xlfn.IFS(G1163="", "",
G1163=last_payment_date, (J1163-H1162),
 TRUE,  -  (H1162- H1162* (1+$B$6)^ (_xlfn.DAYS(G1163,G1162)/365) )
)</f>
        <v/>
      </c>
      <c r="J1163" s="1" t="str" cm="1">
        <f t="array" aca="1" ref="J1163" ca="1">_xlfn.IFS(G1163="", "",
TRUE, _xlfn.XLOOKUP(G1163,  payment_dates, payments,0,0)
)</f>
        <v/>
      </c>
      <c r="L1163" s="8" t="str" cm="1">
        <f t="array" aca="1" ref="L1163" ca="1">_xlfn.IFS(
AND($B$11="Hə", $B$3="İllik"), AC1163,
AND($B$11="Hə", $B$3="Aylıq"), AD1163,
$B$11="Yox", AB1163)</f>
        <v/>
      </c>
      <c r="M1163" s="1" t="str" cm="1">
        <f t="array" aca="1" ref="M1163" ca="1">_xlfn.IFS( L1163="", "",
(M1162-N1163)&lt;=0.5, 0,
TRUE,  M1162-N1163)</f>
        <v/>
      </c>
      <c r="N1163" s="7" t="str" cm="1">
        <f t="array" aca="1" ref="N1163" ca="1">_xlfn.IFS(
L1163="", "",
TRUE, MIN(M1162, ROUND($M$14/ (last_rou_date - $B$2) * (L1163-L1162), 2) )
)</f>
        <v/>
      </c>
      <c r="P1163" s="59" t="str">
        <f t="shared" ca="1" si="54"/>
        <v/>
      </c>
      <c r="Q1163" s="1" t="str" cm="1">
        <f t="array" aca="1" ref="Q1163" ca="1">_xlfn.IFS(P1163="","",
$B$11="Hə", _xlfn.XLOOKUP(DATE(P1163, 12, 31), rou_table_dates, rou_table_nbvs,0, 0),
TRUE,  MAX(0, ROUND($M$14 - $M$14/ (last_rou_date - $B$2) * (DATE(P1163,12,31) - $B$2), 2) )
)</f>
        <v/>
      </c>
      <c r="R1163" s="1" t="str" cm="1">
        <f t="array" aca="1" ref="R1163" ca="1">_xlfn.IFS(P1163="","",
$B$11="Hə", _xlfn.XLOOKUP(DATE(P1163, 12, 31), lease_table_dates, lease_table_balances,0, 0),
TRUE, IFERROR( XNPV($B$6, IF(payment_dates &gt;DATE(P1163, 12, 31), payments,  0),  IF(payment_dates &gt;DATE(P1163, 12, 31), payment_dates,  DATE(P1163, 12, 31))    ),0)
)</f>
        <v/>
      </c>
      <c r="S1163" s="1" t="str" cm="1">
        <f t="array" aca="1" ref="S1163" ca="1">_xlfn.IFS(P1163="","",
TRUE,  MIN( MIN(Q1162, $M$14), ROUND($M$14/ (last_rou_date - $B$2) * (DATE(P1163,12,31) - MAX($B$2, DATE(P1163-1, 12, 31))), 2) )
)</f>
        <v/>
      </c>
      <c r="T1163" s="7" t="str" cm="1">
        <f t="array" aca="1" ref="T1163" ca="1">_xlfn.IFS(P1163="", "",
ISTEXT(R1162), R1163- (H1163 - SUMIFS( lease_table_payments, lease_table_years, P1163) -$AG$14 ),
AND(ISNUMBER(R1162), R1163&lt;&gt;""),   R1163- (R1162 - SUMIFS( lease_table_payments, lease_table_years, P1163) )
)</f>
        <v/>
      </c>
      <c r="V1163" s="64">
        <f t="shared" si="53"/>
        <v>1150</v>
      </c>
      <c r="W1163" s="51" t="str" cm="1">
        <f t="array" ref="W1163">_xlfn.IFS(
OR(W1162=$B$4, W1162=""),"",
TRUE,W1162+1
)</f>
        <v/>
      </c>
      <c r="X1163" s="51" t="str" cm="1">
        <f t="array" ref="X1163">_xlfn.IFS(X1162="","",
W1163="", "",
AND($B$3="İllik"),DATE(YEAR(X1162)+1,MONTH(X1162),DAY(X1162) ),
AND($B$3="Aylıq", $AH$14="Not end"), EDATE(X1162,1),
AND($B$3="Aylıq", $AH$14="End"), EOMONTH(X1162,1)
)</f>
        <v/>
      </c>
      <c r="Y1163" s="51" t="str" cm="1">
        <f t="array" aca="1" ref="Y1163" ca="1">_xlfn.IFS(
AND($B$7="Dövrün əvvəlində", Y1162&lt;=last_rou_date), DATE(YEAR(Y1162)+1, 12, 31),
AND($B$7="Dövrün sonunda", Y1162&lt;=last_payment_date), DATE(YEAR(Y1162)+1, 12, 31),
TRUE, ""
)</f>
        <v/>
      </c>
      <c r="Z1163" s="75" t="str" cm="1">
        <f t="array" aca="1" ref="Z1163" ca="1">_xlfn.IFS(
AND($AN$14="Not year_end", Z1162&gt;last_payment_date), "",
AND($AN$14="Year_end", Z1162&gt;=last_payment_date), "",
AND($AN$14="Year_end"), DATE(YEAR(Z1162+1), 12, 31),
AND($AN$14="Not year_end", MONTH(Z1162)=12, DAY(Z1162)=31), DATE(YEAR(Z1161)+1, MONTH(Z1161), DAY(Z1161)),
AND($AN$14="Not year_end", OR(MONTH(Z1162)&lt;&gt;12, DAY(Z1162)&lt;&gt;31) ), DATE(YEAR(Z1162), 12, 31)
)</f>
        <v/>
      </c>
      <c r="AA1163" s="75" t="str" cm="1">
        <f t="array" aca="1" ref="AA1163" ca="1">_xlfn.IFS(AA1162="", "",
AND(AA1162=last_payment_date, OR(MONTH(AA1162)&lt;&gt;12, DAY(AA1162)&lt;&gt;31) ), DATE(YEAR(AA1162), 12, 31),
AND(MONTH(AA1162)=12, DAY(AA1162)=31, AA1162&gt;=last_payment_date), "",
AND(MONTH(AA1162)=12, DAY(AA1162)&lt;&gt;31),  EOMONTH(AA1162,0),
AND(MONTH(AA1162)=12, DAY(AA1162)=31, $AH$14="Not end"),  EDATE(AA1161,1),
AND($AH$14="Not end"), EDATE(AA1162, 1),
AND($AH$14="End"), EOMONTH(AA1162, 1)
)</f>
        <v/>
      </c>
      <c r="AB1163" s="75" t="str" cm="1">
        <f t="array" aca="1" ref="AB1163" ca="1">_xlfn.IFS(AB1162="","",
AND(AB1162=last_rou_date), "",
AND($B$3="İllik"),DATE(YEAR(AB1162)+1,MONTH(AB1162),DAY(AB1162) ),
AND($B$3="Aylıq", $AH$14="Not end"), EDATE(AB1162,1),
AND($B$3="Aylıq", $AH$14="End"), EOMONTH(AB1162,1)
)</f>
        <v/>
      </c>
      <c r="AC1163" s="75" t="str" cm="1">
        <f t="array" aca="1" ref="AC1163" ca="1">_xlfn.IFS(
AND($AN$14="Not year_end", AC1162&gt;last_rou_date), "",
AND($AN$14="Year_end", AC1162&gt;=last_rou_date), "",
AND($AN$14="Year_end"), DATE(YEAR(AC1162+1), 12, 31),
AND($AN$14="Not year_end", MONTH(AC1162)=12, DAY(AC1162)=31), DATE(YEAR(AC1161)+1, MONTH(AC1161), DAY(AC1161)),
AND($AN$14="Not year_end", OR(MONTH(AC1162)&lt;&gt;12, DAY(AC1162)&lt;&gt;31) ), DATE(YEAR(AC1162), 12, 31)
)</f>
        <v/>
      </c>
      <c r="AD1163" s="75" t="str" cm="1">
        <f t="array" aca="1" ref="AD1163" ca="1">_xlfn.IFS(AD1162="", "",
AND(AD1162=last_rou_date, OR(MONTH(AD1162)&lt;&gt;12, DAY(AD1162)&lt;&gt;31) ), DATE(YEAR(AD1162), 12, 31),
AND(MONTH(AD1162)=12, DAY(AD1162)=31, AD1162&gt;=last_rou_date), "",
AND(MONTH(AD1162)=12, DAY(AD1162)&lt;&gt;31),  EOMONTH(AD1162,0),
AND(MONTH(AD1162)=12, DAY(AD1162)=31, $AH$14="Not end"),  EDATE(AD1161,1),
AND($AH$14="Not end"), EDATE(AD1162, 1),
AND($AH$14="End"), EOMONTH(AD1162, 1)
)</f>
        <v/>
      </c>
      <c r="AE1163" s="51" t="str" cm="1">
        <f t="array" ref="AE1163">_xlfn.IFS(W1163="", "",
AND(W1163&gt;0, W1163&lt;=$B$4, $C$2="İllik artım, faiz olaraq", $D$2&gt;0, $B$3="İllik"), $B$5*((1+$D$2)^(W1163-1)),
AND(W1163&gt;0, W1163&lt;=$B$4, $C$2="İllik artım, faiz olaraq", $D$2&gt;0, $B$3="Aylıq"), $B$5*((1+$D$2)^ROUNDDOWN((W1163-1)/12,0)),
AND(W1163=1, $C$2="Aşağıdakı kimi dəyişir", ), $B$5,
AND(W1163&gt;1, W1163&lt;=$B$4, $C$2="Aşağıdakı kimi dəyişir"), IFERROR(VLOOKUP(W1163, $C$4:$D$7, 2, FALSE), AE1162),
AND(W1163&gt;0, W1163&lt;=$B$4), $B$5,
TRUE,0 )</f>
        <v/>
      </c>
      <c r="AF1163" s="51" t="str">
        <f t="shared" ca="1" si="52"/>
        <v/>
      </c>
    </row>
    <row r="1164" spans="1:32" x14ac:dyDescent="0.4">
      <c r="A1164" s="13" t="str" cm="1">
        <f t="array" aca="1" ref="A1164" ca="1">_xlfn.IFS(
AND(SUMIFS(lease_table_interest_accruals, lease_table_dates, A1163)&gt;0, COUNTIFS($E$14:E1163, "Interest accrual", $A$14:A1163, A1163)=0),  A1163,
AND(SUMIFS(lease_table_payments, lease_table_dates, A1163)&gt;0, COUNTIFS($E$14:E1163, "Payment", $A$14:A1163, A1163)=0),  A1163,
AND(SUMIFS(rou_table_deprs, rou_table_dates, A1163)&gt;0, COUNTIFS($E$14:E1163, "Depreciation", $A$14:A1163, A1163)=0),  A1163,
TRUE,  IFERROR(INDEX(rou_table_dates,  MATCH(A1163, rou_table_dates)+1, ), "")
)</f>
        <v/>
      </c>
      <c r="B1164" s="1" t="str" cm="1">
        <f t="array" aca="1" ref="B1164" ca="1">_xlfn.IFS(
AND(E1164="Payment", A1164=$B$2), $AM$14,
E1164="Payment", $AM$15,
E1164="Interest accrual", $AM$18,
E1164="Depreciation", $AM$17,
TRUE, "")</f>
        <v/>
      </c>
      <c r="C1164" s="1" t="str" cm="1">
        <f t="array" aca="1" ref="C1164" ca="1">_xlfn.IFS(
E1164="Payment", $AM$19,
E1164="Interest accrual", $AM$15,
E1164="Depreciation", $AM$16,
TRUE, "")</f>
        <v/>
      </c>
      <c r="D1164" s="1" t="str" cm="1">
        <f t="array" aca="1" ref="D1164" ca="1">_xlfn.IFS(
E1164="Payment", _xlfn.XLOOKUP(A1164, lease_table_dates, lease_table_payments, 0, 0),
E1164="Interest accrual", _xlfn.XLOOKUP(A1164, lease_table_dates, lease_table_interest_accruals, 0, 0),
E1164="Depreciation", _xlfn.XLOOKUP(A1164, rou_table_dates, rou_table_deprs, 0, 0),
TRUE, ""
)</f>
        <v/>
      </c>
      <c r="E1164" s="7" t="str" cm="1">
        <f t="array" aca="1" ref="E1164" ca="1">_xlfn.IFS(
AND(SUMIFS(lease_table_interest_accruals, lease_table_dates, A1164)&gt;0, COUNTIFS($E$14:E1163, "Interest accrual", $A$14:A1163, A1164)=0), "Interest accrual",
AND(SUMIFS(lease_table_payments, lease_table_dates, A1164)&gt;0, COUNTIFS($E$14:E1163, "Payment", $A$14:A1163, A1164)=0), "Payment",
AND(SUMIFS(rou_table_deprs, rou_table_dates, A1164)&gt;0, COUNTIFS($E$14:E1163, "Depreciation", $A$14:A1163, A1164)=0), "Depreciation",
TRUE,  ""
)</f>
        <v/>
      </c>
      <c r="G1164" s="13" t="str" cm="1">
        <f t="array" aca="1" ref="G1164" ca="1">_xlfn.IFS(
AND($B$11="Hə", $B$3="İllik"), Z1164,
AND($B$11="Hə", $B$3="Aylıq"), AA1164,
$B$11="Yox", X1164)</f>
        <v/>
      </c>
      <c r="H1164" s="1" t="str" cm="1">
        <f t="array" aca="1" ref="H1164" ca="1">_xlfn.IFS( G1164="", "",
TRUE, ROUND( H1163+I1164-J1164, 2) )</f>
        <v/>
      </c>
      <c r="I1164" s="1" t="str" cm="1">
        <f t="array" aca="1" ref="I1164" ca="1">_xlfn.IFS(G1164="", "",
G1164=last_payment_date, (J1164-H1163),
 TRUE,  -  (H1163- H1163* (1+$B$6)^ (_xlfn.DAYS(G1164,G1163)/365) )
)</f>
        <v/>
      </c>
      <c r="J1164" s="1" t="str" cm="1">
        <f t="array" aca="1" ref="J1164" ca="1">_xlfn.IFS(G1164="", "",
TRUE, _xlfn.XLOOKUP(G1164,  payment_dates, payments,0,0)
)</f>
        <v/>
      </c>
      <c r="L1164" s="8" t="str" cm="1">
        <f t="array" aca="1" ref="L1164" ca="1">_xlfn.IFS(
AND($B$11="Hə", $B$3="İllik"), AC1164,
AND($B$11="Hə", $B$3="Aylıq"), AD1164,
$B$11="Yox", AB1164)</f>
        <v/>
      </c>
      <c r="M1164" s="1" t="str" cm="1">
        <f t="array" aca="1" ref="M1164" ca="1">_xlfn.IFS( L1164="", "",
(M1163-N1164)&lt;=0.5, 0,
TRUE,  M1163-N1164)</f>
        <v/>
      </c>
      <c r="N1164" s="7" t="str" cm="1">
        <f t="array" aca="1" ref="N1164" ca="1">_xlfn.IFS(
L1164="", "",
TRUE, MIN(M1163, ROUND($M$14/ (last_rou_date - $B$2) * (L1164-L1163), 2) )
)</f>
        <v/>
      </c>
      <c r="P1164" s="59" t="str">
        <f t="shared" ca="1" si="54"/>
        <v/>
      </c>
      <c r="Q1164" s="1" t="str" cm="1">
        <f t="array" aca="1" ref="Q1164" ca="1">_xlfn.IFS(P1164="","",
$B$11="Hə", _xlfn.XLOOKUP(DATE(P1164, 12, 31), rou_table_dates, rou_table_nbvs,0, 0),
TRUE,  MAX(0, ROUND($M$14 - $M$14/ (last_rou_date - $B$2) * (DATE(P1164,12,31) - $B$2), 2) )
)</f>
        <v/>
      </c>
      <c r="R1164" s="1" t="str" cm="1">
        <f t="array" aca="1" ref="R1164" ca="1">_xlfn.IFS(P1164="","",
$B$11="Hə", _xlfn.XLOOKUP(DATE(P1164, 12, 31), lease_table_dates, lease_table_balances,0, 0),
TRUE, IFERROR( XNPV($B$6, IF(payment_dates &gt;DATE(P1164, 12, 31), payments,  0),  IF(payment_dates &gt;DATE(P1164, 12, 31), payment_dates,  DATE(P1164, 12, 31))    ),0)
)</f>
        <v/>
      </c>
      <c r="S1164" s="1" t="str" cm="1">
        <f t="array" aca="1" ref="S1164" ca="1">_xlfn.IFS(P1164="","",
TRUE,  MIN( MIN(Q1163, $M$14), ROUND($M$14/ (last_rou_date - $B$2) * (DATE(P1164,12,31) - MAX($B$2, DATE(P1164-1, 12, 31))), 2) )
)</f>
        <v/>
      </c>
      <c r="T1164" s="7" t="str" cm="1">
        <f t="array" aca="1" ref="T1164" ca="1">_xlfn.IFS(P1164="", "",
ISTEXT(R1163), R1164- (H1164 - SUMIFS( lease_table_payments, lease_table_years, P1164) -$AG$14 ),
AND(ISNUMBER(R1163), R1164&lt;&gt;""),   R1164- (R1163 - SUMIFS( lease_table_payments, lease_table_years, P1164) )
)</f>
        <v/>
      </c>
      <c r="V1164" s="64">
        <f t="shared" si="53"/>
        <v>1151</v>
      </c>
      <c r="W1164" s="51" t="str" cm="1">
        <f t="array" ref="W1164">_xlfn.IFS(
OR(W1163=$B$4, W1163=""),"",
TRUE,W1163+1
)</f>
        <v/>
      </c>
      <c r="X1164" s="51" t="str" cm="1">
        <f t="array" ref="X1164">_xlfn.IFS(X1163="","",
W1164="", "",
AND($B$3="İllik"),DATE(YEAR(X1163)+1,MONTH(X1163),DAY(X1163) ),
AND($B$3="Aylıq", $AH$14="Not end"), EDATE(X1163,1),
AND($B$3="Aylıq", $AH$14="End"), EOMONTH(X1163,1)
)</f>
        <v/>
      </c>
      <c r="Y1164" s="51" t="str" cm="1">
        <f t="array" aca="1" ref="Y1164" ca="1">_xlfn.IFS(
AND($B$7="Dövrün əvvəlində", Y1163&lt;=last_rou_date), DATE(YEAR(Y1163)+1, 12, 31),
AND($B$7="Dövrün sonunda", Y1163&lt;=last_payment_date), DATE(YEAR(Y1163)+1, 12, 31),
TRUE, ""
)</f>
        <v/>
      </c>
      <c r="Z1164" s="75" t="str" cm="1">
        <f t="array" aca="1" ref="Z1164" ca="1">_xlfn.IFS(
AND($AN$14="Not year_end", Z1163&gt;last_payment_date), "",
AND($AN$14="Year_end", Z1163&gt;=last_payment_date), "",
AND($AN$14="Year_end"), DATE(YEAR(Z1163+1), 12, 31),
AND($AN$14="Not year_end", MONTH(Z1163)=12, DAY(Z1163)=31), DATE(YEAR(Z1162)+1, MONTH(Z1162), DAY(Z1162)),
AND($AN$14="Not year_end", OR(MONTH(Z1163)&lt;&gt;12, DAY(Z1163)&lt;&gt;31) ), DATE(YEAR(Z1163), 12, 31)
)</f>
        <v/>
      </c>
      <c r="AA1164" s="75" t="str" cm="1">
        <f t="array" aca="1" ref="AA1164" ca="1">_xlfn.IFS(AA1163="", "",
AND(AA1163=last_payment_date, OR(MONTH(AA1163)&lt;&gt;12, DAY(AA1163)&lt;&gt;31) ), DATE(YEAR(AA1163), 12, 31),
AND(MONTH(AA1163)=12, DAY(AA1163)=31, AA1163&gt;=last_payment_date), "",
AND(MONTH(AA1163)=12, DAY(AA1163)&lt;&gt;31),  EOMONTH(AA1163,0),
AND(MONTH(AA1163)=12, DAY(AA1163)=31, $AH$14="Not end"),  EDATE(AA1162,1),
AND($AH$14="Not end"), EDATE(AA1163, 1),
AND($AH$14="End"), EOMONTH(AA1163, 1)
)</f>
        <v/>
      </c>
      <c r="AB1164" s="75" t="str" cm="1">
        <f t="array" aca="1" ref="AB1164" ca="1">_xlfn.IFS(AB1163="","",
AND(AB1163=last_rou_date), "",
AND($B$3="İllik"),DATE(YEAR(AB1163)+1,MONTH(AB1163),DAY(AB1163) ),
AND($B$3="Aylıq", $AH$14="Not end"), EDATE(AB1163,1),
AND($B$3="Aylıq", $AH$14="End"), EOMONTH(AB1163,1)
)</f>
        <v/>
      </c>
      <c r="AC1164" s="75" t="str" cm="1">
        <f t="array" aca="1" ref="AC1164" ca="1">_xlfn.IFS(
AND($AN$14="Not year_end", AC1163&gt;last_rou_date), "",
AND($AN$14="Year_end", AC1163&gt;=last_rou_date), "",
AND($AN$14="Year_end"), DATE(YEAR(AC1163+1), 12, 31),
AND($AN$14="Not year_end", MONTH(AC1163)=12, DAY(AC1163)=31), DATE(YEAR(AC1162)+1, MONTH(AC1162), DAY(AC1162)),
AND($AN$14="Not year_end", OR(MONTH(AC1163)&lt;&gt;12, DAY(AC1163)&lt;&gt;31) ), DATE(YEAR(AC1163), 12, 31)
)</f>
        <v/>
      </c>
      <c r="AD1164" s="75" t="str" cm="1">
        <f t="array" aca="1" ref="AD1164" ca="1">_xlfn.IFS(AD1163="", "",
AND(AD1163=last_rou_date, OR(MONTH(AD1163)&lt;&gt;12, DAY(AD1163)&lt;&gt;31) ), DATE(YEAR(AD1163), 12, 31),
AND(MONTH(AD1163)=12, DAY(AD1163)=31, AD1163&gt;=last_rou_date), "",
AND(MONTH(AD1163)=12, DAY(AD1163)&lt;&gt;31),  EOMONTH(AD1163,0),
AND(MONTH(AD1163)=12, DAY(AD1163)=31, $AH$14="Not end"),  EDATE(AD1162,1),
AND($AH$14="Not end"), EDATE(AD1163, 1),
AND($AH$14="End"), EOMONTH(AD1163, 1)
)</f>
        <v/>
      </c>
      <c r="AE1164" s="51" t="str" cm="1">
        <f t="array" ref="AE1164">_xlfn.IFS(W1164="", "",
AND(W1164&gt;0, W1164&lt;=$B$4, $C$2="İllik artım, faiz olaraq", $D$2&gt;0, $B$3="İllik"), $B$5*((1+$D$2)^(W1164-1)),
AND(W1164&gt;0, W1164&lt;=$B$4, $C$2="İllik artım, faiz olaraq", $D$2&gt;0, $B$3="Aylıq"), $B$5*((1+$D$2)^ROUNDDOWN((W1164-1)/12,0)),
AND(W1164=1, $C$2="Aşağıdakı kimi dəyişir", ), $B$5,
AND(W1164&gt;1, W1164&lt;=$B$4, $C$2="Aşağıdakı kimi dəyişir"), IFERROR(VLOOKUP(W1164, $C$4:$D$7, 2, FALSE), AE1163),
AND(W1164&gt;0, W1164&lt;=$B$4), $B$5,
TRUE,0 )</f>
        <v/>
      </c>
      <c r="AF1164" s="51" t="str">
        <f t="shared" ca="1" si="52"/>
        <v/>
      </c>
    </row>
    <row r="1165" spans="1:32" x14ac:dyDescent="0.4">
      <c r="A1165" s="13" t="str" cm="1">
        <f t="array" aca="1" ref="A1165" ca="1">_xlfn.IFS(
AND(SUMIFS(lease_table_interest_accruals, lease_table_dates, A1164)&gt;0, COUNTIFS($E$14:E1164, "Interest accrual", $A$14:A1164, A1164)=0),  A1164,
AND(SUMIFS(lease_table_payments, lease_table_dates, A1164)&gt;0, COUNTIFS($E$14:E1164, "Payment", $A$14:A1164, A1164)=0),  A1164,
AND(SUMIFS(rou_table_deprs, rou_table_dates, A1164)&gt;0, COUNTIFS($E$14:E1164, "Depreciation", $A$14:A1164, A1164)=0),  A1164,
TRUE,  IFERROR(INDEX(rou_table_dates,  MATCH(A1164, rou_table_dates)+1, ), "")
)</f>
        <v/>
      </c>
      <c r="B1165" s="1" t="str" cm="1">
        <f t="array" aca="1" ref="B1165" ca="1">_xlfn.IFS(
AND(E1165="Payment", A1165=$B$2), $AM$14,
E1165="Payment", $AM$15,
E1165="Interest accrual", $AM$18,
E1165="Depreciation", $AM$17,
TRUE, "")</f>
        <v/>
      </c>
      <c r="C1165" s="1" t="str" cm="1">
        <f t="array" aca="1" ref="C1165" ca="1">_xlfn.IFS(
E1165="Payment", $AM$19,
E1165="Interest accrual", $AM$15,
E1165="Depreciation", $AM$16,
TRUE, "")</f>
        <v/>
      </c>
      <c r="D1165" s="1" t="str" cm="1">
        <f t="array" aca="1" ref="D1165" ca="1">_xlfn.IFS(
E1165="Payment", _xlfn.XLOOKUP(A1165, lease_table_dates, lease_table_payments, 0, 0),
E1165="Interest accrual", _xlfn.XLOOKUP(A1165, lease_table_dates, lease_table_interest_accruals, 0, 0),
E1165="Depreciation", _xlfn.XLOOKUP(A1165, rou_table_dates, rou_table_deprs, 0, 0),
TRUE, ""
)</f>
        <v/>
      </c>
      <c r="E1165" s="7" t="str" cm="1">
        <f t="array" aca="1" ref="E1165" ca="1">_xlfn.IFS(
AND(SUMIFS(lease_table_interest_accruals, lease_table_dates, A1165)&gt;0, COUNTIFS($E$14:E1164, "Interest accrual", $A$14:A1164, A1165)=0), "Interest accrual",
AND(SUMIFS(lease_table_payments, lease_table_dates, A1165)&gt;0, COUNTIFS($E$14:E1164, "Payment", $A$14:A1164, A1165)=0), "Payment",
AND(SUMIFS(rou_table_deprs, rou_table_dates, A1165)&gt;0, COUNTIFS($E$14:E1164, "Depreciation", $A$14:A1164, A1165)=0), "Depreciation",
TRUE,  ""
)</f>
        <v/>
      </c>
      <c r="G1165" s="13" t="str" cm="1">
        <f t="array" aca="1" ref="G1165" ca="1">_xlfn.IFS(
AND($B$11="Hə", $B$3="İllik"), Z1165,
AND($B$11="Hə", $B$3="Aylıq"), AA1165,
$B$11="Yox", X1165)</f>
        <v/>
      </c>
      <c r="H1165" s="1" t="str" cm="1">
        <f t="array" aca="1" ref="H1165" ca="1">_xlfn.IFS( G1165="", "",
TRUE, ROUND( H1164+I1165-J1165, 2) )</f>
        <v/>
      </c>
      <c r="I1165" s="1" t="str" cm="1">
        <f t="array" aca="1" ref="I1165" ca="1">_xlfn.IFS(G1165="", "",
G1165=last_payment_date, (J1165-H1164),
 TRUE,  -  (H1164- H1164* (1+$B$6)^ (_xlfn.DAYS(G1165,G1164)/365) )
)</f>
        <v/>
      </c>
      <c r="J1165" s="1" t="str" cm="1">
        <f t="array" aca="1" ref="J1165" ca="1">_xlfn.IFS(G1165="", "",
TRUE, _xlfn.XLOOKUP(G1165,  payment_dates, payments,0,0)
)</f>
        <v/>
      </c>
      <c r="L1165" s="8" t="str" cm="1">
        <f t="array" aca="1" ref="L1165" ca="1">_xlfn.IFS(
AND($B$11="Hə", $B$3="İllik"), AC1165,
AND($B$11="Hə", $B$3="Aylıq"), AD1165,
$B$11="Yox", AB1165)</f>
        <v/>
      </c>
      <c r="M1165" s="1" t="str" cm="1">
        <f t="array" aca="1" ref="M1165" ca="1">_xlfn.IFS( L1165="", "",
(M1164-N1165)&lt;=0.5, 0,
TRUE,  M1164-N1165)</f>
        <v/>
      </c>
      <c r="N1165" s="7" t="str" cm="1">
        <f t="array" aca="1" ref="N1165" ca="1">_xlfn.IFS(
L1165="", "",
TRUE, MIN(M1164, ROUND($M$14/ (last_rou_date - $B$2) * (L1165-L1164), 2) )
)</f>
        <v/>
      </c>
      <c r="P1165" s="59" t="str">
        <f t="shared" ca="1" si="54"/>
        <v/>
      </c>
      <c r="Q1165" s="1" t="str" cm="1">
        <f t="array" aca="1" ref="Q1165" ca="1">_xlfn.IFS(P1165="","",
$B$11="Hə", _xlfn.XLOOKUP(DATE(P1165, 12, 31), rou_table_dates, rou_table_nbvs,0, 0),
TRUE,  MAX(0, ROUND($M$14 - $M$14/ (last_rou_date - $B$2) * (DATE(P1165,12,31) - $B$2), 2) )
)</f>
        <v/>
      </c>
      <c r="R1165" s="1" t="str" cm="1">
        <f t="array" aca="1" ref="R1165" ca="1">_xlfn.IFS(P1165="","",
$B$11="Hə", _xlfn.XLOOKUP(DATE(P1165, 12, 31), lease_table_dates, lease_table_balances,0, 0),
TRUE, IFERROR( XNPV($B$6, IF(payment_dates &gt;DATE(P1165, 12, 31), payments,  0),  IF(payment_dates &gt;DATE(P1165, 12, 31), payment_dates,  DATE(P1165, 12, 31))    ),0)
)</f>
        <v/>
      </c>
      <c r="S1165" s="1" t="str" cm="1">
        <f t="array" aca="1" ref="S1165" ca="1">_xlfn.IFS(P1165="","",
TRUE,  MIN( MIN(Q1164, $M$14), ROUND($M$14/ (last_rou_date - $B$2) * (DATE(P1165,12,31) - MAX($B$2, DATE(P1165-1, 12, 31))), 2) )
)</f>
        <v/>
      </c>
      <c r="T1165" s="7" t="str" cm="1">
        <f t="array" aca="1" ref="T1165" ca="1">_xlfn.IFS(P1165="", "",
ISTEXT(R1164), R1165- (H1165 - SUMIFS( lease_table_payments, lease_table_years, P1165) -$AG$14 ),
AND(ISNUMBER(R1164), R1165&lt;&gt;""),   R1165- (R1164 - SUMIFS( lease_table_payments, lease_table_years, P1165) )
)</f>
        <v/>
      </c>
      <c r="V1165" s="64">
        <f t="shared" si="53"/>
        <v>1152</v>
      </c>
      <c r="W1165" s="51" t="str" cm="1">
        <f t="array" ref="W1165">_xlfn.IFS(
OR(W1164=$B$4, W1164=""),"",
TRUE,W1164+1
)</f>
        <v/>
      </c>
      <c r="X1165" s="51" t="str" cm="1">
        <f t="array" ref="X1165">_xlfn.IFS(X1164="","",
W1165="", "",
AND($B$3="İllik"),DATE(YEAR(X1164)+1,MONTH(X1164),DAY(X1164) ),
AND($B$3="Aylıq", $AH$14="Not end"), EDATE(X1164,1),
AND($B$3="Aylıq", $AH$14="End"), EOMONTH(X1164,1)
)</f>
        <v/>
      </c>
      <c r="Y1165" s="51" t="str" cm="1">
        <f t="array" aca="1" ref="Y1165" ca="1">_xlfn.IFS(
AND($B$7="Dövrün əvvəlində", Y1164&lt;=last_rou_date), DATE(YEAR(Y1164)+1, 12, 31),
AND($B$7="Dövrün sonunda", Y1164&lt;=last_payment_date), DATE(YEAR(Y1164)+1, 12, 31),
TRUE, ""
)</f>
        <v/>
      </c>
      <c r="Z1165" s="75" t="str" cm="1">
        <f t="array" aca="1" ref="Z1165" ca="1">_xlfn.IFS(
AND($AN$14="Not year_end", Z1164&gt;last_payment_date), "",
AND($AN$14="Year_end", Z1164&gt;=last_payment_date), "",
AND($AN$14="Year_end"), DATE(YEAR(Z1164+1), 12, 31),
AND($AN$14="Not year_end", MONTH(Z1164)=12, DAY(Z1164)=31), DATE(YEAR(Z1163)+1, MONTH(Z1163), DAY(Z1163)),
AND($AN$14="Not year_end", OR(MONTH(Z1164)&lt;&gt;12, DAY(Z1164)&lt;&gt;31) ), DATE(YEAR(Z1164), 12, 31)
)</f>
        <v/>
      </c>
      <c r="AA1165" s="75" t="str" cm="1">
        <f t="array" aca="1" ref="AA1165" ca="1">_xlfn.IFS(AA1164="", "",
AND(AA1164=last_payment_date, OR(MONTH(AA1164)&lt;&gt;12, DAY(AA1164)&lt;&gt;31) ), DATE(YEAR(AA1164), 12, 31),
AND(MONTH(AA1164)=12, DAY(AA1164)=31, AA1164&gt;=last_payment_date), "",
AND(MONTH(AA1164)=12, DAY(AA1164)&lt;&gt;31),  EOMONTH(AA1164,0),
AND(MONTH(AA1164)=12, DAY(AA1164)=31, $AH$14="Not end"),  EDATE(AA1163,1),
AND($AH$14="Not end"), EDATE(AA1164, 1),
AND($AH$14="End"), EOMONTH(AA1164, 1)
)</f>
        <v/>
      </c>
      <c r="AB1165" s="75" t="str" cm="1">
        <f t="array" aca="1" ref="AB1165" ca="1">_xlfn.IFS(AB1164="","",
AND(AB1164=last_rou_date), "",
AND($B$3="İllik"),DATE(YEAR(AB1164)+1,MONTH(AB1164),DAY(AB1164) ),
AND($B$3="Aylıq", $AH$14="Not end"), EDATE(AB1164,1),
AND($B$3="Aylıq", $AH$14="End"), EOMONTH(AB1164,1)
)</f>
        <v/>
      </c>
      <c r="AC1165" s="75" t="str" cm="1">
        <f t="array" aca="1" ref="AC1165" ca="1">_xlfn.IFS(
AND($AN$14="Not year_end", AC1164&gt;last_rou_date), "",
AND($AN$14="Year_end", AC1164&gt;=last_rou_date), "",
AND($AN$14="Year_end"), DATE(YEAR(AC1164+1), 12, 31),
AND($AN$14="Not year_end", MONTH(AC1164)=12, DAY(AC1164)=31), DATE(YEAR(AC1163)+1, MONTH(AC1163), DAY(AC1163)),
AND($AN$14="Not year_end", OR(MONTH(AC1164)&lt;&gt;12, DAY(AC1164)&lt;&gt;31) ), DATE(YEAR(AC1164), 12, 31)
)</f>
        <v/>
      </c>
      <c r="AD1165" s="75" t="str" cm="1">
        <f t="array" aca="1" ref="AD1165" ca="1">_xlfn.IFS(AD1164="", "",
AND(AD1164=last_rou_date, OR(MONTH(AD1164)&lt;&gt;12, DAY(AD1164)&lt;&gt;31) ), DATE(YEAR(AD1164), 12, 31),
AND(MONTH(AD1164)=12, DAY(AD1164)=31, AD1164&gt;=last_rou_date), "",
AND(MONTH(AD1164)=12, DAY(AD1164)&lt;&gt;31),  EOMONTH(AD1164,0),
AND(MONTH(AD1164)=12, DAY(AD1164)=31, $AH$14="Not end"),  EDATE(AD1163,1),
AND($AH$14="Not end"), EDATE(AD1164, 1),
AND($AH$14="End"), EOMONTH(AD1164, 1)
)</f>
        <v/>
      </c>
      <c r="AE1165" s="51" t="str" cm="1">
        <f t="array" ref="AE1165">_xlfn.IFS(W1165="", "",
AND(W1165&gt;0, W1165&lt;=$B$4, $C$2="İllik artım, faiz olaraq", $D$2&gt;0, $B$3="İllik"), $B$5*((1+$D$2)^(W1165-1)),
AND(W1165&gt;0, W1165&lt;=$B$4, $C$2="İllik artım, faiz olaraq", $D$2&gt;0, $B$3="Aylıq"), $B$5*((1+$D$2)^ROUNDDOWN((W1165-1)/12,0)),
AND(W1165=1, $C$2="Aşağıdakı kimi dəyişir", ), $B$5,
AND(W1165&gt;1, W1165&lt;=$B$4, $C$2="Aşağıdakı kimi dəyişir"), IFERROR(VLOOKUP(W1165, $C$4:$D$7, 2, FALSE), AE1164),
AND(W1165&gt;0, W1165&lt;=$B$4), $B$5,
TRUE,0 )</f>
        <v/>
      </c>
      <c r="AF1165" s="51" t="str">
        <f t="shared" ca="1" si="52"/>
        <v/>
      </c>
    </row>
    <row r="1166" spans="1:32" x14ac:dyDescent="0.4">
      <c r="A1166" s="13" t="str" cm="1">
        <f t="array" aca="1" ref="A1166" ca="1">_xlfn.IFS(
AND(SUMIFS(lease_table_interest_accruals, lease_table_dates, A1165)&gt;0, COUNTIFS($E$14:E1165, "Interest accrual", $A$14:A1165, A1165)=0),  A1165,
AND(SUMIFS(lease_table_payments, lease_table_dates, A1165)&gt;0, COUNTIFS($E$14:E1165, "Payment", $A$14:A1165, A1165)=0),  A1165,
AND(SUMIFS(rou_table_deprs, rou_table_dates, A1165)&gt;0, COUNTIFS($E$14:E1165, "Depreciation", $A$14:A1165, A1165)=0),  A1165,
TRUE,  IFERROR(INDEX(rou_table_dates,  MATCH(A1165, rou_table_dates)+1, ), "")
)</f>
        <v/>
      </c>
      <c r="B1166" s="1" t="str" cm="1">
        <f t="array" aca="1" ref="B1166" ca="1">_xlfn.IFS(
AND(E1166="Payment", A1166=$B$2), $AM$14,
E1166="Payment", $AM$15,
E1166="Interest accrual", $AM$18,
E1166="Depreciation", $AM$17,
TRUE, "")</f>
        <v/>
      </c>
      <c r="C1166" s="1" t="str" cm="1">
        <f t="array" aca="1" ref="C1166" ca="1">_xlfn.IFS(
E1166="Payment", $AM$19,
E1166="Interest accrual", $AM$15,
E1166="Depreciation", $AM$16,
TRUE, "")</f>
        <v/>
      </c>
      <c r="D1166" s="1" t="str" cm="1">
        <f t="array" aca="1" ref="D1166" ca="1">_xlfn.IFS(
E1166="Payment", _xlfn.XLOOKUP(A1166, lease_table_dates, lease_table_payments, 0, 0),
E1166="Interest accrual", _xlfn.XLOOKUP(A1166, lease_table_dates, lease_table_interest_accruals, 0, 0),
E1166="Depreciation", _xlfn.XLOOKUP(A1166, rou_table_dates, rou_table_deprs, 0, 0),
TRUE, ""
)</f>
        <v/>
      </c>
      <c r="E1166" s="7" t="str" cm="1">
        <f t="array" aca="1" ref="E1166" ca="1">_xlfn.IFS(
AND(SUMIFS(lease_table_interest_accruals, lease_table_dates, A1166)&gt;0, COUNTIFS($E$14:E1165, "Interest accrual", $A$14:A1165, A1166)=0), "Interest accrual",
AND(SUMIFS(lease_table_payments, lease_table_dates, A1166)&gt;0, COUNTIFS($E$14:E1165, "Payment", $A$14:A1165, A1166)=0), "Payment",
AND(SUMIFS(rou_table_deprs, rou_table_dates, A1166)&gt;0, COUNTIFS($E$14:E1165, "Depreciation", $A$14:A1165, A1166)=0), "Depreciation",
TRUE,  ""
)</f>
        <v/>
      </c>
      <c r="G1166" s="13" t="str" cm="1">
        <f t="array" aca="1" ref="G1166" ca="1">_xlfn.IFS(
AND($B$11="Hə", $B$3="İllik"), Z1166,
AND($B$11="Hə", $B$3="Aylıq"), AA1166,
$B$11="Yox", X1166)</f>
        <v/>
      </c>
      <c r="H1166" s="1" t="str" cm="1">
        <f t="array" aca="1" ref="H1166" ca="1">_xlfn.IFS( G1166="", "",
TRUE, ROUND( H1165+I1166-J1166, 2) )</f>
        <v/>
      </c>
      <c r="I1166" s="1" t="str" cm="1">
        <f t="array" aca="1" ref="I1166" ca="1">_xlfn.IFS(G1166="", "",
G1166=last_payment_date, (J1166-H1165),
 TRUE,  -  (H1165- H1165* (1+$B$6)^ (_xlfn.DAYS(G1166,G1165)/365) )
)</f>
        <v/>
      </c>
      <c r="J1166" s="1" t="str" cm="1">
        <f t="array" aca="1" ref="J1166" ca="1">_xlfn.IFS(G1166="", "",
TRUE, _xlfn.XLOOKUP(G1166,  payment_dates, payments,0,0)
)</f>
        <v/>
      </c>
      <c r="L1166" s="8" t="str" cm="1">
        <f t="array" aca="1" ref="L1166" ca="1">_xlfn.IFS(
AND($B$11="Hə", $B$3="İllik"), AC1166,
AND($B$11="Hə", $B$3="Aylıq"), AD1166,
$B$11="Yox", AB1166)</f>
        <v/>
      </c>
      <c r="M1166" s="1" t="str" cm="1">
        <f t="array" aca="1" ref="M1166" ca="1">_xlfn.IFS( L1166="", "",
(M1165-N1166)&lt;=0.5, 0,
TRUE,  M1165-N1166)</f>
        <v/>
      </c>
      <c r="N1166" s="7" t="str" cm="1">
        <f t="array" aca="1" ref="N1166" ca="1">_xlfn.IFS(
L1166="", "",
TRUE, MIN(M1165, ROUND($M$14/ (last_rou_date - $B$2) * (L1166-L1165), 2) )
)</f>
        <v/>
      </c>
      <c r="P1166" s="59" t="str">
        <f t="shared" ca="1" si="54"/>
        <v/>
      </c>
      <c r="Q1166" s="1" t="str" cm="1">
        <f t="array" aca="1" ref="Q1166" ca="1">_xlfn.IFS(P1166="","",
$B$11="Hə", _xlfn.XLOOKUP(DATE(P1166, 12, 31), rou_table_dates, rou_table_nbvs,0, 0),
TRUE,  MAX(0, ROUND($M$14 - $M$14/ (last_rou_date - $B$2) * (DATE(P1166,12,31) - $B$2), 2) )
)</f>
        <v/>
      </c>
      <c r="R1166" s="1" t="str" cm="1">
        <f t="array" aca="1" ref="R1166" ca="1">_xlfn.IFS(P1166="","",
$B$11="Hə", _xlfn.XLOOKUP(DATE(P1166, 12, 31), lease_table_dates, lease_table_balances,0, 0),
TRUE, IFERROR( XNPV($B$6, IF(payment_dates &gt;DATE(P1166, 12, 31), payments,  0),  IF(payment_dates &gt;DATE(P1166, 12, 31), payment_dates,  DATE(P1166, 12, 31))    ),0)
)</f>
        <v/>
      </c>
      <c r="S1166" s="1" t="str" cm="1">
        <f t="array" aca="1" ref="S1166" ca="1">_xlfn.IFS(P1166="","",
TRUE,  MIN( MIN(Q1165, $M$14), ROUND($M$14/ (last_rou_date - $B$2) * (DATE(P1166,12,31) - MAX($B$2, DATE(P1166-1, 12, 31))), 2) )
)</f>
        <v/>
      </c>
      <c r="T1166" s="7" t="str" cm="1">
        <f t="array" aca="1" ref="T1166" ca="1">_xlfn.IFS(P1166="", "",
ISTEXT(R1165), R1166- (H1166 - SUMIFS( lease_table_payments, lease_table_years, P1166) -$AG$14 ),
AND(ISNUMBER(R1165), R1166&lt;&gt;""),   R1166- (R1165 - SUMIFS( lease_table_payments, lease_table_years, P1166) )
)</f>
        <v/>
      </c>
      <c r="V1166" s="64">
        <f t="shared" si="53"/>
        <v>1153</v>
      </c>
      <c r="W1166" s="51" t="str" cm="1">
        <f t="array" ref="W1166">_xlfn.IFS(
OR(W1165=$B$4, W1165=""),"",
TRUE,W1165+1
)</f>
        <v/>
      </c>
      <c r="X1166" s="51" t="str" cm="1">
        <f t="array" ref="X1166">_xlfn.IFS(X1165="","",
W1166="", "",
AND($B$3="İllik"),DATE(YEAR(X1165)+1,MONTH(X1165),DAY(X1165) ),
AND($B$3="Aylıq", $AH$14="Not end"), EDATE(X1165,1),
AND($B$3="Aylıq", $AH$14="End"), EOMONTH(X1165,1)
)</f>
        <v/>
      </c>
      <c r="Y1166" s="51" t="str" cm="1">
        <f t="array" aca="1" ref="Y1166" ca="1">_xlfn.IFS(
AND($B$7="Dövrün əvvəlində", Y1165&lt;=last_rou_date), DATE(YEAR(Y1165)+1, 12, 31),
AND($B$7="Dövrün sonunda", Y1165&lt;=last_payment_date), DATE(YEAR(Y1165)+1, 12, 31),
TRUE, ""
)</f>
        <v/>
      </c>
      <c r="Z1166" s="75" t="str" cm="1">
        <f t="array" aca="1" ref="Z1166" ca="1">_xlfn.IFS(
AND($AN$14="Not year_end", Z1165&gt;last_payment_date), "",
AND($AN$14="Year_end", Z1165&gt;=last_payment_date), "",
AND($AN$14="Year_end"), DATE(YEAR(Z1165+1), 12, 31),
AND($AN$14="Not year_end", MONTH(Z1165)=12, DAY(Z1165)=31), DATE(YEAR(Z1164)+1, MONTH(Z1164), DAY(Z1164)),
AND($AN$14="Not year_end", OR(MONTH(Z1165)&lt;&gt;12, DAY(Z1165)&lt;&gt;31) ), DATE(YEAR(Z1165), 12, 31)
)</f>
        <v/>
      </c>
      <c r="AA1166" s="75" t="str" cm="1">
        <f t="array" aca="1" ref="AA1166" ca="1">_xlfn.IFS(AA1165="", "",
AND(AA1165=last_payment_date, OR(MONTH(AA1165)&lt;&gt;12, DAY(AA1165)&lt;&gt;31) ), DATE(YEAR(AA1165), 12, 31),
AND(MONTH(AA1165)=12, DAY(AA1165)=31, AA1165&gt;=last_payment_date), "",
AND(MONTH(AA1165)=12, DAY(AA1165)&lt;&gt;31),  EOMONTH(AA1165,0),
AND(MONTH(AA1165)=12, DAY(AA1165)=31, $AH$14="Not end"),  EDATE(AA1164,1),
AND($AH$14="Not end"), EDATE(AA1165, 1),
AND($AH$14="End"), EOMONTH(AA1165, 1)
)</f>
        <v/>
      </c>
      <c r="AB1166" s="75" t="str" cm="1">
        <f t="array" aca="1" ref="AB1166" ca="1">_xlfn.IFS(AB1165="","",
AND(AB1165=last_rou_date), "",
AND($B$3="İllik"),DATE(YEAR(AB1165)+1,MONTH(AB1165),DAY(AB1165) ),
AND($B$3="Aylıq", $AH$14="Not end"), EDATE(AB1165,1),
AND($B$3="Aylıq", $AH$14="End"), EOMONTH(AB1165,1)
)</f>
        <v/>
      </c>
      <c r="AC1166" s="75" t="str" cm="1">
        <f t="array" aca="1" ref="AC1166" ca="1">_xlfn.IFS(
AND($AN$14="Not year_end", AC1165&gt;last_rou_date), "",
AND($AN$14="Year_end", AC1165&gt;=last_rou_date), "",
AND($AN$14="Year_end"), DATE(YEAR(AC1165+1), 12, 31),
AND($AN$14="Not year_end", MONTH(AC1165)=12, DAY(AC1165)=31), DATE(YEAR(AC1164)+1, MONTH(AC1164), DAY(AC1164)),
AND($AN$14="Not year_end", OR(MONTH(AC1165)&lt;&gt;12, DAY(AC1165)&lt;&gt;31) ), DATE(YEAR(AC1165), 12, 31)
)</f>
        <v/>
      </c>
      <c r="AD1166" s="75" t="str" cm="1">
        <f t="array" aca="1" ref="AD1166" ca="1">_xlfn.IFS(AD1165="", "",
AND(AD1165=last_rou_date, OR(MONTH(AD1165)&lt;&gt;12, DAY(AD1165)&lt;&gt;31) ), DATE(YEAR(AD1165), 12, 31),
AND(MONTH(AD1165)=12, DAY(AD1165)=31, AD1165&gt;=last_rou_date), "",
AND(MONTH(AD1165)=12, DAY(AD1165)&lt;&gt;31),  EOMONTH(AD1165,0),
AND(MONTH(AD1165)=12, DAY(AD1165)=31, $AH$14="Not end"),  EDATE(AD1164,1),
AND($AH$14="Not end"), EDATE(AD1165, 1),
AND($AH$14="End"), EOMONTH(AD1165, 1)
)</f>
        <v/>
      </c>
      <c r="AE1166" s="51" t="str" cm="1">
        <f t="array" ref="AE1166">_xlfn.IFS(W1166="", "",
AND(W1166&gt;0, W1166&lt;=$B$4, $C$2="İllik artım, faiz olaraq", $D$2&gt;0, $B$3="İllik"), $B$5*((1+$D$2)^(W1166-1)),
AND(W1166&gt;0, W1166&lt;=$B$4, $C$2="İllik artım, faiz olaraq", $D$2&gt;0, $B$3="Aylıq"), $B$5*((1+$D$2)^ROUNDDOWN((W1166-1)/12,0)),
AND(W1166=1, $C$2="Aşağıdakı kimi dəyişir", ), $B$5,
AND(W1166&gt;1, W1166&lt;=$B$4, $C$2="Aşağıdakı kimi dəyişir"), IFERROR(VLOOKUP(W1166, $C$4:$D$7, 2, FALSE), AE1165),
AND(W1166&gt;0, W1166&lt;=$B$4), $B$5,
TRUE,0 )</f>
        <v/>
      </c>
      <c r="AF1166" s="51" t="str">
        <f t="shared" ca="1" si="52"/>
        <v/>
      </c>
    </row>
    <row r="1167" spans="1:32" x14ac:dyDescent="0.4">
      <c r="A1167" s="13" t="str" cm="1">
        <f t="array" aca="1" ref="A1167" ca="1">_xlfn.IFS(
AND(SUMIFS(lease_table_interest_accruals, lease_table_dates, A1166)&gt;0, COUNTIFS($E$14:E1166, "Interest accrual", $A$14:A1166, A1166)=0),  A1166,
AND(SUMIFS(lease_table_payments, lease_table_dates, A1166)&gt;0, COUNTIFS($E$14:E1166, "Payment", $A$14:A1166, A1166)=0),  A1166,
AND(SUMIFS(rou_table_deprs, rou_table_dates, A1166)&gt;0, COUNTIFS($E$14:E1166, "Depreciation", $A$14:A1166, A1166)=0),  A1166,
TRUE,  IFERROR(INDEX(rou_table_dates,  MATCH(A1166, rou_table_dates)+1, ), "")
)</f>
        <v/>
      </c>
      <c r="B1167" s="1" t="str" cm="1">
        <f t="array" aca="1" ref="B1167" ca="1">_xlfn.IFS(
AND(E1167="Payment", A1167=$B$2), $AM$14,
E1167="Payment", $AM$15,
E1167="Interest accrual", $AM$18,
E1167="Depreciation", $AM$17,
TRUE, "")</f>
        <v/>
      </c>
      <c r="C1167" s="1" t="str" cm="1">
        <f t="array" aca="1" ref="C1167" ca="1">_xlfn.IFS(
E1167="Payment", $AM$19,
E1167="Interest accrual", $AM$15,
E1167="Depreciation", $AM$16,
TRUE, "")</f>
        <v/>
      </c>
      <c r="D1167" s="1" t="str" cm="1">
        <f t="array" aca="1" ref="D1167" ca="1">_xlfn.IFS(
E1167="Payment", _xlfn.XLOOKUP(A1167, lease_table_dates, lease_table_payments, 0, 0),
E1167="Interest accrual", _xlfn.XLOOKUP(A1167, lease_table_dates, lease_table_interest_accruals, 0, 0),
E1167="Depreciation", _xlfn.XLOOKUP(A1167, rou_table_dates, rou_table_deprs, 0, 0),
TRUE, ""
)</f>
        <v/>
      </c>
      <c r="E1167" s="7" t="str" cm="1">
        <f t="array" aca="1" ref="E1167" ca="1">_xlfn.IFS(
AND(SUMIFS(lease_table_interest_accruals, lease_table_dates, A1167)&gt;0, COUNTIFS($E$14:E1166, "Interest accrual", $A$14:A1166, A1167)=0), "Interest accrual",
AND(SUMIFS(lease_table_payments, lease_table_dates, A1167)&gt;0, COUNTIFS($E$14:E1166, "Payment", $A$14:A1166, A1167)=0), "Payment",
AND(SUMIFS(rou_table_deprs, rou_table_dates, A1167)&gt;0, COUNTIFS($E$14:E1166, "Depreciation", $A$14:A1166, A1167)=0), "Depreciation",
TRUE,  ""
)</f>
        <v/>
      </c>
      <c r="G1167" s="13" t="str" cm="1">
        <f t="array" aca="1" ref="G1167" ca="1">_xlfn.IFS(
AND($B$11="Hə", $B$3="İllik"), Z1167,
AND($B$11="Hə", $B$3="Aylıq"), AA1167,
$B$11="Yox", X1167)</f>
        <v/>
      </c>
      <c r="H1167" s="1" t="str" cm="1">
        <f t="array" aca="1" ref="H1167" ca="1">_xlfn.IFS( G1167="", "",
TRUE, ROUND( H1166+I1167-J1167, 2) )</f>
        <v/>
      </c>
      <c r="I1167" s="1" t="str" cm="1">
        <f t="array" aca="1" ref="I1167" ca="1">_xlfn.IFS(G1167="", "",
G1167=last_payment_date, (J1167-H1166),
 TRUE,  -  (H1166- H1166* (1+$B$6)^ (_xlfn.DAYS(G1167,G1166)/365) )
)</f>
        <v/>
      </c>
      <c r="J1167" s="1" t="str" cm="1">
        <f t="array" aca="1" ref="J1167" ca="1">_xlfn.IFS(G1167="", "",
TRUE, _xlfn.XLOOKUP(G1167,  payment_dates, payments,0,0)
)</f>
        <v/>
      </c>
      <c r="L1167" s="8" t="str" cm="1">
        <f t="array" aca="1" ref="L1167" ca="1">_xlfn.IFS(
AND($B$11="Hə", $B$3="İllik"), AC1167,
AND($B$11="Hə", $B$3="Aylıq"), AD1167,
$B$11="Yox", AB1167)</f>
        <v/>
      </c>
      <c r="M1167" s="1" t="str" cm="1">
        <f t="array" aca="1" ref="M1167" ca="1">_xlfn.IFS( L1167="", "",
(M1166-N1167)&lt;=0.5, 0,
TRUE,  M1166-N1167)</f>
        <v/>
      </c>
      <c r="N1167" s="7" t="str" cm="1">
        <f t="array" aca="1" ref="N1167" ca="1">_xlfn.IFS(
L1167="", "",
TRUE, MIN(M1166, ROUND($M$14/ (last_rou_date - $B$2) * (L1167-L1166), 2) )
)</f>
        <v/>
      </c>
      <c r="P1167" s="59" t="str">
        <f t="shared" ca="1" si="54"/>
        <v/>
      </c>
      <c r="Q1167" s="1" t="str" cm="1">
        <f t="array" aca="1" ref="Q1167" ca="1">_xlfn.IFS(P1167="","",
$B$11="Hə", _xlfn.XLOOKUP(DATE(P1167, 12, 31), rou_table_dates, rou_table_nbvs,0, 0),
TRUE,  MAX(0, ROUND($M$14 - $M$14/ (last_rou_date - $B$2) * (DATE(P1167,12,31) - $B$2), 2) )
)</f>
        <v/>
      </c>
      <c r="R1167" s="1" t="str" cm="1">
        <f t="array" aca="1" ref="R1167" ca="1">_xlfn.IFS(P1167="","",
$B$11="Hə", _xlfn.XLOOKUP(DATE(P1167, 12, 31), lease_table_dates, lease_table_balances,0, 0),
TRUE, IFERROR( XNPV($B$6, IF(payment_dates &gt;DATE(P1167, 12, 31), payments,  0),  IF(payment_dates &gt;DATE(P1167, 12, 31), payment_dates,  DATE(P1167, 12, 31))    ),0)
)</f>
        <v/>
      </c>
      <c r="S1167" s="1" t="str" cm="1">
        <f t="array" aca="1" ref="S1167" ca="1">_xlfn.IFS(P1167="","",
TRUE,  MIN( MIN(Q1166, $M$14), ROUND($M$14/ (last_rou_date - $B$2) * (DATE(P1167,12,31) - MAX($B$2, DATE(P1167-1, 12, 31))), 2) )
)</f>
        <v/>
      </c>
      <c r="T1167" s="7" t="str" cm="1">
        <f t="array" aca="1" ref="T1167" ca="1">_xlfn.IFS(P1167="", "",
ISTEXT(R1166), R1167- (H1167 - SUMIFS( lease_table_payments, lease_table_years, P1167) -$AG$14 ),
AND(ISNUMBER(R1166), R1167&lt;&gt;""),   R1167- (R1166 - SUMIFS( lease_table_payments, lease_table_years, P1167) )
)</f>
        <v/>
      </c>
      <c r="V1167" s="64">
        <f t="shared" si="53"/>
        <v>1154</v>
      </c>
      <c r="W1167" s="51" t="str" cm="1">
        <f t="array" ref="W1167">_xlfn.IFS(
OR(W1166=$B$4, W1166=""),"",
TRUE,W1166+1
)</f>
        <v/>
      </c>
      <c r="X1167" s="51" t="str" cm="1">
        <f t="array" ref="X1167">_xlfn.IFS(X1166="","",
W1167="", "",
AND($B$3="İllik"),DATE(YEAR(X1166)+1,MONTH(X1166),DAY(X1166) ),
AND($B$3="Aylıq", $AH$14="Not end"), EDATE(X1166,1),
AND($B$3="Aylıq", $AH$14="End"), EOMONTH(X1166,1)
)</f>
        <v/>
      </c>
      <c r="Y1167" s="51" t="str" cm="1">
        <f t="array" aca="1" ref="Y1167" ca="1">_xlfn.IFS(
AND($B$7="Dövrün əvvəlində", Y1166&lt;=last_rou_date), DATE(YEAR(Y1166)+1, 12, 31),
AND($B$7="Dövrün sonunda", Y1166&lt;=last_payment_date), DATE(YEAR(Y1166)+1, 12, 31),
TRUE, ""
)</f>
        <v/>
      </c>
      <c r="Z1167" s="75" t="str" cm="1">
        <f t="array" aca="1" ref="Z1167" ca="1">_xlfn.IFS(
AND($AN$14="Not year_end", Z1166&gt;last_payment_date), "",
AND($AN$14="Year_end", Z1166&gt;=last_payment_date), "",
AND($AN$14="Year_end"), DATE(YEAR(Z1166+1), 12, 31),
AND($AN$14="Not year_end", MONTH(Z1166)=12, DAY(Z1166)=31), DATE(YEAR(Z1165)+1, MONTH(Z1165), DAY(Z1165)),
AND($AN$14="Not year_end", OR(MONTH(Z1166)&lt;&gt;12, DAY(Z1166)&lt;&gt;31) ), DATE(YEAR(Z1166), 12, 31)
)</f>
        <v/>
      </c>
      <c r="AA1167" s="75" t="str" cm="1">
        <f t="array" aca="1" ref="AA1167" ca="1">_xlfn.IFS(AA1166="", "",
AND(AA1166=last_payment_date, OR(MONTH(AA1166)&lt;&gt;12, DAY(AA1166)&lt;&gt;31) ), DATE(YEAR(AA1166), 12, 31),
AND(MONTH(AA1166)=12, DAY(AA1166)=31, AA1166&gt;=last_payment_date), "",
AND(MONTH(AA1166)=12, DAY(AA1166)&lt;&gt;31),  EOMONTH(AA1166,0),
AND(MONTH(AA1166)=12, DAY(AA1166)=31, $AH$14="Not end"),  EDATE(AA1165,1),
AND($AH$14="Not end"), EDATE(AA1166, 1),
AND($AH$14="End"), EOMONTH(AA1166, 1)
)</f>
        <v/>
      </c>
      <c r="AB1167" s="75" t="str" cm="1">
        <f t="array" aca="1" ref="AB1167" ca="1">_xlfn.IFS(AB1166="","",
AND(AB1166=last_rou_date), "",
AND($B$3="İllik"),DATE(YEAR(AB1166)+1,MONTH(AB1166),DAY(AB1166) ),
AND($B$3="Aylıq", $AH$14="Not end"), EDATE(AB1166,1),
AND($B$3="Aylıq", $AH$14="End"), EOMONTH(AB1166,1)
)</f>
        <v/>
      </c>
      <c r="AC1167" s="75" t="str" cm="1">
        <f t="array" aca="1" ref="AC1167" ca="1">_xlfn.IFS(
AND($AN$14="Not year_end", AC1166&gt;last_rou_date), "",
AND($AN$14="Year_end", AC1166&gt;=last_rou_date), "",
AND($AN$14="Year_end"), DATE(YEAR(AC1166+1), 12, 31),
AND($AN$14="Not year_end", MONTH(AC1166)=12, DAY(AC1166)=31), DATE(YEAR(AC1165)+1, MONTH(AC1165), DAY(AC1165)),
AND($AN$14="Not year_end", OR(MONTH(AC1166)&lt;&gt;12, DAY(AC1166)&lt;&gt;31) ), DATE(YEAR(AC1166), 12, 31)
)</f>
        <v/>
      </c>
      <c r="AD1167" s="75" t="str" cm="1">
        <f t="array" aca="1" ref="AD1167" ca="1">_xlfn.IFS(AD1166="", "",
AND(AD1166=last_rou_date, OR(MONTH(AD1166)&lt;&gt;12, DAY(AD1166)&lt;&gt;31) ), DATE(YEAR(AD1166), 12, 31),
AND(MONTH(AD1166)=12, DAY(AD1166)=31, AD1166&gt;=last_rou_date), "",
AND(MONTH(AD1166)=12, DAY(AD1166)&lt;&gt;31),  EOMONTH(AD1166,0),
AND(MONTH(AD1166)=12, DAY(AD1166)=31, $AH$14="Not end"),  EDATE(AD1165,1),
AND($AH$14="Not end"), EDATE(AD1166, 1),
AND($AH$14="End"), EOMONTH(AD1166, 1)
)</f>
        <v/>
      </c>
      <c r="AE1167" s="51" t="str" cm="1">
        <f t="array" ref="AE1167">_xlfn.IFS(W1167="", "",
AND(W1167&gt;0, W1167&lt;=$B$4, $C$2="İllik artım, faiz olaraq", $D$2&gt;0, $B$3="İllik"), $B$5*((1+$D$2)^(W1167-1)),
AND(W1167&gt;0, W1167&lt;=$B$4, $C$2="İllik artım, faiz olaraq", $D$2&gt;0, $B$3="Aylıq"), $B$5*((1+$D$2)^ROUNDDOWN((W1167-1)/12,0)),
AND(W1167=1, $C$2="Aşağıdakı kimi dəyişir", ), $B$5,
AND(W1167&gt;1, W1167&lt;=$B$4, $C$2="Aşağıdakı kimi dəyişir"), IFERROR(VLOOKUP(W1167, $C$4:$D$7, 2, FALSE), AE1166),
AND(W1167&gt;0, W1167&lt;=$B$4), $B$5,
TRUE,0 )</f>
        <v/>
      </c>
      <c r="AF1167" s="51" t="str">
        <f t="shared" ref="AF1167:AF1230" ca="1" si="55">IF(G1167="","",YEAR(G1167))</f>
        <v/>
      </c>
    </row>
    <row r="1168" spans="1:32" x14ac:dyDescent="0.4">
      <c r="A1168" s="13" t="str" cm="1">
        <f t="array" aca="1" ref="A1168" ca="1">_xlfn.IFS(
AND(SUMIFS(lease_table_interest_accruals, lease_table_dates, A1167)&gt;0, COUNTIFS($E$14:E1167, "Interest accrual", $A$14:A1167, A1167)=0),  A1167,
AND(SUMIFS(lease_table_payments, lease_table_dates, A1167)&gt;0, COUNTIFS($E$14:E1167, "Payment", $A$14:A1167, A1167)=0),  A1167,
AND(SUMIFS(rou_table_deprs, rou_table_dates, A1167)&gt;0, COUNTIFS($E$14:E1167, "Depreciation", $A$14:A1167, A1167)=0),  A1167,
TRUE,  IFERROR(INDEX(rou_table_dates,  MATCH(A1167, rou_table_dates)+1, ), "")
)</f>
        <v/>
      </c>
      <c r="B1168" s="1" t="str" cm="1">
        <f t="array" aca="1" ref="B1168" ca="1">_xlfn.IFS(
AND(E1168="Payment", A1168=$B$2), $AM$14,
E1168="Payment", $AM$15,
E1168="Interest accrual", $AM$18,
E1168="Depreciation", $AM$17,
TRUE, "")</f>
        <v/>
      </c>
      <c r="C1168" s="1" t="str" cm="1">
        <f t="array" aca="1" ref="C1168" ca="1">_xlfn.IFS(
E1168="Payment", $AM$19,
E1168="Interest accrual", $AM$15,
E1168="Depreciation", $AM$16,
TRUE, "")</f>
        <v/>
      </c>
      <c r="D1168" s="1" t="str" cm="1">
        <f t="array" aca="1" ref="D1168" ca="1">_xlfn.IFS(
E1168="Payment", _xlfn.XLOOKUP(A1168, lease_table_dates, lease_table_payments, 0, 0),
E1168="Interest accrual", _xlfn.XLOOKUP(A1168, lease_table_dates, lease_table_interest_accruals, 0, 0),
E1168="Depreciation", _xlfn.XLOOKUP(A1168, rou_table_dates, rou_table_deprs, 0, 0),
TRUE, ""
)</f>
        <v/>
      </c>
      <c r="E1168" s="7" t="str" cm="1">
        <f t="array" aca="1" ref="E1168" ca="1">_xlfn.IFS(
AND(SUMIFS(lease_table_interest_accruals, lease_table_dates, A1168)&gt;0, COUNTIFS($E$14:E1167, "Interest accrual", $A$14:A1167, A1168)=0), "Interest accrual",
AND(SUMIFS(lease_table_payments, lease_table_dates, A1168)&gt;0, COUNTIFS($E$14:E1167, "Payment", $A$14:A1167, A1168)=0), "Payment",
AND(SUMIFS(rou_table_deprs, rou_table_dates, A1168)&gt;0, COUNTIFS($E$14:E1167, "Depreciation", $A$14:A1167, A1168)=0), "Depreciation",
TRUE,  ""
)</f>
        <v/>
      </c>
      <c r="G1168" s="13" t="str" cm="1">
        <f t="array" aca="1" ref="G1168" ca="1">_xlfn.IFS(
AND($B$11="Hə", $B$3="İllik"), Z1168,
AND($B$11="Hə", $B$3="Aylıq"), AA1168,
$B$11="Yox", X1168)</f>
        <v/>
      </c>
      <c r="H1168" s="1" t="str" cm="1">
        <f t="array" aca="1" ref="H1168" ca="1">_xlfn.IFS( G1168="", "",
TRUE, ROUND( H1167+I1168-J1168, 2) )</f>
        <v/>
      </c>
      <c r="I1168" s="1" t="str" cm="1">
        <f t="array" aca="1" ref="I1168" ca="1">_xlfn.IFS(G1168="", "",
G1168=last_payment_date, (J1168-H1167),
 TRUE,  -  (H1167- H1167* (1+$B$6)^ (_xlfn.DAYS(G1168,G1167)/365) )
)</f>
        <v/>
      </c>
      <c r="J1168" s="1" t="str" cm="1">
        <f t="array" aca="1" ref="J1168" ca="1">_xlfn.IFS(G1168="", "",
TRUE, _xlfn.XLOOKUP(G1168,  payment_dates, payments,0,0)
)</f>
        <v/>
      </c>
      <c r="L1168" s="8" t="str" cm="1">
        <f t="array" aca="1" ref="L1168" ca="1">_xlfn.IFS(
AND($B$11="Hə", $B$3="İllik"), AC1168,
AND($B$11="Hə", $B$3="Aylıq"), AD1168,
$B$11="Yox", AB1168)</f>
        <v/>
      </c>
      <c r="M1168" s="1" t="str" cm="1">
        <f t="array" aca="1" ref="M1168" ca="1">_xlfn.IFS( L1168="", "",
(M1167-N1168)&lt;=0.5, 0,
TRUE,  M1167-N1168)</f>
        <v/>
      </c>
      <c r="N1168" s="7" t="str" cm="1">
        <f t="array" aca="1" ref="N1168" ca="1">_xlfn.IFS(
L1168="", "",
TRUE, MIN(M1167, ROUND($M$14/ (last_rou_date - $B$2) * (L1168-L1167), 2) )
)</f>
        <v/>
      </c>
      <c r="P1168" s="59" t="str">
        <f t="shared" ca="1" si="54"/>
        <v/>
      </c>
      <c r="Q1168" s="1" t="str" cm="1">
        <f t="array" aca="1" ref="Q1168" ca="1">_xlfn.IFS(P1168="","",
$B$11="Hə", _xlfn.XLOOKUP(DATE(P1168, 12, 31), rou_table_dates, rou_table_nbvs,0, 0),
TRUE,  MAX(0, ROUND($M$14 - $M$14/ (last_rou_date - $B$2) * (DATE(P1168,12,31) - $B$2), 2) )
)</f>
        <v/>
      </c>
      <c r="R1168" s="1" t="str" cm="1">
        <f t="array" aca="1" ref="R1168" ca="1">_xlfn.IFS(P1168="","",
$B$11="Hə", _xlfn.XLOOKUP(DATE(P1168, 12, 31), lease_table_dates, lease_table_balances,0, 0),
TRUE, IFERROR( XNPV($B$6, IF(payment_dates &gt;DATE(P1168, 12, 31), payments,  0),  IF(payment_dates &gt;DATE(P1168, 12, 31), payment_dates,  DATE(P1168, 12, 31))    ),0)
)</f>
        <v/>
      </c>
      <c r="S1168" s="1" t="str" cm="1">
        <f t="array" aca="1" ref="S1168" ca="1">_xlfn.IFS(P1168="","",
TRUE,  MIN( MIN(Q1167, $M$14), ROUND($M$14/ (last_rou_date - $B$2) * (DATE(P1168,12,31) - MAX($B$2, DATE(P1168-1, 12, 31))), 2) )
)</f>
        <v/>
      </c>
      <c r="T1168" s="7" t="str" cm="1">
        <f t="array" aca="1" ref="T1168" ca="1">_xlfn.IFS(P1168="", "",
ISTEXT(R1167), R1168- (H1168 - SUMIFS( lease_table_payments, lease_table_years, P1168) -$AG$14 ),
AND(ISNUMBER(R1167), R1168&lt;&gt;""),   R1168- (R1167 - SUMIFS( lease_table_payments, lease_table_years, P1168) )
)</f>
        <v/>
      </c>
      <c r="V1168" s="64">
        <f t="shared" ref="V1168:V1231" si="56">V1167+1</f>
        <v>1155</v>
      </c>
      <c r="W1168" s="51" t="str" cm="1">
        <f t="array" ref="W1168">_xlfn.IFS(
OR(W1167=$B$4, W1167=""),"",
TRUE,W1167+1
)</f>
        <v/>
      </c>
      <c r="X1168" s="51" t="str" cm="1">
        <f t="array" ref="X1168">_xlfn.IFS(X1167="","",
W1168="", "",
AND($B$3="İllik"),DATE(YEAR(X1167)+1,MONTH(X1167),DAY(X1167) ),
AND($B$3="Aylıq", $AH$14="Not end"), EDATE(X1167,1),
AND($B$3="Aylıq", $AH$14="End"), EOMONTH(X1167,1)
)</f>
        <v/>
      </c>
      <c r="Y1168" s="51" t="str" cm="1">
        <f t="array" aca="1" ref="Y1168" ca="1">_xlfn.IFS(
AND($B$7="Dövrün əvvəlində", Y1167&lt;=last_rou_date), DATE(YEAR(Y1167)+1, 12, 31),
AND($B$7="Dövrün sonunda", Y1167&lt;=last_payment_date), DATE(YEAR(Y1167)+1, 12, 31),
TRUE, ""
)</f>
        <v/>
      </c>
      <c r="Z1168" s="75" t="str" cm="1">
        <f t="array" aca="1" ref="Z1168" ca="1">_xlfn.IFS(
AND($AN$14="Not year_end", Z1167&gt;last_payment_date), "",
AND($AN$14="Year_end", Z1167&gt;=last_payment_date), "",
AND($AN$14="Year_end"), DATE(YEAR(Z1167+1), 12, 31),
AND($AN$14="Not year_end", MONTH(Z1167)=12, DAY(Z1167)=31), DATE(YEAR(Z1166)+1, MONTH(Z1166), DAY(Z1166)),
AND($AN$14="Not year_end", OR(MONTH(Z1167)&lt;&gt;12, DAY(Z1167)&lt;&gt;31) ), DATE(YEAR(Z1167), 12, 31)
)</f>
        <v/>
      </c>
      <c r="AA1168" s="75" t="str" cm="1">
        <f t="array" aca="1" ref="AA1168" ca="1">_xlfn.IFS(AA1167="", "",
AND(AA1167=last_payment_date, OR(MONTH(AA1167)&lt;&gt;12, DAY(AA1167)&lt;&gt;31) ), DATE(YEAR(AA1167), 12, 31),
AND(MONTH(AA1167)=12, DAY(AA1167)=31, AA1167&gt;=last_payment_date), "",
AND(MONTH(AA1167)=12, DAY(AA1167)&lt;&gt;31),  EOMONTH(AA1167,0),
AND(MONTH(AA1167)=12, DAY(AA1167)=31, $AH$14="Not end"),  EDATE(AA1166,1),
AND($AH$14="Not end"), EDATE(AA1167, 1),
AND($AH$14="End"), EOMONTH(AA1167, 1)
)</f>
        <v/>
      </c>
      <c r="AB1168" s="75" t="str" cm="1">
        <f t="array" aca="1" ref="AB1168" ca="1">_xlfn.IFS(AB1167="","",
AND(AB1167=last_rou_date), "",
AND($B$3="İllik"),DATE(YEAR(AB1167)+1,MONTH(AB1167),DAY(AB1167) ),
AND($B$3="Aylıq", $AH$14="Not end"), EDATE(AB1167,1),
AND($B$3="Aylıq", $AH$14="End"), EOMONTH(AB1167,1)
)</f>
        <v/>
      </c>
      <c r="AC1168" s="75" t="str" cm="1">
        <f t="array" aca="1" ref="AC1168" ca="1">_xlfn.IFS(
AND($AN$14="Not year_end", AC1167&gt;last_rou_date), "",
AND($AN$14="Year_end", AC1167&gt;=last_rou_date), "",
AND($AN$14="Year_end"), DATE(YEAR(AC1167+1), 12, 31),
AND($AN$14="Not year_end", MONTH(AC1167)=12, DAY(AC1167)=31), DATE(YEAR(AC1166)+1, MONTH(AC1166), DAY(AC1166)),
AND($AN$14="Not year_end", OR(MONTH(AC1167)&lt;&gt;12, DAY(AC1167)&lt;&gt;31) ), DATE(YEAR(AC1167), 12, 31)
)</f>
        <v/>
      </c>
      <c r="AD1168" s="75" t="str" cm="1">
        <f t="array" aca="1" ref="AD1168" ca="1">_xlfn.IFS(AD1167="", "",
AND(AD1167=last_rou_date, OR(MONTH(AD1167)&lt;&gt;12, DAY(AD1167)&lt;&gt;31) ), DATE(YEAR(AD1167), 12, 31),
AND(MONTH(AD1167)=12, DAY(AD1167)=31, AD1167&gt;=last_rou_date), "",
AND(MONTH(AD1167)=12, DAY(AD1167)&lt;&gt;31),  EOMONTH(AD1167,0),
AND(MONTH(AD1167)=12, DAY(AD1167)=31, $AH$14="Not end"),  EDATE(AD1166,1),
AND($AH$14="Not end"), EDATE(AD1167, 1),
AND($AH$14="End"), EOMONTH(AD1167, 1)
)</f>
        <v/>
      </c>
      <c r="AE1168" s="51" t="str" cm="1">
        <f t="array" ref="AE1168">_xlfn.IFS(W1168="", "",
AND(W1168&gt;0, W1168&lt;=$B$4, $C$2="İllik artım, faiz olaraq", $D$2&gt;0, $B$3="İllik"), $B$5*((1+$D$2)^(W1168-1)),
AND(W1168&gt;0, W1168&lt;=$B$4, $C$2="İllik artım, faiz olaraq", $D$2&gt;0, $B$3="Aylıq"), $B$5*((1+$D$2)^ROUNDDOWN((W1168-1)/12,0)),
AND(W1168=1, $C$2="Aşağıdakı kimi dəyişir", ), $B$5,
AND(W1168&gt;1, W1168&lt;=$B$4, $C$2="Aşağıdakı kimi dəyişir"), IFERROR(VLOOKUP(W1168, $C$4:$D$7, 2, FALSE), AE1167),
AND(W1168&gt;0, W1168&lt;=$B$4), $B$5,
TRUE,0 )</f>
        <v/>
      </c>
      <c r="AF1168" s="51" t="str">
        <f t="shared" ca="1" si="55"/>
        <v/>
      </c>
    </row>
    <row r="1169" spans="1:32" x14ac:dyDescent="0.4">
      <c r="A1169" s="13" t="str" cm="1">
        <f t="array" aca="1" ref="A1169" ca="1">_xlfn.IFS(
AND(SUMIFS(lease_table_interest_accruals, lease_table_dates, A1168)&gt;0, COUNTIFS($E$14:E1168, "Interest accrual", $A$14:A1168, A1168)=0),  A1168,
AND(SUMIFS(lease_table_payments, lease_table_dates, A1168)&gt;0, COUNTIFS($E$14:E1168, "Payment", $A$14:A1168, A1168)=0),  A1168,
AND(SUMIFS(rou_table_deprs, rou_table_dates, A1168)&gt;0, COUNTIFS($E$14:E1168, "Depreciation", $A$14:A1168, A1168)=0),  A1168,
TRUE,  IFERROR(INDEX(rou_table_dates,  MATCH(A1168, rou_table_dates)+1, ), "")
)</f>
        <v/>
      </c>
      <c r="B1169" s="1" t="str" cm="1">
        <f t="array" aca="1" ref="B1169" ca="1">_xlfn.IFS(
AND(E1169="Payment", A1169=$B$2), $AM$14,
E1169="Payment", $AM$15,
E1169="Interest accrual", $AM$18,
E1169="Depreciation", $AM$17,
TRUE, "")</f>
        <v/>
      </c>
      <c r="C1169" s="1" t="str" cm="1">
        <f t="array" aca="1" ref="C1169" ca="1">_xlfn.IFS(
E1169="Payment", $AM$19,
E1169="Interest accrual", $AM$15,
E1169="Depreciation", $AM$16,
TRUE, "")</f>
        <v/>
      </c>
      <c r="D1169" s="1" t="str" cm="1">
        <f t="array" aca="1" ref="D1169" ca="1">_xlfn.IFS(
E1169="Payment", _xlfn.XLOOKUP(A1169, lease_table_dates, lease_table_payments, 0, 0),
E1169="Interest accrual", _xlfn.XLOOKUP(A1169, lease_table_dates, lease_table_interest_accruals, 0, 0),
E1169="Depreciation", _xlfn.XLOOKUP(A1169, rou_table_dates, rou_table_deprs, 0, 0),
TRUE, ""
)</f>
        <v/>
      </c>
      <c r="E1169" s="7" t="str" cm="1">
        <f t="array" aca="1" ref="E1169" ca="1">_xlfn.IFS(
AND(SUMIFS(lease_table_interest_accruals, lease_table_dates, A1169)&gt;0, COUNTIFS($E$14:E1168, "Interest accrual", $A$14:A1168, A1169)=0), "Interest accrual",
AND(SUMIFS(lease_table_payments, lease_table_dates, A1169)&gt;0, COUNTIFS($E$14:E1168, "Payment", $A$14:A1168, A1169)=0), "Payment",
AND(SUMIFS(rou_table_deprs, rou_table_dates, A1169)&gt;0, COUNTIFS($E$14:E1168, "Depreciation", $A$14:A1168, A1169)=0), "Depreciation",
TRUE,  ""
)</f>
        <v/>
      </c>
      <c r="G1169" s="13" t="str" cm="1">
        <f t="array" aca="1" ref="G1169" ca="1">_xlfn.IFS(
AND($B$11="Hə", $B$3="İllik"), Z1169,
AND($B$11="Hə", $B$3="Aylıq"), AA1169,
$B$11="Yox", X1169)</f>
        <v/>
      </c>
      <c r="H1169" s="1" t="str" cm="1">
        <f t="array" aca="1" ref="H1169" ca="1">_xlfn.IFS( G1169="", "",
TRUE, ROUND( H1168+I1169-J1169, 2) )</f>
        <v/>
      </c>
      <c r="I1169" s="1" t="str" cm="1">
        <f t="array" aca="1" ref="I1169" ca="1">_xlfn.IFS(G1169="", "",
G1169=last_payment_date, (J1169-H1168),
 TRUE,  -  (H1168- H1168* (1+$B$6)^ (_xlfn.DAYS(G1169,G1168)/365) )
)</f>
        <v/>
      </c>
      <c r="J1169" s="1" t="str" cm="1">
        <f t="array" aca="1" ref="J1169" ca="1">_xlfn.IFS(G1169="", "",
TRUE, _xlfn.XLOOKUP(G1169,  payment_dates, payments,0,0)
)</f>
        <v/>
      </c>
      <c r="L1169" s="8" t="str" cm="1">
        <f t="array" aca="1" ref="L1169" ca="1">_xlfn.IFS(
AND($B$11="Hə", $B$3="İllik"), AC1169,
AND($B$11="Hə", $B$3="Aylıq"), AD1169,
$B$11="Yox", AB1169)</f>
        <v/>
      </c>
      <c r="M1169" s="1" t="str" cm="1">
        <f t="array" aca="1" ref="M1169" ca="1">_xlfn.IFS( L1169="", "",
(M1168-N1169)&lt;=0.5, 0,
TRUE,  M1168-N1169)</f>
        <v/>
      </c>
      <c r="N1169" s="7" t="str" cm="1">
        <f t="array" aca="1" ref="N1169" ca="1">_xlfn.IFS(
L1169="", "",
TRUE, MIN(M1168, ROUND($M$14/ (last_rou_date - $B$2) * (L1169-L1168), 2) )
)</f>
        <v/>
      </c>
      <c r="P1169" s="59" t="str">
        <f t="shared" ca="1" si="54"/>
        <v/>
      </c>
      <c r="Q1169" s="1" t="str" cm="1">
        <f t="array" aca="1" ref="Q1169" ca="1">_xlfn.IFS(P1169="","",
$B$11="Hə", _xlfn.XLOOKUP(DATE(P1169, 12, 31), rou_table_dates, rou_table_nbvs,0, 0),
TRUE,  MAX(0, ROUND($M$14 - $M$14/ (last_rou_date - $B$2) * (DATE(P1169,12,31) - $B$2), 2) )
)</f>
        <v/>
      </c>
      <c r="R1169" s="1" t="str" cm="1">
        <f t="array" aca="1" ref="R1169" ca="1">_xlfn.IFS(P1169="","",
$B$11="Hə", _xlfn.XLOOKUP(DATE(P1169, 12, 31), lease_table_dates, lease_table_balances,0, 0),
TRUE, IFERROR( XNPV($B$6, IF(payment_dates &gt;DATE(P1169, 12, 31), payments,  0),  IF(payment_dates &gt;DATE(P1169, 12, 31), payment_dates,  DATE(P1169, 12, 31))    ),0)
)</f>
        <v/>
      </c>
      <c r="S1169" s="1" t="str" cm="1">
        <f t="array" aca="1" ref="S1169" ca="1">_xlfn.IFS(P1169="","",
TRUE,  MIN( MIN(Q1168, $M$14), ROUND($M$14/ (last_rou_date - $B$2) * (DATE(P1169,12,31) - MAX($B$2, DATE(P1169-1, 12, 31))), 2) )
)</f>
        <v/>
      </c>
      <c r="T1169" s="7" t="str" cm="1">
        <f t="array" aca="1" ref="T1169" ca="1">_xlfn.IFS(P1169="", "",
ISTEXT(R1168), R1169- (H1169 - SUMIFS( lease_table_payments, lease_table_years, P1169) -$AG$14 ),
AND(ISNUMBER(R1168), R1169&lt;&gt;""),   R1169- (R1168 - SUMIFS( lease_table_payments, lease_table_years, P1169) )
)</f>
        <v/>
      </c>
      <c r="V1169" s="64">
        <f t="shared" si="56"/>
        <v>1156</v>
      </c>
      <c r="W1169" s="51" t="str" cm="1">
        <f t="array" ref="W1169">_xlfn.IFS(
OR(W1168=$B$4, W1168=""),"",
TRUE,W1168+1
)</f>
        <v/>
      </c>
      <c r="X1169" s="51" t="str" cm="1">
        <f t="array" ref="X1169">_xlfn.IFS(X1168="","",
W1169="", "",
AND($B$3="İllik"),DATE(YEAR(X1168)+1,MONTH(X1168),DAY(X1168) ),
AND($B$3="Aylıq", $AH$14="Not end"), EDATE(X1168,1),
AND($B$3="Aylıq", $AH$14="End"), EOMONTH(X1168,1)
)</f>
        <v/>
      </c>
      <c r="Y1169" s="51" t="str" cm="1">
        <f t="array" aca="1" ref="Y1169" ca="1">_xlfn.IFS(
AND($B$7="Dövrün əvvəlində", Y1168&lt;=last_rou_date), DATE(YEAR(Y1168)+1, 12, 31),
AND($B$7="Dövrün sonunda", Y1168&lt;=last_payment_date), DATE(YEAR(Y1168)+1, 12, 31),
TRUE, ""
)</f>
        <v/>
      </c>
      <c r="Z1169" s="75" t="str" cm="1">
        <f t="array" aca="1" ref="Z1169" ca="1">_xlfn.IFS(
AND($AN$14="Not year_end", Z1168&gt;last_payment_date), "",
AND($AN$14="Year_end", Z1168&gt;=last_payment_date), "",
AND($AN$14="Year_end"), DATE(YEAR(Z1168+1), 12, 31),
AND($AN$14="Not year_end", MONTH(Z1168)=12, DAY(Z1168)=31), DATE(YEAR(Z1167)+1, MONTH(Z1167), DAY(Z1167)),
AND($AN$14="Not year_end", OR(MONTH(Z1168)&lt;&gt;12, DAY(Z1168)&lt;&gt;31) ), DATE(YEAR(Z1168), 12, 31)
)</f>
        <v/>
      </c>
      <c r="AA1169" s="75" t="str" cm="1">
        <f t="array" aca="1" ref="AA1169" ca="1">_xlfn.IFS(AA1168="", "",
AND(AA1168=last_payment_date, OR(MONTH(AA1168)&lt;&gt;12, DAY(AA1168)&lt;&gt;31) ), DATE(YEAR(AA1168), 12, 31),
AND(MONTH(AA1168)=12, DAY(AA1168)=31, AA1168&gt;=last_payment_date), "",
AND(MONTH(AA1168)=12, DAY(AA1168)&lt;&gt;31),  EOMONTH(AA1168,0),
AND(MONTH(AA1168)=12, DAY(AA1168)=31, $AH$14="Not end"),  EDATE(AA1167,1),
AND($AH$14="Not end"), EDATE(AA1168, 1),
AND($AH$14="End"), EOMONTH(AA1168, 1)
)</f>
        <v/>
      </c>
      <c r="AB1169" s="75" t="str" cm="1">
        <f t="array" aca="1" ref="AB1169" ca="1">_xlfn.IFS(AB1168="","",
AND(AB1168=last_rou_date), "",
AND($B$3="İllik"),DATE(YEAR(AB1168)+1,MONTH(AB1168),DAY(AB1168) ),
AND($B$3="Aylıq", $AH$14="Not end"), EDATE(AB1168,1),
AND($B$3="Aylıq", $AH$14="End"), EOMONTH(AB1168,1)
)</f>
        <v/>
      </c>
      <c r="AC1169" s="75" t="str" cm="1">
        <f t="array" aca="1" ref="AC1169" ca="1">_xlfn.IFS(
AND($AN$14="Not year_end", AC1168&gt;last_rou_date), "",
AND($AN$14="Year_end", AC1168&gt;=last_rou_date), "",
AND($AN$14="Year_end"), DATE(YEAR(AC1168+1), 12, 31),
AND($AN$14="Not year_end", MONTH(AC1168)=12, DAY(AC1168)=31), DATE(YEAR(AC1167)+1, MONTH(AC1167), DAY(AC1167)),
AND($AN$14="Not year_end", OR(MONTH(AC1168)&lt;&gt;12, DAY(AC1168)&lt;&gt;31) ), DATE(YEAR(AC1168), 12, 31)
)</f>
        <v/>
      </c>
      <c r="AD1169" s="75" t="str" cm="1">
        <f t="array" aca="1" ref="AD1169" ca="1">_xlfn.IFS(AD1168="", "",
AND(AD1168=last_rou_date, OR(MONTH(AD1168)&lt;&gt;12, DAY(AD1168)&lt;&gt;31) ), DATE(YEAR(AD1168), 12, 31),
AND(MONTH(AD1168)=12, DAY(AD1168)=31, AD1168&gt;=last_rou_date), "",
AND(MONTH(AD1168)=12, DAY(AD1168)&lt;&gt;31),  EOMONTH(AD1168,0),
AND(MONTH(AD1168)=12, DAY(AD1168)=31, $AH$14="Not end"),  EDATE(AD1167,1),
AND($AH$14="Not end"), EDATE(AD1168, 1),
AND($AH$14="End"), EOMONTH(AD1168, 1)
)</f>
        <v/>
      </c>
      <c r="AE1169" s="51" t="str" cm="1">
        <f t="array" ref="AE1169">_xlfn.IFS(W1169="", "",
AND(W1169&gt;0, W1169&lt;=$B$4, $C$2="İllik artım, faiz olaraq", $D$2&gt;0, $B$3="İllik"), $B$5*((1+$D$2)^(W1169-1)),
AND(W1169&gt;0, W1169&lt;=$B$4, $C$2="İllik artım, faiz olaraq", $D$2&gt;0, $B$3="Aylıq"), $B$5*((1+$D$2)^ROUNDDOWN((W1169-1)/12,0)),
AND(W1169=1, $C$2="Aşağıdakı kimi dəyişir", ), $B$5,
AND(W1169&gt;1, W1169&lt;=$B$4, $C$2="Aşağıdakı kimi dəyişir"), IFERROR(VLOOKUP(W1169, $C$4:$D$7, 2, FALSE), AE1168),
AND(W1169&gt;0, W1169&lt;=$B$4), $B$5,
TRUE,0 )</f>
        <v/>
      </c>
      <c r="AF1169" s="51" t="str">
        <f t="shared" ca="1" si="55"/>
        <v/>
      </c>
    </row>
    <row r="1170" spans="1:32" x14ac:dyDescent="0.4">
      <c r="A1170" s="13" t="str" cm="1">
        <f t="array" aca="1" ref="A1170" ca="1">_xlfn.IFS(
AND(SUMIFS(lease_table_interest_accruals, lease_table_dates, A1169)&gt;0, COUNTIFS($E$14:E1169, "Interest accrual", $A$14:A1169, A1169)=0),  A1169,
AND(SUMIFS(lease_table_payments, lease_table_dates, A1169)&gt;0, COUNTIFS($E$14:E1169, "Payment", $A$14:A1169, A1169)=0),  A1169,
AND(SUMIFS(rou_table_deprs, rou_table_dates, A1169)&gt;0, COUNTIFS($E$14:E1169, "Depreciation", $A$14:A1169, A1169)=0),  A1169,
TRUE,  IFERROR(INDEX(rou_table_dates,  MATCH(A1169, rou_table_dates)+1, ), "")
)</f>
        <v/>
      </c>
      <c r="B1170" s="1" t="str" cm="1">
        <f t="array" aca="1" ref="B1170" ca="1">_xlfn.IFS(
AND(E1170="Payment", A1170=$B$2), $AM$14,
E1170="Payment", $AM$15,
E1170="Interest accrual", $AM$18,
E1170="Depreciation", $AM$17,
TRUE, "")</f>
        <v/>
      </c>
      <c r="C1170" s="1" t="str" cm="1">
        <f t="array" aca="1" ref="C1170" ca="1">_xlfn.IFS(
E1170="Payment", $AM$19,
E1170="Interest accrual", $AM$15,
E1170="Depreciation", $AM$16,
TRUE, "")</f>
        <v/>
      </c>
      <c r="D1170" s="1" t="str" cm="1">
        <f t="array" aca="1" ref="D1170" ca="1">_xlfn.IFS(
E1170="Payment", _xlfn.XLOOKUP(A1170, lease_table_dates, lease_table_payments, 0, 0),
E1170="Interest accrual", _xlfn.XLOOKUP(A1170, lease_table_dates, lease_table_interest_accruals, 0, 0),
E1170="Depreciation", _xlfn.XLOOKUP(A1170, rou_table_dates, rou_table_deprs, 0, 0),
TRUE, ""
)</f>
        <v/>
      </c>
      <c r="E1170" s="7" t="str" cm="1">
        <f t="array" aca="1" ref="E1170" ca="1">_xlfn.IFS(
AND(SUMIFS(lease_table_interest_accruals, lease_table_dates, A1170)&gt;0, COUNTIFS($E$14:E1169, "Interest accrual", $A$14:A1169, A1170)=0), "Interest accrual",
AND(SUMIFS(lease_table_payments, lease_table_dates, A1170)&gt;0, COUNTIFS($E$14:E1169, "Payment", $A$14:A1169, A1170)=0), "Payment",
AND(SUMIFS(rou_table_deprs, rou_table_dates, A1170)&gt;0, COUNTIFS($E$14:E1169, "Depreciation", $A$14:A1169, A1170)=0), "Depreciation",
TRUE,  ""
)</f>
        <v/>
      </c>
      <c r="G1170" s="13" t="str" cm="1">
        <f t="array" aca="1" ref="G1170" ca="1">_xlfn.IFS(
AND($B$11="Hə", $B$3="İllik"), Z1170,
AND($B$11="Hə", $B$3="Aylıq"), AA1170,
$B$11="Yox", X1170)</f>
        <v/>
      </c>
      <c r="H1170" s="1" t="str" cm="1">
        <f t="array" aca="1" ref="H1170" ca="1">_xlfn.IFS( G1170="", "",
TRUE, ROUND( H1169+I1170-J1170, 2) )</f>
        <v/>
      </c>
      <c r="I1170" s="1" t="str" cm="1">
        <f t="array" aca="1" ref="I1170" ca="1">_xlfn.IFS(G1170="", "",
G1170=last_payment_date, (J1170-H1169),
 TRUE,  -  (H1169- H1169* (1+$B$6)^ (_xlfn.DAYS(G1170,G1169)/365) )
)</f>
        <v/>
      </c>
      <c r="J1170" s="1" t="str" cm="1">
        <f t="array" aca="1" ref="J1170" ca="1">_xlfn.IFS(G1170="", "",
TRUE, _xlfn.XLOOKUP(G1170,  payment_dates, payments,0,0)
)</f>
        <v/>
      </c>
      <c r="L1170" s="8" t="str" cm="1">
        <f t="array" aca="1" ref="L1170" ca="1">_xlfn.IFS(
AND($B$11="Hə", $B$3="İllik"), AC1170,
AND($B$11="Hə", $B$3="Aylıq"), AD1170,
$B$11="Yox", AB1170)</f>
        <v/>
      </c>
      <c r="M1170" s="1" t="str" cm="1">
        <f t="array" aca="1" ref="M1170" ca="1">_xlfn.IFS( L1170="", "",
(M1169-N1170)&lt;=0.5, 0,
TRUE,  M1169-N1170)</f>
        <v/>
      </c>
      <c r="N1170" s="7" t="str" cm="1">
        <f t="array" aca="1" ref="N1170" ca="1">_xlfn.IFS(
L1170="", "",
TRUE, MIN(M1169, ROUND($M$14/ (last_rou_date - $B$2) * (L1170-L1169), 2) )
)</f>
        <v/>
      </c>
      <c r="P1170" s="59" t="str">
        <f t="shared" ca="1" si="54"/>
        <v/>
      </c>
      <c r="Q1170" s="1" t="str" cm="1">
        <f t="array" aca="1" ref="Q1170" ca="1">_xlfn.IFS(P1170="","",
$B$11="Hə", _xlfn.XLOOKUP(DATE(P1170, 12, 31), rou_table_dates, rou_table_nbvs,0, 0),
TRUE,  MAX(0, ROUND($M$14 - $M$14/ (last_rou_date - $B$2) * (DATE(P1170,12,31) - $B$2), 2) )
)</f>
        <v/>
      </c>
      <c r="R1170" s="1" t="str" cm="1">
        <f t="array" aca="1" ref="R1170" ca="1">_xlfn.IFS(P1170="","",
$B$11="Hə", _xlfn.XLOOKUP(DATE(P1170, 12, 31), lease_table_dates, lease_table_balances,0, 0),
TRUE, IFERROR( XNPV($B$6, IF(payment_dates &gt;DATE(P1170, 12, 31), payments,  0),  IF(payment_dates &gt;DATE(P1170, 12, 31), payment_dates,  DATE(P1170, 12, 31))    ),0)
)</f>
        <v/>
      </c>
      <c r="S1170" s="1" t="str" cm="1">
        <f t="array" aca="1" ref="S1170" ca="1">_xlfn.IFS(P1170="","",
TRUE,  MIN( MIN(Q1169, $M$14), ROUND($M$14/ (last_rou_date - $B$2) * (DATE(P1170,12,31) - MAX($B$2, DATE(P1170-1, 12, 31))), 2) )
)</f>
        <v/>
      </c>
      <c r="T1170" s="7" t="str" cm="1">
        <f t="array" aca="1" ref="T1170" ca="1">_xlfn.IFS(P1170="", "",
ISTEXT(R1169), R1170- (H1170 - SUMIFS( lease_table_payments, lease_table_years, P1170) -$AG$14 ),
AND(ISNUMBER(R1169), R1170&lt;&gt;""),   R1170- (R1169 - SUMIFS( lease_table_payments, lease_table_years, P1170) )
)</f>
        <v/>
      </c>
      <c r="V1170" s="64">
        <f t="shared" si="56"/>
        <v>1157</v>
      </c>
      <c r="W1170" s="51" t="str" cm="1">
        <f t="array" ref="W1170">_xlfn.IFS(
OR(W1169=$B$4, W1169=""),"",
TRUE,W1169+1
)</f>
        <v/>
      </c>
      <c r="X1170" s="51" t="str" cm="1">
        <f t="array" ref="X1170">_xlfn.IFS(X1169="","",
W1170="", "",
AND($B$3="İllik"),DATE(YEAR(X1169)+1,MONTH(X1169),DAY(X1169) ),
AND($B$3="Aylıq", $AH$14="Not end"), EDATE(X1169,1),
AND($B$3="Aylıq", $AH$14="End"), EOMONTH(X1169,1)
)</f>
        <v/>
      </c>
      <c r="Y1170" s="51" t="str" cm="1">
        <f t="array" aca="1" ref="Y1170" ca="1">_xlfn.IFS(
AND($B$7="Dövrün əvvəlində", Y1169&lt;=last_rou_date), DATE(YEAR(Y1169)+1, 12, 31),
AND($B$7="Dövrün sonunda", Y1169&lt;=last_payment_date), DATE(YEAR(Y1169)+1, 12, 31),
TRUE, ""
)</f>
        <v/>
      </c>
      <c r="Z1170" s="75" t="str" cm="1">
        <f t="array" aca="1" ref="Z1170" ca="1">_xlfn.IFS(
AND($AN$14="Not year_end", Z1169&gt;last_payment_date), "",
AND($AN$14="Year_end", Z1169&gt;=last_payment_date), "",
AND($AN$14="Year_end"), DATE(YEAR(Z1169+1), 12, 31),
AND($AN$14="Not year_end", MONTH(Z1169)=12, DAY(Z1169)=31), DATE(YEAR(Z1168)+1, MONTH(Z1168), DAY(Z1168)),
AND($AN$14="Not year_end", OR(MONTH(Z1169)&lt;&gt;12, DAY(Z1169)&lt;&gt;31) ), DATE(YEAR(Z1169), 12, 31)
)</f>
        <v/>
      </c>
      <c r="AA1170" s="75" t="str" cm="1">
        <f t="array" aca="1" ref="AA1170" ca="1">_xlfn.IFS(AA1169="", "",
AND(AA1169=last_payment_date, OR(MONTH(AA1169)&lt;&gt;12, DAY(AA1169)&lt;&gt;31) ), DATE(YEAR(AA1169), 12, 31),
AND(MONTH(AA1169)=12, DAY(AA1169)=31, AA1169&gt;=last_payment_date), "",
AND(MONTH(AA1169)=12, DAY(AA1169)&lt;&gt;31),  EOMONTH(AA1169,0),
AND(MONTH(AA1169)=12, DAY(AA1169)=31, $AH$14="Not end"),  EDATE(AA1168,1),
AND($AH$14="Not end"), EDATE(AA1169, 1),
AND($AH$14="End"), EOMONTH(AA1169, 1)
)</f>
        <v/>
      </c>
      <c r="AB1170" s="75" t="str" cm="1">
        <f t="array" aca="1" ref="AB1170" ca="1">_xlfn.IFS(AB1169="","",
AND(AB1169=last_rou_date), "",
AND($B$3="İllik"),DATE(YEAR(AB1169)+1,MONTH(AB1169),DAY(AB1169) ),
AND($B$3="Aylıq", $AH$14="Not end"), EDATE(AB1169,1),
AND($B$3="Aylıq", $AH$14="End"), EOMONTH(AB1169,1)
)</f>
        <v/>
      </c>
      <c r="AC1170" s="75" t="str" cm="1">
        <f t="array" aca="1" ref="AC1170" ca="1">_xlfn.IFS(
AND($AN$14="Not year_end", AC1169&gt;last_rou_date), "",
AND($AN$14="Year_end", AC1169&gt;=last_rou_date), "",
AND($AN$14="Year_end"), DATE(YEAR(AC1169+1), 12, 31),
AND($AN$14="Not year_end", MONTH(AC1169)=12, DAY(AC1169)=31), DATE(YEAR(AC1168)+1, MONTH(AC1168), DAY(AC1168)),
AND($AN$14="Not year_end", OR(MONTH(AC1169)&lt;&gt;12, DAY(AC1169)&lt;&gt;31) ), DATE(YEAR(AC1169), 12, 31)
)</f>
        <v/>
      </c>
      <c r="AD1170" s="75" t="str" cm="1">
        <f t="array" aca="1" ref="AD1170" ca="1">_xlfn.IFS(AD1169="", "",
AND(AD1169=last_rou_date, OR(MONTH(AD1169)&lt;&gt;12, DAY(AD1169)&lt;&gt;31) ), DATE(YEAR(AD1169), 12, 31),
AND(MONTH(AD1169)=12, DAY(AD1169)=31, AD1169&gt;=last_rou_date), "",
AND(MONTH(AD1169)=12, DAY(AD1169)&lt;&gt;31),  EOMONTH(AD1169,0),
AND(MONTH(AD1169)=12, DAY(AD1169)=31, $AH$14="Not end"),  EDATE(AD1168,1),
AND($AH$14="Not end"), EDATE(AD1169, 1),
AND($AH$14="End"), EOMONTH(AD1169, 1)
)</f>
        <v/>
      </c>
      <c r="AE1170" s="51" t="str" cm="1">
        <f t="array" ref="AE1170">_xlfn.IFS(W1170="", "",
AND(W1170&gt;0, W1170&lt;=$B$4, $C$2="İllik artım, faiz olaraq", $D$2&gt;0, $B$3="İllik"), $B$5*((1+$D$2)^(W1170-1)),
AND(W1170&gt;0, W1170&lt;=$B$4, $C$2="İllik artım, faiz olaraq", $D$2&gt;0, $B$3="Aylıq"), $B$5*((1+$D$2)^ROUNDDOWN((W1170-1)/12,0)),
AND(W1170=1, $C$2="Aşağıdakı kimi dəyişir", ), $B$5,
AND(W1170&gt;1, W1170&lt;=$B$4, $C$2="Aşağıdakı kimi dəyişir"), IFERROR(VLOOKUP(W1170, $C$4:$D$7, 2, FALSE), AE1169),
AND(W1170&gt;0, W1170&lt;=$B$4), $B$5,
TRUE,0 )</f>
        <v/>
      </c>
      <c r="AF1170" s="51" t="str">
        <f t="shared" ca="1" si="55"/>
        <v/>
      </c>
    </row>
    <row r="1171" spans="1:32" x14ac:dyDescent="0.4">
      <c r="A1171" s="13" t="str" cm="1">
        <f t="array" aca="1" ref="A1171" ca="1">_xlfn.IFS(
AND(SUMIFS(lease_table_interest_accruals, lease_table_dates, A1170)&gt;0, COUNTIFS($E$14:E1170, "Interest accrual", $A$14:A1170, A1170)=0),  A1170,
AND(SUMIFS(lease_table_payments, lease_table_dates, A1170)&gt;0, COUNTIFS($E$14:E1170, "Payment", $A$14:A1170, A1170)=0),  A1170,
AND(SUMIFS(rou_table_deprs, rou_table_dates, A1170)&gt;0, COUNTIFS($E$14:E1170, "Depreciation", $A$14:A1170, A1170)=0),  A1170,
TRUE,  IFERROR(INDEX(rou_table_dates,  MATCH(A1170, rou_table_dates)+1, ), "")
)</f>
        <v/>
      </c>
      <c r="B1171" s="1" t="str" cm="1">
        <f t="array" aca="1" ref="B1171" ca="1">_xlfn.IFS(
AND(E1171="Payment", A1171=$B$2), $AM$14,
E1171="Payment", $AM$15,
E1171="Interest accrual", $AM$18,
E1171="Depreciation", $AM$17,
TRUE, "")</f>
        <v/>
      </c>
      <c r="C1171" s="1" t="str" cm="1">
        <f t="array" aca="1" ref="C1171" ca="1">_xlfn.IFS(
E1171="Payment", $AM$19,
E1171="Interest accrual", $AM$15,
E1171="Depreciation", $AM$16,
TRUE, "")</f>
        <v/>
      </c>
      <c r="D1171" s="1" t="str" cm="1">
        <f t="array" aca="1" ref="D1171" ca="1">_xlfn.IFS(
E1171="Payment", _xlfn.XLOOKUP(A1171, lease_table_dates, lease_table_payments, 0, 0),
E1171="Interest accrual", _xlfn.XLOOKUP(A1171, lease_table_dates, lease_table_interest_accruals, 0, 0),
E1171="Depreciation", _xlfn.XLOOKUP(A1171, rou_table_dates, rou_table_deprs, 0, 0),
TRUE, ""
)</f>
        <v/>
      </c>
      <c r="E1171" s="7" t="str" cm="1">
        <f t="array" aca="1" ref="E1171" ca="1">_xlfn.IFS(
AND(SUMIFS(lease_table_interest_accruals, lease_table_dates, A1171)&gt;0, COUNTIFS($E$14:E1170, "Interest accrual", $A$14:A1170, A1171)=0), "Interest accrual",
AND(SUMIFS(lease_table_payments, lease_table_dates, A1171)&gt;0, COUNTIFS($E$14:E1170, "Payment", $A$14:A1170, A1171)=0), "Payment",
AND(SUMIFS(rou_table_deprs, rou_table_dates, A1171)&gt;0, COUNTIFS($E$14:E1170, "Depreciation", $A$14:A1170, A1171)=0), "Depreciation",
TRUE,  ""
)</f>
        <v/>
      </c>
      <c r="G1171" s="13" t="str" cm="1">
        <f t="array" aca="1" ref="G1171" ca="1">_xlfn.IFS(
AND($B$11="Hə", $B$3="İllik"), Z1171,
AND($B$11="Hə", $B$3="Aylıq"), AA1171,
$B$11="Yox", X1171)</f>
        <v/>
      </c>
      <c r="H1171" s="1" t="str" cm="1">
        <f t="array" aca="1" ref="H1171" ca="1">_xlfn.IFS( G1171="", "",
TRUE, ROUND( H1170+I1171-J1171, 2) )</f>
        <v/>
      </c>
      <c r="I1171" s="1" t="str" cm="1">
        <f t="array" aca="1" ref="I1171" ca="1">_xlfn.IFS(G1171="", "",
G1171=last_payment_date, (J1171-H1170),
 TRUE,  -  (H1170- H1170* (1+$B$6)^ (_xlfn.DAYS(G1171,G1170)/365) )
)</f>
        <v/>
      </c>
      <c r="J1171" s="1" t="str" cm="1">
        <f t="array" aca="1" ref="J1171" ca="1">_xlfn.IFS(G1171="", "",
TRUE, _xlfn.XLOOKUP(G1171,  payment_dates, payments,0,0)
)</f>
        <v/>
      </c>
      <c r="L1171" s="8" t="str" cm="1">
        <f t="array" aca="1" ref="L1171" ca="1">_xlfn.IFS(
AND($B$11="Hə", $B$3="İllik"), AC1171,
AND($B$11="Hə", $B$3="Aylıq"), AD1171,
$B$11="Yox", AB1171)</f>
        <v/>
      </c>
      <c r="M1171" s="1" t="str" cm="1">
        <f t="array" aca="1" ref="M1171" ca="1">_xlfn.IFS( L1171="", "",
(M1170-N1171)&lt;=0.5, 0,
TRUE,  M1170-N1171)</f>
        <v/>
      </c>
      <c r="N1171" s="7" t="str" cm="1">
        <f t="array" aca="1" ref="N1171" ca="1">_xlfn.IFS(
L1171="", "",
TRUE, MIN(M1170, ROUND($M$14/ (last_rou_date - $B$2) * (L1171-L1170), 2) )
)</f>
        <v/>
      </c>
      <c r="P1171" s="59" t="str">
        <f t="shared" ca="1" si="54"/>
        <v/>
      </c>
      <c r="Q1171" s="1" t="str" cm="1">
        <f t="array" aca="1" ref="Q1171" ca="1">_xlfn.IFS(P1171="","",
$B$11="Hə", _xlfn.XLOOKUP(DATE(P1171, 12, 31), rou_table_dates, rou_table_nbvs,0, 0),
TRUE,  MAX(0, ROUND($M$14 - $M$14/ (last_rou_date - $B$2) * (DATE(P1171,12,31) - $B$2), 2) )
)</f>
        <v/>
      </c>
      <c r="R1171" s="1" t="str" cm="1">
        <f t="array" aca="1" ref="R1171" ca="1">_xlfn.IFS(P1171="","",
$B$11="Hə", _xlfn.XLOOKUP(DATE(P1171, 12, 31), lease_table_dates, lease_table_balances,0, 0),
TRUE, IFERROR( XNPV($B$6, IF(payment_dates &gt;DATE(P1171, 12, 31), payments,  0),  IF(payment_dates &gt;DATE(P1171, 12, 31), payment_dates,  DATE(P1171, 12, 31))    ),0)
)</f>
        <v/>
      </c>
      <c r="S1171" s="1" t="str" cm="1">
        <f t="array" aca="1" ref="S1171" ca="1">_xlfn.IFS(P1171="","",
TRUE,  MIN( MIN(Q1170, $M$14), ROUND($M$14/ (last_rou_date - $B$2) * (DATE(P1171,12,31) - MAX($B$2, DATE(P1171-1, 12, 31))), 2) )
)</f>
        <v/>
      </c>
      <c r="T1171" s="7" t="str" cm="1">
        <f t="array" aca="1" ref="T1171" ca="1">_xlfn.IFS(P1171="", "",
ISTEXT(R1170), R1171- (H1171 - SUMIFS( lease_table_payments, lease_table_years, P1171) -$AG$14 ),
AND(ISNUMBER(R1170), R1171&lt;&gt;""),   R1171- (R1170 - SUMIFS( lease_table_payments, lease_table_years, P1171) )
)</f>
        <v/>
      </c>
      <c r="V1171" s="64">
        <f t="shared" si="56"/>
        <v>1158</v>
      </c>
      <c r="W1171" s="51" t="str" cm="1">
        <f t="array" ref="W1171">_xlfn.IFS(
OR(W1170=$B$4, W1170=""),"",
TRUE,W1170+1
)</f>
        <v/>
      </c>
      <c r="X1171" s="51" t="str" cm="1">
        <f t="array" ref="X1171">_xlfn.IFS(X1170="","",
W1171="", "",
AND($B$3="İllik"),DATE(YEAR(X1170)+1,MONTH(X1170),DAY(X1170) ),
AND($B$3="Aylıq", $AH$14="Not end"), EDATE(X1170,1),
AND($B$3="Aylıq", $AH$14="End"), EOMONTH(X1170,1)
)</f>
        <v/>
      </c>
      <c r="Y1171" s="51" t="str" cm="1">
        <f t="array" aca="1" ref="Y1171" ca="1">_xlfn.IFS(
AND($B$7="Dövrün əvvəlində", Y1170&lt;=last_rou_date), DATE(YEAR(Y1170)+1, 12, 31),
AND($B$7="Dövrün sonunda", Y1170&lt;=last_payment_date), DATE(YEAR(Y1170)+1, 12, 31),
TRUE, ""
)</f>
        <v/>
      </c>
      <c r="Z1171" s="75" t="str" cm="1">
        <f t="array" aca="1" ref="Z1171" ca="1">_xlfn.IFS(
AND($AN$14="Not year_end", Z1170&gt;last_payment_date), "",
AND($AN$14="Year_end", Z1170&gt;=last_payment_date), "",
AND($AN$14="Year_end"), DATE(YEAR(Z1170+1), 12, 31),
AND($AN$14="Not year_end", MONTH(Z1170)=12, DAY(Z1170)=31), DATE(YEAR(Z1169)+1, MONTH(Z1169), DAY(Z1169)),
AND($AN$14="Not year_end", OR(MONTH(Z1170)&lt;&gt;12, DAY(Z1170)&lt;&gt;31) ), DATE(YEAR(Z1170), 12, 31)
)</f>
        <v/>
      </c>
      <c r="AA1171" s="75" t="str" cm="1">
        <f t="array" aca="1" ref="AA1171" ca="1">_xlfn.IFS(AA1170="", "",
AND(AA1170=last_payment_date, OR(MONTH(AA1170)&lt;&gt;12, DAY(AA1170)&lt;&gt;31) ), DATE(YEAR(AA1170), 12, 31),
AND(MONTH(AA1170)=12, DAY(AA1170)=31, AA1170&gt;=last_payment_date), "",
AND(MONTH(AA1170)=12, DAY(AA1170)&lt;&gt;31),  EOMONTH(AA1170,0),
AND(MONTH(AA1170)=12, DAY(AA1170)=31, $AH$14="Not end"),  EDATE(AA1169,1),
AND($AH$14="Not end"), EDATE(AA1170, 1),
AND($AH$14="End"), EOMONTH(AA1170, 1)
)</f>
        <v/>
      </c>
      <c r="AB1171" s="75" t="str" cm="1">
        <f t="array" aca="1" ref="AB1171" ca="1">_xlfn.IFS(AB1170="","",
AND(AB1170=last_rou_date), "",
AND($B$3="İllik"),DATE(YEAR(AB1170)+1,MONTH(AB1170),DAY(AB1170) ),
AND($B$3="Aylıq", $AH$14="Not end"), EDATE(AB1170,1),
AND($B$3="Aylıq", $AH$14="End"), EOMONTH(AB1170,1)
)</f>
        <v/>
      </c>
      <c r="AC1171" s="75" t="str" cm="1">
        <f t="array" aca="1" ref="AC1171" ca="1">_xlfn.IFS(
AND($AN$14="Not year_end", AC1170&gt;last_rou_date), "",
AND($AN$14="Year_end", AC1170&gt;=last_rou_date), "",
AND($AN$14="Year_end"), DATE(YEAR(AC1170+1), 12, 31),
AND($AN$14="Not year_end", MONTH(AC1170)=12, DAY(AC1170)=31), DATE(YEAR(AC1169)+1, MONTH(AC1169), DAY(AC1169)),
AND($AN$14="Not year_end", OR(MONTH(AC1170)&lt;&gt;12, DAY(AC1170)&lt;&gt;31) ), DATE(YEAR(AC1170), 12, 31)
)</f>
        <v/>
      </c>
      <c r="AD1171" s="75" t="str" cm="1">
        <f t="array" aca="1" ref="AD1171" ca="1">_xlfn.IFS(AD1170="", "",
AND(AD1170=last_rou_date, OR(MONTH(AD1170)&lt;&gt;12, DAY(AD1170)&lt;&gt;31) ), DATE(YEAR(AD1170), 12, 31),
AND(MONTH(AD1170)=12, DAY(AD1170)=31, AD1170&gt;=last_rou_date), "",
AND(MONTH(AD1170)=12, DAY(AD1170)&lt;&gt;31),  EOMONTH(AD1170,0),
AND(MONTH(AD1170)=12, DAY(AD1170)=31, $AH$14="Not end"),  EDATE(AD1169,1),
AND($AH$14="Not end"), EDATE(AD1170, 1),
AND($AH$14="End"), EOMONTH(AD1170, 1)
)</f>
        <v/>
      </c>
      <c r="AE1171" s="51" t="str" cm="1">
        <f t="array" ref="AE1171">_xlfn.IFS(W1171="", "",
AND(W1171&gt;0, W1171&lt;=$B$4, $C$2="İllik artım, faiz olaraq", $D$2&gt;0, $B$3="İllik"), $B$5*((1+$D$2)^(W1171-1)),
AND(W1171&gt;0, W1171&lt;=$B$4, $C$2="İllik artım, faiz olaraq", $D$2&gt;0, $B$3="Aylıq"), $B$5*((1+$D$2)^ROUNDDOWN((W1171-1)/12,0)),
AND(W1171=1, $C$2="Aşağıdakı kimi dəyişir", ), $B$5,
AND(W1171&gt;1, W1171&lt;=$B$4, $C$2="Aşağıdakı kimi dəyişir"), IFERROR(VLOOKUP(W1171, $C$4:$D$7, 2, FALSE), AE1170),
AND(W1171&gt;0, W1171&lt;=$B$4), $B$5,
TRUE,0 )</f>
        <v/>
      </c>
      <c r="AF1171" s="51" t="str">
        <f t="shared" ca="1" si="55"/>
        <v/>
      </c>
    </row>
    <row r="1172" spans="1:32" x14ac:dyDescent="0.4">
      <c r="A1172" s="13" t="str" cm="1">
        <f t="array" aca="1" ref="A1172" ca="1">_xlfn.IFS(
AND(SUMIFS(lease_table_interest_accruals, lease_table_dates, A1171)&gt;0, COUNTIFS($E$14:E1171, "Interest accrual", $A$14:A1171, A1171)=0),  A1171,
AND(SUMIFS(lease_table_payments, lease_table_dates, A1171)&gt;0, COUNTIFS($E$14:E1171, "Payment", $A$14:A1171, A1171)=0),  A1171,
AND(SUMIFS(rou_table_deprs, rou_table_dates, A1171)&gt;0, COUNTIFS($E$14:E1171, "Depreciation", $A$14:A1171, A1171)=0),  A1171,
TRUE,  IFERROR(INDEX(rou_table_dates,  MATCH(A1171, rou_table_dates)+1, ), "")
)</f>
        <v/>
      </c>
      <c r="B1172" s="1" t="str" cm="1">
        <f t="array" aca="1" ref="B1172" ca="1">_xlfn.IFS(
AND(E1172="Payment", A1172=$B$2), $AM$14,
E1172="Payment", $AM$15,
E1172="Interest accrual", $AM$18,
E1172="Depreciation", $AM$17,
TRUE, "")</f>
        <v/>
      </c>
      <c r="C1172" s="1" t="str" cm="1">
        <f t="array" aca="1" ref="C1172" ca="1">_xlfn.IFS(
E1172="Payment", $AM$19,
E1172="Interest accrual", $AM$15,
E1172="Depreciation", $AM$16,
TRUE, "")</f>
        <v/>
      </c>
      <c r="D1172" s="1" t="str" cm="1">
        <f t="array" aca="1" ref="D1172" ca="1">_xlfn.IFS(
E1172="Payment", _xlfn.XLOOKUP(A1172, lease_table_dates, lease_table_payments, 0, 0),
E1172="Interest accrual", _xlfn.XLOOKUP(A1172, lease_table_dates, lease_table_interest_accruals, 0, 0),
E1172="Depreciation", _xlfn.XLOOKUP(A1172, rou_table_dates, rou_table_deprs, 0, 0),
TRUE, ""
)</f>
        <v/>
      </c>
      <c r="E1172" s="7" t="str" cm="1">
        <f t="array" aca="1" ref="E1172" ca="1">_xlfn.IFS(
AND(SUMIFS(lease_table_interest_accruals, lease_table_dates, A1172)&gt;0, COUNTIFS($E$14:E1171, "Interest accrual", $A$14:A1171, A1172)=0), "Interest accrual",
AND(SUMIFS(lease_table_payments, lease_table_dates, A1172)&gt;0, COUNTIFS($E$14:E1171, "Payment", $A$14:A1171, A1172)=0), "Payment",
AND(SUMIFS(rou_table_deprs, rou_table_dates, A1172)&gt;0, COUNTIFS($E$14:E1171, "Depreciation", $A$14:A1171, A1172)=0), "Depreciation",
TRUE,  ""
)</f>
        <v/>
      </c>
      <c r="G1172" s="13" t="str" cm="1">
        <f t="array" aca="1" ref="G1172" ca="1">_xlfn.IFS(
AND($B$11="Hə", $B$3="İllik"), Z1172,
AND($B$11="Hə", $B$3="Aylıq"), AA1172,
$B$11="Yox", X1172)</f>
        <v/>
      </c>
      <c r="H1172" s="1" t="str" cm="1">
        <f t="array" aca="1" ref="H1172" ca="1">_xlfn.IFS( G1172="", "",
TRUE, ROUND( H1171+I1172-J1172, 2) )</f>
        <v/>
      </c>
      <c r="I1172" s="1" t="str" cm="1">
        <f t="array" aca="1" ref="I1172" ca="1">_xlfn.IFS(G1172="", "",
G1172=last_payment_date, (J1172-H1171),
 TRUE,  -  (H1171- H1171* (1+$B$6)^ (_xlfn.DAYS(G1172,G1171)/365) )
)</f>
        <v/>
      </c>
      <c r="J1172" s="1" t="str" cm="1">
        <f t="array" aca="1" ref="J1172" ca="1">_xlfn.IFS(G1172="", "",
TRUE, _xlfn.XLOOKUP(G1172,  payment_dates, payments,0,0)
)</f>
        <v/>
      </c>
      <c r="L1172" s="8" t="str" cm="1">
        <f t="array" aca="1" ref="L1172" ca="1">_xlfn.IFS(
AND($B$11="Hə", $B$3="İllik"), AC1172,
AND($B$11="Hə", $B$3="Aylıq"), AD1172,
$B$11="Yox", AB1172)</f>
        <v/>
      </c>
      <c r="M1172" s="1" t="str" cm="1">
        <f t="array" aca="1" ref="M1172" ca="1">_xlfn.IFS( L1172="", "",
(M1171-N1172)&lt;=0.5, 0,
TRUE,  M1171-N1172)</f>
        <v/>
      </c>
      <c r="N1172" s="7" t="str" cm="1">
        <f t="array" aca="1" ref="N1172" ca="1">_xlfn.IFS(
L1172="", "",
TRUE, MIN(M1171, ROUND($M$14/ (last_rou_date - $B$2) * (L1172-L1171), 2) )
)</f>
        <v/>
      </c>
      <c r="P1172" s="59" t="str">
        <f t="shared" ca="1" si="54"/>
        <v/>
      </c>
      <c r="Q1172" s="1" t="str" cm="1">
        <f t="array" aca="1" ref="Q1172" ca="1">_xlfn.IFS(P1172="","",
$B$11="Hə", _xlfn.XLOOKUP(DATE(P1172, 12, 31), rou_table_dates, rou_table_nbvs,0, 0),
TRUE,  MAX(0, ROUND($M$14 - $M$14/ (last_rou_date - $B$2) * (DATE(P1172,12,31) - $B$2), 2) )
)</f>
        <v/>
      </c>
      <c r="R1172" s="1" t="str" cm="1">
        <f t="array" aca="1" ref="R1172" ca="1">_xlfn.IFS(P1172="","",
$B$11="Hə", _xlfn.XLOOKUP(DATE(P1172, 12, 31), lease_table_dates, lease_table_balances,0, 0),
TRUE, IFERROR( XNPV($B$6, IF(payment_dates &gt;DATE(P1172, 12, 31), payments,  0),  IF(payment_dates &gt;DATE(P1172, 12, 31), payment_dates,  DATE(P1172, 12, 31))    ),0)
)</f>
        <v/>
      </c>
      <c r="S1172" s="1" t="str" cm="1">
        <f t="array" aca="1" ref="S1172" ca="1">_xlfn.IFS(P1172="","",
TRUE,  MIN( MIN(Q1171, $M$14), ROUND($M$14/ (last_rou_date - $B$2) * (DATE(P1172,12,31) - MAX($B$2, DATE(P1172-1, 12, 31))), 2) )
)</f>
        <v/>
      </c>
      <c r="T1172" s="7" t="str" cm="1">
        <f t="array" aca="1" ref="T1172" ca="1">_xlfn.IFS(P1172="", "",
ISTEXT(R1171), R1172- (H1172 - SUMIFS( lease_table_payments, lease_table_years, P1172) -$AG$14 ),
AND(ISNUMBER(R1171), R1172&lt;&gt;""),   R1172- (R1171 - SUMIFS( lease_table_payments, lease_table_years, P1172) )
)</f>
        <v/>
      </c>
      <c r="V1172" s="64">
        <f t="shared" si="56"/>
        <v>1159</v>
      </c>
      <c r="W1172" s="51" t="str" cm="1">
        <f t="array" ref="W1172">_xlfn.IFS(
OR(W1171=$B$4, W1171=""),"",
TRUE,W1171+1
)</f>
        <v/>
      </c>
      <c r="X1172" s="51" t="str" cm="1">
        <f t="array" ref="X1172">_xlfn.IFS(X1171="","",
W1172="", "",
AND($B$3="İllik"),DATE(YEAR(X1171)+1,MONTH(X1171),DAY(X1171) ),
AND($B$3="Aylıq", $AH$14="Not end"), EDATE(X1171,1),
AND($B$3="Aylıq", $AH$14="End"), EOMONTH(X1171,1)
)</f>
        <v/>
      </c>
      <c r="Y1172" s="51" t="str" cm="1">
        <f t="array" aca="1" ref="Y1172" ca="1">_xlfn.IFS(
AND($B$7="Dövrün əvvəlində", Y1171&lt;=last_rou_date), DATE(YEAR(Y1171)+1, 12, 31),
AND($B$7="Dövrün sonunda", Y1171&lt;=last_payment_date), DATE(YEAR(Y1171)+1, 12, 31),
TRUE, ""
)</f>
        <v/>
      </c>
      <c r="Z1172" s="75" t="str" cm="1">
        <f t="array" aca="1" ref="Z1172" ca="1">_xlfn.IFS(
AND($AN$14="Not year_end", Z1171&gt;last_payment_date), "",
AND($AN$14="Year_end", Z1171&gt;=last_payment_date), "",
AND($AN$14="Year_end"), DATE(YEAR(Z1171+1), 12, 31),
AND($AN$14="Not year_end", MONTH(Z1171)=12, DAY(Z1171)=31), DATE(YEAR(Z1170)+1, MONTH(Z1170), DAY(Z1170)),
AND($AN$14="Not year_end", OR(MONTH(Z1171)&lt;&gt;12, DAY(Z1171)&lt;&gt;31) ), DATE(YEAR(Z1171), 12, 31)
)</f>
        <v/>
      </c>
      <c r="AA1172" s="75" t="str" cm="1">
        <f t="array" aca="1" ref="AA1172" ca="1">_xlfn.IFS(AA1171="", "",
AND(AA1171=last_payment_date, OR(MONTH(AA1171)&lt;&gt;12, DAY(AA1171)&lt;&gt;31) ), DATE(YEAR(AA1171), 12, 31),
AND(MONTH(AA1171)=12, DAY(AA1171)=31, AA1171&gt;=last_payment_date), "",
AND(MONTH(AA1171)=12, DAY(AA1171)&lt;&gt;31),  EOMONTH(AA1171,0),
AND(MONTH(AA1171)=12, DAY(AA1171)=31, $AH$14="Not end"),  EDATE(AA1170,1),
AND($AH$14="Not end"), EDATE(AA1171, 1),
AND($AH$14="End"), EOMONTH(AA1171, 1)
)</f>
        <v/>
      </c>
      <c r="AB1172" s="75" t="str" cm="1">
        <f t="array" aca="1" ref="AB1172" ca="1">_xlfn.IFS(AB1171="","",
AND(AB1171=last_rou_date), "",
AND($B$3="İllik"),DATE(YEAR(AB1171)+1,MONTH(AB1171),DAY(AB1171) ),
AND($B$3="Aylıq", $AH$14="Not end"), EDATE(AB1171,1),
AND($B$3="Aylıq", $AH$14="End"), EOMONTH(AB1171,1)
)</f>
        <v/>
      </c>
      <c r="AC1172" s="75" t="str" cm="1">
        <f t="array" aca="1" ref="AC1172" ca="1">_xlfn.IFS(
AND($AN$14="Not year_end", AC1171&gt;last_rou_date), "",
AND($AN$14="Year_end", AC1171&gt;=last_rou_date), "",
AND($AN$14="Year_end"), DATE(YEAR(AC1171+1), 12, 31),
AND($AN$14="Not year_end", MONTH(AC1171)=12, DAY(AC1171)=31), DATE(YEAR(AC1170)+1, MONTH(AC1170), DAY(AC1170)),
AND($AN$14="Not year_end", OR(MONTH(AC1171)&lt;&gt;12, DAY(AC1171)&lt;&gt;31) ), DATE(YEAR(AC1171), 12, 31)
)</f>
        <v/>
      </c>
      <c r="AD1172" s="75" t="str" cm="1">
        <f t="array" aca="1" ref="AD1172" ca="1">_xlfn.IFS(AD1171="", "",
AND(AD1171=last_rou_date, OR(MONTH(AD1171)&lt;&gt;12, DAY(AD1171)&lt;&gt;31) ), DATE(YEAR(AD1171), 12, 31),
AND(MONTH(AD1171)=12, DAY(AD1171)=31, AD1171&gt;=last_rou_date), "",
AND(MONTH(AD1171)=12, DAY(AD1171)&lt;&gt;31),  EOMONTH(AD1171,0),
AND(MONTH(AD1171)=12, DAY(AD1171)=31, $AH$14="Not end"),  EDATE(AD1170,1),
AND($AH$14="Not end"), EDATE(AD1171, 1),
AND($AH$14="End"), EOMONTH(AD1171, 1)
)</f>
        <v/>
      </c>
      <c r="AE1172" s="51" t="str" cm="1">
        <f t="array" ref="AE1172">_xlfn.IFS(W1172="", "",
AND(W1172&gt;0, W1172&lt;=$B$4, $C$2="İllik artım, faiz olaraq", $D$2&gt;0, $B$3="İllik"), $B$5*((1+$D$2)^(W1172-1)),
AND(W1172&gt;0, W1172&lt;=$B$4, $C$2="İllik artım, faiz olaraq", $D$2&gt;0, $B$3="Aylıq"), $B$5*((1+$D$2)^ROUNDDOWN((W1172-1)/12,0)),
AND(W1172=1, $C$2="Aşağıdakı kimi dəyişir", ), $B$5,
AND(W1172&gt;1, W1172&lt;=$B$4, $C$2="Aşağıdakı kimi dəyişir"), IFERROR(VLOOKUP(W1172, $C$4:$D$7, 2, FALSE), AE1171),
AND(W1172&gt;0, W1172&lt;=$B$4), $B$5,
TRUE,0 )</f>
        <v/>
      </c>
      <c r="AF1172" s="51" t="str">
        <f t="shared" ca="1" si="55"/>
        <v/>
      </c>
    </row>
    <row r="1173" spans="1:32" x14ac:dyDescent="0.4">
      <c r="A1173" s="13" t="str" cm="1">
        <f t="array" aca="1" ref="A1173" ca="1">_xlfn.IFS(
AND(SUMIFS(lease_table_interest_accruals, lease_table_dates, A1172)&gt;0, COUNTIFS($E$14:E1172, "Interest accrual", $A$14:A1172, A1172)=0),  A1172,
AND(SUMIFS(lease_table_payments, lease_table_dates, A1172)&gt;0, COUNTIFS($E$14:E1172, "Payment", $A$14:A1172, A1172)=0),  A1172,
AND(SUMIFS(rou_table_deprs, rou_table_dates, A1172)&gt;0, COUNTIFS($E$14:E1172, "Depreciation", $A$14:A1172, A1172)=0),  A1172,
TRUE,  IFERROR(INDEX(rou_table_dates,  MATCH(A1172, rou_table_dates)+1, ), "")
)</f>
        <v/>
      </c>
      <c r="B1173" s="1" t="str" cm="1">
        <f t="array" aca="1" ref="B1173" ca="1">_xlfn.IFS(
AND(E1173="Payment", A1173=$B$2), $AM$14,
E1173="Payment", $AM$15,
E1173="Interest accrual", $AM$18,
E1173="Depreciation", $AM$17,
TRUE, "")</f>
        <v/>
      </c>
      <c r="C1173" s="1" t="str" cm="1">
        <f t="array" aca="1" ref="C1173" ca="1">_xlfn.IFS(
E1173="Payment", $AM$19,
E1173="Interest accrual", $AM$15,
E1173="Depreciation", $AM$16,
TRUE, "")</f>
        <v/>
      </c>
      <c r="D1173" s="1" t="str" cm="1">
        <f t="array" aca="1" ref="D1173" ca="1">_xlfn.IFS(
E1173="Payment", _xlfn.XLOOKUP(A1173, lease_table_dates, lease_table_payments, 0, 0),
E1173="Interest accrual", _xlfn.XLOOKUP(A1173, lease_table_dates, lease_table_interest_accruals, 0, 0),
E1173="Depreciation", _xlfn.XLOOKUP(A1173, rou_table_dates, rou_table_deprs, 0, 0),
TRUE, ""
)</f>
        <v/>
      </c>
      <c r="E1173" s="7" t="str" cm="1">
        <f t="array" aca="1" ref="E1173" ca="1">_xlfn.IFS(
AND(SUMIFS(lease_table_interest_accruals, lease_table_dates, A1173)&gt;0, COUNTIFS($E$14:E1172, "Interest accrual", $A$14:A1172, A1173)=0), "Interest accrual",
AND(SUMIFS(lease_table_payments, lease_table_dates, A1173)&gt;0, COUNTIFS($E$14:E1172, "Payment", $A$14:A1172, A1173)=0), "Payment",
AND(SUMIFS(rou_table_deprs, rou_table_dates, A1173)&gt;0, COUNTIFS($E$14:E1172, "Depreciation", $A$14:A1172, A1173)=0), "Depreciation",
TRUE,  ""
)</f>
        <v/>
      </c>
      <c r="G1173" s="13" t="str" cm="1">
        <f t="array" aca="1" ref="G1173" ca="1">_xlfn.IFS(
AND($B$11="Hə", $B$3="İllik"), Z1173,
AND($B$11="Hə", $B$3="Aylıq"), AA1173,
$B$11="Yox", X1173)</f>
        <v/>
      </c>
      <c r="H1173" s="1" t="str" cm="1">
        <f t="array" aca="1" ref="H1173" ca="1">_xlfn.IFS( G1173="", "",
TRUE, ROUND( H1172+I1173-J1173, 2) )</f>
        <v/>
      </c>
      <c r="I1173" s="1" t="str" cm="1">
        <f t="array" aca="1" ref="I1173" ca="1">_xlfn.IFS(G1173="", "",
G1173=last_payment_date, (J1173-H1172),
 TRUE,  -  (H1172- H1172* (1+$B$6)^ (_xlfn.DAYS(G1173,G1172)/365) )
)</f>
        <v/>
      </c>
      <c r="J1173" s="1" t="str" cm="1">
        <f t="array" aca="1" ref="J1173" ca="1">_xlfn.IFS(G1173="", "",
TRUE, _xlfn.XLOOKUP(G1173,  payment_dates, payments,0,0)
)</f>
        <v/>
      </c>
      <c r="L1173" s="8" t="str" cm="1">
        <f t="array" aca="1" ref="L1173" ca="1">_xlfn.IFS(
AND($B$11="Hə", $B$3="İllik"), AC1173,
AND($B$11="Hə", $B$3="Aylıq"), AD1173,
$B$11="Yox", AB1173)</f>
        <v/>
      </c>
      <c r="M1173" s="1" t="str" cm="1">
        <f t="array" aca="1" ref="M1173" ca="1">_xlfn.IFS( L1173="", "",
(M1172-N1173)&lt;=0.5, 0,
TRUE,  M1172-N1173)</f>
        <v/>
      </c>
      <c r="N1173" s="7" t="str" cm="1">
        <f t="array" aca="1" ref="N1173" ca="1">_xlfn.IFS(
L1173="", "",
TRUE, MIN(M1172, ROUND($M$14/ (last_rou_date - $B$2) * (L1173-L1172), 2) )
)</f>
        <v/>
      </c>
      <c r="P1173" s="59" t="str">
        <f t="shared" ca="1" si="54"/>
        <v/>
      </c>
      <c r="Q1173" s="1" t="str" cm="1">
        <f t="array" aca="1" ref="Q1173" ca="1">_xlfn.IFS(P1173="","",
$B$11="Hə", _xlfn.XLOOKUP(DATE(P1173, 12, 31), rou_table_dates, rou_table_nbvs,0, 0),
TRUE,  MAX(0, ROUND($M$14 - $M$14/ (last_rou_date - $B$2) * (DATE(P1173,12,31) - $B$2), 2) )
)</f>
        <v/>
      </c>
      <c r="R1173" s="1" t="str" cm="1">
        <f t="array" aca="1" ref="R1173" ca="1">_xlfn.IFS(P1173="","",
$B$11="Hə", _xlfn.XLOOKUP(DATE(P1173, 12, 31), lease_table_dates, lease_table_balances,0, 0),
TRUE, IFERROR( XNPV($B$6, IF(payment_dates &gt;DATE(P1173, 12, 31), payments,  0),  IF(payment_dates &gt;DATE(P1173, 12, 31), payment_dates,  DATE(P1173, 12, 31))    ),0)
)</f>
        <v/>
      </c>
      <c r="S1173" s="1" t="str" cm="1">
        <f t="array" aca="1" ref="S1173" ca="1">_xlfn.IFS(P1173="","",
TRUE,  MIN( MIN(Q1172, $M$14), ROUND($M$14/ (last_rou_date - $B$2) * (DATE(P1173,12,31) - MAX($B$2, DATE(P1173-1, 12, 31))), 2) )
)</f>
        <v/>
      </c>
      <c r="T1173" s="7" t="str" cm="1">
        <f t="array" aca="1" ref="T1173" ca="1">_xlfn.IFS(P1173="", "",
ISTEXT(R1172), R1173- (H1173 - SUMIFS( lease_table_payments, lease_table_years, P1173) -$AG$14 ),
AND(ISNUMBER(R1172), R1173&lt;&gt;""),   R1173- (R1172 - SUMIFS( lease_table_payments, lease_table_years, P1173) )
)</f>
        <v/>
      </c>
      <c r="V1173" s="64">
        <f t="shared" si="56"/>
        <v>1160</v>
      </c>
      <c r="W1173" s="51" t="str" cm="1">
        <f t="array" ref="W1173">_xlfn.IFS(
OR(W1172=$B$4, W1172=""),"",
TRUE,W1172+1
)</f>
        <v/>
      </c>
      <c r="X1173" s="51" t="str" cm="1">
        <f t="array" ref="X1173">_xlfn.IFS(X1172="","",
W1173="", "",
AND($B$3="İllik"),DATE(YEAR(X1172)+1,MONTH(X1172),DAY(X1172) ),
AND($B$3="Aylıq", $AH$14="Not end"), EDATE(X1172,1),
AND($B$3="Aylıq", $AH$14="End"), EOMONTH(X1172,1)
)</f>
        <v/>
      </c>
      <c r="Y1173" s="51" t="str" cm="1">
        <f t="array" aca="1" ref="Y1173" ca="1">_xlfn.IFS(
AND($B$7="Dövrün əvvəlində", Y1172&lt;=last_rou_date), DATE(YEAR(Y1172)+1, 12, 31),
AND($B$7="Dövrün sonunda", Y1172&lt;=last_payment_date), DATE(YEAR(Y1172)+1, 12, 31),
TRUE, ""
)</f>
        <v/>
      </c>
      <c r="Z1173" s="75" t="str" cm="1">
        <f t="array" aca="1" ref="Z1173" ca="1">_xlfn.IFS(
AND($AN$14="Not year_end", Z1172&gt;last_payment_date), "",
AND($AN$14="Year_end", Z1172&gt;=last_payment_date), "",
AND($AN$14="Year_end"), DATE(YEAR(Z1172+1), 12, 31),
AND($AN$14="Not year_end", MONTH(Z1172)=12, DAY(Z1172)=31), DATE(YEAR(Z1171)+1, MONTH(Z1171), DAY(Z1171)),
AND($AN$14="Not year_end", OR(MONTH(Z1172)&lt;&gt;12, DAY(Z1172)&lt;&gt;31) ), DATE(YEAR(Z1172), 12, 31)
)</f>
        <v/>
      </c>
      <c r="AA1173" s="75" t="str" cm="1">
        <f t="array" aca="1" ref="AA1173" ca="1">_xlfn.IFS(AA1172="", "",
AND(AA1172=last_payment_date, OR(MONTH(AA1172)&lt;&gt;12, DAY(AA1172)&lt;&gt;31) ), DATE(YEAR(AA1172), 12, 31),
AND(MONTH(AA1172)=12, DAY(AA1172)=31, AA1172&gt;=last_payment_date), "",
AND(MONTH(AA1172)=12, DAY(AA1172)&lt;&gt;31),  EOMONTH(AA1172,0),
AND(MONTH(AA1172)=12, DAY(AA1172)=31, $AH$14="Not end"),  EDATE(AA1171,1),
AND($AH$14="Not end"), EDATE(AA1172, 1),
AND($AH$14="End"), EOMONTH(AA1172, 1)
)</f>
        <v/>
      </c>
      <c r="AB1173" s="75" t="str" cm="1">
        <f t="array" aca="1" ref="AB1173" ca="1">_xlfn.IFS(AB1172="","",
AND(AB1172=last_rou_date), "",
AND($B$3="İllik"),DATE(YEAR(AB1172)+1,MONTH(AB1172),DAY(AB1172) ),
AND($B$3="Aylıq", $AH$14="Not end"), EDATE(AB1172,1),
AND($B$3="Aylıq", $AH$14="End"), EOMONTH(AB1172,1)
)</f>
        <v/>
      </c>
      <c r="AC1173" s="75" t="str" cm="1">
        <f t="array" aca="1" ref="AC1173" ca="1">_xlfn.IFS(
AND($AN$14="Not year_end", AC1172&gt;last_rou_date), "",
AND($AN$14="Year_end", AC1172&gt;=last_rou_date), "",
AND($AN$14="Year_end"), DATE(YEAR(AC1172+1), 12, 31),
AND($AN$14="Not year_end", MONTH(AC1172)=12, DAY(AC1172)=31), DATE(YEAR(AC1171)+1, MONTH(AC1171), DAY(AC1171)),
AND($AN$14="Not year_end", OR(MONTH(AC1172)&lt;&gt;12, DAY(AC1172)&lt;&gt;31) ), DATE(YEAR(AC1172), 12, 31)
)</f>
        <v/>
      </c>
      <c r="AD1173" s="75" t="str" cm="1">
        <f t="array" aca="1" ref="AD1173" ca="1">_xlfn.IFS(AD1172="", "",
AND(AD1172=last_rou_date, OR(MONTH(AD1172)&lt;&gt;12, DAY(AD1172)&lt;&gt;31) ), DATE(YEAR(AD1172), 12, 31),
AND(MONTH(AD1172)=12, DAY(AD1172)=31, AD1172&gt;=last_rou_date), "",
AND(MONTH(AD1172)=12, DAY(AD1172)&lt;&gt;31),  EOMONTH(AD1172,0),
AND(MONTH(AD1172)=12, DAY(AD1172)=31, $AH$14="Not end"),  EDATE(AD1171,1),
AND($AH$14="Not end"), EDATE(AD1172, 1),
AND($AH$14="End"), EOMONTH(AD1172, 1)
)</f>
        <v/>
      </c>
      <c r="AE1173" s="51" t="str" cm="1">
        <f t="array" ref="AE1173">_xlfn.IFS(W1173="", "",
AND(W1173&gt;0, W1173&lt;=$B$4, $C$2="İllik artım, faiz olaraq", $D$2&gt;0, $B$3="İllik"), $B$5*((1+$D$2)^(W1173-1)),
AND(W1173&gt;0, W1173&lt;=$B$4, $C$2="İllik artım, faiz olaraq", $D$2&gt;0, $B$3="Aylıq"), $B$5*((1+$D$2)^ROUNDDOWN((W1173-1)/12,0)),
AND(W1173=1, $C$2="Aşağıdakı kimi dəyişir", ), $B$5,
AND(W1173&gt;1, W1173&lt;=$B$4, $C$2="Aşağıdakı kimi dəyişir"), IFERROR(VLOOKUP(W1173, $C$4:$D$7, 2, FALSE), AE1172),
AND(W1173&gt;0, W1173&lt;=$B$4), $B$5,
TRUE,0 )</f>
        <v/>
      </c>
      <c r="AF1173" s="51" t="str">
        <f t="shared" ca="1" si="55"/>
        <v/>
      </c>
    </row>
    <row r="1174" spans="1:32" x14ac:dyDescent="0.4">
      <c r="A1174" s="13" t="str" cm="1">
        <f t="array" aca="1" ref="A1174" ca="1">_xlfn.IFS(
AND(SUMIFS(lease_table_interest_accruals, lease_table_dates, A1173)&gt;0, COUNTIFS($E$14:E1173, "Interest accrual", $A$14:A1173, A1173)=0),  A1173,
AND(SUMIFS(lease_table_payments, lease_table_dates, A1173)&gt;0, COUNTIFS($E$14:E1173, "Payment", $A$14:A1173, A1173)=0),  A1173,
AND(SUMIFS(rou_table_deprs, rou_table_dates, A1173)&gt;0, COUNTIFS($E$14:E1173, "Depreciation", $A$14:A1173, A1173)=0),  A1173,
TRUE,  IFERROR(INDEX(rou_table_dates,  MATCH(A1173, rou_table_dates)+1, ), "")
)</f>
        <v/>
      </c>
      <c r="B1174" s="1" t="str" cm="1">
        <f t="array" aca="1" ref="B1174" ca="1">_xlfn.IFS(
AND(E1174="Payment", A1174=$B$2), $AM$14,
E1174="Payment", $AM$15,
E1174="Interest accrual", $AM$18,
E1174="Depreciation", $AM$17,
TRUE, "")</f>
        <v/>
      </c>
      <c r="C1174" s="1" t="str" cm="1">
        <f t="array" aca="1" ref="C1174" ca="1">_xlfn.IFS(
E1174="Payment", $AM$19,
E1174="Interest accrual", $AM$15,
E1174="Depreciation", $AM$16,
TRUE, "")</f>
        <v/>
      </c>
      <c r="D1174" s="1" t="str" cm="1">
        <f t="array" aca="1" ref="D1174" ca="1">_xlfn.IFS(
E1174="Payment", _xlfn.XLOOKUP(A1174, lease_table_dates, lease_table_payments, 0, 0),
E1174="Interest accrual", _xlfn.XLOOKUP(A1174, lease_table_dates, lease_table_interest_accruals, 0, 0),
E1174="Depreciation", _xlfn.XLOOKUP(A1174, rou_table_dates, rou_table_deprs, 0, 0),
TRUE, ""
)</f>
        <v/>
      </c>
      <c r="E1174" s="7" t="str" cm="1">
        <f t="array" aca="1" ref="E1174" ca="1">_xlfn.IFS(
AND(SUMIFS(lease_table_interest_accruals, lease_table_dates, A1174)&gt;0, COUNTIFS($E$14:E1173, "Interest accrual", $A$14:A1173, A1174)=0), "Interest accrual",
AND(SUMIFS(lease_table_payments, lease_table_dates, A1174)&gt;0, COUNTIFS($E$14:E1173, "Payment", $A$14:A1173, A1174)=0), "Payment",
AND(SUMIFS(rou_table_deprs, rou_table_dates, A1174)&gt;0, COUNTIFS($E$14:E1173, "Depreciation", $A$14:A1173, A1174)=0), "Depreciation",
TRUE,  ""
)</f>
        <v/>
      </c>
      <c r="G1174" s="13" t="str" cm="1">
        <f t="array" aca="1" ref="G1174" ca="1">_xlfn.IFS(
AND($B$11="Hə", $B$3="İllik"), Z1174,
AND($B$11="Hə", $B$3="Aylıq"), AA1174,
$B$11="Yox", X1174)</f>
        <v/>
      </c>
      <c r="H1174" s="1" t="str" cm="1">
        <f t="array" aca="1" ref="H1174" ca="1">_xlfn.IFS( G1174="", "",
TRUE, ROUND( H1173+I1174-J1174, 2) )</f>
        <v/>
      </c>
      <c r="I1174" s="1" t="str" cm="1">
        <f t="array" aca="1" ref="I1174" ca="1">_xlfn.IFS(G1174="", "",
G1174=last_payment_date, (J1174-H1173),
 TRUE,  -  (H1173- H1173* (1+$B$6)^ (_xlfn.DAYS(G1174,G1173)/365) )
)</f>
        <v/>
      </c>
      <c r="J1174" s="1" t="str" cm="1">
        <f t="array" aca="1" ref="J1174" ca="1">_xlfn.IFS(G1174="", "",
TRUE, _xlfn.XLOOKUP(G1174,  payment_dates, payments,0,0)
)</f>
        <v/>
      </c>
      <c r="L1174" s="8" t="str" cm="1">
        <f t="array" aca="1" ref="L1174" ca="1">_xlfn.IFS(
AND($B$11="Hə", $B$3="İllik"), AC1174,
AND($B$11="Hə", $B$3="Aylıq"), AD1174,
$B$11="Yox", AB1174)</f>
        <v/>
      </c>
      <c r="M1174" s="1" t="str" cm="1">
        <f t="array" aca="1" ref="M1174" ca="1">_xlfn.IFS( L1174="", "",
(M1173-N1174)&lt;=0.5, 0,
TRUE,  M1173-N1174)</f>
        <v/>
      </c>
      <c r="N1174" s="7" t="str" cm="1">
        <f t="array" aca="1" ref="N1174" ca="1">_xlfn.IFS(
L1174="", "",
TRUE, MIN(M1173, ROUND($M$14/ (last_rou_date - $B$2) * (L1174-L1173), 2) )
)</f>
        <v/>
      </c>
      <c r="P1174" s="59" t="str">
        <f t="shared" ca="1" si="54"/>
        <v/>
      </c>
      <c r="Q1174" s="1" t="str" cm="1">
        <f t="array" aca="1" ref="Q1174" ca="1">_xlfn.IFS(P1174="","",
$B$11="Hə", _xlfn.XLOOKUP(DATE(P1174, 12, 31), rou_table_dates, rou_table_nbvs,0, 0),
TRUE,  MAX(0, ROUND($M$14 - $M$14/ (last_rou_date - $B$2) * (DATE(P1174,12,31) - $B$2), 2) )
)</f>
        <v/>
      </c>
      <c r="R1174" s="1" t="str" cm="1">
        <f t="array" aca="1" ref="R1174" ca="1">_xlfn.IFS(P1174="","",
$B$11="Hə", _xlfn.XLOOKUP(DATE(P1174, 12, 31), lease_table_dates, lease_table_balances,0, 0),
TRUE, IFERROR( XNPV($B$6, IF(payment_dates &gt;DATE(P1174, 12, 31), payments,  0),  IF(payment_dates &gt;DATE(P1174, 12, 31), payment_dates,  DATE(P1174, 12, 31))    ),0)
)</f>
        <v/>
      </c>
      <c r="S1174" s="1" t="str" cm="1">
        <f t="array" aca="1" ref="S1174" ca="1">_xlfn.IFS(P1174="","",
TRUE,  MIN( MIN(Q1173, $M$14), ROUND($M$14/ (last_rou_date - $B$2) * (DATE(P1174,12,31) - MAX($B$2, DATE(P1174-1, 12, 31))), 2) )
)</f>
        <v/>
      </c>
      <c r="T1174" s="7" t="str" cm="1">
        <f t="array" aca="1" ref="T1174" ca="1">_xlfn.IFS(P1174="", "",
ISTEXT(R1173), R1174- (H1174 - SUMIFS( lease_table_payments, lease_table_years, P1174) -$AG$14 ),
AND(ISNUMBER(R1173), R1174&lt;&gt;""),   R1174- (R1173 - SUMIFS( lease_table_payments, lease_table_years, P1174) )
)</f>
        <v/>
      </c>
      <c r="V1174" s="64">
        <f t="shared" si="56"/>
        <v>1161</v>
      </c>
      <c r="W1174" s="51" t="str" cm="1">
        <f t="array" ref="W1174">_xlfn.IFS(
OR(W1173=$B$4, W1173=""),"",
TRUE,W1173+1
)</f>
        <v/>
      </c>
      <c r="X1174" s="51" t="str" cm="1">
        <f t="array" ref="X1174">_xlfn.IFS(X1173="","",
W1174="", "",
AND($B$3="İllik"),DATE(YEAR(X1173)+1,MONTH(X1173),DAY(X1173) ),
AND($B$3="Aylıq", $AH$14="Not end"), EDATE(X1173,1),
AND($B$3="Aylıq", $AH$14="End"), EOMONTH(X1173,1)
)</f>
        <v/>
      </c>
      <c r="Y1174" s="51" t="str" cm="1">
        <f t="array" aca="1" ref="Y1174" ca="1">_xlfn.IFS(
AND($B$7="Dövrün əvvəlində", Y1173&lt;=last_rou_date), DATE(YEAR(Y1173)+1, 12, 31),
AND($B$7="Dövrün sonunda", Y1173&lt;=last_payment_date), DATE(YEAR(Y1173)+1, 12, 31),
TRUE, ""
)</f>
        <v/>
      </c>
      <c r="Z1174" s="75" t="str" cm="1">
        <f t="array" aca="1" ref="Z1174" ca="1">_xlfn.IFS(
AND($AN$14="Not year_end", Z1173&gt;last_payment_date), "",
AND($AN$14="Year_end", Z1173&gt;=last_payment_date), "",
AND($AN$14="Year_end"), DATE(YEAR(Z1173+1), 12, 31),
AND($AN$14="Not year_end", MONTH(Z1173)=12, DAY(Z1173)=31), DATE(YEAR(Z1172)+1, MONTH(Z1172), DAY(Z1172)),
AND($AN$14="Not year_end", OR(MONTH(Z1173)&lt;&gt;12, DAY(Z1173)&lt;&gt;31) ), DATE(YEAR(Z1173), 12, 31)
)</f>
        <v/>
      </c>
      <c r="AA1174" s="75" t="str" cm="1">
        <f t="array" aca="1" ref="AA1174" ca="1">_xlfn.IFS(AA1173="", "",
AND(AA1173=last_payment_date, OR(MONTH(AA1173)&lt;&gt;12, DAY(AA1173)&lt;&gt;31) ), DATE(YEAR(AA1173), 12, 31),
AND(MONTH(AA1173)=12, DAY(AA1173)=31, AA1173&gt;=last_payment_date), "",
AND(MONTH(AA1173)=12, DAY(AA1173)&lt;&gt;31),  EOMONTH(AA1173,0),
AND(MONTH(AA1173)=12, DAY(AA1173)=31, $AH$14="Not end"),  EDATE(AA1172,1),
AND($AH$14="Not end"), EDATE(AA1173, 1),
AND($AH$14="End"), EOMONTH(AA1173, 1)
)</f>
        <v/>
      </c>
      <c r="AB1174" s="75" t="str" cm="1">
        <f t="array" aca="1" ref="AB1174" ca="1">_xlfn.IFS(AB1173="","",
AND(AB1173=last_rou_date), "",
AND($B$3="İllik"),DATE(YEAR(AB1173)+1,MONTH(AB1173),DAY(AB1173) ),
AND($B$3="Aylıq", $AH$14="Not end"), EDATE(AB1173,1),
AND($B$3="Aylıq", $AH$14="End"), EOMONTH(AB1173,1)
)</f>
        <v/>
      </c>
      <c r="AC1174" s="75" t="str" cm="1">
        <f t="array" aca="1" ref="AC1174" ca="1">_xlfn.IFS(
AND($AN$14="Not year_end", AC1173&gt;last_rou_date), "",
AND($AN$14="Year_end", AC1173&gt;=last_rou_date), "",
AND($AN$14="Year_end"), DATE(YEAR(AC1173+1), 12, 31),
AND($AN$14="Not year_end", MONTH(AC1173)=12, DAY(AC1173)=31), DATE(YEAR(AC1172)+1, MONTH(AC1172), DAY(AC1172)),
AND($AN$14="Not year_end", OR(MONTH(AC1173)&lt;&gt;12, DAY(AC1173)&lt;&gt;31) ), DATE(YEAR(AC1173), 12, 31)
)</f>
        <v/>
      </c>
      <c r="AD1174" s="75" t="str" cm="1">
        <f t="array" aca="1" ref="AD1174" ca="1">_xlfn.IFS(AD1173="", "",
AND(AD1173=last_rou_date, OR(MONTH(AD1173)&lt;&gt;12, DAY(AD1173)&lt;&gt;31) ), DATE(YEAR(AD1173), 12, 31),
AND(MONTH(AD1173)=12, DAY(AD1173)=31, AD1173&gt;=last_rou_date), "",
AND(MONTH(AD1173)=12, DAY(AD1173)&lt;&gt;31),  EOMONTH(AD1173,0),
AND(MONTH(AD1173)=12, DAY(AD1173)=31, $AH$14="Not end"),  EDATE(AD1172,1),
AND($AH$14="Not end"), EDATE(AD1173, 1),
AND($AH$14="End"), EOMONTH(AD1173, 1)
)</f>
        <v/>
      </c>
      <c r="AE1174" s="51" t="str" cm="1">
        <f t="array" ref="AE1174">_xlfn.IFS(W1174="", "",
AND(W1174&gt;0, W1174&lt;=$B$4, $C$2="İllik artım, faiz olaraq", $D$2&gt;0, $B$3="İllik"), $B$5*((1+$D$2)^(W1174-1)),
AND(W1174&gt;0, W1174&lt;=$B$4, $C$2="İllik artım, faiz olaraq", $D$2&gt;0, $B$3="Aylıq"), $B$5*((1+$D$2)^ROUNDDOWN((W1174-1)/12,0)),
AND(W1174=1, $C$2="Aşağıdakı kimi dəyişir", ), $B$5,
AND(W1174&gt;1, W1174&lt;=$B$4, $C$2="Aşağıdakı kimi dəyişir"), IFERROR(VLOOKUP(W1174, $C$4:$D$7, 2, FALSE), AE1173),
AND(W1174&gt;0, W1174&lt;=$B$4), $B$5,
TRUE,0 )</f>
        <v/>
      </c>
      <c r="AF1174" s="51" t="str">
        <f t="shared" ca="1" si="55"/>
        <v/>
      </c>
    </row>
    <row r="1175" spans="1:32" x14ac:dyDescent="0.4">
      <c r="A1175" s="13" t="str" cm="1">
        <f t="array" aca="1" ref="A1175" ca="1">_xlfn.IFS(
AND(SUMIFS(lease_table_interest_accruals, lease_table_dates, A1174)&gt;0, COUNTIFS($E$14:E1174, "Interest accrual", $A$14:A1174, A1174)=0),  A1174,
AND(SUMIFS(lease_table_payments, lease_table_dates, A1174)&gt;0, COUNTIFS($E$14:E1174, "Payment", $A$14:A1174, A1174)=0),  A1174,
AND(SUMIFS(rou_table_deprs, rou_table_dates, A1174)&gt;0, COUNTIFS($E$14:E1174, "Depreciation", $A$14:A1174, A1174)=0),  A1174,
TRUE,  IFERROR(INDEX(rou_table_dates,  MATCH(A1174, rou_table_dates)+1, ), "")
)</f>
        <v/>
      </c>
      <c r="B1175" s="1" t="str" cm="1">
        <f t="array" aca="1" ref="B1175" ca="1">_xlfn.IFS(
AND(E1175="Payment", A1175=$B$2), $AM$14,
E1175="Payment", $AM$15,
E1175="Interest accrual", $AM$18,
E1175="Depreciation", $AM$17,
TRUE, "")</f>
        <v/>
      </c>
      <c r="C1175" s="1" t="str" cm="1">
        <f t="array" aca="1" ref="C1175" ca="1">_xlfn.IFS(
E1175="Payment", $AM$19,
E1175="Interest accrual", $AM$15,
E1175="Depreciation", $AM$16,
TRUE, "")</f>
        <v/>
      </c>
      <c r="D1175" s="1" t="str" cm="1">
        <f t="array" aca="1" ref="D1175" ca="1">_xlfn.IFS(
E1175="Payment", _xlfn.XLOOKUP(A1175, lease_table_dates, lease_table_payments, 0, 0),
E1175="Interest accrual", _xlfn.XLOOKUP(A1175, lease_table_dates, lease_table_interest_accruals, 0, 0),
E1175="Depreciation", _xlfn.XLOOKUP(A1175, rou_table_dates, rou_table_deprs, 0, 0),
TRUE, ""
)</f>
        <v/>
      </c>
      <c r="E1175" s="7" t="str" cm="1">
        <f t="array" aca="1" ref="E1175" ca="1">_xlfn.IFS(
AND(SUMIFS(lease_table_interest_accruals, lease_table_dates, A1175)&gt;0, COUNTIFS($E$14:E1174, "Interest accrual", $A$14:A1174, A1175)=0), "Interest accrual",
AND(SUMIFS(lease_table_payments, lease_table_dates, A1175)&gt;0, COUNTIFS($E$14:E1174, "Payment", $A$14:A1174, A1175)=0), "Payment",
AND(SUMIFS(rou_table_deprs, rou_table_dates, A1175)&gt;0, COUNTIFS($E$14:E1174, "Depreciation", $A$14:A1174, A1175)=0), "Depreciation",
TRUE,  ""
)</f>
        <v/>
      </c>
      <c r="G1175" s="13" t="str" cm="1">
        <f t="array" aca="1" ref="G1175" ca="1">_xlfn.IFS(
AND($B$11="Hə", $B$3="İllik"), Z1175,
AND($B$11="Hə", $B$3="Aylıq"), AA1175,
$B$11="Yox", X1175)</f>
        <v/>
      </c>
      <c r="H1175" s="1" t="str" cm="1">
        <f t="array" aca="1" ref="H1175" ca="1">_xlfn.IFS( G1175="", "",
TRUE, ROUND( H1174+I1175-J1175, 2) )</f>
        <v/>
      </c>
      <c r="I1175" s="1" t="str" cm="1">
        <f t="array" aca="1" ref="I1175" ca="1">_xlfn.IFS(G1175="", "",
G1175=last_payment_date, (J1175-H1174),
 TRUE,  -  (H1174- H1174* (1+$B$6)^ (_xlfn.DAYS(G1175,G1174)/365) )
)</f>
        <v/>
      </c>
      <c r="J1175" s="1" t="str" cm="1">
        <f t="array" aca="1" ref="J1175" ca="1">_xlfn.IFS(G1175="", "",
TRUE, _xlfn.XLOOKUP(G1175,  payment_dates, payments,0,0)
)</f>
        <v/>
      </c>
      <c r="L1175" s="8" t="str" cm="1">
        <f t="array" aca="1" ref="L1175" ca="1">_xlfn.IFS(
AND($B$11="Hə", $B$3="İllik"), AC1175,
AND($B$11="Hə", $B$3="Aylıq"), AD1175,
$B$11="Yox", AB1175)</f>
        <v/>
      </c>
      <c r="M1175" s="1" t="str" cm="1">
        <f t="array" aca="1" ref="M1175" ca="1">_xlfn.IFS( L1175="", "",
(M1174-N1175)&lt;=0.5, 0,
TRUE,  M1174-N1175)</f>
        <v/>
      </c>
      <c r="N1175" s="7" t="str" cm="1">
        <f t="array" aca="1" ref="N1175" ca="1">_xlfn.IFS(
L1175="", "",
TRUE, MIN(M1174, ROUND($M$14/ (last_rou_date - $B$2) * (L1175-L1174), 2) )
)</f>
        <v/>
      </c>
      <c r="P1175" s="59" t="str">
        <f t="shared" ca="1" si="54"/>
        <v/>
      </c>
      <c r="Q1175" s="1" t="str" cm="1">
        <f t="array" aca="1" ref="Q1175" ca="1">_xlfn.IFS(P1175="","",
$B$11="Hə", _xlfn.XLOOKUP(DATE(P1175, 12, 31), rou_table_dates, rou_table_nbvs,0, 0),
TRUE,  MAX(0, ROUND($M$14 - $M$14/ (last_rou_date - $B$2) * (DATE(P1175,12,31) - $B$2), 2) )
)</f>
        <v/>
      </c>
      <c r="R1175" s="1" t="str" cm="1">
        <f t="array" aca="1" ref="R1175" ca="1">_xlfn.IFS(P1175="","",
$B$11="Hə", _xlfn.XLOOKUP(DATE(P1175, 12, 31), lease_table_dates, lease_table_balances,0, 0),
TRUE, IFERROR( XNPV($B$6, IF(payment_dates &gt;DATE(P1175, 12, 31), payments,  0),  IF(payment_dates &gt;DATE(P1175, 12, 31), payment_dates,  DATE(P1175, 12, 31))    ),0)
)</f>
        <v/>
      </c>
      <c r="S1175" s="1" t="str" cm="1">
        <f t="array" aca="1" ref="S1175" ca="1">_xlfn.IFS(P1175="","",
TRUE,  MIN( MIN(Q1174, $M$14), ROUND($M$14/ (last_rou_date - $B$2) * (DATE(P1175,12,31) - MAX($B$2, DATE(P1175-1, 12, 31))), 2) )
)</f>
        <v/>
      </c>
      <c r="T1175" s="7" t="str" cm="1">
        <f t="array" aca="1" ref="T1175" ca="1">_xlfn.IFS(P1175="", "",
ISTEXT(R1174), R1175- (H1175 - SUMIFS( lease_table_payments, lease_table_years, P1175) -$AG$14 ),
AND(ISNUMBER(R1174), R1175&lt;&gt;""),   R1175- (R1174 - SUMIFS( lease_table_payments, lease_table_years, P1175) )
)</f>
        <v/>
      </c>
      <c r="V1175" s="64">
        <f t="shared" si="56"/>
        <v>1162</v>
      </c>
      <c r="W1175" s="51" t="str" cm="1">
        <f t="array" ref="W1175">_xlfn.IFS(
OR(W1174=$B$4, W1174=""),"",
TRUE,W1174+1
)</f>
        <v/>
      </c>
      <c r="X1175" s="51" t="str" cm="1">
        <f t="array" ref="X1175">_xlfn.IFS(X1174="","",
W1175="", "",
AND($B$3="İllik"),DATE(YEAR(X1174)+1,MONTH(X1174),DAY(X1174) ),
AND($B$3="Aylıq", $AH$14="Not end"), EDATE(X1174,1),
AND($B$3="Aylıq", $AH$14="End"), EOMONTH(X1174,1)
)</f>
        <v/>
      </c>
      <c r="Y1175" s="51" t="str" cm="1">
        <f t="array" aca="1" ref="Y1175" ca="1">_xlfn.IFS(
AND($B$7="Dövrün əvvəlində", Y1174&lt;=last_rou_date), DATE(YEAR(Y1174)+1, 12, 31),
AND($B$7="Dövrün sonunda", Y1174&lt;=last_payment_date), DATE(YEAR(Y1174)+1, 12, 31),
TRUE, ""
)</f>
        <v/>
      </c>
      <c r="Z1175" s="75" t="str" cm="1">
        <f t="array" aca="1" ref="Z1175" ca="1">_xlfn.IFS(
AND($AN$14="Not year_end", Z1174&gt;last_payment_date), "",
AND($AN$14="Year_end", Z1174&gt;=last_payment_date), "",
AND($AN$14="Year_end"), DATE(YEAR(Z1174+1), 12, 31),
AND($AN$14="Not year_end", MONTH(Z1174)=12, DAY(Z1174)=31), DATE(YEAR(Z1173)+1, MONTH(Z1173), DAY(Z1173)),
AND($AN$14="Not year_end", OR(MONTH(Z1174)&lt;&gt;12, DAY(Z1174)&lt;&gt;31) ), DATE(YEAR(Z1174), 12, 31)
)</f>
        <v/>
      </c>
      <c r="AA1175" s="75" t="str" cm="1">
        <f t="array" aca="1" ref="AA1175" ca="1">_xlfn.IFS(AA1174="", "",
AND(AA1174=last_payment_date, OR(MONTH(AA1174)&lt;&gt;12, DAY(AA1174)&lt;&gt;31) ), DATE(YEAR(AA1174), 12, 31),
AND(MONTH(AA1174)=12, DAY(AA1174)=31, AA1174&gt;=last_payment_date), "",
AND(MONTH(AA1174)=12, DAY(AA1174)&lt;&gt;31),  EOMONTH(AA1174,0),
AND(MONTH(AA1174)=12, DAY(AA1174)=31, $AH$14="Not end"),  EDATE(AA1173,1),
AND($AH$14="Not end"), EDATE(AA1174, 1),
AND($AH$14="End"), EOMONTH(AA1174, 1)
)</f>
        <v/>
      </c>
      <c r="AB1175" s="75" t="str" cm="1">
        <f t="array" aca="1" ref="AB1175" ca="1">_xlfn.IFS(AB1174="","",
AND(AB1174=last_rou_date), "",
AND($B$3="İllik"),DATE(YEAR(AB1174)+1,MONTH(AB1174),DAY(AB1174) ),
AND($B$3="Aylıq", $AH$14="Not end"), EDATE(AB1174,1),
AND($B$3="Aylıq", $AH$14="End"), EOMONTH(AB1174,1)
)</f>
        <v/>
      </c>
      <c r="AC1175" s="75" t="str" cm="1">
        <f t="array" aca="1" ref="AC1175" ca="1">_xlfn.IFS(
AND($AN$14="Not year_end", AC1174&gt;last_rou_date), "",
AND($AN$14="Year_end", AC1174&gt;=last_rou_date), "",
AND($AN$14="Year_end"), DATE(YEAR(AC1174+1), 12, 31),
AND($AN$14="Not year_end", MONTH(AC1174)=12, DAY(AC1174)=31), DATE(YEAR(AC1173)+1, MONTH(AC1173), DAY(AC1173)),
AND($AN$14="Not year_end", OR(MONTH(AC1174)&lt;&gt;12, DAY(AC1174)&lt;&gt;31) ), DATE(YEAR(AC1174), 12, 31)
)</f>
        <v/>
      </c>
      <c r="AD1175" s="75" t="str" cm="1">
        <f t="array" aca="1" ref="AD1175" ca="1">_xlfn.IFS(AD1174="", "",
AND(AD1174=last_rou_date, OR(MONTH(AD1174)&lt;&gt;12, DAY(AD1174)&lt;&gt;31) ), DATE(YEAR(AD1174), 12, 31),
AND(MONTH(AD1174)=12, DAY(AD1174)=31, AD1174&gt;=last_rou_date), "",
AND(MONTH(AD1174)=12, DAY(AD1174)&lt;&gt;31),  EOMONTH(AD1174,0),
AND(MONTH(AD1174)=12, DAY(AD1174)=31, $AH$14="Not end"),  EDATE(AD1173,1),
AND($AH$14="Not end"), EDATE(AD1174, 1),
AND($AH$14="End"), EOMONTH(AD1174, 1)
)</f>
        <v/>
      </c>
      <c r="AE1175" s="51" t="str" cm="1">
        <f t="array" ref="AE1175">_xlfn.IFS(W1175="", "",
AND(W1175&gt;0, W1175&lt;=$B$4, $C$2="İllik artım, faiz olaraq", $D$2&gt;0, $B$3="İllik"), $B$5*((1+$D$2)^(W1175-1)),
AND(W1175&gt;0, W1175&lt;=$B$4, $C$2="İllik artım, faiz olaraq", $D$2&gt;0, $B$3="Aylıq"), $B$5*((1+$D$2)^ROUNDDOWN((W1175-1)/12,0)),
AND(W1175=1, $C$2="Aşağıdakı kimi dəyişir", ), $B$5,
AND(W1175&gt;1, W1175&lt;=$B$4, $C$2="Aşağıdakı kimi dəyişir"), IFERROR(VLOOKUP(W1175, $C$4:$D$7, 2, FALSE), AE1174),
AND(W1175&gt;0, W1175&lt;=$B$4), $B$5,
TRUE,0 )</f>
        <v/>
      </c>
      <c r="AF1175" s="51" t="str">
        <f t="shared" ca="1" si="55"/>
        <v/>
      </c>
    </row>
    <row r="1176" spans="1:32" x14ac:dyDescent="0.4">
      <c r="A1176" s="13" t="str" cm="1">
        <f t="array" aca="1" ref="A1176" ca="1">_xlfn.IFS(
AND(SUMIFS(lease_table_interest_accruals, lease_table_dates, A1175)&gt;0, COUNTIFS($E$14:E1175, "Interest accrual", $A$14:A1175, A1175)=0),  A1175,
AND(SUMIFS(lease_table_payments, lease_table_dates, A1175)&gt;0, COUNTIFS($E$14:E1175, "Payment", $A$14:A1175, A1175)=0),  A1175,
AND(SUMIFS(rou_table_deprs, rou_table_dates, A1175)&gt;0, COUNTIFS($E$14:E1175, "Depreciation", $A$14:A1175, A1175)=0),  A1175,
TRUE,  IFERROR(INDEX(rou_table_dates,  MATCH(A1175, rou_table_dates)+1, ), "")
)</f>
        <v/>
      </c>
      <c r="B1176" s="1" t="str" cm="1">
        <f t="array" aca="1" ref="B1176" ca="1">_xlfn.IFS(
AND(E1176="Payment", A1176=$B$2), $AM$14,
E1176="Payment", $AM$15,
E1176="Interest accrual", $AM$18,
E1176="Depreciation", $AM$17,
TRUE, "")</f>
        <v/>
      </c>
      <c r="C1176" s="1" t="str" cm="1">
        <f t="array" aca="1" ref="C1176" ca="1">_xlfn.IFS(
E1176="Payment", $AM$19,
E1176="Interest accrual", $AM$15,
E1176="Depreciation", $AM$16,
TRUE, "")</f>
        <v/>
      </c>
      <c r="D1176" s="1" t="str" cm="1">
        <f t="array" aca="1" ref="D1176" ca="1">_xlfn.IFS(
E1176="Payment", _xlfn.XLOOKUP(A1176, lease_table_dates, lease_table_payments, 0, 0),
E1176="Interest accrual", _xlfn.XLOOKUP(A1176, lease_table_dates, lease_table_interest_accruals, 0, 0),
E1176="Depreciation", _xlfn.XLOOKUP(A1176, rou_table_dates, rou_table_deprs, 0, 0),
TRUE, ""
)</f>
        <v/>
      </c>
      <c r="E1176" s="7" t="str" cm="1">
        <f t="array" aca="1" ref="E1176" ca="1">_xlfn.IFS(
AND(SUMIFS(lease_table_interest_accruals, lease_table_dates, A1176)&gt;0, COUNTIFS($E$14:E1175, "Interest accrual", $A$14:A1175, A1176)=0), "Interest accrual",
AND(SUMIFS(lease_table_payments, lease_table_dates, A1176)&gt;0, COUNTIFS($E$14:E1175, "Payment", $A$14:A1175, A1176)=0), "Payment",
AND(SUMIFS(rou_table_deprs, rou_table_dates, A1176)&gt;0, COUNTIFS($E$14:E1175, "Depreciation", $A$14:A1175, A1176)=0), "Depreciation",
TRUE,  ""
)</f>
        <v/>
      </c>
      <c r="G1176" s="13" t="str" cm="1">
        <f t="array" aca="1" ref="G1176" ca="1">_xlfn.IFS(
AND($B$11="Hə", $B$3="İllik"), Z1176,
AND($B$11="Hə", $B$3="Aylıq"), AA1176,
$B$11="Yox", X1176)</f>
        <v/>
      </c>
      <c r="H1176" s="1" t="str" cm="1">
        <f t="array" aca="1" ref="H1176" ca="1">_xlfn.IFS( G1176="", "",
TRUE, ROUND( H1175+I1176-J1176, 2) )</f>
        <v/>
      </c>
      <c r="I1176" s="1" t="str" cm="1">
        <f t="array" aca="1" ref="I1176" ca="1">_xlfn.IFS(G1176="", "",
G1176=last_payment_date, (J1176-H1175),
 TRUE,  -  (H1175- H1175* (1+$B$6)^ (_xlfn.DAYS(G1176,G1175)/365) )
)</f>
        <v/>
      </c>
      <c r="J1176" s="1" t="str" cm="1">
        <f t="array" aca="1" ref="J1176" ca="1">_xlfn.IFS(G1176="", "",
TRUE, _xlfn.XLOOKUP(G1176,  payment_dates, payments,0,0)
)</f>
        <v/>
      </c>
      <c r="L1176" s="8" t="str" cm="1">
        <f t="array" aca="1" ref="L1176" ca="1">_xlfn.IFS(
AND($B$11="Hə", $B$3="İllik"), AC1176,
AND($B$11="Hə", $B$3="Aylıq"), AD1176,
$B$11="Yox", AB1176)</f>
        <v/>
      </c>
      <c r="M1176" s="1" t="str" cm="1">
        <f t="array" aca="1" ref="M1176" ca="1">_xlfn.IFS( L1176="", "",
(M1175-N1176)&lt;=0.5, 0,
TRUE,  M1175-N1176)</f>
        <v/>
      </c>
      <c r="N1176" s="7" t="str" cm="1">
        <f t="array" aca="1" ref="N1176" ca="1">_xlfn.IFS(
L1176="", "",
TRUE, MIN(M1175, ROUND($M$14/ (last_rou_date - $B$2) * (L1176-L1175), 2) )
)</f>
        <v/>
      </c>
      <c r="P1176" s="59" t="str">
        <f t="shared" ca="1" si="54"/>
        <v/>
      </c>
      <c r="Q1176" s="1" t="str" cm="1">
        <f t="array" aca="1" ref="Q1176" ca="1">_xlfn.IFS(P1176="","",
$B$11="Hə", _xlfn.XLOOKUP(DATE(P1176, 12, 31), rou_table_dates, rou_table_nbvs,0, 0),
TRUE,  MAX(0, ROUND($M$14 - $M$14/ (last_rou_date - $B$2) * (DATE(P1176,12,31) - $B$2), 2) )
)</f>
        <v/>
      </c>
      <c r="R1176" s="1" t="str" cm="1">
        <f t="array" aca="1" ref="R1176" ca="1">_xlfn.IFS(P1176="","",
$B$11="Hə", _xlfn.XLOOKUP(DATE(P1176, 12, 31), lease_table_dates, lease_table_balances,0, 0),
TRUE, IFERROR( XNPV($B$6, IF(payment_dates &gt;DATE(P1176, 12, 31), payments,  0),  IF(payment_dates &gt;DATE(P1176, 12, 31), payment_dates,  DATE(P1176, 12, 31))    ),0)
)</f>
        <v/>
      </c>
      <c r="S1176" s="1" t="str" cm="1">
        <f t="array" aca="1" ref="S1176" ca="1">_xlfn.IFS(P1176="","",
TRUE,  MIN( MIN(Q1175, $M$14), ROUND($M$14/ (last_rou_date - $B$2) * (DATE(P1176,12,31) - MAX($B$2, DATE(P1176-1, 12, 31))), 2) )
)</f>
        <v/>
      </c>
      <c r="T1176" s="7" t="str" cm="1">
        <f t="array" aca="1" ref="T1176" ca="1">_xlfn.IFS(P1176="", "",
ISTEXT(R1175), R1176- (H1176 - SUMIFS( lease_table_payments, lease_table_years, P1176) -$AG$14 ),
AND(ISNUMBER(R1175), R1176&lt;&gt;""),   R1176- (R1175 - SUMIFS( lease_table_payments, lease_table_years, P1176) )
)</f>
        <v/>
      </c>
      <c r="V1176" s="64">
        <f t="shared" si="56"/>
        <v>1163</v>
      </c>
      <c r="W1176" s="51" t="str" cm="1">
        <f t="array" ref="W1176">_xlfn.IFS(
OR(W1175=$B$4, W1175=""),"",
TRUE,W1175+1
)</f>
        <v/>
      </c>
      <c r="X1176" s="51" t="str" cm="1">
        <f t="array" ref="X1176">_xlfn.IFS(X1175="","",
W1176="", "",
AND($B$3="İllik"),DATE(YEAR(X1175)+1,MONTH(X1175),DAY(X1175) ),
AND($B$3="Aylıq", $AH$14="Not end"), EDATE(X1175,1),
AND($B$3="Aylıq", $AH$14="End"), EOMONTH(X1175,1)
)</f>
        <v/>
      </c>
      <c r="Y1176" s="51" t="str" cm="1">
        <f t="array" aca="1" ref="Y1176" ca="1">_xlfn.IFS(
AND($B$7="Dövrün əvvəlində", Y1175&lt;=last_rou_date), DATE(YEAR(Y1175)+1, 12, 31),
AND($B$7="Dövrün sonunda", Y1175&lt;=last_payment_date), DATE(YEAR(Y1175)+1, 12, 31),
TRUE, ""
)</f>
        <v/>
      </c>
      <c r="Z1176" s="75" t="str" cm="1">
        <f t="array" aca="1" ref="Z1176" ca="1">_xlfn.IFS(
AND($AN$14="Not year_end", Z1175&gt;last_payment_date), "",
AND($AN$14="Year_end", Z1175&gt;=last_payment_date), "",
AND($AN$14="Year_end"), DATE(YEAR(Z1175+1), 12, 31),
AND($AN$14="Not year_end", MONTH(Z1175)=12, DAY(Z1175)=31), DATE(YEAR(Z1174)+1, MONTH(Z1174), DAY(Z1174)),
AND($AN$14="Not year_end", OR(MONTH(Z1175)&lt;&gt;12, DAY(Z1175)&lt;&gt;31) ), DATE(YEAR(Z1175), 12, 31)
)</f>
        <v/>
      </c>
      <c r="AA1176" s="75" t="str" cm="1">
        <f t="array" aca="1" ref="AA1176" ca="1">_xlfn.IFS(AA1175="", "",
AND(AA1175=last_payment_date, OR(MONTH(AA1175)&lt;&gt;12, DAY(AA1175)&lt;&gt;31) ), DATE(YEAR(AA1175), 12, 31),
AND(MONTH(AA1175)=12, DAY(AA1175)=31, AA1175&gt;=last_payment_date), "",
AND(MONTH(AA1175)=12, DAY(AA1175)&lt;&gt;31),  EOMONTH(AA1175,0),
AND(MONTH(AA1175)=12, DAY(AA1175)=31, $AH$14="Not end"),  EDATE(AA1174,1),
AND($AH$14="Not end"), EDATE(AA1175, 1),
AND($AH$14="End"), EOMONTH(AA1175, 1)
)</f>
        <v/>
      </c>
      <c r="AB1176" s="75" t="str" cm="1">
        <f t="array" aca="1" ref="AB1176" ca="1">_xlfn.IFS(AB1175="","",
AND(AB1175=last_rou_date), "",
AND($B$3="İllik"),DATE(YEAR(AB1175)+1,MONTH(AB1175),DAY(AB1175) ),
AND($B$3="Aylıq", $AH$14="Not end"), EDATE(AB1175,1),
AND($B$3="Aylıq", $AH$14="End"), EOMONTH(AB1175,1)
)</f>
        <v/>
      </c>
      <c r="AC1176" s="75" t="str" cm="1">
        <f t="array" aca="1" ref="AC1176" ca="1">_xlfn.IFS(
AND($AN$14="Not year_end", AC1175&gt;last_rou_date), "",
AND($AN$14="Year_end", AC1175&gt;=last_rou_date), "",
AND($AN$14="Year_end"), DATE(YEAR(AC1175+1), 12, 31),
AND($AN$14="Not year_end", MONTH(AC1175)=12, DAY(AC1175)=31), DATE(YEAR(AC1174)+1, MONTH(AC1174), DAY(AC1174)),
AND($AN$14="Not year_end", OR(MONTH(AC1175)&lt;&gt;12, DAY(AC1175)&lt;&gt;31) ), DATE(YEAR(AC1175), 12, 31)
)</f>
        <v/>
      </c>
      <c r="AD1176" s="75" t="str" cm="1">
        <f t="array" aca="1" ref="AD1176" ca="1">_xlfn.IFS(AD1175="", "",
AND(AD1175=last_rou_date, OR(MONTH(AD1175)&lt;&gt;12, DAY(AD1175)&lt;&gt;31) ), DATE(YEAR(AD1175), 12, 31),
AND(MONTH(AD1175)=12, DAY(AD1175)=31, AD1175&gt;=last_rou_date), "",
AND(MONTH(AD1175)=12, DAY(AD1175)&lt;&gt;31),  EOMONTH(AD1175,0),
AND(MONTH(AD1175)=12, DAY(AD1175)=31, $AH$14="Not end"),  EDATE(AD1174,1),
AND($AH$14="Not end"), EDATE(AD1175, 1),
AND($AH$14="End"), EOMONTH(AD1175, 1)
)</f>
        <v/>
      </c>
      <c r="AE1176" s="51" t="str" cm="1">
        <f t="array" ref="AE1176">_xlfn.IFS(W1176="", "",
AND(W1176&gt;0, W1176&lt;=$B$4, $C$2="İllik artım, faiz olaraq", $D$2&gt;0, $B$3="İllik"), $B$5*((1+$D$2)^(W1176-1)),
AND(W1176&gt;0, W1176&lt;=$B$4, $C$2="İllik artım, faiz olaraq", $D$2&gt;0, $B$3="Aylıq"), $B$5*((1+$D$2)^ROUNDDOWN((W1176-1)/12,0)),
AND(W1176=1, $C$2="Aşağıdakı kimi dəyişir", ), $B$5,
AND(W1176&gt;1, W1176&lt;=$B$4, $C$2="Aşağıdakı kimi dəyişir"), IFERROR(VLOOKUP(W1176, $C$4:$D$7, 2, FALSE), AE1175),
AND(W1176&gt;0, W1176&lt;=$B$4), $B$5,
TRUE,0 )</f>
        <v/>
      </c>
      <c r="AF1176" s="51" t="str">
        <f t="shared" ca="1" si="55"/>
        <v/>
      </c>
    </row>
    <row r="1177" spans="1:32" x14ac:dyDescent="0.4">
      <c r="A1177" s="13" t="str" cm="1">
        <f t="array" aca="1" ref="A1177" ca="1">_xlfn.IFS(
AND(SUMIFS(lease_table_interest_accruals, lease_table_dates, A1176)&gt;0, COUNTIFS($E$14:E1176, "Interest accrual", $A$14:A1176, A1176)=0),  A1176,
AND(SUMIFS(lease_table_payments, lease_table_dates, A1176)&gt;0, COUNTIFS($E$14:E1176, "Payment", $A$14:A1176, A1176)=0),  A1176,
AND(SUMIFS(rou_table_deprs, rou_table_dates, A1176)&gt;0, COUNTIFS($E$14:E1176, "Depreciation", $A$14:A1176, A1176)=0),  A1176,
TRUE,  IFERROR(INDEX(rou_table_dates,  MATCH(A1176, rou_table_dates)+1, ), "")
)</f>
        <v/>
      </c>
      <c r="B1177" s="1" t="str" cm="1">
        <f t="array" aca="1" ref="B1177" ca="1">_xlfn.IFS(
AND(E1177="Payment", A1177=$B$2), $AM$14,
E1177="Payment", $AM$15,
E1177="Interest accrual", $AM$18,
E1177="Depreciation", $AM$17,
TRUE, "")</f>
        <v/>
      </c>
      <c r="C1177" s="1" t="str" cm="1">
        <f t="array" aca="1" ref="C1177" ca="1">_xlfn.IFS(
E1177="Payment", $AM$19,
E1177="Interest accrual", $AM$15,
E1177="Depreciation", $AM$16,
TRUE, "")</f>
        <v/>
      </c>
      <c r="D1177" s="1" t="str" cm="1">
        <f t="array" aca="1" ref="D1177" ca="1">_xlfn.IFS(
E1177="Payment", _xlfn.XLOOKUP(A1177, lease_table_dates, lease_table_payments, 0, 0),
E1177="Interest accrual", _xlfn.XLOOKUP(A1177, lease_table_dates, lease_table_interest_accruals, 0, 0),
E1177="Depreciation", _xlfn.XLOOKUP(A1177, rou_table_dates, rou_table_deprs, 0, 0),
TRUE, ""
)</f>
        <v/>
      </c>
      <c r="E1177" s="7" t="str" cm="1">
        <f t="array" aca="1" ref="E1177" ca="1">_xlfn.IFS(
AND(SUMIFS(lease_table_interest_accruals, lease_table_dates, A1177)&gt;0, COUNTIFS($E$14:E1176, "Interest accrual", $A$14:A1176, A1177)=0), "Interest accrual",
AND(SUMIFS(lease_table_payments, lease_table_dates, A1177)&gt;0, COUNTIFS($E$14:E1176, "Payment", $A$14:A1176, A1177)=0), "Payment",
AND(SUMIFS(rou_table_deprs, rou_table_dates, A1177)&gt;0, COUNTIFS($E$14:E1176, "Depreciation", $A$14:A1176, A1177)=0), "Depreciation",
TRUE,  ""
)</f>
        <v/>
      </c>
      <c r="G1177" s="13" t="str" cm="1">
        <f t="array" aca="1" ref="G1177" ca="1">_xlfn.IFS(
AND($B$11="Hə", $B$3="İllik"), Z1177,
AND($B$11="Hə", $B$3="Aylıq"), AA1177,
$B$11="Yox", X1177)</f>
        <v/>
      </c>
      <c r="H1177" s="1" t="str" cm="1">
        <f t="array" aca="1" ref="H1177" ca="1">_xlfn.IFS( G1177="", "",
TRUE, ROUND( H1176+I1177-J1177, 2) )</f>
        <v/>
      </c>
      <c r="I1177" s="1" t="str" cm="1">
        <f t="array" aca="1" ref="I1177" ca="1">_xlfn.IFS(G1177="", "",
G1177=last_payment_date, (J1177-H1176),
 TRUE,  -  (H1176- H1176* (1+$B$6)^ (_xlfn.DAYS(G1177,G1176)/365) )
)</f>
        <v/>
      </c>
      <c r="J1177" s="1" t="str" cm="1">
        <f t="array" aca="1" ref="J1177" ca="1">_xlfn.IFS(G1177="", "",
TRUE, _xlfn.XLOOKUP(G1177,  payment_dates, payments,0,0)
)</f>
        <v/>
      </c>
      <c r="L1177" s="8" t="str" cm="1">
        <f t="array" aca="1" ref="L1177" ca="1">_xlfn.IFS(
AND($B$11="Hə", $B$3="İllik"), AC1177,
AND($B$11="Hə", $B$3="Aylıq"), AD1177,
$B$11="Yox", AB1177)</f>
        <v/>
      </c>
      <c r="M1177" s="1" t="str" cm="1">
        <f t="array" aca="1" ref="M1177" ca="1">_xlfn.IFS( L1177="", "",
(M1176-N1177)&lt;=0.5, 0,
TRUE,  M1176-N1177)</f>
        <v/>
      </c>
      <c r="N1177" s="7" t="str" cm="1">
        <f t="array" aca="1" ref="N1177" ca="1">_xlfn.IFS(
L1177="", "",
TRUE, MIN(M1176, ROUND($M$14/ (last_rou_date - $B$2) * (L1177-L1176), 2) )
)</f>
        <v/>
      </c>
      <c r="P1177" s="59" t="str">
        <f t="shared" ca="1" si="54"/>
        <v/>
      </c>
      <c r="Q1177" s="1" t="str" cm="1">
        <f t="array" aca="1" ref="Q1177" ca="1">_xlfn.IFS(P1177="","",
$B$11="Hə", _xlfn.XLOOKUP(DATE(P1177, 12, 31), rou_table_dates, rou_table_nbvs,0, 0),
TRUE,  MAX(0, ROUND($M$14 - $M$14/ (last_rou_date - $B$2) * (DATE(P1177,12,31) - $B$2), 2) )
)</f>
        <v/>
      </c>
      <c r="R1177" s="1" t="str" cm="1">
        <f t="array" aca="1" ref="R1177" ca="1">_xlfn.IFS(P1177="","",
$B$11="Hə", _xlfn.XLOOKUP(DATE(P1177, 12, 31), lease_table_dates, lease_table_balances,0, 0),
TRUE, IFERROR( XNPV($B$6, IF(payment_dates &gt;DATE(P1177, 12, 31), payments,  0),  IF(payment_dates &gt;DATE(P1177, 12, 31), payment_dates,  DATE(P1177, 12, 31))    ),0)
)</f>
        <v/>
      </c>
      <c r="S1177" s="1" t="str" cm="1">
        <f t="array" aca="1" ref="S1177" ca="1">_xlfn.IFS(P1177="","",
TRUE,  MIN( MIN(Q1176, $M$14), ROUND($M$14/ (last_rou_date - $B$2) * (DATE(P1177,12,31) - MAX($B$2, DATE(P1177-1, 12, 31))), 2) )
)</f>
        <v/>
      </c>
      <c r="T1177" s="7" t="str" cm="1">
        <f t="array" aca="1" ref="T1177" ca="1">_xlfn.IFS(P1177="", "",
ISTEXT(R1176), R1177- (H1177 - SUMIFS( lease_table_payments, lease_table_years, P1177) -$AG$14 ),
AND(ISNUMBER(R1176), R1177&lt;&gt;""),   R1177- (R1176 - SUMIFS( lease_table_payments, lease_table_years, P1177) )
)</f>
        <v/>
      </c>
      <c r="V1177" s="64">
        <f t="shared" si="56"/>
        <v>1164</v>
      </c>
      <c r="W1177" s="51" t="str" cm="1">
        <f t="array" ref="W1177">_xlfn.IFS(
OR(W1176=$B$4, W1176=""),"",
TRUE,W1176+1
)</f>
        <v/>
      </c>
      <c r="X1177" s="51" t="str" cm="1">
        <f t="array" ref="X1177">_xlfn.IFS(X1176="","",
W1177="", "",
AND($B$3="İllik"),DATE(YEAR(X1176)+1,MONTH(X1176),DAY(X1176) ),
AND($B$3="Aylıq", $AH$14="Not end"), EDATE(X1176,1),
AND($B$3="Aylıq", $AH$14="End"), EOMONTH(X1176,1)
)</f>
        <v/>
      </c>
      <c r="Y1177" s="51" t="str" cm="1">
        <f t="array" aca="1" ref="Y1177" ca="1">_xlfn.IFS(
AND($B$7="Dövrün əvvəlində", Y1176&lt;=last_rou_date), DATE(YEAR(Y1176)+1, 12, 31),
AND($B$7="Dövrün sonunda", Y1176&lt;=last_payment_date), DATE(YEAR(Y1176)+1, 12, 31),
TRUE, ""
)</f>
        <v/>
      </c>
      <c r="Z1177" s="75" t="str" cm="1">
        <f t="array" aca="1" ref="Z1177" ca="1">_xlfn.IFS(
AND($AN$14="Not year_end", Z1176&gt;last_payment_date), "",
AND($AN$14="Year_end", Z1176&gt;=last_payment_date), "",
AND($AN$14="Year_end"), DATE(YEAR(Z1176+1), 12, 31),
AND($AN$14="Not year_end", MONTH(Z1176)=12, DAY(Z1176)=31), DATE(YEAR(Z1175)+1, MONTH(Z1175), DAY(Z1175)),
AND($AN$14="Not year_end", OR(MONTH(Z1176)&lt;&gt;12, DAY(Z1176)&lt;&gt;31) ), DATE(YEAR(Z1176), 12, 31)
)</f>
        <v/>
      </c>
      <c r="AA1177" s="75" t="str" cm="1">
        <f t="array" aca="1" ref="AA1177" ca="1">_xlfn.IFS(AA1176="", "",
AND(AA1176=last_payment_date, OR(MONTH(AA1176)&lt;&gt;12, DAY(AA1176)&lt;&gt;31) ), DATE(YEAR(AA1176), 12, 31),
AND(MONTH(AA1176)=12, DAY(AA1176)=31, AA1176&gt;=last_payment_date), "",
AND(MONTH(AA1176)=12, DAY(AA1176)&lt;&gt;31),  EOMONTH(AA1176,0),
AND(MONTH(AA1176)=12, DAY(AA1176)=31, $AH$14="Not end"),  EDATE(AA1175,1),
AND($AH$14="Not end"), EDATE(AA1176, 1),
AND($AH$14="End"), EOMONTH(AA1176, 1)
)</f>
        <v/>
      </c>
      <c r="AB1177" s="75" t="str" cm="1">
        <f t="array" aca="1" ref="AB1177" ca="1">_xlfn.IFS(AB1176="","",
AND(AB1176=last_rou_date), "",
AND($B$3="İllik"),DATE(YEAR(AB1176)+1,MONTH(AB1176),DAY(AB1176) ),
AND($B$3="Aylıq", $AH$14="Not end"), EDATE(AB1176,1),
AND($B$3="Aylıq", $AH$14="End"), EOMONTH(AB1176,1)
)</f>
        <v/>
      </c>
      <c r="AC1177" s="75" t="str" cm="1">
        <f t="array" aca="1" ref="AC1177" ca="1">_xlfn.IFS(
AND($AN$14="Not year_end", AC1176&gt;last_rou_date), "",
AND($AN$14="Year_end", AC1176&gt;=last_rou_date), "",
AND($AN$14="Year_end"), DATE(YEAR(AC1176+1), 12, 31),
AND($AN$14="Not year_end", MONTH(AC1176)=12, DAY(AC1176)=31), DATE(YEAR(AC1175)+1, MONTH(AC1175), DAY(AC1175)),
AND($AN$14="Not year_end", OR(MONTH(AC1176)&lt;&gt;12, DAY(AC1176)&lt;&gt;31) ), DATE(YEAR(AC1176), 12, 31)
)</f>
        <v/>
      </c>
      <c r="AD1177" s="75" t="str" cm="1">
        <f t="array" aca="1" ref="AD1177" ca="1">_xlfn.IFS(AD1176="", "",
AND(AD1176=last_rou_date, OR(MONTH(AD1176)&lt;&gt;12, DAY(AD1176)&lt;&gt;31) ), DATE(YEAR(AD1176), 12, 31),
AND(MONTH(AD1176)=12, DAY(AD1176)=31, AD1176&gt;=last_rou_date), "",
AND(MONTH(AD1176)=12, DAY(AD1176)&lt;&gt;31),  EOMONTH(AD1176,0),
AND(MONTH(AD1176)=12, DAY(AD1176)=31, $AH$14="Not end"),  EDATE(AD1175,1),
AND($AH$14="Not end"), EDATE(AD1176, 1),
AND($AH$14="End"), EOMONTH(AD1176, 1)
)</f>
        <v/>
      </c>
      <c r="AE1177" s="51" t="str" cm="1">
        <f t="array" ref="AE1177">_xlfn.IFS(W1177="", "",
AND(W1177&gt;0, W1177&lt;=$B$4, $C$2="İllik artım, faiz olaraq", $D$2&gt;0, $B$3="İllik"), $B$5*((1+$D$2)^(W1177-1)),
AND(W1177&gt;0, W1177&lt;=$B$4, $C$2="İllik artım, faiz olaraq", $D$2&gt;0, $B$3="Aylıq"), $B$5*((1+$D$2)^ROUNDDOWN((W1177-1)/12,0)),
AND(W1177=1, $C$2="Aşağıdakı kimi dəyişir", ), $B$5,
AND(W1177&gt;1, W1177&lt;=$B$4, $C$2="Aşağıdakı kimi dəyişir"), IFERROR(VLOOKUP(W1177, $C$4:$D$7, 2, FALSE), AE1176),
AND(W1177&gt;0, W1177&lt;=$B$4), $B$5,
TRUE,0 )</f>
        <v/>
      </c>
      <c r="AF1177" s="51" t="str">
        <f t="shared" ca="1" si="55"/>
        <v/>
      </c>
    </row>
    <row r="1178" spans="1:32" x14ac:dyDescent="0.4">
      <c r="A1178" s="13" t="str" cm="1">
        <f t="array" aca="1" ref="A1178" ca="1">_xlfn.IFS(
AND(SUMIFS(lease_table_interest_accruals, lease_table_dates, A1177)&gt;0, COUNTIFS($E$14:E1177, "Interest accrual", $A$14:A1177, A1177)=0),  A1177,
AND(SUMIFS(lease_table_payments, lease_table_dates, A1177)&gt;0, COUNTIFS($E$14:E1177, "Payment", $A$14:A1177, A1177)=0),  A1177,
AND(SUMIFS(rou_table_deprs, rou_table_dates, A1177)&gt;0, COUNTIFS($E$14:E1177, "Depreciation", $A$14:A1177, A1177)=0),  A1177,
TRUE,  IFERROR(INDEX(rou_table_dates,  MATCH(A1177, rou_table_dates)+1, ), "")
)</f>
        <v/>
      </c>
      <c r="B1178" s="1" t="str" cm="1">
        <f t="array" aca="1" ref="B1178" ca="1">_xlfn.IFS(
AND(E1178="Payment", A1178=$B$2), $AM$14,
E1178="Payment", $AM$15,
E1178="Interest accrual", $AM$18,
E1178="Depreciation", $AM$17,
TRUE, "")</f>
        <v/>
      </c>
      <c r="C1178" s="1" t="str" cm="1">
        <f t="array" aca="1" ref="C1178" ca="1">_xlfn.IFS(
E1178="Payment", $AM$19,
E1178="Interest accrual", $AM$15,
E1178="Depreciation", $AM$16,
TRUE, "")</f>
        <v/>
      </c>
      <c r="D1178" s="1" t="str" cm="1">
        <f t="array" aca="1" ref="D1178" ca="1">_xlfn.IFS(
E1178="Payment", _xlfn.XLOOKUP(A1178, lease_table_dates, lease_table_payments, 0, 0),
E1178="Interest accrual", _xlfn.XLOOKUP(A1178, lease_table_dates, lease_table_interest_accruals, 0, 0),
E1178="Depreciation", _xlfn.XLOOKUP(A1178, rou_table_dates, rou_table_deprs, 0, 0),
TRUE, ""
)</f>
        <v/>
      </c>
      <c r="E1178" s="7" t="str" cm="1">
        <f t="array" aca="1" ref="E1178" ca="1">_xlfn.IFS(
AND(SUMIFS(lease_table_interest_accruals, lease_table_dates, A1178)&gt;0, COUNTIFS($E$14:E1177, "Interest accrual", $A$14:A1177, A1178)=0), "Interest accrual",
AND(SUMIFS(lease_table_payments, lease_table_dates, A1178)&gt;0, COUNTIFS($E$14:E1177, "Payment", $A$14:A1177, A1178)=0), "Payment",
AND(SUMIFS(rou_table_deprs, rou_table_dates, A1178)&gt;0, COUNTIFS($E$14:E1177, "Depreciation", $A$14:A1177, A1178)=0), "Depreciation",
TRUE,  ""
)</f>
        <v/>
      </c>
      <c r="G1178" s="13" t="str" cm="1">
        <f t="array" aca="1" ref="G1178" ca="1">_xlfn.IFS(
AND($B$11="Hə", $B$3="İllik"), Z1178,
AND($B$11="Hə", $B$3="Aylıq"), AA1178,
$B$11="Yox", X1178)</f>
        <v/>
      </c>
      <c r="H1178" s="1" t="str" cm="1">
        <f t="array" aca="1" ref="H1178" ca="1">_xlfn.IFS( G1178="", "",
TRUE, ROUND( H1177+I1178-J1178, 2) )</f>
        <v/>
      </c>
      <c r="I1178" s="1" t="str" cm="1">
        <f t="array" aca="1" ref="I1178" ca="1">_xlfn.IFS(G1178="", "",
G1178=last_payment_date, (J1178-H1177),
 TRUE,  -  (H1177- H1177* (1+$B$6)^ (_xlfn.DAYS(G1178,G1177)/365) )
)</f>
        <v/>
      </c>
      <c r="J1178" s="1" t="str" cm="1">
        <f t="array" aca="1" ref="J1178" ca="1">_xlfn.IFS(G1178="", "",
TRUE, _xlfn.XLOOKUP(G1178,  payment_dates, payments,0,0)
)</f>
        <v/>
      </c>
      <c r="L1178" s="8" t="str" cm="1">
        <f t="array" aca="1" ref="L1178" ca="1">_xlfn.IFS(
AND($B$11="Hə", $B$3="İllik"), AC1178,
AND($B$11="Hə", $B$3="Aylıq"), AD1178,
$B$11="Yox", AB1178)</f>
        <v/>
      </c>
      <c r="M1178" s="1" t="str" cm="1">
        <f t="array" aca="1" ref="M1178" ca="1">_xlfn.IFS( L1178="", "",
(M1177-N1178)&lt;=0.5, 0,
TRUE,  M1177-N1178)</f>
        <v/>
      </c>
      <c r="N1178" s="7" t="str" cm="1">
        <f t="array" aca="1" ref="N1178" ca="1">_xlfn.IFS(
L1178="", "",
TRUE, MIN(M1177, ROUND($M$14/ (last_rou_date - $B$2) * (L1178-L1177), 2) )
)</f>
        <v/>
      </c>
      <c r="P1178" s="59" t="str">
        <f t="shared" ca="1" si="54"/>
        <v/>
      </c>
      <c r="Q1178" s="1" t="str" cm="1">
        <f t="array" aca="1" ref="Q1178" ca="1">_xlfn.IFS(P1178="","",
$B$11="Hə", _xlfn.XLOOKUP(DATE(P1178, 12, 31), rou_table_dates, rou_table_nbvs,0, 0),
TRUE,  MAX(0, ROUND($M$14 - $M$14/ (last_rou_date - $B$2) * (DATE(P1178,12,31) - $B$2), 2) )
)</f>
        <v/>
      </c>
      <c r="R1178" s="1" t="str" cm="1">
        <f t="array" aca="1" ref="R1178" ca="1">_xlfn.IFS(P1178="","",
$B$11="Hə", _xlfn.XLOOKUP(DATE(P1178, 12, 31), lease_table_dates, lease_table_balances,0, 0),
TRUE, IFERROR( XNPV($B$6, IF(payment_dates &gt;DATE(P1178, 12, 31), payments,  0),  IF(payment_dates &gt;DATE(P1178, 12, 31), payment_dates,  DATE(P1178, 12, 31))    ),0)
)</f>
        <v/>
      </c>
      <c r="S1178" s="1" t="str" cm="1">
        <f t="array" aca="1" ref="S1178" ca="1">_xlfn.IFS(P1178="","",
TRUE,  MIN( MIN(Q1177, $M$14), ROUND($M$14/ (last_rou_date - $B$2) * (DATE(P1178,12,31) - MAX($B$2, DATE(P1178-1, 12, 31))), 2) )
)</f>
        <v/>
      </c>
      <c r="T1178" s="7" t="str" cm="1">
        <f t="array" aca="1" ref="T1178" ca="1">_xlfn.IFS(P1178="", "",
ISTEXT(R1177), R1178- (H1178 - SUMIFS( lease_table_payments, lease_table_years, P1178) -$AG$14 ),
AND(ISNUMBER(R1177), R1178&lt;&gt;""),   R1178- (R1177 - SUMIFS( lease_table_payments, lease_table_years, P1178) )
)</f>
        <v/>
      </c>
      <c r="V1178" s="64">
        <f t="shared" si="56"/>
        <v>1165</v>
      </c>
      <c r="W1178" s="51" t="str" cm="1">
        <f t="array" ref="W1178">_xlfn.IFS(
OR(W1177=$B$4, W1177=""),"",
TRUE,W1177+1
)</f>
        <v/>
      </c>
      <c r="X1178" s="51" t="str" cm="1">
        <f t="array" ref="X1178">_xlfn.IFS(X1177="","",
W1178="", "",
AND($B$3="İllik"),DATE(YEAR(X1177)+1,MONTH(X1177),DAY(X1177) ),
AND($B$3="Aylıq", $AH$14="Not end"), EDATE(X1177,1),
AND($B$3="Aylıq", $AH$14="End"), EOMONTH(X1177,1)
)</f>
        <v/>
      </c>
      <c r="Y1178" s="51" t="str" cm="1">
        <f t="array" aca="1" ref="Y1178" ca="1">_xlfn.IFS(
AND($B$7="Dövrün əvvəlində", Y1177&lt;=last_rou_date), DATE(YEAR(Y1177)+1, 12, 31),
AND($B$7="Dövrün sonunda", Y1177&lt;=last_payment_date), DATE(YEAR(Y1177)+1, 12, 31),
TRUE, ""
)</f>
        <v/>
      </c>
      <c r="Z1178" s="75" t="str" cm="1">
        <f t="array" aca="1" ref="Z1178" ca="1">_xlfn.IFS(
AND($AN$14="Not year_end", Z1177&gt;last_payment_date), "",
AND($AN$14="Year_end", Z1177&gt;=last_payment_date), "",
AND($AN$14="Year_end"), DATE(YEAR(Z1177+1), 12, 31),
AND($AN$14="Not year_end", MONTH(Z1177)=12, DAY(Z1177)=31), DATE(YEAR(Z1176)+1, MONTH(Z1176), DAY(Z1176)),
AND($AN$14="Not year_end", OR(MONTH(Z1177)&lt;&gt;12, DAY(Z1177)&lt;&gt;31) ), DATE(YEAR(Z1177), 12, 31)
)</f>
        <v/>
      </c>
      <c r="AA1178" s="75" t="str" cm="1">
        <f t="array" aca="1" ref="AA1178" ca="1">_xlfn.IFS(AA1177="", "",
AND(AA1177=last_payment_date, OR(MONTH(AA1177)&lt;&gt;12, DAY(AA1177)&lt;&gt;31) ), DATE(YEAR(AA1177), 12, 31),
AND(MONTH(AA1177)=12, DAY(AA1177)=31, AA1177&gt;=last_payment_date), "",
AND(MONTH(AA1177)=12, DAY(AA1177)&lt;&gt;31),  EOMONTH(AA1177,0),
AND(MONTH(AA1177)=12, DAY(AA1177)=31, $AH$14="Not end"),  EDATE(AA1176,1),
AND($AH$14="Not end"), EDATE(AA1177, 1),
AND($AH$14="End"), EOMONTH(AA1177, 1)
)</f>
        <v/>
      </c>
      <c r="AB1178" s="75" t="str" cm="1">
        <f t="array" aca="1" ref="AB1178" ca="1">_xlfn.IFS(AB1177="","",
AND(AB1177=last_rou_date), "",
AND($B$3="İllik"),DATE(YEAR(AB1177)+1,MONTH(AB1177),DAY(AB1177) ),
AND($B$3="Aylıq", $AH$14="Not end"), EDATE(AB1177,1),
AND($B$3="Aylıq", $AH$14="End"), EOMONTH(AB1177,1)
)</f>
        <v/>
      </c>
      <c r="AC1178" s="75" t="str" cm="1">
        <f t="array" aca="1" ref="AC1178" ca="1">_xlfn.IFS(
AND($AN$14="Not year_end", AC1177&gt;last_rou_date), "",
AND($AN$14="Year_end", AC1177&gt;=last_rou_date), "",
AND($AN$14="Year_end"), DATE(YEAR(AC1177+1), 12, 31),
AND($AN$14="Not year_end", MONTH(AC1177)=12, DAY(AC1177)=31), DATE(YEAR(AC1176)+1, MONTH(AC1176), DAY(AC1176)),
AND($AN$14="Not year_end", OR(MONTH(AC1177)&lt;&gt;12, DAY(AC1177)&lt;&gt;31) ), DATE(YEAR(AC1177), 12, 31)
)</f>
        <v/>
      </c>
      <c r="AD1178" s="75" t="str" cm="1">
        <f t="array" aca="1" ref="AD1178" ca="1">_xlfn.IFS(AD1177="", "",
AND(AD1177=last_rou_date, OR(MONTH(AD1177)&lt;&gt;12, DAY(AD1177)&lt;&gt;31) ), DATE(YEAR(AD1177), 12, 31),
AND(MONTH(AD1177)=12, DAY(AD1177)=31, AD1177&gt;=last_rou_date), "",
AND(MONTH(AD1177)=12, DAY(AD1177)&lt;&gt;31),  EOMONTH(AD1177,0),
AND(MONTH(AD1177)=12, DAY(AD1177)=31, $AH$14="Not end"),  EDATE(AD1176,1),
AND($AH$14="Not end"), EDATE(AD1177, 1),
AND($AH$14="End"), EOMONTH(AD1177, 1)
)</f>
        <v/>
      </c>
      <c r="AE1178" s="51" t="str" cm="1">
        <f t="array" ref="AE1178">_xlfn.IFS(W1178="", "",
AND(W1178&gt;0, W1178&lt;=$B$4, $C$2="İllik artım, faiz olaraq", $D$2&gt;0, $B$3="İllik"), $B$5*((1+$D$2)^(W1178-1)),
AND(W1178&gt;0, W1178&lt;=$B$4, $C$2="İllik artım, faiz olaraq", $D$2&gt;0, $B$3="Aylıq"), $B$5*((1+$D$2)^ROUNDDOWN((W1178-1)/12,0)),
AND(W1178=1, $C$2="Aşağıdakı kimi dəyişir", ), $B$5,
AND(W1178&gt;1, W1178&lt;=$B$4, $C$2="Aşağıdakı kimi dəyişir"), IFERROR(VLOOKUP(W1178, $C$4:$D$7, 2, FALSE), AE1177),
AND(W1178&gt;0, W1178&lt;=$B$4), $B$5,
TRUE,0 )</f>
        <v/>
      </c>
      <c r="AF1178" s="51" t="str">
        <f t="shared" ca="1" si="55"/>
        <v/>
      </c>
    </row>
    <row r="1179" spans="1:32" x14ac:dyDescent="0.4">
      <c r="A1179" s="13" t="str" cm="1">
        <f t="array" aca="1" ref="A1179" ca="1">_xlfn.IFS(
AND(SUMIFS(lease_table_interest_accruals, lease_table_dates, A1178)&gt;0, COUNTIFS($E$14:E1178, "Interest accrual", $A$14:A1178, A1178)=0),  A1178,
AND(SUMIFS(lease_table_payments, lease_table_dates, A1178)&gt;0, COUNTIFS($E$14:E1178, "Payment", $A$14:A1178, A1178)=0),  A1178,
AND(SUMIFS(rou_table_deprs, rou_table_dates, A1178)&gt;0, COUNTIFS($E$14:E1178, "Depreciation", $A$14:A1178, A1178)=0),  A1178,
TRUE,  IFERROR(INDEX(rou_table_dates,  MATCH(A1178, rou_table_dates)+1, ), "")
)</f>
        <v/>
      </c>
      <c r="B1179" s="1" t="str" cm="1">
        <f t="array" aca="1" ref="B1179" ca="1">_xlfn.IFS(
AND(E1179="Payment", A1179=$B$2), $AM$14,
E1179="Payment", $AM$15,
E1179="Interest accrual", $AM$18,
E1179="Depreciation", $AM$17,
TRUE, "")</f>
        <v/>
      </c>
      <c r="C1179" s="1" t="str" cm="1">
        <f t="array" aca="1" ref="C1179" ca="1">_xlfn.IFS(
E1179="Payment", $AM$19,
E1179="Interest accrual", $AM$15,
E1179="Depreciation", $AM$16,
TRUE, "")</f>
        <v/>
      </c>
      <c r="D1179" s="1" t="str" cm="1">
        <f t="array" aca="1" ref="D1179" ca="1">_xlfn.IFS(
E1179="Payment", _xlfn.XLOOKUP(A1179, lease_table_dates, lease_table_payments, 0, 0),
E1179="Interest accrual", _xlfn.XLOOKUP(A1179, lease_table_dates, lease_table_interest_accruals, 0, 0),
E1179="Depreciation", _xlfn.XLOOKUP(A1179, rou_table_dates, rou_table_deprs, 0, 0),
TRUE, ""
)</f>
        <v/>
      </c>
      <c r="E1179" s="7" t="str" cm="1">
        <f t="array" aca="1" ref="E1179" ca="1">_xlfn.IFS(
AND(SUMIFS(lease_table_interest_accruals, lease_table_dates, A1179)&gt;0, COUNTIFS($E$14:E1178, "Interest accrual", $A$14:A1178, A1179)=0), "Interest accrual",
AND(SUMIFS(lease_table_payments, lease_table_dates, A1179)&gt;0, COUNTIFS($E$14:E1178, "Payment", $A$14:A1178, A1179)=0), "Payment",
AND(SUMIFS(rou_table_deprs, rou_table_dates, A1179)&gt;0, COUNTIFS($E$14:E1178, "Depreciation", $A$14:A1178, A1179)=0), "Depreciation",
TRUE,  ""
)</f>
        <v/>
      </c>
      <c r="G1179" s="13" t="str" cm="1">
        <f t="array" aca="1" ref="G1179" ca="1">_xlfn.IFS(
AND($B$11="Hə", $B$3="İllik"), Z1179,
AND($B$11="Hə", $B$3="Aylıq"), AA1179,
$B$11="Yox", X1179)</f>
        <v/>
      </c>
      <c r="H1179" s="1" t="str" cm="1">
        <f t="array" aca="1" ref="H1179" ca="1">_xlfn.IFS( G1179="", "",
TRUE, ROUND( H1178+I1179-J1179, 2) )</f>
        <v/>
      </c>
      <c r="I1179" s="1" t="str" cm="1">
        <f t="array" aca="1" ref="I1179" ca="1">_xlfn.IFS(G1179="", "",
G1179=last_payment_date, (J1179-H1178),
 TRUE,  -  (H1178- H1178* (1+$B$6)^ (_xlfn.DAYS(G1179,G1178)/365) )
)</f>
        <v/>
      </c>
      <c r="J1179" s="1" t="str" cm="1">
        <f t="array" aca="1" ref="J1179" ca="1">_xlfn.IFS(G1179="", "",
TRUE, _xlfn.XLOOKUP(G1179,  payment_dates, payments,0,0)
)</f>
        <v/>
      </c>
      <c r="L1179" s="8" t="str" cm="1">
        <f t="array" aca="1" ref="L1179" ca="1">_xlfn.IFS(
AND($B$11="Hə", $B$3="İllik"), AC1179,
AND($B$11="Hə", $B$3="Aylıq"), AD1179,
$B$11="Yox", AB1179)</f>
        <v/>
      </c>
      <c r="M1179" s="1" t="str" cm="1">
        <f t="array" aca="1" ref="M1179" ca="1">_xlfn.IFS( L1179="", "",
(M1178-N1179)&lt;=0.5, 0,
TRUE,  M1178-N1179)</f>
        <v/>
      </c>
      <c r="N1179" s="7" t="str" cm="1">
        <f t="array" aca="1" ref="N1179" ca="1">_xlfn.IFS(
L1179="", "",
TRUE, MIN(M1178, ROUND($M$14/ (last_rou_date - $B$2) * (L1179-L1178), 2) )
)</f>
        <v/>
      </c>
      <c r="P1179" s="59" t="str">
        <f t="shared" ca="1" si="54"/>
        <v/>
      </c>
      <c r="Q1179" s="1" t="str" cm="1">
        <f t="array" aca="1" ref="Q1179" ca="1">_xlfn.IFS(P1179="","",
$B$11="Hə", _xlfn.XLOOKUP(DATE(P1179, 12, 31), rou_table_dates, rou_table_nbvs,0, 0),
TRUE,  MAX(0, ROUND($M$14 - $M$14/ (last_rou_date - $B$2) * (DATE(P1179,12,31) - $B$2), 2) )
)</f>
        <v/>
      </c>
      <c r="R1179" s="1" t="str" cm="1">
        <f t="array" aca="1" ref="R1179" ca="1">_xlfn.IFS(P1179="","",
$B$11="Hə", _xlfn.XLOOKUP(DATE(P1179, 12, 31), lease_table_dates, lease_table_balances,0, 0),
TRUE, IFERROR( XNPV($B$6, IF(payment_dates &gt;DATE(P1179, 12, 31), payments,  0),  IF(payment_dates &gt;DATE(P1179, 12, 31), payment_dates,  DATE(P1179, 12, 31))    ),0)
)</f>
        <v/>
      </c>
      <c r="S1179" s="1" t="str" cm="1">
        <f t="array" aca="1" ref="S1179" ca="1">_xlfn.IFS(P1179="","",
TRUE,  MIN( MIN(Q1178, $M$14), ROUND($M$14/ (last_rou_date - $B$2) * (DATE(P1179,12,31) - MAX($B$2, DATE(P1179-1, 12, 31))), 2) )
)</f>
        <v/>
      </c>
      <c r="T1179" s="7" t="str" cm="1">
        <f t="array" aca="1" ref="T1179" ca="1">_xlfn.IFS(P1179="", "",
ISTEXT(R1178), R1179- (H1179 - SUMIFS( lease_table_payments, lease_table_years, P1179) -$AG$14 ),
AND(ISNUMBER(R1178), R1179&lt;&gt;""),   R1179- (R1178 - SUMIFS( lease_table_payments, lease_table_years, P1179) )
)</f>
        <v/>
      </c>
      <c r="V1179" s="64">
        <f t="shared" si="56"/>
        <v>1166</v>
      </c>
      <c r="W1179" s="51" t="str" cm="1">
        <f t="array" ref="W1179">_xlfn.IFS(
OR(W1178=$B$4, W1178=""),"",
TRUE,W1178+1
)</f>
        <v/>
      </c>
      <c r="X1179" s="51" t="str" cm="1">
        <f t="array" ref="X1179">_xlfn.IFS(X1178="","",
W1179="", "",
AND($B$3="İllik"),DATE(YEAR(X1178)+1,MONTH(X1178),DAY(X1178) ),
AND($B$3="Aylıq", $AH$14="Not end"), EDATE(X1178,1),
AND($B$3="Aylıq", $AH$14="End"), EOMONTH(X1178,1)
)</f>
        <v/>
      </c>
      <c r="Y1179" s="51" t="str" cm="1">
        <f t="array" aca="1" ref="Y1179" ca="1">_xlfn.IFS(
AND($B$7="Dövrün əvvəlində", Y1178&lt;=last_rou_date), DATE(YEAR(Y1178)+1, 12, 31),
AND($B$7="Dövrün sonunda", Y1178&lt;=last_payment_date), DATE(YEAR(Y1178)+1, 12, 31),
TRUE, ""
)</f>
        <v/>
      </c>
      <c r="Z1179" s="75" t="str" cm="1">
        <f t="array" aca="1" ref="Z1179" ca="1">_xlfn.IFS(
AND($AN$14="Not year_end", Z1178&gt;last_payment_date), "",
AND($AN$14="Year_end", Z1178&gt;=last_payment_date), "",
AND($AN$14="Year_end"), DATE(YEAR(Z1178+1), 12, 31),
AND($AN$14="Not year_end", MONTH(Z1178)=12, DAY(Z1178)=31), DATE(YEAR(Z1177)+1, MONTH(Z1177), DAY(Z1177)),
AND($AN$14="Not year_end", OR(MONTH(Z1178)&lt;&gt;12, DAY(Z1178)&lt;&gt;31) ), DATE(YEAR(Z1178), 12, 31)
)</f>
        <v/>
      </c>
      <c r="AA1179" s="75" t="str" cm="1">
        <f t="array" aca="1" ref="AA1179" ca="1">_xlfn.IFS(AA1178="", "",
AND(AA1178=last_payment_date, OR(MONTH(AA1178)&lt;&gt;12, DAY(AA1178)&lt;&gt;31) ), DATE(YEAR(AA1178), 12, 31),
AND(MONTH(AA1178)=12, DAY(AA1178)=31, AA1178&gt;=last_payment_date), "",
AND(MONTH(AA1178)=12, DAY(AA1178)&lt;&gt;31),  EOMONTH(AA1178,0),
AND(MONTH(AA1178)=12, DAY(AA1178)=31, $AH$14="Not end"),  EDATE(AA1177,1),
AND($AH$14="Not end"), EDATE(AA1178, 1),
AND($AH$14="End"), EOMONTH(AA1178, 1)
)</f>
        <v/>
      </c>
      <c r="AB1179" s="75" t="str" cm="1">
        <f t="array" aca="1" ref="AB1179" ca="1">_xlfn.IFS(AB1178="","",
AND(AB1178=last_rou_date), "",
AND($B$3="İllik"),DATE(YEAR(AB1178)+1,MONTH(AB1178),DAY(AB1178) ),
AND($B$3="Aylıq", $AH$14="Not end"), EDATE(AB1178,1),
AND($B$3="Aylıq", $AH$14="End"), EOMONTH(AB1178,1)
)</f>
        <v/>
      </c>
      <c r="AC1179" s="75" t="str" cm="1">
        <f t="array" aca="1" ref="AC1179" ca="1">_xlfn.IFS(
AND($AN$14="Not year_end", AC1178&gt;last_rou_date), "",
AND($AN$14="Year_end", AC1178&gt;=last_rou_date), "",
AND($AN$14="Year_end"), DATE(YEAR(AC1178+1), 12, 31),
AND($AN$14="Not year_end", MONTH(AC1178)=12, DAY(AC1178)=31), DATE(YEAR(AC1177)+1, MONTH(AC1177), DAY(AC1177)),
AND($AN$14="Not year_end", OR(MONTH(AC1178)&lt;&gt;12, DAY(AC1178)&lt;&gt;31) ), DATE(YEAR(AC1178), 12, 31)
)</f>
        <v/>
      </c>
      <c r="AD1179" s="75" t="str" cm="1">
        <f t="array" aca="1" ref="AD1179" ca="1">_xlfn.IFS(AD1178="", "",
AND(AD1178=last_rou_date, OR(MONTH(AD1178)&lt;&gt;12, DAY(AD1178)&lt;&gt;31) ), DATE(YEAR(AD1178), 12, 31),
AND(MONTH(AD1178)=12, DAY(AD1178)=31, AD1178&gt;=last_rou_date), "",
AND(MONTH(AD1178)=12, DAY(AD1178)&lt;&gt;31),  EOMONTH(AD1178,0),
AND(MONTH(AD1178)=12, DAY(AD1178)=31, $AH$14="Not end"),  EDATE(AD1177,1),
AND($AH$14="Not end"), EDATE(AD1178, 1),
AND($AH$14="End"), EOMONTH(AD1178, 1)
)</f>
        <v/>
      </c>
      <c r="AE1179" s="51" t="str" cm="1">
        <f t="array" ref="AE1179">_xlfn.IFS(W1179="", "",
AND(W1179&gt;0, W1179&lt;=$B$4, $C$2="İllik artım, faiz olaraq", $D$2&gt;0, $B$3="İllik"), $B$5*((1+$D$2)^(W1179-1)),
AND(W1179&gt;0, W1179&lt;=$B$4, $C$2="İllik artım, faiz olaraq", $D$2&gt;0, $B$3="Aylıq"), $B$5*((1+$D$2)^ROUNDDOWN((W1179-1)/12,0)),
AND(W1179=1, $C$2="Aşağıdakı kimi dəyişir", ), $B$5,
AND(W1179&gt;1, W1179&lt;=$B$4, $C$2="Aşağıdakı kimi dəyişir"), IFERROR(VLOOKUP(W1179, $C$4:$D$7, 2, FALSE), AE1178),
AND(W1179&gt;0, W1179&lt;=$B$4), $B$5,
TRUE,0 )</f>
        <v/>
      </c>
      <c r="AF1179" s="51" t="str">
        <f t="shared" ca="1" si="55"/>
        <v/>
      </c>
    </row>
    <row r="1180" spans="1:32" x14ac:dyDescent="0.4">
      <c r="A1180" s="13" t="str" cm="1">
        <f t="array" aca="1" ref="A1180" ca="1">_xlfn.IFS(
AND(SUMIFS(lease_table_interest_accruals, lease_table_dates, A1179)&gt;0, COUNTIFS($E$14:E1179, "Interest accrual", $A$14:A1179, A1179)=0),  A1179,
AND(SUMIFS(lease_table_payments, lease_table_dates, A1179)&gt;0, COUNTIFS($E$14:E1179, "Payment", $A$14:A1179, A1179)=0),  A1179,
AND(SUMIFS(rou_table_deprs, rou_table_dates, A1179)&gt;0, COUNTIFS($E$14:E1179, "Depreciation", $A$14:A1179, A1179)=0),  A1179,
TRUE,  IFERROR(INDEX(rou_table_dates,  MATCH(A1179, rou_table_dates)+1, ), "")
)</f>
        <v/>
      </c>
      <c r="B1180" s="1" t="str" cm="1">
        <f t="array" aca="1" ref="B1180" ca="1">_xlfn.IFS(
AND(E1180="Payment", A1180=$B$2), $AM$14,
E1180="Payment", $AM$15,
E1180="Interest accrual", $AM$18,
E1180="Depreciation", $AM$17,
TRUE, "")</f>
        <v/>
      </c>
      <c r="C1180" s="1" t="str" cm="1">
        <f t="array" aca="1" ref="C1180" ca="1">_xlfn.IFS(
E1180="Payment", $AM$19,
E1180="Interest accrual", $AM$15,
E1180="Depreciation", $AM$16,
TRUE, "")</f>
        <v/>
      </c>
      <c r="D1180" s="1" t="str" cm="1">
        <f t="array" aca="1" ref="D1180" ca="1">_xlfn.IFS(
E1180="Payment", _xlfn.XLOOKUP(A1180, lease_table_dates, lease_table_payments, 0, 0),
E1180="Interest accrual", _xlfn.XLOOKUP(A1180, lease_table_dates, lease_table_interest_accruals, 0, 0),
E1180="Depreciation", _xlfn.XLOOKUP(A1180, rou_table_dates, rou_table_deprs, 0, 0),
TRUE, ""
)</f>
        <v/>
      </c>
      <c r="E1180" s="7" t="str" cm="1">
        <f t="array" aca="1" ref="E1180" ca="1">_xlfn.IFS(
AND(SUMIFS(lease_table_interest_accruals, lease_table_dates, A1180)&gt;0, COUNTIFS($E$14:E1179, "Interest accrual", $A$14:A1179, A1180)=0), "Interest accrual",
AND(SUMIFS(lease_table_payments, lease_table_dates, A1180)&gt;0, COUNTIFS($E$14:E1179, "Payment", $A$14:A1179, A1180)=0), "Payment",
AND(SUMIFS(rou_table_deprs, rou_table_dates, A1180)&gt;0, COUNTIFS($E$14:E1179, "Depreciation", $A$14:A1179, A1180)=0), "Depreciation",
TRUE,  ""
)</f>
        <v/>
      </c>
      <c r="G1180" s="13" t="str" cm="1">
        <f t="array" aca="1" ref="G1180" ca="1">_xlfn.IFS(
AND($B$11="Hə", $B$3="İllik"), Z1180,
AND($B$11="Hə", $B$3="Aylıq"), AA1180,
$B$11="Yox", X1180)</f>
        <v/>
      </c>
      <c r="H1180" s="1" t="str" cm="1">
        <f t="array" aca="1" ref="H1180" ca="1">_xlfn.IFS( G1180="", "",
TRUE, ROUND( H1179+I1180-J1180, 2) )</f>
        <v/>
      </c>
      <c r="I1180" s="1" t="str" cm="1">
        <f t="array" aca="1" ref="I1180" ca="1">_xlfn.IFS(G1180="", "",
G1180=last_payment_date, (J1180-H1179),
 TRUE,  -  (H1179- H1179* (1+$B$6)^ (_xlfn.DAYS(G1180,G1179)/365) )
)</f>
        <v/>
      </c>
      <c r="J1180" s="1" t="str" cm="1">
        <f t="array" aca="1" ref="J1180" ca="1">_xlfn.IFS(G1180="", "",
TRUE, _xlfn.XLOOKUP(G1180,  payment_dates, payments,0,0)
)</f>
        <v/>
      </c>
      <c r="L1180" s="8" t="str" cm="1">
        <f t="array" aca="1" ref="L1180" ca="1">_xlfn.IFS(
AND($B$11="Hə", $B$3="İllik"), AC1180,
AND($B$11="Hə", $B$3="Aylıq"), AD1180,
$B$11="Yox", AB1180)</f>
        <v/>
      </c>
      <c r="M1180" s="1" t="str" cm="1">
        <f t="array" aca="1" ref="M1180" ca="1">_xlfn.IFS( L1180="", "",
(M1179-N1180)&lt;=0.5, 0,
TRUE,  M1179-N1180)</f>
        <v/>
      </c>
      <c r="N1180" s="7" t="str" cm="1">
        <f t="array" aca="1" ref="N1180" ca="1">_xlfn.IFS(
L1180="", "",
TRUE, MIN(M1179, ROUND($M$14/ (last_rou_date - $B$2) * (L1180-L1179), 2) )
)</f>
        <v/>
      </c>
      <c r="P1180" s="59" t="str">
        <f t="shared" ca="1" si="54"/>
        <v/>
      </c>
      <c r="Q1180" s="1" t="str" cm="1">
        <f t="array" aca="1" ref="Q1180" ca="1">_xlfn.IFS(P1180="","",
$B$11="Hə", _xlfn.XLOOKUP(DATE(P1180, 12, 31), rou_table_dates, rou_table_nbvs,0, 0),
TRUE,  MAX(0, ROUND($M$14 - $M$14/ (last_rou_date - $B$2) * (DATE(P1180,12,31) - $B$2), 2) )
)</f>
        <v/>
      </c>
      <c r="R1180" s="1" t="str" cm="1">
        <f t="array" aca="1" ref="R1180" ca="1">_xlfn.IFS(P1180="","",
$B$11="Hə", _xlfn.XLOOKUP(DATE(P1180, 12, 31), lease_table_dates, lease_table_balances,0, 0),
TRUE, IFERROR( XNPV($B$6, IF(payment_dates &gt;DATE(P1180, 12, 31), payments,  0),  IF(payment_dates &gt;DATE(P1180, 12, 31), payment_dates,  DATE(P1180, 12, 31))    ),0)
)</f>
        <v/>
      </c>
      <c r="S1180" s="1" t="str" cm="1">
        <f t="array" aca="1" ref="S1180" ca="1">_xlfn.IFS(P1180="","",
TRUE,  MIN( MIN(Q1179, $M$14), ROUND($M$14/ (last_rou_date - $B$2) * (DATE(P1180,12,31) - MAX($B$2, DATE(P1180-1, 12, 31))), 2) )
)</f>
        <v/>
      </c>
      <c r="T1180" s="7" t="str" cm="1">
        <f t="array" aca="1" ref="T1180" ca="1">_xlfn.IFS(P1180="", "",
ISTEXT(R1179), R1180- (H1180 - SUMIFS( lease_table_payments, lease_table_years, P1180) -$AG$14 ),
AND(ISNUMBER(R1179), R1180&lt;&gt;""),   R1180- (R1179 - SUMIFS( lease_table_payments, lease_table_years, P1180) )
)</f>
        <v/>
      </c>
      <c r="V1180" s="64">
        <f t="shared" si="56"/>
        <v>1167</v>
      </c>
      <c r="W1180" s="51" t="str" cm="1">
        <f t="array" ref="W1180">_xlfn.IFS(
OR(W1179=$B$4, W1179=""),"",
TRUE,W1179+1
)</f>
        <v/>
      </c>
      <c r="X1180" s="51" t="str" cm="1">
        <f t="array" ref="X1180">_xlfn.IFS(X1179="","",
W1180="", "",
AND($B$3="İllik"),DATE(YEAR(X1179)+1,MONTH(X1179),DAY(X1179) ),
AND($B$3="Aylıq", $AH$14="Not end"), EDATE(X1179,1),
AND($B$3="Aylıq", $AH$14="End"), EOMONTH(X1179,1)
)</f>
        <v/>
      </c>
      <c r="Y1180" s="51" t="str" cm="1">
        <f t="array" aca="1" ref="Y1180" ca="1">_xlfn.IFS(
AND($B$7="Dövrün əvvəlində", Y1179&lt;=last_rou_date), DATE(YEAR(Y1179)+1, 12, 31),
AND($B$7="Dövrün sonunda", Y1179&lt;=last_payment_date), DATE(YEAR(Y1179)+1, 12, 31),
TRUE, ""
)</f>
        <v/>
      </c>
      <c r="Z1180" s="75" t="str" cm="1">
        <f t="array" aca="1" ref="Z1180" ca="1">_xlfn.IFS(
AND($AN$14="Not year_end", Z1179&gt;last_payment_date), "",
AND($AN$14="Year_end", Z1179&gt;=last_payment_date), "",
AND($AN$14="Year_end"), DATE(YEAR(Z1179+1), 12, 31),
AND($AN$14="Not year_end", MONTH(Z1179)=12, DAY(Z1179)=31), DATE(YEAR(Z1178)+1, MONTH(Z1178), DAY(Z1178)),
AND($AN$14="Not year_end", OR(MONTH(Z1179)&lt;&gt;12, DAY(Z1179)&lt;&gt;31) ), DATE(YEAR(Z1179), 12, 31)
)</f>
        <v/>
      </c>
      <c r="AA1180" s="75" t="str" cm="1">
        <f t="array" aca="1" ref="AA1180" ca="1">_xlfn.IFS(AA1179="", "",
AND(AA1179=last_payment_date, OR(MONTH(AA1179)&lt;&gt;12, DAY(AA1179)&lt;&gt;31) ), DATE(YEAR(AA1179), 12, 31),
AND(MONTH(AA1179)=12, DAY(AA1179)=31, AA1179&gt;=last_payment_date), "",
AND(MONTH(AA1179)=12, DAY(AA1179)&lt;&gt;31),  EOMONTH(AA1179,0),
AND(MONTH(AA1179)=12, DAY(AA1179)=31, $AH$14="Not end"),  EDATE(AA1178,1),
AND($AH$14="Not end"), EDATE(AA1179, 1),
AND($AH$14="End"), EOMONTH(AA1179, 1)
)</f>
        <v/>
      </c>
      <c r="AB1180" s="75" t="str" cm="1">
        <f t="array" aca="1" ref="AB1180" ca="1">_xlfn.IFS(AB1179="","",
AND(AB1179=last_rou_date), "",
AND($B$3="İllik"),DATE(YEAR(AB1179)+1,MONTH(AB1179),DAY(AB1179) ),
AND($B$3="Aylıq", $AH$14="Not end"), EDATE(AB1179,1),
AND($B$3="Aylıq", $AH$14="End"), EOMONTH(AB1179,1)
)</f>
        <v/>
      </c>
      <c r="AC1180" s="75" t="str" cm="1">
        <f t="array" aca="1" ref="AC1180" ca="1">_xlfn.IFS(
AND($AN$14="Not year_end", AC1179&gt;last_rou_date), "",
AND($AN$14="Year_end", AC1179&gt;=last_rou_date), "",
AND($AN$14="Year_end"), DATE(YEAR(AC1179+1), 12, 31),
AND($AN$14="Not year_end", MONTH(AC1179)=12, DAY(AC1179)=31), DATE(YEAR(AC1178)+1, MONTH(AC1178), DAY(AC1178)),
AND($AN$14="Not year_end", OR(MONTH(AC1179)&lt;&gt;12, DAY(AC1179)&lt;&gt;31) ), DATE(YEAR(AC1179), 12, 31)
)</f>
        <v/>
      </c>
      <c r="AD1180" s="75" t="str" cm="1">
        <f t="array" aca="1" ref="AD1180" ca="1">_xlfn.IFS(AD1179="", "",
AND(AD1179=last_rou_date, OR(MONTH(AD1179)&lt;&gt;12, DAY(AD1179)&lt;&gt;31) ), DATE(YEAR(AD1179), 12, 31),
AND(MONTH(AD1179)=12, DAY(AD1179)=31, AD1179&gt;=last_rou_date), "",
AND(MONTH(AD1179)=12, DAY(AD1179)&lt;&gt;31),  EOMONTH(AD1179,0),
AND(MONTH(AD1179)=12, DAY(AD1179)=31, $AH$14="Not end"),  EDATE(AD1178,1),
AND($AH$14="Not end"), EDATE(AD1179, 1),
AND($AH$14="End"), EOMONTH(AD1179, 1)
)</f>
        <v/>
      </c>
      <c r="AE1180" s="51" t="str" cm="1">
        <f t="array" ref="AE1180">_xlfn.IFS(W1180="", "",
AND(W1180&gt;0, W1180&lt;=$B$4, $C$2="İllik artım, faiz olaraq", $D$2&gt;0, $B$3="İllik"), $B$5*((1+$D$2)^(W1180-1)),
AND(W1180&gt;0, W1180&lt;=$B$4, $C$2="İllik artım, faiz olaraq", $D$2&gt;0, $B$3="Aylıq"), $B$5*((1+$D$2)^ROUNDDOWN((W1180-1)/12,0)),
AND(W1180=1, $C$2="Aşağıdakı kimi dəyişir", ), $B$5,
AND(W1180&gt;1, W1180&lt;=$B$4, $C$2="Aşağıdakı kimi dəyişir"), IFERROR(VLOOKUP(W1180, $C$4:$D$7, 2, FALSE), AE1179),
AND(W1180&gt;0, W1180&lt;=$B$4), $B$5,
TRUE,0 )</f>
        <v/>
      </c>
      <c r="AF1180" s="51" t="str">
        <f t="shared" ca="1" si="55"/>
        <v/>
      </c>
    </row>
    <row r="1181" spans="1:32" x14ac:dyDescent="0.4">
      <c r="A1181" s="13" t="str" cm="1">
        <f t="array" aca="1" ref="A1181" ca="1">_xlfn.IFS(
AND(SUMIFS(lease_table_interest_accruals, lease_table_dates, A1180)&gt;0, COUNTIFS($E$14:E1180, "Interest accrual", $A$14:A1180, A1180)=0),  A1180,
AND(SUMIFS(lease_table_payments, lease_table_dates, A1180)&gt;0, COUNTIFS($E$14:E1180, "Payment", $A$14:A1180, A1180)=0),  A1180,
AND(SUMIFS(rou_table_deprs, rou_table_dates, A1180)&gt;0, COUNTIFS($E$14:E1180, "Depreciation", $A$14:A1180, A1180)=0),  A1180,
TRUE,  IFERROR(INDEX(rou_table_dates,  MATCH(A1180, rou_table_dates)+1, ), "")
)</f>
        <v/>
      </c>
      <c r="B1181" s="1" t="str" cm="1">
        <f t="array" aca="1" ref="B1181" ca="1">_xlfn.IFS(
AND(E1181="Payment", A1181=$B$2), $AM$14,
E1181="Payment", $AM$15,
E1181="Interest accrual", $AM$18,
E1181="Depreciation", $AM$17,
TRUE, "")</f>
        <v/>
      </c>
      <c r="C1181" s="1" t="str" cm="1">
        <f t="array" aca="1" ref="C1181" ca="1">_xlfn.IFS(
E1181="Payment", $AM$19,
E1181="Interest accrual", $AM$15,
E1181="Depreciation", $AM$16,
TRUE, "")</f>
        <v/>
      </c>
      <c r="D1181" s="1" t="str" cm="1">
        <f t="array" aca="1" ref="D1181" ca="1">_xlfn.IFS(
E1181="Payment", _xlfn.XLOOKUP(A1181, lease_table_dates, lease_table_payments, 0, 0),
E1181="Interest accrual", _xlfn.XLOOKUP(A1181, lease_table_dates, lease_table_interest_accruals, 0, 0),
E1181="Depreciation", _xlfn.XLOOKUP(A1181, rou_table_dates, rou_table_deprs, 0, 0),
TRUE, ""
)</f>
        <v/>
      </c>
      <c r="E1181" s="7" t="str" cm="1">
        <f t="array" aca="1" ref="E1181" ca="1">_xlfn.IFS(
AND(SUMIFS(lease_table_interest_accruals, lease_table_dates, A1181)&gt;0, COUNTIFS($E$14:E1180, "Interest accrual", $A$14:A1180, A1181)=0), "Interest accrual",
AND(SUMIFS(lease_table_payments, lease_table_dates, A1181)&gt;0, COUNTIFS($E$14:E1180, "Payment", $A$14:A1180, A1181)=0), "Payment",
AND(SUMIFS(rou_table_deprs, rou_table_dates, A1181)&gt;0, COUNTIFS($E$14:E1180, "Depreciation", $A$14:A1180, A1181)=0), "Depreciation",
TRUE,  ""
)</f>
        <v/>
      </c>
      <c r="G1181" s="13" t="str" cm="1">
        <f t="array" aca="1" ref="G1181" ca="1">_xlfn.IFS(
AND($B$11="Hə", $B$3="İllik"), Z1181,
AND($B$11="Hə", $B$3="Aylıq"), AA1181,
$B$11="Yox", X1181)</f>
        <v/>
      </c>
      <c r="H1181" s="1" t="str" cm="1">
        <f t="array" aca="1" ref="H1181" ca="1">_xlfn.IFS( G1181="", "",
TRUE, ROUND( H1180+I1181-J1181, 2) )</f>
        <v/>
      </c>
      <c r="I1181" s="1" t="str" cm="1">
        <f t="array" aca="1" ref="I1181" ca="1">_xlfn.IFS(G1181="", "",
G1181=last_payment_date, (J1181-H1180),
 TRUE,  -  (H1180- H1180* (1+$B$6)^ (_xlfn.DAYS(G1181,G1180)/365) )
)</f>
        <v/>
      </c>
      <c r="J1181" s="1" t="str" cm="1">
        <f t="array" aca="1" ref="J1181" ca="1">_xlfn.IFS(G1181="", "",
TRUE, _xlfn.XLOOKUP(G1181,  payment_dates, payments,0,0)
)</f>
        <v/>
      </c>
      <c r="L1181" s="8" t="str" cm="1">
        <f t="array" aca="1" ref="L1181" ca="1">_xlfn.IFS(
AND($B$11="Hə", $B$3="İllik"), AC1181,
AND($B$11="Hə", $B$3="Aylıq"), AD1181,
$B$11="Yox", AB1181)</f>
        <v/>
      </c>
      <c r="M1181" s="1" t="str" cm="1">
        <f t="array" aca="1" ref="M1181" ca="1">_xlfn.IFS( L1181="", "",
(M1180-N1181)&lt;=0.5, 0,
TRUE,  M1180-N1181)</f>
        <v/>
      </c>
      <c r="N1181" s="7" t="str" cm="1">
        <f t="array" aca="1" ref="N1181" ca="1">_xlfn.IFS(
L1181="", "",
TRUE, MIN(M1180, ROUND($M$14/ (last_rou_date - $B$2) * (L1181-L1180), 2) )
)</f>
        <v/>
      </c>
      <c r="P1181" s="59" t="str">
        <f t="shared" ca="1" si="54"/>
        <v/>
      </c>
      <c r="Q1181" s="1" t="str" cm="1">
        <f t="array" aca="1" ref="Q1181" ca="1">_xlfn.IFS(P1181="","",
$B$11="Hə", _xlfn.XLOOKUP(DATE(P1181, 12, 31), rou_table_dates, rou_table_nbvs,0, 0),
TRUE,  MAX(0, ROUND($M$14 - $M$14/ (last_rou_date - $B$2) * (DATE(P1181,12,31) - $B$2), 2) )
)</f>
        <v/>
      </c>
      <c r="R1181" s="1" t="str" cm="1">
        <f t="array" aca="1" ref="R1181" ca="1">_xlfn.IFS(P1181="","",
$B$11="Hə", _xlfn.XLOOKUP(DATE(P1181, 12, 31), lease_table_dates, lease_table_balances,0, 0),
TRUE, IFERROR( XNPV($B$6, IF(payment_dates &gt;DATE(P1181, 12, 31), payments,  0),  IF(payment_dates &gt;DATE(P1181, 12, 31), payment_dates,  DATE(P1181, 12, 31))    ),0)
)</f>
        <v/>
      </c>
      <c r="S1181" s="1" t="str" cm="1">
        <f t="array" aca="1" ref="S1181" ca="1">_xlfn.IFS(P1181="","",
TRUE,  MIN( MIN(Q1180, $M$14), ROUND($M$14/ (last_rou_date - $B$2) * (DATE(P1181,12,31) - MAX($B$2, DATE(P1181-1, 12, 31))), 2) )
)</f>
        <v/>
      </c>
      <c r="T1181" s="7" t="str" cm="1">
        <f t="array" aca="1" ref="T1181" ca="1">_xlfn.IFS(P1181="", "",
ISTEXT(R1180), R1181- (H1181 - SUMIFS( lease_table_payments, lease_table_years, P1181) -$AG$14 ),
AND(ISNUMBER(R1180), R1181&lt;&gt;""),   R1181- (R1180 - SUMIFS( lease_table_payments, lease_table_years, P1181) )
)</f>
        <v/>
      </c>
      <c r="V1181" s="64">
        <f t="shared" si="56"/>
        <v>1168</v>
      </c>
      <c r="W1181" s="51" t="str" cm="1">
        <f t="array" ref="W1181">_xlfn.IFS(
OR(W1180=$B$4, W1180=""),"",
TRUE,W1180+1
)</f>
        <v/>
      </c>
      <c r="X1181" s="51" t="str" cm="1">
        <f t="array" ref="X1181">_xlfn.IFS(X1180="","",
W1181="", "",
AND($B$3="İllik"),DATE(YEAR(X1180)+1,MONTH(X1180),DAY(X1180) ),
AND($B$3="Aylıq", $AH$14="Not end"), EDATE(X1180,1),
AND($B$3="Aylıq", $AH$14="End"), EOMONTH(X1180,1)
)</f>
        <v/>
      </c>
      <c r="Y1181" s="51" t="str" cm="1">
        <f t="array" aca="1" ref="Y1181" ca="1">_xlfn.IFS(
AND($B$7="Dövrün əvvəlində", Y1180&lt;=last_rou_date), DATE(YEAR(Y1180)+1, 12, 31),
AND($B$7="Dövrün sonunda", Y1180&lt;=last_payment_date), DATE(YEAR(Y1180)+1, 12, 31),
TRUE, ""
)</f>
        <v/>
      </c>
      <c r="Z1181" s="75" t="str" cm="1">
        <f t="array" aca="1" ref="Z1181" ca="1">_xlfn.IFS(
AND($AN$14="Not year_end", Z1180&gt;last_payment_date), "",
AND($AN$14="Year_end", Z1180&gt;=last_payment_date), "",
AND($AN$14="Year_end"), DATE(YEAR(Z1180+1), 12, 31),
AND($AN$14="Not year_end", MONTH(Z1180)=12, DAY(Z1180)=31), DATE(YEAR(Z1179)+1, MONTH(Z1179), DAY(Z1179)),
AND($AN$14="Not year_end", OR(MONTH(Z1180)&lt;&gt;12, DAY(Z1180)&lt;&gt;31) ), DATE(YEAR(Z1180), 12, 31)
)</f>
        <v/>
      </c>
      <c r="AA1181" s="75" t="str" cm="1">
        <f t="array" aca="1" ref="AA1181" ca="1">_xlfn.IFS(AA1180="", "",
AND(AA1180=last_payment_date, OR(MONTH(AA1180)&lt;&gt;12, DAY(AA1180)&lt;&gt;31) ), DATE(YEAR(AA1180), 12, 31),
AND(MONTH(AA1180)=12, DAY(AA1180)=31, AA1180&gt;=last_payment_date), "",
AND(MONTH(AA1180)=12, DAY(AA1180)&lt;&gt;31),  EOMONTH(AA1180,0),
AND(MONTH(AA1180)=12, DAY(AA1180)=31, $AH$14="Not end"),  EDATE(AA1179,1),
AND($AH$14="Not end"), EDATE(AA1180, 1),
AND($AH$14="End"), EOMONTH(AA1180, 1)
)</f>
        <v/>
      </c>
      <c r="AB1181" s="75" t="str" cm="1">
        <f t="array" aca="1" ref="AB1181" ca="1">_xlfn.IFS(AB1180="","",
AND(AB1180=last_rou_date), "",
AND($B$3="İllik"),DATE(YEAR(AB1180)+1,MONTH(AB1180),DAY(AB1180) ),
AND($B$3="Aylıq", $AH$14="Not end"), EDATE(AB1180,1),
AND($B$3="Aylıq", $AH$14="End"), EOMONTH(AB1180,1)
)</f>
        <v/>
      </c>
      <c r="AC1181" s="75" t="str" cm="1">
        <f t="array" aca="1" ref="AC1181" ca="1">_xlfn.IFS(
AND($AN$14="Not year_end", AC1180&gt;last_rou_date), "",
AND($AN$14="Year_end", AC1180&gt;=last_rou_date), "",
AND($AN$14="Year_end"), DATE(YEAR(AC1180+1), 12, 31),
AND($AN$14="Not year_end", MONTH(AC1180)=12, DAY(AC1180)=31), DATE(YEAR(AC1179)+1, MONTH(AC1179), DAY(AC1179)),
AND($AN$14="Not year_end", OR(MONTH(AC1180)&lt;&gt;12, DAY(AC1180)&lt;&gt;31) ), DATE(YEAR(AC1180), 12, 31)
)</f>
        <v/>
      </c>
      <c r="AD1181" s="75" t="str" cm="1">
        <f t="array" aca="1" ref="AD1181" ca="1">_xlfn.IFS(AD1180="", "",
AND(AD1180=last_rou_date, OR(MONTH(AD1180)&lt;&gt;12, DAY(AD1180)&lt;&gt;31) ), DATE(YEAR(AD1180), 12, 31),
AND(MONTH(AD1180)=12, DAY(AD1180)=31, AD1180&gt;=last_rou_date), "",
AND(MONTH(AD1180)=12, DAY(AD1180)&lt;&gt;31),  EOMONTH(AD1180,0),
AND(MONTH(AD1180)=12, DAY(AD1180)=31, $AH$14="Not end"),  EDATE(AD1179,1),
AND($AH$14="Not end"), EDATE(AD1180, 1),
AND($AH$14="End"), EOMONTH(AD1180, 1)
)</f>
        <v/>
      </c>
      <c r="AE1181" s="51" t="str" cm="1">
        <f t="array" ref="AE1181">_xlfn.IFS(W1181="", "",
AND(W1181&gt;0, W1181&lt;=$B$4, $C$2="İllik artım, faiz olaraq", $D$2&gt;0, $B$3="İllik"), $B$5*((1+$D$2)^(W1181-1)),
AND(W1181&gt;0, W1181&lt;=$B$4, $C$2="İllik artım, faiz olaraq", $D$2&gt;0, $B$3="Aylıq"), $B$5*((1+$D$2)^ROUNDDOWN((W1181-1)/12,0)),
AND(W1181=1, $C$2="Aşağıdakı kimi dəyişir", ), $B$5,
AND(W1181&gt;1, W1181&lt;=$B$4, $C$2="Aşağıdakı kimi dəyişir"), IFERROR(VLOOKUP(W1181, $C$4:$D$7, 2, FALSE), AE1180),
AND(W1181&gt;0, W1181&lt;=$B$4), $B$5,
TRUE,0 )</f>
        <v/>
      </c>
      <c r="AF1181" s="51" t="str">
        <f t="shared" ca="1" si="55"/>
        <v/>
      </c>
    </row>
    <row r="1182" spans="1:32" x14ac:dyDescent="0.4">
      <c r="A1182" s="13" t="str" cm="1">
        <f t="array" aca="1" ref="A1182" ca="1">_xlfn.IFS(
AND(SUMIFS(lease_table_interest_accruals, lease_table_dates, A1181)&gt;0, COUNTIFS($E$14:E1181, "Interest accrual", $A$14:A1181, A1181)=0),  A1181,
AND(SUMIFS(lease_table_payments, lease_table_dates, A1181)&gt;0, COUNTIFS($E$14:E1181, "Payment", $A$14:A1181, A1181)=0),  A1181,
AND(SUMIFS(rou_table_deprs, rou_table_dates, A1181)&gt;0, COUNTIFS($E$14:E1181, "Depreciation", $A$14:A1181, A1181)=0),  A1181,
TRUE,  IFERROR(INDEX(rou_table_dates,  MATCH(A1181, rou_table_dates)+1, ), "")
)</f>
        <v/>
      </c>
      <c r="B1182" s="1" t="str" cm="1">
        <f t="array" aca="1" ref="B1182" ca="1">_xlfn.IFS(
AND(E1182="Payment", A1182=$B$2), $AM$14,
E1182="Payment", $AM$15,
E1182="Interest accrual", $AM$18,
E1182="Depreciation", $AM$17,
TRUE, "")</f>
        <v/>
      </c>
      <c r="C1182" s="1" t="str" cm="1">
        <f t="array" aca="1" ref="C1182" ca="1">_xlfn.IFS(
E1182="Payment", $AM$19,
E1182="Interest accrual", $AM$15,
E1182="Depreciation", $AM$16,
TRUE, "")</f>
        <v/>
      </c>
      <c r="D1182" s="1" t="str" cm="1">
        <f t="array" aca="1" ref="D1182" ca="1">_xlfn.IFS(
E1182="Payment", _xlfn.XLOOKUP(A1182, lease_table_dates, lease_table_payments, 0, 0),
E1182="Interest accrual", _xlfn.XLOOKUP(A1182, lease_table_dates, lease_table_interest_accruals, 0, 0),
E1182="Depreciation", _xlfn.XLOOKUP(A1182, rou_table_dates, rou_table_deprs, 0, 0),
TRUE, ""
)</f>
        <v/>
      </c>
      <c r="E1182" s="7" t="str" cm="1">
        <f t="array" aca="1" ref="E1182" ca="1">_xlfn.IFS(
AND(SUMIFS(lease_table_interest_accruals, lease_table_dates, A1182)&gt;0, COUNTIFS($E$14:E1181, "Interest accrual", $A$14:A1181, A1182)=0), "Interest accrual",
AND(SUMIFS(lease_table_payments, lease_table_dates, A1182)&gt;0, COUNTIFS($E$14:E1181, "Payment", $A$14:A1181, A1182)=0), "Payment",
AND(SUMIFS(rou_table_deprs, rou_table_dates, A1182)&gt;0, COUNTIFS($E$14:E1181, "Depreciation", $A$14:A1181, A1182)=0), "Depreciation",
TRUE,  ""
)</f>
        <v/>
      </c>
      <c r="G1182" s="13" t="str" cm="1">
        <f t="array" aca="1" ref="G1182" ca="1">_xlfn.IFS(
AND($B$11="Hə", $B$3="İllik"), Z1182,
AND($B$11="Hə", $B$3="Aylıq"), AA1182,
$B$11="Yox", X1182)</f>
        <v/>
      </c>
      <c r="H1182" s="1" t="str" cm="1">
        <f t="array" aca="1" ref="H1182" ca="1">_xlfn.IFS( G1182="", "",
TRUE, ROUND( H1181+I1182-J1182, 2) )</f>
        <v/>
      </c>
      <c r="I1182" s="1" t="str" cm="1">
        <f t="array" aca="1" ref="I1182" ca="1">_xlfn.IFS(G1182="", "",
G1182=last_payment_date, (J1182-H1181),
 TRUE,  -  (H1181- H1181* (1+$B$6)^ (_xlfn.DAYS(G1182,G1181)/365) )
)</f>
        <v/>
      </c>
      <c r="J1182" s="1" t="str" cm="1">
        <f t="array" aca="1" ref="J1182" ca="1">_xlfn.IFS(G1182="", "",
TRUE, _xlfn.XLOOKUP(G1182,  payment_dates, payments,0,0)
)</f>
        <v/>
      </c>
      <c r="L1182" s="8" t="str" cm="1">
        <f t="array" aca="1" ref="L1182" ca="1">_xlfn.IFS(
AND($B$11="Hə", $B$3="İllik"), AC1182,
AND($B$11="Hə", $B$3="Aylıq"), AD1182,
$B$11="Yox", AB1182)</f>
        <v/>
      </c>
      <c r="M1182" s="1" t="str" cm="1">
        <f t="array" aca="1" ref="M1182" ca="1">_xlfn.IFS( L1182="", "",
(M1181-N1182)&lt;=0.5, 0,
TRUE,  M1181-N1182)</f>
        <v/>
      </c>
      <c r="N1182" s="7" t="str" cm="1">
        <f t="array" aca="1" ref="N1182" ca="1">_xlfn.IFS(
L1182="", "",
TRUE, MIN(M1181, ROUND($M$14/ (last_rou_date - $B$2) * (L1182-L1181), 2) )
)</f>
        <v/>
      </c>
      <c r="P1182" s="59" t="str">
        <f t="shared" ca="1" si="54"/>
        <v/>
      </c>
      <c r="Q1182" s="1" t="str" cm="1">
        <f t="array" aca="1" ref="Q1182" ca="1">_xlfn.IFS(P1182="","",
$B$11="Hə", _xlfn.XLOOKUP(DATE(P1182, 12, 31), rou_table_dates, rou_table_nbvs,0, 0),
TRUE,  MAX(0, ROUND($M$14 - $M$14/ (last_rou_date - $B$2) * (DATE(P1182,12,31) - $B$2), 2) )
)</f>
        <v/>
      </c>
      <c r="R1182" s="1" t="str" cm="1">
        <f t="array" aca="1" ref="R1182" ca="1">_xlfn.IFS(P1182="","",
$B$11="Hə", _xlfn.XLOOKUP(DATE(P1182, 12, 31), lease_table_dates, lease_table_balances,0, 0),
TRUE, IFERROR( XNPV($B$6, IF(payment_dates &gt;DATE(P1182, 12, 31), payments,  0),  IF(payment_dates &gt;DATE(P1182, 12, 31), payment_dates,  DATE(P1182, 12, 31))    ),0)
)</f>
        <v/>
      </c>
      <c r="S1182" s="1" t="str" cm="1">
        <f t="array" aca="1" ref="S1182" ca="1">_xlfn.IFS(P1182="","",
TRUE,  MIN( MIN(Q1181, $M$14), ROUND($M$14/ (last_rou_date - $B$2) * (DATE(P1182,12,31) - MAX($B$2, DATE(P1182-1, 12, 31))), 2) )
)</f>
        <v/>
      </c>
      <c r="T1182" s="7" t="str" cm="1">
        <f t="array" aca="1" ref="T1182" ca="1">_xlfn.IFS(P1182="", "",
ISTEXT(R1181), R1182- (H1182 - SUMIFS( lease_table_payments, lease_table_years, P1182) -$AG$14 ),
AND(ISNUMBER(R1181), R1182&lt;&gt;""),   R1182- (R1181 - SUMIFS( lease_table_payments, lease_table_years, P1182) )
)</f>
        <v/>
      </c>
      <c r="V1182" s="64">
        <f t="shared" si="56"/>
        <v>1169</v>
      </c>
      <c r="W1182" s="51" t="str" cm="1">
        <f t="array" ref="W1182">_xlfn.IFS(
OR(W1181=$B$4, W1181=""),"",
TRUE,W1181+1
)</f>
        <v/>
      </c>
      <c r="X1182" s="51" t="str" cm="1">
        <f t="array" ref="X1182">_xlfn.IFS(X1181="","",
W1182="", "",
AND($B$3="İllik"),DATE(YEAR(X1181)+1,MONTH(X1181),DAY(X1181) ),
AND($B$3="Aylıq", $AH$14="Not end"), EDATE(X1181,1),
AND($B$3="Aylıq", $AH$14="End"), EOMONTH(X1181,1)
)</f>
        <v/>
      </c>
      <c r="Y1182" s="51" t="str" cm="1">
        <f t="array" aca="1" ref="Y1182" ca="1">_xlfn.IFS(
AND($B$7="Dövrün əvvəlində", Y1181&lt;=last_rou_date), DATE(YEAR(Y1181)+1, 12, 31),
AND($B$7="Dövrün sonunda", Y1181&lt;=last_payment_date), DATE(YEAR(Y1181)+1, 12, 31),
TRUE, ""
)</f>
        <v/>
      </c>
      <c r="Z1182" s="75" t="str" cm="1">
        <f t="array" aca="1" ref="Z1182" ca="1">_xlfn.IFS(
AND($AN$14="Not year_end", Z1181&gt;last_payment_date), "",
AND($AN$14="Year_end", Z1181&gt;=last_payment_date), "",
AND($AN$14="Year_end"), DATE(YEAR(Z1181+1), 12, 31),
AND($AN$14="Not year_end", MONTH(Z1181)=12, DAY(Z1181)=31), DATE(YEAR(Z1180)+1, MONTH(Z1180), DAY(Z1180)),
AND($AN$14="Not year_end", OR(MONTH(Z1181)&lt;&gt;12, DAY(Z1181)&lt;&gt;31) ), DATE(YEAR(Z1181), 12, 31)
)</f>
        <v/>
      </c>
      <c r="AA1182" s="75" t="str" cm="1">
        <f t="array" aca="1" ref="AA1182" ca="1">_xlfn.IFS(AA1181="", "",
AND(AA1181=last_payment_date, OR(MONTH(AA1181)&lt;&gt;12, DAY(AA1181)&lt;&gt;31) ), DATE(YEAR(AA1181), 12, 31),
AND(MONTH(AA1181)=12, DAY(AA1181)=31, AA1181&gt;=last_payment_date), "",
AND(MONTH(AA1181)=12, DAY(AA1181)&lt;&gt;31),  EOMONTH(AA1181,0),
AND(MONTH(AA1181)=12, DAY(AA1181)=31, $AH$14="Not end"),  EDATE(AA1180,1),
AND($AH$14="Not end"), EDATE(AA1181, 1),
AND($AH$14="End"), EOMONTH(AA1181, 1)
)</f>
        <v/>
      </c>
      <c r="AB1182" s="75" t="str" cm="1">
        <f t="array" aca="1" ref="AB1182" ca="1">_xlfn.IFS(AB1181="","",
AND(AB1181=last_rou_date), "",
AND($B$3="İllik"),DATE(YEAR(AB1181)+1,MONTH(AB1181),DAY(AB1181) ),
AND($B$3="Aylıq", $AH$14="Not end"), EDATE(AB1181,1),
AND($B$3="Aylıq", $AH$14="End"), EOMONTH(AB1181,1)
)</f>
        <v/>
      </c>
      <c r="AC1182" s="75" t="str" cm="1">
        <f t="array" aca="1" ref="AC1182" ca="1">_xlfn.IFS(
AND($AN$14="Not year_end", AC1181&gt;last_rou_date), "",
AND($AN$14="Year_end", AC1181&gt;=last_rou_date), "",
AND($AN$14="Year_end"), DATE(YEAR(AC1181+1), 12, 31),
AND($AN$14="Not year_end", MONTH(AC1181)=12, DAY(AC1181)=31), DATE(YEAR(AC1180)+1, MONTH(AC1180), DAY(AC1180)),
AND($AN$14="Not year_end", OR(MONTH(AC1181)&lt;&gt;12, DAY(AC1181)&lt;&gt;31) ), DATE(YEAR(AC1181), 12, 31)
)</f>
        <v/>
      </c>
      <c r="AD1182" s="75" t="str" cm="1">
        <f t="array" aca="1" ref="AD1182" ca="1">_xlfn.IFS(AD1181="", "",
AND(AD1181=last_rou_date, OR(MONTH(AD1181)&lt;&gt;12, DAY(AD1181)&lt;&gt;31) ), DATE(YEAR(AD1181), 12, 31),
AND(MONTH(AD1181)=12, DAY(AD1181)=31, AD1181&gt;=last_rou_date), "",
AND(MONTH(AD1181)=12, DAY(AD1181)&lt;&gt;31),  EOMONTH(AD1181,0),
AND(MONTH(AD1181)=12, DAY(AD1181)=31, $AH$14="Not end"),  EDATE(AD1180,1),
AND($AH$14="Not end"), EDATE(AD1181, 1),
AND($AH$14="End"), EOMONTH(AD1181, 1)
)</f>
        <v/>
      </c>
      <c r="AE1182" s="51" t="str" cm="1">
        <f t="array" ref="AE1182">_xlfn.IFS(W1182="", "",
AND(W1182&gt;0, W1182&lt;=$B$4, $C$2="İllik artım, faiz olaraq", $D$2&gt;0, $B$3="İllik"), $B$5*((1+$D$2)^(W1182-1)),
AND(W1182&gt;0, W1182&lt;=$B$4, $C$2="İllik artım, faiz olaraq", $D$2&gt;0, $B$3="Aylıq"), $B$5*((1+$D$2)^ROUNDDOWN((W1182-1)/12,0)),
AND(W1182=1, $C$2="Aşağıdakı kimi dəyişir", ), $B$5,
AND(W1182&gt;1, W1182&lt;=$B$4, $C$2="Aşağıdakı kimi dəyişir"), IFERROR(VLOOKUP(W1182, $C$4:$D$7, 2, FALSE), AE1181),
AND(W1182&gt;0, W1182&lt;=$B$4), $B$5,
TRUE,0 )</f>
        <v/>
      </c>
      <c r="AF1182" s="51" t="str">
        <f t="shared" ca="1" si="55"/>
        <v/>
      </c>
    </row>
    <row r="1183" spans="1:32" x14ac:dyDescent="0.4">
      <c r="A1183" s="13" t="str" cm="1">
        <f t="array" aca="1" ref="A1183" ca="1">_xlfn.IFS(
AND(SUMIFS(lease_table_interest_accruals, lease_table_dates, A1182)&gt;0, COUNTIFS($E$14:E1182, "Interest accrual", $A$14:A1182, A1182)=0),  A1182,
AND(SUMIFS(lease_table_payments, lease_table_dates, A1182)&gt;0, COUNTIFS($E$14:E1182, "Payment", $A$14:A1182, A1182)=0),  A1182,
AND(SUMIFS(rou_table_deprs, rou_table_dates, A1182)&gt;0, COUNTIFS($E$14:E1182, "Depreciation", $A$14:A1182, A1182)=0),  A1182,
TRUE,  IFERROR(INDEX(rou_table_dates,  MATCH(A1182, rou_table_dates)+1, ), "")
)</f>
        <v/>
      </c>
      <c r="B1183" s="1" t="str" cm="1">
        <f t="array" aca="1" ref="B1183" ca="1">_xlfn.IFS(
AND(E1183="Payment", A1183=$B$2), $AM$14,
E1183="Payment", $AM$15,
E1183="Interest accrual", $AM$18,
E1183="Depreciation", $AM$17,
TRUE, "")</f>
        <v/>
      </c>
      <c r="C1183" s="1" t="str" cm="1">
        <f t="array" aca="1" ref="C1183" ca="1">_xlfn.IFS(
E1183="Payment", $AM$19,
E1183="Interest accrual", $AM$15,
E1183="Depreciation", $AM$16,
TRUE, "")</f>
        <v/>
      </c>
      <c r="D1183" s="1" t="str" cm="1">
        <f t="array" aca="1" ref="D1183" ca="1">_xlfn.IFS(
E1183="Payment", _xlfn.XLOOKUP(A1183, lease_table_dates, lease_table_payments, 0, 0),
E1183="Interest accrual", _xlfn.XLOOKUP(A1183, lease_table_dates, lease_table_interest_accruals, 0, 0),
E1183="Depreciation", _xlfn.XLOOKUP(A1183, rou_table_dates, rou_table_deprs, 0, 0),
TRUE, ""
)</f>
        <v/>
      </c>
      <c r="E1183" s="7" t="str" cm="1">
        <f t="array" aca="1" ref="E1183" ca="1">_xlfn.IFS(
AND(SUMIFS(lease_table_interest_accruals, lease_table_dates, A1183)&gt;0, COUNTIFS($E$14:E1182, "Interest accrual", $A$14:A1182, A1183)=0), "Interest accrual",
AND(SUMIFS(lease_table_payments, lease_table_dates, A1183)&gt;0, COUNTIFS($E$14:E1182, "Payment", $A$14:A1182, A1183)=0), "Payment",
AND(SUMIFS(rou_table_deprs, rou_table_dates, A1183)&gt;0, COUNTIFS($E$14:E1182, "Depreciation", $A$14:A1182, A1183)=0), "Depreciation",
TRUE,  ""
)</f>
        <v/>
      </c>
      <c r="G1183" s="13" t="str" cm="1">
        <f t="array" aca="1" ref="G1183" ca="1">_xlfn.IFS(
AND($B$11="Hə", $B$3="İllik"), Z1183,
AND($B$11="Hə", $B$3="Aylıq"), AA1183,
$B$11="Yox", X1183)</f>
        <v/>
      </c>
      <c r="H1183" s="1" t="str" cm="1">
        <f t="array" aca="1" ref="H1183" ca="1">_xlfn.IFS( G1183="", "",
TRUE, ROUND( H1182+I1183-J1183, 2) )</f>
        <v/>
      </c>
      <c r="I1183" s="1" t="str" cm="1">
        <f t="array" aca="1" ref="I1183" ca="1">_xlfn.IFS(G1183="", "",
G1183=last_payment_date, (J1183-H1182),
 TRUE,  -  (H1182- H1182* (1+$B$6)^ (_xlfn.DAYS(G1183,G1182)/365) )
)</f>
        <v/>
      </c>
      <c r="J1183" s="1" t="str" cm="1">
        <f t="array" aca="1" ref="J1183" ca="1">_xlfn.IFS(G1183="", "",
TRUE, _xlfn.XLOOKUP(G1183,  payment_dates, payments,0,0)
)</f>
        <v/>
      </c>
      <c r="L1183" s="8" t="str" cm="1">
        <f t="array" aca="1" ref="L1183" ca="1">_xlfn.IFS(
AND($B$11="Hə", $B$3="İllik"), AC1183,
AND($B$11="Hə", $B$3="Aylıq"), AD1183,
$B$11="Yox", AB1183)</f>
        <v/>
      </c>
      <c r="M1183" s="1" t="str" cm="1">
        <f t="array" aca="1" ref="M1183" ca="1">_xlfn.IFS( L1183="", "",
(M1182-N1183)&lt;=0.5, 0,
TRUE,  M1182-N1183)</f>
        <v/>
      </c>
      <c r="N1183" s="7" t="str" cm="1">
        <f t="array" aca="1" ref="N1183" ca="1">_xlfn.IFS(
L1183="", "",
TRUE, MIN(M1182, ROUND($M$14/ (last_rou_date - $B$2) * (L1183-L1182), 2) )
)</f>
        <v/>
      </c>
      <c r="P1183" s="59" t="str">
        <f t="shared" ca="1" si="54"/>
        <v/>
      </c>
      <c r="Q1183" s="1" t="str" cm="1">
        <f t="array" aca="1" ref="Q1183" ca="1">_xlfn.IFS(P1183="","",
$B$11="Hə", _xlfn.XLOOKUP(DATE(P1183, 12, 31), rou_table_dates, rou_table_nbvs,0, 0),
TRUE,  MAX(0, ROUND($M$14 - $M$14/ (last_rou_date - $B$2) * (DATE(P1183,12,31) - $B$2), 2) )
)</f>
        <v/>
      </c>
      <c r="R1183" s="1" t="str" cm="1">
        <f t="array" aca="1" ref="R1183" ca="1">_xlfn.IFS(P1183="","",
$B$11="Hə", _xlfn.XLOOKUP(DATE(P1183, 12, 31), lease_table_dates, lease_table_balances,0, 0),
TRUE, IFERROR( XNPV($B$6, IF(payment_dates &gt;DATE(P1183, 12, 31), payments,  0),  IF(payment_dates &gt;DATE(P1183, 12, 31), payment_dates,  DATE(P1183, 12, 31))    ),0)
)</f>
        <v/>
      </c>
      <c r="S1183" s="1" t="str" cm="1">
        <f t="array" aca="1" ref="S1183" ca="1">_xlfn.IFS(P1183="","",
TRUE,  MIN( MIN(Q1182, $M$14), ROUND($M$14/ (last_rou_date - $B$2) * (DATE(P1183,12,31) - MAX($B$2, DATE(P1183-1, 12, 31))), 2) )
)</f>
        <v/>
      </c>
      <c r="T1183" s="7" t="str" cm="1">
        <f t="array" aca="1" ref="T1183" ca="1">_xlfn.IFS(P1183="", "",
ISTEXT(R1182), R1183- (H1183 - SUMIFS( lease_table_payments, lease_table_years, P1183) -$AG$14 ),
AND(ISNUMBER(R1182), R1183&lt;&gt;""),   R1183- (R1182 - SUMIFS( lease_table_payments, lease_table_years, P1183) )
)</f>
        <v/>
      </c>
      <c r="V1183" s="64">
        <f t="shared" si="56"/>
        <v>1170</v>
      </c>
      <c r="W1183" s="51" t="str" cm="1">
        <f t="array" ref="W1183">_xlfn.IFS(
OR(W1182=$B$4, W1182=""),"",
TRUE,W1182+1
)</f>
        <v/>
      </c>
      <c r="X1183" s="51" t="str" cm="1">
        <f t="array" ref="X1183">_xlfn.IFS(X1182="","",
W1183="", "",
AND($B$3="İllik"),DATE(YEAR(X1182)+1,MONTH(X1182),DAY(X1182) ),
AND($B$3="Aylıq", $AH$14="Not end"), EDATE(X1182,1),
AND($B$3="Aylıq", $AH$14="End"), EOMONTH(X1182,1)
)</f>
        <v/>
      </c>
      <c r="Y1183" s="51" t="str" cm="1">
        <f t="array" aca="1" ref="Y1183" ca="1">_xlfn.IFS(
AND($B$7="Dövrün əvvəlində", Y1182&lt;=last_rou_date), DATE(YEAR(Y1182)+1, 12, 31),
AND($B$7="Dövrün sonunda", Y1182&lt;=last_payment_date), DATE(YEAR(Y1182)+1, 12, 31),
TRUE, ""
)</f>
        <v/>
      </c>
      <c r="Z1183" s="75" t="str" cm="1">
        <f t="array" aca="1" ref="Z1183" ca="1">_xlfn.IFS(
AND($AN$14="Not year_end", Z1182&gt;last_payment_date), "",
AND($AN$14="Year_end", Z1182&gt;=last_payment_date), "",
AND($AN$14="Year_end"), DATE(YEAR(Z1182+1), 12, 31),
AND($AN$14="Not year_end", MONTH(Z1182)=12, DAY(Z1182)=31), DATE(YEAR(Z1181)+1, MONTH(Z1181), DAY(Z1181)),
AND($AN$14="Not year_end", OR(MONTH(Z1182)&lt;&gt;12, DAY(Z1182)&lt;&gt;31) ), DATE(YEAR(Z1182), 12, 31)
)</f>
        <v/>
      </c>
      <c r="AA1183" s="75" t="str" cm="1">
        <f t="array" aca="1" ref="AA1183" ca="1">_xlfn.IFS(AA1182="", "",
AND(AA1182=last_payment_date, OR(MONTH(AA1182)&lt;&gt;12, DAY(AA1182)&lt;&gt;31) ), DATE(YEAR(AA1182), 12, 31),
AND(MONTH(AA1182)=12, DAY(AA1182)=31, AA1182&gt;=last_payment_date), "",
AND(MONTH(AA1182)=12, DAY(AA1182)&lt;&gt;31),  EOMONTH(AA1182,0),
AND(MONTH(AA1182)=12, DAY(AA1182)=31, $AH$14="Not end"),  EDATE(AA1181,1),
AND($AH$14="Not end"), EDATE(AA1182, 1),
AND($AH$14="End"), EOMONTH(AA1182, 1)
)</f>
        <v/>
      </c>
      <c r="AB1183" s="75" t="str" cm="1">
        <f t="array" aca="1" ref="AB1183" ca="1">_xlfn.IFS(AB1182="","",
AND(AB1182=last_rou_date), "",
AND($B$3="İllik"),DATE(YEAR(AB1182)+1,MONTH(AB1182),DAY(AB1182) ),
AND($B$3="Aylıq", $AH$14="Not end"), EDATE(AB1182,1),
AND($B$3="Aylıq", $AH$14="End"), EOMONTH(AB1182,1)
)</f>
        <v/>
      </c>
      <c r="AC1183" s="75" t="str" cm="1">
        <f t="array" aca="1" ref="AC1183" ca="1">_xlfn.IFS(
AND($AN$14="Not year_end", AC1182&gt;last_rou_date), "",
AND($AN$14="Year_end", AC1182&gt;=last_rou_date), "",
AND($AN$14="Year_end"), DATE(YEAR(AC1182+1), 12, 31),
AND($AN$14="Not year_end", MONTH(AC1182)=12, DAY(AC1182)=31), DATE(YEAR(AC1181)+1, MONTH(AC1181), DAY(AC1181)),
AND($AN$14="Not year_end", OR(MONTH(AC1182)&lt;&gt;12, DAY(AC1182)&lt;&gt;31) ), DATE(YEAR(AC1182), 12, 31)
)</f>
        <v/>
      </c>
      <c r="AD1183" s="75" t="str" cm="1">
        <f t="array" aca="1" ref="AD1183" ca="1">_xlfn.IFS(AD1182="", "",
AND(AD1182=last_rou_date, OR(MONTH(AD1182)&lt;&gt;12, DAY(AD1182)&lt;&gt;31) ), DATE(YEAR(AD1182), 12, 31),
AND(MONTH(AD1182)=12, DAY(AD1182)=31, AD1182&gt;=last_rou_date), "",
AND(MONTH(AD1182)=12, DAY(AD1182)&lt;&gt;31),  EOMONTH(AD1182,0),
AND(MONTH(AD1182)=12, DAY(AD1182)=31, $AH$14="Not end"),  EDATE(AD1181,1),
AND($AH$14="Not end"), EDATE(AD1182, 1),
AND($AH$14="End"), EOMONTH(AD1182, 1)
)</f>
        <v/>
      </c>
      <c r="AE1183" s="51" t="str" cm="1">
        <f t="array" ref="AE1183">_xlfn.IFS(W1183="", "",
AND(W1183&gt;0, W1183&lt;=$B$4, $C$2="İllik artım, faiz olaraq", $D$2&gt;0, $B$3="İllik"), $B$5*((1+$D$2)^(W1183-1)),
AND(W1183&gt;0, W1183&lt;=$B$4, $C$2="İllik artım, faiz olaraq", $D$2&gt;0, $B$3="Aylıq"), $B$5*((1+$D$2)^ROUNDDOWN((W1183-1)/12,0)),
AND(W1183=1, $C$2="Aşağıdakı kimi dəyişir", ), $B$5,
AND(W1183&gt;1, W1183&lt;=$B$4, $C$2="Aşağıdakı kimi dəyişir"), IFERROR(VLOOKUP(W1183, $C$4:$D$7, 2, FALSE), AE1182),
AND(W1183&gt;0, W1183&lt;=$B$4), $B$5,
TRUE,0 )</f>
        <v/>
      </c>
      <c r="AF1183" s="51" t="str">
        <f t="shared" ca="1" si="55"/>
        <v/>
      </c>
    </row>
    <row r="1184" spans="1:32" x14ac:dyDescent="0.4">
      <c r="A1184" s="13" t="str" cm="1">
        <f t="array" aca="1" ref="A1184" ca="1">_xlfn.IFS(
AND(SUMIFS(lease_table_interest_accruals, lease_table_dates, A1183)&gt;0, COUNTIFS($E$14:E1183, "Interest accrual", $A$14:A1183, A1183)=0),  A1183,
AND(SUMIFS(lease_table_payments, lease_table_dates, A1183)&gt;0, COUNTIFS($E$14:E1183, "Payment", $A$14:A1183, A1183)=0),  A1183,
AND(SUMIFS(rou_table_deprs, rou_table_dates, A1183)&gt;0, COUNTIFS($E$14:E1183, "Depreciation", $A$14:A1183, A1183)=0),  A1183,
TRUE,  IFERROR(INDEX(rou_table_dates,  MATCH(A1183, rou_table_dates)+1, ), "")
)</f>
        <v/>
      </c>
      <c r="B1184" s="1" t="str" cm="1">
        <f t="array" aca="1" ref="B1184" ca="1">_xlfn.IFS(
AND(E1184="Payment", A1184=$B$2), $AM$14,
E1184="Payment", $AM$15,
E1184="Interest accrual", $AM$18,
E1184="Depreciation", $AM$17,
TRUE, "")</f>
        <v/>
      </c>
      <c r="C1184" s="1" t="str" cm="1">
        <f t="array" aca="1" ref="C1184" ca="1">_xlfn.IFS(
E1184="Payment", $AM$19,
E1184="Interest accrual", $AM$15,
E1184="Depreciation", $AM$16,
TRUE, "")</f>
        <v/>
      </c>
      <c r="D1184" s="1" t="str" cm="1">
        <f t="array" aca="1" ref="D1184" ca="1">_xlfn.IFS(
E1184="Payment", _xlfn.XLOOKUP(A1184, lease_table_dates, lease_table_payments, 0, 0),
E1184="Interest accrual", _xlfn.XLOOKUP(A1184, lease_table_dates, lease_table_interest_accruals, 0, 0),
E1184="Depreciation", _xlfn.XLOOKUP(A1184, rou_table_dates, rou_table_deprs, 0, 0),
TRUE, ""
)</f>
        <v/>
      </c>
      <c r="E1184" s="7" t="str" cm="1">
        <f t="array" aca="1" ref="E1184" ca="1">_xlfn.IFS(
AND(SUMIFS(lease_table_interest_accruals, lease_table_dates, A1184)&gt;0, COUNTIFS($E$14:E1183, "Interest accrual", $A$14:A1183, A1184)=0), "Interest accrual",
AND(SUMIFS(lease_table_payments, lease_table_dates, A1184)&gt;0, COUNTIFS($E$14:E1183, "Payment", $A$14:A1183, A1184)=0), "Payment",
AND(SUMIFS(rou_table_deprs, rou_table_dates, A1184)&gt;0, COUNTIFS($E$14:E1183, "Depreciation", $A$14:A1183, A1184)=0), "Depreciation",
TRUE,  ""
)</f>
        <v/>
      </c>
      <c r="G1184" s="13" t="str" cm="1">
        <f t="array" aca="1" ref="G1184" ca="1">_xlfn.IFS(
AND($B$11="Hə", $B$3="İllik"), Z1184,
AND($B$11="Hə", $B$3="Aylıq"), AA1184,
$B$11="Yox", X1184)</f>
        <v/>
      </c>
      <c r="H1184" s="1" t="str" cm="1">
        <f t="array" aca="1" ref="H1184" ca="1">_xlfn.IFS( G1184="", "",
TRUE, ROUND( H1183+I1184-J1184, 2) )</f>
        <v/>
      </c>
      <c r="I1184" s="1" t="str" cm="1">
        <f t="array" aca="1" ref="I1184" ca="1">_xlfn.IFS(G1184="", "",
G1184=last_payment_date, (J1184-H1183),
 TRUE,  -  (H1183- H1183* (1+$B$6)^ (_xlfn.DAYS(G1184,G1183)/365) )
)</f>
        <v/>
      </c>
      <c r="J1184" s="1" t="str" cm="1">
        <f t="array" aca="1" ref="J1184" ca="1">_xlfn.IFS(G1184="", "",
TRUE, _xlfn.XLOOKUP(G1184,  payment_dates, payments,0,0)
)</f>
        <v/>
      </c>
      <c r="L1184" s="8" t="str" cm="1">
        <f t="array" aca="1" ref="L1184" ca="1">_xlfn.IFS(
AND($B$11="Hə", $B$3="İllik"), AC1184,
AND($B$11="Hə", $B$3="Aylıq"), AD1184,
$B$11="Yox", AB1184)</f>
        <v/>
      </c>
      <c r="M1184" s="1" t="str" cm="1">
        <f t="array" aca="1" ref="M1184" ca="1">_xlfn.IFS( L1184="", "",
(M1183-N1184)&lt;=0.5, 0,
TRUE,  M1183-N1184)</f>
        <v/>
      </c>
      <c r="N1184" s="7" t="str" cm="1">
        <f t="array" aca="1" ref="N1184" ca="1">_xlfn.IFS(
L1184="", "",
TRUE, MIN(M1183, ROUND($M$14/ (last_rou_date - $B$2) * (L1184-L1183), 2) )
)</f>
        <v/>
      </c>
      <c r="P1184" s="59" t="str">
        <f t="shared" ca="1" si="54"/>
        <v/>
      </c>
      <c r="Q1184" s="1" t="str" cm="1">
        <f t="array" aca="1" ref="Q1184" ca="1">_xlfn.IFS(P1184="","",
$B$11="Hə", _xlfn.XLOOKUP(DATE(P1184, 12, 31), rou_table_dates, rou_table_nbvs,0, 0),
TRUE,  MAX(0, ROUND($M$14 - $M$14/ (last_rou_date - $B$2) * (DATE(P1184,12,31) - $B$2), 2) )
)</f>
        <v/>
      </c>
      <c r="R1184" s="1" t="str" cm="1">
        <f t="array" aca="1" ref="R1184" ca="1">_xlfn.IFS(P1184="","",
$B$11="Hə", _xlfn.XLOOKUP(DATE(P1184, 12, 31), lease_table_dates, lease_table_balances,0, 0),
TRUE, IFERROR( XNPV($B$6, IF(payment_dates &gt;DATE(P1184, 12, 31), payments,  0),  IF(payment_dates &gt;DATE(P1184, 12, 31), payment_dates,  DATE(P1184, 12, 31))    ),0)
)</f>
        <v/>
      </c>
      <c r="S1184" s="1" t="str" cm="1">
        <f t="array" aca="1" ref="S1184" ca="1">_xlfn.IFS(P1184="","",
TRUE,  MIN( MIN(Q1183, $M$14), ROUND($M$14/ (last_rou_date - $B$2) * (DATE(P1184,12,31) - MAX($B$2, DATE(P1184-1, 12, 31))), 2) )
)</f>
        <v/>
      </c>
      <c r="T1184" s="7" t="str" cm="1">
        <f t="array" aca="1" ref="T1184" ca="1">_xlfn.IFS(P1184="", "",
ISTEXT(R1183), R1184- (H1184 - SUMIFS( lease_table_payments, lease_table_years, P1184) -$AG$14 ),
AND(ISNUMBER(R1183), R1184&lt;&gt;""),   R1184- (R1183 - SUMIFS( lease_table_payments, lease_table_years, P1184) )
)</f>
        <v/>
      </c>
      <c r="V1184" s="64">
        <f t="shared" si="56"/>
        <v>1171</v>
      </c>
      <c r="W1184" s="51" t="str" cm="1">
        <f t="array" ref="W1184">_xlfn.IFS(
OR(W1183=$B$4, W1183=""),"",
TRUE,W1183+1
)</f>
        <v/>
      </c>
      <c r="X1184" s="51" t="str" cm="1">
        <f t="array" ref="X1184">_xlfn.IFS(X1183="","",
W1184="", "",
AND($B$3="İllik"),DATE(YEAR(X1183)+1,MONTH(X1183),DAY(X1183) ),
AND($B$3="Aylıq", $AH$14="Not end"), EDATE(X1183,1),
AND($B$3="Aylıq", $AH$14="End"), EOMONTH(X1183,1)
)</f>
        <v/>
      </c>
      <c r="Y1184" s="51" t="str" cm="1">
        <f t="array" aca="1" ref="Y1184" ca="1">_xlfn.IFS(
AND($B$7="Dövrün əvvəlində", Y1183&lt;=last_rou_date), DATE(YEAR(Y1183)+1, 12, 31),
AND($B$7="Dövrün sonunda", Y1183&lt;=last_payment_date), DATE(YEAR(Y1183)+1, 12, 31),
TRUE, ""
)</f>
        <v/>
      </c>
      <c r="Z1184" s="75" t="str" cm="1">
        <f t="array" aca="1" ref="Z1184" ca="1">_xlfn.IFS(
AND($AN$14="Not year_end", Z1183&gt;last_payment_date), "",
AND($AN$14="Year_end", Z1183&gt;=last_payment_date), "",
AND($AN$14="Year_end"), DATE(YEAR(Z1183+1), 12, 31),
AND($AN$14="Not year_end", MONTH(Z1183)=12, DAY(Z1183)=31), DATE(YEAR(Z1182)+1, MONTH(Z1182), DAY(Z1182)),
AND($AN$14="Not year_end", OR(MONTH(Z1183)&lt;&gt;12, DAY(Z1183)&lt;&gt;31) ), DATE(YEAR(Z1183), 12, 31)
)</f>
        <v/>
      </c>
      <c r="AA1184" s="75" t="str" cm="1">
        <f t="array" aca="1" ref="AA1184" ca="1">_xlfn.IFS(AA1183="", "",
AND(AA1183=last_payment_date, OR(MONTH(AA1183)&lt;&gt;12, DAY(AA1183)&lt;&gt;31) ), DATE(YEAR(AA1183), 12, 31),
AND(MONTH(AA1183)=12, DAY(AA1183)=31, AA1183&gt;=last_payment_date), "",
AND(MONTH(AA1183)=12, DAY(AA1183)&lt;&gt;31),  EOMONTH(AA1183,0),
AND(MONTH(AA1183)=12, DAY(AA1183)=31, $AH$14="Not end"),  EDATE(AA1182,1),
AND($AH$14="Not end"), EDATE(AA1183, 1),
AND($AH$14="End"), EOMONTH(AA1183, 1)
)</f>
        <v/>
      </c>
      <c r="AB1184" s="75" t="str" cm="1">
        <f t="array" aca="1" ref="AB1184" ca="1">_xlfn.IFS(AB1183="","",
AND(AB1183=last_rou_date), "",
AND($B$3="İllik"),DATE(YEAR(AB1183)+1,MONTH(AB1183),DAY(AB1183) ),
AND($B$3="Aylıq", $AH$14="Not end"), EDATE(AB1183,1),
AND($B$3="Aylıq", $AH$14="End"), EOMONTH(AB1183,1)
)</f>
        <v/>
      </c>
      <c r="AC1184" s="75" t="str" cm="1">
        <f t="array" aca="1" ref="AC1184" ca="1">_xlfn.IFS(
AND($AN$14="Not year_end", AC1183&gt;last_rou_date), "",
AND($AN$14="Year_end", AC1183&gt;=last_rou_date), "",
AND($AN$14="Year_end"), DATE(YEAR(AC1183+1), 12, 31),
AND($AN$14="Not year_end", MONTH(AC1183)=12, DAY(AC1183)=31), DATE(YEAR(AC1182)+1, MONTH(AC1182), DAY(AC1182)),
AND($AN$14="Not year_end", OR(MONTH(AC1183)&lt;&gt;12, DAY(AC1183)&lt;&gt;31) ), DATE(YEAR(AC1183), 12, 31)
)</f>
        <v/>
      </c>
      <c r="AD1184" s="75" t="str" cm="1">
        <f t="array" aca="1" ref="AD1184" ca="1">_xlfn.IFS(AD1183="", "",
AND(AD1183=last_rou_date, OR(MONTH(AD1183)&lt;&gt;12, DAY(AD1183)&lt;&gt;31) ), DATE(YEAR(AD1183), 12, 31),
AND(MONTH(AD1183)=12, DAY(AD1183)=31, AD1183&gt;=last_rou_date), "",
AND(MONTH(AD1183)=12, DAY(AD1183)&lt;&gt;31),  EOMONTH(AD1183,0),
AND(MONTH(AD1183)=12, DAY(AD1183)=31, $AH$14="Not end"),  EDATE(AD1182,1),
AND($AH$14="Not end"), EDATE(AD1183, 1),
AND($AH$14="End"), EOMONTH(AD1183, 1)
)</f>
        <v/>
      </c>
      <c r="AE1184" s="51" t="str" cm="1">
        <f t="array" ref="AE1184">_xlfn.IFS(W1184="", "",
AND(W1184&gt;0, W1184&lt;=$B$4, $C$2="İllik artım, faiz olaraq", $D$2&gt;0, $B$3="İllik"), $B$5*((1+$D$2)^(W1184-1)),
AND(W1184&gt;0, W1184&lt;=$B$4, $C$2="İllik artım, faiz olaraq", $D$2&gt;0, $B$3="Aylıq"), $B$5*((1+$D$2)^ROUNDDOWN((W1184-1)/12,0)),
AND(W1184=1, $C$2="Aşağıdakı kimi dəyişir", ), $B$5,
AND(W1184&gt;1, W1184&lt;=$B$4, $C$2="Aşağıdakı kimi dəyişir"), IFERROR(VLOOKUP(W1184, $C$4:$D$7, 2, FALSE), AE1183),
AND(W1184&gt;0, W1184&lt;=$B$4), $B$5,
TRUE,0 )</f>
        <v/>
      </c>
      <c r="AF1184" s="51" t="str">
        <f t="shared" ca="1" si="55"/>
        <v/>
      </c>
    </row>
    <row r="1185" spans="1:32" x14ac:dyDescent="0.4">
      <c r="A1185" s="13" t="str" cm="1">
        <f t="array" aca="1" ref="A1185" ca="1">_xlfn.IFS(
AND(SUMIFS(lease_table_interest_accruals, lease_table_dates, A1184)&gt;0, COUNTIFS($E$14:E1184, "Interest accrual", $A$14:A1184, A1184)=0),  A1184,
AND(SUMIFS(lease_table_payments, lease_table_dates, A1184)&gt;0, COUNTIFS($E$14:E1184, "Payment", $A$14:A1184, A1184)=0),  A1184,
AND(SUMIFS(rou_table_deprs, rou_table_dates, A1184)&gt;0, COUNTIFS($E$14:E1184, "Depreciation", $A$14:A1184, A1184)=0),  A1184,
TRUE,  IFERROR(INDEX(rou_table_dates,  MATCH(A1184, rou_table_dates)+1, ), "")
)</f>
        <v/>
      </c>
      <c r="B1185" s="1" t="str" cm="1">
        <f t="array" aca="1" ref="B1185" ca="1">_xlfn.IFS(
AND(E1185="Payment", A1185=$B$2), $AM$14,
E1185="Payment", $AM$15,
E1185="Interest accrual", $AM$18,
E1185="Depreciation", $AM$17,
TRUE, "")</f>
        <v/>
      </c>
      <c r="C1185" s="1" t="str" cm="1">
        <f t="array" aca="1" ref="C1185" ca="1">_xlfn.IFS(
E1185="Payment", $AM$19,
E1185="Interest accrual", $AM$15,
E1185="Depreciation", $AM$16,
TRUE, "")</f>
        <v/>
      </c>
      <c r="D1185" s="1" t="str" cm="1">
        <f t="array" aca="1" ref="D1185" ca="1">_xlfn.IFS(
E1185="Payment", _xlfn.XLOOKUP(A1185, lease_table_dates, lease_table_payments, 0, 0),
E1185="Interest accrual", _xlfn.XLOOKUP(A1185, lease_table_dates, lease_table_interest_accruals, 0, 0),
E1185="Depreciation", _xlfn.XLOOKUP(A1185, rou_table_dates, rou_table_deprs, 0, 0),
TRUE, ""
)</f>
        <v/>
      </c>
      <c r="E1185" s="7" t="str" cm="1">
        <f t="array" aca="1" ref="E1185" ca="1">_xlfn.IFS(
AND(SUMIFS(lease_table_interest_accruals, lease_table_dates, A1185)&gt;0, COUNTIFS($E$14:E1184, "Interest accrual", $A$14:A1184, A1185)=0), "Interest accrual",
AND(SUMIFS(lease_table_payments, lease_table_dates, A1185)&gt;0, COUNTIFS($E$14:E1184, "Payment", $A$14:A1184, A1185)=0), "Payment",
AND(SUMIFS(rou_table_deprs, rou_table_dates, A1185)&gt;0, COUNTIFS($E$14:E1184, "Depreciation", $A$14:A1184, A1185)=0), "Depreciation",
TRUE,  ""
)</f>
        <v/>
      </c>
      <c r="G1185" s="13" t="str" cm="1">
        <f t="array" aca="1" ref="G1185" ca="1">_xlfn.IFS(
AND($B$11="Hə", $B$3="İllik"), Z1185,
AND($B$11="Hə", $B$3="Aylıq"), AA1185,
$B$11="Yox", X1185)</f>
        <v/>
      </c>
      <c r="H1185" s="1" t="str" cm="1">
        <f t="array" aca="1" ref="H1185" ca="1">_xlfn.IFS( G1185="", "",
TRUE, ROUND( H1184+I1185-J1185, 2) )</f>
        <v/>
      </c>
      <c r="I1185" s="1" t="str" cm="1">
        <f t="array" aca="1" ref="I1185" ca="1">_xlfn.IFS(G1185="", "",
G1185=last_payment_date, (J1185-H1184),
 TRUE,  -  (H1184- H1184* (1+$B$6)^ (_xlfn.DAYS(G1185,G1184)/365) )
)</f>
        <v/>
      </c>
      <c r="J1185" s="1" t="str" cm="1">
        <f t="array" aca="1" ref="J1185" ca="1">_xlfn.IFS(G1185="", "",
TRUE, _xlfn.XLOOKUP(G1185,  payment_dates, payments,0,0)
)</f>
        <v/>
      </c>
      <c r="L1185" s="8" t="str" cm="1">
        <f t="array" aca="1" ref="L1185" ca="1">_xlfn.IFS(
AND($B$11="Hə", $B$3="İllik"), AC1185,
AND($B$11="Hə", $B$3="Aylıq"), AD1185,
$B$11="Yox", AB1185)</f>
        <v/>
      </c>
      <c r="M1185" s="1" t="str" cm="1">
        <f t="array" aca="1" ref="M1185" ca="1">_xlfn.IFS( L1185="", "",
(M1184-N1185)&lt;=0.5, 0,
TRUE,  M1184-N1185)</f>
        <v/>
      </c>
      <c r="N1185" s="7" t="str" cm="1">
        <f t="array" aca="1" ref="N1185" ca="1">_xlfn.IFS(
L1185="", "",
TRUE, MIN(M1184, ROUND($M$14/ (last_rou_date - $B$2) * (L1185-L1184), 2) )
)</f>
        <v/>
      </c>
      <c r="P1185" s="59" t="str">
        <f t="shared" ca="1" si="54"/>
        <v/>
      </c>
      <c r="Q1185" s="1" t="str" cm="1">
        <f t="array" aca="1" ref="Q1185" ca="1">_xlfn.IFS(P1185="","",
$B$11="Hə", _xlfn.XLOOKUP(DATE(P1185, 12, 31), rou_table_dates, rou_table_nbvs,0, 0),
TRUE,  MAX(0, ROUND($M$14 - $M$14/ (last_rou_date - $B$2) * (DATE(P1185,12,31) - $B$2), 2) )
)</f>
        <v/>
      </c>
      <c r="R1185" s="1" t="str" cm="1">
        <f t="array" aca="1" ref="R1185" ca="1">_xlfn.IFS(P1185="","",
$B$11="Hə", _xlfn.XLOOKUP(DATE(P1185, 12, 31), lease_table_dates, lease_table_balances,0, 0),
TRUE, IFERROR( XNPV($B$6, IF(payment_dates &gt;DATE(P1185, 12, 31), payments,  0),  IF(payment_dates &gt;DATE(P1185, 12, 31), payment_dates,  DATE(P1185, 12, 31))    ),0)
)</f>
        <v/>
      </c>
      <c r="S1185" s="1" t="str" cm="1">
        <f t="array" aca="1" ref="S1185" ca="1">_xlfn.IFS(P1185="","",
TRUE,  MIN( MIN(Q1184, $M$14), ROUND($M$14/ (last_rou_date - $B$2) * (DATE(P1185,12,31) - MAX($B$2, DATE(P1185-1, 12, 31))), 2) )
)</f>
        <v/>
      </c>
      <c r="T1185" s="7" t="str" cm="1">
        <f t="array" aca="1" ref="T1185" ca="1">_xlfn.IFS(P1185="", "",
ISTEXT(R1184), R1185- (H1185 - SUMIFS( lease_table_payments, lease_table_years, P1185) -$AG$14 ),
AND(ISNUMBER(R1184), R1185&lt;&gt;""),   R1185- (R1184 - SUMIFS( lease_table_payments, lease_table_years, P1185) )
)</f>
        <v/>
      </c>
      <c r="V1185" s="64">
        <f t="shared" si="56"/>
        <v>1172</v>
      </c>
      <c r="W1185" s="51" t="str" cm="1">
        <f t="array" ref="W1185">_xlfn.IFS(
OR(W1184=$B$4, W1184=""),"",
TRUE,W1184+1
)</f>
        <v/>
      </c>
      <c r="X1185" s="51" t="str" cm="1">
        <f t="array" ref="X1185">_xlfn.IFS(X1184="","",
W1185="", "",
AND($B$3="İllik"),DATE(YEAR(X1184)+1,MONTH(X1184),DAY(X1184) ),
AND($B$3="Aylıq", $AH$14="Not end"), EDATE(X1184,1),
AND($B$3="Aylıq", $AH$14="End"), EOMONTH(X1184,1)
)</f>
        <v/>
      </c>
      <c r="Y1185" s="51" t="str" cm="1">
        <f t="array" aca="1" ref="Y1185" ca="1">_xlfn.IFS(
AND($B$7="Dövrün əvvəlində", Y1184&lt;=last_rou_date), DATE(YEAR(Y1184)+1, 12, 31),
AND($B$7="Dövrün sonunda", Y1184&lt;=last_payment_date), DATE(YEAR(Y1184)+1, 12, 31),
TRUE, ""
)</f>
        <v/>
      </c>
      <c r="Z1185" s="75" t="str" cm="1">
        <f t="array" aca="1" ref="Z1185" ca="1">_xlfn.IFS(
AND($AN$14="Not year_end", Z1184&gt;last_payment_date), "",
AND($AN$14="Year_end", Z1184&gt;=last_payment_date), "",
AND($AN$14="Year_end"), DATE(YEAR(Z1184+1), 12, 31),
AND($AN$14="Not year_end", MONTH(Z1184)=12, DAY(Z1184)=31), DATE(YEAR(Z1183)+1, MONTH(Z1183), DAY(Z1183)),
AND($AN$14="Not year_end", OR(MONTH(Z1184)&lt;&gt;12, DAY(Z1184)&lt;&gt;31) ), DATE(YEAR(Z1184), 12, 31)
)</f>
        <v/>
      </c>
      <c r="AA1185" s="75" t="str" cm="1">
        <f t="array" aca="1" ref="AA1185" ca="1">_xlfn.IFS(AA1184="", "",
AND(AA1184=last_payment_date, OR(MONTH(AA1184)&lt;&gt;12, DAY(AA1184)&lt;&gt;31) ), DATE(YEAR(AA1184), 12, 31),
AND(MONTH(AA1184)=12, DAY(AA1184)=31, AA1184&gt;=last_payment_date), "",
AND(MONTH(AA1184)=12, DAY(AA1184)&lt;&gt;31),  EOMONTH(AA1184,0),
AND(MONTH(AA1184)=12, DAY(AA1184)=31, $AH$14="Not end"),  EDATE(AA1183,1),
AND($AH$14="Not end"), EDATE(AA1184, 1),
AND($AH$14="End"), EOMONTH(AA1184, 1)
)</f>
        <v/>
      </c>
      <c r="AB1185" s="75" t="str" cm="1">
        <f t="array" aca="1" ref="AB1185" ca="1">_xlfn.IFS(AB1184="","",
AND(AB1184=last_rou_date), "",
AND($B$3="İllik"),DATE(YEAR(AB1184)+1,MONTH(AB1184),DAY(AB1184) ),
AND($B$3="Aylıq", $AH$14="Not end"), EDATE(AB1184,1),
AND($B$3="Aylıq", $AH$14="End"), EOMONTH(AB1184,1)
)</f>
        <v/>
      </c>
      <c r="AC1185" s="75" t="str" cm="1">
        <f t="array" aca="1" ref="AC1185" ca="1">_xlfn.IFS(
AND($AN$14="Not year_end", AC1184&gt;last_rou_date), "",
AND($AN$14="Year_end", AC1184&gt;=last_rou_date), "",
AND($AN$14="Year_end"), DATE(YEAR(AC1184+1), 12, 31),
AND($AN$14="Not year_end", MONTH(AC1184)=12, DAY(AC1184)=31), DATE(YEAR(AC1183)+1, MONTH(AC1183), DAY(AC1183)),
AND($AN$14="Not year_end", OR(MONTH(AC1184)&lt;&gt;12, DAY(AC1184)&lt;&gt;31) ), DATE(YEAR(AC1184), 12, 31)
)</f>
        <v/>
      </c>
      <c r="AD1185" s="75" t="str" cm="1">
        <f t="array" aca="1" ref="AD1185" ca="1">_xlfn.IFS(AD1184="", "",
AND(AD1184=last_rou_date, OR(MONTH(AD1184)&lt;&gt;12, DAY(AD1184)&lt;&gt;31) ), DATE(YEAR(AD1184), 12, 31),
AND(MONTH(AD1184)=12, DAY(AD1184)=31, AD1184&gt;=last_rou_date), "",
AND(MONTH(AD1184)=12, DAY(AD1184)&lt;&gt;31),  EOMONTH(AD1184,0),
AND(MONTH(AD1184)=12, DAY(AD1184)=31, $AH$14="Not end"),  EDATE(AD1183,1),
AND($AH$14="Not end"), EDATE(AD1184, 1),
AND($AH$14="End"), EOMONTH(AD1184, 1)
)</f>
        <v/>
      </c>
      <c r="AE1185" s="51" t="str" cm="1">
        <f t="array" ref="AE1185">_xlfn.IFS(W1185="", "",
AND(W1185&gt;0, W1185&lt;=$B$4, $C$2="İllik artım, faiz olaraq", $D$2&gt;0, $B$3="İllik"), $B$5*((1+$D$2)^(W1185-1)),
AND(W1185&gt;0, W1185&lt;=$B$4, $C$2="İllik artım, faiz olaraq", $D$2&gt;0, $B$3="Aylıq"), $B$5*((1+$D$2)^ROUNDDOWN((W1185-1)/12,0)),
AND(W1185=1, $C$2="Aşağıdakı kimi dəyişir", ), $B$5,
AND(W1185&gt;1, W1185&lt;=$B$4, $C$2="Aşağıdakı kimi dəyişir"), IFERROR(VLOOKUP(W1185, $C$4:$D$7, 2, FALSE), AE1184),
AND(W1185&gt;0, W1185&lt;=$B$4), $B$5,
TRUE,0 )</f>
        <v/>
      </c>
      <c r="AF1185" s="51" t="str">
        <f t="shared" ca="1" si="55"/>
        <v/>
      </c>
    </row>
    <row r="1186" spans="1:32" x14ac:dyDescent="0.4">
      <c r="A1186" s="13" t="str" cm="1">
        <f t="array" aca="1" ref="A1186" ca="1">_xlfn.IFS(
AND(SUMIFS(lease_table_interest_accruals, lease_table_dates, A1185)&gt;0, COUNTIFS($E$14:E1185, "Interest accrual", $A$14:A1185, A1185)=0),  A1185,
AND(SUMIFS(lease_table_payments, lease_table_dates, A1185)&gt;0, COUNTIFS($E$14:E1185, "Payment", $A$14:A1185, A1185)=0),  A1185,
AND(SUMIFS(rou_table_deprs, rou_table_dates, A1185)&gt;0, COUNTIFS($E$14:E1185, "Depreciation", $A$14:A1185, A1185)=0),  A1185,
TRUE,  IFERROR(INDEX(rou_table_dates,  MATCH(A1185, rou_table_dates)+1, ), "")
)</f>
        <v/>
      </c>
      <c r="B1186" s="1" t="str" cm="1">
        <f t="array" aca="1" ref="B1186" ca="1">_xlfn.IFS(
AND(E1186="Payment", A1186=$B$2), $AM$14,
E1186="Payment", $AM$15,
E1186="Interest accrual", $AM$18,
E1186="Depreciation", $AM$17,
TRUE, "")</f>
        <v/>
      </c>
      <c r="C1186" s="1" t="str" cm="1">
        <f t="array" aca="1" ref="C1186" ca="1">_xlfn.IFS(
E1186="Payment", $AM$19,
E1186="Interest accrual", $AM$15,
E1186="Depreciation", $AM$16,
TRUE, "")</f>
        <v/>
      </c>
      <c r="D1186" s="1" t="str" cm="1">
        <f t="array" aca="1" ref="D1186" ca="1">_xlfn.IFS(
E1186="Payment", _xlfn.XLOOKUP(A1186, lease_table_dates, lease_table_payments, 0, 0),
E1186="Interest accrual", _xlfn.XLOOKUP(A1186, lease_table_dates, lease_table_interest_accruals, 0, 0),
E1186="Depreciation", _xlfn.XLOOKUP(A1186, rou_table_dates, rou_table_deprs, 0, 0),
TRUE, ""
)</f>
        <v/>
      </c>
      <c r="E1186" s="7" t="str" cm="1">
        <f t="array" aca="1" ref="E1186" ca="1">_xlfn.IFS(
AND(SUMIFS(lease_table_interest_accruals, lease_table_dates, A1186)&gt;0, COUNTIFS($E$14:E1185, "Interest accrual", $A$14:A1185, A1186)=0), "Interest accrual",
AND(SUMIFS(lease_table_payments, lease_table_dates, A1186)&gt;0, COUNTIFS($E$14:E1185, "Payment", $A$14:A1185, A1186)=0), "Payment",
AND(SUMIFS(rou_table_deprs, rou_table_dates, A1186)&gt;0, COUNTIFS($E$14:E1185, "Depreciation", $A$14:A1185, A1186)=0), "Depreciation",
TRUE,  ""
)</f>
        <v/>
      </c>
      <c r="G1186" s="13" t="str" cm="1">
        <f t="array" aca="1" ref="G1186" ca="1">_xlfn.IFS(
AND($B$11="Hə", $B$3="İllik"), Z1186,
AND($B$11="Hə", $B$3="Aylıq"), AA1186,
$B$11="Yox", X1186)</f>
        <v/>
      </c>
      <c r="H1186" s="1" t="str" cm="1">
        <f t="array" aca="1" ref="H1186" ca="1">_xlfn.IFS( G1186="", "",
TRUE, ROUND( H1185+I1186-J1186, 2) )</f>
        <v/>
      </c>
      <c r="I1186" s="1" t="str" cm="1">
        <f t="array" aca="1" ref="I1186" ca="1">_xlfn.IFS(G1186="", "",
G1186=last_payment_date, (J1186-H1185),
 TRUE,  -  (H1185- H1185* (1+$B$6)^ (_xlfn.DAYS(G1186,G1185)/365) )
)</f>
        <v/>
      </c>
      <c r="J1186" s="1" t="str" cm="1">
        <f t="array" aca="1" ref="J1186" ca="1">_xlfn.IFS(G1186="", "",
TRUE, _xlfn.XLOOKUP(G1186,  payment_dates, payments,0,0)
)</f>
        <v/>
      </c>
      <c r="L1186" s="8" t="str" cm="1">
        <f t="array" aca="1" ref="L1186" ca="1">_xlfn.IFS(
AND($B$11="Hə", $B$3="İllik"), AC1186,
AND($B$11="Hə", $B$3="Aylıq"), AD1186,
$B$11="Yox", AB1186)</f>
        <v/>
      </c>
      <c r="M1186" s="1" t="str" cm="1">
        <f t="array" aca="1" ref="M1186" ca="1">_xlfn.IFS( L1186="", "",
(M1185-N1186)&lt;=0.5, 0,
TRUE,  M1185-N1186)</f>
        <v/>
      </c>
      <c r="N1186" s="7" t="str" cm="1">
        <f t="array" aca="1" ref="N1186" ca="1">_xlfn.IFS(
L1186="", "",
TRUE, MIN(M1185, ROUND($M$14/ (last_rou_date - $B$2) * (L1186-L1185), 2) )
)</f>
        <v/>
      </c>
      <c r="P1186" s="59" t="str">
        <f t="shared" ca="1" si="54"/>
        <v/>
      </c>
      <c r="Q1186" s="1" t="str" cm="1">
        <f t="array" aca="1" ref="Q1186" ca="1">_xlfn.IFS(P1186="","",
$B$11="Hə", _xlfn.XLOOKUP(DATE(P1186, 12, 31), rou_table_dates, rou_table_nbvs,0, 0),
TRUE,  MAX(0, ROUND($M$14 - $M$14/ (last_rou_date - $B$2) * (DATE(P1186,12,31) - $B$2), 2) )
)</f>
        <v/>
      </c>
      <c r="R1186" s="1" t="str" cm="1">
        <f t="array" aca="1" ref="R1186" ca="1">_xlfn.IFS(P1186="","",
$B$11="Hə", _xlfn.XLOOKUP(DATE(P1186, 12, 31), lease_table_dates, lease_table_balances,0, 0),
TRUE, IFERROR( XNPV($B$6, IF(payment_dates &gt;DATE(P1186, 12, 31), payments,  0),  IF(payment_dates &gt;DATE(P1186, 12, 31), payment_dates,  DATE(P1186, 12, 31))    ),0)
)</f>
        <v/>
      </c>
      <c r="S1186" s="1" t="str" cm="1">
        <f t="array" aca="1" ref="S1186" ca="1">_xlfn.IFS(P1186="","",
TRUE,  MIN( MIN(Q1185, $M$14), ROUND($M$14/ (last_rou_date - $B$2) * (DATE(P1186,12,31) - MAX($B$2, DATE(P1186-1, 12, 31))), 2) )
)</f>
        <v/>
      </c>
      <c r="T1186" s="7" t="str" cm="1">
        <f t="array" aca="1" ref="T1186" ca="1">_xlfn.IFS(P1186="", "",
ISTEXT(R1185), R1186- (H1186 - SUMIFS( lease_table_payments, lease_table_years, P1186) -$AG$14 ),
AND(ISNUMBER(R1185), R1186&lt;&gt;""),   R1186- (R1185 - SUMIFS( lease_table_payments, lease_table_years, P1186) )
)</f>
        <v/>
      </c>
      <c r="V1186" s="64">
        <f t="shared" si="56"/>
        <v>1173</v>
      </c>
      <c r="W1186" s="51" t="str" cm="1">
        <f t="array" ref="W1186">_xlfn.IFS(
OR(W1185=$B$4, W1185=""),"",
TRUE,W1185+1
)</f>
        <v/>
      </c>
      <c r="X1186" s="51" t="str" cm="1">
        <f t="array" ref="X1186">_xlfn.IFS(X1185="","",
W1186="", "",
AND($B$3="İllik"),DATE(YEAR(X1185)+1,MONTH(X1185),DAY(X1185) ),
AND($B$3="Aylıq", $AH$14="Not end"), EDATE(X1185,1),
AND($B$3="Aylıq", $AH$14="End"), EOMONTH(X1185,1)
)</f>
        <v/>
      </c>
      <c r="Y1186" s="51" t="str" cm="1">
        <f t="array" aca="1" ref="Y1186" ca="1">_xlfn.IFS(
AND($B$7="Dövrün əvvəlində", Y1185&lt;=last_rou_date), DATE(YEAR(Y1185)+1, 12, 31),
AND($B$7="Dövrün sonunda", Y1185&lt;=last_payment_date), DATE(YEAR(Y1185)+1, 12, 31),
TRUE, ""
)</f>
        <v/>
      </c>
      <c r="Z1186" s="75" t="str" cm="1">
        <f t="array" aca="1" ref="Z1186" ca="1">_xlfn.IFS(
AND($AN$14="Not year_end", Z1185&gt;last_payment_date), "",
AND($AN$14="Year_end", Z1185&gt;=last_payment_date), "",
AND($AN$14="Year_end"), DATE(YEAR(Z1185+1), 12, 31),
AND($AN$14="Not year_end", MONTH(Z1185)=12, DAY(Z1185)=31), DATE(YEAR(Z1184)+1, MONTH(Z1184), DAY(Z1184)),
AND($AN$14="Not year_end", OR(MONTH(Z1185)&lt;&gt;12, DAY(Z1185)&lt;&gt;31) ), DATE(YEAR(Z1185), 12, 31)
)</f>
        <v/>
      </c>
      <c r="AA1186" s="75" t="str" cm="1">
        <f t="array" aca="1" ref="AA1186" ca="1">_xlfn.IFS(AA1185="", "",
AND(AA1185=last_payment_date, OR(MONTH(AA1185)&lt;&gt;12, DAY(AA1185)&lt;&gt;31) ), DATE(YEAR(AA1185), 12, 31),
AND(MONTH(AA1185)=12, DAY(AA1185)=31, AA1185&gt;=last_payment_date), "",
AND(MONTH(AA1185)=12, DAY(AA1185)&lt;&gt;31),  EOMONTH(AA1185,0),
AND(MONTH(AA1185)=12, DAY(AA1185)=31, $AH$14="Not end"),  EDATE(AA1184,1),
AND($AH$14="Not end"), EDATE(AA1185, 1),
AND($AH$14="End"), EOMONTH(AA1185, 1)
)</f>
        <v/>
      </c>
      <c r="AB1186" s="75" t="str" cm="1">
        <f t="array" aca="1" ref="AB1186" ca="1">_xlfn.IFS(AB1185="","",
AND(AB1185=last_rou_date), "",
AND($B$3="İllik"),DATE(YEAR(AB1185)+1,MONTH(AB1185),DAY(AB1185) ),
AND($B$3="Aylıq", $AH$14="Not end"), EDATE(AB1185,1),
AND($B$3="Aylıq", $AH$14="End"), EOMONTH(AB1185,1)
)</f>
        <v/>
      </c>
      <c r="AC1186" s="75" t="str" cm="1">
        <f t="array" aca="1" ref="AC1186" ca="1">_xlfn.IFS(
AND($AN$14="Not year_end", AC1185&gt;last_rou_date), "",
AND($AN$14="Year_end", AC1185&gt;=last_rou_date), "",
AND($AN$14="Year_end"), DATE(YEAR(AC1185+1), 12, 31),
AND($AN$14="Not year_end", MONTH(AC1185)=12, DAY(AC1185)=31), DATE(YEAR(AC1184)+1, MONTH(AC1184), DAY(AC1184)),
AND($AN$14="Not year_end", OR(MONTH(AC1185)&lt;&gt;12, DAY(AC1185)&lt;&gt;31) ), DATE(YEAR(AC1185), 12, 31)
)</f>
        <v/>
      </c>
      <c r="AD1186" s="75" t="str" cm="1">
        <f t="array" aca="1" ref="AD1186" ca="1">_xlfn.IFS(AD1185="", "",
AND(AD1185=last_rou_date, OR(MONTH(AD1185)&lt;&gt;12, DAY(AD1185)&lt;&gt;31) ), DATE(YEAR(AD1185), 12, 31),
AND(MONTH(AD1185)=12, DAY(AD1185)=31, AD1185&gt;=last_rou_date), "",
AND(MONTH(AD1185)=12, DAY(AD1185)&lt;&gt;31),  EOMONTH(AD1185,0),
AND(MONTH(AD1185)=12, DAY(AD1185)=31, $AH$14="Not end"),  EDATE(AD1184,1),
AND($AH$14="Not end"), EDATE(AD1185, 1),
AND($AH$14="End"), EOMONTH(AD1185, 1)
)</f>
        <v/>
      </c>
      <c r="AE1186" s="51" t="str" cm="1">
        <f t="array" ref="AE1186">_xlfn.IFS(W1186="", "",
AND(W1186&gt;0, W1186&lt;=$B$4, $C$2="İllik artım, faiz olaraq", $D$2&gt;0, $B$3="İllik"), $B$5*((1+$D$2)^(W1186-1)),
AND(W1186&gt;0, W1186&lt;=$B$4, $C$2="İllik artım, faiz olaraq", $D$2&gt;0, $B$3="Aylıq"), $B$5*((1+$D$2)^ROUNDDOWN((W1186-1)/12,0)),
AND(W1186=1, $C$2="Aşağıdakı kimi dəyişir", ), $B$5,
AND(W1186&gt;1, W1186&lt;=$B$4, $C$2="Aşağıdakı kimi dəyişir"), IFERROR(VLOOKUP(W1186, $C$4:$D$7, 2, FALSE), AE1185),
AND(W1186&gt;0, W1186&lt;=$B$4), $B$5,
TRUE,0 )</f>
        <v/>
      </c>
      <c r="AF1186" s="51" t="str">
        <f t="shared" ca="1" si="55"/>
        <v/>
      </c>
    </row>
    <row r="1187" spans="1:32" x14ac:dyDescent="0.4">
      <c r="A1187" s="13" t="str" cm="1">
        <f t="array" aca="1" ref="A1187" ca="1">_xlfn.IFS(
AND(SUMIFS(lease_table_interest_accruals, lease_table_dates, A1186)&gt;0, COUNTIFS($E$14:E1186, "Interest accrual", $A$14:A1186, A1186)=0),  A1186,
AND(SUMIFS(lease_table_payments, lease_table_dates, A1186)&gt;0, COUNTIFS($E$14:E1186, "Payment", $A$14:A1186, A1186)=0),  A1186,
AND(SUMIFS(rou_table_deprs, rou_table_dates, A1186)&gt;0, COUNTIFS($E$14:E1186, "Depreciation", $A$14:A1186, A1186)=0),  A1186,
TRUE,  IFERROR(INDEX(rou_table_dates,  MATCH(A1186, rou_table_dates)+1, ), "")
)</f>
        <v/>
      </c>
      <c r="B1187" s="1" t="str" cm="1">
        <f t="array" aca="1" ref="B1187" ca="1">_xlfn.IFS(
AND(E1187="Payment", A1187=$B$2), $AM$14,
E1187="Payment", $AM$15,
E1187="Interest accrual", $AM$18,
E1187="Depreciation", $AM$17,
TRUE, "")</f>
        <v/>
      </c>
      <c r="C1187" s="1" t="str" cm="1">
        <f t="array" aca="1" ref="C1187" ca="1">_xlfn.IFS(
E1187="Payment", $AM$19,
E1187="Interest accrual", $AM$15,
E1187="Depreciation", $AM$16,
TRUE, "")</f>
        <v/>
      </c>
      <c r="D1187" s="1" t="str" cm="1">
        <f t="array" aca="1" ref="D1187" ca="1">_xlfn.IFS(
E1187="Payment", _xlfn.XLOOKUP(A1187, lease_table_dates, lease_table_payments, 0, 0),
E1187="Interest accrual", _xlfn.XLOOKUP(A1187, lease_table_dates, lease_table_interest_accruals, 0, 0),
E1187="Depreciation", _xlfn.XLOOKUP(A1187, rou_table_dates, rou_table_deprs, 0, 0),
TRUE, ""
)</f>
        <v/>
      </c>
      <c r="E1187" s="7" t="str" cm="1">
        <f t="array" aca="1" ref="E1187" ca="1">_xlfn.IFS(
AND(SUMIFS(lease_table_interest_accruals, lease_table_dates, A1187)&gt;0, COUNTIFS($E$14:E1186, "Interest accrual", $A$14:A1186, A1187)=0), "Interest accrual",
AND(SUMIFS(lease_table_payments, lease_table_dates, A1187)&gt;0, COUNTIFS($E$14:E1186, "Payment", $A$14:A1186, A1187)=0), "Payment",
AND(SUMIFS(rou_table_deprs, rou_table_dates, A1187)&gt;0, COUNTIFS($E$14:E1186, "Depreciation", $A$14:A1186, A1187)=0), "Depreciation",
TRUE,  ""
)</f>
        <v/>
      </c>
      <c r="G1187" s="13" t="str" cm="1">
        <f t="array" aca="1" ref="G1187" ca="1">_xlfn.IFS(
AND($B$11="Hə", $B$3="İllik"), Z1187,
AND($B$11="Hə", $B$3="Aylıq"), AA1187,
$B$11="Yox", X1187)</f>
        <v/>
      </c>
      <c r="H1187" s="1" t="str" cm="1">
        <f t="array" aca="1" ref="H1187" ca="1">_xlfn.IFS( G1187="", "",
TRUE, ROUND( H1186+I1187-J1187, 2) )</f>
        <v/>
      </c>
      <c r="I1187" s="1" t="str" cm="1">
        <f t="array" aca="1" ref="I1187" ca="1">_xlfn.IFS(G1187="", "",
G1187=last_payment_date, (J1187-H1186),
 TRUE,  -  (H1186- H1186* (1+$B$6)^ (_xlfn.DAYS(G1187,G1186)/365) )
)</f>
        <v/>
      </c>
      <c r="J1187" s="1" t="str" cm="1">
        <f t="array" aca="1" ref="J1187" ca="1">_xlfn.IFS(G1187="", "",
TRUE, _xlfn.XLOOKUP(G1187,  payment_dates, payments,0,0)
)</f>
        <v/>
      </c>
      <c r="L1187" s="8" t="str" cm="1">
        <f t="array" aca="1" ref="L1187" ca="1">_xlfn.IFS(
AND($B$11="Hə", $B$3="İllik"), AC1187,
AND($B$11="Hə", $B$3="Aylıq"), AD1187,
$B$11="Yox", AB1187)</f>
        <v/>
      </c>
      <c r="M1187" s="1" t="str" cm="1">
        <f t="array" aca="1" ref="M1187" ca="1">_xlfn.IFS( L1187="", "",
(M1186-N1187)&lt;=0.5, 0,
TRUE,  M1186-N1187)</f>
        <v/>
      </c>
      <c r="N1187" s="7" t="str" cm="1">
        <f t="array" aca="1" ref="N1187" ca="1">_xlfn.IFS(
L1187="", "",
TRUE, MIN(M1186, ROUND($M$14/ (last_rou_date - $B$2) * (L1187-L1186), 2) )
)</f>
        <v/>
      </c>
      <c r="P1187" s="59" t="str">
        <f t="shared" ca="1" si="54"/>
        <v/>
      </c>
      <c r="Q1187" s="1" t="str" cm="1">
        <f t="array" aca="1" ref="Q1187" ca="1">_xlfn.IFS(P1187="","",
$B$11="Hə", _xlfn.XLOOKUP(DATE(P1187, 12, 31), rou_table_dates, rou_table_nbvs,0, 0),
TRUE,  MAX(0, ROUND($M$14 - $M$14/ (last_rou_date - $B$2) * (DATE(P1187,12,31) - $B$2), 2) )
)</f>
        <v/>
      </c>
      <c r="R1187" s="1" t="str" cm="1">
        <f t="array" aca="1" ref="R1187" ca="1">_xlfn.IFS(P1187="","",
$B$11="Hə", _xlfn.XLOOKUP(DATE(P1187, 12, 31), lease_table_dates, lease_table_balances,0, 0),
TRUE, IFERROR( XNPV($B$6, IF(payment_dates &gt;DATE(P1187, 12, 31), payments,  0),  IF(payment_dates &gt;DATE(P1187, 12, 31), payment_dates,  DATE(P1187, 12, 31))    ),0)
)</f>
        <v/>
      </c>
      <c r="S1187" s="1" t="str" cm="1">
        <f t="array" aca="1" ref="S1187" ca="1">_xlfn.IFS(P1187="","",
TRUE,  MIN( MIN(Q1186, $M$14), ROUND($M$14/ (last_rou_date - $B$2) * (DATE(P1187,12,31) - MAX($B$2, DATE(P1187-1, 12, 31))), 2) )
)</f>
        <v/>
      </c>
      <c r="T1187" s="7" t="str" cm="1">
        <f t="array" aca="1" ref="T1187" ca="1">_xlfn.IFS(P1187="", "",
ISTEXT(R1186), R1187- (H1187 - SUMIFS( lease_table_payments, lease_table_years, P1187) -$AG$14 ),
AND(ISNUMBER(R1186), R1187&lt;&gt;""),   R1187- (R1186 - SUMIFS( lease_table_payments, lease_table_years, P1187) )
)</f>
        <v/>
      </c>
      <c r="V1187" s="64">
        <f t="shared" si="56"/>
        <v>1174</v>
      </c>
      <c r="W1187" s="51" t="str" cm="1">
        <f t="array" ref="W1187">_xlfn.IFS(
OR(W1186=$B$4, W1186=""),"",
TRUE,W1186+1
)</f>
        <v/>
      </c>
      <c r="X1187" s="51" t="str" cm="1">
        <f t="array" ref="X1187">_xlfn.IFS(X1186="","",
W1187="", "",
AND($B$3="İllik"),DATE(YEAR(X1186)+1,MONTH(X1186),DAY(X1186) ),
AND($B$3="Aylıq", $AH$14="Not end"), EDATE(X1186,1),
AND($B$3="Aylıq", $AH$14="End"), EOMONTH(X1186,1)
)</f>
        <v/>
      </c>
      <c r="Y1187" s="51" t="str" cm="1">
        <f t="array" aca="1" ref="Y1187" ca="1">_xlfn.IFS(
AND($B$7="Dövrün əvvəlində", Y1186&lt;=last_rou_date), DATE(YEAR(Y1186)+1, 12, 31),
AND($B$7="Dövrün sonunda", Y1186&lt;=last_payment_date), DATE(YEAR(Y1186)+1, 12, 31),
TRUE, ""
)</f>
        <v/>
      </c>
      <c r="Z1187" s="75" t="str" cm="1">
        <f t="array" aca="1" ref="Z1187" ca="1">_xlfn.IFS(
AND($AN$14="Not year_end", Z1186&gt;last_payment_date), "",
AND($AN$14="Year_end", Z1186&gt;=last_payment_date), "",
AND($AN$14="Year_end"), DATE(YEAR(Z1186+1), 12, 31),
AND($AN$14="Not year_end", MONTH(Z1186)=12, DAY(Z1186)=31), DATE(YEAR(Z1185)+1, MONTH(Z1185), DAY(Z1185)),
AND($AN$14="Not year_end", OR(MONTH(Z1186)&lt;&gt;12, DAY(Z1186)&lt;&gt;31) ), DATE(YEAR(Z1186), 12, 31)
)</f>
        <v/>
      </c>
      <c r="AA1187" s="75" t="str" cm="1">
        <f t="array" aca="1" ref="AA1187" ca="1">_xlfn.IFS(AA1186="", "",
AND(AA1186=last_payment_date, OR(MONTH(AA1186)&lt;&gt;12, DAY(AA1186)&lt;&gt;31) ), DATE(YEAR(AA1186), 12, 31),
AND(MONTH(AA1186)=12, DAY(AA1186)=31, AA1186&gt;=last_payment_date), "",
AND(MONTH(AA1186)=12, DAY(AA1186)&lt;&gt;31),  EOMONTH(AA1186,0),
AND(MONTH(AA1186)=12, DAY(AA1186)=31, $AH$14="Not end"),  EDATE(AA1185,1),
AND($AH$14="Not end"), EDATE(AA1186, 1),
AND($AH$14="End"), EOMONTH(AA1186, 1)
)</f>
        <v/>
      </c>
      <c r="AB1187" s="75" t="str" cm="1">
        <f t="array" aca="1" ref="AB1187" ca="1">_xlfn.IFS(AB1186="","",
AND(AB1186=last_rou_date), "",
AND($B$3="İllik"),DATE(YEAR(AB1186)+1,MONTH(AB1186),DAY(AB1186) ),
AND($B$3="Aylıq", $AH$14="Not end"), EDATE(AB1186,1),
AND($B$3="Aylıq", $AH$14="End"), EOMONTH(AB1186,1)
)</f>
        <v/>
      </c>
      <c r="AC1187" s="75" t="str" cm="1">
        <f t="array" aca="1" ref="AC1187" ca="1">_xlfn.IFS(
AND($AN$14="Not year_end", AC1186&gt;last_rou_date), "",
AND($AN$14="Year_end", AC1186&gt;=last_rou_date), "",
AND($AN$14="Year_end"), DATE(YEAR(AC1186+1), 12, 31),
AND($AN$14="Not year_end", MONTH(AC1186)=12, DAY(AC1186)=31), DATE(YEAR(AC1185)+1, MONTH(AC1185), DAY(AC1185)),
AND($AN$14="Not year_end", OR(MONTH(AC1186)&lt;&gt;12, DAY(AC1186)&lt;&gt;31) ), DATE(YEAR(AC1186), 12, 31)
)</f>
        <v/>
      </c>
      <c r="AD1187" s="75" t="str" cm="1">
        <f t="array" aca="1" ref="AD1187" ca="1">_xlfn.IFS(AD1186="", "",
AND(AD1186=last_rou_date, OR(MONTH(AD1186)&lt;&gt;12, DAY(AD1186)&lt;&gt;31) ), DATE(YEAR(AD1186), 12, 31),
AND(MONTH(AD1186)=12, DAY(AD1186)=31, AD1186&gt;=last_rou_date), "",
AND(MONTH(AD1186)=12, DAY(AD1186)&lt;&gt;31),  EOMONTH(AD1186,0),
AND(MONTH(AD1186)=12, DAY(AD1186)=31, $AH$14="Not end"),  EDATE(AD1185,1),
AND($AH$14="Not end"), EDATE(AD1186, 1),
AND($AH$14="End"), EOMONTH(AD1186, 1)
)</f>
        <v/>
      </c>
      <c r="AE1187" s="51" t="str" cm="1">
        <f t="array" ref="AE1187">_xlfn.IFS(W1187="", "",
AND(W1187&gt;0, W1187&lt;=$B$4, $C$2="İllik artım, faiz olaraq", $D$2&gt;0, $B$3="İllik"), $B$5*((1+$D$2)^(W1187-1)),
AND(W1187&gt;0, W1187&lt;=$B$4, $C$2="İllik artım, faiz olaraq", $D$2&gt;0, $B$3="Aylıq"), $B$5*((1+$D$2)^ROUNDDOWN((W1187-1)/12,0)),
AND(W1187=1, $C$2="Aşağıdakı kimi dəyişir", ), $B$5,
AND(W1187&gt;1, W1187&lt;=$B$4, $C$2="Aşağıdakı kimi dəyişir"), IFERROR(VLOOKUP(W1187, $C$4:$D$7, 2, FALSE), AE1186),
AND(W1187&gt;0, W1187&lt;=$B$4), $B$5,
TRUE,0 )</f>
        <v/>
      </c>
      <c r="AF1187" s="51" t="str">
        <f t="shared" ca="1" si="55"/>
        <v/>
      </c>
    </row>
    <row r="1188" spans="1:32" x14ac:dyDescent="0.4">
      <c r="A1188" s="13" t="str" cm="1">
        <f t="array" aca="1" ref="A1188" ca="1">_xlfn.IFS(
AND(SUMIFS(lease_table_interest_accruals, lease_table_dates, A1187)&gt;0, COUNTIFS($E$14:E1187, "Interest accrual", $A$14:A1187, A1187)=0),  A1187,
AND(SUMIFS(lease_table_payments, lease_table_dates, A1187)&gt;0, COUNTIFS($E$14:E1187, "Payment", $A$14:A1187, A1187)=0),  A1187,
AND(SUMIFS(rou_table_deprs, rou_table_dates, A1187)&gt;0, COUNTIFS($E$14:E1187, "Depreciation", $A$14:A1187, A1187)=0),  A1187,
TRUE,  IFERROR(INDEX(rou_table_dates,  MATCH(A1187, rou_table_dates)+1, ), "")
)</f>
        <v/>
      </c>
      <c r="B1188" s="1" t="str" cm="1">
        <f t="array" aca="1" ref="B1188" ca="1">_xlfn.IFS(
AND(E1188="Payment", A1188=$B$2), $AM$14,
E1188="Payment", $AM$15,
E1188="Interest accrual", $AM$18,
E1188="Depreciation", $AM$17,
TRUE, "")</f>
        <v/>
      </c>
      <c r="C1188" s="1" t="str" cm="1">
        <f t="array" aca="1" ref="C1188" ca="1">_xlfn.IFS(
E1188="Payment", $AM$19,
E1188="Interest accrual", $AM$15,
E1188="Depreciation", $AM$16,
TRUE, "")</f>
        <v/>
      </c>
      <c r="D1188" s="1" t="str" cm="1">
        <f t="array" aca="1" ref="D1188" ca="1">_xlfn.IFS(
E1188="Payment", _xlfn.XLOOKUP(A1188, lease_table_dates, lease_table_payments, 0, 0),
E1188="Interest accrual", _xlfn.XLOOKUP(A1188, lease_table_dates, lease_table_interest_accruals, 0, 0),
E1188="Depreciation", _xlfn.XLOOKUP(A1188, rou_table_dates, rou_table_deprs, 0, 0),
TRUE, ""
)</f>
        <v/>
      </c>
      <c r="E1188" s="7" t="str" cm="1">
        <f t="array" aca="1" ref="E1188" ca="1">_xlfn.IFS(
AND(SUMIFS(lease_table_interest_accruals, lease_table_dates, A1188)&gt;0, COUNTIFS($E$14:E1187, "Interest accrual", $A$14:A1187, A1188)=0), "Interest accrual",
AND(SUMIFS(lease_table_payments, lease_table_dates, A1188)&gt;0, COUNTIFS($E$14:E1187, "Payment", $A$14:A1187, A1188)=0), "Payment",
AND(SUMIFS(rou_table_deprs, rou_table_dates, A1188)&gt;0, COUNTIFS($E$14:E1187, "Depreciation", $A$14:A1187, A1188)=0), "Depreciation",
TRUE,  ""
)</f>
        <v/>
      </c>
      <c r="G1188" s="13" t="str" cm="1">
        <f t="array" aca="1" ref="G1188" ca="1">_xlfn.IFS(
AND($B$11="Hə", $B$3="İllik"), Z1188,
AND($B$11="Hə", $B$3="Aylıq"), AA1188,
$B$11="Yox", X1188)</f>
        <v/>
      </c>
      <c r="H1188" s="1" t="str" cm="1">
        <f t="array" aca="1" ref="H1188" ca="1">_xlfn.IFS( G1188="", "",
TRUE, ROUND( H1187+I1188-J1188, 2) )</f>
        <v/>
      </c>
      <c r="I1188" s="1" t="str" cm="1">
        <f t="array" aca="1" ref="I1188" ca="1">_xlfn.IFS(G1188="", "",
G1188=last_payment_date, (J1188-H1187),
 TRUE,  -  (H1187- H1187* (1+$B$6)^ (_xlfn.DAYS(G1188,G1187)/365) )
)</f>
        <v/>
      </c>
      <c r="J1188" s="1" t="str" cm="1">
        <f t="array" aca="1" ref="J1188" ca="1">_xlfn.IFS(G1188="", "",
TRUE, _xlfn.XLOOKUP(G1188,  payment_dates, payments,0,0)
)</f>
        <v/>
      </c>
      <c r="L1188" s="8" t="str" cm="1">
        <f t="array" aca="1" ref="L1188" ca="1">_xlfn.IFS(
AND($B$11="Hə", $B$3="İllik"), AC1188,
AND($B$11="Hə", $B$3="Aylıq"), AD1188,
$B$11="Yox", AB1188)</f>
        <v/>
      </c>
      <c r="M1188" s="1" t="str" cm="1">
        <f t="array" aca="1" ref="M1188" ca="1">_xlfn.IFS( L1188="", "",
(M1187-N1188)&lt;=0.5, 0,
TRUE,  M1187-N1188)</f>
        <v/>
      </c>
      <c r="N1188" s="7" t="str" cm="1">
        <f t="array" aca="1" ref="N1188" ca="1">_xlfn.IFS(
L1188="", "",
TRUE, MIN(M1187, ROUND($M$14/ (last_rou_date - $B$2) * (L1188-L1187), 2) )
)</f>
        <v/>
      </c>
      <c r="P1188" s="59" t="str">
        <f t="shared" ca="1" si="54"/>
        <v/>
      </c>
      <c r="Q1188" s="1" t="str" cm="1">
        <f t="array" aca="1" ref="Q1188" ca="1">_xlfn.IFS(P1188="","",
$B$11="Hə", _xlfn.XLOOKUP(DATE(P1188, 12, 31), rou_table_dates, rou_table_nbvs,0, 0),
TRUE,  MAX(0, ROUND($M$14 - $M$14/ (last_rou_date - $B$2) * (DATE(P1188,12,31) - $B$2), 2) )
)</f>
        <v/>
      </c>
      <c r="R1188" s="1" t="str" cm="1">
        <f t="array" aca="1" ref="R1188" ca="1">_xlfn.IFS(P1188="","",
$B$11="Hə", _xlfn.XLOOKUP(DATE(P1188, 12, 31), lease_table_dates, lease_table_balances,0, 0),
TRUE, IFERROR( XNPV($B$6, IF(payment_dates &gt;DATE(P1188, 12, 31), payments,  0),  IF(payment_dates &gt;DATE(P1188, 12, 31), payment_dates,  DATE(P1188, 12, 31))    ),0)
)</f>
        <v/>
      </c>
      <c r="S1188" s="1" t="str" cm="1">
        <f t="array" aca="1" ref="S1188" ca="1">_xlfn.IFS(P1188="","",
TRUE,  MIN( MIN(Q1187, $M$14), ROUND($M$14/ (last_rou_date - $B$2) * (DATE(P1188,12,31) - MAX($B$2, DATE(P1188-1, 12, 31))), 2) )
)</f>
        <v/>
      </c>
      <c r="T1188" s="7" t="str" cm="1">
        <f t="array" aca="1" ref="T1188" ca="1">_xlfn.IFS(P1188="", "",
ISTEXT(R1187), R1188- (H1188 - SUMIFS( lease_table_payments, lease_table_years, P1188) -$AG$14 ),
AND(ISNUMBER(R1187), R1188&lt;&gt;""),   R1188- (R1187 - SUMIFS( lease_table_payments, lease_table_years, P1188) )
)</f>
        <v/>
      </c>
      <c r="V1188" s="64">
        <f t="shared" si="56"/>
        <v>1175</v>
      </c>
      <c r="W1188" s="51" t="str" cm="1">
        <f t="array" ref="W1188">_xlfn.IFS(
OR(W1187=$B$4, W1187=""),"",
TRUE,W1187+1
)</f>
        <v/>
      </c>
      <c r="X1188" s="51" t="str" cm="1">
        <f t="array" ref="X1188">_xlfn.IFS(X1187="","",
W1188="", "",
AND($B$3="İllik"),DATE(YEAR(X1187)+1,MONTH(X1187),DAY(X1187) ),
AND($B$3="Aylıq", $AH$14="Not end"), EDATE(X1187,1),
AND($B$3="Aylıq", $AH$14="End"), EOMONTH(X1187,1)
)</f>
        <v/>
      </c>
      <c r="Y1188" s="51" t="str" cm="1">
        <f t="array" aca="1" ref="Y1188" ca="1">_xlfn.IFS(
AND($B$7="Dövrün əvvəlində", Y1187&lt;=last_rou_date), DATE(YEAR(Y1187)+1, 12, 31),
AND($B$7="Dövrün sonunda", Y1187&lt;=last_payment_date), DATE(YEAR(Y1187)+1, 12, 31),
TRUE, ""
)</f>
        <v/>
      </c>
      <c r="Z1188" s="75" t="str" cm="1">
        <f t="array" aca="1" ref="Z1188" ca="1">_xlfn.IFS(
AND($AN$14="Not year_end", Z1187&gt;last_payment_date), "",
AND($AN$14="Year_end", Z1187&gt;=last_payment_date), "",
AND($AN$14="Year_end"), DATE(YEAR(Z1187+1), 12, 31),
AND($AN$14="Not year_end", MONTH(Z1187)=12, DAY(Z1187)=31), DATE(YEAR(Z1186)+1, MONTH(Z1186), DAY(Z1186)),
AND($AN$14="Not year_end", OR(MONTH(Z1187)&lt;&gt;12, DAY(Z1187)&lt;&gt;31) ), DATE(YEAR(Z1187), 12, 31)
)</f>
        <v/>
      </c>
      <c r="AA1188" s="75" t="str" cm="1">
        <f t="array" aca="1" ref="AA1188" ca="1">_xlfn.IFS(AA1187="", "",
AND(AA1187=last_payment_date, OR(MONTH(AA1187)&lt;&gt;12, DAY(AA1187)&lt;&gt;31) ), DATE(YEAR(AA1187), 12, 31),
AND(MONTH(AA1187)=12, DAY(AA1187)=31, AA1187&gt;=last_payment_date), "",
AND(MONTH(AA1187)=12, DAY(AA1187)&lt;&gt;31),  EOMONTH(AA1187,0),
AND(MONTH(AA1187)=12, DAY(AA1187)=31, $AH$14="Not end"),  EDATE(AA1186,1),
AND($AH$14="Not end"), EDATE(AA1187, 1),
AND($AH$14="End"), EOMONTH(AA1187, 1)
)</f>
        <v/>
      </c>
      <c r="AB1188" s="75" t="str" cm="1">
        <f t="array" aca="1" ref="AB1188" ca="1">_xlfn.IFS(AB1187="","",
AND(AB1187=last_rou_date), "",
AND($B$3="İllik"),DATE(YEAR(AB1187)+1,MONTH(AB1187),DAY(AB1187) ),
AND($B$3="Aylıq", $AH$14="Not end"), EDATE(AB1187,1),
AND($B$3="Aylıq", $AH$14="End"), EOMONTH(AB1187,1)
)</f>
        <v/>
      </c>
      <c r="AC1188" s="75" t="str" cm="1">
        <f t="array" aca="1" ref="AC1188" ca="1">_xlfn.IFS(
AND($AN$14="Not year_end", AC1187&gt;last_rou_date), "",
AND($AN$14="Year_end", AC1187&gt;=last_rou_date), "",
AND($AN$14="Year_end"), DATE(YEAR(AC1187+1), 12, 31),
AND($AN$14="Not year_end", MONTH(AC1187)=12, DAY(AC1187)=31), DATE(YEAR(AC1186)+1, MONTH(AC1186), DAY(AC1186)),
AND($AN$14="Not year_end", OR(MONTH(AC1187)&lt;&gt;12, DAY(AC1187)&lt;&gt;31) ), DATE(YEAR(AC1187), 12, 31)
)</f>
        <v/>
      </c>
      <c r="AD1188" s="75" t="str" cm="1">
        <f t="array" aca="1" ref="AD1188" ca="1">_xlfn.IFS(AD1187="", "",
AND(AD1187=last_rou_date, OR(MONTH(AD1187)&lt;&gt;12, DAY(AD1187)&lt;&gt;31) ), DATE(YEAR(AD1187), 12, 31),
AND(MONTH(AD1187)=12, DAY(AD1187)=31, AD1187&gt;=last_rou_date), "",
AND(MONTH(AD1187)=12, DAY(AD1187)&lt;&gt;31),  EOMONTH(AD1187,0),
AND(MONTH(AD1187)=12, DAY(AD1187)=31, $AH$14="Not end"),  EDATE(AD1186,1),
AND($AH$14="Not end"), EDATE(AD1187, 1),
AND($AH$14="End"), EOMONTH(AD1187, 1)
)</f>
        <v/>
      </c>
      <c r="AE1188" s="51" t="str" cm="1">
        <f t="array" ref="AE1188">_xlfn.IFS(W1188="", "",
AND(W1188&gt;0, W1188&lt;=$B$4, $C$2="İllik artım, faiz olaraq", $D$2&gt;0, $B$3="İllik"), $B$5*((1+$D$2)^(W1188-1)),
AND(W1188&gt;0, W1188&lt;=$B$4, $C$2="İllik artım, faiz olaraq", $D$2&gt;0, $B$3="Aylıq"), $B$5*((1+$D$2)^ROUNDDOWN((W1188-1)/12,0)),
AND(W1188=1, $C$2="Aşağıdakı kimi dəyişir", ), $B$5,
AND(W1188&gt;1, W1188&lt;=$B$4, $C$2="Aşağıdakı kimi dəyişir"), IFERROR(VLOOKUP(W1188, $C$4:$D$7, 2, FALSE), AE1187),
AND(W1188&gt;0, W1188&lt;=$B$4), $B$5,
TRUE,0 )</f>
        <v/>
      </c>
      <c r="AF1188" s="51" t="str">
        <f t="shared" ca="1" si="55"/>
        <v/>
      </c>
    </row>
    <row r="1189" spans="1:32" x14ac:dyDescent="0.4">
      <c r="A1189" s="13" t="str" cm="1">
        <f t="array" aca="1" ref="A1189" ca="1">_xlfn.IFS(
AND(SUMIFS(lease_table_interest_accruals, lease_table_dates, A1188)&gt;0, COUNTIFS($E$14:E1188, "Interest accrual", $A$14:A1188, A1188)=0),  A1188,
AND(SUMIFS(lease_table_payments, lease_table_dates, A1188)&gt;0, COUNTIFS($E$14:E1188, "Payment", $A$14:A1188, A1188)=0),  A1188,
AND(SUMIFS(rou_table_deprs, rou_table_dates, A1188)&gt;0, COUNTIFS($E$14:E1188, "Depreciation", $A$14:A1188, A1188)=0),  A1188,
TRUE,  IFERROR(INDEX(rou_table_dates,  MATCH(A1188, rou_table_dates)+1, ), "")
)</f>
        <v/>
      </c>
      <c r="B1189" s="1" t="str" cm="1">
        <f t="array" aca="1" ref="B1189" ca="1">_xlfn.IFS(
AND(E1189="Payment", A1189=$B$2), $AM$14,
E1189="Payment", $AM$15,
E1189="Interest accrual", $AM$18,
E1189="Depreciation", $AM$17,
TRUE, "")</f>
        <v/>
      </c>
      <c r="C1189" s="1" t="str" cm="1">
        <f t="array" aca="1" ref="C1189" ca="1">_xlfn.IFS(
E1189="Payment", $AM$19,
E1189="Interest accrual", $AM$15,
E1189="Depreciation", $AM$16,
TRUE, "")</f>
        <v/>
      </c>
      <c r="D1189" s="1" t="str" cm="1">
        <f t="array" aca="1" ref="D1189" ca="1">_xlfn.IFS(
E1189="Payment", _xlfn.XLOOKUP(A1189, lease_table_dates, lease_table_payments, 0, 0),
E1189="Interest accrual", _xlfn.XLOOKUP(A1189, lease_table_dates, lease_table_interest_accruals, 0, 0),
E1189="Depreciation", _xlfn.XLOOKUP(A1189, rou_table_dates, rou_table_deprs, 0, 0),
TRUE, ""
)</f>
        <v/>
      </c>
      <c r="E1189" s="7" t="str" cm="1">
        <f t="array" aca="1" ref="E1189" ca="1">_xlfn.IFS(
AND(SUMIFS(lease_table_interest_accruals, lease_table_dates, A1189)&gt;0, COUNTIFS($E$14:E1188, "Interest accrual", $A$14:A1188, A1189)=0), "Interest accrual",
AND(SUMIFS(lease_table_payments, lease_table_dates, A1189)&gt;0, COUNTIFS($E$14:E1188, "Payment", $A$14:A1188, A1189)=0), "Payment",
AND(SUMIFS(rou_table_deprs, rou_table_dates, A1189)&gt;0, COUNTIFS($E$14:E1188, "Depreciation", $A$14:A1188, A1189)=0), "Depreciation",
TRUE,  ""
)</f>
        <v/>
      </c>
      <c r="G1189" s="13" t="str" cm="1">
        <f t="array" aca="1" ref="G1189" ca="1">_xlfn.IFS(
AND($B$11="Hə", $B$3="İllik"), Z1189,
AND($B$11="Hə", $B$3="Aylıq"), AA1189,
$B$11="Yox", X1189)</f>
        <v/>
      </c>
      <c r="H1189" s="1" t="str" cm="1">
        <f t="array" aca="1" ref="H1189" ca="1">_xlfn.IFS( G1189="", "",
TRUE, ROUND( H1188+I1189-J1189, 2) )</f>
        <v/>
      </c>
      <c r="I1189" s="1" t="str" cm="1">
        <f t="array" aca="1" ref="I1189" ca="1">_xlfn.IFS(G1189="", "",
G1189=last_payment_date, (J1189-H1188),
 TRUE,  -  (H1188- H1188* (1+$B$6)^ (_xlfn.DAYS(G1189,G1188)/365) )
)</f>
        <v/>
      </c>
      <c r="J1189" s="1" t="str" cm="1">
        <f t="array" aca="1" ref="J1189" ca="1">_xlfn.IFS(G1189="", "",
TRUE, _xlfn.XLOOKUP(G1189,  payment_dates, payments,0,0)
)</f>
        <v/>
      </c>
      <c r="L1189" s="8" t="str" cm="1">
        <f t="array" aca="1" ref="L1189" ca="1">_xlfn.IFS(
AND($B$11="Hə", $B$3="İllik"), AC1189,
AND($B$11="Hə", $B$3="Aylıq"), AD1189,
$B$11="Yox", AB1189)</f>
        <v/>
      </c>
      <c r="M1189" s="1" t="str" cm="1">
        <f t="array" aca="1" ref="M1189" ca="1">_xlfn.IFS( L1189="", "",
(M1188-N1189)&lt;=0.5, 0,
TRUE,  M1188-N1189)</f>
        <v/>
      </c>
      <c r="N1189" s="7" t="str" cm="1">
        <f t="array" aca="1" ref="N1189" ca="1">_xlfn.IFS(
L1189="", "",
TRUE, MIN(M1188, ROUND($M$14/ (last_rou_date - $B$2) * (L1189-L1188), 2) )
)</f>
        <v/>
      </c>
      <c r="P1189" s="59" t="str">
        <f t="shared" ca="1" si="54"/>
        <v/>
      </c>
      <c r="Q1189" s="1" t="str" cm="1">
        <f t="array" aca="1" ref="Q1189" ca="1">_xlfn.IFS(P1189="","",
$B$11="Hə", _xlfn.XLOOKUP(DATE(P1189, 12, 31), rou_table_dates, rou_table_nbvs,0, 0),
TRUE,  MAX(0, ROUND($M$14 - $M$14/ (last_rou_date - $B$2) * (DATE(P1189,12,31) - $B$2), 2) )
)</f>
        <v/>
      </c>
      <c r="R1189" s="1" t="str" cm="1">
        <f t="array" aca="1" ref="R1189" ca="1">_xlfn.IFS(P1189="","",
$B$11="Hə", _xlfn.XLOOKUP(DATE(P1189, 12, 31), lease_table_dates, lease_table_balances,0, 0),
TRUE, IFERROR( XNPV($B$6, IF(payment_dates &gt;DATE(P1189, 12, 31), payments,  0),  IF(payment_dates &gt;DATE(P1189, 12, 31), payment_dates,  DATE(P1189, 12, 31))    ),0)
)</f>
        <v/>
      </c>
      <c r="S1189" s="1" t="str" cm="1">
        <f t="array" aca="1" ref="S1189" ca="1">_xlfn.IFS(P1189="","",
TRUE,  MIN( MIN(Q1188, $M$14), ROUND($M$14/ (last_rou_date - $B$2) * (DATE(P1189,12,31) - MAX($B$2, DATE(P1189-1, 12, 31))), 2) )
)</f>
        <v/>
      </c>
      <c r="T1189" s="7" t="str" cm="1">
        <f t="array" aca="1" ref="T1189" ca="1">_xlfn.IFS(P1189="", "",
ISTEXT(R1188), R1189- (H1189 - SUMIFS( lease_table_payments, lease_table_years, P1189) -$AG$14 ),
AND(ISNUMBER(R1188), R1189&lt;&gt;""),   R1189- (R1188 - SUMIFS( lease_table_payments, lease_table_years, P1189) )
)</f>
        <v/>
      </c>
      <c r="V1189" s="64">
        <f t="shared" si="56"/>
        <v>1176</v>
      </c>
      <c r="W1189" s="51" t="str" cm="1">
        <f t="array" ref="W1189">_xlfn.IFS(
OR(W1188=$B$4, W1188=""),"",
TRUE,W1188+1
)</f>
        <v/>
      </c>
      <c r="X1189" s="51" t="str" cm="1">
        <f t="array" ref="X1189">_xlfn.IFS(X1188="","",
W1189="", "",
AND($B$3="İllik"),DATE(YEAR(X1188)+1,MONTH(X1188),DAY(X1188) ),
AND($B$3="Aylıq", $AH$14="Not end"), EDATE(X1188,1),
AND($B$3="Aylıq", $AH$14="End"), EOMONTH(X1188,1)
)</f>
        <v/>
      </c>
      <c r="Y1189" s="51" t="str" cm="1">
        <f t="array" aca="1" ref="Y1189" ca="1">_xlfn.IFS(
AND($B$7="Dövrün əvvəlində", Y1188&lt;=last_rou_date), DATE(YEAR(Y1188)+1, 12, 31),
AND($B$7="Dövrün sonunda", Y1188&lt;=last_payment_date), DATE(YEAR(Y1188)+1, 12, 31),
TRUE, ""
)</f>
        <v/>
      </c>
      <c r="Z1189" s="75" t="str" cm="1">
        <f t="array" aca="1" ref="Z1189" ca="1">_xlfn.IFS(
AND($AN$14="Not year_end", Z1188&gt;last_payment_date), "",
AND($AN$14="Year_end", Z1188&gt;=last_payment_date), "",
AND($AN$14="Year_end"), DATE(YEAR(Z1188+1), 12, 31),
AND($AN$14="Not year_end", MONTH(Z1188)=12, DAY(Z1188)=31), DATE(YEAR(Z1187)+1, MONTH(Z1187), DAY(Z1187)),
AND($AN$14="Not year_end", OR(MONTH(Z1188)&lt;&gt;12, DAY(Z1188)&lt;&gt;31) ), DATE(YEAR(Z1188), 12, 31)
)</f>
        <v/>
      </c>
      <c r="AA1189" s="75" t="str" cm="1">
        <f t="array" aca="1" ref="AA1189" ca="1">_xlfn.IFS(AA1188="", "",
AND(AA1188=last_payment_date, OR(MONTH(AA1188)&lt;&gt;12, DAY(AA1188)&lt;&gt;31) ), DATE(YEAR(AA1188), 12, 31),
AND(MONTH(AA1188)=12, DAY(AA1188)=31, AA1188&gt;=last_payment_date), "",
AND(MONTH(AA1188)=12, DAY(AA1188)&lt;&gt;31),  EOMONTH(AA1188,0),
AND(MONTH(AA1188)=12, DAY(AA1188)=31, $AH$14="Not end"),  EDATE(AA1187,1),
AND($AH$14="Not end"), EDATE(AA1188, 1),
AND($AH$14="End"), EOMONTH(AA1188, 1)
)</f>
        <v/>
      </c>
      <c r="AB1189" s="75" t="str" cm="1">
        <f t="array" aca="1" ref="AB1189" ca="1">_xlfn.IFS(AB1188="","",
AND(AB1188=last_rou_date), "",
AND($B$3="İllik"),DATE(YEAR(AB1188)+1,MONTH(AB1188),DAY(AB1188) ),
AND($B$3="Aylıq", $AH$14="Not end"), EDATE(AB1188,1),
AND($B$3="Aylıq", $AH$14="End"), EOMONTH(AB1188,1)
)</f>
        <v/>
      </c>
      <c r="AC1189" s="75" t="str" cm="1">
        <f t="array" aca="1" ref="AC1189" ca="1">_xlfn.IFS(
AND($AN$14="Not year_end", AC1188&gt;last_rou_date), "",
AND($AN$14="Year_end", AC1188&gt;=last_rou_date), "",
AND($AN$14="Year_end"), DATE(YEAR(AC1188+1), 12, 31),
AND($AN$14="Not year_end", MONTH(AC1188)=12, DAY(AC1188)=31), DATE(YEAR(AC1187)+1, MONTH(AC1187), DAY(AC1187)),
AND($AN$14="Not year_end", OR(MONTH(AC1188)&lt;&gt;12, DAY(AC1188)&lt;&gt;31) ), DATE(YEAR(AC1188), 12, 31)
)</f>
        <v/>
      </c>
      <c r="AD1189" s="75" t="str" cm="1">
        <f t="array" aca="1" ref="AD1189" ca="1">_xlfn.IFS(AD1188="", "",
AND(AD1188=last_rou_date, OR(MONTH(AD1188)&lt;&gt;12, DAY(AD1188)&lt;&gt;31) ), DATE(YEAR(AD1188), 12, 31),
AND(MONTH(AD1188)=12, DAY(AD1188)=31, AD1188&gt;=last_rou_date), "",
AND(MONTH(AD1188)=12, DAY(AD1188)&lt;&gt;31),  EOMONTH(AD1188,0),
AND(MONTH(AD1188)=12, DAY(AD1188)=31, $AH$14="Not end"),  EDATE(AD1187,1),
AND($AH$14="Not end"), EDATE(AD1188, 1),
AND($AH$14="End"), EOMONTH(AD1188, 1)
)</f>
        <v/>
      </c>
      <c r="AE1189" s="51" t="str" cm="1">
        <f t="array" ref="AE1189">_xlfn.IFS(W1189="", "",
AND(W1189&gt;0, W1189&lt;=$B$4, $C$2="İllik artım, faiz olaraq", $D$2&gt;0, $B$3="İllik"), $B$5*((1+$D$2)^(W1189-1)),
AND(W1189&gt;0, W1189&lt;=$B$4, $C$2="İllik artım, faiz olaraq", $D$2&gt;0, $B$3="Aylıq"), $B$5*((1+$D$2)^ROUNDDOWN((W1189-1)/12,0)),
AND(W1189=1, $C$2="Aşağıdakı kimi dəyişir", ), $B$5,
AND(W1189&gt;1, W1189&lt;=$B$4, $C$2="Aşağıdakı kimi dəyişir"), IFERROR(VLOOKUP(W1189, $C$4:$D$7, 2, FALSE), AE1188),
AND(W1189&gt;0, W1189&lt;=$B$4), $B$5,
TRUE,0 )</f>
        <v/>
      </c>
      <c r="AF1189" s="51" t="str">
        <f t="shared" ca="1" si="55"/>
        <v/>
      </c>
    </row>
    <row r="1190" spans="1:32" x14ac:dyDescent="0.4">
      <c r="A1190" s="13" t="str" cm="1">
        <f t="array" aca="1" ref="A1190" ca="1">_xlfn.IFS(
AND(SUMIFS(lease_table_interest_accruals, lease_table_dates, A1189)&gt;0, COUNTIFS($E$14:E1189, "Interest accrual", $A$14:A1189, A1189)=0),  A1189,
AND(SUMIFS(lease_table_payments, lease_table_dates, A1189)&gt;0, COUNTIFS($E$14:E1189, "Payment", $A$14:A1189, A1189)=0),  A1189,
AND(SUMIFS(rou_table_deprs, rou_table_dates, A1189)&gt;0, COUNTIFS($E$14:E1189, "Depreciation", $A$14:A1189, A1189)=0),  A1189,
TRUE,  IFERROR(INDEX(rou_table_dates,  MATCH(A1189, rou_table_dates)+1, ), "")
)</f>
        <v/>
      </c>
      <c r="B1190" s="1" t="str" cm="1">
        <f t="array" aca="1" ref="B1190" ca="1">_xlfn.IFS(
AND(E1190="Payment", A1190=$B$2), $AM$14,
E1190="Payment", $AM$15,
E1190="Interest accrual", $AM$18,
E1190="Depreciation", $AM$17,
TRUE, "")</f>
        <v/>
      </c>
      <c r="C1190" s="1" t="str" cm="1">
        <f t="array" aca="1" ref="C1190" ca="1">_xlfn.IFS(
E1190="Payment", $AM$19,
E1190="Interest accrual", $AM$15,
E1190="Depreciation", $AM$16,
TRUE, "")</f>
        <v/>
      </c>
      <c r="D1190" s="1" t="str" cm="1">
        <f t="array" aca="1" ref="D1190" ca="1">_xlfn.IFS(
E1190="Payment", _xlfn.XLOOKUP(A1190, lease_table_dates, lease_table_payments, 0, 0),
E1190="Interest accrual", _xlfn.XLOOKUP(A1190, lease_table_dates, lease_table_interest_accruals, 0, 0),
E1190="Depreciation", _xlfn.XLOOKUP(A1190, rou_table_dates, rou_table_deprs, 0, 0),
TRUE, ""
)</f>
        <v/>
      </c>
      <c r="E1190" s="7" t="str" cm="1">
        <f t="array" aca="1" ref="E1190" ca="1">_xlfn.IFS(
AND(SUMIFS(lease_table_interest_accruals, lease_table_dates, A1190)&gt;0, COUNTIFS($E$14:E1189, "Interest accrual", $A$14:A1189, A1190)=0), "Interest accrual",
AND(SUMIFS(lease_table_payments, lease_table_dates, A1190)&gt;0, COUNTIFS($E$14:E1189, "Payment", $A$14:A1189, A1190)=0), "Payment",
AND(SUMIFS(rou_table_deprs, rou_table_dates, A1190)&gt;0, COUNTIFS($E$14:E1189, "Depreciation", $A$14:A1189, A1190)=0), "Depreciation",
TRUE,  ""
)</f>
        <v/>
      </c>
      <c r="G1190" s="13" t="str" cm="1">
        <f t="array" aca="1" ref="G1190" ca="1">_xlfn.IFS(
AND($B$11="Hə", $B$3="İllik"), Z1190,
AND($B$11="Hə", $B$3="Aylıq"), AA1190,
$B$11="Yox", X1190)</f>
        <v/>
      </c>
      <c r="H1190" s="1" t="str" cm="1">
        <f t="array" aca="1" ref="H1190" ca="1">_xlfn.IFS( G1190="", "",
TRUE, ROUND( H1189+I1190-J1190, 2) )</f>
        <v/>
      </c>
      <c r="I1190" s="1" t="str" cm="1">
        <f t="array" aca="1" ref="I1190" ca="1">_xlfn.IFS(G1190="", "",
G1190=last_payment_date, (J1190-H1189),
 TRUE,  -  (H1189- H1189* (1+$B$6)^ (_xlfn.DAYS(G1190,G1189)/365) )
)</f>
        <v/>
      </c>
      <c r="J1190" s="1" t="str" cm="1">
        <f t="array" aca="1" ref="J1190" ca="1">_xlfn.IFS(G1190="", "",
TRUE, _xlfn.XLOOKUP(G1190,  payment_dates, payments,0,0)
)</f>
        <v/>
      </c>
      <c r="L1190" s="8" t="str" cm="1">
        <f t="array" aca="1" ref="L1190" ca="1">_xlfn.IFS(
AND($B$11="Hə", $B$3="İllik"), AC1190,
AND($B$11="Hə", $B$3="Aylıq"), AD1190,
$B$11="Yox", AB1190)</f>
        <v/>
      </c>
      <c r="M1190" s="1" t="str" cm="1">
        <f t="array" aca="1" ref="M1190" ca="1">_xlfn.IFS( L1190="", "",
(M1189-N1190)&lt;=0.5, 0,
TRUE,  M1189-N1190)</f>
        <v/>
      </c>
      <c r="N1190" s="7" t="str" cm="1">
        <f t="array" aca="1" ref="N1190" ca="1">_xlfn.IFS(
L1190="", "",
TRUE, MIN(M1189, ROUND($M$14/ (last_rou_date - $B$2) * (L1190-L1189), 2) )
)</f>
        <v/>
      </c>
      <c r="P1190" s="59" t="str">
        <f t="shared" ca="1" si="54"/>
        <v/>
      </c>
      <c r="Q1190" s="1" t="str" cm="1">
        <f t="array" aca="1" ref="Q1190" ca="1">_xlfn.IFS(P1190="","",
$B$11="Hə", _xlfn.XLOOKUP(DATE(P1190, 12, 31), rou_table_dates, rou_table_nbvs,0, 0),
TRUE,  MAX(0, ROUND($M$14 - $M$14/ (last_rou_date - $B$2) * (DATE(P1190,12,31) - $B$2), 2) )
)</f>
        <v/>
      </c>
      <c r="R1190" s="1" t="str" cm="1">
        <f t="array" aca="1" ref="R1190" ca="1">_xlfn.IFS(P1190="","",
$B$11="Hə", _xlfn.XLOOKUP(DATE(P1190, 12, 31), lease_table_dates, lease_table_balances,0, 0),
TRUE, IFERROR( XNPV($B$6, IF(payment_dates &gt;DATE(P1190, 12, 31), payments,  0),  IF(payment_dates &gt;DATE(P1190, 12, 31), payment_dates,  DATE(P1190, 12, 31))    ),0)
)</f>
        <v/>
      </c>
      <c r="S1190" s="1" t="str" cm="1">
        <f t="array" aca="1" ref="S1190" ca="1">_xlfn.IFS(P1190="","",
TRUE,  MIN( MIN(Q1189, $M$14), ROUND($M$14/ (last_rou_date - $B$2) * (DATE(P1190,12,31) - MAX($B$2, DATE(P1190-1, 12, 31))), 2) )
)</f>
        <v/>
      </c>
      <c r="T1190" s="7" t="str" cm="1">
        <f t="array" aca="1" ref="T1190" ca="1">_xlfn.IFS(P1190="", "",
ISTEXT(R1189), R1190- (H1190 - SUMIFS( lease_table_payments, lease_table_years, P1190) -$AG$14 ),
AND(ISNUMBER(R1189), R1190&lt;&gt;""),   R1190- (R1189 - SUMIFS( lease_table_payments, lease_table_years, P1190) )
)</f>
        <v/>
      </c>
      <c r="V1190" s="64">
        <f t="shared" si="56"/>
        <v>1177</v>
      </c>
      <c r="W1190" s="51" t="str" cm="1">
        <f t="array" ref="W1190">_xlfn.IFS(
OR(W1189=$B$4, W1189=""),"",
TRUE,W1189+1
)</f>
        <v/>
      </c>
      <c r="X1190" s="51" t="str" cm="1">
        <f t="array" ref="X1190">_xlfn.IFS(X1189="","",
W1190="", "",
AND($B$3="İllik"),DATE(YEAR(X1189)+1,MONTH(X1189),DAY(X1189) ),
AND($B$3="Aylıq", $AH$14="Not end"), EDATE(X1189,1),
AND($B$3="Aylıq", $AH$14="End"), EOMONTH(X1189,1)
)</f>
        <v/>
      </c>
      <c r="Y1190" s="51" t="str" cm="1">
        <f t="array" aca="1" ref="Y1190" ca="1">_xlfn.IFS(
AND($B$7="Dövrün əvvəlində", Y1189&lt;=last_rou_date), DATE(YEAR(Y1189)+1, 12, 31),
AND($B$7="Dövrün sonunda", Y1189&lt;=last_payment_date), DATE(YEAR(Y1189)+1, 12, 31),
TRUE, ""
)</f>
        <v/>
      </c>
      <c r="Z1190" s="75" t="str" cm="1">
        <f t="array" aca="1" ref="Z1190" ca="1">_xlfn.IFS(
AND($AN$14="Not year_end", Z1189&gt;last_payment_date), "",
AND($AN$14="Year_end", Z1189&gt;=last_payment_date), "",
AND($AN$14="Year_end"), DATE(YEAR(Z1189+1), 12, 31),
AND($AN$14="Not year_end", MONTH(Z1189)=12, DAY(Z1189)=31), DATE(YEAR(Z1188)+1, MONTH(Z1188), DAY(Z1188)),
AND($AN$14="Not year_end", OR(MONTH(Z1189)&lt;&gt;12, DAY(Z1189)&lt;&gt;31) ), DATE(YEAR(Z1189), 12, 31)
)</f>
        <v/>
      </c>
      <c r="AA1190" s="75" t="str" cm="1">
        <f t="array" aca="1" ref="AA1190" ca="1">_xlfn.IFS(AA1189="", "",
AND(AA1189=last_payment_date, OR(MONTH(AA1189)&lt;&gt;12, DAY(AA1189)&lt;&gt;31) ), DATE(YEAR(AA1189), 12, 31),
AND(MONTH(AA1189)=12, DAY(AA1189)=31, AA1189&gt;=last_payment_date), "",
AND(MONTH(AA1189)=12, DAY(AA1189)&lt;&gt;31),  EOMONTH(AA1189,0),
AND(MONTH(AA1189)=12, DAY(AA1189)=31, $AH$14="Not end"),  EDATE(AA1188,1),
AND($AH$14="Not end"), EDATE(AA1189, 1),
AND($AH$14="End"), EOMONTH(AA1189, 1)
)</f>
        <v/>
      </c>
      <c r="AB1190" s="75" t="str" cm="1">
        <f t="array" aca="1" ref="AB1190" ca="1">_xlfn.IFS(AB1189="","",
AND(AB1189=last_rou_date), "",
AND($B$3="İllik"),DATE(YEAR(AB1189)+1,MONTH(AB1189),DAY(AB1189) ),
AND($B$3="Aylıq", $AH$14="Not end"), EDATE(AB1189,1),
AND($B$3="Aylıq", $AH$14="End"), EOMONTH(AB1189,1)
)</f>
        <v/>
      </c>
      <c r="AC1190" s="75" t="str" cm="1">
        <f t="array" aca="1" ref="AC1190" ca="1">_xlfn.IFS(
AND($AN$14="Not year_end", AC1189&gt;last_rou_date), "",
AND($AN$14="Year_end", AC1189&gt;=last_rou_date), "",
AND($AN$14="Year_end"), DATE(YEAR(AC1189+1), 12, 31),
AND($AN$14="Not year_end", MONTH(AC1189)=12, DAY(AC1189)=31), DATE(YEAR(AC1188)+1, MONTH(AC1188), DAY(AC1188)),
AND($AN$14="Not year_end", OR(MONTH(AC1189)&lt;&gt;12, DAY(AC1189)&lt;&gt;31) ), DATE(YEAR(AC1189), 12, 31)
)</f>
        <v/>
      </c>
      <c r="AD1190" s="75" t="str" cm="1">
        <f t="array" aca="1" ref="AD1190" ca="1">_xlfn.IFS(AD1189="", "",
AND(AD1189=last_rou_date, OR(MONTH(AD1189)&lt;&gt;12, DAY(AD1189)&lt;&gt;31) ), DATE(YEAR(AD1189), 12, 31),
AND(MONTH(AD1189)=12, DAY(AD1189)=31, AD1189&gt;=last_rou_date), "",
AND(MONTH(AD1189)=12, DAY(AD1189)&lt;&gt;31),  EOMONTH(AD1189,0),
AND(MONTH(AD1189)=12, DAY(AD1189)=31, $AH$14="Not end"),  EDATE(AD1188,1),
AND($AH$14="Not end"), EDATE(AD1189, 1),
AND($AH$14="End"), EOMONTH(AD1189, 1)
)</f>
        <v/>
      </c>
      <c r="AE1190" s="51" t="str" cm="1">
        <f t="array" ref="AE1190">_xlfn.IFS(W1190="", "",
AND(W1190&gt;0, W1190&lt;=$B$4, $C$2="İllik artım, faiz olaraq", $D$2&gt;0, $B$3="İllik"), $B$5*((1+$D$2)^(W1190-1)),
AND(W1190&gt;0, W1190&lt;=$B$4, $C$2="İllik artım, faiz olaraq", $D$2&gt;0, $B$3="Aylıq"), $B$5*((1+$D$2)^ROUNDDOWN((W1190-1)/12,0)),
AND(W1190=1, $C$2="Aşağıdakı kimi dəyişir", ), $B$5,
AND(W1190&gt;1, W1190&lt;=$B$4, $C$2="Aşağıdakı kimi dəyişir"), IFERROR(VLOOKUP(W1190, $C$4:$D$7, 2, FALSE), AE1189),
AND(W1190&gt;0, W1190&lt;=$B$4), $B$5,
TRUE,0 )</f>
        <v/>
      </c>
      <c r="AF1190" s="51" t="str">
        <f t="shared" ca="1" si="55"/>
        <v/>
      </c>
    </row>
    <row r="1191" spans="1:32" x14ac:dyDescent="0.4">
      <c r="A1191" s="13" t="str" cm="1">
        <f t="array" aca="1" ref="A1191" ca="1">_xlfn.IFS(
AND(SUMIFS(lease_table_interest_accruals, lease_table_dates, A1190)&gt;0, COUNTIFS($E$14:E1190, "Interest accrual", $A$14:A1190, A1190)=0),  A1190,
AND(SUMIFS(lease_table_payments, lease_table_dates, A1190)&gt;0, COUNTIFS($E$14:E1190, "Payment", $A$14:A1190, A1190)=0),  A1190,
AND(SUMIFS(rou_table_deprs, rou_table_dates, A1190)&gt;0, COUNTIFS($E$14:E1190, "Depreciation", $A$14:A1190, A1190)=0),  A1190,
TRUE,  IFERROR(INDEX(rou_table_dates,  MATCH(A1190, rou_table_dates)+1, ), "")
)</f>
        <v/>
      </c>
      <c r="B1191" s="1" t="str" cm="1">
        <f t="array" aca="1" ref="B1191" ca="1">_xlfn.IFS(
AND(E1191="Payment", A1191=$B$2), $AM$14,
E1191="Payment", $AM$15,
E1191="Interest accrual", $AM$18,
E1191="Depreciation", $AM$17,
TRUE, "")</f>
        <v/>
      </c>
      <c r="C1191" s="1" t="str" cm="1">
        <f t="array" aca="1" ref="C1191" ca="1">_xlfn.IFS(
E1191="Payment", $AM$19,
E1191="Interest accrual", $AM$15,
E1191="Depreciation", $AM$16,
TRUE, "")</f>
        <v/>
      </c>
      <c r="D1191" s="1" t="str" cm="1">
        <f t="array" aca="1" ref="D1191" ca="1">_xlfn.IFS(
E1191="Payment", _xlfn.XLOOKUP(A1191, lease_table_dates, lease_table_payments, 0, 0),
E1191="Interest accrual", _xlfn.XLOOKUP(A1191, lease_table_dates, lease_table_interest_accruals, 0, 0),
E1191="Depreciation", _xlfn.XLOOKUP(A1191, rou_table_dates, rou_table_deprs, 0, 0),
TRUE, ""
)</f>
        <v/>
      </c>
      <c r="E1191" s="7" t="str" cm="1">
        <f t="array" aca="1" ref="E1191" ca="1">_xlfn.IFS(
AND(SUMIFS(lease_table_interest_accruals, lease_table_dates, A1191)&gt;0, COUNTIFS($E$14:E1190, "Interest accrual", $A$14:A1190, A1191)=0), "Interest accrual",
AND(SUMIFS(lease_table_payments, lease_table_dates, A1191)&gt;0, COUNTIFS($E$14:E1190, "Payment", $A$14:A1190, A1191)=0), "Payment",
AND(SUMIFS(rou_table_deprs, rou_table_dates, A1191)&gt;0, COUNTIFS($E$14:E1190, "Depreciation", $A$14:A1190, A1191)=0), "Depreciation",
TRUE,  ""
)</f>
        <v/>
      </c>
      <c r="G1191" s="13" t="str" cm="1">
        <f t="array" aca="1" ref="G1191" ca="1">_xlfn.IFS(
AND($B$11="Hə", $B$3="İllik"), Z1191,
AND($B$11="Hə", $B$3="Aylıq"), AA1191,
$B$11="Yox", X1191)</f>
        <v/>
      </c>
      <c r="H1191" s="1" t="str" cm="1">
        <f t="array" aca="1" ref="H1191" ca="1">_xlfn.IFS( G1191="", "",
TRUE, ROUND( H1190+I1191-J1191, 2) )</f>
        <v/>
      </c>
      <c r="I1191" s="1" t="str" cm="1">
        <f t="array" aca="1" ref="I1191" ca="1">_xlfn.IFS(G1191="", "",
G1191=last_payment_date, (J1191-H1190),
 TRUE,  -  (H1190- H1190* (1+$B$6)^ (_xlfn.DAYS(G1191,G1190)/365) )
)</f>
        <v/>
      </c>
      <c r="J1191" s="1" t="str" cm="1">
        <f t="array" aca="1" ref="J1191" ca="1">_xlfn.IFS(G1191="", "",
TRUE, _xlfn.XLOOKUP(G1191,  payment_dates, payments,0,0)
)</f>
        <v/>
      </c>
      <c r="L1191" s="8" t="str" cm="1">
        <f t="array" aca="1" ref="L1191" ca="1">_xlfn.IFS(
AND($B$11="Hə", $B$3="İllik"), AC1191,
AND($B$11="Hə", $B$3="Aylıq"), AD1191,
$B$11="Yox", AB1191)</f>
        <v/>
      </c>
      <c r="M1191" s="1" t="str" cm="1">
        <f t="array" aca="1" ref="M1191" ca="1">_xlfn.IFS( L1191="", "",
(M1190-N1191)&lt;=0.5, 0,
TRUE,  M1190-N1191)</f>
        <v/>
      </c>
      <c r="N1191" s="7" t="str" cm="1">
        <f t="array" aca="1" ref="N1191" ca="1">_xlfn.IFS(
L1191="", "",
TRUE, MIN(M1190, ROUND($M$14/ (last_rou_date - $B$2) * (L1191-L1190), 2) )
)</f>
        <v/>
      </c>
      <c r="P1191" s="59" t="str">
        <f t="shared" ca="1" si="54"/>
        <v/>
      </c>
      <c r="Q1191" s="1" t="str" cm="1">
        <f t="array" aca="1" ref="Q1191" ca="1">_xlfn.IFS(P1191="","",
$B$11="Hə", _xlfn.XLOOKUP(DATE(P1191, 12, 31), rou_table_dates, rou_table_nbvs,0, 0),
TRUE,  MAX(0, ROUND($M$14 - $M$14/ (last_rou_date - $B$2) * (DATE(P1191,12,31) - $B$2), 2) )
)</f>
        <v/>
      </c>
      <c r="R1191" s="1" t="str" cm="1">
        <f t="array" aca="1" ref="R1191" ca="1">_xlfn.IFS(P1191="","",
$B$11="Hə", _xlfn.XLOOKUP(DATE(P1191, 12, 31), lease_table_dates, lease_table_balances,0, 0),
TRUE, IFERROR( XNPV($B$6, IF(payment_dates &gt;DATE(P1191, 12, 31), payments,  0),  IF(payment_dates &gt;DATE(P1191, 12, 31), payment_dates,  DATE(P1191, 12, 31))    ),0)
)</f>
        <v/>
      </c>
      <c r="S1191" s="1" t="str" cm="1">
        <f t="array" aca="1" ref="S1191" ca="1">_xlfn.IFS(P1191="","",
TRUE,  MIN( MIN(Q1190, $M$14), ROUND($M$14/ (last_rou_date - $B$2) * (DATE(P1191,12,31) - MAX($B$2, DATE(P1191-1, 12, 31))), 2) )
)</f>
        <v/>
      </c>
      <c r="T1191" s="7" t="str" cm="1">
        <f t="array" aca="1" ref="T1191" ca="1">_xlfn.IFS(P1191="", "",
ISTEXT(R1190), R1191- (H1191 - SUMIFS( lease_table_payments, lease_table_years, P1191) -$AG$14 ),
AND(ISNUMBER(R1190), R1191&lt;&gt;""),   R1191- (R1190 - SUMIFS( lease_table_payments, lease_table_years, P1191) )
)</f>
        <v/>
      </c>
      <c r="V1191" s="64">
        <f t="shared" si="56"/>
        <v>1178</v>
      </c>
      <c r="W1191" s="51" t="str" cm="1">
        <f t="array" ref="W1191">_xlfn.IFS(
OR(W1190=$B$4, W1190=""),"",
TRUE,W1190+1
)</f>
        <v/>
      </c>
      <c r="X1191" s="51" t="str" cm="1">
        <f t="array" ref="X1191">_xlfn.IFS(X1190="","",
W1191="", "",
AND($B$3="İllik"),DATE(YEAR(X1190)+1,MONTH(X1190),DAY(X1190) ),
AND($B$3="Aylıq", $AH$14="Not end"), EDATE(X1190,1),
AND($B$3="Aylıq", $AH$14="End"), EOMONTH(X1190,1)
)</f>
        <v/>
      </c>
      <c r="Y1191" s="51" t="str" cm="1">
        <f t="array" aca="1" ref="Y1191" ca="1">_xlfn.IFS(
AND($B$7="Dövrün əvvəlində", Y1190&lt;=last_rou_date), DATE(YEAR(Y1190)+1, 12, 31),
AND($B$7="Dövrün sonunda", Y1190&lt;=last_payment_date), DATE(YEAR(Y1190)+1, 12, 31),
TRUE, ""
)</f>
        <v/>
      </c>
      <c r="Z1191" s="75" t="str" cm="1">
        <f t="array" aca="1" ref="Z1191" ca="1">_xlfn.IFS(
AND($AN$14="Not year_end", Z1190&gt;last_payment_date), "",
AND($AN$14="Year_end", Z1190&gt;=last_payment_date), "",
AND($AN$14="Year_end"), DATE(YEAR(Z1190+1), 12, 31),
AND($AN$14="Not year_end", MONTH(Z1190)=12, DAY(Z1190)=31), DATE(YEAR(Z1189)+1, MONTH(Z1189), DAY(Z1189)),
AND($AN$14="Not year_end", OR(MONTH(Z1190)&lt;&gt;12, DAY(Z1190)&lt;&gt;31) ), DATE(YEAR(Z1190), 12, 31)
)</f>
        <v/>
      </c>
      <c r="AA1191" s="75" t="str" cm="1">
        <f t="array" aca="1" ref="AA1191" ca="1">_xlfn.IFS(AA1190="", "",
AND(AA1190=last_payment_date, OR(MONTH(AA1190)&lt;&gt;12, DAY(AA1190)&lt;&gt;31) ), DATE(YEAR(AA1190), 12, 31),
AND(MONTH(AA1190)=12, DAY(AA1190)=31, AA1190&gt;=last_payment_date), "",
AND(MONTH(AA1190)=12, DAY(AA1190)&lt;&gt;31),  EOMONTH(AA1190,0),
AND(MONTH(AA1190)=12, DAY(AA1190)=31, $AH$14="Not end"),  EDATE(AA1189,1),
AND($AH$14="Not end"), EDATE(AA1190, 1),
AND($AH$14="End"), EOMONTH(AA1190, 1)
)</f>
        <v/>
      </c>
      <c r="AB1191" s="75" t="str" cm="1">
        <f t="array" aca="1" ref="AB1191" ca="1">_xlfn.IFS(AB1190="","",
AND(AB1190=last_rou_date), "",
AND($B$3="İllik"),DATE(YEAR(AB1190)+1,MONTH(AB1190),DAY(AB1190) ),
AND($B$3="Aylıq", $AH$14="Not end"), EDATE(AB1190,1),
AND($B$3="Aylıq", $AH$14="End"), EOMONTH(AB1190,1)
)</f>
        <v/>
      </c>
      <c r="AC1191" s="75" t="str" cm="1">
        <f t="array" aca="1" ref="AC1191" ca="1">_xlfn.IFS(
AND($AN$14="Not year_end", AC1190&gt;last_rou_date), "",
AND($AN$14="Year_end", AC1190&gt;=last_rou_date), "",
AND($AN$14="Year_end"), DATE(YEAR(AC1190+1), 12, 31),
AND($AN$14="Not year_end", MONTH(AC1190)=12, DAY(AC1190)=31), DATE(YEAR(AC1189)+1, MONTH(AC1189), DAY(AC1189)),
AND($AN$14="Not year_end", OR(MONTH(AC1190)&lt;&gt;12, DAY(AC1190)&lt;&gt;31) ), DATE(YEAR(AC1190), 12, 31)
)</f>
        <v/>
      </c>
      <c r="AD1191" s="75" t="str" cm="1">
        <f t="array" aca="1" ref="AD1191" ca="1">_xlfn.IFS(AD1190="", "",
AND(AD1190=last_rou_date, OR(MONTH(AD1190)&lt;&gt;12, DAY(AD1190)&lt;&gt;31) ), DATE(YEAR(AD1190), 12, 31),
AND(MONTH(AD1190)=12, DAY(AD1190)=31, AD1190&gt;=last_rou_date), "",
AND(MONTH(AD1190)=12, DAY(AD1190)&lt;&gt;31),  EOMONTH(AD1190,0),
AND(MONTH(AD1190)=12, DAY(AD1190)=31, $AH$14="Not end"),  EDATE(AD1189,1),
AND($AH$14="Not end"), EDATE(AD1190, 1),
AND($AH$14="End"), EOMONTH(AD1190, 1)
)</f>
        <v/>
      </c>
      <c r="AE1191" s="51" t="str" cm="1">
        <f t="array" ref="AE1191">_xlfn.IFS(W1191="", "",
AND(W1191&gt;0, W1191&lt;=$B$4, $C$2="İllik artım, faiz olaraq", $D$2&gt;0, $B$3="İllik"), $B$5*((1+$D$2)^(W1191-1)),
AND(W1191&gt;0, W1191&lt;=$B$4, $C$2="İllik artım, faiz olaraq", $D$2&gt;0, $B$3="Aylıq"), $B$5*((1+$D$2)^ROUNDDOWN((W1191-1)/12,0)),
AND(W1191=1, $C$2="Aşağıdakı kimi dəyişir", ), $B$5,
AND(W1191&gt;1, W1191&lt;=$B$4, $C$2="Aşağıdakı kimi dəyişir"), IFERROR(VLOOKUP(W1191, $C$4:$D$7, 2, FALSE), AE1190),
AND(W1191&gt;0, W1191&lt;=$B$4), $B$5,
TRUE,0 )</f>
        <v/>
      </c>
      <c r="AF1191" s="51" t="str">
        <f t="shared" ca="1" si="55"/>
        <v/>
      </c>
    </row>
    <row r="1192" spans="1:32" x14ac:dyDescent="0.4">
      <c r="A1192" s="13" t="str" cm="1">
        <f t="array" aca="1" ref="A1192" ca="1">_xlfn.IFS(
AND(SUMIFS(lease_table_interest_accruals, lease_table_dates, A1191)&gt;0, COUNTIFS($E$14:E1191, "Interest accrual", $A$14:A1191, A1191)=0),  A1191,
AND(SUMIFS(lease_table_payments, lease_table_dates, A1191)&gt;0, COUNTIFS($E$14:E1191, "Payment", $A$14:A1191, A1191)=0),  A1191,
AND(SUMIFS(rou_table_deprs, rou_table_dates, A1191)&gt;0, COUNTIFS($E$14:E1191, "Depreciation", $A$14:A1191, A1191)=0),  A1191,
TRUE,  IFERROR(INDEX(rou_table_dates,  MATCH(A1191, rou_table_dates)+1, ), "")
)</f>
        <v/>
      </c>
      <c r="B1192" s="1" t="str" cm="1">
        <f t="array" aca="1" ref="B1192" ca="1">_xlfn.IFS(
AND(E1192="Payment", A1192=$B$2), $AM$14,
E1192="Payment", $AM$15,
E1192="Interest accrual", $AM$18,
E1192="Depreciation", $AM$17,
TRUE, "")</f>
        <v/>
      </c>
      <c r="C1192" s="1" t="str" cm="1">
        <f t="array" aca="1" ref="C1192" ca="1">_xlfn.IFS(
E1192="Payment", $AM$19,
E1192="Interest accrual", $AM$15,
E1192="Depreciation", $AM$16,
TRUE, "")</f>
        <v/>
      </c>
      <c r="D1192" s="1" t="str" cm="1">
        <f t="array" aca="1" ref="D1192" ca="1">_xlfn.IFS(
E1192="Payment", _xlfn.XLOOKUP(A1192, lease_table_dates, lease_table_payments, 0, 0),
E1192="Interest accrual", _xlfn.XLOOKUP(A1192, lease_table_dates, lease_table_interest_accruals, 0, 0),
E1192="Depreciation", _xlfn.XLOOKUP(A1192, rou_table_dates, rou_table_deprs, 0, 0),
TRUE, ""
)</f>
        <v/>
      </c>
      <c r="E1192" s="7" t="str" cm="1">
        <f t="array" aca="1" ref="E1192" ca="1">_xlfn.IFS(
AND(SUMIFS(lease_table_interest_accruals, lease_table_dates, A1192)&gt;0, COUNTIFS($E$14:E1191, "Interest accrual", $A$14:A1191, A1192)=0), "Interest accrual",
AND(SUMIFS(lease_table_payments, lease_table_dates, A1192)&gt;0, COUNTIFS($E$14:E1191, "Payment", $A$14:A1191, A1192)=0), "Payment",
AND(SUMIFS(rou_table_deprs, rou_table_dates, A1192)&gt;0, COUNTIFS($E$14:E1191, "Depreciation", $A$14:A1191, A1192)=0), "Depreciation",
TRUE,  ""
)</f>
        <v/>
      </c>
      <c r="G1192" s="13" t="str" cm="1">
        <f t="array" aca="1" ref="G1192" ca="1">_xlfn.IFS(
AND($B$11="Hə", $B$3="İllik"), Z1192,
AND($B$11="Hə", $B$3="Aylıq"), AA1192,
$B$11="Yox", X1192)</f>
        <v/>
      </c>
      <c r="H1192" s="1" t="str" cm="1">
        <f t="array" aca="1" ref="H1192" ca="1">_xlfn.IFS( G1192="", "",
TRUE, ROUND( H1191+I1192-J1192, 2) )</f>
        <v/>
      </c>
      <c r="I1192" s="1" t="str" cm="1">
        <f t="array" aca="1" ref="I1192" ca="1">_xlfn.IFS(G1192="", "",
G1192=last_payment_date, (J1192-H1191),
 TRUE,  -  (H1191- H1191* (1+$B$6)^ (_xlfn.DAYS(G1192,G1191)/365) )
)</f>
        <v/>
      </c>
      <c r="J1192" s="1" t="str" cm="1">
        <f t="array" aca="1" ref="J1192" ca="1">_xlfn.IFS(G1192="", "",
TRUE, _xlfn.XLOOKUP(G1192,  payment_dates, payments,0,0)
)</f>
        <v/>
      </c>
      <c r="L1192" s="8" t="str" cm="1">
        <f t="array" aca="1" ref="L1192" ca="1">_xlfn.IFS(
AND($B$11="Hə", $B$3="İllik"), AC1192,
AND($B$11="Hə", $B$3="Aylıq"), AD1192,
$B$11="Yox", AB1192)</f>
        <v/>
      </c>
      <c r="M1192" s="1" t="str" cm="1">
        <f t="array" aca="1" ref="M1192" ca="1">_xlfn.IFS( L1192="", "",
(M1191-N1192)&lt;=0.5, 0,
TRUE,  M1191-N1192)</f>
        <v/>
      </c>
      <c r="N1192" s="7" t="str" cm="1">
        <f t="array" aca="1" ref="N1192" ca="1">_xlfn.IFS(
L1192="", "",
TRUE, MIN(M1191, ROUND($M$14/ (last_rou_date - $B$2) * (L1192-L1191), 2) )
)</f>
        <v/>
      </c>
      <c r="P1192" s="59" t="str">
        <f t="shared" ca="1" si="54"/>
        <v/>
      </c>
      <c r="Q1192" s="1" t="str" cm="1">
        <f t="array" aca="1" ref="Q1192" ca="1">_xlfn.IFS(P1192="","",
$B$11="Hə", _xlfn.XLOOKUP(DATE(P1192, 12, 31), rou_table_dates, rou_table_nbvs,0, 0),
TRUE,  MAX(0, ROUND($M$14 - $M$14/ (last_rou_date - $B$2) * (DATE(P1192,12,31) - $B$2), 2) )
)</f>
        <v/>
      </c>
      <c r="R1192" s="1" t="str" cm="1">
        <f t="array" aca="1" ref="R1192" ca="1">_xlfn.IFS(P1192="","",
$B$11="Hə", _xlfn.XLOOKUP(DATE(P1192, 12, 31), lease_table_dates, lease_table_balances,0, 0),
TRUE, IFERROR( XNPV($B$6, IF(payment_dates &gt;DATE(P1192, 12, 31), payments,  0),  IF(payment_dates &gt;DATE(P1192, 12, 31), payment_dates,  DATE(P1192, 12, 31))    ),0)
)</f>
        <v/>
      </c>
      <c r="S1192" s="1" t="str" cm="1">
        <f t="array" aca="1" ref="S1192" ca="1">_xlfn.IFS(P1192="","",
TRUE,  MIN( MIN(Q1191, $M$14), ROUND($M$14/ (last_rou_date - $B$2) * (DATE(P1192,12,31) - MAX($B$2, DATE(P1192-1, 12, 31))), 2) )
)</f>
        <v/>
      </c>
      <c r="T1192" s="7" t="str" cm="1">
        <f t="array" aca="1" ref="T1192" ca="1">_xlfn.IFS(P1192="", "",
ISTEXT(R1191), R1192- (H1192 - SUMIFS( lease_table_payments, lease_table_years, P1192) -$AG$14 ),
AND(ISNUMBER(R1191), R1192&lt;&gt;""),   R1192- (R1191 - SUMIFS( lease_table_payments, lease_table_years, P1192) )
)</f>
        <v/>
      </c>
      <c r="V1192" s="64">
        <f t="shared" si="56"/>
        <v>1179</v>
      </c>
      <c r="W1192" s="51" t="str" cm="1">
        <f t="array" ref="W1192">_xlfn.IFS(
OR(W1191=$B$4, W1191=""),"",
TRUE,W1191+1
)</f>
        <v/>
      </c>
      <c r="X1192" s="51" t="str" cm="1">
        <f t="array" ref="X1192">_xlfn.IFS(X1191="","",
W1192="", "",
AND($B$3="İllik"),DATE(YEAR(X1191)+1,MONTH(X1191),DAY(X1191) ),
AND($B$3="Aylıq", $AH$14="Not end"), EDATE(X1191,1),
AND($B$3="Aylıq", $AH$14="End"), EOMONTH(X1191,1)
)</f>
        <v/>
      </c>
      <c r="Y1192" s="51" t="str" cm="1">
        <f t="array" aca="1" ref="Y1192" ca="1">_xlfn.IFS(
AND($B$7="Dövrün əvvəlində", Y1191&lt;=last_rou_date), DATE(YEAR(Y1191)+1, 12, 31),
AND($B$7="Dövrün sonunda", Y1191&lt;=last_payment_date), DATE(YEAR(Y1191)+1, 12, 31),
TRUE, ""
)</f>
        <v/>
      </c>
      <c r="Z1192" s="75" t="str" cm="1">
        <f t="array" aca="1" ref="Z1192" ca="1">_xlfn.IFS(
AND($AN$14="Not year_end", Z1191&gt;last_payment_date), "",
AND($AN$14="Year_end", Z1191&gt;=last_payment_date), "",
AND($AN$14="Year_end"), DATE(YEAR(Z1191+1), 12, 31),
AND($AN$14="Not year_end", MONTH(Z1191)=12, DAY(Z1191)=31), DATE(YEAR(Z1190)+1, MONTH(Z1190), DAY(Z1190)),
AND($AN$14="Not year_end", OR(MONTH(Z1191)&lt;&gt;12, DAY(Z1191)&lt;&gt;31) ), DATE(YEAR(Z1191), 12, 31)
)</f>
        <v/>
      </c>
      <c r="AA1192" s="75" t="str" cm="1">
        <f t="array" aca="1" ref="AA1192" ca="1">_xlfn.IFS(AA1191="", "",
AND(AA1191=last_payment_date, OR(MONTH(AA1191)&lt;&gt;12, DAY(AA1191)&lt;&gt;31) ), DATE(YEAR(AA1191), 12, 31),
AND(MONTH(AA1191)=12, DAY(AA1191)=31, AA1191&gt;=last_payment_date), "",
AND(MONTH(AA1191)=12, DAY(AA1191)&lt;&gt;31),  EOMONTH(AA1191,0),
AND(MONTH(AA1191)=12, DAY(AA1191)=31, $AH$14="Not end"),  EDATE(AA1190,1),
AND($AH$14="Not end"), EDATE(AA1191, 1),
AND($AH$14="End"), EOMONTH(AA1191, 1)
)</f>
        <v/>
      </c>
      <c r="AB1192" s="75" t="str" cm="1">
        <f t="array" aca="1" ref="AB1192" ca="1">_xlfn.IFS(AB1191="","",
AND(AB1191=last_rou_date), "",
AND($B$3="İllik"),DATE(YEAR(AB1191)+1,MONTH(AB1191),DAY(AB1191) ),
AND($B$3="Aylıq", $AH$14="Not end"), EDATE(AB1191,1),
AND($B$3="Aylıq", $AH$14="End"), EOMONTH(AB1191,1)
)</f>
        <v/>
      </c>
      <c r="AC1192" s="75" t="str" cm="1">
        <f t="array" aca="1" ref="AC1192" ca="1">_xlfn.IFS(
AND($AN$14="Not year_end", AC1191&gt;last_rou_date), "",
AND($AN$14="Year_end", AC1191&gt;=last_rou_date), "",
AND($AN$14="Year_end"), DATE(YEAR(AC1191+1), 12, 31),
AND($AN$14="Not year_end", MONTH(AC1191)=12, DAY(AC1191)=31), DATE(YEAR(AC1190)+1, MONTH(AC1190), DAY(AC1190)),
AND($AN$14="Not year_end", OR(MONTH(AC1191)&lt;&gt;12, DAY(AC1191)&lt;&gt;31) ), DATE(YEAR(AC1191), 12, 31)
)</f>
        <v/>
      </c>
      <c r="AD1192" s="75" t="str" cm="1">
        <f t="array" aca="1" ref="AD1192" ca="1">_xlfn.IFS(AD1191="", "",
AND(AD1191=last_rou_date, OR(MONTH(AD1191)&lt;&gt;12, DAY(AD1191)&lt;&gt;31) ), DATE(YEAR(AD1191), 12, 31),
AND(MONTH(AD1191)=12, DAY(AD1191)=31, AD1191&gt;=last_rou_date), "",
AND(MONTH(AD1191)=12, DAY(AD1191)&lt;&gt;31),  EOMONTH(AD1191,0),
AND(MONTH(AD1191)=12, DAY(AD1191)=31, $AH$14="Not end"),  EDATE(AD1190,1),
AND($AH$14="Not end"), EDATE(AD1191, 1),
AND($AH$14="End"), EOMONTH(AD1191, 1)
)</f>
        <v/>
      </c>
      <c r="AE1192" s="51" t="str" cm="1">
        <f t="array" ref="AE1192">_xlfn.IFS(W1192="", "",
AND(W1192&gt;0, W1192&lt;=$B$4, $C$2="İllik artım, faiz olaraq", $D$2&gt;0, $B$3="İllik"), $B$5*((1+$D$2)^(W1192-1)),
AND(W1192&gt;0, W1192&lt;=$B$4, $C$2="İllik artım, faiz olaraq", $D$2&gt;0, $B$3="Aylıq"), $B$5*((1+$D$2)^ROUNDDOWN((W1192-1)/12,0)),
AND(W1192=1, $C$2="Aşağıdakı kimi dəyişir", ), $B$5,
AND(W1192&gt;1, W1192&lt;=$B$4, $C$2="Aşağıdakı kimi dəyişir"), IFERROR(VLOOKUP(W1192, $C$4:$D$7, 2, FALSE), AE1191),
AND(W1192&gt;0, W1192&lt;=$B$4), $B$5,
TRUE,0 )</f>
        <v/>
      </c>
      <c r="AF1192" s="51" t="str">
        <f t="shared" ca="1" si="55"/>
        <v/>
      </c>
    </row>
    <row r="1193" spans="1:32" x14ac:dyDescent="0.4">
      <c r="A1193" s="13" t="str" cm="1">
        <f t="array" aca="1" ref="A1193" ca="1">_xlfn.IFS(
AND(SUMIFS(lease_table_interest_accruals, lease_table_dates, A1192)&gt;0, COUNTIFS($E$14:E1192, "Interest accrual", $A$14:A1192, A1192)=0),  A1192,
AND(SUMIFS(lease_table_payments, lease_table_dates, A1192)&gt;0, COUNTIFS($E$14:E1192, "Payment", $A$14:A1192, A1192)=0),  A1192,
AND(SUMIFS(rou_table_deprs, rou_table_dates, A1192)&gt;0, COUNTIFS($E$14:E1192, "Depreciation", $A$14:A1192, A1192)=0),  A1192,
TRUE,  IFERROR(INDEX(rou_table_dates,  MATCH(A1192, rou_table_dates)+1, ), "")
)</f>
        <v/>
      </c>
      <c r="B1193" s="1" t="str" cm="1">
        <f t="array" aca="1" ref="B1193" ca="1">_xlfn.IFS(
AND(E1193="Payment", A1193=$B$2), $AM$14,
E1193="Payment", $AM$15,
E1193="Interest accrual", $AM$18,
E1193="Depreciation", $AM$17,
TRUE, "")</f>
        <v/>
      </c>
      <c r="C1193" s="1" t="str" cm="1">
        <f t="array" aca="1" ref="C1193" ca="1">_xlfn.IFS(
E1193="Payment", $AM$19,
E1193="Interest accrual", $AM$15,
E1193="Depreciation", $AM$16,
TRUE, "")</f>
        <v/>
      </c>
      <c r="D1193" s="1" t="str" cm="1">
        <f t="array" aca="1" ref="D1193" ca="1">_xlfn.IFS(
E1193="Payment", _xlfn.XLOOKUP(A1193, lease_table_dates, lease_table_payments, 0, 0),
E1193="Interest accrual", _xlfn.XLOOKUP(A1193, lease_table_dates, lease_table_interest_accruals, 0, 0),
E1193="Depreciation", _xlfn.XLOOKUP(A1193, rou_table_dates, rou_table_deprs, 0, 0),
TRUE, ""
)</f>
        <v/>
      </c>
      <c r="E1193" s="7" t="str" cm="1">
        <f t="array" aca="1" ref="E1193" ca="1">_xlfn.IFS(
AND(SUMIFS(lease_table_interest_accruals, lease_table_dates, A1193)&gt;0, COUNTIFS($E$14:E1192, "Interest accrual", $A$14:A1192, A1193)=0), "Interest accrual",
AND(SUMIFS(lease_table_payments, lease_table_dates, A1193)&gt;0, COUNTIFS($E$14:E1192, "Payment", $A$14:A1192, A1193)=0), "Payment",
AND(SUMIFS(rou_table_deprs, rou_table_dates, A1193)&gt;0, COUNTIFS($E$14:E1192, "Depreciation", $A$14:A1192, A1193)=0), "Depreciation",
TRUE,  ""
)</f>
        <v/>
      </c>
      <c r="G1193" s="13" t="str" cm="1">
        <f t="array" aca="1" ref="G1193" ca="1">_xlfn.IFS(
AND($B$11="Hə", $B$3="İllik"), Z1193,
AND($B$11="Hə", $B$3="Aylıq"), AA1193,
$B$11="Yox", X1193)</f>
        <v/>
      </c>
      <c r="H1193" s="1" t="str" cm="1">
        <f t="array" aca="1" ref="H1193" ca="1">_xlfn.IFS( G1193="", "",
TRUE, ROUND( H1192+I1193-J1193, 2) )</f>
        <v/>
      </c>
      <c r="I1193" s="1" t="str" cm="1">
        <f t="array" aca="1" ref="I1193" ca="1">_xlfn.IFS(G1193="", "",
G1193=last_payment_date, (J1193-H1192),
 TRUE,  -  (H1192- H1192* (1+$B$6)^ (_xlfn.DAYS(G1193,G1192)/365) )
)</f>
        <v/>
      </c>
      <c r="J1193" s="1" t="str" cm="1">
        <f t="array" aca="1" ref="J1193" ca="1">_xlfn.IFS(G1193="", "",
TRUE, _xlfn.XLOOKUP(G1193,  payment_dates, payments,0,0)
)</f>
        <v/>
      </c>
      <c r="L1193" s="8" t="str" cm="1">
        <f t="array" aca="1" ref="L1193" ca="1">_xlfn.IFS(
AND($B$11="Hə", $B$3="İllik"), AC1193,
AND($B$11="Hə", $B$3="Aylıq"), AD1193,
$B$11="Yox", AB1193)</f>
        <v/>
      </c>
      <c r="M1193" s="1" t="str" cm="1">
        <f t="array" aca="1" ref="M1193" ca="1">_xlfn.IFS( L1193="", "",
(M1192-N1193)&lt;=0.5, 0,
TRUE,  M1192-N1193)</f>
        <v/>
      </c>
      <c r="N1193" s="7" t="str" cm="1">
        <f t="array" aca="1" ref="N1193" ca="1">_xlfn.IFS(
L1193="", "",
TRUE, MIN(M1192, ROUND($M$14/ (last_rou_date - $B$2) * (L1193-L1192), 2) )
)</f>
        <v/>
      </c>
      <c r="P1193" s="59" t="str">
        <f t="shared" ca="1" si="54"/>
        <v/>
      </c>
      <c r="Q1193" s="1" t="str" cm="1">
        <f t="array" aca="1" ref="Q1193" ca="1">_xlfn.IFS(P1193="","",
$B$11="Hə", _xlfn.XLOOKUP(DATE(P1193, 12, 31), rou_table_dates, rou_table_nbvs,0, 0),
TRUE,  MAX(0, ROUND($M$14 - $M$14/ (last_rou_date - $B$2) * (DATE(P1193,12,31) - $B$2), 2) )
)</f>
        <v/>
      </c>
      <c r="R1193" s="1" t="str" cm="1">
        <f t="array" aca="1" ref="R1193" ca="1">_xlfn.IFS(P1193="","",
$B$11="Hə", _xlfn.XLOOKUP(DATE(P1193, 12, 31), lease_table_dates, lease_table_balances,0, 0),
TRUE, IFERROR( XNPV($B$6, IF(payment_dates &gt;DATE(P1193, 12, 31), payments,  0),  IF(payment_dates &gt;DATE(P1193, 12, 31), payment_dates,  DATE(P1193, 12, 31))    ),0)
)</f>
        <v/>
      </c>
      <c r="S1193" s="1" t="str" cm="1">
        <f t="array" aca="1" ref="S1193" ca="1">_xlfn.IFS(P1193="","",
TRUE,  MIN( MIN(Q1192, $M$14), ROUND($M$14/ (last_rou_date - $B$2) * (DATE(P1193,12,31) - MAX($B$2, DATE(P1193-1, 12, 31))), 2) )
)</f>
        <v/>
      </c>
      <c r="T1193" s="7" t="str" cm="1">
        <f t="array" aca="1" ref="T1193" ca="1">_xlfn.IFS(P1193="", "",
ISTEXT(R1192), R1193- (H1193 - SUMIFS( lease_table_payments, lease_table_years, P1193) -$AG$14 ),
AND(ISNUMBER(R1192), R1193&lt;&gt;""),   R1193- (R1192 - SUMIFS( lease_table_payments, lease_table_years, P1193) )
)</f>
        <v/>
      </c>
      <c r="V1193" s="64">
        <f t="shared" si="56"/>
        <v>1180</v>
      </c>
      <c r="W1193" s="51" t="str" cm="1">
        <f t="array" ref="W1193">_xlfn.IFS(
OR(W1192=$B$4, W1192=""),"",
TRUE,W1192+1
)</f>
        <v/>
      </c>
      <c r="X1193" s="51" t="str" cm="1">
        <f t="array" ref="X1193">_xlfn.IFS(X1192="","",
W1193="", "",
AND($B$3="İllik"),DATE(YEAR(X1192)+1,MONTH(X1192),DAY(X1192) ),
AND($B$3="Aylıq", $AH$14="Not end"), EDATE(X1192,1),
AND($B$3="Aylıq", $AH$14="End"), EOMONTH(X1192,1)
)</f>
        <v/>
      </c>
      <c r="Y1193" s="51" t="str" cm="1">
        <f t="array" aca="1" ref="Y1193" ca="1">_xlfn.IFS(
AND($B$7="Dövrün əvvəlində", Y1192&lt;=last_rou_date), DATE(YEAR(Y1192)+1, 12, 31),
AND($B$7="Dövrün sonunda", Y1192&lt;=last_payment_date), DATE(YEAR(Y1192)+1, 12, 31),
TRUE, ""
)</f>
        <v/>
      </c>
      <c r="Z1193" s="75" t="str" cm="1">
        <f t="array" aca="1" ref="Z1193" ca="1">_xlfn.IFS(
AND($AN$14="Not year_end", Z1192&gt;last_payment_date), "",
AND($AN$14="Year_end", Z1192&gt;=last_payment_date), "",
AND($AN$14="Year_end"), DATE(YEAR(Z1192+1), 12, 31),
AND($AN$14="Not year_end", MONTH(Z1192)=12, DAY(Z1192)=31), DATE(YEAR(Z1191)+1, MONTH(Z1191), DAY(Z1191)),
AND($AN$14="Not year_end", OR(MONTH(Z1192)&lt;&gt;12, DAY(Z1192)&lt;&gt;31) ), DATE(YEAR(Z1192), 12, 31)
)</f>
        <v/>
      </c>
      <c r="AA1193" s="75" t="str" cm="1">
        <f t="array" aca="1" ref="AA1193" ca="1">_xlfn.IFS(AA1192="", "",
AND(AA1192=last_payment_date, OR(MONTH(AA1192)&lt;&gt;12, DAY(AA1192)&lt;&gt;31) ), DATE(YEAR(AA1192), 12, 31),
AND(MONTH(AA1192)=12, DAY(AA1192)=31, AA1192&gt;=last_payment_date), "",
AND(MONTH(AA1192)=12, DAY(AA1192)&lt;&gt;31),  EOMONTH(AA1192,0),
AND(MONTH(AA1192)=12, DAY(AA1192)=31, $AH$14="Not end"),  EDATE(AA1191,1),
AND($AH$14="Not end"), EDATE(AA1192, 1),
AND($AH$14="End"), EOMONTH(AA1192, 1)
)</f>
        <v/>
      </c>
      <c r="AB1193" s="75" t="str" cm="1">
        <f t="array" aca="1" ref="AB1193" ca="1">_xlfn.IFS(AB1192="","",
AND(AB1192=last_rou_date), "",
AND($B$3="İllik"),DATE(YEAR(AB1192)+1,MONTH(AB1192),DAY(AB1192) ),
AND($B$3="Aylıq", $AH$14="Not end"), EDATE(AB1192,1),
AND($B$3="Aylıq", $AH$14="End"), EOMONTH(AB1192,1)
)</f>
        <v/>
      </c>
      <c r="AC1193" s="75" t="str" cm="1">
        <f t="array" aca="1" ref="AC1193" ca="1">_xlfn.IFS(
AND($AN$14="Not year_end", AC1192&gt;last_rou_date), "",
AND($AN$14="Year_end", AC1192&gt;=last_rou_date), "",
AND($AN$14="Year_end"), DATE(YEAR(AC1192+1), 12, 31),
AND($AN$14="Not year_end", MONTH(AC1192)=12, DAY(AC1192)=31), DATE(YEAR(AC1191)+1, MONTH(AC1191), DAY(AC1191)),
AND($AN$14="Not year_end", OR(MONTH(AC1192)&lt;&gt;12, DAY(AC1192)&lt;&gt;31) ), DATE(YEAR(AC1192), 12, 31)
)</f>
        <v/>
      </c>
      <c r="AD1193" s="75" t="str" cm="1">
        <f t="array" aca="1" ref="AD1193" ca="1">_xlfn.IFS(AD1192="", "",
AND(AD1192=last_rou_date, OR(MONTH(AD1192)&lt;&gt;12, DAY(AD1192)&lt;&gt;31) ), DATE(YEAR(AD1192), 12, 31),
AND(MONTH(AD1192)=12, DAY(AD1192)=31, AD1192&gt;=last_rou_date), "",
AND(MONTH(AD1192)=12, DAY(AD1192)&lt;&gt;31),  EOMONTH(AD1192,0),
AND(MONTH(AD1192)=12, DAY(AD1192)=31, $AH$14="Not end"),  EDATE(AD1191,1),
AND($AH$14="Not end"), EDATE(AD1192, 1),
AND($AH$14="End"), EOMONTH(AD1192, 1)
)</f>
        <v/>
      </c>
      <c r="AE1193" s="51" t="str" cm="1">
        <f t="array" ref="AE1193">_xlfn.IFS(W1193="", "",
AND(W1193&gt;0, W1193&lt;=$B$4, $C$2="İllik artım, faiz olaraq", $D$2&gt;0, $B$3="İllik"), $B$5*((1+$D$2)^(W1193-1)),
AND(W1193&gt;0, W1193&lt;=$B$4, $C$2="İllik artım, faiz olaraq", $D$2&gt;0, $B$3="Aylıq"), $B$5*((1+$D$2)^ROUNDDOWN((W1193-1)/12,0)),
AND(W1193=1, $C$2="Aşağıdakı kimi dəyişir", ), $B$5,
AND(W1193&gt;1, W1193&lt;=$B$4, $C$2="Aşağıdakı kimi dəyişir"), IFERROR(VLOOKUP(W1193, $C$4:$D$7, 2, FALSE), AE1192),
AND(W1193&gt;0, W1193&lt;=$B$4), $B$5,
TRUE,0 )</f>
        <v/>
      </c>
      <c r="AF1193" s="51" t="str">
        <f t="shared" ca="1" si="55"/>
        <v/>
      </c>
    </row>
    <row r="1194" spans="1:32" x14ac:dyDescent="0.4">
      <c r="A1194" s="13" t="str" cm="1">
        <f t="array" aca="1" ref="A1194" ca="1">_xlfn.IFS(
AND(SUMIFS(lease_table_interest_accruals, lease_table_dates, A1193)&gt;0, COUNTIFS($E$14:E1193, "Interest accrual", $A$14:A1193, A1193)=0),  A1193,
AND(SUMIFS(lease_table_payments, lease_table_dates, A1193)&gt;0, COUNTIFS($E$14:E1193, "Payment", $A$14:A1193, A1193)=0),  A1193,
AND(SUMIFS(rou_table_deprs, rou_table_dates, A1193)&gt;0, COUNTIFS($E$14:E1193, "Depreciation", $A$14:A1193, A1193)=0),  A1193,
TRUE,  IFERROR(INDEX(rou_table_dates,  MATCH(A1193, rou_table_dates)+1, ), "")
)</f>
        <v/>
      </c>
      <c r="B1194" s="1" t="str" cm="1">
        <f t="array" aca="1" ref="B1194" ca="1">_xlfn.IFS(
AND(E1194="Payment", A1194=$B$2), $AM$14,
E1194="Payment", $AM$15,
E1194="Interest accrual", $AM$18,
E1194="Depreciation", $AM$17,
TRUE, "")</f>
        <v/>
      </c>
      <c r="C1194" s="1" t="str" cm="1">
        <f t="array" aca="1" ref="C1194" ca="1">_xlfn.IFS(
E1194="Payment", $AM$19,
E1194="Interest accrual", $AM$15,
E1194="Depreciation", $AM$16,
TRUE, "")</f>
        <v/>
      </c>
      <c r="D1194" s="1" t="str" cm="1">
        <f t="array" aca="1" ref="D1194" ca="1">_xlfn.IFS(
E1194="Payment", _xlfn.XLOOKUP(A1194, lease_table_dates, lease_table_payments, 0, 0),
E1194="Interest accrual", _xlfn.XLOOKUP(A1194, lease_table_dates, lease_table_interest_accruals, 0, 0),
E1194="Depreciation", _xlfn.XLOOKUP(A1194, rou_table_dates, rou_table_deprs, 0, 0),
TRUE, ""
)</f>
        <v/>
      </c>
      <c r="E1194" s="7" t="str" cm="1">
        <f t="array" aca="1" ref="E1194" ca="1">_xlfn.IFS(
AND(SUMIFS(lease_table_interest_accruals, lease_table_dates, A1194)&gt;0, COUNTIFS($E$14:E1193, "Interest accrual", $A$14:A1193, A1194)=0), "Interest accrual",
AND(SUMIFS(lease_table_payments, lease_table_dates, A1194)&gt;0, COUNTIFS($E$14:E1193, "Payment", $A$14:A1193, A1194)=0), "Payment",
AND(SUMIFS(rou_table_deprs, rou_table_dates, A1194)&gt;0, COUNTIFS($E$14:E1193, "Depreciation", $A$14:A1193, A1194)=0), "Depreciation",
TRUE,  ""
)</f>
        <v/>
      </c>
      <c r="G1194" s="13" t="str" cm="1">
        <f t="array" aca="1" ref="G1194" ca="1">_xlfn.IFS(
AND($B$11="Hə", $B$3="İllik"), Z1194,
AND($B$11="Hə", $B$3="Aylıq"), AA1194,
$B$11="Yox", X1194)</f>
        <v/>
      </c>
      <c r="H1194" s="1" t="str" cm="1">
        <f t="array" aca="1" ref="H1194" ca="1">_xlfn.IFS( G1194="", "",
TRUE, ROUND( H1193+I1194-J1194, 2) )</f>
        <v/>
      </c>
      <c r="I1194" s="1" t="str" cm="1">
        <f t="array" aca="1" ref="I1194" ca="1">_xlfn.IFS(G1194="", "",
G1194=last_payment_date, (J1194-H1193),
 TRUE,  -  (H1193- H1193* (1+$B$6)^ (_xlfn.DAYS(G1194,G1193)/365) )
)</f>
        <v/>
      </c>
      <c r="J1194" s="1" t="str" cm="1">
        <f t="array" aca="1" ref="J1194" ca="1">_xlfn.IFS(G1194="", "",
TRUE, _xlfn.XLOOKUP(G1194,  payment_dates, payments,0,0)
)</f>
        <v/>
      </c>
      <c r="L1194" s="8" t="str" cm="1">
        <f t="array" aca="1" ref="L1194" ca="1">_xlfn.IFS(
AND($B$11="Hə", $B$3="İllik"), AC1194,
AND($B$11="Hə", $B$3="Aylıq"), AD1194,
$B$11="Yox", AB1194)</f>
        <v/>
      </c>
      <c r="M1194" s="1" t="str" cm="1">
        <f t="array" aca="1" ref="M1194" ca="1">_xlfn.IFS( L1194="", "",
(M1193-N1194)&lt;=0.5, 0,
TRUE,  M1193-N1194)</f>
        <v/>
      </c>
      <c r="N1194" s="7" t="str" cm="1">
        <f t="array" aca="1" ref="N1194" ca="1">_xlfn.IFS(
L1194="", "",
TRUE, MIN(M1193, ROUND($M$14/ (last_rou_date - $B$2) * (L1194-L1193), 2) )
)</f>
        <v/>
      </c>
      <c r="P1194" s="59" t="str">
        <f t="shared" ca="1" si="54"/>
        <v/>
      </c>
      <c r="Q1194" s="1" t="str" cm="1">
        <f t="array" aca="1" ref="Q1194" ca="1">_xlfn.IFS(P1194="","",
$B$11="Hə", _xlfn.XLOOKUP(DATE(P1194, 12, 31), rou_table_dates, rou_table_nbvs,0, 0),
TRUE,  MAX(0, ROUND($M$14 - $M$14/ (last_rou_date - $B$2) * (DATE(P1194,12,31) - $B$2), 2) )
)</f>
        <v/>
      </c>
      <c r="R1194" s="1" t="str" cm="1">
        <f t="array" aca="1" ref="R1194" ca="1">_xlfn.IFS(P1194="","",
$B$11="Hə", _xlfn.XLOOKUP(DATE(P1194, 12, 31), lease_table_dates, lease_table_balances,0, 0),
TRUE, IFERROR( XNPV($B$6, IF(payment_dates &gt;DATE(P1194, 12, 31), payments,  0),  IF(payment_dates &gt;DATE(P1194, 12, 31), payment_dates,  DATE(P1194, 12, 31))    ),0)
)</f>
        <v/>
      </c>
      <c r="S1194" s="1" t="str" cm="1">
        <f t="array" aca="1" ref="S1194" ca="1">_xlfn.IFS(P1194="","",
TRUE,  MIN( MIN(Q1193, $M$14), ROUND($M$14/ (last_rou_date - $B$2) * (DATE(P1194,12,31) - MAX($B$2, DATE(P1194-1, 12, 31))), 2) )
)</f>
        <v/>
      </c>
      <c r="T1194" s="7" t="str" cm="1">
        <f t="array" aca="1" ref="T1194" ca="1">_xlfn.IFS(P1194="", "",
ISTEXT(R1193), R1194- (H1194 - SUMIFS( lease_table_payments, lease_table_years, P1194) -$AG$14 ),
AND(ISNUMBER(R1193), R1194&lt;&gt;""),   R1194- (R1193 - SUMIFS( lease_table_payments, lease_table_years, P1194) )
)</f>
        <v/>
      </c>
      <c r="V1194" s="64">
        <f t="shared" si="56"/>
        <v>1181</v>
      </c>
      <c r="W1194" s="51" t="str" cm="1">
        <f t="array" ref="W1194">_xlfn.IFS(
OR(W1193=$B$4, W1193=""),"",
TRUE,W1193+1
)</f>
        <v/>
      </c>
      <c r="X1194" s="51" t="str" cm="1">
        <f t="array" ref="X1194">_xlfn.IFS(X1193="","",
W1194="", "",
AND($B$3="İllik"),DATE(YEAR(X1193)+1,MONTH(X1193),DAY(X1193) ),
AND($B$3="Aylıq", $AH$14="Not end"), EDATE(X1193,1),
AND($B$3="Aylıq", $AH$14="End"), EOMONTH(X1193,1)
)</f>
        <v/>
      </c>
      <c r="Y1194" s="51" t="str" cm="1">
        <f t="array" aca="1" ref="Y1194" ca="1">_xlfn.IFS(
AND($B$7="Dövrün əvvəlində", Y1193&lt;=last_rou_date), DATE(YEAR(Y1193)+1, 12, 31),
AND($B$7="Dövrün sonunda", Y1193&lt;=last_payment_date), DATE(YEAR(Y1193)+1, 12, 31),
TRUE, ""
)</f>
        <v/>
      </c>
      <c r="Z1194" s="75" t="str" cm="1">
        <f t="array" aca="1" ref="Z1194" ca="1">_xlfn.IFS(
AND($AN$14="Not year_end", Z1193&gt;last_payment_date), "",
AND($AN$14="Year_end", Z1193&gt;=last_payment_date), "",
AND($AN$14="Year_end"), DATE(YEAR(Z1193+1), 12, 31),
AND($AN$14="Not year_end", MONTH(Z1193)=12, DAY(Z1193)=31), DATE(YEAR(Z1192)+1, MONTH(Z1192), DAY(Z1192)),
AND($AN$14="Not year_end", OR(MONTH(Z1193)&lt;&gt;12, DAY(Z1193)&lt;&gt;31) ), DATE(YEAR(Z1193), 12, 31)
)</f>
        <v/>
      </c>
      <c r="AA1194" s="75" t="str" cm="1">
        <f t="array" aca="1" ref="AA1194" ca="1">_xlfn.IFS(AA1193="", "",
AND(AA1193=last_payment_date, OR(MONTH(AA1193)&lt;&gt;12, DAY(AA1193)&lt;&gt;31) ), DATE(YEAR(AA1193), 12, 31),
AND(MONTH(AA1193)=12, DAY(AA1193)=31, AA1193&gt;=last_payment_date), "",
AND(MONTH(AA1193)=12, DAY(AA1193)&lt;&gt;31),  EOMONTH(AA1193,0),
AND(MONTH(AA1193)=12, DAY(AA1193)=31, $AH$14="Not end"),  EDATE(AA1192,1),
AND($AH$14="Not end"), EDATE(AA1193, 1),
AND($AH$14="End"), EOMONTH(AA1193, 1)
)</f>
        <v/>
      </c>
      <c r="AB1194" s="75" t="str" cm="1">
        <f t="array" aca="1" ref="AB1194" ca="1">_xlfn.IFS(AB1193="","",
AND(AB1193=last_rou_date), "",
AND($B$3="İllik"),DATE(YEAR(AB1193)+1,MONTH(AB1193),DAY(AB1193) ),
AND($B$3="Aylıq", $AH$14="Not end"), EDATE(AB1193,1),
AND($B$3="Aylıq", $AH$14="End"), EOMONTH(AB1193,1)
)</f>
        <v/>
      </c>
      <c r="AC1194" s="75" t="str" cm="1">
        <f t="array" aca="1" ref="AC1194" ca="1">_xlfn.IFS(
AND($AN$14="Not year_end", AC1193&gt;last_rou_date), "",
AND($AN$14="Year_end", AC1193&gt;=last_rou_date), "",
AND($AN$14="Year_end"), DATE(YEAR(AC1193+1), 12, 31),
AND($AN$14="Not year_end", MONTH(AC1193)=12, DAY(AC1193)=31), DATE(YEAR(AC1192)+1, MONTH(AC1192), DAY(AC1192)),
AND($AN$14="Not year_end", OR(MONTH(AC1193)&lt;&gt;12, DAY(AC1193)&lt;&gt;31) ), DATE(YEAR(AC1193), 12, 31)
)</f>
        <v/>
      </c>
      <c r="AD1194" s="75" t="str" cm="1">
        <f t="array" aca="1" ref="AD1194" ca="1">_xlfn.IFS(AD1193="", "",
AND(AD1193=last_rou_date, OR(MONTH(AD1193)&lt;&gt;12, DAY(AD1193)&lt;&gt;31) ), DATE(YEAR(AD1193), 12, 31),
AND(MONTH(AD1193)=12, DAY(AD1193)=31, AD1193&gt;=last_rou_date), "",
AND(MONTH(AD1193)=12, DAY(AD1193)&lt;&gt;31),  EOMONTH(AD1193,0),
AND(MONTH(AD1193)=12, DAY(AD1193)=31, $AH$14="Not end"),  EDATE(AD1192,1),
AND($AH$14="Not end"), EDATE(AD1193, 1),
AND($AH$14="End"), EOMONTH(AD1193, 1)
)</f>
        <v/>
      </c>
      <c r="AE1194" s="51" t="str" cm="1">
        <f t="array" ref="AE1194">_xlfn.IFS(W1194="", "",
AND(W1194&gt;0, W1194&lt;=$B$4, $C$2="İllik artım, faiz olaraq", $D$2&gt;0, $B$3="İllik"), $B$5*((1+$D$2)^(W1194-1)),
AND(W1194&gt;0, W1194&lt;=$B$4, $C$2="İllik artım, faiz olaraq", $D$2&gt;0, $B$3="Aylıq"), $B$5*((1+$D$2)^ROUNDDOWN((W1194-1)/12,0)),
AND(W1194=1, $C$2="Aşağıdakı kimi dəyişir", ), $B$5,
AND(W1194&gt;1, W1194&lt;=$B$4, $C$2="Aşağıdakı kimi dəyişir"), IFERROR(VLOOKUP(W1194, $C$4:$D$7, 2, FALSE), AE1193),
AND(W1194&gt;0, W1194&lt;=$B$4), $B$5,
TRUE,0 )</f>
        <v/>
      </c>
      <c r="AF1194" s="51" t="str">
        <f t="shared" ca="1" si="55"/>
        <v/>
      </c>
    </row>
    <row r="1195" spans="1:32" x14ac:dyDescent="0.4">
      <c r="A1195" s="13" t="str" cm="1">
        <f t="array" aca="1" ref="A1195" ca="1">_xlfn.IFS(
AND(SUMIFS(lease_table_interest_accruals, lease_table_dates, A1194)&gt;0, COUNTIFS($E$14:E1194, "Interest accrual", $A$14:A1194, A1194)=0),  A1194,
AND(SUMIFS(lease_table_payments, lease_table_dates, A1194)&gt;0, COUNTIFS($E$14:E1194, "Payment", $A$14:A1194, A1194)=0),  A1194,
AND(SUMIFS(rou_table_deprs, rou_table_dates, A1194)&gt;0, COUNTIFS($E$14:E1194, "Depreciation", $A$14:A1194, A1194)=0),  A1194,
TRUE,  IFERROR(INDEX(rou_table_dates,  MATCH(A1194, rou_table_dates)+1, ), "")
)</f>
        <v/>
      </c>
      <c r="B1195" s="1" t="str" cm="1">
        <f t="array" aca="1" ref="B1195" ca="1">_xlfn.IFS(
AND(E1195="Payment", A1195=$B$2), $AM$14,
E1195="Payment", $AM$15,
E1195="Interest accrual", $AM$18,
E1195="Depreciation", $AM$17,
TRUE, "")</f>
        <v/>
      </c>
      <c r="C1195" s="1" t="str" cm="1">
        <f t="array" aca="1" ref="C1195" ca="1">_xlfn.IFS(
E1195="Payment", $AM$19,
E1195="Interest accrual", $AM$15,
E1195="Depreciation", $AM$16,
TRUE, "")</f>
        <v/>
      </c>
      <c r="D1195" s="1" t="str" cm="1">
        <f t="array" aca="1" ref="D1195" ca="1">_xlfn.IFS(
E1195="Payment", _xlfn.XLOOKUP(A1195, lease_table_dates, lease_table_payments, 0, 0),
E1195="Interest accrual", _xlfn.XLOOKUP(A1195, lease_table_dates, lease_table_interest_accruals, 0, 0),
E1195="Depreciation", _xlfn.XLOOKUP(A1195, rou_table_dates, rou_table_deprs, 0, 0),
TRUE, ""
)</f>
        <v/>
      </c>
      <c r="E1195" s="7" t="str" cm="1">
        <f t="array" aca="1" ref="E1195" ca="1">_xlfn.IFS(
AND(SUMIFS(lease_table_interest_accruals, lease_table_dates, A1195)&gt;0, COUNTIFS($E$14:E1194, "Interest accrual", $A$14:A1194, A1195)=0), "Interest accrual",
AND(SUMIFS(lease_table_payments, lease_table_dates, A1195)&gt;0, COUNTIFS($E$14:E1194, "Payment", $A$14:A1194, A1195)=0), "Payment",
AND(SUMIFS(rou_table_deprs, rou_table_dates, A1195)&gt;0, COUNTIFS($E$14:E1194, "Depreciation", $A$14:A1194, A1195)=0), "Depreciation",
TRUE,  ""
)</f>
        <v/>
      </c>
      <c r="G1195" s="13" t="str" cm="1">
        <f t="array" aca="1" ref="G1195" ca="1">_xlfn.IFS(
AND($B$11="Hə", $B$3="İllik"), Z1195,
AND($B$11="Hə", $B$3="Aylıq"), AA1195,
$B$11="Yox", X1195)</f>
        <v/>
      </c>
      <c r="H1195" s="1" t="str" cm="1">
        <f t="array" aca="1" ref="H1195" ca="1">_xlfn.IFS( G1195="", "",
TRUE, ROUND( H1194+I1195-J1195, 2) )</f>
        <v/>
      </c>
      <c r="I1195" s="1" t="str" cm="1">
        <f t="array" aca="1" ref="I1195" ca="1">_xlfn.IFS(G1195="", "",
G1195=last_payment_date, (J1195-H1194),
 TRUE,  -  (H1194- H1194* (1+$B$6)^ (_xlfn.DAYS(G1195,G1194)/365) )
)</f>
        <v/>
      </c>
      <c r="J1195" s="1" t="str" cm="1">
        <f t="array" aca="1" ref="J1195" ca="1">_xlfn.IFS(G1195="", "",
TRUE, _xlfn.XLOOKUP(G1195,  payment_dates, payments,0,0)
)</f>
        <v/>
      </c>
      <c r="L1195" s="8" t="str" cm="1">
        <f t="array" aca="1" ref="L1195" ca="1">_xlfn.IFS(
AND($B$11="Hə", $B$3="İllik"), AC1195,
AND($B$11="Hə", $B$3="Aylıq"), AD1195,
$B$11="Yox", AB1195)</f>
        <v/>
      </c>
      <c r="M1195" s="1" t="str" cm="1">
        <f t="array" aca="1" ref="M1195" ca="1">_xlfn.IFS( L1195="", "",
(M1194-N1195)&lt;=0.5, 0,
TRUE,  M1194-N1195)</f>
        <v/>
      </c>
      <c r="N1195" s="7" t="str" cm="1">
        <f t="array" aca="1" ref="N1195" ca="1">_xlfn.IFS(
L1195="", "",
TRUE, MIN(M1194, ROUND($M$14/ (last_rou_date - $B$2) * (L1195-L1194), 2) )
)</f>
        <v/>
      </c>
      <c r="P1195" s="59" t="str">
        <f t="shared" ca="1" si="54"/>
        <v/>
      </c>
      <c r="Q1195" s="1" t="str" cm="1">
        <f t="array" aca="1" ref="Q1195" ca="1">_xlfn.IFS(P1195="","",
$B$11="Hə", _xlfn.XLOOKUP(DATE(P1195, 12, 31), rou_table_dates, rou_table_nbvs,0, 0),
TRUE,  MAX(0, ROUND($M$14 - $M$14/ (last_rou_date - $B$2) * (DATE(P1195,12,31) - $B$2), 2) )
)</f>
        <v/>
      </c>
      <c r="R1195" s="1" t="str" cm="1">
        <f t="array" aca="1" ref="R1195" ca="1">_xlfn.IFS(P1195="","",
$B$11="Hə", _xlfn.XLOOKUP(DATE(P1195, 12, 31), lease_table_dates, lease_table_balances,0, 0),
TRUE, IFERROR( XNPV($B$6, IF(payment_dates &gt;DATE(P1195, 12, 31), payments,  0),  IF(payment_dates &gt;DATE(P1195, 12, 31), payment_dates,  DATE(P1195, 12, 31))    ),0)
)</f>
        <v/>
      </c>
      <c r="S1195" s="1" t="str" cm="1">
        <f t="array" aca="1" ref="S1195" ca="1">_xlfn.IFS(P1195="","",
TRUE,  MIN( MIN(Q1194, $M$14), ROUND($M$14/ (last_rou_date - $B$2) * (DATE(P1195,12,31) - MAX($B$2, DATE(P1195-1, 12, 31))), 2) )
)</f>
        <v/>
      </c>
      <c r="T1195" s="7" t="str" cm="1">
        <f t="array" aca="1" ref="T1195" ca="1">_xlfn.IFS(P1195="", "",
ISTEXT(R1194), R1195- (H1195 - SUMIFS( lease_table_payments, lease_table_years, P1195) -$AG$14 ),
AND(ISNUMBER(R1194), R1195&lt;&gt;""),   R1195- (R1194 - SUMIFS( lease_table_payments, lease_table_years, P1195) )
)</f>
        <v/>
      </c>
      <c r="V1195" s="64">
        <f t="shared" si="56"/>
        <v>1182</v>
      </c>
      <c r="W1195" s="51" t="str" cm="1">
        <f t="array" ref="W1195">_xlfn.IFS(
OR(W1194=$B$4, W1194=""),"",
TRUE,W1194+1
)</f>
        <v/>
      </c>
      <c r="X1195" s="51" t="str" cm="1">
        <f t="array" ref="X1195">_xlfn.IFS(X1194="","",
W1195="", "",
AND($B$3="İllik"),DATE(YEAR(X1194)+1,MONTH(X1194),DAY(X1194) ),
AND($B$3="Aylıq", $AH$14="Not end"), EDATE(X1194,1),
AND($B$3="Aylıq", $AH$14="End"), EOMONTH(X1194,1)
)</f>
        <v/>
      </c>
      <c r="Y1195" s="51" t="str" cm="1">
        <f t="array" aca="1" ref="Y1195" ca="1">_xlfn.IFS(
AND($B$7="Dövrün əvvəlində", Y1194&lt;=last_rou_date), DATE(YEAR(Y1194)+1, 12, 31),
AND($B$7="Dövrün sonunda", Y1194&lt;=last_payment_date), DATE(YEAR(Y1194)+1, 12, 31),
TRUE, ""
)</f>
        <v/>
      </c>
      <c r="Z1195" s="75" t="str" cm="1">
        <f t="array" aca="1" ref="Z1195" ca="1">_xlfn.IFS(
AND($AN$14="Not year_end", Z1194&gt;last_payment_date), "",
AND($AN$14="Year_end", Z1194&gt;=last_payment_date), "",
AND($AN$14="Year_end"), DATE(YEAR(Z1194+1), 12, 31),
AND($AN$14="Not year_end", MONTH(Z1194)=12, DAY(Z1194)=31), DATE(YEAR(Z1193)+1, MONTH(Z1193), DAY(Z1193)),
AND($AN$14="Not year_end", OR(MONTH(Z1194)&lt;&gt;12, DAY(Z1194)&lt;&gt;31) ), DATE(YEAR(Z1194), 12, 31)
)</f>
        <v/>
      </c>
      <c r="AA1195" s="75" t="str" cm="1">
        <f t="array" aca="1" ref="AA1195" ca="1">_xlfn.IFS(AA1194="", "",
AND(AA1194=last_payment_date, OR(MONTH(AA1194)&lt;&gt;12, DAY(AA1194)&lt;&gt;31) ), DATE(YEAR(AA1194), 12, 31),
AND(MONTH(AA1194)=12, DAY(AA1194)=31, AA1194&gt;=last_payment_date), "",
AND(MONTH(AA1194)=12, DAY(AA1194)&lt;&gt;31),  EOMONTH(AA1194,0),
AND(MONTH(AA1194)=12, DAY(AA1194)=31, $AH$14="Not end"),  EDATE(AA1193,1),
AND($AH$14="Not end"), EDATE(AA1194, 1),
AND($AH$14="End"), EOMONTH(AA1194, 1)
)</f>
        <v/>
      </c>
      <c r="AB1195" s="75" t="str" cm="1">
        <f t="array" aca="1" ref="AB1195" ca="1">_xlfn.IFS(AB1194="","",
AND(AB1194=last_rou_date), "",
AND($B$3="İllik"),DATE(YEAR(AB1194)+1,MONTH(AB1194),DAY(AB1194) ),
AND($B$3="Aylıq", $AH$14="Not end"), EDATE(AB1194,1),
AND($B$3="Aylıq", $AH$14="End"), EOMONTH(AB1194,1)
)</f>
        <v/>
      </c>
      <c r="AC1195" s="75" t="str" cm="1">
        <f t="array" aca="1" ref="AC1195" ca="1">_xlfn.IFS(
AND($AN$14="Not year_end", AC1194&gt;last_rou_date), "",
AND($AN$14="Year_end", AC1194&gt;=last_rou_date), "",
AND($AN$14="Year_end"), DATE(YEAR(AC1194+1), 12, 31),
AND($AN$14="Not year_end", MONTH(AC1194)=12, DAY(AC1194)=31), DATE(YEAR(AC1193)+1, MONTH(AC1193), DAY(AC1193)),
AND($AN$14="Not year_end", OR(MONTH(AC1194)&lt;&gt;12, DAY(AC1194)&lt;&gt;31) ), DATE(YEAR(AC1194), 12, 31)
)</f>
        <v/>
      </c>
      <c r="AD1195" s="75" t="str" cm="1">
        <f t="array" aca="1" ref="AD1195" ca="1">_xlfn.IFS(AD1194="", "",
AND(AD1194=last_rou_date, OR(MONTH(AD1194)&lt;&gt;12, DAY(AD1194)&lt;&gt;31) ), DATE(YEAR(AD1194), 12, 31),
AND(MONTH(AD1194)=12, DAY(AD1194)=31, AD1194&gt;=last_rou_date), "",
AND(MONTH(AD1194)=12, DAY(AD1194)&lt;&gt;31),  EOMONTH(AD1194,0),
AND(MONTH(AD1194)=12, DAY(AD1194)=31, $AH$14="Not end"),  EDATE(AD1193,1),
AND($AH$14="Not end"), EDATE(AD1194, 1),
AND($AH$14="End"), EOMONTH(AD1194, 1)
)</f>
        <v/>
      </c>
      <c r="AE1195" s="51" t="str" cm="1">
        <f t="array" ref="AE1195">_xlfn.IFS(W1195="", "",
AND(W1195&gt;0, W1195&lt;=$B$4, $C$2="İllik artım, faiz olaraq", $D$2&gt;0, $B$3="İllik"), $B$5*((1+$D$2)^(W1195-1)),
AND(W1195&gt;0, W1195&lt;=$B$4, $C$2="İllik artım, faiz olaraq", $D$2&gt;0, $B$3="Aylıq"), $B$5*((1+$D$2)^ROUNDDOWN((W1195-1)/12,0)),
AND(W1195=1, $C$2="Aşağıdakı kimi dəyişir", ), $B$5,
AND(W1195&gt;1, W1195&lt;=$B$4, $C$2="Aşağıdakı kimi dəyişir"), IFERROR(VLOOKUP(W1195, $C$4:$D$7, 2, FALSE), AE1194),
AND(W1195&gt;0, W1195&lt;=$B$4), $B$5,
TRUE,0 )</f>
        <v/>
      </c>
      <c r="AF1195" s="51" t="str">
        <f t="shared" ca="1" si="55"/>
        <v/>
      </c>
    </row>
    <row r="1196" spans="1:32" x14ac:dyDescent="0.4">
      <c r="A1196" s="13" t="str" cm="1">
        <f t="array" aca="1" ref="A1196" ca="1">_xlfn.IFS(
AND(SUMIFS(lease_table_interest_accruals, lease_table_dates, A1195)&gt;0, COUNTIFS($E$14:E1195, "Interest accrual", $A$14:A1195, A1195)=0),  A1195,
AND(SUMIFS(lease_table_payments, lease_table_dates, A1195)&gt;0, COUNTIFS($E$14:E1195, "Payment", $A$14:A1195, A1195)=0),  A1195,
AND(SUMIFS(rou_table_deprs, rou_table_dates, A1195)&gt;0, COUNTIFS($E$14:E1195, "Depreciation", $A$14:A1195, A1195)=0),  A1195,
TRUE,  IFERROR(INDEX(rou_table_dates,  MATCH(A1195, rou_table_dates)+1, ), "")
)</f>
        <v/>
      </c>
      <c r="B1196" s="1" t="str" cm="1">
        <f t="array" aca="1" ref="B1196" ca="1">_xlfn.IFS(
AND(E1196="Payment", A1196=$B$2), $AM$14,
E1196="Payment", $AM$15,
E1196="Interest accrual", $AM$18,
E1196="Depreciation", $AM$17,
TRUE, "")</f>
        <v/>
      </c>
      <c r="C1196" s="1" t="str" cm="1">
        <f t="array" aca="1" ref="C1196" ca="1">_xlfn.IFS(
E1196="Payment", $AM$19,
E1196="Interest accrual", $AM$15,
E1196="Depreciation", $AM$16,
TRUE, "")</f>
        <v/>
      </c>
      <c r="D1196" s="1" t="str" cm="1">
        <f t="array" aca="1" ref="D1196" ca="1">_xlfn.IFS(
E1196="Payment", _xlfn.XLOOKUP(A1196, lease_table_dates, lease_table_payments, 0, 0),
E1196="Interest accrual", _xlfn.XLOOKUP(A1196, lease_table_dates, lease_table_interest_accruals, 0, 0),
E1196="Depreciation", _xlfn.XLOOKUP(A1196, rou_table_dates, rou_table_deprs, 0, 0),
TRUE, ""
)</f>
        <v/>
      </c>
      <c r="E1196" s="7" t="str" cm="1">
        <f t="array" aca="1" ref="E1196" ca="1">_xlfn.IFS(
AND(SUMIFS(lease_table_interest_accruals, lease_table_dates, A1196)&gt;0, COUNTIFS($E$14:E1195, "Interest accrual", $A$14:A1195, A1196)=0), "Interest accrual",
AND(SUMIFS(lease_table_payments, lease_table_dates, A1196)&gt;0, COUNTIFS($E$14:E1195, "Payment", $A$14:A1195, A1196)=0), "Payment",
AND(SUMIFS(rou_table_deprs, rou_table_dates, A1196)&gt;0, COUNTIFS($E$14:E1195, "Depreciation", $A$14:A1195, A1196)=0), "Depreciation",
TRUE,  ""
)</f>
        <v/>
      </c>
      <c r="G1196" s="13" t="str" cm="1">
        <f t="array" aca="1" ref="G1196" ca="1">_xlfn.IFS(
AND($B$11="Hə", $B$3="İllik"), Z1196,
AND($B$11="Hə", $B$3="Aylıq"), AA1196,
$B$11="Yox", X1196)</f>
        <v/>
      </c>
      <c r="H1196" s="1" t="str" cm="1">
        <f t="array" aca="1" ref="H1196" ca="1">_xlfn.IFS( G1196="", "",
TRUE, ROUND( H1195+I1196-J1196, 2) )</f>
        <v/>
      </c>
      <c r="I1196" s="1" t="str" cm="1">
        <f t="array" aca="1" ref="I1196" ca="1">_xlfn.IFS(G1196="", "",
G1196=last_payment_date, (J1196-H1195),
 TRUE,  -  (H1195- H1195* (1+$B$6)^ (_xlfn.DAYS(G1196,G1195)/365) )
)</f>
        <v/>
      </c>
      <c r="J1196" s="1" t="str" cm="1">
        <f t="array" aca="1" ref="J1196" ca="1">_xlfn.IFS(G1196="", "",
TRUE, _xlfn.XLOOKUP(G1196,  payment_dates, payments,0,0)
)</f>
        <v/>
      </c>
      <c r="L1196" s="8" t="str" cm="1">
        <f t="array" aca="1" ref="L1196" ca="1">_xlfn.IFS(
AND($B$11="Hə", $B$3="İllik"), AC1196,
AND($B$11="Hə", $B$3="Aylıq"), AD1196,
$B$11="Yox", AB1196)</f>
        <v/>
      </c>
      <c r="M1196" s="1" t="str" cm="1">
        <f t="array" aca="1" ref="M1196" ca="1">_xlfn.IFS( L1196="", "",
(M1195-N1196)&lt;=0.5, 0,
TRUE,  M1195-N1196)</f>
        <v/>
      </c>
      <c r="N1196" s="7" t="str" cm="1">
        <f t="array" aca="1" ref="N1196" ca="1">_xlfn.IFS(
L1196="", "",
TRUE, MIN(M1195, ROUND($M$14/ (last_rou_date - $B$2) * (L1196-L1195), 2) )
)</f>
        <v/>
      </c>
      <c r="P1196" s="59" t="str">
        <f t="shared" ca="1" si="54"/>
        <v/>
      </c>
      <c r="Q1196" s="1" t="str" cm="1">
        <f t="array" aca="1" ref="Q1196" ca="1">_xlfn.IFS(P1196="","",
$B$11="Hə", _xlfn.XLOOKUP(DATE(P1196, 12, 31), rou_table_dates, rou_table_nbvs,0, 0),
TRUE,  MAX(0, ROUND($M$14 - $M$14/ (last_rou_date - $B$2) * (DATE(P1196,12,31) - $B$2), 2) )
)</f>
        <v/>
      </c>
      <c r="R1196" s="1" t="str" cm="1">
        <f t="array" aca="1" ref="R1196" ca="1">_xlfn.IFS(P1196="","",
$B$11="Hə", _xlfn.XLOOKUP(DATE(P1196, 12, 31), lease_table_dates, lease_table_balances,0, 0),
TRUE, IFERROR( XNPV($B$6, IF(payment_dates &gt;DATE(P1196, 12, 31), payments,  0),  IF(payment_dates &gt;DATE(P1196, 12, 31), payment_dates,  DATE(P1196, 12, 31))    ),0)
)</f>
        <v/>
      </c>
      <c r="S1196" s="1" t="str" cm="1">
        <f t="array" aca="1" ref="S1196" ca="1">_xlfn.IFS(P1196="","",
TRUE,  MIN( MIN(Q1195, $M$14), ROUND($M$14/ (last_rou_date - $B$2) * (DATE(P1196,12,31) - MAX($B$2, DATE(P1196-1, 12, 31))), 2) )
)</f>
        <v/>
      </c>
      <c r="T1196" s="7" t="str" cm="1">
        <f t="array" aca="1" ref="T1196" ca="1">_xlfn.IFS(P1196="", "",
ISTEXT(R1195), R1196- (H1196 - SUMIFS( lease_table_payments, lease_table_years, P1196) -$AG$14 ),
AND(ISNUMBER(R1195), R1196&lt;&gt;""),   R1196- (R1195 - SUMIFS( lease_table_payments, lease_table_years, P1196) )
)</f>
        <v/>
      </c>
      <c r="V1196" s="64">
        <f t="shared" si="56"/>
        <v>1183</v>
      </c>
      <c r="W1196" s="51" t="str" cm="1">
        <f t="array" ref="W1196">_xlfn.IFS(
OR(W1195=$B$4, W1195=""),"",
TRUE,W1195+1
)</f>
        <v/>
      </c>
      <c r="X1196" s="51" t="str" cm="1">
        <f t="array" ref="X1196">_xlfn.IFS(X1195="","",
W1196="", "",
AND($B$3="İllik"),DATE(YEAR(X1195)+1,MONTH(X1195),DAY(X1195) ),
AND($B$3="Aylıq", $AH$14="Not end"), EDATE(X1195,1),
AND($B$3="Aylıq", $AH$14="End"), EOMONTH(X1195,1)
)</f>
        <v/>
      </c>
      <c r="Y1196" s="51" t="str" cm="1">
        <f t="array" aca="1" ref="Y1196" ca="1">_xlfn.IFS(
AND($B$7="Dövrün əvvəlində", Y1195&lt;=last_rou_date), DATE(YEAR(Y1195)+1, 12, 31),
AND($B$7="Dövrün sonunda", Y1195&lt;=last_payment_date), DATE(YEAR(Y1195)+1, 12, 31),
TRUE, ""
)</f>
        <v/>
      </c>
      <c r="Z1196" s="75" t="str" cm="1">
        <f t="array" aca="1" ref="Z1196" ca="1">_xlfn.IFS(
AND($AN$14="Not year_end", Z1195&gt;last_payment_date), "",
AND($AN$14="Year_end", Z1195&gt;=last_payment_date), "",
AND($AN$14="Year_end"), DATE(YEAR(Z1195+1), 12, 31),
AND($AN$14="Not year_end", MONTH(Z1195)=12, DAY(Z1195)=31), DATE(YEAR(Z1194)+1, MONTH(Z1194), DAY(Z1194)),
AND($AN$14="Not year_end", OR(MONTH(Z1195)&lt;&gt;12, DAY(Z1195)&lt;&gt;31) ), DATE(YEAR(Z1195), 12, 31)
)</f>
        <v/>
      </c>
      <c r="AA1196" s="75" t="str" cm="1">
        <f t="array" aca="1" ref="AA1196" ca="1">_xlfn.IFS(AA1195="", "",
AND(AA1195=last_payment_date, OR(MONTH(AA1195)&lt;&gt;12, DAY(AA1195)&lt;&gt;31) ), DATE(YEAR(AA1195), 12, 31),
AND(MONTH(AA1195)=12, DAY(AA1195)=31, AA1195&gt;=last_payment_date), "",
AND(MONTH(AA1195)=12, DAY(AA1195)&lt;&gt;31),  EOMONTH(AA1195,0),
AND(MONTH(AA1195)=12, DAY(AA1195)=31, $AH$14="Not end"),  EDATE(AA1194,1),
AND($AH$14="Not end"), EDATE(AA1195, 1),
AND($AH$14="End"), EOMONTH(AA1195, 1)
)</f>
        <v/>
      </c>
      <c r="AB1196" s="75" t="str" cm="1">
        <f t="array" aca="1" ref="AB1196" ca="1">_xlfn.IFS(AB1195="","",
AND(AB1195=last_rou_date), "",
AND($B$3="İllik"),DATE(YEAR(AB1195)+1,MONTH(AB1195),DAY(AB1195) ),
AND($B$3="Aylıq", $AH$14="Not end"), EDATE(AB1195,1),
AND($B$3="Aylıq", $AH$14="End"), EOMONTH(AB1195,1)
)</f>
        <v/>
      </c>
      <c r="AC1196" s="75" t="str" cm="1">
        <f t="array" aca="1" ref="AC1196" ca="1">_xlfn.IFS(
AND($AN$14="Not year_end", AC1195&gt;last_rou_date), "",
AND($AN$14="Year_end", AC1195&gt;=last_rou_date), "",
AND($AN$14="Year_end"), DATE(YEAR(AC1195+1), 12, 31),
AND($AN$14="Not year_end", MONTH(AC1195)=12, DAY(AC1195)=31), DATE(YEAR(AC1194)+1, MONTH(AC1194), DAY(AC1194)),
AND($AN$14="Not year_end", OR(MONTH(AC1195)&lt;&gt;12, DAY(AC1195)&lt;&gt;31) ), DATE(YEAR(AC1195), 12, 31)
)</f>
        <v/>
      </c>
      <c r="AD1196" s="75" t="str" cm="1">
        <f t="array" aca="1" ref="AD1196" ca="1">_xlfn.IFS(AD1195="", "",
AND(AD1195=last_rou_date, OR(MONTH(AD1195)&lt;&gt;12, DAY(AD1195)&lt;&gt;31) ), DATE(YEAR(AD1195), 12, 31),
AND(MONTH(AD1195)=12, DAY(AD1195)=31, AD1195&gt;=last_rou_date), "",
AND(MONTH(AD1195)=12, DAY(AD1195)&lt;&gt;31),  EOMONTH(AD1195,0),
AND(MONTH(AD1195)=12, DAY(AD1195)=31, $AH$14="Not end"),  EDATE(AD1194,1),
AND($AH$14="Not end"), EDATE(AD1195, 1),
AND($AH$14="End"), EOMONTH(AD1195, 1)
)</f>
        <v/>
      </c>
      <c r="AE1196" s="51" t="str" cm="1">
        <f t="array" ref="AE1196">_xlfn.IFS(W1196="", "",
AND(W1196&gt;0, W1196&lt;=$B$4, $C$2="İllik artım, faiz olaraq", $D$2&gt;0, $B$3="İllik"), $B$5*((1+$D$2)^(W1196-1)),
AND(W1196&gt;0, W1196&lt;=$B$4, $C$2="İllik artım, faiz olaraq", $D$2&gt;0, $B$3="Aylıq"), $B$5*((1+$D$2)^ROUNDDOWN((W1196-1)/12,0)),
AND(W1196=1, $C$2="Aşağıdakı kimi dəyişir", ), $B$5,
AND(W1196&gt;1, W1196&lt;=$B$4, $C$2="Aşağıdakı kimi dəyişir"), IFERROR(VLOOKUP(W1196, $C$4:$D$7, 2, FALSE), AE1195),
AND(W1196&gt;0, W1196&lt;=$B$4), $B$5,
TRUE,0 )</f>
        <v/>
      </c>
      <c r="AF1196" s="51" t="str">
        <f t="shared" ca="1" si="55"/>
        <v/>
      </c>
    </row>
    <row r="1197" spans="1:32" x14ac:dyDescent="0.4">
      <c r="A1197" s="13" t="str" cm="1">
        <f t="array" aca="1" ref="A1197" ca="1">_xlfn.IFS(
AND(SUMIFS(lease_table_interest_accruals, lease_table_dates, A1196)&gt;0, COUNTIFS($E$14:E1196, "Interest accrual", $A$14:A1196, A1196)=0),  A1196,
AND(SUMIFS(lease_table_payments, lease_table_dates, A1196)&gt;0, COUNTIFS($E$14:E1196, "Payment", $A$14:A1196, A1196)=0),  A1196,
AND(SUMIFS(rou_table_deprs, rou_table_dates, A1196)&gt;0, COUNTIFS($E$14:E1196, "Depreciation", $A$14:A1196, A1196)=0),  A1196,
TRUE,  IFERROR(INDEX(rou_table_dates,  MATCH(A1196, rou_table_dates)+1, ), "")
)</f>
        <v/>
      </c>
      <c r="B1197" s="1" t="str" cm="1">
        <f t="array" aca="1" ref="B1197" ca="1">_xlfn.IFS(
AND(E1197="Payment", A1197=$B$2), $AM$14,
E1197="Payment", $AM$15,
E1197="Interest accrual", $AM$18,
E1197="Depreciation", $AM$17,
TRUE, "")</f>
        <v/>
      </c>
      <c r="C1197" s="1" t="str" cm="1">
        <f t="array" aca="1" ref="C1197" ca="1">_xlfn.IFS(
E1197="Payment", $AM$19,
E1197="Interest accrual", $AM$15,
E1197="Depreciation", $AM$16,
TRUE, "")</f>
        <v/>
      </c>
      <c r="D1197" s="1" t="str" cm="1">
        <f t="array" aca="1" ref="D1197" ca="1">_xlfn.IFS(
E1197="Payment", _xlfn.XLOOKUP(A1197, lease_table_dates, lease_table_payments, 0, 0),
E1197="Interest accrual", _xlfn.XLOOKUP(A1197, lease_table_dates, lease_table_interest_accruals, 0, 0),
E1197="Depreciation", _xlfn.XLOOKUP(A1197, rou_table_dates, rou_table_deprs, 0, 0),
TRUE, ""
)</f>
        <v/>
      </c>
      <c r="E1197" s="7" t="str" cm="1">
        <f t="array" aca="1" ref="E1197" ca="1">_xlfn.IFS(
AND(SUMIFS(lease_table_interest_accruals, lease_table_dates, A1197)&gt;0, COUNTIFS($E$14:E1196, "Interest accrual", $A$14:A1196, A1197)=0), "Interest accrual",
AND(SUMIFS(lease_table_payments, lease_table_dates, A1197)&gt;0, COUNTIFS($E$14:E1196, "Payment", $A$14:A1196, A1197)=0), "Payment",
AND(SUMIFS(rou_table_deprs, rou_table_dates, A1197)&gt;0, COUNTIFS($E$14:E1196, "Depreciation", $A$14:A1196, A1197)=0), "Depreciation",
TRUE,  ""
)</f>
        <v/>
      </c>
      <c r="G1197" s="13" t="str" cm="1">
        <f t="array" aca="1" ref="G1197" ca="1">_xlfn.IFS(
AND($B$11="Hə", $B$3="İllik"), Z1197,
AND($B$11="Hə", $B$3="Aylıq"), AA1197,
$B$11="Yox", X1197)</f>
        <v/>
      </c>
      <c r="H1197" s="1" t="str" cm="1">
        <f t="array" aca="1" ref="H1197" ca="1">_xlfn.IFS( G1197="", "",
TRUE, ROUND( H1196+I1197-J1197, 2) )</f>
        <v/>
      </c>
      <c r="I1197" s="1" t="str" cm="1">
        <f t="array" aca="1" ref="I1197" ca="1">_xlfn.IFS(G1197="", "",
G1197=last_payment_date, (J1197-H1196),
 TRUE,  -  (H1196- H1196* (1+$B$6)^ (_xlfn.DAYS(G1197,G1196)/365) )
)</f>
        <v/>
      </c>
      <c r="J1197" s="1" t="str" cm="1">
        <f t="array" aca="1" ref="J1197" ca="1">_xlfn.IFS(G1197="", "",
TRUE, _xlfn.XLOOKUP(G1197,  payment_dates, payments,0,0)
)</f>
        <v/>
      </c>
      <c r="L1197" s="8" t="str" cm="1">
        <f t="array" aca="1" ref="L1197" ca="1">_xlfn.IFS(
AND($B$11="Hə", $B$3="İllik"), AC1197,
AND($B$11="Hə", $B$3="Aylıq"), AD1197,
$B$11="Yox", AB1197)</f>
        <v/>
      </c>
      <c r="M1197" s="1" t="str" cm="1">
        <f t="array" aca="1" ref="M1197" ca="1">_xlfn.IFS( L1197="", "",
(M1196-N1197)&lt;=0.5, 0,
TRUE,  M1196-N1197)</f>
        <v/>
      </c>
      <c r="N1197" s="7" t="str" cm="1">
        <f t="array" aca="1" ref="N1197" ca="1">_xlfn.IFS(
L1197="", "",
TRUE, MIN(M1196, ROUND($M$14/ (last_rou_date - $B$2) * (L1197-L1196), 2) )
)</f>
        <v/>
      </c>
      <c r="P1197" s="59" t="str">
        <f t="shared" ca="1" si="54"/>
        <v/>
      </c>
      <c r="Q1197" s="1" t="str" cm="1">
        <f t="array" aca="1" ref="Q1197" ca="1">_xlfn.IFS(P1197="","",
$B$11="Hə", _xlfn.XLOOKUP(DATE(P1197, 12, 31), rou_table_dates, rou_table_nbvs,0, 0),
TRUE,  MAX(0, ROUND($M$14 - $M$14/ (last_rou_date - $B$2) * (DATE(P1197,12,31) - $B$2), 2) )
)</f>
        <v/>
      </c>
      <c r="R1197" s="1" t="str" cm="1">
        <f t="array" aca="1" ref="R1197" ca="1">_xlfn.IFS(P1197="","",
$B$11="Hə", _xlfn.XLOOKUP(DATE(P1197, 12, 31), lease_table_dates, lease_table_balances,0, 0),
TRUE, IFERROR( XNPV($B$6, IF(payment_dates &gt;DATE(P1197, 12, 31), payments,  0),  IF(payment_dates &gt;DATE(P1197, 12, 31), payment_dates,  DATE(P1197, 12, 31))    ),0)
)</f>
        <v/>
      </c>
      <c r="S1197" s="1" t="str" cm="1">
        <f t="array" aca="1" ref="S1197" ca="1">_xlfn.IFS(P1197="","",
TRUE,  MIN( MIN(Q1196, $M$14), ROUND($M$14/ (last_rou_date - $B$2) * (DATE(P1197,12,31) - MAX($B$2, DATE(P1197-1, 12, 31))), 2) )
)</f>
        <v/>
      </c>
      <c r="T1197" s="7" t="str" cm="1">
        <f t="array" aca="1" ref="T1197" ca="1">_xlfn.IFS(P1197="", "",
ISTEXT(R1196), R1197- (H1197 - SUMIFS( lease_table_payments, lease_table_years, P1197) -$AG$14 ),
AND(ISNUMBER(R1196), R1197&lt;&gt;""),   R1197- (R1196 - SUMIFS( lease_table_payments, lease_table_years, P1197) )
)</f>
        <v/>
      </c>
      <c r="V1197" s="64">
        <f t="shared" si="56"/>
        <v>1184</v>
      </c>
      <c r="W1197" s="51" t="str" cm="1">
        <f t="array" ref="W1197">_xlfn.IFS(
OR(W1196=$B$4, W1196=""),"",
TRUE,W1196+1
)</f>
        <v/>
      </c>
      <c r="X1197" s="51" t="str" cm="1">
        <f t="array" ref="X1197">_xlfn.IFS(X1196="","",
W1197="", "",
AND($B$3="İllik"),DATE(YEAR(X1196)+1,MONTH(X1196),DAY(X1196) ),
AND($B$3="Aylıq", $AH$14="Not end"), EDATE(X1196,1),
AND($B$3="Aylıq", $AH$14="End"), EOMONTH(X1196,1)
)</f>
        <v/>
      </c>
      <c r="Y1197" s="51" t="str" cm="1">
        <f t="array" aca="1" ref="Y1197" ca="1">_xlfn.IFS(
AND($B$7="Dövrün əvvəlində", Y1196&lt;=last_rou_date), DATE(YEAR(Y1196)+1, 12, 31),
AND($B$7="Dövrün sonunda", Y1196&lt;=last_payment_date), DATE(YEAR(Y1196)+1, 12, 31),
TRUE, ""
)</f>
        <v/>
      </c>
      <c r="Z1197" s="75" t="str" cm="1">
        <f t="array" aca="1" ref="Z1197" ca="1">_xlfn.IFS(
AND($AN$14="Not year_end", Z1196&gt;last_payment_date), "",
AND($AN$14="Year_end", Z1196&gt;=last_payment_date), "",
AND($AN$14="Year_end"), DATE(YEAR(Z1196+1), 12, 31),
AND($AN$14="Not year_end", MONTH(Z1196)=12, DAY(Z1196)=31), DATE(YEAR(Z1195)+1, MONTH(Z1195), DAY(Z1195)),
AND($AN$14="Not year_end", OR(MONTH(Z1196)&lt;&gt;12, DAY(Z1196)&lt;&gt;31) ), DATE(YEAR(Z1196), 12, 31)
)</f>
        <v/>
      </c>
      <c r="AA1197" s="75" t="str" cm="1">
        <f t="array" aca="1" ref="AA1197" ca="1">_xlfn.IFS(AA1196="", "",
AND(AA1196=last_payment_date, OR(MONTH(AA1196)&lt;&gt;12, DAY(AA1196)&lt;&gt;31) ), DATE(YEAR(AA1196), 12, 31),
AND(MONTH(AA1196)=12, DAY(AA1196)=31, AA1196&gt;=last_payment_date), "",
AND(MONTH(AA1196)=12, DAY(AA1196)&lt;&gt;31),  EOMONTH(AA1196,0),
AND(MONTH(AA1196)=12, DAY(AA1196)=31, $AH$14="Not end"),  EDATE(AA1195,1),
AND($AH$14="Not end"), EDATE(AA1196, 1),
AND($AH$14="End"), EOMONTH(AA1196, 1)
)</f>
        <v/>
      </c>
      <c r="AB1197" s="75" t="str" cm="1">
        <f t="array" aca="1" ref="AB1197" ca="1">_xlfn.IFS(AB1196="","",
AND(AB1196=last_rou_date), "",
AND($B$3="İllik"),DATE(YEAR(AB1196)+1,MONTH(AB1196),DAY(AB1196) ),
AND($B$3="Aylıq", $AH$14="Not end"), EDATE(AB1196,1),
AND($B$3="Aylıq", $AH$14="End"), EOMONTH(AB1196,1)
)</f>
        <v/>
      </c>
      <c r="AC1197" s="75" t="str" cm="1">
        <f t="array" aca="1" ref="AC1197" ca="1">_xlfn.IFS(
AND($AN$14="Not year_end", AC1196&gt;last_rou_date), "",
AND($AN$14="Year_end", AC1196&gt;=last_rou_date), "",
AND($AN$14="Year_end"), DATE(YEAR(AC1196+1), 12, 31),
AND($AN$14="Not year_end", MONTH(AC1196)=12, DAY(AC1196)=31), DATE(YEAR(AC1195)+1, MONTH(AC1195), DAY(AC1195)),
AND($AN$14="Not year_end", OR(MONTH(AC1196)&lt;&gt;12, DAY(AC1196)&lt;&gt;31) ), DATE(YEAR(AC1196), 12, 31)
)</f>
        <v/>
      </c>
      <c r="AD1197" s="75" t="str" cm="1">
        <f t="array" aca="1" ref="AD1197" ca="1">_xlfn.IFS(AD1196="", "",
AND(AD1196=last_rou_date, OR(MONTH(AD1196)&lt;&gt;12, DAY(AD1196)&lt;&gt;31) ), DATE(YEAR(AD1196), 12, 31),
AND(MONTH(AD1196)=12, DAY(AD1196)=31, AD1196&gt;=last_rou_date), "",
AND(MONTH(AD1196)=12, DAY(AD1196)&lt;&gt;31),  EOMONTH(AD1196,0),
AND(MONTH(AD1196)=12, DAY(AD1196)=31, $AH$14="Not end"),  EDATE(AD1195,1),
AND($AH$14="Not end"), EDATE(AD1196, 1),
AND($AH$14="End"), EOMONTH(AD1196, 1)
)</f>
        <v/>
      </c>
      <c r="AE1197" s="51" t="str" cm="1">
        <f t="array" ref="AE1197">_xlfn.IFS(W1197="", "",
AND(W1197&gt;0, W1197&lt;=$B$4, $C$2="İllik artım, faiz olaraq", $D$2&gt;0, $B$3="İllik"), $B$5*((1+$D$2)^(W1197-1)),
AND(W1197&gt;0, W1197&lt;=$B$4, $C$2="İllik artım, faiz olaraq", $D$2&gt;0, $B$3="Aylıq"), $B$5*((1+$D$2)^ROUNDDOWN((W1197-1)/12,0)),
AND(W1197=1, $C$2="Aşağıdakı kimi dəyişir", ), $B$5,
AND(W1197&gt;1, W1197&lt;=$B$4, $C$2="Aşağıdakı kimi dəyişir"), IFERROR(VLOOKUP(W1197, $C$4:$D$7, 2, FALSE), AE1196),
AND(W1197&gt;0, W1197&lt;=$B$4), $B$5,
TRUE,0 )</f>
        <v/>
      </c>
      <c r="AF1197" s="51" t="str">
        <f t="shared" ca="1" si="55"/>
        <v/>
      </c>
    </row>
    <row r="1198" spans="1:32" x14ac:dyDescent="0.4">
      <c r="A1198" s="13" t="str" cm="1">
        <f t="array" aca="1" ref="A1198" ca="1">_xlfn.IFS(
AND(SUMIFS(lease_table_interest_accruals, lease_table_dates, A1197)&gt;0, COUNTIFS($E$14:E1197, "Interest accrual", $A$14:A1197, A1197)=0),  A1197,
AND(SUMIFS(lease_table_payments, lease_table_dates, A1197)&gt;0, COUNTIFS($E$14:E1197, "Payment", $A$14:A1197, A1197)=0),  A1197,
AND(SUMIFS(rou_table_deprs, rou_table_dates, A1197)&gt;0, COUNTIFS($E$14:E1197, "Depreciation", $A$14:A1197, A1197)=0),  A1197,
TRUE,  IFERROR(INDEX(rou_table_dates,  MATCH(A1197, rou_table_dates)+1, ), "")
)</f>
        <v/>
      </c>
      <c r="B1198" s="1" t="str" cm="1">
        <f t="array" aca="1" ref="B1198" ca="1">_xlfn.IFS(
AND(E1198="Payment", A1198=$B$2), $AM$14,
E1198="Payment", $AM$15,
E1198="Interest accrual", $AM$18,
E1198="Depreciation", $AM$17,
TRUE, "")</f>
        <v/>
      </c>
      <c r="C1198" s="1" t="str" cm="1">
        <f t="array" aca="1" ref="C1198" ca="1">_xlfn.IFS(
E1198="Payment", $AM$19,
E1198="Interest accrual", $AM$15,
E1198="Depreciation", $AM$16,
TRUE, "")</f>
        <v/>
      </c>
      <c r="D1198" s="1" t="str" cm="1">
        <f t="array" aca="1" ref="D1198" ca="1">_xlfn.IFS(
E1198="Payment", _xlfn.XLOOKUP(A1198, lease_table_dates, lease_table_payments, 0, 0),
E1198="Interest accrual", _xlfn.XLOOKUP(A1198, lease_table_dates, lease_table_interest_accruals, 0, 0),
E1198="Depreciation", _xlfn.XLOOKUP(A1198, rou_table_dates, rou_table_deprs, 0, 0),
TRUE, ""
)</f>
        <v/>
      </c>
      <c r="E1198" s="7" t="str" cm="1">
        <f t="array" aca="1" ref="E1198" ca="1">_xlfn.IFS(
AND(SUMIFS(lease_table_interest_accruals, lease_table_dates, A1198)&gt;0, COUNTIFS($E$14:E1197, "Interest accrual", $A$14:A1197, A1198)=0), "Interest accrual",
AND(SUMIFS(lease_table_payments, lease_table_dates, A1198)&gt;0, COUNTIFS($E$14:E1197, "Payment", $A$14:A1197, A1198)=0), "Payment",
AND(SUMIFS(rou_table_deprs, rou_table_dates, A1198)&gt;0, COUNTIFS($E$14:E1197, "Depreciation", $A$14:A1197, A1198)=0), "Depreciation",
TRUE,  ""
)</f>
        <v/>
      </c>
      <c r="G1198" s="13" t="str" cm="1">
        <f t="array" aca="1" ref="G1198" ca="1">_xlfn.IFS(
AND($B$11="Hə", $B$3="İllik"), Z1198,
AND($B$11="Hə", $B$3="Aylıq"), AA1198,
$B$11="Yox", X1198)</f>
        <v/>
      </c>
      <c r="H1198" s="1" t="str" cm="1">
        <f t="array" aca="1" ref="H1198" ca="1">_xlfn.IFS( G1198="", "",
TRUE, ROUND( H1197+I1198-J1198, 2) )</f>
        <v/>
      </c>
      <c r="I1198" s="1" t="str" cm="1">
        <f t="array" aca="1" ref="I1198" ca="1">_xlfn.IFS(G1198="", "",
G1198=last_payment_date, (J1198-H1197),
 TRUE,  -  (H1197- H1197* (1+$B$6)^ (_xlfn.DAYS(G1198,G1197)/365) )
)</f>
        <v/>
      </c>
      <c r="J1198" s="1" t="str" cm="1">
        <f t="array" aca="1" ref="J1198" ca="1">_xlfn.IFS(G1198="", "",
TRUE, _xlfn.XLOOKUP(G1198,  payment_dates, payments,0,0)
)</f>
        <v/>
      </c>
      <c r="L1198" s="8" t="str" cm="1">
        <f t="array" aca="1" ref="L1198" ca="1">_xlfn.IFS(
AND($B$11="Hə", $B$3="İllik"), AC1198,
AND($B$11="Hə", $B$3="Aylıq"), AD1198,
$B$11="Yox", AB1198)</f>
        <v/>
      </c>
      <c r="M1198" s="1" t="str" cm="1">
        <f t="array" aca="1" ref="M1198" ca="1">_xlfn.IFS( L1198="", "",
(M1197-N1198)&lt;=0.5, 0,
TRUE,  M1197-N1198)</f>
        <v/>
      </c>
      <c r="N1198" s="7" t="str" cm="1">
        <f t="array" aca="1" ref="N1198" ca="1">_xlfn.IFS(
L1198="", "",
TRUE, MIN(M1197, ROUND($M$14/ (last_rou_date - $B$2) * (L1198-L1197), 2) )
)</f>
        <v/>
      </c>
      <c r="P1198" s="59" t="str">
        <f t="shared" ca="1" si="54"/>
        <v/>
      </c>
      <c r="Q1198" s="1" t="str" cm="1">
        <f t="array" aca="1" ref="Q1198" ca="1">_xlfn.IFS(P1198="","",
$B$11="Hə", _xlfn.XLOOKUP(DATE(P1198, 12, 31), rou_table_dates, rou_table_nbvs,0, 0),
TRUE,  MAX(0, ROUND($M$14 - $M$14/ (last_rou_date - $B$2) * (DATE(P1198,12,31) - $B$2), 2) )
)</f>
        <v/>
      </c>
      <c r="R1198" s="1" t="str" cm="1">
        <f t="array" aca="1" ref="R1198" ca="1">_xlfn.IFS(P1198="","",
$B$11="Hə", _xlfn.XLOOKUP(DATE(P1198, 12, 31), lease_table_dates, lease_table_balances,0, 0),
TRUE, IFERROR( XNPV($B$6, IF(payment_dates &gt;DATE(P1198, 12, 31), payments,  0),  IF(payment_dates &gt;DATE(P1198, 12, 31), payment_dates,  DATE(P1198, 12, 31))    ),0)
)</f>
        <v/>
      </c>
      <c r="S1198" s="1" t="str" cm="1">
        <f t="array" aca="1" ref="S1198" ca="1">_xlfn.IFS(P1198="","",
TRUE,  MIN( MIN(Q1197, $M$14), ROUND($M$14/ (last_rou_date - $B$2) * (DATE(P1198,12,31) - MAX($B$2, DATE(P1198-1, 12, 31))), 2) )
)</f>
        <v/>
      </c>
      <c r="T1198" s="7" t="str" cm="1">
        <f t="array" aca="1" ref="T1198" ca="1">_xlfn.IFS(P1198="", "",
ISTEXT(R1197), R1198- (H1198 - SUMIFS( lease_table_payments, lease_table_years, P1198) -$AG$14 ),
AND(ISNUMBER(R1197), R1198&lt;&gt;""),   R1198- (R1197 - SUMIFS( lease_table_payments, lease_table_years, P1198) )
)</f>
        <v/>
      </c>
      <c r="V1198" s="64">
        <f t="shared" si="56"/>
        <v>1185</v>
      </c>
      <c r="W1198" s="51" t="str" cm="1">
        <f t="array" ref="W1198">_xlfn.IFS(
OR(W1197=$B$4, W1197=""),"",
TRUE,W1197+1
)</f>
        <v/>
      </c>
      <c r="X1198" s="51" t="str" cm="1">
        <f t="array" ref="X1198">_xlfn.IFS(X1197="","",
W1198="", "",
AND($B$3="İllik"),DATE(YEAR(X1197)+1,MONTH(X1197),DAY(X1197) ),
AND($B$3="Aylıq", $AH$14="Not end"), EDATE(X1197,1),
AND($B$3="Aylıq", $AH$14="End"), EOMONTH(X1197,1)
)</f>
        <v/>
      </c>
      <c r="Y1198" s="51" t="str" cm="1">
        <f t="array" aca="1" ref="Y1198" ca="1">_xlfn.IFS(
AND($B$7="Dövrün əvvəlində", Y1197&lt;=last_rou_date), DATE(YEAR(Y1197)+1, 12, 31),
AND($B$7="Dövrün sonunda", Y1197&lt;=last_payment_date), DATE(YEAR(Y1197)+1, 12, 31),
TRUE, ""
)</f>
        <v/>
      </c>
      <c r="Z1198" s="75" t="str" cm="1">
        <f t="array" aca="1" ref="Z1198" ca="1">_xlfn.IFS(
AND($AN$14="Not year_end", Z1197&gt;last_payment_date), "",
AND($AN$14="Year_end", Z1197&gt;=last_payment_date), "",
AND($AN$14="Year_end"), DATE(YEAR(Z1197+1), 12, 31),
AND($AN$14="Not year_end", MONTH(Z1197)=12, DAY(Z1197)=31), DATE(YEAR(Z1196)+1, MONTH(Z1196), DAY(Z1196)),
AND($AN$14="Not year_end", OR(MONTH(Z1197)&lt;&gt;12, DAY(Z1197)&lt;&gt;31) ), DATE(YEAR(Z1197), 12, 31)
)</f>
        <v/>
      </c>
      <c r="AA1198" s="75" t="str" cm="1">
        <f t="array" aca="1" ref="AA1198" ca="1">_xlfn.IFS(AA1197="", "",
AND(AA1197=last_payment_date, OR(MONTH(AA1197)&lt;&gt;12, DAY(AA1197)&lt;&gt;31) ), DATE(YEAR(AA1197), 12, 31),
AND(MONTH(AA1197)=12, DAY(AA1197)=31, AA1197&gt;=last_payment_date), "",
AND(MONTH(AA1197)=12, DAY(AA1197)&lt;&gt;31),  EOMONTH(AA1197,0),
AND(MONTH(AA1197)=12, DAY(AA1197)=31, $AH$14="Not end"),  EDATE(AA1196,1),
AND($AH$14="Not end"), EDATE(AA1197, 1),
AND($AH$14="End"), EOMONTH(AA1197, 1)
)</f>
        <v/>
      </c>
      <c r="AB1198" s="75" t="str" cm="1">
        <f t="array" aca="1" ref="AB1198" ca="1">_xlfn.IFS(AB1197="","",
AND(AB1197=last_rou_date), "",
AND($B$3="İllik"),DATE(YEAR(AB1197)+1,MONTH(AB1197),DAY(AB1197) ),
AND($B$3="Aylıq", $AH$14="Not end"), EDATE(AB1197,1),
AND($B$3="Aylıq", $AH$14="End"), EOMONTH(AB1197,1)
)</f>
        <v/>
      </c>
      <c r="AC1198" s="75" t="str" cm="1">
        <f t="array" aca="1" ref="AC1198" ca="1">_xlfn.IFS(
AND($AN$14="Not year_end", AC1197&gt;last_rou_date), "",
AND($AN$14="Year_end", AC1197&gt;=last_rou_date), "",
AND($AN$14="Year_end"), DATE(YEAR(AC1197+1), 12, 31),
AND($AN$14="Not year_end", MONTH(AC1197)=12, DAY(AC1197)=31), DATE(YEAR(AC1196)+1, MONTH(AC1196), DAY(AC1196)),
AND($AN$14="Not year_end", OR(MONTH(AC1197)&lt;&gt;12, DAY(AC1197)&lt;&gt;31) ), DATE(YEAR(AC1197), 12, 31)
)</f>
        <v/>
      </c>
      <c r="AD1198" s="75" t="str" cm="1">
        <f t="array" aca="1" ref="AD1198" ca="1">_xlfn.IFS(AD1197="", "",
AND(AD1197=last_rou_date, OR(MONTH(AD1197)&lt;&gt;12, DAY(AD1197)&lt;&gt;31) ), DATE(YEAR(AD1197), 12, 31),
AND(MONTH(AD1197)=12, DAY(AD1197)=31, AD1197&gt;=last_rou_date), "",
AND(MONTH(AD1197)=12, DAY(AD1197)&lt;&gt;31),  EOMONTH(AD1197,0),
AND(MONTH(AD1197)=12, DAY(AD1197)=31, $AH$14="Not end"),  EDATE(AD1196,1),
AND($AH$14="Not end"), EDATE(AD1197, 1),
AND($AH$14="End"), EOMONTH(AD1197, 1)
)</f>
        <v/>
      </c>
      <c r="AE1198" s="51" t="str" cm="1">
        <f t="array" ref="AE1198">_xlfn.IFS(W1198="", "",
AND(W1198&gt;0, W1198&lt;=$B$4, $C$2="İllik artım, faiz olaraq", $D$2&gt;0, $B$3="İllik"), $B$5*((1+$D$2)^(W1198-1)),
AND(W1198&gt;0, W1198&lt;=$B$4, $C$2="İllik artım, faiz olaraq", $D$2&gt;0, $B$3="Aylıq"), $B$5*((1+$D$2)^ROUNDDOWN((W1198-1)/12,0)),
AND(W1198=1, $C$2="Aşağıdakı kimi dəyişir", ), $B$5,
AND(W1198&gt;1, W1198&lt;=$B$4, $C$2="Aşağıdakı kimi dəyişir"), IFERROR(VLOOKUP(W1198, $C$4:$D$7, 2, FALSE), AE1197),
AND(W1198&gt;0, W1198&lt;=$B$4), $B$5,
TRUE,0 )</f>
        <v/>
      </c>
      <c r="AF1198" s="51" t="str">
        <f t="shared" ca="1" si="55"/>
        <v/>
      </c>
    </row>
    <row r="1199" spans="1:32" x14ac:dyDescent="0.4">
      <c r="A1199" s="13" t="str" cm="1">
        <f t="array" aca="1" ref="A1199" ca="1">_xlfn.IFS(
AND(SUMIFS(lease_table_interest_accruals, lease_table_dates, A1198)&gt;0, COUNTIFS($E$14:E1198, "Interest accrual", $A$14:A1198, A1198)=0),  A1198,
AND(SUMIFS(lease_table_payments, lease_table_dates, A1198)&gt;0, COUNTIFS($E$14:E1198, "Payment", $A$14:A1198, A1198)=0),  A1198,
AND(SUMIFS(rou_table_deprs, rou_table_dates, A1198)&gt;0, COUNTIFS($E$14:E1198, "Depreciation", $A$14:A1198, A1198)=0),  A1198,
TRUE,  IFERROR(INDEX(rou_table_dates,  MATCH(A1198, rou_table_dates)+1, ), "")
)</f>
        <v/>
      </c>
      <c r="B1199" s="1" t="str" cm="1">
        <f t="array" aca="1" ref="B1199" ca="1">_xlfn.IFS(
AND(E1199="Payment", A1199=$B$2), $AM$14,
E1199="Payment", $AM$15,
E1199="Interest accrual", $AM$18,
E1199="Depreciation", $AM$17,
TRUE, "")</f>
        <v/>
      </c>
      <c r="C1199" s="1" t="str" cm="1">
        <f t="array" aca="1" ref="C1199" ca="1">_xlfn.IFS(
E1199="Payment", $AM$19,
E1199="Interest accrual", $AM$15,
E1199="Depreciation", $AM$16,
TRUE, "")</f>
        <v/>
      </c>
      <c r="D1199" s="1" t="str" cm="1">
        <f t="array" aca="1" ref="D1199" ca="1">_xlfn.IFS(
E1199="Payment", _xlfn.XLOOKUP(A1199, lease_table_dates, lease_table_payments, 0, 0),
E1199="Interest accrual", _xlfn.XLOOKUP(A1199, lease_table_dates, lease_table_interest_accruals, 0, 0),
E1199="Depreciation", _xlfn.XLOOKUP(A1199, rou_table_dates, rou_table_deprs, 0, 0),
TRUE, ""
)</f>
        <v/>
      </c>
      <c r="E1199" s="7" t="str" cm="1">
        <f t="array" aca="1" ref="E1199" ca="1">_xlfn.IFS(
AND(SUMIFS(lease_table_interest_accruals, lease_table_dates, A1199)&gt;0, COUNTIFS($E$14:E1198, "Interest accrual", $A$14:A1198, A1199)=0), "Interest accrual",
AND(SUMIFS(lease_table_payments, lease_table_dates, A1199)&gt;0, COUNTIFS($E$14:E1198, "Payment", $A$14:A1198, A1199)=0), "Payment",
AND(SUMIFS(rou_table_deprs, rou_table_dates, A1199)&gt;0, COUNTIFS($E$14:E1198, "Depreciation", $A$14:A1198, A1199)=0), "Depreciation",
TRUE,  ""
)</f>
        <v/>
      </c>
      <c r="G1199" s="13" t="str" cm="1">
        <f t="array" aca="1" ref="G1199" ca="1">_xlfn.IFS(
AND($B$11="Hə", $B$3="İllik"), Z1199,
AND($B$11="Hə", $B$3="Aylıq"), AA1199,
$B$11="Yox", X1199)</f>
        <v/>
      </c>
      <c r="H1199" s="1" t="str" cm="1">
        <f t="array" aca="1" ref="H1199" ca="1">_xlfn.IFS( G1199="", "",
TRUE, ROUND( H1198+I1199-J1199, 2) )</f>
        <v/>
      </c>
      <c r="I1199" s="1" t="str" cm="1">
        <f t="array" aca="1" ref="I1199" ca="1">_xlfn.IFS(G1199="", "",
G1199=last_payment_date, (J1199-H1198),
 TRUE,  -  (H1198- H1198* (1+$B$6)^ (_xlfn.DAYS(G1199,G1198)/365) )
)</f>
        <v/>
      </c>
      <c r="J1199" s="1" t="str" cm="1">
        <f t="array" aca="1" ref="J1199" ca="1">_xlfn.IFS(G1199="", "",
TRUE, _xlfn.XLOOKUP(G1199,  payment_dates, payments,0,0)
)</f>
        <v/>
      </c>
      <c r="L1199" s="8" t="str" cm="1">
        <f t="array" aca="1" ref="L1199" ca="1">_xlfn.IFS(
AND($B$11="Hə", $B$3="İllik"), AC1199,
AND($B$11="Hə", $B$3="Aylıq"), AD1199,
$B$11="Yox", AB1199)</f>
        <v/>
      </c>
      <c r="M1199" s="1" t="str" cm="1">
        <f t="array" aca="1" ref="M1199" ca="1">_xlfn.IFS( L1199="", "",
(M1198-N1199)&lt;=0.5, 0,
TRUE,  M1198-N1199)</f>
        <v/>
      </c>
      <c r="N1199" s="7" t="str" cm="1">
        <f t="array" aca="1" ref="N1199" ca="1">_xlfn.IFS(
L1199="", "",
TRUE, MIN(M1198, ROUND($M$14/ (last_rou_date - $B$2) * (L1199-L1198), 2) )
)</f>
        <v/>
      </c>
      <c r="P1199" s="59" t="str">
        <f t="shared" ca="1" si="54"/>
        <v/>
      </c>
      <c r="Q1199" s="1" t="str" cm="1">
        <f t="array" aca="1" ref="Q1199" ca="1">_xlfn.IFS(P1199="","",
$B$11="Hə", _xlfn.XLOOKUP(DATE(P1199, 12, 31), rou_table_dates, rou_table_nbvs,0, 0),
TRUE,  MAX(0, ROUND($M$14 - $M$14/ (last_rou_date - $B$2) * (DATE(P1199,12,31) - $B$2), 2) )
)</f>
        <v/>
      </c>
      <c r="R1199" s="1" t="str" cm="1">
        <f t="array" aca="1" ref="R1199" ca="1">_xlfn.IFS(P1199="","",
$B$11="Hə", _xlfn.XLOOKUP(DATE(P1199, 12, 31), lease_table_dates, lease_table_balances,0, 0),
TRUE, IFERROR( XNPV($B$6, IF(payment_dates &gt;DATE(P1199, 12, 31), payments,  0),  IF(payment_dates &gt;DATE(P1199, 12, 31), payment_dates,  DATE(P1199, 12, 31))    ),0)
)</f>
        <v/>
      </c>
      <c r="S1199" s="1" t="str" cm="1">
        <f t="array" aca="1" ref="S1199" ca="1">_xlfn.IFS(P1199="","",
TRUE,  MIN( MIN(Q1198, $M$14), ROUND($M$14/ (last_rou_date - $B$2) * (DATE(P1199,12,31) - MAX($B$2, DATE(P1199-1, 12, 31))), 2) )
)</f>
        <v/>
      </c>
      <c r="T1199" s="7" t="str" cm="1">
        <f t="array" aca="1" ref="T1199" ca="1">_xlfn.IFS(P1199="", "",
ISTEXT(R1198), R1199- (H1199 - SUMIFS( lease_table_payments, lease_table_years, P1199) -$AG$14 ),
AND(ISNUMBER(R1198), R1199&lt;&gt;""),   R1199- (R1198 - SUMIFS( lease_table_payments, lease_table_years, P1199) )
)</f>
        <v/>
      </c>
      <c r="V1199" s="64">
        <f t="shared" si="56"/>
        <v>1186</v>
      </c>
      <c r="W1199" s="51" t="str" cm="1">
        <f t="array" ref="W1199">_xlfn.IFS(
OR(W1198=$B$4, W1198=""),"",
TRUE,W1198+1
)</f>
        <v/>
      </c>
      <c r="X1199" s="51" t="str" cm="1">
        <f t="array" ref="X1199">_xlfn.IFS(X1198="","",
W1199="", "",
AND($B$3="İllik"),DATE(YEAR(X1198)+1,MONTH(X1198),DAY(X1198) ),
AND($B$3="Aylıq", $AH$14="Not end"), EDATE(X1198,1),
AND($B$3="Aylıq", $AH$14="End"), EOMONTH(X1198,1)
)</f>
        <v/>
      </c>
      <c r="Y1199" s="51" t="str" cm="1">
        <f t="array" aca="1" ref="Y1199" ca="1">_xlfn.IFS(
AND($B$7="Dövrün əvvəlində", Y1198&lt;=last_rou_date), DATE(YEAR(Y1198)+1, 12, 31),
AND($B$7="Dövrün sonunda", Y1198&lt;=last_payment_date), DATE(YEAR(Y1198)+1, 12, 31),
TRUE, ""
)</f>
        <v/>
      </c>
      <c r="Z1199" s="75" t="str" cm="1">
        <f t="array" aca="1" ref="Z1199" ca="1">_xlfn.IFS(
AND($AN$14="Not year_end", Z1198&gt;last_payment_date), "",
AND($AN$14="Year_end", Z1198&gt;=last_payment_date), "",
AND($AN$14="Year_end"), DATE(YEAR(Z1198+1), 12, 31),
AND($AN$14="Not year_end", MONTH(Z1198)=12, DAY(Z1198)=31), DATE(YEAR(Z1197)+1, MONTH(Z1197), DAY(Z1197)),
AND($AN$14="Not year_end", OR(MONTH(Z1198)&lt;&gt;12, DAY(Z1198)&lt;&gt;31) ), DATE(YEAR(Z1198), 12, 31)
)</f>
        <v/>
      </c>
      <c r="AA1199" s="75" t="str" cm="1">
        <f t="array" aca="1" ref="AA1199" ca="1">_xlfn.IFS(AA1198="", "",
AND(AA1198=last_payment_date, OR(MONTH(AA1198)&lt;&gt;12, DAY(AA1198)&lt;&gt;31) ), DATE(YEAR(AA1198), 12, 31),
AND(MONTH(AA1198)=12, DAY(AA1198)=31, AA1198&gt;=last_payment_date), "",
AND(MONTH(AA1198)=12, DAY(AA1198)&lt;&gt;31),  EOMONTH(AA1198,0),
AND(MONTH(AA1198)=12, DAY(AA1198)=31, $AH$14="Not end"),  EDATE(AA1197,1),
AND($AH$14="Not end"), EDATE(AA1198, 1),
AND($AH$14="End"), EOMONTH(AA1198, 1)
)</f>
        <v/>
      </c>
      <c r="AB1199" s="75" t="str" cm="1">
        <f t="array" aca="1" ref="AB1199" ca="1">_xlfn.IFS(AB1198="","",
AND(AB1198=last_rou_date), "",
AND($B$3="İllik"),DATE(YEAR(AB1198)+1,MONTH(AB1198),DAY(AB1198) ),
AND($B$3="Aylıq", $AH$14="Not end"), EDATE(AB1198,1),
AND($B$3="Aylıq", $AH$14="End"), EOMONTH(AB1198,1)
)</f>
        <v/>
      </c>
      <c r="AC1199" s="75" t="str" cm="1">
        <f t="array" aca="1" ref="AC1199" ca="1">_xlfn.IFS(
AND($AN$14="Not year_end", AC1198&gt;last_rou_date), "",
AND($AN$14="Year_end", AC1198&gt;=last_rou_date), "",
AND($AN$14="Year_end"), DATE(YEAR(AC1198+1), 12, 31),
AND($AN$14="Not year_end", MONTH(AC1198)=12, DAY(AC1198)=31), DATE(YEAR(AC1197)+1, MONTH(AC1197), DAY(AC1197)),
AND($AN$14="Not year_end", OR(MONTH(AC1198)&lt;&gt;12, DAY(AC1198)&lt;&gt;31) ), DATE(YEAR(AC1198), 12, 31)
)</f>
        <v/>
      </c>
      <c r="AD1199" s="75" t="str" cm="1">
        <f t="array" aca="1" ref="AD1199" ca="1">_xlfn.IFS(AD1198="", "",
AND(AD1198=last_rou_date, OR(MONTH(AD1198)&lt;&gt;12, DAY(AD1198)&lt;&gt;31) ), DATE(YEAR(AD1198), 12, 31),
AND(MONTH(AD1198)=12, DAY(AD1198)=31, AD1198&gt;=last_rou_date), "",
AND(MONTH(AD1198)=12, DAY(AD1198)&lt;&gt;31),  EOMONTH(AD1198,0),
AND(MONTH(AD1198)=12, DAY(AD1198)=31, $AH$14="Not end"),  EDATE(AD1197,1),
AND($AH$14="Not end"), EDATE(AD1198, 1),
AND($AH$14="End"), EOMONTH(AD1198, 1)
)</f>
        <v/>
      </c>
      <c r="AE1199" s="51" t="str" cm="1">
        <f t="array" ref="AE1199">_xlfn.IFS(W1199="", "",
AND(W1199&gt;0, W1199&lt;=$B$4, $C$2="İllik artım, faiz olaraq", $D$2&gt;0, $B$3="İllik"), $B$5*((1+$D$2)^(W1199-1)),
AND(W1199&gt;0, W1199&lt;=$B$4, $C$2="İllik artım, faiz olaraq", $D$2&gt;0, $B$3="Aylıq"), $B$5*((1+$D$2)^ROUNDDOWN((W1199-1)/12,0)),
AND(W1199=1, $C$2="Aşağıdakı kimi dəyişir", ), $B$5,
AND(W1199&gt;1, W1199&lt;=$B$4, $C$2="Aşağıdakı kimi dəyişir"), IFERROR(VLOOKUP(W1199, $C$4:$D$7, 2, FALSE), AE1198),
AND(W1199&gt;0, W1199&lt;=$B$4), $B$5,
TRUE,0 )</f>
        <v/>
      </c>
      <c r="AF1199" s="51" t="str">
        <f t="shared" ca="1" si="55"/>
        <v/>
      </c>
    </row>
    <row r="1200" spans="1:32" x14ac:dyDescent="0.4">
      <c r="A1200" s="13" t="str" cm="1">
        <f t="array" aca="1" ref="A1200" ca="1">_xlfn.IFS(
AND(SUMIFS(lease_table_interest_accruals, lease_table_dates, A1199)&gt;0, COUNTIFS($E$14:E1199, "Interest accrual", $A$14:A1199, A1199)=0),  A1199,
AND(SUMIFS(lease_table_payments, lease_table_dates, A1199)&gt;0, COUNTIFS($E$14:E1199, "Payment", $A$14:A1199, A1199)=0),  A1199,
AND(SUMIFS(rou_table_deprs, rou_table_dates, A1199)&gt;0, COUNTIFS($E$14:E1199, "Depreciation", $A$14:A1199, A1199)=0),  A1199,
TRUE,  IFERROR(INDEX(rou_table_dates,  MATCH(A1199, rou_table_dates)+1, ), "")
)</f>
        <v/>
      </c>
      <c r="B1200" s="1" t="str" cm="1">
        <f t="array" aca="1" ref="B1200" ca="1">_xlfn.IFS(
AND(E1200="Payment", A1200=$B$2), $AM$14,
E1200="Payment", $AM$15,
E1200="Interest accrual", $AM$18,
E1200="Depreciation", $AM$17,
TRUE, "")</f>
        <v/>
      </c>
      <c r="C1200" s="1" t="str" cm="1">
        <f t="array" aca="1" ref="C1200" ca="1">_xlfn.IFS(
E1200="Payment", $AM$19,
E1200="Interest accrual", $AM$15,
E1200="Depreciation", $AM$16,
TRUE, "")</f>
        <v/>
      </c>
      <c r="D1200" s="1" t="str" cm="1">
        <f t="array" aca="1" ref="D1200" ca="1">_xlfn.IFS(
E1200="Payment", _xlfn.XLOOKUP(A1200, lease_table_dates, lease_table_payments, 0, 0),
E1200="Interest accrual", _xlfn.XLOOKUP(A1200, lease_table_dates, lease_table_interest_accruals, 0, 0),
E1200="Depreciation", _xlfn.XLOOKUP(A1200, rou_table_dates, rou_table_deprs, 0, 0),
TRUE, ""
)</f>
        <v/>
      </c>
      <c r="E1200" s="7" t="str" cm="1">
        <f t="array" aca="1" ref="E1200" ca="1">_xlfn.IFS(
AND(SUMIFS(lease_table_interest_accruals, lease_table_dates, A1200)&gt;0, COUNTIFS($E$14:E1199, "Interest accrual", $A$14:A1199, A1200)=0), "Interest accrual",
AND(SUMIFS(lease_table_payments, lease_table_dates, A1200)&gt;0, COUNTIFS($E$14:E1199, "Payment", $A$14:A1199, A1200)=0), "Payment",
AND(SUMIFS(rou_table_deprs, rou_table_dates, A1200)&gt;0, COUNTIFS($E$14:E1199, "Depreciation", $A$14:A1199, A1200)=0), "Depreciation",
TRUE,  ""
)</f>
        <v/>
      </c>
      <c r="G1200" s="13" t="str" cm="1">
        <f t="array" aca="1" ref="G1200" ca="1">_xlfn.IFS(
AND($B$11="Hə", $B$3="İllik"), Z1200,
AND($B$11="Hə", $B$3="Aylıq"), AA1200,
$B$11="Yox", X1200)</f>
        <v/>
      </c>
      <c r="H1200" s="1" t="str" cm="1">
        <f t="array" aca="1" ref="H1200" ca="1">_xlfn.IFS( G1200="", "",
TRUE, ROUND( H1199+I1200-J1200, 2) )</f>
        <v/>
      </c>
      <c r="I1200" s="1" t="str" cm="1">
        <f t="array" aca="1" ref="I1200" ca="1">_xlfn.IFS(G1200="", "",
G1200=last_payment_date, (J1200-H1199),
 TRUE,  -  (H1199- H1199* (1+$B$6)^ (_xlfn.DAYS(G1200,G1199)/365) )
)</f>
        <v/>
      </c>
      <c r="J1200" s="1" t="str" cm="1">
        <f t="array" aca="1" ref="J1200" ca="1">_xlfn.IFS(G1200="", "",
TRUE, _xlfn.XLOOKUP(G1200,  payment_dates, payments,0,0)
)</f>
        <v/>
      </c>
      <c r="L1200" s="8" t="str" cm="1">
        <f t="array" aca="1" ref="L1200" ca="1">_xlfn.IFS(
AND($B$11="Hə", $B$3="İllik"), AC1200,
AND($B$11="Hə", $B$3="Aylıq"), AD1200,
$B$11="Yox", AB1200)</f>
        <v/>
      </c>
      <c r="M1200" s="1" t="str" cm="1">
        <f t="array" aca="1" ref="M1200" ca="1">_xlfn.IFS( L1200="", "",
(M1199-N1200)&lt;=0.5, 0,
TRUE,  M1199-N1200)</f>
        <v/>
      </c>
      <c r="N1200" s="7" t="str" cm="1">
        <f t="array" aca="1" ref="N1200" ca="1">_xlfn.IFS(
L1200="", "",
TRUE, MIN(M1199, ROUND($M$14/ (last_rou_date - $B$2) * (L1200-L1199), 2) )
)</f>
        <v/>
      </c>
      <c r="P1200" s="59" t="str">
        <f t="shared" ca="1" si="54"/>
        <v/>
      </c>
      <c r="Q1200" s="1" t="str" cm="1">
        <f t="array" aca="1" ref="Q1200" ca="1">_xlfn.IFS(P1200="","",
$B$11="Hə", _xlfn.XLOOKUP(DATE(P1200, 12, 31), rou_table_dates, rou_table_nbvs,0, 0),
TRUE,  MAX(0, ROUND($M$14 - $M$14/ (last_rou_date - $B$2) * (DATE(P1200,12,31) - $B$2), 2) )
)</f>
        <v/>
      </c>
      <c r="R1200" s="1" t="str" cm="1">
        <f t="array" aca="1" ref="R1200" ca="1">_xlfn.IFS(P1200="","",
$B$11="Hə", _xlfn.XLOOKUP(DATE(P1200, 12, 31), lease_table_dates, lease_table_balances,0, 0),
TRUE, IFERROR( XNPV($B$6, IF(payment_dates &gt;DATE(P1200, 12, 31), payments,  0),  IF(payment_dates &gt;DATE(P1200, 12, 31), payment_dates,  DATE(P1200, 12, 31))    ),0)
)</f>
        <v/>
      </c>
      <c r="S1200" s="1" t="str" cm="1">
        <f t="array" aca="1" ref="S1200" ca="1">_xlfn.IFS(P1200="","",
TRUE,  MIN( MIN(Q1199, $M$14), ROUND($M$14/ (last_rou_date - $B$2) * (DATE(P1200,12,31) - MAX($B$2, DATE(P1200-1, 12, 31))), 2) )
)</f>
        <v/>
      </c>
      <c r="T1200" s="7" t="str" cm="1">
        <f t="array" aca="1" ref="T1200" ca="1">_xlfn.IFS(P1200="", "",
ISTEXT(R1199), R1200- (H1200 - SUMIFS( lease_table_payments, lease_table_years, P1200) -$AG$14 ),
AND(ISNUMBER(R1199), R1200&lt;&gt;""),   R1200- (R1199 - SUMIFS( lease_table_payments, lease_table_years, P1200) )
)</f>
        <v/>
      </c>
      <c r="V1200" s="64">
        <f t="shared" si="56"/>
        <v>1187</v>
      </c>
      <c r="W1200" s="51" t="str" cm="1">
        <f t="array" ref="W1200">_xlfn.IFS(
OR(W1199=$B$4, W1199=""),"",
TRUE,W1199+1
)</f>
        <v/>
      </c>
      <c r="X1200" s="51" t="str" cm="1">
        <f t="array" ref="X1200">_xlfn.IFS(X1199="","",
W1200="", "",
AND($B$3="İllik"),DATE(YEAR(X1199)+1,MONTH(X1199),DAY(X1199) ),
AND($B$3="Aylıq", $AH$14="Not end"), EDATE(X1199,1),
AND($B$3="Aylıq", $AH$14="End"), EOMONTH(X1199,1)
)</f>
        <v/>
      </c>
      <c r="Y1200" s="51" t="str" cm="1">
        <f t="array" aca="1" ref="Y1200" ca="1">_xlfn.IFS(
AND($B$7="Dövrün əvvəlində", Y1199&lt;=last_rou_date), DATE(YEAR(Y1199)+1, 12, 31),
AND($B$7="Dövrün sonunda", Y1199&lt;=last_payment_date), DATE(YEAR(Y1199)+1, 12, 31),
TRUE, ""
)</f>
        <v/>
      </c>
      <c r="Z1200" s="75" t="str" cm="1">
        <f t="array" aca="1" ref="Z1200" ca="1">_xlfn.IFS(
AND($AN$14="Not year_end", Z1199&gt;last_payment_date), "",
AND($AN$14="Year_end", Z1199&gt;=last_payment_date), "",
AND($AN$14="Year_end"), DATE(YEAR(Z1199+1), 12, 31),
AND($AN$14="Not year_end", MONTH(Z1199)=12, DAY(Z1199)=31), DATE(YEAR(Z1198)+1, MONTH(Z1198), DAY(Z1198)),
AND($AN$14="Not year_end", OR(MONTH(Z1199)&lt;&gt;12, DAY(Z1199)&lt;&gt;31) ), DATE(YEAR(Z1199), 12, 31)
)</f>
        <v/>
      </c>
      <c r="AA1200" s="75" t="str" cm="1">
        <f t="array" aca="1" ref="AA1200" ca="1">_xlfn.IFS(AA1199="", "",
AND(AA1199=last_payment_date, OR(MONTH(AA1199)&lt;&gt;12, DAY(AA1199)&lt;&gt;31) ), DATE(YEAR(AA1199), 12, 31),
AND(MONTH(AA1199)=12, DAY(AA1199)=31, AA1199&gt;=last_payment_date), "",
AND(MONTH(AA1199)=12, DAY(AA1199)&lt;&gt;31),  EOMONTH(AA1199,0),
AND(MONTH(AA1199)=12, DAY(AA1199)=31, $AH$14="Not end"),  EDATE(AA1198,1),
AND($AH$14="Not end"), EDATE(AA1199, 1),
AND($AH$14="End"), EOMONTH(AA1199, 1)
)</f>
        <v/>
      </c>
      <c r="AB1200" s="75" t="str" cm="1">
        <f t="array" aca="1" ref="AB1200" ca="1">_xlfn.IFS(AB1199="","",
AND(AB1199=last_rou_date), "",
AND($B$3="İllik"),DATE(YEAR(AB1199)+1,MONTH(AB1199),DAY(AB1199) ),
AND($B$3="Aylıq", $AH$14="Not end"), EDATE(AB1199,1),
AND($B$3="Aylıq", $AH$14="End"), EOMONTH(AB1199,1)
)</f>
        <v/>
      </c>
      <c r="AC1200" s="75" t="str" cm="1">
        <f t="array" aca="1" ref="AC1200" ca="1">_xlfn.IFS(
AND($AN$14="Not year_end", AC1199&gt;last_rou_date), "",
AND($AN$14="Year_end", AC1199&gt;=last_rou_date), "",
AND($AN$14="Year_end"), DATE(YEAR(AC1199+1), 12, 31),
AND($AN$14="Not year_end", MONTH(AC1199)=12, DAY(AC1199)=31), DATE(YEAR(AC1198)+1, MONTH(AC1198), DAY(AC1198)),
AND($AN$14="Not year_end", OR(MONTH(AC1199)&lt;&gt;12, DAY(AC1199)&lt;&gt;31) ), DATE(YEAR(AC1199), 12, 31)
)</f>
        <v/>
      </c>
      <c r="AD1200" s="75" t="str" cm="1">
        <f t="array" aca="1" ref="AD1200" ca="1">_xlfn.IFS(AD1199="", "",
AND(AD1199=last_rou_date, OR(MONTH(AD1199)&lt;&gt;12, DAY(AD1199)&lt;&gt;31) ), DATE(YEAR(AD1199), 12, 31),
AND(MONTH(AD1199)=12, DAY(AD1199)=31, AD1199&gt;=last_rou_date), "",
AND(MONTH(AD1199)=12, DAY(AD1199)&lt;&gt;31),  EOMONTH(AD1199,0),
AND(MONTH(AD1199)=12, DAY(AD1199)=31, $AH$14="Not end"),  EDATE(AD1198,1),
AND($AH$14="Not end"), EDATE(AD1199, 1),
AND($AH$14="End"), EOMONTH(AD1199, 1)
)</f>
        <v/>
      </c>
      <c r="AE1200" s="51" t="str" cm="1">
        <f t="array" ref="AE1200">_xlfn.IFS(W1200="", "",
AND(W1200&gt;0, W1200&lt;=$B$4, $C$2="İllik artım, faiz olaraq", $D$2&gt;0, $B$3="İllik"), $B$5*((1+$D$2)^(W1200-1)),
AND(W1200&gt;0, W1200&lt;=$B$4, $C$2="İllik artım, faiz olaraq", $D$2&gt;0, $B$3="Aylıq"), $B$5*((1+$D$2)^ROUNDDOWN((W1200-1)/12,0)),
AND(W1200=1, $C$2="Aşağıdakı kimi dəyişir", ), $B$5,
AND(W1200&gt;1, W1200&lt;=$B$4, $C$2="Aşağıdakı kimi dəyişir"), IFERROR(VLOOKUP(W1200, $C$4:$D$7, 2, FALSE), AE1199),
AND(W1200&gt;0, W1200&lt;=$B$4), $B$5,
TRUE,0 )</f>
        <v/>
      </c>
      <c r="AF1200" s="51" t="str">
        <f t="shared" ca="1" si="55"/>
        <v/>
      </c>
    </row>
    <row r="1201" spans="1:32" x14ac:dyDescent="0.4">
      <c r="A1201" s="13" t="str" cm="1">
        <f t="array" aca="1" ref="A1201" ca="1">_xlfn.IFS(
AND(SUMIFS(lease_table_interest_accruals, lease_table_dates, A1200)&gt;0, COUNTIFS($E$14:E1200, "Interest accrual", $A$14:A1200, A1200)=0),  A1200,
AND(SUMIFS(lease_table_payments, lease_table_dates, A1200)&gt;0, COUNTIFS($E$14:E1200, "Payment", $A$14:A1200, A1200)=0),  A1200,
AND(SUMIFS(rou_table_deprs, rou_table_dates, A1200)&gt;0, COUNTIFS($E$14:E1200, "Depreciation", $A$14:A1200, A1200)=0),  A1200,
TRUE,  IFERROR(INDEX(rou_table_dates,  MATCH(A1200, rou_table_dates)+1, ), "")
)</f>
        <v/>
      </c>
      <c r="B1201" s="1" t="str" cm="1">
        <f t="array" aca="1" ref="B1201" ca="1">_xlfn.IFS(
AND(E1201="Payment", A1201=$B$2), $AM$14,
E1201="Payment", $AM$15,
E1201="Interest accrual", $AM$18,
E1201="Depreciation", $AM$17,
TRUE, "")</f>
        <v/>
      </c>
      <c r="C1201" s="1" t="str" cm="1">
        <f t="array" aca="1" ref="C1201" ca="1">_xlfn.IFS(
E1201="Payment", $AM$19,
E1201="Interest accrual", $AM$15,
E1201="Depreciation", $AM$16,
TRUE, "")</f>
        <v/>
      </c>
      <c r="D1201" s="1" t="str" cm="1">
        <f t="array" aca="1" ref="D1201" ca="1">_xlfn.IFS(
E1201="Payment", _xlfn.XLOOKUP(A1201, lease_table_dates, lease_table_payments, 0, 0),
E1201="Interest accrual", _xlfn.XLOOKUP(A1201, lease_table_dates, lease_table_interest_accruals, 0, 0),
E1201="Depreciation", _xlfn.XLOOKUP(A1201, rou_table_dates, rou_table_deprs, 0, 0),
TRUE, ""
)</f>
        <v/>
      </c>
      <c r="E1201" s="7" t="str" cm="1">
        <f t="array" aca="1" ref="E1201" ca="1">_xlfn.IFS(
AND(SUMIFS(lease_table_interest_accruals, lease_table_dates, A1201)&gt;0, COUNTIFS($E$14:E1200, "Interest accrual", $A$14:A1200, A1201)=0), "Interest accrual",
AND(SUMIFS(lease_table_payments, lease_table_dates, A1201)&gt;0, COUNTIFS($E$14:E1200, "Payment", $A$14:A1200, A1201)=0), "Payment",
AND(SUMIFS(rou_table_deprs, rou_table_dates, A1201)&gt;0, COUNTIFS($E$14:E1200, "Depreciation", $A$14:A1200, A1201)=0), "Depreciation",
TRUE,  ""
)</f>
        <v/>
      </c>
      <c r="G1201" s="13" t="str" cm="1">
        <f t="array" aca="1" ref="G1201" ca="1">_xlfn.IFS(
AND($B$11="Hə", $B$3="İllik"), Z1201,
AND($B$11="Hə", $B$3="Aylıq"), AA1201,
$B$11="Yox", X1201)</f>
        <v/>
      </c>
      <c r="H1201" s="1" t="str" cm="1">
        <f t="array" aca="1" ref="H1201" ca="1">_xlfn.IFS( G1201="", "",
TRUE, ROUND( H1200+I1201-J1201, 2) )</f>
        <v/>
      </c>
      <c r="I1201" s="1" t="str" cm="1">
        <f t="array" aca="1" ref="I1201" ca="1">_xlfn.IFS(G1201="", "",
G1201=last_payment_date, (J1201-H1200),
 TRUE,  -  (H1200- H1200* (1+$B$6)^ (_xlfn.DAYS(G1201,G1200)/365) )
)</f>
        <v/>
      </c>
      <c r="J1201" s="1" t="str" cm="1">
        <f t="array" aca="1" ref="J1201" ca="1">_xlfn.IFS(G1201="", "",
TRUE, _xlfn.XLOOKUP(G1201,  payment_dates, payments,0,0)
)</f>
        <v/>
      </c>
      <c r="L1201" s="8" t="str" cm="1">
        <f t="array" aca="1" ref="L1201" ca="1">_xlfn.IFS(
AND($B$11="Hə", $B$3="İllik"), AC1201,
AND($B$11="Hə", $B$3="Aylıq"), AD1201,
$B$11="Yox", AB1201)</f>
        <v/>
      </c>
      <c r="M1201" s="1" t="str" cm="1">
        <f t="array" aca="1" ref="M1201" ca="1">_xlfn.IFS( L1201="", "",
(M1200-N1201)&lt;=0.5, 0,
TRUE,  M1200-N1201)</f>
        <v/>
      </c>
      <c r="N1201" s="7" t="str" cm="1">
        <f t="array" aca="1" ref="N1201" ca="1">_xlfn.IFS(
L1201="", "",
TRUE, MIN(M1200, ROUND($M$14/ (last_rou_date - $B$2) * (L1201-L1200), 2) )
)</f>
        <v/>
      </c>
      <c r="P1201" s="59" t="str">
        <f t="shared" ca="1" si="54"/>
        <v/>
      </c>
      <c r="Q1201" s="1" t="str" cm="1">
        <f t="array" aca="1" ref="Q1201" ca="1">_xlfn.IFS(P1201="","",
$B$11="Hə", _xlfn.XLOOKUP(DATE(P1201, 12, 31), rou_table_dates, rou_table_nbvs,0, 0),
TRUE,  MAX(0, ROUND($M$14 - $M$14/ (last_rou_date - $B$2) * (DATE(P1201,12,31) - $B$2), 2) )
)</f>
        <v/>
      </c>
      <c r="R1201" s="1" t="str" cm="1">
        <f t="array" aca="1" ref="R1201" ca="1">_xlfn.IFS(P1201="","",
$B$11="Hə", _xlfn.XLOOKUP(DATE(P1201, 12, 31), lease_table_dates, lease_table_balances,0, 0),
TRUE, IFERROR( XNPV($B$6, IF(payment_dates &gt;DATE(P1201, 12, 31), payments,  0),  IF(payment_dates &gt;DATE(P1201, 12, 31), payment_dates,  DATE(P1201, 12, 31))    ),0)
)</f>
        <v/>
      </c>
      <c r="S1201" s="1" t="str" cm="1">
        <f t="array" aca="1" ref="S1201" ca="1">_xlfn.IFS(P1201="","",
TRUE,  MIN( MIN(Q1200, $M$14), ROUND($M$14/ (last_rou_date - $B$2) * (DATE(P1201,12,31) - MAX($B$2, DATE(P1201-1, 12, 31))), 2) )
)</f>
        <v/>
      </c>
      <c r="T1201" s="7" t="str" cm="1">
        <f t="array" aca="1" ref="T1201" ca="1">_xlfn.IFS(P1201="", "",
ISTEXT(R1200), R1201- (H1201 - SUMIFS( lease_table_payments, lease_table_years, P1201) -$AG$14 ),
AND(ISNUMBER(R1200), R1201&lt;&gt;""),   R1201- (R1200 - SUMIFS( lease_table_payments, lease_table_years, P1201) )
)</f>
        <v/>
      </c>
      <c r="V1201" s="64">
        <f t="shared" si="56"/>
        <v>1188</v>
      </c>
      <c r="W1201" s="51" t="str" cm="1">
        <f t="array" ref="W1201">_xlfn.IFS(
OR(W1200=$B$4, W1200=""),"",
TRUE,W1200+1
)</f>
        <v/>
      </c>
      <c r="X1201" s="51" t="str" cm="1">
        <f t="array" ref="X1201">_xlfn.IFS(X1200="","",
W1201="", "",
AND($B$3="İllik"),DATE(YEAR(X1200)+1,MONTH(X1200),DAY(X1200) ),
AND($B$3="Aylıq", $AH$14="Not end"), EDATE(X1200,1),
AND($B$3="Aylıq", $AH$14="End"), EOMONTH(X1200,1)
)</f>
        <v/>
      </c>
      <c r="Y1201" s="51" t="str" cm="1">
        <f t="array" aca="1" ref="Y1201" ca="1">_xlfn.IFS(
AND($B$7="Dövrün əvvəlində", Y1200&lt;=last_rou_date), DATE(YEAR(Y1200)+1, 12, 31),
AND($B$7="Dövrün sonunda", Y1200&lt;=last_payment_date), DATE(YEAR(Y1200)+1, 12, 31),
TRUE, ""
)</f>
        <v/>
      </c>
      <c r="Z1201" s="75" t="str" cm="1">
        <f t="array" aca="1" ref="Z1201" ca="1">_xlfn.IFS(
AND($AN$14="Not year_end", Z1200&gt;last_payment_date), "",
AND($AN$14="Year_end", Z1200&gt;=last_payment_date), "",
AND($AN$14="Year_end"), DATE(YEAR(Z1200+1), 12, 31),
AND($AN$14="Not year_end", MONTH(Z1200)=12, DAY(Z1200)=31), DATE(YEAR(Z1199)+1, MONTH(Z1199), DAY(Z1199)),
AND($AN$14="Not year_end", OR(MONTH(Z1200)&lt;&gt;12, DAY(Z1200)&lt;&gt;31) ), DATE(YEAR(Z1200), 12, 31)
)</f>
        <v/>
      </c>
      <c r="AA1201" s="75" t="str" cm="1">
        <f t="array" aca="1" ref="AA1201" ca="1">_xlfn.IFS(AA1200="", "",
AND(AA1200=last_payment_date, OR(MONTH(AA1200)&lt;&gt;12, DAY(AA1200)&lt;&gt;31) ), DATE(YEAR(AA1200), 12, 31),
AND(MONTH(AA1200)=12, DAY(AA1200)=31, AA1200&gt;=last_payment_date), "",
AND(MONTH(AA1200)=12, DAY(AA1200)&lt;&gt;31),  EOMONTH(AA1200,0),
AND(MONTH(AA1200)=12, DAY(AA1200)=31, $AH$14="Not end"),  EDATE(AA1199,1),
AND($AH$14="Not end"), EDATE(AA1200, 1),
AND($AH$14="End"), EOMONTH(AA1200, 1)
)</f>
        <v/>
      </c>
      <c r="AB1201" s="75" t="str" cm="1">
        <f t="array" aca="1" ref="AB1201" ca="1">_xlfn.IFS(AB1200="","",
AND(AB1200=last_rou_date), "",
AND($B$3="İllik"),DATE(YEAR(AB1200)+1,MONTH(AB1200),DAY(AB1200) ),
AND($B$3="Aylıq", $AH$14="Not end"), EDATE(AB1200,1),
AND($B$3="Aylıq", $AH$14="End"), EOMONTH(AB1200,1)
)</f>
        <v/>
      </c>
      <c r="AC1201" s="75" t="str" cm="1">
        <f t="array" aca="1" ref="AC1201" ca="1">_xlfn.IFS(
AND($AN$14="Not year_end", AC1200&gt;last_rou_date), "",
AND($AN$14="Year_end", AC1200&gt;=last_rou_date), "",
AND($AN$14="Year_end"), DATE(YEAR(AC1200+1), 12, 31),
AND($AN$14="Not year_end", MONTH(AC1200)=12, DAY(AC1200)=31), DATE(YEAR(AC1199)+1, MONTH(AC1199), DAY(AC1199)),
AND($AN$14="Not year_end", OR(MONTH(AC1200)&lt;&gt;12, DAY(AC1200)&lt;&gt;31) ), DATE(YEAR(AC1200), 12, 31)
)</f>
        <v/>
      </c>
      <c r="AD1201" s="75" t="str" cm="1">
        <f t="array" aca="1" ref="AD1201" ca="1">_xlfn.IFS(AD1200="", "",
AND(AD1200=last_rou_date, OR(MONTH(AD1200)&lt;&gt;12, DAY(AD1200)&lt;&gt;31) ), DATE(YEAR(AD1200), 12, 31),
AND(MONTH(AD1200)=12, DAY(AD1200)=31, AD1200&gt;=last_rou_date), "",
AND(MONTH(AD1200)=12, DAY(AD1200)&lt;&gt;31),  EOMONTH(AD1200,0),
AND(MONTH(AD1200)=12, DAY(AD1200)=31, $AH$14="Not end"),  EDATE(AD1199,1),
AND($AH$14="Not end"), EDATE(AD1200, 1),
AND($AH$14="End"), EOMONTH(AD1200, 1)
)</f>
        <v/>
      </c>
      <c r="AE1201" s="51" t="str" cm="1">
        <f t="array" ref="AE1201">_xlfn.IFS(W1201="", "",
AND(W1201&gt;0, W1201&lt;=$B$4, $C$2="İllik artım, faiz olaraq", $D$2&gt;0, $B$3="İllik"), $B$5*((1+$D$2)^(W1201-1)),
AND(W1201&gt;0, W1201&lt;=$B$4, $C$2="İllik artım, faiz olaraq", $D$2&gt;0, $B$3="Aylıq"), $B$5*((1+$D$2)^ROUNDDOWN((W1201-1)/12,0)),
AND(W1201=1, $C$2="Aşağıdakı kimi dəyişir", ), $B$5,
AND(W1201&gt;1, W1201&lt;=$B$4, $C$2="Aşağıdakı kimi dəyişir"), IFERROR(VLOOKUP(W1201, $C$4:$D$7, 2, FALSE), AE1200),
AND(W1201&gt;0, W1201&lt;=$B$4), $B$5,
TRUE,0 )</f>
        <v/>
      </c>
      <c r="AF1201" s="51" t="str">
        <f t="shared" ca="1" si="55"/>
        <v/>
      </c>
    </row>
    <row r="1202" spans="1:32" x14ac:dyDescent="0.4">
      <c r="A1202" s="13" t="str" cm="1">
        <f t="array" aca="1" ref="A1202" ca="1">_xlfn.IFS(
AND(SUMIFS(lease_table_interest_accruals, lease_table_dates, A1201)&gt;0, COUNTIFS($E$14:E1201, "Interest accrual", $A$14:A1201, A1201)=0),  A1201,
AND(SUMIFS(lease_table_payments, lease_table_dates, A1201)&gt;0, COUNTIFS($E$14:E1201, "Payment", $A$14:A1201, A1201)=0),  A1201,
AND(SUMIFS(rou_table_deprs, rou_table_dates, A1201)&gt;0, COUNTIFS($E$14:E1201, "Depreciation", $A$14:A1201, A1201)=0),  A1201,
TRUE,  IFERROR(INDEX(rou_table_dates,  MATCH(A1201, rou_table_dates)+1, ), "")
)</f>
        <v/>
      </c>
      <c r="B1202" s="1" t="str" cm="1">
        <f t="array" aca="1" ref="B1202" ca="1">_xlfn.IFS(
AND(E1202="Payment", A1202=$B$2), $AM$14,
E1202="Payment", $AM$15,
E1202="Interest accrual", $AM$18,
E1202="Depreciation", $AM$17,
TRUE, "")</f>
        <v/>
      </c>
      <c r="C1202" s="1" t="str" cm="1">
        <f t="array" aca="1" ref="C1202" ca="1">_xlfn.IFS(
E1202="Payment", $AM$19,
E1202="Interest accrual", $AM$15,
E1202="Depreciation", $AM$16,
TRUE, "")</f>
        <v/>
      </c>
      <c r="D1202" s="1" t="str" cm="1">
        <f t="array" aca="1" ref="D1202" ca="1">_xlfn.IFS(
E1202="Payment", _xlfn.XLOOKUP(A1202, lease_table_dates, lease_table_payments, 0, 0),
E1202="Interest accrual", _xlfn.XLOOKUP(A1202, lease_table_dates, lease_table_interest_accruals, 0, 0),
E1202="Depreciation", _xlfn.XLOOKUP(A1202, rou_table_dates, rou_table_deprs, 0, 0),
TRUE, ""
)</f>
        <v/>
      </c>
      <c r="E1202" s="7" t="str" cm="1">
        <f t="array" aca="1" ref="E1202" ca="1">_xlfn.IFS(
AND(SUMIFS(lease_table_interest_accruals, lease_table_dates, A1202)&gt;0, COUNTIFS($E$14:E1201, "Interest accrual", $A$14:A1201, A1202)=0), "Interest accrual",
AND(SUMIFS(lease_table_payments, lease_table_dates, A1202)&gt;0, COUNTIFS($E$14:E1201, "Payment", $A$14:A1201, A1202)=0), "Payment",
AND(SUMIFS(rou_table_deprs, rou_table_dates, A1202)&gt;0, COUNTIFS($E$14:E1201, "Depreciation", $A$14:A1201, A1202)=0), "Depreciation",
TRUE,  ""
)</f>
        <v/>
      </c>
      <c r="G1202" s="13" t="str" cm="1">
        <f t="array" aca="1" ref="G1202" ca="1">_xlfn.IFS(
AND($B$11="Hə", $B$3="İllik"), Z1202,
AND($B$11="Hə", $B$3="Aylıq"), AA1202,
$B$11="Yox", X1202)</f>
        <v/>
      </c>
      <c r="H1202" s="1" t="str" cm="1">
        <f t="array" aca="1" ref="H1202" ca="1">_xlfn.IFS( G1202="", "",
TRUE, ROUND( H1201+I1202-J1202, 2) )</f>
        <v/>
      </c>
      <c r="I1202" s="1" t="str" cm="1">
        <f t="array" aca="1" ref="I1202" ca="1">_xlfn.IFS(G1202="", "",
G1202=last_payment_date, (J1202-H1201),
 TRUE,  -  (H1201- H1201* (1+$B$6)^ (_xlfn.DAYS(G1202,G1201)/365) )
)</f>
        <v/>
      </c>
      <c r="J1202" s="1" t="str" cm="1">
        <f t="array" aca="1" ref="J1202" ca="1">_xlfn.IFS(G1202="", "",
TRUE, _xlfn.XLOOKUP(G1202,  payment_dates, payments,0,0)
)</f>
        <v/>
      </c>
      <c r="L1202" s="8" t="str" cm="1">
        <f t="array" aca="1" ref="L1202" ca="1">_xlfn.IFS(
AND($B$11="Hə", $B$3="İllik"), AC1202,
AND($B$11="Hə", $B$3="Aylıq"), AD1202,
$B$11="Yox", AB1202)</f>
        <v/>
      </c>
      <c r="M1202" s="1" t="str" cm="1">
        <f t="array" aca="1" ref="M1202" ca="1">_xlfn.IFS( L1202="", "",
(M1201-N1202)&lt;=0.5, 0,
TRUE,  M1201-N1202)</f>
        <v/>
      </c>
      <c r="N1202" s="7" t="str" cm="1">
        <f t="array" aca="1" ref="N1202" ca="1">_xlfn.IFS(
L1202="", "",
TRUE, MIN(M1201, ROUND($M$14/ (last_rou_date - $B$2) * (L1202-L1201), 2) )
)</f>
        <v/>
      </c>
      <c r="P1202" s="59" t="str">
        <f t="shared" ca="1" si="54"/>
        <v/>
      </c>
      <c r="Q1202" s="1" t="str" cm="1">
        <f t="array" aca="1" ref="Q1202" ca="1">_xlfn.IFS(P1202="","",
$B$11="Hə", _xlfn.XLOOKUP(DATE(P1202, 12, 31), rou_table_dates, rou_table_nbvs,0, 0),
TRUE,  MAX(0, ROUND($M$14 - $M$14/ (last_rou_date - $B$2) * (DATE(P1202,12,31) - $B$2), 2) )
)</f>
        <v/>
      </c>
      <c r="R1202" s="1" t="str" cm="1">
        <f t="array" aca="1" ref="R1202" ca="1">_xlfn.IFS(P1202="","",
$B$11="Hə", _xlfn.XLOOKUP(DATE(P1202, 12, 31), lease_table_dates, lease_table_balances,0, 0),
TRUE, IFERROR( XNPV($B$6, IF(payment_dates &gt;DATE(P1202, 12, 31), payments,  0),  IF(payment_dates &gt;DATE(P1202, 12, 31), payment_dates,  DATE(P1202, 12, 31))    ),0)
)</f>
        <v/>
      </c>
      <c r="S1202" s="1" t="str" cm="1">
        <f t="array" aca="1" ref="S1202" ca="1">_xlfn.IFS(P1202="","",
TRUE,  MIN( MIN(Q1201, $M$14), ROUND($M$14/ (last_rou_date - $B$2) * (DATE(P1202,12,31) - MAX($B$2, DATE(P1202-1, 12, 31))), 2) )
)</f>
        <v/>
      </c>
      <c r="T1202" s="7" t="str" cm="1">
        <f t="array" aca="1" ref="T1202" ca="1">_xlfn.IFS(P1202="", "",
ISTEXT(R1201), R1202- (H1202 - SUMIFS( lease_table_payments, lease_table_years, P1202) -$AG$14 ),
AND(ISNUMBER(R1201), R1202&lt;&gt;""),   R1202- (R1201 - SUMIFS( lease_table_payments, lease_table_years, P1202) )
)</f>
        <v/>
      </c>
      <c r="V1202" s="64">
        <f t="shared" si="56"/>
        <v>1189</v>
      </c>
      <c r="W1202" s="51" t="str" cm="1">
        <f t="array" ref="W1202">_xlfn.IFS(
OR(W1201=$B$4, W1201=""),"",
TRUE,W1201+1
)</f>
        <v/>
      </c>
      <c r="X1202" s="51" t="str" cm="1">
        <f t="array" ref="X1202">_xlfn.IFS(X1201="","",
W1202="", "",
AND($B$3="İllik"),DATE(YEAR(X1201)+1,MONTH(X1201),DAY(X1201) ),
AND($B$3="Aylıq", $AH$14="Not end"), EDATE(X1201,1),
AND($B$3="Aylıq", $AH$14="End"), EOMONTH(X1201,1)
)</f>
        <v/>
      </c>
      <c r="Y1202" s="51" t="str" cm="1">
        <f t="array" aca="1" ref="Y1202" ca="1">_xlfn.IFS(
AND($B$7="Dövrün əvvəlində", Y1201&lt;=last_rou_date), DATE(YEAR(Y1201)+1, 12, 31),
AND($B$7="Dövrün sonunda", Y1201&lt;=last_payment_date), DATE(YEAR(Y1201)+1, 12, 31),
TRUE, ""
)</f>
        <v/>
      </c>
      <c r="Z1202" s="75" t="str" cm="1">
        <f t="array" aca="1" ref="Z1202" ca="1">_xlfn.IFS(
AND($AN$14="Not year_end", Z1201&gt;last_payment_date), "",
AND($AN$14="Year_end", Z1201&gt;=last_payment_date), "",
AND($AN$14="Year_end"), DATE(YEAR(Z1201+1), 12, 31),
AND($AN$14="Not year_end", MONTH(Z1201)=12, DAY(Z1201)=31), DATE(YEAR(Z1200)+1, MONTH(Z1200), DAY(Z1200)),
AND($AN$14="Not year_end", OR(MONTH(Z1201)&lt;&gt;12, DAY(Z1201)&lt;&gt;31) ), DATE(YEAR(Z1201), 12, 31)
)</f>
        <v/>
      </c>
      <c r="AA1202" s="75" t="str" cm="1">
        <f t="array" aca="1" ref="AA1202" ca="1">_xlfn.IFS(AA1201="", "",
AND(AA1201=last_payment_date, OR(MONTH(AA1201)&lt;&gt;12, DAY(AA1201)&lt;&gt;31) ), DATE(YEAR(AA1201), 12, 31),
AND(MONTH(AA1201)=12, DAY(AA1201)=31, AA1201&gt;=last_payment_date), "",
AND(MONTH(AA1201)=12, DAY(AA1201)&lt;&gt;31),  EOMONTH(AA1201,0),
AND(MONTH(AA1201)=12, DAY(AA1201)=31, $AH$14="Not end"),  EDATE(AA1200,1),
AND($AH$14="Not end"), EDATE(AA1201, 1),
AND($AH$14="End"), EOMONTH(AA1201, 1)
)</f>
        <v/>
      </c>
      <c r="AB1202" s="75" t="str" cm="1">
        <f t="array" aca="1" ref="AB1202" ca="1">_xlfn.IFS(AB1201="","",
AND(AB1201=last_rou_date), "",
AND($B$3="İllik"),DATE(YEAR(AB1201)+1,MONTH(AB1201),DAY(AB1201) ),
AND($B$3="Aylıq", $AH$14="Not end"), EDATE(AB1201,1),
AND($B$3="Aylıq", $AH$14="End"), EOMONTH(AB1201,1)
)</f>
        <v/>
      </c>
      <c r="AC1202" s="75" t="str" cm="1">
        <f t="array" aca="1" ref="AC1202" ca="1">_xlfn.IFS(
AND($AN$14="Not year_end", AC1201&gt;last_rou_date), "",
AND($AN$14="Year_end", AC1201&gt;=last_rou_date), "",
AND($AN$14="Year_end"), DATE(YEAR(AC1201+1), 12, 31),
AND($AN$14="Not year_end", MONTH(AC1201)=12, DAY(AC1201)=31), DATE(YEAR(AC1200)+1, MONTH(AC1200), DAY(AC1200)),
AND($AN$14="Not year_end", OR(MONTH(AC1201)&lt;&gt;12, DAY(AC1201)&lt;&gt;31) ), DATE(YEAR(AC1201), 12, 31)
)</f>
        <v/>
      </c>
      <c r="AD1202" s="75" t="str" cm="1">
        <f t="array" aca="1" ref="AD1202" ca="1">_xlfn.IFS(AD1201="", "",
AND(AD1201=last_rou_date, OR(MONTH(AD1201)&lt;&gt;12, DAY(AD1201)&lt;&gt;31) ), DATE(YEAR(AD1201), 12, 31),
AND(MONTH(AD1201)=12, DAY(AD1201)=31, AD1201&gt;=last_rou_date), "",
AND(MONTH(AD1201)=12, DAY(AD1201)&lt;&gt;31),  EOMONTH(AD1201,0),
AND(MONTH(AD1201)=12, DAY(AD1201)=31, $AH$14="Not end"),  EDATE(AD1200,1),
AND($AH$14="Not end"), EDATE(AD1201, 1),
AND($AH$14="End"), EOMONTH(AD1201, 1)
)</f>
        <v/>
      </c>
      <c r="AE1202" s="51" t="str" cm="1">
        <f t="array" ref="AE1202">_xlfn.IFS(W1202="", "",
AND(W1202&gt;0, W1202&lt;=$B$4, $C$2="İllik artım, faiz olaraq", $D$2&gt;0, $B$3="İllik"), $B$5*((1+$D$2)^(W1202-1)),
AND(W1202&gt;0, W1202&lt;=$B$4, $C$2="İllik artım, faiz olaraq", $D$2&gt;0, $B$3="Aylıq"), $B$5*((1+$D$2)^ROUNDDOWN((W1202-1)/12,0)),
AND(W1202=1, $C$2="Aşağıdakı kimi dəyişir", ), $B$5,
AND(W1202&gt;1, W1202&lt;=$B$4, $C$2="Aşağıdakı kimi dəyişir"), IFERROR(VLOOKUP(W1202, $C$4:$D$7, 2, FALSE), AE1201),
AND(W1202&gt;0, W1202&lt;=$B$4), $B$5,
TRUE,0 )</f>
        <v/>
      </c>
      <c r="AF1202" s="51" t="str">
        <f t="shared" ca="1" si="55"/>
        <v/>
      </c>
    </row>
    <row r="1203" spans="1:32" x14ac:dyDescent="0.4">
      <c r="A1203" s="13" t="str" cm="1">
        <f t="array" aca="1" ref="A1203" ca="1">_xlfn.IFS(
AND(SUMIFS(lease_table_interest_accruals, lease_table_dates, A1202)&gt;0, COUNTIFS($E$14:E1202, "Interest accrual", $A$14:A1202, A1202)=0),  A1202,
AND(SUMIFS(lease_table_payments, lease_table_dates, A1202)&gt;0, COUNTIFS($E$14:E1202, "Payment", $A$14:A1202, A1202)=0),  A1202,
AND(SUMIFS(rou_table_deprs, rou_table_dates, A1202)&gt;0, COUNTIFS($E$14:E1202, "Depreciation", $A$14:A1202, A1202)=0),  A1202,
TRUE,  IFERROR(INDEX(rou_table_dates,  MATCH(A1202, rou_table_dates)+1, ), "")
)</f>
        <v/>
      </c>
      <c r="B1203" s="1" t="str" cm="1">
        <f t="array" aca="1" ref="B1203" ca="1">_xlfn.IFS(
AND(E1203="Payment", A1203=$B$2), $AM$14,
E1203="Payment", $AM$15,
E1203="Interest accrual", $AM$18,
E1203="Depreciation", $AM$17,
TRUE, "")</f>
        <v/>
      </c>
      <c r="C1203" s="1" t="str" cm="1">
        <f t="array" aca="1" ref="C1203" ca="1">_xlfn.IFS(
E1203="Payment", $AM$19,
E1203="Interest accrual", $AM$15,
E1203="Depreciation", $AM$16,
TRUE, "")</f>
        <v/>
      </c>
      <c r="D1203" s="1" t="str" cm="1">
        <f t="array" aca="1" ref="D1203" ca="1">_xlfn.IFS(
E1203="Payment", _xlfn.XLOOKUP(A1203, lease_table_dates, lease_table_payments, 0, 0),
E1203="Interest accrual", _xlfn.XLOOKUP(A1203, lease_table_dates, lease_table_interest_accruals, 0, 0),
E1203="Depreciation", _xlfn.XLOOKUP(A1203, rou_table_dates, rou_table_deprs, 0, 0),
TRUE, ""
)</f>
        <v/>
      </c>
      <c r="E1203" s="7" t="str" cm="1">
        <f t="array" aca="1" ref="E1203" ca="1">_xlfn.IFS(
AND(SUMIFS(lease_table_interest_accruals, lease_table_dates, A1203)&gt;0, COUNTIFS($E$14:E1202, "Interest accrual", $A$14:A1202, A1203)=0), "Interest accrual",
AND(SUMIFS(lease_table_payments, lease_table_dates, A1203)&gt;0, COUNTIFS($E$14:E1202, "Payment", $A$14:A1202, A1203)=0), "Payment",
AND(SUMIFS(rou_table_deprs, rou_table_dates, A1203)&gt;0, COUNTIFS($E$14:E1202, "Depreciation", $A$14:A1202, A1203)=0), "Depreciation",
TRUE,  ""
)</f>
        <v/>
      </c>
      <c r="G1203" s="13" t="str" cm="1">
        <f t="array" aca="1" ref="G1203" ca="1">_xlfn.IFS(
AND($B$11="Hə", $B$3="İllik"), Z1203,
AND($B$11="Hə", $B$3="Aylıq"), AA1203,
$B$11="Yox", X1203)</f>
        <v/>
      </c>
      <c r="H1203" s="1" t="str" cm="1">
        <f t="array" aca="1" ref="H1203" ca="1">_xlfn.IFS( G1203="", "",
TRUE, ROUND( H1202+I1203-J1203, 2) )</f>
        <v/>
      </c>
      <c r="I1203" s="1" t="str" cm="1">
        <f t="array" aca="1" ref="I1203" ca="1">_xlfn.IFS(G1203="", "",
G1203=last_payment_date, (J1203-H1202),
 TRUE,  -  (H1202- H1202* (1+$B$6)^ (_xlfn.DAYS(G1203,G1202)/365) )
)</f>
        <v/>
      </c>
      <c r="J1203" s="1" t="str" cm="1">
        <f t="array" aca="1" ref="J1203" ca="1">_xlfn.IFS(G1203="", "",
TRUE, _xlfn.XLOOKUP(G1203,  payment_dates, payments,0,0)
)</f>
        <v/>
      </c>
      <c r="L1203" s="8" t="str" cm="1">
        <f t="array" aca="1" ref="L1203" ca="1">_xlfn.IFS(
AND($B$11="Hə", $B$3="İllik"), AC1203,
AND($B$11="Hə", $B$3="Aylıq"), AD1203,
$B$11="Yox", AB1203)</f>
        <v/>
      </c>
      <c r="M1203" s="1" t="str" cm="1">
        <f t="array" aca="1" ref="M1203" ca="1">_xlfn.IFS( L1203="", "",
(M1202-N1203)&lt;=0.5, 0,
TRUE,  M1202-N1203)</f>
        <v/>
      </c>
      <c r="N1203" s="7" t="str" cm="1">
        <f t="array" aca="1" ref="N1203" ca="1">_xlfn.IFS(
L1203="", "",
TRUE, MIN(M1202, ROUND($M$14/ (last_rou_date - $B$2) * (L1203-L1202), 2) )
)</f>
        <v/>
      </c>
      <c r="P1203" s="59" t="str">
        <f t="shared" ca="1" si="54"/>
        <v/>
      </c>
      <c r="Q1203" s="1" t="str" cm="1">
        <f t="array" aca="1" ref="Q1203" ca="1">_xlfn.IFS(P1203="","",
$B$11="Hə", _xlfn.XLOOKUP(DATE(P1203, 12, 31), rou_table_dates, rou_table_nbvs,0, 0),
TRUE,  MAX(0, ROUND($M$14 - $M$14/ (last_rou_date - $B$2) * (DATE(P1203,12,31) - $B$2), 2) )
)</f>
        <v/>
      </c>
      <c r="R1203" s="1" t="str" cm="1">
        <f t="array" aca="1" ref="R1203" ca="1">_xlfn.IFS(P1203="","",
$B$11="Hə", _xlfn.XLOOKUP(DATE(P1203, 12, 31), lease_table_dates, lease_table_balances,0, 0),
TRUE, IFERROR( XNPV($B$6, IF(payment_dates &gt;DATE(P1203, 12, 31), payments,  0),  IF(payment_dates &gt;DATE(P1203, 12, 31), payment_dates,  DATE(P1203, 12, 31))    ),0)
)</f>
        <v/>
      </c>
      <c r="S1203" s="1" t="str" cm="1">
        <f t="array" aca="1" ref="S1203" ca="1">_xlfn.IFS(P1203="","",
TRUE,  MIN( MIN(Q1202, $M$14), ROUND($M$14/ (last_rou_date - $B$2) * (DATE(P1203,12,31) - MAX($B$2, DATE(P1203-1, 12, 31))), 2) )
)</f>
        <v/>
      </c>
      <c r="T1203" s="7" t="str" cm="1">
        <f t="array" aca="1" ref="T1203" ca="1">_xlfn.IFS(P1203="", "",
ISTEXT(R1202), R1203- (H1203 - SUMIFS( lease_table_payments, lease_table_years, P1203) -$AG$14 ),
AND(ISNUMBER(R1202), R1203&lt;&gt;""),   R1203- (R1202 - SUMIFS( lease_table_payments, lease_table_years, P1203) )
)</f>
        <v/>
      </c>
      <c r="V1203" s="64">
        <f t="shared" si="56"/>
        <v>1190</v>
      </c>
      <c r="W1203" s="51" t="str" cm="1">
        <f t="array" ref="W1203">_xlfn.IFS(
OR(W1202=$B$4, W1202=""),"",
TRUE,W1202+1
)</f>
        <v/>
      </c>
      <c r="X1203" s="51" t="str" cm="1">
        <f t="array" ref="X1203">_xlfn.IFS(X1202="","",
W1203="", "",
AND($B$3="İllik"),DATE(YEAR(X1202)+1,MONTH(X1202),DAY(X1202) ),
AND($B$3="Aylıq", $AH$14="Not end"), EDATE(X1202,1),
AND($B$3="Aylıq", $AH$14="End"), EOMONTH(X1202,1)
)</f>
        <v/>
      </c>
      <c r="Y1203" s="51" t="str" cm="1">
        <f t="array" aca="1" ref="Y1203" ca="1">_xlfn.IFS(
AND($B$7="Dövrün əvvəlində", Y1202&lt;=last_rou_date), DATE(YEAR(Y1202)+1, 12, 31),
AND($B$7="Dövrün sonunda", Y1202&lt;=last_payment_date), DATE(YEAR(Y1202)+1, 12, 31),
TRUE, ""
)</f>
        <v/>
      </c>
      <c r="Z1203" s="75" t="str" cm="1">
        <f t="array" aca="1" ref="Z1203" ca="1">_xlfn.IFS(
AND($AN$14="Not year_end", Z1202&gt;last_payment_date), "",
AND($AN$14="Year_end", Z1202&gt;=last_payment_date), "",
AND($AN$14="Year_end"), DATE(YEAR(Z1202+1), 12, 31),
AND($AN$14="Not year_end", MONTH(Z1202)=12, DAY(Z1202)=31), DATE(YEAR(Z1201)+1, MONTH(Z1201), DAY(Z1201)),
AND($AN$14="Not year_end", OR(MONTH(Z1202)&lt;&gt;12, DAY(Z1202)&lt;&gt;31) ), DATE(YEAR(Z1202), 12, 31)
)</f>
        <v/>
      </c>
      <c r="AA1203" s="75" t="str" cm="1">
        <f t="array" aca="1" ref="AA1203" ca="1">_xlfn.IFS(AA1202="", "",
AND(AA1202=last_payment_date, OR(MONTH(AA1202)&lt;&gt;12, DAY(AA1202)&lt;&gt;31) ), DATE(YEAR(AA1202), 12, 31),
AND(MONTH(AA1202)=12, DAY(AA1202)=31, AA1202&gt;=last_payment_date), "",
AND(MONTH(AA1202)=12, DAY(AA1202)&lt;&gt;31),  EOMONTH(AA1202,0),
AND(MONTH(AA1202)=12, DAY(AA1202)=31, $AH$14="Not end"),  EDATE(AA1201,1),
AND($AH$14="Not end"), EDATE(AA1202, 1),
AND($AH$14="End"), EOMONTH(AA1202, 1)
)</f>
        <v/>
      </c>
      <c r="AB1203" s="75" t="str" cm="1">
        <f t="array" aca="1" ref="AB1203" ca="1">_xlfn.IFS(AB1202="","",
AND(AB1202=last_rou_date), "",
AND($B$3="İllik"),DATE(YEAR(AB1202)+1,MONTH(AB1202),DAY(AB1202) ),
AND($B$3="Aylıq", $AH$14="Not end"), EDATE(AB1202,1),
AND($B$3="Aylıq", $AH$14="End"), EOMONTH(AB1202,1)
)</f>
        <v/>
      </c>
      <c r="AC1203" s="75" t="str" cm="1">
        <f t="array" aca="1" ref="AC1203" ca="1">_xlfn.IFS(
AND($AN$14="Not year_end", AC1202&gt;last_rou_date), "",
AND($AN$14="Year_end", AC1202&gt;=last_rou_date), "",
AND($AN$14="Year_end"), DATE(YEAR(AC1202+1), 12, 31),
AND($AN$14="Not year_end", MONTH(AC1202)=12, DAY(AC1202)=31), DATE(YEAR(AC1201)+1, MONTH(AC1201), DAY(AC1201)),
AND($AN$14="Not year_end", OR(MONTH(AC1202)&lt;&gt;12, DAY(AC1202)&lt;&gt;31) ), DATE(YEAR(AC1202), 12, 31)
)</f>
        <v/>
      </c>
      <c r="AD1203" s="75" t="str" cm="1">
        <f t="array" aca="1" ref="AD1203" ca="1">_xlfn.IFS(AD1202="", "",
AND(AD1202=last_rou_date, OR(MONTH(AD1202)&lt;&gt;12, DAY(AD1202)&lt;&gt;31) ), DATE(YEAR(AD1202), 12, 31),
AND(MONTH(AD1202)=12, DAY(AD1202)=31, AD1202&gt;=last_rou_date), "",
AND(MONTH(AD1202)=12, DAY(AD1202)&lt;&gt;31),  EOMONTH(AD1202,0),
AND(MONTH(AD1202)=12, DAY(AD1202)=31, $AH$14="Not end"),  EDATE(AD1201,1),
AND($AH$14="Not end"), EDATE(AD1202, 1),
AND($AH$14="End"), EOMONTH(AD1202, 1)
)</f>
        <v/>
      </c>
      <c r="AE1203" s="51" t="str" cm="1">
        <f t="array" ref="AE1203">_xlfn.IFS(W1203="", "",
AND(W1203&gt;0, W1203&lt;=$B$4, $C$2="İllik artım, faiz olaraq", $D$2&gt;0, $B$3="İllik"), $B$5*((1+$D$2)^(W1203-1)),
AND(W1203&gt;0, W1203&lt;=$B$4, $C$2="İllik artım, faiz olaraq", $D$2&gt;0, $B$3="Aylıq"), $B$5*((1+$D$2)^ROUNDDOWN((W1203-1)/12,0)),
AND(W1203=1, $C$2="Aşağıdakı kimi dəyişir", ), $B$5,
AND(W1203&gt;1, W1203&lt;=$B$4, $C$2="Aşağıdakı kimi dəyişir"), IFERROR(VLOOKUP(W1203, $C$4:$D$7, 2, FALSE), AE1202),
AND(W1203&gt;0, W1203&lt;=$B$4), $B$5,
TRUE,0 )</f>
        <v/>
      </c>
      <c r="AF1203" s="51" t="str">
        <f t="shared" ca="1" si="55"/>
        <v/>
      </c>
    </row>
    <row r="1204" spans="1:32" x14ac:dyDescent="0.4">
      <c r="A1204" s="13" t="str" cm="1">
        <f t="array" aca="1" ref="A1204" ca="1">_xlfn.IFS(
AND(SUMIFS(lease_table_interest_accruals, lease_table_dates, A1203)&gt;0, COUNTIFS($E$14:E1203, "Interest accrual", $A$14:A1203, A1203)=0),  A1203,
AND(SUMIFS(lease_table_payments, lease_table_dates, A1203)&gt;0, COUNTIFS($E$14:E1203, "Payment", $A$14:A1203, A1203)=0),  A1203,
AND(SUMIFS(rou_table_deprs, rou_table_dates, A1203)&gt;0, COUNTIFS($E$14:E1203, "Depreciation", $A$14:A1203, A1203)=0),  A1203,
TRUE,  IFERROR(INDEX(rou_table_dates,  MATCH(A1203, rou_table_dates)+1, ), "")
)</f>
        <v/>
      </c>
      <c r="B1204" s="1" t="str" cm="1">
        <f t="array" aca="1" ref="B1204" ca="1">_xlfn.IFS(
AND(E1204="Payment", A1204=$B$2), $AM$14,
E1204="Payment", $AM$15,
E1204="Interest accrual", $AM$18,
E1204="Depreciation", $AM$17,
TRUE, "")</f>
        <v/>
      </c>
      <c r="C1204" s="1" t="str" cm="1">
        <f t="array" aca="1" ref="C1204" ca="1">_xlfn.IFS(
E1204="Payment", $AM$19,
E1204="Interest accrual", $AM$15,
E1204="Depreciation", $AM$16,
TRUE, "")</f>
        <v/>
      </c>
      <c r="D1204" s="1" t="str" cm="1">
        <f t="array" aca="1" ref="D1204" ca="1">_xlfn.IFS(
E1204="Payment", _xlfn.XLOOKUP(A1204, lease_table_dates, lease_table_payments, 0, 0),
E1204="Interest accrual", _xlfn.XLOOKUP(A1204, lease_table_dates, lease_table_interest_accruals, 0, 0),
E1204="Depreciation", _xlfn.XLOOKUP(A1204, rou_table_dates, rou_table_deprs, 0, 0),
TRUE, ""
)</f>
        <v/>
      </c>
      <c r="E1204" s="7" t="str" cm="1">
        <f t="array" aca="1" ref="E1204" ca="1">_xlfn.IFS(
AND(SUMIFS(lease_table_interest_accruals, lease_table_dates, A1204)&gt;0, COUNTIFS($E$14:E1203, "Interest accrual", $A$14:A1203, A1204)=0), "Interest accrual",
AND(SUMIFS(lease_table_payments, lease_table_dates, A1204)&gt;0, COUNTIFS($E$14:E1203, "Payment", $A$14:A1203, A1204)=0), "Payment",
AND(SUMIFS(rou_table_deprs, rou_table_dates, A1204)&gt;0, COUNTIFS($E$14:E1203, "Depreciation", $A$14:A1203, A1204)=0), "Depreciation",
TRUE,  ""
)</f>
        <v/>
      </c>
      <c r="G1204" s="13" t="str" cm="1">
        <f t="array" aca="1" ref="G1204" ca="1">_xlfn.IFS(
AND($B$11="Hə", $B$3="İllik"), Z1204,
AND($B$11="Hə", $B$3="Aylıq"), AA1204,
$B$11="Yox", X1204)</f>
        <v/>
      </c>
      <c r="H1204" s="1" t="str" cm="1">
        <f t="array" aca="1" ref="H1204" ca="1">_xlfn.IFS( G1204="", "",
TRUE, ROUND( H1203+I1204-J1204, 2) )</f>
        <v/>
      </c>
      <c r="I1204" s="1" t="str" cm="1">
        <f t="array" aca="1" ref="I1204" ca="1">_xlfn.IFS(G1204="", "",
G1204=last_payment_date, (J1204-H1203),
 TRUE,  -  (H1203- H1203* (1+$B$6)^ (_xlfn.DAYS(G1204,G1203)/365) )
)</f>
        <v/>
      </c>
      <c r="J1204" s="1" t="str" cm="1">
        <f t="array" aca="1" ref="J1204" ca="1">_xlfn.IFS(G1204="", "",
TRUE, _xlfn.XLOOKUP(G1204,  payment_dates, payments,0,0)
)</f>
        <v/>
      </c>
      <c r="L1204" s="8" t="str" cm="1">
        <f t="array" aca="1" ref="L1204" ca="1">_xlfn.IFS(
AND($B$11="Hə", $B$3="İllik"), AC1204,
AND($B$11="Hə", $B$3="Aylıq"), AD1204,
$B$11="Yox", AB1204)</f>
        <v/>
      </c>
      <c r="M1204" s="1" t="str" cm="1">
        <f t="array" aca="1" ref="M1204" ca="1">_xlfn.IFS( L1204="", "",
(M1203-N1204)&lt;=0.5, 0,
TRUE,  M1203-N1204)</f>
        <v/>
      </c>
      <c r="N1204" s="7" t="str" cm="1">
        <f t="array" aca="1" ref="N1204" ca="1">_xlfn.IFS(
L1204="", "",
TRUE, MIN(M1203, ROUND($M$14/ (last_rou_date - $B$2) * (L1204-L1203), 2) )
)</f>
        <v/>
      </c>
      <c r="P1204" s="59" t="str">
        <f t="shared" ref="P1204:P1267" ca="1" si="57">IF(Y1204="", "", YEAR(Y1204) )</f>
        <v/>
      </c>
      <c r="Q1204" s="1" t="str" cm="1">
        <f t="array" aca="1" ref="Q1204" ca="1">_xlfn.IFS(P1204="","",
$B$11="Hə", _xlfn.XLOOKUP(DATE(P1204, 12, 31), rou_table_dates, rou_table_nbvs,0, 0),
TRUE,  MAX(0, ROUND($M$14 - $M$14/ (last_rou_date - $B$2) * (DATE(P1204,12,31) - $B$2), 2) )
)</f>
        <v/>
      </c>
      <c r="R1204" s="1" t="str" cm="1">
        <f t="array" aca="1" ref="R1204" ca="1">_xlfn.IFS(P1204="","",
$B$11="Hə", _xlfn.XLOOKUP(DATE(P1204, 12, 31), lease_table_dates, lease_table_balances,0, 0),
TRUE, IFERROR( XNPV($B$6, IF(payment_dates &gt;DATE(P1204, 12, 31), payments,  0),  IF(payment_dates &gt;DATE(P1204, 12, 31), payment_dates,  DATE(P1204, 12, 31))    ),0)
)</f>
        <v/>
      </c>
      <c r="S1204" s="1" t="str" cm="1">
        <f t="array" aca="1" ref="S1204" ca="1">_xlfn.IFS(P1204="","",
TRUE,  MIN( MIN(Q1203, $M$14), ROUND($M$14/ (last_rou_date - $B$2) * (DATE(P1204,12,31) - MAX($B$2, DATE(P1204-1, 12, 31))), 2) )
)</f>
        <v/>
      </c>
      <c r="T1204" s="7" t="str" cm="1">
        <f t="array" aca="1" ref="T1204" ca="1">_xlfn.IFS(P1204="", "",
ISTEXT(R1203), R1204- (H1204 - SUMIFS( lease_table_payments, lease_table_years, P1204) -$AG$14 ),
AND(ISNUMBER(R1203), R1204&lt;&gt;""),   R1204- (R1203 - SUMIFS( lease_table_payments, lease_table_years, P1204) )
)</f>
        <v/>
      </c>
      <c r="V1204" s="64">
        <f t="shared" si="56"/>
        <v>1191</v>
      </c>
      <c r="W1204" s="51" t="str" cm="1">
        <f t="array" ref="W1204">_xlfn.IFS(
OR(W1203=$B$4, W1203=""),"",
TRUE,W1203+1
)</f>
        <v/>
      </c>
      <c r="X1204" s="51" t="str" cm="1">
        <f t="array" ref="X1204">_xlfn.IFS(X1203="","",
W1204="", "",
AND($B$3="İllik"),DATE(YEAR(X1203)+1,MONTH(X1203),DAY(X1203) ),
AND($B$3="Aylıq", $AH$14="Not end"), EDATE(X1203,1),
AND($B$3="Aylıq", $AH$14="End"), EOMONTH(X1203,1)
)</f>
        <v/>
      </c>
      <c r="Y1204" s="51" t="str" cm="1">
        <f t="array" aca="1" ref="Y1204" ca="1">_xlfn.IFS(
AND($B$7="Dövrün əvvəlində", Y1203&lt;=last_rou_date), DATE(YEAR(Y1203)+1, 12, 31),
AND($B$7="Dövrün sonunda", Y1203&lt;=last_payment_date), DATE(YEAR(Y1203)+1, 12, 31),
TRUE, ""
)</f>
        <v/>
      </c>
      <c r="Z1204" s="75" t="str" cm="1">
        <f t="array" aca="1" ref="Z1204" ca="1">_xlfn.IFS(
AND($AN$14="Not year_end", Z1203&gt;last_payment_date), "",
AND($AN$14="Year_end", Z1203&gt;=last_payment_date), "",
AND($AN$14="Year_end"), DATE(YEAR(Z1203+1), 12, 31),
AND($AN$14="Not year_end", MONTH(Z1203)=12, DAY(Z1203)=31), DATE(YEAR(Z1202)+1, MONTH(Z1202), DAY(Z1202)),
AND($AN$14="Not year_end", OR(MONTH(Z1203)&lt;&gt;12, DAY(Z1203)&lt;&gt;31) ), DATE(YEAR(Z1203), 12, 31)
)</f>
        <v/>
      </c>
      <c r="AA1204" s="75" t="str" cm="1">
        <f t="array" aca="1" ref="AA1204" ca="1">_xlfn.IFS(AA1203="", "",
AND(AA1203=last_payment_date, OR(MONTH(AA1203)&lt;&gt;12, DAY(AA1203)&lt;&gt;31) ), DATE(YEAR(AA1203), 12, 31),
AND(MONTH(AA1203)=12, DAY(AA1203)=31, AA1203&gt;=last_payment_date), "",
AND(MONTH(AA1203)=12, DAY(AA1203)&lt;&gt;31),  EOMONTH(AA1203,0),
AND(MONTH(AA1203)=12, DAY(AA1203)=31, $AH$14="Not end"),  EDATE(AA1202,1),
AND($AH$14="Not end"), EDATE(AA1203, 1),
AND($AH$14="End"), EOMONTH(AA1203, 1)
)</f>
        <v/>
      </c>
      <c r="AB1204" s="75" t="str" cm="1">
        <f t="array" aca="1" ref="AB1204" ca="1">_xlfn.IFS(AB1203="","",
AND(AB1203=last_rou_date), "",
AND($B$3="İllik"),DATE(YEAR(AB1203)+1,MONTH(AB1203),DAY(AB1203) ),
AND($B$3="Aylıq", $AH$14="Not end"), EDATE(AB1203,1),
AND($B$3="Aylıq", $AH$14="End"), EOMONTH(AB1203,1)
)</f>
        <v/>
      </c>
      <c r="AC1204" s="75" t="str" cm="1">
        <f t="array" aca="1" ref="AC1204" ca="1">_xlfn.IFS(
AND($AN$14="Not year_end", AC1203&gt;last_rou_date), "",
AND($AN$14="Year_end", AC1203&gt;=last_rou_date), "",
AND($AN$14="Year_end"), DATE(YEAR(AC1203+1), 12, 31),
AND($AN$14="Not year_end", MONTH(AC1203)=12, DAY(AC1203)=31), DATE(YEAR(AC1202)+1, MONTH(AC1202), DAY(AC1202)),
AND($AN$14="Not year_end", OR(MONTH(AC1203)&lt;&gt;12, DAY(AC1203)&lt;&gt;31) ), DATE(YEAR(AC1203), 12, 31)
)</f>
        <v/>
      </c>
      <c r="AD1204" s="75" t="str" cm="1">
        <f t="array" aca="1" ref="AD1204" ca="1">_xlfn.IFS(AD1203="", "",
AND(AD1203=last_rou_date, OR(MONTH(AD1203)&lt;&gt;12, DAY(AD1203)&lt;&gt;31) ), DATE(YEAR(AD1203), 12, 31),
AND(MONTH(AD1203)=12, DAY(AD1203)=31, AD1203&gt;=last_rou_date), "",
AND(MONTH(AD1203)=12, DAY(AD1203)&lt;&gt;31),  EOMONTH(AD1203,0),
AND(MONTH(AD1203)=12, DAY(AD1203)=31, $AH$14="Not end"),  EDATE(AD1202,1),
AND($AH$14="Not end"), EDATE(AD1203, 1),
AND($AH$14="End"), EOMONTH(AD1203, 1)
)</f>
        <v/>
      </c>
      <c r="AE1204" s="51" t="str" cm="1">
        <f t="array" ref="AE1204">_xlfn.IFS(W1204="", "",
AND(W1204&gt;0, W1204&lt;=$B$4, $C$2="İllik artım, faiz olaraq", $D$2&gt;0, $B$3="İllik"), $B$5*((1+$D$2)^(W1204-1)),
AND(W1204&gt;0, W1204&lt;=$B$4, $C$2="İllik artım, faiz olaraq", $D$2&gt;0, $B$3="Aylıq"), $B$5*((1+$D$2)^ROUNDDOWN((W1204-1)/12,0)),
AND(W1204=1, $C$2="Aşağıdakı kimi dəyişir", ), $B$5,
AND(W1204&gt;1, W1204&lt;=$B$4, $C$2="Aşağıdakı kimi dəyişir"), IFERROR(VLOOKUP(W1204, $C$4:$D$7, 2, FALSE), AE1203),
AND(W1204&gt;0, W1204&lt;=$B$4), $B$5,
TRUE,0 )</f>
        <v/>
      </c>
      <c r="AF1204" s="51" t="str">
        <f t="shared" ca="1" si="55"/>
        <v/>
      </c>
    </row>
    <row r="1205" spans="1:32" x14ac:dyDescent="0.4">
      <c r="A1205" s="13" t="str" cm="1">
        <f t="array" aca="1" ref="A1205" ca="1">_xlfn.IFS(
AND(SUMIFS(lease_table_interest_accruals, lease_table_dates, A1204)&gt;0, COUNTIFS($E$14:E1204, "Interest accrual", $A$14:A1204, A1204)=0),  A1204,
AND(SUMIFS(lease_table_payments, lease_table_dates, A1204)&gt;0, COUNTIFS($E$14:E1204, "Payment", $A$14:A1204, A1204)=0),  A1204,
AND(SUMIFS(rou_table_deprs, rou_table_dates, A1204)&gt;0, COUNTIFS($E$14:E1204, "Depreciation", $A$14:A1204, A1204)=0),  A1204,
TRUE,  IFERROR(INDEX(rou_table_dates,  MATCH(A1204, rou_table_dates)+1, ), "")
)</f>
        <v/>
      </c>
      <c r="B1205" s="1" t="str" cm="1">
        <f t="array" aca="1" ref="B1205" ca="1">_xlfn.IFS(
AND(E1205="Payment", A1205=$B$2), $AM$14,
E1205="Payment", $AM$15,
E1205="Interest accrual", $AM$18,
E1205="Depreciation", $AM$17,
TRUE, "")</f>
        <v/>
      </c>
      <c r="C1205" s="1" t="str" cm="1">
        <f t="array" aca="1" ref="C1205" ca="1">_xlfn.IFS(
E1205="Payment", $AM$19,
E1205="Interest accrual", $AM$15,
E1205="Depreciation", $AM$16,
TRUE, "")</f>
        <v/>
      </c>
      <c r="D1205" s="1" t="str" cm="1">
        <f t="array" aca="1" ref="D1205" ca="1">_xlfn.IFS(
E1205="Payment", _xlfn.XLOOKUP(A1205, lease_table_dates, lease_table_payments, 0, 0),
E1205="Interest accrual", _xlfn.XLOOKUP(A1205, lease_table_dates, lease_table_interest_accruals, 0, 0),
E1205="Depreciation", _xlfn.XLOOKUP(A1205, rou_table_dates, rou_table_deprs, 0, 0),
TRUE, ""
)</f>
        <v/>
      </c>
      <c r="E1205" s="7" t="str" cm="1">
        <f t="array" aca="1" ref="E1205" ca="1">_xlfn.IFS(
AND(SUMIFS(lease_table_interest_accruals, lease_table_dates, A1205)&gt;0, COUNTIFS($E$14:E1204, "Interest accrual", $A$14:A1204, A1205)=0), "Interest accrual",
AND(SUMIFS(lease_table_payments, lease_table_dates, A1205)&gt;0, COUNTIFS($E$14:E1204, "Payment", $A$14:A1204, A1205)=0), "Payment",
AND(SUMIFS(rou_table_deprs, rou_table_dates, A1205)&gt;0, COUNTIFS($E$14:E1204, "Depreciation", $A$14:A1204, A1205)=0), "Depreciation",
TRUE,  ""
)</f>
        <v/>
      </c>
      <c r="G1205" s="13" t="str" cm="1">
        <f t="array" aca="1" ref="G1205" ca="1">_xlfn.IFS(
AND($B$11="Hə", $B$3="İllik"), Z1205,
AND($B$11="Hə", $B$3="Aylıq"), AA1205,
$B$11="Yox", X1205)</f>
        <v/>
      </c>
      <c r="H1205" s="1" t="str" cm="1">
        <f t="array" aca="1" ref="H1205" ca="1">_xlfn.IFS( G1205="", "",
TRUE, ROUND( H1204+I1205-J1205, 2) )</f>
        <v/>
      </c>
      <c r="I1205" s="1" t="str" cm="1">
        <f t="array" aca="1" ref="I1205" ca="1">_xlfn.IFS(G1205="", "",
G1205=last_payment_date, (J1205-H1204),
 TRUE,  -  (H1204- H1204* (1+$B$6)^ (_xlfn.DAYS(G1205,G1204)/365) )
)</f>
        <v/>
      </c>
      <c r="J1205" s="1" t="str" cm="1">
        <f t="array" aca="1" ref="J1205" ca="1">_xlfn.IFS(G1205="", "",
TRUE, _xlfn.XLOOKUP(G1205,  payment_dates, payments,0,0)
)</f>
        <v/>
      </c>
      <c r="L1205" s="8" t="str" cm="1">
        <f t="array" aca="1" ref="L1205" ca="1">_xlfn.IFS(
AND($B$11="Hə", $B$3="İllik"), AC1205,
AND($B$11="Hə", $B$3="Aylıq"), AD1205,
$B$11="Yox", AB1205)</f>
        <v/>
      </c>
      <c r="M1205" s="1" t="str" cm="1">
        <f t="array" aca="1" ref="M1205" ca="1">_xlfn.IFS( L1205="", "",
(M1204-N1205)&lt;=0.5, 0,
TRUE,  M1204-N1205)</f>
        <v/>
      </c>
      <c r="N1205" s="7" t="str" cm="1">
        <f t="array" aca="1" ref="N1205" ca="1">_xlfn.IFS(
L1205="", "",
TRUE, MIN(M1204, ROUND($M$14/ (last_rou_date - $B$2) * (L1205-L1204), 2) )
)</f>
        <v/>
      </c>
      <c r="P1205" s="59" t="str">
        <f t="shared" ca="1" si="57"/>
        <v/>
      </c>
      <c r="Q1205" s="1" t="str" cm="1">
        <f t="array" aca="1" ref="Q1205" ca="1">_xlfn.IFS(P1205="","",
$B$11="Hə", _xlfn.XLOOKUP(DATE(P1205, 12, 31), rou_table_dates, rou_table_nbvs,0, 0),
TRUE,  MAX(0, ROUND($M$14 - $M$14/ (last_rou_date - $B$2) * (DATE(P1205,12,31) - $B$2), 2) )
)</f>
        <v/>
      </c>
      <c r="R1205" s="1" t="str" cm="1">
        <f t="array" aca="1" ref="R1205" ca="1">_xlfn.IFS(P1205="","",
$B$11="Hə", _xlfn.XLOOKUP(DATE(P1205, 12, 31), lease_table_dates, lease_table_balances,0, 0),
TRUE, IFERROR( XNPV($B$6, IF(payment_dates &gt;DATE(P1205, 12, 31), payments,  0),  IF(payment_dates &gt;DATE(P1205, 12, 31), payment_dates,  DATE(P1205, 12, 31))    ),0)
)</f>
        <v/>
      </c>
      <c r="S1205" s="1" t="str" cm="1">
        <f t="array" aca="1" ref="S1205" ca="1">_xlfn.IFS(P1205="","",
TRUE,  MIN( MIN(Q1204, $M$14), ROUND($M$14/ (last_rou_date - $B$2) * (DATE(P1205,12,31) - MAX($B$2, DATE(P1205-1, 12, 31))), 2) )
)</f>
        <v/>
      </c>
      <c r="T1205" s="7" t="str" cm="1">
        <f t="array" aca="1" ref="T1205" ca="1">_xlfn.IFS(P1205="", "",
ISTEXT(R1204), R1205- (H1205 - SUMIFS( lease_table_payments, lease_table_years, P1205) -$AG$14 ),
AND(ISNUMBER(R1204), R1205&lt;&gt;""),   R1205- (R1204 - SUMIFS( lease_table_payments, lease_table_years, P1205) )
)</f>
        <v/>
      </c>
      <c r="V1205" s="64">
        <f t="shared" si="56"/>
        <v>1192</v>
      </c>
      <c r="W1205" s="51" t="str" cm="1">
        <f t="array" ref="W1205">_xlfn.IFS(
OR(W1204=$B$4, W1204=""),"",
TRUE,W1204+1
)</f>
        <v/>
      </c>
      <c r="X1205" s="51" t="str" cm="1">
        <f t="array" ref="X1205">_xlfn.IFS(X1204="","",
W1205="", "",
AND($B$3="İllik"),DATE(YEAR(X1204)+1,MONTH(X1204),DAY(X1204) ),
AND($B$3="Aylıq", $AH$14="Not end"), EDATE(X1204,1),
AND($B$3="Aylıq", $AH$14="End"), EOMONTH(X1204,1)
)</f>
        <v/>
      </c>
      <c r="Y1205" s="51" t="str" cm="1">
        <f t="array" aca="1" ref="Y1205" ca="1">_xlfn.IFS(
AND($B$7="Dövrün əvvəlində", Y1204&lt;=last_rou_date), DATE(YEAR(Y1204)+1, 12, 31),
AND($B$7="Dövrün sonunda", Y1204&lt;=last_payment_date), DATE(YEAR(Y1204)+1, 12, 31),
TRUE, ""
)</f>
        <v/>
      </c>
      <c r="Z1205" s="75" t="str" cm="1">
        <f t="array" aca="1" ref="Z1205" ca="1">_xlfn.IFS(
AND($AN$14="Not year_end", Z1204&gt;last_payment_date), "",
AND($AN$14="Year_end", Z1204&gt;=last_payment_date), "",
AND($AN$14="Year_end"), DATE(YEAR(Z1204+1), 12, 31),
AND($AN$14="Not year_end", MONTH(Z1204)=12, DAY(Z1204)=31), DATE(YEAR(Z1203)+1, MONTH(Z1203), DAY(Z1203)),
AND($AN$14="Not year_end", OR(MONTH(Z1204)&lt;&gt;12, DAY(Z1204)&lt;&gt;31) ), DATE(YEAR(Z1204), 12, 31)
)</f>
        <v/>
      </c>
      <c r="AA1205" s="75" t="str" cm="1">
        <f t="array" aca="1" ref="AA1205" ca="1">_xlfn.IFS(AA1204="", "",
AND(AA1204=last_payment_date, OR(MONTH(AA1204)&lt;&gt;12, DAY(AA1204)&lt;&gt;31) ), DATE(YEAR(AA1204), 12, 31),
AND(MONTH(AA1204)=12, DAY(AA1204)=31, AA1204&gt;=last_payment_date), "",
AND(MONTH(AA1204)=12, DAY(AA1204)&lt;&gt;31),  EOMONTH(AA1204,0),
AND(MONTH(AA1204)=12, DAY(AA1204)=31, $AH$14="Not end"),  EDATE(AA1203,1),
AND($AH$14="Not end"), EDATE(AA1204, 1),
AND($AH$14="End"), EOMONTH(AA1204, 1)
)</f>
        <v/>
      </c>
      <c r="AB1205" s="75" t="str" cm="1">
        <f t="array" aca="1" ref="AB1205" ca="1">_xlfn.IFS(AB1204="","",
AND(AB1204=last_rou_date), "",
AND($B$3="İllik"),DATE(YEAR(AB1204)+1,MONTH(AB1204),DAY(AB1204) ),
AND($B$3="Aylıq", $AH$14="Not end"), EDATE(AB1204,1),
AND($B$3="Aylıq", $AH$14="End"), EOMONTH(AB1204,1)
)</f>
        <v/>
      </c>
      <c r="AC1205" s="75" t="str" cm="1">
        <f t="array" aca="1" ref="AC1205" ca="1">_xlfn.IFS(
AND($AN$14="Not year_end", AC1204&gt;last_rou_date), "",
AND($AN$14="Year_end", AC1204&gt;=last_rou_date), "",
AND($AN$14="Year_end"), DATE(YEAR(AC1204+1), 12, 31),
AND($AN$14="Not year_end", MONTH(AC1204)=12, DAY(AC1204)=31), DATE(YEAR(AC1203)+1, MONTH(AC1203), DAY(AC1203)),
AND($AN$14="Not year_end", OR(MONTH(AC1204)&lt;&gt;12, DAY(AC1204)&lt;&gt;31) ), DATE(YEAR(AC1204), 12, 31)
)</f>
        <v/>
      </c>
      <c r="AD1205" s="75" t="str" cm="1">
        <f t="array" aca="1" ref="AD1205" ca="1">_xlfn.IFS(AD1204="", "",
AND(AD1204=last_rou_date, OR(MONTH(AD1204)&lt;&gt;12, DAY(AD1204)&lt;&gt;31) ), DATE(YEAR(AD1204), 12, 31),
AND(MONTH(AD1204)=12, DAY(AD1204)=31, AD1204&gt;=last_rou_date), "",
AND(MONTH(AD1204)=12, DAY(AD1204)&lt;&gt;31),  EOMONTH(AD1204,0),
AND(MONTH(AD1204)=12, DAY(AD1204)=31, $AH$14="Not end"),  EDATE(AD1203,1),
AND($AH$14="Not end"), EDATE(AD1204, 1),
AND($AH$14="End"), EOMONTH(AD1204, 1)
)</f>
        <v/>
      </c>
      <c r="AE1205" s="51" t="str" cm="1">
        <f t="array" ref="AE1205">_xlfn.IFS(W1205="", "",
AND(W1205&gt;0, W1205&lt;=$B$4, $C$2="İllik artım, faiz olaraq", $D$2&gt;0, $B$3="İllik"), $B$5*((1+$D$2)^(W1205-1)),
AND(W1205&gt;0, W1205&lt;=$B$4, $C$2="İllik artım, faiz olaraq", $D$2&gt;0, $B$3="Aylıq"), $B$5*((1+$D$2)^ROUNDDOWN((W1205-1)/12,0)),
AND(W1205=1, $C$2="Aşağıdakı kimi dəyişir", ), $B$5,
AND(W1205&gt;1, W1205&lt;=$B$4, $C$2="Aşağıdakı kimi dəyişir"), IFERROR(VLOOKUP(W1205, $C$4:$D$7, 2, FALSE), AE1204),
AND(W1205&gt;0, W1205&lt;=$B$4), $B$5,
TRUE,0 )</f>
        <v/>
      </c>
      <c r="AF1205" s="51" t="str">
        <f t="shared" ca="1" si="55"/>
        <v/>
      </c>
    </row>
    <row r="1206" spans="1:32" x14ac:dyDescent="0.4">
      <c r="A1206" s="13" t="str" cm="1">
        <f t="array" aca="1" ref="A1206" ca="1">_xlfn.IFS(
AND(SUMIFS(lease_table_interest_accruals, lease_table_dates, A1205)&gt;0, COUNTIFS($E$14:E1205, "Interest accrual", $A$14:A1205, A1205)=0),  A1205,
AND(SUMIFS(lease_table_payments, lease_table_dates, A1205)&gt;0, COUNTIFS($E$14:E1205, "Payment", $A$14:A1205, A1205)=0),  A1205,
AND(SUMIFS(rou_table_deprs, rou_table_dates, A1205)&gt;0, COUNTIFS($E$14:E1205, "Depreciation", $A$14:A1205, A1205)=0),  A1205,
TRUE,  IFERROR(INDEX(rou_table_dates,  MATCH(A1205, rou_table_dates)+1, ), "")
)</f>
        <v/>
      </c>
      <c r="B1206" s="1" t="str" cm="1">
        <f t="array" aca="1" ref="B1206" ca="1">_xlfn.IFS(
AND(E1206="Payment", A1206=$B$2), $AM$14,
E1206="Payment", $AM$15,
E1206="Interest accrual", $AM$18,
E1206="Depreciation", $AM$17,
TRUE, "")</f>
        <v/>
      </c>
      <c r="C1206" s="1" t="str" cm="1">
        <f t="array" aca="1" ref="C1206" ca="1">_xlfn.IFS(
E1206="Payment", $AM$19,
E1206="Interest accrual", $AM$15,
E1206="Depreciation", $AM$16,
TRUE, "")</f>
        <v/>
      </c>
      <c r="D1206" s="1" t="str" cm="1">
        <f t="array" aca="1" ref="D1206" ca="1">_xlfn.IFS(
E1206="Payment", _xlfn.XLOOKUP(A1206, lease_table_dates, lease_table_payments, 0, 0),
E1206="Interest accrual", _xlfn.XLOOKUP(A1206, lease_table_dates, lease_table_interest_accruals, 0, 0),
E1206="Depreciation", _xlfn.XLOOKUP(A1206, rou_table_dates, rou_table_deprs, 0, 0),
TRUE, ""
)</f>
        <v/>
      </c>
      <c r="E1206" s="7" t="str" cm="1">
        <f t="array" aca="1" ref="E1206" ca="1">_xlfn.IFS(
AND(SUMIFS(lease_table_interest_accruals, lease_table_dates, A1206)&gt;0, COUNTIFS($E$14:E1205, "Interest accrual", $A$14:A1205, A1206)=0), "Interest accrual",
AND(SUMIFS(lease_table_payments, lease_table_dates, A1206)&gt;0, COUNTIFS($E$14:E1205, "Payment", $A$14:A1205, A1206)=0), "Payment",
AND(SUMIFS(rou_table_deprs, rou_table_dates, A1206)&gt;0, COUNTIFS($E$14:E1205, "Depreciation", $A$14:A1205, A1206)=0), "Depreciation",
TRUE,  ""
)</f>
        <v/>
      </c>
      <c r="G1206" s="13" t="str" cm="1">
        <f t="array" aca="1" ref="G1206" ca="1">_xlfn.IFS(
AND($B$11="Hə", $B$3="İllik"), Z1206,
AND($B$11="Hə", $B$3="Aylıq"), AA1206,
$B$11="Yox", X1206)</f>
        <v/>
      </c>
      <c r="H1206" s="1" t="str" cm="1">
        <f t="array" aca="1" ref="H1206" ca="1">_xlfn.IFS( G1206="", "",
TRUE, ROUND( H1205+I1206-J1206, 2) )</f>
        <v/>
      </c>
      <c r="I1206" s="1" t="str" cm="1">
        <f t="array" aca="1" ref="I1206" ca="1">_xlfn.IFS(G1206="", "",
G1206=last_payment_date, (J1206-H1205),
 TRUE,  -  (H1205- H1205* (1+$B$6)^ (_xlfn.DAYS(G1206,G1205)/365) )
)</f>
        <v/>
      </c>
      <c r="J1206" s="1" t="str" cm="1">
        <f t="array" aca="1" ref="J1206" ca="1">_xlfn.IFS(G1206="", "",
TRUE, _xlfn.XLOOKUP(G1206,  payment_dates, payments,0,0)
)</f>
        <v/>
      </c>
      <c r="L1206" s="8" t="str" cm="1">
        <f t="array" aca="1" ref="L1206" ca="1">_xlfn.IFS(
AND($B$11="Hə", $B$3="İllik"), AC1206,
AND($B$11="Hə", $B$3="Aylıq"), AD1206,
$B$11="Yox", AB1206)</f>
        <v/>
      </c>
      <c r="M1206" s="1" t="str" cm="1">
        <f t="array" aca="1" ref="M1206" ca="1">_xlfn.IFS( L1206="", "",
(M1205-N1206)&lt;=0.5, 0,
TRUE,  M1205-N1206)</f>
        <v/>
      </c>
      <c r="N1206" s="7" t="str" cm="1">
        <f t="array" aca="1" ref="N1206" ca="1">_xlfn.IFS(
L1206="", "",
TRUE, MIN(M1205, ROUND($M$14/ (last_rou_date - $B$2) * (L1206-L1205), 2) )
)</f>
        <v/>
      </c>
      <c r="P1206" s="59" t="str">
        <f t="shared" ca="1" si="57"/>
        <v/>
      </c>
      <c r="Q1206" s="1" t="str" cm="1">
        <f t="array" aca="1" ref="Q1206" ca="1">_xlfn.IFS(P1206="","",
$B$11="Hə", _xlfn.XLOOKUP(DATE(P1206, 12, 31), rou_table_dates, rou_table_nbvs,0, 0),
TRUE,  MAX(0, ROUND($M$14 - $M$14/ (last_rou_date - $B$2) * (DATE(P1206,12,31) - $B$2), 2) )
)</f>
        <v/>
      </c>
      <c r="R1206" s="1" t="str" cm="1">
        <f t="array" aca="1" ref="R1206" ca="1">_xlfn.IFS(P1206="","",
$B$11="Hə", _xlfn.XLOOKUP(DATE(P1206, 12, 31), lease_table_dates, lease_table_balances,0, 0),
TRUE, IFERROR( XNPV($B$6, IF(payment_dates &gt;DATE(P1206, 12, 31), payments,  0),  IF(payment_dates &gt;DATE(P1206, 12, 31), payment_dates,  DATE(P1206, 12, 31))    ),0)
)</f>
        <v/>
      </c>
      <c r="S1206" s="1" t="str" cm="1">
        <f t="array" aca="1" ref="S1206" ca="1">_xlfn.IFS(P1206="","",
TRUE,  MIN( MIN(Q1205, $M$14), ROUND($M$14/ (last_rou_date - $B$2) * (DATE(P1206,12,31) - MAX($B$2, DATE(P1206-1, 12, 31))), 2) )
)</f>
        <v/>
      </c>
      <c r="T1206" s="7" t="str" cm="1">
        <f t="array" aca="1" ref="T1206" ca="1">_xlfn.IFS(P1206="", "",
ISTEXT(R1205), R1206- (H1206 - SUMIFS( lease_table_payments, lease_table_years, P1206) -$AG$14 ),
AND(ISNUMBER(R1205), R1206&lt;&gt;""),   R1206- (R1205 - SUMIFS( lease_table_payments, lease_table_years, P1206) )
)</f>
        <v/>
      </c>
      <c r="V1206" s="64">
        <f t="shared" si="56"/>
        <v>1193</v>
      </c>
      <c r="W1206" s="51" t="str" cm="1">
        <f t="array" ref="W1206">_xlfn.IFS(
OR(W1205=$B$4, W1205=""),"",
TRUE,W1205+1
)</f>
        <v/>
      </c>
      <c r="X1206" s="51" t="str" cm="1">
        <f t="array" ref="X1206">_xlfn.IFS(X1205="","",
W1206="", "",
AND($B$3="İllik"),DATE(YEAR(X1205)+1,MONTH(X1205),DAY(X1205) ),
AND($B$3="Aylıq", $AH$14="Not end"), EDATE(X1205,1),
AND($B$3="Aylıq", $AH$14="End"), EOMONTH(X1205,1)
)</f>
        <v/>
      </c>
      <c r="Y1206" s="51" t="str" cm="1">
        <f t="array" aca="1" ref="Y1206" ca="1">_xlfn.IFS(
AND($B$7="Dövrün əvvəlində", Y1205&lt;=last_rou_date), DATE(YEAR(Y1205)+1, 12, 31),
AND($B$7="Dövrün sonunda", Y1205&lt;=last_payment_date), DATE(YEAR(Y1205)+1, 12, 31),
TRUE, ""
)</f>
        <v/>
      </c>
      <c r="Z1206" s="75" t="str" cm="1">
        <f t="array" aca="1" ref="Z1206" ca="1">_xlfn.IFS(
AND($AN$14="Not year_end", Z1205&gt;last_payment_date), "",
AND($AN$14="Year_end", Z1205&gt;=last_payment_date), "",
AND($AN$14="Year_end"), DATE(YEAR(Z1205+1), 12, 31),
AND($AN$14="Not year_end", MONTH(Z1205)=12, DAY(Z1205)=31), DATE(YEAR(Z1204)+1, MONTH(Z1204), DAY(Z1204)),
AND($AN$14="Not year_end", OR(MONTH(Z1205)&lt;&gt;12, DAY(Z1205)&lt;&gt;31) ), DATE(YEAR(Z1205), 12, 31)
)</f>
        <v/>
      </c>
      <c r="AA1206" s="75" t="str" cm="1">
        <f t="array" aca="1" ref="AA1206" ca="1">_xlfn.IFS(AA1205="", "",
AND(AA1205=last_payment_date, OR(MONTH(AA1205)&lt;&gt;12, DAY(AA1205)&lt;&gt;31) ), DATE(YEAR(AA1205), 12, 31),
AND(MONTH(AA1205)=12, DAY(AA1205)=31, AA1205&gt;=last_payment_date), "",
AND(MONTH(AA1205)=12, DAY(AA1205)&lt;&gt;31),  EOMONTH(AA1205,0),
AND(MONTH(AA1205)=12, DAY(AA1205)=31, $AH$14="Not end"),  EDATE(AA1204,1),
AND($AH$14="Not end"), EDATE(AA1205, 1),
AND($AH$14="End"), EOMONTH(AA1205, 1)
)</f>
        <v/>
      </c>
      <c r="AB1206" s="75" t="str" cm="1">
        <f t="array" aca="1" ref="AB1206" ca="1">_xlfn.IFS(AB1205="","",
AND(AB1205=last_rou_date), "",
AND($B$3="İllik"),DATE(YEAR(AB1205)+1,MONTH(AB1205),DAY(AB1205) ),
AND($B$3="Aylıq", $AH$14="Not end"), EDATE(AB1205,1),
AND($B$3="Aylıq", $AH$14="End"), EOMONTH(AB1205,1)
)</f>
        <v/>
      </c>
      <c r="AC1206" s="75" t="str" cm="1">
        <f t="array" aca="1" ref="AC1206" ca="1">_xlfn.IFS(
AND($AN$14="Not year_end", AC1205&gt;last_rou_date), "",
AND($AN$14="Year_end", AC1205&gt;=last_rou_date), "",
AND($AN$14="Year_end"), DATE(YEAR(AC1205+1), 12, 31),
AND($AN$14="Not year_end", MONTH(AC1205)=12, DAY(AC1205)=31), DATE(YEAR(AC1204)+1, MONTH(AC1204), DAY(AC1204)),
AND($AN$14="Not year_end", OR(MONTH(AC1205)&lt;&gt;12, DAY(AC1205)&lt;&gt;31) ), DATE(YEAR(AC1205), 12, 31)
)</f>
        <v/>
      </c>
      <c r="AD1206" s="75" t="str" cm="1">
        <f t="array" aca="1" ref="AD1206" ca="1">_xlfn.IFS(AD1205="", "",
AND(AD1205=last_rou_date, OR(MONTH(AD1205)&lt;&gt;12, DAY(AD1205)&lt;&gt;31) ), DATE(YEAR(AD1205), 12, 31),
AND(MONTH(AD1205)=12, DAY(AD1205)=31, AD1205&gt;=last_rou_date), "",
AND(MONTH(AD1205)=12, DAY(AD1205)&lt;&gt;31),  EOMONTH(AD1205,0),
AND(MONTH(AD1205)=12, DAY(AD1205)=31, $AH$14="Not end"),  EDATE(AD1204,1),
AND($AH$14="Not end"), EDATE(AD1205, 1),
AND($AH$14="End"), EOMONTH(AD1205, 1)
)</f>
        <v/>
      </c>
      <c r="AE1206" s="51" t="str" cm="1">
        <f t="array" ref="AE1206">_xlfn.IFS(W1206="", "",
AND(W1206&gt;0, W1206&lt;=$B$4, $C$2="İllik artım, faiz olaraq", $D$2&gt;0, $B$3="İllik"), $B$5*((1+$D$2)^(W1206-1)),
AND(W1206&gt;0, W1206&lt;=$B$4, $C$2="İllik artım, faiz olaraq", $D$2&gt;0, $B$3="Aylıq"), $B$5*((1+$D$2)^ROUNDDOWN((W1206-1)/12,0)),
AND(W1206=1, $C$2="Aşağıdakı kimi dəyişir", ), $B$5,
AND(W1206&gt;1, W1206&lt;=$B$4, $C$2="Aşağıdakı kimi dəyişir"), IFERROR(VLOOKUP(W1206, $C$4:$D$7, 2, FALSE), AE1205),
AND(W1206&gt;0, W1206&lt;=$B$4), $B$5,
TRUE,0 )</f>
        <v/>
      </c>
      <c r="AF1206" s="51" t="str">
        <f t="shared" ca="1" si="55"/>
        <v/>
      </c>
    </row>
    <row r="1207" spans="1:32" x14ac:dyDescent="0.4">
      <c r="A1207" s="13" t="str" cm="1">
        <f t="array" aca="1" ref="A1207" ca="1">_xlfn.IFS(
AND(SUMIFS(lease_table_interest_accruals, lease_table_dates, A1206)&gt;0, COUNTIFS($E$14:E1206, "Interest accrual", $A$14:A1206, A1206)=0),  A1206,
AND(SUMIFS(lease_table_payments, lease_table_dates, A1206)&gt;0, COUNTIFS($E$14:E1206, "Payment", $A$14:A1206, A1206)=0),  A1206,
AND(SUMIFS(rou_table_deprs, rou_table_dates, A1206)&gt;0, COUNTIFS($E$14:E1206, "Depreciation", $A$14:A1206, A1206)=0),  A1206,
TRUE,  IFERROR(INDEX(rou_table_dates,  MATCH(A1206, rou_table_dates)+1, ), "")
)</f>
        <v/>
      </c>
      <c r="B1207" s="1" t="str" cm="1">
        <f t="array" aca="1" ref="B1207" ca="1">_xlfn.IFS(
AND(E1207="Payment", A1207=$B$2), $AM$14,
E1207="Payment", $AM$15,
E1207="Interest accrual", $AM$18,
E1207="Depreciation", $AM$17,
TRUE, "")</f>
        <v/>
      </c>
      <c r="C1207" s="1" t="str" cm="1">
        <f t="array" aca="1" ref="C1207" ca="1">_xlfn.IFS(
E1207="Payment", $AM$19,
E1207="Interest accrual", $AM$15,
E1207="Depreciation", $AM$16,
TRUE, "")</f>
        <v/>
      </c>
      <c r="D1207" s="1" t="str" cm="1">
        <f t="array" aca="1" ref="D1207" ca="1">_xlfn.IFS(
E1207="Payment", _xlfn.XLOOKUP(A1207, lease_table_dates, lease_table_payments, 0, 0),
E1207="Interest accrual", _xlfn.XLOOKUP(A1207, lease_table_dates, lease_table_interest_accruals, 0, 0),
E1207="Depreciation", _xlfn.XLOOKUP(A1207, rou_table_dates, rou_table_deprs, 0, 0),
TRUE, ""
)</f>
        <v/>
      </c>
      <c r="E1207" s="7" t="str" cm="1">
        <f t="array" aca="1" ref="E1207" ca="1">_xlfn.IFS(
AND(SUMIFS(lease_table_interest_accruals, lease_table_dates, A1207)&gt;0, COUNTIFS($E$14:E1206, "Interest accrual", $A$14:A1206, A1207)=0), "Interest accrual",
AND(SUMIFS(lease_table_payments, lease_table_dates, A1207)&gt;0, COUNTIFS($E$14:E1206, "Payment", $A$14:A1206, A1207)=0), "Payment",
AND(SUMIFS(rou_table_deprs, rou_table_dates, A1207)&gt;0, COUNTIFS($E$14:E1206, "Depreciation", $A$14:A1206, A1207)=0), "Depreciation",
TRUE,  ""
)</f>
        <v/>
      </c>
      <c r="G1207" s="13" t="str" cm="1">
        <f t="array" aca="1" ref="G1207" ca="1">_xlfn.IFS(
AND($B$11="Hə", $B$3="İllik"), Z1207,
AND($B$11="Hə", $B$3="Aylıq"), AA1207,
$B$11="Yox", X1207)</f>
        <v/>
      </c>
      <c r="H1207" s="1" t="str" cm="1">
        <f t="array" aca="1" ref="H1207" ca="1">_xlfn.IFS( G1207="", "",
TRUE, ROUND( H1206+I1207-J1207, 2) )</f>
        <v/>
      </c>
      <c r="I1207" s="1" t="str" cm="1">
        <f t="array" aca="1" ref="I1207" ca="1">_xlfn.IFS(G1207="", "",
G1207=last_payment_date, (J1207-H1206),
 TRUE,  -  (H1206- H1206* (1+$B$6)^ (_xlfn.DAYS(G1207,G1206)/365) )
)</f>
        <v/>
      </c>
      <c r="J1207" s="1" t="str" cm="1">
        <f t="array" aca="1" ref="J1207" ca="1">_xlfn.IFS(G1207="", "",
TRUE, _xlfn.XLOOKUP(G1207,  payment_dates, payments,0,0)
)</f>
        <v/>
      </c>
      <c r="L1207" s="8" t="str" cm="1">
        <f t="array" aca="1" ref="L1207" ca="1">_xlfn.IFS(
AND($B$11="Hə", $B$3="İllik"), AC1207,
AND($B$11="Hə", $B$3="Aylıq"), AD1207,
$B$11="Yox", AB1207)</f>
        <v/>
      </c>
      <c r="M1207" s="1" t="str" cm="1">
        <f t="array" aca="1" ref="M1207" ca="1">_xlfn.IFS( L1207="", "",
(M1206-N1207)&lt;=0.5, 0,
TRUE,  M1206-N1207)</f>
        <v/>
      </c>
      <c r="N1207" s="7" t="str" cm="1">
        <f t="array" aca="1" ref="N1207" ca="1">_xlfn.IFS(
L1207="", "",
TRUE, MIN(M1206, ROUND($M$14/ (last_rou_date - $B$2) * (L1207-L1206), 2) )
)</f>
        <v/>
      </c>
      <c r="P1207" s="59" t="str">
        <f t="shared" ca="1" si="57"/>
        <v/>
      </c>
      <c r="Q1207" s="1" t="str" cm="1">
        <f t="array" aca="1" ref="Q1207" ca="1">_xlfn.IFS(P1207="","",
$B$11="Hə", _xlfn.XLOOKUP(DATE(P1207, 12, 31), rou_table_dates, rou_table_nbvs,0, 0),
TRUE,  MAX(0, ROUND($M$14 - $M$14/ (last_rou_date - $B$2) * (DATE(P1207,12,31) - $B$2), 2) )
)</f>
        <v/>
      </c>
      <c r="R1207" s="1" t="str" cm="1">
        <f t="array" aca="1" ref="R1207" ca="1">_xlfn.IFS(P1207="","",
$B$11="Hə", _xlfn.XLOOKUP(DATE(P1207, 12, 31), lease_table_dates, lease_table_balances,0, 0),
TRUE, IFERROR( XNPV($B$6, IF(payment_dates &gt;DATE(P1207, 12, 31), payments,  0),  IF(payment_dates &gt;DATE(P1207, 12, 31), payment_dates,  DATE(P1207, 12, 31))    ),0)
)</f>
        <v/>
      </c>
      <c r="S1207" s="1" t="str" cm="1">
        <f t="array" aca="1" ref="S1207" ca="1">_xlfn.IFS(P1207="","",
TRUE,  MIN( MIN(Q1206, $M$14), ROUND($M$14/ (last_rou_date - $B$2) * (DATE(P1207,12,31) - MAX($B$2, DATE(P1207-1, 12, 31))), 2) )
)</f>
        <v/>
      </c>
      <c r="T1207" s="7" t="str" cm="1">
        <f t="array" aca="1" ref="T1207" ca="1">_xlfn.IFS(P1207="", "",
ISTEXT(R1206), R1207- (H1207 - SUMIFS( lease_table_payments, lease_table_years, P1207) -$AG$14 ),
AND(ISNUMBER(R1206), R1207&lt;&gt;""),   R1207- (R1206 - SUMIFS( lease_table_payments, lease_table_years, P1207) )
)</f>
        <v/>
      </c>
      <c r="V1207" s="64">
        <f t="shared" si="56"/>
        <v>1194</v>
      </c>
      <c r="W1207" s="51" t="str" cm="1">
        <f t="array" ref="W1207">_xlfn.IFS(
OR(W1206=$B$4, W1206=""),"",
TRUE,W1206+1
)</f>
        <v/>
      </c>
      <c r="X1207" s="51" t="str" cm="1">
        <f t="array" ref="X1207">_xlfn.IFS(X1206="","",
W1207="", "",
AND($B$3="İllik"),DATE(YEAR(X1206)+1,MONTH(X1206),DAY(X1206) ),
AND($B$3="Aylıq", $AH$14="Not end"), EDATE(X1206,1),
AND($B$3="Aylıq", $AH$14="End"), EOMONTH(X1206,1)
)</f>
        <v/>
      </c>
      <c r="Y1207" s="51" t="str" cm="1">
        <f t="array" aca="1" ref="Y1207" ca="1">_xlfn.IFS(
AND($B$7="Dövrün əvvəlində", Y1206&lt;=last_rou_date), DATE(YEAR(Y1206)+1, 12, 31),
AND($B$7="Dövrün sonunda", Y1206&lt;=last_payment_date), DATE(YEAR(Y1206)+1, 12, 31),
TRUE, ""
)</f>
        <v/>
      </c>
      <c r="Z1207" s="75" t="str" cm="1">
        <f t="array" aca="1" ref="Z1207" ca="1">_xlfn.IFS(
AND($AN$14="Not year_end", Z1206&gt;last_payment_date), "",
AND($AN$14="Year_end", Z1206&gt;=last_payment_date), "",
AND($AN$14="Year_end"), DATE(YEAR(Z1206+1), 12, 31),
AND($AN$14="Not year_end", MONTH(Z1206)=12, DAY(Z1206)=31), DATE(YEAR(Z1205)+1, MONTH(Z1205), DAY(Z1205)),
AND($AN$14="Not year_end", OR(MONTH(Z1206)&lt;&gt;12, DAY(Z1206)&lt;&gt;31) ), DATE(YEAR(Z1206), 12, 31)
)</f>
        <v/>
      </c>
      <c r="AA1207" s="75" t="str" cm="1">
        <f t="array" aca="1" ref="AA1207" ca="1">_xlfn.IFS(AA1206="", "",
AND(AA1206=last_payment_date, OR(MONTH(AA1206)&lt;&gt;12, DAY(AA1206)&lt;&gt;31) ), DATE(YEAR(AA1206), 12, 31),
AND(MONTH(AA1206)=12, DAY(AA1206)=31, AA1206&gt;=last_payment_date), "",
AND(MONTH(AA1206)=12, DAY(AA1206)&lt;&gt;31),  EOMONTH(AA1206,0),
AND(MONTH(AA1206)=12, DAY(AA1206)=31, $AH$14="Not end"),  EDATE(AA1205,1),
AND($AH$14="Not end"), EDATE(AA1206, 1),
AND($AH$14="End"), EOMONTH(AA1206, 1)
)</f>
        <v/>
      </c>
      <c r="AB1207" s="75" t="str" cm="1">
        <f t="array" aca="1" ref="AB1207" ca="1">_xlfn.IFS(AB1206="","",
AND(AB1206=last_rou_date), "",
AND($B$3="İllik"),DATE(YEAR(AB1206)+1,MONTH(AB1206),DAY(AB1206) ),
AND($B$3="Aylıq", $AH$14="Not end"), EDATE(AB1206,1),
AND($B$3="Aylıq", $AH$14="End"), EOMONTH(AB1206,1)
)</f>
        <v/>
      </c>
      <c r="AC1207" s="75" t="str" cm="1">
        <f t="array" aca="1" ref="AC1207" ca="1">_xlfn.IFS(
AND($AN$14="Not year_end", AC1206&gt;last_rou_date), "",
AND($AN$14="Year_end", AC1206&gt;=last_rou_date), "",
AND($AN$14="Year_end"), DATE(YEAR(AC1206+1), 12, 31),
AND($AN$14="Not year_end", MONTH(AC1206)=12, DAY(AC1206)=31), DATE(YEAR(AC1205)+1, MONTH(AC1205), DAY(AC1205)),
AND($AN$14="Not year_end", OR(MONTH(AC1206)&lt;&gt;12, DAY(AC1206)&lt;&gt;31) ), DATE(YEAR(AC1206), 12, 31)
)</f>
        <v/>
      </c>
      <c r="AD1207" s="75" t="str" cm="1">
        <f t="array" aca="1" ref="AD1207" ca="1">_xlfn.IFS(AD1206="", "",
AND(AD1206=last_rou_date, OR(MONTH(AD1206)&lt;&gt;12, DAY(AD1206)&lt;&gt;31) ), DATE(YEAR(AD1206), 12, 31),
AND(MONTH(AD1206)=12, DAY(AD1206)=31, AD1206&gt;=last_rou_date), "",
AND(MONTH(AD1206)=12, DAY(AD1206)&lt;&gt;31),  EOMONTH(AD1206,0),
AND(MONTH(AD1206)=12, DAY(AD1206)=31, $AH$14="Not end"),  EDATE(AD1205,1),
AND($AH$14="Not end"), EDATE(AD1206, 1),
AND($AH$14="End"), EOMONTH(AD1206, 1)
)</f>
        <v/>
      </c>
      <c r="AE1207" s="51" t="str" cm="1">
        <f t="array" ref="AE1207">_xlfn.IFS(W1207="", "",
AND(W1207&gt;0, W1207&lt;=$B$4, $C$2="İllik artım, faiz olaraq", $D$2&gt;0, $B$3="İllik"), $B$5*((1+$D$2)^(W1207-1)),
AND(W1207&gt;0, W1207&lt;=$B$4, $C$2="İllik artım, faiz olaraq", $D$2&gt;0, $B$3="Aylıq"), $B$5*((1+$D$2)^ROUNDDOWN((W1207-1)/12,0)),
AND(W1207=1, $C$2="Aşağıdakı kimi dəyişir", ), $B$5,
AND(W1207&gt;1, W1207&lt;=$B$4, $C$2="Aşağıdakı kimi dəyişir"), IFERROR(VLOOKUP(W1207, $C$4:$D$7, 2, FALSE), AE1206),
AND(W1207&gt;0, W1207&lt;=$B$4), $B$5,
TRUE,0 )</f>
        <v/>
      </c>
      <c r="AF1207" s="51" t="str">
        <f t="shared" ca="1" si="55"/>
        <v/>
      </c>
    </row>
    <row r="1208" spans="1:32" x14ac:dyDescent="0.4">
      <c r="A1208" s="13" t="str" cm="1">
        <f t="array" aca="1" ref="A1208" ca="1">_xlfn.IFS(
AND(SUMIFS(lease_table_interest_accruals, lease_table_dates, A1207)&gt;0, COUNTIFS($E$14:E1207, "Interest accrual", $A$14:A1207, A1207)=0),  A1207,
AND(SUMIFS(lease_table_payments, lease_table_dates, A1207)&gt;0, COUNTIFS($E$14:E1207, "Payment", $A$14:A1207, A1207)=0),  A1207,
AND(SUMIFS(rou_table_deprs, rou_table_dates, A1207)&gt;0, COUNTIFS($E$14:E1207, "Depreciation", $A$14:A1207, A1207)=0),  A1207,
TRUE,  IFERROR(INDEX(rou_table_dates,  MATCH(A1207, rou_table_dates)+1, ), "")
)</f>
        <v/>
      </c>
      <c r="B1208" s="1" t="str" cm="1">
        <f t="array" aca="1" ref="B1208" ca="1">_xlfn.IFS(
AND(E1208="Payment", A1208=$B$2), $AM$14,
E1208="Payment", $AM$15,
E1208="Interest accrual", $AM$18,
E1208="Depreciation", $AM$17,
TRUE, "")</f>
        <v/>
      </c>
      <c r="C1208" s="1" t="str" cm="1">
        <f t="array" aca="1" ref="C1208" ca="1">_xlfn.IFS(
E1208="Payment", $AM$19,
E1208="Interest accrual", $AM$15,
E1208="Depreciation", $AM$16,
TRUE, "")</f>
        <v/>
      </c>
      <c r="D1208" s="1" t="str" cm="1">
        <f t="array" aca="1" ref="D1208" ca="1">_xlfn.IFS(
E1208="Payment", _xlfn.XLOOKUP(A1208, lease_table_dates, lease_table_payments, 0, 0),
E1208="Interest accrual", _xlfn.XLOOKUP(A1208, lease_table_dates, lease_table_interest_accruals, 0, 0),
E1208="Depreciation", _xlfn.XLOOKUP(A1208, rou_table_dates, rou_table_deprs, 0, 0),
TRUE, ""
)</f>
        <v/>
      </c>
      <c r="E1208" s="7" t="str" cm="1">
        <f t="array" aca="1" ref="E1208" ca="1">_xlfn.IFS(
AND(SUMIFS(lease_table_interest_accruals, lease_table_dates, A1208)&gt;0, COUNTIFS($E$14:E1207, "Interest accrual", $A$14:A1207, A1208)=0), "Interest accrual",
AND(SUMIFS(lease_table_payments, lease_table_dates, A1208)&gt;0, COUNTIFS($E$14:E1207, "Payment", $A$14:A1207, A1208)=0), "Payment",
AND(SUMIFS(rou_table_deprs, rou_table_dates, A1208)&gt;0, COUNTIFS($E$14:E1207, "Depreciation", $A$14:A1207, A1208)=0), "Depreciation",
TRUE,  ""
)</f>
        <v/>
      </c>
      <c r="G1208" s="13" t="str" cm="1">
        <f t="array" aca="1" ref="G1208" ca="1">_xlfn.IFS(
AND($B$11="Hə", $B$3="İllik"), Z1208,
AND($B$11="Hə", $B$3="Aylıq"), AA1208,
$B$11="Yox", X1208)</f>
        <v/>
      </c>
      <c r="H1208" s="1" t="str" cm="1">
        <f t="array" aca="1" ref="H1208" ca="1">_xlfn.IFS( G1208="", "",
TRUE, ROUND( H1207+I1208-J1208, 2) )</f>
        <v/>
      </c>
      <c r="I1208" s="1" t="str" cm="1">
        <f t="array" aca="1" ref="I1208" ca="1">_xlfn.IFS(G1208="", "",
G1208=last_payment_date, (J1208-H1207),
 TRUE,  -  (H1207- H1207* (1+$B$6)^ (_xlfn.DAYS(G1208,G1207)/365) )
)</f>
        <v/>
      </c>
      <c r="J1208" s="1" t="str" cm="1">
        <f t="array" aca="1" ref="J1208" ca="1">_xlfn.IFS(G1208="", "",
TRUE, _xlfn.XLOOKUP(G1208,  payment_dates, payments,0,0)
)</f>
        <v/>
      </c>
      <c r="L1208" s="8" t="str" cm="1">
        <f t="array" aca="1" ref="L1208" ca="1">_xlfn.IFS(
AND($B$11="Hə", $B$3="İllik"), AC1208,
AND($B$11="Hə", $B$3="Aylıq"), AD1208,
$B$11="Yox", AB1208)</f>
        <v/>
      </c>
      <c r="M1208" s="1" t="str" cm="1">
        <f t="array" aca="1" ref="M1208" ca="1">_xlfn.IFS( L1208="", "",
(M1207-N1208)&lt;=0.5, 0,
TRUE,  M1207-N1208)</f>
        <v/>
      </c>
      <c r="N1208" s="7" t="str" cm="1">
        <f t="array" aca="1" ref="N1208" ca="1">_xlfn.IFS(
L1208="", "",
TRUE, MIN(M1207, ROUND($M$14/ (last_rou_date - $B$2) * (L1208-L1207), 2) )
)</f>
        <v/>
      </c>
      <c r="P1208" s="59" t="str">
        <f t="shared" ca="1" si="57"/>
        <v/>
      </c>
      <c r="Q1208" s="1" t="str" cm="1">
        <f t="array" aca="1" ref="Q1208" ca="1">_xlfn.IFS(P1208="","",
$B$11="Hə", _xlfn.XLOOKUP(DATE(P1208, 12, 31), rou_table_dates, rou_table_nbvs,0, 0),
TRUE,  MAX(0, ROUND($M$14 - $M$14/ (last_rou_date - $B$2) * (DATE(P1208,12,31) - $B$2), 2) )
)</f>
        <v/>
      </c>
      <c r="R1208" s="1" t="str" cm="1">
        <f t="array" aca="1" ref="R1208" ca="1">_xlfn.IFS(P1208="","",
$B$11="Hə", _xlfn.XLOOKUP(DATE(P1208, 12, 31), lease_table_dates, lease_table_balances,0, 0),
TRUE, IFERROR( XNPV($B$6, IF(payment_dates &gt;DATE(P1208, 12, 31), payments,  0),  IF(payment_dates &gt;DATE(P1208, 12, 31), payment_dates,  DATE(P1208, 12, 31))    ),0)
)</f>
        <v/>
      </c>
      <c r="S1208" s="1" t="str" cm="1">
        <f t="array" aca="1" ref="S1208" ca="1">_xlfn.IFS(P1208="","",
TRUE,  MIN( MIN(Q1207, $M$14), ROUND($M$14/ (last_rou_date - $B$2) * (DATE(P1208,12,31) - MAX($B$2, DATE(P1208-1, 12, 31))), 2) )
)</f>
        <v/>
      </c>
      <c r="T1208" s="7" t="str" cm="1">
        <f t="array" aca="1" ref="T1208" ca="1">_xlfn.IFS(P1208="", "",
ISTEXT(R1207), R1208- (H1208 - SUMIFS( lease_table_payments, lease_table_years, P1208) -$AG$14 ),
AND(ISNUMBER(R1207), R1208&lt;&gt;""),   R1208- (R1207 - SUMIFS( lease_table_payments, lease_table_years, P1208) )
)</f>
        <v/>
      </c>
      <c r="V1208" s="64">
        <f t="shared" si="56"/>
        <v>1195</v>
      </c>
      <c r="W1208" s="51" t="str" cm="1">
        <f t="array" ref="W1208">_xlfn.IFS(
OR(W1207=$B$4, W1207=""),"",
TRUE,W1207+1
)</f>
        <v/>
      </c>
      <c r="X1208" s="51" t="str" cm="1">
        <f t="array" ref="X1208">_xlfn.IFS(X1207="","",
W1208="", "",
AND($B$3="İllik"),DATE(YEAR(X1207)+1,MONTH(X1207),DAY(X1207) ),
AND($B$3="Aylıq", $AH$14="Not end"), EDATE(X1207,1),
AND($B$3="Aylıq", $AH$14="End"), EOMONTH(X1207,1)
)</f>
        <v/>
      </c>
      <c r="Y1208" s="51" t="str" cm="1">
        <f t="array" aca="1" ref="Y1208" ca="1">_xlfn.IFS(
AND($B$7="Dövrün əvvəlində", Y1207&lt;=last_rou_date), DATE(YEAR(Y1207)+1, 12, 31),
AND($B$7="Dövrün sonunda", Y1207&lt;=last_payment_date), DATE(YEAR(Y1207)+1, 12, 31),
TRUE, ""
)</f>
        <v/>
      </c>
      <c r="Z1208" s="75" t="str" cm="1">
        <f t="array" aca="1" ref="Z1208" ca="1">_xlfn.IFS(
AND($AN$14="Not year_end", Z1207&gt;last_payment_date), "",
AND($AN$14="Year_end", Z1207&gt;=last_payment_date), "",
AND($AN$14="Year_end"), DATE(YEAR(Z1207+1), 12, 31),
AND($AN$14="Not year_end", MONTH(Z1207)=12, DAY(Z1207)=31), DATE(YEAR(Z1206)+1, MONTH(Z1206), DAY(Z1206)),
AND($AN$14="Not year_end", OR(MONTH(Z1207)&lt;&gt;12, DAY(Z1207)&lt;&gt;31) ), DATE(YEAR(Z1207), 12, 31)
)</f>
        <v/>
      </c>
      <c r="AA1208" s="75" t="str" cm="1">
        <f t="array" aca="1" ref="AA1208" ca="1">_xlfn.IFS(AA1207="", "",
AND(AA1207=last_payment_date, OR(MONTH(AA1207)&lt;&gt;12, DAY(AA1207)&lt;&gt;31) ), DATE(YEAR(AA1207), 12, 31),
AND(MONTH(AA1207)=12, DAY(AA1207)=31, AA1207&gt;=last_payment_date), "",
AND(MONTH(AA1207)=12, DAY(AA1207)&lt;&gt;31),  EOMONTH(AA1207,0),
AND(MONTH(AA1207)=12, DAY(AA1207)=31, $AH$14="Not end"),  EDATE(AA1206,1),
AND($AH$14="Not end"), EDATE(AA1207, 1),
AND($AH$14="End"), EOMONTH(AA1207, 1)
)</f>
        <v/>
      </c>
      <c r="AB1208" s="75" t="str" cm="1">
        <f t="array" aca="1" ref="AB1208" ca="1">_xlfn.IFS(AB1207="","",
AND(AB1207=last_rou_date), "",
AND($B$3="İllik"),DATE(YEAR(AB1207)+1,MONTH(AB1207),DAY(AB1207) ),
AND($B$3="Aylıq", $AH$14="Not end"), EDATE(AB1207,1),
AND($B$3="Aylıq", $AH$14="End"), EOMONTH(AB1207,1)
)</f>
        <v/>
      </c>
      <c r="AC1208" s="75" t="str" cm="1">
        <f t="array" aca="1" ref="AC1208" ca="1">_xlfn.IFS(
AND($AN$14="Not year_end", AC1207&gt;last_rou_date), "",
AND($AN$14="Year_end", AC1207&gt;=last_rou_date), "",
AND($AN$14="Year_end"), DATE(YEAR(AC1207+1), 12, 31),
AND($AN$14="Not year_end", MONTH(AC1207)=12, DAY(AC1207)=31), DATE(YEAR(AC1206)+1, MONTH(AC1206), DAY(AC1206)),
AND($AN$14="Not year_end", OR(MONTH(AC1207)&lt;&gt;12, DAY(AC1207)&lt;&gt;31) ), DATE(YEAR(AC1207), 12, 31)
)</f>
        <v/>
      </c>
      <c r="AD1208" s="75" t="str" cm="1">
        <f t="array" aca="1" ref="AD1208" ca="1">_xlfn.IFS(AD1207="", "",
AND(AD1207=last_rou_date, OR(MONTH(AD1207)&lt;&gt;12, DAY(AD1207)&lt;&gt;31) ), DATE(YEAR(AD1207), 12, 31),
AND(MONTH(AD1207)=12, DAY(AD1207)=31, AD1207&gt;=last_rou_date), "",
AND(MONTH(AD1207)=12, DAY(AD1207)&lt;&gt;31),  EOMONTH(AD1207,0),
AND(MONTH(AD1207)=12, DAY(AD1207)=31, $AH$14="Not end"),  EDATE(AD1206,1),
AND($AH$14="Not end"), EDATE(AD1207, 1),
AND($AH$14="End"), EOMONTH(AD1207, 1)
)</f>
        <v/>
      </c>
      <c r="AE1208" s="51" t="str" cm="1">
        <f t="array" ref="AE1208">_xlfn.IFS(W1208="", "",
AND(W1208&gt;0, W1208&lt;=$B$4, $C$2="İllik artım, faiz olaraq", $D$2&gt;0, $B$3="İllik"), $B$5*((1+$D$2)^(W1208-1)),
AND(W1208&gt;0, W1208&lt;=$B$4, $C$2="İllik artım, faiz olaraq", $D$2&gt;0, $B$3="Aylıq"), $B$5*((1+$D$2)^ROUNDDOWN((W1208-1)/12,0)),
AND(W1208=1, $C$2="Aşağıdakı kimi dəyişir", ), $B$5,
AND(W1208&gt;1, W1208&lt;=$B$4, $C$2="Aşağıdakı kimi dəyişir"), IFERROR(VLOOKUP(W1208, $C$4:$D$7, 2, FALSE), AE1207),
AND(W1208&gt;0, W1208&lt;=$B$4), $B$5,
TRUE,0 )</f>
        <v/>
      </c>
      <c r="AF1208" s="51" t="str">
        <f t="shared" ca="1" si="55"/>
        <v/>
      </c>
    </row>
    <row r="1209" spans="1:32" x14ac:dyDescent="0.4">
      <c r="A1209" s="13" t="str" cm="1">
        <f t="array" aca="1" ref="A1209" ca="1">_xlfn.IFS(
AND(SUMIFS(lease_table_interest_accruals, lease_table_dates, A1208)&gt;0, COUNTIFS($E$14:E1208, "Interest accrual", $A$14:A1208, A1208)=0),  A1208,
AND(SUMIFS(lease_table_payments, lease_table_dates, A1208)&gt;0, COUNTIFS($E$14:E1208, "Payment", $A$14:A1208, A1208)=0),  A1208,
AND(SUMIFS(rou_table_deprs, rou_table_dates, A1208)&gt;0, COUNTIFS($E$14:E1208, "Depreciation", $A$14:A1208, A1208)=0),  A1208,
TRUE,  IFERROR(INDEX(rou_table_dates,  MATCH(A1208, rou_table_dates)+1, ), "")
)</f>
        <v/>
      </c>
      <c r="B1209" s="1" t="str" cm="1">
        <f t="array" aca="1" ref="B1209" ca="1">_xlfn.IFS(
AND(E1209="Payment", A1209=$B$2), $AM$14,
E1209="Payment", $AM$15,
E1209="Interest accrual", $AM$18,
E1209="Depreciation", $AM$17,
TRUE, "")</f>
        <v/>
      </c>
      <c r="C1209" s="1" t="str" cm="1">
        <f t="array" aca="1" ref="C1209" ca="1">_xlfn.IFS(
E1209="Payment", $AM$19,
E1209="Interest accrual", $AM$15,
E1209="Depreciation", $AM$16,
TRUE, "")</f>
        <v/>
      </c>
      <c r="D1209" s="1" t="str" cm="1">
        <f t="array" aca="1" ref="D1209" ca="1">_xlfn.IFS(
E1209="Payment", _xlfn.XLOOKUP(A1209, lease_table_dates, lease_table_payments, 0, 0),
E1209="Interest accrual", _xlfn.XLOOKUP(A1209, lease_table_dates, lease_table_interest_accruals, 0, 0),
E1209="Depreciation", _xlfn.XLOOKUP(A1209, rou_table_dates, rou_table_deprs, 0, 0),
TRUE, ""
)</f>
        <v/>
      </c>
      <c r="E1209" s="7" t="str" cm="1">
        <f t="array" aca="1" ref="E1209" ca="1">_xlfn.IFS(
AND(SUMIFS(lease_table_interest_accruals, lease_table_dates, A1209)&gt;0, COUNTIFS($E$14:E1208, "Interest accrual", $A$14:A1208, A1209)=0), "Interest accrual",
AND(SUMIFS(lease_table_payments, lease_table_dates, A1209)&gt;0, COUNTIFS($E$14:E1208, "Payment", $A$14:A1208, A1209)=0), "Payment",
AND(SUMIFS(rou_table_deprs, rou_table_dates, A1209)&gt;0, COUNTIFS($E$14:E1208, "Depreciation", $A$14:A1208, A1209)=0), "Depreciation",
TRUE,  ""
)</f>
        <v/>
      </c>
      <c r="G1209" s="13" t="str" cm="1">
        <f t="array" aca="1" ref="G1209" ca="1">_xlfn.IFS(
AND($B$11="Hə", $B$3="İllik"), Z1209,
AND($B$11="Hə", $B$3="Aylıq"), AA1209,
$B$11="Yox", X1209)</f>
        <v/>
      </c>
      <c r="H1209" s="1" t="str" cm="1">
        <f t="array" aca="1" ref="H1209" ca="1">_xlfn.IFS( G1209="", "",
TRUE, ROUND( H1208+I1209-J1209, 2) )</f>
        <v/>
      </c>
      <c r="I1209" s="1" t="str" cm="1">
        <f t="array" aca="1" ref="I1209" ca="1">_xlfn.IFS(G1209="", "",
G1209=last_payment_date, (J1209-H1208),
 TRUE,  -  (H1208- H1208* (1+$B$6)^ (_xlfn.DAYS(G1209,G1208)/365) )
)</f>
        <v/>
      </c>
      <c r="J1209" s="1" t="str" cm="1">
        <f t="array" aca="1" ref="J1209" ca="1">_xlfn.IFS(G1209="", "",
TRUE, _xlfn.XLOOKUP(G1209,  payment_dates, payments,0,0)
)</f>
        <v/>
      </c>
      <c r="L1209" s="8" t="str" cm="1">
        <f t="array" aca="1" ref="L1209" ca="1">_xlfn.IFS(
AND($B$11="Hə", $B$3="İllik"), AC1209,
AND($B$11="Hə", $B$3="Aylıq"), AD1209,
$B$11="Yox", AB1209)</f>
        <v/>
      </c>
      <c r="M1209" s="1" t="str" cm="1">
        <f t="array" aca="1" ref="M1209" ca="1">_xlfn.IFS( L1209="", "",
(M1208-N1209)&lt;=0.5, 0,
TRUE,  M1208-N1209)</f>
        <v/>
      </c>
      <c r="N1209" s="7" t="str" cm="1">
        <f t="array" aca="1" ref="N1209" ca="1">_xlfn.IFS(
L1209="", "",
TRUE, MIN(M1208, ROUND($M$14/ (last_rou_date - $B$2) * (L1209-L1208), 2) )
)</f>
        <v/>
      </c>
      <c r="P1209" s="59" t="str">
        <f t="shared" ca="1" si="57"/>
        <v/>
      </c>
      <c r="Q1209" s="1" t="str" cm="1">
        <f t="array" aca="1" ref="Q1209" ca="1">_xlfn.IFS(P1209="","",
$B$11="Hə", _xlfn.XLOOKUP(DATE(P1209, 12, 31), rou_table_dates, rou_table_nbvs,0, 0),
TRUE,  MAX(0, ROUND($M$14 - $M$14/ (last_rou_date - $B$2) * (DATE(P1209,12,31) - $B$2), 2) )
)</f>
        <v/>
      </c>
      <c r="R1209" s="1" t="str" cm="1">
        <f t="array" aca="1" ref="R1209" ca="1">_xlfn.IFS(P1209="","",
$B$11="Hə", _xlfn.XLOOKUP(DATE(P1209, 12, 31), lease_table_dates, lease_table_balances,0, 0),
TRUE, IFERROR( XNPV($B$6, IF(payment_dates &gt;DATE(P1209, 12, 31), payments,  0),  IF(payment_dates &gt;DATE(P1209, 12, 31), payment_dates,  DATE(P1209, 12, 31))    ),0)
)</f>
        <v/>
      </c>
      <c r="S1209" s="1" t="str" cm="1">
        <f t="array" aca="1" ref="S1209" ca="1">_xlfn.IFS(P1209="","",
TRUE,  MIN( MIN(Q1208, $M$14), ROUND($M$14/ (last_rou_date - $B$2) * (DATE(P1209,12,31) - MAX($B$2, DATE(P1209-1, 12, 31))), 2) )
)</f>
        <v/>
      </c>
      <c r="T1209" s="7" t="str" cm="1">
        <f t="array" aca="1" ref="T1209" ca="1">_xlfn.IFS(P1209="", "",
ISTEXT(R1208), R1209- (H1209 - SUMIFS( lease_table_payments, lease_table_years, P1209) -$AG$14 ),
AND(ISNUMBER(R1208), R1209&lt;&gt;""),   R1209- (R1208 - SUMIFS( lease_table_payments, lease_table_years, P1209) )
)</f>
        <v/>
      </c>
      <c r="V1209" s="64">
        <f t="shared" si="56"/>
        <v>1196</v>
      </c>
      <c r="W1209" s="51" t="str" cm="1">
        <f t="array" ref="W1209">_xlfn.IFS(
OR(W1208=$B$4, W1208=""),"",
TRUE,W1208+1
)</f>
        <v/>
      </c>
      <c r="X1209" s="51" t="str" cm="1">
        <f t="array" ref="X1209">_xlfn.IFS(X1208="","",
W1209="", "",
AND($B$3="İllik"),DATE(YEAR(X1208)+1,MONTH(X1208),DAY(X1208) ),
AND($B$3="Aylıq", $AH$14="Not end"), EDATE(X1208,1),
AND($B$3="Aylıq", $AH$14="End"), EOMONTH(X1208,1)
)</f>
        <v/>
      </c>
      <c r="Y1209" s="51" t="str" cm="1">
        <f t="array" aca="1" ref="Y1209" ca="1">_xlfn.IFS(
AND($B$7="Dövrün əvvəlində", Y1208&lt;=last_rou_date), DATE(YEAR(Y1208)+1, 12, 31),
AND($B$7="Dövrün sonunda", Y1208&lt;=last_payment_date), DATE(YEAR(Y1208)+1, 12, 31),
TRUE, ""
)</f>
        <v/>
      </c>
      <c r="Z1209" s="75" t="str" cm="1">
        <f t="array" aca="1" ref="Z1209" ca="1">_xlfn.IFS(
AND($AN$14="Not year_end", Z1208&gt;last_payment_date), "",
AND($AN$14="Year_end", Z1208&gt;=last_payment_date), "",
AND($AN$14="Year_end"), DATE(YEAR(Z1208+1), 12, 31),
AND($AN$14="Not year_end", MONTH(Z1208)=12, DAY(Z1208)=31), DATE(YEAR(Z1207)+1, MONTH(Z1207), DAY(Z1207)),
AND($AN$14="Not year_end", OR(MONTH(Z1208)&lt;&gt;12, DAY(Z1208)&lt;&gt;31) ), DATE(YEAR(Z1208), 12, 31)
)</f>
        <v/>
      </c>
      <c r="AA1209" s="75" t="str" cm="1">
        <f t="array" aca="1" ref="AA1209" ca="1">_xlfn.IFS(AA1208="", "",
AND(AA1208=last_payment_date, OR(MONTH(AA1208)&lt;&gt;12, DAY(AA1208)&lt;&gt;31) ), DATE(YEAR(AA1208), 12, 31),
AND(MONTH(AA1208)=12, DAY(AA1208)=31, AA1208&gt;=last_payment_date), "",
AND(MONTH(AA1208)=12, DAY(AA1208)&lt;&gt;31),  EOMONTH(AA1208,0),
AND(MONTH(AA1208)=12, DAY(AA1208)=31, $AH$14="Not end"),  EDATE(AA1207,1),
AND($AH$14="Not end"), EDATE(AA1208, 1),
AND($AH$14="End"), EOMONTH(AA1208, 1)
)</f>
        <v/>
      </c>
      <c r="AB1209" s="75" t="str" cm="1">
        <f t="array" aca="1" ref="AB1209" ca="1">_xlfn.IFS(AB1208="","",
AND(AB1208=last_rou_date), "",
AND($B$3="İllik"),DATE(YEAR(AB1208)+1,MONTH(AB1208),DAY(AB1208) ),
AND($B$3="Aylıq", $AH$14="Not end"), EDATE(AB1208,1),
AND($B$3="Aylıq", $AH$14="End"), EOMONTH(AB1208,1)
)</f>
        <v/>
      </c>
      <c r="AC1209" s="75" t="str" cm="1">
        <f t="array" aca="1" ref="AC1209" ca="1">_xlfn.IFS(
AND($AN$14="Not year_end", AC1208&gt;last_rou_date), "",
AND($AN$14="Year_end", AC1208&gt;=last_rou_date), "",
AND($AN$14="Year_end"), DATE(YEAR(AC1208+1), 12, 31),
AND($AN$14="Not year_end", MONTH(AC1208)=12, DAY(AC1208)=31), DATE(YEAR(AC1207)+1, MONTH(AC1207), DAY(AC1207)),
AND($AN$14="Not year_end", OR(MONTH(AC1208)&lt;&gt;12, DAY(AC1208)&lt;&gt;31) ), DATE(YEAR(AC1208), 12, 31)
)</f>
        <v/>
      </c>
      <c r="AD1209" s="75" t="str" cm="1">
        <f t="array" aca="1" ref="AD1209" ca="1">_xlfn.IFS(AD1208="", "",
AND(AD1208=last_rou_date, OR(MONTH(AD1208)&lt;&gt;12, DAY(AD1208)&lt;&gt;31) ), DATE(YEAR(AD1208), 12, 31),
AND(MONTH(AD1208)=12, DAY(AD1208)=31, AD1208&gt;=last_rou_date), "",
AND(MONTH(AD1208)=12, DAY(AD1208)&lt;&gt;31),  EOMONTH(AD1208,0),
AND(MONTH(AD1208)=12, DAY(AD1208)=31, $AH$14="Not end"),  EDATE(AD1207,1),
AND($AH$14="Not end"), EDATE(AD1208, 1),
AND($AH$14="End"), EOMONTH(AD1208, 1)
)</f>
        <v/>
      </c>
      <c r="AE1209" s="51" t="str" cm="1">
        <f t="array" ref="AE1209">_xlfn.IFS(W1209="", "",
AND(W1209&gt;0, W1209&lt;=$B$4, $C$2="İllik artım, faiz olaraq", $D$2&gt;0, $B$3="İllik"), $B$5*((1+$D$2)^(W1209-1)),
AND(W1209&gt;0, W1209&lt;=$B$4, $C$2="İllik artım, faiz olaraq", $D$2&gt;0, $B$3="Aylıq"), $B$5*((1+$D$2)^ROUNDDOWN((W1209-1)/12,0)),
AND(W1209=1, $C$2="Aşağıdakı kimi dəyişir", ), $B$5,
AND(W1209&gt;1, W1209&lt;=$B$4, $C$2="Aşağıdakı kimi dəyişir"), IFERROR(VLOOKUP(W1209, $C$4:$D$7, 2, FALSE), AE1208),
AND(W1209&gt;0, W1209&lt;=$B$4), $B$5,
TRUE,0 )</f>
        <v/>
      </c>
      <c r="AF1209" s="51" t="str">
        <f t="shared" ca="1" si="55"/>
        <v/>
      </c>
    </row>
    <row r="1210" spans="1:32" x14ac:dyDescent="0.4">
      <c r="A1210" s="13" t="str" cm="1">
        <f t="array" aca="1" ref="A1210" ca="1">_xlfn.IFS(
AND(SUMIFS(lease_table_interest_accruals, lease_table_dates, A1209)&gt;0, COUNTIFS($E$14:E1209, "Interest accrual", $A$14:A1209, A1209)=0),  A1209,
AND(SUMIFS(lease_table_payments, lease_table_dates, A1209)&gt;0, COUNTIFS($E$14:E1209, "Payment", $A$14:A1209, A1209)=0),  A1209,
AND(SUMIFS(rou_table_deprs, rou_table_dates, A1209)&gt;0, COUNTIFS($E$14:E1209, "Depreciation", $A$14:A1209, A1209)=0),  A1209,
TRUE,  IFERROR(INDEX(rou_table_dates,  MATCH(A1209, rou_table_dates)+1, ), "")
)</f>
        <v/>
      </c>
      <c r="B1210" s="1" t="str" cm="1">
        <f t="array" aca="1" ref="B1210" ca="1">_xlfn.IFS(
AND(E1210="Payment", A1210=$B$2), $AM$14,
E1210="Payment", $AM$15,
E1210="Interest accrual", $AM$18,
E1210="Depreciation", $AM$17,
TRUE, "")</f>
        <v/>
      </c>
      <c r="C1210" s="1" t="str" cm="1">
        <f t="array" aca="1" ref="C1210" ca="1">_xlfn.IFS(
E1210="Payment", $AM$19,
E1210="Interest accrual", $AM$15,
E1210="Depreciation", $AM$16,
TRUE, "")</f>
        <v/>
      </c>
      <c r="D1210" s="1" t="str" cm="1">
        <f t="array" aca="1" ref="D1210" ca="1">_xlfn.IFS(
E1210="Payment", _xlfn.XLOOKUP(A1210, lease_table_dates, lease_table_payments, 0, 0),
E1210="Interest accrual", _xlfn.XLOOKUP(A1210, lease_table_dates, lease_table_interest_accruals, 0, 0),
E1210="Depreciation", _xlfn.XLOOKUP(A1210, rou_table_dates, rou_table_deprs, 0, 0),
TRUE, ""
)</f>
        <v/>
      </c>
      <c r="E1210" s="7" t="str" cm="1">
        <f t="array" aca="1" ref="E1210" ca="1">_xlfn.IFS(
AND(SUMIFS(lease_table_interest_accruals, lease_table_dates, A1210)&gt;0, COUNTIFS($E$14:E1209, "Interest accrual", $A$14:A1209, A1210)=0), "Interest accrual",
AND(SUMIFS(lease_table_payments, lease_table_dates, A1210)&gt;0, COUNTIFS($E$14:E1209, "Payment", $A$14:A1209, A1210)=0), "Payment",
AND(SUMIFS(rou_table_deprs, rou_table_dates, A1210)&gt;0, COUNTIFS($E$14:E1209, "Depreciation", $A$14:A1209, A1210)=0), "Depreciation",
TRUE,  ""
)</f>
        <v/>
      </c>
      <c r="G1210" s="13" t="str" cm="1">
        <f t="array" aca="1" ref="G1210" ca="1">_xlfn.IFS(
AND($B$11="Hə", $B$3="İllik"), Z1210,
AND($B$11="Hə", $B$3="Aylıq"), AA1210,
$B$11="Yox", X1210)</f>
        <v/>
      </c>
      <c r="H1210" s="1" t="str" cm="1">
        <f t="array" aca="1" ref="H1210" ca="1">_xlfn.IFS( G1210="", "",
TRUE, ROUND( H1209+I1210-J1210, 2) )</f>
        <v/>
      </c>
      <c r="I1210" s="1" t="str" cm="1">
        <f t="array" aca="1" ref="I1210" ca="1">_xlfn.IFS(G1210="", "",
G1210=last_payment_date, (J1210-H1209),
 TRUE,  -  (H1209- H1209* (1+$B$6)^ (_xlfn.DAYS(G1210,G1209)/365) )
)</f>
        <v/>
      </c>
      <c r="J1210" s="1" t="str" cm="1">
        <f t="array" aca="1" ref="J1210" ca="1">_xlfn.IFS(G1210="", "",
TRUE, _xlfn.XLOOKUP(G1210,  payment_dates, payments,0,0)
)</f>
        <v/>
      </c>
      <c r="L1210" s="8" t="str" cm="1">
        <f t="array" aca="1" ref="L1210" ca="1">_xlfn.IFS(
AND($B$11="Hə", $B$3="İllik"), AC1210,
AND($B$11="Hə", $B$3="Aylıq"), AD1210,
$B$11="Yox", AB1210)</f>
        <v/>
      </c>
      <c r="M1210" s="1" t="str" cm="1">
        <f t="array" aca="1" ref="M1210" ca="1">_xlfn.IFS( L1210="", "",
(M1209-N1210)&lt;=0.5, 0,
TRUE,  M1209-N1210)</f>
        <v/>
      </c>
      <c r="N1210" s="7" t="str" cm="1">
        <f t="array" aca="1" ref="N1210" ca="1">_xlfn.IFS(
L1210="", "",
TRUE, MIN(M1209, ROUND($M$14/ (last_rou_date - $B$2) * (L1210-L1209), 2) )
)</f>
        <v/>
      </c>
      <c r="P1210" s="59" t="str">
        <f t="shared" ca="1" si="57"/>
        <v/>
      </c>
      <c r="Q1210" s="1" t="str" cm="1">
        <f t="array" aca="1" ref="Q1210" ca="1">_xlfn.IFS(P1210="","",
$B$11="Hə", _xlfn.XLOOKUP(DATE(P1210, 12, 31), rou_table_dates, rou_table_nbvs,0, 0),
TRUE,  MAX(0, ROUND($M$14 - $M$14/ (last_rou_date - $B$2) * (DATE(P1210,12,31) - $B$2), 2) )
)</f>
        <v/>
      </c>
      <c r="R1210" s="1" t="str" cm="1">
        <f t="array" aca="1" ref="R1210" ca="1">_xlfn.IFS(P1210="","",
$B$11="Hə", _xlfn.XLOOKUP(DATE(P1210, 12, 31), lease_table_dates, lease_table_balances,0, 0),
TRUE, IFERROR( XNPV($B$6, IF(payment_dates &gt;DATE(P1210, 12, 31), payments,  0),  IF(payment_dates &gt;DATE(P1210, 12, 31), payment_dates,  DATE(P1210, 12, 31))    ),0)
)</f>
        <v/>
      </c>
      <c r="S1210" s="1" t="str" cm="1">
        <f t="array" aca="1" ref="S1210" ca="1">_xlfn.IFS(P1210="","",
TRUE,  MIN( MIN(Q1209, $M$14), ROUND($M$14/ (last_rou_date - $B$2) * (DATE(P1210,12,31) - MAX($B$2, DATE(P1210-1, 12, 31))), 2) )
)</f>
        <v/>
      </c>
      <c r="T1210" s="7" t="str" cm="1">
        <f t="array" aca="1" ref="T1210" ca="1">_xlfn.IFS(P1210="", "",
ISTEXT(R1209), R1210- (H1210 - SUMIFS( lease_table_payments, lease_table_years, P1210) -$AG$14 ),
AND(ISNUMBER(R1209), R1210&lt;&gt;""),   R1210- (R1209 - SUMIFS( lease_table_payments, lease_table_years, P1210) )
)</f>
        <v/>
      </c>
      <c r="V1210" s="64">
        <f t="shared" si="56"/>
        <v>1197</v>
      </c>
      <c r="W1210" s="51" t="str" cm="1">
        <f t="array" ref="W1210">_xlfn.IFS(
OR(W1209=$B$4, W1209=""),"",
TRUE,W1209+1
)</f>
        <v/>
      </c>
      <c r="X1210" s="51" t="str" cm="1">
        <f t="array" ref="X1210">_xlfn.IFS(X1209="","",
W1210="", "",
AND($B$3="İllik"),DATE(YEAR(X1209)+1,MONTH(X1209),DAY(X1209) ),
AND($B$3="Aylıq", $AH$14="Not end"), EDATE(X1209,1),
AND($B$3="Aylıq", $AH$14="End"), EOMONTH(X1209,1)
)</f>
        <v/>
      </c>
      <c r="Y1210" s="51" t="str" cm="1">
        <f t="array" aca="1" ref="Y1210" ca="1">_xlfn.IFS(
AND($B$7="Dövrün əvvəlində", Y1209&lt;=last_rou_date), DATE(YEAR(Y1209)+1, 12, 31),
AND($B$7="Dövrün sonunda", Y1209&lt;=last_payment_date), DATE(YEAR(Y1209)+1, 12, 31),
TRUE, ""
)</f>
        <v/>
      </c>
      <c r="Z1210" s="75" t="str" cm="1">
        <f t="array" aca="1" ref="Z1210" ca="1">_xlfn.IFS(
AND($AN$14="Not year_end", Z1209&gt;last_payment_date), "",
AND($AN$14="Year_end", Z1209&gt;=last_payment_date), "",
AND($AN$14="Year_end"), DATE(YEAR(Z1209+1), 12, 31),
AND($AN$14="Not year_end", MONTH(Z1209)=12, DAY(Z1209)=31), DATE(YEAR(Z1208)+1, MONTH(Z1208), DAY(Z1208)),
AND($AN$14="Not year_end", OR(MONTH(Z1209)&lt;&gt;12, DAY(Z1209)&lt;&gt;31) ), DATE(YEAR(Z1209), 12, 31)
)</f>
        <v/>
      </c>
      <c r="AA1210" s="75" t="str" cm="1">
        <f t="array" aca="1" ref="AA1210" ca="1">_xlfn.IFS(AA1209="", "",
AND(AA1209=last_payment_date, OR(MONTH(AA1209)&lt;&gt;12, DAY(AA1209)&lt;&gt;31) ), DATE(YEAR(AA1209), 12, 31),
AND(MONTH(AA1209)=12, DAY(AA1209)=31, AA1209&gt;=last_payment_date), "",
AND(MONTH(AA1209)=12, DAY(AA1209)&lt;&gt;31),  EOMONTH(AA1209,0),
AND(MONTH(AA1209)=12, DAY(AA1209)=31, $AH$14="Not end"),  EDATE(AA1208,1),
AND($AH$14="Not end"), EDATE(AA1209, 1),
AND($AH$14="End"), EOMONTH(AA1209, 1)
)</f>
        <v/>
      </c>
      <c r="AB1210" s="75" t="str" cm="1">
        <f t="array" aca="1" ref="AB1210" ca="1">_xlfn.IFS(AB1209="","",
AND(AB1209=last_rou_date), "",
AND($B$3="İllik"),DATE(YEAR(AB1209)+1,MONTH(AB1209),DAY(AB1209) ),
AND($B$3="Aylıq", $AH$14="Not end"), EDATE(AB1209,1),
AND($B$3="Aylıq", $AH$14="End"), EOMONTH(AB1209,1)
)</f>
        <v/>
      </c>
      <c r="AC1210" s="75" t="str" cm="1">
        <f t="array" aca="1" ref="AC1210" ca="1">_xlfn.IFS(
AND($AN$14="Not year_end", AC1209&gt;last_rou_date), "",
AND($AN$14="Year_end", AC1209&gt;=last_rou_date), "",
AND($AN$14="Year_end"), DATE(YEAR(AC1209+1), 12, 31),
AND($AN$14="Not year_end", MONTH(AC1209)=12, DAY(AC1209)=31), DATE(YEAR(AC1208)+1, MONTH(AC1208), DAY(AC1208)),
AND($AN$14="Not year_end", OR(MONTH(AC1209)&lt;&gt;12, DAY(AC1209)&lt;&gt;31) ), DATE(YEAR(AC1209), 12, 31)
)</f>
        <v/>
      </c>
      <c r="AD1210" s="75" t="str" cm="1">
        <f t="array" aca="1" ref="AD1210" ca="1">_xlfn.IFS(AD1209="", "",
AND(AD1209=last_rou_date, OR(MONTH(AD1209)&lt;&gt;12, DAY(AD1209)&lt;&gt;31) ), DATE(YEAR(AD1209), 12, 31),
AND(MONTH(AD1209)=12, DAY(AD1209)=31, AD1209&gt;=last_rou_date), "",
AND(MONTH(AD1209)=12, DAY(AD1209)&lt;&gt;31),  EOMONTH(AD1209,0),
AND(MONTH(AD1209)=12, DAY(AD1209)=31, $AH$14="Not end"),  EDATE(AD1208,1),
AND($AH$14="Not end"), EDATE(AD1209, 1),
AND($AH$14="End"), EOMONTH(AD1209, 1)
)</f>
        <v/>
      </c>
      <c r="AE1210" s="51" t="str" cm="1">
        <f t="array" ref="AE1210">_xlfn.IFS(W1210="", "",
AND(W1210&gt;0, W1210&lt;=$B$4, $C$2="İllik artım, faiz olaraq", $D$2&gt;0, $B$3="İllik"), $B$5*((1+$D$2)^(W1210-1)),
AND(W1210&gt;0, W1210&lt;=$B$4, $C$2="İllik artım, faiz olaraq", $D$2&gt;0, $B$3="Aylıq"), $B$5*((1+$D$2)^ROUNDDOWN((W1210-1)/12,0)),
AND(W1210=1, $C$2="Aşağıdakı kimi dəyişir", ), $B$5,
AND(W1210&gt;1, W1210&lt;=$B$4, $C$2="Aşağıdakı kimi dəyişir"), IFERROR(VLOOKUP(W1210, $C$4:$D$7, 2, FALSE), AE1209),
AND(W1210&gt;0, W1210&lt;=$B$4), $B$5,
TRUE,0 )</f>
        <v/>
      </c>
      <c r="AF1210" s="51" t="str">
        <f t="shared" ca="1" si="55"/>
        <v/>
      </c>
    </row>
    <row r="1211" spans="1:32" x14ac:dyDescent="0.4">
      <c r="A1211" s="13" t="str" cm="1">
        <f t="array" aca="1" ref="A1211" ca="1">_xlfn.IFS(
AND(SUMIFS(lease_table_interest_accruals, lease_table_dates, A1210)&gt;0, COUNTIFS($E$14:E1210, "Interest accrual", $A$14:A1210, A1210)=0),  A1210,
AND(SUMIFS(lease_table_payments, lease_table_dates, A1210)&gt;0, COUNTIFS($E$14:E1210, "Payment", $A$14:A1210, A1210)=0),  A1210,
AND(SUMIFS(rou_table_deprs, rou_table_dates, A1210)&gt;0, COUNTIFS($E$14:E1210, "Depreciation", $A$14:A1210, A1210)=0),  A1210,
TRUE,  IFERROR(INDEX(rou_table_dates,  MATCH(A1210, rou_table_dates)+1, ), "")
)</f>
        <v/>
      </c>
      <c r="B1211" s="1" t="str" cm="1">
        <f t="array" aca="1" ref="B1211" ca="1">_xlfn.IFS(
AND(E1211="Payment", A1211=$B$2), $AM$14,
E1211="Payment", $AM$15,
E1211="Interest accrual", $AM$18,
E1211="Depreciation", $AM$17,
TRUE, "")</f>
        <v/>
      </c>
      <c r="C1211" s="1" t="str" cm="1">
        <f t="array" aca="1" ref="C1211" ca="1">_xlfn.IFS(
E1211="Payment", $AM$19,
E1211="Interest accrual", $AM$15,
E1211="Depreciation", $AM$16,
TRUE, "")</f>
        <v/>
      </c>
      <c r="D1211" s="1" t="str" cm="1">
        <f t="array" aca="1" ref="D1211" ca="1">_xlfn.IFS(
E1211="Payment", _xlfn.XLOOKUP(A1211, lease_table_dates, lease_table_payments, 0, 0),
E1211="Interest accrual", _xlfn.XLOOKUP(A1211, lease_table_dates, lease_table_interest_accruals, 0, 0),
E1211="Depreciation", _xlfn.XLOOKUP(A1211, rou_table_dates, rou_table_deprs, 0, 0),
TRUE, ""
)</f>
        <v/>
      </c>
      <c r="E1211" s="7" t="str" cm="1">
        <f t="array" aca="1" ref="E1211" ca="1">_xlfn.IFS(
AND(SUMIFS(lease_table_interest_accruals, lease_table_dates, A1211)&gt;0, COUNTIFS($E$14:E1210, "Interest accrual", $A$14:A1210, A1211)=0), "Interest accrual",
AND(SUMIFS(lease_table_payments, lease_table_dates, A1211)&gt;0, COUNTIFS($E$14:E1210, "Payment", $A$14:A1210, A1211)=0), "Payment",
AND(SUMIFS(rou_table_deprs, rou_table_dates, A1211)&gt;0, COUNTIFS($E$14:E1210, "Depreciation", $A$14:A1210, A1211)=0), "Depreciation",
TRUE,  ""
)</f>
        <v/>
      </c>
      <c r="G1211" s="13" t="str" cm="1">
        <f t="array" aca="1" ref="G1211" ca="1">_xlfn.IFS(
AND($B$11="Hə", $B$3="İllik"), Z1211,
AND($B$11="Hə", $B$3="Aylıq"), AA1211,
$B$11="Yox", X1211)</f>
        <v/>
      </c>
      <c r="H1211" s="1" t="str" cm="1">
        <f t="array" aca="1" ref="H1211" ca="1">_xlfn.IFS( G1211="", "",
TRUE, ROUND( H1210+I1211-J1211, 2) )</f>
        <v/>
      </c>
      <c r="I1211" s="1" t="str" cm="1">
        <f t="array" aca="1" ref="I1211" ca="1">_xlfn.IFS(G1211="", "",
G1211=last_payment_date, (J1211-H1210),
 TRUE,  -  (H1210- H1210* (1+$B$6)^ (_xlfn.DAYS(G1211,G1210)/365) )
)</f>
        <v/>
      </c>
      <c r="J1211" s="1" t="str" cm="1">
        <f t="array" aca="1" ref="J1211" ca="1">_xlfn.IFS(G1211="", "",
TRUE, _xlfn.XLOOKUP(G1211,  payment_dates, payments,0,0)
)</f>
        <v/>
      </c>
      <c r="L1211" s="8" t="str" cm="1">
        <f t="array" aca="1" ref="L1211" ca="1">_xlfn.IFS(
AND($B$11="Hə", $B$3="İllik"), AC1211,
AND($B$11="Hə", $B$3="Aylıq"), AD1211,
$B$11="Yox", AB1211)</f>
        <v/>
      </c>
      <c r="M1211" s="1" t="str" cm="1">
        <f t="array" aca="1" ref="M1211" ca="1">_xlfn.IFS( L1211="", "",
(M1210-N1211)&lt;=0.5, 0,
TRUE,  M1210-N1211)</f>
        <v/>
      </c>
      <c r="N1211" s="7" t="str" cm="1">
        <f t="array" aca="1" ref="N1211" ca="1">_xlfn.IFS(
L1211="", "",
TRUE, MIN(M1210, ROUND($M$14/ (last_rou_date - $B$2) * (L1211-L1210), 2) )
)</f>
        <v/>
      </c>
      <c r="P1211" s="59" t="str">
        <f t="shared" ca="1" si="57"/>
        <v/>
      </c>
      <c r="Q1211" s="1" t="str" cm="1">
        <f t="array" aca="1" ref="Q1211" ca="1">_xlfn.IFS(P1211="","",
$B$11="Hə", _xlfn.XLOOKUP(DATE(P1211, 12, 31), rou_table_dates, rou_table_nbvs,0, 0),
TRUE,  MAX(0, ROUND($M$14 - $M$14/ (last_rou_date - $B$2) * (DATE(P1211,12,31) - $B$2), 2) )
)</f>
        <v/>
      </c>
      <c r="R1211" s="1" t="str" cm="1">
        <f t="array" aca="1" ref="R1211" ca="1">_xlfn.IFS(P1211="","",
$B$11="Hə", _xlfn.XLOOKUP(DATE(P1211, 12, 31), lease_table_dates, lease_table_balances,0, 0),
TRUE, IFERROR( XNPV($B$6, IF(payment_dates &gt;DATE(P1211, 12, 31), payments,  0),  IF(payment_dates &gt;DATE(P1211, 12, 31), payment_dates,  DATE(P1211, 12, 31))    ),0)
)</f>
        <v/>
      </c>
      <c r="S1211" s="1" t="str" cm="1">
        <f t="array" aca="1" ref="S1211" ca="1">_xlfn.IFS(P1211="","",
TRUE,  MIN( MIN(Q1210, $M$14), ROUND($M$14/ (last_rou_date - $B$2) * (DATE(P1211,12,31) - MAX($B$2, DATE(P1211-1, 12, 31))), 2) )
)</f>
        <v/>
      </c>
      <c r="T1211" s="7" t="str" cm="1">
        <f t="array" aca="1" ref="T1211" ca="1">_xlfn.IFS(P1211="", "",
ISTEXT(R1210), R1211- (H1211 - SUMIFS( lease_table_payments, lease_table_years, P1211) -$AG$14 ),
AND(ISNUMBER(R1210), R1211&lt;&gt;""),   R1211- (R1210 - SUMIFS( lease_table_payments, lease_table_years, P1211) )
)</f>
        <v/>
      </c>
      <c r="V1211" s="64">
        <f t="shared" si="56"/>
        <v>1198</v>
      </c>
      <c r="W1211" s="51" t="str" cm="1">
        <f t="array" ref="W1211">_xlfn.IFS(
OR(W1210=$B$4, W1210=""),"",
TRUE,W1210+1
)</f>
        <v/>
      </c>
      <c r="X1211" s="51" t="str" cm="1">
        <f t="array" ref="X1211">_xlfn.IFS(X1210="","",
W1211="", "",
AND($B$3="İllik"),DATE(YEAR(X1210)+1,MONTH(X1210),DAY(X1210) ),
AND($B$3="Aylıq", $AH$14="Not end"), EDATE(X1210,1),
AND($B$3="Aylıq", $AH$14="End"), EOMONTH(X1210,1)
)</f>
        <v/>
      </c>
      <c r="Y1211" s="51" t="str" cm="1">
        <f t="array" aca="1" ref="Y1211" ca="1">_xlfn.IFS(
AND($B$7="Dövrün əvvəlində", Y1210&lt;=last_rou_date), DATE(YEAR(Y1210)+1, 12, 31),
AND($B$7="Dövrün sonunda", Y1210&lt;=last_payment_date), DATE(YEAR(Y1210)+1, 12, 31),
TRUE, ""
)</f>
        <v/>
      </c>
      <c r="Z1211" s="75" t="str" cm="1">
        <f t="array" aca="1" ref="Z1211" ca="1">_xlfn.IFS(
AND($AN$14="Not year_end", Z1210&gt;last_payment_date), "",
AND($AN$14="Year_end", Z1210&gt;=last_payment_date), "",
AND($AN$14="Year_end"), DATE(YEAR(Z1210+1), 12, 31),
AND($AN$14="Not year_end", MONTH(Z1210)=12, DAY(Z1210)=31), DATE(YEAR(Z1209)+1, MONTH(Z1209), DAY(Z1209)),
AND($AN$14="Not year_end", OR(MONTH(Z1210)&lt;&gt;12, DAY(Z1210)&lt;&gt;31) ), DATE(YEAR(Z1210), 12, 31)
)</f>
        <v/>
      </c>
      <c r="AA1211" s="75" t="str" cm="1">
        <f t="array" aca="1" ref="AA1211" ca="1">_xlfn.IFS(AA1210="", "",
AND(AA1210=last_payment_date, OR(MONTH(AA1210)&lt;&gt;12, DAY(AA1210)&lt;&gt;31) ), DATE(YEAR(AA1210), 12, 31),
AND(MONTH(AA1210)=12, DAY(AA1210)=31, AA1210&gt;=last_payment_date), "",
AND(MONTH(AA1210)=12, DAY(AA1210)&lt;&gt;31),  EOMONTH(AA1210,0),
AND(MONTH(AA1210)=12, DAY(AA1210)=31, $AH$14="Not end"),  EDATE(AA1209,1),
AND($AH$14="Not end"), EDATE(AA1210, 1),
AND($AH$14="End"), EOMONTH(AA1210, 1)
)</f>
        <v/>
      </c>
      <c r="AB1211" s="75" t="str" cm="1">
        <f t="array" aca="1" ref="AB1211" ca="1">_xlfn.IFS(AB1210="","",
AND(AB1210=last_rou_date), "",
AND($B$3="İllik"),DATE(YEAR(AB1210)+1,MONTH(AB1210),DAY(AB1210) ),
AND($B$3="Aylıq", $AH$14="Not end"), EDATE(AB1210,1),
AND($B$3="Aylıq", $AH$14="End"), EOMONTH(AB1210,1)
)</f>
        <v/>
      </c>
      <c r="AC1211" s="75" t="str" cm="1">
        <f t="array" aca="1" ref="AC1211" ca="1">_xlfn.IFS(
AND($AN$14="Not year_end", AC1210&gt;last_rou_date), "",
AND($AN$14="Year_end", AC1210&gt;=last_rou_date), "",
AND($AN$14="Year_end"), DATE(YEAR(AC1210+1), 12, 31),
AND($AN$14="Not year_end", MONTH(AC1210)=12, DAY(AC1210)=31), DATE(YEAR(AC1209)+1, MONTH(AC1209), DAY(AC1209)),
AND($AN$14="Not year_end", OR(MONTH(AC1210)&lt;&gt;12, DAY(AC1210)&lt;&gt;31) ), DATE(YEAR(AC1210), 12, 31)
)</f>
        <v/>
      </c>
      <c r="AD1211" s="75" t="str" cm="1">
        <f t="array" aca="1" ref="AD1211" ca="1">_xlfn.IFS(AD1210="", "",
AND(AD1210=last_rou_date, OR(MONTH(AD1210)&lt;&gt;12, DAY(AD1210)&lt;&gt;31) ), DATE(YEAR(AD1210), 12, 31),
AND(MONTH(AD1210)=12, DAY(AD1210)=31, AD1210&gt;=last_rou_date), "",
AND(MONTH(AD1210)=12, DAY(AD1210)&lt;&gt;31),  EOMONTH(AD1210,0),
AND(MONTH(AD1210)=12, DAY(AD1210)=31, $AH$14="Not end"),  EDATE(AD1209,1),
AND($AH$14="Not end"), EDATE(AD1210, 1),
AND($AH$14="End"), EOMONTH(AD1210, 1)
)</f>
        <v/>
      </c>
      <c r="AE1211" s="51" t="str" cm="1">
        <f t="array" ref="AE1211">_xlfn.IFS(W1211="", "",
AND(W1211&gt;0, W1211&lt;=$B$4, $C$2="İllik artım, faiz olaraq", $D$2&gt;0, $B$3="İllik"), $B$5*((1+$D$2)^(W1211-1)),
AND(W1211&gt;0, W1211&lt;=$B$4, $C$2="İllik artım, faiz olaraq", $D$2&gt;0, $B$3="Aylıq"), $B$5*((1+$D$2)^ROUNDDOWN((W1211-1)/12,0)),
AND(W1211=1, $C$2="Aşağıdakı kimi dəyişir", ), $B$5,
AND(W1211&gt;1, W1211&lt;=$B$4, $C$2="Aşağıdakı kimi dəyişir"), IFERROR(VLOOKUP(W1211, $C$4:$D$7, 2, FALSE), AE1210),
AND(W1211&gt;0, W1211&lt;=$B$4), $B$5,
TRUE,0 )</f>
        <v/>
      </c>
      <c r="AF1211" s="51" t="str">
        <f t="shared" ca="1" si="55"/>
        <v/>
      </c>
    </row>
    <row r="1212" spans="1:32" x14ac:dyDescent="0.4">
      <c r="A1212" s="13" t="str" cm="1">
        <f t="array" aca="1" ref="A1212" ca="1">_xlfn.IFS(
AND(SUMIFS(lease_table_interest_accruals, lease_table_dates, A1211)&gt;0, COUNTIFS($E$14:E1211, "Interest accrual", $A$14:A1211, A1211)=0),  A1211,
AND(SUMIFS(lease_table_payments, lease_table_dates, A1211)&gt;0, COUNTIFS($E$14:E1211, "Payment", $A$14:A1211, A1211)=0),  A1211,
AND(SUMIFS(rou_table_deprs, rou_table_dates, A1211)&gt;0, COUNTIFS($E$14:E1211, "Depreciation", $A$14:A1211, A1211)=0),  A1211,
TRUE,  IFERROR(INDEX(rou_table_dates,  MATCH(A1211, rou_table_dates)+1, ), "")
)</f>
        <v/>
      </c>
      <c r="B1212" s="1" t="str" cm="1">
        <f t="array" aca="1" ref="B1212" ca="1">_xlfn.IFS(
AND(E1212="Payment", A1212=$B$2), $AM$14,
E1212="Payment", $AM$15,
E1212="Interest accrual", $AM$18,
E1212="Depreciation", $AM$17,
TRUE, "")</f>
        <v/>
      </c>
      <c r="C1212" s="1" t="str" cm="1">
        <f t="array" aca="1" ref="C1212" ca="1">_xlfn.IFS(
E1212="Payment", $AM$19,
E1212="Interest accrual", $AM$15,
E1212="Depreciation", $AM$16,
TRUE, "")</f>
        <v/>
      </c>
      <c r="D1212" s="1" t="str" cm="1">
        <f t="array" aca="1" ref="D1212" ca="1">_xlfn.IFS(
E1212="Payment", _xlfn.XLOOKUP(A1212, lease_table_dates, lease_table_payments, 0, 0),
E1212="Interest accrual", _xlfn.XLOOKUP(A1212, lease_table_dates, lease_table_interest_accruals, 0, 0),
E1212="Depreciation", _xlfn.XLOOKUP(A1212, rou_table_dates, rou_table_deprs, 0, 0),
TRUE, ""
)</f>
        <v/>
      </c>
      <c r="E1212" s="7" t="str" cm="1">
        <f t="array" aca="1" ref="E1212" ca="1">_xlfn.IFS(
AND(SUMIFS(lease_table_interest_accruals, lease_table_dates, A1212)&gt;0, COUNTIFS($E$14:E1211, "Interest accrual", $A$14:A1211, A1212)=0), "Interest accrual",
AND(SUMIFS(lease_table_payments, lease_table_dates, A1212)&gt;0, COUNTIFS($E$14:E1211, "Payment", $A$14:A1211, A1212)=0), "Payment",
AND(SUMIFS(rou_table_deprs, rou_table_dates, A1212)&gt;0, COUNTIFS($E$14:E1211, "Depreciation", $A$14:A1211, A1212)=0), "Depreciation",
TRUE,  ""
)</f>
        <v/>
      </c>
      <c r="G1212" s="13" t="str" cm="1">
        <f t="array" aca="1" ref="G1212" ca="1">_xlfn.IFS(
AND($B$11="Hə", $B$3="İllik"), Z1212,
AND($B$11="Hə", $B$3="Aylıq"), AA1212,
$B$11="Yox", X1212)</f>
        <v/>
      </c>
      <c r="H1212" s="1" t="str" cm="1">
        <f t="array" aca="1" ref="H1212" ca="1">_xlfn.IFS( G1212="", "",
TRUE, ROUND( H1211+I1212-J1212, 2) )</f>
        <v/>
      </c>
      <c r="I1212" s="1" t="str" cm="1">
        <f t="array" aca="1" ref="I1212" ca="1">_xlfn.IFS(G1212="", "",
G1212=last_payment_date, (J1212-H1211),
 TRUE,  -  (H1211- H1211* (1+$B$6)^ (_xlfn.DAYS(G1212,G1211)/365) )
)</f>
        <v/>
      </c>
      <c r="J1212" s="1" t="str" cm="1">
        <f t="array" aca="1" ref="J1212" ca="1">_xlfn.IFS(G1212="", "",
TRUE, _xlfn.XLOOKUP(G1212,  payment_dates, payments,0,0)
)</f>
        <v/>
      </c>
      <c r="L1212" s="8" t="str" cm="1">
        <f t="array" aca="1" ref="L1212" ca="1">_xlfn.IFS(
AND($B$11="Hə", $B$3="İllik"), AC1212,
AND($B$11="Hə", $B$3="Aylıq"), AD1212,
$B$11="Yox", AB1212)</f>
        <v/>
      </c>
      <c r="M1212" s="1" t="str" cm="1">
        <f t="array" aca="1" ref="M1212" ca="1">_xlfn.IFS( L1212="", "",
(M1211-N1212)&lt;=0.5, 0,
TRUE,  M1211-N1212)</f>
        <v/>
      </c>
      <c r="N1212" s="7" t="str" cm="1">
        <f t="array" aca="1" ref="N1212" ca="1">_xlfn.IFS(
L1212="", "",
TRUE, MIN(M1211, ROUND($M$14/ (last_rou_date - $B$2) * (L1212-L1211), 2) )
)</f>
        <v/>
      </c>
      <c r="P1212" s="59" t="str">
        <f t="shared" ca="1" si="57"/>
        <v/>
      </c>
      <c r="Q1212" s="1" t="str" cm="1">
        <f t="array" aca="1" ref="Q1212" ca="1">_xlfn.IFS(P1212="","",
$B$11="Hə", _xlfn.XLOOKUP(DATE(P1212, 12, 31), rou_table_dates, rou_table_nbvs,0, 0),
TRUE,  MAX(0, ROUND($M$14 - $M$14/ (last_rou_date - $B$2) * (DATE(P1212,12,31) - $B$2), 2) )
)</f>
        <v/>
      </c>
      <c r="R1212" s="1" t="str" cm="1">
        <f t="array" aca="1" ref="R1212" ca="1">_xlfn.IFS(P1212="","",
$B$11="Hə", _xlfn.XLOOKUP(DATE(P1212, 12, 31), lease_table_dates, lease_table_balances,0, 0),
TRUE, IFERROR( XNPV($B$6, IF(payment_dates &gt;DATE(P1212, 12, 31), payments,  0),  IF(payment_dates &gt;DATE(P1212, 12, 31), payment_dates,  DATE(P1212, 12, 31))    ),0)
)</f>
        <v/>
      </c>
      <c r="S1212" s="1" t="str" cm="1">
        <f t="array" aca="1" ref="S1212" ca="1">_xlfn.IFS(P1212="","",
TRUE,  MIN( MIN(Q1211, $M$14), ROUND($M$14/ (last_rou_date - $B$2) * (DATE(P1212,12,31) - MAX($B$2, DATE(P1212-1, 12, 31))), 2) )
)</f>
        <v/>
      </c>
      <c r="T1212" s="7" t="str" cm="1">
        <f t="array" aca="1" ref="T1212" ca="1">_xlfn.IFS(P1212="", "",
ISTEXT(R1211), R1212- (H1212 - SUMIFS( lease_table_payments, lease_table_years, P1212) -$AG$14 ),
AND(ISNUMBER(R1211), R1212&lt;&gt;""),   R1212- (R1211 - SUMIFS( lease_table_payments, lease_table_years, P1212) )
)</f>
        <v/>
      </c>
      <c r="V1212" s="64">
        <f t="shared" si="56"/>
        <v>1199</v>
      </c>
      <c r="W1212" s="51" t="str" cm="1">
        <f t="array" ref="W1212">_xlfn.IFS(
OR(W1211=$B$4, W1211=""),"",
TRUE,W1211+1
)</f>
        <v/>
      </c>
      <c r="X1212" s="51" t="str" cm="1">
        <f t="array" ref="X1212">_xlfn.IFS(X1211="","",
W1212="", "",
AND($B$3="İllik"),DATE(YEAR(X1211)+1,MONTH(X1211),DAY(X1211) ),
AND($B$3="Aylıq", $AH$14="Not end"), EDATE(X1211,1),
AND($B$3="Aylıq", $AH$14="End"), EOMONTH(X1211,1)
)</f>
        <v/>
      </c>
      <c r="Y1212" s="51" t="str" cm="1">
        <f t="array" aca="1" ref="Y1212" ca="1">_xlfn.IFS(
AND($B$7="Dövrün əvvəlində", Y1211&lt;=last_rou_date), DATE(YEAR(Y1211)+1, 12, 31),
AND($B$7="Dövrün sonunda", Y1211&lt;=last_payment_date), DATE(YEAR(Y1211)+1, 12, 31),
TRUE, ""
)</f>
        <v/>
      </c>
      <c r="Z1212" s="75" t="str" cm="1">
        <f t="array" aca="1" ref="Z1212" ca="1">_xlfn.IFS(
AND($AN$14="Not year_end", Z1211&gt;last_payment_date), "",
AND($AN$14="Year_end", Z1211&gt;=last_payment_date), "",
AND($AN$14="Year_end"), DATE(YEAR(Z1211+1), 12, 31),
AND($AN$14="Not year_end", MONTH(Z1211)=12, DAY(Z1211)=31), DATE(YEAR(Z1210)+1, MONTH(Z1210), DAY(Z1210)),
AND($AN$14="Not year_end", OR(MONTH(Z1211)&lt;&gt;12, DAY(Z1211)&lt;&gt;31) ), DATE(YEAR(Z1211), 12, 31)
)</f>
        <v/>
      </c>
      <c r="AA1212" s="75" t="str" cm="1">
        <f t="array" aca="1" ref="AA1212" ca="1">_xlfn.IFS(AA1211="", "",
AND(AA1211=last_payment_date, OR(MONTH(AA1211)&lt;&gt;12, DAY(AA1211)&lt;&gt;31) ), DATE(YEAR(AA1211), 12, 31),
AND(MONTH(AA1211)=12, DAY(AA1211)=31, AA1211&gt;=last_payment_date), "",
AND(MONTH(AA1211)=12, DAY(AA1211)&lt;&gt;31),  EOMONTH(AA1211,0),
AND(MONTH(AA1211)=12, DAY(AA1211)=31, $AH$14="Not end"),  EDATE(AA1210,1),
AND($AH$14="Not end"), EDATE(AA1211, 1),
AND($AH$14="End"), EOMONTH(AA1211, 1)
)</f>
        <v/>
      </c>
      <c r="AB1212" s="75" t="str" cm="1">
        <f t="array" aca="1" ref="AB1212" ca="1">_xlfn.IFS(AB1211="","",
AND(AB1211=last_rou_date), "",
AND($B$3="İllik"),DATE(YEAR(AB1211)+1,MONTH(AB1211),DAY(AB1211) ),
AND($B$3="Aylıq", $AH$14="Not end"), EDATE(AB1211,1),
AND($B$3="Aylıq", $AH$14="End"), EOMONTH(AB1211,1)
)</f>
        <v/>
      </c>
      <c r="AC1212" s="75" t="str" cm="1">
        <f t="array" aca="1" ref="AC1212" ca="1">_xlfn.IFS(
AND($AN$14="Not year_end", AC1211&gt;last_rou_date), "",
AND($AN$14="Year_end", AC1211&gt;=last_rou_date), "",
AND($AN$14="Year_end"), DATE(YEAR(AC1211+1), 12, 31),
AND($AN$14="Not year_end", MONTH(AC1211)=12, DAY(AC1211)=31), DATE(YEAR(AC1210)+1, MONTH(AC1210), DAY(AC1210)),
AND($AN$14="Not year_end", OR(MONTH(AC1211)&lt;&gt;12, DAY(AC1211)&lt;&gt;31) ), DATE(YEAR(AC1211), 12, 31)
)</f>
        <v/>
      </c>
      <c r="AD1212" s="75" t="str" cm="1">
        <f t="array" aca="1" ref="AD1212" ca="1">_xlfn.IFS(AD1211="", "",
AND(AD1211=last_rou_date, OR(MONTH(AD1211)&lt;&gt;12, DAY(AD1211)&lt;&gt;31) ), DATE(YEAR(AD1211), 12, 31),
AND(MONTH(AD1211)=12, DAY(AD1211)=31, AD1211&gt;=last_rou_date), "",
AND(MONTH(AD1211)=12, DAY(AD1211)&lt;&gt;31),  EOMONTH(AD1211,0),
AND(MONTH(AD1211)=12, DAY(AD1211)=31, $AH$14="Not end"),  EDATE(AD1210,1),
AND($AH$14="Not end"), EDATE(AD1211, 1),
AND($AH$14="End"), EOMONTH(AD1211, 1)
)</f>
        <v/>
      </c>
      <c r="AE1212" s="51" t="str" cm="1">
        <f t="array" ref="AE1212">_xlfn.IFS(W1212="", "",
AND(W1212&gt;0, W1212&lt;=$B$4, $C$2="İllik artım, faiz olaraq", $D$2&gt;0, $B$3="İllik"), $B$5*((1+$D$2)^(W1212-1)),
AND(W1212&gt;0, W1212&lt;=$B$4, $C$2="İllik artım, faiz olaraq", $D$2&gt;0, $B$3="Aylıq"), $B$5*((1+$D$2)^ROUNDDOWN((W1212-1)/12,0)),
AND(W1212=1, $C$2="Aşağıdakı kimi dəyişir", ), $B$5,
AND(W1212&gt;1, W1212&lt;=$B$4, $C$2="Aşağıdakı kimi dəyişir"), IFERROR(VLOOKUP(W1212, $C$4:$D$7, 2, FALSE), AE1211),
AND(W1212&gt;0, W1212&lt;=$B$4), $B$5,
TRUE,0 )</f>
        <v/>
      </c>
      <c r="AF1212" s="51" t="str">
        <f t="shared" ca="1" si="55"/>
        <v/>
      </c>
    </row>
    <row r="1213" spans="1:32" x14ac:dyDescent="0.4">
      <c r="A1213" s="13" t="str" cm="1">
        <f t="array" aca="1" ref="A1213" ca="1">_xlfn.IFS(
AND(SUMIFS(lease_table_interest_accruals, lease_table_dates, A1212)&gt;0, COUNTIFS($E$14:E1212, "Interest accrual", $A$14:A1212, A1212)=0),  A1212,
AND(SUMIFS(lease_table_payments, lease_table_dates, A1212)&gt;0, COUNTIFS($E$14:E1212, "Payment", $A$14:A1212, A1212)=0),  A1212,
AND(SUMIFS(rou_table_deprs, rou_table_dates, A1212)&gt;0, COUNTIFS($E$14:E1212, "Depreciation", $A$14:A1212, A1212)=0),  A1212,
TRUE,  IFERROR(INDEX(rou_table_dates,  MATCH(A1212, rou_table_dates)+1, ), "")
)</f>
        <v/>
      </c>
      <c r="B1213" s="1" t="str" cm="1">
        <f t="array" aca="1" ref="B1213" ca="1">_xlfn.IFS(
AND(E1213="Payment", A1213=$B$2), $AM$14,
E1213="Payment", $AM$15,
E1213="Interest accrual", $AM$18,
E1213="Depreciation", $AM$17,
TRUE, "")</f>
        <v/>
      </c>
      <c r="C1213" s="1" t="str" cm="1">
        <f t="array" aca="1" ref="C1213" ca="1">_xlfn.IFS(
E1213="Payment", $AM$19,
E1213="Interest accrual", $AM$15,
E1213="Depreciation", $AM$16,
TRUE, "")</f>
        <v/>
      </c>
      <c r="D1213" s="1" t="str" cm="1">
        <f t="array" aca="1" ref="D1213" ca="1">_xlfn.IFS(
E1213="Payment", _xlfn.XLOOKUP(A1213, lease_table_dates, lease_table_payments, 0, 0),
E1213="Interest accrual", _xlfn.XLOOKUP(A1213, lease_table_dates, lease_table_interest_accruals, 0, 0),
E1213="Depreciation", _xlfn.XLOOKUP(A1213, rou_table_dates, rou_table_deprs, 0, 0),
TRUE, ""
)</f>
        <v/>
      </c>
      <c r="E1213" s="7" t="str" cm="1">
        <f t="array" aca="1" ref="E1213" ca="1">_xlfn.IFS(
AND(SUMIFS(lease_table_interest_accruals, lease_table_dates, A1213)&gt;0, COUNTIFS($E$14:E1212, "Interest accrual", $A$14:A1212, A1213)=0), "Interest accrual",
AND(SUMIFS(lease_table_payments, lease_table_dates, A1213)&gt;0, COUNTIFS($E$14:E1212, "Payment", $A$14:A1212, A1213)=0), "Payment",
AND(SUMIFS(rou_table_deprs, rou_table_dates, A1213)&gt;0, COUNTIFS($E$14:E1212, "Depreciation", $A$14:A1212, A1213)=0), "Depreciation",
TRUE,  ""
)</f>
        <v/>
      </c>
      <c r="G1213" s="13" t="str" cm="1">
        <f t="array" aca="1" ref="G1213" ca="1">_xlfn.IFS(
AND($B$11="Hə", $B$3="İllik"), Z1213,
AND($B$11="Hə", $B$3="Aylıq"), AA1213,
$B$11="Yox", X1213)</f>
        <v/>
      </c>
      <c r="H1213" s="1" t="str" cm="1">
        <f t="array" aca="1" ref="H1213" ca="1">_xlfn.IFS( G1213="", "",
TRUE, ROUND( H1212+I1213-J1213, 2) )</f>
        <v/>
      </c>
      <c r="I1213" s="1" t="str" cm="1">
        <f t="array" aca="1" ref="I1213" ca="1">_xlfn.IFS(G1213="", "",
G1213=last_payment_date, (J1213-H1212),
 TRUE,  -  (H1212- H1212* (1+$B$6)^ (_xlfn.DAYS(G1213,G1212)/365) )
)</f>
        <v/>
      </c>
      <c r="J1213" s="1" t="str" cm="1">
        <f t="array" aca="1" ref="J1213" ca="1">_xlfn.IFS(G1213="", "",
TRUE, _xlfn.XLOOKUP(G1213,  payment_dates, payments,0,0)
)</f>
        <v/>
      </c>
      <c r="L1213" s="8" t="str" cm="1">
        <f t="array" aca="1" ref="L1213" ca="1">_xlfn.IFS(
AND($B$11="Hə", $B$3="İllik"), AC1213,
AND($B$11="Hə", $B$3="Aylıq"), AD1213,
$B$11="Yox", AB1213)</f>
        <v/>
      </c>
      <c r="M1213" s="1" t="str" cm="1">
        <f t="array" aca="1" ref="M1213" ca="1">_xlfn.IFS( L1213="", "",
(M1212-N1213)&lt;=0.5, 0,
TRUE,  M1212-N1213)</f>
        <v/>
      </c>
      <c r="N1213" s="7" t="str" cm="1">
        <f t="array" aca="1" ref="N1213" ca="1">_xlfn.IFS(
L1213="", "",
TRUE, MIN(M1212, ROUND($M$14/ (last_rou_date - $B$2) * (L1213-L1212), 2) )
)</f>
        <v/>
      </c>
      <c r="P1213" s="59" t="str">
        <f t="shared" ca="1" si="57"/>
        <v/>
      </c>
      <c r="Q1213" s="1" t="str" cm="1">
        <f t="array" aca="1" ref="Q1213" ca="1">_xlfn.IFS(P1213="","",
$B$11="Hə", _xlfn.XLOOKUP(DATE(P1213, 12, 31), rou_table_dates, rou_table_nbvs,0, 0),
TRUE,  MAX(0, ROUND($M$14 - $M$14/ (last_rou_date - $B$2) * (DATE(P1213,12,31) - $B$2), 2) )
)</f>
        <v/>
      </c>
      <c r="R1213" s="1" t="str" cm="1">
        <f t="array" aca="1" ref="R1213" ca="1">_xlfn.IFS(P1213="","",
$B$11="Hə", _xlfn.XLOOKUP(DATE(P1213, 12, 31), lease_table_dates, lease_table_balances,0, 0),
TRUE, IFERROR( XNPV($B$6, IF(payment_dates &gt;DATE(P1213, 12, 31), payments,  0),  IF(payment_dates &gt;DATE(P1213, 12, 31), payment_dates,  DATE(P1213, 12, 31))    ),0)
)</f>
        <v/>
      </c>
      <c r="S1213" s="1" t="str" cm="1">
        <f t="array" aca="1" ref="S1213" ca="1">_xlfn.IFS(P1213="","",
TRUE,  MIN( MIN(Q1212, $M$14), ROUND($M$14/ (last_rou_date - $B$2) * (DATE(P1213,12,31) - MAX($B$2, DATE(P1213-1, 12, 31))), 2) )
)</f>
        <v/>
      </c>
      <c r="T1213" s="7" t="str" cm="1">
        <f t="array" aca="1" ref="T1213" ca="1">_xlfn.IFS(P1213="", "",
ISTEXT(R1212), R1213- (H1213 - SUMIFS( lease_table_payments, lease_table_years, P1213) -$AG$14 ),
AND(ISNUMBER(R1212), R1213&lt;&gt;""),   R1213- (R1212 - SUMIFS( lease_table_payments, lease_table_years, P1213) )
)</f>
        <v/>
      </c>
      <c r="V1213" s="64">
        <f t="shared" si="56"/>
        <v>1200</v>
      </c>
      <c r="W1213" s="51" t="str" cm="1">
        <f t="array" ref="W1213">_xlfn.IFS(
OR(W1212=$B$4, W1212=""),"",
TRUE,W1212+1
)</f>
        <v/>
      </c>
      <c r="X1213" s="51" t="str" cm="1">
        <f t="array" ref="X1213">_xlfn.IFS(X1212="","",
W1213="", "",
AND($B$3="İllik"),DATE(YEAR(X1212)+1,MONTH(X1212),DAY(X1212) ),
AND($B$3="Aylıq", $AH$14="Not end"), EDATE(X1212,1),
AND($B$3="Aylıq", $AH$14="End"), EOMONTH(X1212,1)
)</f>
        <v/>
      </c>
      <c r="Y1213" s="51" t="str" cm="1">
        <f t="array" aca="1" ref="Y1213" ca="1">_xlfn.IFS(
AND($B$7="Dövrün əvvəlində", Y1212&lt;=last_rou_date), DATE(YEAR(Y1212)+1, 12, 31),
AND($B$7="Dövrün sonunda", Y1212&lt;=last_payment_date), DATE(YEAR(Y1212)+1, 12, 31),
TRUE, ""
)</f>
        <v/>
      </c>
      <c r="Z1213" s="75" t="str" cm="1">
        <f t="array" aca="1" ref="Z1213" ca="1">_xlfn.IFS(
AND($AN$14="Not year_end", Z1212&gt;last_payment_date), "",
AND($AN$14="Year_end", Z1212&gt;=last_payment_date), "",
AND($AN$14="Year_end"), DATE(YEAR(Z1212+1), 12, 31),
AND($AN$14="Not year_end", MONTH(Z1212)=12, DAY(Z1212)=31), DATE(YEAR(Z1211)+1, MONTH(Z1211), DAY(Z1211)),
AND($AN$14="Not year_end", OR(MONTH(Z1212)&lt;&gt;12, DAY(Z1212)&lt;&gt;31) ), DATE(YEAR(Z1212), 12, 31)
)</f>
        <v/>
      </c>
      <c r="AA1213" s="75" t="str" cm="1">
        <f t="array" aca="1" ref="AA1213" ca="1">_xlfn.IFS(AA1212="", "",
AND(AA1212=last_payment_date, OR(MONTH(AA1212)&lt;&gt;12, DAY(AA1212)&lt;&gt;31) ), DATE(YEAR(AA1212), 12, 31),
AND(MONTH(AA1212)=12, DAY(AA1212)=31, AA1212&gt;=last_payment_date), "",
AND(MONTH(AA1212)=12, DAY(AA1212)&lt;&gt;31),  EOMONTH(AA1212,0),
AND(MONTH(AA1212)=12, DAY(AA1212)=31, $AH$14="Not end"),  EDATE(AA1211,1),
AND($AH$14="Not end"), EDATE(AA1212, 1),
AND($AH$14="End"), EOMONTH(AA1212, 1)
)</f>
        <v/>
      </c>
      <c r="AB1213" s="75" t="str" cm="1">
        <f t="array" aca="1" ref="AB1213" ca="1">_xlfn.IFS(AB1212="","",
AND(AB1212=last_rou_date), "",
AND($B$3="İllik"),DATE(YEAR(AB1212)+1,MONTH(AB1212),DAY(AB1212) ),
AND($B$3="Aylıq", $AH$14="Not end"), EDATE(AB1212,1),
AND($B$3="Aylıq", $AH$14="End"), EOMONTH(AB1212,1)
)</f>
        <v/>
      </c>
      <c r="AC1213" s="75" t="str" cm="1">
        <f t="array" aca="1" ref="AC1213" ca="1">_xlfn.IFS(
AND($AN$14="Not year_end", AC1212&gt;last_rou_date), "",
AND($AN$14="Year_end", AC1212&gt;=last_rou_date), "",
AND($AN$14="Year_end"), DATE(YEAR(AC1212+1), 12, 31),
AND($AN$14="Not year_end", MONTH(AC1212)=12, DAY(AC1212)=31), DATE(YEAR(AC1211)+1, MONTH(AC1211), DAY(AC1211)),
AND($AN$14="Not year_end", OR(MONTH(AC1212)&lt;&gt;12, DAY(AC1212)&lt;&gt;31) ), DATE(YEAR(AC1212), 12, 31)
)</f>
        <v/>
      </c>
      <c r="AD1213" s="75" t="str" cm="1">
        <f t="array" aca="1" ref="AD1213" ca="1">_xlfn.IFS(AD1212="", "",
AND(AD1212=last_rou_date, OR(MONTH(AD1212)&lt;&gt;12, DAY(AD1212)&lt;&gt;31) ), DATE(YEAR(AD1212), 12, 31),
AND(MONTH(AD1212)=12, DAY(AD1212)=31, AD1212&gt;=last_rou_date), "",
AND(MONTH(AD1212)=12, DAY(AD1212)&lt;&gt;31),  EOMONTH(AD1212,0),
AND(MONTH(AD1212)=12, DAY(AD1212)=31, $AH$14="Not end"),  EDATE(AD1211,1),
AND($AH$14="Not end"), EDATE(AD1212, 1),
AND($AH$14="End"), EOMONTH(AD1212, 1)
)</f>
        <v/>
      </c>
      <c r="AE1213" s="51" t="str" cm="1">
        <f t="array" ref="AE1213">_xlfn.IFS(W1213="", "",
AND(W1213&gt;0, W1213&lt;=$B$4, $C$2="İllik artım, faiz olaraq", $D$2&gt;0, $B$3="İllik"), $B$5*((1+$D$2)^(W1213-1)),
AND(W1213&gt;0, W1213&lt;=$B$4, $C$2="İllik artım, faiz olaraq", $D$2&gt;0, $B$3="Aylıq"), $B$5*((1+$D$2)^ROUNDDOWN((W1213-1)/12,0)),
AND(W1213=1, $C$2="Aşağıdakı kimi dəyişir", ), $B$5,
AND(W1213&gt;1, W1213&lt;=$B$4, $C$2="Aşağıdakı kimi dəyişir"), IFERROR(VLOOKUP(W1213, $C$4:$D$7, 2, FALSE), AE1212),
AND(W1213&gt;0, W1213&lt;=$B$4), $B$5,
TRUE,0 )</f>
        <v/>
      </c>
      <c r="AF1213" s="51" t="str">
        <f t="shared" ca="1" si="55"/>
        <v/>
      </c>
    </row>
    <row r="1214" spans="1:32" x14ac:dyDescent="0.4">
      <c r="A1214" s="13" t="str" cm="1">
        <f t="array" aca="1" ref="A1214" ca="1">_xlfn.IFS(
AND(SUMIFS(lease_table_interest_accruals, lease_table_dates, A1213)&gt;0, COUNTIFS($E$14:E1213, "Interest accrual", $A$14:A1213, A1213)=0),  A1213,
AND(SUMIFS(lease_table_payments, lease_table_dates, A1213)&gt;0, COUNTIFS($E$14:E1213, "Payment", $A$14:A1213, A1213)=0),  A1213,
AND(SUMIFS(rou_table_deprs, rou_table_dates, A1213)&gt;0, COUNTIFS($E$14:E1213, "Depreciation", $A$14:A1213, A1213)=0),  A1213,
TRUE,  IFERROR(INDEX(rou_table_dates,  MATCH(A1213, rou_table_dates)+1, ), "")
)</f>
        <v/>
      </c>
      <c r="B1214" s="1" t="str" cm="1">
        <f t="array" aca="1" ref="B1214" ca="1">_xlfn.IFS(
AND(E1214="Payment", A1214=$B$2), $AM$14,
E1214="Payment", $AM$15,
E1214="Interest accrual", $AM$18,
E1214="Depreciation", $AM$17,
TRUE, "")</f>
        <v/>
      </c>
      <c r="C1214" s="1" t="str" cm="1">
        <f t="array" aca="1" ref="C1214" ca="1">_xlfn.IFS(
E1214="Payment", $AM$19,
E1214="Interest accrual", $AM$15,
E1214="Depreciation", $AM$16,
TRUE, "")</f>
        <v/>
      </c>
      <c r="D1214" s="1" t="str" cm="1">
        <f t="array" aca="1" ref="D1214" ca="1">_xlfn.IFS(
E1214="Payment", _xlfn.XLOOKUP(A1214, lease_table_dates, lease_table_payments, 0, 0),
E1214="Interest accrual", _xlfn.XLOOKUP(A1214, lease_table_dates, lease_table_interest_accruals, 0, 0),
E1214="Depreciation", _xlfn.XLOOKUP(A1214, rou_table_dates, rou_table_deprs, 0, 0),
TRUE, ""
)</f>
        <v/>
      </c>
      <c r="E1214" s="7" t="str" cm="1">
        <f t="array" aca="1" ref="E1214" ca="1">_xlfn.IFS(
AND(SUMIFS(lease_table_interest_accruals, lease_table_dates, A1214)&gt;0, COUNTIFS($E$14:E1213, "Interest accrual", $A$14:A1213, A1214)=0), "Interest accrual",
AND(SUMIFS(lease_table_payments, lease_table_dates, A1214)&gt;0, COUNTIFS($E$14:E1213, "Payment", $A$14:A1213, A1214)=0), "Payment",
AND(SUMIFS(rou_table_deprs, rou_table_dates, A1214)&gt;0, COUNTIFS($E$14:E1213, "Depreciation", $A$14:A1213, A1214)=0), "Depreciation",
TRUE,  ""
)</f>
        <v/>
      </c>
      <c r="G1214" s="13" t="str" cm="1">
        <f t="array" aca="1" ref="G1214" ca="1">_xlfn.IFS(
AND($B$11="Hə", $B$3="İllik"), Z1214,
AND($B$11="Hə", $B$3="Aylıq"), AA1214,
$B$11="Yox", X1214)</f>
        <v/>
      </c>
      <c r="H1214" s="1" t="str" cm="1">
        <f t="array" aca="1" ref="H1214" ca="1">_xlfn.IFS( G1214="", "",
TRUE, ROUND( H1213+I1214-J1214, 2) )</f>
        <v/>
      </c>
      <c r="I1214" s="1" t="str" cm="1">
        <f t="array" aca="1" ref="I1214" ca="1">_xlfn.IFS(G1214="", "",
G1214=last_payment_date, (J1214-H1213),
 TRUE,  -  (H1213- H1213* (1+$B$6)^ (_xlfn.DAYS(G1214,G1213)/365) )
)</f>
        <v/>
      </c>
      <c r="J1214" s="1" t="str" cm="1">
        <f t="array" aca="1" ref="J1214" ca="1">_xlfn.IFS(G1214="", "",
TRUE, _xlfn.XLOOKUP(G1214,  payment_dates, payments,0,0)
)</f>
        <v/>
      </c>
      <c r="L1214" s="8" t="str" cm="1">
        <f t="array" aca="1" ref="L1214" ca="1">_xlfn.IFS(
AND($B$11="Hə", $B$3="İllik"), AC1214,
AND($B$11="Hə", $B$3="Aylıq"), AD1214,
$B$11="Yox", AB1214)</f>
        <v/>
      </c>
      <c r="M1214" s="1" t="str" cm="1">
        <f t="array" aca="1" ref="M1214" ca="1">_xlfn.IFS( L1214="", "",
(M1213-N1214)&lt;=0.5, 0,
TRUE,  M1213-N1214)</f>
        <v/>
      </c>
      <c r="N1214" s="7" t="str" cm="1">
        <f t="array" aca="1" ref="N1214" ca="1">_xlfn.IFS(
L1214="", "",
TRUE, MIN(M1213, ROUND($M$14/ (last_rou_date - $B$2) * (L1214-L1213), 2) )
)</f>
        <v/>
      </c>
      <c r="P1214" s="59" t="str">
        <f t="shared" ca="1" si="57"/>
        <v/>
      </c>
      <c r="Q1214" s="1" t="str" cm="1">
        <f t="array" aca="1" ref="Q1214" ca="1">_xlfn.IFS(P1214="","",
$B$11="Hə", _xlfn.XLOOKUP(DATE(P1214, 12, 31), rou_table_dates, rou_table_nbvs,0, 0),
TRUE,  MAX(0, ROUND($M$14 - $M$14/ (last_rou_date - $B$2) * (DATE(P1214,12,31) - $B$2), 2) )
)</f>
        <v/>
      </c>
      <c r="R1214" s="1" t="str" cm="1">
        <f t="array" aca="1" ref="R1214" ca="1">_xlfn.IFS(P1214="","",
$B$11="Hə", _xlfn.XLOOKUP(DATE(P1214, 12, 31), lease_table_dates, lease_table_balances,0, 0),
TRUE, IFERROR( XNPV($B$6, IF(payment_dates &gt;DATE(P1214, 12, 31), payments,  0),  IF(payment_dates &gt;DATE(P1214, 12, 31), payment_dates,  DATE(P1214, 12, 31))    ),0)
)</f>
        <v/>
      </c>
      <c r="S1214" s="1" t="str" cm="1">
        <f t="array" aca="1" ref="S1214" ca="1">_xlfn.IFS(P1214="","",
TRUE,  MIN( MIN(Q1213, $M$14), ROUND($M$14/ (last_rou_date - $B$2) * (DATE(P1214,12,31) - MAX($B$2, DATE(P1214-1, 12, 31))), 2) )
)</f>
        <v/>
      </c>
      <c r="T1214" s="7" t="str" cm="1">
        <f t="array" aca="1" ref="T1214" ca="1">_xlfn.IFS(P1214="", "",
ISTEXT(R1213), R1214- (H1214 - SUMIFS( lease_table_payments, lease_table_years, P1214) -$AG$14 ),
AND(ISNUMBER(R1213), R1214&lt;&gt;""),   R1214- (R1213 - SUMIFS( lease_table_payments, lease_table_years, P1214) )
)</f>
        <v/>
      </c>
      <c r="V1214" s="64">
        <f t="shared" si="56"/>
        <v>1201</v>
      </c>
      <c r="W1214" s="51" t="str" cm="1">
        <f t="array" ref="W1214">_xlfn.IFS(
OR(W1213=$B$4, W1213=""),"",
TRUE,W1213+1
)</f>
        <v/>
      </c>
      <c r="X1214" s="51" t="str" cm="1">
        <f t="array" ref="X1214">_xlfn.IFS(X1213="","",
W1214="", "",
AND($B$3="İllik"),DATE(YEAR(X1213)+1,MONTH(X1213),DAY(X1213) ),
AND($B$3="Aylıq", $AH$14="Not end"), EDATE(X1213,1),
AND($B$3="Aylıq", $AH$14="End"), EOMONTH(X1213,1)
)</f>
        <v/>
      </c>
      <c r="Y1214" s="51" t="str" cm="1">
        <f t="array" aca="1" ref="Y1214" ca="1">_xlfn.IFS(
AND($B$7="Dövrün əvvəlində", Y1213&lt;=last_rou_date), DATE(YEAR(Y1213)+1, 12, 31),
AND($B$7="Dövrün sonunda", Y1213&lt;=last_payment_date), DATE(YEAR(Y1213)+1, 12, 31),
TRUE, ""
)</f>
        <v/>
      </c>
      <c r="Z1214" s="75" t="str" cm="1">
        <f t="array" aca="1" ref="Z1214" ca="1">_xlfn.IFS(
AND($AN$14="Not year_end", Z1213&gt;last_payment_date), "",
AND($AN$14="Year_end", Z1213&gt;=last_payment_date), "",
AND($AN$14="Year_end"), DATE(YEAR(Z1213+1), 12, 31),
AND($AN$14="Not year_end", MONTH(Z1213)=12, DAY(Z1213)=31), DATE(YEAR(Z1212)+1, MONTH(Z1212), DAY(Z1212)),
AND($AN$14="Not year_end", OR(MONTH(Z1213)&lt;&gt;12, DAY(Z1213)&lt;&gt;31) ), DATE(YEAR(Z1213), 12, 31)
)</f>
        <v/>
      </c>
      <c r="AA1214" s="75" t="str" cm="1">
        <f t="array" aca="1" ref="AA1214" ca="1">_xlfn.IFS(AA1213="", "",
AND(AA1213=last_payment_date, OR(MONTH(AA1213)&lt;&gt;12, DAY(AA1213)&lt;&gt;31) ), DATE(YEAR(AA1213), 12, 31),
AND(MONTH(AA1213)=12, DAY(AA1213)=31, AA1213&gt;=last_payment_date), "",
AND(MONTH(AA1213)=12, DAY(AA1213)&lt;&gt;31),  EOMONTH(AA1213,0),
AND(MONTH(AA1213)=12, DAY(AA1213)=31, $AH$14="Not end"),  EDATE(AA1212,1),
AND($AH$14="Not end"), EDATE(AA1213, 1),
AND($AH$14="End"), EOMONTH(AA1213, 1)
)</f>
        <v/>
      </c>
      <c r="AB1214" s="75" t="str" cm="1">
        <f t="array" aca="1" ref="AB1214" ca="1">_xlfn.IFS(AB1213="","",
AND(AB1213=last_rou_date), "",
AND($B$3="İllik"),DATE(YEAR(AB1213)+1,MONTH(AB1213),DAY(AB1213) ),
AND($B$3="Aylıq", $AH$14="Not end"), EDATE(AB1213,1),
AND($B$3="Aylıq", $AH$14="End"), EOMONTH(AB1213,1)
)</f>
        <v/>
      </c>
      <c r="AC1214" s="75" t="str" cm="1">
        <f t="array" aca="1" ref="AC1214" ca="1">_xlfn.IFS(
AND($AN$14="Not year_end", AC1213&gt;last_rou_date), "",
AND($AN$14="Year_end", AC1213&gt;=last_rou_date), "",
AND($AN$14="Year_end"), DATE(YEAR(AC1213+1), 12, 31),
AND($AN$14="Not year_end", MONTH(AC1213)=12, DAY(AC1213)=31), DATE(YEAR(AC1212)+1, MONTH(AC1212), DAY(AC1212)),
AND($AN$14="Not year_end", OR(MONTH(AC1213)&lt;&gt;12, DAY(AC1213)&lt;&gt;31) ), DATE(YEAR(AC1213), 12, 31)
)</f>
        <v/>
      </c>
      <c r="AD1214" s="75" t="str" cm="1">
        <f t="array" aca="1" ref="AD1214" ca="1">_xlfn.IFS(AD1213="", "",
AND(AD1213=last_rou_date, OR(MONTH(AD1213)&lt;&gt;12, DAY(AD1213)&lt;&gt;31) ), DATE(YEAR(AD1213), 12, 31),
AND(MONTH(AD1213)=12, DAY(AD1213)=31, AD1213&gt;=last_rou_date), "",
AND(MONTH(AD1213)=12, DAY(AD1213)&lt;&gt;31),  EOMONTH(AD1213,0),
AND(MONTH(AD1213)=12, DAY(AD1213)=31, $AH$14="Not end"),  EDATE(AD1212,1),
AND($AH$14="Not end"), EDATE(AD1213, 1),
AND($AH$14="End"), EOMONTH(AD1213, 1)
)</f>
        <v/>
      </c>
      <c r="AE1214" s="51" t="str" cm="1">
        <f t="array" ref="AE1214">_xlfn.IFS(W1214="", "",
AND(W1214&gt;0, W1214&lt;=$B$4, $C$2="İllik artım, faiz olaraq", $D$2&gt;0, $B$3="İllik"), $B$5*((1+$D$2)^(W1214-1)),
AND(W1214&gt;0, W1214&lt;=$B$4, $C$2="İllik artım, faiz olaraq", $D$2&gt;0, $B$3="Aylıq"), $B$5*((1+$D$2)^ROUNDDOWN((W1214-1)/12,0)),
AND(W1214=1, $C$2="Aşağıdakı kimi dəyişir", ), $B$5,
AND(W1214&gt;1, W1214&lt;=$B$4, $C$2="Aşağıdakı kimi dəyişir"), IFERROR(VLOOKUP(W1214, $C$4:$D$7, 2, FALSE), AE1213),
AND(W1214&gt;0, W1214&lt;=$B$4), $B$5,
TRUE,0 )</f>
        <v/>
      </c>
      <c r="AF1214" s="51" t="str">
        <f t="shared" ca="1" si="55"/>
        <v/>
      </c>
    </row>
    <row r="1215" spans="1:32" x14ac:dyDescent="0.4">
      <c r="A1215" s="13" t="str" cm="1">
        <f t="array" aca="1" ref="A1215" ca="1">_xlfn.IFS(
AND(SUMIFS(lease_table_interest_accruals, lease_table_dates, A1214)&gt;0, COUNTIFS($E$14:E1214, "Interest accrual", $A$14:A1214, A1214)=0),  A1214,
AND(SUMIFS(lease_table_payments, lease_table_dates, A1214)&gt;0, COUNTIFS($E$14:E1214, "Payment", $A$14:A1214, A1214)=0),  A1214,
AND(SUMIFS(rou_table_deprs, rou_table_dates, A1214)&gt;0, COUNTIFS($E$14:E1214, "Depreciation", $A$14:A1214, A1214)=0),  A1214,
TRUE,  IFERROR(INDEX(rou_table_dates,  MATCH(A1214, rou_table_dates)+1, ), "")
)</f>
        <v/>
      </c>
      <c r="B1215" s="1" t="str" cm="1">
        <f t="array" aca="1" ref="B1215" ca="1">_xlfn.IFS(
AND(E1215="Payment", A1215=$B$2), $AM$14,
E1215="Payment", $AM$15,
E1215="Interest accrual", $AM$18,
E1215="Depreciation", $AM$17,
TRUE, "")</f>
        <v/>
      </c>
      <c r="C1215" s="1" t="str" cm="1">
        <f t="array" aca="1" ref="C1215" ca="1">_xlfn.IFS(
E1215="Payment", $AM$19,
E1215="Interest accrual", $AM$15,
E1215="Depreciation", $AM$16,
TRUE, "")</f>
        <v/>
      </c>
      <c r="D1215" s="1" t="str" cm="1">
        <f t="array" aca="1" ref="D1215" ca="1">_xlfn.IFS(
E1215="Payment", _xlfn.XLOOKUP(A1215, lease_table_dates, lease_table_payments, 0, 0),
E1215="Interest accrual", _xlfn.XLOOKUP(A1215, lease_table_dates, lease_table_interest_accruals, 0, 0),
E1215="Depreciation", _xlfn.XLOOKUP(A1215, rou_table_dates, rou_table_deprs, 0, 0),
TRUE, ""
)</f>
        <v/>
      </c>
      <c r="E1215" s="7" t="str" cm="1">
        <f t="array" aca="1" ref="E1215" ca="1">_xlfn.IFS(
AND(SUMIFS(lease_table_interest_accruals, lease_table_dates, A1215)&gt;0, COUNTIFS($E$14:E1214, "Interest accrual", $A$14:A1214, A1215)=0), "Interest accrual",
AND(SUMIFS(lease_table_payments, lease_table_dates, A1215)&gt;0, COUNTIFS($E$14:E1214, "Payment", $A$14:A1214, A1215)=0), "Payment",
AND(SUMIFS(rou_table_deprs, rou_table_dates, A1215)&gt;0, COUNTIFS($E$14:E1214, "Depreciation", $A$14:A1214, A1215)=0), "Depreciation",
TRUE,  ""
)</f>
        <v/>
      </c>
      <c r="G1215" s="13" t="str" cm="1">
        <f t="array" aca="1" ref="G1215" ca="1">_xlfn.IFS(
AND($B$11="Hə", $B$3="İllik"), Z1215,
AND($B$11="Hə", $B$3="Aylıq"), AA1215,
$B$11="Yox", X1215)</f>
        <v/>
      </c>
      <c r="H1215" s="1" t="str" cm="1">
        <f t="array" aca="1" ref="H1215" ca="1">_xlfn.IFS( G1215="", "",
TRUE, ROUND( H1214+I1215-J1215, 2) )</f>
        <v/>
      </c>
      <c r="I1215" s="1" t="str" cm="1">
        <f t="array" aca="1" ref="I1215" ca="1">_xlfn.IFS(G1215="", "",
G1215=last_payment_date, (J1215-H1214),
 TRUE,  -  (H1214- H1214* (1+$B$6)^ (_xlfn.DAYS(G1215,G1214)/365) )
)</f>
        <v/>
      </c>
      <c r="J1215" s="1" t="str" cm="1">
        <f t="array" aca="1" ref="J1215" ca="1">_xlfn.IFS(G1215="", "",
TRUE, _xlfn.XLOOKUP(G1215,  payment_dates, payments,0,0)
)</f>
        <v/>
      </c>
      <c r="L1215" s="8" t="str" cm="1">
        <f t="array" aca="1" ref="L1215" ca="1">_xlfn.IFS(
AND($B$11="Hə", $B$3="İllik"), AC1215,
AND($B$11="Hə", $B$3="Aylıq"), AD1215,
$B$11="Yox", AB1215)</f>
        <v/>
      </c>
      <c r="M1215" s="1" t="str" cm="1">
        <f t="array" aca="1" ref="M1215" ca="1">_xlfn.IFS( L1215="", "",
(M1214-N1215)&lt;=0.5, 0,
TRUE,  M1214-N1215)</f>
        <v/>
      </c>
      <c r="N1215" s="7" t="str" cm="1">
        <f t="array" aca="1" ref="N1215" ca="1">_xlfn.IFS(
L1215="", "",
TRUE, MIN(M1214, ROUND($M$14/ (last_rou_date - $B$2) * (L1215-L1214), 2) )
)</f>
        <v/>
      </c>
      <c r="P1215" s="59" t="str">
        <f t="shared" ca="1" si="57"/>
        <v/>
      </c>
      <c r="Q1215" s="1" t="str" cm="1">
        <f t="array" aca="1" ref="Q1215" ca="1">_xlfn.IFS(P1215="","",
$B$11="Hə", _xlfn.XLOOKUP(DATE(P1215, 12, 31), rou_table_dates, rou_table_nbvs,0, 0),
TRUE,  MAX(0, ROUND($M$14 - $M$14/ (last_rou_date - $B$2) * (DATE(P1215,12,31) - $B$2), 2) )
)</f>
        <v/>
      </c>
      <c r="R1215" s="1" t="str" cm="1">
        <f t="array" aca="1" ref="R1215" ca="1">_xlfn.IFS(P1215="","",
$B$11="Hə", _xlfn.XLOOKUP(DATE(P1215, 12, 31), lease_table_dates, lease_table_balances,0, 0),
TRUE, IFERROR( XNPV($B$6, IF(payment_dates &gt;DATE(P1215, 12, 31), payments,  0),  IF(payment_dates &gt;DATE(P1215, 12, 31), payment_dates,  DATE(P1215, 12, 31))    ),0)
)</f>
        <v/>
      </c>
      <c r="S1215" s="1" t="str" cm="1">
        <f t="array" aca="1" ref="S1215" ca="1">_xlfn.IFS(P1215="","",
TRUE,  MIN( MIN(Q1214, $M$14), ROUND($M$14/ (last_rou_date - $B$2) * (DATE(P1215,12,31) - MAX($B$2, DATE(P1215-1, 12, 31))), 2) )
)</f>
        <v/>
      </c>
      <c r="T1215" s="7" t="str" cm="1">
        <f t="array" aca="1" ref="T1215" ca="1">_xlfn.IFS(P1215="", "",
ISTEXT(R1214), R1215- (H1215 - SUMIFS( lease_table_payments, lease_table_years, P1215) -$AG$14 ),
AND(ISNUMBER(R1214), R1215&lt;&gt;""),   R1215- (R1214 - SUMIFS( lease_table_payments, lease_table_years, P1215) )
)</f>
        <v/>
      </c>
      <c r="V1215" s="64">
        <f t="shared" si="56"/>
        <v>1202</v>
      </c>
      <c r="W1215" s="51" t="str" cm="1">
        <f t="array" ref="W1215">_xlfn.IFS(
OR(W1214=$B$4, W1214=""),"",
TRUE,W1214+1
)</f>
        <v/>
      </c>
      <c r="X1215" s="51" t="str" cm="1">
        <f t="array" ref="X1215">_xlfn.IFS(X1214="","",
W1215="", "",
AND($B$3="İllik"),DATE(YEAR(X1214)+1,MONTH(X1214),DAY(X1214) ),
AND($B$3="Aylıq", $AH$14="Not end"), EDATE(X1214,1),
AND($B$3="Aylıq", $AH$14="End"), EOMONTH(X1214,1)
)</f>
        <v/>
      </c>
      <c r="Y1215" s="51" t="str" cm="1">
        <f t="array" aca="1" ref="Y1215" ca="1">_xlfn.IFS(
AND($B$7="Dövrün əvvəlində", Y1214&lt;=last_rou_date), DATE(YEAR(Y1214)+1, 12, 31),
AND($B$7="Dövrün sonunda", Y1214&lt;=last_payment_date), DATE(YEAR(Y1214)+1, 12, 31),
TRUE, ""
)</f>
        <v/>
      </c>
      <c r="Z1215" s="75" t="str" cm="1">
        <f t="array" aca="1" ref="Z1215" ca="1">_xlfn.IFS(
AND($AN$14="Not year_end", Z1214&gt;last_payment_date), "",
AND($AN$14="Year_end", Z1214&gt;=last_payment_date), "",
AND($AN$14="Year_end"), DATE(YEAR(Z1214+1), 12, 31),
AND($AN$14="Not year_end", MONTH(Z1214)=12, DAY(Z1214)=31), DATE(YEAR(Z1213)+1, MONTH(Z1213), DAY(Z1213)),
AND($AN$14="Not year_end", OR(MONTH(Z1214)&lt;&gt;12, DAY(Z1214)&lt;&gt;31) ), DATE(YEAR(Z1214), 12, 31)
)</f>
        <v/>
      </c>
      <c r="AA1215" s="75" t="str" cm="1">
        <f t="array" aca="1" ref="AA1215" ca="1">_xlfn.IFS(AA1214="", "",
AND(AA1214=last_payment_date, OR(MONTH(AA1214)&lt;&gt;12, DAY(AA1214)&lt;&gt;31) ), DATE(YEAR(AA1214), 12, 31),
AND(MONTH(AA1214)=12, DAY(AA1214)=31, AA1214&gt;=last_payment_date), "",
AND(MONTH(AA1214)=12, DAY(AA1214)&lt;&gt;31),  EOMONTH(AA1214,0),
AND(MONTH(AA1214)=12, DAY(AA1214)=31, $AH$14="Not end"),  EDATE(AA1213,1),
AND($AH$14="Not end"), EDATE(AA1214, 1),
AND($AH$14="End"), EOMONTH(AA1214, 1)
)</f>
        <v/>
      </c>
      <c r="AB1215" s="75" t="str" cm="1">
        <f t="array" aca="1" ref="AB1215" ca="1">_xlfn.IFS(AB1214="","",
AND(AB1214=last_rou_date), "",
AND($B$3="İllik"),DATE(YEAR(AB1214)+1,MONTH(AB1214),DAY(AB1214) ),
AND($B$3="Aylıq", $AH$14="Not end"), EDATE(AB1214,1),
AND($B$3="Aylıq", $AH$14="End"), EOMONTH(AB1214,1)
)</f>
        <v/>
      </c>
      <c r="AC1215" s="75" t="str" cm="1">
        <f t="array" aca="1" ref="AC1215" ca="1">_xlfn.IFS(
AND($AN$14="Not year_end", AC1214&gt;last_rou_date), "",
AND($AN$14="Year_end", AC1214&gt;=last_rou_date), "",
AND($AN$14="Year_end"), DATE(YEAR(AC1214+1), 12, 31),
AND($AN$14="Not year_end", MONTH(AC1214)=12, DAY(AC1214)=31), DATE(YEAR(AC1213)+1, MONTH(AC1213), DAY(AC1213)),
AND($AN$14="Not year_end", OR(MONTH(AC1214)&lt;&gt;12, DAY(AC1214)&lt;&gt;31) ), DATE(YEAR(AC1214), 12, 31)
)</f>
        <v/>
      </c>
      <c r="AD1215" s="75" t="str" cm="1">
        <f t="array" aca="1" ref="AD1215" ca="1">_xlfn.IFS(AD1214="", "",
AND(AD1214=last_rou_date, OR(MONTH(AD1214)&lt;&gt;12, DAY(AD1214)&lt;&gt;31) ), DATE(YEAR(AD1214), 12, 31),
AND(MONTH(AD1214)=12, DAY(AD1214)=31, AD1214&gt;=last_rou_date), "",
AND(MONTH(AD1214)=12, DAY(AD1214)&lt;&gt;31),  EOMONTH(AD1214,0),
AND(MONTH(AD1214)=12, DAY(AD1214)=31, $AH$14="Not end"),  EDATE(AD1213,1),
AND($AH$14="Not end"), EDATE(AD1214, 1),
AND($AH$14="End"), EOMONTH(AD1214, 1)
)</f>
        <v/>
      </c>
      <c r="AE1215" s="51" t="str" cm="1">
        <f t="array" ref="AE1215">_xlfn.IFS(W1215="", "",
AND(W1215&gt;0, W1215&lt;=$B$4, $C$2="İllik artım, faiz olaraq", $D$2&gt;0, $B$3="İllik"), $B$5*((1+$D$2)^(W1215-1)),
AND(W1215&gt;0, W1215&lt;=$B$4, $C$2="İllik artım, faiz olaraq", $D$2&gt;0, $B$3="Aylıq"), $B$5*((1+$D$2)^ROUNDDOWN((W1215-1)/12,0)),
AND(W1215=1, $C$2="Aşağıdakı kimi dəyişir", ), $B$5,
AND(W1215&gt;1, W1215&lt;=$B$4, $C$2="Aşağıdakı kimi dəyişir"), IFERROR(VLOOKUP(W1215, $C$4:$D$7, 2, FALSE), AE1214),
AND(W1215&gt;0, W1215&lt;=$B$4), $B$5,
TRUE,0 )</f>
        <v/>
      </c>
      <c r="AF1215" s="51" t="str">
        <f t="shared" ca="1" si="55"/>
        <v/>
      </c>
    </row>
    <row r="1216" spans="1:32" x14ac:dyDescent="0.4">
      <c r="A1216" s="13" t="str" cm="1">
        <f t="array" aca="1" ref="A1216" ca="1">_xlfn.IFS(
AND(SUMIFS(lease_table_interest_accruals, lease_table_dates, A1215)&gt;0, COUNTIFS($E$14:E1215, "Interest accrual", $A$14:A1215, A1215)=0),  A1215,
AND(SUMIFS(lease_table_payments, lease_table_dates, A1215)&gt;0, COUNTIFS($E$14:E1215, "Payment", $A$14:A1215, A1215)=0),  A1215,
AND(SUMIFS(rou_table_deprs, rou_table_dates, A1215)&gt;0, COUNTIFS($E$14:E1215, "Depreciation", $A$14:A1215, A1215)=0),  A1215,
TRUE,  IFERROR(INDEX(rou_table_dates,  MATCH(A1215, rou_table_dates)+1, ), "")
)</f>
        <v/>
      </c>
      <c r="B1216" s="1" t="str" cm="1">
        <f t="array" aca="1" ref="B1216" ca="1">_xlfn.IFS(
AND(E1216="Payment", A1216=$B$2), $AM$14,
E1216="Payment", $AM$15,
E1216="Interest accrual", $AM$18,
E1216="Depreciation", $AM$17,
TRUE, "")</f>
        <v/>
      </c>
      <c r="C1216" s="1" t="str" cm="1">
        <f t="array" aca="1" ref="C1216" ca="1">_xlfn.IFS(
E1216="Payment", $AM$19,
E1216="Interest accrual", $AM$15,
E1216="Depreciation", $AM$16,
TRUE, "")</f>
        <v/>
      </c>
      <c r="D1216" s="1" t="str" cm="1">
        <f t="array" aca="1" ref="D1216" ca="1">_xlfn.IFS(
E1216="Payment", _xlfn.XLOOKUP(A1216, lease_table_dates, lease_table_payments, 0, 0),
E1216="Interest accrual", _xlfn.XLOOKUP(A1216, lease_table_dates, lease_table_interest_accruals, 0, 0),
E1216="Depreciation", _xlfn.XLOOKUP(A1216, rou_table_dates, rou_table_deprs, 0, 0),
TRUE, ""
)</f>
        <v/>
      </c>
      <c r="E1216" s="7" t="str" cm="1">
        <f t="array" aca="1" ref="E1216" ca="1">_xlfn.IFS(
AND(SUMIFS(lease_table_interest_accruals, lease_table_dates, A1216)&gt;0, COUNTIFS($E$14:E1215, "Interest accrual", $A$14:A1215, A1216)=0), "Interest accrual",
AND(SUMIFS(lease_table_payments, lease_table_dates, A1216)&gt;0, COUNTIFS($E$14:E1215, "Payment", $A$14:A1215, A1216)=0), "Payment",
AND(SUMIFS(rou_table_deprs, rou_table_dates, A1216)&gt;0, COUNTIFS($E$14:E1215, "Depreciation", $A$14:A1215, A1216)=0), "Depreciation",
TRUE,  ""
)</f>
        <v/>
      </c>
      <c r="G1216" s="13" t="str" cm="1">
        <f t="array" aca="1" ref="G1216" ca="1">_xlfn.IFS(
AND($B$11="Hə", $B$3="İllik"), Z1216,
AND($B$11="Hə", $B$3="Aylıq"), AA1216,
$B$11="Yox", X1216)</f>
        <v/>
      </c>
      <c r="H1216" s="1" t="str" cm="1">
        <f t="array" aca="1" ref="H1216" ca="1">_xlfn.IFS( G1216="", "",
TRUE, ROUND( H1215+I1216-J1216, 2) )</f>
        <v/>
      </c>
      <c r="I1216" s="1" t="str" cm="1">
        <f t="array" aca="1" ref="I1216" ca="1">_xlfn.IFS(G1216="", "",
G1216=last_payment_date, (J1216-H1215),
 TRUE,  -  (H1215- H1215* (1+$B$6)^ (_xlfn.DAYS(G1216,G1215)/365) )
)</f>
        <v/>
      </c>
      <c r="J1216" s="1" t="str" cm="1">
        <f t="array" aca="1" ref="J1216" ca="1">_xlfn.IFS(G1216="", "",
TRUE, _xlfn.XLOOKUP(G1216,  payment_dates, payments,0,0)
)</f>
        <v/>
      </c>
      <c r="L1216" s="8" t="str" cm="1">
        <f t="array" aca="1" ref="L1216" ca="1">_xlfn.IFS(
AND($B$11="Hə", $B$3="İllik"), AC1216,
AND($B$11="Hə", $B$3="Aylıq"), AD1216,
$B$11="Yox", AB1216)</f>
        <v/>
      </c>
      <c r="M1216" s="1" t="str" cm="1">
        <f t="array" aca="1" ref="M1216" ca="1">_xlfn.IFS( L1216="", "",
(M1215-N1216)&lt;=0.5, 0,
TRUE,  M1215-N1216)</f>
        <v/>
      </c>
      <c r="N1216" s="7" t="str" cm="1">
        <f t="array" aca="1" ref="N1216" ca="1">_xlfn.IFS(
L1216="", "",
TRUE, MIN(M1215, ROUND($M$14/ (last_rou_date - $B$2) * (L1216-L1215), 2) )
)</f>
        <v/>
      </c>
      <c r="P1216" s="59" t="str">
        <f t="shared" ca="1" si="57"/>
        <v/>
      </c>
      <c r="Q1216" s="1" t="str" cm="1">
        <f t="array" aca="1" ref="Q1216" ca="1">_xlfn.IFS(P1216="","",
$B$11="Hə", _xlfn.XLOOKUP(DATE(P1216, 12, 31), rou_table_dates, rou_table_nbvs,0, 0),
TRUE,  MAX(0, ROUND($M$14 - $M$14/ (last_rou_date - $B$2) * (DATE(P1216,12,31) - $B$2), 2) )
)</f>
        <v/>
      </c>
      <c r="R1216" s="1" t="str" cm="1">
        <f t="array" aca="1" ref="R1216" ca="1">_xlfn.IFS(P1216="","",
$B$11="Hə", _xlfn.XLOOKUP(DATE(P1216, 12, 31), lease_table_dates, lease_table_balances,0, 0),
TRUE, IFERROR( XNPV($B$6, IF(payment_dates &gt;DATE(P1216, 12, 31), payments,  0),  IF(payment_dates &gt;DATE(P1216, 12, 31), payment_dates,  DATE(P1216, 12, 31))    ),0)
)</f>
        <v/>
      </c>
      <c r="S1216" s="1" t="str" cm="1">
        <f t="array" aca="1" ref="S1216" ca="1">_xlfn.IFS(P1216="","",
TRUE,  MIN( MIN(Q1215, $M$14), ROUND($M$14/ (last_rou_date - $B$2) * (DATE(P1216,12,31) - MAX($B$2, DATE(P1216-1, 12, 31))), 2) )
)</f>
        <v/>
      </c>
      <c r="T1216" s="7" t="str" cm="1">
        <f t="array" aca="1" ref="T1216" ca="1">_xlfn.IFS(P1216="", "",
ISTEXT(R1215), R1216- (H1216 - SUMIFS( lease_table_payments, lease_table_years, P1216) -$AG$14 ),
AND(ISNUMBER(R1215), R1216&lt;&gt;""),   R1216- (R1215 - SUMIFS( lease_table_payments, lease_table_years, P1216) )
)</f>
        <v/>
      </c>
      <c r="V1216" s="64">
        <f t="shared" si="56"/>
        <v>1203</v>
      </c>
      <c r="W1216" s="51" t="str" cm="1">
        <f t="array" ref="W1216">_xlfn.IFS(
OR(W1215=$B$4, W1215=""),"",
TRUE,W1215+1
)</f>
        <v/>
      </c>
      <c r="X1216" s="51" t="str" cm="1">
        <f t="array" ref="X1216">_xlfn.IFS(X1215="","",
W1216="", "",
AND($B$3="İllik"),DATE(YEAR(X1215)+1,MONTH(X1215),DAY(X1215) ),
AND($B$3="Aylıq", $AH$14="Not end"), EDATE(X1215,1),
AND($B$3="Aylıq", $AH$14="End"), EOMONTH(X1215,1)
)</f>
        <v/>
      </c>
      <c r="Y1216" s="51" t="str" cm="1">
        <f t="array" aca="1" ref="Y1216" ca="1">_xlfn.IFS(
AND($B$7="Dövrün əvvəlində", Y1215&lt;=last_rou_date), DATE(YEAR(Y1215)+1, 12, 31),
AND($B$7="Dövrün sonunda", Y1215&lt;=last_payment_date), DATE(YEAR(Y1215)+1, 12, 31),
TRUE, ""
)</f>
        <v/>
      </c>
      <c r="Z1216" s="75" t="str" cm="1">
        <f t="array" aca="1" ref="Z1216" ca="1">_xlfn.IFS(
AND($AN$14="Not year_end", Z1215&gt;last_payment_date), "",
AND($AN$14="Year_end", Z1215&gt;=last_payment_date), "",
AND($AN$14="Year_end"), DATE(YEAR(Z1215+1), 12, 31),
AND($AN$14="Not year_end", MONTH(Z1215)=12, DAY(Z1215)=31), DATE(YEAR(Z1214)+1, MONTH(Z1214), DAY(Z1214)),
AND($AN$14="Not year_end", OR(MONTH(Z1215)&lt;&gt;12, DAY(Z1215)&lt;&gt;31) ), DATE(YEAR(Z1215), 12, 31)
)</f>
        <v/>
      </c>
      <c r="AA1216" s="75" t="str" cm="1">
        <f t="array" aca="1" ref="AA1216" ca="1">_xlfn.IFS(AA1215="", "",
AND(AA1215=last_payment_date, OR(MONTH(AA1215)&lt;&gt;12, DAY(AA1215)&lt;&gt;31) ), DATE(YEAR(AA1215), 12, 31),
AND(MONTH(AA1215)=12, DAY(AA1215)=31, AA1215&gt;=last_payment_date), "",
AND(MONTH(AA1215)=12, DAY(AA1215)&lt;&gt;31),  EOMONTH(AA1215,0),
AND(MONTH(AA1215)=12, DAY(AA1215)=31, $AH$14="Not end"),  EDATE(AA1214,1),
AND($AH$14="Not end"), EDATE(AA1215, 1),
AND($AH$14="End"), EOMONTH(AA1215, 1)
)</f>
        <v/>
      </c>
      <c r="AB1216" s="75" t="str" cm="1">
        <f t="array" aca="1" ref="AB1216" ca="1">_xlfn.IFS(AB1215="","",
AND(AB1215=last_rou_date), "",
AND($B$3="İllik"),DATE(YEAR(AB1215)+1,MONTH(AB1215),DAY(AB1215) ),
AND($B$3="Aylıq", $AH$14="Not end"), EDATE(AB1215,1),
AND($B$3="Aylıq", $AH$14="End"), EOMONTH(AB1215,1)
)</f>
        <v/>
      </c>
      <c r="AC1216" s="75" t="str" cm="1">
        <f t="array" aca="1" ref="AC1216" ca="1">_xlfn.IFS(
AND($AN$14="Not year_end", AC1215&gt;last_rou_date), "",
AND($AN$14="Year_end", AC1215&gt;=last_rou_date), "",
AND($AN$14="Year_end"), DATE(YEAR(AC1215+1), 12, 31),
AND($AN$14="Not year_end", MONTH(AC1215)=12, DAY(AC1215)=31), DATE(YEAR(AC1214)+1, MONTH(AC1214), DAY(AC1214)),
AND($AN$14="Not year_end", OR(MONTH(AC1215)&lt;&gt;12, DAY(AC1215)&lt;&gt;31) ), DATE(YEAR(AC1215), 12, 31)
)</f>
        <v/>
      </c>
      <c r="AD1216" s="75" t="str" cm="1">
        <f t="array" aca="1" ref="AD1216" ca="1">_xlfn.IFS(AD1215="", "",
AND(AD1215=last_rou_date, OR(MONTH(AD1215)&lt;&gt;12, DAY(AD1215)&lt;&gt;31) ), DATE(YEAR(AD1215), 12, 31),
AND(MONTH(AD1215)=12, DAY(AD1215)=31, AD1215&gt;=last_rou_date), "",
AND(MONTH(AD1215)=12, DAY(AD1215)&lt;&gt;31),  EOMONTH(AD1215,0),
AND(MONTH(AD1215)=12, DAY(AD1215)=31, $AH$14="Not end"),  EDATE(AD1214,1),
AND($AH$14="Not end"), EDATE(AD1215, 1),
AND($AH$14="End"), EOMONTH(AD1215, 1)
)</f>
        <v/>
      </c>
      <c r="AE1216" s="51" t="str" cm="1">
        <f t="array" ref="AE1216">_xlfn.IFS(W1216="", "",
AND(W1216&gt;0, W1216&lt;=$B$4, $C$2="İllik artım, faiz olaraq", $D$2&gt;0, $B$3="İllik"), $B$5*((1+$D$2)^(W1216-1)),
AND(W1216&gt;0, W1216&lt;=$B$4, $C$2="İllik artım, faiz olaraq", $D$2&gt;0, $B$3="Aylıq"), $B$5*((1+$D$2)^ROUNDDOWN((W1216-1)/12,0)),
AND(W1216=1, $C$2="Aşağıdakı kimi dəyişir", ), $B$5,
AND(W1216&gt;1, W1216&lt;=$B$4, $C$2="Aşağıdakı kimi dəyişir"), IFERROR(VLOOKUP(W1216, $C$4:$D$7, 2, FALSE), AE1215),
AND(W1216&gt;0, W1216&lt;=$B$4), $B$5,
TRUE,0 )</f>
        <v/>
      </c>
      <c r="AF1216" s="51" t="str">
        <f t="shared" ca="1" si="55"/>
        <v/>
      </c>
    </row>
    <row r="1217" spans="1:32" x14ac:dyDescent="0.4">
      <c r="A1217" s="13" t="str" cm="1">
        <f t="array" aca="1" ref="A1217" ca="1">_xlfn.IFS(
AND(SUMIFS(lease_table_interest_accruals, lease_table_dates, A1216)&gt;0, COUNTIFS($E$14:E1216, "Interest accrual", $A$14:A1216, A1216)=0),  A1216,
AND(SUMIFS(lease_table_payments, lease_table_dates, A1216)&gt;0, COUNTIFS($E$14:E1216, "Payment", $A$14:A1216, A1216)=0),  A1216,
AND(SUMIFS(rou_table_deprs, rou_table_dates, A1216)&gt;0, COUNTIFS($E$14:E1216, "Depreciation", $A$14:A1216, A1216)=0),  A1216,
TRUE,  IFERROR(INDEX(rou_table_dates,  MATCH(A1216, rou_table_dates)+1, ), "")
)</f>
        <v/>
      </c>
      <c r="B1217" s="1" t="str" cm="1">
        <f t="array" aca="1" ref="B1217" ca="1">_xlfn.IFS(
AND(E1217="Payment", A1217=$B$2), $AM$14,
E1217="Payment", $AM$15,
E1217="Interest accrual", $AM$18,
E1217="Depreciation", $AM$17,
TRUE, "")</f>
        <v/>
      </c>
      <c r="C1217" s="1" t="str" cm="1">
        <f t="array" aca="1" ref="C1217" ca="1">_xlfn.IFS(
E1217="Payment", $AM$19,
E1217="Interest accrual", $AM$15,
E1217="Depreciation", $AM$16,
TRUE, "")</f>
        <v/>
      </c>
      <c r="D1217" s="1" t="str" cm="1">
        <f t="array" aca="1" ref="D1217" ca="1">_xlfn.IFS(
E1217="Payment", _xlfn.XLOOKUP(A1217, lease_table_dates, lease_table_payments, 0, 0),
E1217="Interest accrual", _xlfn.XLOOKUP(A1217, lease_table_dates, lease_table_interest_accruals, 0, 0),
E1217="Depreciation", _xlfn.XLOOKUP(A1217, rou_table_dates, rou_table_deprs, 0, 0),
TRUE, ""
)</f>
        <v/>
      </c>
      <c r="E1217" s="7" t="str" cm="1">
        <f t="array" aca="1" ref="E1217" ca="1">_xlfn.IFS(
AND(SUMIFS(lease_table_interest_accruals, lease_table_dates, A1217)&gt;0, COUNTIFS($E$14:E1216, "Interest accrual", $A$14:A1216, A1217)=0), "Interest accrual",
AND(SUMIFS(lease_table_payments, lease_table_dates, A1217)&gt;0, COUNTIFS($E$14:E1216, "Payment", $A$14:A1216, A1217)=0), "Payment",
AND(SUMIFS(rou_table_deprs, rou_table_dates, A1217)&gt;0, COUNTIFS($E$14:E1216, "Depreciation", $A$14:A1216, A1217)=0), "Depreciation",
TRUE,  ""
)</f>
        <v/>
      </c>
      <c r="G1217" s="13" t="str" cm="1">
        <f t="array" aca="1" ref="G1217" ca="1">_xlfn.IFS(
AND($B$11="Hə", $B$3="İllik"), Z1217,
AND($B$11="Hə", $B$3="Aylıq"), AA1217,
$B$11="Yox", X1217)</f>
        <v/>
      </c>
      <c r="H1217" s="1" t="str" cm="1">
        <f t="array" aca="1" ref="H1217" ca="1">_xlfn.IFS( G1217="", "",
TRUE, ROUND( H1216+I1217-J1217, 2) )</f>
        <v/>
      </c>
      <c r="I1217" s="1" t="str" cm="1">
        <f t="array" aca="1" ref="I1217" ca="1">_xlfn.IFS(G1217="", "",
G1217=last_payment_date, (J1217-H1216),
 TRUE,  -  (H1216- H1216* (1+$B$6)^ (_xlfn.DAYS(G1217,G1216)/365) )
)</f>
        <v/>
      </c>
      <c r="J1217" s="1" t="str" cm="1">
        <f t="array" aca="1" ref="J1217" ca="1">_xlfn.IFS(G1217="", "",
TRUE, _xlfn.XLOOKUP(G1217,  payment_dates, payments,0,0)
)</f>
        <v/>
      </c>
      <c r="L1217" s="8" t="str" cm="1">
        <f t="array" aca="1" ref="L1217" ca="1">_xlfn.IFS(
AND($B$11="Hə", $B$3="İllik"), AC1217,
AND($B$11="Hə", $B$3="Aylıq"), AD1217,
$B$11="Yox", AB1217)</f>
        <v/>
      </c>
      <c r="M1217" s="1" t="str" cm="1">
        <f t="array" aca="1" ref="M1217" ca="1">_xlfn.IFS( L1217="", "",
(M1216-N1217)&lt;=0.5, 0,
TRUE,  M1216-N1217)</f>
        <v/>
      </c>
      <c r="N1217" s="7" t="str" cm="1">
        <f t="array" aca="1" ref="N1217" ca="1">_xlfn.IFS(
L1217="", "",
TRUE, MIN(M1216, ROUND($M$14/ (last_rou_date - $B$2) * (L1217-L1216), 2) )
)</f>
        <v/>
      </c>
      <c r="P1217" s="59" t="str">
        <f t="shared" ca="1" si="57"/>
        <v/>
      </c>
      <c r="Q1217" s="1" t="str" cm="1">
        <f t="array" aca="1" ref="Q1217" ca="1">_xlfn.IFS(P1217="","",
$B$11="Hə", _xlfn.XLOOKUP(DATE(P1217, 12, 31), rou_table_dates, rou_table_nbvs,0, 0),
TRUE,  MAX(0, ROUND($M$14 - $M$14/ (last_rou_date - $B$2) * (DATE(P1217,12,31) - $B$2), 2) )
)</f>
        <v/>
      </c>
      <c r="R1217" s="1" t="str" cm="1">
        <f t="array" aca="1" ref="R1217" ca="1">_xlfn.IFS(P1217="","",
$B$11="Hə", _xlfn.XLOOKUP(DATE(P1217, 12, 31), lease_table_dates, lease_table_balances,0, 0),
TRUE, IFERROR( XNPV($B$6, IF(payment_dates &gt;DATE(P1217, 12, 31), payments,  0),  IF(payment_dates &gt;DATE(P1217, 12, 31), payment_dates,  DATE(P1217, 12, 31))    ),0)
)</f>
        <v/>
      </c>
      <c r="S1217" s="1" t="str" cm="1">
        <f t="array" aca="1" ref="S1217" ca="1">_xlfn.IFS(P1217="","",
TRUE,  MIN( MIN(Q1216, $M$14), ROUND($M$14/ (last_rou_date - $B$2) * (DATE(P1217,12,31) - MAX($B$2, DATE(P1217-1, 12, 31))), 2) )
)</f>
        <v/>
      </c>
      <c r="T1217" s="7" t="str" cm="1">
        <f t="array" aca="1" ref="T1217" ca="1">_xlfn.IFS(P1217="", "",
ISTEXT(R1216), R1217- (H1217 - SUMIFS( lease_table_payments, lease_table_years, P1217) -$AG$14 ),
AND(ISNUMBER(R1216), R1217&lt;&gt;""),   R1217- (R1216 - SUMIFS( lease_table_payments, lease_table_years, P1217) )
)</f>
        <v/>
      </c>
      <c r="V1217" s="64">
        <f t="shared" si="56"/>
        <v>1204</v>
      </c>
      <c r="W1217" s="51" t="str" cm="1">
        <f t="array" ref="W1217">_xlfn.IFS(
OR(W1216=$B$4, W1216=""),"",
TRUE,W1216+1
)</f>
        <v/>
      </c>
      <c r="X1217" s="51" t="str" cm="1">
        <f t="array" ref="X1217">_xlfn.IFS(X1216="","",
W1217="", "",
AND($B$3="İllik"),DATE(YEAR(X1216)+1,MONTH(X1216),DAY(X1216) ),
AND($B$3="Aylıq", $AH$14="Not end"), EDATE(X1216,1),
AND($B$3="Aylıq", $AH$14="End"), EOMONTH(X1216,1)
)</f>
        <v/>
      </c>
      <c r="Y1217" s="51" t="str" cm="1">
        <f t="array" aca="1" ref="Y1217" ca="1">_xlfn.IFS(
AND($B$7="Dövrün əvvəlində", Y1216&lt;=last_rou_date), DATE(YEAR(Y1216)+1, 12, 31),
AND($B$7="Dövrün sonunda", Y1216&lt;=last_payment_date), DATE(YEAR(Y1216)+1, 12, 31),
TRUE, ""
)</f>
        <v/>
      </c>
      <c r="Z1217" s="75" t="str" cm="1">
        <f t="array" aca="1" ref="Z1217" ca="1">_xlfn.IFS(
AND($AN$14="Not year_end", Z1216&gt;last_payment_date), "",
AND($AN$14="Year_end", Z1216&gt;=last_payment_date), "",
AND($AN$14="Year_end"), DATE(YEAR(Z1216+1), 12, 31),
AND($AN$14="Not year_end", MONTH(Z1216)=12, DAY(Z1216)=31), DATE(YEAR(Z1215)+1, MONTH(Z1215), DAY(Z1215)),
AND($AN$14="Not year_end", OR(MONTH(Z1216)&lt;&gt;12, DAY(Z1216)&lt;&gt;31) ), DATE(YEAR(Z1216), 12, 31)
)</f>
        <v/>
      </c>
      <c r="AA1217" s="75" t="str" cm="1">
        <f t="array" aca="1" ref="AA1217" ca="1">_xlfn.IFS(AA1216="", "",
AND(AA1216=last_payment_date, OR(MONTH(AA1216)&lt;&gt;12, DAY(AA1216)&lt;&gt;31) ), DATE(YEAR(AA1216), 12, 31),
AND(MONTH(AA1216)=12, DAY(AA1216)=31, AA1216&gt;=last_payment_date), "",
AND(MONTH(AA1216)=12, DAY(AA1216)&lt;&gt;31),  EOMONTH(AA1216,0),
AND(MONTH(AA1216)=12, DAY(AA1216)=31, $AH$14="Not end"),  EDATE(AA1215,1),
AND($AH$14="Not end"), EDATE(AA1216, 1),
AND($AH$14="End"), EOMONTH(AA1216, 1)
)</f>
        <v/>
      </c>
      <c r="AB1217" s="75" t="str" cm="1">
        <f t="array" aca="1" ref="AB1217" ca="1">_xlfn.IFS(AB1216="","",
AND(AB1216=last_rou_date), "",
AND($B$3="İllik"),DATE(YEAR(AB1216)+1,MONTH(AB1216),DAY(AB1216) ),
AND($B$3="Aylıq", $AH$14="Not end"), EDATE(AB1216,1),
AND($B$3="Aylıq", $AH$14="End"), EOMONTH(AB1216,1)
)</f>
        <v/>
      </c>
      <c r="AC1217" s="75" t="str" cm="1">
        <f t="array" aca="1" ref="AC1217" ca="1">_xlfn.IFS(
AND($AN$14="Not year_end", AC1216&gt;last_rou_date), "",
AND($AN$14="Year_end", AC1216&gt;=last_rou_date), "",
AND($AN$14="Year_end"), DATE(YEAR(AC1216+1), 12, 31),
AND($AN$14="Not year_end", MONTH(AC1216)=12, DAY(AC1216)=31), DATE(YEAR(AC1215)+1, MONTH(AC1215), DAY(AC1215)),
AND($AN$14="Not year_end", OR(MONTH(AC1216)&lt;&gt;12, DAY(AC1216)&lt;&gt;31) ), DATE(YEAR(AC1216), 12, 31)
)</f>
        <v/>
      </c>
      <c r="AD1217" s="75" t="str" cm="1">
        <f t="array" aca="1" ref="AD1217" ca="1">_xlfn.IFS(AD1216="", "",
AND(AD1216=last_rou_date, OR(MONTH(AD1216)&lt;&gt;12, DAY(AD1216)&lt;&gt;31) ), DATE(YEAR(AD1216), 12, 31),
AND(MONTH(AD1216)=12, DAY(AD1216)=31, AD1216&gt;=last_rou_date), "",
AND(MONTH(AD1216)=12, DAY(AD1216)&lt;&gt;31),  EOMONTH(AD1216,0),
AND(MONTH(AD1216)=12, DAY(AD1216)=31, $AH$14="Not end"),  EDATE(AD1215,1),
AND($AH$14="Not end"), EDATE(AD1216, 1),
AND($AH$14="End"), EOMONTH(AD1216, 1)
)</f>
        <v/>
      </c>
      <c r="AE1217" s="51" t="str" cm="1">
        <f t="array" ref="AE1217">_xlfn.IFS(W1217="", "",
AND(W1217&gt;0, W1217&lt;=$B$4, $C$2="İllik artım, faiz olaraq", $D$2&gt;0, $B$3="İllik"), $B$5*((1+$D$2)^(W1217-1)),
AND(W1217&gt;0, W1217&lt;=$B$4, $C$2="İllik artım, faiz olaraq", $D$2&gt;0, $B$3="Aylıq"), $B$5*((1+$D$2)^ROUNDDOWN((W1217-1)/12,0)),
AND(W1217=1, $C$2="Aşağıdakı kimi dəyişir", ), $B$5,
AND(W1217&gt;1, W1217&lt;=$B$4, $C$2="Aşağıdakı kimi dəyişir"), IFERROR(VLOOKUP(W1217, $C$4:$D$7, 2, FALSE), AE1216),
AND(W1217&gt;0, W1217&lt;=$B$4), $B$5,
TRUE,0 )</f>
        <v/>
      </c>
      <c r="AF1217" s="51" t="str">
        <f t="shared" ca="1" si="55"/>
        <v/>
      </c>
    </row>
    <row r="1218" spans="1:32" x14ac:dyDescent="0.4">
      <c r="A1218" s="13" t="str" cm="1">
        <f t="array" aca="1" ref="A1218" ca="1">_xlfn.IFS(
AND(SUMIFS(lease_table_interest_accruals, lease_table_dates, A1217)&gt;0, COUNTIFS($E$14:E1217, "Interest accrual", $A$14:A1217, A1217)=0),  A1217,
AND(SUMIFS(lease_table_payments, lease_table_dates, A1217)&gt;0, COUNTIFS($E$14:E1217, "Payment", $A$14:A1217, A1217)=0),  A1217,
AND(SUMIFS(rou_table_deprs, rou_table_dates, A1217)&gt;0, COUNTIFS($E$14:E1217, "Depreciation", $A$14:A1217, A1217)=0),  A1217,
TRUE,  IFERROR(INDEX(rou_table_dates,  MATCH(A1217, rou_table_dates)+1, ), "")
)</f>
        <v/>
      </c>
      <c r="B1218" s="1" t="str" cm="1">
        <f t="array" aca="1" ref="B1218" ca="1">_xlfn.IFS(
AND(E1218="Payment", A1218=$B$2), $AM$14,
E1218="Payment", $AM$15,
E1218="Interest accrual", $AM$18,
E1218="Depreciation", $AM$17,
TRUE, "")</f>
        <v/>
      </c>
      <c r="C1218" s="1" t="str" cm="1">
        <f t="array" aca="1" ref="C1218" ca="1">_xlfn.IFS(
E1218="Payment", $AM$19,
E1218="Interest accrual", $AM$15,
E1218="Depreciation", $AM$16,
TRUE, "")</f>
        <v/>
      </c>
      <c r="D1218" s="1" t="str" cm="1">
        <f t="array" aca="1" ref="D1218" ca="1">_xlfn.IFS(
E1218="Payment", _xlfn.XLOOKUP(A1218, lease_table_dates, lease_table_payments, 0, 0),
E1218="Interest accrual", _xlfn.XLOOKUP(A1218, lease_table_dates, lease_table_interest_accruals, 0, 0),
E1218="Depreciation", _xlfn.XLOOKUP(A1218, rou_table_dates, rou_table_deprs, 0, 0),
TRUE, ""
)</f>
        <v/>
      </c>
      <c r="E1218" s="7" t="str" cm="1">
        <f t="array" aca="1" ref="E1218" ca="1">_xlfn.IFS(
AND(SUMIFS(lease_table_interest_accruals, lease_table_dates, A1218)&gt;0, COUNTIFS($E$14:E1217, "Interest accrual", $A$14:A1217, A1218)=0), "Interest accrual",
AND(SUMIFS(lease_table_payments, lease_table_dates, A1218)&gt;0, COUNTIFS($E$14:E1217, "Payment", $A$14:A1217, A1218)=0), "Payment",
AND(SUMIFS(rou_table_deprs, rou_table_dates, A1218)&gt;0, COUNTIFS($E$14:E1217, "Depreciation", $A$14:A1217, A1218)=0), "Depreciation",
TRUE,  ""
)</f>
        <v/>
      </c>
      <c r="G1218" s="13" t="str" cm="1">
        <f t="array" aca="1" ref="G1218" ca="1">_xlfn.IFS(
AND($B$11="Hə", $B$3="İllik"), Z1218,
AND($B$11="Hə", $B$3="Aylıq"), AA1218,
$B$11="Yox", X1218)</f>
        <v/>
      </c>
      <c r="H1218" s="1" t="str" cm="1">
        <f t="array" aca="1" ref="H1218" ca="1">_xlfn.IFS( G1218="", "",
TRUE, ROUND( H1217+I1218-J1218, 2) )</f>
        <v/>
      </c>
      <c r="I1218" s="1" t="str" cm="1">
        <f t="array" aca="1" ref="I1218" ca="1">_xlfn.IFS(G1218="", "",
G1218=last_payment_date, (J1218-H1217),
 TRUE,  -  (H1217- H1217* (1+$B$6)^ (_xlfn.DAYS(G1218,G1217)/365) )
)</f>
        <v/>
      </c>
      <c r="J1218" s="1" t="str" cm="1">
        <f t="array" aca="1" ref="J1218" ca="1">_xlfn.IFS(G1218="", "",
TRUE, _xlfn.XLOOKUP(G1218,  payment_dates, payments,0,0)
)</f>
        <v/>
      </c>
      <c r="L1218" s="8" t="str" cm="1">
        <f t="array" aca="1" ref="L1218" ca="1">_xlfn.IFS(
AND($B$11="Hə", $B$3="İllik"), AC1218,
AND($B$11="Hə", $B$3="Aylıq"), AD1218,
$B$11="Yox", AB1218)</f>
        <v/>
      </c>
      <c r="M1218" s="1" t="str" cm="1">
        <f t="array" aca="1" ref="M1218" ca="1">_xlfn.IFS( L1218="", "",
(M1217-N1218)&lt;=0.5, 0,
TRUE,  M1217-N1218)</f>
        <v/>
      </c>
      <c r="N1218" s="7" t="str" cm="1">
        <f t="array" aca="1" ref="N1218" ca="1">_xlfn.IFS(
L1218="", "",
TRUE, MIN(M1217, ROUND($M$14/ (last_rou_date - $B$2) * (L1218-L1217), 2) )
)</f>
        <v/>
      </c>
      <c r="P1218" s="59" t="str">
        <f t="shared" ca="1" si="57"/>
        <v/>
      </c>
      <c r="Q1218" s="1" t="str" cm="1">
        <f t="array" aca="1" ref="Q1218" ca="1">_xlfn.IFS(P1218="","",
$B$11="Hə", _xlfn.XLOOKUP(DATE(P1218, 12, 31), rou_table_dates, rou_table_nbvs,0, 0),
TRUE,  MAX(0, ROUND($M$14 - $M$14/ (last_rou_date - $B$2) * (DATE(P1218,12,31) - $B$2), 2) )
)</f>
        <v/>
      </c>
      <c r="R1218" s="1" t="str" cm="1">
        <f t="array" aca="1" ref="R1218" ca="1">_xlfn.IFS(P1218="","",
$B$11="Hə", _xlfn.XLOOKUP(DATE(P1218, 12, 31), lease_table_dates, lease_table_balances,0, 0),
TRUE, IFERROR( XNPV($B$6, IF(payment_dates &gt;DATE(P1218, 12, 31), payments,  0),  IF(payment_dates &gt;DATE(P1218, 12, 31), payment_dates,  DATE(P1218, 12, 31))    ),0)
)</f>
        <v/>
      </c>
      <c r="S1218" s="1" t="str" cm="1">
        <f t="array" aca="1" ref="S1218" ca="1">_xlfn.IFS(P1218="","",
TRUE,  MIN( MIN(Q1217, $M$14), ROUND($M$14/ (last_rou_date - $B$2) * (DATE(P1218,12,31) - MAX($B$2, DATE(P1218-1, 12, 31))), 2) )
)</f>
        <v/>
      </c>
      <c r="T1218" s="7" t="str" cm="1">
        <f t="array" aca="1" ref="T1218" ca="1">_xlfn.IFS(P1218="", "",
ISTEXT(R1217), R1218- (H1218 - SUMIFS( lease_table_payments, lease_table_years, P1218) -$AG$14 ),
AND(ISNUMBER(R1217), R1218&lt;&gt;""),   R1218- (R1217 - SUMIFS( lease_table_payments, lease_table_years, P1218) )
)</f>
        <v/>
      </c>
      <c r="V1218" s="64">
        <f t="shared" si="56"/>
        <v>1205</v>
      </c>
      <c r="W1218" s="51" t="str" cm="1">
        <f t="array" ref="W1218">_xlfn.IFS(
OR(W1217=$B$4, W1217=""),"",
TRUE,W1217+1
)</f>
        <v/>
      </c>
      <c r="X1218" s="51" t="str" cm="1">
        <f t="array" ref="X1218">_xlfn.IFS(X1217="","",
W1218="", "",
AND($B$3="İllik"),DATE(YEAR(X1217)+1,MONTH(X1217),DAY(X1217) ),
AND($B$3="Aylıq", $AH$14="Not end"), EDATE(X1217,1),
AND($B$3="Aylıq", $AH$14="End"), EOMONTH(X1217,1)
)</f>
        <v/>
      </c>
      <c r="Y1218" s="51" t="str" cm="1">
        <f t="array" aca="1" ref="Y1218" ca="1">_xlfn.IFS(
AND($B$7="Dövrün əvvəlində", Y1217&lt;=last_rou_date), DATE(YEAR(Y1217)+1, 12, 31),
AND($B$7="Dövrün sonunda", Y1217&lt;=last_payment_date), DATE(YEAR(Y1217)+1, 12, 31),
TRUE, ""
)</f>
        <v/>
      </c>
      <c r="Z1218" s="75" t="str" cm="1">
        <f t="array" aca="1" ref="Z1218" ca="1">_xlfn.IFS(
AND($AN$14="Not year_end", Z1217&gt;last_payment_date), "",
AND($AN$14="Year_end", Z1217&gt;=last_payment_date), "",
AND($AN$14="Year_end"), DATE(YEAR(Z1217+1), 12, 31),
AND($AN$14="Not year_end", MONTH(Z1217)=12, DAY(Z1217)=31), DATE(YEAR(Z1216)+1, MONTH(Z1216), DAY(Z1216)),
AND($AN$14="Not year_end", OR(MONTH(Z1217)&lt;&gt;12, DAY(Z1217)&lt;&gt;31) ), DATE(YEAR(Z1217), 12, 31)
)</f>
        <v/>
      </c>
      <c r="AA1218" s="75" t="str" cm="1">
        <f t="array" aca="1" ref="AA1218" ca="1">_xlfn.IFS(AA1217="", "",
AND(AA1217=last_payment_date, OR(MONTH(AA1217)&lt;&gt;12, DAY(AA1217)&lt;&gt;31) ), DATE(YEAR(AA1217), 12, 31),
AND(MONTH(AA1217)=12, DAY(AA1217)=31, AA1217&gt;=last_payment_date), "",
AND(MONTH(AA1217)=12, DAY(AA1217)&lt;&gt;31),  EOMONTH(AA1217,0),
AND(MONTH(AA1217)=12, DAY(AA1217)=31, $AH$14="Not end"),  EDATE(AA1216,1),
AND($AH$14="Not end"), EDATE(AA1217, 1),
AND($AH$14="End"), EOMONTH(AA1217, 1)
)</f>
        <v/>
      </c>
      <c r="AB1218" s="75" t="str" cm="1">
        <f t="array" aca="1" ref="AB1218" ca="1">_xlfn.IFS(AB1217="","",
AND(AB1217=last_rou_date), "",
AND($B$3="İllik"),DATE(YEAR(AB1217)+1,MONTH(AB1217),DAY(AB1217) ),
AND($B$3="Aylıq", $AH$14="Not end"), EDATE(AB1217,1),
AND($B$3="Aylıq", $AH$14="End"), EOMONTH(AB1217,1)
)</f>
        <v/>
      </c>
      <c r="AC1218" s="75" t="str" cm="1">
        <f t="array" aca="1" ref="AC1218" ca="1">_xlfn.IFS(
AND($AN$14="Not year_end", AC1217&gt;last_rou_date), "",
AND($AN$14="Year_end", AC1217&gt;=last_rou_date), "",
AND($AN$14="Year_end"), DATE(YEAR(AC1217+1), 12, 31),
AND($AN$14="Not year_end", MONTH(AC1217)=12, DAY(AC1217)=31), DATE(YEAR(AC1216)+1, MONTH(AC1216), DAY(AC1216)),
AND($AN$14="Not year_end", OR(MONTH(AC1217)&lt;&gt;12, DAY(AC1217)&lt;&gt;31) ), DATE(YEAR(AC1217), 12, 31)
)</f>
        <v/>
      </c>
      <c r="AD1218" s="75" t="str" cm="1">
        <f t="array" aca="1" ref="AD1218" ca="1">_xlfn.IFS(AD1217="", "",
AND(AD1217=last_rou_date, OR(MONTH(AD1217)&lt;&gt;12, DAY(AD1217)&lt;&gt;31) ), DATE(YEAR(AD1217), 12, 31),
AND(MONTH(AD1217)=12, DAY(AD1217)=31, AD1217&gt;=last_rou_date), "",
AND(MONTH(AD1217)=12, DAY(AD1217)&lt;&gt;31),  EOMONTH(AD1217,0),
AND(MONTH(AD1217)=12, DAY(AD1217)=31, $AH$14="Not end"),  EDATE(AD1216,1),
AND($AH$14="Not end"), EDATE(AD1217, 1),
AND($AH$14="End"), EOMONTH(AD1217, 1)
)</f>
        <v/>
      </c>
      <c r="AE1218" s="51" t="str" cm="1">
        <f t="array" ref="AE1218">_xlfn.IFS(W1218="", "",
AND(W1218&gt;0, W1218&lt;=$B$4, $C$2="İllik artım, faiz olaraq", $D$2&gt;0, $B$3="İllik"), $B$5*((1+$D$2)^(W1218-1)),
AND(W1218&gt;0, W1218&lt;=$B$4, $C$2="İllik artım, faiz olaraq", $D$2&gt;0, $B$3="Aylıq"), $B$5*((1+$D$2)^ROUNDDOWN((W1218-1)/12,0)),
AND(W1218=1, $C$2="Aşağıdakı kimi dəyişir", ), $B$5,
AND(W1218&gt;1, W1218&lt;=$B$4, $C$2="Aşağıdakı kimi dəyişir"), IFERROR(VLOOKUP(W1218, $C$4:$D$7, 2, FALSE), AE1217),
AND(W1218&gt;0, W1218&lt;=$B$4), $B$5,
TRUE,0 )</f>
        <v/>
      </c>
      <c r="AF1218" s="51" t="str">
        <f t="shared" ca="1" si="55"/>
        <v/>
      </c>
    </row>
    <row r="1219" spans="1:32" x14ac:dyDescent="0.4">
      <c r="A1219" s="13" t="str" cm="1">
        <f t="array" aca="1" ref="A1219" ca="1">_xlfn.IFS(
AND(SUMIFS(lease_table_interest_accruals, lease_table_dates, A1218)&gt;0, COUNTIFS($E$14:E1218, "Interest accrual", $A$14:A1218, A1218)=0),  A1218,
AND(SUMIFS(lease_table_payments, lease_table_dates, A1218)&gt;0, COUNTIFS($E$14:E1218, "Payment", $A$14:A1218, A1218)=0),  A1218,
AND(SUMIFS(rou_table_deprs, rou_table_dates, A1218)&gt;0, COUNTIFS($E$14:E1218, "Depreciation", $A$14:A1218, A1218)=0),  A1218,
TRUE,  IFERROR(INDEX(rou_table_dates,  MATCH(A1218, rou_table_dates)+1, ), "")
)</f>
        <v/>
      </c>
      <c r="B1219" s="1" t="str" cm="1">
        <f t="array" aca="1" ref="B1219" ca="1">_xlfn.IFS(
AND(E1219="Payment", A1219=$B$2), $AM$14,
E1219="Payment", $AM$15,
E1219="Interest accrual", $AM$18,
E1219="Depreciation", $AM$17,
TRUE, "")</f>
        <v/>
      </c>
      <c r="C1219" s="1" t="str" cm="1">
        <f t="array" aca="1" ref="C1219" ca="1">_xlfn.IFS(
E1219="Payment", $AM$19,
E1219="Interest accrual", $AM$15,
E1219="Depreciation", $AM$16,
TRUE, "")</f>
        <v/>
      </c>
      <c r="D1219" s="1" t="str" cm="1">
        <f t="array" aca="1" ref="D1219" ca="1">_xlfn.IFS(
E1219="Payment", _xlfn.XLOOKUP(A1219, lease_table_dates, lease_table_payments, 0, 0),
E1219="Interest accrual", _xlfn.XLOOKUP(A1219, lease_table_dates, lease_table_interest_accruals, 0, 0),
E1219="Depreciation", _xlfn.XLOOKUP(A1219, rou_table_dates, rou_table_deprs, 0, 0),
TRUE, ""
)</f>
        <v/>
      </c>
      <c r="E1219" s="7" t="str" cm="1">
        <f t="array" aca="1" ref="E1219" ca="1">_xlfn.IFS(
AND(SUMIFS(lease_table_interest_accruals, lease_table_dates, A1219)&gt;0, COUNTIFS($E$14:E1218, "Interest accrual", $A$14:A1218, A1219)=0), "Interest accrual",
AND(SUMIFS(lease_table_payments, lease_table_dates, A1219)&gt;0, COUNTIFS($E$14:E1218, "Payment", $A$14:A1218, A1219)=0), "Payment",
AND(SUMIFS(rou_table_deprs, rou_table_dates, A1219)&gt;0, COUNTIFS($E$14:E1218, "Depreciation", $A$14:A1218, A1219)=0), "Depreciation",
TRUE,  ""
)</f>
        <v/>
      </c>
      <c r="G1219" s="13" t="str" cm="1">
        <f t="array" aca="1" ref="G1219" ca="1">_xlfn.IFS(
AND($B$11="Hə", $B$3="İllik"), Z1219,
AND($B$11="Hə", $B$3="Aylıq"), AA1219,
$B$11="Yox", X1219)</f>
        <v/>
      </c>
      <c r="H1219" s="1" t="str" cm="1">
        <f t="array" aca="1" ref="H1219" ca="1">_xlfn.IFS( G1219="", "",
TRUE, ROUND( H1218+I1219-J1219, 2) )</f>
        <v/>
      </c>
      <c r="I1219" s="1" t="str" cm="1">
        <f t="array" aca="1" ref="I1219" ca="1">_xlfn.IFS(G1219="", "",
G1219=last_payment_date, (J1219-H1218),
 TRUE,  -  (H1218- H1218* (1+$B$6)^ (_xlfn.DAYS(G1219,G1218)/365) )
)</f>
        <v/>
      </c>
      <c r="J1219" s="1" t="str" cm="1">
        <f t="array" aca="1" ref="J1219" ca="1">_xlfn.IFS(G1219="", "",
TRUE, _xlfn.XLOOKUP(G1219,  payment_dates, payments,0,0)
)</f>
        <v/>
      </c>
      <c r="L1219" s="8" t="str" cm="1">
        <f t="array" aca="1" ref="L1219" ca="1">_xlfn.IFS(
AND($B$11="Hə", $B$3="İllik"), AC1219,
AND($B$11="Hə", $B$3="Aylıq"), AD1219,
$B$11="Yox", AB1219)</f>
        <v/>
      </c>
      <c r="M1219" s="1" t="str" cm="1">
        <f t="array" aca="1" ref="M1219" ca="1">_xlfn.IFS( L1219="", "",
(M1218-N1219)&lt;=0.5, 0,
TRUE,  M1218-N1219)</f>
        <v/>
      </c>
      <c r="N1219" s="7" t="str" cm="1">
        <f t="array" aca="1" ref="N1219" ca="1">_xlfn.IFS(
L1219="", "",
TRUE, MIN(M1218, ROUND($M$14/ (last_rou_date - $B$2) * (L1219-L1218), 2) )
)</f>
        <v/>
      </c>
      <c r="P1219" s="59" t="str">
        <f t="shared" ca="1" si="57"/>
        <v/>
      </c>
      <c r="Q1219" s="1" t="str" cm="1">
        <f t="array" aca="1" ref="Q1219" ca="1">_xlfn.IFS(P1219="","",
$B$11="Hə", _xlfn.XLOOKUP(DATE(P1219, 12, 31), rou_table_dates, rou_table_nbvs,0, 0),
TRUE,  MAX(0, ROUND($M$14 - $M$14/ (last_rou_date - $B$2) * (DATE(P1219,12,31) - $B$2), 2) )
)</f>
        <v/>
      </c>
      <c r="R1219" s="1" t="str" cm="1">
        <f t="array" aca="1" ref="R1219" ca="1">_xlfn.IFS(P1219="","",
$B$11="Hə", _xlfn.XLOOKUP(DATE(P1219, 12, 31), lease_table_dates, lease_table_balances,0, 0),
TRUE, IFERROR( XNPV($B$6, IF(payment_dates &gt;DATE(P1219, 12, 31), payments,  0),  IF(payment_dates &gt;DATE(P1219, 12, 31), payment_dates,  DATE(P1219, 12, 31))    ),0)
)</f>
        <v/>
      </c>
      <c r="S1219" s="1" t="str" cm="1">
        <f t="array" aca="1" ref="S1219" ca="1">_xlfn.IFS(P1219="","",
TRUE,  MIN( MIN(Q1218, $M$14), ROUND($M$14/ (last_rou_date - $B$2) * (DATE(P1219,12,31) - MAX($B$2, DATE(P1219-1, 12, 31))), 2) )
)</f>
        <v/>
      </c>
      <c r="T1219" s="7" t="str" cm="1">
        <f t="array" aca="1" ref="T1219" ca="1">_xlfn.IFS(P1219="", "",
ISTEXT(R1218), R1219- (H1219 - SUMIFS( lease_table_payments, lease_table_years, P1219) -$AG$14 ),
AND(ISNUMBER(R1218), R1219&lt;&gt;""),   R1219- (R1218 - SUMIFS( lease_table_payments, lease_table_years, P1219) )
)</f>
        <v/>
      </c>
      <c r="V1219" s="64">
        <f t="shared" si="56"/>
        <v>1206</v>
      </c>
      <c r="W1219" s="51" t="str" cm="1">
        <f t="array" ref="W1219">_xlfn.IFS(
OR(W1218=$B$4, W1218=""),"",
TRUE,W1218+1
)</f>
        <v/>
      </c>
      <c r="X1219" s="51" t="str" cm="1">
        <f t="array" ref="X1219">_xlfn.IFS(X1218="","",
W1219="", "",
AND($B$3="İllik"),DATE(YEAR(X1218)+1,MONTH(X1218),DAY(X1218) ),
AND($B$3="Aylıq", $AH$14="Not end"), EDATE(X1218,1),
AND($B$3="Aylıq", $AH$14="End"), EOMONTH(X1218,1)
)</f>
        <v/>
      </c>
      <c r="Y1219" s="51" t="str" cm="1">
        <f t="array" aca="1" ref="Y1219" ca="1">_xlfn.IFS(
AND($B$7="Dövrün əvvəlində", Y1218&lt;=last_rou_date), DATE(YEAR(Y1218)+1, 12, 31),
AND($B$7="Dövrün sonunda", Y1218&lt;=last_payment_date), DATE(YEAR(Y1218)+1, 12, 31),
TRUE, ""
)</f>
        <v/>
      </c>
      <c r="Z1219" s="75" t="str" cm="1">
        <f t="array" aca="1" ref="Z1219" ca="1">_xlfn.IFS(
AND($AN$14="Not year_end", Z1218&gt;last_payment_date), "",
AND($AN$14="Year_end", Z1218&gt;=last_payment_date), "",
AND($AN$14="Year_end"), DATE(YEAR(Z1218+1), 12, 31),
AND($AN$14="Not year_end", MONTH(Z1218)=12, DAY(Z1218)=31), DATE(YEAR(Z1217)+1, MONTH(Z1217), DAY(Z1217)),
AND($AN$14="Not year_end", OR(MONTH(Z1218)&lt;&gt;12, DAY(Z1218)&lt;&gt;31) ), DATE(YEAR(Z1218), 12, 31)
)</f>
        <v/>
      </c>
      <c r="AA1219" s="75" t="str" cm="1">
        <f t="array" aca="1" ref="AA1219" ca="1">_xlfn.IFS(AA1218="", "",
AND(AA1218=last_payment_date, OR(MONTH(AA1218)&lt;&gt;12, DAY(AA1218)&lt;&gt;31) ), DATE(YEAR(AA1218), 12, 31),
AND(MONTH(AA1218)=12, DAY(AA1218)=31, AA1218&gt;=last_payment_date), "",
AND(MONTH(AA1218)=12, DAY(AA1218)&lt;&gt;31),  EOMONTH(AA1218,0),
AND(MONTH(AA1218)=12, DAY(AA1218)=31, $AH$14="Not end"),  EDATE(AA1217,1),
AND($AH$14="Not end"), EDATE(AA1218, 1),
AND($AH$14="End"), EOMONTH(AA1218, 1)
)</f>
        <v/>
      </c>
      <c r="AB1219" s="75" t="str" cm="1">
        <f t="array" aca="1" ref="AB1219" ca="1">_xlfn.IFS(AB1218="","",
AND(AB1218=last_rou_date), "",
AND($B$3="İllik"),DATE(YEAR(AB1218)+1,MONTH(AB1218),DAY(AB1218) ),
AND($B$3="Aylıq", $AH$14="Not end"), EDATE(AB1218,1),
AND($B$3="Aylıq", $AH$14="End"), EOMONTH(AB1218,1)
)</f>
        <v/>
      </c>
      <c r="AC1219" s="75" t="str" cm="1">
        <f t="array" aca="1" ref="AC1219" ca="1">_xlfn.IFS(
AND($AN$14="Not year_end", AC1218&gt;last_rou_date), "",
AND($AN$14="Year_end", AC1218&gt;=last_rou_date), "",
AND($AN$14="Year_end"), DATE(YEAR(AC1218+1), 12, 31),
AND($AN$14="Not year_end", MONTH(AC1218)=12, DAY(AC1218)=31), DATE(YEAR(AC1217)+1, MONTH(AC1217), DAY(AC1217)),
AND($AN$14="Not year_end", OR(MONTH(AC1218)&lt;&gt;12, DAY(AC1218)&lt;&gt;31) ), DATE(YEAR(AC1218), 12, 31)
)</f>
        <v/>
      </c>
      <c r="AD1219" s="75" t="str" cm="1">
        <f t="array" aca="1" ref="AD1219" ca="1">_xlfn.IFS(AD1218="", "",
AND(AD1218=last_rou_date, OR(MONTH(AD1218)&lt;&gt;12, DAY(AD1218)&lt;&gt;31) ), DATE(YEAR(AD1218), 12, 31),
AND(MONTH(AD1218)=12, DAY(AD1218)=31, AD1218&gt;=last_rou_date), "",
AND(MONTH(AD1218)=12, DAY(AD1218)&lt;&gt;31),  EOMONTH(AD1218,0),
AND(MONTH(AD1218)=12, DAY(AD1218)=31, $AH$14="Not end"),  EDATE(AD1217,1),
AND($AH$14="Not end"), EDATE(AD1218, 1),
AND($AH$14="End"), EOMONTH(AD1218, 1)
)</f>
        <v/>
      </c>
      <c r="AE1219" s="51" t="str" cm="1">
        <f t="array" ref="AE1219">_xlfn.IFS(W1219="", "",
AND(W1219&gt;0, W1219&lt;=$B$4, $C$2="İllik artım, faiz olaraq", $D$2&gt;0, $B$3="İllik"), $B$5*((1+$D$2)^(W1219-1)),
AND(W1219&gt;0, W1219&lt;=$B$4, $C$2="İllik artım, faiz olaraq", $D$2&gt;0, $B$3="Aylıq"), $B$5*((1+$D$2)^ROUNDDOWN((W1219-1)/12,0)),
AND(W1219=1, $C$2="Aşağıdakı kimi dəyişir", ), $B$5,
AND(W1219&gt;1, W1219&lt;=$B$4, $C$2="Aşağıdakı kimi dəyişir"), IFERROR(VLOOKUP(W1219, $C$4:$D$7, 2, FALSE), AE1218),
AND(W1219&gt;0, W1219&lt;=$B$4), $B$5,
TRUE,0 )</f>
        <v/>
      </c>
      <c r="AF1219" s="51" t="str">
        <f t="shared" ca="1" si="55"/>
        <v/>
      </c>
    </row>
    <row r="1220" spans="1:32" x14ac:dyDescent="0.4">
      <c r="A1220" s="13" t="str" cm="1">
        <f t="array" aca="1" ref="A1220" ca="1">_xlfn.IFS(
AND(SUMIFS(lease_table_interest_accruals, lease_table_dates, A1219)&gt;0, COUNTIFS($E$14:E1219, "Interest accrual", $A$14:A1219, A1219)=0),  A1219,
AND(SUMIFS(lease_table_payments, lease_table_dates, A1219)&gt;0, COUNTIFS($E$14:E1219, "Payment", $A$14:A1219, A1219)=0),  A1219,
AND(SUMIFS(rou_table_deprs, rou_table_dates, A1219)&gt;0, COUNTIFS($E$14:E1219, "Depreciation", $A$14:A1219, A1219)=0),  A1219,
TRUE,  IFERROR(INDEX(rou_table_dates,  MATCH(A1219, rou_table_dates)+1, ), "")
)</f>
        <v/>
      </c>
      <c r="B1220" s="1" t="str" cm="1">
        <f t="array" aca="1" ref="B1220" ca="1">_xlfn.IFS(
AND(E1220="Payment", A1220=$B$2), $AM$14,
E1220="Payment", $AM$15,
E1220="Interest accrual", $AM$18,
E1220="Depreciation", $AM$17,
TRUE, "")</f>
        <v/>
      </c>
      <c r="C1220" s="1" t="str" cm="1">
        <f t="array" aca="1" ref="C1220" ca="1">_xlfn.IFS(
E1220="Payment", $AM$19,
E1220="Interest accrual", $AM$15,
E1220="Depreciation", $AM$16,
TRUE, "")</f>
        <v/>
      </c>
      <c r="D1220" s="1" t="str" cm="1">
        <f t="array" aca="1" ref="D1220" ca="1">_xlfn.IFS(
E1220="Payment", _xlfn.XLOOKUP(A1220, lease_table_dates, lease_table_payments, 0, 0),
E1220="Interest accrual", _xlfn.XLOOKUP(A1220, lease_table_dates, lease_table_interest_accruals, 0, 0),
E1220="Depreciation", _xlfn.XLOOKUP(A1220, rou_table_dates, rou_table_deprs, 0, 0),
TRUE, ""
)</f>
        <v/>
      </c>
      <c r="E1220" s="7" t="str" cm="1">
        <f t="array" aca="1" ref="E1220" ca="1">_xlfn.IFS(
AND(SUMIFS(lease_table_interest_accruals, lease_table_dates, A1220)&gt;0, COUNTIFS($E$14:E1219, "Interest accrual", $A$14:A1219, A1220)=0), "Interest accrual",
AND(SUMIFS(lease_table_payments, lease_table_dates, A1220)&gt;0, COUNTIFS($E$14:E1219, "Payment", $A$14:A1219, A1220)=0), "Payment",
AND(SUMIFS(rou_table_deprs, rou_table_dates, A1220)&gt;0, COUNTIFS($E$14:E1219, "Depreciation", $A$14:A1219, A1220)=0), "Depreciation",
TRUE,  ""
)</f>
        <v/>
      </c>
      <c r="G1220" s="13" t="str" cm="1">
        <f t="array" aca="1" ref="G1220" ca="1">_xlfn.IFS(
AND($B$11="Hə", $B$3="İllik"), Z1220,
AND($B$11="Hə", $B$3="Aylıq"), AA1220,
$B$11="Yox", X1220)</f>
        <v/>
      </c>
      <c r="H1220" s="1" t="str" cm="1">
        <f t="array" aca="1" ref="H1220" ca="1">_xlfn.IFS( G1220="", "",
TRUE, ROUND( H1219+I1220-J1220, 2) )</f>
        <v/>
      </c>
      <c r="I1220" s="1" t="str" cm="1">
        <f t="array" aca="1" ref="I1220" ca="1">_xlfn.IFS(G1220="", "",
G1220=last_payment_date, (J1220-H1219),
 TRUE,  -  (H1219- H1219* (1+$B$6)^ (_xlfn.DAYS(G1220,G1219)/365) )
)</f>
        <v/>
      </c>
      <c r="J1220" s="1" t="str" cm="1">
        <f t="array" aca="1" ref="J1220" ca="1">_xlfn.IFS(G1220="", "",
TRUE, _xlfn.XLOOKUP(G1220,  payment_dates, payments,0,0)
)</f>
        <v/>
      </c>
      <c r="L1220" s="8" t="str" cm="1">
        <f t="array" aca="1" ref="L1220" ca="1">_xlfn.IFS(
AND($B$11="Hə", $B$3="İllik"), AC1220,
AND($B$11="Hə", $B$3="Aylıq"), AD1220,
$B$11="Yox", AB1220)</f>
        <v/>
      </c>
      <c r="M1220" s="1" t="str" cm="1">
        <f t="array" aca="1" ref="M1220" ca="1">_xlfn.IFS( L1220="", "",
(M1219-N1220)&lt;=0.5, 0,
TRUE,  M1219-N1220)</f>
        <v/>
      </c>
      <c r="N1220" s="7" t="str" cm="1">
        <f t="array" aca="1" ref="N1220" ca="1">_xlfn.IFS(
L1220="", "",
TRUE, MIN(M1219, ROUND($M$14/ (last_rou_date - $B$2) * (L1220-L1219), 2) )
)</f>
        <v/>
      </c>
      <c r="P1220" s="59" t="str">
        <f t="shared" ca="1" si="57"/>
        <v/>
      </c>
      <c r="Q1220" s="1" t="str" cm="1">
        <f t="array" aca="1" ref="Q1220" ca="1">_xlfn.IFS(P1220="","",
$B$11="Hə", _xlfn.XLOOKUP(DATE(P1220, 12, 31), rou_table_dates, rou_table_nbvs,0, 0),
TRUE,  MAX(0, ROUND($M$14 - $M$14/ (last_rou_date - $B$2) * (DATE(P1220,12,31) - $B$2), 2) )
)</f>
        <v/>
      </c>
      <c r="R1220" s="1" t="str" cm="1">
        <f t="array" aca="1" ref="R1220" ca="1">_xlfn.IFS(P1220="","",
$B$11="Hə", _xlfn.XLOOKUP(DATE(P1220, 12, 31), lease_table_dates, lease_table_balances,0, 0),
TRUE, IFERROR( XNPV($B$6, IF(payment_dates &gt;DATE(P1220, 12, 31), payments,  0),  IF(payment_dates &gt;DATE(P1220, 12, 31), payment_dates,  DATE(P1220, 12, 31))    ),0)
)</f>
        <v/>
      </c>
      <c r="S1220" s="1" t="str" cm="1">
        <f t="array" aca="1" ref="S1220" ca="1">_xlfn.IFS(P1220="","",
TRUE,  MIN( MIN(Q1219, $M$14), ROUND($M$14/ (last_rou_date - $B$2) * (DATE(P1220,12,31) - MAX($B$2, DATE(P1220-1, 12, 31))), 2) )
)</f>
        <v/>
      </c>
      <c r="T1220" s="7" t="str" cm="1">
        <f t="array" aca="1" ref="T1220" ca="1">_xlfn.IFS(P1220="", "",
ISTEXT(R1219), R1220- (H1220 - SUMIFS( lease_table_payments, lease_table_years, P1220) -$AG$14 ),
AND(ISNUMBER(R1219), R1220&lt;&gt;""),   R1220- (R1219 - SUMIFS( lease_table_payments, lease_table_years, P1220) )
)</f>
        <v/>
      </c>
      <c r="V1220" s="64">
        <f t="shared" si="56"/>
        <v>1207</v>
      </c>
      <c r="W1220" s="51" t="str" cm="1">
        <f t="array" ref="W1220">_xlfn.IFS(
OR(W1219=$B$4, W1219=""),"",
TRUE,W1219+1
)</f>
        <v/>
      </c>
      <c r="X1220" s="51" t="str" cm="1">
        <f t="array" ref="X1220">_xlfn.IFS(X1219="","",
W1220="", "",
AND($B$3="İllik"),DATE(YEAR(X1219)+1,MONTH(X1219),DAY(X1219) ),
AND($B$3="Aylıq", $AH$14="Not end"), EDATE(X1219,1),
AND($B$3="Aylıq", $AH$14="End"), EOMONTH(X1219,1)
)</f>
        <v/>
      </c>
      <c r="Y1220" s="51" t="str" cm="1">
        <f t="array" aca="1" ref="Y1220" ca="1">_xlfn.IFS(
AND($B$7="Dövrün əvvəlində", Y1219&lt;=last_rou_date), DATE(YEAR(Y1219)+1, 12, 31),
AND($B$7="Dövrün sonunda", Y1219&lt;=last_payment_date), DATE(YEAR(Y1219)+1, 12, 31),
TRUE, ""
)</f>
        <v/>
      </c>
      <c r="Z1220" s="75" t="str" cm="1">
        <f t="array" aca="1" ref="Z1220" ca="1">_xlfn.IFS(
AND($AN$14="Not year_end", Z1219&gt;last_payment_date), "",
AND($AN$14="Year_end", Z1219&gt;=last_payment_date), "",
AND($AN$14="Year_end"), DATE(YEAR(Z1219+1), 12, 31),
AND($AN$14="Not year_end", MONTH(Z1219)=12, DAY(Z1219)=31), DATE(YEAR(Z1218)+1, MONTH(Z1218), DAY(Z1218)),
AND($AN$14="Not year_end", OR(MONTH(Z1219)&lt;&gt;12, DAY(Z1219)&lt;&gt;31) ), DATE(YEAR(Z1219), 12, 31)
)</f>
        <v/>
      </c>
      <c r="AA1220" s="75" t="str" cm="1">
        <f t="array" aca="1" ref="AA1220" ca="1">_xlfn.IFS(AA1219="", "",
AND(AA1219=last_payment_date, OR(MONTH(AA1219)&lt;&gt;12, DAY(AA1219)&lt;&gt;31) ), DATE(YEAR(AA1219), 12, 31),
AND(MONTH(AA1219)=12, DAY(AA1219)=31, AA1219&gt;=last_payment_date), "",
AND(MONTH(AA1219)=12, DAY(AA1219)&lt;&gt;31),  EOMONTH(AA1219,0),
AND(MONTH(AA1219)=12, DAY(AA1219)=31, $AH$14="Not end"),  EDATE(AA1218,1),
AND($AH$14="Not end"), EDATE(AA1219, 1),
AND($AH$14="End"), EOMONTH(AA1219, 1)
)</f>
        <v/>
      </c>
      <c r="AB1220" s="75" t="str" cm="1">
        <f t="array" aca="1" ref="AB1220" ca="1">_xlfn.IFS(AB1219="","",
AND(AB1219=last_rou_date), "",
AND($B$3="İllik"),DATE(YEAR(AB1219)+1,MONTH(AB1219),DAY(AB1219) ),
AND($B$3="Aylıq", $AH$14="Not end"), EDATE(AB1219,1),
AND($B$3="Aylıq", $AH$14="End"), EOMONTH(AB1219,1)
)</f>
        <v/>
      </c>
      <c r="AC1220" s="75" t="str" cm="1">
        <f t="array" aca="1" ref="AC1220" ca="1">_xlfn.IFS(
AND($AN$14="Not year_end", AC1219&gt;last_rou_date), "",
AND($AN$14="Year_end", AC1219&gt;=last_rou_date), "",
AND($AN$14="Year_end"), DATE(YEAR(AC1219+1), 12, 31),
AND($AN$14="Not year_end", MONTH(AC1219)=12, DAY(AC1219)=31), DATE(YEAR(AC1218)+1, MONTH(AC1218), DAY(AC1218)),
AND($AN$14="Not year_end", OR(MONTH(AC1219)&lt;&gt;12, DAY(AC1219)&lt;&gt;31) ), DATE(YEAR(AC1219), 12, 31)
)</f>
        <v/>
      </c>
      <c r="AD1220" s="75" t="str" cm="1">
        <f t="array" aca="1" ref="AD1220" ca="1">_xlfn.IFS(AD1219="", "",
AND(AD1219=last_rou_date, OR(MONTH(AD1219)&lt;&gt;12, DAY(AD1219)&lt;&gt;31) ), DATE(YEAR(AD1219), 12, 31),
AND(MONTH(AD1219)=12, DAY(AD1219)=31, AD1219&gt;=last_rou_date), "",
AND(MONTH(AD1219)=12, DAY(AD1219)&lt;&gt;31),  EOMONTH(AD1219,0),
AND(MONTH(AD1219)=12, DAY(AD1219)=31, $AH$14="Not end"),  EDATE(AD1218,1),
AND($AH$14="Not end"), EDATE(AD1219, 1),
AND($AH$14="End"), EOMONTH(AD1219, 1)
)</f>
        <v/>
      </c>
      <c r="AE1220" s="51" t="str" cm="1">
        <f t="array" ref="AE1220">_xlfn.IFS(W1220="", "",
AND(W1220&gt;0, W1220&lt;=$B$4, $C$2="İllik artım, faiz olaraq", $D$2&gt;0, $B$3="İllik"), $B$5*((1+$D$2)^(W1220-1)),
AND(W1220&gt;0, W1220&lt;=$B$4, $C$2="İllik artım, faiz olaraq", $D$2&gt;0, $B$3="Aylıq"), $B$5*((1+$D$2)^ROUNDDOWN((W1220-1)/12,0)),
AND(W1220=1, $C$2="Aşağıdakı kimi dəyişir", ), $B$5,
AND(W1220&gt;1, W1220&lt;=$B$4, $C$2="Aşağıdakı kimi dəyişir"), IFERROR(VLOOKUP(W1220, $C$4:$D$7, 2, FALSE), AE1219),
AND(W1220&gt;0, W1220&lt;=$B$4), $B$5,
TRUE,0 )</f>
        <v/>
      </c>
      <c r="AF1220" s="51" t="str">
        <f t="shared" ca="1" si="55"/>
        <v/>
      </c>
    </row>
    <row r="1221" spans="1:32" x14ac:dyDescent="0.4">
      <c r="A1221" s="13" t="str" cm="1">
        <f t="array" aca="1" ref="A1221" ca="1">_xlfn.IFS(
AND(SUMIFS(lease_table_interest_accruals, lease_table_dates, A1220)&gt;0, COUNTIFS($E$14:E1220, "Interest accrual", $A$14:A1220, A1220)=0),  A1220,
AND(SUMIFS(lease_table_payments, lease_table_dates, A1220)&gt;0, COUNTIFS($E$14:E1220, "Payment", $A$14:A1220, A1220)=0),  A1220,
AND(SUMIFS(rou_table_deprs, rou_table_dates, A1220)&gt;0, COUNTIFS($E$14:E1220, "Depreciation", $A$14:A1220, A1220)=0),  A1220,
TRUE,  IFERROR(INDEX(rou_table_dates,  MATCH(A1220, rou_table_dates)+1, ), "")
)</f>
        <v/>
      </c>
      <c r="B1221" s="1" t="str" cm="1">
        <f t="array" aca="1" ref="B1221" ca="1">_xlfn.IFS(
AND(E1221="Payment", A1221=$B$2), $AM$14,
E1221="Payment", $AM$15,
E1221="Interest accrual", $AM$18,
E1221="Depreciation", $AM$17,
TRUE, "")</f>
        <v/>
      </c>
      <c r="C1221" s="1" t="str" cm="1">
        <f t="array" aca="1" ref="C1221" ca="1">_xlfn.IFS(
E1221="Payment", $AM$19,
E1221="Interest accrual", $AM$15,
E1221="Depreciation", $AM$16,
TRUE, "")</f>
        <v/>
      </c>
      <c r="D1221" s="1" t="str" cm="1">
        <f t="array" aca="1" ref="D1221" ca="1">_xlfn.IFS(
E1221="Payment", _xlfn.XLOOKUP(A1221, lease_table_dates, lease_table_payments, 0, 0),
E1221="Interest accrual", _xlfn.XLOOKUP(A1221, lease_table_dates, lease_table_interest_accruals, 0, 0),
E1221="Depreciation", _xlfn.XLOOKUP(A1221, rou_table_dates, rou_table_deprs, 0, 0),
TRUE, ""
)</f>
        <v/>
      </c>
      <c r="E1221" s="7" t="str" cm="1">
        <f t="array" aca="1" ref="E1221" ca="1">_xlfn.IFS(
AND(SUMIFS(lease_table_interest_accruals, lease_table_dates, A1221)&gt;0, COUNTIFS($E$14:E1220, "Interest accrual", $A$14:A1220, A1221)=0), "Interest accrual",
AND(SUMIFS(lease_table_payments, lease_table_dates, A1221)&gt;0, COUNTIFS($E$14:E1220, "Payment", $A$14:A1220, A1221)=0), "Payment",
AND(SUMIFS(rou_table_deprs, rou_table_dates, A1221)&gt;0, COUNTIFS($E$14:E1220, "Depreciation", $A$14:A1220, A1221)=0), "Depreciation",
TRUE,  ""
)</f>
        <v/>
      </c>
      <c r="G1221" s="13" t="str" cm="1">
        <f t="array" aca="1" ref="G1221" ca="1">_xlfn.IFS(
AND($B$11="Hə", $B$3="İllik"), Z1221,
AND($B$11="Hə", $B$3="Aylıq"), AA1221,
$B$11="Yox", X1221)</f>
        <v/>
      </c>
      <c r="H1221" s="1" t="str" cm="1">
        <f t="array" aca="1" ref="H1221" ca="1">_xlfn.IFS( G1221="", "",
TRUE, ROUND( H1220+I1221-J1221, 2) )</f>
        <v/>
      </c>
      <c r="I1221" s="1" t="str" cm="1">
        <f t="array" aca="1" ref="I1221" ca="1">_xlfn.IFS(G1221="", "",
G1221=last_payment_date, (J1221-H1220),
 TRUE,  -  (H1220- H1220* (1+$B$6)^ (_xlfn.DAYS(G1221,G1220)/365) )
)</f>
        <v/>
      </c>
      <c r="J1221" s="1" t="str" cm="1">
        <f t="array" aca="1" ref="J1221" ca="1">_xlfn.IFS(G1221="", "",
TRUE, _xlfn.XLOOKUP(G1221,  payment_dates, payments,0,0)
)</f>
        <v/>
      </c>
      <c r="L1221" s="8" t="str" cm="1">
        <f t="array" aca="1" ref="L1221" ca="1">_xlfn.IFS(
AND($B$11="Hə", $B$3="İllik"), AC1221,
AND($B$11="Hə", $B$3="Aylıq"), AD1221,
$B$11="Yox", AB1221)</f>
        <v/>
      </c>
      <c r="M1221" s="1" t="str" cm="1">
        <f t="array" aca="1" ref="M1221" ca="1">_xlfn.IFS( L1221="", "",
(M1220-N1221)&lt;=0.5, 0,
TRUE,  M1220-N1221)</f>
        <v/>
      </c>
      <c r="N1221" s="7" t="str" cm="1">
        <f t="array" aca="1" ref="N1221" ca="1">_xlfn.IFS(
L1221="", "",
TRUE, MIN(M1220, ROUND($M$14/ (last_rou_date - $B$2) * (L1221-L1220), 2) )
)</f>
        <v/>
      </c>
      <c r="P1221" s="59" t="str">
        <f t="shared" ca="1" si="57"/>
        <v/>
      </c>
      <c r="Q1221" s="1" t="str" cm="1">
        <f t="array" aca="1" ref="Q1221" ca="1">_xlfn.IFS(P1221="","",
$B$11="Hə", _xlfn.XLOOKUP(DATE(P1221, 12, 31), rou_table_dates, rou_table_nbvs,0, 0),
TRUE,  MAX(0, ROUND($M$14 - $M$14/ (last_rou_date - $B$2) * (DATE(P1221,12,31) - $B$2), 2) )
)</f>
        <v/>
      </c>
      <c r="R1221" s="1" t="str" cm="1">
        <f t="array" aca="1" ref="R1221" ca="1">_xlfn.IFS(P1221="","",
$B$11="Hə", _xlfn.XLOOKUP(DATE(P1221, 12, 31), lease_table_dates, lease_table_balances,0, 0),
TRUE, IFERROR( XNPV($B$6, IF(payment_dates &gt;DATE(P1221, 12, 31), payments,  0),  IF(payment_dates &gt;DATE(P1221, 12, 31), payment_dates,  DATE(P1221, 12, 31))    ),0)
)</f>
        <v/>
      </c>
      <c r="S1221" s="1" t="str" cm="1">
        <f t="array" aca="1" ref="S1221" ca="1">_xlfn.IFS(P1221="","",
TRUE,  MIN( MIN(Q1220, $M$14), ROUND($M$14/ (last_rou_date - $B$2) * (DATE(P1221,12,31) - MAX($B$2, DATE(P1221-1, 12, 31))), 2) )
)</f>
        <v/>
      </c>
      <c r="T1221" s="7" t="str" cm="1">
        <f t="array" aca="1" ref="T1221" ca="1">_xlfn.IFS(P1221="", "",
ISTEXT(R1220), R1221- (H1221 - SUMIFS( lease_table_payments, lease_table_years, P1221) -$AG$14 ),
AND(ISNUMBER(R1220), R1221&lt;&gt;""),   R1221- (R1220 - SUMIFS( lease_table_payments, lease_table_years, P1221) )
)</f>
        <v/>
      </c>
      <c r="V1221" s="64">
        <f t="shared" si="56"/>
        <v>1208</v>
      </c>
      <c r="W1221" s="51" t="str" cm="1">
        <f t="array" ref="W1221">_xlfn.IFS(
OR(W1220=$B$4, W1220=""),"",
TRUE,W1220+1
)</f>
        <v/>
      </c>
      <c r="X1221" s="51" t="str" cm="1">
        <f t="array" ref="X1221">_xlfn.IFS(X1220="","",
W1221="", "",
AND($B$3="İllik"),DATE(YEAR(X1220)+1,MONTH(X1220),DAY(X1220) ),
AND($B$3="Aylıq", $AH$14="Not end"), EDATE(X1220,1),
AND($B$3="Aylıq", $AH$14="End"), EOMONTH(X1220,1)
)</f>
        <v/>
      </c>
      <c r="Y1221" s="51" t="str" cm="1">
        <f t="array" aca="1" ref="Y1221" ca="1">_xlfn.IFS(
AND($B$7="Dövrün əvvəlində", Y1220&lt;=last_rou_date), DATE(YEAR(Y1220)+1, 12, 31),
AND($B$7="Dövrün sonunda", Y1220&lt;=last_payment_date), DATE(YEAR(Y1220)+1, 12, 31),
TRUE, ""
)</f>
        <v/>
      </c>
      <c r="Z1221" s="75" t="str" cm="1">
        <f t="array" aca="1" ref="Z1221" ca="1">_xlfn.IFS(
AND($AN$14="Not year_end", Z1220&gt;last_payment_date), "",
AND($AN$14="Year_end", Z1220&gt;=last_payment_date), "",
AND($AN$14="Year_end"), DATE(YEAR(Z1220+1), 12, 31),
AND($AN$14="Not year_end", MONTH(Z1220)=12, DAY(Z1220)=31), DATE(YEAR(Z1219)+1, MONTH(Z1219), DAY(Z1219)),
AND($AN$14="Not year_end", OR(MONTH(Z1220)&lt;&gt;12, DAY(Z1220)&lt;&gt;31) ), DATE(YEAR(Z1220), 12, 31)
)</f>
        <v/>
      </c>
      <c r="AA1221" s="75" t="str" cm="1">
        <f t="array" aca="1" ref="AA1221" ca="1">_xlfn.IFS(AA1220="", "",
AND(AA1220=last_payment_date, OR(MONTH(AA1220)&lt;&gt;12, DAY(AA1220)&lt;&gt;31) ), DATE(YEAR(AA1220), 12, 31),
AND(MONTH(AA1220)=12, DAY(AA1220)=31, AA1220&gt;=last_payment_date), "",
AND(MONTH(AA1220)=12, DAY(AA1220)&lt;&gt;31),  EOMONTH(AA1220,0),
AND(MONTH(AA1220)=12, DAY(AA1220)=31, $AH$14="Not end"),  EDATE(AA1219,1),
AND($AH$14="Not end"), EDATE(AA1220, 1),
AND($AH$14="End"), EOMONTH(AA1220, 1)
)</f>
        <v/>
      </c>
      <c r="AB1221" s="75" t="str" cm="1">
        <f t="array" aca="1" ref="AB1221" ca="1">_xlfn.IFS(AB1220="","",
AND(AB1220=last_rou_date), "",
AND($B$3="İllik"),DATE(YEAR(AB1220)+1,MONTH(AB1220),DAY(AB1220) ),
AND($B$3="Aylıq", $AH$14="Not end"), EDATE(AB1220,1),
AND($B$3="Aylıq", $AH$14="End"), EOMONTH(AB1220,1)
)</f>
        <v/>
      </c>
      <c r="AC1221" s="75" t="str" cm="1">
        <f t="array" aca="1" ref="AC1221" ca="1">_xlfn.IFS(
AND($AN$14="Not year_end", AC1220&gt;last_rou_date), "",
AND($AN$14="Year_end", AC1220&gt;=last_rou_date), "",
AND($AN$14="Year_end"), DATE(YEAR(AC1220+1), 12, 31),
AND($AN$14="Not year_end", MONTH(AC1220)=12, DAY(AC1220)=31), DATE(YEAR(AC1219)+1, MONTH(AC1219), DAY(AC1219)),
AND($AN$14="Not year_end", OR(MONTH(AC1220)&lt;&gt;12, DAY(AC1220)&lt;&gt;31) ), DATE(YEAR(AC1220), 12, 31)
)</f>
        <v/>
      </c>
      <c r="AD1221" s="75" t="str" cm="1">
        <f t="array" aca="1" ref="AD1221" ca="1">_xlfn.IFS(AD1220="", "",
AND(AD1220=last_rou_date, OR(MONTH(AD1220)&lt;&gt;12, DAY(AD1220)&lt;&gt;31) ), DATE(YEAR(AD1220), 12, 31),
AND(MONTH(AD1220)=12, DAY(AD1220)=31, AD1220&gt;=last_rou_date), "",
AND(MONTH(AD1220)=12, DAY(AD1220)&lt;&gt;31),  EOMONTH(AD1220,0),
AND(MONTH(AD1220)=12, DAY(AD1220)=31, $AH$14="Not end"),  EDATE(AD1219,1),
AND($AH$14="Not end"), EDATE(AD1220, 1),
AND($AH$14="End"), EOMONTH(AD1220, 1)
)</f>
        <v/>
      </c>
      <c r="AE1221" s="51" t="str" cm="1">
        <f t="array" ref="AE1221">_xlfn.IFS(W1221="", "",
AND(W1221&gt;0, W1221&lt;=$B$4, $C$2="İllik artım, faiz olaraq", $D$2&gt;0, $B$3="İllik"), $B$5*((1+$D$2)^(W1221-1)),
AND(W1221&gt;0, W1221&lt;=$B$4, $C$2="İllik artım, faiz olaraq", $D$2&gt;0, $B$3="Aylıq"), $B$5*((1+$D$2)^ROUNDDOWN((W1221-1)/12,0)),
AND(W1221=1, $C$2="Aşağıdakı kimi dəyişir", ), $B$5,
AND(W1221&gt;1, W1221&lt;=$B$4, $C$2="Aşağıdakı kimi dəyişir"), IFERROR(VLOOKUP(W1221, $C$4:$D$7, 2, FALSE), AE1220),
AND(W1221&gt;0, W1221&lt;=$B$4), $B$5,
TRUE,0 )</f>
        <v/>
      </c>
      <c r="AF1221" s="51" t="str">
        <f t="shared" ca="1" si="55"/>
        <v/>
      </c>
    </row>
    <row r="1222" spans="1:32" x14ac:dyDescent="0.4">
      <c r="A1222" s="13" t="str" cm="1">
        <f t="array" aca="1" ref="A1222" ca="1">_xlfn.IFS(
AND(SUMIFS(lease_table_interest_accruals, lease_table_dates, A1221)&gt;0, COUNTIFS($E$14:E1221, "Interest accrual", $A$14:A1221, A1221)=0),  A1221,
AND(SUMIFS(lease_table_payments, lease_table_dates, A1221)&gt;0, COUNTIFS($E$14:E1221, "Payment", $A$14:A1221, A1221)=0),  A1221,
AND(SUMIFS(rou_table_deprs, rou_table_dates, A1221)&gt;0, COUNTIFS($E$14:E1221, "Depreciation", $A$14:A1221, A1221)=0),  A1221,
TRUE,  IFERROR(INDEX(rou_table_dates,  MATCH(A1221, rou_table_dates)+1, ), "")
)</f>
        <v/>
      </c>
      <c r="B1222" s="1" t="str" cm="1">
        <f t="array" aca="1" ref="B1222" ca="1">_xlfn.IFS(
AND(E1222="Payment", A1222=$B$2), $AM$14,
E1222="Payment", $AM$15,
E1222="Interest accrual", $AM$18,
E1222="Depreciation", $AM$17,
TRUE, "")</f>
        <v/>
      </c>
      <c r="C1222" s="1" t="str" cm="1">
        <f t="array" aca="1" ref="C1222" ca="1">_xlfn.IFS(
E1222="Payment", $AM$19,
E1222="Interest accrual", $AM$15,
E1222="Depreciation", $AM$16,
TRUE, "")</f>
        <v/>
      </c>
      <c r="D1222" s="1" t="str" cm="1">
        <f t="array" aca="1" ref="D1222" ca="1">_xlfn.IFS(
E1222="Payment", _xlfn.XLOOKUP(A1222, lease_table_dates, lease_table_payments, 0, 0),
E1222="Interest accrual", _xlfn.XLOOKUP(A1222, lease_table_dates, lease_table_interest_accruals, 0, 0),
E1222="Depreciation", _xlfn.XLOOKUP(A1222, rou_table_dates, rou_table_deprs, 0, 0),
TRUE, ""
)</f>
        <v/>
      </c>
      <c r="E1222" s="7" t="str" cm="1">
        <f t="array" aca="1" ref="E1222" ca="1">_xlfn.IFS(
AND(SUMIFS(lease_table_interest_accruals, lease_table_dates, A1222)&gt;0, COUNTIFS($E$14:E1221, "Interest accrual", $A$14:A1221, A1222)=0), "Interest accrual",
AND(SUMIFS(lease_table_payments, lease_table_dates, A1222)&gt;0, COUNTIFS($E$14:E1221, "Payment", $A$14:A1221, A1222)=0), "Payment",
AND(SUMIFS(rou_table_deprs, rou_table_dates, A1222)&gt;0, COUNTIFS($E$14:E1221, "Depreciation", $A$14:A1221, A1222)=0), "Depreciation",
TRUE,  ""
)</f>
        <v/>
      </c>
      <c r="G1222" s="13" t="str" cm="1">
        <f t="array" aca="1" ref="G1222" ca="1">_xlfn.IFS(
AND($B$11="Hə", $B$3="İllik"), Z1222,
AND($B$11="Hə", $B$3="Aylıq"), AA1222,
$B$11="Yox", X1222)</f>
        <v/>
      </c>
      <c r="H1222" s="1" t="str" cm="1">
        <f t="array" aca="1" ref="H1222" ca="1">_xlfn.IFS( G1222="", "",
TRUE, ROUND( H1221+I1222-J1222, 2) )</f>
        <v/>
      </c>
      <c r="I1222" s="1" t="str" cm="1">
        <f t="array" aca="1" ref="I1222" ca="1">_xlfn.IFS(G1222="", "",
G1222=last_payment_date, (J1222-H1221),
 TRUE,  -  (H1221- H1221* (1+$B$6)^ (_xlfn.DAYS(G1222,G1221)/365) )
)</f>
        <v/>
      </c>
      <c r="J1222" s="1" t="str" cm="1">
        <f t="array" aca="1" ref="J1222" ca="1">_xlfn.IFS(G1222="", "",
TRUE, _xlfn.XLOOKUP(G1222,  payment_dates, payments,0,0)
)</f>
        <v/>
      </c>
      <c r="L1222" s="8" t="str" cm="1">
        <f t="array" aca="1" ref="L1222" ca="1">_xlfn.IFS(
AND($B$11="Hə", $B$3="İllik"), AC1222,
AND($B$11="Hə", $B$3="Aylıq"), AD1222,
$B$11="Yox", AB1222)</f>
        <v/>
      </c>
      <c r="M1222" s="1" t="str" cm="1">
        <f t="array" aca="1" ref="M1222" ca="1">_xlfn.IFS( L1222="", "",
(M1221-N1222)&lt;=0.5, 0,
TRUE,  M1221-N1222)</f>
        <v/>
      </c>
      <c r="N1222" s="7" t="str" cm="1">
        <f t="array" aca="1" ref="N1222" ca="1">_xlfn.IFS(
L1222="", "",
TRUE, MIN(M1221, ROUND($M$14/ (last_rou_date - $B$2) * (L1222-L1221), 2) )
)</f>
        <v/>
      </c>
      <c r="P1222" s="59" t="str">
        <f t="shared" ca="1" si="57"/>
        <v/>
      </c>
      <c r="Q1222" s="1" t="str" cm="1">
        <f t="array" aca="1" ref="Q1222" ca="1">_xlfn.IFS(P1222="","",
$B$11="Hə", _xlfn.XLOOKUP(DATE(P1222, 12, 31), rou_table_dates, rou_table_nbvs,0, 0),
TRUE,  MAX(0, ROUND($M$14 - $M$14/ (last_rou_date - $B$2) * (DATE(P1222,12,31) - $B$2), 2) )
)</f>
        <v/>
      </c>
      <c r="R1222" s="1" t="str" cm="1">
        <f t="array" aca="1" ref="R1222" ca="1">_xlfn.IFS(P1222="","",
$B$11="Hə", _xlfn.XLOOKUP(DATE(P1222, 12, 31), lease_table_dates, lease_table_balances,0, 0),
TRUE, IFERROR( XNPV($B$6, IF(payment_dates &gt;DATE(P1222, 12, 31), payments,  0),  IF(payment_dates &gt;DATE(P1222, 12, 31), payment_dates,  DATE(P1222, 12, 31))    ),0)
)</f>
        <v/>
      </c>
      <c r="S1222" s="1" t="str" cm="1">
        <f t="array" aca="1" ref="S1222" ca="1">_xlfn.IFS(P1222="","",
TRUE,  MIN( MIN(Q1221, $M$14), ROUND($M$14/ (last_rou_date - $B$2) * (DATE(P1222,12,31) - MAX($B$2, DATE(P1222-1, 12, 31))), 2) )
)</f>
        <v/>
      </c>
      <c r="T1222" s="7" t="str" cm="1">
        <f t="array" aca="1" ref="T1222" ca="1">_xlfn.IFS(P1222="", "",
ISTEXT(R1221), R1222- (H1222 - SUMIFS( lease_table_payments, lease_table_years, P1222) -$AG$14 ),
AND(ISNUMBER(R1221), R1222&lt;&gt;""),   R1222- (R1221 - SUMIFS( lease_table_payments, lease_table_years, P1222) )
)</f>
        <v/>
      </c>
      <c r="V1222" s="64">
        <f t="shared" si="56"/>
        <v>1209</v>
      </c>
      <c r="W1222" s="51" t="str" cm="1">
        <f t="array" ref="W1222">_xlfn.IFS(
OR(W1221=$B$4, W1221=""),"",
TRUE,W1221+1
)</f>
        <v/>
      </c>
      <c r="X1222" s="51" t="str" cm="1">
        <f t="array" ref="X1222">_xlfn.IFS(X1221="","",
W1222="", "",
AND($B$3="İllik"),DATE(YEAR(X1221)+1,MONTH(X1221),DAY(X1221) ),
AND($B$3="Aylıq", $AH$14="Not end"), EDATE(X1221,1),
AND($B$3="Aylıq", $AH$14="End"), EOMONTH(X1221,1)
)</f>
        <v/>
      </c>
      <c r="Y1222" s="51" t="str" cm="1">
        <f t="array" aca="1" ref="Y1222" ca="1">_xlfn.IFS(
AND($B$7="Dövrün əvvəlində", Y1221&lt;=last_rou_date), DATE(YEAR(Y1221)+1, 12, 31),
AND($B$7="Dövrün sonunda", Y1221&lt;=last_payment_date), DATE(YEAR(Y1221)+1, 12, 31),
TRUE, ""
)</f>
        <v/>
      </c>
      <c r="Z1222" s="75" t="str" cm="1">
        <f t="array" aca="1" ref="Z1222" ca="1">_xlfn.IFS(
AND($AN$14="Not year_end", Z1221&gt;last_payment_date), "",
AND($AN$14="Year_end", Z1221&gt;=last_payment_date), "",
AND($AN$14="Year_end"), DATE(YEAR(Z1221+1), 12, 31),
AND($AN$14="Not year_end", MONTH(Z1221)=12, DAY(Z1221)=31), DATE(YEAR(Z1220)+1, MONTH(Z1220), DAY(Z1220)),
AND($AN$14="Not year_end", OR(MONTH(Z1221)&lt;&gt;12, DAY(Z1221)&lt;&gt;31) ), DATE(YEAR(Z1221), 12, 31)
)</f>
        <v/>
      </c>
      <c r="AA1222" s="75" t="str" cm="1">
        <f t="array" aca="1" ref="AA1222" ca="1">_xlfn.IFS(AA1221="", "",
AND(AA1221=last_payment_date, OR(MONTH(AA1221)&lt;&gt;12, DAY(AA1221)&lt;&gt;31) ), DATE(YEAR(AA1221), 12, 31),
AND(MONTH(AA1221)=12, DAY(AA1221)=31, AA1221&gt;=last_payment_date), "",
AND(MONTH(AA1221)=12, DAY(AA1221)&lt;&gt;31),  EOMONTH(AA1221,0),
AND(MONTH(AA1221)=12, DAY(AA1221)=31, $AH$14="Not end"),  EDATE(AA1220,1),
AND($AH$14="Not end"), EDATE(AA1221, 1),
AND($AH$14="End"), EOMONTH(AA1221, 1)
)</f>
        <v/>
      </c>
      <c r="AB1222" s="75" t="str" cm="1">
        <f t="array" aca="1" ref="AB1222" ca="1">_xlfn.IFS(AB1221="","",
AND(AB1221=last_rou_date), "",
AND($B$3="İllik"),DATE(YEAR(AB1221)+1,MONTH(AB1221),DAY(AB1221) ),
AND($B$3="Aylıq", $AH$14="Not end"), EDATE(AB1221,1),
AND($B$3="Aylıq", $AH$14="End"), EOMONTH(AB1221,1)
)</f>
        <v/>
      </c>
      <c r="AC1222" s="75" t="str" cm="1">
        <f t="array" aca="1" ref="AC1222" ca="1">_xlfn.IFS(
AND($AN$14="Not year_end", AC1221&gt;last_rou_date), "",
AND($AN$14="Year_end", AC1221&gt;=last_rou_date), "",
AND($AN$14="Year_end"), DATE(YEAR(AC1221+1), 12, 31),
AND($AN$14="Not year_end", MONTH(AC1221)=12, DAY(AC1221)=31), DATE(YEAR(AC1220)+1, MONTH(AC1220), DAY(AC1220)),
AND($AN$14="Not year_end", OR(MONTH(AC1221)&lt;&gt;12, DAY(AC1221)&lt;&gt;31) ), DATE(YEAR(AC1221), 12, 31)
)</f>
        <v/>
      </c>
      <c r="AD1222" s="75" t="str" cm="1">
        <f t="array" aca="1" ref="AD1222" ca="1">_xlfn.IFS(AD1221="", "",
AND(AD1221=last_rou_date, OR(MONTH(AD1221)&lt;&gt;12, DAY(AD1221)&lt;&gt;31) ), DATE(YEAR(AD1221), 12, 31),
AND(MONTH(AD1221)=12, DAY(AD1221)=31, AD1221&gt;=last_rou_date), "",
AND(MONTH(AD1221)=12, DAY(AD1221)&lt;&gt;31),  EOMONTH(AD1221,0),
AND(MONTH(AD1221)=12, DAY(AD1221)=31, $AH$14="Not end"),  EDATE(AD1220,1),
AND($AH$14="Not end"), EDATE(AD1221, 1),
AND($AH$14="End"), EOMONTH(AD1221, 1)
)</f>
        <v/>
      </c>
      <c r="AE1222" s="51" t="str" cm="1">
        <f t="array" ref="AE1222">_xlfn.IFS(W1222="", "",
AND(W1222&gt;0, W1222&lt;=$B$4, $C$2="İllik artım, faiz olaraq", $D$2&gt;0, $B$3="İllik"), $B$5*((1+$D$2)^(W1222-1)),
AND(W1222&gt;0, W1222&lt;=$B$4, $C$2="İllik artım, faiz olaraq", $D$2&gt;0, $B$3="Aylıq"), $B$5*((1+$D$2)^ROUNDDOWN((W1222-1)/12,0)),
AND(W1222=1, $C$2="Aşağıdakı kimi dəyişir", ), $B$5,
AND(W1222&gt;1, W1222&lt;=$B$4, $C$2="Aşağıdakı kimi dəyişir"), IFERROR(VLOOKUP(W1222, $C$4:$D$7, 2, FALSE), AE1221),
AND(W1222&gt;0, W1222&lt;=$B$4), $B$5,
TRUE,0 )</f>
        <v/>
      </c>
      <c r="AF1222" s="51" t="str">
        <f t="shared" ca="1" si="55"/>
        <v/>
      </c>
    </row>
    <row r="1223" spans="1:32" x14ac:dyDescent="0.4">
      <c r="A1223" s="13" t="str" cm="1">
        <f t="array" aca="1" ref="A1223" ca="1">_xlfn.IFS(
AND(SUMIFS(lease_table_interest_accruals, lease_table_dates, A1222)&gt;0, COUNTIFS($E$14:E1222, "Interest accrual", $A$14:A1222, A1222)=0),  A1222,
AND(SUMIFS(lease_table_payments, lease_table_dates, A1222)&gt;0, COUNTIFS($E$14:E1222, "Payment", $A$14:A1222, A1222)=0),  A1222,
AND(SUMIFS(rou_table_deprs, rou_table_dates, A1222)&gt;0, COUNTIFS($E$14:E1222, "Depreciation", $A$14:A1222, A1222)=0),  A1222,
TRUE,  IFERROR(INDEX(rou_table_dates,  MATCH(A1222, rou_table_dates)+1, ), "")
)</f>
        <v/>
      </c>
      <c r="B1223" s="1" t="str" cm="1">
        <f t="array" aca="1" ref="B1223" ca="1">_xlfn.IFS(
AND(E1223="Payment", A1223=$B$2), $AM$14,
E1223="Payment", $AM$15,
E1223="Interest accrual", $AM$18,
E1223="Depreciation", $AM$17,
TRUE, "")</f>
        <v/>
      </c>
      <c r="C1223" s="1" t="str" cm="1">
        <f t="array" aca="1" ref="C1223" ca="1">_xlfn.IFS(
E1223="Payment", $AM$19,
E1223="Interest accrual", $AM$15,
E1223="Depreciation", $AM$16,
TRUE, "")</f>
        <v/>
      </c>
      <c r="D1223" s="1" t="str" cm="1">
        <f t="array" aca="1" ref="D1223" ca="1">_xlfn.IFS(
E1223="Payment", _xlfn.XLOOKUP(A1223, lease_table_dates, lease_table_payments, 0, 0),
E1223="Interest accrual", _xlfn.XLOOKUP(A1223, lease_table_dates, lease_table_interest_accruals, 0, 0),
E1223="Depreciation", _xlfn.XLOOKUP(A1223, rou_table_dates, rou_table_deprs, 0, 0),
TRUE, ""
)</f>
        <v/>
      </c>
      <c r="E1223" s="7" t="str" cm="1">
        <f t="array" aca="1" ref="E1223" ca="1">_xlfn.IFS(
AND(SUMIFS(lease_table_interest_accruals, lease_table_dates, A1223)&gt;0, COUNTIFS($E$14:E1222, "Interest accrual", $A$14:A1222, A1223)=0), "Interest accrual",
AND(SUMIFS(lease_table_payments, lease_table_dates, A1223)&gt;0, COUNTIFS($E$14:E1222, "Payment", $A$14:A1222, A1223)=0), "Payment",
AND(SUMIFS(rou_table_deprs, rou_table_dates, A1223)&gt;0, COUNTIFS($E$14:E1222, "Depreciation", $A$14:A1222, A1223)=0), "Depreciation",
TRUE,  ""
)</f>
        <v/>
      </c>
      <c r="G1223" s="13" t="str" cm="1">
        <f t="array" aca="1" ref="G1223" ca="1">_xlfn.IFS(
AND($B$11="Hə", $B$3="İllik"), Z1223,
AND($B$11="Hə", $B$3="Aylıq"), AA1223,
$B$11="Yox", X1223)</f>
        <v/>
      </c>
      <c r="H1223" s="1" t="str" cm="1">
        <f t="array" aca="1" ref="H1223" ca="1">_xlfn.IFS( G1223="", "",
TRUE, ROUND( H1222+I1223-J1223, 2) )</f>
        <v/>
      </c>
      <c r="I1223" s="1" t="str" cm="1">
        <f t="array" aca="1" ref="I1223" ca="1">_xlfn.IFS(G1223="", "",
G1223=last_payment_date, (J1223-H1222),
 TRUE,  -  (H1222- H1222* (1+$B$6)^ (_xlfn.DAYS(G1223,G1222)/365) )
)</f>
        <v/>
      </c>
      <c r="J1223" s="1" t="str" cm="1">
        <f t="array" aca="1" ref="J1223" ca="1">_xlfn.IFS(G1223="", "",
TRUE, _xlfn.XLOOKUP(G1223,  payment_dates, payments,0,0)
)</f>
        <v/>
      </c>
      <c r="L1223" s="8" t="str" cm="1">
        <f t="array" aca="1" ref="L1223" ca="1">_xlfn.IFS(
AND($B$11="Hə", $B$3="İllik"), AC1223,
AND($B$11="Hə", $B$3="Aylıq"), AD1223,
$B$11="Yox", AB1223)</f>
        <v/>
      </c>
      <c r="M1223" s="1" t="str" cm="1">
        <f t="array" aca="1" ref="M1223" ca="1">_xlfn.IFS( L1223="", "",
(M1222-N1223)&lt;=0.5, 0,
TRUE,  M1222-N1223)</f>
        <v/>
      </c>
      <c r="N1223" s="7" t="str" cm="1">
        <f t="array" aca="1" ref="N1223" ca="1">_xlfn.IFS(
L1223="", "",
TRUE, MIN(M1222, ROUND($M$14/ (last_rou_date - $B$2) * (L1223-L1222), 2) )
)</f>
        <v/>
      </c>
      <c r="P1223" s="59" t="str">
        <f t="shared" ca="1" si="57"/>
        <v/>
      </c>
      <c r="Q1223" s="1" t="str" cm="1">
        <f t="array" aca="1" ref="Q1223" ca="1">_xlfn.IFS(P1223="","",
$B$11="Hə", _xlfn.XLOOKUP(DATE(P1223, 12, 31), rou_table_dates, rou_table_nbvs,0, 0),
TRUE,  MAX(0, ROUND($M$14 - $M$14/ (last_rou_date - $B$2) * (DATE(P1223,12,31) - $B$2), 2) )
)</f>
        <v/>
      </c>
      <c r="R1223" s="1" t="str" cm="1">
        <f t="array" aca="1" ref="R1223" ca="1">_xlfn.IFS(P1223="","",
$B$11="Hə", _xlfn.XLOOKUP(DATE(P1223, 12, 31), lease_table_dates, lease_table_balances,0, 0),
TRUE, IFERROR( XNPV($B$6, IF(payment_dates &gt;DATE(P1223, 12, 31), payments,  0),  IF(payment_dates &gt;DATE(P1223, 12, 31), payment_dates,  DATE(P1223, 12, 31))    ),0)
)</f>
        <v/>
      </c>
      <c r="S1223" s="1" t="str" cm="1">
        <f t="array" aca="1" ref="S1223" ca="1">_xlfn.IFS(P1223="","",
TRUE,  MIN( MIN(Q1222, $M$14), ROUND($M$14/ (last_rou_date - $B$2) * (DATE(P1223,12,31) - MAX($B$2, DATE(P1223-1, 12, 31))), 2) )
)</f>
        <v/>
      </c>
      <c r="T1223" s="7" t="str" cm="1">
        <f t="array" aca="1" ref="T1223" ca="1">_xlfn.IFS(P1223="", "",
ISTEXT(R1222), R1223- (H1223 - SUMIFS( lease_table_payments, lease_table_years, P1223) -$AG$14 ),
AND(ISNUMBER(R1222), R1223&lt;&gt;""),   R1223- (R1222 - SUMIFS( lease_table_payments, lease_table_years, P1223) )
)</f>
        <v/>
      </c>
      <c r="V1223" s="64">
        <f t="shared" si="56"/>
        <v>1210</v>
      </c>
      <c r="W1223" s="51" t="str" cm="1">
        <f t="array" ref="W1223">_xlfn.IFS(
OR(W1222=$B$4, W1222=""),"",
TRUE,W1222+1
)</f>
        <v/>
      </c>
      <c r="X1223" s="51" t="str" cm="1">
        <f t="array" ref="X1223">_xlfn.IFS(X1222="","",
W1223="", "",
AND($B$3="İllik"),DATE(YEAR(X1222)+1,MONTH(X1222),DAY(X1222) ),
AND($B$3="Aylıq", $AH$14="Not end"), EDATE(X1222,1),
AND($B$3="Aylıq", $AH$14="End"), EOMONTH(X1222,1)
)</f>
        <v/>
      </c>
      <c r="Y1223" s="51" t="str" cm="1">
        <f t="array" aca="1" ref="Y1223" ca="1">_xlfn.IFS(
AND($B$7="Dövrün əvvəlində", Y1222&lt;=last_rou_date), DATE(YEAR(Y1222)+1, 12, 31),
AND($B$7="Dövrün sonunda", Y1222&lt;=last_payment_date), DATE(YEAR(Y1222)+1, 12, 31),
TRUE, ""
)</f>
        <v/>
      </c>
      <c r="Z1223" s="75" t="str" cm="1">
        <f t="array" aca="1" ref="Z1223" ca="1">_xlfn.IFS(
AND($AN$14="Not year_end", Z1222&gt;last_payment_date), "",
AND($AN$14="Year_end", Z1222&gt;=last_payment_date), "",
AND($AN$14="Year_end"), DATE(YEAR(Z1222+1), 12, 31),
AND($AN$14="Not year_end", MONTH(Z1222)=12, DAY(Z1222)=31), DATE(YEAR(Z1221)+1, MONTH(Z1221), DAY(Z1221)),
AND($AN$14="Not year_end", OR(MONTH(Z1222)&lt;&gt;12, DAY(Z1222)&lt;&gt;31) ), DATE(YEAR(Z1222), 12, 31)
)</f>
        <v/>
      </c>
      <c r="AA1223" s="75" t="str" cm="1">
        <f t="array" aca="1" ref="AA1223" ca="1">_xlfn.IFS(AA1222="", "",
AND(AA1222=last_payment_date, OR(MONTH(AA1222)&lt;&gt;12, DAY(AA1222)&lt;&gt;31) ), DATE(YEAR(AA1222), 12, 31),
AND(MONTH(AA1222)=12, DAY(AA1222)=31, AA1222&gt;=last_payment_date), "",
AND(MONTH(AA1222)=12, DAY(AA1222)&lt;&gt;31),  EOMONTH(AA1222,0),
AND(MONTH(AA1222)=12, DAY(AA1222)=31, $AH$14="Not end"),  EDATE(AA1221,1),
AND($AH$14="Not end"), EDATE(AA1222, 1),
AND($AH$14="End"), EOMONTH(AA1222, 1)
)</f>
        <v/>
      </c>
      <c r="AB1223" s="75" t="str" cm="1">
        <f t="array" aca="1" ref="AB1223" ca="1">_xlfn.IFS(AB1222="","",
AND(AB1222=last_rou_date), "",
AND($B$3="İllik"),DATE(YEAR(AB1222)+1,MONTH(AB1222),DAY(AB1222) ),
AND($B$3="Aylıq", $AH$14="Not end"), EDATE(AB1222,1),
AND($B$3="Aylıq", $AH$14="End"), EOMONTH(AB1222,1)
)</f>
        <v/>
      </c>
      <c r="AC1223" s="75" t="str" cm="1">
        <f t="array" aca="1" ref="AC1223" ca="1">_xlfn.IFS(
AND($AN$14="Not year_end", AC1222&gt;last_rou_date), "",
AND($AN$14="Year_end", AC1222&gt;=last_rou_date), "",
AND($AN$14="Year_end"), DATE(YEAR(AC1222+1), 12, 31),
AND($AN$14="Not year_end", MONTH(AC1222)=12, DAY(AC1222)=31), DATE(YEAR(AC1221)+1, MONTH(AC1221), DAY(AC1221)),
AND($AN$14="Not year_end", OR(MONTH(AC1222)&lt;&gt;12, DAY(AC1222)&lt;&gt;31) ), DATE(YEAR(AC1222), 12, 31)
)</f>
        <v/>
      </c>
      <c r="AD1223" s="75" t="str" cm="1">
        <f t="array" aca="1" ref="AD1223" ca="1">_xlfn.IFS(AD1222="", "",
AND(AD1222=last_rou_date, OR(MONTH(AD1222)&lt;&gt;12, DAY(AD1222)&lt;&gt;31) ), DATE(YEAR(AD1222), 12, 31),
AND(MONTH(AD1222)=12, DAY(AD1222)=31, AD1222&gt;=last_rou_date), "",
AND(MONTH(AD1222)=12, DAY(AD1222)&lt;&gt;31),  EOMONTH(AD1222,0),
AND(MONTH(AD1222)=12, DAY(AD1222)=31, $AH$14="Not end"),  EDATE(AD1221,1),
AND($AH$14="Not end"), EDATE(AD1222, 1),
AND($AH$14="End"), EOMONTH(AD1222, 1)
)</f>
        <v/>
      </c>
      <c r="AE1223" s="51" t="str" cm="1">
        <f t="array" ref="AE1223">_xlfn.IFS(W1223="", "",
AND(W1223&gt;0, W1223&lt;=$B$4, $C$2="İllik artım, faiz olaraq", $D$2&gt;0, $B$3="İllik"), $B$5*((1+$D$2)^(W1223-1)),
AND(W1223&gt;0, W1223&lt;=$B$4, $C$2="İllik artım, faiz olaraq", $D$2&gt;0, $B$3="Aylıq"), $B$5*((1+$D$2)^ROUNDDOWN((W1223-1)/12,0)),
AND(W1223=1, $C$2="Aşağıdakı kimi dəyişir", ), $B$5,
AND(W1223&gt;1, W1223&lt;=$B$4, $C$2="Aşağıdakı kimi dəyişir"), IFERROR(VLOOKUP(W1223, $C$4:$D$7, 2, FALSE), AE1222),
AND(W1223&gt;0, W1223&lt;=$B$4), $B$5,
TRUE,0 )</f>
        <v/>
      </c>
      <c r="AF1223" s="51" t="str">
        <f t="shared" ca="1" si="55"/>
        <v/>
      </c>
    </row>
    <row r="1224" spans="1:32" x14ac:dyDescent="0.4">
      <c r="A1224" s="13" t="str" cm="1">
        <f t="array" aca="1" ref="A1224" ca="1">_xlfn.IFS(
AND(SUMIFS(lease_table_interest_accruals, lease_table_dates, A1223)&gt;0, COUNTIFS($E$14:E1223, "Interest accrual", $A$14:A1223, A1223)=0),  A1223,
AND(SUMIFS(lease_table_payments, lease_table_dates, A1223)&gt;0, COUNTIFS($E$14:E1223, "Payment", $A$14:A1223, A1223)=0),  A1223,
AND(SUMIFS(rou_table_deprs, rou_table_dates, A1223)&gt;0, COUNTIFS($E$14:E1223, "Depreciation", $A$14:A1223, A1223)=0),  A1223,
TRUE,  IFERROR(INDEX(rou_table_dates,  MATCH(A1223, rou_table_dates)+1, ), "")
)</f>
        <v/>
      </c>
      <c r="B1224" s="1" t="str" cm="1">
        <f t="array" aca="1" ref="B1224" ca="1">_xlfn.IFS(
AND(E1224="Payment", A1224=$B$2), $AM$14,
E1224="Payment", $AM$15,
E1224="Interest accrual", $AM$18,
E1224="Depreciation", $AM$17,
TRUE, "")</f>
        <v/>
      </c>
      <c r="C1224" s="1" t="str" cm="1">
        <f t="array" aca="1" ref="C1224" ca="1">_xlfn.IFS(
E1224="Payment", $AM$19,
E1224="Interest accrual", $AM$15,
E1224="Depreciation", $AM$16,
TRUE, "")</f>
        <v/>
      </c>
      <c r="D1224" s="1" t="str" cm="1">
        <f t="array" aca="1" ref="D1224" ca="1">_xlfn.IFS(
E1224="Payment", _xlfn.XLOOKUP(A1224, lease_table_dates, lease_table_payments, 0, 0),
E1224="Interest accrual", _xlfn.XLOOKUP(A1224, lease_table_dates, lease_table_interest_accruals, 0, 0),
E1224="Depreciation", _xlfn.XLOOKUP(A1224, rou_table_dates, rou_table_deprs, 0, 0),
TRUE, ""
)</f>
        <v/>
      </c>
      <c r="E1224" s="7" t="str" cm="1">
        <f t="array" aca="1" ref="E1224" ca="1">_xlfn.IFS(
AND(SUMIFS(lease_table_interest_accruals, lease_table_dates, A1224)&gt;0, COUNTIFS($E$14:E1223, "Interest accrual", $A$14:A1223, A1224)=0), "Interest accrual",
AND(SUMIFS(lease_table_payments, lease_table_dates, A1224)&gt;0, COUNTIFS($E$14:E1223, "Payment", $A$14:A1223, A1224)=0), "Payment",
AND(SUMIFS(rou_table_deprs, rou_table_dates, A1224)&gt;0, COUNTIFS($E$14:E1223, "Depreciation", $A$14:A1223, A1224)=0), "Depreciation",
TRUE,  ""
)</f>
        <v/>
      </c>
      <c r="G1224" s="13" t="str" cm="1">
        <f t="array" aca="1" ref="G1224" ca="1">_xlfn.IFS(
AND($B$11="Hə", $B$3="İllik"), Z1224,
AND($B$11="Hə", $B$3="Aylıq"), AA1224,
$B$11="Yox", X1224)</f>
        <v/>
      </c>
      <c r="H1224" s="1" t="str" cm="1">
        <f t="array" aca="1" ref="H1224" ca="1">_xlfn.IFS( G1224="", "",
TRUE, ROUND( H1223+I1224-J1224, 2) )</f>
        <v/>
      </c>
      <c r="I1224" s="1" t="str" cm="1">
        <f t="array" aca="1" ref="I1224" ca="1">_xlfn.IFS(G1224="", "",
G1224=last_payment_date, (J1224-H1223),
 TRUE,  -  (H1223- H1223* (1+$B$6)^ (_xlfn.DAYS(G1224,G1223)/365) )
)</f>
        <v/>
      </c>
      <c r="J1224" s="1" t="str" cm="1">
        <f t="array" aca="1" ref="J1224" ca="1">_xlfn.IFS(G1224="", "",
TRUE, _xlfn.XLOOKUP(G1224,  payment_dates, payments,0,0)
)</f>
        <v/>
      </c>
      <c r="L1224" s="8" t="str" cm="1">
        <f t="array" aca="1" ref="L1224" ca="1">_xlfn.IFS(
AND($B$11="Hə", $B$3="İllik"), AC1224,
AND($B$11="Hə", $B$3="Aylıq"), AD1224,
$B$11="Yox", AB1224)</f>
        <v/>
      </c>
      <c r="M1224" s="1" t="str" cm="1">
        <f t="array" aca="1" ref="M1224" ca="1">_xlfn.IFS( L1224="", "",
(M1223-N1224)&lt;=0.5, 0,
TRUE,  M1223-N1224)</f>
        <v/>
      </c>
      <c r="N1224" s="7" t="str" cm="1">
        <f t="array" aca="1" ref="N1224" ca="1">_xlfn.IFS(
L1224="", "",
TRUE, MIN(M1223, ROUND($M$14/ (last_rou_date - $B$2) * (L1224-L1223), 2) )
)</f>
        <v/>
      </c>
      <c r="P1224" s="59" t="str">
        <f t="shared" ca="1" si="57"/>
        <v/>
      </c>
      <c r="Q1224" s="1" t="str" cm="1">
        <f t="array" aca="1" ref="Q1224" ca="1">_xlfn.IFS(P1224="","",
$B$11="Hə", _xlfn.XLOOKUP(DATE(P1224, 12, 31), rou_table_dates, rou_table_nbvs,0, 0),
TRUE,  MAX(0, ROUND($M$14 - $M$14/ (last_rou_date - $B$2) * (DATE(P1224,12,31) - $B$2), 2) )
)</f>
        <v/>
      </c>
      <c r="R1224" s="1" t="str" cm="1">
        <f t="array" aca="1" ref="R1224" ca="1">_xlfn.IFS(P1224="","",
$B$11="Hə", _xlfn.XLOOKUP(DATE(P1224, 12, 31), lease_table_dates, lease_table_balances,0, 0),
TRUE, IFERROR( XNPV($B$6, IF(payment_dates &gt;DATE(P1224, 12, 31), payments,  0),  IF(payment_dates &gt;DATE(P1224, 12, 31), payment_dates,  DATE(P1224, 12, 31))    ),0)
)</f>
        <v/>
      </c>
      <c r="S1224" s="1" t="str" cm="1">
        <f t="array" aca="1" ref="S1224" ca="1">_xlfn.IFS(P1224="","",
TRUE,  MIN( MIN(Q1223, $M$14), ROUND($M$14/ (last_rou_date - $B$2) * (DATE(P1224,12,31) - MAX($B$2, DATE(P1224-1, 12, 31))), 2) )
)</f>
        <v/>
      </c>
      <c r="T1224" s="7" t="str" cm="1">
        <f t="array" aca="1" ref="T1224" ca="1">_xlfn.IFS(P1224="", "",
ISTEXT(R1223), R1224- (H1224 - SUMIFS( lease_table_payments, lease_table_years, P1224) -$AG$14 ),
AND(ISNUMBER(R1223), R1224&lt;&gt;""),   R1224- (R1223 - SUMIFS( lease_table_payments, lease_table_years, P1224) )
)</f>
        <v/>
      </c>
      <c r="V1224" s="64">
        <f t="shared" si="56"/>
        <v>1211</v>
      </c>
      <c r="W1224" s="51" t="str" cm="1">
        <f t="array" ref="W1224">_xlfn.IFS(
OR(W1223=$B$4, W1223=""),"",
TRUE,W1223+1
)</f>
        <v/>
      </c>
      <c r="X1224" s="51" t="str" cm="1">
        <f t="array" ref="X1224">_xlfn.IFS(X1223="","",
W1224="", "",
AND($B$3="İllik"),DATE(YEAR(X1223)+1,MONTH(X1223),DAY(X1223) ),
AND($B$3="Aylıq", $AH$14="Not end"), EDATE(X1223,1),
AND($B$3="Aylıq", $AH$14="End"), EOMONTH(X1223,1)
)</f>
        <v/>
      </c>
      <c r="Y1224" s="51" t="str" cm="1">
        <f t="array" aca="1" ref="Y1224" ca="1">_xlfn.IFS(
AND($B$7="Dövrün əvvəlində", Y1223&lt;=last_rou_date), DATE(YEAR(Y1223)+1, 12, 31),
AND($B$7="Dövrün sonunda", Y1223&lt;=last_payment_date), DATE(YEAR(Y1223)+1, 12, 31),
TRUE, ""
)</f>
        <v/>
      </c>
      <c r="Z1224" s="75" t="str" cm="1">
        <f t="array" aca="1" ref="Z1224" ca="1">_xlfn.IFS(
AND($AN$14="Not year_end", Z1223&gt;last_payment_date), "",
AND($AN$14="Year_end", Z1223&gt;=last_payment_date), "",
AND($AN$14="Year_end"), DATE(YEAR(Z1223+1), 12, 31),
AND($AN$14="Not year_end", MONTH(Z1223)=12, DAY(Z1223)=31), DATE(YEAR(Z1222)+1, MONTH(Z1222), DAY(Z1222)),
AND($AN$14="Not year_end", OR(MONTH(Z1223)&lt;&gt;12, DAY(Z1223)&lt;&gt;31) ), DATE(YEAR(Z1223), 12, 31)
)</f>
        <v/>
      </c>
      <c r="AA1224" s="75" t="str" cm="1">
        <f t="array" aca="1" ref="AA1224" ca="1">_xlfn.IFS(AA1223="", "",
AND(AA1223=last_payment_date, OR(MONTH(AA1223)&lt;&gt;12, DAY(AA1223)&lt;&gt;31) ), DATE(YEAR(AA1223), 12, 31),
AND(MONTH(AA1223)=12, DAY(AA1223)=31, AA1223&gt;=last_payment_date), "",
AND(MONTH(AA1223)=12, DAY(AA1223)&lt;&gt;31),  EOMONTH(AA1223,0),
AND(MONTH(AA1223)=12, DAY(AA1223)=31, $AH$14="Not end"),  EDATE(AA1222,1),
AND($AH$14="Not end"), EDATE(AA1223, 1),
AND($AH$14="End"), EOMONTH(AA1223, 1)
)</f>
        <v/>
      </c>
      <c r="AB1224" s="75" t="str" cm="1">
        <f t="array" aca="1" ref="AB1224" ca="1">_xlfn.IFS(AB1223="","",
AND(AB1223=last_rou_date), "",
AND($B$3="İllik"),DATE(YEAR(AB1223)+1,MONTH(AB1223),DAY(AB1223) ),
AND($B$3="Aylıq", $AH$14="Not end"), EDATE(AB1223,1),
AND($B$3="Aylıq", $AH$14="End"), EOMONTH(AB1223,1)
)</f>
        <v/>
      </c>
      <c r="AC1224" s="75" t="str" cm="1">
        <f t="array" aca="1" ref="AC1224" ca="1">_xlfn.IFS(
AND($AN$14="Not year_end", AC1223&gt;last_rou_date), "",
AND($AN$14="Year_end", AC1223&gt;=last_rou_date), "",
AND($AN$14="Year_end"), DATE(YEAR(AC1223+1), 12, 31),
AND($AN$14="Not year_end", MONTH(AC1223)=12, DAY(AC1223)=31), DATE(YEAR(AC1222)+1, MONTH(AC1222), DAY(AC1222)),
AND($AN$14="Not year_end", OR(MONTH(AC1223)&lt;&gt;12, DAY(AC1223)&lt;&gt;31) ), DATE(YEAR(AC1223), 12, 31)
)</f>
        <v/>
      </c>
      <c r="AD1224" s="75" t="str" cm="1">
        <f t="array" aca="1" ref="AD1224" ca="1">_xlfn.IFS(AD1223="", "",
AND(AD1223=last_rou_date, OR(MONTH(AD1223)&lt;&gt;12, DAY(AD1223)&lt;&gt;31) ), DATE(YEAR(AD1223), 12, 31),
AND(MONTH(AD1223)=12, DAY(AD1223)=31, AD1223&gt;=last_rou_date), "",
AND(MONTH(AD1223)=12, DAY(AD1223)&lt;&gt;31),  EOMONTH(AD1223,0),
AND(MONTH(AD1223)=12, DAY(AD1223)=31, $AH$14="Not end"),  EDATE(AD1222,1),
AND($AH$14="Not end"), EDATE(AD1223, 1),
AND($AH$14="End"), EOMONTH(AD1223, 1)
)</f>
        <v/>
      </c>
      <c r="AE1224" s="51" t="str" cm="1">
        <f t="array" ref="AE1224">_xlfn.IFS(W1224="", "",
AND(W1224&gt;0, W1224&lt;=$B$4, $C$2="İllik artım, faiz olaraq", $D$2&gt;0, $B$3="İllik"), $B$5*((1+$D$2)^(W1224-1)),
AND(W1224&gt;0, W1224&lt;=$B$4, $C$2="İllik artım, faiz olaraq", $D$2&gt;0, $B$3="Aylıq"), $B$5*((1+$D$2)^ROUNDDOWN((W1224-1)/12,0)),
AND(W1224=1, $C$2="Aşağıdakı kimi dəyişir", ), $B$5,
AND(W1224&gt;1, W1224&lt;=$B$4, $C$2="Aşağıdakı kimi dəyişir"), IFERROR(VLOOKUP(W1224, $C$4:$D$7, 2, FALSE), AE1223),
AND(W1224&gt;0, W1224&lt;=$B$4), $B$5,
TRUE,0 )</f>
        <v/>
      </c>
      <c r="AF1224" s="51" t="str">
        <f t="shared" ca="1" si="55"/>
        <v/>
      </c>
    </row>
    <row r="1225" spans="1:32" x14ac:dyDescent="0.4">
      <c r="A1225" s="13" t="str" cm="1">
        <f t="array" aca="1" ref="A1225" ca="1">_xlfn.IFS(
AND(SUMIFS(lease_table_interest_accruals, lease_table_dates, A1224)&gt;0, COUNTIFS($E$14:E1224, "Interest accrual", $A$14:A1224, A1224)=0),  A1224,
AND(SUMIFS(lease_table_payments, lease_table_dates, A1224)&gt;0, COUNTIFS($E$14:E1224, "Payment", $A$14:A1224, A1224)=0),  A1224,
AND(SUMIFS(rou_table_deprs, rou_table_dates, A1224)&gt;0, COUNTIFS($E$14:E1224, "Depreciation", $A$14:A1224, A1224)=0),  A1224,
TRUE,  IFERROR(INDEX(rou_table_dates,  MATCH(A1224, rou_table_dates)+1, ), "")
)</f>
        <v/>
      </c>
      <c r="B1225" s="1" t="str" cm="1">
        <f t="array" aca="1" ref="B1225" ca="1">_xlfn.IFS(
AND(E1225="Payment", A1225=$B$2), $AM$14,
E1225="Payment", $AM$15,
E1225="Interest accrual", $AM$18,
E1225="Depreciation", $AM$17,
TRUE, "")</f>
        <v/>
      </c>
      <c r="C1225" s="1" t="str" cm="1">
        <f t="array" aca="1" ref="C1225" ca="1">_xlfn.IFS(
E1225="Payment", $AM$19,
E1225="Interest accrual", $AM$15,
E1225="Depreciation", $AM$16,
TRUE, "")</f>
        <v/>
      </c>
      <c r="D1225" s="1" t="str" cm="1">
        <f t="array" aca="1" ref="D1225" ca="1">_xlfn.IFS(
E1225="Payment", _xlfn.XLOOKUP(A1225, lease_table_dates, lease_table_payments, 0, 0),
E1225="Interest accrual", _xlfn.XLOOKUP(A1225, lease_table_dates, lease_table_interest_accruals, 0, 0),
E1225="Depreciation", _xlfn.XLOOKUP(A1225, rou_table_dates, rou_table_deprs, 0, 0),
TRUE, ""
)</f>
        <v/>
      </c>
      <c r="E1225" s="7" t="str" cm="1">
        <f t="array" aca="1" ref="E1225" ca="1">_xlfn.IFS(
AND(SUMIFS(lease_table_interest_accruals, lease_table_dates, A1225)&gt;0, COUNTIFS($E$14:E1224, "Interest accrual", $A$14:A1224, A1225)=0), "Interest accrual",
AND(SUMIFS(lease_table_payments, lease_table_dates, A1225)&gt;0, COUNTIFS($E$14:E1224, "Payment", $A$14:A1224, A1225)=0), "Payment",
AND(SUMIFS(rou_table_deprs, rou_table_dates, A1225)&gt;0, COUNTIFS($E$14:E1224, "Depreciation", $A$14:A1224, A1225)=0), "Depreciation",
TRUE,  ""
)</f>
        <v/>
      </c>
      <c r="G1225" s="13" t="str" cm="1">
        <f t="array" aca="1" ref="G1225" ca="1">_xlfn.IFS(
AND($B$11="Hə", $B$3="İllik"), Z1225,
AND($B$11="Hə", $B$3="Aylıq"), AA1225,
$B$11="Yox", X1225)</f>
        <v/>
      </c>
      <c r="H1225" s="1" t="str" cm="1">
        <f t="array" aca="1" ref="H1225" ca="1">_xlfn.IFS( G1225="", "",
TRUE, ROUND( H1224+I1225-J1225, 2) )</f>
        <v/>
      </c>
      <c r="I1225" s="1" t="str" cm="1">
        <f t="array" aca="1" ref="I1225" ca="1">_xlfn.IFS(G1225="", "",
G1225=last_payment_date, (J1225-H1224),
 TRUE,  -  (H1224- H1224* (1+$B$6)^ (_xlfn.DAYS(G1225,G1224)/365) )
)</f>
        <v/>
      </c>
      <c r="J1225" s="1" t="str" cm="1">
        <f t="array" aca="1" ref="J1225" ca="1">_xlfn.IFS(G1225="", "",
TRUE, _xlfn.XLOOKUP(G1225,  payment_dates, payments,0,0)
)</f>
        <v/>
      </c>
      <c r="L1225" s="8" t="str" cm="1">
        <f t="array" aca="1" ref="L1225" ca="1">_xlfn.IFS(
AND($B$11="Hə", $B$3="İllik"), AC1225,
AND($B$11="Hə", $B$3="Aylıq"), AD1225,
$B$11="Yox", AB1225)</f>
        <v/>
      </c>
      <c r="M1225" s="1" t="str" cm="1">
        <f t="array" aca="1" ref="M1225" ca="1">_xlfn.IFS( L1225="", "",
(M1224-N1225)&lt;=0.5, 0,
TRUE,  M1224-N1225)</f>
        <v/>
      </c>
      <c r="N1225" s="7" t="str" cm="1">
        <f t="array" aca="1" ref="N1225" ca="1">_xlfn.IFS(
L1225="", "",
TRUE, MIN(M1224, ROUND($M$14/ (last_rou_date - $B$2) * (L1225-L1224), 2) )
)</f>
        <v/>
      </c>
      <c r="P1225" s="59" t="str">
        <f t="shared" ca="1" si="57"/>
        <v/>
      </c>
      <c r="Q1225" s="1" t="str" cm="1">
        <f t="array" aca="1" ref="Q1225" ca="1">_xlfn.IFS(P1225="","",
$B$11="Hə", _xlfn.XLOOKUP(DATE(P1225, 12, 31), rou_table_dates, rou_table_nbvs,0, 0),
TRUE,  MAX(0, ROUND($M$14 - $M$14/ (last_rou_date - $B$2) * (DATE(P1225,12,31) - $B$2), 2) )
)</f>
        <v/>
      </c>
      <c r="R1225" s="1" t="str" cm="1">
        <f t="array" aca="1" ref="R1225" ca="1">_xlfn.IFS(P1225="","",
$B$11="Hə", _xlfn.XLOOKUP(DATE(P1225, 12, 31), lease_table_dates, lease_table_balances,0, 0),
TRUE, IFERROR( XNPV($B$6, IF(payment_dates &gt;DATE(P1225, 12, 31), payments,  0),  IF(payment_dates &gt;DATE(P1225, 12, 31), payment_dates,  DATE(P1225, 12, 31))    ),0)
)</f>
        <v/>
      </c>
      <c r="S1225" s="1" t="str" cm="1">
        <f t="array" aca="1" ref="S1225" ca="1">_xlfn.IFS(P1225="","",
TRUE,  MIN( MIN(Q1224, $M$14), ROUND($M$14/ (last_rou_date - $B$2) * (DATE(P1225,12,31) - MAX($B$2, DATE(P1225-1, 12, 31))), 2) )
)</f>
        <v/>
      </c>
      <c r="T1225" s="7" t="str" cm="1">
        <f t="array" aca="1" ref="T1225" ca="1">_xlfn.IFS(P1225="", "",
ISTEXT(R1224), R1225- (H1225 - SUMIFS( lease_table_payments, lease_table_years, P1225) -$AG$14 ),
AND(ISNUMBER(R1224), R1225&lt;&gt;""),   R1225- (R1224 - SUMIFS( lease_table_payments, lease_table_years, P1225) )
)</f>
        <v/>
      </c>
      <c r="V1225" s="64">
        <f t="shared" si="56"/>
        <v>1212</v>
      </c>
      <c r="W1225" s="51" t="str" cm="1">
        <f t="array" ref="W1225">_xlfn.IFS(
OR(W1224=$B$4, W1224=""),"",
TRUE,W1224+1
)</f>
        <v/>
      </c>
      <c r="X1225" s="51" t="str" cm="1">
        <f t="array" ref="X1225">_xlfn.IFS(X1224="","",
W1225="", "",
AND($B$3="İllik"),DATE(YEAR(X1224)+1,MONTH(X1224),DAY(X1224) ),
AND($B$3="Aylıq", $AH$14="Not end"), EDATE(X1224,1),
AND($B$3="Aylıq", $AH$14="End"), EOMONTH(X1224,1)
)</f>
        <v/>
      </c>
      <c r="Y1225" s="51" t="str" cm="1">
        <f t="array" aca="1" ref="Y1225" ca="1">_xlfn.IFS(
AND($B$7="Dövrün əvvəlində", Y1224&lt;=last_rou_date), DATE(YEAR(Y1224)+1, 12, 31),
AND($B$7="Dövrün sonunda", Y1224&lt;=last_payment_date), DATE(YEAR(Y1224)+1, 12, 31),
TRUE, ""
)</f>
        <v/>
      </c>
      <c r="Z1225" s="75" t="str" cm="1">
        <f t="array" aca="1" ref="Z1225" ca="1">_xlfn.IFS(
AND($AN$14="Not year_end", Z1224&gt;last_payment_date), "",
AND($AN$14="Year_end", Z1224&gt;=last_payment_date), "",
AND($AN$14="Year_end"), DATE(YEAR(Z1224+1), 12, 31),
AND($AN$14="Not year_end", MONTH(Z1224)=12, DAY(Z1224)=31), DATE(YEAR(Z1223)+1, MONTH(Z1223), DAY(Z1223)),
AND($AN$14="Not year_end", OR(MONTH(Z1224)&lt;&gt;12, DAY(Z1224)&lt;&gt;31) ), DATE(YEAR(Z1224), 12, 31)
)</f>
        <v/>
      </c>
      <c r="AA1225" s="75" t="str" cm="1">
        <f t="array" aca="1" ref="AA1225" ca="1">_xlfn.IFS(AA1224="", "",
AND(AA1224=last_payment_date, OR(MONTH(AA1224)&lt;&gt;12, DAY(AA1224)&lt;&gt;31) ), DATE(YEAR(AA1224), 12, 31),
AND(MONTH(AA1224)=12, DAY(AA1224)=31, AA1224&gt;=last_payment_date), "",
AND(MONTH(AA1224)=12, DAY(AA1224)&lt;&gt;31),  EOMONTH(AA1224,0),
AND(MONTH(AA1224)=12, DAY(AA1224)=31, $AH$14="Not end"),  EDATE(AA1223,1),
AND($AH$14="Not end"), EDATE(AA1224, 1),
AND($AH$14="End"), EOMONTH(AA1224, 1)
)</f>
        <v/>
      </c>
      <c r="AB1225" s="75" t="str" cm="1">
        <f t="array" aca="1" ref="AB1225" ca="1">_xlfn.IFS(AB1224="","",
AND(AB1224=last_rou_date), "",
AND($B$3="İllik"),DATE(YEAR(AB1224)+1,MONTH(AB1224),DAY(AB1224) ),
AND($B$3="Aylıq", $AH$14="Not end"), EDATE(AB1224,1),
AND($B$3="Aylıq", $AH$14="End"), EOMONTH(AB1224,1)
)</f>
        <v/>
      </c>
      <c r="AC1225" s="75" t="str" cm="1">
        <f t="array" aca="1" ref="AC1225" ca="1">_xlfn.IFS(
AND($AN$14="Not year_end", AC1224&gt;last_rou_date), "",
AND($AN$14="Year_end", AC1224&gt;=last_rou_date), "",
AND($AN$14="Year_end"), DATE(YEAR(AC1224+1), 12, 31),
AND($AN$14="Not year_end", MONTH(AC1224)=12, DAY(AC1224)=31), DATE(YEAR(AC1223)+1, MONTH(AC1223), DAY(AC1223)),
AND($AN$14="Not year_end", OR(MONTH(AC1224)&lt;&gt;12, DAY(AC1224)&lt;&gt;31) ), DATE(YEAR(AC1224), 12, 31)
)</f>
        <v/>
      </c>
      <c r="AD1225" s="75" t="str" cm="1">
        <f t="array" aca="1" ref="AD1225" ca="1">_xlfn.IFS(AD1224="", "",
AND(AD1224=last_rou_date, OR(MONTH(AD1224)&lt;&gt;12, DAY(AD1224)&lt;&gt;31) ), DATE(YEAR(AD1224), 12, 31),
AND(MONTH(AD1224)=12, DAY(AD1224)=31, AD1224&gt;=last_rou_date), "",
AND(MONTH(AD1224)=12, DAY(AD1224)&lt;&gt;31),  EOMONTH(AD1224,0),
AND(MONTH(AD1224)=12, DAY(AD1224)=31, $AH$14="Not end"),  EDATE(AD1223,1),
AND($AH$14="Not end"), EDATE(AD1224, 1),
AND($AH$14="End"), EOMONTH(AD1224, 1)
)</f>
        <v/>
      </c>
      <c r="AE1225" s="51" t="str" cm="1">
        <f t="array" ref="AE1225">_xlfn.IFS(W1225="", "",
AND(W1225&gt;0, W1225&lt;=$B$4, $C$2="İllik artım, faiz olaraq", $D$2&gt;0, $B$3="İllik"), $B$5*((1+$D$2)^(W1225-1)),
AND(W1225&gt;0, W1225&lt;=$B$4, $C$2="İllik artım, faiz olaraq", $D$2&gt;0, $B$3="Aylıq"), $B$5*((1+$D$2)^ROUNDDOWN((W1225-1)/12,0)),
AND(W1225=1, $C$2="Aşağıdakı kimi dəyişir", ), $B$5,
AND(W1225&gt;1, W1225&lt;=$B$4, $C$2="Aşağıdakı kimi dəyişir"), IFERROR(VLOOKUP(W1225, $C$4:$D$7, 2, FALSE), AE1224),
AND(W1225&gt;0, W1225&lt;=$B$4), $B$5,
TRUE,0 )</f>
        <v/>
      </c>
      <c r="AF1225" s="51" t="str">
        <f t="shared" ca="1" si="55"/>
        <v/>
      </c>
    </row>
    <row r="1226" spans="1:32" x14ac:dyDescent="0.4">
      <c r="A1226" s="13" t="str" cm="1">
        <f t="array" aca="1" ref="A1226" ca="1">_xlfn.IFS(
AND(SUMIFS(lease_table_interest_accruals, lease_table_dates, A1225)&gt;0, COUNTIFS($E$14:E1225, "Interest accrual", $A$14:A1225, A1225)=0),  A1225,
AND(SUMIFS(lease_table_payments, lease_table_dates, A1225)&gt;0, COUNTIFS($E$14:E1225, "Payment", $A$14:A1225, A1225)=0),  A1225,
AND(SUMIFS(rou_table_deprs, rou_table_dates, A1225)&gt;0, COUNTIFS($E$14:E1225, "Depreciation", $A$14:A1225, A1225)=0),  A1225,
TRUE,  IFERROR(INDEX(rou_table_dates,  MATCH(A1225, rou_table_dates)+1, ), "")
)</f>
        <v/>
      </c>
      <c r="B1226" s="1" t="str" cm="1">
        <f t="array" aca="1" ref="B1226" ca="1">_xlfn.IFS(
AND(E1226="Payment", A1226=$B$2), $AM$14,
E1226="Payment", $AM$15,
E1226="Interest accrual", $AM$18,
E1226="Depreciation", $AM$17,
TRUE, "")</f>
        <v/>
      </c>
      <c r="C1226" s="1" t="str" cm="1">
        <f t="array" aca="1" ref="C1226" ca="1">_xlfn.IFS(
E1226="Payment", $AM$19,
E1226="Interest accrual", $AM$15,
E1226="Depreciation", $AM$16,
TRUE, "")</f>
        <v/>
      </c>
      <c r="D1226" s="1" t="str" cm="1">
        <f t="array" aca="1" ref="D1226" ca="1">_xlfn.IFS(
E1226="Payment", _xlfn.XLOOKUP(A1226, lease_table_dates, lease_table_payments, 0, 0),
E1226="Interest accrual", _xlfn.XLOOKUP(A1226, lease_table_dates, lease_table_interest_accruals, 0, 0),
E1226="Depreciation", _xlfn.XLOOKUP(A1226, rou_table_dates, rou_table_deprs, 0, 0),
TRUE, ""
)</f>
        <v/>
      </c>
      <c r="E1226" s="7" t="str" cm="1">
        <f t="array" aca="1" ref="E1226" ca="1">_xlfn.IFS(
AND(SUMIFS(lease_table_interest_accruals, lease_table_dates, A1226)&gt;0, COUNTIFS($E$14:E1225, "Interest accrual", $A$14:A1225, A1226)=0), "Interest accrual",
AND(SUMIFS(lease_table_payments, lease_table_dates, A1226)&gt;0, COUNTIFS($E$14:E1225, "Payment", $A$14:A1225, A1226)=0), "Payment",
AND(SUMIFS(rou_table_deprs, rou_table_dates, A1226)&gt;0, COUNTIFS($E$14:E1225, "Depreciation", $A$14:A1225, A1226)=0), "Depreciation",
TRUE,  ""
)</f>
        <v/>
      </c>
      <c r="G1226" s="13" t="str" cm="1">
        <f t="array" aca="1" ref="G1226" ca="1">_xlfn.IFS(
AND($B$11="Hə", $B$3="İllik"), Z1226,
AND($B$11="Hə", $B$3="Aylıq"), AA1226,
$B$11="Yox", X1226)</f>
        <v/>
      </c>
      <c r="H1226" s="1" t="str" cm="1">
        <f t="array" aca="1" ref="H1226" ca="1">_xlfn.IFS( G1226="", "",
TRUE, ROUND( H1225+I1226-J1226, 2) )</f>
        <v/>
      </c>
      <c r="I1226" s="1" t="str" cm="1">
        <f t="array" aca="1" ref="I1226" ca="1">_xlfn.IFS(G1226="", "",
G1226=last_payment_date, (J1226-H1225),
 TRUE,  -  (H1225- H1225* (1+$B$6)^ (_xlfn.DAYS(G1226,G1225)/365) )
)</f>
        <v/>
      </c>
      <c r="J1226" s="1" t="str" cm="1">
        <f t="array" aca="1" ref="J1226" ca="1">_xlfn.IFS(G1226="", "",
TRUE, _xlfn.XLOOKUP(G1226,  payment_dates, payments,0,0)
)</f>
        <v/>
      </c>
      <c r="L1226" s="8" t="str" cm="1">
        <f t="array" aca="1" ref="L1226" ca="1">_xlfn.IFS(
AND($B$11="Hə", $B$3="İllik"), AC1226,
AND($B$11="Hə", $B$3="Aylıq"), AD1226,
$B$11="Yox", AB1226)</f>
        <v/>
      </c>
      <c r="M1226" s="1" t="str" cm="1">
        <f t="array" aca="1" ref="M1226" ca="1">_xlfn.IFS( L1226="", "",
(M1225-N1226)&lt;=0.5, 0,
TRUE,  M1225-N1226)</f>
        <v/>
      </c>
      <c r="N1226" s="7" t="str" cm="1">
        <f t="array" aca="1" ref="N1226" ca="1">_xlfn.IFS(
L1226="", "",
TRUE, MIN(M1225, ROUND($M$14/ (last_rou_date - $B$2) * (L1226-L1225), 2) )
)</f>
        <v/>
      </c>
      <c r="P1226" s="59" t="str">
        <f t="shared" ca="1" si="57"/>
        <v/>
      </c>
      <c r="Q1226" s="1" t="str" cm="1">
        <f t="array" aca="1" ref="Q1226" ca="1">_xlfn.IFS(P1226="","",
$B$11="Hə", _xlfn.XLOOKUP(DATE(P1226, 12, 31), rou_table_dates, rou_table_nbvs,0, 0),
TRUE,  MAX(0, ROUND($M$14 - $M$14/ (last_rou_date - $B$2) * (DATE(P1226,12,31) - $B$2), 2) )
)</f>
        <v/>
      </c>
      <c r="R1226" s="1" t="str" cm="1">
        <f t="array" aca="1" ref="R1226" ca="1">_xlfn.IFS(P1226="","",
$B$11="Hə", _xlfn.XLOOKUP(DATE(P1226, 12, 31), lease_table_dates, lease_table_balances,0, 0),
TRUE, IFERROR( XNPV($B$6, IF(payment_dates &gt;DATE(P1226, 12, 31), payments,  0),  IF(payment_dates &gt;DATE(P1226, 12, 31), payment_dates,  DATE(P1226, 12, 31))    ),0)
)</f>
        <v/>
      </c>
      <c r="S1226" s="1" t="str" cm="1">
        <f t="array" aca="1" ref="S1226" ca="1">_xlfn.IFS(P1226="","",
TRUE,  MIN( MIN(Q1225, $M$14), ROUND($M$14/ (last_rou_date - $B$2) * (DATE(P1226,12,31) - MAX($B$2, DATE(P1226-1, 12, 31))), 2) )
)</f>
        <v/>
      </c>
      <c r="T1226" s="7" t="str" cm="1">
        <f t="array" aca="1" ref="T1226" ca="1">_xlfn.IFS(P1226="", "",
ISTEXT(R1225), R1226- (H1226 - SUMIFS( lease_table_payments, lease_table_years, P1226) -$AG$14 ),
AND(ISNUMBER(R1225), R1226&lt;&gt;""),   R1226- (R1225 - SUMIFS( lease_table_payments, lease_table_years, P1226) )
)</f>
        <v/>
      </c>
      <c r="V1226" s="64">
        <f t="shared" si="56"/>
        <v>1213</v>
      </c>
      <c r="W1226" s="51" t="str" cm="1">
        <f t="array" ref="W1226">_xlfn.IFS(
OR(W1225=$B$4, W1225=""),"",
TRUE,W1225+1
)</f>
        <v/>
      </c>
      <c r="X1226" s="51" t="str" cm="1">
        <f t="array" ref="X1226">_xlfn.IFS(X1225="","",
W1226="", "",
AND($B$3="İllik"),DATE(YEAR(X1225)+1,MONTH(X1225),DAY(X1225) ),
AND($B$3="Aylıq", $AH$14="Not end"), EDATE(X1225,1),
AND($B$3="Aylıq", $AH$14="End"), EOMONTH(X1225,1)
)</f>
        <v/>
      </c>
      <c r="Y1226" s="51" t="str" cm="1">
        <f t="array" aca="1" ref="Y1226" ca="1">_xlfn.IFS(
AND($B$7="Dövrün əvvəlində", Y1225&lt;=last_rou_date), DATE(YEAR(Y1225)+1, 12, 31),
AND($B$7="Dövrün sonunda", Y1225&lt;=last_payment_date), DATE(YEAR(Y1225)+1, 12, 31),
TRUE, ""
)</f>
        <v/>
      </c>
      <c r="Z1226" s="75" t="str" cm="1">
        <f t="array" aca="1" ref="Z1226" ca="1">_xlfn.IFS(
AND($AN$14="Not year_end", Z1225&gt;last_payment_date), "",
AND($AN$14="Year_end", Z1225&gt;=last_payment_date), "",
AND($AN$14="Year_end"), DATE(YEAR(Z1225+1), 12, 31),
AND($AN$14="Not year_end", MONTH(Z1225)=12, DAY(Z1225)=31), DATE(YEAR(Z1224)+1, MONTH(Z1224), DAY(Z1224)),
AND($AN$14="Not year_end", OR(MONTH(Z1225)&lt;&gt;12, DAY(Z1225)&lt;&gt;31) ), DATE(YEAR(Z1225), 12, 31)
)</f>
        <v/>
      </c>
      <c r="AA1226" s="75" t="str" cm="1">
        <f t="array" aca="1" ref="AA1226" ca="1">_xlfn.IFS(AA1225="", "",
AND(AA1225=last_payment_date, OR(MONTH(AA1225)&lt;&gt;12, DAY(AA1225)&lt;&gt;31) ), DATE(YEAR(AA1225), 12, 31),
AND(MONTH(AA1225)=12, DAY(AA1225)=31, AA1225&gt;=last_payment_date), "",
AND(MONTH(AA1225)=12, DAY(AA1225)&lt;&gt;31),  EOMONTH(AA1225,0),
AND(MONTH(AA1225)=12, DAY(AA1225)=31, $AH$14="Not end"),  EDATE(AA1224,1),
AND($AH$14="Not end"), EDATE(AA1225, 1),
AND($AH$14="End"), EOMONTH(AA1225, 1)
)</f>
        <v/>
      </c>
      <c r="AB1226" s="75" t="str" cm="1">
        <f t="array" aca="1" ref="AB1226" ca="1">_xlfn.IFS(AB1225="","",
AND(AB1225=last_rou_date), "",
AND($B$3="İllik"),DATE(YEAR(AB1225)+1,MONTH(AB1225),DAY(AB1225) ),
AND($B$3="Aylıq", $AH$14="Not end"), EDATE(AB1225,1),
AND($B$3="Aylıq", $AH$14="End"), EOMONTH(AB1225,1)
)</f>
        <v/>
      </c>
      <c r="AC1226" s="75" t="str" cm="1">
        <f t="array" aca="1" ref="AC1226" ca="1">_xlfn.IFS(
AND($AN$14="Not year_end", AC1225&gt;last_rou_date), "",
AND($AN$14="Year_end", AC1225&gt;=last_rou_date), "",
AND($AN$14="Year_end"), DATE(YEAR(AC1225+1), 12, 31),
AND($AN$14="Not year_end", MONTH(AC1225)=12, DAY(AC1225)=31), DATE(YEAR(AC1224)+1, MONTH(AC1224), DAY(AC1224)),
AND($AN$14="Not year_end", OR(MONTH(AC1225)&lt;&gt;12, DAY(AC1225)&lt;&gt;31) ), DATE(YEAR(AC1225), 12, 31)
)</f>
        <v/>
      </c>
      <c r="AD1226" s="75" t="str" cm="1">
        <f t="array" aca="1" ref="AD1226" ca="1">_xlfn.IFS(AD1225="", "",
AND(AD1225=last_rou_date, OR(MONTH(AD1225)&lt;&gt;12, DAY(AD1225)&lt;&gt;31) ), DATE(YEAR(AD1225), 12, 31),
AND(MONTH(AD1225)=12, DAY(AD1225)=31, AD1225&gt;=last_rou_date), "",
AND(MONTH(AD1225)=12, DAY(AD1225)&lt;&gt;31),  EOMONTH(AD1225,0),
AND(MONTH(AD1225)=12, DAY(AD1225)=31, $AH$14="Not end"),  EDATE(AD1224,1),
AND($AH$14="Not end"), EDATE(AD1225, 1),
AND($AH$14="End"), EOMONTH(AD1225, 1)
)</f>
        <v/>
      </c>
      <c r="AE1226" s="51" t="str" cm="1">
        <f t="array" ref="AE1226">_xlfn.IFS(W1226="", "",
AND(W1226&gt;0, W1226&lt;=$B$4, $C$2="İllik artım, faiz olaraq", $D$2&gt;0, $B$3="İllik"), $B$5*((1+$D$2)^(W1226-1)),
AND(W1226&gt;0, W1226&lt;=$B$4, $C$2="İllik artım, faiz olaraq", $D$2&gt;0, $B$3="Aylıq"), $B$5*((1+$D$2)^ROUNDDOWN((W1226-1)/12,0)),
AND(W1226=1, $C$2="Aşağıdakı kimi dəyişir", ), $B$5,
AND(W1226&gt;1, W1226&lt;=$B$4, $C$2="Aşağıdakı kimi dəyişir"), IFERROR(VLOOKUP(W1226, $C$4:$D$7, 2, FALSE), AE1225),
AND(W1226&gt;0, W1226&lt;=$B$4), $B$5,
TRUE,0 )</f>
        <v/>
      </c>
      <c r="AF1226" s="51" t="str">
        <f t="shared" ca="1" si="55"/>
        <v/>
      </c>
    </row>
    <row r="1227" spans="1:32" x14ac:dyDescent="0.4">
      <c r="A1227" s="13" t="str" cm="1">
        <f t="array" aca="1" ref="A1227" ca="1">_xlfn.IFS(
AND(SUMIFS(lease_table_interest_accruals, lease_table_dates, A1226)&gt;0, COUNTIFS($E$14:E1226, "Interest accrual", $A$14:A1226, A1226)=0),  A1226,
AND(SUMIFS(lease_table_payments, lease_table_dates, A1226)&gt;0, COUNTIFS($E$14:E1226, "Payment", $A$14:A1226, A1226)=0),  A1226,
AND(SUMIFS(rou_table_deprs, rou_table_dates, A1226)&gt;0, COUNTIFS($E$14:E1226, "Depreciation", $A$14:A1226, A1226)=0),  A1226,
TRUE,  IFERROR(INDEX(rou_table_dates,  MATCH(A1226, rou_table_dates)+1, ), "")
)</f>
        <v/>
      </c>
      <c r="B1227" s="1" t="str" cm="1">
        <f t="array" aca="1" ref="B1227" ca="1">_xlfn.IFS(
AND(E1227="Payment", A1227=$B$2), $AM$14,
E1227="Payment", $AM$15,
E1227="Interest accrual", $AM$18,
E1227="Depreciation", $AM$17,
TRUE, "")</f>
        <v/>
      </c>
      <c r="C1227" s="1" t="str" cm="1">
        <f t="array" aca="1" ref="C1227" ca="1">_xlfn.IFS(
E1227="Payment", $AM$19,
E1227="Interest accrual", $AM$15,
E1227="Depreciation", $AM$16,
TRUE, "")</f>
        <v/>
      </c>
      <c r="D1227" s="1" t="str" cm="1">
        <f t="array" aca="1" ref="D1227" ca="1">_xlfn.IFS(
E1227="Payment", _xlfn.XLOOKUP(A1227, lease_table_dates, lease_table_payments, 0, 0),
E1227="Interest accrual", _xlfn.XLOOKUP(A1227, lease_table_dates, lease_table_interest_accruals, 0, 0),
E1227="Depreciation", _xlfn.XLOOKUP(A1227, rou_table_dates, rou_table_deprs, 0, 0),
TRUE, ""
)</f>
        <v/>
      </c>
      <c r="E1227" s="7" t="str" cm="1">
        <f t="array" aca="1" ref="E1227" ca="1">_xlfn.IFS(
AND(SUMIFS(lease_table_interest_accruals, lease_table_dates, A1227)&gt;0, COUNTIFS($E$14:E1226, "Interest accrual", $A$14:A1226, A1227)=0), "Interest accrual",
AND(SUMIFS(lease_table_payments, lease_table_dates, A1227)&gt;0, COUNTIFS($E$14:E1226, "Payment", $A$14:A1226, A1227)=0), "Payment",
AND(SUMIFS(rou_table_deprs, rou_table_dates, A1227)&gt;0, COUNTIFS($E$14:E1226, "Depreciation", $A$14:A1226, A1227)=0), "Depreciation",
TRUE,  ""
)</f>
        <v/>
      </c>
      <c r="G1227" s="13" t="str" cm="1">
        <f t="array" aca="1" ref="G1227" ca="1">_xlfn.IFS(
AND($B$11="Hə", $B$3="İllik"), Z1227,
AND($B$11="Hə", $B$3="Aylıq"), AA1227,
$B$11="Yox", X1227)</f>
        <v/>
      </c>
      <c r="H1227" s="1" t="str" cm="1">
        <f t="array" aca="1" ref="H1227" ca="1">_xlfn.IFS( G1227="", "",
TRUE, ROUND( H1226+I1227-J1227, 2) )</f>
        <v/>
      </c>
      <c r="I1227" s="1" t="str" cm="1">
        <f t="array" aca="1" ref="I1227" ca="1">_xlfn.IFS(G1227="", "",
G1227=last_payment_date, (J1227-H1226),
 TRUE,  -  (H1226- H1226* (1+$B$6)^ (_xlfn.DAYS(G1227,G1226)/365) )
)</f>
        <v/>
      </c>
      <c r="J1227" s="1" t="str" cm="1">
        <f t="array" aca="1" ref="J1227" ca="1">_xlfn.IFS(G1227="", "",
TRUE, _xlfn.XLOOKUP(G1227,  payment_dates, payments,0,0)
)</f>
        <v/>
      </c>
      <c r="L1227" s="8" t="str" cm="1">
        <f t="array" aca="1" ref="L1227" ca="1">_xlfn.IFS(
AND($B$11="Hə", $B$3="İllik"), AC1227,
AND($B$11="Hə", $B$3="Aylıq"), AD1227,
$B$11="Yox", AB1227)</f>
        <v/>
      </c>
      <c r="M1227" s="1" t="str" cm="1">
        <f t="array" aca="1" ref="M1227" ca="1">_xlfn.IFS( L1227="", "",
(M1226-N1227)&lt;=0.5, 0,
TRUE,  M1226-N1227)</f>
        <v/>
      </c>
      <c r="N1227" s="7" t="str" cm="1">
        <f t="array" aca="1" ref="N1227" ca="1">_xlfn.IFS(
L1227="", "",
TRUE, MIN(M1226, ROUND($M$14/ (last_rou_date - $B$2) * (L1227-L1226), 2) )
)</f>
        <v/>
      </c>
      <c r="P1227" s="59" t="str">
        <f t="shared" ca="1" si="57"/>
        <v/>
      </c>
      <c r="Q1227" s="1" t="str" cm="1">
        <f t="array" aca="1" ref="Q1227" ca="1">_xlfn.IFS(P1227="","",
$B$11="Hə", _xlfn.XLOOKUP(DATE(P1227, 12, 31), rou_table_dates, rou_table_nbvs,0, 0),
TRUE,  MAX(0, ROUND($M$14 - $M$14/ (last_rou_date - $B$2) * (DATE(P1227,12,31) - $B$2), 2) )
)</f>
        <v/>
      </c>
      <c r="R1227" s="1" t="str" cm="1">
        <f t="array" aca="1" ref="R1227" ca="1">_xlfn.IFS(P1227="","",
$B$11="Hə", _xlfn.XLOOKUP(DATE(P1227, 12, 31), lease_table_dates, lease_table_balances,0, 0),
TRUE, IFERROR( XNPV($B$6, IF(payment_dates &gt;DATE(P1227, 12, 31), payments,  0),  IF(payment_dates &gt;DATE(P1227, 12, 31), payment_dates,  DATE(P1227, 12, 31))    ),0)
)</f>
        <v/>
      </c>
      <c r="S1227" s="1" t="str" cm="1">
        <f t="array" aca="1" ref="S1227" ca="1">_xlfn.IFS(P1227="","",
TRUE,  MIN( MIN(Q1226, $M$14), ROUND($M$14/ (last_rou_date - $B$2) * (DATE(P1227,12,31) - MAX($B$2, DATE(P1227-1, 12, 31))), 2) )
)</f>
        <v/>
      </c>
      <c r="T1227" s="7" t="str" cm="1">
        <f t="array" aca="1" ref="T1227" ca="1">_xlfn.IFS(P1227="", "",
ISTEXT(R1226), R1227- (H1227 - SUMIFS( lease_table_payments, lease_table_years, P1227) -$AG$14 ),
AND(ISNUMBER(R1226), R1227&lt;&gt;""),   R1227- (R1226 - SUMIFS( lease_table_payments, lease_table_years, P1227) )
)</f>
        <v/>
      </c>
      <c r="V1227" s="64">
        <f t="shared" si="56"/>
        <v>1214</v>
      </c>
      <c r="W1227" s="51" t="str" cm="1">
        <f t="array" ref="W1227">_xlfn.IFS(
OR(W1226=$B$4, W1226=""),"",
TRUE,W1226+1
)</f>
        <v/>
      </c>
      <c r="X1227" s="51" t="str" cm="1">
        <f t="array" ref="X1227">_xlfn.IFS(X1226="","",
W1227="", "",
AND($B$3="İllik"),DATE(YEAR(X1226)+1,MONTH(X1226),DAY(X1226) ),
AND($B$3="Aylıq", $AH$14="Not end"), EDATE(X1226,1),
AND($B$3="Aylıq", $AH$14="End"), EOMONTH(X1226,1)
)</f>
        <v/>
      </c>
      <c r="Y1227" s="51" t="str" cm="1">
        <f t="array" aca="1" ref="Y1227" ca="1">_xlfn.IFS(
AND($B$7="Dövrün əvvəlində", Y1226&lt;=last_rou_date), DATE(YEAR(Y1226)+1, 12, 31),
AND($B$7="Dövrün sonunda", Y1226&lt;=last_payment_date), DATE(YEAR(Y1226)+1, 12, 31),
TRUE, ""
)</f>
        <v/>
      </c>
      <c r="Z1227" s="75" t="str" cm="1">
        <f t="array" aca="1" ref="Z1227" ca="1">_xlfn.IFS(
AND($AN$14="Not year_end", Z1226&gt;last_payment_date), "",
AND($AN$14="Year_end", Z1226&gt;=last_payment_date), "",
AND($AN$14="Year_end"), DATE(YEAR(Z1226+1), 12, 31),
AND($AN$14="Not year_end", MONTH(Z1226)=12, DAY(Z1226)=31), DATE(YEAR(Z1225)+1, MONTH(Z1225), DAY(Z1225)),
AND($AN$14="Not year_end", OR(MONTH(Z1226)&lt;&gt;12, DAY(Z1226)&lt;&gt;31) ), DATE(YEAR(Z1226), 12, 31)
)</f>
        <v/>
      </c>
      <c r="AA1227" s="75" t="str" cm="1">
        <f t="array" aca="1" ref="AA1227" ca="1">_xlfn.IFS(AA1226="", "",
AND(AA1226=last_payment_date, OR(MONTH(AA1226)&lt;&gt;12, DAY(AA1226)&lt;&gt;31) ), DATE(YEAR(AA1226), 12, 31),
AND(MONTH(AA1226)=12, DAY(AA1226)=31, AA1226&gt;=last_payment_date), "",
AND(MONTH(AA1226)=12, DAY(AA1226)&lt;&gt;31),  EOMONTH(AA1226,0),
AND(MONTH(AA1226)=12, DAY(AA1226)=31, $AH$14="Not end"),  EDATE(AA1225,1),
AND($AH$14="Not end"), EDATE(AA1226, 1),
AND($AH$14="End"), EOMONTH(AA1226, 1)
)</f>
        <v/>
      </c>
      <c r="AB1227" s="75" t="str" cm="1">
        <f t="array" aca="1" ref="AB1227" ca="1">_xlfn.IFS(AB1226="","",
AND(AB1226=last_rou_date), "",
AND($B$3="İllik"),DATE(YEAR(AB1226)+1,MONTH(AB1226),DAY(AB1226) ),
AND($B$3="Aylıq", $AH$14="Not end"), EDATE(AB1226,1),
AND($B$3="Aylıq", $AH$14="End"), EOMONTH(AB1226,1)
)</f>
        <v/>
      </c>
      <c r="AC1227" s="75" t="str" cm="1">
        <f t="array" aca="1" ref="AC1227" ca="1">_xlfn.IFS(
AND($AN$14="Not year_end", AC1226&gt;last_rou_date), "",
AND($AN$14="Year_end", AC1226&gt;=last_rou_date), "",
AND($AN$14="Year_end"), DATE(YEAR(AC1226+1), 12, 31),
AND($AN$14="Not year_end", MONTH(AC1226)=12, DAY(AC1226)=31), DATE(YEAR(AC1225)+1, MONTH(AC1225), DAY(AC1225)),
AND($AN$14="Not year_end", OR(MONTH(AC1226)&lt;&gt;12, DAY(AC1226)&lt;&gt;31) ), DATE(YEAR(AC1226), 12, 31)
)</f>
        <v/>
      </c>
      <c r="AD1227" s="75" t="str" cm="1">
        <f t="array" aca="1" ref="AD1227" ca="1">_xlfn.IFS(AD1226="", "",
AND(AD1226=last_rou_date, OR(MONTH(AD1226)&lt;&gt;12, DAY(AD1226)&lt;&gt;31) ), DATE(YEAR(AD1226), 12, 31),
AND(MONTH(AD1226)=12, DAY(AD1226)=31, AD1226&gt;=last_rou_date), "",
AND(MONTH(AD1226)=12, DAY(AD1226)&lt;&gt;31),  EOMONTH(AD1226,0),
AND(MONTH(AD1226)=12, DAY(AD1226)=31, $AH$14="Not end"),  EDATE(AD1225,1),
AND($AH$14="Not end"), EDATE(AD1226, 1),
AND($AH$14="End"), EOMONTH(AD1226, 1)
)</f>
        <v/>
      </c>
      <c r="AE1227" s="51" t="str" cm="1">
        <f t="array" ref="AE1227">_xlfn.IFS(W1227="", "",
AND(W1227&gt;0, W1227&lt;=$B$4, $C$2="İllik artım, faiz olaraq", $D$2&gt;0, $B$3="İllik"), $B$5*((1+$D$2)^(W1227-1)),
AND(W1227&gt;0, W1227&lt;=$B$4, $C$2="İllik artım, faiz olaraq", $D$2&gt;0, $B$3="Aylıq"), $B$5*((1+$D$2)^ROUNDDOWN((W1227-1)/12,0)),
AND(W1227=1, $C$2="Aşağıdakı kimi dəyişir", ), $B$5,
AND(W1227&gt;1, W1227&lt;=$B$4, $C$2="Aşağıdakı kimi dəyişir"), IFERROR(VLOOKUP(W1227, $C$4:$D$7, 2, FALSE), AE1226),
AND(W1227&gt;0, W1227&lt;=$B$4), $B$5,
TRUE,0 )</f>
        <v/>
      </c>
      <c r="AF1227" s="51" t="str">
        <f t="shared" ca="1" si="55"/>
        <v/>
      </c>
    </row>
    <row r="1228" spans="1:32" x14ac:dyDescent="0.4">
      <c r="A1228" s="13" t="str" cm="1">
        <f t="array" aca="1" ref="A1228" ca="1">_xlfn.IFS(
AND(SUMIFS(lease_table_interest_accruals, lease_table_dates, A1227)&gt;0, COUNTIFS($E$14:E1227, "Interest accrual", $A$14:A1227, A1227)=0),  A1227,
AND(SUMIFS(lease_table_payments, lease_table_dates, A1227)&gt;0, COUNTIFS($E$14:E1227, "Payment", $A$14:A1227, A1227)=0),  A1227,
AND(SUMIFS(rou_table_deprs, rou_table_dates, A1227)&gt;0, COUNTIFS($E$14:E1227, "Depreciation", $A$14:A1227, A1227)=0),  A1227,
TRUE,  IFERROR(INDEX(rou_table_dates,  MATCH(A1227, rou_table_dates)+1, ), "")
)</f>
        <v/>
      </c>
      <c r="B1228" s="1" t="str" cm="1">
        <f t="array" aca="1" ref="B1228" ca="1">_xlfn.IFS(
AND(E1228="Payment", A1228=$B$2), $AM$14,
E1228="Payment", $AM$15,
E1228="Interest accrual", $AM$18,
E1228="Depreciation", $AM$17,
TRUE, "")</f>
        <v/>
      </c>
      <c r="C1228" s="1" t="str" cm="1">
        <f t="array" aca="1" ref="C1228" ca="1">_xlfn.IFS(
E1228="Payment", $AM$19,
E1228="Interest accrual", $AM$15,
E1228="Depreciation", $AM$16,
TRUE, "")</f>
        <v/>
      </c>
      <c r="D1228" s="1" t="str" cm="1">
        <f t="array" aca="1" ref="D1228" ca="1">_xlfn.IFS(
E1228="Payment", _xlfn.XLOOKUP(A1228, lease_table_dates, lease_table_payments, 0, 0),
E1228="Interest accrual", _xlfn.XLOOKUP(A1228, lease_table_dates, lease_table_interest_accruals, 0, 0),
E1228="Depreciation", _xlfn.XLOOKUP(A1228, rou_table_dates, rou_table_deprs, 0, 0),
TRUE, ""
)</f>
        <v/>
      </c>
      <c r="E1228" s="7" t="str" cm="1">
        <f t="array" aca="1" ref="E1228" ca="1">_xlfn.IFS(
AND(SUMIFS(lease_table_interest_accruals, lease_table_dates, A1228)&gt;0, COUNTIFS($E$14:E1227, "Interest accrual", $A$14:A1227, A1228)=0), "Interest accrual",
AND(SUMIFS(lease_table_payments, lease_table_dates, A1228)&gt;0, COUNTIFS($E$14:E1227, "Payment", $A$14:A1227, A1228)=0), "Payment",
AND(SUMIFS(rou_table_deprs, rou_table_dates, A1228)&gt;0, COUNTIFS($E$14:E1227, "Depreciation", $A$14:A1227, A1228)=0), "Depreciation",
TRUE,  ""
)</f>
        <v/>
      </c>
      <c r="G1228" s="13" t="str" cm="1">
        <f t="array" aca="1" ref="G1228" ca="1">_xlfn.IFS(
AND($B$11="Hə", $B$3="İllik"), Z1228,
AND($B$11="Hə", $B$3="Aylıq"), AA1228,
$B$11="Yox", X1228)</f>
        <v/>
      </c>
      <c r="H1228" s="1" t="str" cm="1">
        <f t="array" aca="1" ref="H1228" ca="1">_xlfn.IFS( G1228="", "",
TRUE, ROUND( H1227+I1228-J1228, 2) )</f>
        <v/>
      </c>
      <c r="I1228" s="1" t="str" cm="1">
        <f t="array" aca="1" ref="I1228" ca="1">_xlfn.IFS(G1228="", "",
G1228=last_payment_date, (J1228-H1227),
 TRUE,  -  (H1227- H1227* (1+$B$6)^ (_xlfn.DAYS(G1228,G1227)/365) )
)</f>
        <v/>
      </c>
      <c r="J1228" s="1" t="str" cm="1">
        <f t="array" aca="1" ref="J1228" ca="1">_xlfn.IFS(G1228="", "",
TRUE, _xlfn.XLOOKUP(G1228,  payment_dates, payments,0,0)
)</f>
        <v/>
      </c>
      <c r="L1228" s="8" t="str" cm="1">
        <f t="array" aca="1" ref="L1228" ca="1">_xlfn.IFS(
AND($B$11="Hə", $B$3="İllik"), AC1228,
AND($B$11="Hə", $B$3="Aylıq"), AD1228,
$B$11="Yox", AB1228)</f>
        <v/>
      </c>
      <c r="M1228" s="1" t="str" cm="1">
        <f t="array" aca="1" ref="M1228" ca="1">_xlfn.IFS( L1228="", "",
(M1227-N1228)&lt;=0.5, 0,
TRUE,  M1227-N1228)</f>
        <v/>
      </c>
      <c r="N1228" s="7" t="str" cm="1">
        <f t="array" aca="1" ref="N1228" ca="1">_xlfn.IFS(
L1228="", "",
TRUE, MIN(M1227, ROUND($M$14/ (last_rou_date - $B$2) * (L1228-L1227), 2) )
)</f>
        <v/>
      </c>
      <c r="P1228" s="59" t="str">
        <f t="shared" ca="1" si="57"/>
        <v/>
      </c>
      <c r="Q1228" s="1" t="str" cm="1">
        <f t="array" aca="1" ref="Q1228" ca="1">_xlfn.IFS(P1228="","",
$B$11="Hə", _xlfn.XLOOKUP(DATE(P1228, 12, 31), rou_table_dates, rou_table_nbvs,0, 0),
TRUE,  MAX(0, ROUND($M$14 - $M$14/ (last_rou_date - $B$2) * (DATE(P1228,12,31) - $B$2), 2) )
)</f>
        <v/>
      </c>
      <c r="R1228" s="1" t="str" cm="1">
        <f t="array" aca="1" ref="R1228" ca="1">_xlfn.IFS(P1228="","",
$B$11="Hə", _xlfn.XLOOKUP(DATE(P1228, 12, 31), lease_table_dates, lease_table_balances,0, 0),
TRUE, IFERROR( XNPV($B$6, IF(payment_dates &gt;DATE(P1228, 12, 31), payments,  0),  IF(payment_dates &gt;DATE(P1228, 12, 31), payment_dates,  DATE(P1228, 12, 31))    ),0)
)</f>
        <v/>
      </c>
      <c r="S1228" s="1" t="str" cm="1">
        <f t="array" aca="1" ref="S1228" ca="1">_xlfn.IFS(P1228="","",
TRUE,  MIN( MIN(Q1227, $M$14), ROUND($M$14/ (last_rou_date - $B$2) * (DATE(P1228,12,31) - MAX($B$2, DATE(P1228-1, 12, 31))), 2) )
)</f>
        <v/>
      </c>
      <c r="T1228" s="7" t="str" cm="1">
        <f t="array" aca="1" ref="T1228" ca="1">_xlfn.IFS(P1228="", "",
ISTEXT(R1227), R1228- (H1228 - SUMIFS( lease_table_payments, lease_table_years, P1228) -$AG$14 ),
AND(ISNUMBER(R1227), R1228&lt;&gt;""),   R1228- (R1227 - SUMIFS( lease_table_payments, lease_table_years, P1228) )
)</f>
        <v/>
      </c>
      <c r="V1228" s="64">
        <f t="shared" si="56"/>
        <v>1215</v>
      </c>
      <c r="W1228" s="51" t="str" cm="1">
        <f t="array" ref="W1228">_xlfn.IFS(
OR(W1227=$B$4, W1227=""),"",
TRUE,W1227+1
)</f>
        <v/>
      </c>
      <c r="X1228" s="51" t="str" cm="1">
        <f t="array" ref="X1228">_xlfn.IFS(X1227="","",
W1228="", "",
AND($B$3="İllik"),DATE(YEAR(X1227)+1,MONTH(X1227),DAY(X1227) ),
AND($B$3="Aylıq", $AH$14="Not end"), EDATE(X1227,1),
AND($B$3="Aylıq", $AH$14="End"), EOMONTH(X1227,1)
)</f>
        <v/>
      </c>
      <c r="Y1228" s="51" t="str" cm="1">
        <f t="array" aca="1" ref="Y1228" ca="1">_xlfn.IFS(
AND($B$7="Dövrün əvvəlində", Y1227&lt;=last_rou_date), DATE(YEAR(Y1227)+1, 12, 31),
AND($B$7="Dövrün sonunda", Y1227&lt;=last_payment_date), DATE(YEAR(Y1227)+1, 12, 31),
TRUE, ""
)</f>
        <v/>
      </c>
      <c r="Z1228" s="75" t="str" cm="1">
        <f t="array" aca="1" ref="Z1228" ca="1">_xlfn.IFS(
AND($AN$14="Not year_end", Z1227&gt;last_payment_date), "",
AND($AN$14="Year_end", Z1227&gt;=last_payment_date), "",
AND($AN$14="Year_end"), DATE(YEAR(Z1227+1), 12, 31),
AND($AN$14="Not year_end", MONTH(Z1227)=12, DAY(Z1227)=31), DATE(YEAR(Z1226)+1, MONTH(Z1226), DAY(Z1226)),
AND($AN$14="Not year_end", OR(MONTH(Z1227)&lt;&gt;12, DAY(Z1227)&lt;&gt;31) ), DATE(YEAR(Z1227), 12, 31)
)</f>
        <v/>
      </c>
      <c r="AA1228" s="75" t="str" cm="1">
        <f t="array" aca="1" ref="AA1228" ca="1">_xlfn.IFS(AA1227="", "",
AND(AA1227=last_payment_date, OR(MONTH(AA1227)&lt;&gt;12, DAY(AA1227)&lt;&gt;31) ), DATE(YEAR(AA1227), 12, 31),
AND(MONTH(AA1227)=12, DAY(AA1227)=31, AA1227&gt;=last_payment_date), "",
AND(MONTH(AA1227)=12, DAY(AA1227)&lt;&gt;31),  EOMONTH(AA1227,0),
AND(MONTH(AA1227)=12, DAY(AA1227)=31, $AH$14="Not end"),  EDATE(AA1226,1),
AND($AH$14="Not end"), EDATE(AA1227, 1),
AND($AH$14="End"), EOMONTH(AA1227, 1)
)</f>
        <v/>
      </c>
      <c r="AB1228" s="75" t="str" cm="1">
        <f t="array" aca="1" ref="AB1228" ca="1">_xlfn.IFS(AB1227="","",
AND(AB1227=last_rou_date), "",
AND($B$3="İllik"),DATE(YEAR(AB1227)+1,MONTH(AB1227),DAY(AB1227) ),
AND($B$3="Aylıq", $AH$14="Not end"), EDATE(AB1227,1),
AND($B$3="Aylıq", $AH$14="End"), EOMONTH(AB1227,1)
)</f>
        <v/>
      </c>
      <c r="AC1228" s="75" t="str" cm="1">
        <f t="array" aca="1" ref="AC1228" ca="1">_xlfn.IFS(
AND($AN$14="Not year_end", AC1227&gt;last_rou_date), "",
AND($AN$14="Year_end", AC1227&gt;=last_rou_date), "",
AND($AN$14="Year_end"), DATE(YEAR(AC1227+1), 12, 31),
AND($AN$14="Not year_end", MONTH(AC1227)=12, DAY(AC1227)=31), DATE(YEAR(AC1226)+1, MONTH(AC1226), DAY(AC1226)),
AND($AN$14="Not year_end", OR(MONTH(AC1227)&lt;&gt;12, DAY(AC1227)&lt;&gt;31) ), DATE(YEAR(AC1227), 12, 31)
)</f>
        <v/>
      </c>
      <c r="AD1228" s="75" t="str" cm="1">
        <f t="array" aca="1" ref="AD1228" ca="1">_xlfn.IFS(AD1227="", "",
AND(AD1227=last_rou_date, OR(MONTH(AD1227)&lt;&gt;12, DAY(AD1227)&lt;&gt;31) ), DATE(YEAR(AD1227), 12, 31),
AND(MONTH(AD1227)=12, DAY(AD1227)=31, AD1227&gt;=last_rou_date), "",
AND(MONTH(AD1227)=12, DAY(AD1227)&lt;&gt;31),  EOMONTH(AD1227,0),
AND(MONTH(AD1227)=12, DAY(AD1227)=31, $AH$14="Not end"),  EDATE(AD1226,1),
AND($AH$14="Not end"), EDATE(AD1227, 1),
AND($AH$14="End"), EOMONTH(AD1227, 1)
)</f>
        <v/>
      </c>
      <c r="AE1228" s="51" t="str" cm="1">
        <f t="array" ref="AE1228">_xlfn.IFS(W1228="", "",
AND(W1228&gt;0, W1228&lt;=$B$4, $C$2="İllik artım, faiz olaraq", $D$2&gt;0, $B$3="İllik"), $B$5*((1+$D$2)^(W1228-1)),
AND(W1228&gt;0, W1228&lt;=$B$4, $C$2="İllik artım, faiz olaraq", $D$2&gt;0, $B$3="Aylıq"), $B$5*((1+$D$2)^ROUNDDOWN((W1228-1)/12,0)),
AND(W1228=1, $C$2="Aşağıdakı kimi dəyişir", ), $B$5,
AND(W1228&gt;1, W1228&lt;=$B$4, $C$2="Aşağıdakı kimi dəyişir"), IFERROR(VLOOKUP(W1228, $C$4:$D$7, 2, FALSE), AE1227),
AND(W1228&gt;0, W1228&lt;=$B$4), $B$5,
TRUE,0 )</f>
        <v/>
      </c>
      <c r="AF1228" s="51" t="str">
        <f t="shared" ca="1" si="55"/>
        <v/>
      </c>
    </row>
    <row r="1229" spans="1:32" x14ac:dyDescent="0.4">
      <c r="A1229" s="13" t="str" cm="1">
        <f t="array" aca="1" ref="A1229" ca="1">_xlfn.IFS(
AND(SUMIFS(lease_table_interest_accruals, lease_table_dates, A1228)&gt;0, COUNTIFS($E$14:E1228, "Interest accrual", $A$14:A1228, A1228)=0),  A1228,
AND(SUMIFS(lease_table_payments, lease_table_dates, A1228)&gt;0, COUNTIFS($E$14:E1228, "Payment", $A$14:A1228, A1228)=0),  A1228,
AND(SUMIFS(rou_table_deprs, rou_table_dates, A1228)&gt;0, COUNTIFS($E$14:E1228, "Depreciation", $A$14:A1228, A1228)=0),  A1228,
TRUE,  IFERROR(INDEX(rou_table_dates,  MATCH(A1228, rou_table_dates)+1, ), "")
)</f>
        <v/>
      </c>
      <c r="B1229" s="1" t="str" cm="1">
        <f t="array" aca="1" ref="B1229" ca="1">_xlfn.IFS(
AND(E1229="Payment", A1229=$B$2), $AM$14,
E1229="Payment", $AM$15,
E1229="Interest accrual", $AM$18,
E1229="Depreciation", $AM$17,
TRUE, "")</f>
        <v/>
      </c>
      <c r="C1229" s="1" t="str" cm="1">
        <f t="array" aca="1" ref="C1229" ca="1">_xlfn.IFS(
E1229="Payment", $AM$19,
E1229="Interest accrual", $AM$15,
E1229="Depreciation", $AM$16,
TRUE, "")</f>
        <v/>
      </c>
      <c r="D1229" s="1" t="str" cm="1">
        <f t="array" aca="1" ref="D1229" ca="1">_xlfn.IFS(
E1229="Payment", _xlfn.XLOOKUP(A1229, lease_table_dates, lease_table_payments, 0, 0),
E1229="Interest accrual", _xlfn.XLOOKUP(A1229, lease_table_dates, lease_table_interest_accruals, 0, 0),
E1229="Depreciation", _xlfn.XLOOKUP(A1229, rou_table_dates, rou_table_deprs, 0, 0),
TRUE, ""
)</f>
        <v/>
      </c>
      <c r="E1229" s="7" t="str" cm="1">
        <f t="array" aca="1" ref="E1229" ca="1">_xlfn.IFS(
AND(SUMIFS(lease_table_interest_accruals, lease_table_dates, A1229)&gt;0, COUNTIFS($E$14:E1228, "Interest accrual", $A$14:A1228, A1229)=0), "Interest accrual",
AND(SUMIFS(lease_table_payments, lease_table_dates, A1229)&gt;0, COUNTIFS($E$14:E1228, "Payment", $A$14:A1228, A1229)=0), "Payment",
AND(SUMIFS(rou_table_deprs, rou_table_dates, A1229)&gt;0, COUNTIFS($E$14:E1228, "Depreciation", $A$14:A1228, A1229)=0), "Depreciation",
TRUE,  ""
)</f>
        <v/>
      </c>
      <c r="G1229" s="13" t="str" cm="1">
        <f t="array" aca="1" ref="G1229" ca="1">_xlfn.IFS(
AND($B$11="Hə", $B$3="İllik"), Z1229,
AND($B$11="Hə", $B$3="Aylıq"), AA1229,
$B$11="Yox", X1229)</f>
        <v/>
      </c>
      <c r="H1229" s="1" t="str" cm="1">
        <f t="array" aca="1" ref="H1229" ca="1">_xlfn.IFS( G1229="", "",
TRUE, ROUND( H1228+I1229-J1229, 2) )</f>
        <v/>
      </c>
      <c r="I1229" s="1" t="str" cm="1">
        <f t="array" aca="1" ref="I1229" ca="1">_xlfn.IFS(G1229="", "",
G1229=last_payment_date, (J1229-H1228),
 TRUE,  -  (H1228- H1228* (1+$B$6)^ (_xlfn.DAYS(G1229,G1228)/365) )
)</f>
        <v/>
      </c>
      <c r="J1229" s="1" t="str" cm="1">
        <f t="array" aca="1" ref="J1229" ca="1">_xlfn.IFS(G1229="", "",
TRUE, _xlfn.XLOOKUP(G1229,  payment_dates, payments,0,0)
)</f>
        <v/>
      </c>
      <c r="L1229" s="8" t="str" cm="1">
        <f t="array" aca="1" ref="L1229" ca="1">_xlfn.IFS(
AND($B$11="Hə", $B$3="İllik"), AC1229,
AND($B$11="Hə", $B$3="Aylıq"), AD1229,
$B$11="Yox", AB1229)</f>
        <v/>
      </c>
      <c r="M1229" s="1" t="str" cm="1">
        <f t="array" aca="1" ref="M1229" ca="1">_xlfn.IFS( L1229="", "",
(M1228-N1229)&lt;=0.5, 0,
TRUE,  M1228-N1229)</f>
        <v/>
      </c>
      <c r="N1229" s="7" t="str" cm="1">
        <f t="array" aca="1" ref="N1229" ca="1">_xlfn.IFS(
L1229="", "",
TRUE, MIN(M1228, ROUND($M$14/ (last_rou_date - $B$2) * (L1229-L1228), 2) )
)</f>
        <v/>
      </c>
      <c r="P1229" s="59" t="str">
        <f t="shared" ca="1" si="57"/>
        <v/>
      </c>
      <c r="Q1229" s="1" t="str" cm="1">
        <f t="array" aca="1" ref="Q1229" ca="1">_xlfn.IFS(P1229="","",
$B$11="Hə", _xlfn.XLOOKUP(DATE(P1229, 12, 31), rou_table_dates, rou_table_nbvs,0, 0),
TRUE,  MAX(0, ROUND($M$14 - $M$14/ (last_rou_date - $B$2) * (DATE(P1229,12,31) - $B$2), 2) )
)</f>
        <v/>
      </c>
      <c r="R1229" s="1" t="str" cm="1">
        <f t="array" aca="1" ref="R1229" ca="1">_xlfn.IFS(P1229="","",
$B$11="Hə", _xlfn.XLOOKUP(DATE(P1229, 12, 31), lease_table_dates, lease_table_balances,0, 0),
TRUE, IFERROR( XNPV($B$6, IF(payment_dates &gt;DATE(P1229, 12, 31), payments,  0),  IF(payment_dates &gt;DATE(P1229, 12, 31), payment_dates,  DATE(P1229, 12, 31))    ),0)
)</f>
        <v/>
      </c>
      <c r="S1229" s="1" t="str" cm="1">
        <f t="array" aca="1" ref="S1229" ca="1">_xlfn.IFS(P1229="","",
TRUE,  MIN( MIN(Q1228, $M$14), ROUND($M$14/ (last_rou_date - $B$2) * (DATE(P1229,12,31) - MAX($B$2, DATE(P1229-1, 12, 31))), 2) )
)</f>
        <v/>
      </c>
      <c r="T1229" s="7" t="str" cm="1">
        <f t="array" aca="1" ref="T1229" ca="1">_xlfn.IFS(P1229="", "",
ISTEXT(R1228), R1229- (H1229 - SUMIFS( lease_table_payments, lease_table_years, P1229) -$AG$14 ),
AND(ISNUMBER(R1228), R1229&lt;&gt;""),   R1229- (R1228 - SUMIFS( lease_table_payments, lease_table_years, P1229) )
)</f>
        <v/>
      </c>
      <c r="V1229" s="64">
        <f t="shared" si="56"/>
        <v>1216</v>
      </c>
      <c r="W1229" s="51" t="str" cm="1">
        <f t="array" ref="W1229">_xlfn.IFS(
OR(W1228=$B$4, W1228=""),"",
TRUE,W1228+1
)</f>
        <v/>
      </c>
      <c r="X1229" s="51" t="str" cm="1">
        <f t="array" ref="X1229">_xlfn.IFS(X1228="","",
W1229="", "",
AND($B$3="İllik"),DATE(YEAR(X1228)+1,MONTH(X1228),DAY(X1228) ),
AND($B$3="Aylıq", $AH$14="Not end"), EDATE(X1228,1),
AND($B$3="Aylıq", $AH$14="End"), EOMONTH(X1228,1)
)</f>
        <v/>
      </c>
      <c r="Y1229" s="51" t="str" cm="1">
        <f t="array" aca="1" ref="Y1229" ca="1">_xlfn.IFS(
AND($B$7="Dövrün əvvəlində", Y1228&lt;=last_rou_date), DATE(YEAR(Y1228)+1, 12, 31),
AND($B$7="Dövrün sonunda", Y1228&lt;=last_payment_date), DATE(YEAR(Y1228)+1, 12, 31),
TRUE, ""
)</f>
        <v/>
      </c>
      <c r="Z1229" s="75" t="str" cm="1">
        <f t="array" aca="1" ref="Z1229" ca="1">_xlfn.IFS(
AND($AN$14="Not year_end", Z1228&gt;last_payment_date), "",
AND($AN$14="Year_end", Z1228&gt;=last_payment_date), "",
AND($AN$14="Year_end"), DATE(YEAR(Z1228+1), 12, 31),
AND($AN$14="Not year_end", MONTH(Z1228)=12, DAY(Z1228)=31), DATE(YEAR(Z1227)+1, MONTH(Z1227), DAY(Z1227)),
AND($AN$14="Not year_end", OR(MONTH(Z1228)&lt;&gt;12, DAY(Z1228)&lt;&gt;31) ), DATE(YEAR(Z1228), 12, 31)
)</f>
        <v/>
      </c>
      <c r="AA1229" s="75" t="str" cm="1">
        <f t="array" aca="1" ref="AA1229" ca="1">_xlfn.IFS(AA1228="", "",
AND(AA1228=last_payment_date, OR(MONTH(AA1228)&lt;&gt;12, DAY(AA1228)&lt;&gt;31) ), DATE(YEAR(AA1228), 12, 31),
AND(MONTH(AA1228)=12, DAY(AA1228)=31, AA1228&gt;=last_payment_date), "",
AND(MONTH(AA1228)=12, DAY(AA1228)&lt;&gt;31),  EOMONTH(AA1228,0),
AND(MONTH(AA1228)=12, DAY(AA1228)=31, $AH$14="Not end"),  EDATE(AA1227,1),
AND($AH$14="Not end"), EDATE(AA1228, 1),
AND($AH$14="End"), EOMONTH(AA1228, 1)
)</f>
        <v/>
      </c>
      <c r="AB1229" s="75" t="str" cm="1">
        <f t="array" aca="1" ref="AB1229" ca="1">_xlfn.IFS(AB1228="","",
AND(AB1228=last_rou_date), "",
AND($B$3="İllik"),DATE(YEAR(AB1228)+1,MONTH(AB1228),DAY(AB1228) ),
AND($B$3="Aylıq", $AH$14="Not end"), EDATE(AB1228,1),
AND($B$3="Aylıq", $AH$14="End"), EOMONTH(AB1228,1)
)</f>
        <v/>
      </c>
      <c r="AC1229" s="75" t="str" cm="1">
        <f t="array" aca="1" ref="AC1229" ca="1">_xlfn.IFS(
AND($AN$14="Not year_end", AC1228&gt;last_rou_date), "",
AND($AN$14="Year_end", AC1228&gt;=last_rou_date), "",
AND($AN$14="Year_end"), DATE(YEAR(AC1228+1), 12, 31),
AND($AN$14="Not year_end", MONTH(AC1228)=12, DAY(AC1228)=31), DATE(YEAR(AC1227)+1, MONTH(AC1227), DAY(AC1227)),
AND($AN$14="Not year_end", OR(MONTH(AC1228)&lt;&gt;12, DAY(AC1228)&lt;&gt;31) ), DATE(YEAR(AC1228), 12, 31)
)</f>
        <v/>
      </c>
      <c r="AD1229" s="75" t="str" cm="1">
        <f t="array" aca="1" ref="AD1229" ca="1">_xlfn.IFS(AD1228="", "",
AND(AD1228=last_rou_date, OR(MONTH(AD1228)&lt;&gt;12, DAY(AD1228)&lt;&gt;31) ), DATE(YEAR(AD1228), 12, 31),
AND(MONTH(AD1228)=12, DAY(AD1228)=31, AD1228&gt;=last_rou_date), "",
AND(MONTH(AD1228)=12, DAY(AD1228)&lt;&gt;31),  EOMONTH(AD1228,0),
AND(MONTH(AD1228)=12, DAY(AD1228)=31, $AH$14="Not end"),  EDATE(AD1227,1),
AND($AH$14="Not end"), EDATE(AD1228, 1),
AND($AH$14="End"), EOMONTH(AD1228, 1)
)</f>
        <v/>
      </c>
      <c r="AE1229" s="51" t="str" cm="1">
        <f t="array" ref="AE1229">_xlfn.IFS(W1229="", "",
AND(W1229&gt;0, W1229&lt;=$B$4, $C$2="İllik artım, faiz olaraq", $D$2&gt;0, $B$3="İllik"), $B$5*((1+$D$2)^(W1229-1)),
AND(W1229&gt;0, W1229&lt;=$B$4, $C$2="İllik artım, faiz olaraq", $D$2&gt;0, $B$3="Aylıq"), $B$5*((1+$D$2)^ROUNDDOWN((W1229-1)/12,0)),
AND(W1229=1, $C$2="Aşağıdakı kimi dəyişir", ), $B$5,
AND(W1229&gt;1, W1229&lt;=$B$4, $C$2="Aşağıdakı kimi dəyişir"), IFERROR(VLOOKUP(W1229, $C$4:$D$7, 2, FALSE), AE1228),
AND(W1229&gt;0, W1229&lt;=$B$4), $B$5,
TRUE,0 )</f>
        <v/>
      </c>
      <c r="AF1229" s="51" t="str">
        <f t="shared" ca="1" si="55"/>
        <v/>
      </c>
    </row>
    <row r="1230" spans="1:32" x14ac:dyDescent="0.4">
      <c r="A1230" s="13" t="str" cm="1">
        <f t="array" aca="1" ref="A1230" ca="1">_xlfn.IFS(
AND(SUMIFS(lease_table_interest_accruals, lease_table_dates, A1229)&gt;0, COUNTIFS($E$14:E1229, "Interest accrual", $A$14:A1229, A1229)=0),  A1229,
AND(SUMIFS(lease_table_payments, lease_table_dates, A1229)&gt;0, COUNTIFS($E$14:E1229, "Payment", $A$14:A1229, A1229)=0),  A1229,
AND(SUMIFS(rou_table_deprs, rou_table_dates, A1229)&gt;0, COUNTIFS($E$14:E1229, "Depreciation", $A$14:A1229, A1229)=0),  A1229,
TRUE,  IFERROR(INDEX(rou_table_dates,  MATCH(A1229, rou_table_dates)+1, ), "")
)</f>
        <v/>
      </c>
      <c r="B1230" s="1" t="str" cm="1">
        <f t="array" aca="1" ref="B1230" ca="1">_xlfn.IFS(
AND(E1230="Payment", A1230=$B$2), $AM$14,
E1230="Payment", $AM$15,
E1230="Interest accrual", $AM$18,
E1230="Depreciation", $AM$17,
TRUE, "")</f>
        <v/>
      </c>
      <c r="C1230" s="1" t="str" cm="1">
        <f t="array" aca="1" ref="C1230" ca="1">_xlfn.IFS(
E1230="Payment", $AM$19,
E1230="Interest accrual", $AM$15,
E1230="Depreciation", $AM$16,
TRUE, "")</f>
        <v/>
      </c>
      <c r="D1230" s="1" t="str" cm="1">
        <f t="array" aca="1" ref="D1230" ca="1">_xlfn.IFS(
E1230="Payment", _xlfn.XLOOKUP(A1230, lease_table_dates, lease_table_payments, 0, 0),
E1230="Interest accrual", _xlfn.XLOOKUP(A1230, lease_table_dates, lease_table_interest_accruals, 0, 0),
E1230="Depreciation", _xlfn.XLOOKUP(A1230, rou_table_dates, rou_table_deprs, 0, 0),
TRUE, ""
)</f>
        <v/>
      </c>
      <c r="E1230" s="7" t="str" cm="1">
        <f t="array" aca="1" ref="E1230" ca="1">_xlfn.IFS(
AND(SUMIFS(lease_table_interest_accruals, lease_table_dates, A1230)&gt;0, COUNTIFS($E$14:E1229, "Interest accrual", $A$14:A1229, A1230)=0), "Interest accrual",
AND(SUMIFS(lease_table_payments, lease_table_dates, A1230)&gt;0, COUNTIFS($E$14:E1229, "Payment", $A$14:A1229, A1230)=0), "Payment",
AND(SUMIFS(rou_table_deprs, rou_table_dates, A1230)&gt;0, COUNTIFS($E$14:E1229, "Depreciation", $A$14:A1229, A1230)=0), "Depreciation",
TRUE,  ""
)</f>
        <v/>
      </c>
      <c r="G1230" s="13" t="str" cm="1">
        <f t="array" aca="1" ref="G1230" ca="1">_xlfn.IFS(
AND($B$11="Hə", $B$3="İllik"), Z1230,
AND($B$11="Hə", $B$3="Aylıq"), AA1230,
$B$11="Yox", X1230)</f>
        <v/>
      </c>
      <c r="H1230" s="1" t="str" cm="1">
        <f t="array" aca="1" ref="H1230" ca="1">_xlfn.IFS( G1230="", "",
TRUE, ROUND( H1229+I1230-J1230, 2) )</f>
        <v/>
      </c>
      <c r="I1230" s="1" t="str" cm="1">
        <f t="array" aca="1" ref="I1230" ca="1">_xlfn.IFS(G1230="", "",
G1230=last_payment_date, (J1230-H1229),
 TRUE,  -  (H1229- H1229* (1+$B$6)^ (_xlfn.DAYS(G1230,G1229)/365) )
)</f>
        <v/>
      </c>
      <c r="J1230" s="1" t="str" cm="1">
        <f t="array" aca="1" ref="J1230" ca="1">_xlfn.IFS(G1230="", "",
TRUE, _xlfn.XLOOKUP(G1230,  payment_dates, payments,0,0)
)</f>
        <v/>
      </c>
      <c r="L1230" s="8" t="str" cm="1">
        <f t="array" aca="1" ref="L1230" ca="1">_xlfn.IFS(
AND($B$11="Hə", $B$3="İllik"), AC1230,
AND($B$11="Hə", $B$3="Aylıq"), AD1230,
$B$11="Yox", AB1230)</f>
        <v/>
      </c>
      <c r="M1230" s="1" t="str" cm="1">
        <f t="array" aca="1" ref="M1230" ca="1">_xlfn.IFS( L1230="", "",
(M1229-N1230)&lt;=0.5, 0,
TRUE,  M1229-N1230)</f>
        <v/>
      </c>
      <c r="N1230" s="7" t="str" cm="1">
        <f t="array" aca="1" ref="N1230" ca="1">_xlfn.IFS(
L1230="", "",
TRUE, MIN(M1229, ROUND($M$14/ (last_rou_date - $B$2) * (L1230-L1229), 2) )
)</f>
        <v/>
      </c>
      <c r="P1230" s="59" t="str">
        <f t="shared" ca="1" si="57"/>
        <v/>
      </c>
      <c r="Q1230" s="1" t="str" cm="1">
        <f t="array" aca="1" ref="Q1230" ca="1">_xlfn.IFS(P1230="","",
$B$11="Hə", _xlfn.XLOOKUP(DATE(P1230, 12, 31), rou_table_dates, rou_table_nbvs,0, 0),
TRUE,  MAX(0, ROUND($M$14 - $M$14/ (last_rou_date - $B$2) * (DATE(P1230,12,31) - $B$2), 2) )
)</f>
        <v/>
      </c>
      <c r="R1230" s="1" t="str" cm="1">
        <f t="array" aca="1" ref="R1230" ca="1">_xlfn.IFS(P1230="","",
$B$11="Hə", _xlfn.XLOOKUP(DATE(P1230, 12, 31), lease_table_dates, lease_table_balances,0, 0),
TRUE, IFERROR( XNPV($B$6, IF(payment_dates &gt;DATE(P1230, 12, 31), payments,  0),  IF(payment_dates &gt;DATE(P1230, 12, 31), payment_dates,  DATE(P1230, 12, 31))    ),0)
)</f>
        <v/>
      </c>
      <c r="S1230" s="1" t="str" cm="1">
        <f t="array" aca="1" ref="S1230" ca="1">_xlfn.IFS(P1230="","",
TRUE,  MIN( MIN(Q1229, $M$14), ROUND($M$14/ (last_rou_date - $B$2) * (DATE(P1230,12,31) - MAX($B$2, DATE(P1230-1, 12, 31))), 2) )
)</f>
        <v/>
      </c>
      <c r="T1230" s="7" t="str" cm="1">
        <f t="array" aca="1" ref="T1230" ca="1">_xlfn.IFS(P1230="", "",
ISTEXT(R1229), R1230- (H1230 - SUMIFS( lease_table_payments, lease_table_years, P1230) -$AG$14 ),
AND(ISNUMBER(R1229), R1230&lt;&gt;""),   R1230- (R1229 - SUMIFS( lease_table_payments, lease_table_years, P1230) )
)</f>
        <v/>
      </c>
      <c r="V1230" s="64">
        <f t="shared" si="56"/>
        <v>1217</v>
      </c>
      <c r="W1230" s="51" t="str" cm="1">
        <f t="array" ref="W1230">_xlfn.IFS(
OR(W1229=$B$4, W1229=""),"",
TRUE,W1229+1
)</f>
        <v/>
      </c>
      <c r="X1230" s="51" t="str" cm="1">
        <f t="array" ref="X1230">_xlfn.IFS(X1229="","",
W1230="", "",
AND($B$3="İllik"),DATE(YEAR(X1229)+1,MONTH(X1229),DAY(X1229) ),
AND($B$3="Aylıq", $AH$14="Not end"), EDATE(X1229,1),
AND($B$3="Aylıq", $AH$14="End"), EOMONTH(X1229,1)
)</f>
        <v/>
      </c>
      <c r="Y1230" s="51" t="str" cm="1">
        <f t="array" aca="1" ref="Y1230" ca="1">_xlfn.IFS(
AND($B$7="Dövrün əvvəlində", Y1229&lt;=last_rou_date), DATE(YEAR(Y1229)+1, 12, 31),
AND($B$7="Dövrün sonunda", Y1229&lt;=last_payment_date), DATE(YEAR(Y1229)+1, 12, 31),
TRUE, ""
)</f>
        <v/>
      </c>
      <c r="Z1230" s="75" t="str" cm="1">
        <f t="array" aca="1" ref="Z1230" ca="1">_xlfn.IFS(
AND($AN$14="Not year_end", Z1229&gt;last_payment_date), "",
AND($AN$14="Year_end", Z1229&gt;=last_payment_date), "",
AND($AN$14="Year_end"), DATE(YEAR(Z1229+1), 12, 31),
AND($AN$14="Not year_end", MONTH(Z1229)=12, DAY(Z1229)=31), DATE(YEAR(Z1228)+1, MONTH(Z1228), DAY(Z1228)),
AND($AN$14="Not year_end", OR(MONTH(Z1229)&lt;&gt;12, DAY(Z1229)&lt;&gt;31) ), DATE(YEAR(Z1229), 12, 31)
)</f>
        <v/>
      </c>
      <c r="AA1230" s="75" t="str" cm="1">
        <f t="array" aca="1" ref="AA1230" ca="1">_xlfn.IFS(AA1229="", "",
AND(AA1229=last_payment_date, OR(MONTH(AA1229)&lt;&gt;12, DAY(AA1229)&lt;&gt;31) ), DATE(YEAR(AA1229), 12, 31),
AND(MONTH(AA1229)=12, DAY(AA1229)=31, AA1229&gt;=last_payment_date), "",
AND(MONTH(AA1229)=12, DAY(AA1229)&lt;&gt;31),  EOMONTH(AA1229,0),
AND(MONTH(AA1229)=12, DAY(AA1229)=31, $AH$14="Not end"),  EDATE(AA1228,1),
AND($AH$14="Not end"), EDATE(AA1229, 1),
AND($AH$14="End"), EOMONTH(AA1229, 1)
)</f>
        <v/>
      </c>
      <c r="AB1230" s="75" t="str" cm="1">
        <f t="array" aca="1" ref="AB1230" ca="1">_xlfn.IFS(AB1229="","",
AND(AB1229=last_rou_date), "",
AND($B$3="İllik"),DATE(YEAR(AB1229)+1,MONTH(AB1229),DAY(AB1229) ),
AND($B$3="Aylıq", $AH$14="Not end"), EDATE(AB1229,1),
AND($B$3="Aylıq", $AH$14="End"), EOMONTH(AB1229,1)
)</f>
        <v/>
      </c>
      <c r="AC1230" s="75" t="str" cm="1">
        <f t="array" aca="1" ref="AC1230" ca="1">_xlfn.IFS(
AND($AN$14="Not year_end", AC1229&gt;last_rou_date), "",
AND($AN$14="Year_end", AC1229&gt;=last_rou_date), "",
AND($AN$14="Year_end"), DATE(YEAR(AC1229+1), 12, 31),
AND($AN$14="Not year_end", MONTH(AC1229)=12, DAY(AC1229)=31), DATE(YEAR(AC1228)+1, MONTH(AC1228), DAY(AC1228)),
AND($AN$14="Not year_end", OR(MONTH(AC1229)&lt;&gt;12, DAY(AC1229)&lt;&gt;31) ), DATE(YEAR(AC1229), 12, 31)
)</f>
        <v/>
      </c>
      <c r="AD1230" s="75" t="str" cm="1">
        <f t="array" aca="1" ref="AD1230" ca="1">_xlfn.IFS(AD1229="", "",
AND(AD1229=last_rou_date, OR(MONTH(AD1229)&lt;&gt;12, DAY(AD1229)&lt;&gt;31) ), DATE(YEAR(AD1229), 12, 31),
AND(MONTH(AD1229)=12, DAY(AD1229)=31, AD1229&gt;=last_rou_date), "",
AND(MONTH(AD1229)=12, DAY(AD1229)&lt;&gt;31),  EOMONTH(AD1229,0),
AND(MONTH(AD1229)=12, DAY(AD1229)=31, $AH$14="Not end"),  EDATE(AD1228,1),
AND($AH$14="Not end"), EDATE(AD1229, 1),
AND($AH$14="End"), EOMONTH(AD1229, 1)
)</f>
        <v/>
      </c>
      <c r="AE1230" s="51" t="str" cm="1">
        <f t="array" ref="AE1230">_xlfn.IFS(W1230="", "",
AND(W1230&gt;0, W1230&lt;=$B$4, $C$2="İllik artım, faiz olaraq", $D$2&gt;0, $B$3="İllik"), $B$5*((1+$D$2)^(W1230-1)),
AND(W1230&gt;0, W1230&lt;=$B$4, $C$2="İllik artım, faiz olaraq", $D$2&gt;0, $B$3="Aylıq"), $B$5*((1+$D$2)^ROUNDDOWN((W1230-1)/12,0)),
AND(W1230=1, $C$2="Aşağıdakı kimi dəyişir", ), $B$5,
AND(W1230&gt;1, W1230&lt;=$B$4, $C$2="Aşağıdakı kimi dəyişir"), IFERROR(VLOOKUP(W1230, $C$4:$D$7, 2, FALSE), AE1229),
AND(W1230&gt;0, W1230&lt;=$B$4), $B$5,
TRUE,0 )</f>
        <v/>
      </c>
      <c r="AF1230" s="51" t="str">
        <f t="shared" ca="1" si="55"/>
        <v/>
      </c>
    </row>
    <row r="1231" spans="1:32" x14ac:dyDescent="0.4">
      <c r="A1231" s="13" t="str" cm="1">
        <f t="array" aca="1" ref="A1231" ca="1">_xlfn.IFS(
AND(SUMIFS(lease_table_interest_accruals, lease_table_dates, A1230)&gt;0, COUNTIFS($E$14:E1230, "Interest accrual", $A$14:A1230, A1230)=0),  A1230,
AND(SUMIFS(lease_table_payments, lease_table_dates, A1230)&gt;0, COUNTIFS($E$14:E1230, "Payment", $A$14:A1230, A1230)=0),  A1230,
AND(SUMIFS(rou_table_deprs, rou_table_dates, A1230)&gt;0, COUNTIFS($E$14:E1230, "Depreciation", $A$14:A1230, A1230)=0),  A1230,
TRUE,  IFERROR(INDEX(rou_table_dates,  MATCH(A1230, rou_table_dates)+1, ), "")
)</f>
        <v/>
      </c>
      <c r="B1231" s="1" t="str" cm="1">
        <f t="array" aca="1" ref="B1231" ca="1">_xlfn.IFS(
AND(E1231="Payment", A1231=$B$2), $AM$14,
E1231="Payment", $AM$15,
E1231="Interest accrual", $AM$18,
E1231="Depreciation", $AM$17,
TRUE, "")</f>
        <v/>
      </c>
      <c r="C1231" s="1" t="str" cm="1">
        <f t="array" aca="1" ref="C1231" ca="1">_xlfn.IFS(
E1231="Payment", $AM$19,
E1231="Interest accrual", $AM$15,
E1231="Depreciation", $AM$16,
TRUE, "")</f>
        <v/>
      </c>
      <c r="D1231" s="1" t="str" cm="1">
        <f t="array" aca="1" ref="D1231" ca="1">_xlfn.IFS(
E1231="Payment", _xlfn.XLOOKUP(A1231, lease_table_dates, lease_table_payments, 0, 0),
E1231="Interest accrual", _xlfn.XLOOKUP(A1231, lease_table_dates, lease_table_interest_accruals, 0, 0),
E1231="Depreciation", _xlfn.XLOOKUP(A1231, rou_table_dates, rou_table_deprs, 0, 0),
TRUE, ""
)</f>
        <v/>
      </c>
      <c r="E1231" s="7" t="str" cm="1">
        <f t="array" aca="1" ref="E1231" ca="1">_xlfn.IFS(
AND(SUMIFS(lease_table_interest_accruals, lease_table_dates, A1231)&gt;0, COUNTIFS($E$14:E1230, "Interest accrual", $A$14:A1230, A1231)=0), "Interest accrual",
AND(SUMIFS(lease_table_payments, lease_table_dates, A1231)&gt;0, COUNTIFS($E$14:E1230, "Payment", $A$14:A1230, A1231)=0), "Payment",
AND(SUMIFS(rou_table_deprs, rou_table_dates, A1231)&gt;0, COUNTIFS($E$14:E1230, "Depreciation", $A$14:A1230, A1231)=0), "Depreciation",
TRUE,  ""
)</f>
        <v/>
      </c>
      <c r="G1231" s="13" t="str" cm="1">
        <f t="array" aca="1" ref="G1231" ca="1">_xlfn.IFS(
AND($B$11="Hə", $B$3="İllik"), Z1231,
AND($B$11="Hə", $B$3="Aylıq"), AA1231,
$B$11="Yox", X1231)</f>
        <v/>
      </c>
      <c r="H1231" s="1" t="str" cm="1">
        <f t="array" aca="1" ref="H1231" ca="1">_xlfn.IFS( G1231="", "",
TRUE, ROUND( H1230+I1231-J1231, 2) )</f>
        <v/>
      </c>
      <c r="I1231" s="1" t="str" cm="1">
        <f t="array" aca="1" ref="I1231" ca="1">_xlfn.IFS(G1231="", "",
G1231=last_payment_date, (J1231-H1230),
 TRUE,  -  (H1230- H1230* (1+$B$6)^ (_xlfn.DAYS(G1231,G1230)/365) )
)</f>
        <v/>
      </c>
      <c r="J1231" s="1" t="str" cm="1">
        <f t="array" aca="1" ref="J1231" ca="1">_xlfn.IFS(G1231="", "",
TRUE, _xlfn.XLOOKUP(G1231,  payment_dates, payments,0,0)
)</f>
        <v/>
      </c>
      <c r="L1231" s="8" t="str" cm="1">
        <f t="array" aca="1" ref="L1231" ca="1">_xlfn.IFS(
AND($B$11="Hə", $B$3="İllik"), AC1231,
AND($B$11="Hə", $B$3="Aylıq"), AD1231,
$B$11="Yox", AB1231)</f>
        <v/>
      </c>
      <c r="M1231" s="1" t="str" cm="1">
        <f t="array" aca="1" ref="M1231" ca="1">_xlfn.IFS( L1231="", "",
(M1230-N1231)&lt;=0.5, 0,
TRUE,  M1230-N1231)</f>
        <v/>
      </c>
      <c r="N1231" s="7" t="str" cm="1">
        <f t="array" aca="1" ref="N1231" ca="1">_xlfn.IFS(
L1231="", "",
TRUE, MIN(M1230, ROUND($M$14/ (last_rou_date - $B$2) * (L1231-L1230), 2) )
)</f>
        <v/>
      </c>
      <c r="P1231" s="59" t="str">
        <f t="shared" ca="1" si="57"/>
        <v/>
      </c>
      <c r="Q1231" s="1" t="str" cm="1">
        <f t="array" aca="1" ref="Q1231" ca="1">_xlfn.IFS(P1231="","",
$B$11="Hə", _xlfn.XLOOKUP(DATE(P1231, 12, 31), rou_table_dates, rou_table_nbvs,0, 0),
TRUE,  MAX(0, ROUND($M$14 - $M$14/ (last_rou_date - $B$2) * (DATE(P1231,12,31) - $B$2), 2) )
)</f>
        <v/>
      </c>
      <c r="R1231" s="1" t="str" cm="1">
        <f t="array" aca="1" ref="R1231" ca="1">_xlfn.IFS(P1231="","",
$B$11="Hə", _xlfn.XLOOKUP(DATE(P1231, 12, 31), lease_table_dates, lease_table_balances,0, 0),
TRUE, IFERROR( XNPV($B$6, IF(payment_dates &gt;DATE(P1231, 12, 31), payments,  0),  IF(payment_dates &gt;DATE(P1231, 12, 31), payment_dates,  DATE(P1231, 12, 31))    ),0)
)</f>
        <v/>
      </c>
      <c r="S1231" s="1" t="str" cm="1">
        <f t="array" aca="1" ref="S1231" ca="1">_xlfn.IFS(P1231="","",
TRUE,  MIN( MIN(Q1230, $M$14), ROUND($M$14/ (last_rou_date - $B$2) * (DATE(P1231,12,31) - MAX($B$2, DATE(P1231-1, 12, 31))), 2) )
)</f>
        <v/>
      </c>
      <c r="T1231" s="7" t="str" cm="1">
        <f t="array" aca="1" ref="T1231" ca="1">_xlfn.IFS(P1231="", "",
ISTEXT(R1230), R1231- (H1231 - SUMIFS( lease_table_payments, lease_table_years, P1231) -$AG$14 ),
AND(ISNUMBER(R1230), R1231&lt;&gt;""),   R1231- (R1230 - SUMIFS( lease_table_payments, lease_table_years, P1231) )
)</f>
        <v/>
      </c>
      <c r="V1231" s="64">
        <f t="shared" si="56"/>
        <v>1218</v>
      </c>
      <c r="W1231" s="51" t="str" cm="1">
        <f t="array" ref="W1231">_xlfn.IFS(
OR(W1230=$B$4, W1230=""),"",
TRUE,W1230+1
)</f>
        <v/>
      </c>
      <c r="X1231" s="51" t="str" cm="1">
        <f t="array" ref="X1231">_xlfn.IFS(X1230="","",
W1231="", "",
AND($B$3="İllik"),DATE(YEAR(X1230)+1,MONTH(X1230),DAY(X1230) ),
AND($B$3="Aylıq", $AH$14="Not end"), EDATE(X1230,1),
AND($B$3="Aylıq", $AH$14="End"), EOMONTH(X1230,1)
)</f>
        <v/>
      </c>
      <c r="Y1231" s="51" t="str" cm="1">
        <f t="array" aca="1" ref="Y1231" ca="1">_xlfn.IFS(
AND($B$7="Dövrün əvvəlində", Y1230&lt;=last_rou_date), DATE(YEAR(Y1230)+1, 12, 31),
AND($B$7="Dövrün sonunda", Y1230&lt;=last_payment_date), DATE(YEAR(Y1230)+1, 12, 31),
TRUE, ""
)</f>
        <v/>
      </c>
      <c r="Z1231" s="75" t="str" cm="1">
        <f t="array" aca="1" ref="Z1231" ca="1">_xlfn.IFS(
AND($AN$14="Not year_end", Z1230&gt;last_payment_date), "",
AND($AN$14="Year_end", Z1230&gt;=last_payment_date), "",
AND($AN$14="Year_end"), DATE(YEAR(Z1230+1), 12, 31),
AND($AN$14="Not year_end", MONTH(Z1230)=12, DAY(Z1230)=31), DATE(YEAR(Z1229)+1, MONTH(Z1229), DAY(Z1229)),
AND($AN$14="Not year_end", OR(MONTH(Z1230)&lt;&gt;12, DAY(Z1230)&lt;&gt;31) ), DATE(YEAR(Z1230), 12, 31)
)</f>
        <v/>
      </c>
      <c r="AA1231" s="75" t="str" cm="1">
        <f t="array" aca="1" ref="AA1231" ca="1">_xlfn.IFS(AA1230="", "",
AND(AA1230=last_payment_date, OR(MONTH(AA1230)&lt;&gt;12, DAY(AA1230)&lt;&gt;31) ), DATE(YEAR(AA1230), 12, 31),
AND(MONTH(AA1230)=12, DAY(AA1230)=31, AA1230&gt;=last_payment_date), "",
AND(MONTH(AA1230)=12, DAY(AA1230)&lt;&gt;31),  EOMONTH(AA1230,0),
AND(MONTH(AA1230)=12, DAY(AA1230)=31, $AH$14="Not end"),  EDATE(AA1229,1),
AND($AH$14="Not end"), EDATE(AA1230, 1),
AND($AH$14="End"), EOMONTH(AA1230, 1)
)</f>
        <v/>
      </c>
      <c r="AB1231" s="75" t="str" cm="1">
        <f t="array" aca="1" ref="AB1231" ca="1">_xlfn.IFS(AB1230="","",
AND(AB1230=last_rou_date), "",
AND($B$3="İllik"),DATE(YEAR(AB1230)+1,MONTH(AB1230),DAY(AB1230) ),
AND($B$3="Aylıq", $AH$14="Not end"), EDATE(AB1230,1),
AND($B$3="Aylıq", $AH$14="End"), EOMONTH(AB1230,1)
)</f>
        <v/>
      </c>
      <c r="AC1231" s="75" t="str" cm="1">
        <f t="array" aca="1" ref="AC1231" ca="1">_xlfn.IFS(
AND($AN$14="Not year_end", AC1230&gt;last_rou_date), "",
AND($AN$14="Year_end", AC1230&gt;=last_rou_date), "",
AND($AN$14="Year_end"), DATE(YEAR(AC1230+1), 12, 31),
AND($AN$14="Not year_end", MONTH(AC1230)=12, DAY(AC1230)=31), DATE(YEAR(AC1229)+1, MONTH(AC1229), DAY(AC1229)),
AND($AN$14="Not year_end", OR(MONTH(AC1230)&lt;&gt;12, DAY(AC1230)&lt;&gt;31) ), DATE(YEAR(AC1230), 12, 31)
)</f>
        <v/>
      </c>
      <c r="AD1231" s="75" t="str" cm="1">
        <f t="array" aca="1" ref="AD1231" ca="1">_xlfn.IFS(AD1230="", "",
AND(AD1230=last_rou_date, OR(MONTH(AD1230)&lt;&gt;12, DAY(AD1230)&lt;&gt;31) ), DATE(YEAR(AD1230), 12, 31),
AND(MONTH(AD1230)=12, DAY(AD1230)=31, AD1230&gt;=last_rou_date), "",
AND(MONTH(AD1230)=12, DAY(AD1230)&lt;&gt;31),  EOMONTH(AD1230,0),
AND(MONTH(AD1230)=12, DAY(AD1230)=31, $AH$14="Not end"),  EDATE(AD1229,1),
AND($AH$14="Not end"), EDATE(AD1230, 1),
AND($AH$14="End"), EOMONTH(AD1230, 1)
)</f>
        <v/>
      </c>
      <c r="AE1231" s="51" t="str" cm="1">
        <f t="array" ref="AE1231">_xlfn.IFS(W1231="", "",
AND(W1231&gt;0, W1231&lt;=$B$4, $C$2="İllik artım, faiz olaraq", $D$2&gt;0, $B$3="İllik"), $B$5*((1+$D$2)^(W1231-1)),
AND(W1231&gt;0, W1231&lt;=$B$4, $C$2="İllik artım, faiz olaraq", $D$2&gt;0, $B$3="Aylıq"), $B$5*((1+$D$2)^ROUNDDOWN((W1231-1)/12,0)),
AND(W1231=1, $C$2="Aşağıdakı kimi dəyişir", ), $B$5,
AND(W1231&gt;1, W1231&lt;=$B$4, $C$2="Aşağıdakı kimi dəyişir"), IFERROR(VLOOKUP(W1231, $C$4:$D$7, 2, FALSE), AE1230),
AND(W1231&gt;0, W1231&lt;=$B$4), $B$5,
TRUE,0 )</f>
        <v/>
      </c>
      <c r="AF1231" s="51" t="str">
        <f t="shared" ref="AF1231:AF1294" ca="1" si="58">IF(G1231="","",YEAR(G1231))</f>
        <v/>
      </c>
    </row>
    <row r="1232" spans="1:32" x14ac:dyDescent="0.4">
      <c r="A1232" s="13" t="str" cm="1">
        <f t="array" aca="1" ref="A1232" ca="1">_xlfn.IFS(
AND(SUMIFS(lease_table_interest_accruals, lease_table_dates, A1231)&gt;0, COUNTIFS($E$14:E1231, "Interest accrual", $A$14:A1231, A1231)=0),  A1231,
AND(SUMIFS(lease_table_payments, lease_table_dates, A1231)&gt;0, COUNTIFS($E$14:E1231, "Payment", $A$14:A1231, A1231)=0),  A1231,
AND(SUMIFS(rou_table_deprs, rou_table_dates, A1231)&gt;0, COUNTIFS($E$14:E1231, "Depreciation", $A$14:A1231, A1231)=0),  A1231,
TRUE,  IFERROR(INDEX(rou_table_dates,  MATCH(A1231, rou_table_dates)+1, ), "")
)</f>
        <v/>
      </c>
      <c r="B1232" s="1" t="str" cm="1">
        <f t="array" aca="1" ref="B1232" ca="1">_xlfn.IFS(
AND(E1232="Payment", A1232=$B$2), $AM$14,
E1232="Payment", $AM$15,
E1232="Interest accrual", $AM$18,
E1232="Depreciation", $AM$17,
TRUE, "")</f>
        <v/>
      </c>
      <c r="C1232" s="1" t="str" cm="1">
        <f t="array" aca="1" ref="C1232" ca="1">_xlfn.IFS(
E1232="Payment", $AM$19,
E1232="Interest accrual", $AM$15,
E1232="Depreciation", $AM$16,
TRUE, "")</f>
        <v/>
      </c>
      <c r="D1232" s="1" t="str" cm="1">
        <f t="array" aca="1" ref="D1232" ca="1">_xlfn.IFS(
E1232="Payment", _xlfn.XLOOKUP(A1232, lease_table_dates, lease_table_payments, 0, 0),
E1232="Interest accrual", _xlfn.XLOOKUP(A1232, lease_table_dates, lease_table_interest_accruals, 0, 0),
E1232="Depreciation", _xlfn.XLOOKUP(A1232, rou_table_dates, rou_table_deprs, 0, 0),
TRUE, ""
)</f>
        <v/>
      </c>
      <c r="E1232" s="7" t="str" cm="1">
        <f t="array" aca="1" ref="E1232" ca="1">_xlfn.IFS(
AND(SUMIFS(lease_table_interest_accruals, lease_table_dates, A1232)&gt;0, COUNTIFS($E$14:E1231, "Interest accrual", $A$14:A1231, A1232)=0), "Interest accrual",
AND(SUMIFS(lease_table_payments, lease_table_dates, A1232)&gt;0, COUNTIFS($E$14:E1231, "Payment", $A$14:A1231, A1232)=0), "Payment",
AND(SUMIFS(rou_table_deprs, rou_table_dates, A1232)&gt;0, COUNTIFS($E$14:E1231, "Depreciation", $A$14:A1231, A1232)=0), "Depreciation",
TRUE,  ""
)</f>
        <v/>
      </c>
      <c r="G1232" s="13" t="str" cm="1">
        <f t="array" aca="1" ref="G1232" ca="1">_xlfn.IFS(
AND($B$11="Hə", $B$3="İllik"), Z1232,
AND($B$11="Hə", $B$3="Aylıq"), AA1232,
$B$11="Yox", X1232)</f>
        <v/>
      </c>
      <c r="H1232" s="1" t="str" cm="1">
        <f t="array" aca="1" ref="H1232" ca="1">_xlfn.IFS( G1232="", "",
TRUE, ROUND( H1231+I1232-J1232, 2) )</f>
        <v/>
      </c>
      <c r="I1232" s="1" t="str" cm="1">
        <f t="array" aca="1" ref="I1232" ca="1">_xlfn.IFS(G1232="", "",
G1232=last_payment_date, (J1232-H1231),
 TRUE,  -  (H1231- H1231* (1+$B$6)^ (_xlfn.DAYS(G1232,G1231)/365) )
)</f>
        <v/>
      </c>
      <c r="J1232" s="1" t="str" cm="1">
        <f t="array" aca="1" ref="J1232" ca="1">_xlfn.IFS(G1232="", "",
TRUE, _xlfn.XLOOKUP(G1232,  payment_dates, payments,0,0)
)</f>
        <v/>
      </c>
      <c r="L1232" s="8" t="str" cm="1">
        <f t="array" aca="1" ref="L1232" ca="1">_xlfn.IFS(
AND($B$11="Hə", $B$3="İllik"), AC1232,
AND($B$11="Hə", $B$3="Aylıq"), AD1232,
$B$11="Yox", AB1232)</f>
        <v/>
      </c>
      <c r="M1232" s="1" t="str" cm="1">
        <f t="array" aca="1" ref="M1232" ca="1">_xlfn.IFS( L1232="", "",
(M1231-N1232)&lt;=0.5, 0,
TRUE,  M1231-N1232)</f>
        <v/>
      </c>
      <c r="N1232" s="7" t="str" cm="1">
        <f t="array" aca="1" ref="N1232" ca="1">_xlfn.IFS(
L1232="", "",
TRUE, MIN(M1231, ROUND($M$14/ (last_rou_date - $B$2) * (L1232-L1231), 2) )
)</f>
        <v/>
      </c>
      <c r="P1232" s="59" t="str">
        <f t="shared" ca="1" si="57"/>
        <v/>
      </c>
      <c r="Q1232" s="1" t="str" cm="1">
        <f t="array" aca="1" ref="Q1232" ca="1">_xlfn.IFS(P1232="","",
$B$11="Hə", _xlfn.XLOOKUP(DATE(P1232, 12, 31), rou_table_dates, rou_table_nbvs,0, 0),
TRUE,  MAX(0, ROUND($M$14 - $M$14/ (last_rou_date - $B$2) * (DATE(P1232,12,31) - $B$2), 2) )
)</f>
        <v/>
      </c>
      <c r="R1232" s="1" t="str" cm="1">
        <f t="array" aca="1" ref="R1232" ca="1">_xlfn.IFS(P1232="","",
$B$11="Hə", _xlfn.XLOOKUP(DATE(P1232, 12, 31), lease_table_dates, lease_table_balances,0, 0),
TRUE, IFERROR( XNPV($B$6, IF(payment_dates &gt;DATE(P1232, 12, 31), payments,  0),  IF(payment_dates &gt;DATE(P1232, 12, 31), payment_dates,  DATE(P1232, 12, 31))    ),0)
)</f>
        <v/>
      </c>
      <c r="S1232" s="1" t="str" cm="1">
        <f t="array" aca="1" ref="S1232" ca="1">_xlfn.IFS(P1232="","",
TRUE,  MIN( MIN(Q1231, $M$14), ROUND($M$14/ (last_rou_date - $B$2) * (DATE(P1232,12,31) - MAX($B$2, DATE(P1232-1, 12, 31))), 2) )
)</f>
        <v/>
      </c>
      <c r="T1232" s="7" t="str" cm="1">
        <f t="array" aca="1" ref="T1232" ca="1">_xlfn.IFS(P1232="", "",
ISTEXT(R1231), R1232- (H1232 - SUMIFS( lease_table_payments, lease_table_years, P1232) -$AG$14 ),
AND(ISNUMBER(R1231), R1232&lt;&gt;""),   R1232- (R1231 - SUMIFS( lease_table_payments, lease_table_years, P1232) )
)</f>
        <v/>
      </c>
      <c r="V1232" s="64">
        <f t="shared" ref="V1232:V1295" si="59">V1231+1</f>
        <v>1219</v>
      </c>
      <c r="W1232" s="51" t="str" cm="1">
        <f t="array" ref="W1232">_xlfn.IFS(
OR(W1231=$B$4, W1231=""),"",
TRUE,W1231+1
)</f>
        <v/>
      </c>
      <c r="X1232" s="51" t="str" cm="1">
        <f t="array" ref="X1232">_xlfn.IFS(X1231="","",
W1232="", "",
AND($B$3="İllik"),DATE(YEAR(X1231)+1,MONTH(X1231),DAY(X1231) ),
AND($B$3="Aylıq", $AH$14="Not end"), EDATE(X1231,1),
AND($B$3="Aylıq", $AH$14="End"), EOMONTH(X1231,1)
)</f>
        <v/>
      </c>
      <c r="Y1232" s="51" t="str" cm="1">
        <f t="array" aca="1" ref="Y1232" ca="1">_xlfn.IFS(
AND($B$7="Dövrün əvvəlində", Y1231&lt;=last_rou_date), DATE(YEAR(Y1231)+1, 12, 31),
AND($B$7="Dövrün sonunda", Y1231&lt;=last_payment_date), DATE(YEAR(Y1231)+1, 12, 31),
TRUE, ""
)</f>
        <v/>
      </c>
      <c r="Z1232" s="75" t="str" cm="1">
        <f t="array" aca="1" ref="Z1232" ca="1">_xlfn.IFS(
AND($AN$14="Not year_end", Z1231&gt;last_payment_date), "",
AND($AN$14="Year_end", Z1231&gt;=last_payment_date), "",
AND($AN$14="Year_end"), DATE(YEAR(Z1231+1), 12, 31),
AND($AN$14="Not year_end", MONTH(Z1231)=12, DAY(Z1231)=31), DATE(YEAR(Z1230)+1, MONTH(Z1230), DAY(Z1230)),
AND($AN$14="Not year_end", OR(MONTH(Z1231)&lt;&gt;12, DAY(Z1231)&lt;&gt;31) ), DATE(YEAR(Z1231), 12, 31)
)</f>
        <v/>
      </c>
      <c r="AA1232" s="75" t="str" cm="1">
        <f t="array" aca="1" ref="AA1232" ca="1">_xlfn.IFS(AA1231="", "",
AND(AA1231=last_payment_date, OR(MONTH(AA1231)&lt;&gt;12, DAY(AA1231)&lt;&gt;31) ), DATE(YEAR(AA1231), 12, 31),
AND(MONTH(AA1231)=12, DAY(AA1231)=31, AA1231&gt;=last_payment_date), "",
AND(MONTH(AA1231)=12, DAY(AA1231)&lt;&gt;31),  EOMONTH(AA1231,0),
AND(MONTH(AA1231)=12, DAY(AA1231)=31, $AH$14="Not end"),  EDATE(AA1230,1),
AND($AH$14="Not end"), EDATE(AA1231, 1),
AND($AH$14="End"), EOMONTH(AA1231, 1)
)</f>
        <v/>
      </c>
      <c r="AB1232" s="75" t="str" cm="1">
        <f t="array" aca="1" ref="AB1232" ca="1">_xlfn.IFS(AB1231="","",
AND(AB1231=last_rou_date), "",
AND($B$3="İllik"),DATE(YEAR(AB1231)+1,MONTH(AB1231),DAY(AB1231) ),
AND($B$3="Aylıq", $AH$14="Not end"), EDATE(AB1231,1),
AND($B$3="Aylıq", $AH$14="End"), EOMONTH(AB1231,1)
)</f>
        <v/>
      </c>
      <c r="AC1232" s="75" t="str" cm="1">
        <f t="array" aca="1" ref="AC1232" ca="1">_xlfn.IFS(
AND($AN$14="Not year_end", AC1231&gt;last_rou_date), "",
AND($AN$14="Year_end", AC1231&gt;=last_rou_date), "",
AND($AN$14="Year_end"), DATE(YEAR(AC1231+1), 12, 31),
AND($AN$14="Not year_end", MONTH(AC1231)=12, DAY(AC1231)=31), DATE(YEAR(AC1230)+1, MONTH(AC1230), DAY(AC1230)),
AND($AN$14="Not year_end", OR(MONTH(AC1231)&lt;&gt;12, DAY(AC1231)&lt;&gt;31) ), DATE(YEAR(AC1231), 12, 31)
)</f>
        <v/>
      </c>
      <c r="AD1232" s="75" t="str" cm="1">
        <f t="array" aca="1" ref="AD1232" ca="1">_xlfn.IFS(AD1231="", "",
AND(AD1231=last_rou_date, OR(MONTH(AD1231)&lt;&gt;12, DAY(AD1231)&lt;&gt;31) ), DATE(YEAR(AD1231), 12, 31),
AND(MONTH(AD1231)=12, DAY(AD1231)=31, AD1231&gt;=last_rou_date), "",
AND(MONTH(AD1231)=12, DAY(AD1231)&lt;&gt;31),  EOMONTH(AD1231,0),
AND(MONTH(AD1231)=12, DAY(AD1231)=31, $AH$14="Not end"),  EDATE(AD1230,1),
AND($AH$14="Not end"), EDATE(AD1231, 1),
AND($AH$14="End"), EOMONTH(AD1231, 1)
)</f>
        <v/>
      </c>
      <c r="AE1232" s="51" t="str" cm="1">
        <f t="array" ref="AE1232">_xlfn.IFS(W1232="", "",
AND(W1232&gt;0, W1232&lt;=$B$4, $C$2="İllik artım, faiz olaraq", $D$2&gt;0, $B$3="İllik"), $B$5*((1+$D$2)^(W1232-1)),
AND(W1232&gt;0, W1232&lt;=$B$4, $C$2="İllik artım, faiz olaraq", $D$2&gt;0, $B$3="Aylıq"), $B$5*((1+$D$2)^ROUNDDOWN((W1232-1)/12,0)),
AND(W1232=1, $C$2="Aşağıdakı kimi dəyişir", ), $B$5,
AND(W1232&gt;1, W1232&lt;=$B$4, $C$2="Aşağıdakı kimi dəyişir"), IFERROR(VLOOKUP(W1232, $C$4:$D$7, 2, FALSE), AE1231),
AND(W1232&gt;0, W1232&lt;=$B$4), $B$5,
TRUE,0 )</f>
        <v/>
      </c>
      <c r="AF1232" s="51" t="str">
        <f t="shared" ca="1" si="58"/>
        <v/>
      </c>
    </row>
    <row r="1233" spans="1:32" x14ac:dyDescent="0.4">
      <c r="A1233" s="13" t="str" cm="1">
        <f t="array" aca="1" ref="A1233" ca="1">_xlfn.IFS(
AND(SUMIFS(lease_table_interest_accruals, lease_table_dates, A1232)&gt;0, COUNTIFS($E$14:E1232, "Interest accrual", $A$14:A1232, A1232)=0),  A1232,
AND(SUMIFS(lease_table_payments, lease_table_dates, A1232)&gt;0, COUNTIFS($E$14:E1232, "Payment", $A$14:A1232, A1232)=0),  A1232,
AND(SUMIFS(rou_table_deprs, rou_table_dates, A1232)&gt;0, COUNTIFS($E$14:E1232, "Depreciation", $A$14:A1232, A1232)=0),  A1232,
TRUE,  IFERROR(INDEX(rou_table_dates,  MATCH(A1232, rou_table_dates)+1, ), "")
)</f>
        <v/>
      </c>
      <c r="B1233" s="1" t="str" cm="1">
        <f t="array" aca="1" ref="B1233" ca="1">_xlfn.IFS(
AND(E1233="Payment", A1233=$B$2), $AM$14,
E1233="Payment", $AM$15,
E1233="Interest accrual", $AM$18,
E1233="Depreciation", $AM$17,
TRUE, "")</f>
        <v/>
      </c>
      <c r="C1233" s="1" t="str" cm="1">
        <f t="array" aca="1" ref="C1233" ca="1">_xlfn.IFS(
E1233="Payment", $AM$19,
E1233="Interest accrual", $AM$15,
E1233="Depreciation", $AM$16,
TRUE, "")</f>
        <v/>
      </c>
      <c r="D1233" s="1" t="str" cm="1">
        <f t="array" aca="1" ref="D1233" ca="1">_xlfn.IFS(
E1233="Payment", _xlfn.XLOOKUP(A1233, lease_table_dates, lease_table_payments, 0, 0),
E1233="Interest accrual", _xlfn.XLOOKUP(A1233, lease_table_dates, lease_table_interest_accruals, 0, 0),
E1233="Depreciation", _xlfn.XLOOKUP(A1233, rou_table_dates, rou_table_deprs, 0, 0),
TRUE, ""
)</f>
        <v/>
      </c>
      <c r="E1233" s="7" t="str" cm="1">
        <f t="array" aca="1" ref="E1233" ca="1">_xlfn.IFS(
AND(SUMIFS(lease_table_interest_accruals, lease_table_dates, A1233)&gt;0, COUNTIFS($E$14:E1232, "Interest accrual", $A$14:A1232, A1233)=0), "Interest accrual",
AND(SUMIFS(lease_table_payments, lease_table_dates, A1233)&gt;0, COUNTIFS($E$14:E1232, "Payment", $A$14:A1232, A1233)=0), "Payment",
AND(SUMIFS(rou_table_deprs, rou_table_dates, A1233)&gt;0, COUNTIFS($E$14:E1232, "Depreciation", $A$14:A1232, A1233)=0), "Depreciation",
TRUE,  ""
)</f>
        <v/>
      </c>
      <c r="G1233" s="13" t="str" cm="1">
        <f t="array" aca="1" ref="G1233" ca="1">_xlfn.IFS(
AND($B$11="Hə", $B$3="İllik"), Z1233,
AND($B$11="Hə", $B$3="Aylıq"), AA1233,
$B$11="Yox", X1233)</f>
        <v/>
      </c>
      <c r="H1233" s="1" t="str" cm="1">
        <f t="array" aca="1" ref="H1233" ca="1">_xlfn.IFS( G1233="", "",
TRUE, ROUND( H1232+I1233-J1233, 2) )</f>
        <v/>
      </c>
      <c r="I1233" s="1" t="str" cm="1">
        <f t="array" aca="1" ref="I1233" ca="1">_xlfn.IFS(G1233="", "",
G1233=last_payment_date, (J1233-H1232),
 TRUE,  -  (H1232- H1232* (1+$B$6)^ (_xlfn.DAYS(G1233,G1232)/365) )
)</f>
        <v/>
      </c>
      <c r="J1233" s="1" t="str" cm="1">
        <f t="array" aca="1" ref="J1233" ca="1">_xlfn.IFS(G1233="", "",
TRUE, _xlfn.XLOOKUP(G1233,  payment_dates, payments,0,0)
)</f>
        <v/>
      </c>
      <c r="L1233" s="8" t="str" cm="1">
        <f t="array" aca="1" ref="L1233" ca="1">_xlfn.IFS(
AND($B$11="Hə", $B$3="İllik"), AC1233,
AND($B$11="Hə", $B$3="Aylıq"), AD1233,
$B$11="Yox", AB1233)</f>
        <v/>
      </c>
      <c r="M1233" s="1" t="str" cm="1">
        <f t="array" aca="1" ref="M1233" ca="1">_xlfn.IFS( L1233="", "",
(M1232-N1233)&lt;=0.5, 0,
TRUE,  M1232-N1233)</f>
        <v/>
      </c>
      <c r="N1233" s="7" t="str" cm="1">
        <f t="array" aca="1" ref="N1233" ca="1">_xlfn.IFS(
L1233="", "",
TRUE, MIN(M1232, ROUND($M$14/ (last_rou_date - $B$2) * (L1233-L1232), 2) )
)</f>
        <v/>
      </c>
      <c r="P1233" s="59" t="str">
        <f t="shared" ca="1" si="57"/>
        <v/>
      </c>
      <c r="Q1233" s="1" t="str" cm="1">
        <f t="array" aca="1" ref="Q1233" ca="1">_xlfn.IFS(P1233="","",
$B$11="Hə", _xlfn.XLOOKUP(DATE(P1233, 12, 31), rou_table_dates, rou_table_nbvs,0, 0),
TRUE,  MAX(0, ROUND($M$14 - $M$14/ (last_rou_date - $B$2) * (DATE(P1233,12,31) - $B$2), 2) )
)</f>
        <v/>
      </c>
      <c r="R1233" s="1" t="str" cm="1">
        <f t="array" aca="1" ref="R1233" ca="1">_xlfn.IFS(P1233="","",
$B$11="Hə", _xlfn.XLOOKUP(DATE(P1233, 12, 31), lease_table_dates, lease_table_balances,0, 0),
TRUE, IFERROR( XNPV($B$6, IF(payment_dates &gt;DATE(P1233, 12, 31), payments,  0),  IF(payment_dates &gt;DATE(P1233, 12, 31), payment_dates,  DATE(P1233, 12, 31))    ),0)
)</f>
        <v/>
      </c>
      <c r="S1233" s="1" t="str" cm="1">
        <f t="array" aca="1" ref="S1233" ca="1">_xlfn.IFS(P1233="","",
TRUE,  MIN( MIN(Q1232, $M$14), ROUND($M$14/ (last_rou_date - $B$2) * (DATE(P1233,12,31) - MAX($B$2, DATE(P1233-1, 12, 31))), 2) )
)</f>
        <v/>
      </c>
      <c r="T1233" s="7" t="str" cm="1">
        <f t="array" aca="1" ref="T1233" ca="1">_xlfn.IFS(P1233="", "",
ISTEXT(R1232), R1233- (H1233 - SUMIFS( lease_table_payments, lease_table_years, P1233) -$AG$14 ),
AND(ISNUMBER(R1232), R1233&lt;&gt;""),   R1233- (R1232 - SUMIFS( lease_table_payments, lease_table_years, P1233) )
)</f>
        <v/>
      </c>
      <c r="V1233" s="64">
        <f t="shared" si="59"/>
        <v>1220</v>
      </c>
      <c r="W1233" s="51" t="str" cm="1">
        <f t="array" ref="W1233">_xlfn.IFS(
OR(W1232=$B$4, W1232=""),"",
TRUE,W1232+1
)</f>
        <v/>
      </c>
      <c r="X1233" s="51" t="str" cm="1">
        <f t="array" ref="X1233">_xlfn.IFS(X1232="","",
W1233="", "",
AND($B$3="İllik"),DATE(YEAR(X1232)+1,MONTH(X1232),DAY(X1232) ),
AND($B$3="Aylıq", $AH$14="Not end"), EDATE(X1232,1),
AND($B$3="Aylıq", $AH$14="End"), EOMONTH(X1232,1)
)</f>
        <v/>
      </c>
      <c r="Y1233" s="51" t="str" cm="1">
        <f t="array" aca="1" ref="Y1233" ca="1">_xlfn.IFS(
AND($B$7="Dövrün əvvəlində", Y1232&lt;=last_rou_date), DATE(YEAR(Y1232)+1, 12, 31),
AND($B$7="Dövrün sonunda", Y1232&lt;=last_payment_date), DATE(YEAR(Y1232)+1, 12, 31),
TRUE, ""
)</f>
        <v/>
      </c>
      <c r="Z1233" s="75" t="str" cm="1">
        <f t="array" aca="1" ref="Z1233" ca="1">_xlfn.IFS(
AND($AN$14="Not year_end", Z1232&gt;last_payment_date), "",
AND($AN$14="Year_end", Z1232&gt;=last_payment_date), "",
AND($AN$14="Year_end"), DATE(YEAR(Z1232+1), 12, 31),
AND($AN$14="Not year_end", MONTH(Z1232)=12, DAY(Z1232)=31), DATE(YEAR(Z1231)+1, MONTH(Z1231), DAY(Z1231)),
AND($AN$14="Not year_end", OR(MONTH(Z1232)&lt;&gt;12, DAY(Z1232)&lt;&gt;31) ), DATE(YEAR(Z1232), 12, 31)
)</f>
        <v/>
      </c>
      <c r="AA1233" s="75" t="str" cm="1">
        <f t="array" aca="1" ref="AA1233" ca="1">_xlfn.IFS(AA1232="", "",
AND(AA1232=last_payment_date, OR(MONTH(AA1232)&lt;&gt;12, DAY(AA1232)&lt;&gt;31) ), DATE(YEAR(AA1232), 12, 31),
AND(MONTH(AA1232)=12, DAY(AA1232)=31, AA1232&gt;=last_payment_date), "",
AND(MONTH(AA1232)=12, DAY(AA1232)&lt;&gt;31),  EOMONTH(AA1232,0),
AND(MONTH(AA1232)=12, DAY(AA1232)=31, $AH$14="Not end"),  EDATE(AA1231,1),
AND($AH$14="Not end"), EDATE(AA1232, 1),
AND($AH$14="End"), EOMONTH(AA1232, 1)
)</f>
        <v/>
      </c>
      <c r="AB1233" s="75" t="str" cm="1">
        <f t="array" aca="1" ref="AB1233" ca="1">_xlfn.IFS(AB1232="","",
AND(AB1232=last_rou_date), "",
AND($B$3="İllik"),DATE(YEAR(AB1232)+1,MONTH(AB1232),DAY(AB1232) ),
AND($B$3="Aylıq", $AH$14="Not end"), EDATE(AB1232,1),
AND($B$3="Aylıq", $AH$14="End"), EOMONTH(AB1232,1)
)</f>
        <v/>
      </c>
      <c r="AC1233" s="75" t="str" cm="1">
        <f t="array" aca="1" ref="AC1233" ca="1">_xlfn.IFS(
AND($AN$14="Not year_end", AC1232&gt;last_rou_date), "",
AND($AN$14="Year_end", AC1232&gt;=last_rou_date), "",
AND($AN$14="Year_end"), DATE(YEAR(AC1232+1), 12, 31),
AND($AN$14="Not year_end", MONTH(AC1232)=12, DAY(AC1232)=31), DATE(YEAR(AC1231)+1, MONTH(AC1231), DAY(AC1231)),
AND($AN$14="Not year_end", OR(MONTH(AC1232)&lt;&gt;12, DAY(AC1232)&lt;&gt;31) ), DATE(YEAR(AC1232), 12, 31)
)</f>
        <v/>
      </c>
      <c r="AD1233" s="75" t="str" cm="1">
        <f t="array" aca="1" ref="AD1233" ca="1">_xlfn.IFS(AD1232="", "",
AND(AD1232=last_rou_date, OR(MONTH(AD1232)&lt;&gt;12, DAY(AD1232)&lt;&gt;31) ), DATE(YEAR(AD1232), 12, 31),
AND(MONTH(AD1232)=12, DAY(AD1232)=31, AD1232&gt;=last_rou_date), "",
AND(MONTH(AD1232)=12, DAY(AD1232)&lt;&gt;31),  EOMONTH(AD1232,0),
AND(MONTH(AD1232)=12, DAY(AD1232)=31, $AH$14="Not end"),  EDATE(AD1231,1),
AND($AH$14="Not end"), EDATE(AD1232, 1),
AND($AH$14="End"), EOMONTH(AD1232, 1)
)</f>
        <v/>
      </c>
      <c r="AE1233" s="51" t="str" cm="1">
        <f t="array" ref="AE1233">_xlfn.IFS(W1233="", "",
AND(W1233&gt;0, W1233&lt;=$B$4, $C$2="İllik artım, faiz olaraq", $D$2&gt;0, $B$3="İllik"), $B$5*((1+$D$2)^(W1233-1)),
AND(W1233&gt;0, W1233&lt;=$B$4, $C$2="İllik artım, faiz olaraq", $D$2&gt;0, $B$3="Aylıq"), $B$5*((1+$D$2)^ROUNDDOWN((W1233-1)/12,0)),
AND(W1233=1, $C$2="Aşağıdakı kimi dəyişir", ), $B$5,
AND(W1233&gt;1, W1233&lt;=$B$4, $C$2="Aşağıdakı kimi dəyişir"), IFERROR(VLOOKUP(W1233, $C$4:$D$7, 2, FALSE), AE1232),
AND(W1233&gt;0, W1233&lt;=$B$4), $B$5,
TRUE,0 )</f>
        <v/>
      </c>
      <c r="AF1233" s="51" t="str">
        <f t="shared" ca="1" si="58"/>
        <v/>
      </c>
    </row>
    <row r="1234" spans="1:32" x14ac:dyDescent="0.4">
      <c r="A1234" s="13" t="str" cm="1">
        <f t="array" aca="1" ref="A1234" ca="1">_xlfn.IFS(
AND(SUMIFS(lease_table_interest_accruals, lease_table_dates, A1233)&gt;0, COUNTIFS($E$14:E1233, "Interest accrual", $A$14:A1233, A1233)=0),  A1233,
AND(SUMIFS(lease_table_payments, lease_table_dates, A1233)&gt;0, COUNTIFS($E$14:E1233, "Payment", $A$14:A1233, A1233)=0),  A1233,
AND(SUMIFS(rou_table_deprs, rou_table_dates, A1233)&gt;0, COUNTIFS($E$14:E1233, "Depreciation", $A$14:A1233, A1233)=0),  A1233,
TRUE,  IFERROR(INDEX(rou_table_dates,  MATCH(A1233, rou_table_dates)+1, ), "")
)</f>
        <v/>
      </c>
      <c r="B1234" s="1" t="str" cm="1">
        <f t="array" aca="1" ref="B1234" ca="1">_xlfn.IFS(
AND(E1234="Payment", A1234=$B$2), $AM$14,
E1234="Payment", $AM$15,
E1234="Interest accrual", $AM$18,
E1234="Depreciation", $AM$17,
TRUE, "")</f>
        <v/>
      </c>
      <c r="C1234" s="1" t="str" cm="1">
        <f t="array" aca="1" ref="C1234" ca="1">_xlfn.IFS(
E1234="Payment", $AM$19,
E1234="Interest accrual", $AM$15,
E1234="Depreciation", $AM$16,
TRUE, "")</f>
        <v/>
      </c>
      <c r="D1234" s="1" t="str" cm="1">
        <f t="array" aca="1" ref="D1234" ca="1">_xlfn.IFS(
E1234="Payment", _xlfn.XLOOKUP(A1234, lease_table_dates, lease_table_payments, 0, 0),
E1234="Interest accrual", _xlfn.XLOOKUP(A1234, lease_table_dates, lease_table_interest_accruals, 0, 0),
E1234="Depreciation", _xlfn.XLOOKUP(A1234, rou_table_dates, rou_table_deprs, 0, 0),
TRUE, ""
)</f>
        <v/>
      </c>
      <c r="E1234" s="7" t="str" cm="1">
        <f t="array" aca="1" ref="E1234" ca="1">_xlfn.IFS(
AND(SUMIFS(lease_table_interest_accruals, lease_table_dates, A1234)&gt;0, COUNTIFS($E$14:E1233, "Interest accrual", $A$14:A1233, A1234)=0), "Interest accrual",
AND(SUMIFS(lease_table_payments, lease_table_dates, A1234)&gt;0, COUNTIFS($E$14:E1233, "Payment", $A$14:A1233, A1234)=0), "Payment",
AND(SUMIFS(rou_table_deprs, rou_table_dates, A1234)&gt;0, COUNTIFS($E$14:E1233, "Depreciation", $A$14:A1233, A1234)=0), "Depreciation",
TRUE,  ""
)</f>
        <v/>
      </c>
      <c r="G1234" s="13" t="str" cm="1">
        <f t="array" aca="1" ref="G1234" ca="1">_xlfn.IFS(
AND($B$11="Hə", $B$3="İllik"), Z1234,
AND($B$11="Hə", $B$3="Aylıq"), AA1234,
$B$11="Yox", X1234)</f>
        <v/>
      </c>
      <c r="H1234" s="1" t="str" cm="1">
        <f t="array" aca="1" ref="H1234" ca="1">_xlfn.IFS( G1234="", "",
TRUE, ROUND( H1233+I1234-J1234, 2) )</f>
        <v/>
      </c>
      <c r="I1234" s="1" t="str" cm="1">
        <f t="array" aca="1" ref="I1234" ca="1">_xlfn.IFS(G1234="", "",
G1234=last_payment_date, (J1234-H1233),
 TRUE,  -  (H1233- H1233* (1+$B$6)^ (_xlfn.DAYS(G1234,G1233)/365) )
)</f>
        <v/>
      </c>
      <c r="J1234" s="1" t="str" cm="1">
        <f t="array" aca="1" ref="J1234" ca="1">_xlfn.IFS(G1234="", "",
TRUE, _xlfn.XLOOKUP(G1234,  payment_dates, payments,0,0)
)</f>
        <v/>
      </c>
      <c r="L1234" s="8" t="str" cm="1">
        <f t="array" aca="1" ref="L1234" ca="1">_xlfn.IFS(
AND($B$11="Hə", $B$3="İllik"), AC1234,
AND($B$11="Hə", $B$3="Aylıq"), AD1234,
$B$11="Yox", AB1234)</f>
        <v/>
      </c>
      <c r="M1234" s="1" t="str" cm="1">
        <f t="array" aca="1" ref="M1234" ca="1">_xlfn.IFS( L1234="", "",
(M1233-N1234)&lt;=0.5, 0,
TRUE,  M1233-N1234)</f>
        <v/>
      </c>
      <c r="N1234" s="7" t="str" cm="1">
        <f t="array" aca="1" ref="N1234" ca="1">_xlfn.IFS(
L1234="", "",
TRUE, MIN(M1233, ROUND($M$14/ (last_rou_date - $B$2) * (L1234-L1233), 2) )
)</f>
        <v/>
      </c>
      <c r="P1234" s="59" t="str">
        <f t="shared" ca="1" si="57"/>
        <v/>
      </c>
      <c r="Q1234" s="1" t="str" cm="1">
        <f t="array" aca="1" ref="Q1234" ca="1">_xlfn.IFS(P1234="","",
$B$11="Hə", _xlfn.XLOOKUP(DATE(P1234, 12, 31), rou_table_dates, rou_table_nbvs,0, 0),
TRUE,  MAX(0, ROUND($M$14 - $M$14/ (last_rou_date - $B$2) * (DATE(P1234,12,31) - $B$2), 2) )
)</f>
        <v/>
      </c>
      <c r="R1234" s="1" t="str" cm="1">
        <f t="array" aca="1" ref="R1234" ca="1">_xlfn.IFS(P1234="","",
$B$11="Hə", _xlfn.XLOOKUP(DATE(P1234, 12, 31), lease_table_dates, lease_table_balances,0, 0),
TRUE, IFERROR( XNPV($B$6, IF(payment_dates &gt;DATE(P1234, 12, 31), payments,  0),  IF(payment_dates &gt;DATE(P1234, 12, 31), payment_dates,  DATE(P1234, 12, 31))    ),0)
)</f>
        <v/>
      </c>
      <c r="S1234" s="1" t="str" cm="1">
        <f t="array" aca="1" ref="S1234" ca="1">_xlfn.IFS(P1234="","",
TRUE,  MIN( MIN(Q1233, $M$14), ROUND($M$14/ (last_rou_date - $B$2) * (DATE(P1234,12,31) - MAX($B$2, DATE(P1234-1, 12, 31))), 2) )
)</f>
        <v/>
      </c>
      <c r="T1234" s="7" t="str" cm="1">
        <f t="array" aca="1" ref="T1234" ca="1">_xlfn.IFS(P1234="", "",
ISTEXT(R1233), R1234- (H1234 - SUMIFS( lease_table_payments, lease_table_years, P1234) -$AG$14 ),
AND(ISNUMBER(R1233), R1234&lt;&gt;""),   R1234- (R1233 - SUMIFS( lease_table_payments, lease_table_years, P1234) )
)</f>
        <v/>
      </c>
      <c r="V1234" s="64">
        <f t="shared" si="59"/>
        <v>1221</v>
      </c>
      <c r="W1234" s="51" t="str" cm="1">
        <f t="array" ref="W1234">_xlfn.IFS(
OR(W1233=$B$4, W1233=""),"",
TRUE,W1233+1
)</f>
        <v/>
      </c>
      <c r="X1234" s="51" t="str" cm="1">
        <f t="array" ref="X1234">_xlfn.IFS(X1233="","",
W1234="", "",
AND($B$3="İllik"),DATE(YEAR(X1233)+1,MONTH(X1233),DAY(X1233) ),
AND($B$3="Aylıq", $AH$14="Not end"), EDATE(X1233,1),
AND($B$3="Aylıq", $AH$14="End"), EOMONTH(X1233,1)
)</f>
        <v/>
      </c>
      <c r="Y1234" s="51" t="str" cm="1">
        <f t="array" aca="1" ref="Y1234" ca="1">_xlfn.IFS(
AND($B$7="Dövrün əvvəlində", Y1233&lt;=last_rou_date), DATE(YEAR(Y1233)+1, 12, 31),
AND($B$7="Dövrün sonunda", Y1233&lt;=last_payment_date), DATE(YEAR(Y1233)+1, 12, 31),
TRUE, ""
)</f>
        <v/>
      </c>
      <c r="Z1234" s="75" t="str" cm="1">
        <f t="array" aca="1" ref="Z1234" ca="1">_xlfn.IFS(
AND($AN$14="Not year_end", Z1233&gt;last_payment_date), "",
AND($AN$14="Year_end", Z1233&gt;=last_payment_date), "",
AND($AN$14="Year_end"), DATE(YEAR(Z1233+1), 12, 31),
AND($AN$14="Not year_end", MONTH(Z1233)=12, DAY(Z1233)=31), DATE(YEAR(Z1232)+1, MONTH(Z1232), DAY(Z1232)),
AND($AN$14="Not year_end", OR(MONTH(Z1233)&lt;&gt;12, DAY(Z1233)&lt;&gt;31) ), DATE(YEAR(Z1233), 12, 31)
)</f>
        <v/>
      </c>
      <c r="AA1234" s="75" t="str" cm="1">
        <f t="array" aca="1" ref="AA1234" ca="1">_xlfn.IFS(AA1233="", "",
AND(AA1233=last_payment_date, OR(MONTH(AA1233)&lt;&gt;12, DAY(AA1233)&lt;&gt;31) ), DATE(YEAR(AA1233), 12, 31),
AND(MONTH(AA1233)=12, DAY(AA1233)=31, AA1233&gt;=last_payment_date), "",
AND(MONTH(AA1233)=12, DAY(AA1233)&lt;&gt;31),  EOMONTH(AA1233,0),
AND(MONTH(AA1233)=12, DAY(AA1233)=31, $AH$14="Not end"),  EDATE(AA1232,1),
AND($AH$14="Not end"), EDATE(AA1233, 1),
AND($AH$14="End"), EOMONTH(AA1233, 1)
)</f>
        <v/>
      </c>
      <c r="AB1234" s="75" t="str" cm="1">
        <f t="array" aca="1" ref="AB1234" ca="1">_xlfn.IFS(AB1233="","",
AND(AB1233=last_rou_date), "",
AND($B$3="İllik"),DATE(YEAR(AB1233)+1,MONTH(AB1233),DAY(AB1233) ),
AND($B$3="Aylıq", $AH$14="Not end"), EDATE(AB1233,1),
AND($B$3="Aylıq", $AH$14="End"), EOMONTH(AB1233,1)
)</f>
        <v/>
      </c>
      <c r="AC1234" s="75" t="str" cm="1">
        <f t="array" aca="1" ref="AC1234" ca="1">_xlfn.IFS(
AND($AN$14="Not year_end", AC1233&gt;last_rou_date), "",
AND($AN$14="Year_end", AC1233&gt;=last_rou_date), "",
AND($AN$14="Year_end"), DATE(YEAR(AC1233+1), 12, 31),
AND($AN$14="Not year_end", MONTH(AC1233)=12, DAY(AC1233)=31), DATE(YEAR(AC1232)+1, MONTH(AC1232), DAY(AC1232)),
AND($AN$14="Not year_end", OR(MONTH(AC1233)&lt;&gt;12, DAY(AC1233)&lt;&gt;31) ), DATE(YEAR(AC1233), 12, 31)
)</f>
        <v/>
      </c>
      <c r="AD1234" s="75" t="str" cm="1">
        <f t="array" aca="1" ref="AD1234" ca="1">_xlfn.IFS(AD1233="", "",
AND(AD1233=last_rou_date, OR(MONTH(AD1233)&lt;&gt;12, DAY(AD1233)&lt;&gt;31) ), DATE(YEAR(AD1233), 12, 31),
AND(MONTH(AD1233)=12, DAY(AD1233)=31, AD1233&gt;=last_rou_date), "",
AND(MONTH(AD1233)=12, DAY(AD1233)&lt;&gt;31),  EOMONTH(AD1233,0),
AND(MONTH(AD1233)=12, DAY(AD1233)=31, $AH$14="Not end"),  EDATE(AD1232,1),
AND($AH$14="Not end"), EDATE(AD1233, 1),
AND($AH$14="End"), EOMONTH(AD1233, 1)
)</f>
        <v/>
      </c>
      <c r="AE1234" s="51" t="str" cm="1">
        <f t="array" ref="AE1234">_xlfn.IFS(W1234="", "",
AND(W1234&gt;0, W1234&lt;=$B$4, $C$2="İllik artım, faiz olaraq", $D$2&gt;0, $B$3="İllik"), $B$5*((1+$D$2)^(W1234-1)),
AND(W1234&gt;0, W1234&lt;=$B$4, $C$2="İllik artım, faiz olaraq", $D$2&gt;0, $B$3="Aylıq"), $B$5*((1+$D$2)^ROUNDDOWN((W1234-1)/12,0)),
AND(W1234=1, $C$2="Aşağıdakı kimi dəyişir", ), $B$5,
AND(W1234&gt;1, W1234&lt;=$B$4, $C$2="Aşağıdakı kimi dəyişir"), IFERROR(VLOOKUP(W1234, $C$4:$D$7, 2, FALSE), AE1233),
AND(W1234&gt;0, W1234&lt;=$B$4), $B$5,
TRUE,0 )</f>
        <v/>
      </c>
      <c r="AF1234" s="51" t="str">
        <f t="shared" ca="1" si="58"/>
        <v/>
      </c>
    </row>
    <row r="1235" spans="1:32" x14ac:dyDescent="0.4">
      <c r="A1235" s="13" t="str" cm="1">
        <f t="array" aca="1" ref="A1235" ca="1">_xlfn.IFS(
AND(SUMIFS(lease_table_interest_accruals, lease_table_dates, A1234)&gt;0, COUNTIFS($E$14:E1234, "Interest accrual", $A$14:A1234, A1234)=0),  A1234,
AND(SUMIFS(lease_table_payments, lease_table_dates, A1234)&gt;0, COUNTIFS($E$14:E1234, "Payment", $A$14:A1234, A1234)=0),  A1234,
AND(SUMIFS(rou_table_deprs, rou_table_dates, A1234)&gt;0, COUNTIFS($E$14:E1234, "Depreciation", $A$14:A1234, A1234)=0),  A1234,
TRUE,  IFERROR(INDEX(rou_table_dates,  MATCH(A1234, rou_table_dates)+1, ), "")
)</f>
        <v/>
      </c>
      <c r="B1235" s="1" t="str" cm="1">
        <f t="array" aca="1" ref="B1235" ca="1">_xlfn.IFS(
AND(E1235="Payment", A1235=$B$2), $AM$14,
E1235="Payment", $AM$15,
E1235="Interest accrual", $AM$18,
E1235="Depreciation", $AM$17,
TRUE, "")</f>
        <v/>
      </c>
      <c r="C1235" s="1" t="str" cm="1">
        <f t="array" aca="1" ref="C1235" ca="1">_xlfn.IFS(
E1235="Payment", $AM$19,
E1235="Interest accrual", $AM$15,
E1235="Depreciation", $AM$16,
TRUE, "")</f>
        <v/>
      </c>
      <c r="D1235" s="1" t="str" cm="1">
        <f t="array" aca="1" ref="D1235" ca="1">_xlfn.IFS(
E1235="Payment", _xlfn.XLOOKUP(A1235, lease_table_dates, lease_table_payments, 0, 0),
E1235="Interest accrual", _xlfn.XLOOKUP(A1235, lease_table_dates, lease_table_interest_accruals, 0, 0),
E1235="Depreciation", _xlfn.XLOOKUP(A1235, rou_table_dates, rou_table_deprs, 0, 0),
TRUE, ""
)</f>
        <v/>
      </c>
      <c r="E1235" s="7" t="str" cm="1">
        <f t="array" aca="1" ref="E1235" ca="1">_xlfn.IFS(
AND(SUMIFS(lease_table_interest_accruals, lease_table_dates, A1235)&gt;0, COUNTIFS($E$14:E1234, "Interest accrual", $A$14:A1234, A1235)=0), "Interest accrual",
AND(SUMIFS(lease_table_payments, lease_table_dates, A1235)&gt;0, COUNTIFS($E$14:E1234, "Payment", $A$14:A1234, A1235)=0), "Payment",
AND(SUMIFS(rou_table_deprs, rou_table_dates, A1235)&gt;0, COUNTIFS($E$14:E1234, "Depreciation", $A$14:A1234, A1235)=0), "Depreciation",
TRUE,  ""
)</f>
        <v/>
      </c>
      <c r="G1235" s="13" t="str" cm="1">
        <f t="array" aca="1" ref="G1235" ca="1">_xlfn.IFS(
AND($B$11="Hə", $B$3="İllik"), Z1235,
AND($B$11="Hə", $B$3="Aylıq"), AA1235,
$B$11="Yox", X1235)</f>
        <v/>
      </c>
      <c r="H1235" s="1" t="str" cm="1">
        <f t="array" aca="1" ref="H1235" ca="1">_xlfn.IFS( G1235="", "",
TRUE, ROUND( H1234+I1235-J1235, 2) )</f>
        <v/>
      </c>
      <c r="I1235" s="1" t="str" cm="1">
        <f t="array" aca="1" ref="I1235" ca="1">_xlfn.IFS(G1235="", "",
G1235=last_payment_date, (J1235-H1234),
 TRUE,  -  (H1234- H1234* (1+$B$6)^ (_xlfn.DAYS(G1235,G1234)/365) )
)</f>
        <v/>
      </c>
      <c r="J1235" s="1" t="str" cm="1">
        <f t="array" aca="1" ref="J1235" ca="1">_xlfn.IFS(G1235="", "",
TRUE, _xlfn.XLOOKUP(G1235,  payment_dates, payments,0,0)
)</f>
        <v/>
      </c>
      <c r="L1235" s="8" t="str" cm="1">
        <f t="array" aca="1" ref="L1235" ca="1">_xlfn.IFS(
AND($B$11="Hə", $B$3="İllik"), AC1235,
AND($B$11="Hə", $B$3="Aylıq"), AD1235,
$B$11="Yox", AB1235)</f>
        <v/>
      </c>
      <c r="M1235" s="1" t="str" cm="1">
        <f t="array" aca="1" ref="M1235" ca="1">_xlfn.IFS( L1235="", "",
(M1234-N1235)&lt;=0.5, 0,
TRUE,  M1234-N1235)</f>
        <v/>
      </c>
      <c r="N1235" s="7" t="str" cm="1">
        <f t="array" aca="1" ref="N1235" ca="1">_xlfn.IFS(
L1235="", "",
TRUE, MIN(M1234, ROUND($M$14/ (last_rou_date - $B$2) * (L1235-L1234), 2) )
)</f>
        <v/>
      </c>
      <c r="P1235" s="59" t="str">
        <f t="shared" ca="1" si="57"/>
        <v/>
      </c>
      <c r="Q1235" s="1" t="str" cm="1">
        <f t="array" aca="1" ref="Q1235" ca="1">_xlfn.IFS(P1235="","",
$B$11="Hə", _xlfn.XLOOKUP(DATE(P1235, 12, 31), rou_table_dates, rou_table_nbvs,0, 0),
TRUE,  MAX(0, ROUND($M$14 - $M$14/ (last_rou_date - $B$2) * (DATE(P1235,12,31) - $B$2), 2) )
)</f>
        <v/>
      </c>
      <c r="R1235" s="1" t="str" cm="1">
        <f t="array" aca="1" ref="R1235" ca="1">_xlfn.IFS(P1235="","",
$B$11="Hə", _xlfn.XLOOKUP(DATE(P1235, 12, 31), lease_table_dates, lease_table_balances,0, 0),
TRUE, IFERROR( XNPV($B$6, IF(payment_dates &gt;DATE(P1235, 12, 31), payments,  0),  IF(payment_dates &gt;DATE(P1235, 12, 31), payment_dates,  DATE(P1235, 12, 31))    ),0)
)</f>
        <v/>
      </c>
      <c r="S1235" s="1" t="str" cm="1">
        <f t="array" aca="1" ref="S1235" ca="1">_xlfn.IFS(P1235="","",
TRUE,  MIN( MIN(Q1234, $M$14), ROUND($M$14/ (last_rou_date - $B$2) * (DATE(P1235,12,31) - MAX($B$2, DATE(P1235-1, 12, 31))), 2) )
)</f>
        <v/>
      </c>
      <c r="T1235" s="7" t="str" cm="1">
        <f t="array" aca="1" ref="T1235" ca="1">_xlfn.IFS(P1235="", "",
ISTEXT(R1234), R1235- (H1235 - SUMIFS( lease_table_payments, lease_table_years, P1235) -$AG$14 ),
AND(ISNUMBER(R1234), R1235&lt;&gt;""),   R1235- (R1234 - SUMIFS( lease_table_payments, lease_table_years, P1235) )
)</f>
        <v/>
      </c>
      <c r="V1235" s="64">
        <f t="shared" si="59"/>
        <v>1222</v>
      </c>
      <c r="W1235" s="51" t="str" cm="1">
        <f t="array" ref="W1235">_xlfn.IFS(
OR(W1234=$B$4, W1234=""),"",
TRUE,W1234+1
)</f>
        <v/>
      </c>
      <c r="X1235" s="51" t="str" cm="1">
        <f t="array" ref="X1235">_xlfn.IFS(X1234="","",
W1235="", "",
AND($B$3="İllik"),DATE(YEAR(X1234)+1,MONTH(X1234),DAY(X1234) ),
AND($B$3="Aylıq", $AH$14="Not end"), EDATE(X1234,1),
AND($B$3="Aylıq", $AH$14="End"), EOMONTH(X1234,1)
)</f>
        <v/>
      </c>
      <c r="Y1235" s="51" t="str" cm="1">
        <f t="array" aca="1" ref="Y1235" ca="1">_xlfn.IFS(
AND($B$7="Dövrün əvvəlində", Y1234&lt;=last_rou_date), DATE(YEAR(Y1234)+1, 12, 31),
AND($B$7="Dövrün sonunda", Y1234&lt;=last_payment_date), DATE(YEAR(Y1234)+1, 12, 31),
TRUE, ""
)</f>
        <v/>
      </c>
      <c r="Z1235" s="75" t="str" cm="1">
        <f t="array" aca="1" ref="Z1235" ca="1">_xlfn.IFS(
AND($AN$14="Not year_end", Z1234&gt;last_payment_date), "",
AND($AN$14="Year_end", Z1234&gt;=last_payment_date), "",
AND($AN$14="Year_end"), DATE(YEAR(Z1234+1), 12, 31),
AND($AN$14="Not year_end", MONTH(Z1234)=12, DAY(Z1234)=31), DATE(YEAR(Z1233)+1, MONTH(Z1233), DAY(Z1233)),
AND($AN$14="Not year_end", OR(MONTH(Z1234)&lt;&gt;12, DAY(Z1234)&lt;&gt;31) ), DATE(YEAR(Z1234), 12, 31)
)</f>
        <v/>
      </c>
      <c r="AA1235" s="75" t="str" cm="1">
        <f t="array" aca="1" ref="AA1235" ca="1">_xlfn.IFS(AA1234="", "",
AND(AA1234=last_payment_date, OR(MONTH(AA1234)&lt;&gt;12, DAY(AA1234)&lt;&gt;31) ), DATE(YEAR(AA1234), 12, 31),
AND(MONTH(AA1234)=12, DAY(AA1234)=31, AA1234&gt;=last_payment_date), "",
AND(MONTH(AA1234)=12, DAY(AA1234)&lt;&gt;31),  EOMONTH(AA1234,0),
AND(MONTH(AA1234)=12, DAY(AA1234)=31, $AH$14="Not end"),  EDATE(AA1233,1),
AND($AH$14="Not end"), EDATE(AA1234, 1),
AND($AH$14="End"), EOMONTH(AA1234, 1)
)</f>
        <v/>
      </c>
      <c r="AB1235" s="75" t="str" cm="1">
        <f t="array" aca="1" ref="AB1235" ca="1">_xlfn.IFS(AB1234="","",
AND(AB1234=last_rou_date), "",
AND($B$3="İllik"),DATE(YEAR(AB1234)+1,MONTH(AB1234),DAY(AB1234) ),
AND($B$3="Aylıq", $AH$14="Not end"), EDATE(AB1234,1),
AND($B$3="Aylıq", $AH$14="End"), EOMONTH(AB1234,1)
)</f>
        <v/>
      </c>
      <c r="AC1235" s="75" t="str" cm="1">
        <f t="array" aca="1" ref="AC1235" ca="1">_xlfn.IFS(
AND($AN$14="Not year_end", AC1234&gt;last_rou_date), "",
AND($AN$14="Year_end", AC1234&gt;=last_rou_date), "",
AND($AN$14="Year_end"), DATE(YEAR(AC1234+1), 12, 31),
AND($AN$14="Not year_end", MONTH(AC1234)=12, DAY(AC1234)=31), DATE(YEAR(AC1233)+1, MONTH(AC1233), DAY(AC1233)),
AND($AN$14="Not year_end", OR(MONTH(AC1234)&lt;&gt;12, DAY(AC1234)&lt;&gt;31) ), DATE(YEAR(AC1234), 12, 31)
)</f>
        <v/>
      </c>
      <c r="AD1235" s="75" t="str" cm="1">
        <f t="array" aca="1" ref="AD1235" ca="1">_xlfn.IFS(AD1234="", "",
AND(AD1234=last_rou_date, OR(MONTH(AD1234)&lt;&gt;12, DAY(AD1234)&lt;&gt;31) ), DATE(YEAR(AD1234), 12, 31),
AND(MONTH(AD1234)=12, DAY(AD1234)=31, AD1234&gt;=last_rou_date), "",
AND(MONTH(AD1234)=12, DAY(AD1234)&lt;&gt;31),  EOMONTH(AD1234,0),
AND(MONTH(AD1234)=12, DAY(AD1234)=31, $AH$14="Not end"),  EDATE(AD1233,1),
AND($AH$14="Not end"), EDATE(AD1234, 1),
AND($AH$14="End"), EOMONTH(AD1234, 1)
)</f>
        <v/>
      </c>
      <c r="AE1235" s="51" t="str" cm="1">
        <f t="array" ref="AE1235">_xlfn.IFS(W1235="", "",
AND(W1235&gt;0, W1235&lt;=$B$4, $C$2="İllik artım, faiz olaraq", $D$2&gt;0, $B$3="İllik"), $B$5*((1+$D$2)^(W1235-1)),
AND(W1235&gt;0, W1235&lt;=$B$4, $C$2="İllik artım, faiz olaraq", $D$2&gt;0, $B$3="Aylıq"), $B$5*((1+$D$2)^ROUNDDOWN((W1235-1)/12,0)),
AND(W1235=1, $C$2="Aşağıdakı kimi dəyişir", ), $B$5,
AND(W1235&gt;1, W1235&lt;=$B$4, $C$2="Aşağıdakı kimi dəyişir"), IFERROR(VLOOKUP(W1235, $C$4:$D$7, 2, FALSE), AE1234),
AND(W1235&gt;0, W1235&lt;=$B$4), $B$5,
TRUE,0 )</f>
        <v/>
      </c>
      <c r="AF1235" s="51" t="str">
        <f t="shared" ca="1" si="58"/>
        <v/>
      </c>
    </row>
    <row r="1236" spans="1:32" x14ac:dyDescent="0.4">
      <c r="A1236" s="13" t="str" cm="1">
        <f t="array" aca="1" ref="A1236" ca="1">_xlfn.IFS(
AND(SUMIFS(lease_table_interest_accruals, lease_table_dates, A1235)&gt;0, COUNTIFS($E$14:E1235, "Interest accrual", $A$14:A1235, A1235)=0),  A1235,
AND(SUMIFS(lease_table_payments, lease_table_dates, A1235)&gt;0, COUNTIFS($E$14:E1235, "Payment", $A$14:A1235, A1235)=0),  A1235,
AND(SUMIFS(rou_table_deprs, rou_table_dates, A1235)&gt;0, COUNTIFS($E$14:E1235, "Depreciation", $A$14:A1235, A1235)=0),  A1235,
TRUE,  IFERROR(INDEX(rou_table_dates,  MATCH(A1235, rou_table_dates)+1, ), "")
)</f>
        <v/>
      </c>
      <c r="B1236" s="1" t="str" cm="1">
        <f t="array" aca="1" ref="B1236" ca="1">_xlfn.IFS(
AND(E1236="Payment", A1236=$B$2), $AM$14,
E1236="Payment", $AM$15,
E1236="Interest accrual", $AM$18,
E1236="Depreciation", $AM$17,
TRUE, "")</f>
        <v/>
      </c>
      <c r="C1236" s="1" t="str" cm="1">
        <f t="array" aca="1" ref="C1236" ca="1">_xlfn.IFS(
E1236="Payment", $AM$19,
E1236="Interest accrual", $AM$15,
E1236="Depreciation", $AM$16,
TRUE, "")</f>
        <v/>
      </c>
      <c r="D1236" s="1" t="str" cm="1">
        <f t="array" aca="1" ref="D1236" ca="1">_xlfn.IFS(
E1236="Payment", _xlfn.XLOOKUP(A1236, lease_table_dates, lease_table_payments, 0, 0),
E1236="Interest accrual", _xlfn.XLOOKUP(A1236, lease_table_dates, lease_table_interest_accruals, 0, 0),
E1236="Depreciation", _xlfn.XLOOKUP(A1236, rou_table_dates, rou_table_deprs, 0, 0),
TRUE, ""
)</f>
        <v/>
      </c>
      <c r="E1236" s="7" t="str" cm="1">
        <f t="array" aca="1" ref="E1236" ca="1">_xlfn.IFS(
AND(SUMIFS(lease_table_interest_accruals, lease_table_dates, A1236)&gt;0, COUNTIFS($E$14:E1235, "Interest accrual", $A$14:A1235, A1236)=0), "Interest accrual",
AND(SUMIFS(lease_table_payments, lease_table_dates, A1236)&gt;0, COUNTIFS($E$14:E1235, "Payment", $A$14:A1235, A1236)=0), "Payment",
AND(SUMIFS(rou_table_deprs, rou_table_dates, A1236)&gt;0, COUNTIFS($E$14:E1235, "Depreciation", $A$14:A1235, A1236)=0), "Depreciation",
TRUE,  ""
)</f>
        <v/>
      </c>
      <c r="G1236" s="13" t="str" cm="1">
        <f t="array" aca="1" ref="G1236" ca="1">_xlfn.IFS(
AND($B$11="Hə", $B$3="İllik"), Z1236,
AND($B$11="Hə", $B$3="Aylıq"), AA1236,
$B$11="Yox", X1236)</f>
        <v/>
      </c>
      <c r="H1236" s="1" t="str" cm="1">
        <f t="array" aca="1" ref="H1236" ca="1">_xlfn.IFS( G1236="", "",
TRUE, ROUND( H1235+I1236-J1236, 2) )</f>
        <v/>
      </c>
      <c r="I1236" s="1" t="str" cm="1">
        <f t="array" aca="1" ref="I1236" ca="1">_xlfn.IFS(G1236="", "",
G1236=last_payment_date, (J1236-H1235),
 TRUE,  -  (H1235- H1235* (1+$B$6)^ (_xlfn.DAYS(G1236,G1235)/365) )
)</f>
        <v/>
      </c>
      <c r="J1236" s="1" t="str" cm="1">
        <f t="array" aca="1" ref="J1236" ca="1">_xlfn.IFS(G1236="", "",
TRUE, _xlfn.XLOOKUP(G1236,  payment_dates, payments,0,0)
)</f>
        <v/>
      </c>
      <c r="L1236" s="8" t="str" cm="1">
        <f t="array" aca="1" ref="L1236" ca="1">_xlfn.IFS(
AND($B$11="Hə", $B$3="İllik"), AC1236,
AND($B$11="Hə", $B$3="Aylıq"), AD1236,
$B$11="Yox", AB1236)</f>
        <v/>
      </c>
      <c r="M1236" s="1" t="str" cm="1">
        <f t="array" aca="1" ref="M1236" ca="1">_xlfn.IFS( L1236="", "",
(M1235-N1236)&lt;=0.5, 0,
TRUE,  M1235-N1236)</f>
        <v/>
      </c>
      <c r="N1236" s="7" t="str" cm="1">
        <f t="array" aca="1" ref="N1236" ca="1">_xlfn.IFS(
L1236="", "",
TRUE, MIN(M1235, ROUND($M$14/ (last_rou_date - $B$2) * (L1236-L1235), 2) )
)</f>
        <v/>
      </c>
      <c r="P1236" s="59" t="str">
        <f t="shared" ca="1" si="57"/>
        <v/>
      </c>
      <c r="Q1236" s="1" t="str" cm="1">
        <f t="array" aca="1" ref="Q1236" ca="1">_xlfn.IFS(P1236="","",
$B$11="Hə", _xlfn.XLOOKUP(DATE(P1236, 12, 31), rou_table_dates, rou_table_nbvs,0, 0),
TRUE,  MAX(0, ROUND($M$14 - $M$14/ (last_rou_date - $B$2) * (DATE(P1236,12,31) - $B$2), 2) )
)</f>
        <v/>
      </c>
      <c r="R1236" s="1" t="str" cm="1">
        <f t="array" aca="1" ref="R1236" ca="1">_xlfn.IFS(P1236="","",
$B$11="Hə", _xlfn.XLOOKUP(DATE(P1236, 12, 31), lease_table_dates, lease_table_balances,0, 0),
TRUE, IFERROR( XNPV($B$6, IF(payment_dates &gt;DATE(P1236, 12, 31), payments,  0),  IF(payment_dates &gt;DATE(P1236, 12, 31), payment_dates,  DATE(P1236, 12, 31))    ),0)
)</f>
        <v/>
      </c>
      <c r="S1236" s="1" t="str" cm="1">
        <f t="array" aca="1" ref="S1236" ca="1">_xlfn.IFS(P1236="","",
TRUE,  MIN( MIN(Q1235, $M$14), ROUND($M$14/ (last_rou_date - $B$2) * (DATE(P1236,12,31) - MAX($B$2, DATE(P1236-1, 12, 31))), 2) )
)</f>
        <v/>
      </c>
      <c r="T1236" s="7" t="str" cm="1">
        <f t="array" aca="1" ref="T1236" ca="1">_xlfn.IFS(P1236="", "",
ISTEXT(R1235), R1236- (H1236 - SUMIFS( lease_table_payments, lease_table_years, P1236) -$AG$14 ),
AND(ISNUMBER(R1235), R1236&lt;&gt;""),   R1236- (R1235 - SUMIFS( lease_table_payments, lease_table_years, P1236) )
)</f>
        <v/>
      </c>
      <c r="V1236" s="64">
        <f t="shared" si="59"/>
        <v>1223</v>
      </c>
      <c r="W1236" s="51" t="str" cm="1">
        <f t="array" ref="W1236">_xlfn.IFS(
OR(W1235=$B$4, W1235=""),"",
TRUE,W1235+1
)</f>
        <v/>
      </c>
      <c r="X1236" s="51" t="str" cm="1">
        <f t="array" ref="X1236">_xlfn.IFS(X1235="","",
W1236="", "",
AND($B$3="İllik"),DATE(YEAR(X1235)+1,MONTH(X1235),DAY(X1235) ),
AND($B$3="Aylıq", $AH$14="Not end"), EDATE(X1235,1),
AND($B$3="Aylıq", $AH$14="End"), EOMONTH(X1235,1)
)</f>
        <v/>
      </c>
      <c r="Y1236" s="51" t="str" cm="1">
        <f t="array" aca="1" ref="Y1236" ca="1">_xlfn.IFS(
AND($B$7="Dövrün əvvəlində", Y1235&lt;=last_rou_date), DATE(YEAR(Y1235)+1, 12, 31),
AND($B$7="Dövrün sonunda", Y1235&lt;=last_payment_date), DATE(YEAR(Y1235)+1, 12, 31),
TRUE, ""
)</f>
        <v/>
      </c>
      <c r="Z1236" s="75" t="str" cm="1">
        <f t="array" aca="1" ref="Z1236" ca="1">_xlfn.IFS(
AND($AN$14="Not year_end", Z1235&gt;last_payment_date), "",
AND($AN$14="Year_end", Z1235&gt;=last_payment_date), "",
AND($AN$14="Year_end"), DATE(YEAR(Z1235+1), 12, 31),
AND($AN$14="Not year_end", MONTH(Z1235)=12, DAY(Z1235)=31), DATE(YEAR(Z1234)+1, MONTH(Z1234), DAY(Z1234)),
AND($AN$14="Not year_end", OR(MONTH(Z1235)&lt;&gt;12, DAY(Z1235)&lt;&gt;31) ), DATE(YEAR(Z1235), 12, 31)
)</f>
        <v/>
      </c>
      <c r="AA1236" s="75" t="str" cm="1">
        <f t="array" aca="1" ref="AA1236" ca="1">_xlfn.IFS(AA1235="", "",
AND(AA1235=last_payment_date, OR(MONTH(AA1235)&lt;&gt;12, DAY(AA1235)&lt;&gt;31) ), DATE(YEAR(AA1235), 12, 31),
AND(MONTH(AA1235)=12, DAY(AA1235)=31, AA1235&gt;=last_payment_date), "",
AND(MONTH(AA1235)=12, DAY(AA1235)&lt;&gt;31),  EOMONTH(AA1235,0),
AND(MONTH(AA1235)=12, DAY(AA1235)=31, $AH$14="Not end"),  EDATE(AA1234,1),
AND($AH$14="Not end"), EDATE(AA1235, 1),
AND($AH$14="End"), EOMONTH(AA1235, 1)
)</f>
        <v/>
      </c>
      <c r="AB1236" s="75" t="str" cm="1">
        <f t="array" aca="1" ref="AB1236" ca="1">_xlfn.IFS(AB1235="","",
AND(AB1235=last_rou_date), "",
AND($B$3="İllik"),DATE(YEAR(AB1235)+1,MONTH(AB1235),DAY(AB1235) ),
AND($B$3="Aylıq", $AH$14="Not end"), EDATE(AB1235,1),
AND($B$3="Aylıq", $AH$14="End"), EOMONTH(AB1235,1)
)</f>
        <v/>
      </c>
      <c r="AC1236" s="75" t="str" cm="1">
        <f t="array" aca="1" ref="AC1236" ca="1">_xlfn.IFS(
AND($AN$14="Not year_end", AC1235&gt;last_rou_date), "",
AND($AN$14="Year_end", AC1235&gt;=last_rou_date), "",
AND($AN$14="Year_end"), DATE(YEAR(AC1235+1), 12, 31),
AND($AN$14="Not year_end", MONTH(AC1235)=12, DAY(AC1235)=31), DATE(YEAR(AC1234)+1, MONTH(AC1234), DAY(AC1234)),
AND($AN$14="Not year_end", OR(MONTH(AC1235)&lt;&gt;12, DAY(AC1235)&lt;&gt;31) ), DATE(YEAR(AC1235), 12, 31)
)</f>
        <v/>
      </c>
      <c r="AD1236" s="75" t="str" cm="1">
        <f t="array" aca="1" ref="AD1236" ca="1">_xlfn.IFS(AD1235="", "",
AND(AD1235=last_rou_date, OR(MONTH(AD1235)&lt;&gt;12, DAY(AD1235)&lt;&gt;31) ), DATE(YEAR(AD1235), 12, 31),
AND(MONTH(AD1235)=12, DAY(AD1235)=31, AD1235&gt;=last_rou_date), "",
AND(MONTH(AD1235)=12, DAY(AD1235)&lt;&gt;31),  EOMONTH(AD1235,0),
AND(MONTH(AD1235)=12, DAY(AD1235)=31, $AH$14="Not end"),  EDATE(AD1234,1),
AND($AH$14="Not end"), EDATE(AD1235, 1),
AND($AH$14="End"), EOMONTH(AD1235, 1)
)</f>
        <v/>
      </c>
      <c r="AE1236" s="51" t="str" cm="1">
        <f t="array" ref="AE1236">_xlfn.IFS(W1236="", "",
AND(W1236&gt;0, W1236&lt;=$B$4, $C$2="İllik artım, faiz olaraq", $D$2&gt;0, $B$3="İllik"), $B$5*((1+$D$2)^(W1236-1)),
AND(W1236&gt;0, W1236&lt;=$B$4, $C$2="İllik artım, faiz olaraq", $D$2&gt;0, $B$3="Aylıq"), $B$5*((1+$D$2)^ROUNDDOWN((W1236-1)/12,0)),
AND(W1236=1, $C$2="Aşağıdakı kimi dəyişir", ), $B$5,
AND(W1236&gt;1, W1236&lt;=$B$4, $C$2="Aşağıdakı kimi dəyişir"), IFERROR(VLOOKUP(W1236, $C$4:$D$7, 2, FALSE), AE1235),
AND(W1236&gt;0, W1236&lt;=$B$4), $B$5,
TRUE,0 )</f>
        <v/>
      </c>
      <c r="AF1236" s="51" t="str">
        <f t="shared" ca="1" si="58"/>
        <v/>
      </c>
    </row>
    <row r="1237" spans="1:32" x14ac:dyDescent="0.4">
      <c r="A1237" s="13" t="str" cm="1">
        <f t="array" aca="1" ref="A1237" ca="1">_xlfn.IFS(
AND(SUMIFS(lease_table_interest_accruals, lease_table_dates, A1236)&gt;0, COUNTIFS($E$14:E1236, "Interest accrual", $A$14:A1236, A1236)=0),  A1236,
AND(SUMIFS(lease_table_payments, lease_table_dates, A1236)&gt;0, COUNTIFS($E$14:E1236, "Payment", $A$14:A1236, A1236)=0),  A1236,
AND(SUMIFS(rou_table_deprs, rou_table_dates, A1236)&gt;0, COUNTIFS($E$14:E1236, "Depreciation", $A$14:A1236, A1236)=0),  A1236,
TRUE,  IFERROR(INDEX(rou_table_dates,  MATCH(A1236, rou_table_dates)+1, ), "")
)</f>
        <v/>
      </c>
      <c r="B1237" s="1" t="str" cm="1">
        <f t="array" aca="1" ref="B1237" ca="1">_xlfn.IFS(
AND(E1237="Payment", A1237=$B$2), $AM$14,
E1237="Payment", $AM$15,
E1237="Interest accrual", $AM$18,
E1237="Depreciation", $AM$17,
TRUE, "")</f>
        <v/>
      </c>
      <c r="C1237" s="1" t="str" cm="1">
        <f t="array" aca="1" ref="C1237" ca="1">_xlfn.IFS(
E1237="Payment", $AM$19,
E1237="Interest accrual", $AM$15,
E1237="Depreciation", $AM$16,
TRUE, "")</f>
        <v/>
      </c>
      <c r="D1237" s="1" t="str" cm="1">
        <f t="array" aca="1" ref="D1237" ca="1">_xlfn.IFS(
E1237="Payment", _xlfn.XLOOKUP(A1237, lease_table_dates, lease_table_payments, 0, 0),
E1237="Interest accrual", _xlfn.XLOOKUP(A1237, lease_table_dates, lease_table_interest_accruals, 0, 0),
E1237="Depreciation", _xlfn.XLOOKUP(A1237, rou_table_dates, rou_table_deprs, 0, 0),
TRUE, ""
)</f>
        <v/>
      </c>
      <c r="E1237" s="7" t="str" cm="1">
        <f t="array" aca="1" ref="E1237" ca="1">_xlfn.IFS(
AND(SUMIFS(lease_table_interest_accruals, lease_table_dates, A1237)&gt;0, COUNTIFS($E$14:E1236, "Interest accrual", $A$14:A1236, A1237)=0), "Interest accrual",
AND(SUMIFS(lease_table_payments, lease_table_dates, A1237)&gt;0, COUNTIFS($E$14:E1236, "Payment", $A$14:A1236, A1237)=0), "Payment",
AND(SUMIFS(rou_table_deprs, rou_table_dates, A1237)&gt;0, COUNTIFS($E$14:E1236, "Depreciation", $A$14:A1236, A1237)=0), "Depreciation",
TRUE,  ""
)</f>
        <v/>
      </c>
      <c r="G1237" s="13" t="str" cm="1">
        <f t="array" aca="1" ref="G1237" ca="1">_xlfn.IFS(
AND($B$11="Hə", $B$3="İllik"), Z1237,
AND($B$11="Hə", $B$3="Aylıq"), AA1237,
$B$11="Yox", X1237)</f>
        <v/>
      </c>
      <c r="H1237" s="1" t="str" cm="1">
        <f t="array" aca="1" ref="H1237" ca="1">_xlfn.IFS( G1237="", "",
TRUE, ROUND( H1236+I1237-J1237, 2) )</f>
        <v/>
      </c>
      <c r="I1237" s="1" t="str" cm="1">
        <f t="array" aca="1" ref="I1237" ca="1">_xlfn.IFS(G1237="", "",
G1237=last_payment_date, (J1237-H1236),
 TRUE,  -  (H1236- H1236* (1+$B$6)^ (_xlfn.DAYS(G1237,G1236)/365) )
)</f>
        <v/>
      </c>
      <c r="J1237" s="1" t="str" cm="1">
        <f t="array" aca="1" ref="J1237" ca="1">_xlfn.IFS(G1237="", "",
TRUE, _xlfn.XLOOKUP(G1237,  payment_dates, payments,0,0)
)</f>
        <v/>
      </c>
      <c r="L1237" s="8" t="str" cm="1">
        <f t="array" aca="1" ref="L1237" ca="1">_xlfn.IFS(
AND($B$11="Hə", $B$3="İllik"), AC1237,
AND($B$11="Hə", $B$3="Aylıq"), AD1237,
$B$11="Yox", AB1237)</f>
        <v/>
      </c>
      <c r="M1237" s="1" t="str" cm="1">
        <f t="array" aca="1" ref="M1237" ca="1">_xlfn.IFS( L1237="", "",
(M1236-N1237)&lt;=0.5, 0,
TRUE,  M1236-N1237)</f>
        <v/>
      </c>
      <c r="N1237" s="7" t="str" cm="1">
        <f t="array" aca="1" ref="N1237" ca="1">_xlfn.IFS(
L1237="", "",
TRUE, MIN(M1236, ROUND($M$14/ (last_rou_date - $B$2) * (L1237-L1236), 2) )
)</f>
        <v/>
      </c>
      <c r="P1237" s="59" t="str">
        <f t="shared" ca="1" si="57"/>
        <v/>
      </c>
      <c r="Q1237" s="1" t="str" cm="1">
        <f t="array" aca="1" ref="Q1237" ca="1">_xlfn.IFS(P1237="","",
$B$11="Hə", _xlfn.XLOOKUP(DATE(P1237, 12, 31), rou_table_dates, rou_table_nbvs,0, 0),
TRUE,  MAX(0, ROUND($M$14 - $M$14/ (last_rou_date - $B$2) * (DATE(P1237,12,31) - $B$2), 2) )
)</f>
        <v/>
      </c>
      <c r="R1237" s="1" t="str" cm="1">
        <f t="array" aca="1" ref="R1237" ca="1">_xlfn.IFS(P1237="","",
$B$11="Hə", _xlfn.XLOOKUP(DATE(P1237, 12, 31), lease_table_dates, lease_table_balances,0, 0),
TRUE, IFERROR( XNPV($B$6, IF(payment_dates &gt;DATE(P1237, 12, 31), payments,  0),  IF(payment_dates &gt;DATE(P1237, 12, 31), payment_dates,  DATE(P1237, 12, 31))    ),0)
)</f>
        <v/>
      </c>
      <c r="S1237" s="1" t="str" cm="1">
        <f t="array" aca="1" ref="S1237" ca="1">_xlfn.IFS(P1237="","",
TRUE,  MIN( MIN(Q1236, $M$14), ROUND($M$14/ (last_rou_date - $B$2) * (DATE(P1237,12,31) - MAX($B$2, DATE(P1237-1, 12, 31))), 2) )
)</f>
        <v/>
      </c>
      <c r="T1237" s="7" t="str" cm="1">
        <f t="array" aca="1" ref="T1237" ca="1">_xlfn.IFS(P1237="", "",
ISTEXT(R1236), R1237- (H1237 - SUMIFS( lease_table_payments, lease_table_years, P1237) -$AG$14 ),
AND(ISNUMBER(R1236), R1237&lt;&gt;""),   R1237- (R1236 - SUMIFS( lease_table_payments, lease_table_years, P1237) )
)</f>
        <v/>
      </c>
      <c r="V1237" s="64">
        <f t="shared" si="59"/>
        <v>1224</v>
      </c>
      <c r="W1237" s="51" t="str" cm="1">
        <f t="array" ref="W1237">_xlfn.IFS(
OR(W1236=$B$4, W1236=""),"",
TRUE,W1236+1
)</f>
        <v/>
      </c>
      <c r="X1237" s="51" t="str" cm="1">
        <f t="array" ref="X1237">_xlfn.IFS(X1236="","",
W1237="", "",
AND($B$3="İllik"),DATE(YEAR(X1236)+1,MONTH(X1236),DAY(X1236) ),
AND($B$3="Aylıq", $AH$14="Not end"), EDATE(X1236,1),
AND($B$3="Aylıq", $AH$14="End"), EOMONTH(X1236,1)
)</f>
        <v/>
      </c>
      <c r="Y1237" s="51" t="str" cm="1">
        <f t="array" aca="1" ref="Y1237" ca="1">_xlfn.IFS(
AND($B$7="Dövrün əvvəlində", Y1236&lt;=last_rou_date), DATE(YEAR(Y1236)+1, 12, 31),
AND($B$7="Dövrün sonunda", Y1236&lt;=last_payment_date), DATE(YEAR(Y1236)+1, 12, 31),
TRUE, ""
)</f>
        <v/>
      </c>
      <c r="Z1237" s="75" t="str" cm="1">
        <f t="array" aca="1" ref="Z1237" ca="1">_xlfn.IFS(
AND($AN$14="Not year_end", Z1236&gt;last_payment_date), "",
AND($AN$14="Year_end", Z1236&gt;=last_payment_date), "",
AND($AN$14="Year_end"), DATE(YEAR(Z1236+1), 12, 31),
AND($AN$14="Not year_end", MONTH(Z1236)=12, DAY(Z1236)=31), DATE(YEAR(Z1235)+1, MONTH(Z1235), DAY(Z1235)),
AND($AN$14="Not year_end", OR(MONTH(Z1236)&lt;&gt;12, DAY(Z1236)&lt;&gt;31) ), DATE(YEAR(Z1236), 12, 31)
)</f>
        <v/>
      </c>
      <c r="AA1237" s="75" t="str" cm="1">
        <f t="array" aca="1" ref="AA1237" ca="1">_xlfn.IFS(AA1236="", "",
AND(AA1236=last_payment_date, OR(MONTH(AA1236)&lt;&gt;12, DAY(AA1236)&lt;&gt;31) ), DATE(YEAR(AA1236), 12, 31),
AND(MONTH(AA1236)=12, DAY(AA1236)=31, AA1236&gt;=last_payment_date), "",
AND(MONTH(AA1236)=12, DAY(AA1236)&lt;&gt;31),  EOMONTH(AA1236,0),
AND(MONTH(AA1236)=12, DAY(AA1236)=31, $AH$14="Not end"),  EDATE(AA1235,1),
AND($AH$14="Not end"), EDATE(AA1236, 1),
AND($AH$14="End"), EOMONTH(AA1236, 1)
)</f>
        <v/>
      </c>
      <c r="AB1237" s="75" t="str" cm="1">
        <f t="array" aca="1" ref="AB1237" ca="1">_xlfn.IFS(AB1236="","",
AND(AB1236=last_rou_date), "",
AND($B$3="İllik"),DATE(YEAR(AB1236)+1,MONTH(AB1236),DAY(AB1236) ),
AND($B$3="Aylıq", $AH$14="Not end"), EDATE(AB1236,1),
AND($B$3="Aylıq", $AH$14="End"), EOMONTH(AB1236,1)
)</f>
        <v/>
      </c>
      <c r="AC1237" s="75" t="str" cm="1">
        <f t="array" aca="1" ref="AC1237" ca="1">_xlfn.IFS(
AND($AN$14="Not year_end", AC1236&gt;last_rou_date), "",
AND($AN$14="Year_end", AC1236&gt;=last_rou_date), "",
AND($AN$14="Year_end"), DATE(YEAR(AC1236+1), 12, 31),
AND($AN$14="Not year_end", MONTH(AC1236)=12, DAY(AC1236)=31), DATE(YEAR(AC1235)+1, MONTH(AC1235), DAY(AC1235)),
AND($AN$14="Not year_end", OR(MONTH(AC1236)&lt;&gt;12, DAY(AC1236)&lt;&gt;31) ), DATE(YEAR(AC1236), 12, 31)
)</f>
        <v/>
      </c>
      <c r="AD1237" s="75" t="str" cm="1">
        <f t="array" aca="1" ref="AD1237" ca="1">_xlfn.IFS(AD1236="", "",
AND(AD1236=last_rou_date, OR(MONTH(AD1236)&lt;&gt;12, DAY(AD1236)&lt;&gt;31) ), DATE(YEAR(AD1236), 12, 31),
AND(MONTH(AD1236)=12, DAY(AD1236)=31, AD1236&gt;=last_rou_date), "",
AND(MONTH(AD1236)=12, DAY(AD1236)&lt;&gt;31),  EOMONTH(AD1236,0),
AND(MONTH(AD1236)=12, DAY(AD1236)=31, $AH$14="Not end"),  EDATE(AD1235,1),
AND($AH$14="Not end"), EDATE(AD1236, 1),
AND($AH$14="End"), EOMONTH(AD1236, 1)
)</f>
        <v/>
      </c>
      <c r="AE1237" s="51" t="str" cm="1">
        <f t="array" ref="AE1237">_xlfn.IFS(W1237="", "",
AND(W1237&gt;0, W1237&lt;=$B$4, $C$2="İllik artım, faiz olaraq", $D$2&gt;0, $B$3="İllik"), $B$5*((1+$D$2)^(W1237-1)),
AND(W1237&gt;0, W1237&lt;=$B$4, $C$2="İllik artım, faiz olaraq", $D$2&gt;0, $B$3="Aylıq"), $B$5*((1+$D$2)^ROUNDDOWN((W1237-1)/12,0)),
AND(W1237=1, $C$2="Aşağıdakı kimi dəyişir", ), $B$5,
AND(W1237&gt;1, W1237&lt;=$B$4, $C$2="Aşağıdakı kimi dəyişir"), IFERROR(VLOOKUP(W1237, $C$4:$D$7, 2, FALSE), AE1236),
AND(W1237&gt;0, W1237&lt;=$B$4), $B$5,
TRUE,0 )</f>
        <v/>
      </c>
      <c r="AF1237" s="51" t="str">
        <f t="shared" ca="1" si="58"/>
        <v/>
      </c>
    </row>
    <row r="1238" spans="1:32" x14ac:dyDescent="0.4">
      <c r="A1238" s="13" t="str" cm="1">
        <f t="array" aca="1" ref="A1238" ca="1">_xlfn.IFS(
AND(SUMIFS(lease_table_interest_accruals, lease_table_dates, A1237)&gt;0, COUNTIFS($E$14:E1237, "Interest accrual", $A$14:A1237, A1237)=0),  A1237,
AND(SUMIFS(lease_table_payments, lease_table_dates, A1237)&gt;0, COUNTIFS($E$14:E1237, "Payment", $A$14:A1237, A1237)=0),  A1237,
AND(SUMIFS(rou_table_deprs, rou_table_dates, A1237)&gt;0, COUNTIFS($E$14:E1237, "Depreciation", $A$14:A1237, A1237)=0),  A1237,
TRUE,  IFERROR(INDEX(rou_table_dates,  MATCH(A1237, rou_table_dates)+1, ), "")
)</f>
        <v/>
      </c>
      <c r="B1238" s="1" t="str" cm="1">
        <f t="array" aca="1" ref="B1238" ca="1">_xlfn.IFS(
AND(E1238="Payment", A1238=$B$2), $AM$14,
E1238="Payment", $AM$15,
E1238="Interest accrual", $AM$18,
E1238="Depreciation", $AM$17,
TRUE, "")</f>
        <v/>
      </c>
      <c r="C1238" s="1" t="str" cm="1">
        <f t="array" aca="1" ref="C1238" ca="1">_xlfn.IFS(
E1238="Payment", $AM$19,
E1238="Interest accrual", $AM$15,
E1238="Depreciation", $AM$16,
TRUE, "")</f>
        <v/>
      </c>
      <c r="D1238" s="1" t="str" cm="1">
        <f t="array" aca="1" ref="D1238" ca="1">_xlfn.IFS(
E1238="Payment", _xlfn.XLOOKUP(A1238, lease_table_dates, lease_table_payments, 0, 0),
E1238="Interest accrual", _xlfn.XLOOKUP(A1238, lease_table_dates, lease_table_interest_accruals, 0, 0),
E1238="Depreciation", _xlfn.XLOOKUP(A1238, rou_table_dates, rou_table_deprs, 0, 0),
TRUE, ""
)</f>
        <v/>
      </c>
      <c r="E1238" s="7" t="str" cm="1">
        <f t="array" aca="1" ref="E1238" ca="1">_xlfn.IFS(
AND(SUMIFS(lease_table_interest_accruals, lease_table_dates, A1238)&gt;0, COUNTIFS($E$14:E1237, "Interest accrual", $A$14:A1237, A1238)=0), "Interest accrual",
AND(SUMIFS(lease_table_payments, lease_table_dates, A1238)&gt;0, COUNTIFS($E$14:E1237, "Payment", $A$14:A1237, A1238)=0), "Payment",
AND(SUMIFS(rou_table_deprs, rou_table_dates, A1238)&gt;0, COUNTIFS($E$14:E1237, "Depreciation", $A$14:A1237, A1238)=0), "Depreciation",
TRUE,  ""
)</f>
        <v/>
      </c>
      <c r="G1238" s="13" t="str" cm="1">
        <f t="array" aca="1" ref="G1238" ca="1">_xlfn.IFS(
AND($B$11="Hə", $B$3="İllik"), Z1238,
AND($B$11="Hə", $B$3="Aylıq"), AA1238,
$B$11="Yox", X1238)</f>
        <v/>
      </c>
      <c r="H1238" s="1" t="str" cm="1">
        <f t="array" aca="1" ref="H1238" ca="1">_xlfn.IFS( G1238="", "",
TRUE, ROUND( H1237+I1238-J1238, 2) )</f>
        <v/>
      </c>
      <c r="I1238" s="1" t="str" cm="1">
        <f t="array" aca="1" ref="I1238" ca="1">_xlfn.IFS(G1238="", "",
G1238=last_payment_date, (J1238-H1237),
 TRUE,  -  (H1237- H1237* (1+$B$6)^ (_xlfn.DAYS(G1238,G1237)/365) )
)</f>
        <v/>
      </c>
      <c r="J1238" s="1" t="str" cm="1">
        <f t="array" aca="1" ref="J1238" ca="1">_xlfn.IFS(G1238="", "",
TRUE, _xlfn.XLOOKUP(G1238,  payment_dates, payments,0,0)
)</f>
        <v/>
      </c>
      <c r="L1238" s="8" t="str" cm="1">
        <f t="array" aca="1" ref="L1238" ca="1">_xlfn.IFS(
AND($B$11="Hə", $B$3="İllik"), AC1238,
AND($B$11="Hə", $B$3="Aylıq"), AD1238,
$B$11="Yox", AB1238)</f>
        <v/>
      </c>
      <c r="M1238" s="1" t="str" cm="1">
        <f t="array" aca="1" ref="M1238" ca="1">_xlfn.IFS( L1238="", "",
(M1237-N1238)&lt;=0.5, 0,
TRUE,  M1237-N1238)</f>
        <v/>
      </c>
      <c r="N1238" s="7" t="str" cm="1">
        <f t="array" aca="1" ref="N1238" ca="1">_xlfn.IFS(
L1238="", "",
TRUE, MIN(M1237, ROUND($M$14/ (last_rou_date - $B$2) * (L1238-L1237), 2) )
)</f>
        <v/>
      </c>
      <c r="P1238" s="59" t="str">
        <f t="shared" ca="1" si="57"/>
        <v/>
      </c>
      <c r="Q1238" s="1" t="str" cm="1">
        <f t="array" aca="1" ref="Q1238" ca="1">_xlfn.IFS(P1238="","",
$B$11="Hə", _xlfn.XLOOKUP(DATE(P1238, 12, 31), rou_table_dates, rou_table_nbvs,0, 0),
TRUE,  MAX(0, ROUND($M$14 - $M$14/ (last_rou_date - $B$2) * (DATE(P1238,12,31) - $B$2), 2) )
)</f>
        <v/>
      </c>
      <c r="R1238" s="1" t="str" cm="1">
        <f t="array" aca="1" ref="R1238" ca="1">_xlfn.IFS(P1238="","",
$B$11="Hə", _xlfn.XLOOKUP(DATE(P1238, 12, 31), lease_table_dates, lease_table_balances,0, 0),
TRUE, IFERROR( XNPV($B$6, IF(payment_dates &gt;DATE(P1238, 12, 31), payments,  0),  IF(payment_dates &gt;DATE(P1238, 12, 31), payment_dates,  DATE(P1238, 12, 31))    ),0)
)</f>
        <v/>
      </c>
      <c r="S1238" s="1" t="str" cm="1">
        <f t="array" aca="1" ref="S1238" ca="1">_xlfn.IFS(P1238="","",
TRUE,  MIN( MIN(Q1237, $M$14), ROUND($M$14/ (last_rou_date - $B$2) * (DATE(P1238,12,31) - MAX($B$2, DATE(P1238-1, 12, 31))), 2) )
)</f>
        <v/>
      </c>
      <c r="T1238" s="7" t="str" cm="1">
        <f t="array" aca="1" ref="T1238" ca="1">_xlfn.IFS(P1238="", "",
ISTEXT(R1237), R1238- (H1238 - SUMIFS( lease_table_payments, lease_table_years, P1238) -$AG$14 ),
AND(ISNUMBER(R1237), R1238&lt;&gt;""),   R1238- (R1237 - SUMIFS( lease_table_payments, lease_table_years, P1238) )
)</f>
        <v/>
      </c>
      <c r="V1238" s="64">
        <f t="shared" si="59"/>
        <v>1225</v>
      </c>
      <c r="W1238" s="51" t="str" cm="1">
        <f t="array" ref="W1238">_xlfn.IFS(
OR(W1237=$B$4, W1237=""),"",
TRUE,W1237+1
)</f>
        <v/>
      </c>
      <c r="X1238" s="51" t="str" cm="1">
        <f t="array" ref="X1238">_xlfn.IFS(X1237="","",
W1238="", "",
AND($B$3="İllik"),DATE(YEAR(X1237)+1,MONTH(X1237),DAY(X1237) ),
AND($B$3="Aylıq", $AH$14="Not end"), EDATE(X1237,1),
AND($B$3="Aylıq", $AH$14="End"), EOMONTH(X1237,1)
)</f>
        <v/>
      </c>
      <c r="Y1238" s="51" t="str" cm="1">
        <f t="array" aca="1" ref="Y1238" ca="1">_xlfn.IFS(
AND($B$7="Dövrün əvvəlində", Y1237&lt;=last_rou_date), DATE(YEAR(Y1237)+1, 12, 31),
AND($B$7="Dövrün sonunda", Y1237&lt;=last_payment_date), DATE(YEAR(Y1237)+1, 12, 31),
TRUE, ""
)</f>
        <v/>
      </c>
      <c r="Z1238" s="75" t="str" cm="1">
        <f t="array" aca="1" ref="Z1238" ca="1">_xlfn.IFS(
AND($AN$14="Not year_end", Z1237&gt;last_payment_date), "",
AND($AN$14="Year_end", Z1237&gt;=last_payment_date), "",
AND($AN$14="Year_end"), DATE(YEAR(Z1237+1), 12, 31),
AND($AN$14="Not year_end", MONTH(Z1237)=12, DAY(Z1237)=31), DATE(YEAR(Z1236)+1, MONTH(Z1236), DAY(Z1236)),
AND($AN$14="Not year_end", OR(MONTH(Z1237)&lt;&gt;12, DAY(Z1237)&lt;&gt;31) ), DATE(YEAR(Z1237), 12, 31)
)</f>
        <v/>
      </c>
      <c r="AA1238" s="75" t="str" cm="1">
        <f t="array" aca="1" ref="AA1238" ca="1">_xlfn.IFS(AA1237="", "",
AND(AA1237=last_payment_date, OR(MONTH(AA1237)&lt;&gt;12, DAY(AA1237)&lt;&gt;31) ), DATE(YEAR(AA1237), 12, 31),
AND(MONTH(AA1237)=12, DAY(AA1237)=31, AA1237&gt;=last_payment_date), "",
AND(MONTH(AA1237)=12, DAY(AA1237)&lt;&gt;31),  EOMONTH(AA1237,0),
AND(MONTH(AA1237)=12, DAY(AA1237)=31, $AH$14="Not end"),  EDATE(AA1236,1),
AND($AH$14="Not end"), EDATE(AA1237, 1),
AND($AH$14="End"), EOMONTH(AA1237, 1)
)</f>
        <v/>
      </c>
      <c r="AB1238" s="75" t="str" cm="1">
        <f t="array" aca="1" ref="AB1238" ca="1">_xlfn.IFS(AB1237="","",
AND(AB1237=last_rou_date), "",
AND($B$3="İllik"),DATE(YEAR(AB1237)+1,MONTH(AB1237),DAY(AB1237) ),
AND($B$3="Aylıq", $AH$14="Not end"), EDATE(AB1237,1),
AND($B$3="Aylıq", $AH$14="End"), EOMONTH(AB1237,1)
)</f>
        <v/>
      </c>
      <c r="AC1238" s="75" t="str" cm="1">
        <f t="array" aca="1" ref="AC1238" ca="1">_xlfn.IFS(
AND($AN$14="Not year_end", AC1237&gt;last_rou_date), "",
AND($AN$14="Year_end", AC1237&gt;=last_rou_date), "",
AND($AN$14="Year_end"), DATE(YEAR(AC1237+1), 12, 31),
AND($AN$14="Not year_end", MONTH(AC1237)=12, DAY(AC1237)=31), DATE(YEAR(AC1236)+1, MONTH(AC1236), DAY(AC1236)),
AND($AN$14="Not year_end", OR(MONTH(AC1237)&lt;&gt;12, DAY(AC1237)&lt;&gt;31) ), DATE(YEAR(AC1237), 12, 31)
)</f>
        <v/>
      </c>
      <c r="AD1238" s="75" t="str" cm="1">
        <f t="array" aca="1" ref="AD1238" ca="1">_xlfn.IFS(AD1237="", "",
AND(AD1237=last_rou_date, OR(MONTH(AD1237)&lt;&gt;12, DAY(AD1237)&lt;&gt;31) ), DATE(YEAR(AD1237), 12, 31),
AND(MONTH(AD1237)=12, DAY(AD1237)=31, AD1237&gt;=last_rou_date), "",
AND(MONTH(AD1237)=12, DAY(AD1237)&lt;&gt;31),  EOMONTH(AD1237,0),
AND(MONTH(AD1237)=12, DAY(AD1237)=31, $AH$14="Not end"),  EDATE(AD1236,1),
AND($AH$14="Not end"), EDATE(AD1237, 1),
AND($AH$14="End"), EOMONTH(AD1237, 1)
)</f>
        <v/>
      </c>
      <c r="AE1238" s="51" t="str" cm="1">
        <f t="array" ref="AE1238">_xlfn.IFS(W1238="", "",
AND(W1238&gt;0, W1238&lt;=$B$4, $C$2="İllik artım, faiz olaraq", $D$2&gt;0, $B$3="İllik"), $B$5*((1+$D$2)^(W1238-1)),
AND(W1238&gt;0, W1238&lt;=$B$4, $C$2="İllik artım, faiz olaraq", $D$2&gt;0, $B$3="Aylıq"), $B$5*((1+$D$2)^ROUNDDOWN((W1238-1)/12,0)),
AND(W1238=1, $C$2="Aşağıdakı kimi dəyişir", ), $B$5,
AND(W1238&gt;1, W1238&lt;=$B$4, $C$2="Aşağıdakı kimi dəyişir"), IFERROR(VLOOKUP(W1238, $C$4:$D$7, 2, FALSE), AE1237),
AND(W1238&gt;0, W1238&lt;=$B$4), $B$5,
TRUE,0 )</f>
        <v/>
      </c>
      <c r="AF1238" s="51" t="str">
        <f t="shared" ca="1" si="58"/>
        <v/>
      </c>
    </row>
    <row r="1239" spans="1:32" x14ac:dyDescent="0.4">
      <c r="A1239" s="13" t="str" cm="1">
        <f t="array" aca="1" ref="A1239" ca="1">_xlfn.IFS(
AND(SUMIFS(lease_table_interest_accruals, lease_table_dates, A1238)&gt;0, COUNTIFS($E$14:E1238, "Interest accrual", $A$14:A1238, A1238)=0),  A1238,
AND(SUMIFS(lease_table_payments, lease_table_dates, A1238)&gt;0, COUNTIFS($E$14:E1238, "Payment", $A$14:A1238, A1238)=0),  A1238,
AND(SUMIFS(rou_table_deprs, rou_table_dates, A1238)&gt;0, COUNTIFS($E$14:E1238, "Depreciation", $A$14:A1238, A1238)=0),  A1238,
TRUE,  IFERROR(INDEX(rou_table_dates,  MATCH(A1238, rou_table_dates)+1, ), "")
)</f>
        <v/>
      </c>
      <c r="B1239" s="1" t="str" cm="1">
        <f t="array" aca="1" ref="B1239" ca="1">_xlfn.IFS(
AND(E1239="Payment", A1239=$B$2), $AM$14,
E1239="Payment", $AM$15,
E1239="Interest accrual", $AM$18,
E1239="Depreciation", $AM$17,
TRUE, "")</f>
        <v/>
      </c>
      <c r="C1239" s="1" t="str" cm="1">
        <f t="array" aca="1" ref="C1239" ca="1">_xlfn.IFS(
E1239="Payment", $AM$19,
E1239="Interest accrual", $AM$15,
E1239="Depreciation", $AM$16,
TRUE, "")</f>
        <v/>
      </c>
      <c r="D1239" s="1" t="str" cm="1">
        <f t="array" aca="1" ref="D1239" ca="1">_xlfn.IFS(
E1239="Payment", _xlfn.XLOOKUP(A1239, lease_table_dates, lease_table_payments, 0, 0),
E1239="Interest accrual", _xlfn.XLOOKUP(A1239, lease_table_dates, lease_table_interest_accruals, 0, 0),
E1239="Depreciation", _xlfn.XLOOKUP(A1239, rou_table_dates, rou_table_deprs, 0, 0),
TRUE, ""
)</f>
        <v/>
      </c>
      <c r="E1239" s="7" t="str" cm="1">
        <f t="array" aca="1" ref="E1239" ca="1">_xlfn.IFS(
AND(SUMIFS(lease_table_interest_accruals, lease_table_dates, A1239)&gt;0, COUNTIFS($E$14:E1238, "Interest accrual", $A$14:A1238, A1239)=0), "Interest accrual",
AND(SUMIFS(lease_table_payments, lease_table_dates, A1239)&gt;0, COUNTIFS($E$14:E1238, "Payment", $A$14:A1238, A1239)=0), "Payment",
AND(SUMIFS(rou_table_deprs, rou_table_dates, A1239)&gt;0, COUNTIFS($E$14:E1238, "Depreciation", $A$14:A1238, A1239)=0), "Depreciation",
TRUE,  ""
)</f>
        <v/>
      </c>
      <c r="G1239" s="13" t="str" cm="1">
        <f t="array" aca="1" ref="G1239" ca="1">_xlfn.IFS(
AND($B$11="Hə", $B$3="İllik"), Z1239,
AND($B$11="Hə", $B$3="Aylıq"), AA1239,
$B$11="Yox", X1239)</f>
        <v/>
      </c>
      <c r="H1239" s="1" t="str" cm="1">
        <f t="array" aca="1" ref="H1239" ca="1">_xlfn.IFS( G1239="", "",
TRUE, ROUND( H1238+I1239-J1239, 2) )</f>
        <v/>
      </c>
      <c r="I1239" s="1" t="str" cm="1">
        <f t="array" aca="1" ref="I1239" ca="1">_xlfn.IFS(G1239="", "",
G1239=last_payment_date, (J1239-H1238),
 TRUE,  -  (H1238- H1238* (1+$B$6)^ (_xlfn.DAYS(G1239,G1238)/365) )
)</f>
        <v/>
      </c>
      <c r="J1239" s="1" t="str" cm="1">
        <f t="array" aca="1" ref="J1239" ca="1">_xlfn.IFS(G1239="", "",
TRUE, _xlfn.XLOOKUP(G1239,  payment_dates, payments,0,0)
)</f>
        <v/>
      </c>
      <c r="L1239" s="8" t="str" cm="1">
        <f t="array" aca="1" ref="L1239" ca="1">_xlfn.IFS(
AND($B$11="Hə", $B$3="İllik"), AC1239,
AND($B$11="Hə", $B$3="Aylıq"), AD1239,
$B$11="Yox", AB1239)</f>
        <v/>
      </c>
      <c r="M1239" s="1" t="str" cm="1">
        <f t="array" aca="1" ref="M1239" ca="1">_xlfn.IFS( L1239="", "",
(M1238-N1239)&lt;=0.5, 0,
TRUE,  M1238-N1239)</f>
        <v/>
      </c>
      <c r="N1239" s="7" t="str" cm="1">
        <f t="array" aca="1" ref="N1239" ca="1">_xlfn.IFS(
L1239="", "",
TRUE, MIN(M1238, ROUND($M$14/ (last_rou_date - $B$2) * (L1239-L1238), 2) )
)</f>
        <v/>
      </c>
      <c r="P1239" s="59" t="str">
        <f t="shared" ca="1" si="57"/>
        <v/>
      </c>
      <c r="Q1239" s="1" t="str" cm="1">
        <f t="array" aca="1" ref="Q1239" ca="1">_xlfn.IFS(P1239="","",
$B$11="Hə", _xlfn.XLOOKUP(DATE(P1239, 12, 31), rou_table_dates, rou_table_nbvs,0, 0),
TRUE,  MAX(0, ROUND($M$14 - $M$14/ (last_rou_date - $B$2) * (DATE(P1239,12,31) - $B$2), 2) )
)</f>
        <v/>
      </c>
      <c r="R1239" s="1" t="str" cm="1">
        <f t="array" aca="1" ref="R1239" ca="1">_xlfn.IFS(P1239="","",
$B$11="Hə", _xlfn.XLOOKUP(DATE(P1239, 12, 31), lease_table_dates, lease_table_balances,0, 0),
TRUE, IFERROR( XNPV($B$6, IF(payment_dates &gt;DATE(P1239, 12, 31), payments,  0),  IF(payment_dates &gt;DATE(P1239, 12, 31), payment_dates,  DATE(P1239, 12, 31))    ),0)
)</f>
        <v/>
      </c>
      <c r="S1239" s="1" t="str" cm="1">
        <f t="array" aca="1" ref="S1239" ca="1">_xlfn.IFS(P1239="","",
TRUE,  MIN( MIN(Q1238, $M$14), ROUND($M$14/ (last_rou_date - $B$2) * (DATE(P1239,12,31) - MAX($B$2, DATE(P1239-1, 12, 31))), 2) )
)</f>
        <v/>
      </c>
      <c r="T1239" s="7" t="str" cm="1">
        <f t="array" aca="1" ref="T1239" ca="1">_xlfn.IFS(P1239="", "",
ISTEXT(R1238), R1239- (H1239 - SUMIFS( lease_table_payments, lease_table_years, P1239) -$AG$14 ),
AND(ISNUMBER(R1238), R1239&lt;&gt;""),   R1239- (R1238 - SUMIFS( lease_table_payments, lease_table_years, P1239) )
)</f>
        <v/>
      </c>
      <c r="V1239" s="64">
        <f t="shared" si="59"/>
        <v>1226</v>
      </c>
      <c r="W1239" s="51" t="str" cm="1">
        <f t="array" ref="W1239">_xlfn.IFS(
OR(W1238=$B$4, W1238=""),"",
TRUE,W1238+1
)</f>
        <v/>
      </c>
      <c r="X1239" s="51" t="str" cm="1">
        <f t="array" ref="X1239">_xlfn.IFS(X1238="","",
W1239="", "",
AND($B$3="İllik"),DATE(YEAR(X1238)+1,MONTH(X1238),DAY(X1238) ),
AND($B$3="Aylıq", $AH$14="Not end"), EDATE(X1238,1),
AND($B$3="Aylıq", $AH$14="End"), EOMONTH(X1238,1)
)</f>
        <v/>
      </c>
      <c r="Y1239" s="51" t="str" cm="1">
        <f t="array" aca="1" ref="Y1239" ca="1">_xlfn.IFS(
AND($B$7="Dövrün əvvəlində", Y1238&lt;=last_rou_date), DATE(YEAR(Y1238)+1, 12, 31),
AND($B$7="Dövrün sonunda", Y1238&lt;=last_payment_date), DATE(YEAR(Y1238)+1, 12, 31),
TRUE, ""
)</f>
        <v/>
      </c>
      <c r="Z1239" s="75" t="str" cm="1">
        <f t="array" aca="1" ref="Z1239" ca="1">_xlfn.IFS(
AND($AN$14="Not year_end", Z1238&gt;last_payment_date), "",
AND($AN$14="Year_end", Z1238&gt;=last_payment_date), "",
AND($AN$14="Year_end"), DATE(YEAR(Z1238+1), 12, 31),
AND($AN$14="Not year_end", MONTH(Z1238)=12, DAY(Z1238)=31), DATE(YEAR(Z1237)+1, MONTH(Z1237), DAY(Z1237)),
AND($AN$14="Not year_end", OR(MONTH(Z1238)&lt;&gt;12, DAY(Z1238)&lt;&gt;31) ), DATE(YEAR(Z1238), 12, 31)
)</f>
        <v/>
      </c>
      <c r="AA1239" s="75" t="str" cm="1">
        <f t="array" aca="1" ref="AA1239" ca="1">_xlfn.IFS(AA1238="", "",
AND(AA1238=last_payment_date, OR(MONTH(AA1238)&lt;&gt;12, DAY(AA1238)&lt;&gt;31) ), DATE(YEAR(AA1238), 12, 31),
AND(MONTH(AA1238)=12, DAY(AA1238)=31, AA1238&gt;=last_payment_date), "",
AND(MONTH(AA1238)=12, DAY(AA1238)&lt;&gt;31),  EOMONTH(AA1238,0),
AND(MONTH(AA1238)=12, DAY(AA1238)=31, $AH$14="Not end"),  EDATE(AA1237,1),
AND($AH$14="Not end"), EDATE(AA1238, 1),
AND($AH$14="End"), EOMONTH(AA1238, 1)
)</f>
        <v/>
      </c>
      <c r="AB1239" s="75" t="str" cm="1">
        <f t="array" aca="1" ref="AB1239" ca="1">_xlfn.IFS(AB1238="","",
AND(AB1238=last_rou_date), "",
AND($B$3="İllik"),DATE(YEAR(AB1238)+1,MONTH(AB1238),DAY(AB1238) ),
AND($B$3="Aylıq", $AH$14="Not end"), EDATE(AB1238,1),
AND($B$3="Aylıq", $AH$14="End"), EOMONTH(AB1238,1)
)</f>
        <v/>
      </c>
      <c r="AC1239" s="75" t="str" cm="1">
        <f t="array" aca="1" ref="AC1239" ca="1">_xlfn.IFS(
AND($AN$14="Not year_end", AC1238&gt;last_rou_date), "",
AND($AN$14="Year_end", AC1238&gt;=last_rou_date), "",
AND($AN$14="Year_end"), DATE(YEAR(AC1238+1), 12, 31),
AND($AN$14="Not year_end", MONTH(AC1238)=12, DAY(AC1238)=31), DATE(YEAR(AC1237)+1, MONTH(AC1237), DAY(AC1237)),
AND($AN$14="Not year_end", OR(MONTH(AC1238)&lt;&gt;12, DAY(AC1238)&lt;&gt;31) ), DATE(YEAR(AC1238), 12, 31)
)</f>
        <v/>
      </c>
      <c r="AD1239" s="75" t="str" cm="1">
        <f t="array" aca="1" ref="AD1239" ca="1">_xlfn.IFS(AD1238="", "",
AND(AD1238=last_rou_date, OR(MONTH(AD1238)&lt;&gt;12, DAY(AD1238)&lt;&gt;31) ), DATE(YEAR(AD1238), 12, 31),
AND(MONTH(AD1238)=12, DAY(AD1238)=31, AD1238&gt;=last_rou_date), "",
AND(MONTH(AD1238)=12, DAY(AD1238)&lt;&gt;31),  EOMONTH(AD1238,0),
AND(MONTH(AD1238)=12, DAY(AD1238)=31, $AH$14="Not end"),  EDATE(AD1237,1),
AND($AH$14="Not end"), EDATE(AD1238, 1),
AND($AH$14="End"), EOMONTH(AD1238, 1)
)</f>
        <v/>
      </c>
      <c r="AE1239" s="51" t="str" cm="1">
        <f t="array" ref="AE1239">_xlfn.IFS(W1239="", "",
AND(W1239&gt;0, W1239&lt;=$B$4, $C$2="İllik artım, faiz olaraq", $D$2&gt;0, $B$3="İllik"), $B$5*((1+$D$2)^(W1239-1)),
AND(W1239&gt;0, W1239&lt;=$B$4, $C$2="İllik artım, faiz olaraq", $D$2&gt;0, $B$3="Aylıq"), $B$5*((1+$D$2)^ROUNDDOWN((W1239-1)/12,0)),
AND(W1239=1, $C$2="Aşağıdakı kimi dəyişir", ), $B$5,
AND(W1239&gt;1, W1239&lt;=$B$4, $C$2="Aşağıdakı kimi dəyişir"), IFERROR(VLOOKUP(W1239, $C$4:$D$7, 2, FALSE), AE1238),
AND(W1239&gt;0, W1239&lt;=$B$4), $B$5,
TRUE,0 )</f>
        <v/>
      </c>
      <c r="AF1239" s="51" t="str">
        <f t="shared" ca="1" si="58"/>
        <v/>
      </c>
    </row>
    <row r="1240" spans="1:32" x14ac:dyDescent="0.4">
      <c r="A1240" s="13" t="str" cm="1">
        <f t="array" aca="1" ref="A1240" ca="1">_xlfn.IFS(
AND(SUMIFS(lease_table_interest_accruals, lease_table_dates, A1239)&gt;0, COUNTIFS($E$14:E1239, "Interest accrual", $A$14:A1239, A1239)=0),  A1239,
AND(SUMIFS(lease_table_payments, lease_table_dates, A1239)&gt;0, COUNTIFS($E$14:E1239, "Payment", $A$14:A1239, A1239)=0),  A1239,
AND(SUMIFS(rou_table_deprs, rou_table_dates, A1239)&gt;0, COUNTIFS($E$14:E1239, "Depreciation", $A$14:A1239, A1239)=0),  A1239,
TRUE,  IFERROR(INDEX(rou_table_dates,  MATCH(A1239, rou_table_dates)+1, ), "")
)</f>
        <v/>
      </c>
      <c r="B1240" s="1" t="str" cm="1">
        <f t="array" aca="1" ref="B1240" ca="1">_xlfn.IFS(
AND(E1240="Payment", A1240=$B$2), $AM$14,
E1240="Payment", $AM$15,
E1240="Interest accrual", $AM$18,
E1240="Depreciation", $AM$17,
TRUE, "")</f>
        <v/>
      </c>
      <c r="C1240" s="1" t="str" cm="1">
        <f t="array" aca="1" ref="C1240" ca="1">_xlfn.IFS(
E1240="Payment", $AM$19,
E1240="Interest accrual", $AM$15,
E1240="Depreciation", $AM$16,
TRUE, "")</f>
        <v/>
      </c>
      <c r="D1240" s="1" t="str" cm="1">
        <f t="array" aca="1" ref="D1240" ca="1">_xlfn.IFS(
E1240="Payment", _xlfn.XLOOKUP(A1240, lease_table_dates, lease_table_payments, 0, 0),
E1240="Interest accrual", _xlfn.XLOOKUP(A1240, lease_table_dates, lease_table_interest_accruals, 0, 0),
E1240="Depreciation", _xlfn.XLOOKUP(A1240, rou_table_dates, rou_table_deprs, 0, 0),
TRUE, ""
)</f>
        <v/>
      </c>
      <c r="E1240" s="7" t="str" cm="1">
        <f t="array" aca="1" ref="E1240" ca="1">_xlfn.IFS(
AND(SUMIFS(lease_table_interest_accruals, lease_table_dates, A1240)&gt;0, COUNTIFS($E$14:E1239, "Interest accrual", $A$14:A1239, A1240)=0), "Interest accrual",
AND(SUMIFS(lease_table_payments, lease_table_dates, A1240)&gt;0, COUNTIFS($E$14:E1239, "Payment", $A$14:A1239, A1240)=0), "Payment",
AND(SUMIFS(rou_table_deprs, rou_table_dates, A1240)&gt;0, COUNTIFS($E$14:E1239, "Depreciation", $A$14:A1239, A1240)=0), "Depreciation",
TRUE,  ""
)</f>
        <v/>
      </c>
      <c r="G1240" s="13" t="str" cm="1">
        <f t="array" aca="1" ref="G1240" ca="1">_xlfn.IFS(
AND($B$11="Hə", $B$3="İllik"), Z1240,
AND($B$11="Hə", $B$3="Aylıq"), AA1240,
$B$11="Yox", X1240)</f>
        <v/>
      </c>
      <c r="H1240" s="1" t="str" cm="1">
        <f t="array" aca="1" ref="H1240" ca="1">_xlfn.IFS( G1240="", "",
TRUE, ROUND( H1239+I1240-J1240, 2) )</f>
        <v/>
      </c>
      <c r="I1240" s="1" t="str" cm="1">
        <f t="array" aca="1" ref="I1240" ca="1">_xlfn.IFS(G1240="", "",
G1240=last_payment_date, (J1240-H1239),
 TRUE,  -  (H1239- H1239* (1+$B$6)^ (_xlfn.DAYS(G1240,G1239)/365) )
)</f>
        <v/>
      </c>
      <c r="J1240" s="1" t="str" cm="1">
        <f t="array" aca="1" ref="J1240" ca="1">_xlfn.IFS(G1240="", "",
TRUE, _xlfn.XLOOKUP(G1240,  payment_dates, payments,0,0)
)</f>
        <v/>
      </c>
      <c r="L1240" s="8" t="str" cm="1">
        <f t="array" aca="1" ref="L1240" ca="1">_xlfn.IFS(
AND($B$11="Hə", $B$3="İllik"), AC1240,
AND($B$11="Hə", $B$3="Aylıq"), AD1240,
$B$11="Yox", AB1240)</f>
        <v/>
      </c>
      <c r="M1240" s="1" t="str" cm="1">
        <f t="array" aca="1" ref="M1240" ca="1">_xlfn.IFS( L1240="", "",
(M1239-N1240)&lt;=0.5, 0,
TRUE,  M1239-N1240)</f>
        <v/>
      </c>
      <c r="N1240" s="7" t="str" cm="1">
        <f t="array" aca="1" ref="N1240" ca="1">_xlfn.IFS(
L1240="", "",
TRUE, MIN(M1239, ROUND($M$14/ (last_rou_date - $B$2) * (L1240-L1239), 2) )
)</f>
        <v/>
      </c>
      <c r="P1240" s="59" t="str">
        <f t="shared" ca="1" si="57"/>
        <v/>
      </c>
      <c r="Q1240" s="1" t="str" cm="1">
        <f t="array" aca="1" ref="Q1240" ca="1">_xlfn.IFS(P1240="","",
$B$11="Hə", _xlfn.XLOOKUP(DATE(P1240, 12, 31), rou_table_dates, rou_table_nbvs,0, 0),
TRUE,  MAX(0, ROUND($M$14 - $M$14/ (last_rou_date - $B$2) * (DATE(P1240,12,31) - $B$2), 2) )
)</f>
        <v/>
      </c>
      <c r="R1240" s="1" t="str" cm="1">
        <f t="array" aca="1" ref="R1240" ca="1">_xlfn.IFS(P1240="","",
$B$11="Hə", _xlfn.XLOOKUP(DATE(P1240, 12, 31), lease_table_dates, lease_table_balances,0, 0),
TRUE, IFERROR( XNPV($B$6, IF(payment_dates &gt;DATE(P1240, 12, 31), payments,  0),  IF(payment_dates &gt;DATE(P1240, 12, 31), payment_dates,  DATE(P1240, 12, 31))    ),0)
)</f>
        <v/>
      </c>
      <c r="S1240" s="1" t="str" cm="1">
        <f t="array" aca="1" ref="S1240" ca="1">_xlfn.IFS(P1240="","",
TRUE,  MIN( MIN(Q1239, $M$14), ROUND($M$14/ (last_rou_date - $B$2) * (DATE(P1240,12,31) - MAX($B$2, DATE(P1240-1, 12, 31))), 2) )
)</f>
        <v/>
      </c>
      <c r="T1240" s="7" t="str" cm="1">
        <f t="array" aca="1" ref="T1240" ca="1">_xlfn.IFS(P1240="", "",
ISTEXT(R1239), R1240- (H1240 - SUMIFS( lease_table_payments, lease_table_years, P1240) -$AG$14 ),
AND(ISNUMBER(R1239), R1240&lt;&gt;""),   R1240- (R1239 - SUMIFS( lease_table_payments, lease_table_years, P1240) )
)</f>
        <v/>
      </c>
      <c r="V1240" s="64">
        <f t="shared" si="59"/>
        <v>1227</v>
      </c>
      <c r="W1240" s="51" t="str" cm="1">
        <f t="array" ref="W1240">_xlfn.IFS(
OR(W1239=$B$4, W1239=""),"",
TRUE,W1239+1
)</f>
        <v/>
      </c>
      <c r="X1240" s="51" t="str" cm="1">
        <f t="array" ref="X1240">_xlfn.IFS(X1239="","",
W1240="", "",
AND($B$3="İllik"),DATE(YEAR(X1239)+1,MONTH(X1239),DAY(X1239) ),
AND($B$3="Aylıq", $AH$14="Not end"), EDATE(X1239,1),
AND($B$3="Aylıq", $AH$14="End"), EOMONTH(X1239,1)
)</f>
        <v/>
      </c>
      <c r="Y1240" s="51" t="str" cm="1">
        <f t="array" aca="1" ref="Y1240" ca="1">_xlfn.IFS(
AND($B$7="Dövrün əvvəlində", Y1239&lt;=last_rou_date), DATE(YEAR(Y1239)+1, 12, 31),
AND($B$7="Dövrün sonunda", Y1239&lt;=last_payment_date), DATE(YEAR(Y1239)+1, 12, 31),
TRUE, ""
)</f>
        <v/>
      </c>
      <c r="Z1240" s="75" t="str" cm="1">
        <f t="array" aca="1" ref="Z1240" ca="1">_xlfn.IFS(
AND($AN$14="Not year_end", Z1239&gt;last_payment_date), "",
AND($AN$14="Year_end", Z1239&gt;=last_payment_date), "",
AND($AN$14="Year_end"), DATE(YEAR(Z1239+1), 12, 31),
AND($AN$14="Not year_end", MONTH(Z1239)=12, DAY(Z1239)=31), DATE(YEAR(Z1238)+1, MONTH(Z1238), DAY(Z1238)),
AND($AN$14="Not year_end", OR(MONTH(Z1239)&lt;&gt;12, DAY(Z1239)&lt;&gt;31) ), DATE(YEAR(Z1239), 12, 31)
)</f>
        <v/>
      </c>
      <c r="AA1240" s="75" t="str" cm="1">
        <f t="array" aca="1" ref="AA1240" ca="1">_xlfn.IFS(AA1239="", "",
AND(AA1239=last_payment_date, OR(MONTH(AA1239)&lt;&gt;12, DAY(AA1239)&lt;&gt;31) ), DATE(YEAR(AA1239), 12, 31),
AND(MONTH(AA1239)=12, DAY(AA1239)=31, AA1239&gt;=last_payment_date), "",
AND(MONTH(AA1239)=12, DAY(AA1239)&lt;&gt;31),  EOMONTH(AA1239,0),
AND(MONTH(AA1239)=12, DAY(AA1239)=31, $AH$14="Not end"),  EDATE(AA1238,1),
AND($AH$14="Not end"), EDATE(AA1239, 1),
AND($AH$14="End"), EOMONTH(AA1239, 1)
)</f>
        <v/>
      </c>
      <c r="AB1240" s="75" t="str" cm="1">
        <f t="array" aca="1" ref="AB1240" ca="1">_xlfn.IFS(AB1239="","",
AND(AB1239=last_rou_date), "",
AND($B$3="İllik"),DATE(YEAR(AB1239)+1,MONTH(AB1239),DAY(AB1239) ),
AND($B$3="Aylıq", $AH$14="Not end"), EDATE(AB1239,1),
AND($B$3="Aylıq", $AH$14="End"), EOMONTH(AB1239,1)
)</f>
        <v/>
      </c>
      <c r="AC1240" s="75" t="str" cm="1">
        <f t="array" aca="1" ref="AC1240" ca="1">_xlfn.IFS(
AND($AN$14="Not year_end", AC1239&gt;last_rou_date), "",
AND($AN$14="Year_end", AC1239&gt;=last_rou_date), "",
AND($AN$14="Year_end"), DATE(YEAR(AC1239+1), 12, 31),
AND($AN$14="Not year_end", MONTH(AC1239)=12, DAY(AC1239)=31), DATE(YEAR(AC1238)+1, MONTH(AC1238), DAY(AC1238)),
AND($AN$14="Not year_end", OR(MONTH(AC1239)&lt;&gt;12, DAY(AC1239)&lt;&gt;31) ), DATE(YEAR(AC1239), 12, 31)
)</f>
        <v/>
      </c>
      <c r="AD1240" s="75" t="str" cm="1">
        <f t="array" aca="1" ref="AD1240" ca="1">_xlfn.IFS(AD1239="", "",
AND(AD1239=last_rou_date, OR(MONTH(AD1239)&lt;&gt;12, DAY(AD1239)&lt;&gt;31) ), DATE(YEAR(AD1239), 12, 31),
AND(MONTH(AD1239)=12, DAY(AD1239)=31, AD1239&gt;=last_rou_date), "",
AND(MONTH(AD1239)=12, DAY(AD1239)&lt;&gt;31),  EOMONTH(AD1239,0),
AND(MONTH(AD1239)=12, DAY(AD1239)=31, $AH$14="Not end"),  EDATE(AD1238,1),
AND($AH$14="Not end"), EDATE(AD1239, 1),
AND($AH$14="End"), EOMONTH(AD1239, 1)
)</f>
        <v/>
      </c>
      <c r="AE1240" s="51" t="str" cm="1">
        <f t="array" ref="AE1240">_xlfn.IFS(W1240="", "",
AND(W1240&gt;0, W1240&lt;=$B$4, $C$2="İllik artım, faiz olaraq", $D$2&gt;0, $B$3="İllik"), $B$5*((1+$D$2)^(W1240-1)),
AND(W1240&gt;0, W1240&lt;=$B$4, $C$2="İllik artım, faiz olaraq", $D$2&gt;0, $B$3="Aylıq"), $B$5*((1+$D$2)^ROUNDDOWN((W1240-1)/12,0)),
AND(W1240=1, $C$2="Aşağıdakı kimi dəyişir", ), $B$5,
AND(W1240&gt;1, W1240&lt;=$B$4, $C$2="Aşağıdakı kimi dəyişir"), IFERROR(VLOOKUP(W1240, $C$4:$D$7, 2, FALSE), AE1239),
AND(W1240&gt;0, W1240&lt;=$B$4), $B$5,
TRUE,0 )</f>
        <v/>
      </c>
      <c r="AF1240" s="51" t="str">
        <f t="shared" ca="1" si="58"/>
        <v/>
      </c>
    </row>
    <row r="1241" spans="1:32" x14ac:dyDescent="0.4">
      <c r="A1241" s="13" t="str" cm="1">
        <f t="array" aca="1" ref="A1241" ca="1">_xlfn.IFS(
AND(SUMIFS(lease_table_interest_accruals, lease_table_dates, A1240)&gt;0, COUNTIFS($E$14:E1240, "Interest accrual", $A$14:A1240, A1240)=0),  A1240,
AND(SUMIFS(lease_table_payments, lease_table_dates, A1240)&gt;0, COUNTIFS($E$14:E1240, "Payment", $A$14:A1240, A1240)=0),  A1240,
AND(SUMIFS(rou_table_deprs, rou_table_dates, A1240)&gt;0, COUNTIFS($E$14:E1240, "Depreciation", $A$14:A1240, A1240)=0),  A1240,
TRUE,  IFERROR(INDEX(rou_table_dates,  MATCH(A1240, rou_table_dates)+1, ), "")
)</f>
        <v/>
      </c>
      <c r="B1241" s="1" t="str" cm="1">
        <f t="array" aca="1" ref="B1241" ca="1">_xlfn.IFS(
AND(E1241="Payment", A1241=$B$2), $AM$14,
E1241="Payment", $AM$15,
E1241="Interest accrual", $AM$18,
E1241="Depreciation", $AM$17,
TRUE, "")</f>
        <v/>
      </c>
      <c r="C1241" s="1" t="str" cm="1">
        <f t="array" aca="1" ref="C1241" ca="1">_xlfn.IFS(
E1241="Payment", $AM$19,
E1241="Interest accrual", $AM$15,
E1241="Depreciation", $AM$16,
TRUE, "")</f>
        <v/>
      </c>
      <c r="D1241" s="1" t="str" cm="1">
        <f t="array" aca="1" ref="D1241" ca="1">_xlfn.IFS(
E1241="Payment", _xlfn.XLOOKUP(A1241, lease_table_dates, lease_table_payments, 0, 0),
E1241="Interest accrual", _xlfn.XLOOKUP(A1241, lease_table_dates, lease_table_interest_accruals, 0, 0),
E1241="Depreciation", _xlfn.XLOOKUP(A1241, rou_table_dates, rou_table_deprs, 0, 0),
TRUE, ""
)</f>
        <v/>
      </c>
      <c r="E1241" s="7" t="str" cm="1">
        <f t="array" aca="1" ref="E1241" ca="1">_xlfn.IFS(
AND(SUMIFS(lease_table_interest_accruals, lease_table_dates, A1241)&gt;0, COUNTIFS($E$14:E1240, "Interest accrual", $A$14:A1240, A1241)=0), "Interest accrual",
AND(SUMIFS(lease_table_payments, lease_table_dates, A1241)&gt;0, COUNTIFS($E$14:E1240, "Payment", $A$14:A1240, A1241)=0), "Payment",
AND(SUMIFS(rou_table_deprs, rou_table_dates, A1241)&gt;0, COUNTIFS($E$14:E1240, "Depreciation", $A$14:A1240, A1241)=0), "Depreciation",
TRUE,  ""
)</f>
        <v/>
      </c>
      <c r="G1241" s="13" t="str" cm="1">
        <f t="array" aca="1" ref="G1241" ca="1">_xlfn.IFS(
AND($B$11="Hə", $B$3="İllik"), Z1241,
AND($B$11="Hə", $B$3="Aylıq"), AA1241,
$B$11="Yox", X1241)</f>
        <v/>
      </c>
      <c r="H1241" s="1" t="str" cm="1">
        <f t="array" aca="1" ref="H1241" ca="1">_xlfn.IFS( G1241="", "",
TRUE, ROUND( H1240+I1241-J1241, 2) )</f>
        <v/>
      </c>
      <c r="I1241" s="1" t="str" cm="1">
        <f t="array" aca="1" ref="I1241" ca="1">_xlfn.IFS(G1241="", "",
G1241=last_payment_date, (J1241-H1240),
 TRUE,  -  (H1240- H1240* (1+$B$6)^ (_xlfn.DAYS(G1241,G1240)/365) )
)</f>
        <v/>
      </c>
      <c r="J1241" s="1" t="str" cm="1">
        <f t="array" aca="1" ref="J1241" ca="1">_xlfn.IFS(G1241="", "",
TRUE, _xlfn.XLOOKUP(G1241,  payment_dates, payments,0,0)
)</f>
        <v/>
      </c>
      <c r="L1241" s="8" t="str" cm="1">
        <f t="array" aca="1" ref="L1241" ca="1">_xlfn.IFS(
AND($B$11="Hə", $B$3="İllik"), AC1241,
AND($B$11="Hə", $B$3="Aylıq"), AD1241,
$B$11="Yox", AB1241)</f>
        <v/>
      </c>
      <c r="M1241" s="1" t="str" cm="1">
        <f t="array" aca="1" ref="M1241" ca="1">_xlfn.IFS( L1241="", "",
(M1240-N1241)&lt;=0.5, 0,
TRUE,  M1240-N1241)</f>
        <v/>
      </c>
      <c r="N1241" s="7" t="str" cm="1">
        <f t="array" aca="1" ref="N1241" ca="1">_xlfn.IFS(
L1241="", "",
TRUE, MIN(M1240, ROUND($M$14/ (last_rou_date - $B$2) * (L1241-L1240), 2) )
)</f>
        <v/>
      </c>
      <c r="P1241" s="59" t="str">
        <f t="shared" ca="1" si="57"/>
        <v/>
      </c>
      <c r="Q1241" s="1" t="str" cm="1">
        <f t="array" aca="1" ref="Q1241" ca="1">_xlfn.IFS(P1241="","",
$B$11="Hə", _xlfn.XLOOKUP(DATE(P1241, 12, 31), rou_table_dates, rou_table_nbvs,0, 0),
TRUE,  MAX(0, ROUND($M$14 - $M$14/ (last_rou_date - $B$2) * (DATE(P1241,12,31) - $B$2), 2) )
)</f>
        <v/>
      </c>
      <c r="R1241" s="1" t="str" cm="1">
        <f t="array" aca="1" ref="R1241" ca="1">_xlfn.IFS(P1241="","",
$B$11="Hə", _xlfn.XLOOKUP(DATE(P1241, 12, 31), lease_table_dates, lease_table_balances,0, 0),
TRUE, IFERROR( XNPV($B$6, IF(payment_dates &gt;DATE(P1241, 12, 31), payments,  0),  IF(payment_dates &gt;DATE(P1241, 12, 31), payment_dates,  DATE(P1241, 12, 31))    ),0)
)</f>
        <v/>
      </c>
      <c r="S1241" s="1" t="str" cm="1">
        <f t="array" aca="1" ref="S1241" ca="1">_xlfn.IFS(P1241="","",
TRUE,  MIN( MIN(Q1240, $M$14), ROUND($M$14/ (last_rou_date - $B$2) * (DATE(P1241,12,31) - MAX($B$2, DATE(P1241-1, 12, 31))), 2) )
)</f>
        <v/>
      </c>
      <c r="T1241" s="7" t="str" cm="1">
        <f t="array" aca="1" ref="T1241" ca="1">_xlfn.IFS(P1241="", "",
ISTEXT(R1240), R1241- (H1241 - SUMIFS( lease_table_payments, lease_table_years, P1241) -$AG$14 ),
AND(ISNUMBER(R1240), R1241&lt;&gt;""),   R1241- (R1240 - SUMIFS( lease_table_payments, lease_table_years, P1241) )
)</f>
        <v/>
      </c>
      <c r="V1241" s="64">
        <f t="shared" si="59"/>
        <v>1228</v>
      </c>
      <c r="W1241" s="51" t="str" cm="1">
        <f t="array" ref="W1241">_xlfn.IFS(
OR(W1240=$B$4, W1240=""),"",
TRUE,W1240+1
)</f>
        <v/>
      </c>
      <c r="X1241" s="51" t="str" cm="1">
        <f t="array" ref="X1241">_xlfn.IFS(X1240="","",
W1241="", "",
AND($B$3="İllik"),DATE(YEAR(X1240)+1,MONTH(X1240),DAY(X1240) ),
AND($B$3="Aylıq", $AH$14="Not end"), EDATE(X1240,1),
AND($B$3="Aylıq", $AH$14="End"), EOMONTH(X1240,1)
)</f>
        <v/>
      </c>
      <c r="Y1241" s="51" t="str" cm="1">
        <f t="array" aca="1" ref="Y1241" ca="1">_xlfn.IFS(
AND($B$7="Dövrün əvvəlində", Y1240&lt;=last_rou_date), DATE(YEAR(Y1240)+1, 12, 31),
AND($B$7="Dövrün sonunda", Y1240&lt;=last_payment_date), DATE(YEAR(Y1240)+1, 12, 31),
TRUE, ""
)</f>
        <v/>
      </c>
      <c r="Z1241" s="75" t="str" cm="1">
        <f t="array" aca="1" ref="Z1241" ca="1">_xlfn.IFS(
AND($AN$14="Not year_end", Z1240&gt;last_payment_date), "",
AND($AN$14="Year_end", Z1240&gt;=last_payment_date), "",
AND($AN$14="Year_end"), DATE(YEAR(Z1240+1), 12, 31),
AND($AN$14="Not year_end", MONTH(Z1240)=12, DAY(Z1240)=31), DATE(YEAR(Z1239)+1, MONTH(Z1239), DAY(Z1239)),
AND($AN$14="Not year_end", OR(MONTH(Z1240)&lt;&gt;12, DAY(Z1240)&lt;&gt;31) ), DATE(YEAR(Z1240), 12, 31)
)</f>
        <v/>
      </c>
      <c r="AA1241" s="75" t="str" cm="1">
        <f t="array" aca="1" ref="AA1241" ca="1">_xlfn.IFS(AA1240="", "",
AND(AA1240=last_payment_date, OR(MONTH(AA1240)&lt;&gt;12, DAY(AA1240)&lt;&gt;31) ), DATE(YEAR(AA1240), 12, 31),
AND(MONTH(AA1240)=12, DAY(AA1240)=31, AA1240&gt;=last_payment_date), "",
AND(MONTH(AA1240)=12, DAY(AA1240)&lt;&gt;31),  EOMONTH(AA1240,0),
AND(MONTH(AA1240)=12, DAY(AA1240)=31, $AH$14="Not end"),  EDATE(AA1239,1),
AND($AH$14="Not end"), EDATE(AA1240, 1),
AND($AH$14="End"), EOMONTH(AA1240, 1)
)</f>
        <v/>
      </c>
      <c r="AB1241" s="75" t="str" cm="1">
        <f t="array" aca="1" ref="AB1241" ca="1">_xlfn.IFS(AB1240="","",
AND(AB1240=last_rou_date), "",
AND($B$3="İllik"),DATE(YEAR(AB1240)+1,MONTH(AB1240),DAY(AB1240) ),
AND($B$3="Aylıq", $AH$14="Not end"), EDATE(AB1240,1),
AND($B$3="Aylıq", $AH$14="End"), EOMONTH(AB1240,1)
)</f>
        <v/>
      </c>
      <c r="AC1241" s="75" t="str" cm="1">
        <f t="array" aca="1" ref="AC1241" ca="1">_xlfn.IFS(
AND($AN$14="Not year_end", AC1240&gt;last_rou_date), "",
AND($AN$14="Year_end", AC1240&gt;=last_rou_date), "",
AND($AN$14="Year_end"), DATE(YEAR(AC1240+1), 12, 31),
AND($AN$14="Not year_end", MONTH(AC1240)=12, DAY(AC1240)=31), DATE(YEAR(AC1239)+1, MONTH(AC1239), DAY(AC1239)),
AND($AN$14="Not year_end", OR(MONTH(AC1240)&lt;&gt;12, DAY(AC1240)&lt;&gt;31) ), DATE(YEAR(AC1240), 12, 31)
)</f>
        <v/>
      </c>
      <c r="AD1241" s="75" t="str" cm="1">
        <f t="array" aca="1" ref="AD1241" ca="1">_xlfn.IFS(AD1240="", "",
AND(AD1240=last_rou_date, OR(MONTH(AD1240)&lt;&gt;12, DAY(AD1240)&lt;&gt;31) ), DATE(YEAR(AD1240), 12, 31),
AND(MONTH(AD1240)=12, DAY(AD1240)=31, AD1240&gt;=last_rou_date), "",
AND(MONTH(AD1240)=12, DAY(AD1240)&lt;&gt;31),  EOMONTH(AD1240,0),
AND(MONTH(AD1240)=12, DAY(AD1240)=31, $AH$14="Not end"),  EDATE(AD1239,1),
AND($AH$14="Not end"), EDATE(AD1240, 1),
AND($AH$14="End"), EOMONTH(AD1240, 1)
)</f>
        <v/>
      </c>
      <c r="AE1241" s="51" t="str" cm="1">
        <f t="array" ref="AE1241">_xlfn.IFS(W1241="", "",
AND(W1241&gt;0, W1241&lt;=$B$4, $C$2="İllik artım, faiz olaraq", $D$2&gt;0, $B$3="İllik"), $B$5*((1+$D$2)^(W1241-1)),
AND(W1241&gt;0, W1241&lt;=$B$4, $C$2="İllik artım, faiz olaraq", $D$2&gt;0, $B$3="Aylıq"), $B$5*((1+$D$2)^ROUNDDOWN((W1241-1)/12,0)),
AND(W1241=1, $C$2="Aşağıdakı kimi dəyişir", ), $B$5,
AND(W1241&gt;1, W1241&lt;=$B$4, $C$2="Aşağıdakı kimi dəyişir"), IFERROR(VLOOKUP(W1241, $C$4:$D$7, 2, FALSE), AE1240),
AND(W1241&gt;0, W1241&lt;=$B$4), $B$5,
TRUE,0 )</f>
        <v/>
      </c>
      <c r="AF1241" s="51" t="str">
        <f t="shared" ca="1" si="58"/>
        <v/>
      </c>
    </row>
    <row r="1242" spans="1:32" x14ac:dyDescent="0.4">
      <c r="A1242" s="13" t="str" cm="1">
        <f t="array" aca="1" ref="A1242" ca="1">_xlfn.IFS(
AND(SUMIFS(lease_table_interest_accruals, lease_table_dates, A1241)&gt;0, COUNTIFS($E$14:E1241, "Interest accrual", $A$14:A1241, A1241)=0),  A1241,
AND(SUMIFS(lease_table_payments, lease_table_dates, A1241)&gt;0, COUNTIFS($E$14:E1241, "Payment", $A$14:A1241, A1241)=0),  A1241,
AND(SUMIFS(rou_table_deprs, rou_table_dates, A1241)&gt;0, COUNTIFS($E$14:E1241, "Depreciation", $A$14:A1241, A1241)=0),  A1241,
TRUE,  IFERROR(INDEX(rou_table_dates,  MATCH(A1241, rou_table_dates)+1, ), "")
)</f>
        <v/>
      </c>
      <c r="B1242" s="1" t="str" cm="1">
        <f t="array" aca="1" ref="B1242" ca="1">_xlfn.IFS(
AND(E1242="Payment", A1242=$B$2), $AM$14,
E1242="Payment", $AM$15,
E1242="Interest accrual", $AM$18,
E1242="Depreciation", $AM$17,
TRUE, "")</f>
        <v/>
      </c>
      <c r="C1242" s="1" t="str" cm="1">
        <f t="array" aca="1" ref="C1242" ca="1">_xlfn.IFS(
E1242="Payment", $AM$19,
E1242="Interest accrual", $AM$15,
E1242="Depreciation", $AM$16,
TRUE, "")</f>
        <v/>
      </c>
      <c r="D1242" s="1" t="str" cm="1">
        <f t="array" aca="1" ref="D1242" ca="1">_xlfn.IFS(
E1242="Payment", _xlfn.XLOOKUP(A1242, lease_table_dates, lease_table_payments, 0, 0),
E1242="Interest accrual", _xlfn.XLOOKUP(A1242, lease_table_dates, lease_table_interest_accruals, 0, 0),
E1242="Depreciation", _xlfn.XLOOKUP(A1242, rou_table_dates, rou_table_deprs, 0, 0),
TRUE, ""
)</f>
        <v/>
      </c>
      <c r="E1242" s="7" t="str" cm="1">
        <f t="array" aca="1" ref="E1242" ca="1">_xlfn.IFS(
AND(SUMIFS(lease_table_interest_accruals, lease_table_dates, A1242)&gt;0, COUNTIFS($E$14:E1241, "Interest accrual", $A$14:A1241, A1242)=0), "Interest accrual",
AND(SUMIFS(lease_table_payments, lease_table_dates, A1242)&gt;0, COUNTIFS($E$14:E1241, "Payment", $A$14:A1241, A1242)=0), "Payment",
AND(SUMIFS(rou_table_deprs, rou_table_dates, A1242)&gt;0, COUNTIFS($E$14:E1241, "Depreciation", $A$14:A1241, A1242)=0), "Depreciation",
TRUE,  ""
)</f>
        <v/>
      </c>
      <c r="G1242" s="13" t="str" cm="1">
        <f t="array" aca="1" ref="G1242" ca="1">_xlfn.IFS(
AND($B$11="Hə", $B$3="İllik"), Z1242,
AND($B$11="Hə", $B$3="Aylıq"), AA1242,
$B$11="Yox", X1242)</f>
        <v/>
      </c>
      <c r="H1242" s="1" t="str" cm="1">
        <f t="array" aca="1" ref="H1242" ca="1">_xlfn.IFS( G1242="", "",
TRUE, ROUND( H1241+I1242-J1242, 2) )</f>
        <v/>
      </c>
      <c r="I1242" s="1" t="str" cm="1">
        <f t="array" aca="1" ref="I1242" ca="1">_xlfn.IFS(G1242="", "",
G1242=last_payment_date, (J1242-H1241),
 TRUE,  -  (H1241- H1241* (1+$B$6)^ (_xlfn.DAYS(G1242,G1241)/365) )
)</f>
        <v/>
      </c>
      <c r="J1242" s="1" t="str" cm="1">
        <f t="array" aca="1" ref="J1242" ca="1">_xlfn.IFS(G1242="", "",
TRUE, _xlfn.XLOOKUP(G1242,  payment_dates, payments,0,0)
)</f>
        <v/>
      </c>
      <c r="L1242" s="8" t="str" cm="1">
        <f t="array" aca="1" ref="L1242" ca="1">_xlfn.IFS(
AND($B$11="Hə", $B$3="İllik"), AC1242,
AND($B$11="Hə", $B$3="Aylıq"), AD1242,
$B$11="Yox", AB1242)</f>
        <v/>
      </c>
      <c r="M1242" s="1" t="str" cm="1">
        <f t="array" aca="1" ref="M1242" ca="1">_xlfn.IFS( L1242="", "",
(M1241-N1242)&lt;=0.5, 0,
TRUE,  M1241-N1242)</f>
        <v/>
      </c>
      <c r="N1242" s="7" t="str" cm="1">
        <f t="array" aca="1" ref="N1242" ca="1">_xlfn.IFS(
L1242="", "",
TRUE, MIN(M1241, ROUND($M$14/ (last_rou_date - $B$2) * (L1242-L1241), 2) )
)</f>
        <v/>
      </c>
      <c r="P1242" s="59" t="str">
        <f t="shared" ca="1" si="57"/>
        <v/>
      </c>
      <c r="Q1242" s="1" t="str" cm="1">
        <f t="array" aca="1" ref="Q1242" ca="1">_xlfn.IFS(P1242="","",
$B$11="Hə", _xlfn.XLOOKUP(DATE(P1242, 12, 31), rou_table_dates, rou_table_nbvs,0, 0),
TRUE,  MAX(0, ROUND($M$14 - $M$14/ (last_rou_date - $B$2) * (DATE(P1242,12,31) - $B$2), 2) )
)</f>
        <v/>
      </c>
      <c r="R1242" s="1" t="str" cm="1">
        <f t="array" aca="1" ref="R1242" ca="1">_xlfn.IFS(P1242="","",
$B$11="Hə", _xlfn.XLOOKUP(DATE(P1242, 12, 31), lease_table_dates, lease_table_balances,0, 0),
TRUE, IFERROR( XNPV($B$6, IF(payment_dates &gt;DATE(P1242, 12, 31), payments,  0),  IF(payment_dates &gt;DATE(P1242, 12, 31), payment_dates,  DATE(P1242, 12, 31))    ),0)
)</f>
        <v/>
      </c>
      <c r="S1242" s="1" t="str" cm="1">
        <f t="array" aca="1" ref="S1242" ca="1">_xlfn.IFS(P1242="","",
TRUE,  MIN( MIN(Q1241, $M$14), ROUND($M$14/ (last_rou_date - $B$2) * (DATE(P1242,12,31) - MAX($B$2, DATE(P1242-1, 12, 31))), 2) )
)</f>
        <v/>
      </c>
      <c r="T1242" s="7" t="str" cm="1">
        <f t="array" aca="1" ref="T1242" ca="1">_xlfn.IFS(P1242="", "",
ISTEXT(R1241), R1242- (H1242 - SUMIFS( lease_table_payments, lease_table_years, P1242) -$AG$14 ),
AND(ISNUMBER(R1241), R1242&lt;&gt;""),   R1242- (R1241 - SUMIFS( lease_table_payments, lease_table_years, P1242) )
)</f>
        <v/>
      </c>
      <c r="V1242" s="64">
        <f t="shared" si="59"/>
        <v>1229</v>
      </c>
      <c r="W1242" s="51" t="str" cm="1">
        <f t="array" ref="W1242">_xlfn.IFS(
OR(W1241=$B$4, W1241=""),"",
TRUE,W1241+1
)</f>
        <v/>
      </c>
      <c r="X1242" s="51" t="str" cm="1">
        <f t="array" ref="X1242">_xlfn.IFS(X1241="","",
W1242="", "",
AND($B$3="İllik"),DATE(YEAR(X1241)+1,MONTH(X1241),DAY(X1241) ),
AND($B$3="Aylıq", $AH$14="Not end"), EDATE(X1241,1),
AND($B$3="Aylıq", $AH$14="End"), EOMONTH(X1241,1)
)</f>
        <v/>
      </c>
      <c r="Y1242" s="51" t="str" cm="1">
        <f t="array" aca="1" ref="Y1242" ca="1">_xlfn.IFS(
AND($B$7="Dövrün əvvəlində", Y1241&lt;=last_rou_date), DATE(YEAR(Y1241)+1, 12, 31),
AND($B$7="Dövrün sonunda", Y1241&lt;=last_payment_date), DATE(YEAR(Y1241)+1, 12, 31),
TRUE, ""
)</f>
        <v/>
      </c>
      <c r="Z1242" s="75" t="str" cm="1">
        <f t="array" aca="1" ref="Z1242" ca="1">_xlfn.IFS(
AND($AN$14="Not year_end", Z1241&gt;last_payment_date), "",
AND($AN$14="Year_end", Z1241&gt;=last_payment_date), "",
AND($AN$14="Year_end"), DATE(YEAR(Z1241+1), 12, 31),
AND($AN$14="Not year_end", MONTH(Z1241)=12, DAY(Z1241)=31), DATE(YEAR(Z1240)+1, MONTH(Z1240), DAY(Z1240)),
AND($AN$14="Not year_end", OR(MONTH(Z1241)&lt;&gt;12, DAY(Z1241)&lt;&gt;31) ), DATE(YEAR(Z1241), 12, 31)
)</f>
        <v/>
      </c>
      <c r="AA1242" s="75" t="str" cm="1">
        <f t="array" aca="1" ref="AA1242" ca="1">_xlfn.IFS(AA1241="", "",
AND(AA1241=last_payment_date, OR(MONTH(AA1241)&lt;&gt;12, DAY(AA1241)&lt;&gt;31) ), DATE(YEAR(AA1241), 12, 31),
AND(MONTH(AA1241)=12, DAY(AA1241)=31, AA1241&gt;=last_payment_date), "",
AND(MONTH(AA1241)=12, DAY(AA1241)&lt;&gt;31),  EOMONTH(AA1241,0),
AND(MONTH(AA1241)=12, DAY(AA1241)=31, $AH$14="Not end"),  EDATE(AA1240,1),
AND($AH$14="Not end"), EDATE(AA1241, 1),
AND($AH$14="End"), EOMONTH(AA1241, 1)
)</f>
        <v/>
      </c>
      <c r="AB1242" s="75" t="str" cm="1">
        <f t="array" aca="1" ref="AB1242" ca="1">_xlfn.IFS(AB1241="","",
AND(AB1241=last_rou_date), "",
AND($B$3="İllik"),DATE(YEAR(AB1241)+1,MONTH(AB1241),DAY(AB1241) ),
AND($B$3="Aylıq", $AH$14="Not end"), EDATE(AB1241,1),
AND($B$3="Aylıq", $AH$14="End"), EOMONTH(AB1241,1)
)</f>
        <v/>
      </c>
      <c r="AC1242" s="75" t="str" cm="1">
        <f t="array" aca="1" ref="AC1242" ca="1">_xlfn.IFS(
AND($AN$14="Not year_end", AC1241&gt;last_rou_date), "",
AND($AN$14="Year_end", AC1241&gt;=last_rou_date), "",
AND($AN$14="Year_end"), DATE(YEAR(AC1241+1), 12, 31),
AND($AN$14="Not year_end", MONTH(AC1241)=12, DAY(AC1241)=31), DATE(YEAR(AC1240)+1, MONTH(AC1240), DAY(AC1240)),
AND($AN$14="Not year_end", OR(MONTH(AC1241)&lt;&gt;12, DAY(AC1241)&lt;&gt;31) ), DATE(YEAR(AC1241), 12, 31)
)</f>
        <v/>
      </c>
      <c r="AD1242" s="75" t="str" cm="1">
        <f t="array" aca="1" ref="AD1242" ca="1">_xlfn.IFS(AD1241="", "",
AND(AD1241=last_rou_date, OR(MONTH(AD1241)&lt;&gt;12, DAY(AD1241)&lt;&gt;31) ), DATE(YEAR(AD1241), 12, 31),
AND(MONTH(AD1241)=12, DAY(AD1241)=31, AD1241&gt;=last_rou_date), "",
AND(MONTH(AD1241)=12, DAY(AD1241)&lt;&gt;31),  EOMONTH(AD1241,0),
AND(MONTH(AD1241)=12, DAY(AD1241)=31, $AH$14="Not end"),  EDATE(AD1240,1),
AND($AH$14="Not end"), EDATE(AD1241, 1),
AND($AH$14="End"), EOMONTH(AD1241, 1)
)</f>
        <v/>
      </c>
      <c r="AE1242" s="51" t="str" cm="1">
        <f t="array" ref="AE1242">_xlfn.IFS(W1242="", "",
AND(W1242&gt;0, W1242&lt;=$B$4, $C$2="İllik artım, faiz olaraq", $D$2&gt;0, $B$3="İllik"), $B$5*((1+$D$2)^(W1242-1)),
AND(W1242&gt;0, W1242&lt;=$B$4, $C$2="İllik artım, faiz olaraq", $D$2&gt;0, $B$3="Aylıq"), $B$5*((1+$D$2)^ROUNDDOWN((W1242-1)/12,0)),
AND(W1242=1, $C$2="Aşağıdakı kimi dəyişir", ), $B$5,
AND(W1242&gt;1, W1242&lt;=$B$4, $C$2="Aşağıdakı kimi dəyişir"), IFERROR(VLOOKUP(W1242, $C$4:$D$7, 2, FALSE), AE1241),
AND(W1242&gt;0, W1242&lt;=$B$4), $B$5,
TRUE,0 )</f>
        <v/>
      </c>
      <c r="AF1242" s="51" t="str">
        <f t="shared" ca="1" si="58"/>
        <v/>
      </c>
    </row>
    <row r="1243" spans="1:32" x14ac:dyDescent="0.4">
      <c r="A1243" s="13" t="str" cm="1">
        <f t="array" aca="1" ref="A1243" ca="1">_xlfn.IFS(
AND(SUMIFS(lease_table_interest_accruals, lease_table_dates, A1242)&gt;0, COUNTIFS($E$14:E1242, "Interest accrual", $A$14:A1242, A1242)=0),  A1242,
AND(SUMIFS(lease_table_payments, lease_table_dates, A1242)&gt;0, COUNTIFS($E$14:E1242, "Payment", $A$14:A1242, A1242)=0),  A1242,
AND(SUMIFS(rou_table_deprs, rou_table_dates, A1242)&gt;0, COUNTIFS($E$14:E1242, "Depreciation", $A$14:A1242, A1242)=0),  A1242,
TRUE,  IFERROR(INDEX(rou_table_dates,  MATCH(A1242, rou_table_dates)+1, ), "")
)</f>
        <v/>
      </c>
      <c r="B1243" s="1" t="str" cm="1">
        <f t="array" aca="1" ref="B1243" ca="1">_xlfn.IFS(
AND(E1243="Payment", A1243=$B$2), $AM$14,
E1243="Payment", $AM$15,
E1243="Interest accrual", $AM$18,
E1243="Depreciation", $AM$17,
TRUE, "")</f>
        <v/>
      </c>
      <c r="C1243" s="1" t="str" cm="1">
        <f t="array" aca="1" ref="C1243" ca="1">_xlfn.IFS(
E1243="Payment", $AM$19,
E1243="Interest accrual", $AM$15,
E1243="Depreciation", $AM$16,
TRUE, "")</f>
        <v/>
      </c>
      <c r="D1243" s="1" t="str" cm="1">
        <f t="array" aca="1" ref="D1243" ca="1">_xlfn.IFS(
E1243="Payment", _xlfn.XLOOKUP(A1243, lease_table_dates, lease_table_payments, 0, 0),
E1243="Interest accrual", _xlfn.XLOOKUP(A1243, lease_table_dates, lease_table_interest_accruals, 0, 0),
E1243="Depreciation", _xlfn.XLOOKUP(A1243, rou_table_dates, rou_table_deprs, 0, 0),
TRUE, ""
)</f>
        <v/>
      </c>
      <c r="E1243" s="7" t="str" cm="1">
        <f t="array" aca="1" ref="E1243" ca="1">_xlfn.IFS(
AND(SUMIFS(lease_table_interest_accruals, lease_table_dates, A1243)&gt;0, COUNTIFS($E$14:E1242, "Interest accrual", $A$14:A1242, A1243)=0), "Interest accrual",
AND(SUMIFS(lease_table_payments, lease_table_dates, A1243)&gt;0, COUNTIFS($E$14:E1242, "Payment", $A$14:A1242, A1243)=0), "Payment",
AND(SUMIFS(rou_table_deprs, rou_table_dates, A1243)&gt;0, COUNTIFS($E$14:E1242, "Depreciation", $A$14:A1242, A1243)=0), "Depreciation",
TRUE,  ""
)</f>
        <v/>
      </c>
      <c r="G1243" s="13" t="str" cm="1">
        <f t="array" aca="1" ref="G1243" ca="1">_xlfn.IFS(
AND($B$11="Hə", $B$3="İllik"), Z1243,
AND($B$11="Hə", $B$3="Aylıq"), AA1243,
$B$11="Yox", X1243)</f>
        <v/>
      </c>
      <c r="H1243" s="1" t="str" cm="1">
        <f t="array" aca="1" ref="H1243" ca="1">_xlfn.IFS( G1243="", "",
TRUE, ROUND( H1242+I1243-J1243, 2) )</f>
        <v/>
      </c>
      <c r="I1243" s="1" t="str" cm="1">
        <f t="array" aca="1" ref="I1243" ca="1">_xlfn.IFS(G1243="", "",
G1243=last_payment_date, (J1243-H1242),
 TRUE,  -  (H1242- H1242* (1+$B$6)^ (_xlfn.DAYS(G1243,G1242)/365) )
)</f>
        <v/>
      </c>
      <c r="J1243" s="1" t="str" cm="1">
        <f t="array" aca="1" ref="J1243" ca="1">_xlfn.IFS(G1243="", "",
TRUE, _xlfn.XLOOKUP(G1243,  payment_dates, payments,0,0)
)</f>
        <v/>
      </c>
      <c r="L1243" s="8" t="str" cm="1">
        <f t="array" aca="1" ref="L1243" ca="1">_xlfn.IFS(
AND($B$11="Hə", $B$3="İllik"), AC1243,
AND($B$11="Hə", $B$3="Aylıq"), AD1243,
$B$11="Yox", AB1243)</f>
        <v/>
      </c>
      <c r="M1243" s="1" t="str" cm="1">
        <f t="array" aca="1" ref="M1243" ca="1">_xlfn.IFS( L1243="", "",
(M1242-N1243)&lt;=0.5, 0,
TRUE,  M1242-N1243)</f>
        <v/>
      </c>
      <c r="N1243" s="7" t="str" cm="1">
        <f t="array" aca="1" ref="N1243" ca="1">_xlfn.IFS(
L1243="", "",
TRUE, MIN(M1242, ROUND($M$14/ (last_rou_date - $B$2) * (L1243-L1242), 2) )
)</f>
        <v/>
      </c>
      <c r="P1243" s="59" t="str">
        <f t="shared" ca="1" si="57"/>
        <v/>
      </c>
      <c r="Q1243" s="1" t="str" cm="1">
        <f t="array" aca="1" ref="Q1243" ca="1">_xlfn.IFS(P1243="","",
$B$11="Hə", _xlfn.XLOOKUP(DATE(P1243, 12, 31), rou_table_dates, rou_table_nbvs,0, 0),
TRUE,  MAX(0, ROUND($M$14 - $M$14/ (last_rou_date - $B$2) * (DATE(P1243,12,31) - $B$2), 2) )
)</f>
        <v/>
      </c>
      <c r="R1243" s="1" t="str" cm="1">
        <f t="array" aca="1" ref="R1243" ca="1">_xlfn.IFS(P1243="","",
$B$11="Hə", _xlfn.XLOOKUP(DATE(P1243, 12, 31), lease_table_dates, lease_table_balances,0, 0),
TRUE, IFERROR( XNPV($B$6, IF(payment_dates &gt;DATE(P1243, 12, 31), payments,  0),  IF(payment_dates &gt;DATE(P1243, 12, 31), payment_dates,  DATE(P1243, 12, 31))    ),0)
)</f>
        <v/>
      </c>
      <c r="S1243" s="1" t="str" cm="1">
        <f t="array" aca="1" ref="S1243" ca="1">_xlfn.IFS(P1243="","",
TRUE,  MIN( MIN(Q1242, $M$14), ROUND($M$14/ (last_rou_date - $B$2) * (DATE(P1243,12,31) - MAX($B$2, DATE(P1243-1, 12, 31))), 2) )
)</f>
        <v/>
      </c>
      <c r="T1243" s="7" t="str" cm="1">
        <f t="array" aca="1" ref="T1243" ca="1">_xlfn.IFS(P1243="", "",
ISTEXT(R1242), R1243- (H1243 - SUMIFS( lease_table_payments, lease_table_years, P1243) -$AG$14 ),
AND(ISNUMBER(R1242), R1243&lt;&gt;""),   R1243- (R1242 - SUMIFS( lease_table_payments, lease_table_years, P1243) )
)</f>
        <v/>
      </c>
      <c r="V1243" s="64">
        <f t="shared" si="59"/>
        <v>1230</v>
      </c>
      <c r="W1243" s="51" t="str" cm="1">
        <f t="array" ref="W1243">_xlfn.IFS(
OR(W1242=$B$4, W1242=""),"",
TRUE,W1242+1
)</f>
        <v/>
      </c>
      <c r="X1243" s="51" t="str" cm="1">
        <f t="array" ref="X1243">_xlfn.IFS(X1242="","",
W1243="", "",
AND($B$3="İllik"),DATE(YEAR(X1242)+1,MONTH(X1242),DAY(X1242) ),
AND($B$3="Aylıq", $AH$14="Not end"), EDATE(X1242,1),
AND($B$3="Aylıq", $AH$14="End"), EOMONTH(X1242,1)
)</f>
        <v/>
      </c>
      <c r="Y1243" s="51" t="str" cm="1">
        <f t="array" aca="1" ref="Y1243" ca="1">_xlfn.IFS(
AND($B$7="Dövrün əvvəlində", Y1242&lt;=last_rou_date), DATE(YEAR(Y1242)+1, 12, 31),
AND($B$7="Dövrün sonunda", Y1242&lt;=last_payment_date), DATE(YEAR(Y1242)+1, 12, 31),
TRUE, ""
)</f>
        <v/>
      </c>
      <c r="Z1243" s="75" t="str" cm="1">
        <f t="array" aca="1" ref="Z1243" ca="1">_xlfn.IFS(
AND($AN$14="Not year_end", Z1242&gt;last_payment_date), "",
AND($AN$14="Year_end", Z1242&gt;=last_payment_date), "",
AND($AN$14="Year_end"), DATE(YEAR(Z1242+1), 12, 31),
AND($AN$14="Not year_end", MONTH(Z1242)=12, DAY(Z1242)=31), DATE(YEAR(Z1241)+1, MONTH(Z1241), DAY(Z1241)),
AND($AN$14="Not year_end", OR(MONTH(Z1242)&lt;&gt;12, DAY(Z1242)&lt;&gt;31) ), DATE(YEAR(Z1242), 12, 31)
)</f>
        <v/>
      </c>
      <c r="AA1243" s="75" t="str" cm="1">
        <f t="array" aca="1" ref="AA1243" ca="1">_xlfn.IFS(AA1242="", "",
AND(AA1242=last_payment_date, OR(MONTH(AA1242)&lt;&gt;12, DAY(AA1242)&lt;&gt;31) ), DATE(YEAR(AA1242), 12, 31),
AND(MONTH(AA1242)=12, DAY(AA1242)=31, AA1242&gt;=last_payment_date), "",
AND(MONTH(AA1242)=12, DAY(AA1242)&lt;&gt;31),  EOMONTH(AA1242,0),
AND(MONTH(AA1242)=12, DAY(AA1242)=31, $AH$14="Not end"),  EDATE(AA1241,1),
AND($AH$14="Not end"), EDATE(AA1242, 1),
AND($AH$14="End"), EOMONTH(AA1242, 1)
)</f>
        <v/>
      </c>
      <c r="AB1243" s="75" t="str" cm="1">
        <f t="array" aca="1" ref="AB1243" ca="1">_xlfn.IFS(AB1242="","",
AND(AB1242=last_rou_date), "",
AND($B$3="İllik"),DATE(YEAR(AB1242)+1,MONTH(AB1242),DAY(AB1242) ),
AND($B$3="Aylıq", $AH$14="Not end"), EDATE(AB1242,1),
AND($B$3="Aylıq", $AH$14="End"), EOMONTH(AB1242,1)
)</f>
        <v/>
      </c>
      <c r="AC1243" s="75" t="str" cm="1">
        <f t="array" aca="1" ref="AC1243" ca="1">_xlfn.IFS(
AND($AN$14="Not year_end", AC1242&gt;last_rou_date), "",
AND($AN$14="Year_end", AC1242&gt;=last_rou_date), "",
AND($AN$14="Year_end"), DATE(YEAR(AC1242+1), 12, 31),
AND($AN$14="Not year_end", MONTH(AC1242)=12, DAY(AC1242)=31), DATE(YEAR(AC1241)+1, MONTH(AC1241), DAY(AC1241)),
AND($AN$14="Not year_end", OR(MONTH(AC1242)&lt;&gt;12, DAY(AC1242)&lt;&gt;31) ), DATE(YEAR(AC1242), 12, 31)
)</f>
        <v/>
      </c>
      <c r="AD1243" s="75" t="str" cm="1">
        <f t="array" aca="1" ref="AD1243" ca="1">_xlfn.IFS(AD1242="", "",
AND(AD1242=last_rou_date, OR(MONTH(AD1242)&lt;&gt;12, DAY(AD1242)&lt;&gt;31) ), DATE(YEAR(AD1242), 12, 31),
AND(MONTH(AD1242)=12, DAY(AD1242)=31, AD1242&gt;=last_rou_date), "",
AND(MONTH(AD1242)=12, DAY(AD1242)&lt;&gt;31),  EOMONTH(AD1242,0),
AND(MONTH(AD1242)=12, DAY(AD1242)=31, $AH$14="Not end"),  EDATE(AD1241,1),
AND($AH$14="Not end"), EDATE(AD1242, 1),
AND($AH$14="End"), EOMONTH(AD1242, 1)
)</f>
        <v/>
      </c>
      <c r="AE1243" s="51" t="str" cm="1">
        <f t="array" ref="AE1243">_xlfn.IFS(W1243="", "",
AND(W1243&gt;0, W1243&lt;=$B$4, $C$2="İllik artım, faiz olaraq", $D$2&gt;0, $B$3="İllik"), $B$5*((1+$D$2)^(W1243-1)),
AND(W1243&gt;0, W1243&lt;=$B$4, $C$2="İllik artım, faiz olaraq", $D$2&gt;0, $B$3="Aylıq"), $B$5*((1+$D$2)^ROUNDDOWN((W1243-1)/12,0)),
AND(W1243=1, $C$2="Aşağıdakı kimi dəyişir", ), $B$5,
AND(W1243&gt;1, W1243&lt;=$B$4, $C$2="Aşağıdakı kimi dəyişir"), IFERROR(VLOOKUP(W1243, $C$4:$D$7, 2, FALSE), AE1242),
AND(W1243&gt;0, W1243&lt;=$B$4), $B$5,
TRUE,0 )</f>
        <v/>
      </c>
      <c r="AF1243" s="51" t="str">
        <f t="shared" ca="1" si="58"/>
        <v/>
      </c>
    </row>
    <row r="1244" spans="1:32" x14ac:dyDescent="0.4">
      <c r="A1244" s="13" t="str" cm="1">
        <f t="array" aca="1" ref="A1244" ca="1">_xlfn.IFS(
AND(SUMIFS(lease_table_interest_accruals, lease_table_dates, A1243)&gt;0, COUNTIFS($E$14:E1243, "Interest accrual", $A$14:A1243, A1243)=0),  A1243,
AND(SUMIFS(lease_table_payments, lease_table_dates, A1243)&gt;0, COUNTIFS($E$14:E1243, "Payment", $A$14:A1243, A1243)=0),  A1243,
AND(SUMIFS(rou_table_deprs, rou_table_dates, A1243)&gt;0, COUNTIFS($E$14:E1243, "Depreciation", $A$14:A1243, A1243)=0),  A1243,
TRUE,  IFERROR(INDEX(rou_table_dates,  MATCH(A1243, rou_table_dates)+1, ), "")
)</f>
        <v/>
      </c>
      <c r="B1244" s="1" t="str" cm="1">
        <f t="array" aca="1" ref="B1244" ca="1">_xlfn.IFS(
AND(E1244="Payment", A1244=$B$2), $AM$14,
E1244="Payment", $AM$15,
E1244="Interest accrual", $AM$18,
E1244="Depreciation", $AM$17,
TRUE, "")</f>
        <v/>
      </c>
      <c r="C1244" s="1" t="str" cm="1">
        <f t="array" aca="1" ref="C1244" ca="1">_xlfn.IFS(
E1244="Payment", $AM$19,
E1244="Interest accrual", $AM$15,
E1244="Depreciation", $AM$16,
TRUE, "")</f>
        <v/>
      </c>
      <c r="D1244" s="1" t="str" cm="1">
        <f t="array" aca="1" ref="D1244" ca="1">_xlfn.IFS(
E1244="Payment", _xlfn.XLOOKUP(A1244, lease_table_dates, lease_table_payments, 0, 0),
E1244="Interest accrual", _xlfn.XLOOKUP(A1244, lease_table_dates, lease_table_interest_accruals, 0, 0),
E1244="Depreciation", _xlfn.XLOOKUP(A1244, rou_table_dates, rou_table_deprs, 0, 0),
TRUE, ""
)</f>
        <v/>
      </c>
      <c r="E1244" s="7" t="str" cm="1">
        <f t="array" aca="1" ref="E1244" ca="1">_xlfn.IFS(
AND(SUMIFS(lease_table_interest_accruals, lease_table_dates, A1244)&gt;0, COUNTIFS($E$14:E1243, "Interest accrual", $A$14:A1243, A1244)=0), "Interest accrual",
AND(SUMIFS(lease_table_payments, lease_table_dates, A1244)&gt;0, COUNTIFS($E$14:E1243, "Payment", $A$14:A1243, A1244)=0), "Payment",
AND(SUMIFS(rou_table_deprs, rou_table_dates, A1244)&gt;0, COUNTIFS($E$14:E1243, "Depreciation", $A$14:A1243, A1244)=0), "Depreciation",
TRUE,  ""
)</f>
        <v/>
      </c>
      <c r="G1244" s="13" t="str" cm="1">
        <f t="array" aca="1" ref="G1244" ca="1">_xlfn.IFS(
AND($B$11="Hə", $B$3="İllik"), Z1244,
AND($B$11="Hə", $B$3="Aylıq"), AA1244,
$B$11="Yox", X1244)</f>
        <v/>
      </c>
      <c r="H1244" s="1" t="str" cm="1">
        <f t="array" aca="1" ref="H1244" ca="1">_xlfn.IFS( G1244="", "",
TRUE, ROUND( H1243+I1244-J1244, 2) )</f>
        <v/>
      </c>
      <c r="I1244" s="1" t="str" cm="1">
        <f t="array" aca="1" ref="I1244" ca="1">_xlfn.IFS(G1244="", "",
G1244=last_payment_date, (J1244-H1243),
 TRUE,  -  (H1243- H1243* (1+$B$6)^ (_xlfn.DAYS(G1244,G1243)/365) )
)</f>
        <v/>
      </c>
      <c r="J1244" s="1" t="str" cm="1">
        <f t="array" aca="1" ref="J1244" ca="1">_xlfn.IFS(G1244="", "",
TRUE, _xlfn.XLOOKUP(G1244,  payment_dates, payments,0,0)
)</f>
        <v/>
      </c>
      <c r="L1244" s="8" t="str" cm="1">
        <f t="array" aca="1" ref="L1244" ca="1">_xlfn.IFS(
AND($B$11="Hə", $B$3="İllik"), AC1244,
AND($B$11="Hə", $B$3="Aylıq"), AD1244,
$B$11="Yox", AB1244)</f>
        <v/>
      </c>
      <c r="M1244" s="1" t="str" cm="1">
        <f t="array" aca="1" ref="M1244" ca="1">_xlfn.IFS( L1244="", "",
(M1243-N1244)&lt;=0.5, 0,
TRUE,  M1243-N1244)</f>
        <v/>
      </c>
      <c r="N1244" s="7" t="str" cm="1">
        <f t="array" aca="1" ref="N1244" ca="1">_xlfn.IFS(
L1244="", "",
TRUE, MIN(M1243, ROUND($M$14/ (last_rou_date - $B$2) * (L1244-L1243), 2) )
)</f>
        <v/>
      </c>
      <c r="P1244" s="59" t="str">
        <f t="shared" ca="1" si="57"/>
        <v/>
      </c>
      <c r="Q1244" s="1" t="str" cm="1">
        <f t="array" aca="1" ref="Q1244" ca="1">_xlfn.IFS(P1244="","",
$B$11="Hə", _xlfn.XLOOKUP(DATE(P1244, 12, 31), rou_table_dates, rou_table_nbvs,0, 0),
TRUE,  MAX(0, ROUND($M$14 - $M$14/ (last_rou_date - $B$2) * (DATE(P1244,12,31) - $B$2), 2) )
)</f>
        <v/>
      </c>
      <c r="R1244" s="1" t="str" cm="1">
        <f t="array" aca="1" ref="R1244" ca="1">_xlfn.IFS(P1244="","",
$B$11="Hə", _xlfn.XLOOKUP(DATE(P1244, 12, 31), lease_table_dates, lease_table_balances,0, 0),
TRUE, IFERROR( XNPV($B$6, IF(payment_dates &gt;DATE(P1244, 12, 31), payments,  0),  IF(payment_dates &gt;DATE(P1244, 12, 31), payment_dates,  DATE(P1244, 12, 31))    ),0)
)</f>
        <v/>
      </c>
      <c r="S1244" s="1" t="str" cm="1">
        <f t="array" aca="1" ref="S1244" ca="1">_xlfn.IFS(P1244="","",
TRUE,  MIN( MIN(Q1243, $M$14), ROUND($M$14/ (last_rou_date - $B$2) * (DATE(P1244,12,31) - MAX($B$2, DATE(P1244-1, 12, 31))), 2) )
)</f>
        <v/>
      </c>
      <c r="T1244" s="7" t="str" cm="1">
        <f t="array" aca="1" ref="T1244" ca="1">_xlfn.IFS(P1244="", "",
ISTEXT(R1243), R1244- (H1244 - SUMIFS( lease_table_payments, lease_table_years, P1244) -$AG$14 ),
AND(ISNUMBER(R1243), R1244&lt;&gt;""),   R1244- (R1243 - SUMIFS( lease_table_payments, lease_table_years, P1244) )
)</f>
        <v/>
      </c>
      <c r="V1244" s="64">
        <f t="shared" si="59"/>
        <v>1231</v>
      </c>
      <c r="W1244" s="51" t="str" cm="1">
        <f t="array" ref="W1244">_xlfn.IFS(
OR(W1243=$B$4, W1243=""),"",
TRUE,W1243+1
)</f>
        <v/>
      </c>
      <c r="X1244" s="51" t="str" cm="1">
        <f t="array" ref="X1244">_xlfn.IFS(X1243="","",
W1244="", "",
AND($B$3="İllik"),DATE(YEAR(X1243)+1,MONTH(X1243),DAY(X1243) ),
AND($B$3="Aylıq", $AH$14="Not end"), EDATE(X1243,1),
AND($B$3="Aylıq", $AH$14="End"), EOMONTH(X1243,1)
)</f>
        <v/>
      </c>
      <c r="Y1244" s="51" t="str" cm="1">
        <f t="array" aca="1" ref="Y1244" ca="1">_xlfn.IFS(
AND($B$7="Dövrün əvvəlində", Y1243&lt;=last_rou_date), DATE(YEAR(Y1243)+1, 12, 31),
AND($B$7="Dövrün sonunda", Y1243&lt;=last_payment_date), DATE(YEAR(Y1243)+1, 12, 31),
TRUE, ""
)</f>
        <v/>
      </c>
      <c r="Z1244" s="75" t="str" cm="1">
        <f t="array" aca="1" ref="Z1244" ca="1">_xlfn.IFS(
AND($AN$14="Not year_end", Z1243&gt;last_payment_date), "",
AND($AN$14="Year_end", Z1243&gt;=last_payment_date), "",
AND($AN$14="Year_end"), DATE(YEAR(Z1243+1), 12, 31),
AND($AN$14="Not year_end", MONTH(Z1243)=12, DAY(Z1243)=31), DATE(YEAR(Z1242)+1, MONTH(Z1242), DAY(Z1242)),
AND($AN$14="Not year_end", OR(MONTH(Z1243)&lt;&gt;12, DAY(Z1243)&lt;&gt;31) ), DATE(YEAR(Z1243), 12, 31)
)</f>
        <v/>
      </c>
      <c r="AA1244" s="75" t="str" cm="1">
        <f t="array" aca="1" ref="AA1244" ca="1">_xlfn.IFS(AA1243="", "",
AND(AA1243=last_payment_date, OR(MONTH(AA1243)&lt;&gt;12, DAY(AA1243)&lt;&gt;31) ), DATE(YEAR(AA1243), 12, 31),
AND(MONTH(AA1243)=12, DAY(AA1243)=31, AA1243&gt;=last_payment_date), "",
AND(MONTH(AA1243)=12, DAY(AA1243)&lt;&gt;31),  EOMONTH(AA1243,0),
AND(MONTH(AA1243)=12, DAY(AA1243)=31, $AH$14="Not end"),  EDATE(AA1242,1),
AND($AH$14="Not end"), EDATE(AA1243, 1),
AND($AH$14="End"), EOMONTH(AA1243, 1)
)</f>
        <v/>
      </c>
      <c r="AB1244" s="75" t="str" cm="1">
        <f t="array" aca="1" ref="AB1244" ca="1">_xlfn.IFS(AB1243="","",
AND(AB1243=last_rou_date), "",
AND($B$3="İllik"),DATE(YEAR(AB1243)+1,MONTH(AB1243),DAY(AB1243) ),
AND($B$3="Aylıq", $AH$14="Not end"), EDATE(AB1243,1),
AND($B$3="Aylıq", $AH$14="End"), EOMONTH(AB1243,1)
)</f>
        <v/>
      </c>
      <c r="AC1244" s="75" t="str" cm="1">
        <f t="array" aca="1" ref="AC1244" ca="1">_xlfn.IFS(
AND($AN$14="Not year_end", AC1243&gt;last_rou_date), "",
AND($AN$14="Year_end", AC1243&gt;=last_rou_date), "",
AND($AN$14="Year_end"), DATE(YEAR(AC1243+1), 12, 31),
AND($AN$14="Not year_end", MONTH(AC1243)=12, DAY(AC1243)=31), DATE(YEAR(AC1242)+1, MONTH(AC1242), DAY(AC1242)),
AND($AN$14="Not year_end", OR(MONTH(AC1243)&lt;&gt;12, DAY(AC1243)&lt;&gt;31) ), DATE(YEAR(AC1243), 12, 31)
)</f>
        <v/>
      </c>
      <c r="AD1244" s="75" t="str" cm="1">
        <f t="array" aca="1" ref="AD1244" ca="1">_xlfn.IFS(AD1243="", "",
AND(AD1243=last_rou_date, OR(MONTH(AD1243)&lt;&gt;12, DAY(AD1243)&lt;&gt;31) ), DATE(YEAR(AD1243), 12, 31),
AND(MONTH(AD1243)=12, DAY(AD1243)=31, AD1243&gt;=last_rou_date), "",
AND(MONTH(AD1243)=12, DAY(AD1243)&lt;&gt;31),  EOMONTH(AD1243,0),
AND(MONTH(AD1243)=12, DAY(AD1243)=31, $AH$14="Not end"),  EDATE(AD1242,1),
AND($AH$14="Not end"), EDATE(AD1243, 1),
AND($AH$14="End"), EOMONTH(AD1243, 1)
)</f>
        <v/>
      </c>
      <c r="AE1244" s="51" t="str" cm="1">
        <f t="array" ref="AE1244">_xlfn.IFS(W1244="", "",
AND(W1244&gt;0, W1244&lt;=$B$4, $C$2="İllik artım, faiz olaraq", $D$2&gt;0, $B$3="İllik"), $B$5*((1+$D$2)^(W1244-1)),
AND(W1244&gt;0, W1244&lt;=$B$4, $C$2="İllik artım, faiz olaraq", $D$2&gt;0, $B$3="Aylıq"), $B$5*((1+$D$2)^ROUNDDOWN((W1244-1)/12,0)),
AND(W1244=1, $C$2="Aşağıdakı kimi dəyişir", ), $B$5,
AND(W1244&gt;1, W1244&lt;=$B$4, $C$2="Aşağıdakı kimi dəyişir"), IFERROR(VLOOKUP(W1244, $C$4:$D$7, 2, FALSE), AE1243),
AND(W1244&gt;0, W1244&lt;=$B$4), $B$5,
TRUE,0 )</f>
        <v/>
      </c>
      <c r="AF1244" s="51" t="str">
        <f t="shared" ca="1" si="58"/>
        <v/>
      </c>
    </row>
    <row r="1245" spans="1:32" x14ac:dyDescent="0.4">
      <c r="A1245" s="13" t="str" cm="1">
        <f t="array" aca="1" ref="A1245" ca="1">_xlfn.IFS(
AND(SUMIFS(lease_table_interest_accruals, lease_table_dates, A1244)&gt;0, COUNTIFS($E$14:E1244, "Interest accrual", $A$14:A1244, A1244)=0),  A1244,
AND(SUMIFS(lease_table_payments, lease_table_dates, A1244)&gt;0, COUNTIFS($E$14:E1244, "Payment", $A$14:A1244, A1244)=0),  A1244,
AND(SUMIFS(rou_table_deprs, rou_table_dates, A1244)&gt;0, COUNTIFS($E$14:E1244, "Depreciation", $A$14:A1244, A1244)=0),  A1244,
TRUE,  IFERROR(INDEX(rou_table_dates,  MATCH(A1244, rou_table_dates)+1, ), "")
)</f>
        <v/>
      </c>
      <c r="B1245" s="1" t="str" cm="1">
        <f t="array" aca="1" ref="B1245" ca="1">_xlfn.IFS(
AND(E1245="Payment", A1245=$B$2), $AM$14,
E1245="Payment", $AM$15,
E1245="Interest accrual", $AM$18,
E1245="Depreciation", $AM$17,
TRUE, "")</f>
        <v/>
      </c>
      <c r="C1245" s="1" t="str" cm="1">
        <f t="array" aca="1" ref="C1245" ca="1">_xlfn.IFS(
E1245="Payment", $AM$19,
E1245="Interest accrual", $AM$15,
E1245="Depreciation", $AM$16,
TRUE, "")</f>
        <v/>
      </c>
      <c r="D1245" s="1" t="str" cm="1">
        <f t="array" aca="1" ref="D1245" ca="1">_xlfn.IFS(
E1245="Payment", _xlfn.XLOOKUP(A1245, lease_table_dates, lease_table_payments, 0, 0),
E1245="Interest accrual", _xlfn.XLOOKUP(A1245, lease_table_dates, lease_table_interest_accruals, 0, 0),
E1245="Depreciation", _xlfn.XLOOKUP(A1245, rou_table_dates, rou_table_deprs, 0, 0),
TRUE, ""
)</f>
        <v/>
      </c>
      <c r="E1245" s="7" t="str" cm="1">
        <f t="array" aca="1" ref="E1245" ca="1">_xlfn.IFS(
AND(SUMIFS(lease_table_interest_accruals, lease_table_dates, A1245)&gt;0, COUNTIFS($E$14:E1244, "Interest accrual", $A$14:A1244, A1245)=0), "Interest accrual",
AND(SUMIFS(lease_table_payments, lease_table_dates, A1245)&gt;0, COUNTIFS($E$14:E1244, "Payment", $A$14:A1244, A1245)=0), "Payment",
AND(SUMIFS(rou_table_deprs, rou_table_dates, A1245)&gt;0, COUNTIFS($E$14:E1244, "Depreciation", $A$14:A1244, A1245)=0), "Depreciation",
TRUE,  ""
)</f>
        <v/>
      </c>
      <c r="G1245" s="13" t="str" cm="1">
        <f t="array" aca="1" ref="G1245" ca="1">_xlfn.IFS(
AND($B$11="Hə", $B$3="İllik"), Z1245,
AND($B$11="Hə", $B$3="Aylıq"), AA1245,
$B$11="Yox", X1245)</f>
        <v/>
      </c>
      <c r="H1245" s="1" t="str" cm="1">
        <f t="array" aca="1" ref="H1245" ca="1">_xlfn.IFS( G1245="", "",
TRUE, ROUND( H1244+I1245-J1245, 2) )</f>
        <v/>
      </c>
      <c r="I1245" s="1" t="str" cm="1">
        <f t="array" aca="1" ref="I1245" ca="1">_xlfn.IFS(G1245="", "",
G1245=last_payment_date, (J1245-H1244),
 TRUE,  -  (H1244- H1244* (1+$B$6)^ (_xlfn.DAYS(G1245,G1244)/365) )
)</f>
        <v/>
      </c>
      <c r="J1245" s="1" t="str" cm="1">
        <f t="array" aca="1" ref="J1245" ca="1">_xlfn.IFS(G1245="", "",
TRUE, _xlfn.XLOOKUP(G1245,  payment_dates, payments,0,0)
)</f>
        <v/>
      </c>
      <c r="L1245" s="8" t="str" cm="1">
        <f t="array" aca="1" ref="L1245" ca="1">_xlfn.IFS(
AND($B$11="Hə", $B$3="İllik"), AC1245,
AND($B$11="Hə", $B$3="Aylıq"), AD1245,
$B$11="Yox", AB1245)</f>
        <v/>
      </c>
      <c r="M1245" s="1" t="str" cm="1">
        <f t="array" aca="1" ref="M1245" ca="1">_xlfn.IFS( L1245="", "",
(M1244-N1245)&lt;=0.5, 0,
TRUE,  M1244-N1245)</f>
        <v/>
      </c>
      <c r="N1245" s="7" t="str" cm="1">
        <f t="array" aca="1" ref="N1245" ca="1">_xlfn.IFS(
L1245="", "",
TRUE, MIN(M1244, ROUND($M$14/ (last_rou_date - $B$2) * (L1245-L1244), 2) )
)</f>
        <v/>
      </c>
      <c r="P1245" s="59" t="str">
        <f t="shared" ca="1" si="57"/>
        <v/>
      </c>
      <c r="Q1245" s="1" t="str" cm="1">
        <f t="array" aca="1" ref="Q1245" ca="1">_xlfn.IFS(P1245="","",
$B$11="Hə", _xlfn.XLOOKUP(DATE(P1245, 12, 31), rou_table_dates, rou_table_nbvs,0, 0),
TRUE,  MAX(0, ROUND($M$14 - $M$14/ (last_rou_date - $B$2) * (DATE(P1245,12,31) - $B$2), 2) )
)</f>
        <v/>
      </c>
      <c r="R1245" s="1" t="str" cm="1">
        <f t="array" aca="1" ref="R1245" ca="1">_xlfn.IFS(P1245="","",
$B$11="Hə", _xlfn.XLOOKUP(DATE(P1245, 12, 31), lease_table_dates, lease_table_balances,0, 0),
TRUE, IFERROR( XNPV($B$6, IF(payment_dates &gt;DATE(P1245, 12, 31), payments,  0),  IF(payment_dates &gt;DATE(P1245, 12, 31), payment_dates,  DATE(P1245, 12, 31))    ),0)
)</f>
        <v/>
      </c>
      <c r="S1245" s="1" t="str" cm="1">
        <f t="array" aca="1" ref="S1245" ca="1">_xlfn.IFS(P1245="","",
TRUE,  MIN( MIN(Q1244, $M$14), ROUND($M$14/ (last_rou_date - $B$2) * (DATE(P1245,12,31) - MAX($B$2, DATE(P1245-1, 12, 31))), 2) )
)</f>
        <v/>
      </c>
      <c r="T1245" s="7" t="str" cm="1">
        <f t="array" aca="1" ref="T1245" ca="1">_xlfn.IFS(P1245="", "",
ISTEXT(R1244), R1245- (H1245 - SUMIFS( lease_table_payments, lease_table_years, P1245) -$AG$14 ),
AND(ISNUMBER(R1244), R1245&lt;&gt;""),   R1245- (R1244 - SUMIFS( lease_table_payments, lease_table_years, P1245) )
)</f>
        <v/>
      </c>
      <c r="V1245" s="64">
        <f t="shared" si="59"/>
        <v>1232</v>
      </c>
      <c r="W1245" s="51" t="str" cm="1">
        <f t="array" ref="W1245">_xlfn.IFS(
OR(W1244=$B$4, W1244=""),"",
TRUE,W1244+1
)</f>
        <v/>
      </c>
      <c r="X1245" s="51" t="str" cm="1">
        <f t="array" ref="X1245">_xlfn.IFS(X1244="","",
W1245="", "",
AND($B$3="İllik"),DATE(YEAR(X1244)+1,MONTH(X1244),DAY(X1244) ),
AND($B$3="Aylıq", $AH$14="Not end"), EDATE(X1244,1),
AND($B$3="Aylıq", $AH$14="End"), EOMONTH(X1244,1)
)</f>
        <v/>
      </c>
      <c r="Y1245" s="51" t="str" cm="1">
        <f t="array" aca="1" ref="Y1245" ca="1">_xlfn.IFS(
AND($B$7="Dövrün əvvəlində", Y1244&lt;=last_rou_date), DATE(YEAR(Y1244)+1, 12, 31),
AND($B$7="Dövrün sonunda", Y1244&lt;=last_payment_date), DATE(YEAR(Y1244)+1, 12, 31),
TRUE, ""
)</f>
        <v/>
      </c>
      <c r="Z1245" s="75" t="str" cm="1">
        <f t="array" aca="1" ref="Z1245" ca="1">_xlfn.IFS(
AND($AN$14="Not year_end", Z1244&gt;last_payment_date), "",
AND($AN$14="Year_end", Z1244&gt;=last_payment_date), "",
AND($AN$14="Year_end"), DATE(YEAR(Z1244+1), 12, 31),
AND($AN$14="Not year_end", MONTH(Z1244)=12, DAY(Z1244)=31), DATE(YEAR(Z1243)+1, MONTH(Z1243), DAY(Z1243)),
AND($AN$14="Not year_end", OR(MONTH(Z1244)&lt;&gt;12, DAY(Z1244)&lt;&gt;31) ), DATE(YEAR(Z1244), 12, 31)
)</f>
        <v/>
      </c>
      <c r="AA1245" s="75" t="str" cm="1">
        <f t="array" aca="1" ref="AA1245" ca="1">_xlfn.IFS(AA1244="", "",
AND(AA1244=last_payment_date, OR(MONTH(AA1244)&lt;&gt;12, DAY(AA1244)&lt;&gt;31) ), DATE(YEAR(AA1244), 12, 31),
AND(MONTH(AA1244)=12, DAY(AA1244)=31, AA1244&gt;=last_payment_date), "",
AND(MONTH(AA1244)=12, DAY(AA1244)&lt;&gt;31),  EOMONTH(AA1244,0),
AND(MONTH(AA1244)=12, DAY(AA1244)=31, $AH$14="Not end"),  EDATE(AA1243,1),
AND($AH$14="Not end"), EDATE(AA1244, 1),
AND($AH$14="End"), EOMONTH(AA1244, 1)
)</f>
        <v/>
      </c>
      <c r="AB1245" s="75" t="str" cm="1">
        <f t="array" aca="1" ref="AB1245" ca="1">_xlfn.IFS(AB1244="","",
AND(AB1244=last_rou_date), "",
AND($B$3="İllik"),DATE(YEAR(AB1244)+1,MONTH(AB1244),DAY(AB1244) ),
AND($B$3="Aylıq", $AH$14="Not end"), EDATE(AB1244,1),
AND($B$3="Aylıq", $AH$14="End"), EOMONTH(AB1244,1)
)</f>
        <v/>
      </c>
      <c r="AC1245" s="75" t="str" cm="1">
        <f t="array" aca="1" ref="AC1245" ca="1">_xlfn.IFS(
AND($AN$14="Not year_end", AC1244&gt;last_rou_date), "",
AND($AN$14="Year_end", AC1244&gt;=last_rou_date), "",
AND($AN$14="Year_end"), DATE(YEAR(AC1244+1), 12, 31),
AND($AN$14="Not year_end", MONTH(AC1244)=12, DAY(AC1244)=31), DATE(YEAR(AC1243)+1, MONTH(AC1243), DAY(AC1243)),
AND($AN$14="Not year_end", OR(MONTH(AC1244)&lt;&gt;12, DAY(AC1244)&lt;&gt;31) ), DATE(YEAR(AC1244), 12, 31)
)</f>
        <v/>
      </c>
      <c r="AD1245" s="75" t="str" cm="1">
        <f t="array" aca="1" ref="AD1245" ca="1">_xlfn.IFS(AD1244="", "",
AND(AD1244=last_rou_date, OR(MONTH(AD1244)&lt;&gt;12, DAY(AD1244)&lt;&gt;31) ), DATE(YEAR(AD1244), 12, 31),
AND(MONTH(AD1244)=12, DAY(AD1244)=31, AD1244&gt;=last_rou_date), "",
AND(MONTH(AD1244)=12, DAY(AD1244)&lt;&gt;31),  EOMONTH(AD1244,0),
AND(MONTH(AD1244)=12, DAY(AD1244)=31, $AH$14="Not end"),  EDATE(AD1243,1),
AND($AH$14="Not end"), EDATE(AD1244, 1),
AND($AH$14="End"), EOMONTH(AD1244, 1)
)</f>
        <v/>
      </c>
      <c r="AE1245" s="51" t="str" cm="1">
        <f t="array" ref="AE1245">_xlfn.IFS(W1245="", "",
AND(W1245&gt;0, W1245&lt;=$B$4, $C$2="İllik artım, faiz olaraq", $D$2&gt;0, $B$3="İllik"), $B$5*((1+$D$2)^(W1245-1)),
AND(W1245&gt;0, W1245&lt;=$B$4, $C$2="İllik artım, faiz olaraq", $D$2&gt;0, $B$3="Aylıq"), $B$5*((1+$D$2)^ROUNDDOWN((W1245-1)/12,0)),
AND(W1245=1, $C$2="Aşağıdakı kimi dəyişir", ), $B$5,
AND(W1245&gt;1, W1245&lt;=$B$4, $C$2="Aşağıdakı kimi dəyişir"), IFERROR(VLOOKUP(W1245, $C$4:$D$7, 2, FALSE), AE1244),
AND(W1245&gt;0, W1245&lt;=$B$4), $B$5,
TRUE,0 )</f>
        <v/>
      </c>
      <c r="AF1245" s="51" t="str">
        <f t="shared" ca="1" si="58"/>
        <v/>
      </c>
    </row>
    <row r="1246" spans="1:32" x14ac:dyDescent="0.4">
      <c r="A1246" s="13" t="str" cm="1">
        <f t="array" aca="1" ref="A1246" ca="1">_xlfn.IFS(
AND(SUMIFS(lease_table_interest_accruals, lease_table_dates, A1245)&gt;0, COUNTIFS($E$14:E1245, "Interest accrual", $A$14:A1245, A1245)=0),  A1245,
AND(SUMIFS(lease_table_payments, lease_table_dates, A1245)&gt;0, COUNTIFS($E$14:E1245, "Payment", $A$14:A1245, A1245)=0),  A1245,
AND(SUMIFS(rou_table_deprs, rou_table_dates, A1245)&gt;0, COUNTIFS($E$14:E1245, "Depreciation", $A$14:A1245, A1245)=0),  A1245,
TRUE,  IFERROR(INDEX(rou_table_dates,  MATCH(A1245, rou_table_dates)+1, ), "")
)</f>
        <v/>
      </c>
      <c r="B1246" s="1" t="str" cm="1">
        <f t="array" aca="1" ref="B1246" ca="1">_xlfn.IFS(
AND(E1246="Payment", A1246=$B$2), $AM$14,
E1246="Payment", $AM$15,
E1246="Interest accrual", $AM$18,
E1246="Depreciation", $AM$17,
TRUE, "")</f>
        <v/>
      </c>
      <c r="C1246" s="1" t="str" cm="1">
        <f t="array" aca="1" ref="C1246" ca="1">_xlfn.IFS(
E1246="Payment", $AM$19,
E1246="Interest accrual", $AM$15,
E1246="Depreciation", $AM$16,
TRUE, "")</f>
        <v/>
      </c>
      <c r="D1246" s="1" t="str" cm="1">
        <f t="array" aca="1" ref="D1246" ca="1">_xlfn.IFS(
E1246="Payment", _xlfn.XLOOKUP(A1246, lease_table_dates, lease_table_payments, 0, 0),
E1246="Interest accrual", _xlfn.XLOOKUP(A1246, lease_table_dates, lease_table_interest_accruals, 0, 0),
E1246="Depreciation", _xlfn.XLOOKUP(A1246, rou_table_dates, rou_table_deprs, 0, 0),
TRUE, ""
)</f>
        <v/>
      </c>
      <c r="E1246" s="7" t="str" cm="1">
        <f t="array" aca="1" ref="E1246" ca="1">_xlfn.IFS(
AND(SUMIFS(lease_table_interest_accruals, lease_table_dates, A1246)&gt;0, COUNTIFS($E$14:E1245, "Interest accrual", $A$14:A1245, A1246)=0), "Interest accrual",
AND(SUMIFS(lease_table_payments, lease_table_dates, A1246)&gt;0, COUNTIFS($E$14:E1245, "Payment", $A$14:A1245, A1246)=0), "Payment",
AND(SUMIFS(rou_table_deprs, rou_table_dates, A1246)&gt;0, COUNTIFS($E$14:E1245, "Depreciation", $A$14:A1245, A1246)=0), "Depreciation",
TRUE,  ""
)</f>
        <v/>
      </c>
      <c r="G1246" s="13" t="str" cm="1">
        <f t="array" aca="1" ref="G1246" ca="1">_xlfn.IFS(
AND($B$11="Hə", $B$3="İllik"), Z1246,
AND($B$11="Hə", $B$3="Aylıq"), AA1246,
$B$11="Yox", X1246)</f>
        <v/>
      </c>
      <c r="H1246" s="1" t="str" cm="1">
        <f t="array" aca="1" ref="H1246" ca="1">_xlfn.IFS( G1246="", "",
TRUE, ROUND( H1245+I1246-J1246, 2) )</f>
        <v/>
      </c>
      <c r="I1246" s="1" t="str" cm="1">
        <f t="array" aca="1" ref="I1246" ca="1">_xlfn.IFS(G1246="", "",
G1246=last_payment_date, (J1246-H1245),
 TRUE,  -  (H1245- H1245* (1+$B$6)^ (_xlfn.DAYS(G1246,G1245)/365) )
)</f>
        <v/>
      </c>
      <c r="J1246" s="1" t="str" cm="1">
        <f t="array" aca="1" ref="J1246" ca="1">_xlfn.IFS(G1246="", "",
TRUE, _xlfn.XLOOKUP(G1246,  payment_dates, payments,0,0)
)</f>
        <v/>
      </c>
      <c r="L1246" s="8" t="str" cm="1">
        <f t="array" aca="1" ref="L1246" ca="1">_xlfn.IFS(
AND($B$11="Hə", $B$3="İllik"), AC1246,
AND($B$11="Hə", $B$3="Aylıq"), AD1246,
$B$11="Yox", AB1246)</f>
        <v/>
      </c>
      <c r="M1246" s="1" t="str" cm="1">
        <f t="array" aca="1" ref="M1246" ca="1">_xlfn.IFS( L1246="", "",
(M1245-N1246)&lt;=0.5, 0,
TRUE,  M1245-N1246)</f>
        <v/>
      </c>
      <c r="N1246" s="7" t="str" cm="1">
        <f t="array" aca="1" ref="N1246" ca="1">_xlfn.IFS(
L1246="", "",
TRUE, MIN(M1245, ROUND($M$14/ (last_rou_date - $B$2) * (L1246-L1245), 2) )
)</f>
        <v/>
      </c>
      <c r="P1246" s="59" t="str">
        <f t="shared" ca="1" si="57"/>
        <v/>
      </c>
      <c r="Q1246" s="1" t="str" cm="1">
        <f t="array" aca="1" ref="Q1246" ca="1">_xlfn.IFS(P1246="","",
$B$11="Hə", _xlfn.XLOOKUP(DATE(P1246, 12, 31), rou_table_dates, rou_table_nbvs,0, 0),
TRUE,  MAX(0, ROUND($M$14 - $M$14/ (last_rou_date - $B$2) * (DATE(P1246,12,31) - $B$2), 2) )
)</f>
        <v/>
      </c>
      <c r="R1246" s="1" t="str" cm="1">
        <f t="array" aca="1" ref="R1246" ca="1">_xlfn.IFS(P1246="","",
$B$11="Hə", _xlfn.XLOOKUP(DATE(P1246, 12, 31), lease_table_dates, lease_table_balances,0, 0),
TRUE, IFERROR( XNPV($B$6, IF(payment_dates &gt;DATE(P1246, 12, 31), payments,  0),  IF(payment_dates &gt;DATE(P1246, 12, 31), payment_dates,  DATE(P1246, 12, 31))    ),0)
)</f>
        <v/>
      </c>
      <c r="S1246" s="1" t="str" cm="1">
        <f t="array" aca="1" ref="S1246" ca="1">_xlfn.IFS(P1246="","",
TRUE,  MIN( MIN(Q1245, $M$14), ROUND($M$14/ (last_rou_date - $B$2) * (DATE(P1246,12,31) - MAX($B$2, DATE(P1246-1, 12, 31))), 2) )
)</f>
        <v/>
      </c>
      <c r="T1246" s="7" t="str" cm="1">
        <f t="array" aca="1" ref="T1246" ca="1">_xlfn.IFS(P1246="", "",
ISTEXT(R1245), R1246- (H1246 - SUMIFS( lease_table_payments, lease_table_years, P1246) -$AG$14 ),
AND(ISNUMBER(R1245), R1246&lt;&gt;""),   R1246- (R1245 - SUMIFS( lease_table_payments, lease_table_years, P1246) )
)</f>
        <v/>
      </c>
      <c r="V1246" s="64">
        <f t="shared" si="59"/>
        <v>1233</v>
      </c>
      <c r="W1246" s="51" t="str" cm="1">
        <f t="array" ref="W1246">_xlfn.IFS(
OR(W1245=$B$4, W1245=""),"",
TRUE,W1245+1
)</f>
        <v/>
      </c>
      <c r="X1246" s="51" t="str" cm="1">
        <f t="array" ref="X1246">_xlfn.IFS(X1245="","",
W1246="", "",
AND($B$3="İllik"),DATE(YEAR(X1245)+1,MONTH(X1245),DAY(X1245) ),
AND($B$3="Aylıq", $AH$14="Not end"), EDATE(X1245,1),
AND($B$3="Aylıq", $AH$14="End"), EOMONTH(X1245,1)
)</f>
        <v/>
      </c>
      <c r="Y1246" s="51" t="str" cm="1">
        <f t="array" aca="1" ref="Y1246" ca="1">_xlfn.IFS(
AND($B$7="Dövrün əvvəlində", Y1245&lt;=last_rou_date), DATE(YEAR(Y1245)+1, 12, 31),
AND($B$7="Dövrün sonunda", Y1245&lt;=last_payment_date), DATE(YEAR(Y1245)+1, 12, 31),
TRUE, ""
)</f>
        <v/>
      </c>
      <c r="Z1246" s="75" t="str" cm="1">
        <f t="array" aca="1" ref="Z1246" ca="1">_xlfn.IFS(
AND($AN$14="Not year_end", Z1245&gt;last_payment_date), "",
AND($AN$14="Year_end", Z1245&gt;=last_payment_date), "",
AND($AN$14="Year_end"), DATE(YEAR(Z1245+1), 12, 31),
AND($AN$14="Not year_end", MONTH(Z1245)=12, DAY(Z1245)=31), DATE(YEAR(Z1244)+1, MONTH(Z1244), DAY(Z1244)),
AND($AN$14="Not year_end", OR(MONTH(Z1245)&lt;&gt;12, DAY(Z1245)&lt;&gt;31) ), DATE(YEAR(Z1245), 12, 31)
)</f>
        <v/>
      </c>
      <c r="AA1246" s="75" t="str" cm="1">
        <f t="array" aca="1" ref="AA1246" ca="1">_xlfn.IFS(AA1245="", "",
AND(AA1245=last_payment_date, OR(MONTH(AA1245)&lt;&gt;12, DAY(AA1245)&lt;&gt;31) ), DATE(YEAR(AA1245), 12, 31),
AND(MONTH(AA1245)=12, DAY(AA1245)=31, AA1245&gt;=last_payment_date), "",
AND(MONTH(AA1245)=12, DAY(AA1245)&lt;&gt;31),  EOMONTH(AA1245,0),
AND(MONTH(AA1245)=12, DAY(AA1245)=31, $AH$14="Not end"),  EDATE(AA1244,1),
AND($AH$14="Not end"), EDATE(AA1245, 1),
AND($AH$14="End"), EOMONTH(AA1245, 1)
)</f>
        <v/>
      </c>
      <c r="AB1246" s="75" t="str" cm="1">
        <f t="array" aca="1" ref="AB1246" ca="1">_xlfn.IFS(AB1245="","",
AND(AB1245=last_rou_date), "",
AND($B$3="İllik"),DATE(YEAR(AB1245)+1,MONTH(AB1245),DAY(AB1245) ),
AND($B$3="Aylıq", $AH$14="Not end"), EDATE(AB1245,1),
AND($B$3="Aylıq", $AH$14="End"), EOMONTH(AB1245,1)
)</f>
        <v/>
      </c>
      <c r="AC1246" s="75" t="str" cm="1">
        <f t="array" aca="1" ref="AC1246" ca="1">_xlfn.IFS(
AND($AN$14="Not year_end", AC1245&gt;last_rou_date), "",
AND($AN$14="Year_end", AC1245&gt;=last_rou_date), "",
AND($AN$14="Year_end"), DATE(YEAR(AC1245+1), 12, 31),
AND($AN$14="Not year_end", MONTH(AC1245)=12, DAY(AC1245)=31), DATE(YEAR(AC1244)+1, MONTH(AC1244), DAY(AC1244)),
AND($AN$14="Not year_end", OR(MONTH(AC1245)&lt;&gt;12, DAY(AC1245)&lt;&gt;31) ), DATE(YEAR(AC1245), 12, 31)
)</f>
        <v/>
      </c>
      <c r="AD1246" s="75" t="str" cm="1">
        <f t="array" aca="1" ref="AD1246" ca="1">_xlfn.IFS(AD1245="", "",
AND(AD1245=last_rou_date, OR(MONTH(AD1245)&lt;&gt;12, DAY(AD1245)&lt;&gt;31) ), DATE(YEAR(AD1245), 12, 31),
AND(MONTH(AD1245)=12, DAY(AD1245)=31, AD1245&gt;=last_rou_date), "",
AND(MONTH(AD1245)=12, DAY(AD1245)&lt;&gt;31),  EOMONTH(AD1245,0),
AND(MONTH(AD1245)=12, DAY(AD1245)=31, $AH$14="Not end"),  EDATE(AD1244,1),
AND($AH$14="Not end"), EDATE(AD1245, 1),
AND($AH$14="End"), EOMONTH(AD1245, 1)
)</f>
        <v/>
      </c>
      <c r="AE1246" s="51" t="str" cm="1">
        <f t="array" ref="AE1246">_xlfn.IFS(W1246="", "",
AND(W1246&gt;0, W1246&lt;=$B$4, $C$2="İllik artım, faiz olaraq", $D$2&gt;0, $B$3="İllik"), $B$5*((1+$D$2)^(W1246-1)),
AND(W1246&gt;0, W1246&lt;=$B$4, $C$2="İllik artım, faiz olaraq", $D$2&gt;0, $B$3="Aylıq"), $B$5*((1+$D$2)^ROUNDDOWN((W1246-1)/12,0)),
AND(W1246=1, $C$2="Aşağıdakı kimi dəyişir", ), $B$5,
AND(W1246&gt;1, W1246&lt;=$B$4, $C$2="Aşağıdakı kimi dəyişir"), IFERROR(VLOOKUP(W1246, $C$4:$D$7, 2, FALSE), AE1245),
AND(W1246&gt;0, W1246&lt;=$B$4), $B$5,
TRUE,0 )</f>
        <v/>
      </c>
      <c r="AF1246" s="51" t="str">
        <f t="shared" ca="1" si="58"/>
        <v/>
      </c>
    </row>
    <row r="1247" spans="1:32" x14ac:dyDescent="0.4">
      <c r="A1247" s="13" t="str" cm="1">
        <f t="array" aca="1" ref="A1247" ca="1">_xlfn.IFS(
AND(SUMIFS(lease_table_interest_accruals, lease_table_dates, A1246)&gt;0, COUNTIFS($E$14:E1246, "Interest accrual", $A$14:A1246, A1246)=0),  A1246,
AND(SUMIFS(lease_table_payments, lease_table_dates, A1246)&gt;0, COUNTIFS($E$14:E1246, "Payment", $A$14:A1246, A1246)=0),  A1246,
AND(SUMIFS(rou_table_deprs, rou_table_dates, A1246)&gt;0, COUNTIFS($E$14:E1246, "Depreciation", $A$14:A1246, A1246)=0),  A1246,
TRUE,  IFERROR(INDEX(rou_table_dates,  MATCH(A1246, rou_table_dates)+1, ), "")
)</f>
        <v/>
      </c>
      <c r="B1247" s="1" t="str" cm="1">
        <f t="array" aca="1" ref="B1247" ca="1">_xlfn.IFS(
AND(E1247="Payment", A1247=$B$2), $AM$14,
E1247="Payment", $AM$15,
E1247="Interest accrual", $AM$18,
E1247="Depreciation", $AM$17,
TRUE, "")</f>
        <v/>
      </c>
      <c r="C1247" s="1" t="str" cm="1">
        <f t="array" aca="1" ref="C1247" ca="1">_xlfn.IFS(
E1247="Payment", $AM$19,
E1247="Interest accrual", $AM$15,
E1247="Depreciation", $AM$16,
TRUE, "")</f>
        <v/>
      </c>
      <c r="D1247" s="1" t="str" cm="1">
        <f t="array" aca="1" ref="D1247" ca="1">_xlfn.IFS(
E1247="Payment", _xlfn.XLOOKUP(A1247, lease_table_dates, lease_table_payments, 0, 0),
E1247="Interest accrual", _xlfn.XLOOKUP(A1247, lease_table_dates, lease_table_interest_accruals, 0, 0),
E1247="Depreciation", _xlfn.XLOOKUP(A1247, rou_table_dates, rou_table_deprs, 0, 0),
TRUE, ""
)</f>
        <v/>
      </c>
      <c r="E1247" s="7" t="str" cm="1">
        <f t="array" aca="1" ref="E1247" ca="1">_xlfn.IFS(
AND(SUMIFS(lease_table_interest_accruals, lease_table_dates, A1247)&gt;0, COUNTIFS($E$14:E1246, "Interest accrual", $A$14:A1246, A1247)=0), "Interest accrual",
AND(SUMIFS(lease_table_payments, lease_table_dates, A1247)&gt;0, COUNTIFS($E$14:E1246, "Payment", $A$14:A1246, A1247)=0), "Payment",
AND(SUMIFS(rou_table_deprs, rou_table_dates, A1247)&gt;0, COUNTIFS($E$14:E1246, "Depreciation", $A$14:A1246, A1247)=0), "Depreciation",
TRUE,  ""
)</f>
        <v/>
      </c>
      <c r="G1247" s="13" t="str" cm="1">
        <f t="array" aca="1" ref="G1247" ca="1">_xlfn.IFS(
AND($B$11="Hə", $B$3="İllik"), Z1247,
AND($B$11="Hə", $B$3="Aylıq"), AA1247,
$B$11="Yox", X1247)</f>
        <v/>
      </c>
      <c r="H1247" s="1" t="str" cm="1">
        <f t="array" aca="1" ref="H1247" ca="1">_xlfn.IFS( G1247="", "",
TRUE, ROUND( H1246+I1247-J1247, 2) )</f>
        <v/>
      </c>
      <c r="I1247" s="1" t="str" cm="1">
        <f t="array" aca="1" ref="I1247" ca="1">_xlfn.IFS(G1247="", "",
G1247=last_payment_date, (J1247-H1246),
 TRUE,  -  (H1246- H1246* (1+$B$6)^ (_xlfn.DAYS(G1247,G1246)/365) )
)</f>
        <v/>
      </c>
      <c r="J1247" s="1" t="str" cm="1">
        <f t="array" aca="1" ref="J1247" ca="1">_xlfn.IFS(G1247="", "",
TRUE, _xlfn.XLOOKUP(G1247,  payment_dates, payments,0,0)
)</f>
        <v/>
      </c>
      <c r="L1247" s="8" t="str" cm="1">
        <f t="array" aca="1" ref="L1247" ca="1">_xlfn.IFS(
AND($B$11="Hə", $B$3="İllik"), AC1247,
AND($B$11="Hə", $B$3="Aylıq"), AD1247,
$B$11="Yox", AB1247)</f>
        <v/>
      </c>
      <c r="M1247" s="1" t="str" cm="1">
        <f t="array" aca="1" ref="M1247" ca="1">_xlfn.IFS( L1247="", "",
(M1246-N1247)&lt;=0.5, 0,
TRUE,  M1246-N1247)</f>
        <v/>
      </c>
      <c r="N1247" s="7" t="str" cm="1">
        <f t="array" aca="1" ref="N1247" ca="1">_xlfn.IFS(
L1247="", "",
TRUE, MIN(M1246, ROUND($M$14/ (last_rou_date - $B$2) * (L1247-L1246), 2) )
)</f>
        <v/>
      </c>
      <c r="P1247" s="59" t="str">
        <f t="shared" ca="1" si="57"/>
        <v/>
      </c>
      <c r="Q1247" s="1" t="str" cm="1">
        <f t="array" aca="1" ref="Q1247" ca="1">_xlfn.IFS(P1247="","",
$B$11="Hə", _xlfn.XLOOKUP(DATE(P1247, 12, 31), rou_table_dates, rou_table_nbvs,0, 0),
TRUE,  MAX(0, ROUND($M$14 - $M$14/ (last_rou_date - $B$2) * (DATE(P1247,12,31) - $B$2), 2) )
)</f>
        <v/>
      </c>
      <c r="R1247" s="1" t="str" cm="1">
        <f t="array" aca="1" ref="R1247" ca="1">_xlfn.IFS(P1247="","",
$B$11="Hə", _xlfn.XLOOKUP(DATE(P1247, 12, 31), lease_table_dates, lease_table_balances,0, 0),
TRUE, IFERROR( XNPV($B$6, IF(payment_dates &gt;DATE(P1247, 12, 31), payments,  0),  IF(payment_dates &gt;DATE(P1247, 12, 31), payment_dates,  DATE(P1247, 12, 31))    ),0)
)</f>
        <v/>
      </c>
      <c r="S1247" s="1" t="str" cm="1">
        <f t="array" aca="1" ref="S1247" ca="1">_xlfn.IFS(P1247="","",
TRUE,  MIN( MIN(Q1246, $M$14), ROUND($M$14/ (last_rou_date - $B$2) * (DATE(P1247,12,31) - MAX($B$2, DATE(P1247-1, 12, 31))), 2) )
)</f>
        <v/>
      </c>
      <c r="T1247" s="7" t="str" cm="1">
        <f t="array" aca="1" ref="T1247" ca="1">_xlfn.IFS(P1247="", "",
ISTEXT(R1246), R1247- (H1247 - SUMIFS( lease_table_payments, lease_table_years, P1247) -$AG$14 ),
AND(ISNUMBER(R1246), R1247&lt;&gt;""),   R1247- (R1246 - SUMIFS( lease_table_payments, lease_table_years, P1247) )
)</f>
        <v/>
      </c>
      <c r="V1247" s="64">
        <f t="shared" si="59"/>
        <v>1234</v>
      </c>
      <c r="W1247" s="51" t="str" cm="1">
        <f t="array" ref="W1247">_xlfn.IFS(
OR(W1246=$B$4, W1246=""),"",
TRUE,W1246+1
)</f>
        <v/>
      </c>
      <c r="X1247" s="51" t="str" cm="1">
        <f t="array" ref="X1247">_xlfn.IFS(X1246="","",
W1247="", "",
AND($B$3="İllik"),DATE(YEAR(X1246)+1,MONTH(X1246),DAY(X1246) ),
AND($B$3="Aylıq", $AH$14="Not end"), EDATE(X1246,1),
AND($B$3="Aylıq", $AH$14="End"), EOMONTH(X1246,1)
)</f>
        <v/>
      </c>
      <c r="Y1247" s="51" t="str" cm="1">
        <f t="array" aca="1" ref="Y1247" ca="1">_xlfn.IFS(
AND($B$7="Dövrün əvvəlində", Y1246&lt;=last_rou_date), DATE(YEAR(Y1246)+1, 12, 31),
AND($B$7="Dövrün sonunda", Y1246&lt;=last_payment_date), DATE(YEAR(Y1246)+1, 12, 31),
TRUE, ""
)</f>
        <v/>
      </c>
      <c r="Z1247" s="75" t="str" cm="1">
        <f t="array" aca="1" ref="Z1247" ca="1">_xlfn.IFS(
AND($AN$14="Not year_end", Z1246&gt;last_payment_date), "",
AND($AN$14="Year_end", Z1246&gt;=last_payment_date), "",
AND($AN$14="Year_end"), DATE(YEAR(Z1246+1), 12, 31),
AND($AN$14="Not year_end", MONTH(Z1246)=12, DAY(Z1246)=31), DATE(YEAR(Z1245)+1, MONTH(Z1245), DAY(Z1245)),
AND($AN$14="Not year_end", OR(MONTH(Z1246)&lt;&gt;12, DAY(Z1246)&lt;&gt;31) ), DATE(YEAR(Z1246), 12, 31)
)</f>
        <v/>
      </c>
      <c r="AA1247" s="75" t="str" cm="1">
        <f t="array" aca="1" ref="AA1247" ca="1">_xlfn.IFS(AA1246="", "",
AND(AA1246=last_payment_date, OR(MONTH(AA1246)&lt;&gt;12, DAY(AA1246)&lt;&gt;31) ), DATE(YEAR(AA1246), 12, 31),
AND(MONTH(AA1246)=12, DAY(AA1246)=31, AA1246&gt;=last_payment_date), "",
AND(MONTH(AA1246)=12, DAY(AA1246)&lt;&gt;31),  EOMONTH(AA1246,0),
AND(MONTH(AA1246)=12, DAY(AA1246)=31, $AH$14="Not end"),  EDATE(AA1245,1),
AND($AH$14="Not end"), EDATE(AA1246, 1),
AND($AH$14="End"), EOMONTH(AA1246, 1)
)</f>
        <v/>
      </c>
      <c r="AB1247" s="75" t="str" cm="1">
        <f t="array" aca="1" ref="AB1247" ca="1">_xlfn.IFS(AB1246="","",
AND(AB1246=last_rou_date), "",
AND($B$3="İllik"),DATE(YEAR(AB1246)+1,MONTH(AB1246),DAY(AB1246) ),
AND($B$3="Aylıq", $AH$14="Not end"), EDATE(AB1246,1),
AND($B$3="Aylıq", $AH$14="End"), EOMONTH(AB1246,1)
)</f>
        <v/>
      </c>
      <c r="AC1247" s="75" t="str" cm="1">
        <f t="array" aca="1" ref="AC1247" ca="1">_xlfn.IFS(
AND($AN$14="Not year_end", AC1246&gt;last_rou_date), "",
AND($AN$14="Year_end", AC1246&gt;=last_rou_date), "",
AND($AN$14="Year_end"), DATE(YEAR(AC1246+1), 12, 31),
AND($AN$14="Not year_end", MONTH(AC1246)=12, DAY(AC1246)=31), DATE(YEAR(AC1245)+1, MONTH(AC1245), DAY(AC1245)),
AND($AN$14="Not year_end", OR(MONTH(AC1246)&lt;&gt;12, DAY(AC1246)&lt;&gt;31) ), DATE(YEAR(AC1246), 12, 31)
)</f>
        <v/>
      </c>
      <c r="AD1247" s="75" t="str" cm="1">
        <f t="array" aca="1" ref="AD1247" ca="1">_xlfn.IFS(AD1246="", "",
AND(AD1246=last_rou_date, OR(MONTH(AD1246)&lt;&gt;12, DAY(AD1246)&lt;&gt;31) ), DATE(YEAR(AD1246), 12, 31),
AND(MONTH(AD1246)=12, DAY(AD1246)=31, AD1246&gt;=last_rou_date), "",
AND(MONTH(AD1246)=12, DAY(AD1246)&lt;&gt;31),  EOMONTH(AD1246,0),
AND(MONTH(AD1246)=12, DAY(AD1246)=31, $AH$14="Not end"),  EDATE(AD1245,1),
AND($AH$14="Not end"), EDATE(AD1246, 1),
AND($AH$14="End"), EOMONTH(AD1246, 1)
)</f>
        <v/>
      </c>
      <c r="AE1247" s="51" t="str" cm="1">
        <f t="array" ref="AE1247">_xlfn.IFS(W1247="", "",
AND(W1247&gt;0, W1247&lt;=$B$4, $C$2="İllik artım, faiz olaraq", $D$2&gt;0, $B$3="İllik"), $B$5*((1+$D$2)^(W1247-1)),
AND(W1247&gt;0, W1247&lt;=$B$4, $C$2="İllik artım, faiz olaraq", $D$2&gt;0, $B$3="Aylıq"), $B$5*((1+$D$2)^ROUNDDOWN((W1247-1)/12,0)),
AND(W1247=1, $C$2="Aşağıdakı kimi dəyişir", ), $B$5,
AND(W1247&gt;1, W1247&lt;=$B$4, $C$2="Aşağıdakı kimi dəyişir"), IFERROR(VLOOKUP(W1247, $C$4:$D$7, 2, FALSE), AE1246),
AND(W1247&gt;0, W1247&lt;=$B$4), $B$5,
TRUE,0 )</f>
        <v/>
      </c>
      <c r="AF1247" s="51" t="str">
        <f t="shared" ca="1" si="58"/>
        <v/>
      </c>
    </row>
    <row r="1248" spans="1:32" x14ac:dyDescent="0.4">
      <c r="A1248" s="13" t="str" cm="1">
        <f t="array" aca="1" ref="A1248" ca="1">_xlfn.IFS(
AND(SUMIFS(lease_table_interest_accruals, lease_table_dates, A1247)&gt;0, COUNTIFS($E$14:E1247, "Interest accrual", $A$14:A1247, A1247)=0),  A1247,
AND(SUMIFS(lease_table_payments, lease_table_dates, A1247)&gt;0, COUNTIFS($E$14:E1247, "Payment", $A$14:A1247, A1247)=0),  A1247,
AND(SUMIFS(rou_table_deprs, rou_table_dates, A1247)&gt;0, COUNTIFS($E$14:E1247, "Depreciation", $A$14:A1247, A1247)=0),  A1247,
TRUE,  IFERROR(INDEX(rou_table_dates,  MATCH(A1247, rou_table_dates)+1, ), "")
)</f>
        <v/>
      </c>
      <c r="B1248" s="1" t="str" cm="1">
        <f t="array" aca="1" ref="B1248" ca="1">_xlfn.IFS(
AND(E1248="Payment", A1248=$B$2), $AM$14,
E1248="Payment", $AM$15,
E1248="Interest accrual", $AM$18,
E1248="Depreciation", $AM$17,
TRUE, "")</f>
        <v/>
      </c>
      <c r="C1248" s="1" t="str" cm="1">
        <f t="array" aca="1" ref="C1248" ca="1">_xlfn.IFS(
E1248="Payment", $AM$19,
E1248="Interest accrual", $AM$15,
E1248="Depreciation", $AM$16,
TRUE, "")</f>
        <v/>
      </c>
      <c r="D1248" s="1" t="str" cm="1">
        <f t="array" aca="1" ref="D1248" ca="1">_xlfn.IFS(
E1248="Payment", _xlfn.XLOOKUP(A1248, lease_table_dates, lease_table_payments, 0, 0),
E1248="Interest accrual", _xlfn.XLOOKUP(A1248, lease_table_dates, lease_table_interest_accruals, 0, 0),
E1248="Depreciation", _xlfn.XLOOKUP(A1248, rou_table_dates, rou_table_deprs, 0, 0),
TRUE, ""
)</f>
        <v/>
      </c>
      <c r="E1248" s="7" t="str" cm="1">
        <f t="array" aca="1" ref="E1248" ca="1">_xlfn.IFS(
AND(SUMIFS(lease_table_interest_accruals, lease_table_dates, A1248)&gt;0, COUNTIFS($E$14:E1247, "Interest accrual", $A$14:A1247, A1248)=0), "Interest accrual",
AND(SUMIFS(lease_table_payments, lease_table_dates, A1248)&gt;0, COUNTIFS($E$14:E1247, "Payment", $A$14:A1247, A1248)=0), "Payment",
AND(SUMIFS(rou_table_deprs, rou_table_dates, A1248)&gt;0, COUNTIFS($E$14:E1247, "Depreciation", $A$14:A1247, A1248)=0), "Depreciation",
TRUE,  ""
)</f>
        <v/>
      </c>
      <c r="G1248" s="13" t="str" cm="1">
        <f t="array" aca="1" ref="G1248" ca="1">_xlfn.IFS(
AND($B$11="Hə", $B$3="İllik"), Z1248,
AND($B$11="Hə", $B$3="Aylıq"), AA1248,
$B$11="Yox", X1248)</f>
        <v/>
      </c>
      <c r="H1248" s="1" t="str" cm="1">
        <f t="array" aca="1" ref="H1248" ca="1">_xlfn.IFS( G1248="", "",
TRUE, ROUND( H1247+I1248-J1248, 2) )</f>
        <v/>
      </c>
      <c r="I1248" s="1" t="str" cm="1">
        <f t="array" aca="1" ref="I1248" ca="1">_xlfn.IFS(G1248="", "",
G1248=last_payment_date, (J1248-H1247),
 TRUE,  -  (H1247- H1247* (1+$B$6)^ (_xlfn.DAYS(G1248,G1247)/365) )
)</f>
        <v/>
      </c>
      <c r="J1248" s="1" t="str" cm="1">
        <f t="array" aca="1" ref="J1248" ca="1">_xlfn.IFS(G1248="", "",
TRUE, _xlfn.XLOOKUP(G1248,  payment_dates, payments,0,0)
)</f>
        <v/>
      </c>
      <c r="L1248" s="8" t="str" cm="1">
        <f t="array" aca="1" ref="L1248" ca="1">_xlfn.IFS(
AND($B$11="Hə", $B$3="İllik"), AC1248,
AND($B$11="Hə", $B$3="Aylıq"), AD1248,
$B$11="Yox", AB1248)</f>
        <v/>
      </c>
      <c r="M1248" s="1" t="str" cm="1">
        <f t="array" aca="1" ref="M1248" ca="1">_xlfn.IFS( L1248="", "",
(M1247-N1248)&lt;=0.5, 0,
TRUE,  M1247-N1248)</f>
        <v/>
      </c>
      <c r="N1248" s="7" t="str" cm="1">
        <f t="array" aca="1" ref="N1248" ca="1">_xlfn.IFS(
L1248="", "",
TRUE, MIN(M1247, ROUND($M$14/ (last_rou_date - $B$2) * (L1248-L1247), 2) )
)</f>
        <v/>
      </c>
      <c r="P1248" s="59" t="str">
        <f t="shared" ca="1" si="57"/>
        <v/>
      </c>
      <c r="Q1248" s="1" t="str" cm="1">
        <f t="array" aca="1" ref="Q1248" ca="1">_xlfn.IFS(P1248="","",
$B$11="Hə", _xlfn.XLOOKUP(DATE(P1248, 12, 31), rou_table_dates, rou_table_nbvs,0, 0),
TRUE,  MAX(0, ROUND($M$14 - $M$14/ (last_rou_date - $B$2) * (DATE(P1248,12,31) - $B$2), 2) )
)</f>
        <v/>
      </c>
      <c r="R1248" s="1" t="str" cm="1">
        <f t="array" aca="1" ref="R1248" ca="1">_xlfn.IFS(P1248="","",
$B$11="Hə", _xlfn.XLOOKUP(DATE(P1248, 12, 31), lease_table_dates, lease_table_balances,0, 0),
TRUE, IFERROR( XNPV($B$6, IF(payment_dates &gt;DATE(P1248, 12, 31), payments,  0),  IF(payment_dates &gt;DATE(P1248, 12, 31), payment_dates,  DATE(P1248, 12, 31))    ),0)
)</f>
        <v/>
      </c>
      <c r="S1248" s="1" t="str" cm="1">
        <f t="array" aca="1" ref="S1248" ca="1">_xlfn.IFS(P1248="","",
TRUE,  MIN( MIN(Q1247, $M$14), ROUND($M$14/ (last_rou_date - $B$2) * (DATE(P1248,12,31) - MAX($B$2, DATE(P1248-1, 12, 31))), 2) )
)</f>
        <v/>
      </c>
      <c r="T1248" s="7" t="str" cm="1">
        <f t="array" aca="1" ref="T1248" ca="1">_xlfn.IFS(P1248="", "",
ISTEXT(R1247), R1248- (H1248 - SUMIFS( lease_table_payments, lease_table_years, P1248) -$AG$14 ),
AND(ISNUMBER(R1247), R1248&lt;&gt;""),   R1248- (R1247 - SUMIFS( lease_table_payments, lease_table_years, P1248) )
)</f>
        <v/>
      </c>
      <c r="V1248" s="64">
        <f t="shared" si="59"/>
        <v>1235</v>
      </c>
      <c r="W1248" s="51" t="str" cm="1">
        <f t="array" ref="W1248">_xlfn.IFS(
OR(W1247=$B$4, W1247=""),"",
TRUE,W1247+1
)</f>
        <v/>
      </c>
      <c r="X1248" s="51" t="str" cm="1">
        <f t="array" ref="X1248">_xlfn.IFS(X1247="","",
W1248="", "",
AND($B$3="İllik"),DATE(YEAR(X1247)+1,MONTH(X1247),DAY(X1247) ),
AND($B$3="Aylıq", $AH$14="Not end"), EDATE(X1247,1),
AND($B$3="Aylıq", $AH$14="End"), EOMONTH(X1247,1)
)</f>
        <v/>
      </c>
      <c r="Y1248" s="51" t="str" cm="1">
        <f t="array" aca="1" ref="Y1248" ca="1">_xlfn.IFS(
AND($B$7="Dövrün əvvəlində", Y1247&lt;=last_rou_date), DATE(YEAR(Y1247)+1, 12, 31),
AND($B$7="Dövrün sonunda", Y1247&lt;=last_payment_date), DATE(YEAR(Y1247)+1, 12, 31),
TRUE, ""
)</f>
        <v/>
      </c>
      <c r="Z1248" s="75" t="str" cm="1">
        <f t="array" aca="1" ref="Z1248" ca="1">_xlfn.IFS(
AND($AN$14="Not year_end", Z1247&gt;last_payment_date), "",
AND($AN$14="Year_end", Z1247&gt;=last_payment_date), "",
AND($AN$14="Year_end"), DATE(YEAR(Z1247+1), 12, 31),
AND($AN$14="Not year_end", MONTH(Z1247)=12, DAY(Z1247)=31), DATE(YEAR(Z1246)+1, MONTH(Z1246), DAY(Z1246)),
AND($AN$14="Not year_end", OR(MONTH(Z1247)&lt;&gt;12, DAY(Z1247)&lt;&gt;31) ), DATE(YEAR(Z1247), 12, 31)
)</f>
        <v/>
      </c>
      <c r="AA1248" s="75" t="str" cm="1">
        <f t="array" aca="1" ref="AA1248" ca="1">_xlfn.IFS(AA1247="", "",
AND(AA1247=last_payment_date, OR(MONTH(AA1247)&lt;&gt;12, DAY(AA1247)&lt;&gt;31) ), DATE(YEAR(AA1247), 12, 31),
AND(MONTH(AA1247)=12, DAY(AA1247)=31, AA1247&gt;=last_payment_date), "",
AND(MONTH(AA1247)=12, DAY(AA1247)&lt;&gt;31),  EOMONTH(AA1247,0),
AND(MONTH(AA1247)=12, DAY(AA1247)=31, $AH$14="Not end"),  EDATE(AA1246,1),
AND($AH$14="Not end"), EDATE(AA1247, 1),
AND($AH$14="End"), EOMONTH(AA1247, 1)
)</f>
        <v/>
      </c>
      <c r="AB1248" s="75" t="str" cm="1">
        <f t="array" aca="1" ref="AB1248" ca="1">_xlfn.IFS(AB1247="","",
AND(AB1247=last_rou_date), "",
AND($B$3="İllik"),DATE(YEAR(AB1247)+1,MONTH(AB1247),DAY(AB1247) ),
AND($B$3="Aylıq", $AH$14="Not end"), EDATE(AB1247,1),
AND($B$3="Aylıq", $AH$14="End"), EOMONTH(AB1247,1)
)</f>
        <v/>
      </c>
      <c r="AC1248" s="75" t="str" cm="1">
        <f t="array" aca="1" ref="AC1248" ca="1">_xlfn.IFS(
AND($AN$14="Not year_end", AC1247&gt;last_rou_date), "",
AND($AN$14="Year_end", AC1247&gt;=last_rou_date), "",
AND($AN$14="Year_end"), DATE(YEAR(AC1247+1), 12, 31),
AND($AN$14="Not year_end", MONTH(AC1247)=12, DAY(AC1247)=31), DATE(YEAR(AC1246)+1, MONTH(AC1246), DAY(AC1246)),
AND($AN$14="Not year_end", OR(MONTH(AC1247)&lt;&gt;12, DAY(AC1247)&lt;&gt;31) ), DATE(YEAR(AC1247), 12, 31)
)</f>
        <v/>
      </c>
      <c r="AD1248" s="75" t="str" cm="1">
        <f t="array" aca="1" ref="AD1248" ca="1">_xlfn.IFS(AD1247="", "",
AND(AD1247=last_rou_date, OR(MONTH(AD1247)&lt;&gt;12, DAY(AD1247)&lt;&gt;31) ), DATE(YEAR(AD1247), 12, 31),
AND(MONTH(AD1247)=12, DAY(AD1247)=31, AD1247&gt;=last_rou_date), "",
AND(MONTH(AD1247)=12, DAY(AD1247)&lt;&gt;31),  EOMONTH(AD1247,0),
AND(MONTH(AD1247)=12, DAY(AD1247)=31, $AH$14="Not end"),  EDATE(AD1246,1),
AND($AH$14="Not end"), EDATE(AD1247, 1),
AND($AH$14="End"), EOMONTH(AD1247, 1)
)</f>
        <v/>
      </c>
      <c r="AE1248" s="51" t="str" cm="1">
        <f t="array" ref="AE1248">_xlfn.IFS(W1248="", "",
AND(W1248&gt;0, W1248&lt;=$B$4, $C$2="İllik artım, faiz olaraq", $D$2&gt;0, $B$3="İllik"), $B$5*((1+$D$2)^(W1248-1)),
AND(W1248&gt;0, W1248&lt;=$B$4, $C$2="İllik artım, faiz olaraq", $D$2&gt;0, $B$3="Aylıq"), $B$5*((1+$D$2)^ROUNDDOWN((W1248-1)/12,0)),
AND(W1248=1, $C$2="Aşağıdakı kimi dəyişir", ), $B$5,
AND(W1248&gt;1, W1248&lt;=$B$4, $C$2="Aşağıdakı kimi dəyişir"), IFERROR(VLOOKUP(W1248, $C$4:$D$7, 2, FALSE), AE1247),
AND(W1248&gt;0, W1248&lt;=$B$4), $B$5,
TRUE,0 )</f>
        <v/>
      </c>
      <c r="AF1248" s="51" t="str">
        <f t="shared" ca="1" si="58"/>
        <v/>
      </c>
    </row>
    <row r="1249" spans="1:32" x14ac:dyDescent="0.4">
      <c r="A1249" s="13" t="str" cm="1">
        <f t="array" aca="1" ref="A1249" ca="1">_xlfn.IFS(
AND(SUMIFS(lease_table_interest_accruals, lease_table_dates, A1248)&gt;0, COUNTIFS($E$14:E1248, "Interest accrual", $A$14:A1248, A1248)=0),  A1248,
AND(SUMIFS(lease_table_payments, lease_table_dates, A1248)&gt;0, COUNTIFS($E$14:E1248, "Payment", $A$14:A1248, A1248)=0),  A1248,
AND(SUMIFS(rou_table_deprs, rou_table_dates, A1248)&gt;0, COUNTIFS($E$14:E1248, "Depreciation", $A$14:A1248, A1248)=0),  A1248,
TRUE,  IFERROR(INDEX(rou_table_dates,  MATCH(A1248, rou_table_dates)+1, ), "")
)</f>
        <v/>
      </c>
      <c r="B1249" s="1" t="str" cm="1">
        <f t="array" aca="1" ref="B1249" ca="1">_xlfn.IFS(
AND(E1249="Payment", A1249=$B$2), $AM$14,
E1249="Payment", $AM$15,
E1249="Interest accrual", $AM$18,
E1249="Depreciation", $AM$17,
TRUE, "")</f>
        <v/>
      </c>
      <c r="C1249" s="1" t="str" cm="1">
        <f t="array" aca="1" ref="C1249" ca="1">_xlfn.IFS(
E1249="Payment", $AM$19,
E1249="Interest accrual", $AM$15,
E1249="Depreciation", $AM$16,
TRUE, "")</f>
        <v/>
      </c>
      <c r="D1249" s="1" t="str" cm="1">
        <f t="array" aca="1" ref="D1249" ca="1">_xlfn.IFS(
E1249="Payment", _xlfn.XLOOKUP(A1249, lease_table_dates, lease_table_payments, 0, 0),
E1249="Interest accrual", _xlfn.XLOOKUP(A1249, lease_table_dates, lease_table_interest_accruals, 0, 0),
E1249="Depreciation", _xlfn.XLOOKUP(A1249, rou_table_dates, rou_table_deprs, 0, 0),
TRUE, ""
)</f>
        <v/>
      </c>
      <c r="E1249" s="7" t="str" cm="1">
        <f t="array" aca="1" ref="E1249" ca="1">_xlfn.IFS(
AND(SUMIFS(lease_table_interest_accruals, lease_table_dates, A1249)&gt;0, COUNTIFS($E$14:E1248, "Interest accrual", $A$14:A1248, A1249)=0), "Interest accrual",
AND(SUMIFS(lease_table_payments, lease_table_dates, A1249)&gt;0, COUNTIFS($E$14:E1248, "Payment", $A$14:A1248, A1249)=0), "Payment",
AND(SUMIFS(rou_table_deprs, rou_table_dates, A1249)&gt;0, COUNTIFS($E$14:E1248, "Depreciation", $A$14:A1248, A1249)=0), "Depreciation",
TRUE,  ""
)</f>
        <v/>
      </c>
      <c r="G1249" s="13" t="str" cm="1">
        <f t="array" aca="1" ref="G1249" ca="1">_xlfn.IFS(
AND($B$11="Hə", $B$3="İllik"), Z1249,
AND($B$11="Hə", $B$3="Aylıq"), AA1249,
$B$11="Yox", X1249)</f>
        <v/>
      </c>
      <c r="H1249" s="1" t="str" cm="1">
        <f t="array" aca="1" ref="H1249" ca="1">_xlfn.IFS( G1249="", "",
TRUE, ROUND( H1248+I1249-J1249, 2) )</f>
        <v/>
      </c>
      <c r="I1249" s="1" t="str" cm="1">
        <f t="array" aca="1" ref="I1249" ca="1">_xlfn.IFS(G1249="", "",
G1249=last_payment_date, (J1249-H1248),
 TRUE,  -  (H1248- H1248* (1+$B$6)^ (_xlfn.DAYS(G1249,G1248)/365) )
)</f>
        <v/>
      </c>
      <c r="J1249" s="1" t="str" cm="1">
        <f t="array" aca="1" ref="J1249" ca="1">_xlfn.IFS(G1249="", "",
TRUE, _xlfn.XLOOKUP(G1249,  payment_dates, payments,0,0)
)</f>
        <v/>
      </c>
      <c r="L1249" s="8" t="str" cm="1">
        <f t="array" aca="1" ref="L1249" ca="1">_xlfn.IFS(
AND($B$11="Hə", $B$3="İllik"), AC1249,
AND($B$11="Hə", $B$3="Aylıq"), AD1249,
$B$11="Yox", AB1249)</f>
        <v/>
      </c>
      <c r="M1249" s="1" t="str" cm="1">
        <f t="array" aca="1" ref="M1249" ca="1">_xlfn.IFS( L1249="", "",
(M1248-N1249)&lt;=0.5, 0,
TRUE,  M1248-N1249)</f>
        <v/>
      </c>
      <c r="N1249" s="7" t="str" cm="1">
        <f t="array" aca="1" ref="N1249" ca="1">_xlfn.IFS(
L1249="", "",
TRUE, MIN(M1248, ROUND($M$14/ (last_rou_date - $B$2) * (L1249-L1248), 2) )
)</f>
        <v/>
      </c>
      <c r="P1249" s="59" t="str">
        <f t="shared" ca="1" si="57"/>
        <v/>
      </c>
      <c r="Q1249" s="1" t="str" cm="1">
        <f t="array" aca="1" ref="Q1249" ca="1">_xlfn.IFS(P1249="","",
$B$11="Hə", _xlfn.XLOOKUP(DATE(P1249, 12, 31), rou_table_dates, rou_table_nbvs,0, 0),
TRUE,  MAX(0, ROUND($M$14 - $M$14/ (last_rou_date - $B$2) * (DATE(P1249,12,31) - $B$2), 2) )
)</f>
        <v/>
      </c>
      <c r="R1249" s="1" t="str" cm="1">
        <f t="array" aca="1" ref="R1249" ca="1">_xlfn.IFS(P1249="","",
$B$11="Hə", _xlfn.XLOOKUP(DATE(P1249, 12, 31), lease_table_dates, lease_table_balances,0, 0),
TRUE, IFERROR( XNPV($B$6, IF(payment_dates &gt;DATE(P1249, 12, 31), payments,  0),  IF(payment_dates &gt;DATE(P1249, 12, 31), payment_dates,  DATE(P1249, 12, 31))    ),0)
)</f>
        <v/>
      </c>
      <c r="S1249" s="1" t="str" cm="1">
        <f t="array" aca="1" ref="S1249" ca="1">_xlfn.IFS(P1249="","",
TRUE,  MIN( MIN(Q1248, $M$14), ROUND($M$14/ (last_rou_date - $B$2) * (DATE(P1249,12,31) - MAX($B$2, DATE(P1249-1, 12, 31))), 2) )
)</f>
        <v/>
      </c>
      <c r="T1249" s="7" t="str" cm="1">
        <f t="array" aca="1" ref="T1249" ca="1">_xlfn.IFS(P1249="", "",
ISTEXT(R1248), R1249- (H1249 - SUMIFS( lease_table_payments, lease_table_years, P1249) -$AG$14 ),
AND(ISNUMBER(R1248), R1249&lt;&gt;""),   R1249- (R1248 - SUMIFS( lease_table_payments, lease_table_years, P1249) )
)</f>
        <v/>
      </c>
      <c r="V1249" s="64">
        <f t="shared" si="59"/>
        <v>1236</v>
      </c>
      <c r="W1249" s="51" t="str" cm="1">
        <f t="array" ref="W1249">_xlfn.IFS(
OR(W1248=$B$4, W1248=""),"",
TRUE,W1248+1
)</f>
        <v/>
      </c>
      <c r="X1249" s="51" t="str" cm="1">
        <f t="array" ref="X1249">_xlfn.IFS(X1248="","",
W1249="", "",
AND($B$3="İllik"),DATE(YEAR(X1248)+1,MONTH(X1248),DAY(X1248) ),
AND($B$3="Aylıq", $AH$14="Not end"), EDATE(X1248,1),
AND($B$3="Aylıq", $AH$14="End"), EOMONTH(X1248,1)
)</f>
        <v/>
      </c>
      <c r="Y1249" s="51" t="str" cm="1">
        <f t="array" aca="1" ref="Y1249" ca="1">_xlfn.IFS(
AND($B$7="Dövrün əvvəlində", Y1248&lt;=last_rou_date), DATE(YEAR(Y1248)+1, 12, 31),
AND($B$7="Dövrün sonunda", Y1248&lt;=last_payment_date), DATE(YEAR(Y1248)+1, 12, 31),
TRUE, ""
)</f>
        <v/>
      </c>
      <c r="Z1249" s="75" t="str" cm="1">
        <f t="array" aca="1" ref="Z1249" ca="1">_xlfn.IFS(
AND($AN$14="Not year_end", Z1248&gt;last_payment_date), "",
AND($AN$14="Year_end", Z1248&gt;=last_payment_date), "",
AND($AN$14="Year_end"), DATE(YEAR(Z1248+1), 12, 31),
AND($AN$14="Not year_end", MONTH(Z1248)=12, DAY(Z1248)=31), DATE(YEAR(Z1247)+1, MONTH(Z1247), DAY(Z1247)),
AND($AN$14="Not year_end", OR(MONTH(Z1248)&lt;&gt;12, DAY(Z1248)&lt;&gt;31) ), DATE(YEAR(Z1248), 12, 31)
)</f>
        <v/>
      </c>
      <c r="AA1249" s="75" t="str" cm="1">
        <f t="array" aca="1" ref="AA1249" ca="1">_xlfn.IFS(AA1248="", "",
AND(AA1248=last_payment_date, OR(MONTH(AA1248)&lt;&gt;12, DAY(AA1248)&lt;&gt;31) ), DATE(YEAR(AA1248), 12, 31),
AND(MONTH(AA1248)=12, DAY(AA1248)=31, AA1248&gt;=last_payment_date), "",
AND(MONTH(AA1248)=12, DAY(AA1248)&lt;&gt;31),  EOMONTH(AA1248,0),
AND(MONTH(AA1248)=12, DAY(AA1248)=31, $AH$14="Not end"),  EDATE(AA1247,1),
AND($AH$14="Not end"), EDATE(AA1248, 1),
AND($AH$14="End"), EOMONTH(AA1248, 1)
)</f>
        <v/>
      </c>
      <c r="AB1249" s="75" t="str" cm="1">
        <f t="array" aca="1" ref="AB1249" ca="1">_xlfn.IFS(AB1248="","",
AND(AB1248=last_rou_date), "",
AND($B$3="İllik"),DATE(YEAR(AB1248)+1,MONTH(AB1248),DAY(AB1248) ),
AND($B$3="Aylıq", $AH$14="Not end"), EDATE(AB1248,1),
AND($B$3="Aylıq", $AH$14="End"), EOMONTH(AB1248,1)
)</f>
        <v/>
      </c>
      <c r="AC1249" s="75" t="str" cm="1">
        <f t="array" aca="1" ref="AC1249" ca="1">_xlfn.IFS(
AND($AN$14="Not year_end", AC1248&gt;last_rou_date), "",
AND($AN$14="Year_end", AC1248&gt;=last_rou_date), "",
AND($AN$14="Year_end"), DATE(YEAR(AC1248+1), 12, 31),
AND($AN$14="Not year_end", MONTH(AC1248)=12, DAY(AC1248)=31), DATE(YEAR(AC1247)+1, MONTH(AC1247), DAY(AC1247)),
AND($AN$14="Not year_end", OR(MONTH(AC1248)&lt;&gt;12, DAY(AC1248)&lt;&gt;31) ), DATE(YEAR(AC1248), 12, 31)
)</f>
        <v/>
      </c>
      <c r="AD1249" s="75" t="str" cm="1">
        <f t="array" aca="1" ref="AD1249" ca="1">_xlfn.IFS(AD1248="", "",
AND(AD1248=last_rou_date, OR(MONTH(AD1248)&lt;&gt;12, DAY(AD1248)&lt;&gt;31) ), DATE(YEAR(AD1248), 12, 31),
AND(MONTH(AD1248)=12, DAY(AD1248)=31, AD1248&gt;=last_rou_date), "",
AND(MONTH(AD1248)=12, DAY(AD1248)&lt;&gt;31),  EOMONTH(AD1248,0),
AND(MONTH(AD1248)=12, DAY(AD1248)=31, $AH$14="Not end"),  EDATE(AD1247,1),
AND($AH$14="Not end"), EDATE(AD1248, 1),
AND($AH$14="End"), EOMONTH(AD1248, 1)
)</f>
        <v/>
      </c>
      <c r="AE1249" s="51" t="str" cm="1">
        <f t="array" ref="AE1249">_xlfn.IFS(W1249="", "",
AND(W1249&gt;0, W1249&lt;=$B$4, $C$2="İllik artım, faiz olaraq", $D$2&gt;0, $B$3="İllik"), $B$5*((1+$D$2)^(W1249-1)),
AND(W1249&gt;0, W1249&lt;=$B$4, $C$2="İllik artım, faiz olaraq", $D$2&gt;0, $B$3="Aylıq"), $B$5*((1+$D$2)^ROUNDDOWN((W1249-1)/12,0)),
AND(W1249=1, $C$2="Aşağıdakı kimi dəyişir", ), $B$5,
AND(W1249&gt;1, W1249&lt;=$B$4, $C$2="Aşağıdakı kimi dəyişir"), IFERROR(VLOOKUP(W1249, $C$4:$D$7, 2, FALSE), AE1248),
AND(W1249&gt;0, W1249&lt;=$B$4), $B$5,
TRUE,0 )</f>
        <v/>
      </c>
      <c r="AF1249" s="51" t="str">
        <f t="shared" ca="1" si="58"/>
        <v/>
      </c>
    </row>
    <row r="1250" spans="1:32" x14ac:dyDescent="0.4">
      <c r="A1250" s="13" t="str" cm="1">
        <f t="array" aca="1" ref="A1250" ca="1">_xlfn.IFS(
AND(SUMIFS(lease_table_interest_accruals, lease_table_dates, A1249)&gt;0, COUNTIFS($E$14:E1249, "Interest accrual", $A$14:A1249, A1249)=0),  A1249,
AND(SUMIFS(lease_table_payments, lease_table_dates, A1249)&gt;0, COUNTIFS($E$14:E1249, "Payment", $A$14:A1249, A1249)=0),  A1249,
AND(SUMIFS(rou_table_deprs, rou_table_dates, A1249)&gt;0, COUNTIFS($E$14:E1249, "Depreciation", $A$14:A1249, A1249)=0),  A1249,
TRUE,  IFERROR(INDEX(rou_table_dates,  MATCH(A1249, rou_table_dates)+1, ), "")
)</f>
        <v/>
      </c>
      <c r="B1250" s="1" t="str" cm="1">
        <f t="array" aca="1" ref="B1250" ca="1">_xlfn.IFS(
AND(E1250="Payment", A1250=$B$2), $AM$14,
E1250="Payment", $AM$15,
E1250="Interest accrual", $AM$18,
E1250="Depreciation", $AM$17,
TRUE, "")</f>
        <v/>
      </c>
      <c r="C1250" s="1" t="str" cm="1">
        <f t="array" aca="1" ref="C1250" ca="1">_xlfn.IFS(
E1250="Payment", $AM$19,
E1250="Interest accrual", $AM$15,
E1250="Depreciation", $AM$16,
TRUE, "")</f>
        <v/>
      </c>
      <c r="D1250" s="1" t="str" cm="1">
        <f t="array" aca="1" ref="D1250" ca="1">_xlfn.IFS(
E1250="Payment", _xlfn.XLOOKUP(A1250, lease_table_dates, lease_table_payments, 0, 0),
E1250="Interest accrual", _xlfn.XLOOKUP(A1250, lease_table_dates, lease_table_interest_accruals, 0, 0),
E1250="Depreciation", _xlfn.XLOOKUP(A1250, rou_table_dates, rou_table_deprs, 0, 0),
TRUE, ""
)</f>
        <v/>
      </c>
      <c r="E1250" s="7" t="str" cm="1">
        <f t="array" aca="1" ref="E1250" ca="1">_xlfn.IFS(
AND(SUMIFS(lease_table_interest_accruals, lease_table_dates, A1250)&gt;0, COUNTIFS($E$14:E1249, "Interest accrual", $A$14:A1249, A1250)=0), "Interest accrual",
AND(SUMIFS(lease_table_payments, lease_table_dates, A1250)&gt;0, COUNTIFS($E$14:E1249, "Payment", $A$14:A1249, A1250)=0), "Payment",
AND(SUMIFS(rou_table_deprs, rou_table_dates, A1250)&gt;0, COUNTIFS($E$14:E1249, "Depreciation", $A$14:A1249, A1250)=0), "Depreciation",
TRUE,  ""
)</f>
        <v/>
      </c>
      <c r="G1250" s="13" t="str" cm="1">
        <f t="array" aca="1" ref="G1250" ca="1">_xlfn.IFS(
AND($B$11="Hə", $B$3="İllik"), Z1250,
AND($B$11="Hə", $B$3="Aylıq"), AA1250,
$B$11="Yox", X1250)</f>
        <v/>
      </c>
      <c r="H1250" s="1" t="str" cm="1">
        <f t="array" aca="1" ref="H1250" ca="1">_xlfn.IFS( G1250="", "",
TRUE, ROUND( H1249+I1250-J1250, 2) )</f>
        <v/>
      </c>
      <c r="I1250" s="1" t="str" cm="1">
        <f t="array" aca="1" ref="I1250" ca="1">_xlfn.IFS(G1250="", "",
G1250=last_payment_date, (J1250-H1249),
 TRUE,  -  (H1249- H1249* (1+$B$6)^ (_xlfn.DAYS(G1250,G1249)/365) )
)</f>
        <v/>
      </c>
      <c r="J1250" s="1" t="str" cm="1">
        <f t="array" aca="1" ref="J1250" ca="1">_xlfn.IFS(G1250="", "",
TRUE, _xlfn.XLOOKUP(G1250,  payment_dates, payments,0,0)
)</f>
        <v/>
      </c>
      <c r="L1250" s="8" t="str" cm="1">
        <f t="array" aca="1" ref="L1250" ca="1">_xlfn.IFS(
AND($B$11="Hə", $B$3="İllik"), AC1250,
AND($B$11="Hə", $B$3="Aylıq"), AD1250,
$B$11="Yox", AB1250)</f>
        <v/>
      </c>
      <c r="M1250" s="1" t="str" cm="1">
        <f t="array" aca="1" ref="M1250" ca="1">_xlfn.IFS( L1250="", "",
(M1249-N1250)&lt;=0.5, 0,
TRUE,  M1249-N1250)</f>
        <v/>
      </c>
      <c r="N1250" s="7" t="str" cm="1">
        <f t="array" aca="1" ref="N1250" ca="1">_xlfn.IFS(
L1250="", "",
TRUE, MIN(M1249, ROUND($M$14/ (last_rou_date - $B$2) * (L1250-L1249), 2) )
)</f>
        <v/>
      </c>
      <c r="P1250" s="59" t="str">
        <f t="shared" ca="1" si="57"/>
        <v/>
      </c>
      <c r="Q1250" s="1" t="str" cm="1">
        <f t="array" aca="1" ref="Q1250" ca="1">_xlfn.IFS(P1250="","",
$B$11="Hə", _xlfn.XLOOKUP(DATE(P1250, 12, 31), rou_table_dates, rou_table_nbvs,0, 0),
TRUE,  MAX(0, ROUND($M$14 - $M$14/ (last_rou_date - $B$2) * (DATE(P1250,12,31) - $B$2), 2) )
)</f>
        <v/>
      </c>
      <c r="R1250" s="1" t="str" cm="1">
        <f t="array" aca="1" ref="R1250" ca="1">_xlfn.IFS(P1250="","",
$B$11="Hə", _xlfn.XLOOKUP(DATE(P1250, 12, 31), lease_table_dates, lease_table_balances,0, 0),
TRUE, IFERROR( XNPV($B$6, IF(payment_dates &gt;DATE(P1250, 12, 31), payments,  0),  IF(payment_dates &gt;DATE(P1250, 12, 31), payment_dates,  DATE(P1250, 12, 31))    ),0)
)</f>
        <v/>
      </c>
      <c r="S1250" s="1" t="str" cm="1">
        <f t="array" aca="1" ref="S1250" ca="1">_xlfn.IFS(P1250="","",
TRUE,  MIN( MIN(Q1249, $M$14), ROUND($M$14/ (last_rou_date - $B$2) * (DATE(P1250,12,31) - MAX($B$2, DATE(P1250-1, 12, 31))), 2) )
)</f>
        <v/>
      </c>
      <c r="T1250" s="7" t="str" cm="1">
        <f t="array" aca="1" ref="T1250" ca="1">_xlfn.IFS(P1250="", "",
ISTEXT(R1249), R1250- (H1250 - SUMIFS( lease_table_payments, lease_table_years, P1250) -$AG$14 ),
AND(ISNUMBER(R1249), R1250&lt;&gt;""),   R1250- (R1249 - SUMIFS( lease_table_payments, lease_table_years, P1250) )
)</f>
        <v/>
      </c>
      <c r="V1250" s="64">
        <f t="shared" si="59"/>
        <v>1237</v>
      </c>
      <c r="W1250" s="51" t="str" cm="1">
        <f t="array" ref="W1250">_xlfn.IFS(
OR(W1249=$B$4, W1249=""),"",
TRUE,W1249+1
)</f>
        <v/>
      </c>
      <c r="X1250" s="51" t="str" cm="1">
        <f t="array" ref="X1250">_xlfn.IFS(X1249="","",
W1250="", "",
AND($B$3="İllik"),DATE(YEAR(X1249)+1,MONTH(X1249),DAY(X1249) ),
AND($B$3="Aylıq", $AH$14="Not end"), EDATE(X1249,1),
AND($B$3="Aylıq", $AH$14="End"), EOMONTH(X1249,1)
)</f>
        <v/>
      </c>
      <c r="Y1250" s="51" t="str" cm="1">
        <f t="array" aca="1" ref="Y1250" ca="1">_xlfn.IFS(
AND($B$7="Dövrün əvvəlində", Y1249&lt;=last_rou_date), DATE(YEAR(Y1249)+1, 12, 31),
AND($B$7="Dövrün sonunda", Y1249&lt;=last_payment_date), DATE(YEAR(Y1249)+1, 12, 31),
TRUE, ""
)</f>
        <v/>
      </c>
      <c r="Z1250" s="75" t="str" cm="1">
        <f t="array" aca="1" ref="Z1250" ca="1">_xlfn.IFS(
AND($AN$14="Not year_end", Z1249&gt;last_payment_date), "",
AND($AN$14="Year_end", Z1249&gt;=last_payment_date), "",
AND($AN$14="Year_end"), DATE(YEAR(Z1249+1), 12, 31),
AND($AN$14="Not year_end", MONTH(Z1249)=12, DAY(Z1249)=31), DATE(YEAR(Z1248)+1, MONTH(Z1248), DAY(Z1248)),
AND($AN$14="Not year_end", OR(MONTH(Z1249)&lt;&gt;12, DAY(Z1249)&lt;&gt;31) ), DATE(YEAR(Z1249), 12, 31)
)</f>
        <v/>
      </c>
      <c r="AA1250" s="75" t="str" cm="1">
        <f t="array" aca="1" ref="AA1250" ca="1">_xlfn.IFS(AA1249="", "",
AND(AA1249=last_payment_date, OR(MONTH(AA1249)&lt;&gt;12, DAY(AA1249)&lt;&gt;31) ), DATE(YEAR(AA1249), 12, 31),
AND(MONTH(AA1249)=12, DAY(AA1249)=31, AA1249&gt;=last_payment_date), "",
AND(MONTH(AA1249)=12, DAY(AA1249)&lt;&gt;31),  EOMONTH(AA1249,0),
AND(MONTH(AA1249)=12, DAY(AA1249)=31, $AH$14="Not end"),  EDATE(AA1248,1),
AND($AH$14="Not end"), EDATE(AA1249, 1),
AND($AH$14="End"), EOMONTH(AA1249, 1)
)</f>
        <v/>
      </c>
      <c r="AB1250" s="75" t="str" cm="1">
        <f t="array" aca="1" ref="AB1250" ca="1">_xlfn.IFS(AB1249="","",
AND(AB1249=last_rou_date), "",
AND($B$3="İllik"),DATE(YEAR(AB1249)+1,MONTH(AB1249),DAY(AB1249) ),
AND($B$3="Aylıq", $AH$14="Not end"), EDATE(AB1249,1),
AND($B$3="Aylıq", $AH$14="End"), EOMONTH(AB1249,1)
)</f>
        <v/>
      </c>
      <c r="AC1250" s="75" t="str" cm="1">
        <f t="array" aca="1" ref="AC1250" ca="1">_xlfn.IFS(
AND($AN$14="Not year_end", AC1249&gt;last_rou_date), "",
AND($AN$14="Year_end", AC1249&gt;=last_rou_date), "",
AND($AN$14="Year_end"), DATE(YEAR(AC1249+1), 12, 31),
AND($AN$14="Not year_end", MONTH(AC1249)=12, DAY(AC1249)=31), DATE(YEAR(AC1248)+1, MONTH(AC1248), DAY(AC1248)),
AND($AN$14="Not year_end", OR(MONTH(AC1249)&lt;&gt;12, DAY(AC1249)&lt;&gt;31) ), DATE(YEAR(AC1249), 12, 31)
)</f>
        <v/>
      </c>
      <c r="AD1250" s="75" t="str" cm="1">
        <f t="array" aca="1" ref="AD1250" ca="1">_xlfn.IFS(AD1249="", "",
AND(AD1249=last_rou_date, OR(MONTH(AD1249)&lt;&gt;12, DAY(AD1249)&lt;&gt;31) ), DATE(YEAR(AD1249), 12, 31),
AND(MONTH(AD1249)=12, DAY(AD1249)=31, AD1249&gt;=last_rou_date), "",
AND(MONTH(AD1249)=12, DAY(AD1249)&lt;&gt;31),  EOMONTH(AD1249,0),
AND(MONTH(AD1249)=12, DAY(AD1249)=31, $AH$14="Not end"),  EDATE(AD1248,1),
AND($AH$14="Not end"), EDATE(AD1249, 1),
AND($AH$14="End"), EOMONTH(AD1249, 1)
)</f>
        <v/>
      </c>
      <c r="AE1250" s="51" t="str" cm="1">
        <f t="array" ref="AE1250">_xlfn.IFS(W1250="", "",
AND(W1250&gt;0, W1250&lt;=$B$4, $C$2="İllik artım, faiz olaraq", $D$2&gt;0, $B$3="İllik"), $B$5*((1+$D$2)^(W1250-1)),
AND(W1250&gt;0, W1250&lt;=$B$4, $C$2="İllik artım, faiz olaraq", $D$2&gt;0, $B$3="Aylıq"), $B$5*((1+$D$2)^ROUNDDOWN((W1250-1)/12,0)),
AND(W1250=1, $C$2="Aşağıdakı kimi dəyişir", ), $B$5,
AND(W1250&gt;1, W1250&lt;=$B$4, $C$2="Aşağıdakı kimi dəyişir"), IFERROR(VLOOKUP(W1250, $C$4:$D$7, 2, FALSE), AE1249),
AND(W1250&gt;0, W1250&lt;=$B$4), $B$5,
TRUE,0 )</f>
        <v/>
      </c>
      <c r="AF1250" s="51" t="str">
        <f t="shared" ca="1" si="58"/>
        <v/>
      </c>
    </row>
    <row r="1251" spans="1:32" x14ac:dyDescent="0.4">
      <c r="A1251" s="13" t="str" cm="1">
        <f t="array" aca="1" ref="A1251" ca="1">_xlfn.IFS(
AND(SUMIFS(lease_table_interest_accruals, lease_table_dates, A1250)&gt;0, COUNTIFS($E$14:E1250, "Interest accrual", $A$14:A1250, A1250)=0),  A1250,
AND(SUMIFS(lease_table_payments, lease_table_dates, A1250)&gt;0, COUNTIFS($E$14:E1250, "Payment", $A$14:A1250, A1250)=0),  A1250,
AND(SUMIFS(rou_table_deprs, rou_table_dates, A1250)&gt;0, COUNTIFS($E$14:E1250, "Depreciation", $A$14:A1250, A1250)=0),  A1250,
TRUE,  IFERROR(INDEX(rou_table_dates,  MATCH(A1250, rou_table_dates)+1, ), "")
)</f>
        <v/>
      </c>
      <c r="B1251" s="1" t="str" cm="1">
        <f t="array" aca="1" ref="B1251" ca="1">_xlfn.IFS(
AND(E1251="Payment", A1251=$B$2), $AM$14,
E1251="Payment", $AM$15,
E1251="Interest accrual", $AM$18,
E1251="Depreciation", $AM$17,
TRUE, "")</f>
        <v/>
      </c>
      <c r="C1251" s="1" t="str" cm="1">
        <f t="array" aca="1" ref="C1251" ca="1">_xlfn.IFS(
E1251="Payment", $AM$19,
E1251="Interest accrual", $AM$15,
E1251="Depreciation", $AM$16,
TRUE, "")</f>
        <v/>
      </c>
      <c r="D1251" s="1" t="str" cm="1">
        <f t="array" aca="1" ref="D1251" ca="1">_xlfn.IFS(
E1251="Payment", _xlfn.XLOOKUP(A1251, lease_table_dates, lease_table_payments, 0, 0),
E1251="Interest accrual", _xlfn.XLOOKUP(A1251, lease_table_dates, lease_table_interest_accruals, 0, 0),
E1251="Depreciation", _xlfn.XLOOKUP(A1251, rou_table_dates, rou_table_deprs, 0, 0),
TRUE, ""
)</f>
        <v/>
      </c>
      <c r="E1251" s="7" t="str" cm="1">
        <f t="array" aca="1" ref="E1251" ca="1">_xlfn.IFS(
AND(SUMIFS(lease_table_interest_accruals, lease_table_dates, A1251)&gt;0, COUNTIFS($E$14:E1250, "Interest accrual", $A$14:A1250, A1251)=0), "Interest accrual",
AND(SUMIFS(lease_table_payments, lease_table_dates, A1251)&gt;0, COUNTIFS($E$14:E1250, "Payment", $A$14:A1250, A1251)=0), "Payment",
AND(SUMIFS(rou_table_deprs, rou_table_dates, A1251)&gt;0, COUNTIFS($E$14:E1250, "Depreciation", $A$14:A1250, A1251)=0), "Depreciation",
TRUE,  ""
)</f>
        <v/>
      </c>
      <c r="G1251" s="13" t="str" cm="1">
        <f t="array" aca="1" ref="G1251" ca="1">_xlfn.IFS(
AND($B$11="Hə", $B$3="İllik"), Z1251,
AND($B$11="Hə", $B$3="Aylıq"), AA1251,
$B$11="Yox", X1251)</f>
        <v/>
      </c>
      <c r="H1251" s="1" t="str" cm="1">
        <f t="array" aca="1" ref="H1251" ca="1">_xlfn.IFS( G1251="", "",
TRUE, ROUND( H1250+I1251-J1251, 2) )</f>
        <v/>
      </c>
      <c r="I1251" s="1" t="str" cm="1">
        <f t="array" aca="1" ref="I1251" ca="1">_xlfn.IFS(G1251="", "",
G1251=last_payment_date, (J1251-H1250),
 TRUE,  -  (H1250- H1250* (1+$B$6)^ (_xlfn.DAYS(G1251,G1250)/365) )
)</f>
        <v/>
      </c>
      <c r="J1251" s="1" t="str" cm="1">
        <f t="array" aca="1" ref="J1251" ca="1">_xlfn.IFS(G1251="", "",
TRUE, _xlfn.XLOOKUP(G1251,  payment_dates, payments,0,0)
)</f>
        <v/>
      </c>
      <c r="L1251" s="8" t="str" cm="1">
        <f t="array" aca="1" ref="L1251" ca="1">_xlfn.IFS(
AND($B$11="Hə", $B$3="İllik"), AC1251,
AND($B$11="Hə", $B$3="Aylıq"), AD1251,
$B$11="Yox", AB1251)</f>
        <v/>
      </c>
      <c r="M1251" s="1" t="str" cm="1">
        <f t="array" aca="1" ref="M1251" ca="1">_xlfn.IFS( L1251="", "",
(M1250-N1251)&lt;=0.5, 0,
TRUE,  M1250-N1251)</f>
        <v/>
      </c>
      <c r="N1251" s="7" t="str" cm="1">
        <f t="array" aca="1" ref="N1251" ca="1">_xlfn.IFS(
L1251="", "",
TRUE, MIN(M1250, ROUND($M$14/ (last_rou_date - $B$2) * (L1251-L1250), 2) )
)</f>
        <v/>
      </c>
      <c r="P1251" s="59" t="str">
        <f t="shared" ca="1" si="57"/>
        <v/>
      </c>
      <c r="Q1251" s="1" t="str" cm="1">
        <f t="array" aca="1" ref="Q1251" ca="1">_xlfn.IFS(P1251="","",
$B$11="Hə", _xlfn.XLOOKUP(DATE(P1251, 12, 31), rou_table_dates, rou_table_nbvs,0, 0),
TRUE,  MAX(0, ROUND($M$14 - $M$14/ (last_rou_date - $B$2) * (DATE(P1251,12,31) - $B$2), 2) )
)</f>
        <v/>
      </c>
      <c r="R1251" s="1" t="str" cm="1">
        <f t="array" aca="1" ref="R1251" ca="1">_xlfn.IFS(P1251="","",
$B$11="Hə", _xlfn.XLOOKUP(DATE(P1251, 12, 31), lease_table_dates, lease_table_balances,0, 0),
TRUE, IFERROR( XNPV($B$6, IF(payment_dates &gt;DATE(P1251, 12, 31), payments,  0),  IF(payment_dates &gt;DATE(P1251, 12, 31), payment_dates,  DATE(P1251, 12, 31))    ),0)
)</f>
        <v/>
      </c>
      <c r="S1251" s="1" t="str" cm="1">
        <f t="array" aca="1" ref="S1251" ca="1">_xlfn.IFS(P1251="","",
TRUE,  MIN( MIN(Q1250, $M$14), ROUND($M$14/ (last_rou_date - $B$2) * (DATE(P1251,12,31) - MAX($B$2, DATE(P1251-1, 12, 31))), 2) )
)</f>
        <v/>
      </c>
      <c r="T1251" s="7" t="str" cm="1">
        <f t="array" aca="1" ref="T1251" ca="1">_xlfn.IFS(P1251="", "",
ISTEXT(R1250), R1251- (H1251 - SUMIFS( lease_table_payments, lease_table_years, P1251) -$AG$14 ),
AND(ISNUMBER(R1250), R1251&lt;&gt;""),   R1251- (R1250 - SUMIFS( lease_table_payments, lease_table_years, P1251) )
)</f>
        <v/>
      </c>
      <c r="V1251" s="64">
        <f t="shared" si="59"/>
        <v>1238</v>
      </c>
      <c r="W1251" s="51" t="str" cm="1">
        <f t="array" ref="W1251">_xlfn.IFS(
OR(W1250=$B$4, W1250=""),"",
TRUE,W1250+1
)</f>
        <v/>
      </c>
      <c r="X1251" s="51" t="str" cm="1">
        <f t="array" ref="X1251">_xlfn.IFS(X1250="","",
W1251="", "",
AND($B$3="İllik"),DATE(YEAR(X1250)+1,MONTH(X1250),DAY(X1250) ),
AND($B$3="Aylıq", $AH$14="Not end"), EDATE(X1250,1),
AND($B$3="Aylıq", $AH$14="End"), EOMONTH(X1250,1)
)</f>
        <v/>
      </c>
      <c r="Y1251" s="51" t="str" cm="1">
        <f t="array" aca="1" ref="Y1251" ca="1">_xlfn.IFS(
AND($B$7="Dövrün əvvəlində", Y1250&lt;=last_rou_date), DATE(YEAR(Y1250)+1, 12, 31),
AND($B$7="Dövrün sonunda", Y1250&lt;=last_payment_date), DATE(YEAR(Y1250)+1, 12, 31),
TRUE, ""
)</f>
        <v/>
      </c>
      <c r="Z1251" s="75" t="str" cm="1">
        <f t="array" aca="1" ref="Z1251" ca="1">_xlfn.IFS(
AND($AN$14="Not year_end", Z1250&gt;last_payment_date), "",
AND($AN$14="Year_end", Z1250&gt;=last_payment_date), "",
AND($AN$14="Year_end"), DATE(YEAR(Z1250+1), 12, 31),
AND($AN$14="Not year_end", MONTH(Z1250)=12, DAY(Z1250)=31), DATE(YEAR(Z1249)+1, MONTH(Z1249), DAY(Z1249)),
AND($AN$14="Not year_end", OR(MONTH(Z1250)&lt;&gt;12, DAY(Z1250)&lt;&gt;31) ), DATE(YEAR(Z1250), 12, 31)
)</f>
        <v/>
      </c>
      <c r="AA1251" s="75" t="str" cm="1">
        <f t="array" aca="1" ref="AA1251" ca="1">_xlfn.IFS(AA1250="", "",
AND(AA1250=last_payment_date, OR(MONTH(AA1250)&lt;&gt;12, DAY(AA1250)&lt;&gt;31) ), DATE(YEAR(AA1250), 12, 31),
AND(MONTH(AA1250)=12, DAY(AA1250)=31, AA1250&gt;=last_payment_date), "",
AND(MONTH(AA1250)=12, DAY(AA1250)&lt;&gt;31),  EOMONTH(AA1250,0),
AND(MONTH(AA1250)=12, DAY(AA1250)=31, $AH$14="Not end"),  EDATE(AA1249,1),
AND($AH$14="Not end"), EDATE(AA1250, 1),
AND($AH$14="End"), EOMONTH(AA1250, 1)
)</f>
        <v/>
      </c>
      <c r="AB1251" s="75" t="str" cm="1">
        <f t="array" aca="1" ref="AB1251" ca="1">_xlfn.IFS(AB1250="","",
AND(AB1250=last_rou_date), "",
AND($B$3="İllik"),DATE(YEAR(AB1250)+1,MONTH(AB1250),DAY(AB1250) ),
AND($B$3="Aylıq", $AH$14="Not end"), EDATE(AB1250,1),
AND($B$3="Aylıq", $AH$14="End"), EOMONTH(AB1250,1)
)</f>
        <v/>
      </c>
      <c r="AC1251" s="75" t="str" cm="1">
        <f t="array" aca="1" ref="AC1251" ca="1">_xlfn.IFS(
AND($AN$14="Not year_end", AC1250&gt;last_rou_date), "",
AND($AN$14="Year_end", AC1250&gt;=last_rou_date), "",
AND($AN$14="Year_end"), DATE(YEAR(AC1250+1), 12, 31),
AND($AN$14="Not year_end", MONTH(AC1250)=12, DAY(AC1250)=31), DATE(YEAR(AC1249)+1, MONTH(AC1249), DAY(AC1249)),
AND($AN$14="Not year_end", OR(MONTH(AC1250)&lt;&gt;12, DAY(AC1250)&lt;&gt;31) ), DATE(YEAR(AC1250), 12, 31)
)</f>
        <v/>
      </c>
      <c r="AD1251" s="75" t="str" cm="1">
        <f t="array" aca="1" ref="AD1251" ca="1">_xlfn.IFS(AD1250="", "",
AND(AD1250=last_rou_date, OR(MONTH(AD1250)&lt;&gt;12, DAY(AD1250)&lt;&gt;31) ), DATE(YEAR(AD1250), 12, 31),
AND(MONTH(AD1250)=12, DAY(AD1250)=31, AD1250&gt;=last_rou_date), "",
AND(MONTH(AD1250)=12, DAY(AD1250)&lt;&gt;31),  EOMONTH(AD1250,0),
AND(MONTH(AD1250)=12, DAY(AD1250)=31, $AH$14="Not end"),  EDATE(AD1249,1),
AND($AH$14="Not end"), EDATE(AD1250, 1),
AND($AH$14="End"), EOMONTH(AD1250, 1)
)</f>
        <v/>
      </c>
      <c r="AE1251" s="51" t="str" cm="1">
        <f t="array" ref="AE1251">_xlfn.IFS(W1251="", "",
AND(W1251&gt;0, W1251&lt;=$B$4, $C$2="İllik artım, faiz olaraq", $D$2&gt;0, $B$3="İllik"), $B$5*((1+$D$2)^(W1251-1)),
AND(W1251&gt;0, W1251&lt;=$B$4, $C$2="İllik artım, faiz olaraq", $D$2&gt;0, $B$3="Aylıq"), $B$5*((1+$D$2)^ROUNDDOWN((W1251-1)/12,0)),
AND(W1251=1, $C$2="Aşağıdakı kimi dəyişir", ), $B$5,
AND(W1251&gt;1, W1251&lt;=$B$4, $C$2="Aşağıdakı kimi dəyişir"), IFERROR(VLOOKUP(W1251, $C$4:$D$7, 2, FALSE), AE1250),
AND(W1251&gt;0, W1251&lt;=$B$4), $B$5,
TRUE,0 )</f>
        <v/>
      </c>
      <c r="AF1251" s="51" t="str">
        <f t="shared" ca="1" si="58"/>
        <v/>
      </c>
    </row>
    <row r="1252" spans="1:32" x14ac:dyDescent="0.4">
      <c r="A1252" s="13" t="str" cm="1">
        <f t="array" aca="1" ref="A1252" ca="1">_xlfn.IFS(
AND(SUMIFS(lease_table_interest_accruals, lease_table_dates, A1251)&gt;0, COUNTIFS($E$14:E1251, "Interest accrual", $A$14:A1251, A1251)=0),  A1251,
AND(SUMIFS(lease_table_payments, lease_table_dates, A1251)&gt;0, COUNTIFS($E$14:E1251, "Payment", $A$14:A1251, A1251)=0),  A1251,
AND(SUMIFS(rou_table_deprs, rou_table_dates, A1251)&gt;0, COUNTIFS($E$14:E1251, "Depreciation", $A$14:A1251, A1251)=0),  A1251,
TRUE,  IFERROR(INDEX(rou_table_dates,  MATCH(A1251, rou_table_dates)+1, ), "")
)</f>
        <v/>
      </c>
      <c r="B1252" s="1" t="str" cm="1">
        <f t="array" aca="1" ref="B1252" ca="1">_xlfn.IFS(
AND(E1252="Payment", A1252=$B$2), $AM$14,
E1252="Payment", $AM$15,
E1252="Interest accrual", $AM$18,
E1252="Depreciation", $AM$17,
TRUE, "")</f>
        <v/>
      </c>
      <c r="C1252" s="1" t="str" cm="1">
        <f t="array" aca="1" ref="C1252" ca="1">_xlfn.IFS(
E1252="Payment", $AM$19,
E1252="Interest accrual", $AM$15,
E1252="Depreciation", $AM$16,
TRUE, "")</f>
        <v/>
      </c>
      <c r="D1252" s="1" t="str" cm="1">
        <f t="array" aca="1" ref="D1252" ca="1">_xlfn.IFS(
E1252="Payment", _xlfn.XLOOKUP(A1252, lease_table_dates, lease_table_payments, 0, 0),
E1252="Interest accrual", _xlfn.XLOOKUP(A1252, lease_table_dates, lease_table_interest_accruals, 0, 0),
E1252="Depreciation", _xlfn.XLOOKUP(A1252, rou_table_dates, rou_table_deprs, 0, 0),
TRUE, ""
)</f>
        <v/>
      </c>
      <c r="E1252" s="7" t="str" cm="1">
        <f t="array" aca="1" ref="E1252" ca="1">_xlfn.IFS(
AND(SUMIFS(lease_table_interest_accruals, lease_table_dates, A1252)&gt;0, COUNTIFS($E$14:E1251, "Interest accrual", $A$14:A1251, A1252)=0), "Interest accrual",
AND(SUMIFS(lease_table_payments, lease_table_dates, A1252)&gt;0, COUNTIFS($E$14:E1251, "Payment", $A$14:A1251, A1252)=0), "Payment",
AND(SUMIFS(rou_table_deprs, rou_table_dates, A1252)&gt;0, COUNTIFS($E$14:E1251, "Depreciation", $A$14:A1251, A1252)=0), "Depreciation",
TRUE,  ""
)</f>
        <v/>
      </c>
      <c r="G1252" s="13" t="str" cm="1">
        <f t="array" aca="1" ref="G1252" ca="1">_xlfn.IFS(
AND($B$11="Hə", $B$3="İllik"), Z1252,
AND($B$11="Hə", $B$3="Aylıq"), AA1252,
$B$11="Yox", X1252)</f>
        <v/>
      </c>
      <c r="H1252" s="1" t="str" cm="1">
        <f t="array" aca="1" ref="H1252" ca="1">_xlfn.IFS( G1252="", "",
TRUE, ROUND( H1251+I1252-J1252, 2) )</f>
        <v/>
      </c>
      <c r="I1252" s="1" t="str" cm="1">
        <f t="array" aca="1" ref="I1252" ca="1">_xlfn.IFS(G1252="", "",
G1252=last_payment_date, (J1252-H1251),
 TRUE,  -  (H1251- H1251* (1+$B$6)^ (_xlfn.DAYS(G1252,G1251)/365) )
)</f>
        <v/>
      </c>
      <c r="J1252" s="1" t="str" cm="1">
        <f t="array" aca="1" ref="J1252" ca="1">_xlfn.IFS(G1252="", "",
TRUE, _xlfn.XLOOKUP(G1252,  payment_dates, payments,0,0)
)</f>
        <v/>
      </c>
      <c r="L1252" s="8" t="str" cm="1">
        <f t="array" aca="1" ref="L1252" ca="1">_xlfn.IFS(
AND($B$11="Hə", $B$3="İllik"), AC1252,
AND($B$11="Hə", $B$3="Aylıq"), AD1252,
$B$11="Yox", AB1252)</f>
        <v/>
      </c>
      <c r="M1252" s="1" t="str" cm="1">
        <f t="array" aca="1" ref="M1252" ca="1">_xlfn.IFS( L1252="", "",
(M1251-N1252)&lt;=0.5, 0,
TRUE,  M1251-N1252)</f>
        <v/>
      </c>
      <c r="N1252" s="7" t="str" cm="1">
        <f t="array" aca="1" ref="N1252" ca="1">_xlfn.IFS(
L1252="", "",
TRUE, MIN(M1251, ROUND($M$14/ (last_rou_date - $B$2) * (L1252-L1251), 2) )
)</f>
        <v/>
      </c>
      <c r="P1252" s="59" t="str">
        <f t="shared" ca="1" si="57"/>
        <v/>
      </c>
      <c r="Q1252" s="1" t="str" cm="1">
        <f t="array" aca="1" ref="Q1252" ca="1">_xlfn.IFS(P1252="","",
$B$11="Hə", _xlfn.XLOOKUP(DATE(P1252, 12, 31), rou_table_dates, rou_table_nbvs,0, 0),
TRUE,  MAX(0, ROUND($M$14 - $M$14/ (last_rou_date - $B$2) * (DATE(P1252,12,31) - $B$2), 2) )
)</f>
        <v/>
      </c>
      <c r="R1252" s="1" t="str" cm="1">
        <f t="array" aca="1" ref="R1252" ca="1">_xlfn.IFS(P1252="","",
$B$11="Hə", _xlfn.XLOOKUP(DATE(P1252, 12, 31), lease_table_dates, lease_table_balances,0, 0),
TRUE, IFERROR( XNPV($B$6, IF(payment_dates &gt;DATE(P1252, 12, 31), payments,  0),  IF(payment_dates &gt;DATE(P1252, 12, 31), payment_dates,  DATE(P1252, 12, 31))    ),0)
)</f>
        <v/>
      </c>
      <c r="S1252" s="1" t="str" cm="1">
        <f t="array" aca="1" ref="S1252" ca="1">_xlfn.IFS(P1252="","",
TRUE,  MIN( MIN(Q1251, $M$14), ROUND($M$14/ (last_rou_date - $B$2) * (DATE(P1252,12,31) - MAX($B$2, DATE(P1252-1, 12, 31))), 2) )
)</f>
        <v/>
      </c>
      <c r="T1252" s="7" t="str" cm="1">
        <f t="array" aca="1" ref="T1252" ca="1">_xlfn.IFS(P1252="", "",
ISTEXT(R1251), R1252- (H1252 - SUMIFS( lease_table_payments, lease_table_years, P1252) -$AG$14 ),
AND(ISNUMBER(R1251), R1252&lt;&gt;""),   R1252- (R1251 - SUMIFS( lease_table_payments, lease_table_years, P1252) )
)</f>
        <v/>
      </c>
      <c r="V1252" s="64">
        <f t="shared" si="59"/>
        <v>1239</v>
      </c>
      <c r="W1252" s="51" t="str" cm="1">
        <f t="array" ref="W1252">_xlfn.IFS(
OR(W1251=$B$4, W1251=""),"",
TRUE,W1251+1
)</f>
        <v/>
      </c>
      <c r="X1252" s="51" t="str" cm="1">
        <f t="array" ref="X1252">_xlfn.IFS(X1251="","",
W1252="", "",
AND($B$3="İllik"),DATE(YEAR(X1251)+1,MONTH(X1251),DAY(X1251) ),
AND($B$3="Aylıq", $AH$14="Not end"), EDATE(X1251,1),
AND($B$3="Aylıq", $AH$14="End"), EOMONTH(X1251,1)
)</f>
        <v/>
      </c>
      <c r="Y1252" s="51" t="str" cm="1">
        <f t="array" aca="1" ref="Y1252" ca="1">_xlfn.IFS(
AND($B$7="Dövrün əvvəlində", Y1251&lt;=last_rou_date), DATE(YEAR(Y1251)+1, 12, 31),
AND($B$7="Dövrün sonunda", Y1251&lt;=last_payment_date), DATE(YEAR(Y1251)+1, 12, 31),
TRUE, ""
)</f>
        <v/>
      </c>
      <c r="Z1252" s="75" t="str" cm="1">
        <f t="array" aca="1" ref="Z1252" ca="1">_xlfn.IFS(
AND($AN$14="Not year_end", Z1251&gt;last_payment_date), "",
AND($AN$14="Year_end", Z1251&gt;=last_payment_date), "",
AND($AN$14="Year_end"), DATE(YEAR(Z1251+1), 12, 31),
AND($AN$14="Not year_end", MONTH(Z1251)=12, DAY(Z1251)=31), DATE(YEAR(Z1250)+1, MONTH(Z1250), DAY(Z1250)),
AND($AN$14="Not year_end", OR(MONTH(Z1251)&lt;&gt;12, DAY(Z1251)&lt;&gt;31) ), DATE(YEAR(Z1251), 12, 31)
)</f>
        <v/>
      </c>
      <c r="AA1252" s="75" t="str" cm="1">
        <f t="array" aca="1" ref="AA1252" ca="1">_xlfn.IFS(AA1251="", "",
AND(AA1251=last_payment_date, OR(MONTH(AA1251)&lt;&gt;12, DAY(AA1251)&lt;&gt;31) ), DATE(YEAR(AA1251), 12, 31),
AND(MONTH(AA1251)=12, DAY(AA1251)=31, AA1251&gt;=last_payment_date), "",
AND(MONTH(AA1251)=12, DAY(AA1251)&lt;&gt;31),  EOMONTH(AA1251,0),
AND(MONTH(AA1251)=12, DAY(AA1251)=31, $AH$14="Not end"),  EDATE(AA1250,1),
AND($AH$14="Not end"), EDATE(AA1251, 1),
AND($AH$14="End"), EOMONTH(AA1251, 1)
)</f>
        <v/>
      </c>
      <c r="AB1252" s="75" t="str" cm="1">
        <f t="array" aca="1" ref="AB1252" ca="1">_xlfn.IFS(AB1251="","",
AND(AB1251=last_rou_date), "",
AND($B$3="İllik"),DATE(YEAR(AB1251)+1,MONTH(AB1251),DAY(AB1251) ),
AND($B$3="Aylıq", $AH$14="Not end"), EDATE(AB1251,1),
AND($B$3="Aylıq", $AH$14="End"), EOMONTH(AB1251,1)
)</f>
        <v/>
      </c>
      <c r="AC1252" s="75" t="str" cm="1">
        <f t="array" aca="1" ref="AC1252" ca="1">_xlfn.IFS(
AND($AN$14="Not year_end", AC1251&gt;last_rou_date), "",
AND($AN$14="Year_end", AC1251&gt;=last_rou_date), "",
AND($AN$14="Year_end"), DATE(YEAR(AC1251+1), 12, 31),
AND($AN$14="Not year_end", MONTH(AC1251)=12, DAY(AC1251)=31), DATE(YEAR(AC1250)+1, MONTH(AC1250), DAY(AC1250)),
AND($AN$14="Not year_end", OR(MONTH(AC1251)&lt;&gt;12, DAY(AC1251)&lt;&gt;31) ), DATE(YEAR(AC1251), 12, 31)
)</f>
        <v/>
      </c>
      <c r="AD1252" s="75" t="str" cm="1">
        <f t="array" aca="1" ref="AD1252" ca="1">_xlfn.IFS(AD1251="", "",
AND(AD1251=last_rou_date, OR(MONTH(AD1251)&lt;&gt;12, DAY(AD1251)&lt;&gt;31) ), DATE(YEAR(AD1251), 12, 31),
AND(MONTH(AD1251)=12, DAY(AD1251)=31, AD1251&gt;=last_rou_date), "",
AND(MONTH(AD1251)=12, DAY(AD1251)&lt;&gt;31),  EOMONTH(AD1251,0),
AND(MONTH(AD1251)=12, DAY(AD1251)=31, $AH$14="Not end"),  EDATE(AD1250,1),
AND($AH$14="Not end"), EDATE(AD1251, 1),
AND($AH$14="End"), EOMONTH(AD1251, 1)
)</f>
        <v/>
      </c>
      <c r="AE1252" s="51" t="str" cm="1">
        <f t="array" ref="AE1252">_xlfn.IFS(W1252="", "",
AND(W1252&gt;0, W1252&lt;=$B$4, $C$2="İllik artım, faiz olaraq", $D$2&gt;0, $B$3="İllik"), $B$5*((1+$D$2)^(W1252-1)),
AND(W1252&gt;0, W1252&lt;=$B$4, $C$2="İllik artım, faiz olaraq", $D$2&gt;0, $B$3="Aylıq"), $B$5*((1+$D$2)^ROUNDDOWN((W1252-1)/12,0)),
AND(W1252=1, $C$2="Aşağıdakı kimi dəyişir", ), $B$5,
AND(W1252&gt;1, W1252&lt;=$B$4, $C$2="Aşağıdakı kimi dəyişir"), IFERROR(VLOOKUP(W1252, $C$4:$D$7, 2, FALSE), AE1251),
AND(W1252&gt;0, W1252&lt;=$B$4), $B$5,
TRUE,0 )</f>
        <v/>
      </c>
      <c r="AF1252" s="51" t="str">
        <f t="shared" ca="1" si="58"/>
        <v/>
      </c>
    </row>
    <row r="1253" spans="1:32" x14ac:dyDescent="0.4">
      <c r="A1253" s="13" t="str" cm="1">
        <f t="array" aca="1" ref="A1253" ca="1">_xlfn.IFS(
AND(SUMIFS(lease_table_interest_accruals, lease_table_dates, A1252)&gt;0, COUNTIFS($E$14:E1252, "Interest accrual", $A$14:A1252, A1252)=0),  A1252,
AND(SUMIFS(lease_table_payments, lease_table_dates, A1252)&gt;0, COUNTIFS($E$14:E1252, "Payment", $A$14:A1252, A1252)=0),  A1252,
AND(SUMIFS(rou_table_deprs, rou_table_dates, A1252)&gt;0, COUNTIFS($E$14:E1252, "Depreciation", $A$14:A1252, A1252)=0),  A1252,
TRUE,  IFERROR(INDEX(rou_table_dates,  MATCH(A1252, rou_table_dates)+1, ), "")
)</f>
        <v/>
      </c>
      <c r="B1253" s="1" t="str" cm="1">
        <f t="array" aca="1" ref="B1253" ca="1">_xlfn.IFS(
AND(E1253="Payment", A1253=$B$2), $AM$14,
E1253="Payment", $AM$15,
E1253="Interest accrual", $AM$18,
E1253="Depreciation", $AM$17,
TRUE, "")</f>
        <v/>
      </c>
      <c r="C1253" s="1" t="str" cm="1">
        <f t="array" aca="1" ref="C1253" ca="1">_xlfn.IFS(
E1253="Payment", $AM$19,
E1253="Interest accrual", $AM$15,
E1253="Depreciation", $AM$16,
TRUE, "")</f>
        <v/>
      </c>
      <c r="D1253" s="1" t="str" cm="1">
        <f t="array" aca="1" ref="D1253" ca="1">_xlfn.IFS(
E1253="Payment", _xlfn.XLOOKUP(A1253, lease_table_dates, lease_table_payments, 0, 0),
E1253="Interest accrual", _xlfn.XLOOKUP(A1253, lease_table_dates, lease_table_interest_accruals, 0, 0),
E1253="Depreciation", _xlfn.XLOOKUP(A1253, rou_table_dates, rou_table_deprs, 0, 0),
TRUE, ""
)</f>
        <v/>
      </c>
      <c r="E1253" s="7" t="str" cm="1">
        <f t="array" aca="1" ref="E1253" ca="1">_xlfn.IFS(
AND(SUMIFS(lease_table_interest_accruals, lease_table_dates, A1253)&gt;0, COUNTIFS($E$14:E1252, "Interest accrual", $A$14:A1252, A1253)=0), "Interest accrual",
AND(SUMIFS(lease_table_payments, lease_table_dates, A1253)&gt;0, COUNTIFS($E$14:E1252, "Payment", $A$14:A1252, A1253)=0), "Payment",
AND(SUMIFS(rou_table_deprs, rou_table_dates, A1253)&gt;0, COUNTIFS($E$14:E1252, "Depreciation", $A$14:A1252, A1253)=0), "Depreciation",
TRUE,  ""
)</f>
        <v/>
      </c>
      <c r="G1253" s="13" t="str" cm="1">
        <f t="array" aca="1" ref="G1253" ca="1">_xlfn.IFS(
AND($B$11="Hə", $B$3="İllik"), Z1253,
AND($B$11="Hə", $B$3="Aylıq"), AA1253,
$B$11="Yox", X1253)</f>
        <v/>
      </c>
      <c r="H1253" s="1" t="str" cm="1">
        <f t="array" aca="1" ref="H1253" ca="1">_xlfn.IFS( G1253="", "",
TRUE, ROUND( H1252+I1253-J1253, 2) )</f>
        <v/>
      </c>
      <c r="I1253" s="1" t="str" cm="1">
        <f t="array" aca="1" ref="I1253" ca="1">_xlfn.IFS(G1253="", "",
G1253=last_payment_date, (J1253-H1252),
 TRUE,  -  (H1252- H1252* (1+$B$6)^ (_xlfn.DAYS(G1253,G1252)/365) )
)</f>
        <v/>
      </c>
      <c r="J1253" s="1" t="str" cm="1">
        <f t="array" aca="1" ref="J1253" ca="1">_xlfn.IFS(G1253="", "",
TRUE, _xlfn.XLOOKUP(G1253,  payment_dates, payments,0,0)
)</f>
        <v/>
      </c>
      <c r="L1253" s="8" t="str" cm="1">
        <f t="array" aca="1" ref="L1253" ca="1">_xlfn.IFS(
AND($B$11="Hə", $B$3="İllik"), AC1253,
AND($B$11="Hə", $B$3="Aylıq"), AD1253,
$B$11="Yox", AB1253)</f>
        <v/>
      </c>
      <c r="M1253" s="1" t="str" cm="1">
        <f t="array" aca="1" ref="M1253" ca="1">_xlfn.IFS( L1253="", "",
(M1252-N1253)&lt;=0.5, 0,
TRUE,  M1252-N1253)</f>
        <v/>
      </c>
      <c r="N1253" s="7" t="str" cm="1">
        <f t="array" aca="1" ref="N1253" ca="1">_xlfn.IFS(
L1253="", "",
TRUE, MIN(M1252, ROUND($M$14/ (last_rou_date - $B$2) * (L1253-L1252), 2) )
)</f>
        <v/>
      </c>
      <c r="P1253" s="59" t="str">
        <f t="shared" ca="1" si="57"/>
        <v/>
      </c>
      <c r="Q1253" s="1" t="str" cm="1">
        <f t="array" aca="1" ref="Q1253" ca="1">_xlfn.IFS(P1253="","",
$B$11="Hə", _xlfn.XLOOKUP(DATE(P1253, 12, 31), rou_table_dates, rou_table_nbvs,0, 0),
TRUE,  MAX(0, ROUND($M$14 - $M$14/ (last_rou_date - $B$2) * (DATE(P1253,12,31) - $B$2), 2) )
)</f>
        <v/>
      </c>
      <c r="R1253" s="1" t="str" cm="1">
        <f t="array" aca="1" ref="R1253" ca="1">_xlfn.IFS(P1253="","",
$B$11="Hə", _xlfn.XLOOKUP(DATE(P1253, 12, 31), lease_table_dates, lease_table_balances,0, 0),
TRUE, IFERROR( XNPV($B$6, IF(payment_dates &gt;DATE(P1253, 12, 31), payments,  0),  IF(payment_dates &gt;DATE(P1253, 12, 31), payment_dates,  DATE(P1253, 12, 31))    ),0)
)</f>
        <v/>
      </c>
      <c r="S1253" s="1" t="str" cm="1">
        <f t="array" aca="1" ref="S1253" ca="1">_xlfn.IFS(P1253="","",
TRUE,  MIN( MIN(Q1252, $M$14), ROUND($M$14/ (last_rou_date - $B$2) * (DATE(P1253,12,31) - MAX($B$2, DATE(P1253-1, 12, 31))), 2) )
)</f>
        <v/>
      </c>
      <c r="T1253" s="7" t="str" cm="1">
        <f t="array" aca="1" ref="T1253" ca="1">_xlfn.IFS(P1253="", "",
ISTEXT(R1252), R1253- (H1253 - SUMIFS( lease_table_payments, lease_table_years, P1253) -$AG$14 ),
AND(ISNUMBER(R1252), R1253&lt;&gt;""),   R1253- (R1252 - SUMIFS( lease_table_payments, lease_table_years, P1253) )
)</f>
        <v/>
      </c>
      <c r="V1253" s="64">
        <f t="shared" si="59"/>
        <v>1240</v>
      </c>
      <c r="W1253" s="51" t="str" cm="1">
        <f t="array" ref="W1253">_xlfn.IFS(
OR(W1252=$B$4, W1252=""),"",
TRUE,W1252+1
)</f>
        <v/>
      </c>
      <c r="X1253" s="51" t="str" cm="1">
        <f t="array" ref="X1253">_xlfn.IFS(X1252="","",
W1253="", "",
AND($B$3="İllik"),DATE(YEAR(X1252)+1,MONTH(X1252),DAY(X1252) ),
AND($B$3="Aylıq", $AH$14="Not end"), EDATE(X1252,1),
AND($B$3="Aylıq", $AH$14="End"), EOMONTH(X1252,1)
)</f>
        <v/>
      </c>
      <c r="Y1253" s="51" t="str" cm="1">
        <f t="array" aca="1" ref="Y1253" ca="1">_xlfn.IFS(
AND($B$7="Dövrün əvvəlində", Y1252&lt;=last_rou_date), DATE(YEAR(Y1252)+1, 12, 31),
AND($B$7="Dövrün sonunda", Y1252&lt;=last_payment_date), DATE(YEAR(Y1252)+1, 12, 31),
TRUE, ""
)</f>
        <v/>
      </c>
      <c r="Z1253" s="75" t="str" cm="1">
        <f t="array" aca="1" ref="Z1253" ca="1">_xlfn.IFS(
AND($AN$14="Not year_end", Z1252&gt;last_payment_date), "",
AND($AN$14="Year_end", Z1252&gt;=last_payment_date), "",
AND($AN$14="Year_end"), DATE(YEAR(Z1252+1), 12, 31),
AND($AN$14="Not year_end", MONTH(Z1252)=12, DAY(Z1252)=31), DATE(YEAR(Z1251)+1, MONTH(Z1251), DAY(Z1251)),
AND($AN$14="Not year_end", OR(MONTH(Z1252)&lt;&gt;12, DAY(Z1252)&lt;&gt;31) ), DATE(YEAR(Z1252), 12, 31)
)</f>
        <v/>
      </c>
      <c r="AA1253" s="75" t="str" cm="1">
        <f t="array" aca="1" ref="AA1253" ca="1">_xlfn.IFS(AA1252="", "",
AND(AA1252=last_payment_date, OR(MONTH(AA1252)&lt;&gt;12, DAY(AA1252)&lt;&gt;31) ), DATE(YEAR(AA1252), 12, 31),
AND(MONTH(AA1252)=12, DAY(AA1252)=31, AA1252&gt;=last_payment_date), "",
AND(MONTH(AA1252)=12, DAY(AA1252)&lt;&gt;31),  EOMONTH(AA1252,0),
AND(MONTH(AA1252)=12, DAY(AA1252)=31, $AH$14="Not end"),  EDATE(AA1251,1),
AND($AH$14="Not end"), EDATE(AA1252, 1),
AND($AH$14="End"), EOMONTH(AA1252, 1)
)</f>
        <v/>
      </c>
      <c r="AB1253" s="75" t="str" cm="1">
        <f t="array" aca="1" ref="AB1253" ca="1">_xlfn.IFS(AB1252="","",
AND(AB1252=last_rou_date), "",
AND($B$3="İllik"),DATE(YEAR(AB1252)+1,MONTH(AB1252),DAY(AB1252) ),
AND($B$3="Aylıq", $AH$14="Not end"), EDATE(AB1252,1),
AND($B$3="Aylıq", $AH$14="End"), EOMONTH(AB1252,1)
)</f>
        <v/>
      </c>
      <c r="AC1253" s="75" t="str" cm="1">
        <f t="array" aca="1" ref="AC1253" ca="1">_xlfn.IFS(
AND($AN$14="Not year_end", AC1252&gt;last_rou_date), "",
AND($AN$14="Year_end", AC1252&gt;=last_rou_date), "",
AND($AN$14="Year_end"), DATE(YEAR(AC1252+1), 12, 31),
AND($AN$14="Not year_end", MONTH(AC1252)=12, DAY(AC1252)=31), DATE(YEAR(AC1251)+1, MONTH(AC1251), DAY(AC1251)),
AND($AN$14="Not year_end", OR(MONTH(AC1252)&lt;&gt;12, DAY(AC1252)&lt;&gt;31) ), DATE(YEAR(AC1252), 12, 31)
)</f>
        <v/>
      </c>
      <c r="AD1253" s="75" t="str" cm="1">
        <f t="array" aca="1" ref="AD1253" ca="1">_xlfn.IFS(AD1252="", "",
AND(AD1252=last_rou_date, OR(MONTH(AD1252)&lt;&gt;12, DAY(AD1252)&lt;&gt;31) ), DATE(YEAR(AD1252), 12, 31),
AND(MONTH(AD1252)=12, DAY(AD1252)=31, AD1252&gt;=last_rou_date), "",
AND(MONTH(AD1252)=12, DAY(AD1252)&lt;&gt;31),  EOMONTH(AD1252,0),
AND(MONTH(AD1252)=12, DAY(AD1252)=31, $AH$14="Not end"),  EDATE(AD1251,1),
AND($AH$14="Not end"), EDATE(AD1252, 1),
AND($AH$14="End"), EOMONTH(AD1252, 1)
)</f>
        <v/>
      </c>
      <c r="AE1253" s="51" t="str" cm="1">
        <f t="array" ref="AE1253">_xlfn.IFS(W1253="", "",
AND(W1253&gt;0, W1253&lt;=$B$4, $C$2="İllik artım, faiz olaraq", $D$2&gt;0, $B$3="İllik"), $B$5*((1+$D$2)^(W1253-1)),
AND(W1253&gt;0, W1253&lt;=$B$4, $C$2="İllik artım, faiz olaraq", $D$2&gt;0, $B$3="Aylıq"), $B$5*((1+$D$2)^ROUNDDOWN((W1253-1)/12,0)),
AND(W1253=1, $C$2="Aşağıdakı kimi dəyişir", ), $B$5,
AND(W1253&gt;1, W1253&lt;=$B$4, $C$2="Aşağıdakı kimi dəyişir"), IFERROR(VLOOKUP(W1253, $C$4:$D$7, 2, FALSE), AE1252),
AND(W1253&gt;0, W1253&lt;=$B$4), $B$5,
TRUE,0 )</f>
        <v/>
      </c>
      <c r="AF1253" s="51" t="str">
        <f t="shared" ca="1" si="58"/>
        <v/>
      </c>
    </row>
    <row r="1254" spans="1:32" x14ac:dyDescent="0.4">
      <c r="A1254" s="13" t="str" cm="1">
        <f t="array" aca="1" ref="A1254" ca="1">_xlfn.IFS(
AND(SUMIFS(lease_table_interest_accruals, lease_table_dates, A1253)&gt;0, COUNTIFS($E$14:E1253, "Interest accrual", $A$14:A1253, A1253)=0),  A1253,
AND(SUMIFS(lease_table_payments, lease_table_dates, A1253)&gt;0, COUNTIFS($E$14:E1253, "Payment", $A$14:A1253, A1253)=0),  A1253,
AND(SUMIFS(rou_table_deprs, rou_table_dates, A1253)&gt;0, COUNTIFS($E$14:E1253, "Depreciation", $A$14:A1253, A1253)=0),  A1253,
TRUE,  IFERROR(INDEX(rou_table_dates,  MATCH(A1253, rou_table_dates)+1, ), "")
)</f>
        <v/>
      </c>
      <c r="B1254" s="1" t="str" cm="1">
        <f t="array" aca="1" ref="B1254" ca="1">_xlfn.IFS(
AND(E1254="Payment", A1254=$B$2), $AM$14,
E1254="Payment", $AM$15,
E1254="Interest accrual", $AM$18,
E1254="Depreciation", $AM$17,
TRUE, "")</f>
        <v/>
      </c>
      <c r="C1254" s="1" t="str" cm="1">
        <f t="array" aca="1" ref="C1254" ca="1">_xlfn.IFS(
E1254="Payment", $AM$19,
E1254="Interest accrual", $AM$15,
E1254="Depreciation", $AM$16,
TRUE, "")</f>
        <v/>
      </c>
      <c r="D1254" s="1" t="str" cm="1">
        <f t="array" aca="1" ref="D1254" ca="1">_xlfn.IFS(
E1254="Payment", _xlfn.XLOOKUP(A1254, lease_table_dates, lease_table_payments, 0, 0),
E1254="Interest accrual", _xlfn.XLOOKUP(A1254, lease_table_dates, lease_table_interest_accruals, 0, 0),
E1254="Depreciation", _xlfn.XLOOKUP(A1254, rou_table_dates, rou_table_deprs, 0, 0),
TRUE, ""
)</f>
        <v/>
      </c>
      <c r="E1254" s="7" t="str" cm="1">
        <f t="array" aca="1" ref="E1254" ca="1">_xlfn.IFS(
AND(SUMIFS(lease_table_interest_accruals, lease_table_dates, A1254)&gt;0, COUNTIFS($E$14:E1253, "Interest accrual", $A$14:A1253, A1254)=0), "Interest accrual",
AND(SUMIFS(lease_table_payments, lease_table_dates, A1254)&gt;0, COUNTIFS($E$14:E1253, "Payment", $A$14:A1253, A1254)=0), "Payment",
AND(SUMIFS(rou_table_deprs, rou_table_dates, A1254)&gt;0, COUNTIFS($E$14:E1253, "Depreciation", $A$14:A1253, A1254)=0), "Depreciation",
TRUE,  ""
)</f>
        <v/>
      </c>
      <c r="G1254" s="13" t="str" cm="1">
        <f t="array" aca="1" ref="G1254" ca="1">_xlfn.IFS(
AND($B$11="Hə", $B$3="İllik"), Z1254,
AND($B$11="Hə", $B$3="Aylıq"), AA1254,
$B$11="Yox", X1254)</f>
        <v/>
      </c>
      <c r="H1254" s="1" t="str" cm="1">
        <f t="array" aca="1" ref="H1254" ca="1">_xlfn.IFS( G1254="", "",
TRUE, ROUND( H1253+I1254-J1254, 2) )</f>
        <v/>
      </c>
      <c r="I1254" s="1" t="str" cm="1">
        <f t="array" aca="1" ref="I1254" ca="1">_xlfn.IFS(G1254="", "",
G1254=last_payment_date, (J1254-H1253),
 TRUE,  -  (H1253- H1253* (1+$B$6)^ (_xlfn.DAYS(G1254,G1253)/365) )
)</f>
        <v/>
      </c>
      <c r="J1254" s="1" t="str" cm="1">
        <f t="array" aca="1" ref="J1254" ca="1">_xlfn.IFS(G1254="", "",
TRUE, _xlfn.XLOOKUP(G1254,  payment_dates, payments,0,0)
)</f>
        <v/>
      </c>
      <c r="L1254" s="8" t="str" cm="1">
        <f t="array" aca="1" ref="L1254" ca="1">_xlfn.IFS(
AND($B$11="Hə", $B$3="İllik"), AC1254,
AND($B$11="Hə", $B$3="Aylıq"), AD1254,
$B$11="Yox", AB1254)</f>
        <v/>
      </c>
      <c r="M1254" s="1" t="str" cm="1">
        <f t="array" aca="1" ref="M1254" ca="1">_xlfn.IFS( L1254="", "",
(M1253-N1254)&lt;=0.5, 0,
TRUE,  M1253-N1254)</f>
        <v/>
      </c>
      <c r="N1254" s="7" t="str" cm="1">
        <f t="array" aca="1" ref="N1254" ca="1">_xlfn.IFS(
L1254="", "",
TRUE, MIN(M1253, ROUND($M$14/ (last_rou_date - $B$2) * (L1254-L1253), 2) )
)</f>
        <v/>
      </c>
      <c r="P1254" s="59" t="str">
        <f t="shared" ca="1" si="57"/>
        <v/>
      </c>
      <c r="Q1254" s="1" t="str" cm="1">
        <f t="array" aca="1" ref="Q1254" ca="1">_xlfn.IFS(P1254="","",
$B$11="Hə", _xlfn.XLOOKUP(DATE(P1254, 12, 31), rou_table_dates, rou_table_nbvs,0, 0),
TRUE,  MAX(0, ROUND($M$14 - $M$14/ (last_rou_date - $B$2) * (DATE(P1254,12,31) - $B$2), 2) )
)</f>
        <v/>
      </c>
      <c r="R1254" s="1" t="str" cm="1">
        <f t="array" aca="1" ref="R1254" ca="1">_xlfn.IFS(P1254="","",
$B$11="Hə", _xlfn.XLOOKUP(DATE(P1254, 12, 31), lease_table_dates, lease_table_balances,0, 0),
TRUE, IFERROR( XNPV($B$6, IF(payment_dates &gt;DATE(P1254, 12, 31), payments,  0),  IF(payment_dates &gt;DATE(P1254, 12, 31), payment_dates,  DATE(P1254, 12, 31))    ),0)
)</f>
        <v/>
      </c>
      <c r="S1254" s="1" t="str" cm="1">
        <f t="array" aca="1" ref="S1254" ca="1">_xlfn.IFS(P1254="","",
TRUE,  MIN( MIN(Q1253, $M$14), ROUND($M$14/ (last_rou_date - $B$2) * (DATE(P1254,12,31) - MAX($B$2, DATE(P1254-1, 12, 31))), 2) )
)</f>
        <v/>
      </c>
      <c r="T1254" s="7" t="str" cm="1">
        <f t="array" aca="1" ref="T1254" ca="1">_xlfn.IFS(P1254="", "",
ISTEXT(R1253), R1254- (H1254 - SUMIFS( lease_table_payments, lease_table_years, P1254) -$AG$14 ),
AND(ISNUMBER(R1253), R1254&lt;&gt;""),   R1254- (R1253 - SUMIFS( lease_table_payments, lease_table_years, P1254) )
)</f>
        <v/>
      </c>
      <c r="V1254" s="64">
        <f t="shared" si="59"/>
        <v>1241</v>
      </c>
      <c r="W1254" s="51" t="str" cm="1">
        <f t="array" ref="W1254">_xlfn.IFS(
OR(W1253=$B$4, W1253=""),"",
TRUE,W1253+1
)</f>
        <v/>
      </c>
      <c r="X1254" s="51" t="str" cm="1">
        <f t="array" ref="X1254">_xlfn.IFS(X1253="","",
W1254="", "",
AND($B$3="İllik"),DATE(YEAR(X1253)+1,MONTH(X1253),DAY(X1253) ),
AND($B$3="Aylıq", $AH$14="Not end"), EDATE(X1253,1),
AND($B$3="Aylıq", $AH$14="End"), EOMONTH(X1253,1)
)</f>
        <v/>
      </c>
      <c r="Y1254" s="51" t="str" cm="1">
        <f t="array" aca="1" ref="Y1254" ca="1">_xlfn.IFS(
AND($B$7="Dövrün əvvəlində", Y1253&lt;=last_rou_date), DATE(YEAR(Y1253)+1, 12, 31),
AND($B$7="Dövrün sonunda", Y1253&lt;=last_payment_date), DATE(YEAR(Y1253)+1, 12, 31),
TRUE, ""
)</f>
        <v/>
      </c>
      <c r="Z1254" s="75" t="str" cm="1">
        <f t="array" aca="1" ref="Z1254" ca="1">_xlfn.IFS(
AND($AN$14="Not year_end", Z1253&gt;last_payment_date), "",
AND($AN$14="Year_end", Z1253&gt;=last_payment_date), "",
AND($AN$14="Year_end"), DATE(YEAR(Z1253+1), 12, 31),
AND($AN$14="Not year_end", MONTH(Z1253)=12, DAY(Z1253)=31), DATE(YEAR(Z1252)+1, MONTH(Z1252), DAY(Z1252)),
AND($AN$14="Not year_end", OR(MONTH(Z1253)&lt;&gt;12, DAY(Z1253)&lt;&gt;31) ), DATE(YEAR(Z1253), 12, 31)
)</f>
        <v/>
      </c>
      <c r="AA1254" s="75" t="str" cm="1">
        <f t="array" aca="1" ref="AA1254" ca="1">_xlfn.IFS(AA1253="", "",
AND(AA1253=last_payment_date, OR(MONTH(AA1253)&lt;&gt;12, DAY(AA1253)&lt;&gt;31) ), DATE(YEAR(AA1253), 12, 31),
AND(MONTH(AA1253)=12, DAY(AA1253)=31, AA1253&gt;=last_payment_date), "",
AND(MONTH(AA1253)=12, DAY(AA1253)&lt;&gt;31),  EOMONTH(AA1253,0),
AND(MONTH(AA1253)=12, DAY(AA1253)=31, $AH$14="Not end"),  EDATE(AA1252,1),
AND($AH$14="Not end"), EDATE(AA1253, 1),
AND($AH$14="End"), EOMONTH(AA1253, 1)
)</f>
        <v/>
      </c>
      <c r="AB1254" s="75" t="str" cm="1">
        <f t="array" aca="1" ref="AB1254" ca="1">_xlfn.IFS(AB1253="","",
AND(AB1253=last_rou_date), "",
AND($B$3="İllik"),DATE(YEAR(AB1253)+1,MONTH(AB1253),DAY(AB1253) ),
AND($B$3="Aylıq", $AH$14="Not end"), EDATE(AB1253,1),
AND($B$3="Aylıq", $AH$14="End"), EOMONTH(AB1253,1)
)</f>
        <v/>
      </c>
      <c r="AC1254" s="75" t="str" cm="1">
        <f t="array" aca="1" ref="AC1254" ca="1">_xlfn.IFS(
AND($AN$14="Not year_end", AC1253&gt;last_rou_date), "",
AND($AN$14="Year_end", AC1253&gt;=last_rou_date), "",
AND($AN$14="Year_end"), DATE(YEAR(AC1253+1), 12, 31),
AND($AN$14="Not year_end", MONTH(AC1253)=12, DAY(AC1253)=31), DATE(YEAR(AC1252)+1, MONTH(AC1252), DAY(AC1252)),
AND($AN$14="Not year_end", OR(MONTH(AC1253)&lt;&gt;12, DAY(AC1253)&lt;&gt;31) ), DATE(YEAR(AC1253), 12, 31)
)</f>
        <v/>
      </c>
      <c r="AD1254" s="75" t="str" cm="1">
        <f t="array" aca="1" ref="AD1254" ca="1">_xlfn.IFS(AD1253="", "",
AND(AD1253=last_rou_date, OR(MONTH(AD1253)&lt;&gt;12, DAY(AD1253)&lt;&gt;31) ), DATE(YEAR(AD1253), 12, 31),
AND(MONTH(AD1253)=12, DAY(AD1253)=31, AD1253&gt;=last_rou_date), "",
AND(MONTH(AD1253)=12, DAY(AD1253)&lt;&gt;31),  EOMONTH(AD1253,0),
AND(MONTH(AD1253)=12, DAY(AD1253)=31, $AH$14="Not end"),  EDATE(AD1252,1),
AND($AH$14="Not end"), EDATE(AD1253, 1),
AND($AH$14="End"), EOMONTH(AD1253, 1)
)</f>
        <v/>
      </c>
      <c r="AE1254" s="51" t="str" cm="1">
        <f t="array" ref="AE1254">_xlfn.IFS(W1254="", "",
AND(W1254&gt;0, W1254&lt;=$B$4, $C$2="İllik artım, faiz olaraq", $D$2&gt;0, $B$3="İllik"), $B$5*((1+$D$2)^(W1254-1)),
AND(W1254&gt;0, W1254&lt;=$B$4, $C$2="İllik artım, faiz olaraq", $D$2&gt;0, $B$3="Aylıq"), $B$5*((1+$D$2)^ROUNDDOWN((W1254-1)/12,0)),
AND(W1254=1, $C$2="Aşağıdakı kimi dəyişir", ), $B$5,
AND(W1254&gt;1, W1254&lt;=$B$4, $C$2="Aşağıdakı kimi dəyişir"), IFERROR(VLOOKUP(W1254, $C$4:$D$7, 2, FALSE), AE1253),
AND(W1254&gt;0, W1254&lt;=$B$4), $B$5,
TRUE,0 )</f>
        <v/>
      </c>
      <c r="AF1254" s="51" t="str">
        <f t="shared" ca="1" si="58"/>
        <v/>
      </c>
    </row>
    <row r="1255" spans="1:32" x14ac:dyDescent="0.4">
      <c r="A1255" s="13" t="str" cm="1">
        <f t="array" aca="1" ref="A1255" ca="1">_xlfn.IFS(
AND(SUMIFS(lease_table_interest_accruals, lease_table_dates, A1254)&gt;0, COUNTIFS($E$14:E1254, "Interest accrual", $A$14:A1254, A1254)=0),  A1254,
AND(SUMIFS(lease_table_payments, lease_table_dates, A1254)&gt;0, COUNTIFS($E$14:E1254, "Payment", $A$14:A1254, A1254)=0),  A1254,
AND(SUMIFS(rou_table_deprs, rou_table_dates, A1254)&gt;0, COUNTIFS($E$14:E1254, "Depreciation", $A$14:A1254, A1254)=0),  A1254,
TRUE,  IFERROR(INDEX(rou_table_dates,  MATCH(A1254, rou_table_dates)+1, ), "")
)</f>
        <v/>
      </c>
      <c r="B1255" s="1" t="str" cm="1">
        <f t="array" aca="1" ref="B1255" ca="1">_xlfn.IFS(
AND(E1255="Payment", A1255=$B$2), $AM$14,
E1255="Payment", $AM$15,
E1255="Interest accrual", $AM$18,
E1255="Depreciation", $AM$17,
TRUE, "")</f>
        <v/>
      </c>
      <c r="C1255" s="1" t="str" cm="1">
        <f t="array" aca="1" ref="C1255" ca="1">_xlfn.IFS(
E1255="Payment", $AM$19,
E1255="Interest accrual", $AM$15,
E1255="Depreciation", $AM$16,
TRUE, "")</f>
        <v/>
      </c>
      <c r="D1255" s="1" t="str" cm="1">
        <f t="array" aca="1" ref="D1255" ca="1">_xlfn.IFS(
E1255="Payment", _xlfn.XLOOKUP(A1255, lease_table_dates, lease_table_payments, 0, 0),
E1255="Interest accrual", _xlfn.XLOOKUP(A1255, lease_table_dates, lease_table_interest_accruals, 0, 0),
E1255="Depreciation", _xlfn.XLOOKUP(A1255, rou_table_dates, rou_table_deprs, 0, 0),
TRUE, ""
)</f>
        <v/>
      </c>
      <c r="E1255" s="7" t="str" cm="1">
        <f t="array" aca="1" ref="E1255" ca="1">_xlfn.IFS(
AND(SUMIFS(lease_table_interest_accruals, lease_table_dates, A1255)&gt;0, COUNTIFS($E$14:E1254, "Interest accrual", $A$14:A1254, A1255)=0), "Interest accrual",
AND(SUMIFS(lease_table_payments, lease_table_dates, A1255)&gt;0, COUNTIFS($E$14:E1254, "Payment", $A$14:A1254, A1255)=0), "Payment",
AND(SUMIFS(rou_table_deprs, rou_table_dates, A1255)&gt;0, COUNTIFS($E$14:E1254, "Depreciation", $A$14:A1254, A1255)=0), "Depreciation",
TRUE,  ""
)</f>
        <v/>
      </c>
      <c r="G1255" s="13" t="str" cm="1">
        <f t="array" aca="1" ref="G1255" ca="1">_xlfn.IFS(
AND($B$11="Hə", $B$3="İllik"), Z1255,
AND($B$11="Hə", $B$3="Aylıq"), AA1255,
$B$11="Yox", X1255)</f>
        <v/>
      </c>
      <c r="H1255" s="1" t="str" cm="1">
        <f t="array" aca="1" ref="H1255" ca="1">_xlfn.IFS( G1255="", "",
TRUE, ROUND( H1254+I1255-J1255, 2) )</f>
        <v/>
      </c>
      <c r="I1255" s="1" t="str" cm="1">
        <f t="array" aca="1" ref="I1255" ca="1">_xlfn.IFS(G1255="", "",
G1255=last_payment_date, (J1255-H1254),
 TRUE,  -  (H1254- H1254* (1+$B$6)^ (_xlfn.DAYS(G1255,G1254)/365) )
)</f>
        <v/>
      </c>
      <c r="J1255" s="1" t="str" cm="1">
        <f t="array" aca="1" ref="J1255" ca="1">_xlfn.IFS(G1255="", "",
TRUE, _xlfn.XLOOKUP(G1255,  payment_dates, payments,0,0)
)</f>
        <v/>
      </c>
      <c r="L1255" s="8" t="str" cm="1">
        <f t="array" aca="1" ref="L1255" ca="1">_xlfn.IFS(
AND($B$11="Hə", $B$3="İllik"), AC1255,
AND($B$11="Hə", $B$3="Aylıq"), AD1255,
$B$11="Yox", AB1255)</f>
        <v/>
      </c>
      <c r="M1255" s="1" t="str" cm="1">
        <f t="array" aca="1" ref="M1255" ca="1">_xlfn.IFS( L1255="", "",
(M1254-N1255)&lt;=0.5, 0,
TRUE,  M1254-N1255)</f>
        <v/>
      </c>
      <c r="N1255" s="7" t="str" cm="1">
        <f t="array" aca="1" ref="N1255" ca="1">_xlfn.IFS(
L1255="", "",
TRUE, MIN(M1254, ROUND($M$14/ (last_rou_date - $B$2) * (L1255-L1254), 2) )
)</f>
        <v/>
      </c>
      <c r="P1255" s="59" t="str">
        <f t="shared" ca="1" si="57"/>
        <v/>
      </c>
      <c r="Q1255" s="1" t="str" cm="1">
        <f t="array" aca="1" ref="Q1255" ca="1">_xlfn.IFS(P1255="","",
$B$11="Hə", _xlfn.XLOOKUP(DATE(P1255, 12, 31), rou_table_dates, rou_table_nbvs,0, 0),
TRUE,  MAX(0, ROUND($M$14 - $M$14/ (last_rou_date - $B$2) * (DATE(P1255,12,31) - $B$2), 2) )
)</f>
        <v/>
      </c>
      <c r="R1255" s="1" t="str" cm="1">
        <f t="array" aca="1" ref="R1255" ca="1">_xlfn.IFS(P1255="","",
$B$11="Hə", _xlfn.XLOOKUP(DATE(P1255, 12, 31), lease_table_dates, lease_table_balances,0, 0),
TRUE, IFERROR( XNPV($B$6, IF(payment_dates &gt;DATE(P1255, 12, 31), payments,  0),  IF(payment_dates &gt;DATE(P1255, 12, 31), payment_dates,  DATE(P1255, 12, 31))    ),0)
)</f>
        <v/>
      </c>
      <c r="S1255" s="1" t="str" cm="1">
        <f t="array" aca="1" ref="S1255" ca="1">_xlfn.IFS(P1255="","",
TRUE,  MIN( MIN(Q1254, $M$14), ROUND($M$14/ (last_rou_date - $B$2) * (DATE(P1255,12,31) - MAX($B$2, DATE(P1255-1, 12, 31))), 2) )
)</f>
        <v/>
      </c>
      <c r="T1255" s="7" t="str" cm="1">
        <f t="array" aca="1" ref="T1255" ca="1">_xlfn.IFS(P1255="", "",
ISTEXT(R1254), R1255- (H1255 - SUMIFS( lease_table_payments, lease_table_years, P1255) -$AG$14 ),
AND(ISNUMBER(R1254), R1255&lt;&gt;""),   R1255- (R1254 - SUMIFS( lease_table_payments, lease_table_years, P1255) )
)</f>
        <v/>
      </c>
      <c r="V1255" s="64">
        <f t="shared" si="59"/>
        <v>1242</v>
      </c>
      <c r="W1255" s="51" t="str" cm="1">
        <f t="array" ref="W1255">_xlfn.IFS(
OR(W1254=$B$4, W1254=""),"",
TRUE,W1254+1
)</f>
        <v/>
      </c>
      <c r="X1255" s="51" t="str" cm="1">
        <f t="array" ref="X1255">_xlfn.IFS(X1254="","",
W1255="", "",
AND($B$3="İllik"),DATE(YEAR(X1254)+1,MONTH(X1254),DAY(X1254) ),
AND($B$3="Aylıq", $AH$14="Not end"), EDATE(X1254,1),
AND($B$3="Aylıq", $AH$14="End"), EOMONTH(X1254,1)
)</f>
        <v/>
      </c>
      <c r="Y1255" s="51" t="str" cm="1">
        <f t="array" aca="1" ref="Y1255" ca="1">_xlfn.IFS(
AND($B$7="Dövrün əvvəlində", Y1254&lt;=last_rou_date), DATE(YEAR(Y1254)+1, 12, 31),
AND($B$7="Dövrün sonunda", Y1254&lt;=last_payment_date), DATE(YEAR(Y1254)+1, 12, 31),
TRUE, ""
)</f>
        <v/>
      </c>
      <c r="Z1255" s="75" t="str" cm="1">
        <f t="array" aca="1" ref="Z1255" ca="1">_xlfn.IFS(
AND($AN$14="Not year_end", Z1254&gt;last_payment_date), "",
AND($AN$14="Year_end", Z1254&gt;=last_payment_date), "",
AND($AN$14="Year_end"), DATE(YEAR(Z1254+1), 12, 31),
AND($AN$14="Not year_end", MONTH(Z1254)=12, DAY(Z1254)=31), DATE(YEAR(Z1253)+1, MONTH(Z1253), DAY(Z1253)),
AND($AN$14="Not year_end", OR(MONTH(Z1254)&lt;&gt;12, DAY(Z1254)&lt;&gt;31) ), DATE(YEAR(Z1254), 12, 31)
)</f>
        <v/>
      </c>
      <c r="AA1255" s="75" t="str" cm="1">
        <f t="array" aca="1" ref="AA1255" ca="1">_xlfn.IFS(AA1254="", "",
AND(AA1254=last_payment_date, OR(MONTH(AA1254)&lt;&gt;12, DAY(AA1254)&lt;&gt;31) ), DATE(YEAR(AA1254), 12, 31),
AND(MONTH(AA1254)=12, DAY(AA1254)=31, AA1254&gt;=last_payment_date), "",
AND(MONTH(AA1254)=12, DAY(AA1254)&lt;&gt;31),  EOMONTH(AA1254,0),
AND(MONTH(AA1254)=12, DAY(AA1254)=31, $AH$14="Not end"),  EDATE(AA1253,1),
AND($AH$14="Not end"), EDATE(AA1254, 1),
AND($AH$14="End"), EOMONTH(AA1254, 1)
)</f>
        <v/>
      </c>
      <c r="AB1255" s="75" t="str" cm="1">
        <f t="array" aca="1" ref="AB1255" ca="1">_xlfn.IFS(AB1254="","",
AND(AB1254=last_rou_date), "",
AND($B$3="İllik"),DATE(YEAR(AB1254)+1,MONTH(AB1254),DAY(AB1254) ),
AND($B$3="Aylıq", $AH$14="Not end"), EDATE(AB1254,1),
AND($B$3="Aylıq", $AH$14="End"), EOMONTH(AB1254,1)
)</f>
        <v/>
      </c>
      <c r="AC1255" s="75" t="str" cm="1">
        <f t="array" aca="1" ref="AC1255" ca="1">_xlfn.IFS(
AND($AN$14="Not year_end", AC1254&gt;last_rou_date), "",
AND($AN$14="Year_end", AC1254&gt;=last_rou_date), "",
AND($AN$14="Year_end"), DATE(YEAR(AC1254+1), 12, 31),
AND($AN$14="Not year_end", MONTH(AC1254)=12, DAY(AC1254)=31), DATE(YEAR(AC1253)+1, MONTH(AC1253), DAY(AC1253)),
AND($AN$14="Not year_end", OR(MONTH(AC1254)&lt;&gt;12, DAY(AC1254)&lt;&gt;31) ), DATE(YEAR(AC1254), 12, 31)
)</f>
        <v/>
      </c>
      <c r="AD1255" s="75" t="str" cm="1">
        <f t="array" aca="1" ref="AD1255" ca="1">_xlfn.IFS(AD1254="", "",
AND(AD1254=last_rou_date, OR(MONTH(AD1254)&lt;&gt;12, DAY(AD1254)&lt;&gt;31) ), DATE(YEAR(AD1254), 12, 31),
AND(MONTH(AD1254)=12, DAY(AD1254)=31, AD1254&gt;=last_rou_date), "",
AND(MONTH(AD1254)=12, DAY(AD1254)&lt;&gt;31),  EOMONTH(AD1254,0),
AND(MONTH(AD1254)=12, DAY(AD1254)=31, $AH$14="Not end"),  EDATE(AD1253,1),
AND($AH$14="Not end"), EDATE(AD1254, 1),
AND($AH$14="End"), EOMONTH(AD1254, 1)
)</f>
        <v/>
      </c>
      <c r="AE1255" s="51" t="str" cm="1">
        <f t="array" ref="AE1255">_xlfn.IFS(W1255="", "",
AND(W1255&gt;0, W1255&lt;=$B$4, $C$2="İllik artım, faiz olaraq", $D$2&gt;0, $B$3="İllik"), $B$5*((1+$D$2)^(W1255-1)),
AND(W1255&gt;0, W1255&lt;=$B$4, $C$2="İllik artım, faiz olaraq", $D$2&gt;0, $B$3="Aylıq"), $B$5*((1+$D$2)^ROUNDDOWN((W1255-1)/12,0)),
AND(W1255=1, $C$2="Aşağıdakı kimi dəyişir", ), $B$5,
AND(W1255&gt;1, W1255&lt;=$B$4, $C$2="Aşağıdakı kimi dəyişir"), IFERROR(VLOOKUP(W1255, $C$4:$D$7, 2, FALSE), AE1254),
AND(W1255&gt;0, W1255&lt;=$B$4), $B$5,
TRUE,0 )</f>
        <v/>
      </c>
      <c r="AF1255" s="51" t="str">
        <f t="shared" ca="1" si="58"/>
        <v/>
      </c>
    </row>
    <row r="1256" spans="1:32" x14ac:dyDescent="0.4">
      <c r="A1256" s="13" t="str" cm="1">
        <f t="array" aca="1" ref="A1256" ca="1">_xlfn.IFS(
AND(SUMIFS(lease_table_interest_accruals, lease_table_dates, A1255)&gt;0, COUNTIFS($E$14:E1255, "Interest accrual", $A$14:A1255, A1255)=0),  A1255,
AND(SUMIFS(lease_table_payments, lease_table_dates, A1255)&gt;0, COUNTIFS($E$14:E1255, "Payment", $A$14:A1255, A1255)=0),  A1255,
AND(SUMIFS(rou_table_deprs, rou_table_dates, A1255)&gt;0, COUNTIFS($E$14:E1255, "Depreciation", $A$14:A1255, A1255)=0),  A1255,
TRUE,  IFERROR(INDEX(rou_table_dates,  MATCH(A1255, rou_table_dates)+1, ), "")
)</f>
        <v/>
      </c>
      <c r="B1256" s="1" t="str" cm="1">
        <f t="array" aca="1" ref="B1256" ca="1">_xlfn.IFS(
AND(E1256="Payment", A1256=$B$2), $AM$14,
E1256="Payment", $AM$15,
E1256="Interest accrual", $AM$18,
E1256="Depreciation", $AM$17,
TRUE, "")</f>
        <v/>
      </c>
      <c r="C1256" s="1" t="str" cm="1">
        <f t="array" aca="1" ref="C1256" ca="1">_xlfn.IFS(
E1256="Payment", $AM$19,
E1256="Interest accrual", $AM$15,
E1256="Depreciation", $AM$16,
TRUE, "")</f>
        <v/>
      </c>
      <c r="D1256" s="1" t="str" cm="1">
        <f t="array" aca="1" ref="D1256" ca="1">_xlfn.IFS(
E1256="Payment", _xlfn.XLOOKUP(A1256, lease_table_dates, lease_table_payments, 0, 0),
E1256="Interest accrual", _xlfn.XLOOKUP(A1256, lease_table_dates, lease_table_interest_accruals, 0, 0),
E1256="Depreciation", _xlfn.XLOOKUP(A1256, rou_table_dates, rou_table_deprs, 0, 0),
TRUE, ""
)</f>
        <v/>
      </c>
      <c r="E1256" s="7" t="str" cm="1">
        <f t="array" aca="1" ref="E1256" ca="1">_xlfn.IFS(
AND(SUMIFS(lease_table_interest_accruals, lease_table_dates, A1256)&gt;0, COUNTIFS($E$14:E1255, "Interest accrual", $A$14:A1255, A1256)=0), "Interest accrual",
AND(SUMIFS(lease_table_payments, lease_table_dates, A1256)&gt;0, COUNTIFS($E$14:E1255, "Payment", $A$14:A1255, A1256)=0), "Payment",
AND(SUMIFS(rou_table_deprs, rou_table_dates, A1256)&gt;0, COUNTIFS($E$14:E1255, "Depreciation", $A$14:A1255, A1256)=0), "Depreciation",
TRUE,  ""
)</f>
        <v/>
      </c>
      <c r="G1256" s="13" t="str" cm="1">
        <f t="array" aca="1" ref="G1256" ca="1">_xlfn.IFS(
AND($B$11="Hə", $B$3="İllik"), Z1256,
AND($B$11="Hə", $B$3="Aylıq"), AA1256,
$B$11="Yox", X1256)</f>
        <v/>
      </c>
      <c r="H1256" s="1" t="str" cm="1">
        <f t="array" aca="1" ref="H1256" ca="1">_xlfn.IFS( G1256="", "",
TRUE, ROUND( H1255+I1256-J1256, 2) )</f>
        <v/>
      </c>
      <c r="I1256" s="1" t="str" cm="1">
        <f t="array" aca="1" ref="I1256" ca="1">_xlfn.IFS(G1256="", "",
G1256=last_payment_date, (J1256-H1255),
 TRUE,  -  (H1255- H1255* (1+$B$6)^ (_xlfn.DAYS(G1256,G1255)/365) )
)</f>
        <v/>
      </c>
      <c r="J1256" s="1" t="str" cm="1">
        <f t="array" aca="1" ref="J1256" ca="1">_xlfn.IFS(G1256="", "",
TRUE, _xlfn.XLOOKUP(G1256,  payment_dates, payments,0,0)
)</f>
        <v/>
      </c>
      <c r="L1256" s="8" t="str" cm="1">
        <f t="array" aca="1" ref="L1256" ca="1">_xlfn.IFS(
AND($B$11="Hə", $B$3="İllik"), AC1256,
AND($B$11="Hə", $B$3="Aylıq"), AD1256,
$B$11="Yox", AB1256)</f>
        <v/>
      </c>
      <c r="M1256" s="1" t="str" cm="1">
        <f t="array" aca="1" ref="M1256" ca="1">_xlfn.IFS( L1256="", "",
(M1255-N1256)&lt;=0.5, 0,
TRUE,  M1255-N1256)</f>
        <v/>
      </c>
      <c r="N1256" s="7" t="str" cm="1">
        <f t="array" aca="1" ref="N1256" ca="1">_xlfn.IFS(
L1256="", "",
TRUE, MIN(M1255, ROUND($M$14/ (last_rou_date - $B$2) * (L1256-L1255), 2) )
)</f>
        <v/>
      </c>
      <c r="P1256" s="59" t="str">
        <f t="shared" ca="1" si="57"/>
        <v/>
      </c>
      <c r="Q1256" s="1" t="str" cm="1">
        <f t="array" aca="1" ref="Q1256" ca="1">_xlfn.IFS(P1256="","",
$B$11="Hə", _xlfn.XLOOKUP(DATE(P1256, 12, 31), rou_table_dates, rou_table_nbvs,0, 0),
TRUE,  MAX(0, ROUND($M$14 - $M$14/ (last_rou_date - $B$2) * (DATE(P1256,12,31) - $B$2), 2) )
)</f>
        <v/>
      </c>
      <c r="R1256" s="1" t="str" cm="1">
        <f t="array" aca="1" ref="R1256" ca="1">_xlfn.IFS(P1256="","",
$B$11="Hə", _xlfn.XLOOKUP(DATE(P1256, 12, 31), lease_table_dates, lease_table_balances,0, 0),
TRUE, IFERROR( XNPV($B$6, IF(payment_dates &gt;DATE(P1256, 12, 31), payments,  0),  IF(payment_dates &gt;DATE(P1256, 12, 31), payment_dates,  DATE(P1256, 12, 31))    ),0)
)</f>
        <v/>
      </c>
      <c r="S1256" s="1" t="str" cm="1">
        <f t="array" aca="1" ref="S1256" ca="1">_xlfn.IFS(P1256="","",
TRUE,  MIN( MIN(Q1255, $M$14), ROUND($M$14/ (last_rou_date - $B$2) * (DATE(P1256,12,31) - MAX($B$2, DATE(P1256-1, 12, 31))), 2) )
)</f>
        <v/>
      </c>
      <c r="T1256" s="7" t="str" cm="1">
        <f t="array" aca="1" ref="T1256" ca="1">_xlfn.IFS(P1256="", "",
ISTEXT(R1255), R1256- (H1256 - SUMIFS( lease_table_payments, lease_table_years, P1256) -$AG$14 ),
AND(ISNUMBER(R1255), R1256&lt;&gt;""),   R1256- (R1255 - SUMIFS( lease_table_payments, lease_table_years, P1256) )
)</f>
        <v/>
      </c>
      <c r="V1256" s="64">
        <f t="shared" si="59"/>
        <v>1243</v>
      </c>
      <c r="W1256" s="51" t="str" cm="1">
        <f t="array" ref="W1256">_xlfn.IFS(
OR(W1255=$B$4, W1255=""),"",
TRUE,W1255+1
)</f>
        <v/>
      </c>
      <c r="X1256" s="51" t="str" cm="1">
        <f t="array" ref="X1256">_xlfn.IFS(X1255="","",
W1256="", "",
AND($B$3="İllik"),DATE(YEAR(X1255)+1,MONTH(X1255),DAY(X1255) ),
AND($B$3="Aylıq", $AH$14="Not end"), EDATE(X1255,1),
AND($B$3="Aylıq", $AH$14="End"), EOMONTH(X1255,1)
)</f>
        <v/>
      </c>
      <c r="Y1256" s="51" t="str" cm="1">
        <f t="array" aca="1" ref="Y1256" ca="1">_xlfn.IFS(
AND($B$7="Dövrün əvvəlində", Y1255&lt;=last_rou_date), DATE(YEAR(Y1255)+1, 12, 31),
AND($B$7="Dövrün sonunda", Y1255&lt;=last_payment_date), DATE(YEAR(Y1255)+1, 12, 31),
TRUE, ""
)</f>
        <v/>
      </c>
      <c r="Z1256" s="75" t="str" cm="1">
        <f t="array" aca="1" ref="Z1256" ca="1">_xlfn.IFS(
AND($AN$14="Not year_end", Z1255&gt;last_payment_date), "",
AND($AN$14="Year_end", Z1255&gt;=last_payment_date), "",
AND($AN$14="Year_end"), DATE(YEAR(Z1255+1), 12, 31),
AND($AN$14="Not year_end", MONTH(Z1255)=12, DAY(Z1255)=31), DATE(YEAR(Z1254)+1, MONTH(Z1254), DAY(Z1254)),
AND($AN$14="Not year_end", OR(MONTH(Z1255)&lt;&gt;12, DAY(Z1255)&lt;&gt;31) ), DATE(YEAR(Z1255), 12, 31)
)</f>
        <v/>
      </c>
      <c r="AA1256" s="75" t="str" cm="1">
        <f t="array" aca="1" ref="AA1256" ca="1">_xlfn.IFS(AA1255="", "",
AND(AA1255=last_payment_date, OR(MONTH(AA1255)&lt;&gt;12, DAY(AA1255)&lt;&gt;31) ), DATE(YEAR(AA1255), 12, 31),
AND(MONTH(AA1255)=12, DAY(AA1255)=31, AA1255&gt;=last_payment_date), "",
AND(MONTH(AA1255)=12, DAY(AA1255)&lt;&gt;31),  EOMONTH(AA1255,0),
AND(MONTH(AA1255)=12, DAY(AA1255)=31, $AH$14="Not end"),  EDATE(AA1254,1),
AND($AH$14="Not end"), EDATE(AA1255, 1),
AND($AH$14="End"), EOMONTH(AA1255, 1)
)</f>
        <v/>
      </c>
      <c r="AB1256" s="75" t="str" cm="1">
        <f t="array" aca="1" ref="AB1256" ca="1">_xlfn.IFS(AB1255="","",
AND(AB1255=last_rou_date), "",
AND($B$3="İllik"),DATE(YEAR(AB1255)+1,MONTH(AB1255),DAY(AB1255) ),
AND($B$3="Aylıq", $AH$14="Not end"), EDATE(AB1255,1),
AND($B$3="Aylıq", $AH$14="End"), EOMONTH(AB1255,1)
)</f>
        <v/>
      </c>
      <c r="AC1256" s="75" t="str" cm="1">
        <f t="array" aca="1" ref="AC1256" ca="1">_xlfn.IFS(
AND($AN$14="Not year_end", AC1255&gt;last_rou_date), "",
AND($AN$14="Year_end", AC1255&gt;=last_rou_date), "",
AND($AN$14="Year_end"), DATE(YEAR(AC1255+1), 12, 31),
AND($AN$14="Not year_end", MONTH(AC1255)=12, DAY(AC1255)=31), DATE(YEAR(AC1254)+1, MONTH(AC1254), DAY(AC1254)),
AND($AN$14="Not year_end", OR(MONTH(AC1255)&lt;&gt;12, DAY(AC1255)&lt;&gt;31) ), DATE(YEAR(AC1255), 12, 31)
)</f>
        <v/>
      </c>
      <c r="AD1256" s="75" t="str" cm="1">
        <f t="array" aca="1" ref="AD1256" ca="1">_xlfn.IFS(AD1255="", "",
AND(AD1255=last_rou_date, OR(MONTH(AD1255)&lt;&gt;12, DAY(AD1255)&lt;&gt;31) ), DATE(YEAR(AD1255), 12, 31),
AND(MONTH(AD1255)=12, DAY(AD1255)=31, AD1255&gt;=last_rou_date), "",
AND(MONTH(AD1255)=12, DAY(AD1255)&lt;&gt;31),  EOMONTH(AD1255,0),
AND(MONTH(AD1255)=12, DAY(AD1255)=31, $AH$14="Not end"),  EDATE(AD1254,1),
AND($AH$14="Not end"), EDATE(AD1255, 1),
AND($AH$14="End"), EOMONTH(AD1255, 1)
)</f>
        <v/>
      </c>
      <c r="AE1256" s="51" t="str" cm="1">
        <f t="array" ref="AE1256">_xlfn.IFS(W1256="", "",
AND(W1256&gt;0, W1256&lt;=$B$4, $C$2="İllik artım, faiz olaraq", $D$2&gt;0, $B$3="İllik"), $B$5*((1+$D$2)^(W1256-1)),
AND(W1256&gt;0, W1256&lt;=$B$4, $C$2="İllik artım, faiz olaraq", $D$2&gt;0, $B$3="Aylıq"), $B$5*((1+$D$2)^ROUNDDOWN((W1256-1)/12,0)),
AND(W1256=1, $C$2="Aşağıdakı kimi dəyişir", ), $B$5,
AND(W1256&gt;1, W1256&lt;=$B$4, $C$2="Aşağıdakı kimi dəyişir"), IFERROR(VLOOKUP(W1256, $C$4:$D$7, 2, FALSE), AE1255),
AND(W1256&gt;0, W1256&lt;=$B$4), $B$5,
TRUE,0 )</f>
        <v/>
      </c>
      <c r="AF1256" s="51" t="str">
        <f t="shared" ca="1" si="58"/>
        <v/>
      </c>
    </row>
    <row r="1257" spans="1:32" x14ac:dyDescent="0.4">
      <c r="A1257" s="13" t="str" cm="1">
        <f t="array" aca="1" ref="A1257" ca="1">_xlfn.IFS(
AND(SUMIFS(lease_table_interest_accruals, lease_table_dates, A1256)&gt;0, COUNTIFS($E$14:E1256, "Interest accrual", $A$14:A1256, A1256)=0),  A1256,
AND(SUMIFS(lease_table_payments, lease_table_dates, A1256)&gt;0, COUNTIFS($E$14:E1256, "Payment", $A$14:A1256, A1256)=0),  A1256,
AND(SUMIFS(rou_table_deprs, rou_table_dates, A1256)&gt;0, COUNTIFS($E$14:E1256, "Depreciation", $A$14:A1256, A1256)=0),  A1256,
TRUE,  IFERROR(INDEX(rou_table_dates,  MATCH(A1256, rou_table_dates)+1, ), "")
)</f>
        <v/>
      </c>
      <c r="B1257" s="1" t="str" cm="1">
        <f t="array" aca="1" ref="B1257" ca="1">_xlfn.IFS(
AND(E1257="Payment", A1257=$B$2), $AM$14,
E1257="Payment", $AM$15,
E1257="Interest accrual", $AM$18,
E1257="Depreciation", $AM$17,
TRUE, "")</f>
        <v/>
      </c>
      <c r="C1257" s="1" t="str" cm="1">
        <f t="array" aca="1" ref="C1257" ca="1">_xlfn.IFS(
E1257="Payment", $AM$19,
E1257="Interest accrual", $AM$15,
E1257="Depreciation", $AM$16,
TRUE, "")</f>
        <v/>
      </c>
      <c r="D1257" s="1" t="str" cm="1">
        <f t="array" aca="1" ref="D1257" ca="1">_xlfn.IFS(
E1257="Payment", _xlfn.XLOOKUP(A1257, lease_table_dates, lease_table_payments, 0, 0),
E1257="Interest accrual", _xlfn.XLOOKUP(A1257, lease_table_dates, lease_table_interest_accruals, 0, 0),
E1257="Depreciation", _xlfn.XLOOKUP(A1257, rou_table_dates, rou_table_deprs, 0, 0),
TRUE, ""
)</f>
        <v/>
      </c>
      <c r="E1257" s="7" t="str" cm="1">
        <f t="array" aca="1" ref="E1257" ca="1">_xlfn.IFS(
AND(SUMIFS(lease_table_interest_accruals, lease_table_dates, A1257)&gt;0, COUNTIFS($E$14:E1256, "Interest accrual", $A$14:A1256, A1257)=0), "Interest accrual",
AND(SUMIFS(lease_table_payments, lease_table_dates, A1257)&gt;0, COUNTIFS($E$14:E1256, "Payment", $A$14:A1256, A1257)=0), "Payment",
AND(SUMIFS(rou_table_deprs, rou_table_dates, A1257)&gt;0, COUNTIFS($E$14:E1256, "Depreciation", $A$14:A1256, A1257)=0), "Depreciation",
TRUE,  ""
)</f>
        <v/>
      </c>
      <c r="G1257" s="13" t="str" cm="1">
        <f t="array" aca="1" ref="G1257" ca="1">_xlfn.IFS(
AND($B$11="Hə", $B$3="İllik"), Z1257,
AND($B$11="Hə", $B$3="Aylıq"), AA1257,
$B$11="Yox", X1257)</f>
        <v/>
      </c>
      <c r="H1257" s="1" t="str" cm="1">
        <f t="array" aca="1" ref="H1257" ca="1">_xlfn.IFS( G1257="", "",
TRUE, ROUND( H1256+I1257-J1257, 2) )</f>
        <v/>
      </c>
      <c r="I1257" s="1" t="str" cm="1">
        <f t="array" aca="1" ref="I1257" ca="1">_xlfn.IFS(G1257="", "",
G1257=last_payment_date, (J1257-H1256),
 TRUE,  -  (H1256- H1256* (1+$B$6)^ (_xlfn.DAYS(G1257,G1256)/365) )
)</f>
        <v/>
      </c>
      <c r="J1257" s="1" t="str" cm="1">
        <f t="array" aca="1" ref="J1257" ca="1">_xlfn.IFS(G1257="", "",
TRUE, _xlfn.XLOOKUP(G1257,  payment_dates, payments,0,0)
)</f>
        <v/>
      </c>
      <c r="L1257" s="8" t="str" cm="1">
        <f t="array" aca="1" ref="L1257" ca="1">_xlfn.IFS(
AND($B$11="Hə", $B$3="İllik"), AC1257,
AND($B$11="Hə", $B$3="Aylıq"), AD1257,
$B$11="Yox", AB1257)</f>
        <v/>
      </c>
      <c r="M1257" s="1" t="str" cm="1">
        <f t="array" aca="1" ref="M1257" ca="1">_xlfn.IFS( L1257="", "",
(M1256-N1257)&lt;=0.5, 0,
TRUE,  M1256-N1257)</f>
        <v/>
      </c>
      <c r="N1257" s="7" t="str" cm="1">
        <f t="array" aca="1" ref="N1257" ca="1">_xlfn.IFS(
L1257="", "",
TRUE, MIN(M1256, ROUND($M$14/ (last_rou_date - $B$2) * (L1257-L1256), 2) )
)</f>
        <v/>
      </c>
      <c r="P1257" s="59" t="str">
        <f t="shared" ca="1" si="57"/>
        <v/>
      </c>
      <c r="Q1257" s="1" t="str" cm="1">
        <f t="array" aca="1" ref="Q1257" ca="1">_xlfn.IFS(P1257="","",
$B$11="Hə", _xlfn.XLOOKUP(DATE(P1257, 12, 31), rou_table_dates, rou_table_nbvs,0, 0),
TRUE,  MAX(0, ROUND($M$14 - $M$14/ (last_rou_date - $B$2) * (DATE(P1257,12,31) - $B$2), 2) )
)</f>
        <v/>
      </c>
      <c r="R1257" s="1" t="str" cm="1">
        <f t="array" aca="1" ref="R1257" ca="1">_xlfn.IFS(P1257="","",
$B$11="Hə", _xlfn.XLOOKUP(DATE(P1257, 12, 31), lease_table_dates, lease_table_balances,0, 0),
TRUE, IFERROR( XNPV($B$6, IF(payment_dates &gt;DATE(P1257, 12, 31), payments,  0),  IF(payment_dates &gt;DATE(P1257, 12, 31), payment_dates,  DATE(P1257, 12, 31))    ),0)
)</f>
        <v/>
      </c>
      <c r="S1257" s="1" t="str" cm="1">
        <f t="array" aca="1" ref="S1257" ca="1">_xlfn.IFS(P1257="","",
TRUE,  MIN( MIN(Q1256, $M$14), ROUND($M$14/ (last_rou_date - $B$2) * (DATE(P1257,12,31) - MAX($B$2, DATE(P1257-1, 12, 31))), 2) )
)</f>
        <v/>
      </c>
      <c r="T1257" s="7" t="str" cm="1">
        <f t="array" aca="1" ref="T1257" ca="1">_xlfn.IFS(P1257="", "",
ISTEXT(R1256), R1257- (H1257 - SUMIFS( lease_table_payments, lease_table_years, P1257) -$AG$14 ),
AND(ISNUMBER(R1256), R1257&lt;&gt;""),   R1257- (R1256 - SUMIFS( lease_table_payments, lease_table_years, P1257) )
)</f>
        <v/>
      </c>
      <c r="V1257" s="64">
        <f t="shared" si="59"/>
        <v>1244</v>
      </c>
      <c r="W1257" s="51" t="str" cm="1">
        <f t="array" ref="W1257">_xlfn.IFS(
OR(W1256=$B$4, W1256=""),"",
TRUE,W1256+1
)</f>
        <v/>
      </c>
      <c r="X1257" s="51" t="str" cm="1">
        <f t="array" ref="X1257">_xlfn.IFS(X1256="","",
W1257="", "",
AND($B$3="İllik"),DATE(YEAR(X1256)+1,MONTH(X1256),DAY(X1256) ),
AND($B$3="Aylıq", $AH$14="Not end"), EDATE(X1256,1),
AND($B$3="Aylıq", $AH$14="End"), EOMONTH(X1256,1)
)</f>
        <v/>
      </c>
      <c r="Y1257" s="51" t="str" cm="1">
        <f t="array" aca="1" ref="Y1257" ca="1">_xlfn.IFS(
AND($B$7="Dövrün əvvəlində", Y1256&lt;=last_rou_date), DATE(YEAR(Y1256)+1, 12, 31),
AND($B$7="Dövrün sonunda", Y1256&lt;=last_payment_date), DATE(YEAR(Y1256)+1, 12, 31),
TRUE, ""
)</f>
        <v/>
      </c>
      <c r="Z1257" s="75" t="str" cm="1">
        <f t="array" aca="1" ref="Z1257" ca="1">_xlfn.IFS(
AND($AN$14="Not year_end", Z1256&gt;last_payment_date), "",
AND($AN$14="Year_end", Z1256&gt;=last_payment_date), "",
AND($AN$14="Year_end"), DATE(YEAR(Z1256+1), 12, 31),
AND($AN$14="Not year_end", MONTH(Z1256)=12, DAY(Z1256)=31), DATE(YEAR(Z1255)+1, MONTH(Z1255), DAY(Z1255)),
AND($AN$14="Not year_end", OR(MONTH(Z1256)&lt;&gt;12, DAY(Z1256)&lt;&gt;31) ), DATE(YEAR(Z1256), 12, 31)
)</f>
        <v/>
      </c>
      <c r="AA1257" s="75" t="str" cm="1">
        <f t="array" aca="1" ref="AA1257" ca="1">_xlfn.IFS(AA1256="", "",
AND(AA1256=last_payment_date, OR(MONTH(AA1256)&lt;&gt;12, DAY(AA1256)&lt;&gt;31) ), DATE(YEAR(AA1256), 12, 31),
AND(MONTH(AA1256)=12, DAY(AA1256)=31, AA1256&gt;=last_payment_date), "",
AND(MONTH(AA1256)=12, DAY(AA1256)&lt;&gt;31),  EOMONTH(AA1256,0),
AND(MONTH(AA1256)=12, DAY(AA1256)=31, $AH$14="Not end"),  EDATE(AA1255,1),
AND($AH$14="Not end"), EDATE(AA1256, 1),
AND($AH$14="End"), EOMONTH(AA1256, 1)
)</f>
        <v/>
      </c>
      <c r="AB1257" s="75" t="str" cm="1">
        <f t="array" aca="1" ref="AB1257" ca="1">_xlfn.IFS(AB1256="","",
AND(AB1256=last_rou_date), "",
AND($B$3="İllik"),DATE(YEAR(AB1256)+1,MONTH(AB1256),DAY(AB1256) ),
AND($B$3="Aylıq", $AH$14="Not end"), EDATE(AB1256,1),
AND($B$3="Aylıq", $AH$14="End"), EOMONTH(AB1256,1)
)</f>
        <v/>
      </c>
      <c r="AC1257" s="75" t="str" cm="1">
        <f t="array" aca="1" ref="AC1257" ca="1">_xlfn.IFS(
AND($AN$14="Not year_end", AC1256&gt;last_rou_date), "",
AND($AN$14="Year_end", AC1256&gt;=last_rou_date), "",
AND($AN$14="Year_end"), DATE(YEAR(AC1256+1), 12, 31),
AND($AN$14="Not year_end", MONTH(AC1256)=12, DAY(AC1256)=31), DATE(YEAR(AC1255)+1, MONTH(AC1255), DAY(AC1255)),
AND($AN$14="Not year_end", OR(MONTH(AC1256)&lt;&gt;12, DAY(AC1256)&lt;&gt;31) ), DATE(YEAR(AC1256), 12, 31)
)</f>
        <v/>
      </c>
      <c r="AD1257" s="75" t="str" cm="1">
        <f t="array" aca="1" ref="AD1257" ca="1">_xlfn.IFS(AD1256="", "",
AND(AD1256=last_rou_date, OR(MONTH(AD1256)&lt;&gt;12, DAY(AD1256)&lt;&gt;31) ), DATE(YEAR(AD1256), 12, 31),
AND(MONTH(AD1256)=12, DAY(AD1256)=31, AD1256&gt;=last_rou_date), "",
AND(MONTH(AD1256)=12, DAY(AD1256)&lt;&gt;31),  EOMONTH(AD1256,0),
AND(MONTH(AD1256)=12, DAY(AD1256)=31, $AH$14="Not end"),  EDATE(AD1255,1),
AND($AH$14="Not end"), EDATE(AD1256, 1),
AND($AH$14="End"), EOMONTH(AD1256, 1)
)</f>
        <v/>
      </c>
      <c r="AE1257" s="51" t="str" cm="1">
        <f t="array" ref="AE1257">_xlfn.IFS(W1257="", "",
AND(W1257&gt;0, W1257&lt;=$B$4, $C$2="İllik artım, faiz olaraq", $D$2&gt;0, $B$3="İllik"), $B$5*((1+$D$2)^(W1257-1)),
AND(W1257&gt;0, W1257&lt;=$B$4, $C$2="İllik artım, faiz olaraq", $D$2&gt;0, $B$3="Aylıq"), $B$5*((1+$D$2)^ROUNDDOWN((W1257-1)/12,0)),
AND(W1257=1, $C$2="Aşağıdakı kimi dəyişir", ), $B$5,
AND(W1257&gt;1, W1257&lt;=$B$4, $C$2="Aşağıdakı kimi dəyişir"), IFERROR(VLOOKUP(W1257, $C$4:$D$7, 2, FALSE), AE1256),
AND(W1257&gt;0, W1257&lt;=$B$4), $B$5,
TRUE,0 )</f>
        <v/>
      </c>
      <c r="AF1257" s="51" t="str">
        <f t="shared" ca="1" si="58"/>
        <v/>
      </c>
    </row>
    <row r="1258" spans="1:32" x14ac:dyDescent="0.4">
      <c r="A1258" s="13" t="str" cm="1">
        <f t="array" aca="1" ref="A1258" ca="1">_xlfn.IFS(
AND(SUMIFS(lease_table_interest_accruals, lease_table_dates, A1257)&gt;0, COUNTIFS($E$14:E1257, "Interest accrual", $A$14:A1257, A1257)=0),  A1257,
AND(SUMIFS(lease_table_payments, lease_table_dates, A1257)&gt;0, COUNTIFS($E$14:E1257, "Payment", $A$14:A1257, A1257)=0),  A1257,
AND(SUMIFS(rou_table_deprs, rou_table_dates, A1257)&gt;0, COUNTIFS($E$14:E1257, "Depreciation", $A$14:A1257, A1257)=0),  A1257,
TRUE,  IFERROR(INDEX(rou_table_dates,  MATCH(A1257, rou_table_dates)+1, ), "")
)</f>
        <v/>
      </c>
      <c r="B1258" s="1" t="str" cm="1">
        <f t="array" aca="1" ref="B1258" ca="1">_xlfn.IFS(
AND(E1258="Payment", A1258=$B$2), $AM$14,
E1258="Payment", $AM$15,
E1258="Interest accrual", $AM$18,
E1258="Depreciation", $AM$17,
TRUE, "")</f>
        <v/>
      </c>
      <c r="C1258" s="1" t="str" cm="1">
        <f t="array" aca="1" ref="C1258" ca="1">_xlfn.IFS(
E1258="Payment", $AM$19,
E1258="Interest accrual", $AM$15,
E1258="Depreciation", $AM$16,
TRUE, "")</f>
        <v/>
      </c>
      <c r="D1258" s="1" t="str" cm="1">
        <f t="array" aca="1" ref="D1258" ca="1">_xlfn.IFS(
E1258="Payment", _xlfn.XLOOKUP(A1258, lease_table_dates, lease_table_payments, 0, 0),
E1258="Interest accrual", _xlfn.XLOOKUP(A1258, lease_table_dates, lease_table_interest_accruals, 0, 0),
E1258="Depreciation", _xlfn.XLOOKUP(A1258, rou_table_dates, rou_table_deprs, 0, 0),
TRUE, ""
)</f>
        <v/>
      </c>
      <c r="E1258" s="7" t="str" cm="1">
        <f t="array" aca="1" ref="E1258" ca="1">_xlfn.IFS(
AND(SUMIFS(lease_table_interest_accruals, lease_table_dates, A1258)&gt;0, COUNTIFS($E$14:E1257, "Interest accrual", $A$14:A1257, A1258)=0), "Interest accrual",
AND(SUMIFS(lease_table_payments, lease_table_dates, A1258)&gt;0, COUNTIFS($E$14:E1257, "Payment", $A$14:A1257, A1258)=0), "Payment",
AND(SUMIFS(rou_table_deprs, rou_table_dates, A1258)&gt;0, COUNTIFS($E$14:E1257, "Depreciation", $A$14:A1257, A1258)=0), "Depreciation",
TRUE,  ""
)</f>
        <v/>
      </c>
      <c r="G1258" s="13" t="str" cm="1">
        <f t="array" aca="1" ref="G1258" ca="1">_xlfn.IFS(
AND($B$11="Hə", $B$3="İllik"), Z1258,
AND($B$11="Hə", $B$3="Aylıq"), AA1258,
$B$11="Yox", X1258)</f>
        <v/>
      </c>
      <c r="H1258" s="1" t="str" cm="1">
        <f t="array" aca="1" ref="H1258" ca="1">_xlfn.IFS( G1258="", "",
TRUE, ROUND( H1257+I1258-J1258, 2) )</f>
        <v/>
      </c>
      <c r="I1258" s="1" t="str" cm="1">
        <f t="array" aca="1" ref="I1258" ca="1">_xlfn.IFS(G1258="", "",
G1258=last_payment_date, (J1258-H1257),
 TRUE,  -  (H1257- H1257* (1+$B$6)^ (_xlfn.DAYS(G1258,G1257)/365) )
)</f>
        <v/>
      </c>
      <c r="J1258" s="1" t="str" cm="1">
        <f t="array" aca="1" ref="J1258" ca="1">_xlfn.IFS(G1258="", "",
TRUE, _xlfn.XLOOKUP(G1258,  payment_dates, payments,0,0)
)</f>
        <v/>
      </c>
      <c r="L1258" s="8" t="str" cm="1">
        <f t="array" aca="1" ref="L1258" ca="1">_xlfn.IFS(
AND($B$11="Hə", $B$3="İllik"), AC1258,
AND($B$11="Hə", $B$3="Aylıq"), AD1258,
$B$11="Yox", AB1258)</f>
        <v/>
      </c>
      <c r="M1258" s="1" t="str" cm="1">
        <f t="array" aca="1" ref="M1258" ca="1">_xlfn.IFS( L1258="", "",
(M1257-N1258)&lt;=0.5, 0,
TRUE,  M1257-N1258)</f>
        <v/>
      </c>
      <c r="N1258" s="7" t="str" cm="1">
        <f t="array" aca="1" ref="N1258" ca="1">_xlfn.IFS(
L1258="", "",
TRUE, MIN(M1257, ROUND($M$14/ (last_rou_date - $B$2) * (L1258-L1257), 2) )
)</f>
        <v/>
      </c>
      <c r="P1258" s="59" t="str">
        <f t="shared" ca="1" si="57"/>
        <v/>
      </c>
      <c r="Q1258" s="1" t="str" cm="1">
        <f t="array" aca="1" ref="Q1258" ca="1">_xlfn.IFS(P1258="","",
$B$11="Hə", _xlfn.XLOOKUP(DATE(P1258, 12, 31), rou_table_dates, rou_table_nbvs,0, 0),
TRUE,  MAX(0, ROUND($M$14 - $M$14/ (last_rou_date - $B$2) * (DATE(P1258,12,31) - $B$2), 2) )
)</f>
        <v/>
      </c>
      <c r="R1258" s="1" t="str" cm="1">
        <f t="array" aca="1" ref="R1258" ca="1">_xlfn.IFS(P1258="","",
$B$11="Hə", _xlfn.XLOOKUP(DATE(P1258, 12, 31), lease_table_dates, lease_table_balances,0, 0),
TRUE, IFERROR( XNPV($B$6, IF(payment_dates &gt;DATE(P1258, 12, 31), payments,  0),  IF(payment_dates &gt;DATE(P1258, 12, 31), payment_dates,  DATE(P1258, 12, 31))    ),0)
)</f>
        <v/>
      </c>
      <c r="S1258" s="1" t="str" cm="1">
        <f t="array" aca="1" ref="S1258" ca="1">_xlfn.IFS(P1258="","",
TRUE,  MIN( MIN(Q1257, $M$14), ROUND($M$14/ (last_rou_date - $B$2) * (DATE(P1258,12,31) - MAX($B$2, DATE(P1258-1, 12, 31))), 2) )
)</f>
        <v/>
      </c>
      <c r="T1258" s="7" t="str" cm="1">
        <f t="array" aca="1" ref="T1258" ca="1">_xlfn.IFS(P1258="", "",
ISTEXT(R1257), R1258- (H1258 - SUMIFS( lease_table_payments, lease_table_years, P1258) -$AG$14 ),
AND(ISNUMBER(R1257), R1258&lt;&gt;""),   R1258- (R1257 - SUMIFS( lease_table_payments, lease_table_years, P1258) )
)</f>
        <v/>
      </c>
      <c r="V1258" s="64">
        <f t="shared" si="59"/>
        <v>1245</v>
      </c>
      <c r="W1258" s="51" t="str" cm="1">
        <f t="array" ref="W1258">_xlfn.IFS(
OR(W1257=$B$4, W1257=""),"",
TRUE,W1257+1
)</f>
        <v/>
      </c>
      <c r="X1258" s="51" t="str" cm="1">
        <f t="array" ref="X1258">_xlfn.IFS(X1257="","",
W1258="", "",
AND($B$3="İllik"),DATE(YEAR(X1257)+1,MONTH(X1257),DAY(X1257) ),
AND($B$3="Aylıq", $AH$14="Not end"), EDATE(X1257,1),
AND($B$3="Aylıq", $AH$14="End"), EOMONTH(X1257,1)
)</f>
        <v/>
      </c>
      <c r="Y1258" s="51" t="str" cm="1">
        <f t="array" aca="1" ref="Y1258" ca="1">_xlfn.IFS(
AND($B$7="Dövrün əvvəlində", Y1257&lt;=last_rou_date), DATE(YEAR(Y1257)+1, 12, 31),
AND($B$7="Dövrün sonunda", Y1257&lt;=last_payment_date), DATE(YEAR(Y1257)+1, 12, 31),
TRUE, ""
)</f>
        <v/>
      </c>
      <c r="Z1258" s="75" t="str" cm="1">
        <f t="array" aca="1" ref="Z1258" ca="1">_xlfn.IFS(
AND($AN$14="Not year_end", Z1257&gt;last_payment_date), "",
AND($AN$14="Year_end", Z1257&gt;=last_payment_date), "",
AND($AN$14="Year_end"), DATE(YEAR(Z1257+1), 12, 31),
AND($AN$14="Not year_end", MONTH(Z1257)=12, DAY(Z1257)=31), DATE(YEAR(Z1256)+1, MONTH(Z1256), DAY(Z1256)),
AND($AN$14="Not year_end", OR(MONTH(Z1257)&lt;&gt;12, DAY(Z1257)&lt;&gt;31) ), DATE(YEAR(Z1257), 12, 31)
)</f>
        <v/>
      </c>
      <c r="AA1258" s="75" t="str" cm="1">
        <f t="array" aca="1" ref="AA1258" ca="1">_xlfn.IFS(AA1257="", "",
AND(AA1257=last_payment_date, OR(MONTH(AA1257)&lt;&gt;12, DAY(AA1257)&lt;&gt;31) ), DATE(YEAR(AA1257), 12, 31),
AND(MONTH(AA1257)=12, DAY(AA1257)=31, AA1257&gt;=last_payment_date), "",
AND(MONTH(AA1257)=12, DAY(AA1257)&lt;&gt;31),  EOMONTH(AA1257,0),
AND(MONTH(AA1257)=12, DAY(AA1257)=31, $AH$14="Not end"),  EDATE(AA1256,1),
AND($AH$14="Not end"), EDATE(AA1257, 1),
AND($AH$14="End"), EOMONTH(AA1257, 1)
)</f>
        <v/>
      </c>
      <c r="AB1258" s="75" t="str" cm="1">
        <f t="array" aca="1" ref="AB1258" ca="1">_xlfn.IFS(AB1257="","",
AND(AB1257=last_rou_date), "",
AND($B$3="İllik"),DATE(YEAR(AB1257)+1,MONTH(AB1257),DAY(AB1257) ),
AND($B$3="Aylıq", $AH$14="Not end"), EDATE(AB1257,1),
AND($B$3="Aylıq", $AH$14="End"), EOMONTH(AB1257,1)
)</f>
        <v/>
      </c>
      <c r="AC1258" s="75" t="str" cm="1">
        <f t="array" aca="1" ref="AC1258" ca="1">_xlfn.IFS(
AND($AN$14="Not year_end", AC1257&gt;last_rou_date), "",
AND($AN$14="Year_end", AC1257&gt;=last_rou_date), "",
AND($AN$14="Year_end"), DATE(YEAR(AC1257+1), 12, 31),
AND($AN$14="Not year_end", MONTH(AC1257)=12, DAY(AC1257)=31), DATE(YEAR(AC1256)+1, MONTH(AC1256), DAY(AC1256)),
AND($AN$14="Not year_end", OR(MONTH(AC1257)&lt;&gt;12, DAY(AC1257)&lt;&gt;31) ), DATE(YEAR(AC1257), 12, 31)
)</f>
        <v/>
      </c>
      <c r="AD1258" s="75" t="str" cm="1">
        <f t="array" aca="1" ref="AD1258" ca="1">_xlfn.IFS(AD1257="", "",
AND(AD1257=last_rou_date, OR(MONTH(AD1257)&lt;&gt;12, DAY(AD1257)&lt;&gt;31) ), DATE(YEAR(AD1257), 12, 31),
AND(MONTH(AD1257)=12, DAY(AD1257)=31, AD1257&gt;=last_rou_date), "",
AND(MONTH(AD1257)=12, DAY(AD1257)&lt;&gt;31),  EOMONTH(AD1257,0),
AND(MONTH(AD1257)=12, DAY(AD1257)=31, $AH$14="Not end"),  EDATE(AD1256,1),
AND($AH$14="Not end"), EDATE(AD1257, 1),
AND($AH$14="End"), EOMONTH(AD1257, 1)
)</f>
        <v/>
      </c>
      <c r="AE1258" s="51" t="str" cm="1">
        <f t="array" ref="AE1258">_xlfn.IFS(W1258="", "",
AND(W1258&gt;0, W1258&lt;=$B$4, $C$2="İllik artım, faiz olaraq", $D$2&gt;0, $B$3="İllik"), $B$5*((1+$D$2)^(W1258-1)),
AND(W1258&gt;0, W1258&lt;=$B$4, $C$2="İllik artım, faiz olaraq", $D$2&gt;0, $B$3="Aylıq"), $B$5*((1+$D$2)^ROUNDDOWN((W1258-1)/12,0)),
AND(W1258=1, $C$2="Aşağıdakı kimi dəyişir", ), $B$5,
AND(W1258&gt;1, W1258&lt;=$B$4, $C$2="Aşağıdakı kimi dəyişir"), IFERROR(VLOOKUP(W1258, $C$4:$D$7, 2, FALSE), AE1257),
AND(W1258&gt;0, W1258&lt;=$B$4), $B$5,
TRUE,0 )</f>
        <v/>
      </c>
      <c r="AF1258" s="51" t="str">
        <f t="shared" ca="1" si="58"/>
        <v/>
      </c>
    </row>
    <row r="1259" spans="1:32" x14ac:dyDescent="0.4">
      <c r="A1259" s="13" t="str" cm="1">
        <f t="array" aca="1" ref="A1259" ca="1">_xlfn.IFS(
AND(SUMIFS(lease_table_interest_accruals, lease_table_dates, A1258)&gt;0, COUNTIFS($E$14:E1258, "Interest accrual", $A$14:A1258, A1258)=0),  A1258,
AND(SUMIFS(lease_table_payments, lease_table_dates, A1258)&gt;0, COUNTIFS($E$14:E1258, "Payment", $A$14:A1258, A1258)=0),  A1258,
AND(SUMIFS(rou_table_deprs, rou_table_dates, A1258)&gt;0, COUNTIFS($E$14:E1258, "Depreciation", $A$14:A1258, A1258)=0),  A1258,
TRUE,  IFERROR(INDEX(rou_table_dates,  MATCH(A1258, rou_table_dates)+1, ), "")
)</f>
        <v/>
      </c>
      <c r="B1259" s="1" t="str" cm="1">
        <f t="array" aca="1" ref="B1259" ca="1">_xlfn.IFS(
AND(E1259="Payment", A1259=$B$2), $AM$14,
E1259="Payment", $AM$15,
E1259="Interest accrual", $AM$18,
E1259="Depreciation", $AM$17,
TRUE, "")</f>
        <v/>
      </c>
      <c r="C1259" s="1" t="str" cm="1">
        <f t="array" aca="1" ref="C1259" ca="1">_xlfn.IFS(
E1259="Payment", $AM$19,
E1259="Interest accrual", $AM$15,
E1259="Depreciation", $AM$16,
TRUE, "")</f>
        <v/>
      </c>
      <c r="D1259" s="1" t="str" cm="1">
        <f t="array" aca="1" ref="D1259" ca="1">_xlfn.IFS(
E1259="Payment", _xlfn.XLOOKUP(A1259, lease_table_dates, lease_table_payments, 0, 0),
E1259="Interest accrual", _xlfn.XLOOKUP(A1259, lease_table_dates, lease_table_interest_accruals, 0, 0),
E1259="Depreciation", _xlfn.XLOOKUP(A1259, rou_table_dates, rou_table_deprs, 0, 0),
TRUE, ""
)</f>
        <v/>
      </c>
      <c r="E1259" s="7" t="str" cm="1">
        <f t="array" aca="1" ref="E1259" ca="1">_xlfn.IFS(
AND(SUMIFS(lease_table_interest_accruals, lease_table_dates, A1259)&gt;0, COUNTIFS($E$14:E1258, "Interest accrual", $A$14:A1258, A1259)=0), "Interest accrual",
AND(SUMIFS(lease_table_payments, lease_table_dates, A1259)&gt;0, COUNTIFS($E$14:E1258, "Payment", $A$14:A1258, A1259)=0), "Payment",
AND(SUMIFS(rou_table_deprs, rou_table_dates, A1259)&gt;0, COUNTIFS($E$14:E1258, "Depreciation", $A$14:A1258, A1259)=0), "Depreciation",
TRUE,  ""
)</f>
        <v/>
      </c>
      <c r="G1259" s="13" t="str" cm="1">
        <f t="array" aca="1" ref="G1259" ca="1">_xlfn.IFS(
AND($B$11="Hə", $B$3="İllik"), Z1259,
AND($B$11="Hə", $B$3="Aylıq"), AA1259,
$B$11="Yox", X1259)</f>
        <v/>
      </c>
      <c r="H1259" s="1" t="str" cm="1">
        <f t="array" aca="1" ref="H1259" ca="1">_xlfn.IFS( G1259="", "",
TRUE, ROUND( H1258+I1259-J1259, 2) )</f>
        <v/>
      </c>
      <c r="I1259" s="1" t="str" cm="1">
        <f t="array" aca="1" ref="I1259" ca="1">_xlfn.IFS(G1259="", "",
G1259=last_payment_date, (J1259-H1258),
 TRUE,  -  (H1258- H1258* (1+$B$6)^ (_xlfn.DAYS(G1259,G1258)/365) )
)</f>
        <v/>
      </c>
      <c r="J1259" s="1" t="str" cm="1">
        <f t="array" aca="1" ref="J1259" ca="1">_xlfn.IFS(G1259="", "",
TRUE, _xlfn.XLOOKUP(G1259,  payment_dates, payments,0,0)
)</f>
        <v/>
      </c>
      <c r="L1259" s="8" t="str" cm="1">
        <f t="array" aca="1" ref="L1259" ca="1">_xlfn.IFS(
AND($B$11="Hə", $B$3="İllik"), AC1259,
AND($B$11="Hə", $B$3="Aylıq"), AD1259,
$B$11="Yox", AB1259)</f>
        <v/>
      </c>
      <c r="M1259" s="1" t="str" cm="1">
        <f t="array" aca="1" ref="M1259" ca="1">_xlfn.IFS( L1259="", "",
(M1258-N1259)&lt;=0.5, 0,
TRUE,  M1258-N1259)</f>
        <v/>
      </c>
      <c r="N1259" s="7" t="str" cm="1">
        <f t="array" aca="1" ref="N1259" ca="1">_xlfn.IFS(
L1259="", "",
TRUE, MIN(M1258, ROUND($M$14/ (last_rou_date - $B$2) * (L1259-L1258), 2) )
)</f>
        <v/>
      </c>
      <c r="P1259" s="59" t="str">
        <f t="shared" ca="1" si="57"/>
        <v/>
      </c>
      <c r="Q1259" s="1" t="str" cm="1">
        <f t="array" aca="1" ref="Q1259" ca="1">_xlfn.IFS(P1259="","",
$B$11="Hə", _xlfn.XLOOKUP(DATE(P1259, 12, 31), rou_table_dates, rou_table_nbvs,0, 0),
TRUE,  MAX(0, ROUND($M$14 - $M$14/ (last_rou_date - $B$2) * (DATE(P1259,12,31) - $B$2), 2) )
)</f>
        <v/>
      </c>
      <c r="R1259" s="1" t="str" cm="1">
        <f t="array" aca="1" ref="R1259" ca="1">_xlfn.IFS(P1259="","",
$B$11="Hə", _xlfn.XLOOKUP(DATE(P1259, 12, 31), lease_table_dates, lease_table_balances,0, 0),
TRUE, IFERROR( XNPV($B$6, IF(payment_dates &gt;DATE(P1259, 12, 31), payments,  0),  IF(payment_dates &gt;DATE(P1259, 12, 31), payment_dates,  DATE(P1259, 12, 31))    ),0)
)</f>
        <v/>
      </c>
      <c r="S1259" s="1" t="str" cm="1">
        <f t="array" aca="1" ref="S1259" ca="1">_xlfn.IFS(P1259="","",
TRUE,  MIN( MIN(Q1258, $M$14), ROUND($M$14/ (last_rou_date - $B$2) * (DATE(P1259,12,31) - MAX($B$2, DATE(P1259-1, 12, 31))), 2) )
)</f>
        <v/>
      </c>
      <c r="T1259" s="7" t="str" cm="1">
        <f t="array" aca="1" ref="T1259" ca="1">_xlfn.IFS(P1259="", "",
ISTEXT(R1258), R1259- (H1259 - SUMIFS( lease_table_payments, lease_table_years, P1259) -$AG$14 ),
AND(ISNUMBER(R1258), R1259&lt;&gt;""),   R1259- (R1258 - SUMIFS( lease_table_payments, lease_table_years, P1259) )
)</f>
        <v/>
      </c>
      <c r="V1259" s="64">
        <f t="shared" si="59"/>
        <v>1246</v>
      </c>
      <c r="W1259" s="51" t="str" cm="1">
        <f t="array" ref="W1259">_xlfn.IFS(
OR(W1258=$B$4, W1258=""),"",
TRUE,W1258+1
)</f>
        <v/>
      </c>
      <c r="X1259" s="51" t="str" cm="1">
        <f t="array" ref="X1259">_xlfn.IFS(X1258="","",
W1259="", "",
AND($B$3="İllik"),DATE(YEAR(X1258)+1,MONTH(X1258),DAY(X1258) ),
AND($B$3="Aylıq", $AH$14="Not end"), EDATE(X1258,1),
AND($B$3="Aylıq", $AH$14="End"), EOMONTH(X1258,1)
)</f>
        <v/>
      </c>
      <c r="Y1259" s="51" t="str" cm="1">
        <f t="array" aca="1" ref="Y1259" ca="1">_xlfn.IFS(
AND($B$7="Dövrün əvvəlində", Y1258&lt;=last_rou_date), DATE(YEAR(Y1258)+1, 12, 31),
AND($B$7="Dövrün sonunda", Y1258&lt;=last_payment_date), DATE(YEAR(Y1258)+1, 12, 31),
TRUE, ""
)</f>
        <v/>
      </c>
      <c r="Z1259" s="75" t="str" cm="1">
        <f t="array" aca="1" ref="Z1259" ca="1">_xlfn.IFS(
AND($AN$14="Not year_end", Z1258&gt;last_payment_date), "",
AND($AN$14="Year_end", Z1258&gt;=last_payment_date), "",
AND($AN$14="Year_end"), DATE(YEAR(Z1258+1), 12, 31),
AND($AN$14="Not year_end", MONTH(Z1258)=12, DAY(Z1258)=31), DATE(YEAR(Z1257)+1, MONTH(Z1257), DAY(Z1257)),
AND($AN$14="Not year_end", OR(MONTH(Z1258)&lt;&gt;12, DAY(Z1258)&lt;&gt;31) ), DATE(YEAR(Z1258), 12, 31)
)</f>
        <v/>
      </c>
      <c r="AA1259" s="75" t="str" cm="1">
        <f t="array" aca="1" ref="AA1259" ca="1">_xlfn.IFS(AA1258="", "",
AND(AA1258=last_payment_date, OR(MONTH(AA1258)&lt;&gt;12, DAY(AA1258)&lt;&gt;31) ), DATE(YEAR(AA1258), 12, 31),
AND(MONTH(AA1258)=12, DAY(AA1258)=31, AA1258&gt;=last_payment_date), "",
AND(MONTH(AA1258)=12, DAY(AA1258)&lt;&gt;31),  EOMONTH(AA1258,0),
AND(MONTH(AA1258)=12, DAY(AA1258)=31, $AH$14="Not end"),  EDATE(AA1257,1),
AND($AH$14="Not end"), EDATE(AA1258, 1),
AND($AH$14="End"), EOMONTH(AA1258, 1)
)</f>
        <v/>
      </c>
      <c r="AB1259" s="75" t="str" cm="1">
        <f t="array" aca="1" ref="AB1259" ca="1">_xlfn.IFS(AB1258="","",
AND(AB1258=last_rou_date), "",
AND($B$3="İllik"),DATE(YEAR(AB1258)+1,MONTH(AB1258),DAY(AB1258) ),
AND($B$3="Aylıq", $AH$14="Not end"), EDATE(AB1258,1),
AND($B$3="Aylıq", $AH$14="End"), EOMONTH(AB1258,1)
)</f>
        <v/>
      </c>
      <c r="AC1259" s="75" t="str" cm="1">
        <f t="array" aca="1" ref="AC1259" ca="1">_xlfn.IFS(
AND($AN$14="Not year_end", AC1258&gt;last_rou_date), "",
AND($AN$14="Year_end", AC1258&gt;=last_rou_date), "",
AND($AN$14="Year_end"), DATE(YEAR(AC1258+1), 12, 31),
AND($AN$14="Not year_end", MONTH(AC1258)=12, DAY(AC1258)=31), DATE(YEAR(AC1257)+1, MONTH(AC1257), DAY(AC1257)),
AND($AN$14="Not year_end", OR(MONTH(AC1258)&lt;&gt;12, DAY(AC1258)&lt;&gt;31) ), DATE(YEAR(AC1258), 12, 31)
)</f>
        <v/>
      </c>
      <c r="AD1259" s="75" t="str" cm="1">
        <f t="array" aca="1" ref="AD1259" ca="1">_xlfn.IFS(AD1258="", "",
AND(AD1258=last_rou_date, OR(MONTH(AD1258)&lt;&gt;12, DAY(AD1258)&lt;&gt;31) ), DATE(YEAR(AD1258), 12, 31),
AND(MONTH(AD1258)=12, DAY(AD1258)=31, AD1258&gt;=last_rou_date), "",
AND(MONTH(AD1258)=12, DAY(AD1258)&lt;&gt;31),  EOMONTH(AD1258,0),
AND(MONTH(AD1258)=12, DAY(AD1258)=31, $AH$14="Not end"),  EDATE(AD1257,1),
AND($AH$14="Not end"), EDATE(AD1258, 1),
AND($AH$14="End"), EOMONTH(AD1258, 1)
)</f>
        <v/>
      </c>
      <c r="AE1259" s="51" t="str" cm="1">
        <f t="array" ref="AE1259">_xlfn.IFS(W1259="", "",
AND(W1259&gt;0, W1259&lt;=$B$4, $C$2="İllik artım, faiz olaraq", $D$2&gt;0, $B$3="İllik"), $B$5*((1+$D$2)^(W1259-1)),
AND(W1259&gt;0, W1259&lt;=$B$4, $C$2="İllik artım, faiz olaraq", $D$2&gt;0, $B$3="Aylıq"), $B$5*((1+$D$2)^ROUNDDOWN((W1259-1)/12,0)),
AND(W1259=1, $C$2="Aşağıdakı kimi dəyişir", ), $B$5,
AND(W1259&gt;1, W1259&lt;=$B$4, $C$2="Aşağıdakı kimi dəyişir"), IFERROR(VLOOKUP(W1259, $C$4:$D$7, 2, FALSE), AE1258),
AND(W1259&gt;0, W1259&lt;=$B$4), $B$5,
TRUE,0 )</f>
        <v/>
      </c>
      <c r="AF1259" s="51" t="str">
        <f t="shared" ca="1" si="58"/>
        <v/>
      </c>
    </row>
    <row r="1260" spans="1:32" x14ac:dyDescent="0.4">
      <c r="A1260" s="13" t="str" cm="1">
        <f t="array" aca="1" ref="A1260" ca="1">_xlfn.IFS(
AND(SUMIFS(lease_table_interest_accruals, lease_table_dates, A1259)&gt;0, COUNTIFS($E$14:E1259, "Interest accrual", $A$14:A1259, A1259)=0),  A1259,
AND(SUMIFS(lease_table_payments, lease_table_dates, A1259)&gt;0, COUNTIFS($E$14:E1259, "Payment", $A$14:A1259, A1259)=0),  A1259,
AND(SUMIFS(rou_table_deprs, rou_table_dates, A1259)&gt;0, COUNTIFS($E$14:E1259, "Depreciation", $A$14:A1259, A1259)=0),  A1259,
TRUE,  IFERROR(INDEX(rou_table_dates,  MATCH(A1259, rou_table_dates)+1, ), "")
)</f>
        <v/>
      </c>
      <c r="B1260" s="1" t="str" cm="1">
        <f t="array" aca="1" ref="B1260" ca="1">_xlfn.IFS(
AND(E1260="Payment", A1260=$B$2), $AM$14,
E1260="Payment", $AM$15,
E1260="Interest accrual", $AM$18,
E1260="Depreciation", $AM$17,
TRUE, "")</f>
        <v/>
      </c>
      <c r="C1260" s="1" t="str" cm="1">
        <f t="array" aca="1" ref="C1260" ca="1">_xlfn.IFS(
E1260="Payment", $AM$19,
E1260="Interest accrual", $AM$15,
E1260="Depreciation", $AM$16,
TRUE, "")</f>
        <v/>
      </c>
      <c r="D1260" s="1" t="str" cm="1">
        <f t="array" aca="1" ref="D1260" ca="1">_xlfn.IFS(
E1260="Payment", _xlfn.XLOOKUP(A1260, lease_table_dates, lease_table_payments, 0, 0),
E1260="Interest accrual", _xlfn.XLOOKUP(A1260, lease_table_dates, lease_table_interest_accruals, 0, 0),
E1260="Depreciation", _xlfn.XLOOKUP(A1260, rou_table_dates, rou_table_deprs, 0, 0),
TRUE, ""
)</f>
        <v/>
      </c>
      <c r="E1260" s="7" t="str" cm="1">
        <f t="array" aca="1" ref="E1260" ca="1">_xlfn.IFS(
AND(SUMIFS(lease_table_interest_accruals, lease_table_dates, A1260)&gt;0, COUNTIFS($E$14:E1259, "Interest accrual", $A$14:A1259, A1260)=0), "Interest accrual",
AND(SUMIFS(lease_table_payments, lease_table_dates, A1260)&gt;0, COUNTIFS($E$14:E1259, "Payment", $A$14:A1259, A1260)=0), "Payment",
AND(SUMIFS(rou_table_deprs, rou_table_dates, A1260)&gt;0, COUNTIFS($E$14:E1259, "Depreciation", $A$14:A1259, A1260)=0), "Depreciation",
TRUE,  ""
)</f>
        <v/>
      </c>
      <c r="G1260" s="13" t="str" cm="1">
        <f t="array" aca="1" ref="G1260" ca="1">_xlfn.IFS(
AND($B$11="Hə", $B$3="İllik"), Z1260,
AND($B$11="Hə", $B$3="Aylıq"), AA1260,
$B$11="Yox", X1260)</f>
        <v/>
      </c>
      <c r="H1260" s="1" t="str" cm="1">
        <f t="array" aca="1" ref="H1260" ca="1">_xlfn.IFS( G1260="", "",
TRUE, ROUND( H1259+I1260-J1260, 2) )</f>
        <v/>
      </c>
      <c r="I1260" s="1" t="str" cm="1">
        <f t="array" aca="1" ref="I1260" ca="1">_xlfn.IFS(G1260="", "",
G1260=last_payment_date, (J1260-H1259),
 TRUE,  -  (H1259- H1259* (1+$B$6)^ (_xlfn.DAYS(G1260,G1259)/365) )
)</f>
        <v/>
      </c>
      <c r="J1260" s="1" t="str" cm="1">
        <f t="array" aca="1" ref="J1260" ca="1">_xlfn.IFS(G1260="", "",
TRUE, _xlfn.XLOOKUP(G1260,  payment_dates, payments,0,0)
)</f>
        <v/>
      </c>
      <c r="L1260" s="8" t="str" cm="1">
        <f t="array" aca="1" ref="L1260" ca="1">_xlfn.IFS(
AND($B$11="Hə", $B$3="İllik"), AC1260,
AND($B$11="Hə", $B$3="Aylıq"), AD1260,
$B$11="Yox", AB1260)</f>
        <v/>
      </c>
      <c r="M1260" s="1" t="str" cm="1">
        <f t="array" aca="1" ref="M1260" ca="1">_xlfn.IFS( L1260="", "",
(M1259-N1260)&lt;=0.5, 0,
TRUE,  M1259-N1260)</f>
        <v/>
      </c>
      <c r="N1260" s="7" t="str" cm="1">
        <f t="array" aca="1" ref="N1260" ca="1">_xlfn.IFS(
L1260="", "",
TRUE, MIN(M1259, ROUND($M$14/ (last_rou_date - $B$2) * (L1260-L1259), 2) )
)</f>
        <v/>
      </c>
      <c r="P1260" s="59" t="str">
        <f t="shared" ca="1" si="57"/>
        <v/>
      </c>
      <c r="Q1260" s="1" t="str" cm="1">
        <f t="array" aca="1" ref="Q1260" ca="1">_xlfn.IFS(P1260="","",
$B$11="Hə", _xlfn.XLOOKUP(DATE(P1260, 12, 31), rou_table_dates, rou_table_nbvs,0, 0),
TRUE,  MAX(0, ROUND($M$14 - $M$14/ (last_rou_date - $B$2) * (DATE(P1260,12,31) - $B$2), 2) )
)</f>
        <v/>
      </c>
      <c r="R1260" s="1" t="str" cm="1">
        <f t="array" aca="1" ref="R1260" ca="1">_xlfn.IFS(P1260="","",
$B$11="Hə", _xlfn.XLOOKUP(DATE(P1260, 12, 31), lease_table_dates, lease_table_balances,0, 0),
TRUE, IFERROR( XNPV($B$6, IF(payment_dates &gt;DATE(P1260, 12, 31), payments,  0),  IF(payment_dates &gt;DATE(P1260, 12, 31), payment_dates,  DATE(P1260, 12, 31))    ),0)
)</f>
        <v/>
      </c>
      <c r="S1260" s="1" t="str" cm="1">
        <f t="array" aca="1" ref="S1260" ca="1">_xlfn.IFS(P1260="","",
TRUE,  MIN( MIN(Q1259, $M$14), ROUND($M$14/ (last_rou_date - $B$2) * (DATE(P1260,12,31) - MAX($B$2, DATE(P1260-1, 12, 31))), 2) )
)</f>
        <v/>
      </c>
      <c r="T1260" s="7" t="str" cm="1">
        <f t="array" aca="1" ref="T1260" ca="1">_xlfn.IFS(P1260="", "",
ISTEXT(R1259), R1260- (H1260 - SUMIFS( lease_table_payments, lease_table_years, P1260) -$AG$14 ),
AND(ISNUMBER(R1259), R1260&lt;&gt;""),   R1260- (R1259 - SUMIFS( lease_table_payments, lease_table_years, P1260) )
)</f>
        <v/>
      </c>
      <c r="V1260" s="64">
        <f t="shared" si="59"/>
        <v>1247</v>
      </c>
      <c r="W1260" s="51" t="str" cm="1">
        <f t="array" ref="W1260">_xlfn.IFS(
OR(W1259=$B$4, W1259=""),"",
TRUE,W1259+1
)</f>
        <v/>
      </c>
      <c r="X1260" s="51" t="str" cm="1">
        <f t="array" ref="X1260">_xlfn.IFS(X1259="","",
W1260="", "",
AND($B$3="İllik"),DATE(YEAR(X1259)+1,MONTH(X1259),DAY(X1259) ),
AND($B$3="Aylıq", $AH$14="Not end"), EDATE(X1259,1),
AND($B$3="Aylıq", $AH$14="End"), EOMONTH(X1259,1)
)</f>
        <v/>
      </c>
      <c r="Y1260" s="51" t="str" cm="1">
        <f t="array" aca="1" ref="Y1260" ca="1">_xlfn.IFS(
AND($B$7="Dövrün əvvəlində", Y1259&lt;=last_rou_date), DATE(YEAR(Y1259)+1, 12, 31),
AND($B$7="Dövrün sonunda", Y1259&lt;=last_payment_date), DATE(YEAR(Y1259)+1, 12, 31),
TRUE, ""
)</f>
        <v/>
      </c>
      <c r="Z1260" s="75" t="str" cm="1">
        <f t="array" aca="1" ref="Z1260" ca="1">_xlfn.IFS(
AND($AN$14="Not year_end", Z1259&gt;last_payment_date), "",
AND($AN$14="Year_end", Z1259&gt;=last_payment_date), "",
AND($AN$14="Year_end"), DATE(YEAR(Z1259+1), 12, 31),
AND($AN$14="Not year_end", MONTH(Z1259)=12, DAY(Z1259)=31), DATE(YEAR(Z1258)+1, MONTH(Z1258), DAY(Z1258)),
AND($AN$14="Not year_end", OR(MONTH(Z1259)&lt;&gt;12, DAY(Z1259)&lt;&gt;31) ), DATE(YEAR(Z1259), 12, 31)
)</f>
        <v/>
      </c>
      <c r="AA1260" s="75" t="str" cm="1">
        <f t="array" aca="1" ref="AA1260" ca="1">_xlfn.IFS(AA1259="", "",
AND(AA1259=last_payment_date, OR(MONTH(AA1259)&lt;&gt;12, DAY(AA1259)&lt;&gt;31) ), DATE(YEAR(AA1259), 12, 31),
AND(MONTH(AA1259)=12, DAY(AA1259)=31, AA1259&gt;=last_payment_date), "",
AND(MONTH(AA1259)=12, DAY(AA1259)&lt;&gt;31),  EOMONTH(AA1259,0),
AND(MONTH(AA1259)=12, DAY(AA1259)=31, $AH$14="Not end"),  EDATE(AA1258,1),
AND($AH$14="Not end"), EDATE(AA1259, 1),
AND($AH$14="End"), EOMONTH(AA1259, 1)
)</f>
        <v/>
      </c>
      <c r="AB1260" s="75" t="str" cm="1">
        <f t="array" aca="1" ref="AB1260" ca="1">_xlfn.IFS(AB1259="","",
AND(AB1259=last_rou_date), "",
AND($B$3="İllik"),DATE(YEAR(AB1259)+1,MONTH(AB1259),DAY(AB1259) ),
AND($B$3="Aylıq", $AH$14="Not end"), EDATE(AB1259,1),
AND($B$3="Aylıq", $AH$14="End"), EOMONTH(AB1259,1)
)</f>
        <v/>
      </c>
      <c r="AC1260" s="75" t="str" cm="1">
        <f t="array" aca="1" ref="AC1260" ca="1">_xlfn.IFS(
AND($AN$14="Not year_end", AC1259&gt;last_rou_date), "",
AND($AN$14="Year_end", AC1259&gt;=last_rou_date), "",
AND($AN$14="Year_end"), DATE(YEAR(AC1259+1), 12, 31),
AND($AN$14="Not year_end", MONTH(AC1259)=12, DAY(AC1259)=31), DATE(YEAR(AC1258)+1, MONTH(AC1258), DAY(AC1258)),
AND($AN$14="Not year_end", OR(MONTH(AC1259)&lt;&gt;12, DAY(AC1259)&lt;&gt;31) ), DATE(YEAR(AC1259), 12, 31)
)</f>
        <v/>
      </c>
      <c r="AD1260" s="75" t="str" cm="1">
        <f t="array" aca="1" ref="AD1260" ca="1">_xlfn.IFS(AD1259="", "",
AND(AD1259=last_rou_date, OR(MONTH(AD1259)&lt;&gt;12, DAY(AD1259)&lt;&gt;31) ), DATE(YEAR(AD1259), 12, 31),
AND(MONTH(AD1259)=12, DAY(AD1259)=31, AD1259&gt;=last_rou_date), "",
AND(MONTH(AD1259)=12, DAY(AD1259)&lt;&gt;31),  EOMONTH(AD1259,0),
AND(MONTH(AD1259)=12, DAY(AD1259)=31, $AH$14="Not end"),  EDATE(AD1258,1),
AND($AH$14="Not end"), EDATE(AD1259, 1),
AND($AH$14="End"), EOMONTH(AD1259, 1)
)</f>
        <v/>
      </c>
      <c r="AE1260" s="51" t="str" cm="1">
        <f t="array" ref="AE1260">_xlfn.IFS(W1260="", "",
AND(W1260&gt;0, W1260&lt;=$B$4, $C$2="İllik artım, faiz olaraq", $D$2&gt;0, $B$3="İllik"), $B$5*((1+$D$2)^(W1260-1)),
AND(W1260&gt;0, W1260&lt;=$B$4, $C$2="İllik artım, faiz olaraq", $D$2&gt;0, $B$3="Aylıq"), $B$5*((1+$D$2)^ROUNDDOWN((W1260-1)/12,0)),
AND(W1260=1, $C$2="Aşağıdakı kimi dəyişir", ), $B$5,
AND(W1260&gt;1, W1260&lt;=$B$4, $C$2="Aşağıdakı kimi dəyişir"), IFERROR(VLOOKUP(W1260, $C$4:$D$7, 2, FALSE), AE1259),
AND(W1260&gt;0, W1260&lt;=$B$4), $B$5,
TRUE,0 )</f>
        <v/>
      </c>
      <c r="AF1260" s="51" t="str">
        <f t="shared" ca="1" si="58"/>
        <v/>
      </c>
    </row>
    <row r="1261" spans="1:32" x14ac:dyDescent="0.4">
      <c r="A1261" s="13" t="str" cm="1">
        <f t="array" aca="1" ref="A1261" ca="1">_xlfn.IFS(
AND(SUMIFS(lease_table_interest_accruals, lease_table_dates, A1260)&gt;0, COUNTIFS($E$14:E1260, "Interest accrual", $A$14:A1260, A1260)=0),  A1260,
AND(SUMIFS(lease_table_payments, lease_table_dates, A1260)&gt;0, COUNTIFS($E$14:E1260, "Payment", $A$14:A1260, A1260)=0),  A1260,
AND(SUMIFS(rou_table_deprs, rou_table_dates, A1260)&gt;0, COUNTIFS($E$14:E1260, "Depreciation", $A$14:A1260, A1260)=0),  A1260,
TRUE,  IFERROR(INDEX(rou_table_dates,  MATCH(A1260, rou_table_dates)+1, ), "")
)</f>
        <v/>
      </c>
      <c r="B1261" s="1" t="str" cm="1">
        <f t="array" aca="1" ref="B1261" ca="1">_xlfn.IFS(
AND(E1261="Payment", A1261=$B$2), $AM$14,
E1261="Payment", $AM$15,
E1261="Interest accrual", $AM$18,
E1261="Depreciation", $AM$17,
TRUE, "")</f>
        <v/>
      </c>
      <c r="C1261" s="1" t="str" cm="1">
        <f t="array" aca="1" ref="C1261" ca="1">_xlfn.IFS(
E1261="Payment", $AM$19,
E1261="Interest accrual", $AM$15,
E1261="Depreciation", $AM$16,
TRUE, "")</f>
        <v/>
      </c>
      <c r="D1261" s="1" t="str" cm="1">
        <f t="array" aca="1" ref="D1261" ca="1">_xlfn.IFS(
E1261="Payment", _xlfn.XLOOKUP(A1261, lease_table_dates, lease_table_payments, 0, 0),
E1261="Interest accrual", _xlfn.XLOOKUP(A1261, lease_table_dates, lease_table_interest_accruals, 0, 0),
E1261="Depreciation", _xlfn.XLOOKUP(A1261, rou_table_dates, rou_table_deprs, 0, 0),
TRUE, ""
)</f>
        <v/>
      </c>
      <c r="E1261" s="7" t="str" cm="1">
        <f t="array" aca="1" ref="E1261" ca="1">_xlfn.IFS(
AND(SUMIFS(lease_table_interest_accruals, lease_table_dates, A1261)&gt;0, COUNTIFS($E$14:E1260, "Interest accrual", $A$14:A1260, A1261)=0), "Interest accrual",
AND(SUMIFS(lease_table_payments, lease_table_dates, A1261)&gt;0, COUNTIFS($E$14:E1260, "Payment", $A$14:A1260, A1261)=0), "Payment",
AND(SUMIFS(rou_table_deprs, rou_table_dates, A1261)&gt;0, COUNTIFS($E$14:E1260, "Depreciation", $A$14:A1260, A1261)=0), "Depreciation",
TRUE,  ""
)</f>
        <v/>
      </c>
      <c r="G1261" s="13" t="str" cm="1">
        <f t="array" aca="1" ref="G1261" ca="1">_xlfn.IFS(
AND($B$11="Hə", $B$3="İllik"), Z1261,
AND($B$11="Hə", $B$3="Aylıq"), AA1261,
$B$11="Yox", X1261)</f>
        <v/>
      </c>
      <c r="H1261" s="1" t="str" cm="1">
        <f t="array" aca="1" ref="H1261" ca="1">_xlfn.IFS( G1261="", "",
TRUE, ROUND( H1260+I1261-J1261, 2) )</f>
        <v/>
      </c>
      <c r="I1261" s="1" t="str" cm="1">
        <f t="array" aca="1" ref="I1261" ca="1">_xlfn.IFS(G1261="", "",
G1261=last_payment_date, (J1261-H1260),
 TRUE,  -  (H1260- H1260* (1+$B$6)^ (_xlfn.DAYS(G1261,G1260)/365) )
)</f>
        <v/>
      </c>
      <c r="J1261" s="1" t="str" cm="1">
        <f t="array" aca="1" ref="J1261" ca="1">_xlfn.IFS(G1261="", "",
TRUE, _xlfn.XLOOKUP(G1261,  payment_dates, payments,0,0)
)</f>
        <v/>
      </c>
      <c r="L1261" s="8" t="str" cm="1">
        <f t="array" aca="1" ref="L1261" ca="1">_xlfn.IFS(
AND($B$11="Hə", $B$3="İllik"), AC1261,
AND($B$11="Hə", $B$3="Aylıq"), AD1261,
$B$11="Yox", AB1261)</f>
        <v/>
      </c>
      <c r="M1261" s="1" t="str" cm="1">
        <f t="array" aca="1" ref="M1261" ca="1">_xlfn.IFS( L1261="", "",
(M1260-N1261)&lt;=0.5, 0,
TRUE,  M1260-N1261)</f>
        <v/>
      </c>
      <c r="N1261" s="7" t="str" cm="1">
        <f t="array" aca="1" ref="N1261" ca="1">_xlfn.IFS(
L1261="", "",
TRUE, MIN(M1260, ROUND($M$14/ (last_rou_date - $B$2) * (L1261-L1260), 2) )
)</f>
        <v/>
      </c>
      <c r="P1261" s="59" t="str">
        <f t="shared" ca="1" si="57"/>
        <v/>
      </c>
      <c r="Q1261" s="1" t="str" cm="1">
        <f t="array" aca="1" ref="Q1261" ca="1">_xlfn.IFS(P1261="","",
$B$11="Hə", _xlfn.XLOOKUP(DATE(P1261, 12, 31), rou_table_dates, rou_table_nbvs,0, 0),
TRUE,  MAX(0, ROUND($M$14 - $M$14/ (last_rou_date - $B$2) * (DATE(P1261,12,31) - $B$2), 2) )
)</f>
        <v/>
      </c>
      <c r="R1261" s="1" t="str" cm="1">
        <f t="array" aca="1" ref="R1261" ca="1">_xlfn.IFS(P1261="","",
$B$11="Hə", _xlfn.XLOOKUP(DATE(P1261, 12, 31), lease_table_dates, lease_table_balances,0, 0),
TRUE, IFERROR( XNPV($B$6, IF(payment_dates &gt;DATE(P1261, 12, 31), payments,  0),  IF(payment_dates &gt;DATE(P1261, 12, 31), payment_dates,  DATE(P1261, 12, 31))    ),0)
)</f>
        <v/>
      </c>
      <c r="S1261" s="1" t="str" cm="1">
        <f t="array" aca="1" ref="S1261" ca="1">_xlfn.IFS(P1261="","",
TRUE,  MIN( MIN(Q1260, $M$14), ROUND($M$14/ (last_rou_date - $B$2) * (DATE(P1261,12,31) - MAX($B$2, DATE(P1261-1, 12, 31))), 2) )
)</f>
        <v/>
      </c>
      <c r="T1261" s="7" t="str" cm="1">
        <f t="array" aca="1" ref="T1261" ca="1">_xlfn.IFS(P1261="", "",
ISTEXT(R1260), R1261- (H1261 - SUMIFS( lease_table_payments, lease_table_years, P1261) -$AG$14 ),
AND(ISNUMBER(R1260), R1261&lt;&gt;""),   R1261- (R1260 - SUMIFS( lease_table_payments, lease_table_years, P1261) )
)</f>
        <v/>
      </c>
      <c r="V1261" s="64">
        <f t="shared" si="59"/>
        <v>1248</v>
      </c>
      <c r="W1261" s="51" t="str" cm="1">
        <f t="array" ref="W1261">_xlfn.IFS(
OR(W1260=$B$4, W1260=""),"",
TRUE,W1260+1
)</f>
        <v/>
      </c>
      <c r="X1261" s="51" t="str" cm="1">
        <f t="array" ref="X1261">_xlfn.IFS(X1260="","",
W1261="", "",
AND($B$3="İllik"),DATE(YEAR(X1260)+1,MONTH(X1260),DAY(X1260) ),
AND($B$3="Aylıq", $AH$14="Not end"), EDATE(X1260,1),
AND($B$3="Aylıq", $AH$14="End"), EOMONTH(X1260,1)
)</f>
        <v/>
      </c>
      <c r="Y1261" s="51" t="str" cm="1">
        <f t="array" aca="1" ref="Y1261" ca="1">_xlfn.IFS(
AND($B$7="Dövrün əvvəlində", Y1260&lt;=last_rou_date), DATE(YEAR(Y1260)+1, 12, 31),
AND($B$7="Dövrün sonunda", Y1260&lt;=last_payment_date), DATE(YEAR(Y1260)+1, 12, 31),
TRUE, ""
)</f>
        <v/>
      </c>
      <c r="Z1261" s="75" t="str" cm="1">
        <f t="array" aca="1" ref="Z1261" ca="1">_xlfn.IFS(
AND($AN$14="Not year_end", Z1260&gt;last_payment_date), "",
AND($AN$14="Year_end", Z1260&gt;=last_payment_date), "",
AND($AN$14="Year_end"), DATE(YEAR(Z1260+1), 12, 31),
AND($AN$14="Not year_end", MONTH(Z1260)=12, DAY(Z1260)=31), DATE(YEAR(Z1259)+1, MONTH(Z1259), DAY(Z1259)),
AND($AN$14="Not year_end", OR(MONTH(Z1260)&lt;&gt;12, DAY(Z1260)&lt;&gt;31) ), DATE(YEAR(Z1260), 12, 31)
)</f>
        <v/>
      </c>
      <c r="AA1261" s="75" t="str" cm="1">
        <f t="array" aca="1" ref="AA1261" ca="1">_xlfn.IFS(AA1260="", "",
AND(AA1260=last_payment_date, OR(MONTH(AA1260)&lt;&gt;12, DAY(AA1260)&lt;&gt;31) ), DATE(YEAR(AA1260), 12, 31),
AND(MONTH(AA1260)=12, DAY(AA1260)=31, AA1260&gt;=last_payment_date), "",
AND(MONTH(AA1260)=12, DAY(AA1260)&lt;&gt;31),  EOMONTH(AA1260,0),
AND(MONTH(AA1260)=12, DAY(AA1260)=31, $AH$14="Not end"),  EDATE(AA1259,1),
AND($AH$14="Not end"), EDATE(AA1260, 1),
AND($AH$14="End"), EOMONTH(AA1260, 1)
)</f>
        <v/>
      </c>
      <c r="AB1261" s="75" t="str" cm="1">
        <f t="array" aca="1" ref="AB1261" ca="1">_xlfn.IFS(AB1260="","",
AND(AB1260=last_rou_date), "",
AND($B$3="İllik"),DATE(YEAR(AB1260)+1,MONTH(AB1260),DAY(AB1260) ),
AND($B$3="Aylıq", $AH$14="Not end"), EDATE(AB1260,1),
AND($B$3="Aylıq", $AH$14="End"), EOMONTH(AB1260,1)
)</f>
        <v/>
      </c>
      <c r="AC1261" s="75" t="str" cm="1">
        <f t="array" aca="1" ref="AC1261" ca="1">_xlfn.IFS(
AND($AN$14="Not year_end", AC1260&gt;last_rou_date), "",
AND($AN$14="Year_end", AC1260&gt;=last_rou_date), "",
AND($AN$14="Year_end"), DATE(YEAR(AC1260+1), 12, 31),
AND($AN$14="Not year_end", MONTH(AC1260)=12, DAY(AC1260)=31), DATE(YEAR(AC1259)+1, MONTH(AC1259), DAY(AC1259)),
AND($AN$14="Not year_end", OR(MONTH(AC1260)&lt;&gt;12, DAY(AC1260)&lt;&gt;31) ), DATE(YEAR(AC1260), 12, 31)
)</f>
        <v/>
      </c>
      <c r="AD1261" s="75" t="str" cm="1">
        <f t="array" aca="1" ref="AD1261" ca="1">_xlfn.IFS(AD1260="", "",
AND(AD1260=last_rou_date, OR(MONTH(AD1260)&lt;&gt;12, DAY(AD1260)&lt;&gt;31) ), DATE(YEAR(AD1260), 12, 31),
AND(MONTH(AD1260)=12, DAY(AD1260)=31, AD1260&gt;=last_rou_date), "",
AND(MONTH(AD1260)=12, DAY(AD1260)&lt;&gt;31),  EOMONTH(AD1260,0),
AND(MONTH(AD1260)=12, DAY(AD1260)=31, $AH$14="Not end"),  EDATE(AD1259,1),
AND($AH$14="Not end"), EDATE(AD1260, 1),
AND($AH$14="End"), EOMONTH(AD1260, 1)
)</f>
        <v/>
      </c>
      <c r="AE1261" s="51" t="str" cm="1">
        <f t="array" ref="AE1261">_xlfn.IFS(W1261="", "",
AND(W1261&gt;0, W1261&lt;=$B$4, $C$2="İllik artım, faiz olaraq", $D$2&gt;0, $B$3="İllik"), $B$5*((1+$D$2)^(W1261-1)),
AND(W1261&gt;0, W1261&lt;=$B$4, $C$2="İllik artım, faiz olaraq", $D$2&gt;0, $B$3="Aylıq"), $B$5*((1+$D$2)^ROUNDDOWN((W1261-1)/12,0)),
AND(W1261=1, $C$2="Aşağıdakı kimi dəyişir", ), $B$5,
AND(W1261&gt;1, W1261&lt;=$B$4, $C$2="Aşağıdakı kimi dəyişir"), IFERROR(VLOOKUP(W1261, $C$4:$D$7, 2, FALSE), AE1260),
AND(W1261&gt;0, W1261&lt;=$B$4), $B$5,
TRUE,0 )</f>
        <v/>
      </c>
      <c r="AF1261" s="51" t="str">
        <f t="shared" ca="1" si="58"/>
        <v/>
      </c>
    </row>
    <row r="1262" spans="1:32" x14ac:dyDescent="0.4">
      <c r="A1262" s="13" t="str" cm="1">
        <f t="array" aca="1" ref="A1262" ca="1">_xlfn.IFS(
AND(SUMIFS(lease_table_interest_accruals, lease_table_dates, A1261)&gt;0, COUNTIFS($E$14:E1261, "Interest accrual", $A$14:A1261, A1261)=0),  A1261,
AND(SUMIFS(lease_table_payments, lease_table_dates, A1261)&gt;0, COUNTIFS($E$14:E1261, "Payment", $A$14:A1261, A1261)=0),  A1261,
AND(SUMIFS(rou_table_deprs, rou_table_dates, A1261)&gt;0, COUNTIFS($E$14:E1261, "Depreciation", $A$14:A1261, A1261)=0),  A1261,
TRUE,  IFERROR(INDEX(rou_table_dates,  MATCH(A1261, rou_table_dates)+1, ), "")
)</f>
        <v/>
      </c>
      <c r="B1262" s="1" t="str" cm="1">
        <f t="array" aca="1" ref="B1262" ca="1">_xlfn.IFS(
AND(E1262="Payment", A1262=$B$2), $AM$14,
E1262="Payment", $AM$15,
E1262="Interest accrual", $AM$18,
E1262="Depreciation", $AM$17,
TRUE, "")</f>
        <v/>
      </c>
      <c r="C1262" s="1" t="str" cm="1">
        <f t="array" aca="1" ref="C1262" ca="1">_xlfn.IFS(
E1262="Payment", $AM$19,
E1262="Interest accrual", $AM$15,
E1262="Depreciation", $AM$16,
TRUE, "")</f>
        <v/>
      </c>
      <c r="D1262" s="1" t="str" cm="1">
        <f t="array" aca="1" ref="D1262" ca="1">_xlfn.IFS(
E1262="Payment", _xlfn.XLOOKUP(A1262, lease_table_dates, lease_table_payments, 0, 0),
E1262="Interest accrual", _xlfn.XLOOKUP(A1262, lease_table_dates, lease_table_interest_accruals, 0, 0),
E1262="Depreciation", _xlfn.XLOOKUP(A1262, rou_table_dates, rou_table_deprs, 0, 0),
TRUE, ""
)</f>
        <v/>
      </c>
      <c r="E1262" s="7" t="str" cm="1">
        <f t="array" aca="1" ref="E1262" ca="1">_xlfn.IFS(
AND(SUMIFS(lease_table_interest_accruals, lease_table_dates, A1262)&gt;0, COUNTIFS($E$14:E1261, "Interest accrual", $A$14:A1261, A1262)=0), "Interest accrual",
AND(SUMIFS(lease_table_payments, lease_table_dates, A1262)&gt;0, COUNTIFS($E$14:E1261, "Payment", $A$14:A1261, A1262)=0), "Payment",
AND(SUMIFS(rou_table_deprs, rou_table_dates, A1262)&gt;0, COUNTIFS($E$14:E1261, "Depreciation", $A$14:A1261, A1262)=0), "Depreciation",
TRUE,  ""
)</f>
        <v/>
      </c>
      <c r="G1262" s="13" t="str" cm="1">
        <f t="array" aca="1" ref="G1262" ca="1">_xlfn.IFS(
AND($B$11="Hə", $B$3="İllik"), Z1262,
AND($B$11="Hə", $B$3="Aylıq"), AA1262,
$B$11="Yox", X1262)</f>
        <v/>
      </c>
      <c r="H1262" s="1" t="str" cm="1">
        <f t="array" aca="1" ref="H1262" ca="1">_xlfn.IFS( G1262="", "",
TRUE, ROUND( H1261+I1262-J1262, 2) )</f>
        <v/>
      </c>
      <c r="I1262" s="1" t="str" cm="1">
        <f t="array" aca="1" ref="I1262" ca="1">_xlfn.IFS(G1262="", "",
G1262=last_payment_date, (J1262-H1261),
 TRUE,  -  (H1261- H1261* (1+$B$6)^ (_xlfn.DAYS(G1262,G1261)/365) )
)</f>
        <v/>
      </c>
      <c r="J1262" s="1" t="str" cm="1">
        <f t="array" aca="1" ref="J1262" ca="1">_xlfn.IFS(G1262="", "",
TRUE, _xlfn.XLOOKUP(G1262,  payment_dates, payments,0,0)
)</f>
        <v/>
      </c>
      <c r="L1262" s="8" t="str" cm="1">
        <f t="array" aca="1" ref="L1262" ca="1">_xlfn.IFS(
AND($B$11="Hə", $B$3="İllik"), AC1262,
AND($B$11="Hə", $B$3="Aylıq"), AD1262,
$B$11="Yox", AB1262)</f>
        <v/>
      </c>
      <c r="M1262" s="1" t="str" cm="1">
        <f t="array" aca="1" ref="M1262" ca="1">_xlfn.IFS( L1262="", "",
(M1261-N1262)&lt;=0.5, 0,
TRUE,  M1261-N1262)</f>
        <v/>
      </c>
      <c r="N1262" s="7" t="str" cm="1">
        <f t="array" aca="1" ref="N1262" ca="1">_xlfn.IFS(
L1262="", "",
TRUE, MIN(M1261, ROUND($M$14/ (last_rou_date - $B$2) * (L1262-L1261), 2) )
)</f>
        <v/>
      </c>
      <c r="P1262" s="59" t="str">
        <f t="shared" ca="1" si="57"/>
        <v/>
      </c>
      <c r="Q1262" s="1" t="str" cm="1">
        <f t="array" aca="1" ref="Q1262" ca="1">_xlfn.IFS(P1262="","",
$B$11="Hə", _xlfn.XLOOKUP(DATE(P1262, 12, 31), rou_table_dates, rou_table_nbvs,0, 0),
TRUE,  MAX(0, ROUND($M$14 - $M$14/ (last_rou_date - $B$2) * (DATE(P1262,12,31) - $B$2), 2) )
)</f>
        <v/>
      </c>
      <c r="R1262" s="1" t="str" cm="1">
        <f t="array" aca="1" ref="R1262" ca="1">_xlfn.IFS(P1262="","",
$B$11="Hə", _xlfn.XLOOKUP(DATE(P1262, 12, 31), lease_table_dates, lease_table_balances,0, 0),
TRUE, IFERROR( XNPV($B$6, IF(payment_dates &gt;DATE(P1262, 12, 31), payments,  0),  IF(payment_dates &gt;DATE(P1262, 12, 31), payment_dates,  DATE(P1262, 12, 31))    ),0)
)</f>
        <v/>
      </c>
      <c r="S1262" s="1" t="str" cm="1">
        <f t="array" aca="1" ref="S1262" ca="1">_xlfn.IFS(P1262="","",
TRUE,  MIN( MIN(Q1261, $M$14), ROUND($M$14/ (last_rou_date - $B$2) * (DATE(P1262,12,31) - MAX($B$2, DATE(P1262-1, 12, 31))), 2) )
)</f>
        <v/>
      </c>
      <c r="T1262" s="7" t="str" cm="1">
        <f t="array" aca="1" ref="T1262" ca="1">_xlfn.IFS(P1262="", "",
ISTEXT(R1261), R1262- (H1262 - SUMIFS( lease_table_payments, lease_table_years, P1262) -$AG$14 ),
AND(ISNUMBER(R1261), R1262&lt;&gt;""),   R1262- (R1261 - SUMIFS( lease_table_payments, lease_table_years, P1262) )
)</f>
        <v/>
      </c>
      <c r="V1262" s="64">
        <f t="shared" si="59"/>
        <v>1249</v>
      </c>
      <c r="W1262" s="51" t="str" cm="1">
        <f t="array" ref="W1262">_xlfn.IFS(
OR(W1261=$B$4, W1261=""),"",
TRUE,W1261+1
)</f>
        <v/>
      </c>
      <c r="X1262" s="51" t="str" cm="1">
        <f t="array" ref="X1262">_xlfn.IFS(X1261="","",
W1262="", "",
AND($B$3="İllik"),DATE(YEAR(X1261)+1,MONTH(X1261),DAY(X1261) ),
AND($B$3="Aylıq", $AH$14="Not end"), EDATE(X1261,1),
AND($B$3="Aylıq", $AH$14="End"), EOMONTH(X1261,1)
)</f>
        <v/>
      </c>
      <c r="Y1262" s="51" t="str" cm="1">
        <f t="array" aca="1" ref="Y1262" ca="1">_xlfn.IFS(
AND($B$7="Dövrün əvvəlində", Y1261&lt;=last_rou_date), DATE(YEAR(Y1261)+1, 12, 31),
AND($B$7="Dövrün sonunda", Y1261&lt;=last_payment_date), DATE(YEAR(Y1261)+1, 12, 31),
TRUE, ""
)</f>
        <v/>
      </c>
      <c r="Z1262" s="75" t="str" cm="1">
        <f t="array" aca="1" ref="Z1262" ca="1">_xlfn.IFS(
AND($AN$14="Not year_end", Z1261&gt;last_payment_date), "",
AND($AN$14="Year_end", Z1261&gt;=last_payment_date), "",
AND($AN$14="Year_end"), DATE(YEAR(Z1261+1), 12, 31),
AND($AN$14="Not year_end", MONTH(Z1261)=12, DAY(Z1261)=31), DATE(YEAR(Z1260)+1, MONTH(Z1260), DAY(Z1260)),
AND($AN$14="Not year_end", OR(MONTH(Z1261)&lt;&gt;12, DAY(Z1261)&lt;&gt;31) ), DATE(YEAR(Z1261), 12, 31)
)</f>
        <v/>
      </c>
      <c r="AA1262" s="75" t="str" cm="1">
        <f t="array" aca="1" ref="AA1262" ca="1">_xlfn.IFS(AA1261="", "",
AND(AA1261=last_payment_date, OR(MONTH(AA1261)&lt;&gt;12, DAY(AA1261)&lt;&gt;31) ), DATE(YEAR(AA1261), 12, 31),
AND(MONTH(AA1261)=12, DAY(AA1261)=31, AA1261&gt;=last_payment_date), "",
AND(MONTH(AA1261)=12, DAY(AA1261)&lt;&gt;31),  EOMONTH(AA1261,0),
AND(MONTH(AA1261)=12, DAY(AA1261)=31, $AH$14="Not end"),  EDATE(AA1260,1),
AND($AH$14="Not end"), EDATE(AA1261, 1),
AND($AH$14="End"), EOMONTH(AA1261, 1)
)</f>
        <v/>
      </c>
      <c r="AB1262" s="75" t="str" cm="1">
        <f t="array" aca="1" ref="AB1262" ca="1">_xlfn.IFS(AB1261="","",
AND(AB1261=last_rou_date), "",
AND($B$3="İllik"),DATE(YEAR(AB1261)+1,MONTH(AB1261),DAY(AB1261) ),
AND($B$3="Aylıq", $AH$14="Not end"), EDATE(AB1261,1),
AND($B$3="Aylıq", $AH$14="End"), EOMONTH(AB1261,1)
)</f>
        <v/>
      </c>
      <c r="AC1262" s="75" t="str" cm="1">
        <f t="array" aca="1" ref="AC1262" ca="1">_xlfn.IFS(
AND($AN$14="Not year_end", AC1261&gt;last_rou_date), "",
AND($AN$14="Year_end", AC1261&gt;=last_rou_date), "",
AND($AN$14="Year_end"), DATE(YEAR(AC1261+1), 12, 31),
AND($AN$14="Not year_end", MONTH(AC1261)=12, DAY(AC1261)=31), DATE(YEAR(AC1260)+1, MONTH(AC1260), DAY(AC1260)),
AND($AN$14="Not year_end", OR(MONTH(AC1261)&lt;&gt;12, DAY(AC1261)&lt;&gt;31) ), DATE(YEAR(AC1261), 12, 31)
)</f>
        <v/>
      </c>
      <c r="AD1262" s="75" t="str" cm="1">
        <f t="array" aca="1" ref="AD1262" ca="1">_xlfn.IFS(AD1261="", "",
AND(AD1261=last_rou_date, OR(MONTH(AD1261)&lt;&gt;12, DAY(AD1261)&lt;&gt;31) ), DATE(YEAR(AD1261), 12, 31),
AND(MONTH(AD1261)=12, DAY(AD1261)=31, AD1261&gt;=last_rou_date), "",
AND(MONTH(AD1261)=12, DAY(AD1261)&lt;&gt;31),  EOMONTH(AD1261,0),
AND(MONTH(AD1261)=12, DAY(AD1261)=31, $AH$14="Not end"),  EDATE(AD1260,1),
AND($AH$14="Not end"), EDATE(AD1261, 1),
AND($AH$14="End"), EOMONTH(AD1261, 1)
)</f>
        <v/>
      </c>
      <c r="AE1262" s="51" t="str" cm="1">
        <f t="array" ref="AE1262">_xlfn.IFS(W1262="", "",
AND(W1262&gt;0, W1262&lt;=$B$4, $C$2="İllik artım, faiz olaraq", $D$2&gt;0, $B$3="İllik"), $B$5*((1+$D$2)^(W1262-1)),
AND(W1262&gt;0, W1262&lt;=$B$4, $C$2="İllik artım, faiz olaraq", $D$2&gt;0, $B$3="Aylıq"), $B$5*((1+$D$2)^ROUNDDOWN((W1262-1)/12,0)),
AND(W1262=1, $C$2="Aşağıdakı kimi dəyişir", ), $B$5,
AND(W1262&gt;1, W1262&lt;=$B$4, $C$2="Aşağıdakı kimi dəyişir"), IFERROR(VLOOKUP(W1262, $C$4:$D$7, 2, FALSE), AE1261),
AND(W1262&gt;0, W1262&lt;=$B$4), $B$5,
TRUE,0 )</f>
        <v/>
      </c>
      <c r="AF1262" s="51" t="str">
        <f t="shared" ca="1" si="58"/>
        <v/>
      </c>
    </row>
    <row r="1263" spans="1:32" x14ac:dyDescent="0.4">
      <c r="A1263" s="13" t="str" cm="1">
        <f t="array" aca="1" ref="A1263" ca="1">_xlfn.IFS(
AND(SUMIFS(lease_table_interest_accruals, lease_table_dates, A1262)&gt;0, COUNTIFS($E$14:E1262, "Interest accrual", $A$14:A1262, A1262)=0),  A1262,
AND(SUMIFS(lease_table_payments, lease_table_dates, A1262)&gt;0, COUNTIFS($E$14:E1262, "Payment", $A$14:A1262, A1262)=0),  A1262,
AND(SUMIFS(rou_table_deprs, rou_table_dates, A1262)&gt;0, COUNTIFS($E$14:E1262, "Depreciation", $A$14:A1262, A1262)=0),  A1262,
TRUE,  IFERROR(INDEX(rou_table_dates,  MATCH(A1262, rou_table_dates)+1, ), "")
)</f>
        <v/>
      </c>
      <c r="B1263" s="1" t="str" cm="1">
        <f t="array" aca="1" ref="B1263" ca="1">_xlfn.IFS(
AND(E1263="Payment", A1263=$B$2), $AM$14,
E1263="Payment", $AM$15,
E1263="Interest accrual", $AM$18,
E1263="Depreciation", $AM$17,
TRUE, "")</f>
        <v/>
      </c>
      <c r="C1263" s="1" t="str" cm="1">
        <f t="array" aca="1" ref="C1263" ca="1">_xlfn.IFS(
E1263="Payment", $AM$19,
E1263="Interest accrual", $AM$15,
E1263="Depreciation", $AM$16,
TRUE, "")</f>
        <v/>
      </c>
      <c r="D1263" s="1" t="str" cm="1">
        <f t="array" aca="1" ref="D1263" ca="1">_xlfn.IFS(
E1263="Payment", _xlfn.XLOOKUP(A1263, lease_table_dates, lease_table_payments, 0, 0),
E1263="Interest accrual", _xlfn.XLOOKUP(A1263, lease_table_dates, lease_table_interest_accruals, 0, 0),
E1263="Depreciation", _xlfn.XLOOKUP(A1263, rou_table_dates, rou_table_deprs, 0, 0),
TRUE, ""
)</f>
        <v/>
      </c>
      <c r="E1263" s="7" t="str" cm="1">
        <f t="array" aca="1" ref="E1263" ca="1">_xlfn.IFS(
AND(SUMIFS(lease_table_interest_accruals, lease_table_dates, A1263)&gt;0, COUNTIFS($E$14:E1262, "Interest accrual", $A$14:A1262, A1263)=0), "Interest accrual",
AND(SUMIFS(lease_table_payments, lease_table_dates, A1263)&gt;0, COUNTIFS($E$14:E1262, "Payment", $A$14:A1262, A1263)=0), "Payment",
AND(SUMIFS(rou_table_deprs, rou_table_dates, A1263)&gt;0, COUNTIFS($E$14:E1262, "Depreciation", $A$14:A1262, A1263)=0), "Depreciation",
TRUE,  ""
)</f>
        <v/>
      </c>
      <c r="G1263" s="13" t="str" cm="1">
        <f t="array" aca="1" ref="G1263" ca="1">_xlfn.IFS(
AND($B$11="Hə", $B$3="İllik"), Z1263,
AND($B$11="Hə", $B$3="Aylıq"), AA1263,
$B$11="Yox", X1263)</f>
        <v/>
      </c>
      <c r="H1263" s="1" t="str" cm="1">
        <f t="array" aca="1" ref="H1263" ca="1">_xlfn.IFS( G1263="", "",
TRUE, ROUND( H1262+I1263-J1263, 2) )</f>
        <v/>
      </c>
      <c r="I1263" s="1" t="str" cm="1">
        <f t="array" aca="1" ref="I1263" ca="1">_xlfn.IFS(G1263="", "",
G1263=last_payment_date, (J1263-H1262),
 TRUE,  -  (H1262- H1262* (1+$B$6)^ (_xlfn.DAYS(G1263,G1262)/365) )
)</f>
        <v/>
      </c>
      <c r="J1263" s="1" t="str" cm="1">
        <f t="array" aca="1" ref="J1263" ca="1">_xlfn.IFS(G1263="", "",
TRUE, _xlfn.XLOOKUP(G1263,  payment_dates, payments,0,0)
)</f>
        <v/>
      </c>
      <c r="L1263" s="8" t="str" cm="1">
        <f t="array" aca="1" ref="L1263" ca="1">_xlfn.IFS(
AND($B$11="Hə", $B$3="İllik"), AC1263,
AND($B$11="Hə", $B$3="Aylıq"), AD1263,
$B$11="Yox", AB1263)</f>
        <v/>
      </c>
      <c r="M1263" s="1" t="str" cm="1">
        <f t="array" aca="1" ref="M1263" ca="1">_xlfn.IFS( L1263="", "",
(M1262-N1263)&lt;=0.5, 0,
TRUE,  M1262-N1263)</f>
        <v/>
      </c>
      <c r="N1263" s="7" t="str" cm="1">
        <f t="array" aca="1" ref="N1263" ca="1">_xlfn.IFS(
L1263="", "",
TRUE, MIN(M1262, ROUND($M$14/ (last_rou_date - $B$2) * (L1263-L1262), 2) )
)</f>
        <v/>
      </c>
      <c r="P1263" s="59" t="str">
        <f t="shared" ca="1" si="57"/>
        <v/>
      </c>
      <c r="Q1263" s="1" t="str" cm="1">
        <f t="array" aca="1" ref="Q1263" ca="1">_xlfn.IFS(P1263="","",
$B$11="Hə", _xlfn.XLOOKUP(DATE(P1263, 12, 31), rou_table_dates, rou_table_nbvs,0, 0),
TRUE,  MAX(0, ROUND($M$14 - $M$14/ (last_rou_date - $B$2) * (DATE(P1263,12,31) - $B$2), 2) )
)</f>
        <v/>
      </c>
      <c r="R1263" s="1" t="str" cm="1">
        <f t="array" aca="1" ref="R1263" ca="1">_xlfn.IFS(P1263="","",
$B$11="Hə", _xlfn.XLOOKUP(DATE(P1263, 12, 31), lease_table_dates, lease_table_balances,0, 0),
TRUE, IFERROR( XNPV($B$6, IF(payment_dates &gt;DATE(P1263, 12, 31), payments,  0),  IF(payment_dates &gt;DATE(P1263, 12, 31), payment_dates,  DATE(P1263, 12, 31))    ),0)
)</f>
        <v/>
      </c>
      <c r="S1263" s="1" t="str" cm="1">
        <f t="array" aca="1" ref="S1263" ca="1">_xlfn.IFS(P1263="","",
TRUE,  MIN( MIN(Q1262, $M$14), ROUND($M$14/ (last_rou_date - $B$2) * (DATE(P1263,12,31) - MAX($B$2, DATE(P1263-1, 12, 31))), 2) )
)</f>
        <v/>
      </c>
      <c r="T1263" s="7" t="str" cm="1">
        <f t="array" aca="1" ref="T1263" ca="1">_xlfn.IFS(P1263="", "",
ISTEXT(R1262), R1263- (H1263 - SUMIFS( lease_table_payments, lease_table_years, P1263) -$AG$14 ),
AND(ISNUMBER(R1262), R1263&lt;&gt;""),   R1263- (R1262 - SUMIFS( lease_table_payments, lease_table_years, P1263) )
)</f>
        <v/>
      </c>
      <c r="V1263" s="64">
        <f t="shared" si="59"/>
        <v>1250</v>
      </c>
      <c r="W1263" s="51" t="str" cm="1">
        <f t="array" ref="W1263">_xlfn.IFS(
OR(W1262=$B$4, W1262=""),"",
TRUE,W1262+1
)</f>
        <v/>
      </c>
      <c r="X1263" s="51" t="str" cm="1">
        <f t="array" ref="X1263">_xlfn.IFS(X1262="","",
W1263="", "",
AND($B$3="İllik"),DATE(YEAR(X1262)+1,MONTH(X1262),DAY(X1262) ),
AND($B$3="Aylıq", $AH$14="Not end"), EDATE(X1262,1),
AND($B$3="Aylıq", $AH$14="End"), EOMONTH(X1262,1)
)</f>
        <v/>
      </c>
      <c r="Y1263" s="51" t="str" cm="1">
        <f t="array" aca="1" ref="Y1263" ca="1">_xlfn.IFS(
AND($B$7="Dövrün əvvəlində", Y1262&lt;=last_rou_date), DATE(YEAR(Y1262)+1, 12, 31),
AND($B$7="Dövrün sonunda", Y1262&lt;=last_payment_date), DATE(YEAR(Y1262)+1, 12, 31),
TRUE, ""
)</f>
        <v/>
      </c>
      <c r="Z1263" s="75" t="str" cm="1">
        <f t="array" aca="1" ref="Z1263" ca="1">_xlfn.IFS(
AND($AN$14="Not year_end", Z1262&gt;last_payment_date), "",
AND($AN$14="Year_end", Z1262&gt;=last_payment_date), "",
AND($AN$14="Year_end"), DATE(YEAR(Z1262+1), 12, 31),
AND($AN$14="Not year_end", MONTH(Z1262)=12, DAY(Z1262)=31), DATE(YEAR(Z1261)+1, MONTH(Z1261), DAY(Z1261)),
AND($AN$14="Not year_end", OR(MONTH(Z1262)&lt;&gt;12, DAY(Z1262)&lt;&gt;31) ), DATE(YEAR(Z1262), 12, 31)
)</f>
        <v/>
      </c>
      <c r="AA1263" s="75" t="str" cm="1">
        <f t="array" aca="1" ref="AA1263" ca="1">_xlfn.IFS(AA1262="", "",
AND(AA1262=last_payment_date, OR(MONTH(AA1262)&lt;&gt;12, DAY(AA1262)&lt;&gt;31) ), DATE(YEAR(AA1262), 12, 31),
AND(MONTH(AA1262)=12, DAY(AA1262)=31, AA1262&gt;=last_payment_date), "",
AND(MONTH(AA1262)=12, DAY(AA1262)&lt;&gt;31),  EOMONTH(AA1262,0),
AND(MONTH(AA1262)=12, DAY(AA1262)=31, $AH$14="Not end"),  EDATE(AA1261,1),
AND($AH$14="Not end"), EDATE(AA1262, 1),
AND($AH$14="End"), EOMONTH(AA1262, 1)
)</f>
        <v/>
      </c>
      <c r="AB1263" s="75" t="str" cm="1">
        <f t="array" aca="1" ref="AB1263" ca="1">_xlfn.IFS(AB1262="","",
AND(AB1262=last_rou_date), "",
AND($B$3="İllik"),DATE(YEAR(AB1262)+1,MONTH(AB1262),DAY(AB1262) ),
AND($B$3="Aylıq", $AH$14="Not end"), EDATE(AB1262,1),
AND($B$3="Aylıq", $AH$14="End"), EOMONTH(AB1262,1)
)</f>
        <v/>
      </c>
      <c r="AC1263" s="75" t="str" cm="1">
        <f t="array" aca="1" ref="AC1263" ca="1">_xlfn.IFS(
AND($AN$14="Not year_end", AC1262&gt;last_rou_date), "",
AND($AN$14="Year_end", AC1262&gt;=last_rou_date), "",
AND($AN$14="Year_end"), DATE(YEAR(AC1262+1), 12, 31),
AND($AN$14="Not year_end", MONTH(AC1262)=12, DAY(AC1262)=31), DATE(YEAR(AC1261)+1, MONTH(AC1261), DAY(AC1261)),
AND($AN$14="Not year_end", OR(MONTH(AC1262)&lt;&gt;12, DAY(AC1262)&lt;&gt;31) ), DATE(YEAR(AC1262), 12, 31)
)</f>
        <v/>
      </c>
      <c r="AD1263" s="75" t="str" cm="1">
        <f t="array" aca="1" ref="AD1263" ca="1">_xlfn.IFS(AD1262="", "",
AND(AD1262=last_rou_date, OR(MONTH(AD1262)&lt;&gt;12, DAY(AD1262)&lt;&gt;31) ), DATE(YEAR(AD1262), 12, 31),
AND(MONTH(AD1262)=12, DAY(AD1262)=31, AD1262&gt;=last_rou_date), "",
AND(MONTH(AD1262)=12, DAY(AD1262)&lt;&gt;31),  EOMONTH(AD1262,0),
AND(MONTH(AD1262)=12, DAY(AD1262)=31, $AH$14="Not end"),  EDATE(AD1261,1),
AND($AH$14="Not end"), EDATE(AD1262, 1),
AND($AH$14="End"), EOMONTH(AD1262, 1)
)</f>
        <v/>
      </c>
      <c r="AE1263" s="51" t="str" cm="1">
        <f t="array" ref="AE1263">_xlfn.IFS(W1263="", "",
AND(W1263&gt;0, W1263&lt;=$B$4, $C$2="İllik artım, faiz olaraq", $D$2&gt;0, $B$3="İllik"), $B$5*((1+$D$2)^(W1263-1)),
AND(W1263&gt;0, W1263&lt;=$B$4, $C$2="İllik artım, faiz olaraq", $D$2&gt;0, $B$3="Aylıq"), $B$5*((1+$D$2)^ROUNDDOWN((W1263-1)/12,0)),
AND(W1263=1, $C$2="Aşağıdakı kimi dəyişir", ), $B$5,
AND(W1263&gt;1, W1263&lt;=$B$4, $C$2="Aşağıdakı kimi dəyişir"), IFERROR(VLOOKUP(W1263, $C$4:$D$7, 2, FALSE), AE1262),
AND(W1263&gt;0, W1263&lt;=$B$4), $B$5,
TRUE,0 )</f>
        <v/>
      </c>
      <c r="AF1263" s="51" t="str">
        <f t="shared" ca="1" si="58"/>
        <v/>
      </c>
    </row>
    <row r="1264" spans="1:32" x14ac:dyDescent="0.4">
      <c r="A1264" s="13" t="str" cm="1">
        <f t="array" aca="1" ref="A1264" ca="1">_xlfn.IFS(
AND(SUMIFS(lease_table_interest_accruals, lease_table_dates, A1263)&gt;0, COUNTIFS($E$14:E1263, "Interest accrual", $A$14:A1263, A1263)=0),  A1263,
AND(SUMIFS(lease_table_payments, lease_table_dates, A1263)&gt;0, COUNTIFS($E$14:E1263, "Payment", $A$14:A1263, A1263)=0),  A1263,
AND(SUMIFS(rou_table_deprs, rou_table_dates, A1263)&gt;0, COUNTIFS($E$14:E1263, "Depreciation", $A$14:A1263, A1263)=0),  A1263,
TRUE,  IFERROR(INDEX(rou_table_dates,  MATCH(A1263, rou_table_dates)+1, ), "")
)</f>
        <v/>
      </c>
      <c r="B1264" s="1" t="str" cm="1">
        <f t="array" aca="1" ref="B1264" ca="1">_xlfn.IFS(
AND(E1264="Payment", A1264=$B$2), $AM$14,
E1264="Payment", $AM$15,
E1264="Interest accrual", $AM$18,
E1264="Depreciation", $AM$17,
TRUE, "")</f>
        <v/>
      </c>
      <c r="C1264" s="1" t="str" cm="1">
        <f t="array" aca="1" ref="C1264" ca="1">_xlfn.IFS(
E1264="Payment", $AM$19,
E1264="Interest accrual", $AM$15,
E1264="Depreciation", $AM$16,
TRUE, "")</f>
        <v/>
      </c>
      <c r="D1264" s="1" t="str" cm="1">
        <f t="array" aca="1" ref="D1264" ca="1">_xlfn.IFS(
E1264="Payment", _xlfn.XLOOKUP(A1264, lease_table_dates, lease_table_payments, 0, 0),
E1264="Interest accrual", _xlfn.XLOOKUP(A1264, lease_table_dates, lease_table_interest_accruals, 0, 0),
E1264="Depreciation", _xlfn.XLOOKUP(A1264, rou_table_dates, rou_table_deprs, 0, 0),
TRUE, ""
)</f>
        <v/>
      </c>
      <c r="E1264" s="7" t="str" cm="1">
        <f t="array" aca="1" ref="E1264" ca="1">_xlfn.IFS(
AND(SUMIFS(lease_table_interest_accruals, lease_table_dates, A1264)&gt;0, COUNTIFS($E$14:E1263, "Interest accrual", $A$14:A1263, A1264)=0), "Interest accrual",
AND(SUMIFS(lease_table_payments, lease_table_dates, A1264)&gt;0, COUNTIFS($E$14:E1263, "Payment", $A$14:A1263, A1264)=0), "Payment",
AND(SUMIFS(rou_table_deprs, rou_table_dates, A1264)&gt;0, COUNTIFS($E$14:E1263, "Depreciation", $A$14:A1263, A1264)=0), "Depreciation",
TRUE,  ""
)</f>
        <v/>
      </c>
      <c r="G1264" s="13" t="str" cm="1">
        <f t="array" aca="1" ref="G1264" ca="1">_xlfn.IFS(
AND($B$11="Hə", $B$3="İllik"), Z1264,
AND($B$11="Hə", $B$3="Aylıq"), AA1264,
$B$11="Yox", X1264)</f>
        <v/>
      </c>
      <c r="H1264" s="1" t="str" cm="1">
        <f t="array" aca="1" ref="H1264" ca="1">_xlfn.IFS( G1264="", "",
TRUE, ROUND( H1263+I1264-J1264, 2) )</f>
        <v/>
      </c>
      <c r="I1264" s="1" t="str" cm="1">
        <f t="array" aca="1" ref="I1264" ca="1">_xlfn.IFS(G1264="", "",
G1264=last_payment_date, (J1264-H1263),
 TRUE,  -  (H1263- H1263* (1+$B$6)^ (_xlfn.DAYS(G1264,G1263)/365) )
)</f>
        <v/>
      </c>
      <c r="J1264" s="1" t="str" cm="1">
        <f t="array" aca="1" ref="J1264" ca="1">_xlfn.IFS(G1264="", "",
TRUE, _xlfn.XLOOKUP(G1264,  payment_dates, payments,0,0)
)</f>
        <v/>
      </c>
      <c r="L1264" s="8" t="str" cm="1">
        <f t="array" aca="1" ref="L1264" ca="1">_xlfn.IFS(
AND($B$11="Hə", $B$3="İllik"), AC1264,
AND($B$11="Hə", $B$3="Aylıq"), AD1264,
$B$11="Yox", AB1264)</f>
        <v/>
      </c>
      <c r="M1264" s="1" t="str" cm="1">
        <f t="array" aca="1" ref="M1264" ca="1">_xlfn.IFS( L1264="", "",
(M1263-N1264)&lt;=0.5, 0,
TRUE,  M1263-N1264)</f>
        <v/>
      </c>
      <c r="N1264" s="7" t="str" cm="1">
        <f t="array" aca="1" ref="N1264" ca="1">_xlfn.IFS(
L1264="", "",
TRUE, MIN(M1263, ROUND($M$14/ (last_rou_date - $B$2) * (L1264-L1263), 2) )
)</f>
        <v/>
      </c>
      <c r="P1264" s="59" t="str">
        <f t="shared" ca="1" si="57"/>
        <v/>
      </c>
      <c r="Q1264" s="1" t="str" cm="1">
        <f t="array" aca="1" ref="Q1264" ca="1">_xlfn.IFS(P1264="","",
$B$11="Hə", _xlfn.XLOOKUP(DATE(P1264, 12, 31), rou_table_dates, rou_table_nbvs,0, 0),
TRUE,  MAX(0, ROUND($M$14 - $M$14/ (last_rou_date - $B$2) * (DATE(P1264,12,31) - $B$2), 2) )
)</f>
        <v/>
      </c>
      <c r="R1264" s="1" t="str" cm="1">
        <f t="array" aca="1" ref="R1264" ca="1">_xlfn.IFS(P1264="","",
$B$11="Hə", _xlfn.XLOOKUP(DATE(P1264, 12, 31), lease_table_dates, lease_table_balances,0, 0),
TRUE, IFERROR( XNPV($B$6, IF(payment_dates &gt;DATE(P1264, 12, 31), payments,  0),  IF(payment_dates &gt;DATE(P1264, 12, 31), payment_dates,  DATE(P1264, 12, 31))    ),0)
)</f>
        <v/>
      </c>
      <c r="S1264" s="1" t="str" cm="1">
        <f t="array" aca="1" ref="S1264" ca="1">_xlfn.IFS(P1264="","",
TRUE,  MIN( MIN(Q1263, $M$14), ROUND($M$14/ (last_rou_date - $B$2) * (DATE(P1264,12,31) - MAX($B$2, DATE(P1264-1, 12, 31))), 2) )
)</f>
        <v/>
      </c>
      <c r="T1264" s="7" t="str" cm="1">
        <f t="array" aca="1" ref="T1264" ca="1">_xlfn.IFS(P1264="", "",
ISTEXT(R1263), R1264- (H1264 - SUMIFS( lease_table_payments, lease_table_years, P1264) -$AG$14 ),
AND(ISNUMBER(R1263), R1264&lt;&gt;""),   R1264- (R1263 - SUMIFS( lease_table_payments, lease_table_years, P1264) )
)</f>
        <v/>
      </c>
      <c r="V1264" s="64">
        <f t="shared" si="59"/>
        <v>1251</v>
      </c>
      <c r="W1264" s="51" t="str" cm="1">
        <f t="array" ref="W1264">_xlfn.IFS(
OR(W1263=$B$4, W1263=""),"",
TRUE,W1263+1
)</f>
        <v/>
      </c>
      <c r="X1264" s="51" t="str" cm="1">
        <f t="array" ref="X1264">_xlfn.IFS(X1263="","",
W1264="", "",
AND($B$3="İllik"),DATE(YEAR(X1263)+1,MONTH(X1263),DAY(X1263) ),
AND($B$3="Aylıq", $AH$14="Not end"), EDATE(X1263,1),
AND($B$3="Aylıq", $AH$14="End"), EOMONTH(X1263,1)
)</f>
        <v/>
      </c>
      <c r="Y1264" s="51" t="str" cm="1">
        <f t="array" aca="1" ref="Y1264" ca="1">_xlfn.IFS(
AND($B$7="Dövrün əvvəlində", Y1263&lt;=last_rou_date), DATE(YEAR(Y1263)+1, 12, 31),
AND($B$7="Dövrün sonunda", Y1263&lt;=last_payment_date), DATE(YEAR(Y1263)+1, 12, 31),
TRUE, ""
)</f>
        <v/>
      </c>
      <c r="Z1264" s="75" t="str" cm="1">
        <f t="array" aca="1" ref="Z1264" ca="1">_xlfn.IFS(
AND($AN$14="Not year_end", Z1263&gt;last_payment_date), "",
AND($AN$14="Year_end", Z1263&gt;=last_payment_date), "",
AND($AN$14="Year_end"), DATE(YEAR(Z1263+1), 12, 31),
AND($AN$14="Not year_end", MONTH(Z1263)=12, DAY(Z1263)=31), DATE(YEAR(Z1262)+1, MONTH(Z1262), DAY(Z1262)),
AND($AN$14="Not year_end", OR(MONTH(Z1263)&lt;&gt;12, DAY(Z1263)&lt;&gt;31) ), DATE(YEAR(Z1263), 12, 31)
)</f>
        <v/>
      </c>
      <c r="AA1264" s="75" t="str" cm="1">
        <f t="array" aca="1" ref="AA1264" ca="1">_xlfn.IFS(AA1263="", "",
AND(AA1263=last_payment_date, OR(MONTH(AA1263)&lt;&gt;12, DAY(AA1263)&lt;&gt;31) ), DATE(YEAR(AA1263), 12, 31),
AND(MONTH(AA1263)=12, DAY(AA1263)=31, AA1263&gt;=last_payment_date), "",
AND(MONTH(AA1263)=12, DAY(AA1263)&lt;&gt;31),  EOMONTH(AA1263,0),
AND(MONTH(AA1263)=12, DAY(AA1263)=31, $AH$14="Not end"),  EDATE(AA1262,1),
AND($AH$14="Not end"), EDATE(AA1263, 1),
AND($AH$14="End"), EOMONTH(AA1263, 1)
)</f>
        <v/>
      </c>
      <c r="AB1264" s="75" t="str" cm="1">
        <f t="array" aca="1" ref="AB1264" ca="1">_xlfn.IFS(AB1263="","",
AND(AB1263=last_rou_date), "",
AND($B$3="İllik"),DATE(YEAR(AB1263)+1,MONTH(AB1263),DAY(AB1263) ),
AND($B$3="Aylıq", $AH$14="Not end"), EDATE(AB1263,1),
AND($B$3="Aylıq", $AH$14="End"), EOMONTH(AB1263,1)
)</f>
        <v/>
      </c>
      <c r="AC1264" s="75" t="str" cm="1">
        <f t="array" aca="1" ref="AC1264" ca="1">_xlfn.IFS(
AND($AN$14="Not year_end", AC1263&gt;last_rou_date), "",
AND($AN$14="Year_end", AC1263&gt;=last_rou_date), "",
AND($AN$14="Year_end"), DATE(YEAR(AC1263+1), 12, 31),
AND($AN$14="Not year_end", MONTH(AC1263)=12, DAY(AC1263)=31), DATE(YEAR(AC1262)+1, MONTH(AC1262), DAY(AC1262)),
AND($AN$14="Not year_end", OR(MONTH(AC1263)&lt;&gt;12, DAY(AC1263)&lt;&gt;31) ), DATE(YEAR(AC1263), 12, 31)
)</f>
        <v/>
      </c>
      <c r="AD1264" s="75" t="str" cm="1">
        <f t="array" aca="1" ref="AD1264" ca="1">_xlfn.IFS(AD1263="", "",
AND(AD1263=last_rou_date, OR(MONTH(AD1263)&lt;&gt;12, DAY(AD1263)&lt;&gt;31) ), DATE(YEAR(AD1263), 12, 31),
AND(MONTH(AD1263)=12, DAY(AD1263)=31, AD1263&gt;=last_rou_date), "",
AND(MONTH(AD1263)=12, DAY(AD1263)&lt;&gt;31),  EOMONTH(AD1263,0),
AND(MONTH(AD1263)=12, DAY(AD1263)=31, $AH$14="Not end"),  EDATE(AD1262,1),
AND($AH$14="Not end"), EDATE(AD1263, 1),
AND($AH$14="End"), EOMONTH(AD1263, 1)
)</f>
        <v/>
      </c>
      <c r="AE1264" s="51" t="str" cm="1">
        <f t="array" ref="AE1264">_xlfn.IFS(W1264="", "",
AND(W1264&gt;0, W1264&lt;=$B$4, $C$2="İllik artım, faiz olaraq", $D$2&gt;0, $B$3="İllik"), $B$5*((1+$D$2)^(W1264-1)),
AND(W1264&gt;0, W1264&lt;=$B$4, $C$2="İllik artım, faiz olaraq", $D$2&gt;0, $B$3="Aylıq"), $B$5*((1+$D$2)^ROUNDDOWN((W1264-1)/12,0)),
AND(W1264=1, $C$2="Aşağıdakı kimi dəyişir", ), $B$5,
AND(W1264&gt;1, W1264&lt;=$B$4, $C$2="Aşağıdakı kimi dəyişir"), IFERROR(VLOOKUP(W1264, $C$4:$D$7, 2, FALSE), AE1263),
AND(W1264&gt;0, W1264&lt;=$B$4), $B$5,
TRUE,0 )</f>
        <v/>
      </c>
      <c r="AF1264" s="51" t="str">
        <f t="shared" ca="1" si="58"/>
        <v/>
      </c>
    </row>
    <row r="1265" spans="1:32" x14ac:dyDescent="0.4">
      <c r="A1265" s="13" t="str" cm="1">
        <f t="array" aca="1" ref="A1265" ca="1">_xlfn.IFS(
AND(SUMIFS(lease_table_interest_accruals, lease_table_dates, A1264)&gt;0, COUNTIFS($E$14:E1264, "Interest accrual", $A$14:A1264, A1264)=0),  A1264,
AND(SUMIFS(lease_table_payments, lease_table_dates, A1264)&gt;0, COUNTIFS($E$14:E1264, "Payment", $A$14:A1264, A1264)=0),  A1264,
AND(SUMIFS(rou_table_deprs, rou_table_dates, A1264)&gt;0, COUNTIFS($E$14:E1264, "Depreciation", $A$14:A1264, A1264)=0),  A1264,
TRUE,  IFERROR(INDEX(rou_table_dates,  MATCH(A1264, rou_table_dates)+1, ), "")
)</f>
        <v/>
      </c>
      <c r="B1265" s="1" t="str" cm="1">
        <f t="array" aca="1" ref="B1265" ca="1">_xlfn.IFS(
AND(E1265="Payment", A1265=$B$2), $AM$14,
E1265="Payment", $AM$15,
E1265="Interest accrual", $AM$18,
E1265="Depreciation", $AM$17,
TRUE, "")</f>
        <v/>
      </c>
      <c r="C1265" s="1" t="str" cm="1">
        <f t="array" aca="1" ref="C1265" ca="1">_xlfn.IFS(
E1265="Payment", $AM$19,
E1265="Interest accrual", $AM$15,
E1265="Depreciation", $AM$16,
TRUE, "")</f>
        <v/>
      </c>
      <c r="D1265" s="1" t="str" cm="1">
        <f t="array" aca="1" ref="D1265" ca="1">_xlfn.IFS(
E1265="Payment", _xlfn.XLOOKUP(A1265, lease_table_dates, lease_table_payments, 0, 0),
E1265="Interest accrual", _xlfn.XLOOKUP(A1265, lease_table_dates, lease_table_interest_accruals, 0, 0),
E1265="Depreciation", _xlfn.XLOOKUP(A1265, rou_table_dates, rou_table_deprs, 0, 0),
TRUE, ""
)</f>
        <v/>
      </c>
      <c r="E1265" s="7" t="str" cm="1">
        <f t="array" aca="1" ref="E1265" ca="1">_xlfn.IFS(
AND(SUMIFS(lease_table_interest_accruals, lease_table_dates, A1265)&gt;0, COUNTIFS($E$14:E1264, "Interest accrual", $A$14:A1264, A1265)=0), "Interest accrual",
AND(SUMIFS(lease_table_payments, lease_table_dates, A1265)&gt;0, COUNTIFS($E$14:E1264, "Payment", $A$14:A1264, A1265)=0), "Payment",
AND(SUMIFS(rou_table_deprs, rou_table_dates, A1265)&gt;0, COUNTIFS($E$14:E1264, "Depreciation", $A$14:A1264, A1265)=0), "Depreciation",
TRUE,  ""
)</f>
        <v/>
      </c>
      <c r="G1265" s="13" t="str" cm="1">
        <f t="array" aca="1" ref="G1265" ca="1">_xlfn.IFS(
AND($B$11="Hə", $B$3="İllik"), Z1265,
AND($B$11="Hə", $B$3="Aylıq"), AA1265,
$B$11="Yox", X1265)</f>
        <v/>
      </c>
      <c r="H1265" s="1" t="str" cm="1">
        <f t="array" aca="1" ref="H1265" ca="1">_xlfn.IFS( G1265="", "",
TRUE, ROUND( H1264+I1265-J1265, 2) )</f>
        <v/>
      </c>
      <c r="I1265" s="1" t="str" cm="1">
        <f t="array" aca="1" ref="I1265" ca="1">_xlfn.IFS(G1265="", "",
G1265=last_payment_date, (J1265-H1264),
 TRUE,  -  (H1264- H1264* (1+$B$6)^ (_xlfn.DAYS(G1265,G1264)/365) )
)</f>
        <v/>
      </c>
      <c r="J1265" s="1" t="str" cm="1">
        <f t="array" aca="1" ref="J1265" ca="1">_xlfn.IFS(G1265="", "",
TRUE, _xlfn.XLOOKUP(G1265,  payment_dates, payments,0,0)
)</f>
        <v/>
      </c>
      <c r="L1265" s="8" t="str" cm="1">
        <f t="array" aca="1" ref="L1265" ca="1">_xlfn.IFS(
AND($B$11="Hə", $B$3="İllik"), AC1265,
AND($B$11="Hə", $B$3="Aylıq"), AD1265,
$B$11="Yox", AB1265)</f>
        <v/>
      </c>
      <c r="M1265" s="1" t="str" cm="1">
        <f t="array" aca="1" ref="M1265" ca="1">_xlfn.IFS( L1265="", "",
(M1264-N1265)&lt;=0.5, 0,
TRUE,  M1264-N1265)</f>
        <v/>
      </c>
      <c r="N1265" s="7" t="str" cm="1">
        <f t="array" aca="1" ref="N1265" ca="1">_xlfn.IFS(
L1265="", "",
TRUE, MIN(M1264, ROUND($M$14/ (last_rou_date - $B$2) * (L1265-L1264), 2) )
)</f>
        <v/>
      </c>
      <c r="P1265" s="59" t="str">
        <f t="shared" ca="1" si="57"/>
        <v/>
      </c>
      <c r="Q1265" s="1" t="str" cm="1">
        <f t="array" aca="1" ref="Q1265" ca="1">_xlfn.IFS(P1265="","",
$B$11="Hə", _xlfn.XLOOKUP(DATE(P1265, 12, 31), rou_table_dates, rou_table_nbvs,0, 0),
TRUE,  MAX(0, ROUND($M$14 - $M$14/ (last_rou_date - $B$2) * (DATE(P1265,12,31) - $B$2), 2) )
)</f>
        <v/>
      </c>
      <c r="R1265" s="1" t="str" cm="1">
        <f t="array" aca="1" ref="R1265" ca="1">_xlfn.IFS(P1265="","",
$B$11="Hə", _xlfn.XLOOKUP(DATE(P1265, 12, 31), lease_table_dates, lease_table_balances,0, 0),
TRUE, IFERROR( XNPV($B$6, IF(payment_dates &gt;DATE(P1265, 12, 31), payments,  0),  IF(payment_dates &gt;DATE(P1265, 12, 31), payment_dates,  DATE(P1265, 12, 31))    ),0)
)</f>
        <v/>
      </c>
      <c r="S1265" s="1" t="str" cm="1">
        <f t="array" aca="1" ref="S1265" ca="1">_xlfn.IFS(P1265="","",
TRUE,  MIN( MIN(Q1264, $M$14), ROUND($M$14/ (last_rou_date - $B$2) * (DATE(P1265,12,31) - MAX($B$2, DATE(P1265-1, 12, 31))), 2) )
)</f>
        <v/>
      </c>
      <c r="T1265" s="7" t="str" cm="1">
        <f t="array" aca="1" ref="T1265" ca="1">_xlfn.IFS(P1265="", "",
ISTEXT(R1264), R1265- (H1265 - SUMIFS( lease_table_payments, lease_table_years, P1265) -$AG$14 ),
AND(ISNUMBER(R1264), R1265&lt;&gt;""),   R1265- (R1264 - SUMIFS( lease_table_payments, lease_table_years, P1265) )
)</f>
        <v/>
      </c>
      <c r="V1265" s="64">
        <f t="shared" si="59"/>
        <v>1252</v>
      </c>
      <c r="W1265" s="51" t="str" cm="1">
        <f t="array" ref="W1265">_xlfn.IFS(
OR(W1264=$B$4, W1264=""),"",
TRUE,W1264+1
)</f>
        <v/>
      </c>
      <c r="X1265" s="51" t="str" cm="1">
        <f t="array" ref="X1265">_xlfn.IFS(X1264="","",
W1265="", "",
AND($B$3="İllik"),DATE(YEAR(X1264)+1,MONTH(X1264),DAY(X1264) ),
AND($B$3="Aylıq", $AH$14="Not end"), EDATE(X1264,1),
AND($B$3="Aylıq", $AH$14="End"), EOMONTH(X1264,1)
)</f>
        <v/>
      </c>
      <c r="Y1265" s="51" t="str" cm="1">
        <f t="array" aca="1" ref="Y1265" ca="1">_xlfn.IFS(
AND($B$7="Dövrün əvvəlində", Y1264&lt;=last_rou_date), DATE(YEAR(Y1264)+1, 12, 31),
AND($B$7="Dövrün sonunda", Y1264&lt;=last_payment_date), DATE(YEAR(Y1264)+1, 12, 31),
TRUE, ""
)</f>
        <v/>
      </c>
      <c r="Z1265" s="75" t="str" cm="1">
        <f t="array" aca="1" ref="Z1265" ca="1">_xlfn.IFS(
AND($AN$14="Not year_end", Z1264&gt;last_payment_date), "",
AND($AN$14="Year_end", Z1264&gt;=last_payment_date), "",
AND($AN$14="Year_end"), DATE(YEAR(Z1264+1), 12, 31),
AND($AN$14="Not year_end", MONTH(Z1264)=12, DAY(Z1264)=31), DATE(YEAR(Z1263)+1, MONTH(Z1263), DAY(Z1263)),
AND($AN$14="Not year_end", OR(MONTH(Z1264)&lt;&gt;12, DAY(Z1264)&lt;&gt;31) ), DATE(YEAR(Z1264), 12, 31)
)</f>
        <v/>
      </c>
      <c r="AA1265" s="75" t="str" cm="1">
        <f t="array" aca="1" ref="AA1265" ca="1">_xlfn.IFS(AA1264="", "",
AND(AA1264=last_payment_date, OR(MONTH(AA1264)&lt;&gt;12, DAY(AA1264)&lt;&gt;31) ), DATE(YEAR(AA1264), 12, 31),
AND(MONTH(AA1264)=12, DAY(AA1264)=31, AA1264&gt;=last_payment_date), "",
AND(MONTH(AA1264)=12, DAY(AA1264)&lt;&gt;31),  EOMONTH(AA1264,0),
AND(MONTH(AA1264)=12, DAY(AA1264)=31, $AH$14="Not end"),  EDATE(AA1263,1),
AND($AH$14="Not end"), EDATE(AA1264, 1),
AND($AH$14="End"), EOMONTH(AA1264, 1)
)</f>
        <v/>
      </c>
      <c r="AB1265" s="75" t="str" cm="1">
        <f t="array" aca="1" ref="AB1265" ca="1">_xlfn.IFS(AB1264="","",
AND(AB1264=last_rou_date), "",
AND($B$3="İllik"),DATE(YEAR(AB1264)+1,MONTH(AB1264),DAY(AB1264) ),
AND($B$3="Aylıq", $AH$14="Not end"), EDATE(AB1264,1),
AND($B$3="Aylıq", $AH$14="End"), EOMONTH(AB1264,1)
)</f>
        <v/>
      </c>
      <c r="AC1265" s="75" t="str" cm="1">
        <f t="array" aca="1" ref="AC1265" ca="1">_xlfn.IFS(
AND($AN$14="Not year_end", AC1264&gt;last_rou_date), "",
AND($AN$14="Year_end", AC1264&gt;=last_rou_date), "",
AND($AN$14="Year_end"), DATE(YEAR(AC1264+1), 12, 31),
AND($AN$14="Not year_end", MONTH(AC1264)=12, DAY(AC1264)=31), DATE(YEAR(AC1263)+1, MONTH(AC1263), DAY(AC1263)),
AND($AN$14="Not year_end", OR(MONTH(AC1264)&lt;&gt;12, DAY(AC1264)&lt;&gt;31) ), DATE(YEAR(AC1264), 12, 31)
)</f>
        <v/>
      </c>
      <c r="AD1265" s="75" t="str" cm="1">
        <f t="array" aca="1" ref="AD1265" ca="1">_xlfn.IFS(AD1264="", "",
AND(AD1264=last_rou_date, OR(MONTH(AD1264)&lt;&gt;12, DAY(AD1264)&lt;&gt;31) ), DATE(YEAR(AD1264), 12, 31),
AND(MONTH(AD1264)=12, DAY(AD1264)=31, AD1264&gt;=last_rou_date), "",
AND(MONTH(AD1264)=12, DAY(AD1264)&lt;&gt;31),  EOMONTH(AD1264,0),
AND(MONTH(AD1264)=12, DAY(AD1264)=31, $AH$14="Not end"),  EDATE(AD1263,1),
AND($AH$14="Not end"), EDATE(AD1264, 1),
AND($AH$14="End"), EOMONTH(AD1264, 1)
)</f>
        <v/>
      </c>
      <c r="AE1265" s="51" t="str" cm="1">
        <f t="array" ref="AE1265">_xlfn.IFS(W1265="", "",
AND(W1265&gt;0, W1265&lt;=$B$4, $C$2="İllik artım, faiz olaraq", $D$2&gt;0, $B$3="İllik"), $B$5*((1+$D$2)^(W1265-1)),
AND(W1265&gt;0, W1265&lt;=$B$4, $C$2="İllik artım, faiz olaraq", $D$2&gt;0, $B$3="Aylıq"), $B$5*((1+$D$2)^ROUNDDOWN((W1265-1)/12,0)),
AND(W1265=1, $C$2="Aşağıdakı kimi dəyişir", ), $B$5,
AND(W1265&gt;1, W1265&lt;=$B$4, $C$2="Aşağıdakı kimi dəyişir"), IFERROR(VLOOKUP(W1265, $C$4:$D$7, 2, FALSE), AE1264),
AND(W1265&gt;0, W1265&lt;=$B$4), $B$5,
TRUE,0 )</f>
        <v/>
      </c>
      <c r="AF1265" s="51" t="str">
        <f t="shared" ca="1" si="58"/>
        <v/>
      </c>
    </row>
    <row r="1266" spans="1:32" x14ac:dyDescent="0.4">
      <c r="A1266" s="13" t="str" cm="1">
        <f t="array" aca="1" ref="A1266" ca="1">_xlfn.IFS(
AND(SUMIFS(lease_table_interest_accruals, lease_table_dates, A1265)&gt;0, COUNTIFS($E$14:E1265, "Interest accrual", $A$14:A1265, A1265)=0),  A1265,
AND(SUMIFS(lease_table_payments, lease_table_dates, A1265)&gt;0, COUNTIFS($E$14:E1265, "Payment", $A$14:A1265, A1265)=0),  A1265,
AND(SUMIFS(rou_table_deprs, rou_table_dates, A1265)&gt;0, COUNTIFS($E$14:E1265, "Depreciation", $A$14:A1265, A1265)=0),  A1265,
TRUE,  IFERROR(INDEX(rou_table_dates,  MATCH(A1265, rou_table_dates)+1, ), "")
)</f>
        <v/>
      </c>
      <c r="B1266" s="1" t="str" cm="1">
        <f t="array" aca="1" ref="B1266" ca="1">_xlfn.IFS(
AND(E1266="Payment", A1266=$B$2), $AM$14,
E1266="Payment", $AM$15,
E1266="Interest accrual", $AM$18,
E1266="Depreciation", $AM$17,
TRUE, "")</f>
        <v/>
      </c>
      <c r="C1266" s="1" t="str" cm="1">
        <f t="array" aca="1" ref="C1266" ca="1">_xlfn.IFS(
E1266="Payment", $AM$19,
E1266="Interest accrual", $AM$15,
E1266="Depreciation", $AM$16,
TRUE, "")</f>
        <v/>
      </c>
      <c r="D1266" s="1" t="str" cm="1">
        <f t="array" aca="1" ref="D1266" ca="1">_xlfn.IFS(
E1266="Payment", _xlfn.XLOOKUP(A1266, lease_table_dates, lease_table_payments, 0, 0),
E1266="Interest accrual", _xlfn.XLOOKUP(A1266, lease_table_dates, lease_table_interest_accruals, 0, 0),
E1266="Depreciation", _xlfn.XLOOKUP(A1266, rou_table_dates, rou_table_deprs, 0, 0),
TRUE, ""
)</f>
        <v/>
      </c>
      <c r="E1266" s="7" t="str" cm="1">
        <f t="array" aca="1" ref="E1266" ca="1">_xlfn.IFS(
AND(SUMIFS(lease_table_interest_accruals, lease_table_dates, A1266)&gt;0, COUNTIFS($E$14:E1265, "Interest accrual", $A$14:A1265, A1266)=0), "Interest accrual",
AND(SUMIFS(lease_table_payments, lease_table_dates, A1266)&gt;0, COUNTIFS($E$14:E1265, "Payment", $A$14:A1265, A1266)=0), "Payment",
AND(SUMIFS(rou_table_deprs, rou_table_dates, A1266)&gt;0, COUNTIFS($E$14:E1265, "Depreciation", $A$14:A1265, A1266)=0), "Depreciation",
TRUE,  ""
)</f>
        <v/>
      </c>
      <c r="G1266" s="13" t="str" cm="1">
        <f t="array" aca="1" ref="G1266" ca="1">_xlfn.IFS(
AND($B$11="Hə", $B$3="İllik"), Z1266,
AND($B$11="Hə", $B$3="Aylıq"), AA1266,
$B$11="Yox", X1266)</f>
        <v/>
      </c>
      <c r="H1266" s="1" t="str" cm="1">
        <f t="array" aca="1" ref="H1266" ca="1">_xlfn.IFS( G1266="", "",
TRUE, ROUND( H1265+I1266-J1266, 2) )</f>
        <v/>
      </c>
      <c r="I1266" s="1" t="str" cm="1">
        <f t="array" aca="1" ref="I1266" ca="1">_xlfn.IFS(G1266="", "",
G1266=last_payment_date, (J1266-H1265),
 TRUE,  -  (H1265- H1265* (1+$B$6)^ (_xlfn.DAYS(G1266,G1265)/365) )
)</f>
        <v/>
      </c>
      <c r="J1266" s="1" t="str" cm="1">
        <f t="array" aca="1" ref="J1266" ca="1">_xlfn.IFS(G1266="", "",
TRUE, _xlfn.XLOOKUP(G1266,  payment_dates, payments,0,0)
)</f>
        <v/>
      </c>
      <c r="L1266" s="8" t="str" cm="1">
        <f t="array" aca="1" ref="L1266" ca="1">_xlfn.IFS(
AND($B$11="Hə", $B$3="İllik"), AC1266,
AND($B$11="Hə", $B$3="Aylıq"), AD1266,
$B$11="Yox", AB1266)</f>
        <v/>
      </c>
      <c r="M1266" s="1" t="str" cm="1">
        <f t="array" aca="1" ref="M1266" ca="1">_xlfn.IFS( L1266="", "",
(M1265-N1266)&lt;=0.5, 0,
TRUE,  M1265-N1266)</f>
        <v/>
      </c>
      <c r="N1266" s="7" t="str" cm="1">
        <f t="array" aca="1" ref="N1266" ca="1">_xlfn.IFS(
L1266="", "",
TRUE, MIN(M1265, ROUND($M$14/ (last_rou_date - $B$2) * (L1266-L1265), 2) )
)</f>
        <v/>
      </c>
      <c r="P1266" s="59" t="str">
        <f t="shared" ca="1" si="57"/>
        <v/>
      </c>
      <c r="Q1266" s="1" t="str" cm="1">
        <f t="array" aca="1" ref="Q1266" ca="1">_xlfn.IFS(P1266="","",
$B$11="Hə", _xlfn.XLOOKUP(DATE(P1266, 12, 31), rou_table_dates, rou_table_nbvs,0, 0),
TRUE,  MAX(0, ROUND($M$14 - $M$14/ (last_rou_date - $B$2) * (DATE(P1266,12,31) - $B$2), 2) )
)</f>
        <v/>
      </c>
      <c r="R1266" s="1" t="str" cm="1">
        <f t="array" aca="1" ref="R1266" ca="1">_xlfn.IFS(P1266="","",
$B$11="Hə", _xlfn.XLOOKUP(DATE(P1266, 12, 31), lease_table_dates, lease_table_balances,0, 0),
TRUE, IFERROR( XNPV($B$6, IF(payment_dates &gt;DATE(P1266, 12, 31), payments,  0),  IF(payment_dates &gt;DATE(P1266, 12, 31), payment_dates,  DATE(P1266, 12, 31))    ),0)
)</f>
        <v/>
      </c>
      <c r="S1266" s="1" t="str" cm="1">
        <f t="array" aca="1" ref="S1266" ca="1">_xlfn.IFS(P1266="","",
TRUE,  MIN( MIN(Q1265, $M$14), ROUND($M$14/ (last_rou_date - $B$2) * (DATE(P1266,12,31) - MAX($B$2, DATE(P1266-1, 12, 31))), 2) )
)</f>
        <v/>
      </c>
      <c r="T1266" s="7" t="str" cm="1">
        <f t="array" aca="1" ref="T1266" ca="1">_xlfn.IFS(P1266="", "",
ISTEXT(R1265), R1266- (H1266 - SUMIFS( lease_table_payments, lease_table_years, P1266) -$AG$14 ),
AND(ISNUMBER(R1265), R1266&lt;&gt;""),   R1266- (R1265 - SUMIFS( lease_table_payments, lease_table_years, P1266) )
)</f>
        <v/>
      </c>
      <c r="V1266" s="64">
        <f t="shared" si="59"/>
        <v>1253</v>
      </c>
      <c r="W1266" s="51" t="str" cm="1">
        <f t="array" ref="W1266">_xlfn.IFS(
OR(W1265=$B$4, W1265=""),"",
TRUE,W1265+1
)</f>
        <v/>
      </c>
      <c r="X1266" s="51" t="str" cm="1">
        <f t="array" ref="X1266">_xlfn.IFS(X1265="","",
W1266="", "",
AND($B$3="İllik"),DATE(YEAR(X1265)+1,MONTH(X1265),DAY(X1265) ),
AND($B$3="Aylıq", $AH$14="Not end"), EDATE(X1265,1),
AND($B$3="Aylıq", $AH$14="End"), EOMONTH(X1265,1)
)</f>
        <v/>
      </c>
      <c r="Y1266" s="51" t="str" cm="1">
        <f t="array" aca="1" ref="Y1266" ca="1">_xlfn.IFS(
AND($B$7="Dövrün əvvəlində", Y1265&lt;=last_rou_date), DATE(YEAR(Y1265)+1, 12, 31),
AND($B$7="Dövrün sonunda", Y1265&lt;=last_payment_date), DATE(YEAR(Y1265)+1, 12, 31),
TRUE, ""
)</f>
        <v/>
      </c>
      <c r="Z1266" s="75" t="str" cm="1">
        <f t="array" aca="1" ref="Z1266" ca="1">_xlfn.IFS(
AND($AN$14="Not year_end", Z1265&gt;last_payment_date), "",
AND($AN$14="Year_end", Z1265&gt;=last_payment_date), "",
AND($AN$14="Year_end"), DATE(YEAR(Z1265+1), 12, 31),
AND($AN$14="Not year_end", MONTH(Z1265)=12, DAY(Z1265)=31), DATE(YEAR(Z1264)+1, MONTH(Z1264), DAY(Z1264)),
AND($AN$14="Not year_end", OR(MONTH(Z1265)&lt;&gt;12, DAY(Z1265)&lt;&gt;31) ), DATE(YEAR(Z1265), 12, 31)
)</f>
        <v/>
      </c>
      <c r="AA1266" s="75" t="str" cm="1">
        <f t="array" aca="1" ref="AA1266" ca="1">_xlfn.IFS(AA1265="", "",
AND(AA1265=last_payment_date, OR(MONTH(AA1265)&lt;&gt;12, DAY(AA1265)&lt;&gt;31) ), DATE(YEAR(AA1265), 12, 31),
AND(MONTH(AA1265)=12, DAY(AA1265)=31, AA1265&gt;=last_payment_date), "",
AND(MONTH(AA1265)=12, DAY(AA1265)&lt;&gt;31),  EOMONTH(AA1265,0),
AND(MONTH(AA1265)=12, DAY(AA1265)=31, $AH$14="Not end"),  EDATE(AA1264,1),
AND($AH$14="Not end"), EDATE(AA1265, 1),
AND($AH$14="End"), EOMONTH(AA1265, 1)
)</f>
        <v/>
      </c>
      <c r="AB1266" s="75" t="str" cm="1">
        <f t="array" aca="1" ref="AB1266" ca="1">_xlfn.IFS(AB1265="","",
AND(AB1265=last_rou_date), "",
AND($B$3="İllik"),DATE(YEAR(AB1265)+1,MONTH(AB1265),DAY(AB1265) ),
AND($B$3="Aylıq", $AH$14="Not end"), EDATE(AB1265,1),
AND($B$3="Aylıq", $AH$14="End"), EOMONTH(AB1265,1)
)</f>
        <v/>
      </c>
      <c r="AC1266" s="75" t="str" cm="1">
        <f t="array" aca="1" ref="AC1266" ca="1">_xlfn.IFS(
AND($AN$14="Not year_end", AC1265&gt;last_rou_date), "",
AND($AN$14="Year_end", AC1265&gt;=last_rou_date), "",
AND($AN$14="Year_end"), DATE(YEAR(AC1265+1), 12, 31),
AND($AN$14="Not year_end", MONTH(AC1265)=12, DAY(AC1265)=31), DATE(YEAR(AC1264)+1, MONTH(AC1264), DAY(AC1264)),
AND($AN$14="Not year_end", OR(MONTH(AC1265)&lt;&gt;12, DAY(AC1265)&lt;&gt;31) ), DATE(YEAR(AC1265), 12, 31)
)</f>
        <v/>
      </c>
      <c r="AD1266" s="75" t="str" cm="1">
        <f t="array" aca="1" ref="AD1266" ca="1">_xlfn.IFS(AD1265="", "",
AND(AD1265=last_rou_date, OR(MONTH(AD1265)&lt;&gt;12, DAY(AD1265)&lt;&gt;31) ), DATE(YEAR(AD1265), 12, 31),
AND(MONTH(AD1265)=12, DAY(AD1265)=31, AD1265&gt;=last_rou_date), "",
AND(MONTH(AD1265)=12, DAY(AD1265)&lt;&gt;31),  EOMONTH(AD1265,0),
AND(MONTH(AD1265)=12, DAY(AD1265)=31, $AH$14="Not end"),  EDATE(AD1264,1),
AND($AH$14="Not end"), EDATE(AD1265, 1),
AND($AH$14="End"), EOMONTH(AD1265, 1)
)</f>
        <v/>
      </c>
      <c r="AE1266" s="51" t="str" cm="1">
        <f t="array" ref="AE1266">_xlfn.IFS(W1266="", "",
AND(W1266&gt;0, W1266&lt;=$B$4, $C$2="İllik artım, faiz olaraq", $D$2&gt;0, $B$3="İllik"), $B$5*((1+$D$2)^(W1266-1)),
AND(W1266&gt;0, W1266&lt;=$B$4, $C$2="İllik artım, faiz olaraq", $D$2&gt;0, $B$3="Aylıq"), $B$5*((1+$D$2)^ROUNDDOWN((W1266-1)/12,0)),
AND(W1266=1, $C$2="Aşağıdakı kimi dəyişir", ), $B$5,
AND(W1266&gt;1, W1266&lt;=$B$4, $C$2="Aşağıdakı kimi dəyişir"), IFERROR(VLOOKUP(W1266, $C$4:$D$7, 2, FALSE), AE1265),
AND(W1266&gt;0, W1266&lt;=$B$4), $B$5,
TRUE,0 )</f>
        <v/>
      </c>
      <c r="AF1266" s="51" t="str">
        <f t="shared" ca="1" si="58"/>
        <v/>
      </c>
    </row>
    <row r="1267" spans="1:32" x14ac:dyDescent="0.4">
      <c r="A1267" s="13" t="str" cm="1">
        <f t="array" aca="1" ref="A1267" ca="1">_xlfn.IFS(
AND(SUMIFS(lease_table_interest_accruals, lease_table_dates, A1266)&gt;0, COUNTIFS($E$14:E1266, "Interest accrual", $A$14:A1266, A1266)=0),  A1266,
AND(SUMIFS(lease_table_payments, lease_table_dates, A1266)&gt;0, COUNTIFS($E$14:E1266, "Payment", $A$14:A1266, A1266)=0),  A1266,
AND(SUMIFS(rou_table_deprs, rou_table_dates, A1266)&gt;0, COUNTIFS($E$14:E1266, "Depreciation", $A$14:A1266, A1266)=0),  A1266,
TRUE,  IFERROR(INDEX(rou_table_dates,  MATCH(A1266, rou_table_dates)+1, ), "")
)</f>
        <v/>
      </c>
      <c r="B1267" s="1" t="str" cm="1">
        <f t="array" aca="1" ref="B1267" ca="1">_xlfn.IFS(
AND(E1267="Payment", A1267=$B$2), $AM$14,
E1267="Payment", $AM$15,
E1267="Interest accrual", $AM$18,
E1267="Depreciation", $AM$17,
TRUE, "")</f>
        <v/>
      </c>
      <c r="C1267" s="1" t="str" cm="1">
        <f t="array" aca="1" ref="C1267" ca="1">_xlfn.IFS(
E1267="Payment", $AM$19,
E1267="Interest accrual", $AM$15,
E1267="Depreciation", $AM$16,
TRUE, "")</f>
        <v/>
      </c>
      <c r="D1267" s="1" t="str" cm="1">
        <f t="array" aca="1" ref="D1267" ca="1">_xlfn.IFS(
E1267="Payment", _xlfn.XLOOKUP(A1267, lease_table_dates, lease_table_payments, 0, 0),
E1267="Interest accrual", _xlfn.XLOOKUP(A1267, lease_table_dates, lease_table_interest_accruals, 0, 0),
E1267="Depreciation", _xlfn.XLOOKUP(A1267, rou_table_dates, rou_table_deprs, 0, 0),
TRUE, ""
)</f>
        <v/>
      </c>
      <c r="E1267" s="7" t="str" cm="1">
        <f t="array" aca="1" ref="E1267" ca="1">_xlfn.IFS(
AND(SUMIFS(lease_table_interest_accruals, lease_table_dates, A1267)&gt;0, COUNTIFS($E$14:E1266, "Interest accrual", $A$14:A1266, A1267)=0), "Interest accrual",
AND(SUMIFS(lease_table_payments, lease_table_dates, A1267)&gt;0, COUNTIFS($E$14:E1266, "Payment", $A$14:A1266, A1267)=0), "Payment",
AND(SUMIFS(rou_table_deprs, rou_table_dates, A1267)&gt;0, COUNTIFS($E$14:E1266, "Depreciation", $A$14:A1266, A1267)=0), "Depreciation",
TRUE,  ""
)</f>
        <v/>
      </c>
      <c r="G1267" s="13" t="str" cm="1">
        <f t="array" aca="1" ref="G1267" ca="1">_xlfn.IFS(
AND($B$11="Hə", $B$3="İllik"), Z1267,
AND($B$11="Hə", $B$3="Aylıq"), AA1267,
$B$11="Yox", X1267)</f>
        <v/>
      </c>
      <c r="H1267" s="1" t="str" cm="1">
        <f t="array" aca="1" ref="H1267" ca="1">_xlfn.IFS( G1267="", "",
TRUE, ROUND( H1266+I1267-J1267, 2) )</f>
        <v/>
      </c>
      <c r="I1267" s="1" t="str" cm="1">
        <f t="array" aca="1" ref="I1267" ca="1">_xlfn.IFS(G1267="", "",
G1267=last_payment_date, (J1267-H1266),
 TRUE,  -  (H1266- H1266* (1+$B$6)^ (_xlfn.DAYS(G1267,G1266)/365) )
)</f>
        <v/>
      </c>
      <c r="J1267" s="1" t="str" cm="1">
        <f t="array" aca="1" ref="J1267" ca="1">_xlfn.IFS(G1267="", "",
TRUE, _xlfn.XLOOKUP(G1267,  payment_dates, payments,0,0)
)</f>
        <v/>
      </c>
      <c r="L1267" s="8" t="str" cm="1">
        <f t="array" aca="1" ref="L1267" ca="1">_xlfn.IFS(
AND($B$11="Hə", $B$3="İllik"), AC1267,
AND($B$11="Hə", $B$3="Aylıq"), AD1267,
$B$11="Yox", AB1267)</f>
        <v/>
      </c>
      <c r="M1267" s="1" t="str" cm="1">
        <f t="array" aca="1" ref="M1267" ca="1">_xlfn.IFS( L1267="", "",
(M1266-N1267)&lt;=0.5, 0,
TRUE,  M1266-N1267)</f>
        <v/>
      </c>
      <c r="N1267" s="7" t="str" cm="1">
        <f t="array" aca="1" ref="N1267" ca="1">_xlfn.IFS(
L1267="", "",
TRUE, MIN(M1266, ROUND($M$14/ (last_rou_date - $B$2) * (L1267-L1266), 2) )
)</f>
        <v/>
      </c>
      <c r="P1267" s="59" t="str">
        <f t="shared" ca="1" si="57"/>
        <v/>
      </c>
      <c r="Q1267" s="1" t="str" cm="1">
        <f t="array" aca="1" ref="Q1267" ca="1">_xlfn.IFS(P1267="","",
$B$11="Hə", _xlfn.XLOOKUP(DATE(P1267, 12, 31), rou_table_dates, rou_table_nbvs,0, 0),
TRUE,  MAX(0, ROUND($M$14 - $M$14/ (last_rou_date - $B$2) * (DATE(P1267,12,31) - $B$2), 2) )
)</f>
        <v/>
      </c>
      <c r="R1267" s="1" t="str" cm="1">
        <f t="array" aca="1" ref="R1267" ca="1">_xlfn.IFS(P1267="","",
$B$11="Hə", _xlfn.XLOOKUP(DATE(P1267, 12, 31), lease_table_dates, lease_table_balances,0, 0),
TRUE, IFERROR( XNPV($B$6, IF(payment_dates &gt;DATE(P1267, 12, 31), payments,  0),  IF(payment_dates &gt;DATE(P1267, 12, 31), payment_dates,  DATE(P1267, 12, 31))    ),0)
)</f>
        <v/>
      </c>
      <c r="S1267" s="1" t="str" cm="1">
        <f t="array" aca="1" ref="S1267" ca="1">_xlfn.IFS(P1267="","",
TRUE,  MIN( MIN(Q1266, $M$14), ROUND($M$14/ (last_rou_date - $B$2) * (DATE(P1267,12,31) - MAX($B$2, DATE(P1267-1, 12, 31))), 2) )
)</f>
        <v/>
      </c>
      <c r="T1267" s="7" t="str" cm="1">
        <f t="array" aca="1" ref="T1267" ca="1">_xlfn.IFS(P1267="", "",
ISTEXT(R1266), R1267- (H1267 - SUMIFS( lease_table_payments, lease_table_years, P1267) -$AG$14 ),
AND(ISNUMBER(R1266), R1267&lt;&gt;""),   R1267- (R1266 - SUMIFS( lease_table_payments, lease_table_years, P1267) )
)</f>
        <v/>
      </c>
      <c r="V1267" s="64">
        <f t="shared" si="59"/>
        <v>1254</v>
      </c>
      <c r="W1267" s="51" t="str" cm="1">
        <f t="array" ref="W1267">_xlfn.IFS(
OR(W1266=$B$4, W1266=""),"",
TRUE,W1266+1
)</f>
        <v/>
      </c>
      <c r="X1267" s="51" t="str" cm="1">
        <f t="array" ref="X1267">_xlfn.IFS(X1266="","",
W1267="", "",
AND($B$3="İllik"),DATE(YEAR(X1266)+1,MONTH(X1266),DAY(X1266) ),
AND($B$3="Aylıq", $AH$14="Not end"), EDATE(X1266,1),
AND($B$3="Aylıq", $AH$14="End"), EOMONTH(X1266,1)
)</f>
        <v/>
      </c>
      <c r="Y1267" s="51" t="str" cm="1">
        <f t="array" aca="1" ref="Y1267" ca="1">_xlfn.IFS(
AND($B$7="Dövrün əvvəlində", Y1266&lt;=last_rou_date), DATE(YEAR(Y1266)+1, 12, 31),
AND($B$7="Dövrün sonunda", Y1266&lt;=last_payment_date), DATE(YEAR(Y1266)+1, 12, 31),
TRUE, ""
)</f>
        <v/>
      </c>
      <c r="Z1267" s="75" t="str" cm="1">
        <f t="array" aca="1" ref="Z1267" ca="1">_xlfn.IFS(
AND($AN$14="Not year_end", Z1266&gt;last_payment_date), "",
AND($AN$14="Year_end", Z1266&gt;=last_payment_date), "",
AND($AN$14="Year_end"), DATE(YEAR(Z1266+1), 12, 31),
AND($AN$14="Not year_end", MONTH(Z1266)=12, DAY(Z1266)=31), DATE(YEAR(Z1265)+1, MONTH(Z1265), DAY(Z1265)),
AND($AN$14="Not year_end", OR(MONTH(Z1266)&lt;&gt;12, DAY(Z1266)&lt;&gt;31) ), DATE(YEAR(Z1266), 12, 31)
)</f>
        <v/>
      </c>
      <c r="AA1267" s="75" t="str" cm="1">
        <f t="array" aca="1" ref="AA1267" ca="1">_xlfn.IFS(AA1266="", "",
AND(AA1266=last_payment_date, OR(MONTH(AA1266)&lt;&gt;12, DAY(AA1266)&lt;&gt;31) ), DATE(YEAR(AA1266), 12, 31),
AND(MONTH(AA1266)=12, DAY(AA1266)=31, AA1266&gt;=last_payment_date), "",
AND(MONTH(AA1266)=12, DAY(AA1266)&lt;&gt;31),  EOMONTH(AA1266,0),
AND(MONTH(AA1266)=12, DAY(AA1266)=31, $AH$14="Not end"),  EDATE(AA1265,1),
AND($AH$14="Not end"), EDATE(AA1266, 1),
AND($AH$14="End"), EOMONTH(AA1266, 1)
)</f>
        <v/>
      </c>
      <c r="AB1267" s="75" t="str" cm="1">
        <f t="array" aca="1" ref="AB1267" ca="1">_xlfn.IFS(AB1266="","",
AND(AB1266=last_rou_date), "",
AND($B$3="İllik"),DATE(YEAR(AB1266)+1,MONTH(AB1266),DAY(AB1266) ),
AND($B$3="Aylıq", $AH$14="Not end"), EDATE(AB1266,1),
AND($B$3="Aylıq", $AH$14="End"), EOMONTH(AB1266,1)
)</f>
        <v/>
      </c>
      <c r="AC1267" s="75" t="str" cm="1">
        <f t="array" aca="1" ref="AC1267" ca="1">_xlfn.IFS(
AND($AN$14="Not year_end", AC1266&gt;last_rou_date), "",
AND($AN$14="Year_end", AC1266&gt;=last_rou_date), "",
AND($AN$14="Year_end"), DATE(YEAR(AC1266+1), 12, 31),
AND($AN$14="Not year_end", MONTH(AC1266)=12, DAY(AC1266)=31), DATE(YEAR(AC1265)+1, MONTH(AC1265), DAY(AC1265)),
AND($AN$14="Not year_end", OR(MONTH(AC1266)&lt;&gt;12, DAY(AC1266)&lt;&gt;31) ), DATE(YEAR(AC1266), 12, 31)
)</f>
        <v/>
      </c>
      <c r="AD1267" s="75" t="str" cm="1">
        <f t="array" aca="1" ref="AD1267" ca="1">_xlfn.IFS(AD1266="", "",
AND(AD1266=last_rou_date, OR(MONTH(AD1266)&lt;&gt;12, DAY(AD1266)&lt;&gt;31) ), DATE(YEAR(AD1266), 12, 31),
AND(MONTH(AD1266)=12, DAY(AD1266)=31, AD1266&gt;=last_rou_date), "",
AND(MONTH(AD1266)=12, DAY(AD1266)&lt;&gt;31),  EOMONTH(AD1266,0),
AND(MONTH(AD1266)=12, DAY(AD1266)=31, $AH$14="Not end"),  EDATE(AD1265,1),
AND($AH$14="Not end"), EDATE(AD1266, 1),
AND($AH$14="End"), EOMONTH(AD1266, 1)
)</f>
        <v/>
      </c>
      <c r="AE1267" s="51" t="str" cm="1">
        <f t="array" ref="AE1267">_xlfn.IFS(W1267="", "",
AND(W1267&gt;0, W1267&lt;=$B$4, $C$2="İllik artım, faiz olaraq", $D$2&gt;0, $B$3="İllik"), $B$5*((1+$D$2)^(W1267-1)),
AND(W1267&gt;0, W1267&lt;=$B$4, $C$2="İllik artım, faiz olaraq", $D$2&gt;0, $B$3="Aylıq"), $B$5*((1+$D$2)^ROUNDDOWN((W1267-1)/12,0)),
AND(W1267=1, $C$2="Aşağıdakı kimi dəyişir", ), $B$5,
AND(W1267&gt;1, W1267&lt;=$B$4, $C$2="Aşağıdakı kimi dəyişir"), IFERROR(VLOOKUP(W1267, $C$4:$D$7, 2, FALSE), AE1266),
AND(W1267&gt;0, W1267&lt;=$B$4), $B$5,
TRUE,0 )</f>
        <v/>
      </c>
      <c r="AF1267" s="51" t="str">
        <f t="shared" ca="1" si="58"/>
        <v/>
      </c>
    </row>
    <row r="1268" spans="1:32" x14ac:dyDescent="0.4">
      <c r="A1268" s="13" t="str" cm="1">
        <f t="array" aca="1" ref="A1268" ca="1">_xlfn.IFS(
AND(SUMIFS(lease_table_interest_accruals, lease_table_dates, A1267)&gt;0, COUNTIFS($E$14:E1267, "Interest accrual", $A$14:A1267, A1267)=0),  A1267,
AND(SUMIFS(lease_table_payments, lease_table_dates, A1267)&gt;0, COUNTIFS($E$14:E1267, "Payment", $A$14:A1267, A1267)=0),  A1267,
AND(SUMIFS(rou_table_deprs, rou_table_dates, A1267)&gt;0, COUNTIFS($E$14:E1267, "Depreciation", $A$14:A1267, A1267)=0),  A1267,
TRUE,  IFERROR(INDEX(rou_table_dates,  MATCH(A1267, rou_table_dates)+1, ), "")
)</f>
        <v/>
      </c>
      <c r="B1268" s="1" t="str" cm="1">
        <f t="array" aca="1" ref="B1268" ca="1">_xlfn.IFS(
AND(E1268="Payment", A1268=$B$2), $AM$14,
E1268="Payment", $AM$15,
E1268="Interest accrual", $AM$18,
E1268="Depreciation", $AM$17,
TRUE, "")</f>
        <v/>
      </c>
      <c r="C1268" s="1" t="str" cm="1">
        <f t="array" aca="1" ref="C1268" ca="1">_xlfn.IFS(
E1268="Payment", $AM$19,
E1268="Interest accrual", $AM$15,
E1268="Depreciation", $AM$16,
TRUE, "")</f>
        <v/>
      </c>
      <c r="D1268" s="1" t="str" cm="1">
        <f t="array" aca="1" ref="D1268" ca="1">_xlfn.IFS(
E1268="Payment", _xlfn.XLOOKUP(A1268, lease_table_dates, lease_table_payments, 0, 0),
E1268="Interest accrual", _xlfn.XLOOKUP(A1268, lease_table_dates, lease_table_interest_accruals, 0, 0),
E1268="Depreciation", _xlfn.XLOOKUP(A1268, rou_table_dates, rou_table_deprs, 0, 0),
TRUE, ""
)</f>
        <v/>
      </c>
      <c r="E1268" s="7" t="str" cm="1">
        <f t="array" aca="1" ref="E1268" ca="1">_xlfn.IFS(
AND(SUMIFS(lease_table_interest_accruals, lease_table_dates, A1268)&gt;0, COUNTIFS($E$14:E1267, "Interest accrual", $A$14:A1267, A1268)=0), "Interest accrual",
AND(SUMIFS(lease_table_payments, lease_table_dates, A1268)&gt;0, COUNTIFS($E$14:E1267, "Payment", $A$14:A1267, A1268)=0), "Payment",
AND(SUMIFS(rou_table_deprs, rou_table_dates, A1268)&gt;0, COUNTIFS($E$14:E1267, "Depreciation", $A$14:A1267, A1268)=0), "Depreciation",
TRUE,  ""
)</f>
        <v/>
      </c>
      <c r="G1268" s="13" t="str" cm="1">
        <f t="array" aca="1" ref="G1268" ca="1">_xlfn.IFS(
AND($B$11="Hə", $B$3="İllik"), Z1268,
AND($B$11="Hə", $B$3="Aylıq"), AA1268,
$B$11="Yox", X1268)</f>
        <v/>
      </c>
      <c r="H1268" s="1" t="str" cm="1">
        <f t="array" aca="1" ref="H1268" ca="1">_xlfn.IFS( G1268="", "",
TRUE, ROUND( H1267+I1268-J1268, 2) )</f>
        <v/>
      </c>
      <c r="I1268" s="1" t="str" cm="1">
        <f t="array" aca="1" ref="I1268" ca="1">_xlfn.IFS(G1268="", "",
G1268=last_payment_date, (J1268-H1267),
 TRUE,  -  (H1267- H1267* (1+$B$6)^ (_xlfn.DAYS(G1268,G1267)/365) )
)</f>
        <v/>
      </c>
      <c r="J1268" s="1" t="str" cm="1">
        <f t="array" aca="1" ref="J1268" ca="1">_xlfn.IFS(G1268="", "",
TRUE, _xlfn.XLOOKUP(G1268,  payment_dates, payments,0,0)
)</f>
        <v/>
      </c>
      <c r="L1268" s="8" t="str" cm="1">
        <f t="array" aca="1" ref="L1268" ca="1">_xlfn.IFS(
AND($B$11="Hə", $B$3="İllik"), AC1268,
AND($B$11="Hə", $B$3="Aylıq"), AD1268,
$B$11="Yox", AB1268)</f>
        <v/>
      </c>
      <c r="M1268" s="1" t="str" cm="1">
        <f t="array" aca="1" ref="M1268" ca="1">_xlfn.IFS( L1268="", "",
(M1267-N1268)&lt;=0.5, 0,
TRUE,  M1267-N1268)</f>
        <v/>
      </c>
      <c r="N1268" s="7" t="str" cm="1">
        <f t="array" aca="1" ref="N1268" ca="1">_xlfn.IFS(
L1268="", "",
TRUE, MIN(M1267, ROUND($M$14/ (last_rou_date - $B$2) * (L1268-L1267), 2) )
)</f>
        <v/>
      </c>
      <c r="P1268" s="59" t="str">
        <f t="shared" ref="P1268:P1331" ca="1" si="60">IF(Y1268="", "", YEAR(Y1268) )</f>
        <v/>
      </c>
      <c r="Q1268" s="1" t="str" cm="1">
        <f t="array" aca="1" ref="Q1268" ca="1">_xlfn.IFS(P1268="","",
$B$11="Hə", _xlfn.XLOOKUP(DATE(P1268, 12, 31), rou_table_dates, rou_table_nbvs,0, 0),
TRUE,  MAX(0, ROUND($M$14 - $M$14/ (last_rou_date - $B$2) * (DATE(P1268,12,31) - $B$2), 2) )
)</f>
        <v/>
      </c>
      <c r="R1268" s="1" t="str" cm="1">
        <f t="array" aca="1" ref="R1268" ca="1">_xlfn.IFS(P1268="","",
$B$11="Hə", _xlfn.XLOOKUP(DATE(P1268, 12, 31), lease_table_dates, lease_table_balances,0, 0),
TRUE, IFERROR( XNPV($B$6, IF(payment_dates &gt;DATE(P1268, 12, 31), payments,  0),  IF(payment_dates &gt;DATE(P1268, 12, 31), payment_dates,  DATE(P1268, 12, 31))    ),0)
)</f>
        <v/>
      </c>
      <c r="S1268" s="1" t="str" cm="1">
        <f t="array" aca="1" ref="S1268" ca="1">_xlfn.IFS(P1268="","",
TRUE,  MIN( MIN(Q1267, $M$14), ROUND($M$14/ (last_rou_date - $B$2) * (DATE(P1268,12,31) - MAX($B$2, DATE(P1268-1, 12, 31))), 2) )
)</f>
        <v/>
      </c>
      <c r="T1268" s="7" t="str" cm="1">
        <f t="array" aca="1" ref="T1268" ca="1">_xlfn.IFS(P1268="", "",
ISTEXT(R1267), R1268- (H1268 - SUMIFS( lease_table_payments, lease_table_years, P1268) -$AG$14 ),
AND(ISNUMBER(R1267), R1268&lt;&gt;""),   R1268- (R1267 - SUMIFS( lease_table_payments, lease_table_years, P1268) )
)</f>
        <v/>
      </c>
      <c r="V1268" s="64">
        <f t="shared" si="59"/>
        <v>1255</v>
      </c>
      <c r="W1268" s="51" t="str" cm="1">
        <f t="array" ref="W1268">_xlfn.IFS(
OR(W1267=$B$4, W1267=""),"",
TRUE,W1267+1
)</f>
        <v/>
      </c>
      <c r="X1268" s="51" t="str" cm="1">
        <f t="array" ref="X1268">_xlfn.IFS(X1267="","",
W1268="", "",
AND($B$3="İllik"),DATE(YEAR(X1267)+1,MONTH(X1267),DAY(X1267) ),
AND($B$3="Aylıq", $AH$14="Not end"), EDATE(X1267,1),
AND($B$3="Aylıq", $AH$14="End"), EOMONTH(X1267,1)
)</f>
        <v/>
      </c>
      <c r="Y1268" s="51" t="str" cm="1">
        <f t="array" aca="1" ref="Y1268" ca="1">_xlfn.IFS(
AND($B$7="Dövrün əvvəlində", Y1267&lt;=last_rou_date), DATE(YEAR(Y1267)+1, 12, 31),
AND($B$7="Dövrün sonunda", Y1267&lt;=last_payment_date), DATE(YEAR(Y1267)+1, 12, 31),
TRUE, ""
)</f>
        <v/>
      </c>
      <c r="Z1268" s="75" t="str" cm="1">
        <f t="array" aca="1" ref="Z1268" ca="1">_xlfn.IFS(
AND($AN$14="Not year_end", Z1267&gt;last_payment_date), "",
AND($AN$14="Year_end", Z1267&gt;=last_payment_date), "",
AND($AN$14="Year_end"), DATE(YEAR(Z1267+1), 12, 31),
AND($AN$14="Not year_end", MONTH(Z1267)=12, DAY(Z1267)=31), DATE(YEAR(Z1266)+1, MONTH(Z1266), DAY(Z1266)),
AND($AN$14="Not year_end", OR(MONTH(Z1267)&lt;&gt;12, DAY(Z1267)&lt;&gt;31) ), DATE(YEAR(Z1267), 12, 31)
)</f>
        <v/>
      </c>
      <c r="AA1268" s="75" t="str" cm="1">
        <f t="array" aca="1" ref="AA1268" ca="1">_xlfn.IFS(AA1267="", "",
AND(AA1267=last_payment_date, OR(MONTH(AA1267)&lt;&gt;12, DAY(AA1267)&lt;&gt;31) ), DATE(YEAR(AA1267), 12, 31),
AND(MONTH(AA1267)=12, DAY(AA1267)=31, AA1267&gt;=last_payment_date), "",
AND(MONTH(AA1267)=12, DAY(AA1267)&lt;&gt;31),  EOMONTH(AA1267,0),
AND(MONTH(AA1267)=12, DAY(AA1267)=31, $AH$14="Not end"),  EDATE(AA1266,1),
AND($AH$14="Not end"), EDATE(AA1267, 1),
AND($AH$14="End"), EOMONTH(AA1267, 1)
)</f>
        <v/>
      </c>
      <c r="AB1268" s="75" t="str" cm="1">
        <f t="array" aca="1" ref="AB1268" ca="1">_xlfn.IFS(AB1267="","",
AND(AB1267=last_rou_date), "",
AND($B$3="İllik"),DATE(YEAR(AB1267)+1,MONTH(AB1267),DAY(AB1267) ),
AND($B$3="Aylıq", $AH$14="Not end"), EDATE(AB1267,1),
AND($B$3="Aylıq", $AH$14="End"), EOMONTH(AB1267,1)
)</f>
        <v/>
      </c>
      <c r="AC1268" s="75" t="str" cm="1">
        <f t="array" aca="1" ref="AC1268" ca="1">_xlfn.IFS(
AND($AN$14="Not year_end", AC1267&gt;last_rou_date), "",
AND($AN$14="Year_end", AC1267&gt;=last_rou_date), "",
AND($AN$14="Year_end"), DATE(YEAR(AC1267+1), 12, 31),
AND($AN$14="Not year_end", MONTH(AC1267)=12, DAY(AC1267)=31), DATE(YEAR(AC1266)+1, MONTH(AC1266), DAY(AC1266)),
AND($AN$14="Not year_end", OR(MONTH(AC1267)&lt;&gt;12, DAY(AC1267)&lt;&gt;31) ), DATE(YEAR(AC1267), 12, 31)
)</f>
        <v/>
      </c>
      <c r="AD1268" s="75" t="str" cm="1">
        <f t="array" aca="1" ref="AD1268" ca="1">_xlfn.IFS(AD1267="", "",
AND(AD1267=last_rou_date, OR(MONTH(AD1267)&lt;&gt;12, DAY(AD1267)&lt;&gt;31) ), DATE(YEAR(AD1267), 12, 31),
AND(MONTH(AD1267)=12, DAY(AD1267)=31, AD1267&gt;=last_rou_date), "",
AND(MONTH(AD1267)=12, DAY(AD1267)&lt;&gt;31),  EOMONTH(AD1267,0),
AND(MONTH(AD1267)=12, DAY(AD1267)=31, $AH$14="Not end"),  EDATE(AD1266,1),
AND($AH$14="Not end"), EDATE(AD1267, 1),
AND($AH$14="End"), EOMONTH(AD1267, 1)
)</f>
        <v/>
      </c>
      <c r="AE1268" s="51" t="str" cm="1">
        <f t="array" ref="AE1268">_xlfn.IFS(W1268="", "",
AND(W1268&gt;0, W1268&lt;=$B$4, $C$2="İllik artım, faiz olaraq", $D$2&gt;0, $B$3="İllik"), $B$5*((1+$D$2)^(W1268-1)),
AND(W1268&gt;0, W1268&lt;=$B$4, $C$2="İllik artım, faiz olaraq", $D$2&gt;0, $B$3="Aylıq"), $B$5*((1+$D$2)^ROUNDDOWN((W1268-1)/12,0)),
AND(W1268=1, $C$2="Aşağıdakı kimi dəyişir", ), $B$5,
AND(W1268&gt;1, W1268&lt;=$B$4, $C$2="Aşağıdakı kimi dəyişir"), IFERROR(VLOOKUP(W1268, $C$4:$D$7, 2, FALSE), AE1267),
AND(W1268&gt;0, W1268&lt;=$B$4), $B$5,
TRUE,0 )</f>
        <v/>
      </c>
      <c r="AF1268" s="51" t="str">
        <f t="shared" ca="1" si="58"/>
        <v/>
      </c>
    </row>
    <row r="1269" spans="1:32" x14ac:dyDescent="0.4">
      <c r="A1269" s="13" t="str" cm="1">
        <f t="array" aca="1" ref="A1269" ca="1">_xlfn.IFS(
AND(SUMIFS(lease_table_interest_accruals, lease_table_dates, A1268)&gt;0, COUNTIFS($E$14:E1268, "Interest accrual", $A$14:A1268, A1268)=0),  A1268,
AND(SUMIFS(lease_table_payments, lease_table_dates, A1268)&gt;0, COUNTIFS($E$14:E1268, "Payment", $A$14:A1268, A1268)=0),  A1268,
AND(SUMIFS(rou_table_deprs, rou_table_dates, A1268)&gt;0, COUNTIFS($E$14:E1268, "Depreciation", $A$14:A1268, A1268)=0),  A1268,
TRUE,  IFERROR(INDEX(rou_table_dates,  MATCH(A1268, rou_table_dates)+1, ), "")
)</f>
        <v/>
      </c>
      <c r="B1269" s="1" t="str" cm="1">
        <f t="array" aca="1" ref="B1269" ca="1">_xlfn.IFS(
AND(E1269="Payment", A1269=$B$2), $AM$14,
E1269="Payment", $AM$15,
E1269="Interest accrual", $AM$18,
E1269="Depreciation", $AM$17,
TRUE, "")</f>
        <v/>
      </c>
      <c r="C1269" s="1" t="str" cm="1">
        <f t="array" aca="1" ref="C1269" ca="1">_xlfn.IFS(
E1269="Payment", $AM$19,
E1269="Interest accrual", $AM$15,
E1269="Depreciation", $AM$16,
TRUE, "")</f>
        <v/>
      </c>
      <c r="D1269" s="1" t="str" cm="1">
        <f t="array" aca="1" ref="D1269" ca="1">_xlfn.IFS(
E1269="Payment", _xlfn.XLOOKUP(A1269, lease_table_dates, lease_table_payments, 0, 0),
E1269="Interest accrual", _xlfn.XLOOKUP(A1269, lease_table_dates, lease_table_interest_accruals, 0, 0),
E1269="Depreciation", _xlfn.XLOOKUP(A1269, rou_table_dates, rou_table_deprs, 0, 0),
TRUE, ""
)</f>
        <v/>
      </c>
      <c r="E1269" s="7" t="str" cm="1">
        <f t="array" aca="1" ref="E1269" ca="1">_xlfn.IFS(
AND(SUMIFS(lease_table_interest_accruals, lease_table_dates, A1269)&gt;0, COUNTIFS($E$14:E1268, "Interest accrual", $A$14:A1268, A1269)=0), "Interest accrual",
AND(SUMIFS(lease_table_payments, lease_table_dates, A1269)&gt;0, COUNTIFS($E$14:E1268, "Payment", $A$14:A1268, A1269)=0), "Payment",
AND(SUMIFS(rou_table_deprs, rou_table_dates, A1269)&gt;0, COUNTIFS($E$14:E1268, "Depreciation", $A$14:A1268, A1269)=0), "Depreciation",
TRUE,  ""
)</f>
        <v/>
      </c>
      <c r="G1269" s="13" t="str" cm="1">
        <f t="array" aca="1" ref="G1269" ca="1">_xlfn.IFS(
AND($B$11="Hə", $B$3="İllik"), Z1269,
AND($B$11="Hə", $B$3="Aylıq"), AA1269,
$B$11="Yox", X1269)</f>
        <v/>
      </c>
      <c r="H1269" s="1" t="str" cm="1">
        <f t="array" aca="1" ref="H1269" ca="1">_xlfn.IFS( G1269="", "",
TRUE, ROUND( H1268+I1269-J1269, 2) )</f>
        <v/>
      </c>
      <c r="I1269" s="1" t="str" cm="1">
        <f t="array" aca="1" ref="I1269" ca="1">_xlfn.IFS(G1269="", "",
G1269=last_payment_date, (J1269-H1268),
 TRUE,  -  (H1268- H1268* (1+$B$6)^ (_xlfn.DAYS(G1269,G1268)/365) )
)</f>
        <v/>
      </c>
      <c r="J1269" s="1" t="str" cm="1">
        <f t="array" aca="1" ref="J1269" ca="1">_xlfn.IFS(G1269="", "",
TRUE, _xlfn.XLOOKUP(G1269,  payment_dates, payments,0,0)
)</f>
        <v/>
      </c>
      <c r="L1269" s="8" t="str" cm="1">
        <f t="array" aca="1" ref="L1269" ca="1">_xlfn.IFS(
AND($B$11="Hə", $B$3="İllik"), AC1269,
AND($B$11="Hə", $B$3="Aylıq"), AD1269,
$B$11="Yox", AB1269)</f>
        <v/>
      </c>
      <c r="M1269" s="1" t="str" cm="1">
        <f t="array" aca="1" ref="M1269" ca="1">_xlfn.IFS( L1269="", "",
(M1268-N1269)&lt;=0.5, 0,
TRUE,  M1268-N1269)</f>
        <v/>
      </c>
      <c r="N1269" s="7" t="str" cm="1">
        <f t="array" aca="1" ref="N1269" ca="1">_xlfn.IFS(
L1269="", "",
TRUE, MIN(M1268, ROUND($M$14/ (last_rou_date - $B$2) * (L1269-L1268), 2) )
)</f>
        <v/>
      </c>
      <c r="P1269" s="59" t="str">
        <f t="shared" ca="1" si="60"/>
        <v/>
      </c>
      <c r="Q1269" s="1" t="str" cm="1">
        <f t="array" aca="1" ref="Q1269" ca="1">_xlfn.IFS(P1269="","",
$B$11="Hə", _xlfn.XLOOKUP(DATE(P1269, 12, 31), rou_table_dates, rou_table_nbvs,0, 0),
TRUE,  MAX(0, ROUND($M$14 - $M$14/ (last_rou_date - $B$2) * (DATE(P1269,12,31) - $B$2), 2) )
)</f>
        <v/>
      </c>
      <c r="R1269" s="1" t="str" cm="1">
        <f t="array" aca="1" ref="R1269" ca="1">_xlfn.IFS(P1269="","",
$B$11="Hə", _xlfn.XLOOKUP(DATE(P1269, 12, 31), lease_table_dates, lease_table_balances,0, 0),
TRUE, IFERROR( XNPV($B$6, IF(payment_dates &gt;DATE(P1269, 12, 31), payments,  0),  IF(payment_dates &gt;DATE(P1269, 12, 31), payment_dates,  DATE(P1269, 12, 31))    ),0)
)</f>
        <v/>
      </c>
      <c r="S1269" s="1" t="str" cm="1">
        <f t="array" aca="1" ref="S1269" ca="1">_xlfn.IFS(P1269="","",
TRUE,  MIN( MIN(Q1268, $M$14), ROUND($M$14/ (last_rou_date - $B$2) * (DATE(P1269,12,31) - MAX($B$2, DATE(P1269-1, 12, 31))), 2) )
)</f>
        <v/>
      </c>
      <c r="T1269" s="7" t="str" cm="1">
        <f t="array" aca="1" ref="T1269" ca="1">_xlfn.IFS(P1269="", "",
ISTEXT(R1268), R1269- (H1269 - SUMIFS( lease_table_payments, lease_table_years, P1269) -$AG$14 ),
AND(ISNUMBER(R1268), R1269&lt;&gt;""),   R1269- (R1268 - SUMIFS( lease_table_payments, lease_table_years, P1269) )
)</f>
        <v/>
      </c>
      <c r="V1269" s="64">
        <f t="shared" si="59"/>
        <v>1256</v>
      </c>
      <c r="W1269" s="51" t="str" cm="1">
        <f t="array" ref="W1269">_xlfn.IFS(
OR(W1268=$B$4, W1268=""),"",
TRUE,W1268+1
)</f>
        <v/>
      </c>
      <c r="X1269" s="51" t="str" cm="1">
        <f t="array" ref="X1269">_xlfn.IFS(X1268="","",
W1269="", "",
AND($B$3="İllik"),DATE(YEAR(X1268)+1,MONTH(X1268),DAY(X1268) ),
AND($B$3="Aylıq", $AH$14="Not end"), EDATE(X1268,1),
AND($B$3="Aylıq", $AH$14="End"), EOMONTH(X1268,1)
)</f>
        <v/>
      </c>
      <c r="Y1269" s="51" t="str" cm="1">
        <f t="array" aca="1" ref="Y1269" ca="1">_xlfn.IFS(
AND($B$7="Dövrün əvvəlində", Y1268&lt;=last_rou_date), DATE(YEAR(Y1268)+1, 12, 31),
AND($B$7="Dövrün sonunda", Y1268&lt;=last_payment_date), DATE(YEAR(Y1268)+1, 12, 31),
TRUE, ""
)</f>
        <v/>
      </c>
      <c r="Z1269" s="75" t="str" cm="1">
        <f t="array" aca="1" ref="Z1269" ca="1">_xlfn.IFS(
AND($AN$14="Not year_end", Z1268&gt;last_payment_date), "",
AND($AN$14="Year_end", Z1268&gt;=last_payment_date), "",
AND($AN$14="Year_end"), DATE(YEAR(Z1268+1), 12, 31),
AND($AN$14="Not year_end", MONTH(Z1268)=12, DAY(Z1268)=31), DATE(YEAR(Z1267)+1, MONTH(Z1267), DAY(Z1267)),
AND($AN$14="Not year_end", OR(MONTH(Z1268)&lt;&gt;12, DAY(Z1268)&lt;&gt;31) ), DATE(YEAR(Z1268), 12, 31)
)</f>
        <v/>
      </c>
      <c r="AA1269" s="75" t="str" cm="1">
        <f t="array" aca="1" ref="AA1269" ca="1">_xlfn.IFS(AA1268="", "",
AND(AA1268=last_payment_date, OR(MONTH(AA1268)&lt;&gt;12, DAY(AA1268)&lt;&gt;31) ), DATE(YEAR(AA1268), 12, 31),
AND(MONTH(AA1268)=12, DAY(AA1268)=31, AA1268&gt;=last_payment_date), "",
AND(MONTH(AA1268)=12, DAY(AA1268)&lt;&gt;31),  EOMONTH(AA1268,0),
AND(MONTH(AA1268)=12, DAY(AA1268)=31, $AH$14="Not end"),  EDATE(AA1267,1),
AND($AH$14="Not end"), EDATE(AA1268, 1),
AND($AH$14="End"), EOMONTH(AA1268, 1)
)</f>
        <v/>
      </c>
      <c r="AB1269" s="75" t="str" cm="1">
        <f t="array" aca="1" ref="AB1269" ca="1">_xlfn.IFS(AB1268="","",
AND(AB1268=last_rou_date), "",
AND($B$3="İllik"),DATE(YEAR(AB1268)+1,MONTH(AB1268),DAY(AB1268) ),
AND($B$3="Aylıq", $AH$14="Not end"), EDATE(AB1268,1),
AND($B$3="Aylıq", $AH$14="End"), EOMONTH(AB1268,1)
)</f>
        <v/>
      </c>
      <c r="AC1269" s="75" t="str" cm="1">
        <f t="array" aca="1" ref="AC1269" ca="1">_xlfn.IFS(
AND($AN$14="Not year_end", AC1268&gt;last_rou_date), "",
AND($AN$14="Year_end", AC1268&gt;=last_rou_date), "",
AND($AN$14="Year_end"), DATE(YEAR(AC1268+1), 12, 31),
AND($AN$14="Not year_end", MONTH(AC1268)=12, DAY(AC1268)=31), DATE(YEAR(AC1267)+1, MONTH(AC1267), DAY(AC1267)),
AND($AN$14="Not year_end", OR(MONTH(AC1268)&lt;&gt;12, DAY(AC1268)&lt;&gt;31) ), DATE(YEAR(AC1268), 12, 31)
)</f>
        <v/>
      </c>
      <c r="AD1269" s="75" t="str" cm="1">
        <f t="array" aca="1" ref="AD1269" ca="1">_xlfn.IFS(AD1268="", "",
AND(AD1268=last_rou_date, OR(MONTH(AD1268)&lt;&gt;12, DAY(AD1268)&lt;&gt;31) ), DATE(YEAR(AD1268), 12, 31),
AND(MONTH(AD1268)=12, DAY(AD1268)=31, AD1268&gt;=last_rou_date), "",
AND(MONTH(AD1268)=12, DAY(AD1268)&lt;&gt;31),  EOMONTH(AD1268,0),
AND(MONTH(AD1268)=12, DAY(AD1268)=31, $AH$14="Not end"),  EDATE(AD1267,1),
AND($AH$14="Not end"), EDATE(AD1268, 1),
AND($AH$14="End"), EOMONTH(AD1268, 1)
)</f>
        <v/>
      </c>
      <c r="AE1269" s="51" t="str" cm="1">
        <f t="array" ref="AE1269">_xlfn.IFS(W1269="", "",
AND(W1269&gt;0, W1269&lt;=$B$4, $C$2="İllik artım, faiz olaraq", $D$2&gt;0, $B$3="İllik"), $B$5*((1+$D$2)^(W1269-1)),
AND(W1269&gt;0, W1269&lt;=$B$4, $C$2="İllik artım, faiz olaraq", $D$2&gt;0, $B$3="Aylıq"), $B$5*((1+$D$2)^ROUNDDOWN((W1269-1)/12,0)),
AND(W1269=1, $C$2="Aşağıdakı kimi dəyişir", ), $B$5,
AND(W1269&gt;1, W1269&lt;=$B$4, $C$2="Aşağıdakı kimi dəyişir"), IFERROR(VLOOKUP(W1269, $C$4:$D$7, 2, FALSE), AE1268),
AND(W1269&gt;0, W1269&lt;=$B$4), $B$5,
TRUE,0 )</f>
        <v/>
      </c>
      <c r="AF1269" s="51" t="str">
        <f t="shared" ca="1" si="58"/>
        <v/>
      </c>
    </row>
    <row r="1270" spans="1:32" x14ac:dyDescent="0.4">
      <c r="A1270" s="13" t="str" cm="1">
        <f t="array" aca="1" ref="A1270" ca="1">_xlfn.IFS(
AND(SUMIFS(lease_table_interest_accruals, lease_table_dates, A1269)&gt;0, COUNTIFS($E$14:E1269, "Interest accrual", $A$14:A1269, A1269)=0),  A1269,
AND(SUMIFS(lease_table_payments, lease_table_dates, A1269)&gt;0, COUNTIFS($E$14:E1269, "Payment", $A$14:A1269, A1269)=0),  A1269,
AND(SUMIFS(rou_table_deprs, rou_table_dates, A1269)&gt;0, COUNTIFS($E$14:E1269, "Depreciation", $A$14:A1269, A1269)=0),  A1269,
TRUE,  IFERROR(INDEX(rou_table_dates,  MATCH(A1269, rou_table_dates)+1, ), "")
)</f>
        <v/>
      </c>
      <c r="B1270" s="1" t="str" cm="1">
        <f t="array" aca="1" ref="B1270" ca="1">_xlfn.IFS(
AND(E1270="Payment", A1270=$B$2), $AM$14,
E1270="Payment", $AM$15,
E1270="Interest accrual", $AM$18,
E1270="Depreciation", $AM$17,
TRUE, "")</f>
        <v/>
      </c>
      <c r="C1270" s="1" t="str" cm="1">
        <f t="array" aca="1" ref="C1270" ca="1">_xlfn.IFS(
E1270="Payment", $AM$19,
E1270="Interest accrual", $AM$15,
E1270="Depreciation", $AM$16,
TRUE, "")</f>
        <v/>
      </c>
      <c r="D1270" s="1" t="str" cm="1">
        <f t="array" aca="1" ref="D1270" ca="1">_xlfn.IFS(
E1270="Payment", _xlfn.XLOOKUP(A1270, lease_table_dates, lease_table_payments, 0, 0),
E1270="Interest accrual", _xlfn.XLOOKUP(A1270, lease_table_dates, lease_table_interest_accruals, 0, 0),
E1270="Depreciation", _xlfn.XLOOKUP(A1270, rou_table_dates, rou_table_deprs, 0, 0),
TRUE, ""
)</f>
        <v/>
      </c>
      <c r="E1270" s="7" t="str" cm="1">
        <f t="array" aca="1" ref="E1270" ca="1">_xlfn.IFS(
AND(SUMIFS(lease_table_interest_accruals, lease_table_dates, A1270)&gt;0, COUNTIFS($E$14:E1269, "Interest accrual", $A$14:A1269, A1270)=0), "Interest accrual",
AND(SUMIFS(lease_table_payments, lease_table_dates, A1270)&gt;0, COUNTIFS($E$14:E1269, "Payment", $A$14:A1269, A1270)=0), "Payment",
AND(SUMIFS(rou_table_deprs, rou_table_dates, A1270)&gt;0, COUNTIFS($E$14:E1269, "Depreciation", $A$14:A1269, A1270)=0), "Depreciation",
TRUE,  ""
)</f>
        <v/>
      </c>
      <c r="G1270" s="13" t="str" cm="1">
        <f t="array" aca="1" ref="G1270" ca="1">_xlfn.IFS(
AND($B$11="Hə", $B$3="İllik"), Z1270,
AND($B$11="Hə", $B$3="Aylıq"), AA1270,
$B$11="Yox", X1270)</f>
        <v/>
      </c>
      <c r="H1270" s="1" t="str" cm="1">
        <f t="array" aca="1" ref="H1270" ca="1">_xlfn.IFS( G1270="", "",
TRUE, ROUND( H1269+I1270-J1270, 2) )</f>
        <v/>
      </c>
      <c r="I1270" s="1" t="str" cm="1">
        <f t="array" aca="1" ref="I1270" ca="1">_xlfn.IFS(G1270="", "",
G1270=last_payment_date, (J1270-H1269),
 TRUE,  -  (H1269- H1269* (1+$B$6)^ (_xlfn.DAYS(G1270,G1269)/365) )
)</f>
        <v/>
      </c>
      <c r="J1270" s="1" t="str" cm="1">
        <f t="array" aca="1" ref="J1270" ca="1">_xlfn.IFS(G1270="", "",
TRUE, _xlfn.XLOOKUP(G1270,  payment_dates, payments,0,0)
)</f>
        <v/>
      </c>
      <c r="L1270" s="8" t="str" cm="1">
        <f t="array" aca="1" ref="L1270" ca="1">_xlfn.IFS(
AND($B$11="Hə", $B$3="İllik"), AC1270,
AND($B$11="Hə", $B$3="Aylıq"), AD1270,
$B$11="Yox", AB1270)</f>
        <v/>
      </c>
      <c r="M1270" s="1" t="str" cm="1">
        <f t="array" aca="1" ref="M1270" ca="1">_xlfn.IFS( L1270="", "",
(M1269-N1270)&lt;=0.5, 0,
TRUE,  M1269-N1270)</f>
        <v/>
      </c>
      <c r="N1270" s="7" t="str" cm="1">
        <f t="array" aca="1" ref="N1270" ca="1">_xlfn.IFS(
L1270="", "",
TRUE, MIN(M1269, ROUND($M$14/ (last_rou_date - $B$2) * (L1270-L1269), 2) )
)</f>
        <v/>
      </c>
      <c r="P1270" s="59" t="str">
        <f t="shared" ca="1" si="60"/>
        <v/>
      </c>
      <c r="Q1270" s="1" t="str" cm="1">
        <f t="array" aca="1" ref="Q1270" ca="1">_xlfn.IFS(P1270="","",
$B$11="Hə", _xlfn.XLOOKUP(DATE(P1270, 12, 31), rou_table_dates, rou_table_nbvs,0, 0),
TRUE,  MAX(0, ROUND($M$14 - $M$14/ (last_rou_date - $B$2) * (DATE(P1270,12,31) - $B$2), 2) )
)</f>
        <v/>
      </c>
      <c r="R1270" s="1" t="str" cm="1">
        <f t="array" aca="1" ref="R1270" ca="1">_xlfn.IFS(P1270="","",
$B$11="Hə", _xlfn.XLOOKUP(DATE(P1270, 12, 31), lease_table_dates, lease_table_balances,0, 0),
TRUE, IFERROR( XNPV($B$6, IF(payment_dates &gt;DATE(P1270, 12, 31), payments,  0),  IF(payment_dates &gt;DATE(P1270, 12, 31), payment_dates,  DATE(P1270, 12, 31))    ),0)
)</f>
        <v/>
      </c>
      <c r="S1270" s="1" t="str" cm="1">
        <f t="array" aca="1" ref="S1270" ca="1">_xlfn.IFS(P1270="","",
TRUE,  MIN( MIN(Q1269, $M$14), ROUND($M$14/ (last_rou_date - $B$2) * (DATE(P1270,12,31) - MAX($B$2, DATE(P1270-1, 12, 31))), 2) )
)</f>
        <v/>
      </c>
      <c r="T1270" s="7" t="str" cm="1">
        <f t="array" aca="1" ref="T1270" ca="1">_xlfn.IFS(P1270="", "",
ISTEXT(R1269), R1270- (H1270 - SUMIFS( lease_table_payments, lease_table_years, P1270) -$AG$14 ),
AND(ISNUMBER(R1269), R1270&lt;&gt;""),   R1270- (R1269 - SUMIFS( lease_table_payments, lease_table_years, P1270) )
)</f>
        <v/>
      </c>
      <c r="V1270" s="64">
        <f t="shared" si="59"/>
        <v>1257</v>
      </c>
      <c r="W1270" s="51" t="str" cm="1">
        <f t="array" ref="W1270">_xlfn.IFS(
OR(W1269=$B$4, W1269=""),"",
TRUE,W1269+1
)</f>
        <v/>
      </c>
      <c r="X1270" s="51" t="str" cm="1">
        <f t="array" ref="X1270">_xlfn.IFS(X1269="","",
W1270="", "",
AND($B$3="İllik"),DATE(YEAR(X1269)+1,MONTH(X1269),DAY(X1269) ),
AND($B$3="Aylıq", $AH$14="Not end"), EDATE(X1269,1),
AND($B$3="Aylıq", $AH$14="End"), EOMONTH(X1269,1)
)</f>
        <v/>
      </c>
      <c r="Y1270" s="51" t="str" cm="1">
        <f t="array" aca="1" ref="Y1270" ca="1">_xlfn.IFS(
AND($B$7="Dövrün əvvəlində", Y1269&lt;=last_rou_date), DATE(YEAR(Y1269)+1, 12, 31),
AND($B$7="Dövrün sonunda", Y1269&lt;=last_payment_date), DATE(YEAR(Y1269)+1, 12, 31),
TRUE, ""
)</f>
        <v/>
      </c>
      <c r="Z1270" s="75" t="str" cm="1">
        <f t="array" aca="1" ref="Z1270" ca="1">_xlfn.IFS(
AND($AN$14="Not year_end", Z1269&gt;last_payment_date), "",
AND($AN$14="Year_end", Z1269&gt;=last_payment_date), "",
AND($AN$14="Year_end"), DATE(YEAR(Z1269+1), 12, 31),
AND($AN$14="Not year_end", MONTH(Z1269)=12, DAY(Z1269)=31), DATE(YEAR(Z1268)+1, MONTH(Z1268), DAY(Z1268)),
AND($AN$14="Not year_end", OR(MONTH(Z1269)&lt;&gt;12, DAY(Z1269)&lt;&gt;31) ), DATE(YEAR(Z1269), 12, 31)
)</f>
        <v/>
      </c>
      <c r="AA1270" s="75" t="str" cm="1">
        <f t="array" aca="1" ref="AA1270" ca="1">_xlfn.IFS(AA1269="", "",
AND(AA1269=last_payment_date, OR(MONTH(AA1269)&lt;&gt;12, DAY(AA1269)&lt;&gt;31) ), DATE(YEAR(AA1269), 12, 31),
AND(MONTH(AA1269)=12, DAY(AA1269)=31, AA1269&gt;=last_payment_date), "",
AND(MONTH(AA1269)=12, DAY(AA1269)&lt;&gt;31),  EOMONTH(AA1269,0),
AND(MONTH(AA1269)=12, DAY(AA1269)=31, $AH$14="Not end"),  EDATE(AA1268,1),
AND($AH$14="Not end"), EDATE(AA1269, 1),
AND($AH$14="End"), EOMONTH(AA1269, 1)
)</f>
        <v/>
      </c>
      <c r="AB1270" s="75" t="str" cm="1">
        <f t="array" aca="1" ref="AB1270" ca="1">_xlfn.IFS(AB1269="","",
AND(AB1269=last_rou_date), "",
AND($B$3="İllik"),DATE(YEAR(AB1269)+1,MONTH(AB1269),DAY(AB1269) ),
AND($B$3="Aylıq", $AH$14="Not end"), EDATE(AB1269,1),
AND($B$3="Aylıq", $AH$14="End"), EOMONTH(AB1269,1)
)</f>
        <v/>
      </c>
      <c r="AC1270" s="75" t="str" cm="1">
        <f t="array" aca="1" ref="AC1270" ca="1">_xlfn.IFS(
AND($AN$14="Not year_end", AC1269&gt;last_rou_date), "",
AND($AN$14="Year_end", AC1269&gt;=last_rou_date), "",
AND($AN$14="Year_end"), DATE(YEAR(AC1269+1), 12, 31),
AND($AN$14="Not year_end", MONTH(AC1269)=12, DAY(AC1269)=31), DATE(YEAR(AC1268)+1, MONTH(AC1268), DAY(AC1268)),
AND($AN$14="Not year_end", OR(MONTH(AC1269)&lt;&gt;12, DAY(AC1269)&lt;&gt;31) ), DATE(YEAR(AC1269), 12, 31)
)</f>
        <v/>
      </c>
      <c r="AD1270" s="75" t="str" cm="1">
        <f t="array" aca="1" ref="AD1270" ca="1">_xlfn.IFS(AD1269="", "",
AND(AD1269=last_rou_date, OR(MONTH(AD1269)&lt;&gt;12, DAY(AD1269)&lt;&gt;31) ), DATE(YEAR(AD1269), 12, 31),
AND(MONTH(AD1269)=12, DAY(AD1269)=31, AD1269&gt;=last_rou_date), "",
AND(MONTH(AD1269)=12, DAY(AD1269)&lt;&gt;31),  EOMONTH(AD1269,0),
AND(MONTH(AD1269)=12, DAY(AD1269)=31, $AH$14="Not end"),  EDATE(AD1268,1),
AND($AH$14="Not end"), EDATE(AD1269, 1),
AND($AH$14="End"), EOMONTH(AD1269, 1)
)</f>
        <v/>
      </c>
      <c r="AE1270" s="51" t="str" cm="1">
        <f t="array" ref="AE1270">_xlfn.IFS(W1270="", "",
AND(W1270&gt;0, W1270&lt;=$B$4, $C$2="İllik artım, faiz olaraq", $D$2&gt;0, $B$3="İllik"), $B$5*((1+$D$2)^(W1270-1)),
AND(W1270&gt;0, W1270&lt;=$B$4, $C$2="İllik artım, faiz olaraq", $D$2&gt;0, $B$3="Aylıq"), $B$5*((1+$D$2)^ROUNDDOWN((W1270-1)/12,0)),
AND(W1270=1, $C$2="Aşağıdakı kimi dəyişir", ), $B$5,
AND(W1270&gt;1, W1270&lt;=$B$4, $C$2="Aşağıdakı kimi dəyişir"), IFERROR(VLOOKUP(W1270, $C$4:$D$7, 2, FALSE), AE1269),
AND(W1270&gt;0, W1270&lt;=$B$4), $B$5,
TRUE,0 )</f>
        <v/>
      </c>
      <c r="AF1270" s="51" t="str">
        <f t="shared" ca="1" si="58"/>
        <v/>
      </c>
    </row>
    <row r="1271" spans="1:32" x14ac:dyDescent="0.4">
      <c r="A1271" s="13" t="str" cm="1">
        <f t="array" aca="1" ref="A1271" ca="1">_xlfn.IFS(
AND(SUMIFS(lease_table_interest_accruals, lease_table_dates, A1270)&gt;0, COUNTIFS($E$14:E1270, "Interest accrual", $A$14:A1270, A1270)=0),  A1270,
AND(SUMIFS(lease_table_payments, lease_table_dates, A1270)&gt;0, COUNTIFS($E$14:E1270, "Payment", $A$14:A1270, A1270)=0),  A1270,
AND(SUMIFS(rou_table_deprs, rou_table_dates, A1270)&gt;0, COUNTIFS($E$14:E1270, "Depreciation", $A$14:A1270, A1270)=0),  A1270,
TRUE,  IFERROR(INDEX(rou_table_dates,  MATCH(A1270, rou_table_dates)+1, ), "")
)</f>
        <v/>
      </c>
      <c r="B1271" s="1" t="str" cm="1">
        <f t="array" aca="1" ref="B1271" ca="1">_xlfn.IFS(
AND(E1271="Payment", A1271=$B$2), $AM$14,
E1271="Payment", $AM$15,
E1271="Interest accrual", $AM$18,
E1271="Depreciation", $AM$17,
TRUE, "")</f>
        <v/>
      </c>
      <c r="C1271" s="1" t="str" cm="1">
        <f t="array" aca="1" ref="C1271" ca="1">_xlfn.IFS(
E1271="Payment", $AM$19,
E1271="Interest accrual", $AM$15,
E1271="Depreciation", $AM$16,
TRUE, "")</f>
        <v/>
      </c>
      <c r="D1271" s="1" t="str" cm="1">
        <f t="array" aca="1" ref="D1271" ca="1">_xlfn.IFS(
E1271="Payment", _xlfn.XLOOKUP(A1271, lease_table_dates, lease_table_payments, 0, 0),
E1271="Interest accrual", _xlfn.XLOOKUP(A1271, lease_table_dates, lease_table_interest_accruals, 0, 0),
E1271="Depreciation", _xlfn.XLOOKUP(A1271, rou_table_dates, rou_table_deprs, 0, 0),
TRUE, ""
)</f>
        <v/>
      </c>
      <c r="E1271" s="7" t="str" cm="1">
        <f t="array" aca="1" ref="E1271" ca="1">_xlfn.IFS(
AND(SUMIFS(lease_table_interest_accruals, lease_table_dates, A1271)&gt;0, COUNTIFS($E$14:E1270, "Interest accrual", $A$14:A1270, A1271)=0), "Interest accrual",
AND(SUMIFS(lease_table_payments, lease_table_dates, A1271)&gt;0, COUNTIFS($E$14:E1270, "Payment", $A$14:A1270, A1271)=0), "Payment",
AND(SUMIFS(rou_table_deprs, rou_table_dates, A1271)&gt;0, COUNTIFS($E$14:E1270, "Depreciation", $A$14:A1270, A1271)=0), "Depreciation",
TRUE,  ""
)</f>
        <v/>
      </c>
      <c r="G1271" s="13" t="str" cm="1">
        <f t="array" aca="1" ref="G1271" ca="1">_xlfn.IFS(
AND($B$11="Hə", $B$3="İllik"), Z1271,
AND($B$11="Hə", $B$3="Aylıq"), AA1271,
$B$11="Yox", X1271)</f>
        <v/>
      </c>
      <c r="H1271" s="1" t="str" cm="1">
        <f t="array" aca="1" ref="H1271" ca="1">_xlfn.IFS( G1271="", "",
TRUE, ROUND( H1270+I1271-J1271, 2) )</f>
        <v/>
      </c>
      <c r="I1271" s="1" t="str" cm="1">
        <f t="array" aca="1" ref="I1271" ca="1">_xlfn.IFS(G1271="", "",
G1271=last_payment_date, (J1271-H1270),
 TRUE,  -  (H1270- H1270* (1+$B$6)^ (_xlfn.DAYS(G1271,G1270)/365) )
)</f>
        <v/>
      </c>
      <c r="J1271" s="1" t="str" cm="1">
        <f t="array" aca="1" ref="J1271" ca="1">_xlfn.IFS(G1271="", "",
TRUE, _xlfn.XLOOKUP(G1271,  payment_dates, payments,0,0)
)</f>
        <v/>
      </c>
      <c r="L1271" s="8" t="str" cm="1">
        <f t="array" aca="1" ref="L1271" ca="1">_xlfn.IFS(
AND($B$11="Hə", $B$3="İllik"), AC1271,
AND($B$11="Hə", $B$3="Aylıq"), AD1271,
$B$11="Yox", AB1271)</f>
        <v/>
      </c>
      <c r="M1271" s="1" t="str" cm="1">
        <f t="array" aca="1" ref="M1271" ca="1">_xlfn.IFS( L1271="", "",
(M1270-N1271)&lt;=0.5, 0,
TRUE,  M1270-N1271)</f>
        <v/>
      </c>
      <c r="N1271" s="7" t="str" cm="1">
        <f t="array" aca="1" ref="N1271" ca="1">_xlfn.IFS(
L1271="", "",
TRUE, MIN(M1270, ROUND($M$14/ (last_rou_date - $B$2) * (L1271-L1270), 2) )
)</f>
        <v/>
      </c>
      <c r="P1271" s="59" t="str">
        <f t="shared" ca="1" si="60"/>
        <v/>
      </c>
      <c r="Q1271" s="1" t="str" cm="1">
        <f t="array" aca="1" ref="Q1271" ca="1">_xlfn.IFS(P1271="","",
$B$11="Hə", _xlfn.XLOOKUP(DATE(P1271, 12, 31), rou_table_dates, rou_table_nbvs,0, 0),
TRUE,  MAX(0, ROUND($M$14 - $M$14/ (last_rou_date - $B$2) * (DATE(P1271,12,31) - $B$2), 2) )
)</f>
        <v/>
      </c>
      <c r="R1271" s="1" t="str" cm="1">
        <f t="array" aca="1" ref="R1271" ca="1">_xlfn.IFS(P1271="","",
$B$11="Hə", _xlfn.XLOOKUP(DATE(P1271, 12, 31), lease_table_dates, lease_table_balances,0, 0),
TRUE, IFERROR( XNPV($B$6, IF(payment_dates &gt;DATE(P1271, 12, 31), payments,  0),  IF(payment_dates &gt;DATE(P1271, 12, 31), payment_dates,  DATE(P1271, 12, 31))    ),0)
)</f>
        <v/>
      </c>
      <c r="S1271" s="1" t="str" cm="1">
        <f t="array" aca="1" ref="S1271" ca="1">_xlfn.IFS(P1271="","",
TRUE,  MIN( MIN(Q1270, $M$14), ROUND($M$14/ (last_rou_date - $B$2) * (DATE(P1271,12,31) - MAX($B$2, DATE(P1271-1, 12, 31))), 2) )
)</f>
        <v/>
      </c>
      <c r="T1271" s="7" t="str" cm="1">
        <f t="array" aca="1" ref="T1271" ca="1">_xlfn.IFS(P1271="", "",
ISTEXT(R1270), R1271- (H1271 - SUMIFS( lease_table_payments, lease_table_years, P1271) -$AG$14 ),
AND(ISNUMBER(R1270), R1271&lt;&gt;""),   R1271- (R1270 - SUMIFS( lease_table_payments, lease_table_years, P1271) )
)</f>
        <v/>
      </c>
      <c r="V1271" s="64">
        <f t="shared" si="59"/>
        <v>1258</v>
      </c>
      <c r="W1271" s="51" t="str" cm="1">
        <f t="array" ref="W1271">_xlfn.IFS(
OR(W1270=$B$4, W1270=""),"",
TRUE,W1270+1
)</f>
        <v/>
      </c>
      <c r="X1271" s="51" t="str" cm="1">
        <f t="array" ref="X1271">_xlfn.IFS(X1270="","",
W1271="", "",
AND($B$3="İllik"),DATE(YEAR(X1270)+1,MONTH(X1270),DAY(X1270) ),
AND($B$3="Aylıq", $AH$14="Not end"), EDATE(X1270,1),
AND($B$3="Aylıq", $AH$14="End"), EOMONTH(X1270,1)
)</f>
        <v/>
      </c>
      <c r="Y1271" s="51" t="str" cm="1">
        <f t="array" aca="1" ref="Y1271" ca="1">_xlfn.IFS(
AND($B$7="Dövrün əvvəlində", Y1270&lt;=last_rou_date), DATE(YEAR(Y1270)+1, 12, 31),
AND($B$7="Dövrün sonunda", Y1270&lt;=last_payment_date), DATE(YEAR(Y1270)+1, 12, 31),
TRUE, ""
)</f>
        <v/>
      </c>
      <c r="Z1271" s="75" t="str" cm="1">
        <f t="array" aca="1" ref="Z1271" ca="1">_xlfn.IFS(
AND($AN$14="Not year_end", Z1270&gt;last_payment_date), "",
AND($AN$14="Year_end", Z1270&gt;=last_payment_date), "",
AND($AN$14="Year_end"), DATE(YEAR(Z1270+1), 12, 31),
AND($AN$14="Not year_end", MONTH(Z1270)=12, DAY(Z1270)=31), DATE(YEAR(Z1269)+1, MONTH(Z1269), DAY(Z1269)),
AND($AN$14="Not year_end", OR(MONTH(Z1270)&lt;&gt;12, DAY(Z1270)&lt;&gt;31) ), DATE(YEAR(Z1270), 12, 31)
)</f>
        <v/>
      </c>
      <c r="AA1271" s="75" t="str" cm="1">
        <f t="array" aca="1" ref="AA1271" ca="1">_xlfn.IFS(AA1270="", "",
AND(AA1270=last_payment_date, OR(MONTH(AA1270)&lt;&gt;12, DAY(AA1270)&lt;&gt;31) ), DATE(YEAR(AA1270), 12, 31),
AND(MONTH(AA1270)=12, DAY(AA1270)=31, AA1270&gt;=last_payment_date), "",
AND(MONTH(AA1270)=12, DAY(AA1270)&lt;&gt;31),  EOMONTH(AA1270,0),
AND(MONTH(AA1270)=12, DAY(AA1270)=31, $AH$14="Not end"),  EDATE(AA1269,1),
AND($AH$14="Not end"), EDATE(AA1270, 1),
AND($AH$14="End"), EOMONTH(AA1270, 1)
)</f>
        <v/>
      </c>
      <c r="AB1271" s="75" t="str" cm="1">
        <f t="array" aca="1" ref="AB1271" ca="1">_xlfn.IFS(AB1270="","",
AND(AB1270=last_rou_date), "",
AND($B$3="İllik"),DATE(YEAR(AB1270)+1,MONTH(AB1270),DAY(AB1270) ),
AND($B$3="Aylıq", $AH$14="Not end"), EDATE(AB1270,1),
AND($B$3="Aylıq", $AH$14="End"), EOMONTH(AB1270,1)
)</f>
        <v/>
      </c>
      <c r="AC1271" s="75" t="str" cm="1">
        <f t="array" aca="1" ref="AC1271" ca="1">_xlfn.IFS(
AND($AN$14="Not year_end", AC1270&gt;last_rou_date), "",
AND($AN$14="Year_end", AC1270&gt;=last_rou_date), "",
AND($AN$14="Year_end"), DATE(YEAR(AC1270+1), 12, 31),
AND($AN$14="Not year_end", MONTH(AC1270)=12, DAY(AC1270)=31), DATE(YEAR(AC1269)+1, MONTH(AC1269), DAY(AC1269)),
AND($AN$14="Not year_end", OR(MONTH(AC1270)&lt;&gt;12, DAY(AC1270)&lt;&gt;31) ), DATE(YEAR(AC1270), 12, 31)
)</f>
        <v/>
      </c>
      <c r="AD1271" s="75" t="str" cm="1">
        <f t="array" aca="1" ref="AD1271" ca="1">_xlfn.IFS(AD1270="", "",
AND(AD1270=last_rou_date, OR(MONTH(AD1270)&lt;&gt;12, DAY(AD1270)&lt;&gt;31) ), DATE(YEAR(AD1270), 12, 31),
AND(MONTH(AD1270)=12, DAY(AD1270)=31, AD1270&gt;=last_rou_date), "",
AND(MONTH(AD1270)=12, DAY(AD1270)&lt;&gt;31),  EOMONTH(AD1270,0),
AND(MONTH(AD1270)=12, DAY(AD1270)=31, $AH$14="Not end"),  EDATE(AD1269,1),
AND($AH$14="Not end"), EDATE(AD1270, 1),
AND($AH$14="End"), EOMONTH(AD1270, 1)
)</f>
        <v/>
      </c>
      <c r="AE1271" s="51" t="str" cm="1">
        <f t="array" ref="AE1271">_xlfn.IFS(W1271="", "",
AND(W1271&gt;0, W1271&lt;=$B$4, $C$2="İllik artım, faiz olaraq", $D$2&gt;0, $B$3="İllik"), $B$5*((1+$D$2)^(W1271-1)),
AND(W1271&gt;0, W1271&lt;=$B$4, $C$2="İllik artım, faiz olaraq", $D$2&gt;0, $B$3="Aylıq"), $B$5*((1+$D$2)^ROUNDDOWN((W1271-1)/12,0)),
AND(W1271=1, $C$2="Aşağıdakı kimi dəyişir", ), $B$5,
AND(W1271&gt;1, W1271&lt;=$B$4, $C$2="Aşağıdakı kimi dəyişir"), IFERROR(VLOOKUP(W1271, $C$4:$D$7, 2, FALSE), AE1270),
AND(W1271&gt;0, W1271&lt;=$B$4), $B$5,
TRUE,0 )</f>
        <v/>
      </c>
      <c r="AF1271" s="51" t="str">
        <f t="shared" ca="1" si="58"/>
        <v/>
      </c>
    </row>
    <row r="1272" spans="1:32" x14ac:dyDescent="0.4">
      <c r="A1272" s="13" t="str" cm="1">
        <f t="array" aca="1" ref="A1272" ca="1">_xlfn.IFS(
AND(SUMIFS(lease_table_interest_accruals, lease_table_dates, A1271)&gt;0, COUNTIFS($E$14:E1271, "Interest accrual", $A$14:A1271, A1271)=0),  A1271,
AND(SUMIFS(lease_table_payments, lease_table_dates, A1271)&gt;0, COUNTIFS($E$14:E1271, "Payment", $A$14:A1271, A1271)=0),  A1271,
AND(SUMIFS(rou_table_deprs, rou_table_dates, A1271)&gt;0, COUNTIFS($E$14:E1271, "Depreciation", $A$14:A1271, A1271)=0),  A1271,
TRUE,  IFERROR(INDEX(rou_table_dates,  MATCH(A1271, rou_table_dates)+1, ), "")
)</f>
        <v/>
      </c>
      <c r="B1272" s="1" t="str" cm="1">
        <f t="array" aca="1" ref="B1272" ca="1">_xlfn.IFS(
AND(E1272="Payment", A1272=$B$2), $AM$14,
E1272="Payment", $AM$15,
E1272="Interest accrual", $AM$18,
E1272="Depreciation", $AM$17,
TRUE, "")</f>
        <v/>
      </c>
      <c r="C1272" s="1" t="str" cm="1">
        <f t="array" aca="1" ref="C1272" ca="1">_xlfn.IFS(
E1272="Payment", $AM$19,
E1272="Interest accrual", $AM$15,
E1272="Depreciation", $AM$16,
TRUE, "")</f>
        <v/>
      </c>
      <c r="D1272" s="1" t="str" cm="1">
        <f t="array" aca="1" ref="D1272" ca="1">_xlfn.IFS(
E1272="Payment", _xlfn.XLOOKUP(A1272, lease_table_dates, lease_table_payments, 0, 0),
E1272="Interest accrual", _xlfn.XLOOKUP(A1272, lease_table_dates, lease_table_interest_accruals, 0, 0),
E1272="Depreciation", _xlfn.XLOOKUP(A1272, rou_table_dates, rou_table_deprs, 0, 0),
TRUE, ""
)</f>
        <v/>
      </c>
      <c r="E1272" s="7" t="str" cm="1">
        <f t="array" aca="1" ref="E1272" ca="1">_xlfn.IFS(
AND(SUMIFS(lease_table_interest_accruals, lease_table_dates, A1272)&gt;0, COUNTIFS($E$14:E1271, "Interest accrual", $A$14:A1271, A1272)=0), "Interest accrual",
AND(SUMIFS(lease_table_payments, lease_table_dates, A1272)&gt;0, COUNTIFS($E$14:E1271, "Payment", $A$14:A1271, A1272)=0), "Payment",
AND(SUMIFS(rou_table_deprs, rou_table_dates, A1272)&gt;0, COUNTIFS($E$14:E1271, "Depreciation", $A$14:A1271, A1272)=0), "Depreciation",
TRUE,  ""
)</f>
        <v/>
      </c>
      <c r="G1272" s="13" t="str" cm="1">
        <f t="array" aca="1" ref="G1272" ca="1">_xlfn.IFS(
AND($B$11="Hə", $B$3="İllik"), Z1272,
AND($B$11="Hə", $B$3="Aylıq"), AA1272,
$B$11="Yox", X1272)</f>
        <v/>
      </c>
      <c r="H1272" s="1" t="str" cm="1">
        <f t="array" aca="1" ref="H1272" ca="1">_xlfn.IFS( G1272="", "",
TRUE, ROUND( H1271+I1272-J1272, 2) )</f>
        <v/>
      </c>
      <c r="I1272" s="1" t="str" cm="1">
        <f t="array" aca="1" ref="I1272" ca="1">_xlfn.IFS(G1272="", "",
G1272=last_payment_date, (J1272-H1271),
 TRUE,  -  (H1271- H1271* (1+$B$6)^ (_xlfn.DAYS(G1272,G1271)/365) )
)</f>
        <v/>
      </c>
      <c r="J1272" s="1" t="str" cm="1">
        <f t="array" aca="1" ref="J1272" ca="1">_xlfn.IFS(G1272="", "",
TRUE, _xlfn.XLOOKUP(G1272,  payment_dates, payments,0,0)
)</f>
        <v/>
      </c>
      <c r="L1272" s="8" t="str" cm="1">
        <f t="array" aca="1" ref="L1272" ca="1">_xlfn.IFS(
AND($B$11="Hə", $B$3="İllik"), AC1272,
AND($B$11="Hə", $B$3="Aylıq"), AD1272,
$B$11="Yox", AB1272)</f>
        <v/>
      </c>
      <c r="M1272" s="1" t="str" cm="1">
        <f t="array" aca="1" ref="M1272" ca="1">_xlfn.IFS( L1272="", "",
(M1271-N1272)&lt;=0.5, 0,
TRUE,  M1271-N1272)</f>
        <v/>
      </c>
      <c r="N1272" s="7" t="str" cm="1">
        <f t="array" aca="1" ref="N1272" ca="1">_xlfn.IFS(
L1272="", "",
TRUE, MIN(M1271, ROUND($M$14/ (last_rou_date - $B$2) * (L1272-L1271), 2) )
)</f>
        <v/>
      </c>
      <c r="P1272" s="59" t="str">
        <f t="shared" ca="1" si="60"/>
        <v/>
      </c>
      <c r="Q1272" s="1" t="str" cm="1">
        <f t="array" aca="1" ref="Q1272" ca="1">_xlfn.IFS(P1272="","",
$B$11="Hə", _xlfn.XLOOKUP(DATE(P1272, 12, 31), rou_table_dates, rou_table_nbvs,0, 0),
TRUE,  MAX(0, ROUND($M$14 - $M$14/ (last_rou_date - $B$2) * (DATE(P1272,12,31) - $B$2), 2) )
)</f>
        <v/>
      </c>
      <c r="R1272" s="1" t="str" cm="1">
        <f t="array" aca="1" ref="R1272" ca="1">_xlfn.IFS(P1272="","",
$B$11="Hə", _xlfn.XLOOKUP(DATE(P1272, 12, 31), lease_table_dates, lease_table_balances,0, 0),
TRUE, IFERROR( XNPV($B$6, IF(payment_dates &gt;DATE(P1272, 12, 31), payments,  0),  IF(payment_dates &gt;DATE(P1272, 12, 31), payment_dates,  DATE(P1272, 12, 31))    ),0)
)</f>
        <v/>
      </c>
      <c r="S1272" s="1" t="str" cm="1">
        <f t="array" aca="1" ref="S1272" ca="1">_xlfn.IFS(P1272="","",
TRUE,  MIN( MIN(Q1271, $M$14), ROUND($M$14/ (last_rou_date - $B$2) * (DATE(P1272,12,31) - MAX($B$2, DATE(P1272-1, 12, 31))), 2) )
)</f>
        <v/>
      </c>
      <c r="T1272" s="7" t="str" cm="1">
        <f t="array" aca="1" ref="T1272" ca="1">_xlfn.IFS(P1272="", "",
ISTEXT(R1271), R1272- (H1272 - SUMIFS( lease_table_payments, lease_table_years, P1272) -$AG$14 ),
AND(ISNUMBER(R1271), R1272&lt;&gt;""),   R1272- (R1271 - SUMIFS( lease_table_payments, lease_table_years, P1272) )
)</f>
        <v/>
      </c>
      <c r="V1272" s="64">
        <f t="shared" si="59"/>
        <v>1259</v>
      </c>
      <c r="W1272" s="51" t="str" cm="1">
        <f t="array" ref="W1272">_xlfn.IFS(
OR(W1271=$B$4, W1271=""),"",
TRUE,W1271+1
)</f>
        <v/>
      </c>
      <c r="X1272" s="51" t="str" cm="1">
        <f t="array" ref="X1272">_xlfn.IFS(X1271="","",
W1272="", "",
AND($B$3="İllik"),DATE(YEAR(X1271)+1,MONTH(X1271),DAY(X1271) ),
AND($B$3="Aylıq", $AH$14="Not end"), EDATE(X1271,1),
AND($B$3="Aylıq", $AH$14="End"), EOMONTH(X1271,1)
)</f>
        <v/>
      </c>
      <c r="Y1272" s="51" t="str" cm="1">
        <f t="array" aca="1" ref="Y1272" ca="1">_xlfn.IFS(
AND($B$7="Dövrün əvvəlində", Y1271&lt;=last_rou_date), DATE(YEAR(Y1271)+1, 12, 31),
AND($B$7="Dövrün sonunda", Y1271&lt;=last_payment_date), DATE(YEAR(Y1271)+1, 12, 31),
TRUE, ""
)</f>
        <v/>
      </c>
      <c r="Z1272" s="75" t="str" cm="1">
        <f t="array" aca="1" ref="Z1272" ca="1">_xlfn.IFS(
AND($AN$14="Not year_end", Z1271&gt;last_payment_date), "",
AND($AN$14="Year_end", Z1271&gt;=last_payment_date), "",
AND($AN$14="Year_end"), DATE(YEAR(Z1271+1), 12, 31),
AND($AN$14="Not year_end", MONTH(Z1271)=12, DAY(Z1271)=31), DATE(YEAR(Z1270)+1, MONTH(Z1270), DAY(Z1270)),
AND($AN$14="Not year_end", OR(MONTH(Z1271)&lt;&gt;12, DAY(Z1271)&lt;&gt;31) ), DATE(YEAR(Z1271), 12, 31)
)</f>
        <v/>
      </c>
      <c r="AA1272" s="75" t="str" cm="1">
        <f t="array" aca="1" ref="AA1272" ca="1">_xlfn.IFS(AA1271="", "",
AND(AA1271=last_payment_date, OR(MONTH(AA1271)&lt;&gt;12, DAY(AA1271)&lt;&gt;31) ), DATE(YEAR(AA1271), 12, 31),
AND(MONTH(AA1271)=12, DAY(AA1271)=31, AA1271&gt;=last_payment_date), "",
AND(MONTH(AA1271)=12, DAY(AA1271)&lt;&gt;31),  EOMONTH(AA1271,0),
AND(MONTH(AA1271)=12, DAY(AA1271)=31, $AH$14="Not end"),  EDATE(AA1270,1),
AND($AH$14="Not end"), EDATE(AA1271, 1),
AND($AH$14="End"), EOMONTH(AA1271, 1)
)</f>
        <v/>
      </c>
      <c r="AB1272" s="75" t="str" cm="1">
        <f t="array" aca="1" ref="AB1272" ca="1">_xlfn.IFS(AB1271="","",
AND(AB1271=last_rou_date), "",
AND($B$3="İllik"),DATE(YEAR(AB1271)+1,MONTH(AB1271),DAY(AB1271) ),
AND($B$3="Aylıq", $AH$14="Not end"), EDATE(AB1271,1),
AND($B$3="Aylıq", $AH$14="End"), EOMONTH(AB1271,1)
)</f>
        <v/>
      </c>
      <c r="AC1272" s="75" t="str" cm="1">
        <f t="array" aca="1" ref="AC1272" ca="1">_xlfn.IFS(
AND($AN$14="Not year_end", AC1271&gt;last_rou_date), "",
AND($AN$14="Year_end", AC1271&gt;=last_rou_date), "",
AND($AN$14="Year_end"), DATE(YEAR(AC1271+1), 12, 31),
AND($AN$14="Not year_end", MONTH(AC1271)=12, DAY(AC1271)=31), DATE(YEAR(AC1270)+1, MONTH(AC1270), DAY(AC1270)),
AND($AN$14="Not year_end", OR(MONTH(AC1271)&lt;&gt;12, DAY(AC1271)&lt;&gt;31) ), DATE(YEAR(AC1271), 12, 31)
)</f>
        <v/>
      </c>
      <c r="AD1272" s="75" t="str" cm="1">
        <f t="array" aca="1" ref="AD1272" ca="1">_xlfn.IFS(AD1271="", "",
AND(AD1271=last_rou_date, OR(MONTH(AD1271)&lt;&gt;12, DAY(AD1271)&lt;&gt;31) ), DATE(YEAR(AD1271), 12, 31),
AND(MONTH(AD1271)=12, DAY(AD1271)=31, AD1271&gt;=last_rou_date), "",
AND(MONTH(AD1271)=12, DAY(AD1271)&lt;&gt;31),  EOMONTH(AD1271,0),
AND(MONTH(AD1271)=12, DAY(AD1271)=31, $AH$14="Not end"),  EDATE(AD1270,1),
AND($AH$14="Not end"), EDATE(AD1271, 1),
AND($AH$14="End"), EOMONTH(AD1271, 1)
)</f>
        <v/>
      </c>
      <c r="AE1272" s="51" t="str" cm="1">
        <f t="array" ref="AE1272">_xlfn.IFS(W1272="", "",
AND(W1272&gt;0, W1272&lt;=$B$4, $C$2="İllik artım, faiz olaraq", $D$2&gt;0, $B$3="İllik"), $B$5*((1+$D$2)^(W1272-1)),
AND(W1272&gt;0, W1272&lt;=$B$4, $C$2="İllik artım, faiz olaraq", $D$2&gt;0, $B$3="Aylıq"), $B$5*((1+$D$2)^ROUNDDOWN((W1272-1)/12,0)),
AND(W1272=1, $C$2="Aşağıdakı kimi dəyişir", ), $B$5,
AND(W1272&gt;1, W1272&lt;=$B$4, $C$2="Aşağıdakı kimi dəyişir"), IFERROR(VLOOKUP(W1272, $C$4:$D$7, 2, FALSE), AE1271),
AND(W1272&gt;0, W1272&lt;=$B$4), $B$5,
TRUE,0 )</f>
        <v/>
      </c>
      <c r="AF1272" s="51" t="str">
        <f t="shared" ca="1" si="58"/>
        <v/>
      </c>
    </row>
    <row r="1273" spans="1:32" x14ac:dyDescent="0.4">
      <c r="A1273" s="13" t="str" cm="1">
        <f t="array" aca="1" ref="A1273" ca="1">_xlfn.IFS(
AND(SUMIFS(lease_table_interest_accruals, lease_table_dates, A1272)&gt;0, COUNTIFS($E$14:E1272, "Interest accrual", $A$14:A1272, A1272)=0),  A1272,
AND(SUMIFS(lease_table_payments, lease_table_dates, A1272)&gt;0, COUNTIFS($E$14:E1272, "Payment", $A$14:A1272, A1272)=0),  A1272,
AND(SUMIFS(rou_table_deprs, rou_table_dates, A1272)&gt;0, COUNTIFS($E$14:E1272, "Depreciation", $A$14:A1272, A1272)=0),  A1272,
TRUE,  IFERROR(INDEX(rou_table_dates,  MATCH(A1272, rou_table_dates)+1, ), "")
)</f>
        <v/>
      </c>
      <c r="B1273" s="1" t="str" cm="1">
        <f t="array" aca="1" ref="B1273" ca="1">_xlfn.IFS(
AND(E1273="Payment", A1273=$B$2), $AM$14,
E1273="Payment", $AM$15,
E1273="Interest accrual", $AM$18,
E1273="Depreciation", $AM$17,
TRUE, "")</f>
        <v/>
      </c>
      <c r="C1273" s="1" t="str" cm="1">
        <f t="array" aca="1" ref="C1273" ca="1">_xlfn.IFS(
E1273="Payment", $AM$19,
E1273="Interest accrual", $AM$15,
E1273="Depreciation", $AM$16,
TRUE, "")</f>
        <v/>
      </c>
      <c r="D1273" s="1" t="str" cm="1">
        <f t="array" aca="1" ref="D1273" ca="1">_xlfn.IFS(
E1273="Payment", _xlfn.XLOOKUP(A1273, lease_table_dates, lease_table_payments, 0, 0),
E1273="Interest accrual", _xlfn.XLOOKUP(A1273, lease_table_dates, lease_table_interest_accruals, 0, 0),
E1273="Depreciation", _xlfn.XLOOKUP(A1273, rou_table_dates, rou_table_deprs, 0, 0),
TRUE, ""
)</f>
        <v/>
      </c>
      <c r="E1273" s="7" t="str" cm="1">
        <f t="array" aca="1" ref="E1273" ca="1">_xlfn.IFS(
AND(SUMIFS(lease_table_interest_accruals, lease_table_dates, A1273)&gt;0, COUNTIFS($E$14:E1272, "Interest accrual", $A$14:A1272, A1273)=0), "Interest accrual",
AND(SUMIFS(lease_table_payments, lease_table_dates, A1273)&gt;0, COUNTIFS($E$14:E1272, "Payment", $A$14:A1272, A1273)=0), "Payment",
AND(SUMIFS(rou_table_deprs, rou_table_dates, A1273)&gt;0, COUNTIFS($E$14:E1272, "Depreciation", $A$14:A1272, A1273)=0), "Depreciation",
TRUE,  ""
)</f>
        <v/>
      </c>
      <c r="G1273" s="13" t="str" cm="1">
        <f t="array" aca="1" ref="G1273" ca="1">_xlfn.IFS(
AND($B$11="Hə", $B$3="İllik"), Z1273,
AND($B$11="Hə", $B$3="Aylıq"), AA1273,
$B$11="Yox", X1273)</f>
        <v/>
      </c>
      <c r="H1273" s="1" t="str" cm="1">
        <f t="array" aca="1" ref="H1273" ca="1">_xlfn.IFS( G1273="", "",
TRUE, ROUND( H1272+I1273-J1273, 2) )</f>
        <v/>
      </c>
      <c r="I1273" s="1" t="str" cm="1">
        <f t="array" aca="1" ref="I1273" ca="1">_xlfn.IFS(G1273="", "",
G1273=last_payment_date, (J1273-H1272),
 TRUE,  -  (H1272- H1272* (1+$B$6)^ (_xlfn.DAYS(G1273,G1272)/365) )
)</f>
        <v/>
      </c>
      <c r="J1273" s="1" t="str" cm="1">
        <f t="array" aca="1" ref="J1273" ca="1">_xlfn.IFS(G1273="", "",
TRUE, _xlfn.XLOOKUP(G1273,  payment_dates, payments,0,0)
)</f>
        <v/>
      </c>
      <c r="L1273" s="8" t="str" cm="1">
        <f t="array" aca="1" ref="L1273" ca="1">_xlfn.IFS(
AND($B$11="Hə", $B$3="İllik"), AC1273,
AND($B$11="Hə", $B$3="Aylıq"), AD1273,
$B$11="Yox", AB1273)</f>
        <v/>
      </c>
      <c r="M1273" s="1" t="str" cm="1">
        <f t="array" aca="1" ref="M1273" ca="1">_xlfn.IFS( L1273="", "",
(M1272-N1273)&lt;=0.5, 0,
TRUE,  M1272-N1273)</f>
        <v/>
      </c>
      <c r="N1273" s="7" t="str" cm="1">
        <f t="array" aca="1" ref="N1273" ca="1">_xlfn.IFS(
L1273="", "",
TRUE, MIN(M1272, ROUND($M$14/ (last_rou_date - $B$2) * (L1273-L1272), 2) )
)</f>
        <v/>
      </c>
      <c r="P1273" s="59" t="str">
        <f t="shared" ca="1" si="60"/>
        <v/>
      </c>
      <c r="Q1273" s="1" t="str" cm="1">
        <f t="array" aca="1" ref="Q1273" ca="1">_xlfn.IFS(P1273="","",
$B$11="Hə", _xlfn.XLOOKUP(DATE(P1273, 12, 31), rou_table_dates, rou_table_nbvs,0, 0),
TRUE,  MAX(0, ROUND($M$14 - $M$14/ (last_rou_date - $B$2) * (DATE(P1273,12,31) - $B$2), 2) )
)</f>
        <v/>
      </c>
      <c r="R1273" s="1" t="str" cm="1">
        <f t="array" aca="1" ref="R1273" ca="1">_xlfn.IFS(P1273="","",
$B$11="Hə", _xlfn.XLOOKUP(DATE(P1273, 12, 31), lease_table_dates, lease_table_balances,0, 0),
TRUE, IFERROR( XNPV($B$6, IF(payment_dates &gt;DATE(P1273, 12, 31), payments,  0),  IF(payment_dates &gt;DATE(P1273, 12, 31), payment_dates,  DATE(P1273, 12, 31))    ),0)
)</f>
        <v/>
      </c>
      <c r="S1273" s="1" t="str" cm="1">
        <f t="array" aca="1" ref="S1273" ca="1">_xlfn.IFS(P1273="","",
TRUE,  MIN( MIN(Q1272, $M$14), ROUND($M$14/ (last_rou_date - $B$2) * (DATE(P1273,12,31) - MAX($B$2, DATE(P1273-1, 12, 31))), 2) )
)</f>
        <v/>
      </c>
      <c r="T1273" s="7" t="str" cm="1">
        <f t="array" aca="1" ref="T1273" ca="1">_xlfn.IFS(P1273="", "",
ISTEXT(R1272), R1273- (H1273 - SUMIFS( lease_table_payments, lease_table_years, P1273) -$AG$14 ),
AND(ISNUMBER(R1272), R1273&lt;&gt;""),   R1273- (R1272 - SUMIFS( lease_table_payments, lease_table_years, P1273) )
)</f>
        <v/>
      </c>
      <c r="V1273" s="64">
        <f t="shared" si="59"/>
        <v>1260</v>
      </c>
      <c r="W1273" s="51" t="str" cm="1">
        <f t="array" ref="W1273">_xlfn.IFS(
OR(W1272=$B$4, W1272=""),"",
TRUE,W1272+1
)</f>
        <v/>
      </c>
      <c r="X1273" s="51" t="str" cm="1">
        <f t="array" ref="X1273">_xlfn.IFS(X1272="","",
W1273="", "",
AND($B$3="İllik"),DATE(YEAR(X1272)+1,MONTH(X1272),DAY(X1272) ),
AND($B$3="Aylıq", $AH$14="Not end"), EDATE(X1272,1),
AND($B$3="Aylıq", $AH$14="End"), EOMONTH(X1272,1)
)</f>
        <v/>
      </c>
      <c r="Y1273" s="51" t="str" cm="1">
        <f t="array" aca="1" ref="Y1273" ca="1">_xlfn.IFS(
AND($B$7="Dövrün əvvəlində", Y1272&lt;=last_rou_date), DATE(YEAR(Y1272)+1, 12, 31),
AND($B$7="Dövrün sonunda", Y1272&lt;=last_payment_date), DATE(YEAR(Y1272)+1, 12, 31),
TRUE, ""
)</f>
        <v/>
      </c>
      <c r="Z1273" s="75" t="str" cm="1">
        <f t="array" aca="1" ref="Z1273" ca="1">_xlfn.IFS(
AND($AN$14="Not year_end", Z1272&gt;last_payment_date), "",
AND($AN$14="Year_end", Z1272&gt;=last_payment_date), "",
AND($AN$14="Year_end"), DATE(YEAR(Z1272+1), 12, 31),
AND($AN$14="Not year_end", MONTH(Z1272)=12, DAY(Z1272)=31), DATE(YEAR(Z1271)+1, MONTH(Z1271), DAY(Z1271)),
AND($AN$14="Not year_end", OR(MONTH(Z1272)&lt;&gt;12, DAY(Z1272)&lt;&gt;31) ), DATE(YEAR(Z1272), 12, 31)
)</f>
        <v/>
      </c>
      <c r="AA1273" s="75" t="str" cm="1">
        <f t="array" aca="1" ref="AA1273" ca="1">_xlfn.IFS(AA1272="", "",
AND(AA1272=last_payment_date, OR(MONTH(AA1272)&lt;&gt;12, DAY(AA1272)&lt;&gt;31) ), DATE(YEAR(AA1272), 12, 31),
AND(MONTH(AA1272)=12, DAY(AA1272)=31, AA1272&gt;=last_payment_date), "",
AND(MONTH(AA1272)=12, DAY(AA1272)&lt;&gt;31),  EOMONTH(AA1272,0),
AND(MONTH(AA1272)=12, DAY(AA1272)=31, $AH$14="Not end"),  EDATE(AA1271,1),
AND($AH$14="Not end"), EDATE(AA1272, 1),
AND($AH$14="End"), EOMONTH(AA1272, 1)
)</f>
        <v/>
      </c>
      <c r="AB1273" s="75" t="str" cm="1">
        <f t="array" aca="1" ref="AB1273" ca="1">_xlfn.IFS(AB1272="","",
AND(AB1272=last_rou_date), "",
AND($B$3="İllik"),DATE(YEAR(AB1272)+1,MONTH(AB1272),DAY(AB1272) ),
AND($B$3="Aylıq", $AH$14="Not end"), EDATE(AB1272,1),
AND($B$3="Aylıq", $AH$14="End"), EOMONTH(AB1272,1)
)</f>
        <v/>
      </c>
      <c r="AC1273" s="75" t="str" cm="1">
        <f t="array" aca="1" ref="AC1273" ca="1">_xlfn.IFS(
AND($AN$14="Not year_end", AC1272&gt;last_rou_date), "",
AND($AN$14="Year_end", AC1272&gt;=last_rou_date), "",
AND($AN$14="Year_end"), DATE(YEAR(AC1272+1), 12, 31),
AND($AN$14="Not year_end", MONTH(AC1272)=12, DAY(AC1272)=31), DATE(YEAR(AC1271)+1, MONTH(AC1271), DAY(AC1271)),
AND($AN$14="Not year_end", OR(MONTH(AC1272)&lt;&gt;12, DAY(AC1272)&lt;&gt;31) ), DATE(YEAR(AC1272), 12, 31)
)</f>
        <v/>
      </c>
      <c r="AD1273" s="75" t="str" cm="1">
        <f t="array" aca="1" ref="AD1273" ca="1">_xlfn.IFS(AD1272="", "",
AND(AD1272=last_rou_date, OR(MONTH(AD1272)&lt;&gt;12, DAY(AD1272)&lt;&gt;31) ), DATE(YEAR(AD1272), 12, 31),
AND(MONTH(AD1272)=12, DAY(AD1272)=31, AD1272&gt;=last_rou_date), "",
AND(MONTH(AD1272)=12, DAY(AD1272)&lt;&gt;31),  EOMONTH(AD1272,0),
AND(MONTH(AD1272)=12, DAY(AD1272)=31, $AH$14="Not end"),  EDATE(AD1271,1),
AND($AH$14="Not end"), EDATE(AD1272, 1),
AND($AH$14="End"), EOMONTH(AD1272, 1)
)</f>
        <v/>
      </c>
      <c r="AE1273" s="51" t="str" cm="1">
        <f t="array" ref="AE1273">_xlfn.IFS(W1273="", "",
AND(W1273&gt;0, W1273&lt;=$B$4, $C$2="İllik artım, faiz olaraq", $D$2&gt;0, $B$3="İllik"), $B$5*((1+$D$2)^(W1273-1)),
AND(W1273&gt;0, W1273&lt;=$B$4, $C$2="İllik artım, faiz olaraq", $D$2&gt;0, $B$3="Aylıq"), $B$5*((1+$D$2)^ROUNDDOWN((W1273-1)/12,0)),
AND(W1273=1, $C$2="Aşağıdakı kimi dəyişir", ), $B$5,
AND(W1273&gt;1, W1273&lt;=$B$4, $C$2="Aşağıdakı kimi dəyişir"), IFERROR(VLOOKUP(W1273, $C$4:$D$7, 2, FALSE), AE1272),
AND(W1273&gt;0, W1273&lt;=$B$4), $B$5,
TRUE,0 )</f>
        <v/>
      </c>
      <c r="AF1273" s="51" t="str">
        <f t="shared" ca="1" si="58"/>
        <v/>
      </c>
    </row>
    <row r="1274" spans="1:32" x14ac:dyDescent="0.4">
      <c r="A1274" s="13" t="str" cm="1">
        <f t="array" aca="1" ref="A1274" ca="1">_xlfn.IFS(
AND(SUMIFS(lease_table_interest_accruals, lease_table_dates, A1273)&gt;0, COUNTIFS($E$14:E1273, "Interest accrual", $A$14:A1273, A1273)=0),  A1273,
AND(SUMIFS(lease_table_payments, lease_table_dates, A1273)&gt;0, COUNTIFS($E$14:E1273, "Payment", $A$14:A1273, A1273)=0),  A1273,
AND(SUMIFS(rou_table_deprs, rou_table_dates, A1273)&gt;0, COUNTIFS($E$14:E1273, "Depreciation", $A$14:A1273, A1273)=0),  A1273,
TRUE,  IFERROR(INDEX(rou_table_dates,  MATCH(A1273, rou_table_dates)+1, ), "")
)</f>
        <v/>
      </c>
      <c r="B1274" s="1" t="str" cm="1">
        <f t="array" aca="1" ref="B1274" ca="1">_xlfn.IFS(
AND(E1274="Payment", A1274=$B$2), $AM$14,
E1274="Payment", $AM$15,
E1274="Interest accrual", $AM$18,
E1274="Depreciation", $AM$17,
TRUE, "")</f>
        <v/>
      </c>
      <c r="C1274" s="1" t="str" cm="1">
        <f t="array" aca="1" ref="C1274" ca="1">_xlfn.IFS(
E1274="Payment", $AM$19,
E1274="Interest accrual", $AM$15,
E1274="Depreciation", $AM$16,
TRUE, "")</f>
        <v/>
      </c>
      <c r="D1274" s="1" t="str" cm="1">
        <f t="array" aca="1" ref="D1274" ca="1">_xlfn.IFS(
E1274="Payment", _xlfn.XLOOKUP(A1274, lease_table_dates, lease_table_payments, 0, 0),
E1274="Interest accrual", _xlfn.XLOOKUP(A1274, lease_table_dates, lease_table_interest_accruals, 0, 0),
E1274="Depreciation", _xlfn.XLOOKUP(A1274, rou_table_dates, rou_table_deprs, 0, 0),
TRUE, ""
)</f>
        <v/>
      </c>
      <c r="E1274" s="7" t="str" cm="1">
        <f t="array" aca="1" ref="E1274" ca="1">_xlfn.IFS(
AND(SUMIFS(lease_table_interest_accruals, lease_table_dates, A1274)&gt;0, COUNTIFS($E$14:E1273, "Interest accrual", $A$14:A1273, A1274)=0), "Interest accrual",
AND(SUMIFS(lease_table_payments, lease_table_dates, A1274)&gt;0, COUNTIFS($E$14:E1273, "Payment", $A$14:A1273, A1274)=0), "Payment",
AND(SUMIFS(rou_table_deprs, rou_table_dates, A1274)&gt;0, COUNTIFS($E$14:E1273, "Depreciation", $A$14:A1273, A1274)=0), "Depreciation",
TRUE,  ""
)</f>
        <v/>
      </c>
      <c r="G1274" s="13" t="str" cm="1">
        <f t="array" aca="1" ref="G1274" ca="1">_xlfn.IFS(
AND($B$11="Hə", $B$3="İllik"), Z1274,
AND($B$11="Hə", $B$3="Aylıq"), AA1274,
$B$11="Yox", X1274)</f>
        <v/>
      </c>
      <c r="H1274" s="1" t="str" cm="1">
        <f t="array" aca="1" ref="H1274" ca="1">_xlfn.IFS( G1274="", "",
TRUE, ROUND( H1273+I1274-J1274, 2) )</f>
        <v/>
      </c>
      <c r="I1274" s="1" t="str" cm="1">
        <f t="array" aca="1" ref="I1274" ca="1">_xlfn.IFS(G1274="", "",
G1274=last_payment_date, (J1274-H1273),
 TRUE,  -  (H1273- H1273* (1+$B$6)^ (_xlfn.DAYS(G1274,G1273)/365) )
)</f>
        <v/>
      </c>
      <c r="J1274" s="1" t="str" cm="1">
        <f t="array" aca="1" ref="J1274" ca="1">_xlfn.IFS(G1274="", "",
TRUE, _xlfn.XLOOKUP(G1274,  payment_dates, payments,0,0)
)</f>
        <v/>
      </c>
      <c r="L1274" s="8" t="str" cm="1">
        <f t="array" aca="1" ref="L1274" ca="1">_xlfn.IFS(
AND($B$11="Hə", $B$3="İllik"), AC1274,
AND($B$11="Hə", $B$3="Aylıq"), AD1274,
$B$11="Yox", AB1274)</f>
        <v/>
      </c>
      <c r="M1274" s="1" t="str" cm="1">
        <f t="array" aca="1" ref="M1274" ca="1">_xlfn.IFS( L1274="", "",
(M1273-N1274)&lt;=0.5, 0,
TRUE,  M1273-N1274)</f>
        <v/>
      </c>
      <c r="N1274" s="7" t="str" cm="1">
        <f t="array" aca="1" ref="N1274" ca="1">_xlfn.IFS(
L1274="", "",
TRUE, MIN(M1273, ROUND($M$14/ (last_rou_date - $B$2) * (L1274-L1273), 2) )
)</f>
        <v/>
      </c>
      <c r="P1274" s="59" t="str">
        <f t="shared" ca="1" si="60"/>
        <v/>
      </c>
      <c r="Q1274" s="1" t="str" cm="1">
        <f t="array" aca="1" ref="Q1274" ca="1">_xlfn.IFS(P1274="","",
$B$11="Hə", _xlfn.XLOOKUP(DATE(P1274, 12, 31), rou_table_dates, rou_table_nbvs,0, 0),
TRUE,  MAX(0, ROUND($M$14 - $M$14/ (last_rou_date - $B$2) * (DATE(P1274,12,31) - $B$2), 2) )
)</f>
        <v/>
      </c>
      <c r="R1274" s="1" t="str" cm="1">
        <f t="array" aca="1" ref="R1274" ca="1">_xlfn.IFS(P1274="","",
$B$11="Hə", _xlfn.XLOOKUP(DATE(P1274, 12, 31), lease_table_dates, lease_table_balances,0, 0),
TRUE, IFERROR( XNPV($B$6, IF(payment_dates &gt;DATE(P1274, 12, 31), payments,  0),  IF(payment_dates &gt;DATE(P1274, 12, 31), payment_dates,  DATE(P1274, 12, 31))    ),0)
)</f>
        <v/>
      </c>
      <c r="S1274" s="1" t="str" cm="1">
        <f t="array" aca="1" ref="S1274" ca="1">_xlfn.IFS(P1274="","",
TRUE,  MIN( MIN(Q1273, $M$14), ROUND($M$14/ (last_rou_date - $B$2) * (DATE(P1274,12,31) - MAX($B$2, DATE(P1274-1, 12, 31))), 2) )
)</f>
        <v/>
      </c>
      <c r="T1274" s="7" t="str" cm="1">
        <f t="array" aca="1" ref="T1274" ca="1">_xlfn.IFS(P1274="", "",
ISTEXT(R1273), R1274- (H1274 - SUMIFS( lease_table_payments, lease_table_years, P1274) -$AG$14 ),
AND(ISNUMBER(R1273), R1274&lt;&gt;""),   R1274- (R1273 - SUMIFS( lease_table_payments, lease_table_years, P1274) )
)</f>
        <v/>
      </c>
      <c r="V1274" s="64">
        <f t="shared" si="59"/>
        <v>1261</v>
      </c>
      <c r="W1274" s="51" t="str" cm="1">
        <f t="array" ref="W1274">_xlfn.IFS(
OR(W1273=$B$4, W1273=""),"",
TRUE,W1273+1
)</f>
        <v/>
      </c>
      <c r="X1274" s="51" t="str" cm="1">
        <f t="array" ref="X1274">_xlfn.IFS(X1273="","",
W1274="", "",
AND($B$3="İllik"),DATE(YEAR(X1273)+1,MONTH(X1273),DAY(X1273) ),
AND($B$3="Aylıq", $AH$14="Not end"), EDATE(X1273,1),
AND($B$3="Aylıq", $AH$14="End"), EOMONTH(X1273,1)
)</f>
        <v/>
      </c>
      <c r="Y1274" s="51" t="str" cm="1">
        <f t="array" aca="1" ref="Y1274" ca="1">_xlfn.IFS(
AND($B$7="Dövrün əvvəlində", Y1273&lt;=last_rou_date), DATE(YEAR(Y1273)+1, 12, 31),
AND($B$7="Dövrün sonunda", Y1273&lt;=last_payment_date), DATE(YEAR(Y1273)+1, 12, 31),
TRUE, ""
)</f>
        <v/>
      </c>
      <c r="Z1274" s="75" t="str" cm="1">
        <f t="array" aca="1" ref="Z1274" ca="1">_xlfn.IFS(
AND($AN$14="Not year_end", Z1273&gt;last_payment_date), "",
AND($AN$14="Year_end", Z1273&gt;=last_payment_date), "",
AND($AN$14="Year_end"), DATE(YEAR(Z1273+1), 12, 31),
AND($AN$14="Not year_end", MONTH(Z1273)=12, DAY(Z1273)=31), DATE(YEAR(Z1272)+1, MONTH(Z1272), DAY(Z1272)),
AND($AN$14="Not year_end", OR(MONTH(Z1273)&lt;&gt;12, DAY(Z1273)&lt;&gt;31) ), DATE(YEAR(Z1273), 12, 31)
)</f>
        <v/>
      </c>
      <c r="AA1274" s="75" t="str" cm="1">
        <f t="array" aca="1" ref="AA1274" ca="1">_xlfn.IFS(AA1273="", "",
AND(AA1273=last_payment_date, OR(MONTH(AA1273)&lt;&gt;12, DAY(AA1273)&lt;&gt;31) ), DATE(YEAR(AA1273), 12, 31),
AND(MONTH(AA1273)=12, DAY(AA1273)=31, AA1273&gt;=last_payment_date), "",
AND(MONTH(AA1273)=12, DAY(AA1273)&lt;&gt;31),  EOMONTH(AA1273,0),
AND(MONTH(AA1273)=12, DAY(AA1273)=31, $AH$14="Not end"),  EDATE(AA1272,1),
AND($AH$14="Not end"), EDATE(AA1273, 1),
AND($AH$14="End"), EOMONTH(AA1273, 1)
)</f>
        <v/>
      </c>
      <c r="AB1274" s="75" t="str" cm="1">
        <f t="array" aca="1" ref="AB1274" ca="1">_xlfn.IFS(AB1273="","",
AND(AB1273=last_rou_date), "",
AND($B$3="İllik"),DATE(YEAR(AB1273)+1,MONTH(AB1273),DAY(AB1273) ),
AND($B$3="Aylıq", $AH$14="Not end"), EDATE(AB1273,1),
AND($B$3="Aylıq", $AH$14="End"), EOMONTH(AB1273,1)
)</f>
        <v/>
      </c>
      <c r="AC1274" s="75" t="str" cm="1">
        <f t="array" aca="1" ref="AC1274" ca="1">_xlfn.IFS(
AND($AN$14="Not year_end", AC1273&gt;last_rou_date), "",
AND($AN$14="Year_end", AC1273&gt;=last_rou_date), "",
AND($AN$14="Year_end"), DATE(YEAR(AC1273+1), 12, 31),
AND($AN$14="Not year_end", MONTH(AC1273)=12, DAY(AC1273)=31), DATE(YEAR(AC1272)+1, MONTH(AC1272), DAY(AC1272)),
AND($AN$14="Not year_end", OR(MONTH(AC1273)&lt;&gt;12, DAY(AC1273)&lt;&gt;31) ), DATE(YEAR(AC1273), 12, 31)
)</f>
        <v/>
      </c>
      <c r="AD1274" s="75" t="str" cm="1">
        <f t="array" aca="1" ref="AD1274" ca="1">_xlfn.IFS(AD1273="", "",
AND(AD1273=last_rou_date, OR(MONTH(AD1273)&lt;&gt;12, DAY(AD1273)&lt;&gt;31) ), DATE(YEAR(AD1273), 12, 31),
AND(MONTH(AD1273)=12, DAY(AD1273)=31, AD1273&gt;=last_rou_date), "",
AND(MONTH(AD1273)=12, DAY(AD1273)&lt;&gt;31),  EOMONTH(AD1273,0),
AND(MONTH(AD1273)=12, DAY(AD1273)=31, $AH$14="Not end"),  EDATE(AD1272,1),
AND($AH$14="Not end"), EDATE(AD1273, 1),
AND($AH$14="End"), EOMONTH(AD1273, 1)
)</f>
        <v/>
      </c>
      <c r="AE1274" s="51" t="str" cm="1">
        <f t="array" ref="AE1274">_xlfn.IFS(W1274="", "",
AND(W1274&gt;0, W1274&lt;=$B$4, $C$2="İllik artım, faiz olaraq", $D$2&gt;0, $B$3="İllik"), $B$5*((1+$D$2)^(W1274-1)),
AND(W1274&gt;0, W1274&lt;=$B$4, $C$2="İllik artım, faiz olaraq", $D$2&gt;0, $B$3="Aylıq"), $B$5*((1+$D$2)^ROUNDDOWN((W1274-1)/12,0)),
AND(W1274=1, $C$2="Aşağıdakı kimi dəyişir", ), $B$5,
AND(W1274&gt;1, W1274&lt;=$B$4, $C$2="Aşağıdakı kimi dəyişir"), IFERROR(VLOOKUP(W1274, $C$4:$D$7, 2, FALSE), AE1273),
AND(W1274&gt;0, W1274&lt;=$B$4), $B$5,
TRUE,0 )</f>
        <v/>
      </c>
      <c r="AF1274" s="51" t="str">
        <f t="shared" ca="1" si="58"/>
        <v/>
      </c>
    </row>
    <row r="1275" spans="1:32" x14ac:dyDescent="0.4">
      <c r="A1275" s="13" t="str" cm="1">
        <f t="array" aca="1" ref="A1275" ca="1">_xlfn.IFS(
AND(SUMIFS(lease_table_interest_accruals, lease_table_dates, A1274)&gt;0, COUNTIFS($E$14:E1274, "Interest accrual", $A$14:A1274, A1274)=0),  A1274,
AND(SUMIFS(lease_table_payments, lease_table_dates, A1274)&gt;0, COUNTIFS($E$14:E1274, "Payment", $A$14:A1274, A1274)=0),  A1274,
AND(SUMIFS(rou_table_deprs, rou_table_dates, A1274)&gt;0, COUNTIFS($E$14:E1274, "Depreciation", $A$14:A1274, A1274)=0),  A1274,
TRUE,  IFERROR(INDEX(rou_table_dates,  MATCH(A1274, rou_table_dates)+1, ), "")
)</f>
        <v/>
      </c>
      <c r="B1275" s="1" t="str" cm="1">
        <f t="array" aca="1" ref="B1275" ca="1">_xlfn.IFS(
AND(E1275="Payment", A1275=$B$2), $AM$14,
E1275="Payment", $AM$15,
E1275="Interest accrual", $AM$18,
E1275="Depreciation", $AM$17,
TRUE, "")</f>
        <v/>
      </c>
      <c r="C1275" s="1" t="str" cm="1">
        <f t="array" aca="1" ref="C1275" ca="1">_xlfn.IFS(
E1275="Payment", $AM$19,
E1275="Interest accrual", $AM$15,
E1275="Depreciation", $AM$16,
TRUE, "")</f>
        <v/>
      </c>
      <c r="D1275" s="1" t="str" cm="1">
        <f t="array" aca="1" ref="D1275" ca="1">_xlfn.IFS(
E1275="Payment", _xlfn.XLOOKUP(A1275, lease_table_dates, lease_table_payments, 0, 0),
E1275="Interest accrual", _xlfn.XLOOKUP(A1275, lease_table_dates, lease_table_interest_accruals, 0, 0),
E1275="Depreciation", _xlfn.XLOOKUP(A1275, rou_table_dates, rou_table_deprs, 0, 0),
TRUE, ""
)</f>
        <v/>
      </c>
      <c r="E1275" s="7" t="str" cm="1">
        <f t="array" aca="1" ref="E1275" ca="1">_xlfn.IFS(
AND(SUMIFS(lease_table_interest_accruals, lease_table_dates, A1275)&gt;0, COUNTIFS($E$14:E1274, "Interest accrual", $A$14:A1274, A1275)=0), "Interest accrual",
AND(SUMIFS(lease_table_payments, lease_table_dates, A1275)&gt;0, COUNTIFS($E$14:E1274, "Payment", $A$14:A1274, A1275)=0), "Payment",
AND(SUMIFS(rou_table_deprs, rou_table_dates, A1275)&gt;0, COUNTIFS($E$14:E1274, "Depreciation", $A$14:A1274, A1275)=0), "Depreciation",
TRUE,  ""
)</f>
        <v/>
      </c>
      <c r="G1275" s="13" t="str" cm="1">
        <f t="array" aca="1" ref="G1275" ca="1">_xlfn.IFS(
AND($B$11="Hə", $B$3="İllik"), Z1275,
AND($B$11="Hə", $B$3="Aylıq"), AA1275,
$B$11="Yox", X1275)</f>
        <v/>
      </c>
      <c r="H1275" s="1" t="str" cm="1">
        <f t="array" aca="1" ref="H1275" ca="1">_xlfn.IFS( G1275="", "",
TRUE, ROUND( H1274+I1275-J1275, 2) )</f>
        <v/>
      </c>
      <c r="I1275" s="1" t="str" cm="1">
        <f t="array" aca="1" ref="I1275" ca="1">_xlfn.IFS(G1275="", "",
G1275=last_payment_date, (J1275-H1274),
 TRUE,  -  (H1274- H1274* (1+$B$6)^ (_xlfn.DAYS(G1275,G1274)/365) )
)</f>
        <v/>
      </c>
      <c r="J1275" s="1" t="str" cm="1">
        <f t="array" aca="1" ref="J1275" ca="1">_xlfn.IFS(G1275="", "",
TRUE, _xlfn.XLOOKUP(G1275,  payment_dates, payments,0,0)
)</f>
        <v/>
      </c>
      <c r="L1275" s="8" t="str" cm="1">
        <f t="array" aca="1" ref="L1275" ca="1">_xlfn.IFS(
AND($B$11="Hə", $B$3="İllik"), AC1275,
AND($B$11="Hə", $B$3="Aylıq"), AD1275,
$B$11="Yox", AB1275)</f>
        <v/>
      </c>
      <c r="M1275" s="1" t="str" cm="1">
        <f t="array" aca="1" ref="M1275" ca="1">_xlfn.IFS( L1275="", "",
(M1274-N1275)&lt;=0.5, 0,
TRUE,  M1274-N1275)</f>
        <v/>
      </c>
      <c r="N1275" s="7" t="str" cm="1">
        <f t="array" aca="1" ref="N1275" ca="1">_xlfn.IFS(
L1275="", "",
TRUE, MIN(M1274, ROUND($M$14/ (last_rou_date - $B$2) * (L1275-L1274), 2) )
)</f>
        <v/>
      </c>
      <c r="P1275" s="59" t="str">
        <f t="shared" ca="1" si="60"/>
        <v/>
      </c>
      <c r="Q1275" s="1" t="str" cm="1">
        <f t="array" aca="1" ref="Q1275" ca="1">_xlfn.IFS(P1275="","",
$B$11="Hə", _xlfn.XLOOKUP(DATE(P1275, 12, 31), rou_table_dates, rou_table_nbvs,0, 0),
TRUE,  MAX(0, ROUND($M$14 - $M$14/ (last_rou_date - $B$2) * (DATE(P1275,12,31) - $B$2), 2) )
)</f>
        <v/>
      </c>
      <c r="R1275" s="1" t="str" cm="1">
        <f t="array" aca="1" ref="R1275" ca="1">_xlfn.IFS(P1275="","",
$B$11="Hə", _xlfn.XLOOKUP(DATE(P1275, 12, 31), lease_table_dates, lease_table_balances,0, 0),
TRUE, IFERROR( XNPV($B$6, IF(payment_dates &gt;DATE(P1275, 12, 31), payments,  0),  IF(payment_dates &gt;DATE(P1275, 12, 31), payment_dates,  DATE(P1275, 12, 31))    ),0)
)</f>
        <v/>
      </c>
      <c r="S1275" s="1" t="str" cm="1">
        <f t="array" aca="1" ref="S1275" ca="1">_xlfn.IFS(P1275="","",
TRUE,  MIN( MIN(Q1274, $M$14), ROUND($M$14/ (last_rou_date - $B$2) * (DATE(P1275,12,31) - MAX($B$2, DATE(P1275-1, 12, 31))), 2) )
)</f>
        <v/>
      </c>
      <c r="T1275" s="7" t="str" cm="1">
        <f t="array" aca="1" ref="T1275" ca="1">_xlfn.IFS(P1275="", "",
ISTEXT(R1274), R1275- (H1275 - SUMIFS( lease_table_payments, lease_table_years, P1275) -$AG$14 ),
AND(ISNUMBER(R1274), R1275&lt;&gt;""),   R1275- (R1274 - SUMIFS( lease_table_payments, lease_table_years, P1275) )
)</f>
        <v/>
      </c>
      <c r="V1275" s="64">
        <f t="shared" si="59"/>
        <v>1262</v>
      </c>
      <c r="W1275" s="51" t="str" cm="1">
        <f t="array" ref="W1275">_xlfn.IFS(
OR(W1274=$B$4, W1274=""),"",
TRUE,W1274+1
)</f>
        <v/>
      </c>
      <c r="X1275" s="51" t="str" cm="1">
        <f t="array" ref="X1275">_xlfn.IFS(X1274="","",
W1275="", "",
AND($B$3="İllik"),DATE(YEAR(X1274)+1,MONTH(X1274),DAY(X1274) ),
AND($B$3="Aylıq", $AH$14="Not end"), EDATE(X1274,1),
AND($B$3="Aylıq", $AH$14="End"), EOMONTH(X1274,1)
)</f>
        <v/>
      </c>
      <c r="Y1275" s="51" t="str" cm="1">
        <f t="array" aca="1" ref="Y1275" ca="1">_xlfn.IFS(
AND($B$7="Dövrün əvvəlində", Y1274&lt;=last_rou_date), DATE(YEAR(Y1274)+1, 12, 31),
AND($B$7="Dövrün sonunda", Y1274&lt;=last_payment_date), DATE(YEAR(Y1274)+1, 12, 31),
TRUE, ""
)</f>
        <v/>
      </c>
      <c r="Z1275" s="75" t="str" cm="1">
        <f t="array" aca="1" ref="Z1275" ca="1">_xlfn.IFS(
AND($AN$14="Not year_end", Z1274&gt;last_payment_date), "",
AND($AN$14="Year_end", Z1274&gt;=last_payment_date), "",
AND($AN$14="Year_end"), DATE(YEAR(Z1274+1), 12, 31),
AND($AN$14="Not year_end", MONTH(Z1274)=12, DAY(Z1274)=31), DATE(YEAR(Z1273)+1, MONTH(Z1273), DAY(Z1273)),
AND($AN$14="Not year_end", OR(MONTH(Z1274)&lt;&gt;12, DAY(Z1274)&lt;&gt;31) ), DATE(YEAR(Z1274), 12, 31)
)</f>
        <v/>
      </c>
      <c r="AA1275" s="75" t="str" cm="1">
        <f t="array" aca="1" ref="AA1275" ca="1">_xlfn.IFS(AA1274="", "",
AND(AA1274=last_payment_date, OR(MONTH(AA1274)&lt;&gt;12, DAY(AA1274)&lt;&gt;31) ), DATE(YEAR(AA1274), 12, 31),
AND(MONTH(AA1274)=12, DAY(AA1274)=31, AA1274&gt;=last_payment_date), "",
AND(MONTH(AA1274)=12, DAY(AA1274)&lt;&gt;31),  EOMONTH(AA1274,0),
AND(MONTH(AA1274)=12, DAY(AA1274)=31, $AH$14="Not end"),  EDATE(AA1273,1),
AND($AH$14="Not end"), EDATE(AA1274, 1),
AND($AH$14="End"), EOMONTH(AA1274, 1)
)</f>
        <v/>
      </c>
      <c r="AB1275" s="75" t="str" cm="1">
        <f t="array" aca="1" ref="AB1275" ca="1">_xlfn.IFS(AB1274="","",
AND(AB1274=last_rou_date), "",
AND($B$3="İllik"),DATE(YEAR(AB1274)+1,MONTH(AB1274),DAY(AB1274) ),
AND($B$3="Aylıq", $AH$14="Not end"), EDATE(AB1274,1),
AND($B$3="Aylıq", $AH$14="End"), EOMONTH(AB1274,1)
)</f>
        <v/>
      </c>
      <c r="AC1275" s="75" t="str" cm="1">
        <f t="array" aca="1" ref="AC1275" ca="1">_xlfn.IFS(
AND($AN$14="Not year_end", AC1274&gt;last_rou_date), "",
AND($AN$14="Year_end", AC1274&gt;=last_rou_date), "",
AND($AN$14="Year_end"), DATE(YEAR(AC1274+1), 12, 31),
AND($AN$14="Not year_end", MONTH(AC1274)=12, DAY(AC1274)=31), DATE(YEAR(AC1273)+1, MONTH(AC1273), DAY(AC1273)),
AND($AN$14="Not year_end", OR(MONTH(AC1274)&lt;&gt;12, DAY(AC1274)&lt;&gt;31) ), DATE(YEAR(AC1274), 12, 31)
)</f>
        <v/>
      </c>
      <c r="AD1275" s="75" t="str" cm="1">
        <f t="array" aca="1" ref="AD1275" ca="1">_xlfn.IFS(AD1274="", "",
AND(AD1274=last_rou_date, OR(MONTH(AD1274)&lt;&gt;12, DAY(AD1274)&lt;&gt;31) ), DATE(YEAR(AD1274), 12, 31),
AND(MONTH(AD1274)=12, DAY(AD1274)=31, AD1274&gt;=last_rou_date), "",
AND(MONTH(AD1274)=12, DAY(AD1274)&lt;&gt;31),  EOMONTH(AD1274,0),
AND(MONTH(AD1274)=12, DAY(AD1274)=31, $AH$14="Not end"),  EDATE(AD1273,1),
AND($AH$14="Not end"), EDATE(AD1274, 1),
AND($AH$14="End"), EOMONTH(AD1274, 1)
)</f>
        <v/>
      </c>
      <c r="AE1275" s="51" t="str" cm="1">
        <f t="array" ref="AE1275">_xlfn.IFS(W1275="", "",
AND(W1275&gt;0, W1275&lt;=$B$4, $C$2="İllik artım, faiz olaraq", $D$2&gt;0, $B$3="İllik"), $B$5*((1+$D$2)^(W1275-1)),
AND(W1275&gt;0, W1275&lt;=$B$4, $C$2="İllik artım, faiz olaraq", $D$2&gt;0, $B$3="Aylıq"), $B$5*((1+$D$2)^ROUNDDOWN((W1275-1)/12,0)),
AND(W1275=1, $C$2="Aşağıdakı kimi dəyişir", ), $B$5,
AND(W1275&gt;1, W1275&lt;=$B$4, $C$2="Aşağıdakı kimi dəyişir"), IFERROR(VLOOKUP(W1275, $C$4:$D$7, 2, FALSE), AE1274),
AND(W1275&gt;0, W1275&lt;=$B$4), $B$5,
TRUE,0 )</f>
        <v/>
      </c>
      <c r="AF1275" s="51" t="str">
        <f t="shared" ca="1" si="58"/>
        <v/>
      </c>
    </row>
    <row r="1276" spans="1:32" x14ac:dyDescent="0.4">
      <c r="A1276" s="13" t="str" cm="1">
        <f t="array" aca="1" ref="A1276" ca="1">_xlfn.IFS(
AND(SUMIFS(lease_table_interest_accruals, lease_table_dates, A1275)&gt;0, COUNTIFS($E$14:E1275, "Interest accrual", $A$14:A1275, A1275)=0),  A1275,
AND(SUMIFS(lease_table_payments, lease_table_dates, A1275)&gt;0, COUNTIFS($E$14:E1275, "Payment", $A$14:A1275, A1275)=0),  A1275,
AND(SUMIFS(rou_table_deprs, rou_table_dates, A1275)&gt;0, COUNTIFS($E$14:E1275, "Depreciation", $A$14:A1275, A1275)=0),  A1275,
TRUE,  IFERROR(INDEX(rou_table_dates,  MATCH(A1275, rou_table_dates)+1, ), "")
)</f>
        <v/>
      </c>
      <c r="B1276" s="1" t="str" cm="1">
        <f t="array" aca="1" ref="B1276" ca="1">_xlfn.IFS(
AND(E1276="Payment", A1276=$B$2), $AM$14,
E1276="Payment", $AM$15,
E1276="Interest accrual", $AM$18,
E1276="Depreciation", $AM$17,
TRUE, "")</f>
        <v/>
      </c>
      <c r="C1276" s="1" t="str" cm="1">
        <f t="array" aca="1" ref="C1276" ca="1">_xlfn.IFS(
E1276="Payment", $AM$19,
E1276="Interest accrual", $AM$15,
E1276="Depreciation", $AM$16,
TRUE, "")</f>
        <v/>
      </c>
      <c r="D1276" s="1" t="str" cm="1">
        <f t="array" aca="1" ref="D1276" ca="1">_xlfn.IFS(
E1276="Payment", _xlfn.XLOOKUP(A1276, lease_table_dates, lease_table_payments, 0, 0),
E1276="Interest accrual", _xlfn.XLOOKUP(A1276, lease_table_dates, lease_table_interest_accruals, 0, 0),
E1276="Depreciation", _xlfn.XLOOKUP(A1276, rou_table_dates, rou_table_deprs, 0, 0),
TRUE, ""
)</f>
        <v/>
      </c>
      <c r="E1276" s="7" t="str" cm="1">
        <f t="array" aca="1" ref="E1276" ca="1">_xlfn.IFS(
AND(SUMIFS(lease_table_interest_accruals, lease_table_dates, A1276)&gt;0, COUNTIFS($E$14:E1275, "Interest accrual", $A$14:A1275, A1276)=0), "Interest accrual",
AND(SUMIFS(lease_table_payments, lease_table_dates, A1276)&gt;0, COUNTIFS($E$14:E1275, "Payment", $A$14:A1275, A1276)=0), "Payment",
AND(SUMIFS(rou_table_deprs, rou_table_dates, A1276)&gt;0, COUNTIFS($E$14:E1275, "Depreciation", $A$14:A1275, A1276)=0), "Depreciation",
TRUE,  ""
)</f>
        <v/>
      </c>
      <c r="G1276" s="13" t="str" cm="1">
        <f t="array" aca="1" ref="G1276" ca="1">_xlfn.IFS(
AND($B$11="Hə", $B$3="İllik"), Z1276,
AND($B$11="Hə", $B$3="Aylıq"), AA1276,
$B$11="Yox", X1276)</f>
        <v/>
      </c>
      <c r="H1276" s="1" t="str" cm="1">
        <f t="array" aca="1" ref="H1276" ca="1">_xlfn.IFS( G1276="", "",
TRUE, ROUND( H1275+I1276-J1276, 2) )</f>
        <v/>
      </c>
      <c r="I1276" s="1" t="str" cm="1">
        <f t="array" aca="1" ref="I1276" ca="1">_xlfn.IFS(G1276="", "",
G1276=last_payment_date, (J1276-H1275),
 TRUE,  -  (H1275- H1275* (1+$B$6)^ (_xlfn.DAYS(G1276,G1275)/365) )
)</f>
        <v/>
      </c>
      <c r="J1276" s="1" t="str" cm="1">
        <f t="array" aca="1" ref="J1276" ca="1">_xlfn.IFS(G1276="", "",
TRUE, _xlfn.XLOOKUP(G1276,  payment_dates, payments,0,0)
)</f>
        <v/>
      </c>
      <c r="L1276" s="8" t="str" cm="1">
        <f t="array" aca="1" ref="L1276" ca="1">_xlfn.IFS(
AND($B$11="Hə", $B$3="İllik"), AC1276,
AND($B$11="Hə", $B$3="Aylıq"), AD1276,
$B$11="Yox", AB1276)</f>
        <v/>
      </c>
      <c r="M1276" s="1" t="str" cm="1">
        <f t="array" aca="1" ref="M1276" ca="1">_xlfn.IFS( L1276="", "",
(M1275-N1276)&lt;=0.5, 0,
TRUE,  M1275-N1276)</f>
        <v/>
      </c>
      <c r="N1276" s="7" t="str" cm="1">
        <f t="array" aca="1" ref="N1276" ca="1">_xlfn.IFS(
L1276="", "",
TRUE, MIN(M1275, ROUND($M$14/ (last_rou_date - $B$2) * (L1276-L1275), 2) )
)</f>
        <v/>
      </c>
      <c r="P1276" s="59" t="str">
        <f t="shared" ca="1" si="60"/>
        <v/>
      </c>
      <c r="Q1276" s="1" t="str" cm="1">
        <f t="array" aca="1" ref="Q1276" ca="1">_xlfn.IFS(P1276="","",
$B$11="Hə", _xlfn.XLOOKUP(DATE(P1276, 12, 31), rou_table_dates, rou_table_nbvs,0, 0),
TRUE,  MAX(0, ROUND($M$14 - $M$14/ (last_rou_date - $B$2) * (DATE(P1276,12,31) - $B$2), 2) )
)</f>
        <v/>
      </c>
      <c r="R1276" s="1" t="str" cm="1">
        <f t="array" aca="1" ref="R1276" ca="1">_xlfn.IFS(P1276="","",
$B$11="Hə", _xlfn.XLOOKUP(DATE(P1276, 12, 31), lease_table_dates, lease_table_balances,0, 0),
TRUE, IFERROR( XNPV($B$6, IF(payment_dates &gt;DATE(P1276, 12, 31), payments,  0),  IF(payment_dates &gt;DATE(P1276, 12, 31), payment_dates,  DATE(P1276, 12, 31))    ),0)
)</f>
        <v/>
      </c>
      <c r="S1276" s="1" t="str" cm="1">
        <f t="array" aca="1" ref="S1276" ca="1">_xlfn.IFS(P1276="","",
TRUE,  MIN( MIN(Q1275, $M$14), ROUND($M$14/ (last_rou_date - $B$2) * (DATE(P1276,12,31) - MAX($B$2, DATE(P1276-1, 12, 31))), 2) )
)</f>
        <v/>
      </c>
      <c r="T1276" s="7" t="str" cm="1">
        <f t="array" aca="1" ref="T1276" ca="1">_xlfn.IFS(P1276="", "",
ISTEXT(R1275), R1276- (H1276 - SUMIFS( lease_table_payments, lease_table_years, P1276) -$AG$14 ),
AND(ISNUMBER(R1275), R1276&lt;&gt;""),   R1276- (R1275 - SUMIFS( lease_table_payments, lease_table_years, P1276) )
)</f>
        <v/>
      </c>
      <c r="V1276" s="64">
        <f t="shared" si="59"/>
        <v>1263</v>
      </c>
      <c r="W1276" s="51" t="str" cm="1">
        <f t="array" ref="W1276">_xlfn.IFS(
OR(W1275=$B$4, W1275=""),"",
TRUE,W1275+1
)</f>
        <v/>
      </c>
      <c r="X1276" s="51" t="str" cm="1">
        <f t="array" ref="X1276">_xlfn.IFS(X1275="","",
W1276="", "",
AND($B$3="İllik"),DATE(YEAR(X1275)+1,MONTH(X1275),DAY(X1275) ),
AND($B$3="Aylıq", $AH$14="Not end"), EDATE(X1275,1),
AND($B$3="Aylıq", $AH$14="End"), EOMONTH(X1275,1)
)</f>
        <v/>
      </c>
      <c r="Y1276" s="51" t="str" cm="1">
        <f t="array" aca="1" ref="Y1276" ca="1">_xlfn.IFS(
AND($B$7="Dövrün əvvəlində", Y1275&lt;=last_rou_date), DATE(YEAR(Y1275)+1, 12, 31),
AND($B$7="Dövrün sonunda", Y1275&lt;=last_payment_date), DATE(YEAR(Y1275)+1, 12, 31),
TRUE, ""
)</f>
        <v/>
      </c>
      <c r="Z1276" s="75" t="str" cm="1">
        <f t="array" aca="1" ref="Z1276" ca="1">_xlfn.IFS(
AND($AN$14="Not year_end", Z1275&gt;last_payment_date), "",
AND($AN$14="Year_end", Z1275&gt;=last_payment_date), "",
AND($AN$14="Year_end"), DATE(YEAR(Z1275+1), 12, 31),
AND($AN$14="Not year_end", MONTH(Z1275)=12, DAY(Z1275)=31), DATE(YEAR(Z1274)+1, MONTH(Z1274), DAY(Z1274)),
AND($AN$14="Not year_end", OR(MONTH(Z1275)&lt;&gt;12, DAY(Z1275)&lt;&gt;31) ), DATE(YEAR(Z1275), 12, 31)
)</f>
        <v/>
      </c>
      <c r="AA1276" s="75" t="str" cm="1">
        <f t="array" aca="1" ref="AA1276" ca="1">_xlfn.IFS(AA1275="", "",
AND(AA1275=last_payment_date, OR(MONTH(AA1275)&lt;&gt;12, DAY(AA1275)&lt;&gt;31) ), DATE(YEAR(AA1275), 12, 31),
AND(MONTH(AA1275)=12, DAY(AA1275)=31, AA1275&gt;=last_payment_date), "",
AND(MONTH(AA1275)=12, DAY(AA1275)&lt;&gt;31),  EOMONTH(AA1275,0),
AND(MONTH(AA1275)=12, DAY(AA1275)=31, $AH$14="Not end"),  EDATE(AA1274,1),
AND($AH$14="Not end"), EDATE(AA1275, 1),
AND($AH$14="End"), EOMONTH(AA1275, 1)
)</f>
        <v/>
      </c>
      <c r="AB1276" s="75" t="str" cm="1">
        <f t="array" aca="1" ref="AB1276" ca="1">_xlfn.IFS(AB1275="","",
AND(AB1275=last_rou_date), "",
AND($B$3="İllik"),DATE(YEAR(AB1275)+1,MONTH(AB1275),DAY(AB1275) ),
AND($B$3="Aylıq", $AH$14="Not end"), EDATE(AB1275,1),
AND($B$3="Aylıq", $AH$14="End"), EOMONTH(AB1275,1)
)</f>
        <v/>
      </c>
      <c r="AC1276" s="75" t="str" cm="1">
        <f t="array" aca="1" ref="AC1276" ca="1">_xlfn.IFS(
AND($AN$14="Not year_end", AC1275&gt;last_rou_date), "",
AND($AN$14="Year_end", AC1275&gt;=last_rou_date), "",
AND($AN$14="Year_end"), DATE(YEAR(AC1275+1), 12, 31),
AND($AN$14="Not year_end", MONTH(AC1275)=12, DAY(AC1275)=31), DATE(YEAR(AC1274)+1, MONTH(AC1274), DAY(AC1274)),
AND($AN$14="Not year_end", OR(MONTH(AC1275)&lt;&gt;12, DAY(AC1275)&lt;&gt;31) ), DATE(YEAR(AC1275), 12, 31)
)</f>
        <v/>
      </c>
      <c r="AD1276" s="75" t="str" cm="1">
        <f t="array" aca="1" ref="AD1276" ca="1">_xlfn.IFS(AD1275="", "",
AND(AD1275=last_rou_date, OR(MONTH(AD1275)&lt;&gt;12, DAY(AD1275)&lt;&gt;31) ), DATE(YEAR(AD1275), 12, 31),
AND(MONTH(AD1275)=12, DAY(AD1275)=31, AD1275&gt;=last_rou_date), "",
AND(MONTH(AD1275)=12, DAY(AD1275)&lt;&gt;31),  EOMONTH(AD1275,0),
AND(MONTH(AD1275)=12, DAY(AD1275)=31, $AH$14="Not end"),  EDATE(AD1274,1),
AND($AH$14="Not end"), EDATE(AD1275, 1),
AND($AH$14="End"), EOMONTH(AD1275, 1)
)</f>
        <v/>
      </c>
      <c r="AE1276" s="51" t="str" cm="1">
        <f t="array" ref="AE1276">_xlfn.IFS(W1276="", "",
AND(W1276&gt;0, W1276&lt;=$B$4, $C$2="İllik artım, faiz olaraq", $D$2&gt;0, $B$3="İllik"), $B$5*((1+$D$2)^(W1276-1)),
AND(W1276&gt;0, W1276&lt;=$B$4, $C$2="İllik artım, faiz olaraq", $D$2&gt;0, $B$3="Aylıq"), $B$5*((1+$D$2)^ROUNDDOWN((W1276-1)/12,0)),
AND(W1276=1, $C$2="Aşağıdakı kimi dəyişir", ), $B$5,
AND(W1276&gt;1, W1276&lt;=$B$4, $C$2="Aşağıdakı kimi dəyişir"), IFERROR(VLOOKUP(W1276, $C$4:$D$7, 2, FALSE), AE1275),
AND(W1276&gt;0, W1276&lt;=$B$4), $B$5,
TRUE,0 )</f>
        <v/>
      </c>
      <c r="AF1276" s="51" t="str">
        <f t="shared" ca="1" si="58"/>
        <v/>
      </c>
    </row>
    <row r="1277" spans="1:32" x14ac:dyDescent="0.4">
      <c r="A1277" s="13" t="str" cm="1">
        <f t="array" aca="1" ref="A1277" ca="1">_xlfn.IFS(
AND(SUMIFS(lease_table_interest_accruals, lease_table_dates, A1276)&gt;0, COUNTIFS($E$14:E1276, "Interest accrual", $A$14:A1276, A1276)=0),  A1276,
AND(SUMIFS(lease_table_payments, lease_table_dates, A1276)&gt;0, COUNTIFS($E$14:E1276, "Payment", $A$14:A1276, A1276)=0),  A1276,
AND(SUMIFS(rou_table_deprs, rou_table_dates, A1276)&gt;0, COUNTIFS($E$14:E1276, "Depreciation", $A$14:A1276, A1276)=0),  A1276,
TRUE,  IFERROR(INDEX(rou_table_dates,  MATCH(A1276, rou_table_dates)+1, ), "")
)</f>
        <v/>
      </c>
      <c r="B1277" s="1" t="str" cm="1">
        <f t="array" aca="1" ref="B1277" ca="1">_xlfn.IFS(
AND(E1277="Payment", A1277=$B$2), $AM$14,
E1277="Payment", $AM$15,
E1277="Interest accrual", $AM$18,
E1277="Depreciation", $AM$17,
TRUE, "")</f>
        <v/>
      </c>
      <c r="C1277" s="1" t="str" cm="1">
        <f t="array" aca="1" ref="C1277" ca="1">_xlfn.IFS(
E1277="Payment", $AM$19,
E1277="Interest accrual", $AM$15,
E1277="Depreciation", $AM$16,
TRUE, "")</f>
        <v/>
      </c>
      <c r="D1277" s="1" t="str" cm="1">
        <f t="array" aca="1" ref="D1277" ca="1">_xlfn.IFS(
E1277="Payment", _xlfn.XLOOKUP(A1277, lease_table_dates, lease_table_payments, 0, 0),
E1277="Interest accrual", _xlfn.XLOOKUP(A1277, lease_table_dates, lease_table_interest_accruals, 0, 0),
E1277="Depreciation", _xlfn.XLOOKUP(A1277, rou_table_dates, rou_table_deprs, 0, 0),
TRUE, ""
)</f>
        <v/>
      </c>
      <c r="E1277" s="7" t="str" cm="1">
        <f t="array" aca="1" ref="E1277" ca="1">_xlfn.IFS(
AND(SUMIFS(lease_table_interest_accruals, lease_table_dates, A1277)&gt;0, COUNTIFS($E$14:E1276, "Interest accrual", $A$14:A1276, A1277)=0), "Interest accrual",
AND(SUMIFS(lease_table_payments, lease_table_dates, A1277)&gt;0, COUNTIFS($E$14:E1276, "Payment", $A$14:A1276, A1277)=0), "Payment",
AND(SUMIFS(rou_table_deprs, rou_table_dates, A1277)&gt;0, COUNTIFS($E$14:E1276, "Depreciation", $A$14:A1276, A1277)=0), "Depreciation",
TRUE,  ""
)</f>
        <v/>
      </c>
      <c r="G1277" s="13" t="str" cm="1">
        <f t="array" aca="1" ref="G1277" ca="1">_xlfn.IFS(
AND($B$11="Hə", $B$3="İllik"), Z1277,
AND($B$11="Hə", $B$3="Aylıq"), AA1277,
$B$11="Yox", X1277)</f>
        <v/>
      </c>
      <c r="H1277" s="1" t="str" cm="1">
        <f t="array" aca="1" ref="H1277" ca="1">_xlfn.IFS( G1277="", "",
TRUE, ROUND( H1276+I1277-J1277, 2) )</f>
        <v/>
      </c>
      <c r="I1277" s="1" t="str" cm="1">
        <f t="array" aca="1" ref="I1277" ca="1">_xlfn.IFS(G1277="", "",
G1277=last_payment_date, (J1277-H1276),
 TRUE,  -  (H1276- H1276* (1+$B$6)^ (_xlfn.DAYS(G1277,G1276)/365) )
)</f>
        <v/>
      </c>
      <c r="J1277" s="1" t="str" cm="1">
        <f t="array" aca="1" ref="J1277" ca="1">_xlfn.IFS(G1277="", "",
TRUE, _xlfn.XLOOKUP(G1277,  payment_dates, payments,0,0)
)</f>
        <v/>
      </c>
      <c r="L1277" s="8" t="str" cm="1">
        <f t="array" aca="1" ref="L1277" ca="1">_xlfn.IFS(
AND($B$11="Hə", $B$3="İllik"), AC1277,
AND($B$11="Hə", $B$3="Aylıq"), AD1277,
$B$11="Yox", AB1277)</f>
        <v/>
      </c>
      <c r="M1277" s="1" t="str" cm="1">
        <f t="array" aca="1" ref="M1277" ca="1">_xlfn.IFS( L1277="", "",
(M1276-N1277)&lt;=0.5, 0,
TRUE,  M1276-N1277)</f>
        <v/>
      </c>
      <c r="N1277" s="7" t="str" cm="1">
        <f t="array" aca="1" ref="N1277" ca="1">_xlfn.IFS(
L1277="", "",
TRUE, MIN(M1276, ROUND($M$14/ (last_rou_date - $B$2) * (L1277-L1276), 2) )
)</f>
        <v/>
      </c>
      <c r="P1277" s="59" t="str">
        <f t="shared" ca="1" si="60"/>
        <v/>
      </c>
      <c r="Q1277" s="1" t="str" cm="1">
        <f t="array" aca="1" ref="Q1277" ca="1">_xlfn.IFS(P1277="","",
$B$11="Hə", _xlfn.XLOOKUP(DATE(P1277, 12, 31), rou_table_dates, rou_table_nbvs,0, 0),
TRUE,  MAX(0, ROUND($M$14 - $M$14/ (last_rou_date - $B$2) * (DATE(P1277,12,31) - $B$2), 2) )
)</f>
        <v/>
      </c>
      <c r="R1277" s="1" t="str" cm="1">
        <f t="array" aca="1" ref="R1277" ca="1">_xlfn.IFS(P1277="","",
$B$11="Hə", _xlfn.XLOOKUP(DATE(P1277, 12, 31), lease_table_dates, lease_table_balances,0, 0),
TRUE, IFERROR( XNPV($B$6, IF(payment_dates &gt;DATE(P1277, 12, 31), payments,  0),  IF(payment_dates &gt;DATE(P1277, 12, 31), payment_dates,  DATE(P1277, 12, 31))    ),0)
)</f>
        <v/>
      </c>
      <c r="S1277" s="1" t="str" cm="1">
        <f t="array" aca="1" ref="S1277" ca="1">_xlfn.IFS(P1277="","",
TRUE,  MIN( MIN(Q1276, $M$14), ROUND($M$14/ (last_rou_date - $B$2) * (DATE(P1277,12,31) - MAX($B$2, DATE(P1277-1, 12, 31))), 2) )
)</f>
        <v/>
      </c>
      <c r="T1277" s="7" t="str" cm="1">
        <f t="array" aca="1" ref="T1277" ca="1">_xlfn.IFS(P1277="", "",
ISTEXT(R1276), R1277- (H1277 - SUMIFS( lease_table_payments, lease_table_years, P1277) -$AG$14 ),
AND(ISNUMBER(R1276), R1277&lt;&gt;""),   R1277- (R1276 - SUMIFS( lease_table_payments, lease_table_years, P1277) )
)</f>
        <v/>
      </c>
      <c r="V1277" s="64">
        <f t="shared" si="59"/>
        <v>1264</v>
      </c>
      <c r="W1277" s="51" t="str" cm="1">
        <f t="array" ref="W1277">_xlfn.IFS(
OR(W1276=$B$4, W1276=""),"",
TRUE,W1276+1
)</f>
        <v/>
      </c>
      <c r="X1277" s="51" t="str" cm="1">
        <f t="array" ref="X1277">_xlfn.IFS(X1276="","",
W1277="", "",
AND($B$3="İllik"),DATE(YEAR(X1276)+1,MONTH(X1276),DAY(X1276) ),
AND($B$3="Aylıq", $AH$14="Not end"), EDATE(X1276,1),
AND($B$3="Aylıq", $AH$14="End"), EOMONTH(X1276,1)
)</f>
        <v/>
      </c>
      <c r="Y1277" s="51" t="str" cm="1">
        <f t="array" aca="1" ref="Y1277" ca="1">_xlfn.IFS(
AND($B$7="Dövrün əvvəlində", Y1276&lt;=last_rou_date), DATE(YEAR(Y1276)+1, 12, 31),
AND($B$7="Dövrün sonunda", Y1276&lt;=last_payment_date), DATE(YEAR(Y1276)+1, 12, 31),
TRUE, ""
)</f>
        <v/>
      </c>
      <c r="Z1277" s="75" t="str" cm="1">
        <f t="array" aca="1" ref="Z1277" ca="1">_xlfn.IFS(
AND($AN$14="Not year_end", Z1276&gt;last_payment_date), "",
AND($AN$14="Year_end", Z1276&gt;=last_payment_date), "",
AND($AN$14="Year_end"), DATE(YEAR(Z1276+1), 12, 31),
AND($AN$14="Not year_end", MONTH(Z1276)=12, DAY(Z1276)=31), DATE(YEAR(Z1275)+1, MONTH(Z1275), DAY(Z1275)),
AND($AN$14="Not year_end", OR(MONTH(Z1276)&lt;&gt;12, DAY(Z1276)&lt;&gt;31) ), DATE(YEAR(Z1276), 12, 31)
)</f>
        <v/>
      </c>
      <c r="AA1277" s="75" t="str" cm="1">
        <f t="array" aca="1" ref="AA1277" ca="1">_xlfn.IFS(AA1276="", "",
AND(AA1276=last_payment_date, OR(MONTH(AA1276)&lt;&gt;12, DAY(AA1276)&lt;&gt;31) ), DATE(YEAR(AA1276), 12, 31),
AND(MONTH(AA1276)=12, DAY(AA1276)=31, AA1276&gt;=last_payment_date), "",
AND(MONTH(AA1276)=12, DAY(AA1276)&lt;&gt;31),  EOMONTH(AA1276,0),
AND(MONTH(AA1276)=12, DAY(AA1276)=31, $AH$14="Not end"),  EDATE(AA1275,1),
AND($AH$14="Not end"), EDATE(AA1276, 1),
AND($AH$14="End"), EOMONTH(AA1276, 1)
)</f>
        <v/>
      </c>
      <c r="AB1277" s="75" t="str" cm="1">
        <f t="array" aca="1" ref="AB1277" ca="1">_xlfn.IFS(AB1276="","",
AND(AB1276=last_rou_date), "",
AND($B$3="İllik"),DATE(YEAR(AB1276)+1,MONTH(AB1276),DAY(AB1276) ),
AND($B$3="Aylıq", $AH$14="Not end"), EDATE(AB1276,1),
AND($B$3="Aylıq", $AH$14="End"), EOMONTH(AB1276,1)
)</f>
        <v/>
      </c>
      <c r="AC1277" s="75" t="str" cm="1">
        <f t="array" aca="1" ref="AC1277" ca="1">_xlfn.IFS(
AND($AN$14="Not year_end", AC1276&gt;last_rou_date), "",
AND($AN$14="Year_end", AC1276&gt;=last_rou_date), "",
AND($AN$14="Year_end"), DATE(YEAR(AC1276+1), 12, 31),
AND($AN$14="Not year_end", MONTH(AC1276)=12, DAY(AC1276)=31), DATE(YEAR(AC1275)+1, MONTH(AC1275), DAY(AC1275)),
AND($AN$14="Not year_end", OR(MONTH(AC1276)&lt;&gt;12, DAY(AC1276)&lt;&gt;31) ), DATE(YEAR(AC1276), 12, 31)
)</f>
        <v/>
      </c>
      <c r="AD1277" s="75" t="str" cm="1">
        <f t="array" aca="1" ref="AD1277" ca="1">_xlfn.IFS(AD1276="", "",
AND(AD1276=last_rou_date, OR(MONTH(AD1276)&lt;&gt;12, DAY(AD1276)&lt;&gt;31) ), DATE(YEAR(AD1276), 12, 31),
AND(MONTH(AD1276)=12, DAY(AD1276)=31, AD1276&gt;=last_rou_date), "",
AND(MONTH(AD1276)=12, DAY(AD1276)&lt;&gt;31),  EOMONTH(AD1276,0),
AND(MONTH(AD1276)=12, DAY(AD1276)=31, $AH$14="Not end"),  EDATE(AD1275,1),
AND($AH$14="Not end"), EDATE(AD1276, 1),
AND($AH$14="End"), EOMONTH(AD1276, 1)
)</f>
        <v/>
      </c>
      <c r="AE1277" s="51" t="str" cm="1">
        <f t="array" ref="AE1277">_xlfn.IFS(W1277="", "",
AND(W1277&gt;0, W1277&lt;=$B$4, $C$2="İllik artım, faiz olaraq", $D$2&gt;0, $B$3="İllik"), $B$5*((1+$D$2)^(W1277-1)),
AND(W1277&gt;0, W1277&lt;=$B$4, $C$2="İllik artım, faiz olaraq", $D$2&gt;0, $B$3="Aylıq"), $B$5*((1+$D$2)^ROUNDDOWN((W1277-1)/12,0)),
AND(W1277=1, $C$2="Aşağıdakı kimi dəyişir", ), $B$5,
AND(W1277&gt;1, W1277&lt;=$B$4, $C$2="Aşağıdakı kimi dəyişir"), IFERROR(VLOOKUP(W1277, $C$4:$D$7, 2, FALSE), AE1276),
AND(W1277&gt;0, W1277&lt;=$B$4), $B$5,
TRUE,0 )</f>
        <v/>
      </c>
      <c r="AF1277" s="51" t="str">
        <f t="shared" ca="1" si="58"/>
        <v/>
      </c>
    </row>
    <row r="1278" spans="1:32" x14ac:dyDescent="0.4">
      <c r="A1278" s="13" t="str" cm="1">
        <f t="array" aca="1" ref="A1278" ca="1">_xlfn.IFS(
AND(SUMIFS(lease_table_interest_accruals, lease_table_dates, A1277)&gt;0, COUNTIFS($E$14:E1277, "Interest accrual", $A$14:A1277, A1277)=0),  A1277,
AND(SUMIFS(lease_table_payments, lease_table_dates, A1277)&gt;0, COUNTIFS($E$14:E1277, "Payment", $A$14:A1277, A1277)=0),  A1277,
AND(SUMIFS(rou_table_deprs, rou_table_dates, A1277)&gt;0, COUNTIFS($E$14:E1277, "Depreciation", $A$14:A1277, A1277)=0),  A1277,
TRUE,  IFERROR(INDEX(rou_table_dates,  MATCH(A1277, rou_table_dates)+1, ), "")
)</f>
        <v/>
      </c>
      <c r="B1278" s="1" t="str" cm="1">
        <f t="array" aca="1" ref="B1278" ca="1">_xlfn.IFS(
AND(E1278="Payment", A1278=$B$2), $AM$14,
E1278="Payment", $AM$15,
E1278="Interest accrual", $AM$18,
E1278="Depreciation", $AM$17,
TRUE, "")</f>
        <v/>
      </c>
      <c r="C1278" s="1" t="str" cm="1">
        <f t="array" aca="1" ref="C1278" ca="1">_xlfn.IFS(
E1278="Payment", $AM$19,
E1278="Interest accrual", $AM$15,
E1278="Depreciation", $AM$16,
TRUE, "")</f>
        <v/>
      </c>
      <c r="D1278" s="1" t="str" cm="1">
        <f t="array" aca="1" ref="D1278" ca="1">_xlfn.IFS(
E1278="Payment", _xlfn.XLOOKUP(A1278, lease_table_dates, lease_table_payments, 0, 0),
E1278="Interest accrual", _xlfn.XLOOKUP(A1278, lease_table_dates, lease_table_interest_accruals, 0, 0),
E1278="Depreciation", _xlfn.XLOOKUP(A1278, rou_table_dates, rou_table_deprs, 0, 0),
TRUE, ""
)</f>
        <v/>
      </c>
      <c r="E1278" s="7" t="str" cm="1">
        <f t="array" aca="1" ref="E1278" ca="1">_xlfn.IFS(
AND(SUMIFS(lease_table_interest_accruals, lease_table_dates, A1278)&gt;0, COUNTIFS($E$14:E1277, "Interest accrual", $A$14:A1277, A1278)=0), "Interest accrual",
AND(SUMIFS(lease_table_payments, lease_table_dates, A1278)&gt;0, COUNTIFS($E$14:E1277, "Payment", $A$14:A1277, A1278)=0), "Payment",
AND(SUMIFS(rou_table_deprs, rou_table_dates, A1278)&gt;0, COUNTIFS($E$14:E1277, "Depreciation", $A$14:A1277, A1278)=0), "Depreciation",
TRUE,  ""
)</f>
        <v/>
      </c>
      <c r="G1278" s="13" t="str" cm="1">
        <f t="array" aca="1" ref="G1278" ca="1">_xlfn.IFS(
AND($B$11="Hə", $B$3="İllik"), Z1278,
AND($B$11="Hə", $B$3="Aylıq"), AA1278,
$B$11="Yox", X1278)</f>
        <v/>
      </c>
      <c r="H1278" s="1" t="str" cm="1">
        <f t="array" aca="1" ref="H1278" ca="1">_xlfn.IFS( G1278="", "",
TRUE, ROUND( H1277+I1278-J1278, 2) )</f>
        <v/>
      </c>
      <c r="I1278" s="1" t="str" cm="1">
        <f t="array" aca="1" ref="I1278" ca="1">_xlfn.IFS(G1278="", "",
G1278=last_payment_date, (J1278-H1277),
 TRUE,  -  (H1277- H1277* (1+$B$6)^ (_xlfn.DAYS(G1278,G1277)/365) )
)</f>
        <v/>
      </c>
      <c r="J1278" s="1" t="str" cm="1">
        <f t="array" aca="1" ref="J1278" ca="1">_xlfn.IFS(G1278="", "",
TRUE, _xlfn.XLOOKUP(G1278,  payment_dates, payments,0,0)
)</f>
        <v/>
      </c>
      <c r="L1278" s="8" t="str" cm="1">
        <f t="array" aca="1" ref="L1278" ca="1">_xlfn.IFS(
AND($B$11="Hə", $B$3="İllik"), AC1278,
AND($B$11="Hə", $B$3="Aylıq"), AD1278,
$B$11="Yox", AB1278)</f>
        <v/>
      </c>
      <c r="M1278" s="1" t="str" cm="1">
        <f t="array" aca="1" ref="M1278" ca="1">_xlfn.IFS( L1278="", "",
(M1277-N1278)&lt;=0.5, 0,
TRUE,  M1277-N1278)</f>
        <v/>
      </c>
      <c r="N1278" s="7" t="str" cm="1">
        <f t="array" aca="1" ref="N1278" ca="1">_xlfn.IFS(
L1278="", "",
TRUE, MIN(M1277, ROUND($M$14/ (last_rou_date - $B$2) * (L1278-L1277), 2) )
)</f>
        <v/>
      </c>
      <c r="P1278" s="59" t="str">
        <f t="shared" ca="1" si="60"/>
        <v/>
      </c>
      <c r="Q1278" s="1" t="str" cm="1">
        <f t="array" aca="1" ref="Q1278" ca="1">_xlfn.IFS(P1278="","",
$B$11="Hə", _xlfn.XLOOKUP(DATE(P1278, 12, 31), rou_table_dates, rou_table_nbvs,0, 0),
TRUE,  MAX(0, ROUND($M$14 - $M$14/ (last_rou_date - $B$2) * (DATE(P1278,12,31) - $B$2), 2) )
)</f>
        <v/>
      </c>
      <c r="R1278" s="1" t="str" cm="1">
        <f t="array" aca="1" ref="R1278" ca="1">_xlfn.IFS(P1278="","",
$B$11="Hə", _xlfn.XLOOKUP(DATE(P1278, 12, 31), lease_table_dates, lease_table_balances,0, 0),
TRUE, IFERROR( XNPV($B$6, IF(payment_dates &gt;DATE(P1278, 12, 31), payments,  0),  IF(payment_dates &gt;DATE(P1278, 12, 31), payment_dates,  DATE(P1278, 12, 31))    ),0)
)</f>
        <v/>
      </c>
      <c r="S1278" s="1" t="str" cm="1">
        <f t="array" aca="1" ref="S1278" ca="1">_xlfn.IFS(P1278="","",
TRUE,  MIN( MIN(Q1277, $M$14), ROUND($M$14/ (last_rou_date - $B$2) * (DATE(P1278,12,31) - MAX($B$2, DATE(P1278-1, 12, 31))), 2) )
)</f>
        <v/>
      </c>
      <c r="T1278" s="7" t="str" cm="1">
        <f t="array" aca="1" ref="T1278" ca="1">_xlfn.IFS(P1278="", "",
ISTEXT(R1277), R1278- (H1278 - SUMIFS( lease_table_payments, lease_table_years, P1278) -$AG$14 ),
AND(ISNUMBER(R1277), R1278&lt;&gt;""),   R1278- (R1277 - SUMIFS( lease_table_payments, lease_table_years, P1278) )
)</f>
        <v/>
      </c>
      <c r="V1278" s="64">
        <f t="shared" si="59"/>
        <v>1265</v>
      </c>
      <c r="W1278" s="51" t="str" cm="1">
        <f t="array" ref="W1278">_xlfn.IFS(
OR(W1277=$B$4, W1277=""),"",
TRUE,W1277+1
)</f>
        <v/>
      </c>
      <c r="X1278" s="51" t="str" cm="1">
        <f t="array" ref="X1278">_xlfn.IFS(X1277="","",
W1278="", "",
AND($B$3="İllik"),DATE(YEAR(X1277)+1,MONTH(X1277),DAY(X1277) ),
AND($B$3="Aylıq", $AH$14="Not end"), EDATE(X1277,1),
AND($B$3="Aylıq", $AH$14="End"), EOMONTH(X1277,1)
)</f>
        <v/>
      </c>
      <c r="Y1278" s="51" t="str" cm="1">
        <f t="array" aca="1" ref="Y1278" ca="1">_xlfn.IFS(
AND($B$7="Dövrün əvvəlində", Y1277&lt;=last_rou_date), DATE(YEAR(Y1277)+1, 12, 31),
AND($B$7="Dövrün sonunda", Y1277&lt;=last_payment_date), DATE(YEAR(Y1277)+1, 12, 31),
TRUE, ""
)</f>
        <v/>
      </c>
      <c r="Z1278" s="75" t="str" cm="1">
        <f t="array" aca="1" ref="Z1278" ca="1">_xlfn.IFS(
AND($AN$14="Not year_end", Z1277&gt;last_payment_date), "",
AND($AN$14="Year_end", Z1277&gt;=last_payment_date), "",
AND($AN$14="Year_end"), DATE(YEAR(Z1277+1), 12, 31),
AND($AN$14="Not year_end", MONTH(Z1277)=12, DAY(Z1277)=31), DATE(YEAR(Z1276)+1, MONTH(Z1276), DAY(Z1276)),
AND($AN$14="Not year_end", OR(MONTH(Z1277)&lt;&gt;12, DAY(Z1277)&lt;&gt;31) ), DATE(YEAR(Z1277), 12, 31)
)</f>
        <v/>
      </c>
      <c r="AA1278" s="75" t="str" cm="1">
        <f t="array" aca="1" ref="AA1278" ca="1">_xlfn.IFS(AA1277="", "",
AND(AA1277=last_payment_date, OR(MONTH(AA1277)&lt;&gt;12, DAY(AA1277)&lt;&gt;31) ), DATE(YEAR(AA1277), 12, 31),
AND(MONTH(AA1277)=12, DAY(AA1277)=31, AA1277&gt;=last_payment_date), "",
AND(MONTH(AA1277)=12, DAY(AA1277)&lt;&gt;31),  EOMONTH(AA1277,0),
AND(MONTH(AA1277)=12, DAY(AA1277)=31, $AH$14="Not end"),  EDATE(AA1276,1),
AND($AH$14="Not end"), EDATE(AA1277, 1),
AND($AH$14="End"), EOMONTH(AA1277, 1)
)</f>
        <v/>
      </c>
      <c r="AB1278" s="75" t="str" cm="1">
        <f t="array" aca="1" ref="AB1278" ca="1">_xlfn.IFS(AB1277="","",
AND(AB1277=last_rou_date), "",
AND($B$3="İllik"),DATE(YEAR(AB1277)+1,MONTH(AB1277),DAY(AB1277) ),
AND($B$3="Aylıq", $AH$14="Not end"), EDATE(AB1277,1),
AND($B$3="Aylıq", $AH$14="End"), EOMONTH(AB1277,1)
)</f>
        <v/>
      </c>
      <c r="AC1278" s="75" t="str" cm="1">
        <f t="array" aca="1" ref="AC1278" ca="1">_xlfn.IFS(
AND($AN$14="Not year_end", AC1277&gt;last_rou_date), "",
AND($AN$14="Year_end", AC1277&gt;=last_rou_date), "",
AND($AN$14="Year_end"), DATE(YEAR(AC1277+1), 12, 31),
AND($AN$14="Not year_end", MONTH(AC1277)=12, DAY(AC1277)=31), DATE(YEAR(AC1276)+1, MONTH(AC1276), DAY(AC1276)),
AND($AN$14="Not year_end", OR(MONTH(AC1277)&lt;&gt;12, DAY(AC1277)&lt;&gt;31) ), DATE(YEAR(AC1277), 12, 31)
)</f>
        <v/>
      </c>
      <c r="AD1278" s="75" t="str" cm="1">
        <f t="array" aca="1" ref="AD1278" ca="1">_xlfn.IFS(AD1277="", "",
AND(AD1277=last_rou_date, OR(MONTH(AD1277)&lt;&gt;12, DAY(AD1277)&lt;&gt;31) ), DATE(YEAR(AD1277), 12, 31),
AND(MONTH(AD1277)=12, DAY(AD1277)=31, AD1277&gt;=last_rou_date), "",
AND(MONTH(AD1277)=12, DAY(AD1277)&lt;&gt;31),  EOMONTH(AD1277,0),
AND(MONTH(AD1277)=12, DAY(AD1277)=31, $AH$14="Not end"),  EDATE(AD1276,1),
AND($AH$14="Not end"), EDATE(AD1277, 1),
AND($AH$14="End"), EOMONTH(AD1277, 1)
)</f>
        <v/>
      </c>
      <c r="AE1278" s="51" t="str" cm="1">
        <f t="array" ref="AE1278">_xlfn.IFS(W1278="", "",
AND(W1278&gt;0, W1278&lt;=$B$4, $C$2="İllik artım, faiz olaraq", $D$2&gt;0, $B$3="İllik"), $B$5*((1+$D$2)^(W1278-1)),
AND(W1278&gt;0, W1278&lt;=$B$4, $C$2="İllik artım, faiz olaraq", $D$2&gt;0, $B$3="Aylıq"), $B$5*((1+$D$2)^ROUNDDOWN((W1278-1)/12,0)),
AND(W1278=1, $C$2="Aşağıdakı kimi dəyişir", ), $B$5,
AND(W1278&gt;1, W1278&lt;=$B$4, $C$2="Aşağıdakı kimi dəyişir"), IFERROR(VLOOKUP(W1278, $C$4:$D$7, 2, FALSE), AE1277),
AND(W1278&gt;0, W1278&lt;=$B$4), $B$5,
TRUE,0 )</f>
        <v/>
      </c>
      <c r="AF1278" s="51" t="str">
        <f t="shared" ca="1" si="58"/>
        <v/>
      </c>
    </row>
    <row r="1279" spans="1:32" x14ac:dyDescent="0.4">
      <c r="A1279" s="13" t="str" cm="1">
        <f t="array" aca="1" ref="A1279" ca="1">_xlfn.IFS(
AND(SUMIFS(lease_table_interest_accruals, lease_table_dates, A1278)&gt;0, COUNTIFS($E$14:E1278, "Interest accrual", $A$14:A1278, A1278)=0),  A1278,
AND(SUMIFS(lease_table_payments, lease_table_dates, A1278)&gt;0, COUNTIFS($E$14:E1278, "Payment", $A$14:A1278, A1278)=0),  A1278,
AND(SUMIFS(rou_table_deprs, rou_table_dates, A1278)&gt;0, COUNTIFS($E$14:E1278, "Depreciation", $A$14:A1278, A1278)=0),  A1278,
TRUE,  IFERROR(INDEX(rou_table_dates,  MATCH(A1278, rou_table_dates)+1, ), "")
)</f>
        <v/>
      </c>
      <c r="B1279" s="1" t="str" cm="1">
        <f t="array" aca="1" ref="B1279" ca="1">_xlfn.IFS(
AND(E1279="Payment", A1279=$B$2), $AM$14,
E1279="Payment", $AM$15,
E1279="Interest accrual", $AM$18,
E1279="Depreciation", $AM$17,
TRUE, "")</f>
        <v/>
      </c>
      <c r="C1279" s="1" t="str" cm="1">
        <f t="array" aca="1" ref="C1279" ca="1">_xlfn.IFS(
E1279="Payment", $AM$19,
E1279="Interest accrual", $AM$15,
E1279="Depreciation", $AM$16,
TRUE, "")</f>
        <v/>
      </c>
      <c r="D1279" s="1" t="str" cm="1">
        <f t="array" aca="1" ref="D1279" ca="1">_xlfn.IFS(
E1279="Payment", _xlfn.XLOOKUP(A1279, lease_table_dates, lease_table_payments, 0, 0),
E1279="Interest accrual", _xlfn.XLOOKUP(A1279, lease_table_dates, lease_table_interest_accruals, 0, 0),
E1279="Depreciation", _xlfn.XLOOKUP(A1279, rou_table_dates, rou_table_deprs, 0, 0),
TRUE, ""
)</f>
        <v/>
      </c>
      <c r="E1279" s="7" t="str" cm="1">
        <f t="array" aca="1" ref="E1279" ca="1">_xlfn.IFS(
AND(SUMIFS(lease_table_interest_accruals, lease_table_dates, A1279)&gt;0, COUNTIFS($E$14:E1278, "Interest accrual", $A$14:A1278, A1279)=0), "Interest accrual",
AND(SUMIFS(lease_table_payments, lease_table_dates, A1279)&gt;0, COUNTIFS($E$14:E1278, "Payment", $A$14:A1278, A1279)=0), "Payment",
AND(SUMIFS(rou_table_deprs, rou_table_dates, A1279)&gt;0, COUNTIFS($E$14:E1278, "Depreciation", $A$14:A1278, A1279)=0), "Depreciation",
TRUE,  ""
)</f>
        <v/>
      </c>
      <c r="G1279" s="13" t="str" cm="1">
        <f t="array" aca="1" ref="G1279" ca="1">_xlfn.IFS(
AND($B$11="Hə", $B$3="İllik"), Z1279,
AND($B$11="Hə", $B$3="Aylıq"), AA1279,
$B$11="Yox", X1279)</f>
        <v/>
      </c>
      <c r="H1279" s="1" t="str" cm="1">
        <f t="array" aca="1" ref="H1279" ca="1">_xlfn.IFS( G1279="", "",
TRUE, ROUND( H1278+I1279-J1279, 2) )</f>
        <v/>
      </c>
      <c r="I1279" s="1" t="str" cm="1">
        <f t="array" aca="1" ref="I1279" ca="1">_xlfn.IFS(G1279="", "",
G1279=last_payment_date, (J1279-H1278),
 TRUE,  -  (H1278- H1278* (1+$B$6)^ (_xlfn.DAYS(G1279,G1278)/365) )
)</f>
        <v/>
      </c>
      <c r="J1279" s="1" t="str" cm="1">
        <f t="array" aca="1" ref="J1279" ca="1">_xlfn.IFS(G1279="", "",
TRUE, _xlfn.XLOOKUP(G1279,  payment_dates, payments,0,0)
)</f>
        <v/>
      </c>
      <c r="L1279" s="8" t="str" cm="1">
        <f t="array" aca="1" ref="L1279" ca="1">_xlfn.IFS(
AND($B$11="Hə", $B$3="İllik"), AC1279,
AND($B$11="Hə", $B$3="Aylıq"), AD1279,
$B$11="Yox", AB1279)</f>
        <v/>
      </c>
      <c r="M1279" s="1" t="str" cm="1">
        <f t="array" aca="1" ref="M1279" ca="1">_xlfn.IFS( L1279="", "",
(M1278-N1279)&lt;=0.5, 0,
TRUE,  M1278-N1279)</f>
        <v/>
      </c>
      <c r="N1279" s="7" t="str" cm="1">
        <f t="array" aca="1" ref="N1279" ca="1">_xlfn.IFS(
L1279="", "",
TRUE, MIN(M1278, ROUND($M$14/ (last_rou_date - $B$2) * (L1279-L1278), 2) )
)</f>
        <v/>
      </c>
      <c r="P1279" s="59" t="str">
        <f t="shared" ca="1" si="60"/>
        <v/>
      </c>
      <c r="Q1279" s="1" t="str" cm="1">
        <f t="array" aca="1" ref="Q1279" ca="1">_xlfn.IFS(P1279="","",
$B$11="Hə", _xlfn.XLOOKUP(DATE(P1279, 12, 31), rou_table_dates, rou_table_nbvs,0, 0),
TRUE,  MAX(0, ROUND($M$14 - $M$14/ (last_rou_date - $B$2) * (DATE(P1279,12,31) - $B$2), 2) )
)</f>
        <v/>
      </c>
      <c r="R1279" s="1" t="str" cm="1">
        <f t="array" aca="1" ref="R1279" ca="1">_xlfn.IFS(P1279="","",
$B$11="Hə", _xlfn.XLOOKUP(DATE(P1279, 12, 31), lease_table_dates, lease_table_balances,0, 0),
TRUE, IFERROR( XNPV($B$6, IF(payment_dates &gt;DATE(P1279, 12, 31), payments,  0),  IF(payment_dates &gt;DATE(P1279, 12, 31), payment_dates,  DATE(P1279, 12, 31))    ),0)
)</f>
        <v/>
      </c>
      <c r="S1279" s="1" t="str" cm="1">
        <f t="array" aca="1" ref="S1279" ca="1">_xlfn.IFS(P1279="","",
TRUE,  MIN( MIN(Q1278, $M$14), ROUND($M$14/ (last_rou_date - $B$2) * (DATE(P1279,12,31) - MAX($B$2, DATE(P1279-1, 12, 31))), 2) )
)</f>
        <v/>
      </c>
      <c r="T1279" s="7" t="str" cm="1">
        <f t="array" aca="1" ref="T1279" ca="1">_xlfn.IFS(P1279="", "",
ISTEXT(R1278), R1279- (H1279 - SUMIFS( lease_table_payments, lease_table_years, P1279) -$AG$14 ),
AND(ISNUMBER(R1278), R1279&lt;&gt;""),   R1279- (R1278 - SUMIFS( lease_table_payments, lease_table_years, P1279) )
)</f>
        <v/>
      </c>
      <c r="V1279" s="64">
        <f t="shared" si="59"/>
        <v>1266</v>
      </c>
      <c r="W1279" s="51" t="str" cm="1">
        <f t="array" ref="W1279">_xlfn.IFS(
OR(W1278=$B$4, W1278=""),"",
TRUE,W1278+1
)</f>
        <v/>
      </c>
      <c r="X1279" s="51" t="str" cm="1">
        <f t="array" ref="X1279">_xlfn.IFS(X1278="","",
W1279="", "",
AND($B$3="İllik"),DATE(YEAR(X1278)+1,MONTH(X1278),DAY(X1278) ),
AND($B$3="Aylıq", $AH$14="Not end"), EDATE(X1278,1),
AND($B$3="Aylıq", $AH$14="End"), EOMONTH(X1278,1)
)</f>
        <v/>
      </c>
      <c r="Y1279" s="51" t="str" cm="1">
        <f t="array" aca="1" ref="Y1279" ca="1">_xlfn.IFS(
AND($B$7="Dövrün əvvəlində", Y1278&lt;=last_rou_date), DATE(YEAR(Y1278)+1, 12, 31),
AND($B$7="Dövrün sonunda", Y1278&lt;=last_payment_date), DATE(YEAR(Y1278)+1, 12, 31),
TRUE, ""
)</f>
        <v/>
      </c>
      <c r="Z1279" s="75" t="str" cm="1">
        <f t="array" aca="1" ref="Z1279" ca="1">_xlfn.IFS(
AND($AN$14="Not year_end", Z1278&gt;last_payment_date), "",
AND($AN$14="Year_end", Z1278&gt;=last_payment_date), "",
AND($AN$14="Year_end"), DATE(YEAR(Z1278+1), 12, 31),
AND($AN$14="Not year_end", MONTH(Z1278)=12, DAY(Z1278)=31), DATE(YEAR(Z1277)+1, MONTH(Z1277), DAY(Z1277)),
AND($AN$14="Not year_end", OR(MONTH(Z1278)&lt;&gt;12, DAY(Z1278)&lt;&gt;31) ), DATE(YEAR(Z1278), 12, 31)
)</f>
        <v/>
      </c>
      <c r="AA1279" s="75" t="str" cm="1">
        <f t="array" aca="1" ref="AA1279" ca="1">_xlfn.IFS(AA1278="", "",
AND(AA1278=last_payment_date, OR(MONTH(AA1278)&lt;&gt;12, DAY(AA1278)&lt;&gt;31) ), DATE(YEAR(AA1278), 12, 31),
AND(MONTH(AA1278)=12, DAY(AA1278)=31, AA1278&gt;=last_payment_date), "",
AND(MONTH(AA1278)=12, DAY(AA1278)&lt;&gt;31),  EOMONTH(AA1278,0),
AND(MONTH(AA1278)=12, DAY(AA1278)=31, $AH$14="Not end"),  EDATE(AA1277,1),
AND($AH$14="Not end"), EDATE(AA1278, 1),
AND($AH$14="End"), EOMONTH(AA1278, 1)
)</f>
        <v/>
      </c>
      <c r="AB1279" s="75" t="str" cm="1">
        <f t="array" aca="1" ref="AB1279" ca="1">_xlfn.IFS(AB1278="","",
AND(AB1278=last_rou_date), "",
AND($B$3="İllik"),DATE(YEAR(AB1278)+1,MONTH(AB1278),DAY(AB1278) ),
AND($B$3="Aylıq", $AH$14="Not end"), EDATE(AB1278,1),
AND($B$3="Aylıq", $AH$14="End"), EOMONTH(AB1278,1)
)</f>
        <v/>
      </c>
      <c r="AC1279" s="75" t="str" cm="1">
        <f t="array" aca="1" ref="AC1279" ca="1">_xlfn.IFS(
AND($AN$14="Not year_end", AC1278&gt;last_rou_date), "",
AND($AN$14="Year_end", AC1278&gt;=last_rou_date), "",
AND($AN$14="Year_end"), DATE(YEAR(AC1278+1), 12, 31),
AND($AN$14="Not year_end", MONTH(AC1278)=12, DAY(AC1278)=31), DATE(YEAR(AC1277)+1, MONTH(AC1277), DAY(AC1277)),
AND($AN$14="Not year_end", OR(MONTH(AC1278)&lt;&gt;12, DAY(AC1278)&lt;&gt;31) ), DATE(YEAR(AC1278), 12, 31)
)</f>
        <v/>
      </c>
      <c r="AD1279" s="75" t="str" cm="1">
        <f t="array" aca="1" ref="AD1279" ca="1">_xlfn.IFS(AD1278="", "",
AND(AD1278=last_rou_date, OR(MONTH(AD1278)&lt;&gt;12, DAY(AD1278)&lt;&gt;31) ), DATE(YEAR(AD1278), 12, 31),
AND(MONTH(AD1278)=12, DAY(AD1278)=31, AD1278&gt;=last_rou_date), "",
AND(MONTH(AD1278)=12, DAY(AD1278)&lt;&gt;31),  EOMONTH(AD1278,0),
AND(MONTH(AD1278)=12, DAY(AD1278)=31, $AH$14="Not end"),  EDATE(AD1277,1),
AND($AH$14="Not end"), EDATE(AD1278, 1),
AND($AH$14="End"), EOMONTH(AD1278, 1)
)</f>
        <v/>
      </c>
      <c r="AE1279" s="51" t="str" cm="1">
        <f t="array" ref="AE1279">_xlfn.IFS(W1279="", "",
AND(W1279&gt;0, W1279&lt;=$B$4, $C$2="İllik artım, faiz olaraq", $D$2&gt;0, $B$3="İllik"), $B$5*((1+$D$2)^(W1279-1)),
AND(W1279&gt;0, W1279&lt;=$B$4, $C$2="İllik artım, faiz olaraq", $D$2&gt;0, $B$3="Aylıq"), $B$5*((1+$D$2)^ROUNDDOWN((W1279-1)/12,0)),
AND(W1279=1, $C$2="Aşağıdakı kimi dəyişir", ), $B$5,
AND(W1279&gt;1, W1279&lt;=$B$4, $C$2="Aşağıdakı kimi dəyişir"), IFERROR(VLOOKUP(W1279, $C$4:$D$7, 2, FALSE), AE1278),
AND(W1279&gt;0, W1279&lt;=$B$4), $B$5,
TRUE,0 )</f>
        <v/>
      </c>
      <c r="AF1279" s="51" t="str">
        <f t="shared" ca="1" si="58"/>
        <v/>
      </c>
    </row>
    <row r="1280" spans="1:32" x14ac:dyDescent="0.4">
      <c r="A1280" s="13" t="str" cm="1">
        <f t="array" aca="1" ref="A1280" ca="1">_xlfn.IFS(
AND(SUMIFS(lease_table_interest_accruals, lease_table_dates, A1279)&gt;0, COUNTIFS($E$14:E1279, "Interest accrual", $A$14:A1279, A1279)=0),  A1279,
AND(SUMIFS(lease_table_payments, lease_table_dates, A1279)&gt;0, COUNTIFS($E$14:E1279, "Payment", $A$14:A1279, A1279)=0),  A1279,
AND(SUMIFS(rou_table_deprs, rou_table_dates, A1279)&gt;0, COUNTIFS($E$14:E1279, "Depreciation", $A$14:A1279, A1279)=0),  A1279,
TRUE,  IFERROR(INDEX(rou_table_dates,  MATCH(A1279, rou_table_dates)+1, ), "")
)</f>
        <v/>
      </c>
      <c r="B1280" s="1" t="str" cm="1">
        <f t="array" aca="1" ref="B1280" ca="1">_xlfn.IFS(
AND(E1280="Payment", A1280=$B$2), $AM$14,
E1280="Payment", $AM$15,
E1280="Interest accrual", $AM$18,
E1280="Depreciation", $AM$17,
TRUE, "")</f>
        <v/>
      </c>
      <c r="C1280" s="1" t="str" cm="1">
        <f t="array" aca="1" ref="C1280" ca="1">_xlfn.IFS(
E1280="Payment", $AM$19,
E1280="Interest accrual", $AM$15,
E1280="Depreciation", $AM$16,
TRUE, "")</f>
        <v/>
      </c>
      <c r="D1280" s="1" t="str" cm="1">
        <f t="array" aca="1" ref="D1280" ca="1">_xlfn.IFS(
E1280="Payment", _xlfn.XLOOKUP(A1280, lease_table_dates, lease_table_payments, 0, 0),
E1280="Interest accrual", _xlfn.XLOOKUP(A1280, lease_table_dates, lease_table_interest_accruals, 0, 0),
E1280="Depreciation", _xlfn.XLOOKUP(A1280, rou_table_dates, rou_table_deprs, 0, 0),
TRUE, ""
)</f>
        <v/>
      </c>
      <c r="E1280" s="7" t="str" cm="1">
        <f t="array" aca="1" ref="E1280" ca="1">_xlfn.IFS(
AND(SUMIFS(lease_table_interest_accruals, lease_table_dates, A1280)&gt;0, COUNTIFS($E$14:E1279, "Interest accrual", $A$14:A1279, A1280)=0), "Interest accrual",
AND(SUMIFS(lease_table_payments, lease_table_dates, A1280)&gt;0, COUNTIFS($E$14:E1279, "Payment", $A$14:A1279, A1280)=0), "Payment",
AND(SUMIFS(rou_table_deprs, rou_table_dates, A1280)&gt;0, COUNTIFS($E$14:E1279, "Depreciation", $A$14:A1279, A1280)=0), "Depreciation",
TRUE,  ""
)</f>
        <v/>
      </c>
      <c r="G1280" s="13" t="str" cm="1">
        <f t="array" aca="1" ref="G1280" ca="1">_xlfn.IFS(
AND($B$11="Hə", $B$3="İllik"), Z1280,
AND($B$11="Hə", $B$3="Aylıq"), AA1280,
$B$11="Yox", X1280)</f>
        <v/>
      </c>
      <c r="H1280" s="1" t="str" cm="1">
        <f t="array" aca="1" ref="H1280" ca="1">_xlfn.IFS( G1280="", "",
TRUE, ROUND( H1279+I1280-J1280, 2) )</f>
        <v/>
      </c>
      <c r="I1280" s="1" t="str" cm="1">
        <f t="array" aca="1" ref="I1280" ca="1">_xlfn.IFS(G1280="", "",
G1280=last_payment_date, (J1280-H1279),
 TRUE,  -  (H1279- H1279* (1+$B$6)^ (_xlfn.DAYS(G1280,G1279)/365) )
)</f>
        <v/>
      </c>
      <c r="J1280" s="1" t="str" cm="1">
        <f t="array" aca="1" ref="J1280" ca="1">_xlfn.IFS(G1280="", "",
TRUE, _xlfn.XLOOKUP(G1280,  payment_dates, payments,0,0)
)</f>
        <v/>
      </c>
      <c r="L1280" s="8" t="str" cm="1">
        <f t="array" aca="1" ref="L1280" ca="1">_xlfn.IFS(
AND($B$11="Hə", $B$3="İllik"), AC1280,
AND($B$11="Hə", $B$3="Aylıq"), AD1280,
$B$11="Yox", AB1280)</f>
        <v/>
      </c>
      <c r="M1280" s="1" t="str" cm="1">
        <f t="array" aca="1" ref="M1280" ca="1">_xlfn.IFS( L1280="", "",
(M1279-N1280)&lt;=0.5, 0,
TRUE,  M1279-N1280)</f>
        <v/>
      </c>
      <c r="N1280" s="7" t="str" cm="1">
        <f t="array" aca="1" ref="N1280" ca="1">_xlfn.IFS(
L1280="", "",
TRUE, MIN(M1279, ROUND($M$14/ (last_rou_date - $B$2) * (L1280-L1279), 2) )
)</f>
        <v/>
      </c>
      <c r="P1280" s="59" t="str">
        <f t="shared" ca="1" si="60"/>
        <v/>
      </c>
      <c r="Q1280" s="1" t="str" cm="1">
        <f t="array" aca="1" ref="Q1280" ca="1">_xlfn.IFS(P1280="","",
$B$11="Hə", _xlfn.XLOOKUP(DATE(P1280, 12, 31), rou_table_dates, rou_table_nbvs,0, 0),
TRUE,  MAX(0, ROUND($M$14 - $M$14/ (last_rou_date - $B$2) * (DATE(P1280,12,31) - $B$2), 2) )
)</f>
        <v/>
      </c>
      <c r="R1280" s="1" t="str" cm="1">
        <f t="array" aca="1" ref="R1280" ca="1">_xlfn.IFS(P1280="","",
$B$11="Hə", _xlfn.XLOOKUP(DATE(P1280, 12, 31), lease_table_dates, lease_table_balances,0, 0),
TRUE, IFERROR( XNPV($B$6, IF(payment_dates &gt;DATE(P1280, 12, 31), payments,  0),  IF(payment_dates &gt;DATE(P1280, 12, 31), payment_dates,  DATE(P1280, 12, 31))    ),0)
)</f>
        <v/>
      </c>
      <c r="S1280" s="1" t="str" cm="1">
        <f t="array" aca="1" ref="S1280" ca="1">_xlfn.IFS(P1280="","",
TRUE,  MIN( MIN(Q1279, $M$14), ROUND($M$14/ (last_rou_date - $B$2) * (DATE(P1280,12,31) - MAX($B$2, DATE(P1280-1, 12, 31))), 2) )
)</f>
        <v/>
      </c>
      <c r="T1280" s="7" t="str" cm="1">
        <f t="array" aca="1" ref="T1280" ca="1">_xlfn.IFS(P1280="", "",
ISTEXT(R1279), R1280- (H1280 - SUMIFS( lease_table_payments, lease_table_years, P1280) -$AG$14 ),
AND(ISNUMBER(R1279), R1280&lt;&gt;""),   R1280- (R1279 - SUMIFS( lease_table_payments, lease_table_years, P1280) )
)</f>
        <v/>
      </c>
      <c r="V1280" s="64">
        <f t="shared" si="59"/>
        <v>1267</v>
      </c>
      <c r="W1280" s="51" t="str" cm="1">
        <f t="array" ref="W1280">_xlfn.IFS(
OR(W1279=$B$4, W1279=""),"",
TRUE,W1279+1
)</f>
        <v/>
      </c>
      <c r="X1280" s="51" t="str" cm="1">
        <f t="array" ref="X1280">_xlfn.IFS(X1279="","",
W1280="", "",
AND($B$3="İllik"),DATE(YEAR(X1279)+1,MONTH(X1279),DAY(X1279) ),
AND($B$3="Aylıq", $AH$14="Not end"), EDATE(X1279,1),
AND($B$3="Aylıq", $AH$14="End"), EOMONTH(X1279,1)
)</f>
        <v/>
      </c>
      <c r="Y1280" s="51" t="str" cm="1">
        <f t="array" aca="1" ref="Y1280" ca="1">_xlfn.IFS(
AND($B$7="Dövrün əvvəlində", Y1279&lt;=last_rou_date), DATE(YEAR(Y1279)+1, 12, 31),
AND($B$7="Dövrün sonunda", Y1279&lt;=last_payment_date), DATE(YEAR(Y1279)+1, 12, 31),
TRUE, ""
)</f>
        <v/>
      </c>
      <c r="Z1280" s="75" t="str" cm="1">
        <f t="array" aca="1" ref="Z1280" ca="1">_xlfn.IFS(
AND($AN$14="Not year_end", Z1279&gt;last_payment_date), "",
AND($AN$14="Year_end", Z1279&gt;=last_payment_date), "",
AND($AN$14="Year_end"), DATE(YEAR(Z1279+1), 12, 31),
AND($AN$14="Not year_end", MONTH(Z1279)=12, DAY(Z1279)=31), DATE(YEAR(Z1278)+1, MONTH(Z1278), DAY(Z1278)),
AND($AN$14="Not year_end", OR(MONTH(Z1279)&lt;&gt;12, DAY(Z1279)&lt;&gt;31) ), DATE(YEAR(Z1279), 12, 31)
)</f>
        <v/>
      </c>
      <c r="AA1280" s="75" t="str" cm="1">
        <f t="array" aca="1" ref="AA1280" ca="1">_xlfn.IFS(AA1279="", "",
AND(AA1279=last_payment_date, OR(MONTH(AA1279)&lt;&gt;12, DAY(AA1279)&lt;&gt;31) ), DATE(YEAR(AA1279), 12, 31),
AND(MONTH(AA1279)=12, DAY(AA1279)=31, AA1279&gt;=last_payment_date), "",
AND(MONTH(AA1279)=12, DAY(AA1279)&lt;&gt;31),  EOMONTH(AA1279,0),
AND(MONTH(AA1279)=12, DAY(AA1279)=31, $AH$14="Not end"),  EDATE(AA1278,1),
AND($AH$14="Not end"), EDATE(AA1279, 1),
AND($AH$14="End"), EOMONTH(AA1279, 1)
)</f>
        <v/>
      </c>
      <c r="AB1280" s="75" t="str" cm="1">
        <f t="array" aca="1" ref="AB1280" ca="1">_xlfn.IFS(AB1279="","",
AND(AB1279=last_rou_date), "",
AND($B$3="İllik"),DATE(YEAR(AB1279)+1,MONTH(AB1279),DAY(AB1279) ),
AND($B$3="Aylıq", $AH$14="Not end"), EDATE(AB1279,1),
AND($B$3="Aylıq", $AH$14="End"), EOMONTH(AB1279,1)
)</f>
        <v/>
      </c>
      <c r="AC1280" s="75" t="str" cm="1">
        <f t="array" aca="1" ref="AC1280" ca="1">_xlfn.IFS(
AND($AN$14="Not year_end", AC1279&gt;last_rou_date), "",
AND($AN$14="Year_end", AC1279&gt;=last_rou_date), "",
AND($AN$14="Year_end"), DATE(YEAR(AC1279+1), 12, 31),
AND($AN$14="Not year_end", MONTH(AC1279)=12, DAY(AC1279)=31), DATE(YEAR(AC1278)+1, MONTH(AC1278), DAY(AC1278)),
AND($AN$14="Not year_end", OR(MONTH(AC1279)&lt;&gt;12, DAY(AC1279)&lt;&gt;31) ), DATE(YEAR(AC1279), 12, 31)
)</f>
        <v/>
      </c>
      <c r="AD1280" s="75" t="str" cm="1">
        <f t="array" aca="1" ref="AD1280" ca="1">_xlfn.IFS(AD1279="", "",
AND(AD1279=last_rou_date, OR(MONTH(AD1279)&lt;&gt;12, DAY(AD1279)&lt;&gt;31) ), DATE(YEAR(AD1279), 12, 31),
AND(MONTH(AD1279)=12, DAY(AD1279)=31, AD1279&gt;=last_rou_date), "",
AND(MONTH(AD1279)=12, DAY(AD1279)&lt;&gt;31),  EOMONTH(AD1279,0),
AND(MONTH(AD1279)=12, DAY(AD1279)=31, $AH$14="Not end"),  EDATE(AD1278,1),
AND($AH$14="Not end"), EDATE(AD1279, 1),
AND($AH$14="End"), EOMONTH(AD1279, 1)
)</f>
        <v/>
      </c>
      <c r="AE1280" s="51" t="str" cm="1">
        <f t="array" ref="AE1280">_xlfn.IFS(W1280="", "",
AND(W1280&gt;0, W1280&lt;=$B$4, $C$2="İllik artım, faiz olaraq", $D$2&gt;0, $B$3="İllik"), $B$5*((1+$D$2)^(W1280-1)),
AND(W1280&gt;0, W1280&lt;=$B$4, $C$2="İllik artım, faiz olaraq", $D$2&gt;0, $B$3="Aylıq"), $B$5*((1+$D$2)^ROUNDDOWN((W1280-1)/12,0)),
AND(W1280=1, $C$2="Aşağıdakı kimi dəyişir", ), $B$5,
AND(W1280&gt;1, W1280&lt;=$B$4, $C$2="Aşağıdakı kimi dəyişir"), IFERROR(VLOOKUP(W1280, $C$4:$D$7, 2, FALSE), AE1279),
AND(W1280&gt;0, W1280&lt;=$B$4), $B$5,
TRUE,0 )</f>
        <v/>
      </c>
      <c r="AF1280" s="51" t="str">
        <f t="shared" ca="1" si="58"/>
        <v/>
      </c>
    </row>
    <row r="1281" spans="1:32" x14ac:dyDescent="0.4">
      <c r="A1281" s="13" t="str" cm="1">
        <f t="array" aca="1" ref="A1281" ca="1">_xlfn.IFS(
AND(SUMIFS(lease_table_interest_accruals, lease_table_dates, A1280)&gt;0, COUNTIFS($E$14:E1280, "Interest accrual", $A$14:A1280, A1280)=0),  A1280,
AND(SUMIFS(lease_table_payments, lease_table_dates, A1280)&gt;0, COUNTIFS($E$14:E1280, "Payment", $A$14:A1280, A1280)=0),  A1280,
AND(SUMIFS(rou_table_deprs, rou_table_dates, A1280)&gt;0, COUNTIFS($E$14:E1280, "Depreciation", $A$14:A1280, A1280)=0),  A1280,
TRUE,  IFERROR(INDEX(rou_table_dates,  MATCH(A1280, rou_table_dates)+1, ), "")
)</f>
        <v/>
      </c>
      <c r="B1281" s="1" t="str" cm="1">
        <f t="array" aca="1" ref="B1281" ca="1">_xlfn.IFS(
AND(E1281="Payment", A1281=$B$2), $AM$14,
E1281="Payment", $AM$15,
E1281="Interest accrual", $AM$18,
E1281="Depreciation", $AM$17,
TRUE, "")</f>
        <v/>
      </c>
      <c r="C1281" s="1" t="str" cm="1">
        <f t="array" aca="1" ref="C1281" ca="1">_xlfn.IFS(
E1281="Payment", $AM$19,
E1281="Interest accrual", $AM$15,
E1281="Depreciation", $AM$16,
TRUE, "")</f>
        <v/>
      </c>
      <c r="D1281" s="1" t="str" cm="1">
        <f t="array" aca="1" ref="D1281" ca="1">_xlfn.IFS(
E1281="Payment", _xlfn.XLOOKUP(A1281, lease_table_dates, lease_table_payments, 0, 0),
E1281="Interest accrual", _xlfn.XLOOKUP(A1281, lease_table_dates, lease_table_interest_accruals, 0, 0),
E1281="Depreciation", _xlfn.XLOOKUP(A1281, rou_table_dates, rou_table_deprs, 0, 0),
TRUE, ""
)</f>
        <v/>
      </c>
      <c r="E1281" s="7" t="str" cm="1">
        <f t="array" aca="1" ref="E1281" ca="1">_xlfn.IFS(
AND(SUMIFS(lease_table_interest_accruals, lease_table_dates, A1281)&gt;0, COUNTIFS($E$14:E1280, "Interest accrual", $A$14:A1280, A1281)=0), "Interest accrual",
AND(SUMIFS(lease_table_payments, lease_table_dates, A1281)&gt;0, COUNTIFS($E$14:E1280, "Payment", $A$14:A1280, A1281)=0), "Payment",
AND(SUMIFS(rou_table_deprs, rou_table_dates, A1281)&gt;0, COUNTIFS($E$14:E1280, "Depreciation", $A$14:A1280, A1281)=0), "Depreciation",
TRUE,  ""
)</f>
        <v/>
      </c>
      <c r="G1281" s="13" t="str" cm="1">
        <f t="array" aca="1" ref="G1281" ca="1">_xlfn.IFS(
AND($B$11="Hə", $B$3="İllik"), Z1281,
AND($B$11="Hə", $B$3="Aylıq"), AA1281,
$B$11="Yox", X1281)</f>
        <v/>
      </c>
      <c r="H1281" s="1" t="str" cm="1">
        <f t="array" aca="1" ref="H1281" ca="1">_xlfn.IFS( G1281="", "",
TRUE, ROUND( H1280+I1281-J1281, 2) )</f>
        <v/>
      </c>
      <c r="I1281" s="1" t="str" cm="1">
        <f t="array" aca="1" ref="I1281" ca="1">_xlfn.IFS(G1281="", "",
G1281=last_payment_date, (J1281-H1280),
 TRUE,  -  (H1280- H1280* (1+$B$6)^ (_xlfn.DAYS(G1281,G1280)/365) )
)</f>
        <v/>
      </c>
      <c r="J1281" s="1" t="str" cm="1">
        <f t="array" aca="1" ref="J1281" ca="1">_xlfn.IFS(G1281="", "",
TRUE, _xlfn.XLOOKUP(G1281,  payment_dates, payments,0,0)
)</f>
        <v/>
      </c>
      <c r="L1281" s="8" t="str" cm="1">
        <f t="array" aca="1" ref="L1281" ca="1">_xlfn.IFS(
AND($B$11="Hə", $B$3="İllik"), AC1281,
AND($B$11="Hə", $B$3="Aylıq"), AD1281,
$B$11="Yox", AB1281)</f>
        <v/>
      </c>
      <c r="M1281" s="1" t="str" cm="1">
        <f t="array" aca="1" ref="M1281" ca="1">_xlfn.IFS( L1281="", "",
(M1280-N1281)&lt;=0.5, 0,
TRUE,  M1280-N1281)</f>
        <v/>
      </c>
      <c r="N1281" s="7" t="str" cm="1">
        <f t="array" aca="1" ref="N1281" ca="1">_xlfn.IFS(
L1281="", "",
TRUE, MIN(M1280, ROUND($M$14/ (last_rou_date - $B$2) * (L1281-L1280), 2) )
)</f>
        <v/>
      </c>
      <c r="P1281" s="59" t="str">
        <f t="shared" ca="1" si="60"/>
        <v/>
      </c>
      <c r="Q1281" s="1" t="str" cm="1">
        <f t="array" aca="1" ref="Q1281" ca="1">_xlfn.IFS(P1281="","",
$B$11="Hə", _xlfn.XLOOKUP(DATE(P1281, 12, 31), rou_table_dates, rou_table_nbvs,0, 0),
TRUE,  MAX(0, ROUND($M$14 - $M$14/ (last_rou_date - $B$2) * (DATE(P1281,12,31) - $B$2), 2) )
)</f>
        <v/>
      </c>
      <c r="R1281" s="1" t="str" cm="1">
        <f t="array" aca="1" ref="R1281" ca="1">_xlfn.IFS(P1281="","",
$B$11="Hə", _xlfn.XLOOKUP(DATE(P1281, 12, 31), lease_table_dates, lease_table_balances,0, 0),
TRUE, IFERROR( XNPV($B$6, IF(payment_dates &gt;DATE(P1281, 12, 31), payments,  0),  IF(payment_dates &gt;DATE(P1281, 12, 31), payment_dates,  DATE(P1281, 12, 31))    ),0)
)</f>
        <v/>
      </c>
      <c r="S1281" s="1" t="str" cm="1">
        <f t="array" aca="1" ref="S1281" ca="1">_xlfn.IFS(P1281="","",
TRUE,  MIN( MIN(Q1280, $M$14), ROUND($M$14/ (last_rou_date - $B$2) * (DATE(P1281,12,31) - MAX($B$2, DATE(P1281-1, 12, 31))), 2) )
)</f>
        <v/>
      </c>
      <c r="T1281" s="7" t="str" cm="1">
        <f t="array" aca="1" ref="T1281" ca="1">_xlfn.IFS(P1281="", "",
ISTEXT(R1280), R1281- (H1281 - SUMIFS( lease_table_payments, lease_table_years, P1281) -$AG$14 ),
AND(ISNUMBER(R1280), R1281&lt;&gt;""),   R1281- (R1280 - SUMIFS( lease_table_payments, lease_table_years, P1281) )
)</f>
        <v/>
      </c>
      <c r="V1281" s="64">
        <f t="shared" si="59"/>
        <v>1268</v>
      </c>
      <c r="W1281" s="51" t="str" cm="1">
        <f t="array" ref="W1281">_xlfn.IFS(
OR(W1280=$B$4, W1280=""),"",
TRUE,W1280+1
)</f>
        <v/>
      </c>
      <c r="X1281" s="51" t="str" cm="1">
        <f t="array" ref="X1281">_xlfn.IFS(X1280="","",
W1281="", "",
AND($B$3="İllik"),DATE(YEAR(X1280)+1,MONTH(X1280),DAY(X1280) ),
AND($B$3="Aylıq", $AH$14="Not end"), EDATE(X1280,1),
AND($B$3="Aylıq", $AH$14="End"), EOMONTH(X1280,1)
)</f>
        <v/>
      </c>
      <c r="Y1281" s="51" t="str" cm="1">
        <f t="array" aca="1" ref="Y1281" ca="1">_xlfn.IFS(
AND($B$7="Dövrün əvvəlində", Y1280&lt;=last_rou_date), DATE(YEAR(Y1280)+1, 12, 31),
AND($B$7="Dövrün sonunda", Y1280&lt;=last_payment_date), DATE(YEAR(Y1280)+1, 12, 31),
TRUE, ""
)</f>
        <v/>
      </c>
      <c r="Z1281" s="75" t="str" cm="1">
        <f t="array" aca="1" ref="Z1281" ca="1">_xlfn.IFS(
AND($AN$14="Not year_end", Z1280&gt;last_payment_date), "",
AND($AN$14="Year_end", Z1280&gt;=last_payment_date), "",
AND($AN$14="Year_end"), DATE(YEAR(Z1280+1), 12, 31),
AND($AN$14="Not year_end", MONTH(Z1280)=12, DAY(Z1280)=31), DATE(YEAR(Z1279)+1, MONTH(Z1279), DAY(Z1279)),
AND($AN$14="Not year_end", OR(MONTH(Z1280)&lt;&gt;12, DAY(Z1280)&lt;&gt;31) ), DATE(YEAR(Z1280), 12, 31)
)</f>
        <v/>
      </c>
      <c r="AA1281" s="75" t="str" cm="1">
        <f t="array" aca="1" ref="AA1281" ca="1">_xlfn.IFS(AA1280="", "",
AND(AA1280=last_payment_date, OR(MONTH(AA1280)&lt;&gt;12, DAY(AA1280)&lt;&gt;31) ), DATE(YEAR(AA1280), 12, 31),
AND(MONTH(AA1280)=12, DAY(AA1280)=31, AA1280&gt;=last_payment_date), "",
AND(MONTH(AA1280)=12, DAY(AA1280)&lt;&gt;31),  EOMONTH(AA1280,0),
AND(MONTH(AA1280)=12, DAY(AA1280)=31, $AH$14="Not end"),  EDATE(AA1279,1),
AND($AH$14="Not end"), EDATE(AA1280, 1),
AND($AH$14="End"), EOMONTH(AA1280, 1)
)</f>
        <v/>
      </c>
      <c r="AB1281" s="75" t="str" cm="1">
        <f t="array" aca="1" ref="AB1281" ca="1">_xlfn.IFS(AB1280="","",
AND(AB1280=last_rou_date), "",
AND($B$3="İllik"),DATE(YEAR(AB1280)+1,MONTH(AB1280),DAY(AB1280) ),
AND($B$3="Aylıq", $AH$14="Not end"), EDATE(AB1280,1),
AND($B$3="Aylıq", $AH$14="End"), EOMONTH(AB1280,1)
)</f>
        <v/>
      </c>
      <c r="AC1281" s="75" t="str" cm="1">
        <f t="array" aca="1" ref="AC1281" ca="1">_xlfn.IFS(
AND($AN$14="Not year_end", AC1280&gt;last_rou_date), "",
AND($AN$14="Year_end", AC1280&gt;=last_rou_date), "",
AND($AN$14="Year_end"), DATE(YEAR(AC1280+1), 12, 31),
AND($AN$14="Not year_end", MONTH(AC1280)=12, DAY(AC1280)=31), DATE(YEAR(AC1279)+1, MONTH(AC1279), DAY(AC1279)),
AND($AN$14="Not year_end", OR(MONTH(AC1280)&lt;&gt;12, DAY(AC1280)&lt;&gt;31) ), DATE(YEAR(AC1280), 12, 31)
)</f>
        <v/>
      </c>
      <c r="AD1281" s="75" t="str" cm="1">
        <f t="array" aca="1" ref="AD1281" ca="1">_xlfn.IFS(AD1280="", "",
AND(AD1280=last_rou_date, OR(MONTH(AD1280)&lt;&gt;12, DAY(AD1280)&lt;&gt;31) ), DATE(YEAR(AD1280), 12, 31),
AND(MONTH(AD1280)=12, DAY(AD1280)=31, AD1280&gt;=last_rou_date), "",
AND(MONTH(AD1280)=12, DAY(AD1280)&lt;&gt;31),  EOMONTH(AD1280,0),
AND(MONTH(AD1280)=12, DAY(AD1280)=31, $AH$14="Not end"),  EDATE(AD1279,1),
AND($AH$14="Not end"), EDATE(AD1280, 1),
AND($AH$14="End"), EOMONTH(AD1280, 1)
)</f>
        <v/>
      </c>
      <c r="AE1281" s="51" t="str" cm="1">
        <f t="array" ref="AE1281">_xlfn.IFS(W1281="", "",
AND(W1281&gt;0, W1281&lt;=$B$4, $C$2="İllik artım, faiz olaraq", $D$2&gt;0, $B$3="İllik"), $B$5*((1+$D$2)^(W1281-1)),
AND(W1281&gt;0, W1281&lt;=$B$4, $C$2="İllik artım, faiz olaraq", $D$2&gt;0, $B$3="Aylıq"), $B$5*((1+$D$2)^ROUNDDOWN((W1281-1)/12,0)),
AND(W1281=1, $C$2="Aşağıdakı kimi dəyişir", ), $B$5,
AND(W1281&gt;1, W1281&lt;=$B$4, $C$2="Aşağıdakı kimi dəyişir"), IFERROR(VLOOKUP(W1281, $C$4:$D$7, 2, FALSE), AE1280),
AND(W1281&gt;0, W1281&lt;=$B$4), $B$5,
TRUE,0 )</f>
        <v/>
      </c>
      <c r="AF1281" s="51" t="str">
        <f t="shared" ca="1" si="58"/>
        <v/>
      </c>
    </row>
    <row r="1282" spans="1:32" x14ac:dyDescent="0.4">
      <c r="A1282" s="13" t="str" cm="1">
        <f t="array" aca="1" ref="A1282" ca="1">_xlfn.IFS(
AND(SUMIFS(lease_table_interest_accruals, lease_table_dates, A1281)&gt;0, COUNTIFS($E$14:E1281, "Interest accrual", $A$14:A1281, A1281)=0),  A1281,
AND(SUMIFS(lease_table_payments, lease_table_dates, A1281)&gt;0, COUNTIFS($E$14:E1281, "Payment", $A$14:A1281, A1281)=0),  A1281,
AND(SUMIFS(rou_table_deprs, rou_table_dates, A1281)&gt;0, COUNTIFS($E$14:E1281, "Depreciation", $A$14:A1281, A1281)=0),  A1281,
TRUE,  IFERROR(INDEX(rou_table_dates,  MATCH(A1281, rou_table_dates)+1, ), "")
)</f>
        <v/>
      </c>
      <c r="B1282" s="1" t="str" cm="1">
        <f t="array" aca="1" ref="B1282" ca="1">_xlfn.IFS(
AND(E1282="Payment", A1282=$B$2), $AM$14,
E1282="Payment", $AM$15,
E1282="Interest accrual", $AM$18,
E1282="Depreciation", $AM$17,
TRUE, "")</f>
        <v/>
      </c>
      <c r="C1282" s="1" t="str" cm="1">
        <f t="array" aca="1" ref="C1282" ca="1">_xlfn.IFS(
E1282="Payment", $AM$19,
E1282="Interest accrual", $AM$15,
E1282="Depreciation", $AM$16,
TRUE, "")</f>
        <v/>
      </c>
      <c r="D1282" s="1" t="str" cm="1">
        <f t="array" aca="1" ref="D1282" ca="1">_xlfn.IFS(
E1282="Payment", _xlfn.XLOOKUP(A1282, lease_table_dates, lease_table_payments, 0, 0),
E1282="Interest accrual", _xlfn.XLOOKUP(A1282, lease_table_dates, lease_table_interest_accruals, 0, 0),
E1282="Depreciation", _xlfn.XLOOKUP(A1282, rou_table_dates, rou_table_deprs, 0, 0),
TRUE, ""
)</f>
        <v/>
      </c>
      <c r="E1282" s="7" t="str" cm="1">
        <f t="array" aca="1" ref="E1282" ca="1">_xlfn.IFS(
AND(SUMIFS(lease_table_interest_accruals, lease_table_dates, A1282)&gt;0, COUNTIFS($E$14:E1281, "Interest accrual", $A$14:A1281, A1282)=0), "Interest accrual",
AND(SUMIFS(lease_table_payments, lease_table_dates, A1282)&gt;0, COUNTIFS($E$14:E1281, "Payment", $A$14:A1281, A1282)=0), "Payment",
AND(SUMIFS(rou_table_deprs, rou_table_dates, A1282)&gt;0, COUNTIFS($E$14:E1281, "Depreciation", $A$14:A1281, A1282)=0), "Depreciation",
TRUE,  ""
)</f>
        <v/>
      </c>
      <c r="G1282" s="13" t="str" cm="1">
        <f t="array" aca="1" ref="G1282" ca="1">_xlfn.IFS(
AND($B$11="Hə", $B$3="İllik"), Z1282,
AND($B$11="Hə", $B$3="Aylıq"), AA1282,
$B$11="Yox", X1282)</f>
        <v/>
      </c>
      <c r="H1282" s="1" t="str" cm="1">
        <f t="array" aca="1" ref="H1282" ca="1">_xlfn.IFS( G1282="", "",
TRUE, ROUND( H1281+I1282-J1282, 2) )</f>
        <v/>
      </c>
      <c r="I1282" s="1" t="str" cm="1">
        <f t="array" aca="1" ref="I1282" ca="1">_xlfn.IFS(G1282="", "",
G1282=last_payment_date, (J1282-H1281),
 TRUE,  -  (H1281- H1281* (1+$B$6)^ (_xlfn.DAYS(G1282,G1281)/365) )
)</f>
        <v/>
      </c>
      <c r="J1282" s="1" t="str" cm="1">
        <f t="array" aca="1" ref="J1282" ca="1">_xlfn.IFS(G1282="", "",
TRUE, _xlfn.XLOOKUP(G1282,  payment_dates, payments,0,0)
)</f>
        <v/>
      </c>
      <c r="L1282" s="8" t="str" cm="1">
        <f t="array" aca="1" ref="L1282" ca="1">_xlfn.IFS(
AND($B$11="Hə", $B$3="İllik"), AC1282,
AND($B$11="Hə", $B$3="Aylıq"), AD1282,
$B$11="Yox", AB1282)</f>
        <v/>
      </c>
      <c r="M1282" s="1" t="str" cm="1">
        <f t="array" aca="1" ref="M1282" ca="1">_xlfn.IFS( L1282="", "",
(M1281-N1282)&lt;=0.5, 0,
TRUE,  M1281-N1282)</f>
        <v/>
      </c>
      <c r="N1282" s="7" t="str" cm="1">
        <f t="array" aca="1" ref="N1282" ca="1">_xlfn.IFS(
L1282="", "",
TRUE, MIN(M1281, ROUND($M$14/ (last_rou_date - $B$2) * (L1282-L1281), 2) )
)</f>
        <v/>
      </c>
      <c r="P1282" s="59" t="str">
        <f t="shared" ca="1" si="60"/>
        <v/>
      </c>
      <c r="Q1282" s="1" t="str" cm="1">
        <f t="array" aca="1" ref="Q1282" ca="1">_xlfn.IFS(P1282="","",
$B$11="Hə", _xlfn.XLOOKUP(DATE(P1282, 12, 31), rou_table_dates, rou_table_nbvs,0, 0),
TRUE,  MAX(0, ROUND($M$14 - $M$14/ (last_rou_date - $B$2) * (DATE(P1282,12,31) - $B$2), 2) )
)</f>
        <v/>
      </c>
      <c r="R1282" s="1" t="str" cm="1">
        <f t="array" aca="1" ref="R1282" ca="1">_xlfn.IFS(P1282="","",
$B$11="Hə", _xlfn.XLOOKUP(DATE(P1282, 12, 31), lease_table_dates, lease_table_balances,0, 0),
TRUE, IFERROR( XNPV($B$6, IF(payment_dates &gt;DATE(P1282, 12, 31), payments,  0),  IF(payment_dates &gt;DATE(P1282, 12, 31), payment_dates,  DATE(P1282, 12, 31))    ),0)
)</f>
        <v/>
      </c>
      <c r="S1282" s="1" t="str" cm="1">
        <f t="array" aca="1" ref="S1282" ca="1">_xlfn.IFS(P1282="","",
TRUE,  MIN( MIN(Q1281, $M$14), ROUND($M$14/ (last_rou_date - $B$2) * (DATE(P1282,12,31) - MAX($B$2, DATE(P1282-1, 12, 31))), 2) )
)</f>
        <v/>
      </c>
      <c r="T1282" s="7" t="str" cm="1">
        <f t="array" aca="1" ref="T1282" ca="1">_xlfn.IFS(P1282="", "",
ISTEXT(R1281), R1282- (H1282 - SUMIFS( lease_table_payments, lease_table_years, P1282) -$AG$14 ),
AND(ISNUMBER(R1281), R1282&lt;&gt;""),   R1282- (R1281 - SUMIFS( lease_table_payments, lease_table_years, P1282) )
)</f>
        <v/>
      </c>
      <c r="V1282" s="64">
        <f t="shared" si="59"/>
        <v>1269</v>
      </c>
      <c r="W1282" s="51" t="str" cm="1">
        <f t="array" ref="W1282">_xlfn.IFS(
OR(W1281=$B$4, W1281=""),"",
TRUE,W1281+1
)</f>
        <v/>
      </c>
      <c r="X1282" s="51" t="str" cm="1">
        <f t="array" ref="X1282">_xlfn.IFS(X1281="","",
W1282="", "",
AND($B$3="İllik"),DATE(YEAR(X1281)+1,MONTH(X1281),DAY(X1281) ),
AND($B$3="Aylıq", $AH$14="Not end"), EDATE(X1281,1),
AND($B$3="Aylıq", $AH$14="End"), EOMONTH(X1281,1)
)</f>
        <v/>
      </c>
      <c r="Y1282" s="51" t="str" cm="1">
        <f t="array" aca="1" ref="Y1282" ca="1">_xlfn.IFS(
AND($B$7="Dövrün əvvəlində", Y1281&lt;=last_rou_date), DATE(YEAR(Y1281)+1, 12, 31),
AND($B$7="Dövrün sonunda", Y1281&lt;=last_payment_date), DATE(YEAR(Y1281)+1, 12, 31),
TRUE, ""
)</f>
        <v/>
      </c>
      <c r="Z1282" s="75" t="str" cm="1">
        <f t="array" aca="1" ref="Z1282" ca="1">_xlfn.IFS(
AND($AN$14="Not year_end", Z1281&gt;last_payment_date), "",
AND($AN$14="Year_end", Z1281&gt;=last_payment_date), "",
AND($AN$14="Year_end"), DATE(YEAR(Z1281+1), 12, 31),
AND($AN$14="Not year_end", MONTH(Z1281)=12, DAY(Z1281)=31), DATE(YEAR(Z1280)+1, MONTH(Z1280), DAY(Z1280)),
AND($AN$14="Not year_end", OR(MONTH(Z1281)&lt;&gt;12, DAY(Z1281)&lt;&gt;31) ), DATE(YEAR(Z1281), 12, 31)
)</f>
        <v/>
      </c>
      <c r="AA1282" s="75" t="str" cm="1">
        <f t="array" aca="1" ref="AA1282" ca="1">_xlfn.IFS(AA1281="", "",
AND(AA1281=last_payment_date, OR(MONTH(AA1281)&lt;&gt;12, DAY(AA1281)&lt;&gt;31) ), DATE(YEAR(AA1281), 12, 31),
AND(MONTH(AA1281)=12, DAY(AA1281)=31, AA1281&gt;=last_payment_date), "",
AND(MONTH(AA1281)=12, DAY(AA1281)&lt;&gt;31),  EOMONTH(AA1281,0),
AND(MONTH(AA1281)=12, DAY(AA1281)=31, $AH$14="Not end"),  EDATE(AA1280,1),
AND($AH$14="Not end"), EDATE(AA1281, 1),
AND($AH$14="End"), EOMONTH(AA1281, 1)
)</f>
        <v/>
      </c>
      <c r="AB1282" s="75" t="str" cm="1">
        <f t="array" aca="1" ref="AB1282" ca="1">_xlfn.IFS(AB1281="","",
AND(AB1281=last_rou_date), "",
AND($B$3="İllik"),DATE(YEAR(AB1281)+1,MONTH(AB1281),DAY(AB1281) ),
AND($B$3="Aylıq", $AH$14="Not end"), EDATE(AB1281,1),
AND($B$3="Aylıq", $AH$14="End"), EOMONTH(AB1281,1)
)</f>
        <v/>
      </c>
      <c r="AC1282" s="75" t="str" cm="1">
        <f t="array" aca="1" ref="AC1282" ca="1">_xlfn.IFS(
AND($AN$14="Not year_end", AC1281&gt;last_rou_date), "",
AND($AN$14="Year_end", AC1281&gt;=last_rou_date), "",
AND($AN$14="Year_end"), DATE(YEAR(AC1281+1), 12, 31),
AND($AN$14="Not year_end", MONTH(AC1281)=12, DAY(AC1281)=31), DATE(YEAR(AC1280)+1, MONTH(AC1280), DAY(AC1280)),
AND($AN$14="Not year_end", OR(MONTH(AC1281)&lt;&gt;12, DAY(AC1281)&lt;&gt;31) ), DATE(YEAR(AC1281), 12, 31)
)</f>
        <v/>
      </c>
      <c r="AD1282" s="75" t="str" cm="1">
        <f t="array" aca="1" ref="AD1282" ca="1">_xlfn.IFS(AD1281="", "",
AND(AD1281=last_rou_date, OR(MONTH(AD1281)&lt;&gt;12, DAY(AD1281)&lt;&gt;31) ), DATE(YEAR(AD1281), 12, 31),
AND(MONTH(AD1281)=12, DAY(AD1281)=31, AD1281&gt;=last_rou_date), "",
AND(MONTH(AD1281)=12, DAY(AD1281)&lt;&gt;31),  EOMONTH(AD1281,0),
AND(MONTH(AD1281)=12, DAY(AD1281)=31, $AH$14="Not end"),  EDATE(AD1280,1),
AND($AH$14="Not end"), EDATE(AD1281, 1),
AND($AH$14="End"), EOMONTH(AD1281, 1)
)</f>
        <v/>
      </c>
      <c r="AE1282" s="51" t="str" cm="1">
        <f t="array" ref="AE1282">_xlfn.IFS(W1282="", "",
AND(W1282&gt;0, W1282&lt;=$B$4, $C$2="İllik artım, faiz olaraq", $D$2&gt;0, $B$3="İllik"), $B$5*((1+$D$2)^(W1282-1)),
AND(W1282&gt;0, W1282&lt;=$B$4, $C$2="İllik artım, faiz olaraq", $D$2&gt;0, $B$3="Aylıq"), $B$5*((1+$D$2)^ROUNDDOWN((W1282-1)/12,0)),
AND(W1282=1, $C$2="Aşağıdakı kimi dəyişir", ), $B$5,
AND(W1282&gt;1, W1282&lt;=$B$4, $C$2="Aşağıdakı kimi dəyişir"), IFERROR(VLOOKUP(W1282, $C$4:$D$7, 2, FALSE), AE1281),
AND(W1282&gt;0, W1282&lt;=$B$4), $B$5,
TRUE,0 )</f>
        <v/>
      </c>
      <c r="AF1282" s="51" t="str">
        <f t="shared" ca="1" si="58"/>
        <v/>
      </c>
    </row>
    <row r="1283" spans="1:32" x14ac:dyDescent="0.4">
      <c r="A1283" s="13" t="str" cm="1">
        <f t="array" aca="1" ref="A1283" ca="1">_xlfn.IFS(
AND(SUMIFS(lease_table_interest_accruals, lease_table_dates, A1282)&gt;0, COUNTIFS($E$14:E1282, "Interest accrual", $A$14:A1282, A1282)=0),  A1282,
AND(SUMIFS(lease_table_payments, lease_table_dates, A1282)&gt;0, COUNTIFS($E$14:E1282, "Payment", $A$14:A1282, A1282)=0),  A1282,
AND(SUMIFS(rou_table_deprs, rou_table_dates, A1282)&gt;0, COUNTIFS($E$14:E1282, "Depreciation", $A$14:A1282, A1282)=0),  A1282,
TRUE,  IFERROR(INDEX(rou_table_dates,  MATCH(A1282, rou_table_dates)+1, ), "")
)</f>
        <v/>
      </c>
      <c r="B1283" s="1" t="str" cm="1">
        <f t="array" aca="1" ref="B1283" ca="1">_xlfn.IFS(
AND(E1283="Payment", A1283=$B$2), $AM$14,
E1283="Payment", $AM$15,
E1283="Interest accrual", $AM$18,
E1283="Depreciation", $AM$17,
TRUE, "")</f>
        <v/>
      </c>
      <c r="C1283" s="1" t="str" cm="1">
        <f t="array" aca="1" ref="C1283" ca="1">_xlfn.IFS(
E1283="Payment", $AM$19,
E1283="Interest accrual", $AM$15,
E1283="Depreciation", $AM$16,
TRUE, "")</f>
        <v/>
      </c>
      <c r="D1283" s="1" t="str" cm="1">
        <f t="array" aca="1" ref="D1283" ca="1">_xlfn.IFS(
E1283="Payment", _xlfn.XLOOKUP(A1283, lease_table_dates, lease_table_payments, 0, 0),
E1283="Interest accrual", _xlfn.XLOOKUP(A1283, lease_table_dates, lease_table_interest_accruals, 0, 0),
E1283="Depreciation", _xlfn.XLOOKUP(A1283, rou_table_dates, rou_table_deprs, 0, 0),
TRUE, ""
)</f>
        <v/>
      </c>
      <c r="E1283" s="7" t="str" cm="1">
        <f t="array" aca="1" ref="E1283" ca="1">_xlfn.IFS(
AND(SUMIFS(lease_table_interest_accruals, lease_table_dates, A1283)&gt;0, COUNTIFS($E$14:E1282, "Interest accrual", $A$14:A1282, A1283)=0), "Interest accrual",
AND(SUMIFS(lease_table_payments, lease_table_dates, A1283)&gt;0, COUNTIFS($E$14:E1282, "Payment", $A$14:A1282, A1283)=0), "Payment",
AND(SUMIFS(rou_table_deprs, rou_table_dates, A1283)&gt;0, COUNTIFS($E$14:E1282, "Depreciation", $A$14:A1282, A1283)=0), "Depreciation",
TRUE,  ""
)</f>
        <v/>
      </c>
      <c r="G1283" s="13" t="str" cm="1">
        <f t="array" aca="1" ref="G1283" ca="1">_xlfn.IFS(
AND($B$11="Hə", $B$3="İllik"), Z1283,
AND($B$11="Hə", $B$3="Aylıq"), AA1283,
$B$11="Yox", X1283)</f>
        <v/>
      </c>
      <c r="H1283" s="1" t="str" cm="1">
        <f t="array" aca="1" ref="H1283" ca="1">_xlfn.IFS( G1283="", "",
TRUE, ROUND( H1282+I1283-J1283, 2) )</f>
        <v/>
      </c>
      <c r="I1283" s="1" t="str" cm="1">
        <f t="array" aca="1" ref="I1283" ca="1">_xlfn.IFS(G1283="", "",
G1283=last_payment_date, (J1283-H1282),
 TRUE,  -  (H1282- H1282* (1+$B$6)^ (_xlfn.DAYS(G1283,G1282)/365) )
)</f>
        <v/>
      </c>
      <c r="J1283" s="1" t="str" cm="1">
        <f t="array" aca="1" ref="J1283" ca="1">_xlfn.IFS(G1283="", "",
TRUE, _xlfn.XLOOKUP(G1283,  payment_dates, payments,0,0)
)</f>
        <v/>
      </c>
      <c r="L1283" s="8" t="str" cm="1">
        <f t="array" aca="1" ref="L1283" ca="1">_xlfn.IFS(
AND($B$11="Hə", $B$3="İllik"), AC1283,
AND($B$11="Hə", $B$3="Aylıq"), AD1283,
$B$11="Yox", AB1283)</f>
        <v/>
      </c>
      <c r="M1283" s="1" t="str" cm="1">
        <f t="array" aca="1" ref="M1283" ca="1">_xlfn.IFS( L1283="", "",
(M1282-N1283)&lt;=0.5, 0,
TRUE,  M1282-N1283)</f>
        <v/>
      </c>
      <c r="N1283" s="7" t="str" cm="1">
        <f t="array" aca="1" ref="N1283" ca="1">_xlfn.IFS(
L1283="", "",
TRUE, MIN(M1282, ROUND($M$14/ (last_rou_date - $B$2) * (L1283-L1282), 2) )
)</f>
        <v/>
      </c>
      <c r="P1283" s="59" t="str">
        <f t="shared" ca="1" si="60"/>
        <v/>
      </c>
      <c r="Q1283" s="1" t="str" cm="1">
        <f t="array" aca="1" ref="Q1283" ca="1">_xlfn.IFS(P1283="","",
$B$11="Hə", _xlfn.XLOOKUP(DATE(P1283, 12, 31), rou_table_dates, rou_table_nbvs,0, 0),
TRUE,  MAX(0, ROUND($M$14 - $M$14/ (last_rou_date - $B$2) * (DATE(P1283,12,31) - $B$2), 2) )
)</f>
        <v/>
      </c>
      <c r="R1283" s="1" t="str" cm="1">
        <f t="array" aca="1" ref="R1283" ca="1">_xlfn.IFS(P1283="","",
$B$11="Hə", _xlfn.XLOOKUP(DATE(P1283, 12, 31), lease_table_dates, lease_table_balances,0, 0),
TRUE, IFERROR( XNPV($B$6, IF(payment_dates &gt;DATE(P1283, 12, 31), payments,  0),  IF(payment_dates &gt;DATE(P1283, 12, 31), payment_dates,  DATE(P1283, 12, 31))    ),0)
)</f>
        <v/>
      </c>
      <c r="S1283" s="1" t="str" cm="1">
        <f t="array" aca="1" ref="S1283" ca="1">_xlfn.IFS(P1283="","",
TRUE,  MIN( MIN(Q1282, $M$14), ROUND($M$14/ (last_rou_date - $B$2) * (DATE(P1283,12,31) - MAX($B$2, DATE(P1283-1, 12, 31))), 2) )
)</f>
        <v/>
      </c>
      <c r="T1283" s="7" t="str" cm="1">
        <f t="array" aca="1" ref="T1283" ca="1">_xlfn.IFS(P1283="", "",
ISTEXT(R1282), R1283- (H1283 - SUMIFS( lease_table_payments, lease_table_years, P1283) -$AG$14 ),
AND(ISNUMBER(R1282), R1283&lt;&gt;""),   R1283- (R1282 - SUMIFS( lease_table_payments, lease_table_years, P1283) )
)</f>
        <v/>
      </c>
      <c r="V1283" s="64">
        <f t="shared" si="59"/>
        <v>1270</v>
      </c>
      <c r="W1283" s="51" t="str" cm="1">
        <f t="array" ref="W1283">_xlfn.IFS(
OR(W1282=$B$4, W1282=""),"",
TRUE,W1282+1
)</f>
        <v/>
      </c>
      <c r="X1283" s="51" t="str" cm="1">
        <f t="array" ref="X1283">_xlfn.IFS(X1282="","",
W1283="", "",
AND($B$3="İllik"),DATE(YEAR(X1282)+1,MONTH(X1282),DAY(X1282) ),
AND($B$3="Aylıq", $AH$14="Not end"), EDATE(X1282,1),
AND($B$3="Aylıq", $AH$14="End"), EOMONTH(X1282,1)
)</f>
        <v/>
      </c>
      <c r="Y1283" s="51" t="str" cm="1">
        <f t="array" aca="1" ref="Y1283" ca="1">_xlfn.IFS(
AND($B$7="Dövrün əvvəlində", Y1282&lt;=last_rou_date), DATE(YEAR(Y1282)+1, 12, 31),
AND($B$7="Dövrün sonunda", Y1282&lt;=last_payment_date), DATE(YEAR(Y1282)+1, 12, 31),
TRUE, ""
)</f>
        <v/>
      </c>
      <c r="Z1283" s="75" t="str" cm="1">
        <f t="array" aca="1" ref="Z1283" ca="1">_xlfn.IFS(
AND($AN$14="Not year_end", Z1282&gt;last_payment_date), "",
AND($AN$14="Year_end", Z1282&gt;=last_payment_date), "",
AND($AN$14="Year_end"), DATE(YEAR(Z1282+1), 12, 31),
AND($AN$14="Not year_end", MONTH(Z1282)=12, DAY(Z1282)=31), DATE(YEAR(Z1281)+1, MONTH(Z1281), DAY(Z1281)),
AND($AN$14="Not year_end", OR(MONTH(Z1282)&lt;&gt;12, DAY(Z1282)&lt;&gt;31) ), DATE(YEAR(Z1282), 12, 31)
)</f>
        <v/>
      </c>
      <c r="AA1283" s="75" t="str" cm="1">
        <f t="array" aca="1" ref="AA1283" ca="1">_xlfn.IFS(AA1282="", "",
AND(AA1282=last_payment_date, OR(MONTH(AA1282)&lt;&gt;12, DAY(AA1282)&lt;&gt;31) ), DATE(YEAR(AA1282), 12, 31),
AND(MONTH(AA1282)=12, DAY(AA1282)=31, AA1282&gt;=last_payment_date), "",
AND(MONTH(AA1282)=12, DAY(AA1282)&lt;&gt;31),  EOMONTH(AA1282,0),
AND(MONTH(AA1282)=12, DAY(AA1282)=31, $AH$14="Not end"),  EDATE(AA1281,1),
AND($AH$14="Not end"), EDATE(AA1282, 1),
AND($AH$14="End"), EOMONTH(AA1282, 1)
)</f>
        <v/>
      </c>
      <c r="AB1283" s="75" t="str" cm="1">
        <f t="array" aca="1" ref="AB1283" ca="1">_xlfn.IFS(AB1282="","",
AND(AB1282=last_rou_date), "",
AND($B$3="İllik"),DATE(YEAR(AB1282)+1,MONTH(AB1282),DAY(AB1282) ),
AND($B$3="Aylıq", $AH$14="Not end"), EDATE(AB1282,1),
AND($B$3="Aylıq", $AH$14="End"), EOMONTH(AB1282,1)
)</f>
        <v/>
      </c>
      <c r="AC1283" s="75" t="str" cm="1">
        <f t="array" aca="1" ref="AC1283" ca="1">_xlfn.IFS(
AND($AN$14="Not year_end", AC1282&gt;last_rou_date), "",
AND($AN$14="Year_end", AC1282&gt;=last_rou_date), "",
AND($AN$14="Year_end"), DATE(YEAR(AC1282+1), 12, 31),
AND($AN$14="Not year_end", MONTH(AC1282)=12, DAY(AC1282)=31), DATE(YEAR(AC1281)+1, MONTH(AC1281), DAY(AC1281)),
AND($AN$14="Not year_end", OR(MONTH(AC1282)&lt;&gt;12, DAY(AC1282)&lt;&gt;31) ), DATE(YEAR(AC1282), 12, 31)
)</f>
        <v/>
      </c>
      <c r="AD1283" s="75" t="str" cm="1">
        <f t="array" aca="1" ref="AD1283" ca="1">_xlfn.IFS(AD1282="", "",
AND(AD1282=last_rou_date, OR(MONTH(AD1282)&lt;&gt;12, DAY(AD1282)&lt;&gt;31) ), DATE(YEAR(AD1282), 12, 31),
AND(MONTH(AD1282)=12, DAY(AD1282)=31, AD1282&gt;=last_rou_date), "",
AND(MONTH(AD1282)=12, DAY(AD1282)&lt;&gt;31),  EOMONTH(AD1282,0),
AND(MONTH(AD1282)=12, DAY(AD1282)=31, $AH$14="Not end"),  EDATE(AD1281,1),
AND($AH$14="Not end"), EDATE(AD1282, 1),
AND($AH$14="End"), EOMONTH(AD1282, 1)
)</f>
        <v/>
      </c>
      <c r="AE1283" s="51" t="str" cm="1">
        <f t="array" ref="AE1283">_xlfn.IFS(W1283="", "",
AND(W1283&gt;0, W1283&lt;=$B$4, $C$2="İllik artım, faiz olaraq", $D$2&gt;0, $B$3="İllik"), $B$5*((1+$D$2)^(W1283-1)),
AND(W1283&gt;0, W1283&lt;=$B$4, $C$2="İllik artım, faiz olaraq", $D$2&gt;0, $B$3="Aylıq"), $B$5*((1+$D$2)^ROUNDDOWN((W1283-1)/12,0)),
AND(W1283=1, $C$2="Aşağıdakı kimi dəyişir", ), $B$5,
AND(W1283&gt;1, W1283&lt;=$B$4, $C$2="Aşağıdakı kimi dəyişir"), IFERROR(VLOOKUP(W1283, $C$4:$D$7, 2, FALSE), AE1282),
AND(W1283&gt;0, W1283&lt;=$B$4), $B$5,
TRUE,0 )</f>
        <v/>
      </c>
      <c r="AF1283" s="51" t="str">
        <f t="shared" ca="1" si="58"/>
        <v/>
      </c>
    </row>
    <row r="1284" spans="1:32" x14ac:dyDescent="0.4">
      <c r="A1284" s="13" t="str" cm="1">
        <f t="array" aca="1" ref="A1284" ca="1">_xlfn.IFS(
AND(SUMIFS(lease_table_interest_accruals, lease_table_dates, A1283)&gt;0, COUNTIFS($E$14:E1283, "Interest accrual", $A$14:A1283, A1283)=0),  A1283,
AND(SUMIFS(lease_table_payments, lease_table_dates, A1283)&gt;0, COUNTIFS($E$14:E1283, "Payment", $A$14:A1283, A1283)=0),  A1283,
AND(SUMIFS(rou_table_deprs, rou_table_dates, A1283)&gt;0, COUNTIFS($E$14:E1283, "Depreciation", $A$14:A1283, A1283)=0),  A1283,
TRUE,  IFERROR(INDEX(rou_table_dates,  MATCH(A1283, rou_table_dates)+1, ), "")
)</f>
        <v/>
      </c>
      <c r="B1284" s="1" t="str" cm="1">
        <f t="array" aca="1" ref="B1284" ca="1">_xlfn.IFS(
AND(E1284="Payment", A1284=$B$2), $AM$14,
E1284="Payment", $AM$15,
E1284="Interest accrual", $AM$18,
E1284="Depreciation", $AM$17,
TRUE, "")</f>
        <v/>
      </c>
      <c r="C1284" s="1" t="str" cm="1">
        <f t="array" aca="1" ref="C1284" ca="1">_xlfn.IFS(
E1284="Payment", $AM$19,
E1284="Interest accrual", $AM$15,
E1284="Depreciation", $AM$16,
TRUE, "")</f>
        <v/>
      </c>
      <c r="D1284" s="1" t="str" cm="1">
        <f t="array" aca="1" ref="D1284" ca="1">_xlfn.IFS(
E1284="Payment", _xlfn.XLOOKUP(A1284, lease_table_dates, lease_table_payments, 0, 0),
E1284="Interest accrual", _xlfn.XLOOKUP(A1284, lease_table_dates, lease_table_interest_accruals, 0, 0),
E1284="Depreciation", _xlfn.XLOOKUP(A1284, rou_table_dates, rou_table_deprs, 0, 0),
TRUE, ""
)</f>
        <v/>
      </c>
      <c r="E1284" s="7" t="str" cm="1">
        <f t="array" aca="1" ref="E1284" ca="1">_xlfn.IFS(
AND(SUMIFS(lease_table_interest_accruals, lease_table_dates, A1284)&gt;0, COUNTIFS($E$14:E1283, "Interest accrual", $A$14:A1283, A1284)=0), "Interest accrual",
AND(SUMIFS(lease_table_payments, lease_table_dates, A1284)&gt;0, COUNTIFS($E$14:E1283, "Payment", $A$14:A1283, A1284)=0), "Payment",
AND(SUMIFS(rou_table_deprs, rou_table_dates, A1284)&gt;0, COUNTIFS($E$14:E1283, "Depreciation", $A$14:A1283, A1284)=0), "Depreciation",
TRUE,  ""
)</f>
        <v/>
      </c>
      <c r="G1284" s="13" t="str" cm="1">
        <f t="array" aca="1" ref="G1284" ca="1">_xlfn.IFS(
AND($B$11="Hə", $B$3="İllik"), Z1284,
AND($B$11="Hə", $B$3="Aylıq"), AA1284,
$B$11="Yox", X1284)</f>
        <v/>
      </c>
      <c r="H1284" s="1" t="str" cm="1">
        <f t="array" aca="1" ref="H1284" ca="1">_xlfn.IFS( G1284="", "",
TRUE, ROUND( H1283+I1284-J1284, 2) )</f>
        <v/>
      </c>
      <c r="I1284" s="1" t="str" cm="1">
        <f t="array" aca="1" ref="I1284" ca="1">_xlfn.IFS(G1284="", "",
G1284=last_payment_date, (J1284-H1283),
 TRUE,  -  (H1283- H1283* (1+$B$6)^ (_xlfn.DAYS(G1284,G1283)/365) )
)</f>
        <v/>
      </c>
      <c r="J1284" s="1" t="str" cm="1">
        <f t="array" aca="1" ref="J1284" ca="1">_xlfn.IFS(G1284="", "",
TRUE, _xlfn.XLOOKUP(G1284,  payment_dates, payments,0,0)
)</f>
        <v/>
      </c>
      <c r="L1284" s="8" t="str" cm="1">
        <f t="array" aca="1" ref="L1284" ca="1">_xlfn.IFS(
AND($B$11="Hə", $B$3="İllik"), AC1284,
AND($B$11="Hə", $B$3="Aylıq"), AD1284,
$B$11="Yox", AB1284)</f>
        <v/>
      </c>
      <c r="M1284" s="1" t="str" cm="1">
        <f t="array" aca="1" ref="M1284" ca="1">_xlfn.IFS( L1284="", "",
(M1283-N1284)&lt;=0.5, 0,
TRUE,  M1283-N1284)</f>
        <v/>
      </c>
      <c r="N1284" s="7" t="str" cm="1">
        <f t="array" aca="1" ref="N1284" ca="1">_xlfn.IFS(
L1284="", "",
TRUE, MIN(M1283, ROUND($M$14/ (last_rou_date - $B$2) * (L1284-L1283), 2) )
)</f>
        <v/>
      </c>
      <c r="P1284" s="59" t="str">
        <f t="shared" ca="1" si="60"/>
        <v/>
      </c>
      <c r="Q1284" s="1" t="str" cm="1">
        <f t="array" aca="1" ref="Q1284" ca="1">_xlfn.IFS(P1284="","",
$B$11="Hə", _xlfn.XLOOKUP(DATE(P1284, 12, 31), rou_table_dates, rou_table_nbvs,0, 0),
TRUE,  MAX(0, ROUND($M$14 - $M$14/ (last_rou_date - $B$2) * (DATE(P1284,12,31) - $B$2), 2) )
)</f>
        <v/>
      </c>
      <c r="R1284" s="1" t="str" cm="1">
        <f t="array" aca="1" ref="R1284" ca="1">_xlfn.IFS(P1284="","",
$B$11="Hə", _xlfn.XLOOKUP(DATE(P1284, 12, 31), lease_table_dates, lease_table_balances,0, 0),
TRUE, IFERROR( XNPV($B$6, IF(payment_dates &gt;DATE(P1284, 12, 31), payments,  0),  IF(payment_dates &gt;DATE(P1284, 12, 31), payment_dates,  DATE(P1284, 12, 31))    ),0)
)</f>
        <v/>
      </c>
      <c r="S1284" s="1" t="str" cm="1">
        <f t="array" aca="1" ref="S1284" ca="1">_xlfn.IFS(P1284="","",
TRUE,  MIN( MIN(Q1283, $M$14), ROUND($M$14/ (last_rou_date - $B$2) * (DATE(P1284,12,31) - MAX($B$2, DATE(P1284-1, 12, 31))), 2) )
)</f>
        <v/>
      </c>
      <c r="T1284" s="7" t="str" cm="1">
        <f t="array" aca="1" ref="T1284" ca="1">_xlfn.IFS(P1284="", "",
ISTEXT(R1283), R1284- (H1284 - SUMIFS( lease_table_payments, lease_table_years, P1284) -$AG$14 ),
AND(ISNUMBER(R1283), R1284&lt;&gt;""),   R1284- (R1283 - SUMIFS( lease_table_payments, lease_table_years, P1284) )
)</f>
        <v/>
      </c>
      <c r="V1284" s="64">
        <f t="shared" si="59"/>
        <v>1271</v>
      </c>
      <c r="W1284" s="51" t="str" cm="1">
        <f t="array" ref="W1284">_xlfn.IFS(
OR(W1283=$B$4, W1283=""),"",
TRUE,W1283+1
)</f>
        <v/>
      </c>
      <c r="X1284" s="51" t="str" cm="1">
        <f t="array" ref="X1284">_xlfn.IFS(X1283="","",
W1284="", "",
AND($B$3="İllik"),DATE(YEAR(X1283)+1,MONTH(X1283),DAY(X1283) ),
AND($B$3="Aylıq", $AH$14="Not end"), EDATE(X1283,1),
AND($B$3="Aylıq", $AH$14="End"), EOMONTH(X1283,1)
)</f>
        <v/>
      </c>
      <c r="Y1284" s="51" t="str" cm="1">
        <f t="array" aca="1" ref="Y1284" ca="1">_xlfn.IFS(
AND($B$7="Dövrün əvvəlində", Y1283&lt;=last_rou_date), DATE(YEAR(Y1283)+1, 12, 31),
AND($B$7="Dövrün sonunda", Y1283&lt;=last_payment_date), DATE(YEAR(Y1283)+1, 12, 31),
TRUE, ""
)</f>
        <v/>
      </c>
      <c r="Z1284" s="75" t="str" cm="1">
        <f t="array" aca="1" ref="Z1284" ca="1">_xlfn.IFS(
AND($AN$14="Not year_end", Z1283&gt;last_payment_date), "",
AND($AN$14="Year_end", Z1283&gt;=last_payment_date), "",
AND($AN$14="Year_end"), DATE(YEAR(Z1283+1), 12, 31),
AND($AN$14="Not year_end", MONTH(Z1283)=12, DAY(Z1283)=31), DATE(YEAR(Z1282)+1, MONTH(Z1282), DAY(Z1282)),
AND($AN$14="Not year_end", OR(MONTH(Z1283)&lt;&gt;12, DAY(Z1283)&lt;&gt;31) ), DATE(YEAR(Z1283), 12, 31)
)</f>
        <v/>
      </c>
      <c r="AA1284" s="75" t="str" cm="1">
        <f t="array" aca="1" ref="AA1284" ca="1">_xlfn.IFS(AA1283="", "",
AND(AA1283=last_payment_date, OR(MONTH(AA1283)&lt;&gt;12, DAY(AA1283)&lt;&gt;31) ), DATE(YEAR(AA1283), 12, 31),
AND(MONTH(AA1283)=12, DAY(AA1283)=31, AA1283&gt;=last_payment_date), "",
AND(MONTH(AA1283)=12, DAY(AA1283)&lt;&gt;31),  EOMONTH(AA1283,0),
AND(MONTH(AA1283)=12, DAY(AA1283)=31, $AH$14="Not end"),  EDATE(AA1282,1),
AND($AH$14="Not end"), EDATE(AA1283, 1),
AND($AH$14="End"), EOMONTH(AA1283, 1)
)</f>
        <v/>
      </c>
      <c r="AB1284" s="75" t="str" cm="1">
        <f t="array" aca="1" ref="AB1284" ca="1">_xlfn.IFS(AB1283="","",
AND(AB1283=last_rou_date), "",
AND($B$3="İllik"),DATE(YEAR(AB1283)+1,MONTH(AB1283),DAY(AB1283) ),
AND($B$3="Aylıq", $AH$14="Not end"), EDATE(AB1283,1),
AND($B$3="Aylıq", $AH$14="End"), EOMONTH(AB1283,1)
)</f>
        <v/>
      </c>
      <c r="AC1284" s="75" t="str" cm="1">
        <f t="array" aca="1" ref="AC1284" ca="1">_xlfn.IFS(
AND($AN$14="Not year_end", AC1283&gt;last_rou_date), "",
AND($AN$14="Year_end", AC1283&gt;=last_rou_date), "",
AND($AN$14="Year_end"), DATE(YEAR(AC1283+1), 12, 31),
AND($AN$14="Not year_end", MONTH(AC1283)=12, DAY(AC1283)=31), DATE(YEAR(AC1282)+1, MONTH(AC1282), DAY(AC1282)),
AND($AN$14="Not year_end", OR(MONTH(AC1283)&lt;&gt;12, DAY(AC1283)&lt;&gt;31) ), DATE(YEAR(AC1283), 12, 31)
)</f>
        <v/>
      </c>
      <c r="AD1284" s="75" t="str" cm="1">
        <f t="array" aca="1" ref="AD1284" ca="1">_xlfn.IFS(AD1283="", "",
AND(AD1283=last_rou_date, OR(MONTH(AD1283)&lt;&gt;12, DAY(AD1283)&lt;&gt;31) ), DATE(YEAR(AD1283), 12, 31),
AND(MONTH(AD1283)=12, DAY(AD1283)=31, AD1283&gt;=last_rou_date), "",
AND(MONTH(AD1283)=12, DAY(AD1283)&lt;&gt;31),  EOMONTH(AD1283,0),
AND(MONTH(AD1283)=12, DAY(AD1283)=31, $AH$14="Not end"),  EDATE(AD1282,1),
AND($AH$14="Not end"), EDATE(AD1283, 1),
AND($AH$14="End"), EOMONTH(AD1283, 1)
)</f>
        <v/>
      </c>
      <c r="AE1284" s="51" t="str" cm="1">
        <f t="array" ref="AE1284">_xlfn.IFS(W1284="", "",
AND(W1284&gt;0, W1284&lt;=$B$4, $C$2="İllik artım, faiz olaraq", $D$2&gt;0, $B$3="İllik"), $B$5*((1+$D$2)^(W1284-1)),
AND(W1284&gt;0, W1284&lt;=$B$4, $C$2="İllik artım, faiz olaraq", $D$2&gt;0, $B$3="Aylıq"), $B$5*((1+$D$2)^ROUNDDOWN((W1284-1)/12,0)),
AND(W1284=1, $C$2="Aşağıdakı kimi dəyişir", ), $B$5,
AND(W1284&gt;1, W1284&lt;=$B$4, $C$2="Aşağıdakı kimi dəyişir"), IFERROR(VLOOKUP(W1284, $C$4:$D$7, 2, FALSE), AE1283),
AND(W1284&gt;0, W1284&lt;=$B$4), $B$5,
TRUE,0 )</f>
        <v/>
      </c>
      <c r="AF1284" s="51" t="str">
        <f t="shared" ca="1" si="58"/>
        <v/>
      </c>
    </row>
    <row r="1285" spans="1:32" x14ac:dyDescent="0.4">
      <c r="A1285" s="13" t="str" cm="1">
        <f t="array" aca="1" ref="A1285" ca="1">_xlfn.IFS(
AND(SUMIFS(lease_table_interest_accruals, lease_table_dates, A1284)&gt;0, COUNTIFS($E$14:E1284, "Interest accrual", $A$14:A1284, A1284)=0),  A1284,
AND(SUMIFS(lease_table_payments, lease_table_dates, A1284)&gt;0, COUNTIFS($E$14:E1284, "Payment", $A$14:A1284, A1284)=0),  A1284,
AND(SUMIFS(rou_table_deprs, rou_table_dates, A1284)&gt;0, COUNTIFS($E$14:E1284, "Depreciation", $A$14:A1284, A1284)=0),  A1284,
TRUE,  IFERROR(INDEX(rou_table_dates,  MATCH(A1284, rou_table_dates)+1, ), "")
)</f>
        <v/>
      </c>
      <c r="B1285" s="1" t="str" cm="1">
        <f t="array" aca="1" ref="B1285" ca="1">_xlfn.IFS(
AND(E1285="Payment", A1285=$B$2), $AM$14,
E1285="Payment", $AM$15,
E1285="Interest accrual", $AM$18,
E1285="Depreciation", $AM$17,
TRUE, "")</f>
        <v/>
      </c>
      <c r="C1285" s="1" t="str" cm="1">
        <f t="array" aca="1" ref="C1285" ca="1">_xlfn.IFS(
E1285="Payment", $AM$19,
E1285="Interest accrual", $AM$15,
E1285="Depreciation", $AM$16,
TRUE, "")</f>
        <v/>
      </c>
      <c r="D1285" s="1" t="str" cm="1">
        <f t="array" aca="1" ref="D1285" ca="1">_xlfn.IFS(
E1285="Payment", _xlfn.XLOOKUP(A1285, lease_table_dates, lease_table_payments, 0, 0),
E1285="Interest accrual", _xlfn.XLOOKUP(A1285, lease_table_dates, lease_table_interest_accruals, 0, 0),
E1285="Depreciation", _xlfn.XLOOKUP(A1285, rou_table_dates, rou_table_deprs, 0, 0),
TRUE, ""
)</f>
        <v/>
      </c>
      <c r="E1285" s="7" t="str" cm="1">
        <f t="array" aca="1" ref="E1285" ca="1">_xlfn.IFS(
AND(SUMIFS(lease_table_interest_accruals, lease_table_dates, A1285)&gt;0, COUNTIFS($E$14:E1284, "Interest accrual", $A$14:A1284, A1285)=0), "Interest accrual",
AND(SUMIFS(lease_table_payments, lease_table_dates, A1285)&gt;0, COUNTIFS($E$14:E1284, "Payment", $A$14:A1284, A1285)=0), "Payment",
AND(SUMIFS(rou_table_deprs, rou_table_dates, A1285)&gt;0, COUNTIFS($E$14:E1284, "Depreciation", $A$14:A1284, A1285)=0), "Depreciation",
TRUE,  ""
)</f>
        <v/>
      </c>
      <c r="G1285" s="13" t="str" cm="1">
        <f t="array" aca="1" ref="G1285" ca="1">_xlfn.IFS(
AND($B$11="Hə", $B$3="İllik"), Z1285,
AND($B$11="Hə", $B$3="Aylıq"), AA1285,
$B$11="Yox", X1285)</f>
        <v/>
      </c>
      <c r="H1285" s="1" t="str" cm="1">
        <f t="array" aca="1" ref="H1285" ca="1">_xlfn.IFS( G1285="", "",
TRUE, ROUND( H1284+I1285-J1285, 2) )</f>
        <v/>
      </c>
      <c r="I1285" s="1" t="str" cm="1">
        <f t="array" aca="1" ref="I1285" ca="1">_xlfn.IFS(G1285="", "",
G1285=last_payment_date, (J1285-H1284),
 TRUE,  -  (H1284- H1284* (1+$B$6)^ (_xlfn.DAYS(G1285,G1284)/365) )
)</f>
        <v/>
      </c>
      <c r="J1285" s="1" t="str" cm="1">
        <f t="array" aca="1" ref="J1285" ca="1">_xlfn.IFS(G1285="", "",
TRUE, _xlfn.XLOOKUP(G1285,  payment_dates, payments,0,0)
)</f>
        <v/>
      </c>
      <c r="L1285" s="8" t="str" cm="1">
        <f t="array" aca="1" ref="L1285" ca="1">_xlfn.IFS(
AND($B$11="Hə", $B$3="İllik"), AC1285,
AND($B$11="Hə", $B$3="Aylıq"), AD1285,
$B$11="Yox", AB1285)</f>
        <v/>
      </c>
      <c r="M1285" s="1" t="str" cm="1">
        <f t="array" aca="1" ref="M1285" ca="1">_xlfn.IFS( L1285="", "",
(M1284-N1285)&lt;=0.5, 0,
TRUE,  M1284-N1285)</f>
        <v/>
      </c>
      <c r="N1285" s="7" t="str" cm="1">
        <f t="array" aca="1" ref="N1285" ca="1">_xlfn.IFS(
L1285="", "",
TRUE, MIN(M1284, ROUND($M$14/ (last_rou_date - $B$2) * (L1285-L1284), 2) )
)</f>
        <v/>
      </c>
      <c r="P1285" s="59" t="str">
        <f t="shared" ca="1" si="60"/>
        <v/>
      </c>
      <c r="Q1285" s="1" t="str" cm="1">
        <f t="array" aca="1" ref="Q1285" ca="1">_xlfn.IFS(P1285="","",
$B$11="Hə", _xlfn.XLOOKUP(DATE(P1285, 12, 31), rou_table_dates, rou_table_nbvs,0, 0),
TRUE,  MAX(0, ROUND($M$14 - $M$14/ (last_rou_date - $B$2) * (DATE(P1285,12,31) - $B$2), 2) )
)</f>
        <v/>
      </c>
      <c r="R1285" s="1" t="str" cm="1">
        <f t="array" aca="1" ref="R1285" ca="1">_xlfn.IFS(P1285="","",
$B$11="Hə", _xlfn.XLOOKUP(DATE(P1285, 12, 31), lease_table_dates, lease_table_balances,0, 0),
TRUE, IFERROR( XNPV($B$6, IF(payment_dates &gt;DATE(P1285, 12, 31), payments,  0),  IF(payment_dates &gt;DATE(P1285, 12, 31), payment_dates,  DATE(P1285, 12, 31))    ),0)
)</f>
        <v/>
      </c>
      <c r="S1285" s="1" t="str" cm="1">
        <f t="array" aca="1" ref="S1285" ca="1">_xlfn.IFS(P1285="","",
TRUE,  MIN( MIN(Q1284, $M$14), ROUND($M$14/ (last_rou_date - $B$2) * (DATE(P1285,12,31) - MAX($B$2, DATE(P1285-1, 12, 31))), 2) )
)</f>
        <v/>
      </c>
      <c r="T1285" s="7" t="str" cm="1">
        <f t="array" aca="1" ref="T1285" ca="1">_xlfn.IFS(P1285="", "",
ISTEXT(R1284), R1285- (H1285 - SUMIFS( lease_table_payments, lease_table_years, P1285) -$AG$14 ),
AND(ISNUMBER(R1284), R1285&lt;&gt;""),   R1285- (R1284 - SUMIFS( lease_table_payments, lease_table_years, P1285) )
)</f>
        <v/>
      </c>
      <c r="V1285" s="64">
        <f t="shared" si="59"/>
        <v>1272</v>
      </c>
      <c r="W1285" s="51" t="str" cm="1">
        <f t="array" ref="W1285">_xlfn.IFS(
OR(W1284=$B$4, W1284=""),"",
TRUE,W1284+1
)</f>
        <v/>
      </c>
      <c r="X1285" s="51" t="str" cm="1">
        <f t="array" ref="X1285">_xlfn.IFS(X1284="","",
W1285="", "",
AND($B$3="İllik"),DATE(YEAR(X1284)+1,MONTH(X1284),DAY(X1284) ),
AND($B$3="Aylıq", $AH$14="Not end"), EDATE(X1284,1),
AND($B$3="Aylıq", $AH$14="End"), EOMONTH(X1284,1)
)</f>
        <v/>
      </c>
      <c r="Y1285" s="51" t="str" cm="1">
        <f t="array" aca="1" ref="Y1285" ca="1">_xlfn.IFS(
AND($B$7="Dövrün əvvəlində", Y1284&lt;=last_rou_date), DATE(YEAR(Y1284)+1, 12, 31),
AND($B$7="Dövrün sonunda", Y1284&lt;=last_payment_date), DATE(YEAR(Y1284)+1, 12, 31),
TRUE, ""
)</f>
        <v/>
      </c>
      <c r="Z1285" s="75" t="str" cm="1">
        <f t="array" aca="1" ref="Z1285" ca="1">_xlfn.IFS(
AND($AN$14="Not year_end", Z1284&gt;last_payment_date), "",
AND($AN$14="Year_end", Z1284&gt;=last_payment_date), "",
AND($AN$14="Year_end"), DATE(YEAR(Z1284+1), 12, 31),
AND($AN$14="Not year_end", MONTH(Z1284)=12, DAY(Z1284)=31), DATE(YEAR(Z1283)+1, MONTH(Z1283), DAY(Z1283)),
AND($AN$14="Not year_end", OR(MONTH(Z1284)&lt;&gt;12, DAY(Z1284)&lt;&gt;31) ), DATE(YEAR(Z1284), 12, 31)
)</f>
        <v/>
      </c>
      <c r="AA1285" s="75" t="str" cm="1">
        <f t="array" aca="1" ref="AA1285" ca="1">_xlfn.IFS(AA1284="", "",
AND(AA1284=last_payment_date, OR(MONTH(AA1284)&lt;&gt;12, DAY(AA1284)&lt;&gt;31) ), DATE(YEAR(AA1284), 12, 31),
AND(MONTH(AA1284)=12, DAY(AA1284)=31, AA1284&gt;=last_payment_date), "",
AND(MONTH(AA1284)=12, DAY(AA1284)&lt;&gt;31),  EOMONTH(AA1284,0),
AND(MONTH(AA1284)=12, DAY(AA1284)=31, $AH$14="Not end"),  EDATE(AA1283,1),
AND($AH$14="Not end"), EDATE(AA1284, 1),
AND($AH$14="End"), EOMONTH(AA1284, 1)
)</f>
        <v/>
      </c>
      <c r="AB1285" s="75" t="str" cm="1">
        <f t="array" aca="1" ref="AB1285" ca="1">_xlfn.IFS(AB1284="","",
AND(AB1284=last_rou_date), "",
AND($B$3="İllik"),DATE(YEAR(AB1284)+1,MONTH(AB1284),DAY(AB1284) ),
AND($B$3="Aylıq", $AH$14="Not end"), EDATE(AB1284,1),
AND($B$3="Aylıq", $AH$14="End"), EOMONTH(AB1284,1)
)</f>
        <v/>
      </c>
      <c r="AC1285" s="75" t="str" cm="1">
        <f t="array" aca="1" ref="AC1285" ca="1">_xlfn.IFS(
AND($AN$14="Not year_end", AC1284&gt;last_rou_date), "",
AND($AN$14="Year_end", AC1284&gt;=last_rou_date), "",
AND($AN$14="Year_end"), DATE(YEAR(AC1284+1), 12, 31),
AND($AN$14="Not year_end", MONTH(AC1284)=12, DAY(AC1284)=31), DATE(YEAR(AC1283)+1, MONTH(AC1283), DAY(AC1283)),
AND($AN$14="Not year_end", OR(MONTH(AC1284)&lt;&gt;12, DAY(AC1284)&lt;&gt;31) ), DATE(YEAR(AC1284), 12, 31)
)</f>
        <v/>
      </c>
      <c r="AD1285" s="75" t="str" cm="1">
        <f t="array" aca="1" ref="AD1285" ca="1">_xlfn.IFS(AD1284="", "",
AND(AD1284=last_rou_date, OR(MONTH(AD1284)&lt;&gt;12, DAY(AD1284)&lt;&gt;31) ), DATE(YEAR(AD1284), 12, 31),
AND(MONTH(AD1284)=12, DAY(AD1284)=31, AD1284&gt;=last_rou_date), "",
AND(MONTH(AD1284)=12, DAY(AD1284)&lt;&gt;31),  EOMONTH(AD1284,0),
AND(MONTH(AD1284)=12, DAY(AD1284)=31, $AH$14="Not end"),  EDATE(AD1283,1),
AND($AH$14="Not end"), EDATE(AD1284, 1),
AND($AH$14="End"), EOMONTH(AD1284, 1)
)</f>
        <v/>
      </c>
      <c r="AE1285" s="51" t="str" cm="1">
        <f t="array" ref="AE1285">_xlfn.IFS(W1285="", "",
AND(W1285&gt;0, W1285&lt;=$B$4, $C$2="İllik artım, faiz olaraq", $D$2&gt;0, $B$3="İllik"), $B$5*((1+$D$2)^(W1285-1)),
AND(W1285&gt;0, W1285&lt;=$B$4, $C$2="İllik artım, faiz olaraq", $D$2&gt;0, $B$3="Aylıq"), $B$5*((1+$D$2)^ROUNDDOWN((W1285-1)/12,0)),
AND(W1285=1, $C$2="Aşağıdakı kimi dəyişir", ), $B$5,
AND(W1285&gt;1, W1285&lt;=$B$4, $C$2="Aşağıdakı kimi dəyişir"), IFERROR(VLOOKUP(W1285, $C$4:$D$7, 2, FALSE), AE1284),
AND(W1285&gt;0, W1285&lt;=$B$4), $B$5,
TRUE,0 )</f>
        <v/>
      </c>
      <c r="AF1285" s="51" t="str">
        <f t="shared" ca="1" si="58"/>
        <v/>
      </c>
    </row>
    <row r="1286" spans="1:32" x14ac:dyDescent="0.4">
      <c r="A1286" s="13" t="str" cm="1">
        <f t="array" aca="1" ref="A1286" ca="1">_xlfn.IFS(
AND(SUMIFS(lease_table_interest_accruals, lease_table_dates, A1285)&gt;0, COUNTIFS($E$14:E1285, "Interest accrual", $A$14:A1285, A1285)=0),  A1285,
AND(SUMIFS(lease_table_payments, lease_table_dates, A1285)&gt;0, COUNTIFS($E$14:E1285, "Payment", $A$14:A1285, A1285)=0),  A1285,
AND(SUMIFS(rou_table_deprs, rou_table_dates, A1285)&gt;0, COUNTIFS($E$14:E1285, "Depreciation", $A$14:A1285, A1285)=0),  A1285,
TRUE,  IFERROR(INDEX(rou_table_dates,  MATCH(A1285, rou_table_dates)+1, ), "")
)</f>
        <v/>
      </c>
      <c r="B1286" s="1" t="str" cm="1">
        <f t="array" aca="1" ref="B1286" ca="1">_xlfn.IFS(
AND(E1286="Payment", A1286=$B$2), $AM$14,
E1286="Payment", $AM$15,
E1286="Interest accrual", $AM$18,
E1286="Depreciation", $AM$17,
TRUE, "")</f>
        <v/>
      </c>
      <c r="C1286" s="1" t="str" cm="1">
        <f t="array" aca="1" ref="C1286" ca="1">_xlfn.IFS(
E1286="Payment", $AM$19,
E1286="Interest accrual", $AM$15,
E1286="Depreciation", $AM$16,
TRUE, "")</f>
        <v/>
      </c>
      <c r="D1286" s="1" t="str" cm="1">
        <f t="array" aca="1" ref="D1286" ca="1">_xlfn.IFS(
E1286="Payment", _xlfn.XLOOKUP(A1286, lease_table_dates, lease_table_payments, 0, 0),
E1286="Interest accrual", _xlfn.XLOOKUP(A1286, lease_table_dates, lease_table_interest_accruals, 0, 0),
E1286="Depreciation", _xlfn.XLOOKUP(A1286, rou_table_dates, rou_table_deprs, 0, 0),
TRUE, ""
)</f>
        <v/>
      </c>
      <c r="E1286" s="7" t="str" cm="1">
        <f t="array" aca="1" ref="E1286" ca="1">_xlfn.IFS(
AND(SUMIFS(lease_table_interest_accruals, lease_table_dates, A1286)&gt;0, COUNTIFS($E$14:E1285, "Interest accrual", $A$14:A1285, A1286)=0), "Interest accrual",
AND(SUMIFS(lease_table_payments, lease_table_dates, A1286)&gt;0, COUNTIFS($E$14:E1285, "Payment", $A$14:A1285, A1286)=0), "Payment",
AND(SUMIFS(rou_table_deprs, rou_table_dates, A1286)&gt;0, COUNTIFS($E$14:E1285, "Depreciation", $A$14:A1285, A1286)=0), "Depreciation",
TRUE,  ""
)</f>
        <v/>
      </c>
      <c r="G1286" s="13" t="str" cm="1">
        <f t="array" aca="1" ref="G1286" ca="1">_xlfn.IFS(
AND($B$11="Hə", $B$3="İllik"), Z1286,
AND($B$11="Hə", $B$3="Aylıq"), AA1286,
$B$11="Yox", X1286)</f>
        <v/>
      </c>
      <c r="H1286" s="1" t="str" cm="1">
        <f t="array" aca="1" ref="H1286" ca="1">_xlfn.IFS( G1286="", "",
TRUE, ROUND( H1285+I1286-J1286, 2) )</f>
        <v/>
      </c>
      <c r="I1286" s="1" t="str" cm="1">
        <f t="array" aca="1" ref="I1286" ca="1">_xlfn.IFS(G1286="", "",
G1286=last_payment_date, (J1286-H1285),
 TRUE,  -  (H1285- H1285* (1+$B$6)^ (_xlfn.DAYS(G1286,G1285)/365) )
)</f>
        <v/>
      </c>
      <c r="J1286" s="1" t="str" cm="1">
        <f t="array" aca="1" ref="J1286" ca="1">_xlfn.IFS(G1286="", "",
TRUE, _xlfn.XLOOKUP(G1286,  payment_dates, payments,0,0)
)</f>
        <v/>
      </c>
      <c r="L1286" s="8" t="str" cm="1">
        <f t="array" aca="1" ref="L1286" ca="1">_xlfn.IFS(
AND($B$11="Hə", $B$3="İllik"), AC1286,
AND($B$11="Hə", $B$3="Aylıq"), AD1286,
$B$11="Yox", AB1286)</f>
        <v/>
      </c>
      <c r="M1286" s="1" t="str" cm="1">
        <f t="array" aca="1" ref="M1286" ca="1">_xlfn.IFS( L1286="", "",
(M1285-N1286)&lt;=0.5, 0,
TRUE,  M1285-N1286)</f>
        <v/>
      </c>
      <c r="N1286" s="7" t="str" cm="1">
        <f t="array" aca="1" ref="N1286" ca="1">_xlfn.IFS(
L1286="", "",
TRUE, MIN(M1285, ROUND($M$14/ (last_rou_date - $B$2) * (L1286-L1285), 2) )
)</f>
        <v/>
      </c>
      <c r="P1286" s="59" t="str">
        <f t="shared" ca="1" si="60"/>
        <v/>
      </c>
      <c r="Q1286" s="1" t="str" cm="1">
        <f t="array" aca="1" ref="Q1286" ca="1">_xlfn.IFS(P1286="","",
$B$11="Hə", _xlfn.XLOOKUP(DATE(P1286, 12, 31), rou_table_dates, rou_table_nbvs,0, 0),
TRUE,  MAX(0, ROUND($M$14 - $M$14/ (last_rou_date - $B$2) * (DATE(P1286,12,31) - $B$2), 2) )
)</f>
        <v/>
      </c>
      <c r="R1286" s="1" t="str" cm="1">
        <f t="array" aca="1" ref="R1286" ca="1">_xlfn.IFS(P1286="","",
$B$11="Hə", _xlfn.XLOOKUP(DATE(P1286, 12, 31), lease_table_dates, lease_table_balances,0, 0),
TRUE, IFERROR( XNPV($B$6, IF(payment_dates &gt;DATE(P1286, 12, 31), payments,  0),  IF(payment_dates &gt;DATE(P1286, 12, 31), payment_dates,  DATE(P1286, 12, 31))    ),0)
)</f>
        <v/>
      </c>
      <c r="S1286" s="1" t="str" cm="1">
        <f t="array" aca="1" ref="S1286" ca="1">_xlfn.IFS(P1286="","",
TRUE,  MIN( MIN(Q1285, $M$14), ROUND($M$14/ (last_rou_date - $B$2) * (DATE(P1286,12,31) - MAX($B$2, DATE(P1286-1, 12, 31))), 2) )
)</f>
        <v/>
      </c>
      <c r="T1286" s="7" t="str" cm="1">
        <f t="array" aca="1" ref="T1286" ca="1">_xlfn.IFS(P1286="", "",
ISTEXT(R1285), R1286- (H1286 - SUMIFS( lease_table_payments, lease_table_years, P1286) -$AG$14 ),
AND(ISNUMBER(R1285), R1286&lt;&gt;""),   R1286- (R1285 - SUMIFS( lease_table_payments, lease_table_years, P1286) )
)</f>
        <v/>
      </c>
      <c r="V1286" s="64">
        <f t="shared" si="59"/>
        <v>1273</v>
      </c>
      <c r="W1286" s="51" t="str" cm="1">
        <f t="array" ref="W1286">_xlfn.IFS(
OR(W1285=$B$4, W1285=""),"",
TRUE,W1285+1
)</f>
        <v/>
      </c>
      <c r="X1286" s="51" t="str" cm="1">
        <f t="array" ref="X1286">_xlfn.IFS(X1285="","",
W1286="", "",
AND($B$3="İllik"),DATE(YEAR(X1285)+1,MONTH(X1285),DAY(X1285) ),
AND($B$3="Aylıq", $AH$14="Not end"), EDATE(X1285,1),
AND($B$3="Aylıq", $AH$14="End"), EOMONTH(X1285,1)
)</f>
        <v/>
      </c>
      <c r="Y1286" s="51" t="str" cm="1">
        <f t="array" aca="1" ref="Y1286" ca="1">_xlfn.IFS(
AND($B$7="Dövrün əvvəlində", Y1285&lt;=last_rou_date), DATE(YEAR(Y1285)+1, 12, 31),
AND($B$7="Dövrün sonunda", Y1285&lt;=last_payment_date), DATE(YEAR(Y1285)+1, 12, 31),
TRUE, ""
)</f>
        <v/>
      </c>
      <c r="Z1286" s="75" t="str" cm="1">
        <f t="array" aca="1" ref="Z1286" ca="1">_xlfn.IFS(
AND($AN$14="Not year_end", Z1285&gt;last_payment_date), "",
AND($AN$14="Year_end", Z1285&gt;=last_payment_date), "",
AND($AN$14="Year_end"), DATE(YEAR(Z1285+1), 12, 31),
AND($AN$14="Not year_end", MONTH(Z1285)=12, DAY(Z1285)=31), DATE(YEAR(Z1284)+1, MONTH(Z1284), DAY(Z1284)),
AND($AN$14="Not year_end", OR(MONTH(Z1285)&lt;&gt;12, DAY(Z1285)&lt;&gt;31) ), DATE(YEAR(Z1285), 12, 31)
)</f>
        <v/>
      </c>
      <c r="AA1286" s="75" t="str" cm="1">
        <f t="array" aca="1" ref="AA1286" ca="1">_xlfn.IFS(AA1285="", "",
AND(AA1285=last_payment_date, OR(MONTH(AA1285)&lt;&gt;12, DAY(AA1285)&lt;&gt;31) ), DATE(YEAR(AA1285), 12, 31),
AND(MONTH(AA1285)=12, DAY(AA1285)=31, AA1285&gt;=last_payment_date), "",
AND(MONTH(AA1285)=12, DAY(AA1285)&lt;&gt;31),  EOMONTH(AA1285,0),
AND(MONTH(AA1285)=12, DAY(AA1285)=31, $AH$14="Not end"),  EDATE(AA1284,1),
AND($AH$14="Not end"), EDATE(AA1285, 1),
AND($AH$14="End"), EOMONTH(AA1285, 1)
)</f>
        <v/>
      </c>
      <c r="AB1286" s="75" t="str" cm="1">
        <f t="array" aca="1" ref="AB1286" ca="1">_xlfn.IFS(AB1285="","",
AND(AB1285=last_rou_date), "",
AND($B$3="İllik"),DATE(YEAR(AB1285)+1,MONTH(AB1285),DAY(AB1285) ),
AND($B$3="Aylıq", $AH$14="Not end"), EDATE(AB1285,1),
AND($B$3="Aylıq", $AH$14="End"), EOMONTH(AB1285,1)
)</f>
        <v/>
      </c>
      <c r="AC1286" s="75" t="str" cm="1">
        <f t="array" aca="1" ref="AC1286" ca="1">_xlfn.IFS(
AND($AN$14="Not year_end", AC1285&gt;last_rou_date), "",
AND($AN$14="Year_end", AC1285&gt;=last_rou_date), "",
AND($AN$14="Year_end"), DATE(YEAR(AC1285+1), 12, 31),
AND($AN$14="Not year_end", MONTH(AC1285)=12, DAY(AC1285)=31), DATE(YEAR(AC1284)+1, MONTH(AC1284), DAY(AC1284)),
AND($AN$14="Not year_end", OR(MONTH(AC1285)&lt;&gt;12, DAY(AC1285)&lt;&gt;31) ), DATE(YEAR(AC1285), 12, 31)
)</f>
        <v/>
      </c>
      <c r="AD1286" s="75" t="str" cm="1">
        <f t="array" aca="1" ref="AD1286" ca="1">_xlfn.IFS(AD1285="", "",
AND(AD1285=last_rou_date, OR(MONTH(AD1285)&lt;&gt;12, DAY(AD1285)&lt;&gt;31) ), DATE(YEAR(AD1285), 12, 31),
AND(MONTH(AD1285)=12, DAY(AD1285)=31, AD1285&gt;=last_rou_date), "",
AND(MONTH(AD1285)=12, DAY(AD1285)&lt;&gt;31),  EOMONTH(AD1285,0),
AND(MONTH(AD1285)=12, DAY(AD1285)=31, $AH$14="Not end"),  EDATE(AD1284,1),
AND($AH$14="Not end"), EDATE(AD1285, 1),
AND($AH$14="End"), EOMONTH(AD1285, 1)
)</f>
        <v/>
      </c>
      <c r="AE1286" s="51" t="str" cm="1">
        <f t="array" ref="AE1286">_xlfn.IFS(W1286="", "",
AND(W1286&gt;0, W1286&lt;=$B$4, $C$2="İllik artım, faiz olaraq", $D$2&gt;0, $B$3="İllik"), $B$5*((1+$D$2)^(W1286-1)),
AND(W1286&gt;0, W1286&lt;=$B$4, $C$2="İllik artım, faiz olaraq", $D$2&gt;0, $B$3="Aylıq"), $B$5*((1+$D$2)^ROUNDDOWN((W1286-1)/12,0)),
AND(W1286=1, $C$2="Aşağıdakı kimi dəyişir", ), $B$5,
AND(W1286&gt;1, W1286&lt;=$B$4, $C$2="Aşağıdakı kimi dəyişir"), IFERROR(VLOOKUP(W1286, $C$4:$D$7, 2, FALSE), AE1285),
AND(W1286&gt;0, W1286&lt;=$B$4), $B$5,
TRUE,0 )</f>
        <v/>
      </c>
      <c r="AF1286" s="51" t="str">
        <f t="shared" ca="1" si="58"/>
        <v/>
      </c>
    </row>
    <row r="1287" spans="1:32" x14ac:dyDescent="0.4">
      <c r="A1287" s="13" t="str" cm="1">
        <f t="array" aca="1" ref="A1287" ca="1">_xlfn.IFS(
AND(SUMIFS(lease_table_interest_accruals, lease_table_dates, A1286)&gt;0, COUNTIFS($E$14:E1286, "Interest accrual", $A$14:A1286, A1286)=0),  A1286,
AND(SUMIFS(lease_table_payments, lease_table_dates, A1286)&gt;0, COUNTIFS($E$14:E1286, "Payment", $A$14:A1286, A1286)=0),  A1286,
AND(SUMIFS(rou_table_deprs, rou_table_dates, A1286)&gt;0, COUNTIFS($E$14:E1286, "Depreciation", $A$14:A1286, A1286)=0),  A1286,
TRUE,  IFERROR(INDEX(rou_table_dates,  MATCH(A1286, rou_table_dates)+1, ), "")
)</f>
        <v/>
      </c>
      <c r="B1287" s="1" t="str" cm="1">
        <f t="array" aca="1" ref="B1287" ca="1">_xlfn.IFS(
AND(E1287="Payment", A1287=$B$2), $AM$14,
E1287="Payment", $AM$15,
E1287="Interest accrual", $AM$18,
E1287="Depreciation", $AM$17,
TRUE, "")</f>
        <v/>
      </c>
      <c r="C1287" s="1" t="str" cm="1">
        <f t="array" aca="1" ref="C1287" ca="1">_xlfn.IFS(
E1287="Payment", $AM$19,
E1287="Interest accrual", $AM$15,
E1287="Depreciation", $AM$16,
TRUE, "")</f>
        <v/>
      </c>
      <c r="D1287" s="1" t="str" cm="1">
        <f t="array" aca="1" ref="D1287" ca="1">_xlfn.IFS(
E1287="Payment", _xlfn.XLOOKUP(A1287, lease_table_dates, lease_table_payments, 0, 0),
E1287="Interest accrual", _xlfn.XLOOKUP(A1287, lease_table_dates, lease_table_interest_accruals, 0, 0),
E1287="Depreciation", _xlfn.XLOOKUP(A1287, rou_table_dates, rou_table_deprs, 0, 0),
TRUE, ""
)</f>
        <v/>
      </c>
      <c r="E1287" s="7" t="str" cm="1">
        <f t="array" aca="1" ref="E1287" ca="1">_xlfn.IFS(
AND(SUMIFS(lease_table_interest_accruals, lease_table_dates, A1287)&gt;0, COUNTIFS($E$14:E1286, "Interest accrual", $A$14:A1286, A1287)=0), "Interest accrual",
AND(SUMIFS(lease_table_payments, lease_table_dates, A1287)&gt;0, COUNTIFS($E$14:E1286, "Payment", $A$14:A1286, A1287)=0), "Payment",
AND(SUMIFS(rou_table_deprs, rou_table_dates, A1287)&gt;0, COUNTIFS($E$14:E1286, "Depreciation", $A$14:A1286, A1287)=0), "Depreciation",
TRUE,  ""
)</f>
        <v/>
      </c>
      <c r="G1287" s="13" t="str" cm="1">
        <f t="array" aca="1" ref="G1287" ca="1">_xlfn.IFS(
AND($B$11="Hə", $B$3="İllik"), Z1287,
AND($B$11="Hə", $B$3="Aylıq"), AA1287,
$B$11="Yox", X1287)</f>
        <v/>
      </c>
      <c r="H1287" s="1" t="str" cm="1">
        <f t="array" aca="1" ref="H1287" ca="1">_xlfn.IFS( G1287="", "",
TRUE, ROUND( H1286+I1287-J1287, 2) )</f>
        <v/>
      </c>
      <c r="I1287" s="1" t="str" cm="1">
        <f t="array" aca="1" ref="I1287" ca="1">_xlfn.IFS(G1287="", "",
G1287=last_payment_date, (J1287-H1286),
 TRUE,  -  (H1286- H1286* (1+$B$6)^ (_xlfn.DAYS(G1287,G1286)/365) )
)</f>
        <v/>
      </c>
      <c r="J1287" s="1" t="str" cm="1">
        <f t="array" aca="1" ref="J1287" ca="1">_xlfn.IFS(G1287="", "",
TRUE, _xlfn.XLOOKUP(G1287,  payment_dates, payments,0,0)
)</f>
        <v/>
      </c>
      <c r="L1287" s="8" t="str" cm="1">
        <f t="array" aca="1" ref="L1287" ca="1">_xlfn.IFS(
AND($B$11="Hə", $B$3="İllik"), AC1287,
AND($B$11="Hə", $B$3="Aylıq"), AD1287,
$B$11="Yox", AB1287)</f>
        <v/>
      </c>
      <c r="M1287" s="1" t="str" cm="1">
        <f t="array" aca="1" ref="M1287" ca="1">_xlfn.IFS( L1287="", "",
(M1286-N1287)&lt;=0.5, 0,
TRUE,  M1286-N1287)</f>
        <v/>
      </c>
      <c r="N1287" s="7" t="str" cm="1">
        <f t="array" aca="1" ref="N1287" ca="1">_xlfn.IFS(
L1287="", "",
TRUE, MIN(M1286, ROUND($M$14/ (last_rou_date - $B$2) * (L1287-L1286), 2) )
)</f>
        <v/>
      </c>
      <c r="P1287" s="59" t="str">
        <f t="shared" ca="1" si="60"/>
        <v/>
      </c>
      <c r="Q1287" s="1" t="str" cm="1">
        <f t="array" aca="1" ref="Q1287" ca="1">_xlfn.IFS(P1287="","",
$B$11="Hə", _xlfn.XLOOKUP(DATE(P1287, 12, 31), rou_table_dates, rou_table_nbvs,0, 0),
TRUE,  MAX(0, ROUND($M$14 - $M$14/ (last_rou_date - $B$2) * (DATE(P1287,12,31) - $B$2), 2) )
)</f>
        <v/>
      </c>
      <c r="R1287" s="1" t="str" cm="1">
        <f t="array" aca="1" ref="R1287" ca="1">_xlfn.IFS(P1287="","",
$B$11="Hə", _xlfn.XLOOKUP(DATE(P1287, 12, 31), lease_table_dates, lease_table_balances,0, 0),
TRUE, IFERROR( XNPV($B$6, IF(payment_dates &gt;DATE(P1287, 12, 31), payments,  0),  IF(payment_dates &gt;DATE(P1287, 12, 31), payment_dates,  DATE(P1287, 12, 31))    ),0)
)</f>
        <v/>
      </c>
      <c r="S1287" s="1" t="str" cm="1">
        <f t="array" aca="1" ref="S1287" ca="1">_xlfn.IFS(P1287="","",
TRUE,  MIN( MIN(Q1286, $M$14), ROUND($M$14/ (last_rou_date - $B$2) * (DATE(P1287,12,31) - MAX($B$2, DATE(P1287-1, 12, 31))), 2) )
)</f>
        <v/>
      </c>
      <c r="T1287" s="7" t="str" cm="1">
        <f t="array" aca="1" ref="T1287" ca="1">_xlfn.IFS(P1287="", "",
ISTEXT(R1286), R1287- (H1287 - SUMIFS( lease_table_payments, lease_table_years, P1287) -$AG$14 ),
AND(ISNUMBER(R1286), R1287&lt;&gt;""),   R1287- (R1286 - SUMIFS( lease_table_payments, lease_table_years, P1287) )
)</f>
        <v/>
      </c>
      <c r="V1287" s="64">
        <f t="shared" si="59"/>
        <v>1274</v>
      </c>
      <c r="W1287" s="51" t="str" cm="1">
        <f t="array" ref="W1287">_xlfn.IFS(
OR(W1286=$B$4, W1286=""),"",
TRUE,W1286+1
)</f>
        <v/>
      </c>
      <c r="X1287" s="51" t="str" cm="1">
        <f t="array" ref="X1287">_xlfn.IFS(X1286="","",
W1287="", "",
AND($B$3="İllik"),DATE(YEAR(X1286)+1,MONTH(X1286),DAY(X1286) ),
AND($B$3="Aylıq", $AH$14="Not end"), EDATE(X1286,1),
AND($B$3="Aylıq", $AH$14="End"), EOMONTH(X1286,1)
)</f>
        <v/>
      </c>
      <c r="Y1287" s="51" t="str" cm="1">
        <f t="array" aca="1" ref="Y1287" ca="1">_xlfn.IFS(
AND($B$7="Dövrün əvvəlində", Y1286&lt;=last_rou_date), DATE(YEAR(Y1286)+1, 12, 31),
AND($B$7="Dövrün sonunda", Y1286&lt;=last_payment_date), DATE(YEAR(Y1286)+1, 12, 31),
TRUE, ""
)</f>
        <v/>
      </c>
      <c r="Z1287" s="75" t="str" cm="1">
        <f t="array" aca="1" ref="Z1287" ca="1">_xlfn.IFS(
AND($AN$14="Not year_end", Z1286&gt;last_payment_date), "",
AND($AN$14="Year_end", Z1286&gt;=last_payment_date), "",
AND($AN$14="Year_end"), DATE(YEAR(Z1286+1), 12, 31),
AND($AN$14="Not year_end", MONTH(Z1286)=12, DAY(Z1286)=31), DATE(YEAR(Z1285)+1, MONTH(Z1285), DAY(Z1285)),
AND($AN$14="Not year_end", OR(MONTH(Z1286)&lt;&gt;12, DAY(Z1286)&lt;&gt;31) ), DATE(YEAR(Z1286), 12, 31)
)</f>
        <v/>
      </c>
      <c r="AA1287" s="75" t="str" cm="1">
        <f t="array" aca="1" ref="AA1287" ca="1">_xlfn.IFS(AA1286="", "",
AND(AA1286=last_payment_date, OR(MONTH(AA1286)&lt;&gt;12, DAY(AA1286)&lt;&gt;31) ), DATE(YEAR(AA1286), 12, 31),
AND(MONTH(AA1286)=12, DAY(AA1286)=31, AA1286&gt;=last_payment_date), "",
AND(MONTH(AA1286)=12, DAY(AA1286)&lt;&gt;31),  EOMONTH(AA1286,0),
AND(MONTH(AA1286)=12, DAY(AA1286)=31, $AH$14="Not end"),  EDATE(AA1285,1),
AND($AH$14="Not end"), EDATE(AA1286, 1),
AND($AH$14="End"), EOMONTH(AA1286, 1)
)</f>
        <v/>
      </c>
      <c r="AB1287" s="75" t="str" cm="1">
        <f t="array" aca="1" ref="AB1287" ca="1">_xlfn.IFS(AB1286="","",
AND(AB1286=last_rou_date), "",
AND($B$3="İllik"),DATE(YEAR(AB1286)+1,MONTH(AB1286),DAY(AB1286) ),
AND($B$3="Aylıq", $AH$14="Not end"), EDATE(AB1286,1),
AND($B$3="Aylıq", $AH$14="End"), EOMONTH(AB1286,1)
)</f>
        <v/>
      </c>
      <c r="AC1287" s="75" t="str" cm="1">
        <f t="array" aca="1" ref="AC1287" ca="1">_xlfn.IFS(
AND($AN$14="Not year_end", AC1286&gt;last_rou_date), "",
AND($AN$14="Year_end", AC1286&gt;=last_rou_date), "",
AND($AN$14="Year_end"), DATE(YEAR(AC1286+1), 12, 31),
AND($AN$14="Not year_end", MONTH(AC1286)=12, DAY(AC1286)=31), DATE(YEAR(AC1285)+1, MONTH(AC1285), DAY(AC1285)),
AND($AN$14="Not year_end", OR(MONTH(AC1286)&lt;&gt;12, DAY(AC1286)&lt;&gt;31) ), DATE(YEAR(AC1286), 12, 31)
)</f>
        <v/>
      </c>
      <c r="AD1287" s="75" t="str" cm="1">
        <f t="array" aca="1" ref="AD1287" ca="1">_xlfn.IFS(AD1286="", "",
AND(AD1286=last_rou_date, OR(MONTH(AD1286)&lt;&gt;12, DAY(AD1286)&lt;&gt;31) ), DATE(YEAR(AD1286), 12, 31),
AND(MONTH(AD1286)=12, DAY(AD1286)=31, AD1286&gt;=last_rou_date), "",
AND(MONTH(AD1286)=12, DAY(AD1286)&lt;&gt;31),  EOMONTH(AD1286,0),
AND(MONTH(AD1286)=12, DAY(AD1286)=31, $AH$14="Not end"),  EDATE(AD1285,1),
AND($AH$14="Not end"), EDATE(AD1286, 1),
AND($AH$14="End"), EOMONTH(AD1286, 1)
)</f>
        <v/>
      </c>
      <c r="AE1287" s="51" t="str" cm="1">
        <f t="array" ref="AE1287">_xlfn.IFS(W1287="", "",
AND(W1287&gt;0, W1287&lt;=$B$4, $C$2="İllik artım, faiz olaraq", $D$2&gt;0, $B$3="İllik"), $B$5*((1+$D$2)^(W1287-1)),
AND(W1287&gt;0, W1287&lt;=$B$4, $C$2="İllik artım, faiz olaraq", $D$2&gt;0, $B$3="Aylıq"), $B$5*((1+$D$2)^ROUNDDOWN((W1287-1)/12,0)),
AND(W1287=1, $C$2="Aşağıdakı kimi dəyişir", ), $B$5,
AND(W1287&gt;1, W1287&lt;=$B$4, $C$2="Aşağıdakı kimi dəyişir"), IFERROR(VLOOKUP(W1287, $C$4:$D$7, 2, FALSE), AE1286),
AND(W1287&gt;0, W1287&lt;=$B$4), $B$5,
TRUE,0 )</f>
        <v/>
      </c>
      <c r="AF1287" s="51" t="str">
        <f t="shared" ca="1" si="58"/>
        <v/>
      </c>
    </row>
    <row r="1288" spans="1:32" x14ac:dyDescent="0.4">
      <c r="A1288" s="13" t="str" cm="1">
        <f t="array" aca="1" ref="A1288" ca="1">_xlfn.IFS(
AND(SUMIFS(lease_table_interest_accruals, lease_table_dates, A1287)&gt;0, COUNTIFS($E$14:E1287, "Interest accrual", $A$14:A1287, A1287)=0),  A1287,
AND(SUMIFS(lease_table_payments, lease_table_dates, A1287)&gt;0, COUNTIFS($E$14:E1287, "Payment", $A$14:A1287, A1287)=0),  A1287,
AND(SUMIFS(rou_table_deprs, rou_table_dates, A1287)&gt;0, COUNTIFS($E$14:E1287, "Depreciation", $A$14:A1287, A1287)=0),  A1287,
TRUE,  IFERROR(INDEX(rou_table_dates,  MATCH(A1287, rou_table_dates)+1, ), "")
)</f>
        <v/>
      </c>
      <c r="B1288" s="1" t="str" cm="1">
        <f t="array" aca="1" ref="B1288" ca="1">_xlfn.IFS(
AND(E1288="Payment", A1288=$B$2), $AM$14,
E1288="Payment", $AM$15,
E1288="Interest accrual", $AM$18,
E1288="Depreciation", $AM$17,
TRUE, "")</f>
        <v/>
      </c>
      <c r="C1288" s="1" t="str" cm="1">
        <f t="array" aca="1" ref="C1288" ca="1">_xlfn.IFS(
E1288="Payment", $AM$19,
E1288="Interest accrual", $AM$15,
E1288="Depreciation", $AM$16,
TRUE, "")</f>
        <v/>
      </c>
      <c r="D1288" s="1" t="str" cm="1">
        <f t="array" aca="1" ref="D1288" ca="1">_xlfn.IFS(
E1288="Payment", _xlfn.XLOOKUP(A1288, lease_table_dates, lease_table_payments, 0, 0),
E1288="Interest accrual", _xlfn.XLOOKUP(A1288, lease_table_dates, lease_table_interest_accruals, 0, 0),
E1288="Depreciation", _xlfn.XLOOKUP(A1288, rou_table_dates, rou_table_deprs, 0, 0),
TRUE, ""
)</f>
        <v/>
      </c>
      <c r="E1288" s="7" t="str" cm="1">
        <f t="array" aca="1" ref="E1288" ca="1">_xlfn.IFS(
AND(SUMIFS(lease_table_interest_accruals, lease_table_dates, A1288)&gt;0, COUNTIFS($E$14:E1287, "Interest accrual", $A$14:A1287, A1288)=0), "Interest accrual",
AND(SUMIFS(lease_table_payments, lease_table_dates, A1288)&gt;0, COUNTIFS($E$14:E1287, "Payment", $A$14:A1287, A1288)=0), "Payment",
AND(SUMIFS(rou_table_deprs, rou_table_dates, A1288)&gt;0, COUNTIFS($E$14:E1287, "Depreciation", $A$14:A1287, A1288)=0), "Depreciation",
TRUE,  ""
)</f>
        <v/>
      </c>
      <c r="G1288" s="13" t="str" cm="1">
        <f t="array" aca="1" ref="G1288" ca="1">_xlfn.IFS(
AND($B$11="Hə", $B$3="İllik"), Z1288,
AND($B$11="Hə", $B$3="Aylıq"), AA1288,
$B$11="Yox", X1288)</f>
        <v/>
      </c>
      <c r="H1288" s="1" t="str" cm="1">
        <f t="array" aca="1" ref="H1288" ca="1">_xlfn.IFS( G1288="", "",
TRUE, ROUND( H1287+I1288-J1288, 2) )</f>
        <v/>
      </c>
      <c r="I1288" s="1" t="str" cm="1">
        <f t="array" aca="1" ref="I1288" ca="1">_xlfn.IFS(G1288="", "",
G1288=last_payment_date, (J1288-H1287),
 TRUE,  -  (H1287- H1287* (1+$B$6)^ (_xlfn.DAYS(G1288,G1287)/365) )
)</f>
        <v/>
      </c>
      <c r="J1288" s="1" t="str" cm="1">
        <f t="array" aca="1" ref="J1288" ca="1">_xlfn.IFS(G1288="", "",
TRUE, _xlfn.XLOOKUP(G1288,  payment_dates, payments,0,0)
)</f>
        <v/>
      </c>
      <c r="L1288" s="8" t="str" cm="1">
        <f t="array" aca="1" ref="L1288" ca="1">_xlfn.IFS(
AND($B$11="Hə", $B$3="İllik"), AC1288,
AND($B$11="Hə", $B$3="Aylıq"), AD1288,
$B$11="Yox", AB1288)</f>
        <v/>
      </c>
      <c r="M1288" s="1" t="str" cm="1">
        <f t="array" aca="1" ref="M1288" ca="1">_xlfn.IFS( L1288="", "",
(M1287-N1288)&lt;=0.5, 0,
TRUE,  M1287-N1288)</f>
        <v/>
      </c>
      <c r="N1288" s="7" t="str" cm="1">
        <f t="array" aca="1" ref="N1288" ca="1">_xlfn.IFS(
L1288="", "",
TRUE, MIN(M1287, ROUND($M$14/ (last_rou_date - $B$2) * (L1288-L1287), 2) )
)</f>
        <v/>
      </c>
      <c r="P1288" s="59" t="str">
        <f t="shared" ca="1" si="60"/>
        <v/>
      </c>
      <c r="Q1288" s="1" t="str" cm="1">
        <f t="array" aca="1" ref="Q1288" ca="1">_xlfn.IFS(P1288="","",
$B$11="Hə", _xlfn.XLOOKUP(DATE(P1288, 12, 31), rou_table_dates, rou_table_nbvs,0, 0),
TRUE,  MAX(0, ROUND($M$14 - $M$14/ (last_rou_date - $B$2) * (DATE(P1288,12,31) - $B$2), 2) )
)</f>
        <v/>
      </c>
      <c r="R1288" s="1" t="str" cm="1">
        <f t="array" aca="1" ref="R1288" ca="1">_xlfn.IFS(P1288="","",
$B$11="Hə", _xlfn.XLOOKUP(DATE(P1288, 12, 31), lease_table_dates, lease_table_balances,0, 0),
TRUE, IFERROR( XNPV($B$6, IF(payment_dates &gt;DATE(P1288, 12, 31), payments,  0),  IF(payment_dates &gt;DATE(P1288, 12, 31), payment_dates,  DATE(P1288, 12, 31))    ),0)
)</f>
        <v/>
      </c>
      <c r="S1288" s="1" t="str" cm="1">
        <f t="array" aca="1" ref="S1288" ca="1">_xlfn.IFS(P1288="","",
TRUE,  MIN( MIN(Q1287, $M$14), ROUND($M$14/ (last_rou_date - $B$2) * (DATE(P1288,12,31) - MAX($B$2, DATE(P1288-1, 12, 31))), 2) )
)</f>
        <v/>
      </c>
      <c r="T1288" s="7" t="str" cm="1">
        <f t="array" aca="1" ref="T1288" ca="1">_xlfn.IFS(P1288="", "",
ISTEXT(R1287), R1288- (H1288 - SUMIFS( lease_table_payments, lease_table_years, P1288) -$AG$14 ),
AND(ISNUMBER(R1287), R1288&lt;&gt;""),   R1288- (R1287 - SUMIFS( lease_table_payments, lease_table_years, P1288) )
)</f>
        <v/>
      </c>
      <c r="V1288" s="64">
        <f t="shared" si="59"/>
        <v>1275</v>
      </c>
      <c r="W1288" s="51" t="str" cm="1">
        <f t="array" ref="W1288">_xlfn.IFS(
OR(W1287=$B$4, W1287=""),"",
TRUE,W1287+1
)</f>
        <v/>
      </c>
      <c r="X1288" s="51" t="str" cm="1">
        <f t="array" ref="X1288">_xlfn.IFS(X1287="","",
W1288="", "",
AND($B$3="İllik"),DATE(YEAR(X1287)+1,MONTH(X1287),DAY(X1287) ),
AND($B$3="Aylıq", $AH$14="Not end"), EDATE(X1287,1),
AND($B$3="Aylıq", $AH$14="End"), EOMONTH(X1287,1)
)</f>
        <v/>
      </c>
      <c r="Y1288" s="51" t="str" cm="1">
        <f t="array" aca="1" ref="Y1288" ca="1">_xlfn.IFS(
AND($B$7="Dövrün əvvəlində", Y1287&lt;=last_rou_date), DATE(YEAR(Y1287)+1, 12, 31),
AND($B$7="Dövrün sonunda", Y1287&lt;=last_payment_date), DATE(YEAR(Y1287)+1, 12, 31),
TRUE, ""
)</f>
        <v/>
      </c>
      <c r="Z1288" s="75" t="str" cm="1">
        <f t="array" aca="1" ref="Z1288" ca="1">_xlfn.IFS(
AND($AN$14="Not year_end", Z1287&gt;last_payment_date), "",
AND($AN$14="Year_end", Z1287&gt;=last_payment_date), "",
AND($AN$14="Year_end"), DATE(YEAR(Z1287+1), 12, 31),
AND($AN$14="Not year_end", MONTH(Z1287)=12, DAY(Z1287)=31), DATE(YEAR(Z1286)+1, MONTH(Z1286), DAY(Z1286)),
AND($AN$14="Not year_end", OR(MONTH(Z1287)&lt;&gt;12, DAY(Z1287)&lt;&gt;31) ), DATE(YEAR(Z1287), 12, 31)
)</f>
        <v/>
      </c>
      <c r="AA1288" s="75" t="str" cm="1">
        <f t="array" aca="1" ref="AA1288" ca="1">_xlfn.IFS(AA1287="", "",
AND(AA1287=last_payment_date, OR(MONTH(AA1287)&lt;&gt;12, DAY(AA1287)&lt;&gt;31) ), DATE(YEAR(AA1287), 12, 31),
AND(MONTH(AA1287)=12, DAY(AA1287)=31, AA1287&gt;=last_payment_date), "",
AND(MONTH(AA1287)=12, DAY(AA1287)&lt;&gt;31),  EOMONTH(AA1287,0),
AND(MONTH(AA1287)=12, DAY(AA1287)=31, $AH$14="Not end"),  EDATE(AA1286,1),
AND($AH$14="Not end"), EDATE(AA1287, 1),
AND($AH$14="End"), EOMONTH(AA1287, 1)
)</f>
        <v/>
      </c>
      <c r="AB1288" s="75" t="str" cm="1">
        <f t="array" aca="1" ref="AB1288" ca="1">_xlfn.IFS(AB1287="","",
AND(AB1287=last_rou_date), "",
AND($B$3="İllik"),DATE(YEAR(AB1287)+1,MONTH(AB1287),DAY(AB1287) ),
AND($B$3="Aylıq", $AH$14="Not end"), EDATE(AB1287,1),
AND($B$3="Aylıq", $AH$14="End"), EOMONTH(AB1287,1)
)</f>
        <v/>
      </c>
      <c r="AC1288" s="75" t="str" cm="1">
        <f t="array" aca="1" ref="AC1288" ca="1">_xlfn.IFS(
AND($AN$14="Not year_end", AC1287&gt;last_rou_date), "",
AND($AN$14="Year_end", AC1287&gt;=last_rou_date), "",
AND($AN$14="Year_end"), DATE(YEAR(AC1287+1), 12, 31),
AND($AN$14="Not year_end", MONTH(AC1287)=12, DAY(AC1287)=31), DATE(YEAR(AC1286)+1, MONTH(AC1286), DAY(AC1286)),
AND($AN$14="Not year_end", OR(MONTH(AC1287)&lt;&gt;12, DAY(AC1287)&lt;&gt;31) ), DATE(YEAR(AC1287), 12, 31)
)</f>
        <v/>
      </c>
      <c r="AD1288" s="75" t="str" cm="1">
        <f t="array" aca="1" ref="AD1288" ca="1">_xlfn.IFS(AD1287="", "",
AND(AD1287=last_rou_date, OR(MONTH(AD1287)&lt;&gt;12, DAY(AD1287)&lt;&gt;31) ), DATE(YEAR(AD1287), 12, 31),
AND(MONTH(AD1287)=12, DAY(AD1287)=31, AD1287&gt;=last_rou_date), "",
AND(MONTH(AD1287)=12, DAY(AD1287)&lt;&gt;31),  EOMONTH(AD1287,0),
AND(MONTH(AD1287)=12, DAY(AD1287)=31, $AH$14="Not end"),  EDATE(AD1286,1),
AND($AH$14="Not end"), EDATE(AD1287, 1),
AND($AH$14="End"), EOMONTH(AD1287, 1)
)</f>
        <v/>
      </c>
      <c r="AE1288" s="51" t="str" cm="1">
        <f t="array" ref="AE1288">_xlfn.IFS(W1288="", "",
AND(W1288&gt;0, W1288&lt;=$B$4, $C$2="İllik artım, faiz olaraq", $D$2&gt;0, $B$3="İllik"), $B$5*((1+$D$2)^(W1288-1)),
AND(W1288&gt;0, W1288&lt;=$B$4, $C$2="İllik artım, faiz olaraq", $D$2&gt;0, $B$3="Aylıq"), $B$5*((1+$D$2)^ROUNDDOWN((W1288-1)/12,0)),
AND(W1288=1, $C$2="Aşağıdakı kimi dəyişir", ), $B$5,
AND(W1288&gt;1, W1288&lt;=$B$4, $C$2="Aşağıdakı kimi dəyişir"), IFERROR(VLOOKUP(W1288, $C$4:$D$7, 2, FALSE), AE1287),
AND(W1288&gt;0, W1288&lt;=$B$4), $B$5,
TRUE,0 )</f>
        <v/>
      </c>
      <c r="AF1288" s="51" t="str">
        <f t="shared" ca="1" si="58"/>
        <v/>
      </c>
    </row>
    <row r="1289" spans="1:32" x14ac:dyDescent="0.4">
      <c r="A1289" s="13" t="str" cm="1">
        <f t="array" aca="1" ref="A1289" ca="1">_xlfn.IFS(
AND(SUMIFS(lease_table_interest_accruals, lease_table_dates, A1288)&gt;0, COUNTIFS($E$14:E1288, "Interest accrual", $A$14:A1288, A1288)=0),  A1288,
AND(SUMIFS(lease_table_payments, lease_table_dates, A1288)&gt;0, COUNTIFS($E$14:E1288, "Payment", $A$14:A1288, A1288)=0),  A1288,
AND(SUMIFS(rou_table_deprs, rou_table_dates, A1288)&gt;0, COUNTIFS($E$14:E1288, "Depreciation", $A$14:A1288, A1288)=0),  A1288,
TRUE,  IFERROR(INDEX(rou_table_dates,  MATCH(A1288, rou_table_dates)+1, ), "")
)</f>
        <v/>
      </c>
      <c r="B1289" s="1" t="str" cm="1">
        <f t="array" aca="1" ref="B1289" ca="1">_xlfn.IFS(
AND(E1289="Payment", A1289=$B$2), $AM$14,
E1289="Payment", $AM$15,
E1289="Interest accrual", $AM$18,
E1289="Depreciation", $AM$17,
TRUE, "")</f>
        <v/>
      </c>
      <c r="C1289" s="1" t="str" cm="1">
        <f t="array" aca="1" ref="C1289" ca="1">_xlfn.IFS(
E1289="Payment", $AM$19,
E1289="Interest accrual", $AM$15,
E1289="Depreciation", $AM$16,
TRUE, "")</f>
        <v/>
      </c>
      <c r="D1289" s="1" t="str" cm="1">
        <f t="array" aca="1" ref="D1289" ca="1">_xlfn.IFS(
E1289="Payment", _xlfn.XLOOKUP(A1289, lease_table_dates, lease_table_payments, 0, 0),
E1289="Interest accrual", _xlfn.XLOOKUP(A1289, lease_table_dates, lease_table_interest_accruals, 0, 0),
E1289="Depreciation", _xlfn.XLOOKUP(A1289, rou_table_dates, rou_table_deprs, 0, 0),
TRUE, ""
)</f>
        <v/>
      </c>
      <c r="E1289" s="7" t="str" cm="1">
        <f t="array" aca="1" ref="E1289" ca="1">_xlfn.IFS(
AND(SUMIFS(lease_table_interest_accruals, lease_table_dates, A1289)&gt;0, COUNTIFS($E$14:E1288, "Interest accrual", $A$14:A1288, A1289)=0), "Interest accrual",
AND(SUMIFS(lease_table_payments, lease_table_dates, A1289)&gt;0, COUNTIFS($E$14:E1288, "Payment", $A$14:A1288, A1289)=0), "Payment",
AND(SUMIFS(rou_table_deprs, rou_table_dates, A1289)&gt;0, COUNTIFS($E$14:E1288, "Depreciation", $A$14:A1288, A1289)=0), "Depreciation",
TRUE,  ""
)</f>
        <v/>
      </c>
      <c r="G1289" s="13" t="str" cm="1">
        <f t="array" aca="1" ref="G1289" ca="1">_xlfn.IFS(
AND($B$11="Hə", $B$3="İllik"), Z1289,
AND($B$11="Hə", $B$3="Aylıq"), AA1289,
$B$11="Yox", X1289)</f>
        <v/>
      </c>
      <c r="H1289" s="1" t="str" cm="1">
        <f t="array" aca="1" ref="H1289" ca="1">_xlfn.IFS( G1289="", "",
TRUE, ROUND( H1288+I1289-J1289, 2) )</f>
        <v/>
      </c>
      <c r="I1289" s="1" t="str" cm="1">
        <f t="array" aca="1" ref="I1289" ca="1">_xlfn.IFS(G1289="", "",
G1289=last_payment_date, (J1289-H1288),
 TRUE,  -  (H1288- H1288* (1+$B$6)^ (_xlfn.DAYS(G1289,G1288)/365) )
)</f>
        <v/>
      </c>
      <c r="J1289" s="1" t="str" cm="1">
        <f t="array" aca="1" ref="J1289" ca="1">_xlfn.IFS(G1289="", "",
TRUE, _xlfn.XLOOKUP(G1289,  payment_dates, payments,0,0)
)</f>
        <v/>
      </c>
      <c r="L1289" s="8" t="str" cm="1">
        <f t="array" aca="1" ref="L1289" ca="1">_xlfn.IFS(
AND($B$11="Hə", $B$3="İllik"), AC1289,
AND($B$11="Hə", $B$3="Aylıq"), AD1289,
$B$11="Yox", AB1289)</f>
        <v/>
      </c>
      <c r="M1289" s="1" t="str" cm="1">
        <f t="array" aca="1" ref="M1289" ca="1">_xlfn.IFS( L1289="", "",
(M1288-N1289)&lt;=0.5, 0,
TRUE,  M1288-N1289)</f>
        <v/>
      </c>
      <c r="N1289" s="7" t="str" cm="1">
        <f t="array" aca="1" ref="N1289" ca="1">_xlfn.IFS(
L1289="", "",
TRUE, MIN(M1288, ROUND($M$14/ (last_rou_date - $B$2) * (L1289-L1288), 2) )
)</f>
        <v/>
      </c>
      <c r="P1289" s="59" t="str">
        <f t="shared" ca="1" si="60"/>
        <v/>
      </c>
      <c r="Q1289" s="1" t="str" cm="1">
        <f t="array" aca="1" ref="Q1289" ca="1">_xlfn.IFS(P1289="","",
$B$11="Hə", _xlfn.XLOOKUP(DATE(P1289, 12, 31), rou_table_dates, rou_table_nbvs,0, 0),
TRUE,  MAX(0, ROUND($M$14 - $M$14/ (last_rou_date - $B$2) * (DATE(P1289,12,31) - $B$2), 2) )
)</f>
        <v/>
      </c>
      <c r="R1289" s="1" t="str" cm="1">
        <f t="array" aca="1" ref="R1289" ca="1">_xlfn.IFS(P1289="","",
$B$11="Hə", _xlfn.XLOOKUP(DATE(P1289, 12, 31), lease_table_dates, lease_table_balances,0, 0),
TRUE, IFERROR( XNPV($B$6, IF(payment_dates &gt;DATE(P1289, 12, 31), payments,  0),  IF(payment_dates &gt;DATE(P1289, 12, 31), payment_dates,  DATE(P1289, 12, 31))    ),0)
)</f>
        <v/>
      </c>
      <c r="S1289" s="1" t="str" cm="1">
        <f t="array" aca="1" ref="S1289" ca="1">_xlfn.IFS(P1289="","",
TRUE,  MIN( MIN(Q1288, $M$14), ROUND($M$14/ (last_rou_date - $B$2) * (DATE(P1289,12,31) - MAX($B$2, DATE(P1289-1, 12, 31))), 2) )
)</f>
        <v/>
      </c>
      <c r="T1289" s="7" t="str" cm="1">
        <f t="array" aca="1" ref="T1289" ca="1">_xlfn.IFS(P1289="", "",
ISTEXT(R1288), R1289- (H1289 - SUMIFS( lease_table_payments, lease_table_years, P1289) -$AG$14 ),
AND(ISNUMBER(R1288), R1289&lt;&gt;""),   R1289- (R1288 - SUMIFS( lease_table_payments, lease_table_years, P1289) )
)</f>
        <v/>
      </c>
      <c r="V1289" s="64">
        <f t="shared" si="59"/>
        <v>1276</v>
      </c>
      <c r="W1289" s="51" t="str" cm="1">
        <f t="array" ref="W1289">_xlfn.IFS(
OR(W1288=$B$4, W1288=""),"",
TRUE,W1288+1
)</f>
        <v/>
      </c>
      <c r="X1289" s="51" t="str" cm="1">
        <f t="array" ref="X1289">_xlfn.IFS(X1288="","",
W1289="", "",
AND($B$3="İllik"),DATE(YEAR(X1288)+1,MONTH(X1288),DAY(X1288) ),
AND($B$3="Aylıq", $AH$14="Not end"), EDATE(X1288,1),
AND($B$3="Aylıq", $AH$14="End"), EOMONTH(X1288,1)
)</f>
        <v/>
      </c>
      <c r="Y1289" s="51" t="str" cm="1">
        <f t="array" aca="1" ref="Y1289" ca="1">_xlfn.IFS(
AND($B$7="Dövrün əvvəlində", Y1288&lt;=last_rou_date), DATE(YEAR(Y1288)+1, 12, 31),
AND($B$7="Dövrün sonunda", Y1288&lt;=last_payment_date), DATE(YEAR(Y1288)+1, 12, 31),
TRUE, ""
)</f>
        <v/>
      </c>
      <c r="Z1289" s="75" t="str" cm="1">
        <f t="array" aca="1" ref="Z1289" ca="1">_xlfn.IFS(
AND($AN$14="Not year_end", Z1288&gt;last_payment_date), "",
AND($AN$14="Year_end", Z1288&gt;=last_payment_date), "",
AND($AN$14="Year_end"), DATE(YEAR(Z1288+1), 12, 31),
AND($AN$14="Not year_end", MONTH(Z1288)=12, DAY(Z1288)=31), DATE(YEAR(Z1287)+1, MONTH(Z1287), DAY(Z1287)),
AND($AN$14="Not year_end", OR(MONTH(Z1288)&lt;&gt;12, DAY(Z1288)&lt;&gt;31) ), DATE(YEAR(Z1288), 12, 31)
)</f>
        <v/>
      </c>
      <c r="AA1289" s="75" t="str" cm="1">
        <f t="array" aca="1" ref="AA1289" ca="1">_xlfn.IFS(AA1288="", "",
AND(AA1288=last_payment_date, OR(MONTH(AA1288)&lt;&gt;12, DAY(AA1288)&lt;&gt;31) ), DATE(YEAR(AA1288), 12, 31),
AND(MONTH(AA1288)=12, DAY(AA1288)=31, AA1288&gt;=last_payment_date), "",
AND(MONTH(AA1288)=12, DAY(AA1288)&lt;&gt;31),  EOMONTH(AA1288,0),
AND(MONTH(AA1288)=12, DAY(AA1288)=31, $AH$14="Not end"),  EDATE(AA1287,1),
AND($AH$14="Not end"), EDATE(AA1288, 1),
AND($AH$14="End"), EOMONTH(AA1288, 1)
)</f>
        <v/>
      </c>
      <c r="AB1289" s="75" t="str" cm="1">
        <f t="array" aca="1" ref="AB1289" ca="1">_xlfn.IFS(AB1288="","",
AND(AB1288=last_rou_date), "",
AND($B$3="İllik"),DATE(YEAR(AB1288)+1,MONTH(AB1288),DAY(AB1288) ),
AND($B$3="Aylıq", $AH$14="Not end"), EDATE(AB1288,1),
AND($B$3="Aylıq", $AH$14="End"), EOMONTH(AB1288,1)
)</f>
        <v/>
      </c>
      <c r="AC1289" s="75" t="str" cm="1">
        <f t="array" aca="1" ref="AC1289" ca="1">_xlfn.IFS(
AND($AN$14="Not year_end", AC1288&gt;last_rou_date), "",
AND($AN$14="Year_end", AC1288&gt;=last_rou_date), "",
AND($AN$14="Year_end"), DATE(YEAR(AC1288+1), 12, 31),
AND($AN$14="Not year_end", MONTH(AC1288)=12, DAY(AC1288)=31), DATE(YEAR(AC1287)+1, MONTH(AC1287), DAY(AC1287)),
AND($AN$14="Not year_end", OR(MONTH(AC1288)&lt;&gt;12, DAY(AC1288)&lt;&gt;31) ), DATE(YEAR(AC1288), 12, 31)
)</f>
        <v/>
      </c>
      <c r="AD1289" s="75" t="str" cm="1">
        <f t="array" aca="1" ref="AD1289" ca="1">_xlfn.IFS(AD1288="", "",
AND(AD1288=last_rou_date, OR(MONTH(AD1288)&lt;&gt;12, DAY(AD1288)&lt;&gt;31) ), DATE(YEAR(AD1288), 12, 31),
AND(MONTH(AD1288)=12, DAY(AD1288)=31, AD1288&gt;=last_rou_date), "",
AND(MONTH(AD1288)=12, DAY(AD1288)&lt;&gt;31),  EOMONTH(AD1288,0),
AND(MONTH(AD1288)=12, DAY(AD1288)=31, $AH$14="Not end"),  EDATE(AD1287,1),
AND($AH$14="Not end"), EDATE(AD1288, 1),
AND($AH$14="End"), EOMONTH(AD1288, 1)
)</f>
        <v/>
      </c>
      <c r="AE1289" s="51" t="str" cm="1">
        <f t="array" ref="AE1289">_xlfn.IFS(W1289="", "",
AND(W1289&gt;0, W1289&lt;=$B$4, $C$2="İllik artım, faiz olaraq", $D$2&gt;0, $B$3="İllik"), $B$5*((1+$D$2)^(W1289-1)),
AND(W1289&gt;0, W1289&lt;=$B$4, $C$2="İllik artım, faiz olaraq", $D$2&gt;0, $B$3="Aylıq"), $B$5*((1+$D$2)^ROUNDDOWN((W1289-1)/12,0)),
AND(W1289=1, $C$2="Aşağıdakı kimi dəyişir", ), $B$5,
AND(W1289&gt;1, W1289&lt;=$B$4, $C$2="Aşağıdakı kimi dəyişir"), IFERROR(VLOOKUP(W1289, $C$4:$D$7, 2, FALSE), AE1288),
AND(W1289&gt;0, W1289&lt;=$B$4), $B$5,
TRUE,0 )</f>
        <v/>
      </c>
      <c r="AF1289" s="51" t="str">
        <f t="shared" ca="1" si="58"/>
        <v/>
      </c>
    </row>
    <row r="1290" spans="1:32" x14ac:dyDescent="0.4">
      <c r="A1290" s="13" t="str" cm="1">
        <f t="array" aca="1" ref="A1290" ca="1">_xlfn.IFS(
AND(SUMIFS(lease_table_interest_accruals, lease_table_dates, A1289)&gt;0, COUNTIFS($E$14:E1289, "Interest accrual", $A$14:A1289, A1289)=0),  A1289,
AND(SUMIFS(lease_table_payments, lease_table_dates, A1289)&gt;0, COUNTIFS($E$14:E1289, "Payment", $A$14:A1289, A1289)=0),  A1289,
AND(SUMIFS(rou_table_deprs, rou_table_dates, A1289)&gt;0, COUNTIFS($E$14:E1289, "Depreciation", $A$14:A1289, A1289)=0),  A1289,
TRUE,  IFERROR(INDEX(rou_table_dates,  MATCH(A1289, rou_table_dates)+1, ), "")
)</f>
        <v/>
      </c>
      <c r="B1290" s="1" t="str" cm="1">
        <f t="array" aca="1" ref="B1290" ca="1">_xlfn.IFS(
AND(E1290="Payment", A1290=$B$2), $AM$14,
E1290="Payment", $AM$15,
E1290="Interest accrual", $AM$18,
E1290="Depreciation", $AM$17,
TRUE, "")</f>
        <v/>
      </c>
      <c r="C1290" s="1" t="str" cm="1">
        <f t="array" aca="1" ref="C1290" ca="1">_xlfn.IFS(
E1290="Payment", $AM$19,
E1290="Interest accrual", $AM$15,
E1290="Depreciation", $AM$16,
TRUE, "")</f>
        <v/>
      </c>
      <c r="D1290" s="1" t="str" cm="1">
        <f t="array" aca="1" ref="D1290" ca="1">_xlfn.IFS(
E1290="Payment", _xlfn.XLOOKUP(A1290, lease_table_dates, lease_table_payments, 0, 0),
E1290="Interest accrual", _xlfn.XLOOKUP(A1290, lease_table_dates, lease_table_interest_accruals, 0, 0),
E1290="Depreciation", _xlfn.XLOOKUP(A1290, rou_table_dates, rou_table_deprs, 0, 0),
TRUE, ""
)</f>
        <v/>
      </c>
      <c r="E1290" s="7" t="str" cm="1">
        <f t="array" aca="1" ref="E1290" ca="1">_xlfn.IFS(
AND(SUMIFS(lease_table_interest_accruals, lease_table_dates, A1290)&gt;0, COUNTIFS($E$14:E1289, "Interest accrual", $A$14:A1289, A1290)=0), "Interest accrual",
AND(SUMIFS(lease_table_payments, lease_table_dates, A1290)&gt;0, COUNTIFS($E$14:E1289, "Payment", $A$14:A1289, A1290)=0), "Payment",
AND(SUMIFS(rou_table_deprs, rou_table_dates, A1290)&gt;0, COUNTIFS($E$14:E1289, "Depreciation", $A$14:A1289, A1290)=0), "Depreciation",
TRUE,  ""
)</f>
        <v/>
      </c>
      <c r="G1290" s="13" t="str" cm="1">
        <f t="array" aca="1" ref="G1290" ca="1">_xlfn.IFS(
AND($B$11="Hə", $B$3="İllik"), Z1290,
AND($B$11="Hə", $B$3="Aylıq"), AA1290,
$B$11="Yox", X1290)</f>
        <v/>
      </c>
      <c r="H1290" s="1" t="str" cm="1">
        <f t="array" aca="1" ref="H1290" ca="1">_xlfn.IFS( G1290="", "",
TRUE, ROUND( H1289+I1290-J1290, 2) )</f>
        <v/>
      </c>
      <c r="I1290" s="1" t="str" cm="1">
        <f t="array" aca="1" ref="I1290" ca="1">_xlfn.IFS(G1290="", "",
G1290=last_payment_date, (J1290-H1289),
 TRUE,  -  (H1289- H1289* (1+$B$6)^ (_xlfn.DAYS(G1290,G1289)/365) )
)</f>
        <v/>
      </c>
      <c r="J1290" s="1" t="str" cm="1">
        <f t="array" aca="1" ref="J1290" ca="1">_xlfn.IFS(G1290="", "",
TRUE, _xlfn.XLOOKUP(G1290,  payment_dates, payments,0,0)
)</f>
        <v/>
      </c>
      <c r="L1290" s="8" t="str" cm="1">
        <f t="array" aca="1" ref="L1290" ca="1">_xlfn.IFS(
AND($B$11="Hə", $B$3="İllik"), AC1290,
AND($B$11="Hə", $B$3="Aylıq"), AD1290,
$B$11="Yox", AB1290)</f>
        <v/>
      </c>
      <c r="M1290" s="1" t="str" cm="1">
        <f t="array" aca="1" ref="M1290" ca="1">_xlfn.IFS( L1290="", "",
(M1289-N1290)&lt;=0.5, 0,
TRUE,  M1289-N1290)</f>
        <v/>
      </c>
      <c r="N1290" s="7" t="str" cm="1">
        <f t="array" aca="1" ref="N1290" ca="1">_xlfn.IFS(
L1290="", "",
TRUE, MIN(M1289, ROUND($M$14/ (last_rou_date - $B$2) * (L1290-L1289), 2) )
)</f>
        <v/>
      </c>
      <c r="P1290" s="59" t="str">
        <f t="shared" ca="1" si="60"/>
        <v/>
      </c>
      <c r="Q1290" s="1" t="str" cm="1">
        <f t="array" aca="1" ref="Q1290" ca="1">_xlfn.IFS(P1290="","",
$B$11="Hə", _xlfn.XLOOKUP(DATE(P1290, 12, 31), rou_table_dates, rou_table_nbvs,0, 0),
TRUE,  MAX(0, ROUND($M$14 - $M$14/ (last_rou_date - $B$2) * (DATE(P1290,12,31) - $B$2), 2) )
)</f>
        <v/>
      </c>
      <c r="R1290" s="1" t="str" cm="1">
        <f t="array" aca="1" ref="R1290" ca="1">_xlfn.IFS(P1290="","",
$B$11="Hə", _xlfn.XLOOKUP(DATE(P1290, 12, 31), lease_table_dates, lease_table_balances,0, 0),
TRUE, IFERROR( XNPV($B$6, IF(payment_dates &gt;DATE(P1290, 12, 31), payments,  0),  IF(payment_dates &gt;DATE(P1290, 12, 31), payment_dates,  DATE(P1290, 12, 31))    ),0)
)</f>
        <v/>
      </c>
      <c r="S1290" s="1" t="str" cm="1">
        <f t="array" aca="1" ref="S1290" ca="1">_xlfn.IFS(P1290="","",
TRUE,  MIN( MIN(Q1289, $M$14), ROUND($M$14/ (last_rou_date - $B$2) * (DATE(P1290,12,31) - MAX($B$2, DATE(P1290-1, 12, 31))), 2) )
)</f>
        <v/>
      </c>
      <c r="T1290" s="7" t="str" cm="1">
        <f t="array" aca="1" ref="T1290" ca="1">_xlfn.IFS(P1290="", "",
ISTEXT(R1289), R1290- (H1290 - SUMIFS( lease_table_payments, lease_table_years, P1290) -$AG$14 ),
AND(ISNUMBER(R1289), R1290&lt;&gt;""),   R1290- (R1289 - SUMIFS( lease_table_payments, lease_table_years, P1290) )
)</f>
        <v/>
      </c>
      <c r="V1290" s="64">
        <f t="shared" si="59"/>
        <v>1277</v>
      </c>
      <c r="W1290" s="51" t="str" cm="1">
        <f t="array" ref="W1290">_xlfn.IFS(
OR(W1289=$B$4, W1289=""),"",
TRUE,W1289+1
)</f>
        <v/>
      </c>
      <c r="X1290" s="51" t="str" cm="1">
        <f t="array" ref="X1290">_xlfn.IFS(X1289="","",
W1290="", "",
AND($B$3="İllik"),DATE(YEAR(X1289)+1,MONTH(X1289),DAY(X1289) ),
AND($B$3="Aylıq", $AH$14="Not end"), EDATE(X1289,1),
AND($B$3="Aylıq", $AH$14="End"), EOMONTH(X1289,1)
)</f>
        <v/>
      </c>
      <c r="Y1290" s="51" t="str" cm="1">
        <f t="array" aca="1" ref="Y1290" ca="1">_xlfn.IFS(
AND($B$7="Dövrün əvvəlində", Y1289&lt;=last_rou_date), DATE(YEAR(Y1289)+1, 12, 31),
AND($B$7="Dövrün sonunda", Y1289&lt;=last_payment_date), DATE(YEAR(Y1289)+1, 12, 31),
TRUE, ""
)</f>
        <v/>
      </c>
      <c r="Z1290" s="75" t="str" cm="1">
        <f t="array" aca="1" ref="Z1290" ca="1">_xlfn.IFS(
AND($AN$14="Not year_end", Z1289&gt;last_payment_date), "",
AND($AN$14="Year_end", Z1289&gt;=last_payment_date), "",
AND($AN$14="Year_end"), DATE(YEAR(Z1289+1), 12, 31),
AND($AN$14="Not year_end", MONTH(Z1289)=12, DAY(Z1289)=31), DATE(YEAR(Z1288)+1, MONTH(Z1288), DAY(Z1288)),
AND($AN$14="Not year_end", OR(MONTH(Z1289)&lt;&gt;12, DAY(Z1289)&lt;&gt;31) ), DATE(YEAR(Z1289), 12, 31)
)</f>
        <v/>
      </c>
      <c r="AA1290" s="75" t="str" cm="1">
        <f t="array" aca="1" ref="AA1290" ca="1">_xlfn.IFS(AA1289="", "",
AND(AA1289=last_payment_date, OR(MONTH(AA1289)&lt;&gt;12, DAY(AA1289)&lt;&gt;31) ), DATE(YEAR(AA1289), 12, 31),
AND(MONTH(AA1289)=12, DAY(AA1289)=31, AA1289&gt;=last_payment_date), "",
AND(MONTH(AA1289)=12, DAY(AA1289)&lt;&gt;31),  EOMONTH(AA1289,0),
AND(MONTH(AA1289)=12, DAY(AA1289)=31, $AH$14="Not end"),  EDATE(AA1288,1),
AND($AH$14="Not end"), EDATE(AA1289, 1),
AND($AH$14="End"), EOMONTH(AA1289, 1)
)</f>
        <v/>
      </c>
      <c r="AB1290" s="75" t="str" cm="1">
        <f t="array" aca="1" ref="AB1290" ca="1">_xlfn.IFS(AB1289="","",
AND(AB1289=last_rou_date), "",
AND($B$3="İllik"),DATE(YEAR(AB1289)+1,MONTH(AB1289),DAY(AB1289) ),
AND($B$3="Aylıq", $AH$14="Not end"), EDATE(AB1289,1),
AND($B$3="Aylıq", $AH$14="End"), EOMONTH(AB1289,1)
)</f>
        <v/>
      </c>
      <c r="AC1290" s="75" t="str" cm="1">
        <f t="array" aca="1" ref="AC1290" ca="1">_xlfn.IFS(
AND($AN$14="Not year_end", AC1289&gt;last_rou_date), "",
AND($AN$14="Year_end", AC1289&gt;=last_rou_date), "",
AND($AN$14="Year_end"), DATE(YEAR(AC1289+1), 12, 31),
AND($AN$14="Not year_end", MONTH(AC1289)=12, DAY(AC1289)=31), DATE(YEAR(AC1288)+1, MONTH(AC1288), DAY(AC1288)),
AND($AN$14="Not year_end", OR(MONTH(AC1289)&lt;&gt;12, DAY(AC1289)&lt;&gt;31) ), DATE(YEAR(AC1289), 12, 31)
)</f>
        <v/>
      </c>
      <c r="AD1290" s="75" t="str" cm="1">
        <f t="array" aca="1" ref="AD1290" ca="1">_xlfn.IFS(AD1289="", "",
AND(AD1289=last_rou_date, OR(MONTH(AD1289)&lt;&gt;12, DAY(AD1289)&lt;&gt;31) ), DATE(YEAR(AD1289), 12, 31),
AND(MONTH(AD1289)=12, DAY(AD1289)=31, AD1289&gt;=last_rou_date), "",
AND(MONTH(AD1289)=12, DAY(AD1289)&lt;&gt;31),  EOMONTH(AD1289,0),
AND(MONTH(AD1289)=12, DAY(AD1289)=31, $AH$14="Not end"),  EDATE(AD1288,1),
AND($AH$14="Not end"), EDATE(AD1289, 1),
AND($AH$14="End"), EOMONTH(AD1289, 1)
)</f>
        <v/>
      </c>
      <c r="AE1290" s="51" t="str" cm="1">
        <f t="array" ref="AE1290">_xlfn.IFS(W1290="", "",
AND(W1290&gt;0, W1290&lt;=$B$4, $C$2="İllik artım, faiz olaraq", $D$2&gt;0, $B$3="İllik"), $B$5*((1+$D$2)^(W1290-1)),
AND(W1290&gt;0, W1290&lt;=$B$4, $C$2="İllik artım, faiz olaraq", $D$2&gt;0, $B$3="Aylıq"), $B$5*((1+$D$2)^ROUNDDOWN((W1290-1)/12,0)),
AND(W1290=1, $C$2="Aşağıdakı kimi dəyişir", ), $B$5,
AND(W1290&gt;1, W1290&lt;=$B$4, $C$2="Aşağıdakı kimi dəyişir"), IFERROR(VLOOKUP(W1290, $C$4:$D$7, 2, FALSE), AE1289),
AND(W1290&gt;0, W1290&lt;=$B$4), $B$5,
TRUE,0 )</f>
        <v/>
      </c>
      <c r="AF1290" s="51" t="str">
        <f t="shared" ca="1" si="58"/>
        <v/>
      </c>
    </row>
    <row r="1291" spans="1:32" x14ac:dyDescent="0.4">
      <c r="A1291" s="13" t="str" cm="1">
        <f t="array" aca="1" ref="A1291" ca="1">_xlfn.IFS(
AND(SUMIFS(lease_table_interest_accruals, lease_table_dates, A1290)&gt;0, COUNTIFS($E$14:E1290, "Interest accrual", $A$14:A1290, A1290)=0),  A1290,
AND(SUMIFS(lease_table_payments, lease_table_dates, A1290)&gt;0, COUNTIFS($E$14:E1290, "Payment", $A$14:A1290, A1290)=0),  A1290,
AND(SUMIFS(rou_table_deprs, rou_table_dates, A1290)&gt;0, COUNTIFS($E$14:E1290, "Depreciation", $A$14:A1290, A1290)=0),  A1290,
TRUE,  IFERROR(INDEX(rou_table_dates,  MATCH(A1290, rou_table_dates)+1, ), "")
)</f>
        <v/>
      </c>
      <c r="B1291" s="1" t="str" cm="1">
        <f t="array" aca="1" ref="B1291" ca="1">_xlfn.IFS(
AND(E1291="Payment", A1291=$B$2), $AM$14,
E1291="Payment", $AM$15,
E1291="Interest accrual", $AM$18,
E1291="Depreciation", $AM$17,
TRUE, "")</f>
        <v/>
      </c>
      <c r="C1291" s="1" t="str" cm="1">
        <f t="array" aca="1" ref="C1291" ca="1">_xlfn.IFS(
E1291="Payment", $AM$19,
E1291="Interest accrual", $AM$15,
E1291="Depreciation", $AM$16,
TRUE, "")</f>
        <v/>
      </c>
      <c r="D1291" s="1" t="str" cm="1">
        <f t="array" aca="1" ref="D1291" ca="1">_xlfn.IFS(
E1291="Payment", _xlfn.XLOOKUP(A1291, lease_table_dates, lease_table_payments, 0, 0),
E1291="Interest accrual", _xlfn.XLOOKUP(A1291, lease_table_dates, lease_table_interest_accruals, 0, 0),
E1291="Depreciation", _xlfn.XLOOKUP(A1291, rou_table_dates, rou_table_deprs, 0, 0),
TRUE, ""
)</f>
        <v/>
      </c>
      <c r="E1291" s="7" t="str" cm="1">
        <f t="array" aca="1" ref="E1291" ca="1">_xlfn.IFS(
AND(SUMIFS(lease_table_interest_accruals, lease_table_dates, A1291)&gt;0, COUNTIFS($E$14:E1290, "Interest accrual", $A$14:A1290, A1291)=0), "Interest accrual",
AND(SUMIFS(lease_table_payments, lease_table_dates, A1291)&gt;0, COUNTIFS($E$14:E1290, "Payment", $A$14:A1290, A1291)=0), "Payment",
AND(SUMIFS(rou_table_deprs, rou_table_dates, A1291)&gt;0, COUNTIFS($E$14:E1290, "Depreciation", $A$14:A1290, A1291)=0), "Depreciation",
TRUE,  ""
)</f>
        <v/>
      </c>
      <c r="G1291" s="13" t="str" cm="1">
        <f t="array" aca="1" ref="G1291" ca="1">_xlfn.IFS(
AND($B$11="Hə", $B$3="İllik"), Z1291,
AND($B$11="Hə", $B$3="Aylıq"), AA1291,
$B$11="Yox", X1291)</f>
        <v/>
      </c>
      <c r="H1291" s="1" t="str" cm="1">
        <f t="array" aca="1" ref="H1291" ca="1">_xlfn.IFS( G1291="", "",
TRUE, ROUND( H1290+I1291-J1291, 2) )</f>
        <v/>
      </c>
      <c r="I1291" s="1" t="str" cm="1">
        <f t="array" aca="1" ref="I1291" ca="1">_xlfn.IFS(G1291="", "",
G1291=last_payment_date, (J1291-H1290),
 TRUE,  -  (H1290- H1290* (1+$B$6)^ (_xlfn.DAYS(G1291,G1290)/365) )
)</f>
        <v/>
      </c>
      <c r="J1291" s="1" t="str" cm="1">
        <f t="array" aca="1" ref="J1291" ca="1">_xlfn.IFS(G1291="", "",
TRUE, _xlfn.XLOOKUP(G1291,  payment_dates, payments,0,0)
)</f>
        <v/>
      </c>
      <c r="L1291" s="8" t="str" cm="1">
        <f t="array" aca="1" ref="L1291" ca="1">_xlfn.IFS(
AND($B$11="Hə", $B$3="İllik"), AC1291,
AND($B$11="Hə", $B$3="Aylıq"), AD1291,
$B$11="Yox", AB1291)</f>
        <v/>
      </c>
      <c r="M1291" s="1" t="str" cm="1">
        <f t="array" aca="1" ref="M1291" ca="1">_xlfn.IFS( L1291="", "",
(M1290-N1291)&lt;=0.5, 0,
TRUE,  M1290-N1291)</f>
        <v/>
      </c>
      <c r="N1291" s="7" t="str" cm="1">
        <f t="array" aca="1" ref="N1291" ca="1">_xlfn.IFS(
L1291="", "",
TRUE, MIN(M1290, ROUND($M$14/ (last_rou_date - $B$2) * (L1291-L1290), 2) )
)</f>
        <v/>
      </c>
      <c r="P1291" s="59" t="str">
        <f t="shared" ca="1" si="60"/>
        <v/>
      </c>
      <c r="Q1291" s="1" t="str" cm="1">
        <f t="array" aca="1" ref="Q1291" ca="1">_xlfn.IFS(P1291="","",
$B$11="Hə", _xlfn.XLOOKUP(DATE(P1291, 12, 31), rou_table_dates, rou_table_nbvs,0, 0),
TRUE,  MAX(0, ROUND($M$14 - $M$14/ (last_rou_date - $B$2) * (DATE(P1291,12,31) - $B$2), 2) )
)</f>
        <v/>
      </c>
      <c r="R1291" s="1" t="str" cm="1">
        <f t="array" aca="1" ref="R1291" ca="1">_xlfn.IFS(P1291="","",
$B$11="Hə", _xlfn.XLOOKUP(DATE(P1291, 12, 31), lease_table_dates, lease_table_balances,0, 0),
TRUE, IFERROR( XNPV($B$6, IF(payment_dates &gt;DATE(P1291, 12, 31), payments,  0),  IF(payment_dates &gt;DATE(P1291, 12, 31), payment_dates,  DATE(P1291, 12, 31))    ),0)
)</f>
        <v/>
      </c>
      <c r="S1291" s="1" t="str" cm="1">
        <f t="array" aca="1" ref="S1291" ca="1">_xlfn.IFS(P1291="","",
TRUE,  MIN( MIN(Q1290, $M$14), ROUND($M$14/ (last_rou_date - $B$2) * (DATE(P1291,12,31) - MAX($B$2, DATE(P1291-1, 12, 31))), 2) )
)</f>
        <v/>
      </c>
      <c r="T1291" s="7" t="str" cm="1">
        <f t="array" aca="1" ref="T1291" ca="1">_xlfn.IFS(P1291="", "",
ISTEXT(R1290), R1291- (H1291 - SUMIFS( lease_table_payments, lease_table_years, P1291) -$AG$14 ),
AND(ISNUMBER(R1290), R1291&lt;&gt;""),   R1291- (R1290 - SUMIFS( lease_table_payments, lease_table_years, P1291) )
)</f>
        <v/>
      </c>
      <c r="V1291" s="64">
        <f t="shared" si="59"/>
        <v>1278</v>
      </c>
      <c r="W1291" s="51" t="str" cm="1">
        <f t="array" ref="W1291">_xlfn.IFS(
OR(W1290=$B$4, W1290=""),"",
TRUE,W1290+1
)</f>
        <v/>
      </c>
      <c r="X1291" s="51" t="str" cm="1">
        <f t="array" ref="X1291">_xlfn.IFS(X1290="","",
W1291="", "",
AND($B$3="İllik"),DATE(YEAR(X1290)+1,MONTH(X1290),DAY(X1290) ),
AND($B$3="Aylıq", $AH$14="Not end"), EDATE(X1290,1),
AND($B$3="Aylıq", $AH$14="End"), EOMONTH(X1290,1)
)</f>
        <v/>
      </c>
      <c r="Y1291" s="51" t="str" cm="1">
        <f t="array" aca="1" ref="Y1291" ca="1">_xlfn.IFS(
AND($B$7="Dövrün əvvəlində", Y1290&lt;=last_rou_date), DATE(YEAR(Y1290)+1, 12, 31),
AND($B$7="Dövrün sonunda", Y1290&lt;=last_payment_date), DATE(YEAR(Y1290)+1, 12, 31),
TRUE, ""
)</f>
        <v/>
      </c>
      <c r="Z1291" s="75" t="str" cm="1">
        <f t="array" aca="1" ref="Z1291" ca="1">_xlfn.IFS(
AND($AN$14="Not year_end", Z1290&gt;last_payment_date), "",
AND($AN$14="Year_end", Z1290&gt;=last_payment_date), "",
AND($AN$14="Year_end"), DATE(YEAR(Z1290+1), 12, 31),
AND($AN$14="Not year_end", MONTH(Z1290)=12, DAY(Z1290)=31), DATE(YEAR(Z1289)+1, MONTH(Z1289), DAY(Z1289)),
AND($AN$14="Not year_end", OR(MONTH(Z1290)&lt;&gt;12, DAY(Z1290)&lt;&gt;31) ), DATE(YEAR(Z1290), 12, 31)
)</f>
        <v/>
      </c>
      <c r="AA1291" s="75" t="str" cm="1">
        <f t="array" aca="1" ref="AA1291" ca="1">_xlfn.IFS(AA1290="", "",
AND(AA1290=last_payment_date, OR(MONTH(AA1290)&lt;&gt;12, DAY(AA1290)&lt;&gt;31) ), DATE(YEAR(AA1290), 12, 31),
AND(MONTH(AA1290)=12, DAY(AA1290)=31, AA1290&gt;=last_payment_date), "",
AND(MONTH(AA1290)=12, DAY(AA1290)&lt;&gt;31),  EOMONTH(AA1290,0),
AND(MONTH(AA1290)=12, DAY(AA1290)=31, $AH$14="Not end"),  EDATE(AA1289,1),
AND($AH$14="Not end"), EDATE(AA1290, 1),
AND($AH$14="End"), EOMONTH(AA1290, 1)
)</f>
        <v/>
      </c>
      <c r="AB1291" s="75" t="str" cm="1">
        <f t="array" aca="1" ref="AB1291" ca="1">_xlfn.IFS(AB1290="","",
AND(AB1290=last_rou_date), "",
AND($B$3="İllik"),DATE(YEAR(AB1290)+1,MONTH(AB1290),DAY(AB1290) ),
AND($B$3="Aylıq", $AH$14="Not end"), EDATE(AB1290,1),
AND($B$3="Aylıq", $AH$14="End"), EOMONTH(AB1290,1)
)</f>
        <v/>
      </c>
      <c r="AC1291" s="75" t="str" cm="1">
        <f t="array" aca="1" ref="AC1291" ca="1">_xlfn.IFS(
AND($AN$14="Not year_end", AC1290&gt;last_rou_date), "",
AND($AN$14="Year_end", AC1290&gt;=last_rou_date), "",
AND($AN$14="Year_end"), DATE(YEAR(AC1290+1), 12, 31),
AND($AN$14="Not year_end", MONTH(AC1290)=12, DAY(AC1290)=31), DATE(YEAR(AC1289)+1, MONTH(AC1289), DAY(AC1289)),
AND($AN$14="Not year_end", OR(MONTH(AC1290)&lt;&gt;12, DAY(AC1290)&lt;&gt;31) ), DATE(YEAR(AC1290), 12, 31)
)</f>
        <v/>
      </c>
      <c r="AD1291" s="75" t="str" cm="1">
        <f t="array" aca="1" ref="AD1291" ca="1">_xlfn.IFS(AD1290="", "",
AND(AD1290=last_rou_date, OR(MONTH(AD1290)&lt;&gt;12, DAY(AD1290)&lt;&gt;31) ), DATE(YEAR(AD1290), 12, 31),
AND(MONTH(AD1290)=12, DAY(AD1290)=31, AD1290&gt;=last_rou_date), "",
AND(MONTH(AD1290)=12, DAY(AD1290)&lt;&gt;31),  EOMONTH(AD1290,0),
AND(MONTH(AD1290)=12, DAY(AD1290)=31, $AH$14="Not end"),  EDATE(AD1289,1),
AND($AH$14="Not end"), EDATE(AD1290, 1),
AND($AH$14="End"), EOMONTH(AD1290, 1)
)</f>
        <v/>
      </c>
      <c r="AE1291" s="51" t="str" cm="1">
        <f t="array" ref="AE1291">_xlfn.IFS(W1291="", "",
AND(W1291&gt;0, W1291&lt;=$B$4, $C$2="İllik artım, faiz olaraq", $D$2&gt;0, $B$3="İllik"), $B$5*((1+$D$2)^(W1291-1)),
AND(W1291&gt;0, W1291&lt;=$B$4, $C$2="İllik artım, faiz olaraq", $D$2&gt;0, $B$3="Aylıq"), $B$5*((1+$D$2)^ROUNDDOWN((W1291-1)/12,0)),
AND(W1291=1, $C$2="Aşağıdakı kimi dəyişir", ), $B$5,
AND(W1291&gt;1, W1291&lt;=$B$4, $C$2="Aşağıdakı kimi dəyişir"), IFERROR(VLOOKUP(W1291, $C$4:$D$7, 2, FALSE), AE1290),
AND(W1291&gt;0, W1291&lt;=$B$4), $B$5,
TRUE,0 )</f>
        <v/>
      </c>
      <c r="AF1291" s="51" t="str">
        <f t="shared" ca="1" si="58"/>
        <v/>
      </c>
    </row>
    <row r="1292" spans="1:32" x14ac:dyDescent="0.4">
      <c r="A1292" s="13" t="str" cm="1">
        <f t="array" aca="1" ref="A1292" ca="1">_xlfn.IFS(
AND(SUMIFS(lease_table_interest_accruals, lease_table_dates, A1291)&gt;0, COUNTIFS($E$14:E1291, "Interest accrual", $A$14:A1291, A1291)=0),  A1291,
AND(SUMIFS(lease_table_payments, lease_table_dates, A1291)&gt;0, COUNTIFS($E$14:E1291, "Payment", $A$14:A1291, A1291)=0),  A1291,
AND(SUMIFS(rou_table_deprs, rou_table_dates, A1291)&gt;0, COUNTIFS($E$14:E1291, "Depreciation", $A$14:A1291, A1291)=0),  A1291,
TRUE,  IFERROR(INDEX(rou_table_dates,  MATCH(A1291, rou_table_dates)+1, ), "")
)</f>
        <v/>
      </c>
      <c r="B1292" s="1" t="str" cm="1">
        <f t="array" aca="1" ref="B1292" ca="1">_xlfn.IFS(
AND(E1292="Payment", A1292=$B$2), $AM$14,
E1292="Payment", $AM$15,
E1292="Interest accrual", $AM$18,
E1292="Depreciation", $AM$17,
TRUE, "")</f>
        <v/>
      </c>
      <c r="C1292" s="1" t="str" cm="1">
        <f t="array" aca="1" ref="C1292" ca="1">_xlfn.IFS(
E1292="Payment", $AM$19,
E1292="Interest accrual", $AM$15,
E1292="Depreciation", $AM$16,
TRUE, "")</f>
        <v/>
      </c>
      <c r="D1292" s="1" t="str" cm="1">
        <f t="array" aca="1" ref="D1292" ca="1">_xlfn.IFS(
E1292="Payment", _xlfn.XLOOKUP(A1292, lease_table_dates, lease_table_payments, 0, 0),
E1292="Interest accrual", _xlfn.XLOOKUP(A1292, lease_table_dates, lease_table_interest_accruals, 0, 0),
E1292="Depreciation", _xlfn.XLOOKUP(A1292, rou_table_dates, rou_table_deprs, 0, 0),
TRUE, ""
)</f>
        <v/>
      </c>
      <c r="E1292" s="7" t="str" cm="1">
        <f t="array" aca="1" ref="E1292" ca="1">_xlfn.IFS(
AND(SUMIFS(lease_table_interest_accruals, lease_table_dates, A1292)&gt;0, COUNTIFS($E$14:E1291, "Interest accrual", $A$14:A1291, A1292)=0), "Interest accrual",
AND(SUMIFS(lease_table_payments, lease_table_dates, A1292)&gt;0, COUNTIFS($E$14:E1291, "Payment", $A$14:A1291, A1292)=0), "Payment",
AND(SUMIFS(rou_table_deprs, rou_table_dates, A1292)&gt;0, COUNTIFS($E$14:E1291, "Depreciation", $A$14:A1291, A1292)=0), "Depreciation",
TRUE,  ""
)</f>
        <v/>
      </c>
      <c r="G1292" s="13" t="str" cm="1">
        <f t="array" aca="1" ref="G1292" ca="1">_xlfn.IFS(
AND($B$11="Hə", $B$3="İllik"), Z1292,
AND($B$11="Hə", $B$3="Aylıq"), AA1292,
$B$11="Yox", X1292)</f>
        <v/>
      </c>
      <c r="H1292" s="1" t="str" cm="1">
        <f t="array" aca="1" ref="H1292" ca="1">_xlfn.IFS( G1292="", "",
TRUE, ROUND( H1291+I1292-J1292, 2) )</f>
        <v/>
      </c>
      <c r="I1292" s="1" t="str" cm="1">
        <f t="array" aca="1" ref="I1292" ca="1">_xlfn.IFS(G1292="", "",
G1292=last_payment_date, (J1292-H1291),
 TRUE,  -  (H1291- H1291* (1+$B$6)^ (_xlfn.DAYS(G1292,G1291)/365) )
)</f>
        <v/>
      </c>
      <c r="J1292" s="1" t="str" cm="1">
        <f t="array" aca="1" ref="J1292" ca="1">_xlfn.IFS(G1292="", "",
TRUE, _xlfn.XLOOKUP(G1292,  payment_dates, payments,0,0)
)</f>
        <v/>
      </c>
      <c r="L1292" s="8" t="str" cm="1">
        <f t="array" aca="1" ref="L1292" ca="1">_xlfn.IFS(
AND($B$11="Hə", $B$3="İllik"), AC1292,
AND($B$11="Hə", $B$3="Aylıq"), AD1292,
$B$11="Yox", AB1292)</f>
        <v/>
      </c>
      <c r="M1292" s="1" t="str" cm="1">
        <f t="array" aca="1" ref="M1292" ca="1">_xlfn.IFS( L1292="", "",
(M1291-N1292)&lt;=0.5, 0,
TRUE,  M1291-N1292)</f>
        <v/>
      </c>
      <c r="N1292" s="7" t="str" cm="1">
        <f t="array" aca="1" ref="N1292" ca="1">_xlfn.IFS(
L1292="", "",
TRUE, MIN(M1291, ROUND($M$14/ (last_rou_date - $B$2) * (L1292-L1291), 2) )
)</f>
        <v/>
      </c>
      <c r="P1292" s="59" t="str">
        <f t="shared" ca="1" si="60"/>
        <v/>
      </c>
      <c r="Q1292" s="1" t="str" cm="1">
        <f t="array" aca="1" ref="Q1292" ca="1">_xlfn.IFS(P1292="","",
$B$11="Hə", _xlfn.XLOOKUP(DATE(P1292, 12, 31), rou_table_dates, rou_table_nbvs,0, 0),
TRUE,  MAX(0, ROUND($M$14 - $M$14/ (last_rou_date - $B$2) * (DATE(P1292,12,31) - $B$2), 2) )
)</f>
        <v/>
      </c>
      <c r="R1292" s="1" t="str" cm="1">
        <f t="array" aca="1" ref="R1292" ca="1">_xlfn.IFS(P1292="","",
$B$11="Hə", _xlfn.XLOOKUP(DATE(P1292, 12, 31), lease_table_dates, lease_table_balances,0, 0),
TRUE, IFERROR( XNPV($B$6, IF(payment_dates &gt;DATE(P1292, 12, 31), payments,  0),  IF(payment_dates &gt;DATE(P1292, 12, 31), payment_dates,  DATE(P1292, 12, 31))    ),0)
)</f>
        <v/>
      </c>
      <c r="S1292" s="1" t="str" cm="1">
        <f t="array" aca="1" ref="S1292" ca="1">_xlfn.IFS(P1292="","",
TRUE,  MIN( MIN(Q1291, $M$14), ROUND($M$14/ (last_rou_date - $B$2) * (DATE(P1292,12,31) - MAX($B$2, DATE(P1292-1, 12, 31))), 2) )
)</f>
        <v/>
      </c>
      <c r="T1292" s="7" t="str" cm="1">
        <f t="array" aca="1" ref="T1292" ca="1">_xlfn.IFS(P1292="", "",
ISTEXT(R1291), R1292- (H1292 - SUMIFS( lease_table_payments, lease_table_years, P1292) -$AG$14 ),
AND(ISNUMBER(R1291), R1292&lt;&gt;""),   R1292- (R1291 - SUMIFS( lease_table_payments, lease_table_years, P1292) )
)</f>
        <v/>
      </c>
      <c r="V1292" s="64">
        <f t="shared" si="59"/>
        <v>1279</v>
      </c>
      <c r="W1292" s="51" t="str" cm="1">
        <f t="array" ref="W1292">_xlfn.IFS(
OR(W1291=$B$4, W1291=""),"",
TRUE,W1291+1
)</f>
        <v/>
      </c>
      <c r="X1292" s="51" t="str" cm="1">
        <f t="array" ref="X1292">_xlfn.IFS(X1291="","",
W1292="", "",
AND($B$3="İllik"),DATE(YEAR(X1291)+1,MONTH(X1291),DAY(X1291) ),
AND($B$3="Aylıq", $AH$14="Not end"), EDATE(X1291,1),
AND($B$3="Aylıq", $AH$14="End"), EOMONTH(X1291,1)
)</f>
        <v/>
      </c>
      <c r="Y1292" s="51" t="str" cm="1">
        <f t="array" aca="1" ref="Y1292" ca="1">_xlfn.IFS(
AND($B$7="Dövrün əvvəlində", Y1291&lt;=last_rou_date), DATE(YEAR(Y1291)+1, 12, 31),
AND($B$7="Dövrün sonunda", Y1291&lt;=last_payment_date), DATE(YEAR(Y1291)+1, 12, 31),
TRUE, ""
)</f>
        <v/>
      </c>
      <c r="Z1292" s="75" t="str" cm="1">
        <f t="array" aca="1" ref="Z1292" ca="1">_xlfn.IFS(
AND($AN$14="Not year_end", Z1291&gt;last_payment_date), "",
AND($AN$14="Year_end", Z1291&gt;=last_payment_date), "",
AND($AN$14="Year_end"), DATE(YEAR(Z1291+1), 12, 31),
AND($AN$14="Not year_end", MONTH(Z1291)=12, DAY(Z1291)=31), DATE(YEAR(Z1290)+1, MONTH(Z1290), DAY(Z1290)),
AND($AN$14="Not year_end", OR(MONTH(Z1291)&lt;&gt;12, DAY(Z1291)&lt;&gt;31) ), DATE(YEAR(Z1291), 12, 31)
)</f>
        <v/>
      </c>
      <c r="AA1292" s="75" t="str" cm="1">
        <f t="array" aca="1" ref="AA1292" ca="1">_xlfn.IFS(AA1291="", "",
AND(AA1291=last_payment_date, OR(MONTH(AA1291)&lt;&gt;12, DAY(AA1291)&lt;&gt;31) ), DATE(YEAR(AA1291), 12, 31),
AND(MONTH(AA1291)=12, DAY(AA1291)=31, AA1291&gt;=last_payment_date), "",
AND(MONTH(AA1291)=12, DAY(AA1291)&lt;&gt;31),  EOMONTH(AA1291,0),
AND(MONTH(AA1291)=12, DAY(AA1291)=31, $AH$14="Not end"),  EDATE(AA1290,1),
AND($AH$14="Not end"), EDATE(AA1291, 1),
AND($AH$14="End"), EOMONTH(AA1291, 1)
)</f>
        <v/>
      </c>
      <c r="AB1292" s="75" t="str" cm="1">
        <f t="array" aca="1" ref="AB1292" ca="1">_xlfn.IFS(AB1291="","",
AND(AB1291=last_rou_date), "",
AND($B$3="İllik"),DATE(YEAR(AB1291)+1,MONTH(AB1291),DAY(AB1291) ),
AND($B$3="Aylıq", $AH$14="Not end"), EDATE(AB1291,1),
AND($B$3="Aylıq", $AH$14="End"), EOMONTH(AB1291,1)
)</f>
        <v/>
      </c>
      <c r="AC1292" s="75" t="str" cm="1">
        <f t="array" aca="1" ref="AC1292" ca="1">_xlfn.IFS(
AND($AN$14="Not year_end", AC1291&gt;last_rou_date), "",
AND($AN$14="Year_end", AC1291&gt;=last_rou_date), "",
AND($AN$14="Year_end"), DATE(YEAR(AC1291+1), 12, 31),
AND($AN$14="Not year_end", MONTH(AC1291)=12, DAY(AC1291)=31), DATE(YEAR(AC1290)+1, MONTH(AC1290), DAY(AC1290)),
AND($AN$14="Not year_end", OR(MONTH(AC1291)&lt;&gt;12, DAY(AC1291)&lt;&gt;31) ), DATE(YEAR(AC1291), 12, 31)
)</f>
        <v/>
      </c>
      <c r="AD1292" s="75" t="str" cm="1">
        <f t="array" aca="1" ref="AD1292" ca="1">_xlfn.IFS(AD1291="", "",
AND(AD1291=last_rou_date, OR(MONTH(AD1291)&lt;&gt;12, DAY(AD1291)&lt;&gt;31) ), DATE(YEAR(AD1291), 12, 31),
AND(MONTH(AD1291)=12, DAY(AD1291)=31, AD1291&gt;=last_rou_date), "",
AND(MONTH(AD1291)=12, DAY(AD1291)&lt;&gt;31),  EOMONTH(AD1291,0),
AND(MONTH(AD1291)=12, DAY(AD1291)=31, $AH$14="Not end"),  EDATE(AD1290,1),
AND($AH$14="Not end"), EDATE(AD1291, 1),
AND($AH$14="End"), EOMONTH(AD1291, 1)
)</f>
        <v/>
      </c>
      <c r="AE1292" s="51" t="str" cm="1">
        <f t="array" ref="AE1292">_xlfn.IFS(W1292="", "",
AND(W1292&gt;0, W1292&lt;=$B$4, $C$2="İllik artım, faiz olaraq", $D$2&gt;0, $B$3="İllik"), $B$5*((1+$D$2)^(W1292-1)),
AND(W1292&gt;0, W1292&lt;=$B$4, $C$2="İllik artım, faiz olaraq", $D$2&gt;0, $B$3="Aylıq"), $B$5*((1+$D$2)^ROUNDDOWN((W1292-1)/12,0)),
AND(W1292=1, $C$2="Aşağıdakı kimi dəyişir", ), $B$5,
AND(W1292&gt;1, W1292&lt;=$B$4, $C$2="Aşağıdakı kimi dəyişir"), IFERROR(VLOOKUP(W1292, $C$4:$D$7, 2, FALSE), AE1291),
AND(W1292&gt;0, W1292&lt;=$B$4), $B$5,
TRUE,0 )</f>
        <v/>
      </c>
      <c r="AF1292" s="51" t="str">
        <f t="shared" ca="1" si="58"/>
        <v/>
      </c>
    </row>
    <row r="1293" spans="1:32" x14ac:dyDescent="0.4">
      <c r="A1293" s="13" t="str" cm="1">
        <f t="array" aca="1" ref="A1293" ca="1">_xlfn.IFS(
AND(SUMIFS(lease_table_interest_accruals, lease_table_dates, A1292)&gt;0, COUNTIFS($E$14:E1292, "Interest accrual", $A$14:A1292, A1292)=0),  A1292,
AND(SUMIFS(lease_table_payments, lease_table_dates, A1292)&gt;0, COUNTIFS($E$14:E1292, "Payment", $A$14:A1292, A1292)=0),  A1292,
AND(SUMIFS(rou_table_deprs, rou_table_dates, A1292)&gt;0, COUNTIFS($E$14:E1292, "Depreciation", $A$14:A1292, A1292)=0),  A1292,
TRUE,  IFERROR(INDEX(rou_table_dates,  MATCH(A1292, rou_table_dates)+1, ), "")
)</f>
        <v/>
      </c>
      <c r="B1293" s="1" t="str" cm="1">
        <f t="array" aca="1" ref="B1293" ca="1">_xlfn.IFS(
AND(E1293="Payment", A1293=$B$2), $AM$14,
E1293="Payment", $AM$15,
E1293="Interest accrual", $AM$18,
E1293="Depreciation", $AM$17,
TRUE, "")</f>
        <v/>
      </c>
      <c r="C1293" s="1" t="str" cm="1">
        <f t="array" aca="1" ref="C1293" ca="1">_xlfn.IFS(
E1293="Payment", $AM$19,
E1293="Interest accrual", $AM$15,
E1293="Depreciation", $AM$16,
TRUE, "")</f>
        <v/>
      </c>
      <c r="D1293" s="1" t="str" cm="1">
        <f t="array" aca="1" ref="D1293" ca="1">_xlfn.IFS(
E1293="Payment", _xlfn.XLOOKUP(A1293, lease_table_dates, lease_table_payments, 0, 0),
E1293="Interest accrual", _xlfn.XLOOKUP(A1293, lease_table_dates, lease_table_interest_accruals, 0, 0),
E1293="Depreciation", _xlfn.XLOOKUP(A1293, rou_table_dates, rou_table_deprs, 0, 0),
TRUE, ""
)</f>
        <v/>
      </c>
      <c r="E1293" s="7" t="str" cm="1">
        <f t="array" aca="1" ref="E1293" ca="1">_xlfn.IFS(
AND(SUMIFS(lease_table_interest_accruals, lease_table_dates, A1293)&gt;0, COUNTIFS($E$14:E1292, "Interest accrual", $A$14:A1292, A1293)=0), "Interest accrual",
AND(SUMIFS(lease_table_payments, lease_table_dates, A1293)&gt;0, COUNTIFS($E$14:E1292, "Payment", $A$14:A1292, A1293)=0), "Payment",
AND(SUMIFS(rou_table_deprs, rou_table_dates, A1293)&gt;0, COUNTIFS($E$14:E1292, "Depreciation", $A$14:A1292, A1293)=0), "Depreciation",
TRUE,  ""
)</f>
        <v/>
      </c>
      <c r="G1293" s="13" t="str" cm="1">
        <f t="array" aca="1" ref="G1293" ca="1">_xlfn.IFS(
AND($B$11="Hə", $B$3="İllik"), Z1293,
AND($B$11="Hə", $B$3="Aylıq"), AA1293,
$B$11="Yox", X1293)</f>
        <v/>
      </c>
      <c r="H1293" s="1" t="str" cm="1">
        <f t="array" aca="1" ref="H1293" ca="1">_xlfn.IFS( G1293="", "",
TRUE, ROUND( H1292+I1293-J1293, 2) )</f>
        <v/>
      </c>
      <c r="I1293" s="1" t="str" cm="1">
        <f t="array" aca="1" ref="I1293" ca="1">_xlfn.IFS(G1293="", "",
G1293=last_payment_date, (J1293-H1292),
 TRUE,  -  (H1292- H1292* (1+$B$6)^ (_xlfn.DAYS(G1293,G1292)/365) )
)</f>
        <v/>
      </c>
      <c r="J1293" s="1" t="str" cm="1">
        <f t="array" aca="1" ref="J1293" ca="1">_xlfn.IFS(G1293="", "",
TRUE, _xlfn.XLOOKUP(G1293,  payment_dates, payments,0,0)
)</f>
        <v/>
      </c>
      <c r="L1293" s="8" t="str" cm="1">
        <f t="array" aca="1" ref="L1293" ca="1">_xlfn.IFS(
AND($B$11="Hə", $B$3="İllik"), AC1293,
AND($B$11="Hə", $B$3="Aylıq"), AD1293,
$B$11="Yox", AB1293)</f>
        <v/>
      </c>
      <c r="M1293" s="1" t="str" cm="1">
        <f t="array" aca="1" ref="M1293" ca="1">_xlfn.IFS( L1293="", "",
(M1292-N1293)&lt;=0.5, 0,
TRUE,  M1292-N1293)</f>
        <v/>
      </c>
      <c r="N1293" s="7" t="str" cm="1">
        <f t="array" aca="1" ref="N1293" ca="1">_xlfn.IFS(
L1293="", "",
TRUE, MIN(M1292, ROUND($M$14/ (last_rou_date - $B$2) * (L1293-L1292), 2) )
)</f>
        <v/>
      </c>
      <c r="P1293" s="59" t="str">
        <f t="shared" ca="1" si="60"/>
        <v/>
      </c>
      <c r="Q1293" s="1" t="str" cm="1">
        <f t="array" aca="1" ref="Q1293" ca="1">_xlfn.IFS(P1293="","",
$B$11="Hə", _xlfn.XLOOKUP(DATE(P1293, 12, 31), rou_table_dates, rou_table_nbvs,0, 0),
TRUE,  MAX(0, ROUND($M$14 - $M$14/ (last_rou_date - $B$2) * (DATE(P1293,12,31) - $B$2), 2) )
)</f>
        <v/>
      </c>
      <c r="R1293" s="1" t="str" cm="1">
        <f t="array" aca="1" ref="R1293" ca="1">_xlfn.IFS(P1293="","",
$B$11="Hə", _xlfn.XLOOKUP(DATE(P1293, 12, 31), lease_table_dates, lease_table_balances,0, 0),
TRUE, IFERROR( XNPV($B$6, IF(payment_dates &gt;DATE(P1293, 12, 31), payments,  0),  IF(payment_dates &gt;DATE(P1293, 12, 31), payment_dates,  DATE(P1293, 12, 31))    ),0)
)</f>
        <v/>
      </c>
      <c r="S1293" s="1" t="str" cm="1">
        <f t="array" aca="1" ref="S1293" ca="1">_xlfn.IFS(P1293="","",
TRUE,  MIN( MIN(Q1292, $M$14), ROUND($M$14/ (last_rou_date - $B$2) * (DATE(P1293,12,31) - MAX($B$2, DATE(P1293-1, 12, 31))), 2) )
)</f>
        <v/>
      </c>
      <c r="T1293" s="7" t="str" cm="1">
        <f t="array" aca="1" ref="T1293" ca="1">_xlfn.IFS(P1293="", "",
ISTEXT(R1292), R1293- (H1293 - SUMIFS( lease_table_payments, lease_table_years, P1293) -$AG$14 ),
AND(ISNUMBER(R1292), R1293&lt;&gt;""),   R1293- (R1292 - SUMIFS( lease_table_payments, lease_table_years, P1293) )
)</f>
        <v/>
      </c>
      <c r="V1293" s="64">
        <f t="shared" si="59"/>
        <v>1280</v>
      </c>
      <c r="W1293" s="51" t="str" cm="1">
        <f t="array" ref="W1293">_xlfn.IFS(
OR(W1292=$B$4, W1292=""),"",
TRUE,W1292+1
)</f>
        <v/>
      </c>
      <c r="X1293" s="51" t="str" cm="1">
        <f t="array" ref="X1293">_xlfn.IFS(X1292="","",
W1293="", "",
AND($B$3="İllik"),DATE(YEAR(X1292)+1,MONTH(X1292),DAY(X1292) ),
AND($B$3="Aylıq", $AH$14="Not end"), EDATE(X1292,1),
AND($B$3="Aylıq", $AH$14="End"), EOMONTH(X1292,1)
)</f>
        <v/>
      </c>
      <c r="Y1293" s="51" t="str" cm="1">
        <f t="array" aca="1" ref="Y1293" ca="1">_xlfn.IFS(
AND($B$7="Dövrün əvvəlində", Y1292&lt;=last_rou_date), DATE(YEAR(Y1292)+1, 12, 31),
AND($B$7="Dövrün sonunda", Y1292&lt;=last_payment_date), DATE(YEAR(Y1292)+1, 12, 31),
TRUE, ""
)</f>
        <v/>
      </c>
      <c r="Z1293" s="75" t="str" cm="1">
        <f t="array" aca="1" ref="Z1293" ca="1">_xlfn.IFS(
AND($AN$14="Not year_end", Z1292&gt;last_payment_date), "",
AND($AN$14="Year_end", Z1292&gt;=last_payment_date), "",
AND($AN$14="Year_end"), DATE(YEAR(Z1292+1), 12, 31),
AND($AN$14="Not year_end", MONTH(Z1292)=12, DAY(Z1292)=31), DATE(YEAR(Z1291)+1, MONTH(Z1291), DAY(Z1291)),
AND($AN$14="Not year_end", OR(MONTH(Z1292)&lt;&gt;12, DAY(Z1292)&lt;&gt;31) ), DATE(YEAR(Z1292), 12, 31)
)</f>
        <v/>
      </c>
      <c r="AA1293" s="75" t="str" cm="1">
        <f t="array" aca="1" ref="AA1293" ca="1">_xlfn.IFS(AA1292="", "",
AND(AA1292=last_payment_date, OR(MONTH(AA1292)&lt;&gt;12, DAY(AA1292)&lt;&gt;31) ), DATE(YEAR(AA1292), 12, 31),
AND(MONTH(AA1292)=12, DAY(AA1292)=31, AA1292&gt;=last_payment_date), "",
AND(MONTH(AA1292)=12, DAY(AA1292)&lt;&gt;31),  EOMONTH(AA1292,0),
AND(MONTH(AA1292)=12, DAY(AA1292)=31, $AH$14="Not end"),  EDATE(AA1291,1),
AND($AH$14="Not end"), EDATE(AA1292, 1),
AND($AH$14="End"), EOMONTH(AA1292, 1)
)</f>
        <v/>
      </c>
      <c r="AB1293" s="75" t="str" cm="1">
        <f t="array" aca="1" ref="AB1293" ca="1">_xlfn.IFS(AB1292="","",
AND(AB1292=last_rou_date), "",
AND($B$3="İllik"),DATE(YEAR(AB1292)+1,MONTH(AB1292),DAY(AB1292) ),
AND($B$3="Aylıq", $AH$14="Not end"), EDATE(AB1292,1),
AND($B$3="Aylıq", $AH$14="End"), EOMONTH(AB1292,1)
)</f>
        <v/>
      </c>
      <c r="AC1293" s="75" t="str" cm="1">
        <f t="array" aca="1" ref="AC1293" ca="1">_xlfn.IFS(
AND($AN$14="Not year_end", AC1292&gt;last_rou_date), "",
AND($AN$14="Year_end", AC1292&gt;=last_rou_date), "",
AND($AN$14="Year_end"), DATE(YEAR(AC1292+1), 12, 31),
AND($AN$14="Not year_end", MONTH(AC1292)=12, DAY(AC1292)=31), DATE(YEAR(AC1291)+1, MONTH(AC1291), DAY(AC1291)),
AND($AN$14="Not year_end", OR(MONTH(AC1292)&lt;&gt;12, DAY(AC1292)&lt;&gt;31) ), DATE(YEAR(AC1292), 12, 31)
)</f>
        <v/>
      </c>
      <c r="AD1293" s="75" t="str" cm="1">
        <f t="array" aca="1" ref="AD1293" ca="1">_xlfn.IFS(AD1292="", "",
AND(AD1292=last_rou_date, OR(MONTH(AD1292)&lt;&gt;12, DAY(AD1292)&lt;&gt;31) ), DATE(YEAR(AD1292), 12, 31),
AND(MONTH(AD1292)=12, DAY(AD1292)=31, AD1292&gt;=last_rou_date), "",
AND(MONTH(AD1292)=12, DAY(AD1292)&lt;&gt;31),  EOMONTH(AD1292,0),
AND(MONTH(AD1292)=12, DAY(AD1292)=31, $AH$14="Not end"),  EDATE(AD1291,1),
AND($AH$14="Not end"), EDATE(AD1292, 1),
AND($AH$14="End"), EOMONTH(AD1292, 1)
)</f>
        <v/>
      </c>
      <c r="AE1293" s="51" t="str" cm="1">
        <f t="array" ref="AE1293">_xlfn.IFS(W1293="", "",
AND(W1293&gt;0, W1293&lt;=$B$4, $C$2="İllik artım, faiz olaraq", $D$2&gt;0, $B$3="İllik"), $B$5*((1+$D$2)^(W1293-1)),
AND(W1293&gt;0, W1293&lt;=$B$4, $C$2="İllik artım, faiz olaraq", $D$2&gt;0, $B$3="Aylıq"), $B$5*((1+$D$2)^ROUNDDOWN((W1293-1)/12,0)),
AND(W1293=1, $C$2="Aşağıdakı kimi dəyişir", ), $B$5,
AND(W1293&gt;1, W1293&lt;=$B$4, $C$2="Aşağıdakı kimi dəyişir"), IFERROR(VLOOKUP(W1293, $C$4:$D$7, 2, FALSE), AE1292),
AND(W1293&gt;0, W1293&lt;=$B$4), $B$5,
TRUE,0 )</f>
        <v/>
      </c>
      <c r="AF1293" s="51" t="str">
        <f t="shared" ca="1" si="58"/>
        <v/>
      </c>
    </row>
    <row r="1294" spans="1:32" x14ac:dyDescent="0.4">
      <c r="A1294" s="13" t="str" cm="1">
        <f t="array" aca="1" ref="A1294" ca="1">_xlfn.IFS(
AND(SUMIFS(lease_table_interest_accruals, lease_table_dates, A1293)&gt;0, COUNTIFS($E$14:E1293, "Interest accrual", $A$14:A1293, A1293)=0),  A1293,
AND(SUMIFS(lease_table_payments, lease_table_dates, A1293)&gt;0, COUNTIFS($E$14:E1293, "Payment", $A$14:A1293, A1293)=0),  A1293,
AND(SUMIFS(rou_table_deprs, rou_table_dates, A1293)&gt;0, COUNTIFS($E$14:E1293, "Depreciation", $A$14:A1293, A1293)=0),  A1293,
TRUE,  IFERROR(INDEX(rou_table_dates,  MATCH(A1293, rou_table_dates)+1, ), "")
)</f>
        <v/>
      </c>
      <c r="B1294" s="1" t="str" cm="1">
        <f t="array" aca="1" ref="B1294" ca="1">_xlfn.IFS(
AND(E1294="Payment", A1294=$B$2), $AM$14,
E1294="Payment", $AM$15,
E1294="Interest accrual", $AM$18,
E1294="Depreciation", $AM$17,
TRUE, "")</f>
        <v/>
      </c>
      <c r="C1294" s="1" t="str" cm="1">
        <f t="array" aca="1" ref="C1294" ca="1">_xlfn.IFS(
E1294="Payment", $AM$19,
E1294="Interest accrual", $AM$15,
E1294="Depreciation", $AM$16,
TRUE, "")</f>
        <v/>
      </c>
      <c r="D1294" s="1" t="str" cm="1">
        <f t="array" aca="1" ref="D1294" ca="1">_xlfn.IFS(
E1294="Payment", _xlfn.XLOOKUP(A1294, lease_table_dates, lease_table_payments, 0, 0),
E1294="Interest accrual", _xlfn.XLOOKUP(A1294, lease_table_dates, lease_table_interest_accruals, 0, 0),
E1294="Depreciation", _xlfn.XLOOKUP(A1294, rou_table_dates, rou_table_deprs, 0, 0),
TRUE, ""
)</f>
        <v/>
      </c>
      <c r="E1294" s="7" t="str" cm="1">
        <f t="array" aca="1" ref="E1294" ca="1">_xlfn.IFS(
AND(SUMIFS(lease_table_interest_accruals, lease_table_dates, A1294)&gt;0, COUNTIFS($E$14:E1293, "Interest accrual", $A$14:A1293, A1294)=0), "Interest accrual",
AND(SUMIFS(lease_table_payments, lease_table_dates, A1294)&gt;0, COUNTIFS($E$14:E1293, "Payment", $A$14:A1293, A1294)=0), "Payment",
AND(SUMIFS(rou_table_deprs, rou_table_dates, A1294)&gt;0, COUNTIFS($E$14:E1293, "Depreciation", $A$14:A1293, A1294)=0), "Depreciation",
TRUE,  ""
)</f>
        <v/>
      </c>
      <c r="G1294" s="13" t="str" cm="1">
        <f t="array" aca="1" ref="G1294" ca="1">_xlfn.IFS(
AND($B$11="Hə", $B$3="İllik"), Z1294,
AND($B$11="Hə", $B$3="Aylıq"), AA1294,
$B$11="Yox", X1294)</f>
        <v/>
      </c>
      <c r="H1294" s="1" t="str" cm="1">
        <f t="array" aca="1" ref="H1294" ca="1">_xlfn.IFS( G1294="", "",
TRUE, ROUND( H1293+I1294-J1294, 2) )</f>
        <v/>
      </c>
      <c r="I1294" s="1" t="str" cm="1">
        <f t="array" aca="1" ref="I1294" ca="1">_xlfn.IFS(G1294="", "",
G1294=last_payment_date, (J1294-H1293),
 TRUE,  -  (H1293- H1293* (1+$B$6)^ (_xlfn.DAYS(G1294,G1293)/365) )
)</f>
        <v/>
      </c>
      <c r="J1294" s="1" t="str" cm="1">
        <f t="array" aca="1" ref="J1294" ca="1">_xlfn.IFS(G1294="", "",
TRUE, _xlfn.XLOOKUP(G1294,  payment_dates, payments,0,0)
)</f>
        <v/>
      </c>
      <c r="L1294" s="8" t="str" cm="1">
        <f t="array" aca="1" ref="L1294" ca="1">_xlfn.IFS(
AND($B$11="Hə", $B$3="İllik"), AC1294,
AND($B$11="Hə", $B$3="Aylıq"), AD1294,
$B$11="Yox", AB1294)</f>
        <v/>
      </c>
      <c r="M1294" s="1" t="str" cm="1">
        <f t="array" aca="1" ref="M1294" ca="1">_xlfn.IFS( L1294="", "",
(M1293-N1294)&lt;=0.5, 0,
TRUE,  M1293-N1294)</f>
        <v/>
      </c>
      <c r="N1294" s="7" t="str" cm="1">
        <f t="array" aca="1" ref="N1294" ca="1">_xlfn.IFS(
L1294="", "",
TRUE, MIN(M1293, ROUND($M$14/ (last_rou_date - $B$2) * (L1294-L1293), 2) )
)</f>
        <v/>
      </c>
      <c r="P1294" s="59" t="str">
        <f t="shared" ca="1" si="60"/>
        <v/>
      </c>
      <c r="Q1294" s="1" t="str" cm="1">
        <f t="array" aca="1" ref="Q1294" ca="1">_xlfn.IFS(P1294="","",
$B$11="Hə", _xlfn.XLOOKUP(DATE(P1294, 12, 31), rou_table_dates, rou_table_nbvs,0, 0),
TRUE,  MAX(0, ROUND($M$14 - $M$14/ (last_rou_date - $B$2) * (DATE(P1294,12,31) - $B$2), 2) )
)</f>
        <v/>
      </c>
      <c r="R1294" s="1" t="str" cm="1">
        <f t="array" aca="1" ref="R1294" ca="1">_xlfn.IFS(P1294="","",
$B$11="Hə", _xlfn.XLOOKUP(DATE(P1294, 12, 31), lease_table_dates, lease_table_balances,0, 0),
TRUE, IFERROR( XNPV($B$6, IF(payment_dates &gt;DATE(P1294, 12, 31), payments,  0),  IF(payment_dates &gt;DATE(P1294, 12, 31), payment_dates,  DATE(P1294, 12, 31))    ),0)
)</f>
        <v/>
      </c>
      <c r="S1294" s="1" t="str" cm="1">
        <f t="array" aca="1" ref="S1294" ca="1">_xlfn.IFS(P1294="","",
TRUE,  MIN( MIN(Q1293, $M$14), ROUND($M$14/ (last_rou_date - $B$2) * (DATE(P1294,12,31) - MAX($B$2, DATE(P1294-1, 12, 31))), 2) )
)</f>
        <v/>
      </c>
      <c r="T1294" s="7" t="str" cm="1">
        <f t="array" aca="1" ref="T1294" ca="1">_xlfn.IFS(P1294="", "",
ISTEXT(R1293), R1294- (H1294 - SUMIFS( lease_table_payments, lease_table_years, P1294) -$AG$14 ),
AND(ISNUMBER(R1293), R1294&lt;&gt;""),   R1294- (R1293 - SUMIFS( lease_table_payments, lease_table_years, P1294) )
)</f>
        <v/>
      </c>
      <c r="V1294" s="64">
        <f t="shared" si="59"/>
        <v>1281</v>
      </c>
      <c r="W1294" s="51" t="str" cm="1">
        <f t="array" ref="W1294">_xlfn.IFS(
OR(W1293=$B$4, W1293=""),"",
TRUE,W1293+1
)</f>
        <v/>
      </c>
      <c r="X1294" s="51" t="str" cm="1">
        <f t="array" ref="X1294">_xlfn.IFS(X1293="","",
W1294="", "",
AND($B$3="İllik"),DATE(YEAR(X1293)+1,MONTH(X1293),DAY(X1293) ),
AND($B$3="Aylıq", $AH$14="Not end"), EDATE(X1293,1),
AND($B$3="Aylıq", $AH$14="End"), EOMONTH(X1293,1)
)</f>
        <v/>
      </c>
      <c r="Y1294" s="51" t="str" cm="1">
        <f t="array" aca="1" ref="Y1294" ca="1">_xlfn.IFS(
AND($B$7="Dövrün əvvəlində", Y1293&lt;=last_rou_date), DATE(YEAR(Y1293)+1, 12, 31),
AND($B$7="Dövrün sonunda", Y1293&lt;=last_payment_date), DATE(YEAR(Y1293)+1, 12, 31),
TRUE, ""
)</f>
        <v/>
      </c>
      <c r="Z1294" s="75" t="str" cm="1">
        <f t="array" aca="1" ref="Z1294" ca="1">_xlfn.IFS(
AND($AN$14="Not year_end", Z1293&gt;last_payment_date), "",
AND($AN$14="Year_end", Z1293&gt;=last_payment_date), "",
AND($AN$14="Year_end"), DATE(YEAR(Z1293+1), 12, 31),
AND($AN$14="Not year_end", MONTH(Z1293)=12, DAY(Z1293)=31), DATE(YEAR(Z1292)+1, MONTH(Z1292), DAY(Z1292)),
AND($AN$14="Not year_end", OR(MONTH(Z1293)&lt;&gt;12, DAY(Z1293)&lt;&gt;31) ), DATE(YEAR(Z1293), 12, 31)
)</f>
        <v/>
      </c>
      <c r="AA1294" s="75" t="str" cm="1">
        <f t="array" aca="1" ref="AA1294" ca="1">_xlfn.IFS(AA1293="", "",
AND(AA1293=last_payment_date, OR(MONTH(AA1293)&lt;&gt;12, DAY(AA1293)&lt;&gt;31) ), DATE(YEAR(AA1293), 12, 31),
AND(MONTH(AA1293)=12, DAY(AA1293)=31, AA1293&gt;=last_payment_date), "",
AND(MONTH(AA1293)=12, DAY(AA1293)&lt;&gt;31),  EOMONTH(AA1293,0),
AND(MONTH(AA1293)=12, DAY(AA1293)=31, $AH$14="Not end"),  EDATE(AA1292,1),
AND($AH$14="Not end"), EDATE(AA1293, 1),
AND($AH$14="End"), EOMONTH(AA1293, 1)
)</f>
        <v/>
      </c>
      <c r="AB1294" s="75" t="str" cm="1">
        <f t="array" aca="1" ref="AB1294" ca="1">_xlfn.IFS(AB1293="","",
AND(AB1293=last_rou_date), "",
AND($B$3="İllik"),DATE(YEAR(AB1293)+1,MONTH(AB1293),DAY(AB1293) ),
AND($B$3="Aylıq", $AH$14="Not end"), EDATE(AB1293,1),
AND($B$3="Aylıq", $AH$14="End"), EOMONTH(AB1293,1)
)</f>
        <v/>
      </c>
      <c r="AC1294" s="75" t="str" cm="1">
        <f t="array" aca="1" ref="AC1294" ca="1">_xlfn.IFS(
AND($AN$14="Not year_end", AC1293&gt;last_rou_date), "",
AND($AN$14="Year_end", AC1293&gt;=last_rou_date), "",
AND($AN$14="Year_end"), DATE(YEAR(AC1293+1), 12, 31),
AND($AN$14="Not year_end", MONTH(AC1293)=12, DAY(AC1293)=31), DATE(YEAR(AC1292)+1, MONTH(AC1292), DAY(AC1292)),
AND($AN$14="Not year_end", OR(MONTH(AC1293)&lt;&gt;12, DAY(AC1293)&lt;&gt;31) ), DATE(YEAR(AC1293), 12, 31)
)</f>
        <v/>
      </c>
      <c r="AD1294" s="75" t="str" cm="1">
        <f t="array" aca="1" ref="AD1294" ca="1">_xlfn.IFS(AD1293="", "",
AND(AD1293=last_rou_date, OR(MONTH(AD1293)&lt;&gt;12, DAY(AD1293)&lt;&gt;31) ), DATE(YEAR(AD1293), 12, 31),
AND(MONTH(AD1293)=12, DAY(AD1293)=31, AD1293&gt;=last_rou_date), "",
AND(MONTH(AD1293)=12, DAY(AD1293)&lt;&gt;31),  EOMONTH(AD1293,0),
AND(MONTH(AD1293)=12, DAY(AD1293)=31, $AH$14="Not end"),  EDATE(AD1292,1),
AND($AH$14="Not end"), EDATE(AD1293, 1),
AND($AH$14="End"), EOMONTH(AD1293, 1)
)</f>
        <v/>
      </c>
      <c r="AE1294" s="51" t="str" cm="1">
        <f t="array" ref="AE1294">_xlfn.IFS(W1294="", "",
AND(W1294&gt;0, W1294&lt;=$B$4, $C$2="İllik artım, faiz olaraq", $D$2&gt;0, $B$3="İllik"), $B$5*((1+$D$2)^(W1294-1)),
AND(W1294&gt;0, W1294&lt;=$B$4, $C$2="İllik artım, faiz olaraq", $D$2&gt;0, $B$3="Aylıq"), $B$5*((1+$D$2)^ROUNDDOWN((W1294-1)/12,0)),
AND(W1294=1, $C$2="Aşağıdakı kimi dəyişir", ), $B$5,
AND(W1294&gt;1, W1294&lt;=$B$4, $C$2="Aşağıdakı kimi dəyişir"), IFERROR(VLOOKUP(W1294, $C$4:$D$7, 2, FALSE), AE1293),
AND(W1294&gt;0, W1294&lt;=$B$4), $B$5,
TRUE,0 )</f>
        <v/>
      </c>
      <c r="AF1294" s="51" t="str">
        <f t="shared" ca="1" si="58"/>
        <v/>
      </c>
    </row>
    <row r="1295" spans="1:32" x14ac:dyDescent="0.4">
      <c r="A1295" s="13" t="str" cm="1">
        <f t="array" aca="1" ref="A1295" ca="1">_xlfn.IFS(
AND(SUMIFS(lease_table_interest_accruals, lease_table_dates, A1294)&gt;0, COUNTIFS($E$14:E1294, "Interest accrual", $A$14:A1294, A1294)=0),  A1294,
AND(SUMIFS(lease_table_payments, lease_table_dates, A1294)&gt;0, COUNTIFS($E$14:E1294, "Payment", $A$14:A1294, A1294)=0),  A1294,
AND(SUMIFS(rou_table_deprs, rou_table_dates, A1294)&gt;0, COUNTIFS($E$14:E1294, "Depreciation", $A$14:A1294, A1294)=0),  A1294,
TRUE,  IFERROR(INDEX(rou_table_dates,  MATCH(A1294, rou_table_dates)+1, ), "")
)</f>
        <v/>
      </c>
      <c r="B1295" s="1" t="str" cm="1">
        <f t="array" aca="1" ref="B1295" ca="1">_xlfn.IFS(
AND(E1295="Payment", A1295=$B$2), $AM$14,
E1295="Payment", $AM$15,
E1295="Interest accrual", $AM$18,
E1295="Depreciation", $AM$17,
TRUE, "")</f>
        <v/>
      </c>
      <c r="C1295" s="1" t="str" cm="1">
        <f t="array" aca="1" ref="C1295" ca="1">_xlfn.IFS(
E1295="Payment", $AM$19,
E1295="Interest accrual", $AM$15,
E1295="Depreciation", $AM$16,
TRUE, "")</f>
        <v/>
      </c>
      <c r="D1295" s="1" t="str" cm="1">
        <f t="array" aca="1" ref="D1295" ca="1">_xlfn.IFS(
E1295="Payment", _xlfn.XLOOKUP(A1295, lease_table_dates, lease_table_payments, 0, 0),
E1295="Interest accrual", _xlfn.XLOOKUP(A1295, lease_table_dates, lease_table_interest_accruals, 0, 0),
E1295="Depreciation", _xlfn.XLOOKUP(A1295, rou_table_dates, rou_table_deprs, 0, 0),
TRUE, ""
)</f>
        <v/>
      </c>
      <c r="E1295" s="7" t="str" cm="1">
        <f t="array" aca="1" ref="E1295" ca="1">_xlfn.IFS(
AND(SUMIFS(lease_table_interest_accruals, lease_table_dates, A1295)&gt;0, COUNTIFS($E$14:E1294, "Interest accrual", $A$14:A1294, A1295)=0), "Interest accrual",
AND(SUMIFS(lease_table_payments, lease_table_dates, A1295)&gt;0, COUNTIFS($E$14:E1294, "Payment", $A$14:A1294, A1295)=0), "Payment",
AND(SUMIFS(rou_table_deprs, rou_table_dates, A1295)&gt;0, COUNTIFS($E$14:E1294, "Depreciation", $A$14:A1294, A1295)=0), "Depreciation",
TRUE,  ""
)</f>
        <v/>
      </c>
      <c r="G1295" s="13" t="str" cm="1">
        <f t="array" aca="1" ref="G1295" ca="1">_xlfn.IFS(
AND($B$11="Hə", $B$3="İllik"), Z1295,
AND($B$11="Hə", $B$3="Aylıq"), AA1295,
$B$11="Yox", X1295)</f>
        <v/>
      </c>
      <c r="H1295" s="1" t="str" cm="1">
        <f t="array" aca="1" ref="H1295" ca="1">_xlfn.IFS( G1295="", "",
TRUE, ROUND( H1294+I1295-J1295, 2) )</f>
        <v/>
      </c>
      <c r="I1295" s="1" t="str" cm="1">
        <f t="array" aca="1" ref="I1295" ca="1">_xlfn.IFS(G1295="", "",
G1295=last_payment_date, (J1295-H1294),
 TRUE,  -  (H1294- H1294* (1+$B$6)^ (_xlfn.DAYS(G1295,G1294)/365) )
)</f>
        <v/>
      </c>
      <c r="J1295" s="1" t="str" cm="1">
        <f t="array" aca="1" ref="J1295" ca="1">_xlfn.IFS(G1295="", "",
TRUE, _xlfn.XLOOKUP(G1295,  payment_dates, payments,0,0)
)</f>
        <v/>
      </c>
      <c r="L1295" s="8" t="str" cm="1">
        <f t="array" aca="1" ref="L1295" ca="1">_xlfn.IFS(
AND($B$11="Hə", $B$3="İllik"), AC1295,
AND($B$11="Hə", $B$3="Aylıq"), AD1295,
$B$11="Yox", AB1295)</f>
        <v/>
      </c>
      <c r="M1295" s="1" t="str" cm="1">
        <f t="array" aca="1" ref="M1295" ca="1">_xlfn.IFS( L1295="", "",
(M1294-N1295)&lt;=0.5, 0,
TRUE,  M1294-N1295)</f>
        <v/>
      </c>
      <c r="N1295" s="7" t="str" cm="1">
        <f t="array" aca="1" ref="N1295" ca="1">_xlfn.IFS(
L1295="", "",
TRUE, MIN(M1294, ROUND($M$14/ (last_rou_date - $B$2) * (L1295-L1294), 2) )
)</f>
        <v/>
      </c>
      <c r="P1295" s="59" t="str">
        <f t="shared" ca="1" si="60"/>
        <v/>
      </c>
      <c r="Q1295" s="1" t="str" cm="1">
        <f t="array" aca="1" ref="Q1295" ca="1">_xlfn.IFS(P1295="","",
$B$11="Hə", _xlfn.XLOOKUP(DATE(P1295, 12, 31), rou_table_dates, rou_table_nbvs,0, 0),
TRUE,  MAX(0, ROUND($M$14 - $M$14/ (last_rou_date - $B$2) * (DATE(P1295,12,31) - $B$2), 2) )
)</f>
        <v/>
      </c>
      <c r="R1295" s="1" t="str" cm="1">
        <f t="array" aca="1" ref="R1295" ca="1">_xlfn.IFS(P1295="","",
$B$11="Hə", _xlfn.XLOOKUP(DATE(P1295, 12, 31), lease_table_dates, lease_table_balances,0, 0),
TRUE, IFERROR( XNPV($B$6, IF(payment_dates &gt;DATE(P1295, 12, 31), payments,  0),  IF(payment_dates &gt;DATE(P1295, 12, 31), payment_dates,  DATE(P1295, 12, 31))    ),0)
)</f>
        <v/>
      </c>
      <c r="S1295" s="1" t="str" cm="1">
        <f t="array" aca="1" ref="S1295" ca="1">_xlfn.IFS(P1295="","",
TRUE,  MIN( MIN(Q1294, $M$14), ROUND($M$14/ (last_rou_date - $B$2) * (DATE(P1295,12,31) - MAX($B$2, DATE(P1295-1, 12, 31))), 2) )
)</f>
        <v/>
      </c>
      <c r="T1295" s="7" t="str" cm="1">
        <f t="array" aca="1" ref="T1295" ca="1">_xlfn.IFS(P1295="", "",
ISTEXT(R1294), R1295- (H1295 - SUMIFS( lease_table_payments, lease_table_years, P1295) -$AG$14 ),
AND(ISNUMBER(R1294), R1295&lt;&gt;""),   R1295- (R1294 - SUMIFS( lease_table_payments, lease_table_years, P1295) )
)</f>
        <v/>
      </c>
      <c r="V1295" s="64">
        <f t="shared" si="59"/>
        <v>1282</v>
      </c>
      <c r="W1295" s="51" t="str" cm="1">
        <f t="array" ref="W1295">_xlfn.IFS(
OR(W1294=$B$4, W1294=""),"",
TRUE,W1294+1
)</f>
        <v/>
      </c>
      <c r="X1295" s="51" t="str" cm="1">
        <f t="array" ref="X1295">_xlfn.IFS(X1294="","",
W1295="", "",
AND($B$3="İllik"),DATE(YEAR(X1294)+1,MONTH(X1294),DAY(X1294) ),
AND($B$3="Aylıq", $AH$14="Not end"), EDATE(X1294,1),
AND($B$3="Aylıq", $AH$14="End"), EOMONTH(X1294,1)
)</f>
        <v/>
      </c>
      <c r="Y1295" s="51" t="str" cm="1">
        <f t="array" aca="1" ref="Y1295" ca="1">_xlfn.IFS(
AND($B$7="Dövrün əvvəlində", Y1294&lt;=last_rou_date), DATE(YEAR(Y1294)+1, 12, 31),
AND($B$7="Dövrün sonunda", Y1294&lt;=last_payment_date), DATE(YEAR(Y1294)+1, 12, 31),
TRUE, ""
)</f>
        <v/>
      </c>
      <c r="Z1295" s="75" t="str" cm="1">
        <f t="array" aca="1" ref="Z1295" ca="1">_xlfn.IFS(
AND($AN$14="Not year_end", Z1294&gt;last_payment_date), "",
AND($AN$14="Year_end", Z1294&gt;=last_payment_date), "",
AND($AN$14="Year_end"), DATE(YEAR(Z1294+1), 12, 31),
AND($AN$14="Not year_end", MONTH(Z1294)=12, DAY(Z1294)=31), DATE(YEAR(Z1293)+1, MONTH(Z1293), DAY(Z1293)),
AND($AN$14="Not year_end", OR(MONTH(Z1294)&lt;&gt;12, DAY(Z1294)&lt;&gt;31) ), DATE(YEAR(Z1294), 12, 31)
)</f>
        <v/>
      </c>
      <c r="AA1295" s="75" t="str" cm="1">
        <f t="array" aca="1" ref="AA1295" ca="1">_xlfn.IFS(AA1294="", "",
AND(AA1294=last_payment_date, OR(MONTH(AA1294)&lt;&gt;12, DAY(AA1294)&lt;&gt;31) ), DATE(YEAR(AA1294), 12, 31),
AND(MONTH(AA1294)=12, DAY(AA1294)=31, AA1294&gt;=last_payment_date), "",
AND(MONTH(AA1294)=12, DAY(AA1294)&lt;&gt;31),  EOMONTH(AA1294,0),
AND(MONTH(AA1294)=12, DAY(AA1294)=31, $AH$14="Not end"),  EDATE(AA1293,1),
AND($AH$14="Not end"), EDATE(AA1294, 1),
AND($AH$14="End"), EOMONTH(AA1294, 1)
)</f>
        <v/>
      </c>
      <c r="AB1295" s="75" t="str" cm="1">
        <f t="array" aca="1" ref="AB1295" ca="1">_xlfn.IFS(AB1294="","",
AND(AB1294=last_rou_date), "",
AND($B$3="İllik"),DATE(YEAR(AB1294)+1,MONTH(AB1294),DAY(AB1294) ),
AND($B$3="Aylıq", $AH$14="Not end"), EDATE(AB1294,1),
AND($B$3="Aylıq", $AH$14="End"), EOMONTH(AB1294,1)
)</f>
        <v/>
      </c>
      <c r="AC1295" s="75" t="str" cm="1">
        <f t="array" aca="1" ref="AC1295" ca="1">_xlfn.IFS(
AND($AN$14="Not year_end", AC1294&gt;last_rou_date), "",
AND($AN$14="Year_end", AC1294&gt;=last_rou_date), "",
AND($AN$14="Year_end"), DATE(YEAR(AC1294+1), 12, 31),
AND($AN$14="Not year_end", MONTH(AC1294)=12, DAY(AC1294)=31), DATE(YEAR(AC1293)+1, MONTH(AC1293), DAY(AC1293)),
AND($AN$14="Not year_end", OR(MONTH(AC1294)&lt;&gt;12, DAY(AC1294)&lt;&gt;31) ), DATE(YEAR(AC1294), 12, 31)
)</f>
        <v/>
      </c>
      <c r="AD1295" s="75" t="str" cm="1">
        <f t="array" aca="1" ref="AD1295" ca="1">_xlfn.IFS(AD1294="", "",
AND(AD1294=last_rou_date, OR(MONTH(AD1294)&lt;&gt;12, DAY(AD1294)&lt;&gt;31) ), DATE(YEAR(AD1294), 12, 31),
AND(MONTH(AD1294)=12, DAY(AD1294)=31, AD1294&gt;=last_rou_date), "",
AND(MONTH(AD1294)=12, DAY(AD1294)&lt;&gt;31),  EOMONTH(AD1294,0),
AND(MONTH(AD1294)=12, DAY(AD1294)=31, $AH$14="Not end"),  EDATE(AD1293,1),
AND($AH$14="Not end"), EDATE(AD1294, 1),
AND($AH$14="End"), EOMONTH(AD1294, 1)
)</f>
        <v/>
      </c>
      <c r="AE1295" s="51" t="str" cm="1">
        <f t="array" ref="AE1295">_xlfn.IFS(W1295="", "",
AND(W1295&gt;0, W1295&lt;=$B$4, $C$2="İllik artım, faiz olaraq", $D$2&gt;0, $B$3="İllik"), $B$5*((1+$D$2)^(W1295-1)),
AND(W1295&gt;0, W1295&lt;=$B$4, $C$2="İllik artım, faiz olaraq", $D$2&gt;0, $B$3="Aylıq"), $B$5*((1+$D$2)^ROUNDDOWN((W1295-1)/12,0)),
AND(W1295=1, $C$2="Aşağıdakı kimi dəyişir", ), $B$5,
AND(W1295&gt;1, W1295&lt;=$B$4, $C$2="Aşağıdakı kimi dəyişir"), IFERROR(VLOOKUP(W1295, $C$4:$D$7, 2, FALSE), AE1294),
AND(W1295&gt;0, W1295&lt;=$B$4), $B$5,
TRUE,0 )</f>
        <v/>
      </c>
      <c r="AF1295" s="51" t="str">
        <f t="shared" ref="AF1295:AF1358" ca="1" si="61">IF(G1295="","",YEAR(G1295))</f>
        <v/>
      </c>
    </row>
    <row r="1296" spans="1:32" x14ac:dyDescent="0.4">
      <c r="A1296" s="13" t="str" cm="1">
        <f t="array" aca="1" ref="A1296" ca="1">_xlfn.IFS(
AND(SUMIFS(lease_table_interest_accruals, lease_table_dates, A1295)&gt;0, COUNTIFS($E$14:E1295, "Interest accrual", $A$14:A1295, A1295)=0),  A1295,
AND(SUMIFS(lease_table_payments, lease_table_dates, A1295)&gt;0, COUNTIFS($E$14:E1295, "Payment", $A$14:A1295, A1295)=0),  A1295,
AND(SUMIFS(rou_table_deprs, rou_table_dates, A1295)&gt;0, COUNTIFS($E$14:E1295, "Depreciation", $A$14:A1295, A1295)=0),  A1295,
TRUE,  IFERROR(INDEX(rou_table_dates,  MATCH(A1295, rou_table_dates)+1, ), "")
)</f>
        <v/>
      </c>
      <c r="B1296" s="1" t="str" cm="1">
        <f t="array" aca="1" ref="B1296" ca="1">_xlfn.IFS(
AND(E1296="Payment", A1296=$B$2), $AM$14,
E1296="Payment", $AM$15,
E1296="Interest accrual", $AM$18,
E1296="Depreciation", $AM$17,
TRUE, "")</f>
        <v/>
      </c>
      <c r="C1296" s="1" t="str" cm="1">
        <f t="array" aca="1" ref="C1296" ca="1">_xlfn.IFS(
E1296="Payment", $AM$19,
E1296="Interest accrual", $AM$15,
E1296="Depreciation", $AM$16,
TRUE, "")</f>
        <v/>
      </c>
      <c r="D1296" s="1" t="str" cm="1">
        <f t="array" aca="1" ref="D1296" ca="1">_xlfn.IFS(
E1296="Payment", _xlfn.XLOOKUP(A1296, lease_table_dates, lease_table_payments, 0, 0),
E1296="Interest accrual", _xlfn.XLOOKUP(A1296, lease_table_dates, lease_table_interest_accruals, 0, 0),
E1296="Depreciation", _xlfn.XLOOKUP(A1296, rou_table_dates, rou_table_deprs, 0, 0),
TRUE, ""
)</f>
        <v/>
      </c>
      <c r="E1296" s="7" t="str" cm="1">
        <f t="array" aca="1" ref="E1296" ca="1">_xlfn.IFS(
AND(SUMIFS(lease_table_interest_accruals, lease_table_dates, A1296)&gt;0, COUNTIFS($E$14:E1295, "Interest accrual", $A$14:A1295, A1296)=0), "Interest accrual",
AND(SUMIFS(lease_table_payments, lease_table_dates, A1296)&gt;0, COUNTIFS($E$14:E1295, "Payment", $A$14:A1295, A1296)=0), "Payment",
AND(SUMIFS(rou_table_deprs, rou_table_dates, A1296)&gt;0, COUNTIFS($E$14:E1295, "Depreciation", $A$14:A1295, A1296)=0), "Depreciation",
TRUE,  ""
)</f>
        <v/>
      </c>
      <c r="G1296" s="13" t="str" cm="1">
        <f t="array" aca="1" ref="G1296" ca="1">_xlfn.IFS(
AND($B$11="Hə", $B$3="İllik"), Z1296,
AND($B$11="Hə", $B$3="Aylıq"), AA1296,
$B$11="Yox", X1296)</f>
        <v/>
      </c>
      <c r="H1296" s="1" t="str" cm="1">
        <f t="array" aca="1" ref="H1296" ca="1">_xlfn.IFS( G1296="", "",
TRUE, ROUND( H1295+I1296-J1296, 2) )</f>
        <v/>
      </c>
      <c r="I1296" s="1" t="str" cm="1">
        <f t="array" aca="1" ref="I1296" ca="1">_xlfn.IFS(G1296="", "",
G1296=last_payment_date, (J1296-H1295),
 TRUE,  -  (H1295- H1295* (1+$B$6)^ (_xlfn.DAYS(G1296,G1295)/365) )
)</f>
        <v/>
      </c>
      <c r="J1296" s="1" t="str" cm="1">
        <f t="array" aca="1" ref="J1296" ca="1">_xlfn.IFS(G1296="", "",
TRUE, _xlfn.XLOOKUP(G1296,  payment_dates, payments,0,0)
)</f>
        <v/>
      </c>
      <c r="L1296" s="8" t="str" cm="1">
        <f t="array" aca="1" ref="L1296" ca="1">_xlfn.IFS(
AND($B$11="Hə", $B$3="İllik"), AC1296,
AND($B$11="Hə", $B$3="Aylıq"), AD1296,
$B$11="Yox", AB1296)</f>
        <v/>
      </c>
      <c r="M1296" s="1" t="str" cm="1">
        <f t="array" aca="1" ref="M1296" ca="1">_xlfn.IFS( L1296="", "",
(M1295-N1296)&lt;=0.5, 0,
TRUE,  M1295-N1296)</f>
        <v/>
      </c>
      <c r="N1296" s="7" t="str" cm="1">
        <f t="array" aca="1" ref="N1296" ca="1">_xlfn.IFS(
L1296="", "",
TRUE, MIN(M1295, ROUND($M$14/ (last_rou_date - $B$2) * (L1296-L1295), 2) )
)</f>
        <v/>
      </c>
      <c r="P1296" s="59" t="str">
        <f t="shared" ca="1" si="60"/>
        <v/>
      </c>
      <c r="Q1296" s="1" t="str" cm="1">
        <f t="array" aca="1" ref="Q1296" ca="1">_xlfn.IFS(P1296="","",
$B$11="Hə", _xlfn.XLOOKUP(DATE(P1296, 12, 31), rou_table_dates, rou_table_nbvs,0, 0),
TRUE,  MAX(0, ROUND($M$14 - $M$14/ (last_rou_date - $B$2) * (DATE(P1296,12,31) - $B$2), 2) )
)</f>
        <v/>
      </c>
      <c r="R1296" s="1" t="str" cm="1">
        <f t="array" aca="1" ref="R1296" ca="1">_xlfn.IFS(P1296="","",
$B$11="Hə", _xlfn.XLOOKUP(DATE(P1296, 12, 31), lease_table_dates, lease_table_balances,0, 0),
TRUE, IFERROR( XNPV($B$6, IF(payment_dates &gt;DATE(P1296, 12, 31), payments,  0),  IF(payment_dates &gt;DATE(P1296, 12, 31), payment_dates,  DATE(P1296, 12, 31))    ),0)
)</f>
        <v/>
      </c>
      <c r="S1296" s="1" t="str" cm="1">
        <f t="array" aca="1" ref="S1296" ca="1">_xlfn.IFS(P1296="","",
TRUE,  MIN( MIN(Q1295, $M$14), ROUND($M$14/ (last_rou_date - $B$2) * (DATE(P1296,12,31) - MAX($B$2, DATE(P1296-1, 12, 31))), 2) )
)</f>
        <v/>
      </c>
      <c r="T1296" s="7" t="str" cm="1">
        <f t="array" aca="1" ref="T1296" ca="1">_xlfn.IFS(P1296="", "",
ISTEXT(R1295), R1296- (H1296 - SUMIFS( lease_table_payments, lease_table_years, P1296) -$AG$14 ),
AND(ISNUMBER(R1295), R1296&lt;&gt;""),   R1296- (R1295 - SUMIFS( lease_table_payments, lease_table_years, P1296) )
)</f>
        <v/>
      </c>
      <c r="V1296" s="64">
        <f t="shared" ref="V1296:V1359" si="62">V1295+1</f>
        <v>1283</v>
      </c>
      <c r="W1296" s="51" t="str" cm="1">
        <f t="array" ref="W1296">_xlfn.IFS(
OR(W1295=$B$4, W1295=""),"",
TRUE,W1295+1
)</f>
        <v/>
      </c>
      <c r="X1296" s="51" t="str" cm="1">
        <f t="array" ref="X1296">_xlfn.IFS(X1295="","",
W1296="", "",
AND($B$3="İllik"),DATE(YEAR(X1295)+1,MONTH(X1295),DAY(X1295) ),
AND($B$3="Aylıq", $AH$14="Not end"), EDATE(X1295,1),
AND($B$3="Aylıq", $AH$14="End"), EOMONTH(X1295,1)
)</f>
        <v/>
      </c>
      <c r="Y1296" s="51" t="str" cm="1">
        <f t="array" aca="1" ref="Y1296" ca="1">_xlfn.IFS(
AND($B$7="Dövrün əvvəlində", Y1295&lt;=last_rou_date), DATE(YEAR(Y1295)+1, 12, 31),
AND($B$7="Dövrün sonunda", Y1295&lt;=last_payment_date), DATE(YEAR(Y1295)+1, 12, 31),
TRUE, ""
)</f>
        <v/>
      </c>
      <c r="Z1296" s="75" t="str" cm="1">
        <f t="array" aca="1" ref="Z1296" ca="1">_xlfn.IFS(
AND($AN$14="Not year_end", Z1295&gt;last_payment_date), "",
AND($AN$14="Year_end", Z1295&gt;=last_payment_date), "",
AND($AN$14="Year_end"), DATE(YEAR(Z1295+1), 12, 31),
AND($AN$14="Not year_end", MONTH(Z1295)=12, DAY(Z1295)=31), DATE(YEAR(Z1294)+1, MONTH(Z1294), DAY(Z1294)),
AND($AN$14="Not year_end", OR(MONTH(Z1295)&lt;&gt;12, DAY(Z1295)&lt;&gt;31) ), DATE(YEAR(Z1295), 12, 31)
)</f>
        <v/>
      </c>
      <c r="AA1296" s="75" t="str" cm="1">
        <f t="array" aca="1" ref="AA1296" ca="1">_xlfn.IFS(AA1295="", "",
AND(AA1295=last_payment_date, OR(MONTH(AA1295)&lt;&gt;12, DAY(AA1295)&lt;&gt;31) ), DATE(YEAR(AA1295), 12, 31),
AND(MONTH(AA1295)=12, DAY(AA1295)=31, AA1295&gt;=last_payment_date), "",
AND(MONTH(AA1295)=12, DAY(AA1295)&lt;&gt;31),  EOMONTH(AA1295,0),
AND(MONTH(AA1295)=12, DAY(AA1295)=31, $AH$14="Not end"),  EDATE(AA1294,1),
AND($AH$14="Not end"), EDATE(AA1295, 1),
AND($AH$14="End"), EOMONTH(AA1295, 1)
)</f>
        <v/>
      </c>
      <c r="AB1296" s="75" t="str" cm="1">
        <f t="array" aca="1" ref="AB1296" ca="1">_xlfn.IFS(AB1295="","",
AND(AB1295=last_rou_date), "",
AND($B$3="İllik"),DATE(YEAR(AB1295)+1,MONTH(AB1295),DAY(AB1295) ),
AND($B$3="Aylıq", $AH$14="Not end"), EDATE(AB1295,1),
AND($B$3="Aylıq", $AH$14="End"), EOMONTH(AB1295,1)
)</f>
        <v/>
      </c>
      <c r="AC1296" s="75" t="str" cm="1">
        <f t="array" aca="1" ref="AC1296" ca="1">_xlfn.IFS(
AND($AN$14="Not year_end", AC1295&gt;last_rou_date), "",
AND($AN$14="Year_end", AC1295&gt;=last_rou_date), "",
AND($AN$14="Year_end"), DATE(YEAR(AC1295+1), 12, 31),
AND($AN$14="Not year_end", MONTH(AC1295)=12, DAY(AC1295)=31), DATE(YEAR(AC1294)+1, MONTH(AC1294), DAY(AC1294)),
AND($AN$14="Not year_end", OR(MONTH(AC1295)&lt;&gt;12, DAY(AC1295)&lt;&gt;31) ), DATE(YEAR(AC1295), 12, 31)
)</f>
        <v/>
      </c>
      <c r="AD1296" s="75" t="str" cm="1">
        <f t="array" aca="1" ref="AD1296" ca="1">_xlfn.IFS(AD1295="", "",
AND(AD1295=last_rou_date, OR(MONTH(AD1295)&lt;&gt;12, DAY(AD1295)&lt;&gt;31) ), DATE(YEAR(AD1295), 12, 31),
AND(MONTH(AD1295)=12, DAY(AD1295)=31, AD1295&gt;=last_rou_date), "",
AND(MONTH(AD1295)=12, DAY(AD1295)&lt;&gt;31),  EOMONTH(AD1295,0),
AND(MONTH(AD1295)=12, DAY(AD1295)=31, $AH$14="Not end"),  EDATE(AD1294,1),
AND($AH$14="Not end"), EDATE(AD1295, 1),
AND($AH$14="End"), EOMONTH(AD1295, 1)
)</f>
        <v/>
      </c>
      <c r="AE1296" s="51" t="str" cm="1">
        <f t="array" ref="AE1296">_xlfn.IFS(W1296="", "",
AND(W1296&gt;0, W1296&lt;=$B$4, $C$2="İllik artım, faiz olaraq", $D$2&gt;0, $B$3="İllik"), $B$5*((1+$D$2)^(W1296-1)),
AND(W1296&gt;0, W1296&lt;=$B$4, $C$2="İllik artım, faiz olaraq", $D$2&gt;0, $B$3="Aylıq"), $B$5*((1+$D$2)^ROUNDDOWN((W1296-1)/12,0)),
AND(W1296=1, $C$2="Aşağıdakı kimi dəyişir", ), $B$5,
AND(W1296&gt;1, W1296&lt;=$B$4, $C$2="Aşağıdakı kimi dəyişir"), IFERROR(VLOOKUP(W1296, $C$4:$D$7, 2, FALSE), AE1295),
AND(W1296&gt;0, W1296&lt;=$B$4), $B$5,
TRUE,0 )</f>
        <v/>
      </c>
      <c r="AF1296" s="51" t="str">
        <f t="shared" ca="1" si="61"/>
        <v/>
      </c>
    </row>
    <row r="1297" spans="1:32" x14ac:dyDescent="0.4">
      <c r="A1297" s="13" t="str" cm="1">
        <f t="array" aca="1" ref="A1297" ca="1">_xlfn.IFS(
AND(SUMIFS(lease_table_interest_accruals, lease_table_dates, A1296)&gt;0, COUNTIFS($E$14:E1296, "Interest accrual", $A$14:A1296, A1296)=0),  A1296,
AND(SUMIFS(lease_table_payments, lease_table_dates, A1296)&gt;0, COUNTIFS($E$14:E1296, "Payment", $A$14:A1296, A1296)=0),  A1296,
AND(SUMIFS(rou_table_deprs, rou_table_dates, A1296)&gt;0, COUNTIFS($E$14:E1296, "Depreciation", $A$14:A1296, A1296)=0),  A1296,
TRUE,  IFERROR(INDEX(rou_table_dates,  MATCH(A1296, rou_table_dates)+1, ), "")
)</f>
        <v/>
      </c>
      <c r="B1297" s="1" t="str" cm="1">
        <f t="array" aca="1" ref="B1297" ca="1">_xlfn.IFS(
AND(E1297="Payment", A1297=$B$2), $AM$14,
E1297="Payment", $AM$15,
E1297="Interest accrual", $AM$18,
E1297="Depreciation", $AM$17,
TRUE, "")</f>
        <v/>
      </c>
      <c r="C1297" s="1" t="str" cm="1">
        <f t="array" aca="1" ref="C1297" ca="1">_xlfn.IFS(
E1297="Payment", $AM$19,
E1297="Interest accrual", $AM$15,
E1297="Depreciation", $AM$16,
TRUE, "")</f>
        <v/>
      </c>
      <c r="D1297" s="1" t="str" cm="1">
        <f t="array" aca="1" ref="D1297" ca="1">_xlfn.IFS(
E1297="Payment", _xlfn.XLOOKUP(A1297, lease_table_dates, lease_table_payments, 0, 0),
E1297="Interest accrual", _xlfn.XLOOKUP(A1297, lease_table_dates, lease_table_interest_accruals, 0, 0),
E1297="Depreciation", _xlfn.XLOOKUP(A1297, rou_table_dates, rou_table_deprs, 0, 0),
TRUE, ""
)</f>
        <v/>
      </c>
      <c r="E1297" s="7" t="str" cm="1">
        <f t="array" aca="1" ref="E1297" ca="1">_xlfn.IFS(
AND(SUMIFS(lease_table_interest_accruals, lease_table_dates, A1297)&gt;0, COUNTIFS($E$14:E1296, "Interest accrual", $A$14:A1296, A1297)=0), "Interest accrual",
AND(SUMIFS(lease_table_payments, lease_table_dates, A1297)&gt;0, COUNTIFS($E$14:E1296, "Payment", $A$14:A1296, A1297)=0), "Payment",
AND(SUMIFS(rou_table_deprs, rou_table_dates, A1297)&gt;0, COUNTIFS($E$14:E1296, "Depreciation", $A$14:A1296, A1297)=0), "Depreciation",
TRUE,  ""
)</f>
        <v/>
      </c>
      <c r="G1297" s="13" t="str" cm="1">
        <f t="array" aca="1" ref="G1297" ca="1">_xlfn.IFS(
AND($B$11="Hə", $B$3="İllik"), Z1297,
AND($B$11="Hə", $B$3="Aylıq"), AA1297,
$B$11="Yox", X1297)</f>
        <v/>
      </c>
      <c r="H1297" s="1" t="str" cm="1">
        <f t="array" aca="1" ref="H1297" ca="1">_xlfn.IFS( G1297="", "",
TRUE, ROUND( H1296+I1297-J1297, 2) )</f>
        <v/>
      </c>
      <c r="I1297" s="1" t="str" cm="1">
        <f t="array" aca="1" ref="I1297" ca="1">_xlfn.IFS(G1297="", "",
G1297=last_payment_date, (J1297-H1296),
 TRUE,  -  (H1296- H1296* (1+$B$6)^ (_xlfn.DAYS(G1297,G1296)/365) )
)</f>
        <v/>
      </c>
      <c r="J1297" s="1" t="str" cm="1">
        <f t="array" aca="1" ref="J1297" ca="1">_xlfn.IFS(G1297="", "",
TRUE, _xlfn.XLOOKUP(G1297,  payment_dates, payments,0,0)
)</f>
        <v/>
      </c>
      <c r="L1297" s="8" t="str" cm="1">
        <f t="array" aca="1" ref="L1297" ca="1">_xlfn.IFS(
AND($B$11="Hə", $B$3="İllik"), AC1297,
AND($B$11="Hə", $B$3="Aylıq"), AD1297,
$B$11="Yox", AB1297)</f>
        <v/>
      </c>
      <c r="M1297" s="1" t="str" cm="1">
        <f t="array" aca="1" ref="M1297" ca="1">_xlfn.IFS( L1297="", "",
(M1296-N1297)&lt;=0.5, 0,
TRUE,  M1296-N1297)</f>
        <v/>
      </c>
      <c r="N1297" s="7" t="str" cm="1">
        <f t="array" aca="1" ref="N1297" ca="1">_xlfn.IFS(
L1297="", "",
TRUE, MIN(M1296, ROUND($M$14/ (last_rou_date - $B$2) * (L1297-L1296), 2) )
)</f>
        <v/>
      </c>
      <c r="P1297" s="59" t="str">
        <f t="shared" ca="1" si="60"/>
        <v/>
      </c>
      <c r="Q1297" s="1" t="str" cm="1">
        <f t="array" aca="1" ref="Q1297" ca="1">_xlfn.IFS(P1297="","",
$B$11="Hə", _xlfn.XLOOKUP(DATE(P1297, 12, 31), rou_table_dates, rou_table_nbvs,0, 0),
TRUE,  MAX(0, ROUND($M$14 - $M$14/ (last_rou_date - $B$2) * (DATE(P1297,12,31) - $B$2), 2) )
)</f>
        <v/>
      </c>
      <c r="R1297" s="1" t="str" cm="1">
        <f t="array" aca="1" ref="R1297" ca="1">_xlfn.IFS(P1297="","",
$B$11="Hə", _xlfn.XLOOKUP(DATE(P1297, 12, 31), lease_table_dates, lease_table_balances,0, 0),
TRUE, IFERROR( XNPV($B$6, IF(payment_dates &gt;DATE(P1297, 12, 31), payments,  0),  IF(payment_dates &gt;DATE(P1297, 12, 31), payment_dates,  DATE(P1297, 12, 31))    ),0)
)</f>
        <v/>
      </c>
      <c r="S1297" s="1" t="str" cm="1">
        <f t="array" aca="1" ref="S1297" ca="1">_xlfn.IFS(P1297="","",
TRUE,  MIN( MIN(Q1296, $M$14), ROUND($M$14/ (last_rou_date - $B$2) * (DATE(P1297,12,31) - MAX($B$2, DATE(P1297-1, 12, 31))), 2) )
)</f>
        <v/>
      </c>
      <c r="T1297" s="7" t="str" cm="1">
        <f t="array" aca="1" ref="T1297" ca="1">_xlfn.IFS(P1297="", "",
ISTEXT(R1296), R1297- (H1297 - SUMIFS( lease_table_payments, lease_table_years, P1297) -$AG$14 ),
AND(ISNUMBER(R1296), R1297&lt;&gt;""),   R1297- (R1296 - SUMIFS( lease_table_payments, lease_table_years, P1297) )
)</f>
        <v/>
      </c>
      <c r="V1297" s="64">
        <f t="shared" si="62"/>
        <v>1284</v>
      </c>
      <c r="W1297" s="51" t="str" cm="1">
        <f t="array" ref="W1297">_xlfn.IFS(
OR(W1296=$B$4, W1296=""),"",
TRUE,W1296+1
)</f>
        <v/>
      </c>
      <c r="X1297" s="51" t="str" cm="1">
        <f t="array" ref="X1297">_xlfn.IFS(X1296="","",
W1297="", "",
AND($B$3="İllik"),DATE(YEAR(X1296)+1,MONTH(X1296),DAY(X1296) ),
AND($B$3="Aylıq", $AH$14="Not end"), EDATE(X1296,1),
AND($B$3="Aylıq", $AH$14="End"), EOMONTH(X1296,1)
)</f>
        <v/>
      </c>
      <c r="Y1297" s="51" t="str" cm="1">
        <f t="array" aca="1" ref="Y1297" ca="1">_xlfn.IFS(
AND($B$7="Dövrün əvvəlində", Y1296&lt;=last_rou_date), DATE(YEAR(Y1296)+1, 12, 31),
AND($B$7="Dövrün sonunda", Y1296&lt;=last_payment_date), DATE(YEAR(Y1296)+1, 12, 31),
TRUE, ""
)</f>
        <v/>
      </c>
      <c r="Z1297" s="75" t="str" cm="1">
        <f t="array" aca="1" ref="Z1297" ca="1">_xlfn.IFS(
AND($AN$14="Not year_end", Z1296&gt;last_payment_date), "",
AND($AN$14="Year_end", Z1296&gt;=last_payment_date), "",
AND($AN$14="Year_end"), DATE(YEAR(Z1296+1), 12, 31),
AND($AN$14="Not year_end", MONTH(Z1296)=12, DAY(Z1296)=31), DATE(YEAR(Z1295)+1, MONTH(Z1295), DAY(Z1295)),
AND($AN$14="Not year_end", OR(MONTH(Z1296)&lt;&gt;12, DAY(Z1296)&lt;&gt;31) ), DATE(YEAR(Z1296), 12, 31)
)</f>
        <v/>
      </c>
      <c r="AA1297" s="75" t="str" cm="1">
        <f t="array" aca="1" ref="AA1297" ca="1">_xlfn.IFS(AA1296="", "",
AND(AA1296=last_payment_date, OR(MONTH(AA1296)&lt;&gt;12, DAY(AA1296)&lt;&gt;31) ), DATE(YEAR(AA1296), 12, 31),
AND(MONTH(AA1296)=12, DAY(AA1296)=31, AA1296&gt;=last_payment_date), "",
AND(MONTH(AA1296)=12, DAY(AA1296)&lt;&gt;31),  EOMONTH(AA1296,0),
AND(MONTH(AA1296)=12, DAY(AA1296)=31, $AH$14="Not end"),  EDATE(AA1295,1),
AND($AH$14="Not end"), EDATE(AA1296, 1),
AND($AH$14="End"), EOMONTH(AA1296, 1)
)</f>
        <v/>
      </c>
      <c r="AB1297" s="75" t="str" cm="1">
        <f t="array" aca="1" ref="AB1297" ca="1">_xlfn.IFS(AB1296="","",
AND(AB1296=last_rou_date), "",
AND($B$3="İllik"),DATE(YEAR(AB1296)+1,MONTH(AB1296),DAY(AB1296) ),
AND($B$3="Aylıq", $AH$14="Not end"), EDATE(AB1296,1),
AND($B$3="Aylıq", $AH$14="End"), EOMONTH(AB1296,1)
)</f>
        <v/>
      </c>
      <c r="AC1297" s="75" t="str" cm="1">
        <f t="array" aca="1" ref="AC1297" ca="1">_xlfn.IFS(
AND($AN$14="Not year_end", AC1296&gt;last_rou_date), "",
AND($AN$14="Year_end", AC1296&gt;=last_rou_date), "",
AND($AN$14="Year_end"), DATE(YEAR(AC1296+1), 12, 31),
AND($AN$14="Not year_end", MONTH(AC1296)=12, DAY(AC1296)=31), DATE(YEAR(AC1295)+1, MONTH(AC1295), DAY(AC1295)),
AND($AN$14="Not year_end", OR(MONTH(AC1296)&lt;&gt;12, DAY(AC1296)&lt;&gt;31) ), DATE(YEAR(AC1296), 12, 31)
)</f>
        <v/>
      </c>
      <c r="AD1297" s="75" t="str" cm="1">
        <f t="array" aca="1" ref="AD1297" ca="1">_xlfn.IFS(AD1296="", "",
AND(AD1296=last_rou_date, OR(MONTH(AD1296)&lt;&gt;12, DAY(AD1296)&lt;&gt;31) ), DATE(YEAR(AD1296), 12, 31),
AND(MONTH(AD1296)=12, DAY(AD1296)=31, AD1296&gt;=last_rou_date), "",
AND(MONTH(AD1296)=12, DAY(AD1296)&lt;&gt;31),  EOMONTH(AD1296,0),
AND(MONTH(AD1296)=12, DAY(AD1296)=31, $AH$14="Not end"),  EDATE(AD1295,1),
AND($AH$14="Not end"), EDATE(AD1296, 1),
AND($AH$14="End"), EOMONTH(AD1296, 1)
)</f>
        <v/>
      </c>
      <c r="AE1297" s="51" t="str" cm="1">
        <f t="array" ref="AE1297">_xlfn.IFS(W1297="", "",
AND(W1297&gt;0, W1297&lt;=$B$4, $C$2="İllik artım, faiz olaraq", $D$2&gt;0, $B$3="İllik"), $B$5*((1+$D$2)^(W1297-1)),
AND(W1297&gt;0, W1297&lt;=$B$4, $C$2="İllik artım, faiz olaraq", $D$2&gt;0, $B$3="Aylıq"), $B$5*((1+$D$2)^ROUNDDOWN((W1297-1)/12,0)),
AND(W1297=1, $C$2="Aşağıdakı kimi dəyişir", ), $B$5,
AND(W1297&gt;1, W1297&lt;=$B$4, $C$2="Aşağıdakı kimi dəyişir"), IFERROR(VLOOKUP(W1297, $C$4:$D$7, 2, FALSE), AE1296),
AND(W1297&gt;0, W1297&lt;=$B$4), $B$5,
TRUE,0 )</f>
        <v/>
      </c>
      <c r="AF1297" s="51" t="str">
        <f t="shared" ca="1" si="61"/>
        <v/>
      </c>
    </row>
    <row r="1298" spans="1:32" x14ac:dyDescent="0.4">
      <c r="A1298" s="13" t="str" cm="1">
        <f t="array" aca="1" ref="A1298" ca="1">_xlfn.IFS(
AND(SUMIFS(lease_table_interest_accruals, lease_table_dates, A1297)&gt;0, COUNTIFS($E$14:E1297, "Interest accrual", $A$14:A1297, A1297)=0),  A1297,
AND(SUMIFS(lease_table_payments, lease_table_dates, A1297)&gt;0, COUNTIFS($E$14:E1297, "Payment", $A$14:A1297, A1297)=0),  A1297,
AND(SUMIFS(rou_table_deprs, rou_table_dates, A1297)&gt;0, COUNTIFS($E$14:E1297, "Depreciation", $A$14:A1297, A1297)=0),  A1297,
TRUE,  IFERROR(INDEX(rou_table_dates,  MATCH(A1297, rou_table_dates)+1, ), "")
)</f>
        <v/>
      </c>
      <c r="B1298" s="1" t="str" cm="1">
        <f t="array" aca="1" ref="B1298" ca="1">_xlfn.IFS(
AND(E1298="Payment", A1298=$B$2), $AM$14,
E1298="Payment", $AM$15,
E1298="Interest accrual", $AM$18,
E1298="Depreciation", $AM$17,
TRUE, "")</f>
        <v/>
      </c>
      <c r="C1298" s="1" t="str" cm="1">
        <f t="array" aca="1" ref="C1298" ca="1">_xlfn.IFS(
E1298="Payment", $AM$19,
E1298="Interest accrual", $AM$15,
E1298="Depreciation", $AM$16,
TRUE, "")</f>
        <v/>
      </c>
      <c r="D1298" s="1" t="str" cm="1">
        <f t="array" aca="1" ref="D1298" ca="1">_xlfn.IFS(
E1298="Payment", _xlfn.XLOOKUP(A1298, lease_table_dates, lease_table_payments, 0, 0),
E1298="Interest accrual", _xlfn.XLOOKUP(A1298, lease_table_dates, lease_table_interest_accruals, 0, 0),
E1298="Depreciation", _xlfn.XLOOKUP(A1298, rou_table_dates, rou_table_deprs, 0, 0),
TRUE, ""
)</f>
        <v/>
      </c>
      <c r="E1298" s="7" t="str" cm="1">
        <f t="array" aca="1" ref="E1298" ca="1">_xlfn.IFS(
AND(SUMIFS(lease_table_interest_accruals, lease_table_dates, A1298)&gt;0, COUNTIFS($E$14:E1297, "Interest accrual", $A$14:A1297, A1298)=0), "Interest accrual",
AND(SUMIFS(lease_table_payments, lease_table_dates, A1298)&gt;0, COUNTIFS($E$14:E1297, "Payment", $A$14:A1297, A1298)=0), "Payment",
AND(SUMIFS(rou_table_deprs, rou_table_dates, A1298)&gt;0, COUNTIFS($E$14:E1297, "Depreciation", $A$14:A1297, A1298)=0), "Depreciation",
TRUE,  ""
)</f>
        <v/>
      </c>
      <c r="G1298" s="13" t="str" cm="1">
        <f t="array" aca="1" ref="G1298" ca="1">_xlfn.IFS(
AND($B$11="Hə", $B$3="İllik"), Z1298,
AND($B$11="Hə", $B$3="Aylıq"), AA1298,
$B$11="Yox", X1298)</f>
        <v/>
      </c>
      <c r="H1298" s="1" t="str" cm="1">
        <f t="array" aca="1" ref="H1298" ca="1">_xlfn.IFS( G1298="", "",
TRUE, ROUND( H1297+I1298-J1298, 2) )</f>
        <v/>
      </c>
      <c r="I1298" s="1" t="str" cm="1">
        <f t="array" aca="1" ref="I1298" ca="1">_xlfn.IFS(G1298="", "",
G1298=last_payment_date, (J1298-H1297),
 TRUE,  -  (H1297- H1297* (1+$B$6)^ (_xlfn.DAYS(G1298,G1297)/365) )
)</f>
        <v/>
      </c>
      <c r="J1298" s="1" t="str" cm="1">
        <f t="array" aca="1" ref="J1298" ca="1">_xlfn.IFS(G1298="", "",
TRUE, _xlfn.XLOOKUP(G1298,  payment_dates, payments,0,0)
)</f>
        <v/>
      </c>
      <c r="L1298" s="8" t="str" cm="1">
        <f t="array" aca="1" ref="L1298" ca="1">_xlfn.IFS(
AND($B$11="Hə", $B$3="İllik"), AC1298,
AND($B$11="Hə", $B$3="Aylıq"), AD1298,
$B$11="Yox", AB1298)</f>
        <v/>
      </c>
      <c r="M1298" s="1" t="str" cm="1">
        <f t="array" aca="1" ref="M1298" ca="1">_xlfn.IFS( L1298="", "",
(M1297-N1298)&lt;=0.5, 0,
TRUE,  M1297-N1298)</f>
        <v/>
      </c>
      <c r="N1298" s="7" t="str" cm="1">
        <f t="array" aca="1" ref="N1298" ca="1">_xlfn.IFS(
L1298="", "",
TRUE, MIN(M1297, ROUND($M$14/ (last_rou_date - $B$2) * (L1298-L1297), 2) )
)</f>
        <v/>
      </c>
      <c r="P1298" s="59" t="str">
        <f t="shared" ca="1" si="60"/>
        <v/>
      </c>
      <c r="Q1298" s="1" t="str" cm="1">
        <f t="array" aca="1" ref="Q1298" ca="1">_xlfn.IFS(P1298="","",
$B$11="Hə", _xlfn.XLOOKUP(DATE(P1298, 12, 31), rou_table_dates, rou_table_nbvs,0, 0),
TRUE,  MAX(0, ROUND($M$14 - $M$14/ (last_rou_date - $B$2) * (DATE(P1298,12,31) - $B$2), 2) )
)</f>
        <v/>
      </c>
      <c r="R1298" s="1" t="str" cm="1">
        <f t="array" aca="1" ref="R1298" ca="1">_xlfn.IFS(P1298="","",
$B$11="Hə", _xlfn.XLOOKUP(DATE(P1298, 12, 31), lease_table_dates, lease_table_balances,0, 0),
TRUE, IFERROR( XNPV($B$6, IF(payment_dates &gt;DATE(P1298, 12, 31), payments,  0),  IF(payment_dates &gt;DATE(P1298, 12, 31), payment_dates,  DATE(P1298, 12, 31))    ),0)
)</f>
        <v/>
      </c>
      <c r="S1298" s="1" t="str" cm="1">
        <f t="array" aca="1" ref="S1298" ca="1">_xlfn.IFS(P1298="","",
TRUE,  MIN( MIN(Q1297, $M$14), ROUND($M$14/ (last_rou_date - $B$2) * (DATE(P1298,12,31) - MAX($B$2, DATE(P1298-1, 12, 31))), 2) )
)</f>
        <v/>
      </c>
      <c r="T1298" s="7" t="str" cm="1">
        <f t="array" aca="1" ref="T1298" ca="1">_xlfn.IFS(P1298="", "",
ISTEXT(R1297), R1298- (H1298 - SUMIFS( lease_table_payments, lease_table_years, P1298) -$AG$14 ),
AND(ISNUMBER(R1297), R1298&lt;&gt;""),   R1298- (R1297 - SUMIFS( lease_table_payments, lease_table_years, P1298) )
)</f>
        <v/>
      </c>
      <c r="V1298" s="64">
        <f t="shared" si="62"/>
        <v>1285</v>
      </c>
      <c r="W1298" s="51" t="str" cm="1">
        <f t="array" ref="W1298">_xlfn.IFS(
OR(W1297=$B$4, W1297=""),"",
TRUE,W1297+1
)</f>
        <v/>
      </c>
      <c r="X1298" s="51" t="str" cm="1">
        <f t="array" ref="X1298">_xlfn.IFS(X1297="","",
W1298="", "",
AND($B$3="İllik"),DATE(YEAR(X1297)+1,MONTH(X1297),DAY(X1297) ),
AND($B$3="Aylıq", $AH$14="Not end"), EDATE(X1297,1),
AND($B$3="Aylıq", $AH$14="End"), EOMONTH(X1297,1)
)</f>
        <v/>
      </c>
      <c r="Y1298" s="51" t="str" cm="1">
        <f t="array" aca="1" ref="Y1298" ca="1">_xlfn.IFS(
AND($B$7="Dövrün əvvəlində", Y1297&lt;=last_rou_date), DATE(YEAR(Y1297)+1, 12, 31),
AND($B$7="Dövrün sonunda", Y1297&lt;=last_payment_date), DATE(YEAR(Y1297)+1, 12, 31),
TRUE, ""
)</f>
        <v/>
      </c>
      <c r="Z1298" s="75" t="str" cm="1">
        <f t="array" aca="1" ref="Z1298" ca="1">_xlfn.IFS(
AND($AN$14="Not year_end", Z1297&gt;last_payment_date), "",
AND($AN$14="Year_end", Z1297&gt;=last_payment_date), "",
AND($AN$14="Year_end"), DATE(YEAR(Z1297+1), 12, 31),
AND($AN$14="Not year_end", MONTH(Z1297)=12, DAY(Z1297)=31), DATE(YEAR(Z1296)+1, MONTH(Z1296), DAY(Z1296)),
AND($AN$14="Not year_end", OR(MONTH(Z1297)&lt;&gt;12, DAY(Z1297)&lt;&gt;31) ), DATE(YEAR(Z1297), 12, 31)
)</f>
        <v/>
      </c>
      <c r="AA1298" s="75" t="str" cm="1">
        <f t="array" aca="1" ref="AA1298" ca="1">_xlfn.IFS(AA1297="", "",
AND(AA1297=last_payment_date, OR(MONTH(AA1297)&lt;&gt;12, DAY(AA1297)&lt;&gt;31) ), DATE(YEAR(AA1297), 12, 31),
AND(MONTH(AA1297)=12, DAY(AA1297)=31, AA1297&gt;=last_payment_date), "",
AND(MONTH(AA1297)=12, DAY(AA1297)&lt;&gt;31),  EOMONTH(AA1297,0),
AND(MONTH(AA1297)=12, DAY(AA1297)=31, $AH$14="Not end"),  EDATE(AA1296,1),
AND($AH$14="Not end"), EDATE(AA1297, 1),
AND($AH$14="End"), EOMONTH(AA1297, 1)
)</f>
        <v/>
      </c>
      <c r="AB1298" s="75" t="str" cm="1">
        <f t="array" aca="1" ref="AB1298" ca="1">_xlfn.IFS(AB1297="","",
AND(AB1297=last_rou_date), "",
AND($B$3="İllik"),DATE(YEAR(AB1297)+1,MONTH(AB1297),DAY(AB1297) ),
AND($B$3="Aylıq", $AH$14="Not end"), EDATE(AB1297,1),
AND($B$3="Aylıq", $AH$14="End"), EOMONTH(AB1297,1)
)</f>
        <v/>
      </c>
      <c r="AC1298" s="75" t="str" cm="1">
        <f t="array" aca="1" ref="AC1298" ca="1">_xlfn.IFS(
AND($AN$14="Not year_end", AC1297&gt;last_rou_date), "",
AND($AN$14="Year_end", AC1297&gt;=last_rou_date), "",
AND($AN$14="Year_end"), DATE(YEAR(AC1297+1), 12, 31),
AND($AN$14="Not year_end", MONTH(AC1297)=12, DAY(AC1297)=31), DATE(YEAR(AC1296)+1, MONTH(AC1296), DAY(AC1296)),
AND($AN$14="Not year_end", OR(MONTH(AC1297)&lt;&gt;12, DAY(AC1297)&lt;&gt;31) ), DATE(YEAR(AC1297), 12, 31)
)</f>
        <v/>
      </c>
      <c r="AD1298" s="75" t="str" cm="1">
        <f t="array" aca="1" ref="AD1298" ca="1">_xlfn.IFS(AD1297="", "",
AND(AD1297=last_rou_date, OR(MONTH(AD1297)&lt;&gt;12, DAY(AD1297)&lt;&gt;31) ), DATE(YEAR(AD1297), 12, 31),
AND(MONTH(AD1297)=12, DAY(AD1297)=31, AD1297&gt;=last_rou_date), "",
AND(MONTH(AD1297)=12, DAY(AD1297)&lt;&gt;31),  EOMONTH(AD1297,0),
AND(MONTH(AD1297)=12, DAY(AD1297)=31, $AH$14="Not end"),  EDATE(AD1296,1),
AND($AH$14="Not end"), EDATE(AD1297, 1),
AND($AH$14="End"), EOMONTH(AD1297, 1)
)</f>
        <v/>
      </c>
      <c r="AE1298" s="51" t="str" cm="1">
        <f t="array" ref="AE1298">_xlfn.IFS(W1298="", "",
AND(W1298&gt;0, W1298&lt;=$B$4, $C$2="İllik artım, faiz olaraq", $D$2&gt;0, $B$3="İllik"), $B$5*((1+$D$2)^(W1298-1)),
AND(W1298&gt;0, W1298&lt;=$B$4, $C$2="İllik artım, faiz olaraq", $D$2&gt;0, $B$3="Aylıq"), $B$5*((1+$D$2)^ROUNDDOWN((W1298-1)/12,0)),
AND(W1298=1, $C$2="Aşağıdakı kimi dəyişir", ), $B$5,
AND(W1298&gt;1, W1298&lt;=$B$4, $C$2="Aşağıdakı kimi dəyişir"), IFERROR(VLOOKUP(W1298, $C$4:$D$7, 2, FALSE), AE1297),
AND(W1298&gt;0, W1298&lt;=$B$4), $B$5,
TRUE,0 )</f>
        <v/>
      </c>
      <c r="AF1298" s="51" t="str">
        <f t="shared" ca="1" si="61"/>
        <v/>
      </c>
    </row>
    <row r="1299" spans="1:32" x14ac:dyDescent="0.4">
      <c r="A1299" s="13" t="str" cm="1">
        <f t="array" aca="1" ref="A1299" ca="1">_xlfn.IFS(
AND(SUMIFS(lease_table_interest_accruals, lease_table_dates, A1298)&gt;0, COUNTIFS($E$14:E1298, "Interest accrual", $A$14:A1298, A1298)=0),  A1298,
AND(SUMIFS(lease_table_payments, lease_table_dates, A1298)&gt;0, COUNTIFS($E$14:E1298, "Payment", $A$14:A1298, A1298)=0),  A1298,
AND(SUMIFS(rou_table_deprs, rou_table_dates, A1298)&gt;0, COUNTIFS($E$14:E1298, "Depreciation", $A$14:A1298, A1298)=0),  A1298,
TRUE,  IFERROR(INDEX(rou_table_dates,  MATCH(A1298, rou_table_dates)+1, ), "")
)</f>
        <v/>
      </c>
      <c r="B1299" s="1" t="str" cm="1">
        <f t="array" aca="1" ref="B1299" ca="1">_xlfn.IFS(
AND(E1299="Payment", A1299=$B$2), $AM$14,
E1299="Payment", $AM$15,
E1299="Interest accrual", $AM$18,
E1299="Depreciation", $AM$17,
TRUE, "")</f>
        <v/>
      </c>
      <c r="C1299" s="1" t="str" cm="1">
        <f t="array" aca="1" ref="C1299" ca="1">_xlfn.IFS(
E1299="Payment", $AM$19,
E1299="Interest accrual", $AM$15,
E1299="Depreciation", $AM$16,
TRUE, "")</f>
        <v/>
      </c>
      <c r="D1299" s="1" t="str" cm="1">
        <f t="array" aca="1" ref="D1299" ca="1">_xlfn.IFS(
E1299="Payment", _xlfn.XLOOKUP(A1299, lease_table_dates, lease_table_payments, 0, 0),
E1299="Interest accrual", _xlfn.XLOOKUP(A1299, lease_table_dates, lease_table_interest_accruals, 0, 0),
E1299="Depreciation", _xlfn.XLOOKUP(A1299, rou_table_dates, rou_table_deprs, 0, 0),
TRUE, ""
)</f>
        <v/>
      </c>
      <c r="E1299" s="7" t="str" cm="1">
        <f t="array" aca="1" ref="E1299" ca="1">_xlfn.IFS(
AND(SUMIFS(lease_table_interest_accruals, lease_table_dates, A1299)&gt;0, COUNTIFS($E$14:E1298, "Interest accrual", $A$14:A1298, A1299)=0), "Interest accrual",
AND(SUMIFS(lease_table_payments, lease_table_dates, A1299)&gt;0, COUNTIFS($E$14:E1298, "Payment", $A$14:A1298, A1299)=0), "Payment",
AND(SUMIFS(rou_table_deprs, rou_table_dates, A1299)&gt;0, COUNTIFS($E$14:E1298, "Depreciation", $A$14:A1298, A1299)=0), "Depreciation",
TRUE,  ""
)</f>
        <v/>
      </c>
      <c r="G1299" s="13" t="str" cm="1">
        <f t="array" aca="1" ref="G1299" ca="1">_xlfn.IFS(
AND($B$11="Hə", $B$3="İllik"), Z1299,
AND($B$11="Hə", $B$3="Aylıq"), AA1299,
$B$11="Yox", X1299)</f>
        <v/>
      </c>
      <c r="H1299" s="1" t="str" cm="1">
        <f t="array" aca="1" ref="H1299" ca="1">_xlfn.IFS( G1299="", "",
TRUE, ROUND( H1298+I1299-J1299, 2) )</f>
        <v/>
      </c>
      <c r="I1299" s="1" t="str" cm="1">
        <f t="array" aca="1" ref="I1299" ca="1">_xlfn.IFS(G1299="", "",
G1299=last_payment_date, (J1299-H1298),
 TRUE,  -  (H1298- H1298* (1+$B$6)^ (_xlfn.DAYS(G1299,G1298)/365) )
)</f>
        <v/>
      </c>
      <c r="J1299" s="1" t="str" cm="1">
        <f t="array" aca="1" ref="J1299" ca="1">_xlfn.IFS(G1299="", "",
TRUE, _xlfn.XLOOKUP(G1299,  payment_dates, payments,0,0)
)</f>
        <v/>
      </c>
      <c r="L1299" s="8" t="str" cm="1">
        <f t="array" aca="1" ref="L1299" ca="1">_xlfn.IFS(
AND($B$11="Hə", $B$3="İllik"), AC1299,
AND($B$11="Hə", $B$3="Aylıq"), AD1299,
$B$11="Yox", AB1299)</f>
        <v/>
      </c>
      <c r="M1299" s="1" t="str" cm="1">
        <f t="array" aca="1" ref="M1299" ca="1">_xlfn.IFS( L1299="", "",
(M1298-N1299)&lt;=0.5, 0,
TRUE,  M1298-N1299)</f>
        <v/>
      </c>
      <c r="N1299" s="7" t="str" cm="1">
        <f t="array" aca="1" ref="N1299" ca="1">_xlfn.IFS(
L1299="", "",
TRUE, MIN(M1298, ROUND($M$14/ (last_rou_date - $B$2) * (L1299-L1298), 2) )
)</f>
        <v/>
      </c>
      <c r="P1299" s="59" t="str">
        <f t="shared" ca="1" si="60"/>
        <v/>
      </c>
      <c r="Q1299" s="1" t="str" cm="1">
        <f t="array" aca="1" ref="Q1299" ca="1">_xlfn.IFS(P1299="","",
$B$11="Hə", _xlfn.XLOOKUP(DATE(P1299, 12, 31), rou_table_dates, rou_table_nbvs,0, 0),
TRUE,  MAX(0, ROUND($M$14 - $M$14/ (last_rou_date - $B$2) * (DATE(P1299,12,31) - $B$2), 2) )
)</f>
        <v/>
      </c>
      <c r="R1299" s="1" t="str" cm="1">
        <f t="array" aca="1" ref="R1299" ca="1">_xlfn.IFS(P1299="","",
$B$11="Hə", _xlfn.XLOOKUP(DATE(P1299, 12, 31), lease_table_dates, lease_table_balances,0, 0),
TRUE, IFERROR( XNPV($B$6, IF(payment_dates &gt;DATE(P1299, 12, 31), payments,  0),  IF(payment_dates &gt;DATE(P1299, 12, 31), payment_dates,  DATE(P1299, 12, 31))    ),0)
)</f>
        <v/>
      </c>
      <c r="S1299" s="1" t="str" cm="1">
        <f t="array" aca="1" ref="S1299" ca="1">_xlfn.IFS(P1299="","",
TRUE,  MIN( MIN(Q1298, $M$14), ROUND($M$14/ (last_rou_date - $B$2) * (DATE(P1299,12,31) - MAX($B$2, DATE(P1299-1, 12, 31))), 2) )
)</f>
        <v/>
      </c>
      <c r="T1299" s="7" t="str" cm="1">
        <f t="array" aca="1" ref="T1299" ca="1">_xlfn.IFS(P1299="", "",
ISTEXT(R1298), R1299- (H1299 - SUMIFS( lease_table_payments, lease_table_years, P1299) -$AG$14 ),
AND(ISNUMBER(R1298), R1299&lt;&gt;""),   R1299- (R1298 - SUMIFS( lease_table_payments, lease_table_years, P1299) )
)</f>
        <v/>
      </c>
      <c r="V1299" s="64">
        <f t="shared" si="62"/>
        <v>1286</v>
      </c>
      <c r="W1299" s="51" t="str" cm="1">
        <f t="array" ref="W1299">_xlfn.IFS(
OR(W1298=$B$4, W1298=""),"",
TRUE,W1298+1
)</f>
        <v/>
      </c>
      <c r="X1299" s="51" t="str" cm="1">
        <f t="array" ref="X1299">_xlfn.IFS(X1298="","",
W1299="", "",
AND($B$3="İllik"),DATE(YEAR(X1298)+1,MONTH(X1298),DAY(X1298) ),
AND($B$3="Aylıq", $AH$14="Not end"), EDATE(X1298,1),
AND($B$3="Aylıq", $AH$14="End"), EOMONTH(X1298,1)
)</f>
        <v/>
      </c>
      <c r="Y1299" s="51" t="str" cm="1">
        <f t="array" aca="1" ref="Y1299" ca="1">_xlfn.IFS(
AND($B$7="Dövrün əvvəlində", Y1298&lt;=last_rou_date), DATE(YEAR(Y1298)+1, 12, 31),
AND($B$7="Dövrün sonunda", Y1298&lt;=last_payment_date), DATE(YEAR(Y1298)+1, 12, 31),
TRUE, ""
)</f>
        <v/>
      </c>
      <c r="Z1299" s="75" t="str" cm="1">
        <f t="array" aca="1" ref="Z1299" ca="1">_xlfn.IFS(
AND($AN$14="Not year_end", Z1298&gt;last_payment_date), "",
AND($AN$14="Year_end", Z1298&gt;=last_payment_date), "",
AND($AN$14="Year_end"), DATE(YEAR(Z1298+1), 12, 31),
AND($AN$14="Not year_end", MONTH(Z1298)=12, DAY(Z1298)=31), DATE(YEAR(Z1297)+1, MONTH(Z1297), DAY(Z1297)),
AND($AN$14="Not year_end", OR(MONTH(Z1298)&lt;&gt;12, DAY(Z1298)&lt;&gt;31) ), DATE(YEAR(Z1298), 12, 31)
)</f>
        <v/>
      </c>
      <c r="AA1299" s="75" t="str" cm="1">
        <f t="array" aca="1" ref="AA1299" ca="1">_xlfn.IFS(AA1298="", "",
AND(AA1298=last_payment_date, OR(MONTH(AA1298)&lt;&gt;12, DAY(AA1298)&lt;&gt;31) ), DATE(YEAR(AA1298), 12, 31),
AND(MONTH(AA1298)=12, DAY(AA1298)=31, AA1298&gt;=last_payment_date), "",
AND(MONTH(AA1298)=12, DAY(AA1298)&lt;&gt;31),  EOMONTH(AA1298,0),
AND(MONTH(AA1298)=12, DAY(AA1298)=31, $AH$14="Not end"),  EDATE(AA1297,1),
AND($AH$14="Not end"), EDATE(AA1298, 1),
AND($AH$14="End"), EOMONTH(AA1298, 1)
)</f>
        <v/>
      </c>
      <c r="AB1299" s="75" t="str" cm="1">
        <f t="array" aca="1" ref="AB1299" ca="1">_xlfn.IFS(AB1298="","",
AND(AB1298=last_rou_date), "",
AND($B$3="İllik"),DATE(YEAR(AB1298)+1,MONTH(AB1298),DAY(AB1298) ),
AND($B$3="Aylıq", $AH$14="Not end"), EDATE(AB1298,1),
AND($B$3="Aylıq", $AH$14="End"), EOMONTH(AB1298,1)
)</f>
        <v/>
      </c>
      <c r="AC1299" s="75" t="str" cm="1">
        <f t="array" aca="1" ref="AC1299" ca="1">_xlfn.IFS(
AND($AN$14="Not year_end", AC1298&gt;last_rou_date), "",
AND($AN$14="Year_end", AC1298&gt;=last_rou_date), "",
AND($AN$14="Year_end"), DATE(YEAR(AC1298+1), 12, 31),
AND($AN$14="Not year_end", MONTH(AC1298)=12, DAY(AC1298)=31), DATE(YEAR(AC1297)+1, MONTH(AC1297), DAY(AC1297)),
AND($AN$14="Not year_end", OR(MONTH(AC1298)&lt;&gt;12, DAY(AC1298)&lt;&gt;31) ), DATE(YEAR(AC1298), 12, 31)
)</f>
        <v/>
      </c>
      <c r="AD1299" s="75" t="str" cm="1">
        <f t="array" aca="1" ref="AD1299" ca="1">_xlfn.IFS(AD1298="", "",
AND(AD1298=last_rou_date, OR(MONTH(AD1298)&lt;&gt;12, DAY(AD1298)&lt;&gt;31) ), DATE(YEAR(AD1298), 12, 31),
AND(MONTH(AD1298)=12, DAY(AD1298)=31, AD1298&gt;=last_rou_date), "",
AND(MONTH(AD1298)=12, DAY(AD1298)&lt;&gt;31),  EOMONTH(AD1298,0),
AND(MONTH(AD1298)=12, DAY(AD1298)=31, $AH$14="Not end"),  EDATE(AD1297,1),
AND($AH$14="Not end"), EDATE(AD1298, 1),
AND($AH$14="End"), EOMONTH(AD1298, 1)
)</f>
        <v/>
      </c>
      <c r="AE1299" s="51" t="str" cm="1">
        <f t="array" ref="AE1299">_xlfn.IFS(W1299="", "",
AND(W1299&gt;0, W1299&lt;=$B$4, $C$2="İllik artım, faiz olaraq", $D$2&gt;0, $B$3="İllik"), $B$5*((1+$D$2)^(W1299-1)),
AND(W1299&gt;0, W1299&lt;=$B$4, $C$2="İllik artım, faiz olaraq", $D$2&gt;0, $B$3="Aylıq"), $B$5*((1+$D$2)^ROUNDDOWN((W1299-1)/12,0)),
AND(W1299=1, $C$2="Aşağıdakı kimi dəyişir", ), $B$5,
AND(W1299&gt;1, W1299&lt;=$B$4, $C$2="Aşağıdakı kimi dəyişir"), IFERROR(VLOOKUP(W1299, $C$4:$D$7, 2, FALSE), AE1298),
AND(W1299&gt;0, W1299&lt;=$B$4), $B$5,
TRUE,0 )</f>
        <v/>
      </c>
      <c r="AF1299" s="51" t="str">
        <f t="shared" ca="1" si="61"/>
        <v/>
      </c>
    </row>
    <row r="1300" spans="1:32" x14ac:dyDescent="0.4">
      <c r="A1300" s="13" t="str" cm="1">
        <f t="array" aca="1" ref="A1300" ca="1">_xlfn.IFS(
AND(SUMIFS(lease_table_interest_accruals, lease_table_dates, A1299)&gt;0, COUNTIFS($E$14:E1299, "Interest accrual", $A$14:A1299, A1299)=0),  A1299,
AND(SUMIFS(lease_table_payments, lease_table_dates, A1299)&gt;0, COUNTIFS($E$14:E1299, "Payment", $A$14:A1299, A1299)=0),  A1299,
AND(SUMIFS(rou_table_deprs, rou_table_dates, A1299)&gt;0, COUNTIFS($E$14:E1299, "Depreciation", $A$14:A1299, A1299)=0),  A1299,
TRUE,  IFERROR(INDEX(rou_table_dates,  MATCH(A1299, rou_table_dates)+1, ), "")
)</f>
        <v/>
      </c>
      <c r="B1300" s="1" t="str" cm="1">
        <f t="array" aca="1" ref="B1300" ca="1">_xlfn.IFS(
AND(E1300="Payment", A1300=$B$2), $AM$14,
E1300="Payment", $AM$15,
E1300="Interest accrual", $AM$18,
E1300="Depreciation", $AM$17,
TRUE, "")</f>
        <v/>
      </c>
      <c r="C1300" s="1" t="str" cm="1">
        <f t="array" aca="1" ref="C1300" ca="1">_xlfn.IFS(
E1300="Payment", $AM$19,
E1300="Interest accrual", $AM$15,
E1300="Depreciation", $AM$16,
TRUE, "")</f>
        <v/>
      </c>
      <c r="D1300" s="1" t="str" cm="1">
        <f t="array" aca="1" ref="D1300" ca="1">_xlfn.IFS(
E1300="Payment", _xlfn.XLOOKUP(A1300, lease_table_dates, lease_table_payments, 0, 0),
E1300="Interest accrual", _xlfn.XLOOKUP(A1300, lease_table_dates, lease_table_interest_accruals, 0, 0),
E1300="Depreciation", _xlfn.XLOOKUP(A1300, rou_table_dates, rou_table_deprs, 0, 0),
TRUE, ""
)</f>
        <v/>
      </c>
      <c r="E1300" s="7" t="str" cm="1">
        <f t="array" aca="1" ref="E1300" ca="1">_xlfn.IFS(
AND(SUMIFS(lease_table_interest_accruals, lease_table_dates, A1300)&gt;0, COUNTIFS($E$14:E1299, "Interest accrual", $A$14:A1299, A1300)=0), "Interest accrual",
AND(SUMIFS(lease_table_payments, lease_table_dates, A1300)&gt;0, COUNTIFS($E$14:E1299, "Payment", $A$14:A1299, A1300)=0), "Payment",
AND(SUMIFS(rou_table_deprs, rou_table_dates, A1300)&gt;0, COUNTIFS($E$14:E1299, "Depreciation", $A$14:A1299, A1300)=0), "Depreciation",
TRUE,  ""
)</f>
        <v/>
      </c>
      <c r="G1300" s="13" t="str" cm="1">
        <f t="array" aca="1" ref="G1300" ca="1">_xlfn.IFS(
AND($B$11="Hə", $B$3="İllik"), Z1300,
AND($B$11="Hə", $B$3="Aylıq"), AA1300,
$B$11="Yox", X1300)</f>
        <v/>
      </c>
      <c r="H1300" s="1" t="str" cm="1">
        <f t="array" aca="1" ref="H1300" ca="1">_xlfn.IFS( G1300="", "",
TRUE, ROUND( H1299+I1300-J1300, 2) )</f>
        <v/>
      </c>
      <c r="I1300" s="1" t="str" cm="1">
        <f t="array" aca="1" ref="I1300" ca="1">_xlfn.IFS(G1300="", "",
G1300=last_payment_date, (J1300-H1299),
 TRUE,  -  (H1299- H1299* (1+$B$6)^ (_xlfn.DAYS(G1300,G1299)/365) )
)</f>
        <v/>
      </c>
      <c r="J1300" s="1" t="str" cm="1">
        <f t="array" aca="1" ref="J1300" ca="1">_xlfn.IFS(G1300="", "",
TRUE, _xlfn.XLOOKUP(G1300,  payment_dates, payments,0,0)
)</f>
        <v/>
      </c>
      <c r="L1300" s="8" t="str" cm="1">
        <f t="array" aca="1" ref="L1300" ca="1">_xlfn.IFS(
AND($B$11="Hə", $B$3="İllik"), AC1300,
AND($B$11="Hə", $B$3="Aylıq"), AD1300,
$B$11="Yox", AB1300)</f>
        <v/>
      </c>
      <c r="M1300" s="1" t="str" cm="1">
        <f t="array" aca="1" ref="M1300" ca="1">_xlfn.IFS( L1300="", "",
(M1299-N1300)&lt;=0.5, 0,
TRUE,  M1299-N1300)</f>
        <v/>
      </c>
      <c r="N1300" s="7" t="str" cm="1">
        <f t="array" aca="1" ref="N1300" ca="1">_xlfn.IFS(
L1300="", "",
TRUE, MIN(M1299, ROUND($M$14/ (last_rou_date - $B$2) * (L1300-L1299), 2) )
)</f>
        <v/>
      </c>
      <c r="P1300" s="59" t="str">
        <f t="shared" ca="1" si="60"/>
        <v/>
      </c>
      <c r="Q1300" s="1" t="str" cm="1">
        <f t="array" aca="1" ref="Q1300" ca="1">_xlfn.IFS(P1300="","",
$B$11="Hə", _xlfn.XLOOKUP(DATE(P1300, 12, 31), rou_table_dates, rou_table_nbvs,0, 0),
TRUE,  MAX(0, ROUND($M$14 - $M$14/ (last_rou_date - $B$2) * (DATE(P1300,12,31) - $B$2), 2) )
)</f>
        <v/>
      </c>
      <c r="R1300" s="1" t="str" cm="1">
        <f t="array" aca="1" ref="R1300" ca="1">_xlfn.IFS(P1300="","",
$B$11="Hə", _xlfn.XLOOKUP(DATE(P1300, 12, 31), lease_table_dates, lease_table_balances,0, 0),
TRUE, IFERROR( XNPV($B$6, IF(payment_dates &gt;DATE(P1300, 12, 31), payments,  0),  IF(payment_dates &gt;DATE(P1300, 12, 31), payment_dates,  DATE(P1300, 12, 31))    ),0)
)</f>
        <v/>
      </c>
      <c r="S1300" s="1" t="str" cm="1">
        <f t="array" aca="1" ref="S1300" ca="1">_xlfn.IFS(P1300="","",
TRUE,  MIN( MIN(Q1299, $M$14), ROUND($M$14/ (last_rou_date - $B$2) * (DATE(P1300,12,31) - MAX($B$2, DATE(P1300-1, 12, 31))), 2) )
)</f>
        <v/>
      </c>
      <c r="T1300" s="7" t="str" cm="1">
        <f t="array" aca="1" ref="T1300" ca="1">_xlfn.IFS(P1300="", "",
ISTEXT(R1299), R1300- (H1300 - SUMIFS( lease_table_payments, lease_table_years, P1300) -$AG$14 ),
AND(ISNUMBER(R1299), R1300&lt;&gt;""),   R1300- (R1299 - SUMIFS( lease_table_payments, lease_table_years, P1300) )
)</f>
        <v/>
      </c>
      <c r="V1300" s="64">
        <f t="shared" si="62"/>
        <v>1287</v>
      </c>
      <c r="W1300" s="51" t="str" cm="1">
        <f t="array" ref="W1300">_xlfn.IFS(
OR(W1299=$B$4, W1299=""),"",
TRUE,W1299+1
)</f>
        <v/>
      </c>
      <c r="X1300" s="51" t="str" cm="1">
        <f t="array" ref="X1300">_xlfn.IFS(X1299="","",
W1300="", "",
AND($B$3="İllik"),DATE(YEAR(X1299)+1,MONTH(X1299),DAY(X1299) ),
AND($B$3="Aylıq", $AH$14="Not end"), EDATE(X1299,1),
AND($B$3="Aylıq", $AH$14="End"), EOMONTH(X1299,1)
)</f>
        <v/>
      </c>
      <c r="Y1300" s="51" t="str" cm="1">
        <f t="array" aca="1" ref="Y1300" ca="1">_xlfn.IFS(
AND($B$7="Dövrün əvvəlində", Y1299&lt;=last_rou_date), DATE(YEAR(Y1299)+1, 12, 31),
AND($B$7="Dövrün sonunda", Y1299&lt;=last_payment_date), DATE(YEAR(Y1299)+1, 12, 31),
TRUE, ""
)</f>
        <v/>
      </c>
      <c r="Z1300" s="75" t="str" cm="1">
        <f t="array" aca="1" ref="Z1300" ca="1">_xlfn.IFS(
AND($AN$14="Not year_end", Z1299&gt;last_payment_date), "",
AND($AN$14="Year_end", Z1299&gt;=last_payment_date), "",
AND($AN$14="Year_end"), DATE(YEAR(Z1299+1), 12, 31),
AND($AN$14="Not year_end", MONTH(Z1299)=12, DAY(Z1299)=31), DATE(YEAR(Z1298)+1, MONTH(Z1298), DAY(Z1298)),
AND($AN$14="Not year_end", OR(MONTH(Z1299)&lt;&gt;12, DAY(Z1299)&lt;&gt;31) ), DATE(YEAR(Z1299), 12, 31)
)</f>
        <v/>
      </c>
      <c r="AA1300" s="75" t="str" cm="1">
        <f t="array" aca="1" ref="AA1300" ca="1">_xlfn.IFS(AA1299="", "",
AND(AA1299=last_payment_date, OR(MONTH(AA1299)&lt;&gt;12, DAY(AA1299)&lt;&gt;31) ), DATE(YEAR(AA1299), 12, 31),
AND(MONTH(AA1299)=12, DAY(AA1299)=31, AA1299&gt;=last_payment_date), "",
AND(MONTH(AA1299)=12, DAY(AA1299)&lt;&gt;31),  EOMONTH(AA1299,0),
AND(MONTH(AA1299)=12, DAY(AA1299)=31, $AH$14="Not end"),  EDATE(AA1298,1),
AND($AH$14="Not end"), EDATE(AA1299, 1),
AND($AH$14="End"), EOMONTH(AA1299, 1)
)</f>
        <v/>
      </c>
      <c r="AB1300" s="75" t="str" cm="1">
        <f t="array" aca="1" ref="AB1300" ca="1">_xlfn.IFS(AB1299="","",
AND(AB1299=last_rou_date), "",
AND($B$3="İllik"),DATE(YEAR(AB1299)+1,MONTH(AB1299),DAY(AB1299) ),
AND($B$3="Aylıq", $AH$14="Not end"), EDATE(AB1299,1),
AND($B$3="Aylıq", $AH$14="End"), EOMONTH(AB1299,1)
)</f>
        <v/>
      </c>
      <c r="AC1300" s="75" t="str" cm="1">
        <f t="array" aca="1" ref="AC1300" ca="1">_xlfn.IFS(
AND($AN$14="Not year_end", AC1299&gt;last_rou_date), "",
AND($AN$14="Year_end", AC1299&gt;=last_rou_date), "",
AND($AN$14="Year_end"), DATE(YEAR(AC1299+1), 12, 31),
AND($AN$14="Not year_end", MONTH(AC1299)=12, DAY(AC1299)=31), DATE(YEAR(AC1298)+1, MONTH(AC1298), DAY(AC1298)),
AND($AN$14="Not year_end", OR(MONTH(AC1299)&lt;&gt;12, DAY(AC1299)&lt;&gt;31) ), DATE(YEAR(AC1299), 12, 31)
)</f>
        <v/>
      </c>
      <c r="AD1300" s="75" t="str" cm="1">
        <f t="array" aca="1" ref="AD1300" ca="1">_xlfn.IFS(AD1299="", "",
AND(AD1299=last_rou_date, OR(MONTH(AD1299)&lt;&gt;12, DAY(AD1299)&lt;&gt;31) ), DATE(YEAR(AD1299), 12, 31),
AND(MONTH(AD1299)=12, DAY(AD1299)=31, AD1299&gt;=last_rou_date), "",
AND(MONTH(AD1299)=12, DAY(AD1299)&lt;&gt;31),  EOMONTH(AD1299,0),
AND(MONTH(AD1299)=12, DAY(AD1299)=31, $AH$14="Not end"),  EDATE(AD1298,1),
AND($AH$14="Not end"), EDATE(AD1299, 1),
AND($AH$14="End"), EOMONTH(AD1299, 1)
)</f>
        <v/>
      </c>
      <c r="AE1300" s="51" t="str" cm="1">
        <f t="array" ref="AE1300">_xlfn.IFS(W1300="", "",
AND(W1300&gt;0, W1300&lt;=$B$4, $C$2="İllik artım, faiz olaraq", $D$2&gt;0, $B$3="İllik"), $B$5*((1+$D$2)^(W1300-1)),
AND(W1300&gt;0, W1300&lt;=$B$4, $C$2="İllik artım, faiz olaraq", $D$2&gt;0, $B$3="Aylıq"), $B$5*((1+$D$2)^ROUNDDOWN((W1300-1)/12,0)),
AND(W1300=1, $C$2="Aşağıdakı kimi dəyişir", ), $B$5,
AND(W1300&gt;1, W1300&lt;=$B$4, $C$2="Aşağıdakı kimi dəyişir"), IFERROR(VLOOKUP(W1300, $C$4:$D$7, 2, FALSE), AE1299),
AND(W1300&gt;0, W1300&lt;=$B$4), $B$5,
TRUE,0 )</f>
        <v/>
      </c>
      <c r="AF1300" s="51" t="str">
        <f t="shared" ca="1" si="61"/>
        <v/>
      </c>
    </row>
    <row r="1301" spans="1:32" x14ac:dyDescent="0.4">
      <c r="A1301" s="13" t="str" cm="1">
        <f t="array" aca="1" ref="A1301" ca="1">_xlfn.IFS(
AND(SUMIFS(lease_table_interest_accruals, lease_table_dates, A1300)&gt;0, COUNTIFS($E$14:E1300, "Interest accrual", $A$14:A1300, A1300)=0),  A1300,
AND(SUMIFS(lease_table_payments, lease_table_dates, A1300)&gt;0, COUNTIFS($E$14:E1300, "Payment", $A$14:A1300, A1300)=0),  A1300,
AND(SUMIFS(rou_table_deprs, rou_table_dates, A1300)&gt;0, COUNTIFS($E$14:E1300, "Depreciation", $A$14:A1300, A1300)=0),  A1300,
TRUE,  IFERROR(INDEX(rou_table_dates,  MATCH(A1300, rou_table_dates)+1, ), "")
)</f>
        <v/>
      </c>
      <c r="B1301" s="1" t="str" cm="1">
        <f t="array" aca="1" ref="B1301" ca="1">_xlfn.IFS(
AND(E1301="Payment", A1301=$B$2), $AM$14,
E1301="Payment", $AM$15,
E1301="Interest accrual", $AM$18,
E1301="Depreciation", $AM$17,
TRUE, "")</f>
        <v/>
      </c>
      <c r="C1301" s="1" t="str" cm="1">
        <f t="array" aca="1" ref="C1301" ca="1">_xlfn.IFS(
E1301="Payment", $AM$19,
E1301="Interest accrual", $AM$15,
E1301="Depreciation", $AM$16,
TRUE, "")</f>
        <v/>
      </c>
      <c r="D1301" s="1" t="str" cm="1">
        <f t="array" aca="1" ref="D1301" ca="1">_xlfn.IFS(
E1301="Payment", _xlfn.XLOOKUP(A1301, lease_table_dates, lease_table_payments, 0, 0),
E1301="Interest accrual", _xlfn.XLOOKUP(A1301, lease_table_dates, lease_table_interest_accruals, 0, 0),
E1301="Depreciation", _xlfn.XLOOKUP(A1301, rou_table_dates, rou_table_deprs, 0, 0),
TRUE, ""
)</f>
        <v/>
      </c>
      <c r="E1301" s="7" t="str" cm="1">
        <f t="array" aca="1" ref="E1301" ca="1">_xlfn.IFS(
AND(SUMIFS(lease_table_interest_accruals, lease_table_dates, A1301)&gt;0, COUNTIFS($E$14:E1300, "Interest accrual", $A$14:A1300, A1301)=0), "Interest accrual",
AND(SUMIFS(lease_table_payments, lease_table_dates, A1301)&gt;0, COUNTIFS($E$14:E1300, "Payment", $A$14:A1300, A1301)=0), "Payment",
AND(SUMIFS(rou_table_deprs, rou_table_dates, A1301)&gt;0, COUNTIFS($E$14:E1300, "Depreciation", $A$14:A1300, A1301)=0), "Depreciation",
TRUE,  ""
)</f>
        <v/>
      </c>
      <c r="G1301" s="13" t="str" cm="1">
        <f t="array" aca="1" ref="G1301" ca="1">_xlfn.IFS(
AND($B$11="Hə", $B$3="İllik"), Z1301,
AND($B$11="Hə", $B$3="Aylıq"), AA1301,
$B$11="Yox", X1301)</f>
        <v/>
      </c>
      <c r="H1301" s="1" t="str" cm="1">
        <f t="array" aca="1" ref="H1301" ca="1">_xlfn.IFS( G1301="", "",
TRUE, ROUND( H1300+I1301-J1301, 2) )</f>
        <v/>
      </c>
      <c r="I1301" s="1" t="str" cm="1">
        <f t="array" aca="1" ref="I1301" ca="1">_xlfn.IFS(G1301="", "",
G1301=last_payment_date, (J1301-H1300),
 TRUE,  -  (H1300- H1300* (1+$B$6)^ (_xlfn.DAYS(G1301,G1300)/365) )
)</f>
        <v/>
      </c>
      <c r="J1301" s="1" t="str" cm="1">
        <f t="array" aca="1" ref="J1301" ca="1">_xlfn.IFS(G1301="", "",
TRUE, _xlfn.XLOOKUP(G1301,  payment_dates, payments,0,0)
)</f>
        <v/>
      </c>
      <c r="L1301" s="8" t="str" cm="1">
        <f t="array" aca="1" ref="L1301" ca="1">_xlfn.IFS(
AND($B$11="Hə", $B$3="İllik"), AC1301,
AND($B$11="Hə", $B$3="Aylıq"), AD1301,
$B$11="Yox", AB1301)</f>
        <v/>
      </c>
      <c r="M1301" s="1" t="str" cm="1">
        <f t="array" aca="1" ref="M1301" ca="1">_xlfn.IFS( L1301="", "",
(M1300-N1301)&lt;=0.5, 0,
TRUE,  M1300-N1301)</f>
        <v/>
      </c>
      <c r="N1301" s="7" t="str" cm="1">
        <f t="array" aca="1" ref="N1301" ca="1">_xlfn.IFS(
L1301="", "",
TRUE, MIN(M1300, ROUND($M$14/ (last_rou_date - $B$2) * (L1301-L1300), 2) )
)</f>
        <v/>
      </c>
      <c r="P1301" s="59" t="str">
        <f t="shared" ca="1" si="60"/>
        <v/>
      </c>
      <c r="Q1301" s="1" t="str" cm="1">
        <f t="array" aca="1" ref="Q1301" ca="1">_xlfn.IFS(P1301="","",
$B$11="Hə", _xlfn.XLOOKUP(DATE(P1301, 12, 31), rou_table_dates, rou_table_nbvs,0, 0),
TRUE,  MAX(0, ROUND($M$14 - $M$14/ (last_rou_date - $B$2) * (DATE(P1301,12,31) - $B$2), 2) )
)</f>
        <v/>
      </c>
      <c r="R1301" s="1" t="str" cm="1">
        <f t="array" aca="1" ref="R1301" ca="1">_xlfn.IFS(P1301="","",
$B$11="Hə", _xlfn.XLOOKUP(DATE(P1301, 12, 31), lease_table_dates, lease_table_balances,0, 0),
TRUE, IFERROR( XNPV($B$6, IF(payment_dates &gt;DATE(P1301, 12, 31), payments,  0),  IF(payment_dates &gt;DATE(P1301, 12, 31), payment_dates,  DATE(P1301, 12, 31))    ),0)
)</f>
        <v/>
      </c>
      <c r="S1301" s="1" t="str" cm="1">
        <f t="array" aca="1" ref="S1301" ca="1">_xlfn.IFS(P1301="","",
TRUE,  MIN( MIN(Q1300, $M$14), ROUND($M$14/ (last_rou_date - $B$2) * (DATE(P1301,12,31) - MAX($B$2, DATE(P1301-1, 12, 31))), 2) )
)</f>
        <v/>
      </c>
      <c r="T1301" s="7" t="str" cm="1">
        <f t="array" aca="1" ref="T1301" ca="1">_xlfn.IFS(P1301="", "",
ISTEXT(R1300), R1301- (H1301 - SUMIFS( lease_table_payments, lease_table_years, P1301) -$AG$14 ),
AND(ISNUMBER(R1300), R1301&lt;&gt;""),   R1301- (R1300 - SUMIFS( lease_table_payments, lease_table_years, P1301) )
)</f>
        <v/>
      </c>
      <c r="V1301" s="64">
        <f t="shared" si="62"/>
        <v>1288</v>
      </c>
      <c r="W1301" s="51" t="str" cm="1">
        <f t="array" ref="W1301">_xlfn.IFS(
OR(W1300=$B$4, W1300=""),"",
TRUE,W1300+1
)</f>
        <v/>
      </c>
      <c r="X1301" s="51" t="str" cm="1">
        <f t="array" ref="X1301">_xlfn.IFS(X1300="","",
W1301="", "",
AND($B$3="İllik"),DATE(YEAR(X1300)+1,MONTH(X1300),DAY(X1300) ),
AND($B$3="Aylıq", $AH$14="Not end"), EDATE(X1300,1),
AND($B$3="Aylıq", $AH$14="End"), EOMONTH(X1300,1)
)</f>
        <v/>
      </c>
      <c r="Y1301" s="51" t="str" cm="1">
        <f t="array" aca="1" ref="Y1301" ca="1">_xlfn.IFS(
AND($B$7="Dövrün əvvəlində", Y1300&lt;=last_rou_date), DATE(YEAR(Y1300)+1, 12, 31),
AND($B$7="Dövrün sonunda", Y1300&lt;=last_payment_date), DATE(YEAR(Y1300)+1, 12, 31),
TRUE, ""
)</f>
        <v/>
      </c>
      <c r="Z1301" s="75" t="str" cm="1">
        <f t="array" aca="1" ref="Z1301" ca="1">_xlfn.IFS(
AND($AN$14="Not year_end", Z1300&gt;last_payment_date), "",
AND($AN$14="Year_end", Z1300&gt;=last_payment_date), "",
AND($AN$14="Year_end"), DATE(YEAR(Z1300+1), 12, 31),
AND($AN$14="Not year_end", MONTH(Z1300)=12, DAY(Z1300)=31), DATE(YEAR(Z1299)+1, MONTH(Z1299), DAY(Z1299)),
AND($AN$14="Not year_end", OR(MONTH(Z1300)&lt;&gt;12, DAY(Z1300)&lt;&gt;31) ), DATE(YEAR(Z1300), 12, 31)
)</f>
        <v/>
      </c>
      <c r="AA1301" s="75" t="str" cm="1">
        <f t="array" aca="1" ref="AA1301" ca="1">_xlfn.IFS(AA1300="", "",
AND(AA1300=last_payment_date, OR(MONTH(AA1300)&lt;&gt;12, DAY(AA1300)&lt;&gt;31) ), DATE(YEAR(AA1300), 12, 31),
AND(MONTH(AA1300)=12, DAY(AA1300)=31, AA1300&gt;=last_payment_date), "",
AND(MONTH(AA1300)=12, DAY(AA1300)&lt;&gt;31),  EOMONTH(AA1300,0),
AND(MONTH(AA1300)=12, DAY(AA1300)=31, $AH$14="Not end"),  EDATE(AA1299,1),
AND($AH$14="Not end"), EDATE(AA1300, 1),
AND($AH$14="End"), EOMONTH(AA1300, 1)
)</f>
        <v/>
      </c>
      <c r="AB1301" s="75" t="str" cm="1">
        <f t="array" aca="1" ref="AB1301" ca="1">_xlfn.IFS(AB1300="","",
AND(AB1300=last_rou_date), "",
AND($B$3="İllik"),DATE(YEAR(AB1300)+1,MONTH(AB1300),DAY(AB1300) ),
AND($B$3="Aylıq", $AH$14="Not end"), EDATE(AB1300,1),
AND($B$3="Aylıq", $AH$14="End"), EOMONTH(AB1300,1)
)</f>
        <v/>
      </c>
      <c r="AC1301" s="75" t="str" cm="1">
        <f t="array" aca="1" ref="AC1301" ca="1">_xlfn.IFS(
AND($AN$14="Not year_end", AC1300&gt;last_rou_date), "",
AND($AN$14="Year_end", AC1300&gt;=last_rou_date), "",
AND($AN$14="Year_end"), DATE(YEAR(AC1300+1), 12, 31),
AND($AN$14="Not year_end", MONTH(AC1300)=12, DAY(AC1300)=31), DATE(YEAR(AC1299)+1, MONTH(AC1299), DAY(AC1299)),
AND($AN$14="Not year_end", OR(MONTH(AC1300)&lt;&gt;12, DAY(AC1300)&lt;&gt;31) ), DATE(YEAR(AC1300), 12, 31)
)</f>
        <v/>
      </c>
      <c r="AD1301" s="75" t="str" cm="1">
        <f t="array" aca="1" ref="AD1301" ca="1">_xlfn.IFS(AD1300="", "",
AND(AD1300=last_rou_date, OR(MONTH(AD1300)&lt;&gt;12, DAY(AD1300)&lt;&gt;31) ), DATE(YEAR(AD1300), 12, 31),
AND(MONTH(AD1300)=12, DAY(AD1300)=31, AD1300&gt;=last_rou_date), "",
AND(MONTH(AD1300)=12, DAY(AD1300)&lt;&gt;31),  EOMONTH(AD1300,0),
AND(MONTH(AD1300)=12, DAY(AD1300)=31, $AH$14="Not end"),  EDATE(AD1299,1),
AND($AH$14="Not end"), EDATE(AD1300, 1),
AND($AH$14="End"), EOMONTH(AD1300, 1)
)</f>
        <v/>
      </c>
      <c r="AE1301" s="51" t="str" cm="1">
        <f t="array" ref="AE1301">_xlfn.IFS(W1301="", "",
AND(W1301&gt;0, W1301&lt;=$B$4, $C$2="İllik artım, faiz olaraq", $D$2&gt;0, $B$3="İllik"), $B$5*((1+$D$2)^(W1301-1)),
AND(W1301&gt;0, W1301&lt;=$B$4, $C$2="İllik artım, faiz olaraq", $D$2&gt;0, $B$3="Aylıq"), $B$5*((1+$D$2)^ROUNDDOWN((W1301-1)/12,0)),
AND(W1301=1, $C$2="Aşağıdakı kimi dəyişir", ), $B$5,
AND(W1301&gt;1, W1301&lt;=$B$4, $C$2="Aşağıdakı kimi dəyişir"), IFERROR(VLOOKUP(W1301, $C$4:$D$7, 2, FALSE), AE1300),
AND(W1301&gt;0, W1301&lt;=$B$4), $B$5,
TRUE,0 )</f>
        <v/>
      </c>
      <c r="AF1301" s="51" t="str">
        <f t="shared" ca="1" si="61"/>
        <v/>
      </c>
    </row>
    <row r="1302" spans="1:32" x14ac:dyDescent="0.4">
      <c r="A1302" s="13" t="str" cm="1">
        <f t="array" aca="1" ref="A1302" ca="1">_xlfn.IFS(
AND(SUMIFS(lease_table_interest_accruals, lease_table_dates, A1301)&gt;0, COUNTIFS($E$14:E1301, "Interest accrual", $A$14:A1301, A1301)=0),  A1301,
AND(SUMIFS(lease_table_payments, lease_table_dates, A1301)&gt;0, COUNTIFS($E$14:E1301, "Payment", $A$14:A1301, A1301)=0),  A1301,
AND(SUMIFS(rou_table_deprs, rou_table_dates, A1301)&gt;0, COUNTIFS($E$14:E1301, "Depreciation", $A$14:A1301, A1301)=0),  A1301,
TRUE,  IFERROR(INDEX(rou_table_dates,  MATCH(A1301, rou_table_dates)+1, ), "")
)</f>
        <v/>
      </c>
      <c r="B1302" s="1" t="str" cm="1">
        <f t="array" aca="1" ref="B1302" ca="1">_xlfn.IFS(
AND(E1302="Payment", A1302=$B$2), $AM$14,
E1302="Payment", $AM$15,
E1302="Interest accrual", $AM$18,
E1302="Depreciation", $AM$17,
TRUE, "")</f>
        <v/>
      </c>
      <c r="C1302" s="1" t="str" cm="1">
        <f t="array" aca="1" ref="C1302" ca="1">_xlfn.IFS(
E1302="Payment", $AM$19,
E1302="Interest accrual", $AM$15,
E1302="Depreciation", $AM$16,
TRUE, "")</f>
        <v/>
      </c>
      <c r="D1302" s="1" t="str" cm="1">
        <f t="array" aca="1" ref="D1302" ca="1">_xlfn.IFS(
E1302="Payment", _xlfn.XLOOKUP(A1302, lease_table_dates, lease_table_payments, 0, 0),
E1302="Interest accrual", _xlfn.XLOOKUP(A1302, lease_table_dates, lease_table_interest_accruals, 0, 0),
E1302="Depreciation", _xlfn.XLOOKUP(A1302, rou_table_dates, rou_table_deprs, 0, 0),
TRUE, ""
)</f>
        <v/>
      </c>
      <c r="E1302" s="7" t="str" cm="1">
        <f t="array" aca="1" ref="E1302" ca="1">_xlfn.IFS(
AND(SUMIFS(lease_table_interest_accruals, lease_table_dates, A1302)&gt;0, COUNTIFS($E$14:E1301, "Interest accrual", $A$14:A1301, A1302)=0), "Interest accrual",
AND(SUMIFS(lease_table_payments, lease_table_dates, A1302)&gt;0, COUNTIFS($E$14:E1301, "Payment", $A$14:A1301, A1302)=0), "Payment",
AND(SUMIFS(rou_table_deprs, rou_table_dates, A1302)&gt;0, COUNTIFS($E$14:E1301, "Depreciation", $A$14:A1301, A1302)=0), "Depreciation",
TRUE,  ""
)</f>
        <v/>
      </c>
      <c r="G1302" s="13" t="str" cm="1">
        <f t="array" aca="1" ref="G1302" ca="1">_xlfn.IFS(
AND($B$11="Hə", $B$3="İllik"), Z1302,
AND($B$11="Hə", $B$3="Aylıq"), AA1302,
$B$11="Yox", X1302)</f>
        <v/>
      </c>
      <c r="H1302" s="1" t="str" cm="1">
        <f t="array" aca="1" ref="H1302" ca="1">_xlfn.IFS( G1302="", "",
TRUE, ROUND( H1301+I1302-J1302, 2) )</f>
        <v/>
      </c>
      <c r="I1302" s="1" t="str" cm="1">
        <f t="array" aca="1" ref="I1302" ca="1">_xlfn.IFS(G1302="", "",
G1302=last_payment_date, (J1302-H1301),
 TRUE,  -  (H1301- H1301* (1+$B$6)^ (_xlfn.DAYS(G1302,G1301)/365) )
)</f>
        <v/>
      </c>
      <c r="J1302" s="1" t="str" cm="1">
        <f t="array" aca="1" ref="J1302" ca="1">_xlfn.IFS(G1302="", "",
TRUE, _xlfn.XLOOKUP(G1302,  payment_dates, payments,0,0)
)</f>
        <v/>
      </c>
      <c r="L1302" s="8" t="str" cm="1">
        <f t="array" aca="1" ref="L1302" ca="1">_xlfn.IFS(
AND($B$11="Hə", $B$3="İllik"), AC1302,
AND($B$11="Hə", $B$3="Aylıq"), AD1302,
$B$11="Yox", AB1302)</f>
        <v/>
      </c>
      <c r="M1302" s="1" t="str" cm="1">
        <f t="array" aca="1" ref="M1302" ca="1">_xlfn.IFS( L1302="", "",
(M1301-N1302)&lt;=0.5, 0,
TRUE,  M1301-N1302)</f>
        <v/>
      </c>
      <c r="N1302" s="7" t="str" cm="1">
        <f t="array" aca="1" ref="N1302" ca="1">_xlfn.IFS(
L1302="", "",
TRUE, MIN(M1301, ROUND($M$14/ (last_rou_date - $B$2) * (L1302-L1301), 2) )
)</f>
        <v/>
      </c>
      <c r="P1302" s="59" t="str">
        <f t="shared" ca="1" si="60"/>
        <v/>
      </c>
      <c r="Q1302" s="1" t="str" cm="1">
        <f t="array" aca="1" ref="Q1302" ca="1">_xlfn.IFS(P1302="","",
$B$11="Hə", _xlfn.XLOOKUP(DATE(P1302, 12, 31), rou_table_dates, rou_table_nbvs,0, 0),
TRUE,  MAX(0, ROUND($M$14 - $M$14/ (last_rou_date - $B$2) * (DATE(P1302,12,31) - $B$2), 2) )
)</f>
        <v/>
      </c>
      <c r="R1302" s="1" t="str" cm="1">
        <f t="array" aca="1" ref="R1302" ca="1">_xlfn.IFS(P1302="","",
$B$11="Hə", _xlfn.XLOOKUP(DATE(P1302, 12, 31), lease_table_dates, lease_table_balances,0, 0),
TRUE, IFERROR( XNPV($B$6, IF(payment_dates &gt;DATE(P1302, 12, 31), payments,  0),  IF(payment_dates &gt;DATE(P1302, 12, 31), payment_dates,  DATE(P1302, 12, 31))    ),0)
)</f>
        <v/>
      </c>
      <c r="S1302" s="1" t="str" cm="1">
        <f t="array" aca="1" ref="S1302" ca="1">_xlfn.IFS(P1302="","",
TRUE,  MIN( MIN(Q1301, $M$14), ROUND($M$14/ (last_rou_date - $B$2) * (DATE(P1302,12,31) - MAX($B$2, DATE(P1302-1, 12, 31))), 2) )
)</f>
        <v/>
      </c>
      <c r="T1302" s="7" t="str" cm="1">
        <f t="array" aca="1" ref="T1302" ca="1">_xlfn.IFS(P1302="", "",
ISTEXT(R1301), R1302- (H1302 - SUMIFS( lease_table_payments, lease_table_years, P1302) -$AG$14 ),
AND(ISNUMBER(R1301), R1302&lt;&gt;""),   R1302- (R1301 - SUMIFS( lease_table_payments, lease_table_years, P1302) )
)</f>
        <v/>
      </c>
      <c r="V1302" s="64">
        <f t="shared" si="62"/>
        <v>1289</v>
      </c>
      <c r="W1302" s="51" t="str" cm="1">
        <f t="array" ref="W1302">_xlfn.IFS(
OR(W1301=$B$4, W1301=""),"",
TRUE,W1301+1
)</f>
        <v/>
      </c>
      <c r="X1302" s="51" t="str" cm="1">
        <f t="array" ref="X1302">_xlfn.IFS(X1301="","",
W1302="", "",
AND($B$3="İllik"),DATE(YEAR(X1301)+1,MONTH(X1301),DAY(X1301) ),
AND($B$3="Aylıq", $AH$14="Not end"), EDATE(X1301,1),
AND($B$3="Aylıq", $AH$14="End"), EOMONTH(X1301,1)
)</f>
        <v/>
      </c>
      <c r="Y1302" s="51" t="str" cm="1">
        <f t="array" aca="1" ref="Y1302" ca="1">_xlfn.IFS(
AND($B$7="Dövrün əvvəlində", Y1301&lt;=last_rou_date), DATE(YEAR(Y1301)+1, 12, 31),
AND($B$7="Dövrün sonunda", Y1301&lt;=last_payment_date), DATE(YEAR(Y1301)+1, 12, 31),
TRUE, ""
)</f>
        <v/>
      </c>
      <c r="Z1302" s="75" t="str" cm="1">
        <f t="array" aca="1" ref="Z1302" ca="1">_xlfn.IFS(
AND($AN$14="Not year_end", Z1301&gt;last_payment_date), "",
AND($AN$14="Year_end", Z1301&gt;=last_payment_date), "",
AND($AN$14="Year_end"), DATE(YEAR(Z1301+1), 12, 31),
AND($AN$14="Not year_end", MONTH(Z1301)=12, DAY(Z1301)=31), DATE(YEAR(Z1300)+1, MONTH(Z1300), DAY(Z1300)),
AND($AN$14="Not year_end", OR(MONTH(Z1301)&lt;&gt;12, DAY(Z1301)&lt;&gt;31) ), DATE(YEAR(Z1301), 12, 31)
)</f>
        <v/>
      </c>
      <c r="AA1302" s="75" t="str" cm="1">
        <f t="array" aca="1" ref="AA1302" ca="1">_xlfn.IFS(AA1301="", "",
AND(AA1301=last_payment_date, OR(MONTH(AA1301)&lt;&gt;12, DAY(AA1301)&lt;&gt;31) ), DATE(YEAR(AA1301), 12, 31),
AND(MONTH(AA1301)=12, DAY(AA1301)=31, AA1301&gt;=last_payment_date), "",
AND(MONTH(AA1301)=12, DAY(AA1301)&lt;&gt;31),  EOMONTH(AA1301,0),
AND(MONTH(AA1301)=12, DAY(AA1301)=31, $AH$14="Not end"),  EDATE(AA1300,1),
AND($AH$14="Not end"), EDATE(AA1301, 1),
AND($AH$14="End"), EOMONTH(AA1301, 1)
)</f>
        <v/>
      </c>
      <c r="AB1302" s="75" t="str" cm="1">
        <f t="array" aca="1" ref="AB1302" ca="1">_xlfn.IFS(AB1301="","",
AND(AB1301=last_rou_date), "",
AND($B$3="İllik"),DATE(YEAR(AB1301)+1,MONTH(AB1301),DAY(AB1301) ),
AND($B$3="Aylıq", $AH$14="Not end"), EDATE(AB1301,1),
AND($B$3="Aylıq", $AH$14="End"), EOMONTH(AB1301,1)
)</f>
        <v/>
      </c>
      <c r="AC1302" s="75" t="str" cm="1">
        <f t="array" aca="1" ref="AC1302" ca="1">_xlfn.IFS(
AND($AN$14="Not year_end", AC1301&gt;last_rou_date), "",
AND($AN$14="Year_end", AC1301&gt;=last_rou_date), "",
AND($AN$14="Year_end"), DATE(YEAR(AC1301+1), 12, 31),
AND($AN$14="Not year_end", MONTH(AC1301)=12, DAY(AC1301)=31), DATE(YEAR(AC1300)+1, MONTH(AC1300), DAY(AC1300)),
AND($AN$14="Not year_end", OR(MONTH(AC1301)&lt;&gt;12, DAY(AC1301)&lt;&gt;31) ), DATE(YEAR(AC1301), 12, 31)
)</f>
        <v/>
      </c>
      <c r="AD1302" s="75" t="str" cm="1">
        <f t="array" aca="1" ref="AD1302" ca="1">_xlfn.IFS(AD1301="", "",
AND(AD1301=last_rou_date, OR(MONTH(AD1301)&lt;&gt;12, DAY(AD1301)&lt;&gt;31) ), DATE(YEAR(AD1301), 12, 31),
AND(MONTH(AD1301)=12, DAY(AD1301)=31, AD1301&gt;=last_rou_date), "",
AND(MONTH(AD1301)=12, DAY(AD1301)&lt;&gt;31),  EOMONTH(AD1301,0),
AND(MONTH(AD1301)=12, DAY(AD1301)=31, $AH$14="Not end"),  EDATE(AD1300,1),
AND($AH$14="Not end"), EDATE(AD1301, 1),
AND($AH$14="End"), EOMONTH(AD1301, 1)
)</f>
        <v/>
      </c>
      <c r="AE1302" s="51" t="str" cm="1">
        <f t="array" ref="AE1302">_xlfn.IFS(W1302="", "",
AND(W1302&gt;0, W1302&lt;=$B$4, $C$2="İllik artım, faiz olaraq", $D$2&gt;0, $B$3="İllik"), $B$5*((1+$D$2)^(W1302-1)),
AND(W1302&gt;0, W1302&lt;=$B$4, $C$2="İllik artım, faiz olaraq", $D$2&gt;0, $B$3="Aylıq"), $B$5*((1+$D$2)^ROUNDDOWN((W1302-1)/12,0)),
AND(W1302=1, $C$2="Aşağıdakı kimi dəyişir", ), $B$5,
AND(W1302&gt;1, W1302&lt;=$B$4, $C$2="Aşağıdakı kimi dəyişir"), IFERROR(VLOOKUP(W1302, $C$4:$D$7, 2, FALSE), AE1301),
AND(W1302&gt;0, W1302&lt;=$B$4), $B$5,
TRUE,0 )</f>
        <v/>
      </c>
      <c r="AF1302" s="51" t="str">
        <f t="shared" ca="1" si="61"/>
        <v/>
      </c>
    </row>
    <row r="1303" spans="1:32" x14ac:dyDescent="0.4">
      <c r="A1303" s="13" t="str" cm="1">
        <f t="array" aca="1" ref="A1303" ca="1">_xlfn.IFS(
AND(SUMIFS(lease_table_interest_accruals, lease_table_dates, A1302)&gt;0, COUNTIFS($E$14:E1302, "Interest accrual", $A$14:A1302, A1302)=0),  A1302,
AND(SUMIFS(lease_table_payments, lease_table_dates, A1302)&gt;0, COUNTIFS($E$14:E1302, "Payment", $A$14:A1302, A1302)=0),  A1302,
AND(SUMIFS(rou_table_deprs, rou_table_dates, A1302)&gt;0, COUNTIFS($E$14:E1302, "Depreciation", $A$14:A1302, A1302)=0),  A1302,
TRUE,  IFERROR(INDEX(rou_table_dates,  MATCH(A1302, rou_table_dates)+1, ), "")
)</f>
        <v/>
      </c>
      <c r="B1303" s="1" t="str" cm="1">
        <f t="array" aca="1" ref="B1303" ca="1">_xlfn.IFS(
AND(E1303="Payment", A1303=$B$2), $AM$14,
E1303="Payment", $AM$15,
E1303="Interest accrual", $AM$18,
E1303="Depreciation", $AM$17,
TRUE, "")</f>
        <v/>
      </c>
      <c r="C1303" s="1" t="str" cm="1">
        <f t="array" aca="1" ref="C1303" ca="1">_xlfn.IFS(
E1303="Payment", $AM$19,
E1303="Interest accrual", $AM$15,
E1303="Depreciation", $AM$16,
TRUE, "")</f>
        <v/>
      </c>
      <c r="D1303" s="1" t="str" cm="1">
        <f t="array" aca="1" ref="D1303" ca="1">_xlfn.IFS(
E1303="Payment", _xlfn.XLOOKUP(A1303, lease_table_dates, lease_table_payments, 0, 0),
E1303="Interest accrual", _xlfn.XLOOKUP(A1303, lease_table_dates, lease_table_interest_accruals, 0, 0),
E1303="Depreciation", _xlfn.XLOOKUP(A1303, rou_table_dates, rou_table_deprs, 0, 0),
TRUE, ""
)</f>
        <v/>
      </c>
      <c r="E1303" s="7" t="str" cm="1">
        <f t="array" aca="1" ref="E1303" ca="1">_xlfn.IFS(
AND(SUMIFS(lease_table_interest_accruals, lease_table_dates, A1303)&gt;0, COUNTIFS($E$14:E1302, "Interest accrual", $A$14:A1302, A1303)=0), "Interest accrual",
AND(SUMIFS(lease_table_payments, lease_table_dates, A1303)&gt;0, COUNTIFS($E$14:E1302, "Payment", $A$14:A1302, A1303)=0), "Payment",
AND(SUMIFS(rou_table_deprs, rou_table_dates, A1303)&gt;0, COUNTIFS($E$14:E1302, "Depreciation", $A$14:A1302, A1303)=0), "Depreciation",
TRUE,  ""
)</f>
        <v/>
      </c>
      <c r="G1303" s="13" t="str" cm="1">
        <f t="array" aca="1" ref="G1303" ca="1">_xlfn.IFS(
AND($B$11="Hə", $B$3="İllik"), Z1303,
AND($B$11="Hə", $B$3="Aylıq"), AA1303,
$B$11="Yox", X1303)</f>
        <v/>
      </c>
      <c r="H1303" s="1" t="str" cm="1">
        <f t="array" aca="1" ref="H1303" ca="1">_xlfn.IFS( G1303="", "",
TRUE, ROUND( H1302+I1303-J1303, 2) )</f>
        <v/>
      </c>
      <c r="I1303" s="1" t="str" cm="1">
        <f t="array" aca="1" ref="I1303" ca="1">_xlfn.IFS(G1303="", "",
G1303=last_payment_date, (J1303-H1302),
 TRUE,  -  (H1302- H1302* (1+$B$6)^ (_xlfn.DAYS(G1303,G1302)/365) )
)</f>
        <v/>
      </c>
      <c r="J1303" s="1" t="str" cm="1">
        <f t="array" aca="1" ref="J1303" ca="1">_xlfn.IFS(G1303="", "",
TRUE, _xlfn.XLOOKUP(G1303,  payment_dates, payments,0,0)
)</f>
        <v/>
      </c>
      <c r="L1303" s="8" t="str" cm="1">
        <f t="array" aca="1" ref="L1303" ca="1">_xlfn.IFS(
AND($B$11="Hə", $B$3="İllik"), AC1303,
AND($B$11="Hə", $B$3="Aylıq"), AD1303,
$B$11="Yox", AB1303)</f>
        <v/>
      </c>
      <c r="M1303" s="1" t="str" cm="1">
        <f t="array" aca="1" ref="M1303" ca="1">_xlfn.IFS( L1303="", "",
(M1302-N1303)&lt;=0.5, 0,
TRUE,  M1302-N1303)</f>
        <v/>
      </c>
      <c r="N1303" s="7" t="str" cm="1">
        <f t="array" aca="1" ref="N1303" ca="1">_xlfn.IFS(
L1303="", "",
TRUE, MIN(M1302, ROUND($M$14/ (last_rou_date - $B$2) * (L1303-L1302), 2) )
)</f>
        <v/>
      </c>
      <c r="P1303" s="59" t="str">
        <f t="shared" ca="1" si="60"/>
        <v/>
      </c>
      <c r="Q1303" s="1" t="str" cm="1">
        <f t="array" aca="1" ref="Q1303" ca="1">_xlfn.IFS(P1303="","",
$B$11="Hə", _xlfn.XLOOKUP(DATE(P1303, 12, 31), rou_table_dates, rou_table_nbvs,0, 0),
TRUE,  MAX(0, ROUND($M$14 - $M$14/ (last_rou_date - $B$2) * (DATE(P1303,12,31) - $B$2), 2) )
)</f>
        <v/>
      </c>
      <c r="R1303" s="1" t="str" cm="1">
        <f t="array" aca="1" ref="R1303" ca="1">_xlfn.IFS(P1303="","",
$B$11="Hə", _xlfn.XLOOKUP(DATE(P1303, 12, 31), lease_table_dates, lease_table_balances,0, 0),
TRUE, IFERROR( XNPV($B$6, IF(payment_dates &gt;DATE(P1303, 12, 31), payments,  0),  IF(payment_dates &gt;DATE(P1303, 12, 31), payment_dates,  DATE(P1303, 12, 31))    ),0)
)</f>
        <v/>
      </c>
      <c r="S1303" s="1" t="str" cm="1">
        <f t="array" aca="1" ref="S1303" ca="1">_xlfn.IFS(P1303="","",
TRUE,  MIN( MIN(Q1302, $M$14), ROUND($M$14/ (last_rou_date - $B$2) * (DATE(P1303,12,31) - MAX($B$2, DATE(P1303-1, 12, 31))), 2) )
)</f>
        <v/>
      </c>
      <c r="T1303" s="7" t="str" cm="1">
        <f t="array" aca="1" ref="T1303" ca="1">_xlfn.IFS(P1303="", "",
ISTEXT(R1302), R1303- (H1303 - SUMIFS( lease_table_payments, lease_table_years, P1303) -$AG$14 ),
AND(ISNUMBER(R1302), R1303&lt;&gt;""),   R1303- (R1302 - SUMIFS( lease_table_payments, lease_table_years, P1303) )
)</f>
        <v/>
      </c>
      <c r="V1303" s="64">
        <f t="shared" si="62"/>
        <v>1290</v>
      </c>
      <c r="W1303" s="51" t="str" cm="1">
        <f t="array" ref="W1303">_xlfn.IFS(
OR(W1302=$B$4, W1302=""),"",
TRUE,W1302+1
)</f>
        <v/>
      </c>
      <c r="X1303" s="51" t="str" cm="1">
        <f t="array" ref="X1303">_xlfn.IFS(X1302="","",
W1303="", "",
AND($B$3="İllik"),DATE(YEAR(X1302)+1,MONTH(X1302),DAY(X1302) ),
AND($B$3="Aylıq", $AH$14="Not end"), EDATE(X1302,1),
AND($B$3="Aylıq", $AH$14="End"), EOMONTH(X1302,1)
)</f>
        <v/>
      </c>
      <c r="Y1303" s="51" t="str" cm="1">
        <f t="array" aca="1" ref="Y1303" ca="1">_xlfn.IFS(
AND($B$7="Dövrün əvvəlində", Y1302&lt;=last_rou_date), DATE(YEAR(Y1302)+1, 12, 31),
AND($B$7="Dövrün sonunda", Y1302&lt;=last_payment_date), DATE(YEAR(Y1302)+1, 12, 31),
TRUE, ""
)</f>
        <v/>
      </c>
      <c r="Z1303" s="75" t="str" cm="1">
        <f t="array" aca="1" ref="Z1303" ca="1">_xlfn.IFS(
AND($AN$14="Not year_end", Z1302&gt;last_payment_date), "",
AND($AN$14="Year_end", Z1302&gt;=last_payment_date), "",
AND($AN$14="Year_end"), DATE(YEAR(Z1302+1), 12, 31),
AND($AN$14="Not year_end", MONTH(Z1302)=12, DAY(Z1302)=31), DATE(YEAR(Z1301)+1, MONTH(Z1301), DAY(Z1301)),
AND($AN$14="Not year_end", OR(MONTH(Z1302)&lt;&gt;12, DAY(Z1302)&lt;&gt;31) ), DATE(YEAR(Z1302), 12, 31)
)</f>
        <v/>
      </c>
      <c r="AA1303" s="75" t="str" cm="1">
        <f t="array" aca="1" ref="AA1303" ca="1">_xlfn.IFS(AA1302="", "",
AND(AA1302=last_payment_date, OR(MONTH(AA1302)&lt;&gt;12, DAY(AA1302)&lt;&gt;31) ), DATE(YEAR(AA1302), 12, 31),
AND(MONTH(AA1302)=12, DAY(AA1302)=31, AA1302&gt;=last_payment_date), "",
AND(MONTH(AA1302)=12, DAY(AA1302)&lt;&gt;31),  EOMONTH(AA1302,0),
AND(MONTH(AA1302)=12, DAY(AA1302)=31, $AH$14="Not end"),  EDATE(AA1301,1),
AND($AH$14="Not end"), EDATE(AA1302, 1),
AND($AH$14="End"), EOMONTH(AA1302, 1)
)</f>
        <v/>
      </c>
      <c r="AB1303" s="75" t="str" cm="1">
        <f t="array" aca="1" ref="AB1303" ca="1">_xlfn.IFS(AB1302="","",
AND(AB1302=last_rou_date), "",
AND($B$3="İllik"),DATE(YEAR(AB1302)+1,MONTH(AB1302),DAY(AB1302) ),
AND($B$3="Aylıq", $AH$14="Not end"), EDATE(AB1302,1),
AND($B$3="Aylıq", $AH$14="End"), EOMONTH(AB1302,1)
)</f>
        <v/>
      </c>
      <c r="AC1303" s="75" t="str" cm="1">
        <f t="array" aca="1" ref="AC1303" ca="1">_xlfn.IFS(
AND($AN$14="Not year_end", AC1302&gt;last_rou_date), "",
AND($AN$14="Year_end", AC1302&gt;=last_rou_date), "",
AND($AN$14="Year_end"), DATE(YEAR(AC1302+1), 12, 31),
AND($AN$14="Not year_end", MONTH(AC1302)=12, DAY(AC1302)=31), DATE(YEAR(AC1301)+1, MONTH(AC1301), DAY(AC1301)),
AND($AN$14="Not year_end", OR(MONTH(AC1302)&lt;&gt;12, DAY(AC1302)&lt;&gt;31) ), DATE(YEAR(AC1302), 12, 31)
)</f>
        <v/>
      </c>
      <c r="AD1303" s="75" t="str" cm="1">
        <f t="array" aca="1" ref="AD1303" ca="1">_xlfn.IFS(AD1302="", "",
AND(AD1302=last_rou_date, OR(MONTH(AD1302)&lt;&gt;12, DAY(AD1302)&lt;&gt;31) ), DATE(YEAR(AD1302), 12, 31),
AND(MONTH(AD1302)=12, DAY(AD1302)=31, AD1302&gt;=last_rou_date), "",
AND(MONTH(AD1302)=12, DAY(AD1302)&lt;&gt;31),  EOMONTH(AD1302,0),
AND(MONTH(AD1302)=12, DAY(AD1302)=31, $AH$14="Not end"),  EDATE(AD1301,1),
AND($AH$14="Not end"), EDATE(AD1302, 1),
AND($AH$14="End"), EOMONTH(AD1302, 1)
)</f>
        <v/>
      </c>
      <c r="AE1303" s="51" t="str" cm="1">
        <f t="array" ref="AE1303">_xlfn.IFS(W1303="", "",
AND(W1303&gt;0, W1303&lt;=$B$4, $C$2="İllik artım, faiz olaraq", $D$2&gt;0, $B$3="İllik"), $B$5*((1+$D$2)^(W1303-1)),
AND(W1303&gt;0, W1303&lt;=$B$4, $C$2="İllik artım, faiz olaraq", $D$2&gt;0, $B$3="Aylıq"), $B$5*((1+$D$2)^ROUNDDOWN((W1303-1)/12,0)),
AND(W1303=1, $C$2="Aşağıdakı kimi dəyişir", ), $B$5,
AND(W1303&gt;1, W1303&lt;=$B$4, $C$2="Aşağıdakı kimi dəyişir"), IFERROR(VLOOKUP(W1303, $C$4:$D$7, 2, FALSE), AE1302),
AND(W1303&gt;0, W1303&lt;=$B$4), $B$5,
TRUE,0 )</f>
        <v/>
      </c>
      <c r="AF1303" s="51" t="str">
        <f t="shared" ca="1" si="61"/>
        <v/>
      </c>
    </row>
    <row r="1304" spans="1:32" x14ac:dyDescent="0.4">
      <c r="A1304" s="13" t="str" cm="1">
        <f t="array" aca="1" ref="A1304" ca="1">_xlfn.IFS(
AND(SUMIFS(lease_table_interest_accruals, lease_table_dates, A1303)&gt;0, COUNTIFS($E$14:E1303, "Interest accrual", $A$14:A1303, A1303)=0),  A1303,
AND(SUMIFS(lease_table_payments, lease_table_dates, A1303)&gt;0, COUNTIFS($E$14:E1303, "Payment", $A$14:A1303, A1303)=0),  A1303,
AND(SUMIFS(rou_table_deprs, rou_table_dates, A1303)&gt;0, COUNTIFS($E$14:E1303, "Depreciation", $A$14:A1303, A1303)=0),  A1303,
TRUE,  IFERROR(INDEX(rou_table_dates,  MATCH(A1303, rou_table_dates)+1, ), "")
)</f>
        <v/>
      </c>
      <c r="B1304" s="1" t="str" cm="1">
        <f t="array" aca="1" ref="B1304" ca="1">_xlfn.IFS(
AND(E1304="Payment", A1304=$B$2), $AM$14,
E1304="Payment", $AM$15,
E1304="Interest accrual", $AM$18,
E1304="Depreciation", $AM$17,
TRUE, "")</f>
        <v/>
      </c>
      <c r="C1304" s="1" t="str" cm="1">
        <f t="array" aca="1" ref="C1304" ca="1">_xlfn.IFS(
E1304="Payment", $AM$19,
E1304="Interest accrual", $AM$15,
E1304="Depreciation", $AM$16,
TRUE, "")</f>
        <v/>
      </c>
      <c r="D1304" s="1" t="str" cm="1">
        <f t="array" aca="1" ref="D1304" ca="1">_xlfn.IFS(
E1304="Payment", _xlfn.XLOOKUP(A1304, lease_table_dates, lease_table_payments, 0, 0),
E1304="Interest accrual", _xlfn.XLOOKUP(A1304, lease_table_dates, lease_table_interest_accruals, 0, 0),
E1304="Depreciation", _xlfn.XLOOKUP(A1304, rou_table_dates, rou_table_deprs, 0, 0),
TRUE, ""
)</f>
        <v/>
      </c>
      <c r="E1304" s="7" t="str" cm="1">
        <f t="array" aca="1" ref="E1304" ca="1">_xlfn.IFS(
AND(SUMIFS(lease_table_interest_accruals, lease_table_dates, A1304)&gt;0, COUNTIFS($E$14:E1303, "Interest accrual", $A$14:A1303, A1304)=0), "Interest accrual",
AND(SUMIFS(lease_table_payments, lease_table_dates, A1304)&gt;0, COUNTIFS($E$14:E1303, "Payment", $A$14:A1303, A1304)=0), "Payment",
AND(SUMIFS(rou_table_deprs, rou_table_dates, A1304)&gt;0, COUNTIFS($E$14:E1303, "Depreciation", $A$14:A1303, A1304)=0), "Depreciation",
TRUE,  ""
)</f>
        <v/>
      </c>
      <c r="G1304" s="13" t="str" cm="1">
        <f t="array" aca="1" ref="G1304" ca="1">_xlfn.IFS(
AND($B$11="Hə", $B$3="İllik"), Z1304,
AND($B$11="Hə", $B$3="Aylıq"), AA1304,
$B$11="Yox", X1304)</f>
        <v/>
      </c>
      <c r="H1304" s="1" t="str" cm="1">
        <f t="array" aca="1" ref="H1304" ca="1">_xlfn.IFS( G1304="", "",
TRUE, ROUND( H1303+I1304-J1304, 2) )</f>
        <v/>
      </c>
      <c r="I1304" s="1" t="str" cm="1">
        <f t="array" aca="1" ref="I1304" ca="1">_xlfn.IFS(G1304="", "",
G1304=last_payment_date, (J1304-H1303),
 TRUE,  -  (H1303- H1303* (1+$B$6)^ (_xlfn.DAYS(G1304,G1303)/365) )
)</f>
        <v/>
      </c>
      <c r="J1304" s="1" t="str" cm="1">
        <f t="array" aca="1" ref="J1304" ca="1">_xlfn.IFS(G1304="", "",
TRUE, _xlfn.XLOOKUP(G1304,  payment_dates, payments,0,0)
)</f>
        <v/>
      </c>
      <c r="L1304" s="8" t="str" cm="1">
        <f t="array" aca="1" ref="L1304" ca="1">_xlfn.IFS(
AND($B$11="Hə", $B$3="İllik"), AC1304,
AND($B$11="Hə", $B$3="Aylıq"), AD1304,
$B$11="Yox", AB1304)</f>
        <v/>
      </c>
      <c r="M1304" s="1" t="str" cm="1">
        <f t="array" aca="1" ref="M1304" ca="1">_xlfn.IFS( L1304="", "",
(M1303-N1304)&lt;=0.5, 0,
TRUE,  M1303-N1304)</f>
        <v/>
      </c>
      <c r="N1304" s="7" t="str" cm="1">
        <f t="array" aca="1" ref="N1304" ca="1">_xlfn.IFS(
L1304="", "",
TRUE, MIN(M1303, ROUND($M$14/ (last_rou_date - $B$2) * (L1304-L1303), 2) )
)</f>
        <v/>
      </c>
      <c r="P1304" s="59" t="str">
        <f t="shared" ca="1" si="60"/>
        <v/>
      </c>
      <c r="Q1304" s="1" t="str" cm="1">
        <f t="array" aca="1" ref="Q1304" ca="1">_xlfn.IFS(P1304="","",
$B$11="Hə", _xlfn.XLOOKUP(DATE(P1304, 12, 31), rou_table_dates, rou_table_nbvs,0, 0),
TRUE,  MAX(0, ROUND($M$14 - $M$14/ (last_rou_date - $B$2) * (DATE(P1304,12,31) - $B$2), 2) )
)</f>
        <v/>
      </c>
      <c r="R1304" s="1" t="str" cm="1">
        <f t="array" aca="1" ref="R1304" ca="1">_xlfn.IFS(P1304="","",
$B$11="Hə", _xlfn.XLOOKUP(DATE(P1304, 12, 31), lease_table_dates, lease_table_balances,0, 0),
TRUE, IFERROR( XNPV($B$6, IF(payment_dates &gt;DATE(P1304, 12, 31), payments,  0),  IF(payment_dates &gt;DATE(P1304, 12, 31), payment_dates,  DATE(P1304, 12, 31))    ),0)
)</f>
        <v/>
      </c>
      <c r="S1304" s="1" t="str" cm="1">
        <f t="array" aca="1" ref="S1304" ca="1">_xlfn.IFS(P1304="","",
TRUE,  MIN( MIN(Q1303, $M$14), ROUND($M$14/ (last_rou_date - $B$2) * (DATE(P1304,12,31) - MAX($B$2, DATE(P1304-1, 12, 31))), 2) )
)</f>
        <v/>
      </c>
      <c r="T1304" s="7" t="str" cm="1">
        <f t="array" aca="1" ref="T1304" ca="1">_xlfn.IFS(P1304="", "",
ISTEXT(R1303), R1304- (H1304 - SUMIFS( lease_table_payments, lease_table_years, P1304) -$AG$14 ),
AND(ISNUMBER(R1303), R1304&lt;&gt;""),   R1304- (R1303 - SUMIFS( lease_table_payments, lease_table_years, P1304) )
)</f>
        <v/>
      </c>
      <c r="V1304" s="64">
        <f t="shared" si="62"/>
        <v>1291</v>
      </c>
      <c r="W1304" s="51" t="str" cm="1">
        <f t="array" ref="W1304">_xlfn.IFS(
OR(W1303=$B$4, W1303=""),"",
TRUE,W1303+1
)</f>
        <v/>
      </c>
      <c r="X1304" s="51" t="str" cm="1">
        <f t="array" ref="X1304">_xlfn.IFS(X1303="","",
W1304="", "",
AND($B$3="İllik"),DATE(YEAR(X1303)+1,MONTH(X1303),DAY(X1303) ),
AND($B$3="Aylıq", $AH$14="Not end"), EDATE(X1303,1),
AND($B$3="Aylıq", $AH$14="End"), EOMONTH(X1303,1)
)</f>
        <v/>
      </c>
      <c r="Y1304" s="51" t="str" cm="1">
        <f t="array" aca="1" ref="Y1304" ca="1">_xlfn.IFS(
AND($B$7="Dövrün əvvəlində", Y1303&lt;=last_rou_date), DATE(YEAR(Y1303)+1, 12, 31),
AND($B$7="Dövrün sonunda", Y1303&lt;=last_payment_date), DATE(YEAR(Y1303)+1, 12, 31),
TRUE, ""
)</f>
        <v/>
      </c>
      <c r="Z1304" s="75" t="str" cm="1">
        <f t="array" aca="1" ref="Z1304" ca="1">_xlfn.IFS(
AND($AN$14="Not year_end", Z1303&gt;last_payment_date), "",
AND($AN$14="Year_end", Z1303&gt;=last_payment_date), "",
AND($AN$14="Year_end"), DATE(YEAR(Z1303+1), 12, 31),
AND($AN$14="Not year_end", MONTH(Z1303)=12, DAY(Z1303)=31), DATE(YEAR(Z1302)+1, MONTH(Z1302), DAY(Z1302)),
AND($AN$14="Not year_end", OR(MONTH(Z1303)&lt;&gt;12, DAY(Z1303)&lt;&gt;31) ), DATE(YEAR(Z1303), 12, 31)
)</f>
        <v/>
      </c>
      <c r="AA1304" s="75" t="str" cm="1">
        <f t="array" aca="1" ref="AA1304" ca="1">_xlfn.IFS(AA1303="", "",
AND(AA1303=last_payment_date, OR(MONTH(AA1303)&lt;&gt;12, DAY(AA1303)&lt;&gt;31) ), DATE(YEAR(AA1303), 12, 31),
AND(MONTH(AA1303)=12, DAY(AA1303)=31, AA1303&gt;=last_payment_date), "",
AND(MONTH(AA1303)=12, DAY(AA1303)&lt;&gt;31),  EOMONTH(AA1303,0),
AND(MONTH(AA1303)=12, DAY(AA1303)=31, $AH$14="Not end"),  EDATE(AA1302,1),
AND($AH$14="Not end"), EDATE(AA1303, 1),
AND($AH$14="End"), EOMONTH(AA1303, 1)
)</f>
        <v/>
      </c>
      <c r="AB1304" s="75" t="str" cm="1">
        <f t="array" aca="1" ref="AB1304" ca="1">_xlfn.IFS(AB1303="","",
AND(AB1303=last_rou_date), "",
AND($B$3="İllik"),DATE(YEAR(AB1303)+1,MONTH(AB1303),DAY(AB1303) ),
AND($B$3="Aylıq", $AH$14="Not end"), EDATE(AB1303,1),
AND($B$3="Aylıq", $AH$14="End"), EOMONTH(AB1303,1)
)</f>
        <v/>
      </c>
      <c r="AC1304" s="75" t="str" cm="1">
        <f t="array" aca="1" ref="AC1304" ca="1">_xlfn.IFS(
AND($AN$14="Not year_end", AC1303&gt;last_rou_date), "",
AND($AN$14="Year_end", AC1303&gt;=last_rou_date), "",
AND($AN$14="Year_end"), DATE(YEAR(AC1303+1), 12, 31),
AND($AN$14="Not year_end", MONTH(AC1303)=12, DAY(AC1303)=31), DATE(YEAR(AC1302)+1, MONTH(AC1302), DAY(AC1302)),
AND($AN$14="Not year_end", OR(MONTH(AC1303)&lt;&gt;12, DAY(AC1303)&lt;&gt;31) ), DATE(YEAR(AC1303), 12, 31)
)</f>
        <v/>
      </c>
      <c r="AD1304" s="75" t="str" cm="1">
        <f t="array" aca="1" ref="AD1304" ca="1">_xlfn.IFS(AD1303="", "",
AND(AD1303=last_rou_date, OR(MONTH(AD1303)&lt;&gt;12, DAY(AD1303)&lt;&gt;31) ), DATE(YEAR(AD1303), 12, 31),
AND(MONTH(AD1303)=12, DAY(AD1303)=31, AD1303&gt;=last_rou_date), "",
AND(MONTH(AD1303)=12, DAY(AD1303)&lt;&gt;31),  EOMONTH(AD1303,0),
AND(MONTH(AD1303)=12, DAY(AD1303)=31, $AH$14="Not end"),  EDATE(AD1302,1),
AND($AH$14="Not end"), EDATE(AD1303, 1),
AND($AH$14="End"), EOMONTH(AD1303, 1)
)</f>
        <v/>
      </c>
      <c r="AE1304" s="51" t="str" cm="1">
        <f t="array" ref="AE1304">_xlfn.IFS(W1304="", "",
AND(W1304&gt;0, W1304&lt;=$B$4, $C$2="İllik artım, faiz olaraq", $D$2&gt;0, $B$3="İllik"), $B$5*((1+$D$2)^(W1304-1)),
AND(W1304&gt;0, W1304&lt;=$B$4, $C$2="İllik artım, faiz olaraq", $D$2&gt;0, $B$3="Aylıq"), $B$5*((1+$D$2)^ROUNDDOWN((W1304-1)/12,0)),
AND(W1304=1, $C$2="Aşağıdakı kimi dəyişir", ), $B$5,
AND(W1304&gt;1, W1304&lt;=$B$4, $C$2="Aşağıdakı kimi dəyişir"), IFERROR(VLOOKUP(W1304, $C$4:$D$7, 2, FALSE), AE1303),
AND(W1304&gt;0, W1304&lt;=$B$4), $B$5,
TRUE,0 )</f>
        <v/>
      </c>
      <c r="AF1304" s="51" t="str">
        <f t="shared" ca="1" si="61"/>
        <v/>
      </c>
    </row>
    <row r="1305" spans="1:32" x14ac:dyDescent="0.4">
      <c r="A1305" s="13" t="str" cm="1">
        <f t="array" aca="1" ref="A1305" ca="1">_xlfn.IFS(
AND(SUMIFS(lease_table_interest_accruals, lease_table_dates, A1304)&gt;0, COUNTIFS($E$14:E1304, "Interest accrual", $A$14:A1304, A1304)=0),  A1304,
AND(SUMIFS(lease_table_payments, lease_table_dates, A1304)&gt;0, COUNTIFS($E$14:E1304, "Payment", $A$14:A1304, A1304)=0),  A1304,
AND(SUMIFS(rou_table_deprs, rou_table_dates, A1304)&gt;0, COUNTIFS($E$14:E1304, "Depreciation", $A$14:A1304, A1304)=0),  A1304,
TRUE,  IFERROR(INDEX(rou_table_dates,  MATCH(A1304, rou_table_dates)+1, ), "")
)</f>
        <v/>
      </c>
      <c r="B1305" s="1" t="str" cm="1">
        <f t="array" aca="1" ref="B1305" ca="1">_xlfn.IFS(
AND(E1305="Payment", A1305=$B$2), $AM$14,
E1305="Payment", $AM$15,
E1305="Interest accrual", $AM$18,
E1305="Depreciation", $AM$17,
TRUE, "")</f>
        <v/>
      </c>
      <c r="C1305" s="1" t="str" cm="1">
        <f t="array" aca="1" ref="C1305" ca="1">_xlfn.IFS(
E1305="Payment", $AM$19,
E1305="Interest accrual", $AM$15,
E1305="Depreciation", $AM$16,
TRUE, "")</f>
        <v/>
      </c>
      <c r="D1305" s="1" t="str" cm="1">
        <f t="array" aca="1" ref="D1305" ca="1">_xlfn.IFS(
E1305="Payment", _xlfn.XLOOKUP(A1305, lease_table_dates, lease_table_payments, 0, 0),
E1305="Interest accrual", _xlfn.XLOOKUP(A1305, lease_table_dates, lease_table_interest_accruals, 0, 0),
E1305="Depreciation", _xlfn.XLOOKUP(A1305, rou_table_dates, rou_table_deprs, 0, 0),
TRUE, ""
)</f>
        <v/>
      </c>
      <c r="E1305" s="7" t="str" cm="1">
        <f t="array" aca="1" ref="E1305" ca="1">_xlfn.IFS(
AND(SUMIFS(lease_table_interest_accruals, lease_table_dates, A1305)&gt;0, COUNTIFS($E$14:E1304, "Interest accrual", $A$14:A1304, A1305)=0), "Interest accrual",
AND(SUMIFS(lease_table_payments, lease_table_dates, A1305)&gt;0, COUNTIFS($E$14:E1304, "Payment", $A$14:A1304, A1305)=0), "Payment",
AND(SUMIFS(rou_table_deprs, rou_table_dates, A1305)&gt;0, COUNTIFS($E$14:E1304, "Depreciation", $A$14:A1304, A1305)=0), "Depreciation",
TRUE,  ""
)</f>
        <v/>
      </c>
      <c r="G1305" s="13" t="str" cm="1">
        <f t="array" aca="1" ref="G1305" ca="1">_xlfn.IFS(
AND($B$11="Hə", $B$3="İllik"), Z1305,
AND($B$11="Hə", $B$3="Aylıq"), AA1305,
$B$11="Yox", X1305)</f>
        <v/>
      </c>
      <c r="H1305" s="1" t="str" cm="1">
        <f t="array" aca="1" ref="H1305" ca="1">_xlfn.IFS( G1305="", "",
TRUE, ROUND( H1304+I1305-J1305, 2) )</f>
        <v/>
      </c>
      <c r="I1305" s="1" t="str" cm="1">
        <f t="array" aca="1" ref="I1305" ca="1">_xlfn.IFS(G1305="", "",
G1305=last_payment_date, (J1305-H1304),
 TRUE,  -  (H1304- H1304* (1+$B$6)^ (_xlfn.DAYS(G1305,G1304)/365) )
)</f>
        <v/>
      </c>
      <c r="J1305" s="1" t="str" cm="1">
        <f t="array" aca="1" ref="J1305" ca="1">_xlfn.IFS(G1305="", "",
TRUE, _xlfn.XLOOKUP(G1305,  payment_dates, payments,0,0)
)</f>
        <v/>
      </c>
      <c r="L1305" s="8" t="str" cm="1">
        <f t="array" aca="1" ref="L1305" ca="1">_xlfn.IFS(
AND($B$11="Hə", $B$3="İllik"), AC1305,
AND($B$11="Hə", $B$3="Aylıq"), AD1305,
$B$11="Yox", AB1305)</f>
        <v/>
      </c>
      <c r="M1305" s="1" t="str" cm="1">
        <f t="array" aca="1" ref="M1305" ca="1">_xlfn.IFS( L1305="", "",
(M1304-N1305)&lt;=0.5, 0,
TRUE,  M1304-N1305)</f>
        <v/>
      </c>
      <c r="N1305" s="7" t="str" cm="1">
        <f t="array" aca="1" ref="N1305" ca="1">_xlfn.IFS(
L1305="", "",
TRUE, MIN(M1304, ROUND($M$14/ (last_rou_date - $B$2) * (L1305-L1304), 2) )
)</f>
        <v/>
      </c>
      <c r="P1305" s="59" t="str">
        <f t="shared" ca="1" si="60"/>
        <v/>
      </c>
      <c r="Q1305" s="1" t="str" cm="1">
        <f t="array" aca="1" ref="Q1305" ca="1">_xlfn.IFS(P1305="","",
$B$11="Hə", _xlfn.XLOOKUP(DATE(P1305, 12, 31), rou_table_dates, rou_table_nbvs,0, 0),
TRUE,  MAX(0, ROUND($M$14 - $M$14/ (last_rou_date - $B$2) * (DATE(P1305,12,31) - $B$2), 2) )
)</f>
        <v/>
      </c>
      <c r="R1305" s="1" t="str" cm="1">
        <f t="array" aca="1" ref="R1305" ca="1">_xlfn.IFS(P1305="","",
$B$11="Hə", _xlfn.XLOOKUP(DATE(P1305, 12, 31), lease_table_dates, lease_table_balances,0, 0),
TRUE, IFERROR( XNPV($B$6, IF(payment_dates &gt;DATE(P1305, 12, 31), payments,  0),  IF(payment_dates &gt;DATE(P1305, 12, 31), payment_dates,  DATE(P1305, 12, 31))    ),0)
)</f>
        <v/>
      </c>
      <c r="S1305" s="1" t="str" cm="1">
        <f t="array" aca="1" ref="S1305" ca="1">_xlfn.IFS(P1305="","",
TRUE,  MIN( MIN(Q1304, $M$14), ROUND($M$14/ (last_rou_date - $B$2) * (DATE(P1305,12,31) - MAX($B$2, DATE(P1305-1, 12, 31))), 2) )
)</f>
        <v/>
      </c>
      <c r="T1305" s="7" t="str" cm="1">
        <f t="array" aca="1" ref="T1305" ca="1">_xlfn.IFS(P1305="", "",
ISTEXT(R1304), R1305- (H1305 - SUMIFS( lease_table_payments, lease_table_years, P1305) -$AG$14 ),
AND(ISNUMBER(R1304), R1305&lt;&gt;""),   R1305- (R1304 - SUMIFS( lease_table_payments, lease_table_years, P1305) )
)</f>
        <v/>
      </c>
      <c r="V1305" s="64">
        <f t="shared" si="62"/>
        <v>1292</v>
      </c>
      <c r="W1305" s="51" t="str" cm="1">
        <f t="array" ref="W1305">_xlfn.IFS(
OR(W1304=$B$4, W1304=""),"",
TRUE,W1304+1
)</f>
        <v/>
      </c>
      <c r="X1305" s="51" t="str" cm="1">
        <f t="array" ref="X1305">_xlfn.IFS(X1304="","",
W1305="", "",
AND($B$3="İllik"),DATE(YEAR(X1304)+1,MONTH(X1304),DAY(X1304) ),
AND($B$3="Aylıq", $AH$14="Not end"), EDATE(X1304,1),
AND($B$3="Aylıq", $AH$14="End"), EOMONTH(X1304,1)
)</f>
        <v/>
      </c>
      <c r="Y1305" s="51" t="str" cm="1">
        <f t="array" aca="1" ref="Y1305" ca="1">_xlfn.IFS(
AND($B$7="Dövrün əvvəlində", Y1304&lt;=last_rou_date), DATE(YEAR(Y1304)+1, 12, 31),
AND($B$7="Dövrün sonunda", Y1304&lt;=last_payment_date), DATE(YEAR(Y1304)+1, 12, 31),
TRUE, ""
)</f>
        <v/>
      </c>
      <c r="Z1305" s="75" t="str" cm="1">
        <f t="array" aca="1" ref="Z1305" ca="1">_xlfn.IFS(
AND($AN$14="Not year_end", Z1304&gt;last_payment_date), "",
AND($AN$14="Year_end", Z1304&gt;=last_payment_date), "",
AND($AN$14="Year_end"), DATE(YEAR(Z1304+1), 12, 31),
AND($AN$14="Not year_end", MONTH(Z1304)=12, DAY(Z1304)=31), DATE(YEAR(Z1303)+1, MONTH(Z1303), DAY(Z1303)),
AND($AN$14="Not year_end", OR(MONTH(Z1304)&lt;&gt;12, DAY(Z1304)&lt;&gt;31) ), DATE(YEAR(Z1304), 12, 31)
)</f>
        <v/>
      </c>
      <c r="AA1305" s="75" t="str" cm="1">
        <f t="array" aca="1" ref="AA1305" ca="1">_xlfn.IFS(AA1304="", "",
AND(AA1304=last_payment_date, OR(MONTH(AA1304)&lt;&gt;12, DAY(AA1304)&lt;&gt;31) ), DATE(YEAR(AA1304), 12, 31),
AND(MONTH(AA1304)=12, DAY(AA1304)=31, AA1304&gt;=last_payment_date), "",
AND(MONTH(AA1304)=12, DAY(AA1304)&lt;&gt;31),  EOMONTH(AA1304,0),
AND(MONTH(AA1304)=12, DAY(AA1304)=31, $AH$14="Not end"),  EDATE(AA1303,1),
AND($AH$14="Not end"), EDATE(AA1304, 1),
AND($AH$14="End"), EOMONTH(AA1304, 1)
)</f>
        <v/>
      </c>
      <c r="AB1305" s="75" t="str" cm="1">
        <f t="array" aca="1" ref="AB1305" ca="1">_xlfn.IFS(AB1304="","",
AND(AB1304=last_rou_date), "",
AND($B$3="İllik"),DATE(YEAR(AB1304)+1,MONTH(AB1304),DAY(AB1304) ),
AND($B$3="Aylıq", $AH$14="Not end"), EDATE(AB1304,1),
AND($B$3="Aylıq", $AH$14="End"), EOMONTH(AB1304,1)
)</f>
        <v/>
      </c>
      <c r="AC1305" s="75" t="str" cm="1">
        <f t="array" aca="1" ref="AC1305" ca="1">_xlfn.IFS(
AND($AN$14="Not year_end", AC1304&gt;last_rou_date), "",
AND($AN$14="Year_end", AC1304&gt;=last_rou_date), "",
AND($AN$14="Year_end"), DATE(YEAR(AC1304+1), 12, 31),
AND($AN$14="Not year_end", MONTH(AC1304)=12, DAY(AC1304)=31), DATE(YEAR(AC1303)+1, MONTH(AC1303), DAY(AC1303)),
AND($AN$14="Not year_end", OR(MONTH(AC1304)&lt;&gt;12, DAY(AC1304)&lt;&gt;31) ), DATE(YEAR(AC1304), 12, 31)
)</f>
        <v/>
      </c>
      <c r="AD1305" s="75" t="str" cm="1">
        <f t="array" aca="1" ref="AD1305" ca="1">_xlfn.IFS(AD1304="", "",
AND(AD1304=last_rou_date, OR(MONTH(AD1304)&lt;&gt;12, DAY(AD1304)&lt;&gt;31) ), DATE(YEAR(AD1304), 12, 31),
AND(MONTH(AD1304)=12, DAY(AD1304)=31, AD1304&gt;=last_rou_date), "",
AND(MONTH(AD1304)=12, DAY(AD1304)&lt;&gt;31),  EOMONTH(AD1304,0),
AND(MONTH(AD1304)=12, DAY(AD1304)=31, $AH$14="Not end"),  EDATE(AD1303,1),
AND($AH$14="Not end"), EDATE(AD1304, 1),
AND($AH$14="End"), EOMONTH(AD1304, 1)
)</f>
        <v/>
      </c>
      <c r="AE1305" s="51" t="str" cm="1">
        <f t="array" ref="AE1305">_xlfn.IFS(W1305="", "",
AND(W1305&gt;0, W1305&lt;=$B$4, $C$2="İllik artım, faiz olaraq", $D$2&gt;0, $B$3="İllik"), $B$5*((1+$D$2)^(W1305-1)),
AND(W1305&gt;0, W1305&lt;=$B$4, $C$2="İllik artım, faiz olaraq", $D$2&gt;0, $B$3="Aylıq"), $B$5*((1+$D$2)^ROUNDDOWN((W1305-1)/12,0)),
AND(W1305=1, $C$2="Aşağıdakı kimi dəyişir", ), $B$5,
AND(W1305&gt;1, W1305&lt;=$B$4, $C$2="Aşağıdakı kimi dəyişir"), IFERROR(VLOOKUP(W1305, $C$4:$D$7, 2, FALSE), AE1304),
AND(W1305&gt;0, W1305&lt;=$B$4), $B$5,
TRUE,0 )</f>
        <v/>
      </c>
      <c r="AF1305" s="51" t="str">
        <f t="shared" ca="1" si="61"/>
        <v/>
      </c>
    </row>
    <row r="1306" spans="1:32" x14ac:dyDescent="0.4">
      <c r="A1306" s="13" t="str" cm="1">
        <f t="array" aca="1" ref="A1306" ca="1">_xlfn.IFS(
AND(SUMIFS(lease_table_interest_accruals, lease_table_dates, A1305)&gt;0, COUNTIFS($E$14:E1305, "Interest accrual", $A$14:A1305, A1305)=0),  A1305,
AND(SUMIFS(lease_table_payments, lease_table_dates, A1305)&gt;0, COUNTIFS($E$14:E1305, "Payment", $A$14:A1305, A1305)=0),  A1305,
AND(SUMIFS(rou_table_deprs, rou_table_dates, A1305)&gt;0, COUNTIFS($E$14:E1305, "Depreciation", $A$14:A1305, A1305)=0),  A1305,
TRUE,  IFERROR(INDEX(rou_table_dates,  MATCH(A1305, rou_table_dates)+1, ), "")
)</f>
        <v/>
      </c>
      <c r="B1306" s="1" t="str" cm="1">
        <f t="array" aca="1" ref="B1306" ca="1">_xlfn.IFS(
AND(E1306="Payment", A1306=$B$2), $AM$14,
E1306="Payment", $AM$15,
E1306="Interest accrual", $AM$18,
E1306="Depreciation", $AM$17,
TRUE, "")</f>
        <v/>
      </c>
      <c r="C1306" s="1" t="str" cm="1">
        <f t="array" aca="1" ref="C1306" ca="1">_xlfn.IFS(
E1306="Payment", $AM$19,
E1306="Interest accrual", $AM$15,
E1306="Depreciation", $AM$16,
TRUE, "")</f>
        <v/>
      </c>
      <c r="D1306" s="1" t="str" cm="1">
        <f t="array" aca="1" ref="D1306" ca="1">_xlfn.IFS(
E1306="Payment", _xlfn.XLOOKUP(A1306, lease_table_dates, lease_table_payments, 0, 0),
E1306="Interest accrual", _xlfn.XLOOKUP(A1306, lease_table_dates, lease_table_interest_accruals, 0, 0),
E1306="Depreciation", _xlfn.XLOOKUP(A1306, rou_table_dates, rou_table_deprs, 0, 0),
TRUE, ""
)</f>
        <v/>
      </c>
      <c r="E1306" s="7" t="str" cm="1">
        <f t="array" aca="1" ref="E1306" ca="1">_xlfn.IFS(
AND(SUMIFS(lease_table_interest_accruals, lease_table_dates, A1306)&gt;0, COUNTIFS($E$14:E1305, "Interest accrual", $A$14:A1305, A1306)=0), "Interest accrual",
AND(SUMIFS(lease_table_payments, lease_table_dates, A1306)&gt;0, COUNTIFS($E$14:E1305, "Payment", $A$14:A1305, A1306)=0), "Payment",
AND(SUMIFS(rou_table_deprs, rou_table_dates, A1306)&gt;0, COUNTIFS($E$14:E1305, "Depreciation", $A$14:A1305, A1306)=0), "Depreciation",
TRUE,  ""
)</f>
        <v/>
      </c>
      <c r="G1306" s="13" t="str" cm="1">
        <f t="array" aca="1" ref="G1306" ca="1">_xlfn.IFS(
AND($B$11="Hə", $B$3="İllik"), Z1306,
AND($B$11="Hə", $B$3="Aylıq"), AA1306,
$B$11="Yox", X1306)</f>
        <v/>
      </c>
      <c r="H1306" s="1" t="str" cm="1">
        <f t="array" aca="1" ref="H1306" ca="1">_xlfn.IFS( G1306="", "",
TRUE, ROUND( H1305+I1306-J1306, 2) )</f>
        <v/>
      </c>
      <c r="I1306" s="1" t="str" cm="1">
        <f t="array" aca="1" ref="I1306" ca="1">_xlfn.IFS(G1306="", "",
G1306=last_payment_date, (J1306-H1305),
 TRUE,  -  (H1305- H1305* (1+$B$6)^ (_xlfn.DAYS(G1306,G1305)/365) )
)</f>
        <v/>
      </c>
      <c r="J1306" s="1" t="str" cm="1">
        <f t="array" aca="1" ref="J1306" ca="1">_xlfn.IFS(G1306="", "",
TRUE, _xlfn.XLOOKUP(G1306,  payment_dates, payments,0,0)
)</f>
        <v/>
      </c>
      <c r="L1306" s="8" t="str" cm="1">
        <f t="array" aca="1" ref="L1306" ca="1">_xlfn.IFS(
AND($B$11="Hə", $B$3="İllik"), AC1306,
AND($B$11="Hə", $B$3="Aylıq"), AD1306,
$B$11="Yox", AB1306)</f>
        <v/>
      </c>
      <c r="M1306" s="1" t="str" cm="1">
        <f t="array" aca="1" ref="M1306" ca="1">_xlfn.IFS( L1306="", "",
(M1305-N1306)&lt;=0.5, 0,
TRUE,  M1305-N1306)</f>
        <v/>
      </c>
      <c r="N1306" s="7" t="str" cm="1">
        <f t="array" aca="1" ref="N1306" ca="1">_xlfn.IFS(
L1306="", "",
TRUE, MIN(M1305, ROUND($M$14/ (last_rou_date - $B$2) * (L1306-L1305), 2) )
)</f>
        <v/>
      </c>
      <c r="P1306" s="59" t="str">
        <f t="shared" ca="1" si="60"/>
        <v/>
      </c>
      <c r="Q1306" s="1" t="str" cm="1">
        <f t="array" aca="1" ref="Q1306" ca="1">_xlfn.IFS(P1306="","",
$B$11="Hə", _xlfn.XLOOKUP(DATE(P1306, 12, 31), rou_table_dates, rou_table_nbvs,0, 0),
TRUE,  MAX(0, ROUND($M$14 - $M$14/ (last_rou_date - $B$2) * (DATE(P1306,12,31) - $B$2), 2) )
)</f>
        <v/>
      </c>
      <c r="R1306" s="1" t="str" cm="1">
        <f t="array" aca="1" ref="R1306" ca="1">_xlfn.IFS(P1306="","",
$B$11="Hə", _xlfn.XLOOKUP(DATE(P1306, 12, 31), lease_table_dates, lease_table_balances,0, 0),
TRUE, IFERROR( XNPV($B$6, IF(payment_dates &gt;DATE(P1306, 12, 31), payments,  0),  IF(payment_dates &gt;DATE(P1306, 12, 31), payment_dates,  DATE(P1306, 12, 31))    ),0)
)</f>
        <v/>
      </c>
      <c r="S1306" s="1" t="str" cm="1">
        <f t="array" aca="1" ref="S1306" ca="1">_xlfn.IFS(P1306="","",
TRUE,  MIN( MIN(Q1305, $M$14), ROUND($M$14/ (last_rou_date - $B$2) * (DATE(P1306,12,31) - MAX($B$2, DATE(P1306-1, 12, 31))), 2) )
)</f>
        <v/>
      </c>
      <c r="T1306" s="7" t="str" cm="1">
        <f t="array" aca="1" ref="T1306" ca="1">_xlfn.IFS(P1306="", "",
ISTEXT(R1305), R1306- (H1306 - SUMIFS( lease_table_payments, lease_table_years, P1306) -$AG$14 ),
AND(ISNUMBER(R1305), R1306&lt;&gt;""),   R1306- (R1305 - SUMIFS( lease_table_payments, lease_table_years, P1306) )
)</f>
        <v/>
      </c>
      <c r="V1306" s="64">
        <f t="shared" si="62"/>
        <v>1293</v>
      </c>
      <c r="W1306" s="51" t="str" cm="1">
        <f t="array" ref="W1306">_xlfn.IFS(
OR(W1305=$B$4, W1305=""),"",
TRUE,W1305+1
)</f>
        <v/>
      </c>
      <c r="X1306" s="51" t="str" cm="1">
        <f t="array" ref="X1306">_xlfn.IFS(X1305="","",
W1306="", "",
AND($B$3="İllik"),DATE(YEAR(X1305)+1,MONTH(X1305),DAY(X1305) ),
AND($B$3="Aylıq", $AH$14="Not end"), EDATE(X1305,1),
AND($B$3="Aylıq", $AH$14="End"), EOMONTH(X1305,1)
)</f>
        <v/>
      </c>
      <c r="Y1306" s="51" t="str" cm="1">
        <f t="array" aca="1" ref="Y1306" ca="1">_xlfn.IFS(
AND($B$7="Dövrün əvvəlində", Y1305&lt;=last_rou_date), DATE(YEAR(Y1305)+1, 12, 31),
AND($B$7="Dövrün sonunda", Y1305&lt;=last_payment_date), DATE(YEAR(Y1305)+1, 12, 31),
TRUE, ""
)</f>
        <v/>
      </c>
      <c r="Z1306" s="75" t="str" cm="1">
        <f t="array" aca="1" ref="Z1306" ca="1">_xlfn.IFS(
AND($AN$14="Not year_end", Z1305&gt;last_payment_date), "",
AND($AN$14="Year_end", Z1305&gt;=last_payment_date), "",
AND($AN$14="Year_end"), DATE(YEAR(Z1305+1), 12, 31),
AND($AN$14="Not year_end", MONTH(Z1305)=12, DAY(Z1305)=31), DATE(YEAR(Z1304)+1, MONTH(Z1304), DAY(Z1304)),
AND($AN$14="Not year_end", OR(MONTH(Z1305)&lt;&gt;12, DAY(Z1305)&lt;&gt;31) ), DATE(YEAR(Z1305), 12, 31)
)</f>
        <v/>
      </c>
      <c r="AA1306" s="75" t="str" cm="1">
        <f t="array" aca="1" ref="AA1306" ca="1">_xlfn.IFS(AA1305="", "",
AND(AA1305=last_payment_date, OR(MONTH(AA1305)&lt;&gt;12, DAY(AA1305)&lt;&gt;31) ), DATE(YEAR(AA1305), 12, 31),
AND(MONTH(AA1305)=12, DAY(AA1305)=31, AA1305&gt;=last_payment_date), "",
AND(MONTH(AA1305)=12, DAY(AA1305)&lt;&gt;31),  EOMONTH(AA1305,0),
AND(MONTH(AA1305)=12, DAY(AA1305)=31, $AH$14="Not end"),  EDATE(AA1304,1),
AND($AH$14="Not end"), EDATE(AA1305, 1),
AND($AH$14="End"), EOMONTH(AA1305, 1)
)</f>
        <v/>
      </c>
      <c r="AB1306" s="75" t="str" cm="1">
        <f t="array" aca="1" ref="AB1306" ca="1">_xlfn.IFS(AB1305="","",
AND(AB1305=last_rou_date), "",
AND($B$3="İllik"),DATE(YEAR(AB1305)+1,MONTH(AB1305),DAY(AB1305) ),
AND($B$3="Aylıq", $AH$14="Not end"), EDATE(AB1305,1),
AND($B$3="Aylıq", $AH$14="End"), EOMONTH(AB1305,1)
)</f>
        <v/>
      </c>
      <c r="AC1306" s="75" t="str" cm="1">
        <f t="array" aca="1" ref="AC1306" ca="1">_xlfn.IFS(
AND($AN$14="Not year_end", AC1305&gt;last_rou_date), "",
AND($AN$14="Year_end", AC1305&gt;=last_rou_date), "",
AND($AN$14="Year_end"), DATE(YEAR(AC1305+1), 12, 31),
AND($AN$14="Not year_end", MONTH(AC1305)=12, DAY(AC1305)=31), DATE(YEAR(AC1304)+1, MONTH(AC1304), DAY(AC1304)),
AND($AN$14="Not year_end", OR(MONTH(AC1305)&lt;&gt;12, DAY(AC1305)&lt;&gt;31) ), DATE(YEAR(AC1305), 12, 31)
)</f>
        <v/>
      </c>
      <c r="AD1306" s="75" t="str" cm="1">
        <f t="array" aca="1" ref="AD1306" ca="1">_xlfn.IFS(AD1305="", "",
AND(AD1305=last_rou_date, OR(MONTH(AD1305)&lt;&gt;12, DAY(AD1305)&lt;&gt;31) ), DATE(YEAR(AD1305), 12, 31),
AND(MONTH(AD1305)=12, DAY(AD1305)=31, AD1305&gt;=last_rou_date), "",
AND(MONTH(AD1305)=12, DAY(AD1305)&lt;&gt;31),  EOMONTH(AD1305,0),
AND(MONTH(AD1305)=12, DAY(AD1305)=31, $AH$14="Not end"),  EDATE(AD1304,1),
AND($AH$14="Not end"), EDATE(AD1305, 1),
AND($AH$14="End"), EOMONTH(AD1305, 1)
)</f>
        <v/>
      </c>
      <c r="AE1306" s="51" t="str" cm="1">
        <f t="array" ref="AE1306">_xlfn.IFS(W1306="", "",
AND(W1306&gt;0, W1306&lt;=$B$4, $C$2="İllik artım, faiz olaraq", $D$2&gt;0, $B$3="İllik"), $B$5*((1+$D$2)^(W1306-1)),
AND(W1306&gt;0, W1306&lt;=$B$4, $C$2="İllik artım, faiz olaraq", $D$2&gt;0, $B$3="Aylıq"), $B$5*((1+$D$2)^ROUNDDOWN((W1306-1)/12,0)),
AND(W1306=1, $C$2="Aşağıdakı kimi dəyişir", ), $B$5,
AND(W1306&gt;1, W1306&lt;=$B$4, $C$2="Aşağıdakı kimi dəyişir"), IFERROR(VLOOKUP(W1306, $C$4:$D$7, 2, FALSE), AE1305),
AND(W1306&gt;0, W1306&lt;=$B$4), $B$5,
TRUE,0 )</f>
        <v/>
      </c>
      <c r="AF1306" s="51" t="str">
        <f t="shared" ca="1" si="61"/>
        <v/>
      </c>
    </row>
    <row r="1307" spans="1:32" x14ac:dyDescent="0.4">
      <c r="A1307" s="13" t="str" cm="1">
        <f t="array" aca="1" ref="A1307" ca="1">_xlfn.IFS(
AND(SUMIFS(lease_table_interest_accruals, lease_table_dates, A1306)&gt;0, COUNTIFS($E$14:E1306, "Interest accrual", $A$14:A1306, A1306)=0),  A1306,
AND(SUMIFS(lease_table_payments, lease_table_dates, A1306)&gt;0, COUNTIFS($E$14:E1306, "Payment", $A$14:A1306, A1306)=0),  A1306,
AND(SUMIFS(rou_table_deprs, rou_table_dates, A1306)&gt;0, COUNTIFS($E$14:E1306, "Depreciation", $A$14:A1306, A1306)=0),  A1306,
TRUE,  IFERROR(INDEX(rou_table_dates,  MATCH(A1306, rou_table_dates)+1, ), "")
)</f>
        <v/>
      </c>
      <c r="B1307" s="1" t="str" cm="1">
        <f t="array" aca="1" ref="B1307" ca="1">_xlfn.IFS(
AND(E1307="Payment", A1307=$B$2), $AM$14,
E1307="Payment", $AM$15,
E1307="Interest accrual", $AM$18,
E1307="Depreciation", $AM$17,
TRUE, "")</f>
        <v/>
      </c>
      <c r="C1307" s="1" t="str" cm="1">
        <f t="array" aca="1" ref="C1307" ca="1">_xlfn.IFS(
E1307="Payment", $AM$19,
E1307="Interest accrual", $AM$15,
E1307="Depreciation", $AM$16,
TRUE, "")</f>
        <v/>
      </c>
      <c r="D1307" s="1" t="str" cm="1">
        <f t="array" aca="1" ref="D1307" ca="1">_xlfn.IFS(
E1307="Payment", _xlfn.XLOOKUP(A1307, lease_table_dates, lease_table_payments, 0, 0),
E1307="Interest accrual", _xlfn.XLOOKUP(A1307, lease_table_dates, lease_table_interest_accruals, 0, 0),
E1307="Depreciation", _xlfn.XLOOKUP(A1307, rou_table_dates, rou_table_deprs, 0, 0),
TRUE, ""
)</f>
        <v/>
      </c>
      <c r="E1307" s="7" t="str" cm="1">
        <f t="array" aca="1" ref="E1307" ca="1">_xlfn.IFS(
AND(SUMIFS(lease_table_interest_accruals, lease_table_dates, A1307)&gt;0, COUNTIFS($E$14:E1306, "Interest accrual", $A$14:A1306, A1307)=0), "Interest accrual",
AND(SUMIFS(lease_table_payments, lease_table_dates, A1307)&gt;0, COUNTIFS($E$14:E1306, "Payment", $A$14:A1306, A1307)=0), "Payment",
AND(SUMIFS(rou_table_deprs, rou_table_dates, A1307)&gt;0, COUNTIFS($E$14:E1306, "Depreciation", $A$14:A1306, A1307)=0), "Depreciation",
TRUE,  ""
)</f>
        <v/>
      </c>
      <c r="G1307" s="13" t="str" cm="1">
        <f t="array" aca="1" ref="G1307" ca="1">_xlfn.IFS(
AND($B$11="Hə", $B$3="İllik"), Z1307,
AND($B$11="Hə", $B$3="Aylıq"), AA1307,
$B$11="Yox", X1307)</f>
        <v/>
      </c>
      <c r="H1307" s="1" t="str" cm="1">
        <f t="array" aca="1" ref="H1307" ca="1">_xlfn.IFS( G1307="", "",
TRUE, ROUND( H1306+I1307-J1307, 2) )</f>
        <v/>
      </c>
      <c r="I1307" s="1" t="str" cm="1">
        <f t="array" aca="1" ref="I1307" ca="1">_xlfn.IFS(G1307="", "",
G1307=last_payment_date, (J1307-H1306),
 TRUE,  -  (H1306- H1306* (1+$B$6)^ (_xlfn.DAYS(G1307,G1306)/365) )
)</f>
        <v/>
      </c>
      <c r="J1307" s="1" t="str" cm="1">
        <f t="array" aca="1" ref="J1307" ca="1">_xlfn.IFS(G1307="", "",
TRUE, _xlfn.XLOOKUP(G1307,  payment_dates, payments,0,0)
)</f>
        <v/>
      </c>
      <c r="L1307" s="8" t="str" cm="1">
        <f t="array" aca="1" ref="L1307" ca="1">_xlfn.IFS(
AND($B$11="Hə", $B$3="İllik"), AC1307,
AND($B$11="Hə", $B$3="Aylıq"), AD1307,
$B$11="Yox", AB1307)</f>
        <v/>
      </c>
      <c r="M1307" s="1" t="str" cm="1">
        <f t="array" aca="1" ref="M1307" ca="1">_xlfn.IFS( L1307="", "",
(M1306-N1307)&lt;=0.5, 0,
TRUE,  M1306-N1307)</f>
        <v/>
      </c>
      <c r="N1307" s="7" t="str" cm="1">
        <f t="array" aca="1" ref="N1307" ca="1">_xlfn.IFS(
L1307="", "",
TRUE, MIN(M1306, ROUND($M$14/ (last_rou_date - $B$2) * (L1307-L1306), 2) )
)</f>
        <v/>
      </c>
      <c r="P1307" s="59" t="str">
        <f t="shared" ca="1" si="60"/>
        <v/>
      </c>
      <c r="Q1307" s="1" t="str" cm="1">
        <f t="array" aca="1" ref="Q1307" ca="1">_xlfn.IFS(P1307="","",
$B$11="Hə", _xlfn.XLOOKUP(DATE(P1307, 12, 31), rou_table_dates, rou_table_nbvs,0, 0),
TRUE,  MAX(0, ROUND($M$14 - $M$14/ (last_rou_date - $B$2) * (DATE(P1307,12,31) - $B$2), 2) )
)</f>
        <v/>
      </c>
      <c r="R1307" s="1" t="str" cm="1">
        <f t="array" aca="1" ref="R1307" ca="1">_xlfn.IFS(P1307="","",
$B$11="Hə", _xlfn.XLOOKUP(DATE(P1307, 12, 31), lease_table_dates, lease_table_balances,0, 0),
TRUE, IFERROR( XNPV($B$6, IF(payment_dates &gt;DATE(P1307, 12, 31), payments,  0),  IF(payment_dates &gt;DATE(P1307, 12, 31), payment_dates,  DATE(P1307, 12, 31))    ),0)
)</f>
        <v/>
      </c>
      <c r="S1307" s="1" t="str" cm="1">
        <f t="array" aca="1" ref="S1307" ca="1">_xlfn.IFS(P1307="","",
TRUE,  MIN( MIN(Q1306, $M$14), ROUND($M$14/ (last_rou_date - $B$2) * (DATE(P1307,12,31) - MAX($B$2, DATE(P1307-1, 12, 31))), 2) )
)</f>
        <v/>
      </c>
      <c r="T1307" s="7" t="str" cm="1">
        <f t="array" aca="1" ref="T1307" ca="1">_xlfn.IFS(P1307="", "",
ISTEXT(R1306), R1307- (H1307 - SUMIFS( lease_table_payments, lease_table_years, P1307) -$AG$14 ),
AND(ISNUMBER(R1306), R1307&lt;&gt;""),   R1307- (R1306 - SUMIFS( lease_table_payments, lease_table_years, P1307) )
)</f>
        <v/>
      </c>
      <c r="V1307" s="64">
        <f t="shared" si="62"/>
        <v>1294</v>
      </c>
      <c r="W1307" s="51" t="str" cm="1">
        <f t="array" ref="W1307">_xlfn.IFS(
OR(W1306=$B$4, W1306=""),"",
TRUE,W1306+1
)</f>
        <v/>
      </c>
      <c r="X1307" s="51" t="str" cm="1">
        <f t="array" ref="X1307">_xlfn.IFS(X1306="","",
W1307="", "",
AND($B$3="İllik"),DATE(YEAR(X1306)+1,MONTH(X1306),DAY(X1306) ),
AND($B$3="Aylıq", $AH$14="Not end"), EDATE(X1306,1),
AND($B$3="Aylıq", $AH$14="End"), EOMONTH(X1306,1)
)</f>
        <v/>
      </c>
      <c r="Y1307" s="51" t="str" cm="1">
        <f t="array" aca="1" ref="Y1307" ca="1">_xlfn.IFS(
AND($B$7="Dövrün əvvəlində", Y1306&lt;=last_rou_date), DATE(YEAR(Y1306)+1, 12, 31),
AND($B$7="Dövrün sonunda", Y1306&lt;=last_payment_date), DATE(YEAR(Y1306)+1, 12, 31),
TRUE, ""
)</f>
        <v/>
      </c>
      <c r="Z1307" s="75" t="str" cm="1">
        <f t="array" aca="1" ref="Z1307" ca="1">_xlfn.IFS(
AND($AN$14="Not year_end", Z1306&gt;last_payment_date), "",
AND($AN$14="Year_end", Z1306&gt;=last_payment_date), "",
AND($AN$14="Year_end"), DATE(YEAR(Z1306+1), 12, 31),
AND($AN$14="Not year_end", MONTH(Z1306)=12, DAY(Z1306)=31), DATE(YEAR(Z1305)+1, MONTH(Z1305), DAY(Z1305)),
AND($AN$14="Not year_end", OR(MONTH(Z1306)&lt;&gt;12, DAY(Z1306)&lt;&gt;31) ), DATE(YEAR(Z1306), 12, 31)
)</f>
        <v/>
      </c>
      <c r="AA1307" s="75" t="str" cm="1">
        <f t="array" aca="1" ref="AA1307" ca="1">_xlfn.IFS(AA1306="", "",
AND(AA1306=last_payment_date, OR(MONTH(AA1306)&lt;&gt;12, DAY(AA1306)&lt;&gt;31) ), DATE(YEAR(AA1306), 12, 31),
AND(MONTH(AA1306)=12, DAY(AA1306)=31, AA1306&gt;=last_payment_date), "",
AND(MONTH(AA1306)=12, DAY(AA1306)&lt;&gt;31),  EOMONTH(AA1306,0),
AND(MONTH(AA1306)=12, DAY(AA1306)=31, $AH$14="Not end"),  EDATE(AA1305,1),
AND($AH$14="Not end"), EDATE(AA1306, 1),
AND($AH$14="End"), EOMONTH(AA1306, 1)
)</f>
        <v/>
      </c>
      <c r="AB1307" s="75" t="str" cm="1">
        <f t="array" aca="1" ref="AB1307" ca="1">_xlfn.IFS(AB1306="","",
AND(AB1306=last_rou_date), "",
AND($B$3="İllik"),DATE(YEAR(AB1306)+1,MONTH(AB1306),DAY(AB1306) ),
AND($B$3="Aylıq", $AH$14="Not end"), EDATE(AB1306,1),
AND($B$3="Aylıq", $AH$14="End"), EOMONTH(AB1306,1)
)</f>
        <v/>
      </c>
      <c r="AC1307" s="75" t="str" cm="1">
        <f t="array" aca="1" ref="AC1307" ca="1">_xlfn.IFS(
AND($AN$14="Not year_end", AC1306&gt;last_rou_date), "",
AND($AN$14="Year_end", AC1306&gt;=last_rou_date), "",
AND($AN$14="Year_end"), DATE(YEAR(AC1306+1), 12, 31),
AND($AN$14="Not year_end", MONTH(AC1306)=12, DAY(AC1306)=31), DATE(YEAR(AC1305)+1, MONTH(AC1305), DAY(AC1305)),
AND($AN$14="Not year_end", OR(MONTH(AC1306)&lt;&gt;12, DAY(AC1306)&lt;&gt;31) ), DATE(YEAR(AC1306), 12, 31)
)</f>
        <v/>
      </c>
      <c r="AD1307" s="75" t="str" cm="1">
        <f t="array" aca="1" ref="AD1307" ca="1">_xlfn.IFS(AD1306="", "",
AND(AD1306=last_rou_date, OR(MONTH(AD1306)&lt;&gt;12, DAY(AD1306)&lt;&gt;31) ), DATE(YEAR(AD1306), 12, 31),
AND(MONTH(AD1306)=12, DAY(AD1306)=31, AD1306&gt;=last_rou_date), "",
AND(MONTH(AD1306)=12, DAY(AD1306)&lt;&gt;31),  EOMONTH(AD1306,0),
AND(MONTH(AD1306)=12, DAY(AD1306)=31, $AH$14="Not end"),  EDATE(AD1305,1),
AND($AH$14="Not end"), EDATE(AD1306, 1),
AND($AH$14="End"), EOMONTH(AD1306, 1)
)</f>
        <v/>
      </c>
      <c r="AE1307" s="51" t="str" cm="1">
        <f t="array" ref="AE1307">_xlfn.IFS(W1307="", "",
AND(W1307&gt;0, W1307&lt;=$B$4, $C$2="İllik artım, faiz olaraq", $D$2&gt;0, $B$3="İllik"), $B$5*((1+$D$2)^(W1307-1)),
AND(W1307&gt;0, W1307&lt;=$B$4, $C$2="İllik artım, faiz olaraq", $D$2&gt;0, $B$3="Aylıq"), $B$5*((1+$D$2)^ROUNDDOWN((W1307-1)/12,0)),
AND(W1307=1, $C$2="Aşağıdakı kimi dəyişir", ), $B$5,
AND(W1307&gt;1, W1307&lt;=$B$4, $C$2="Aşağıdakı kimi dəyişir"), IFERROR(VLOOKUP(W1307, $C$4:$D$7, 2, FALSE), AE1306),
AND(W1307&gt;0, W1307&lt;=$B$4), $B$5,
TRUE,0 )</f>
        <v/>
      </c>
      <c r="AF1307" s="51" t="str">
        <f t="shared" ca="1" si="61"/>
        <v/>
      </c>
    </row>
    <row r="1308" spans="1:32" x14ac:dyDescent="0.4">
      <c r="A1308" s="13" t="str" cm="1">
        <f t="array" aca="1" ref="A1308" ca="1">_xlfn.IFS(
AND(SUMIFS(lease_table_interest_accruals, lease_table_dates, A1307)&gt;0, COUNTIFS($E$14:E1307, "Interest accrual", $A$14:A1307, A1307)=0),  A1307,
AND(SUMIFS(lease_table_payments, lease_table_dates, A1307)&gt;0, COUNTIFS($E$14:E1307, "Payment", $A$14:A1307, A1307)=0),  A1307,
AND(SUMIFS(rou_table_deprs, rou_table_dates, A1307)&gt;0, COUNTIFS($E$14:E1307, "Depreciation", $A$14:A1307, A1307)=0),  A1307,
TRUE,  IFERROR(INDEX(rou_table_dates,  MATCH(A1307, rou_table_dates)+1, ), "")
)</f>
        <v/>
      </c>
      <c r="B1308" s="1" t="str" cm="1">
        <f t="array" aca="1" ref="B1308" ca="1">_xlfn.IFS(
AND(E1308="Payment", A1308=$B$2), $AM$14,
E1308="Payment", $AM$15,
E1308="Interest accrual", $AM$18,
E1308="Depreciation", $AM$17,
TRUE, "")</f>
        <v/>
      </c>
      <c r="C1308" s="1" t="str" cm="1">
        <f t="array" aca="1" ref="C1308" ca="1">_xlfn.IFS(
E1308="Payment", $AM$19,
E1308="Interest accrual", $AM$15,
E1308="Depreciation", $AM$16,
TRUE, "")</f>
        <v/>
      </c>
      <c r="D1308" s="1" t="str" cm="1">
        <f t="array" aca="1" ref="D1308" ca="1">_xlfn.IFS(
E1308="Payment", _xlfn.XLOOKUP(A1308, lease_table_dates, lease_table_payments, 0, 0),
E1308="Interest accrual", _xlfn.XLOOKUP(A1308, lease_table_dates, lease_table_interest_accruals, 0, 0),
E1308="Depreciation", _xlfn.XLOOKUP(A1308, rou_table_dates, rou_table_deprs, 0, 0),
TRUE, ""
)</f>
        <v/>
      </c>
      <c r="E1308" s="7" t="str" cm="1">
        <f t="array" aca="1" ref="E1308" ca="1">_xlfn.IFS(
AND(SUMIFS(lease_table_interest_accruals, lease_table_dates, A1308)&gt;0, COUNTIFS($E$14:E1307, "Interest accrual", $A$14:A1307, A1308)=0), "Interest accrual",
AND(SUMIFS(lease_table_payments, lease_table_dates, A1308)&gt;0, COUNTIFS($E$14:E1307, "Payment", $A$14:A1307, A1308)=0), "Payment",
AND(SUMIFS(rou_table_deprs, rou_table_dates, A1308)&gt;0, COUNTIFS($E$14:E1307, "Depreciation", $A$14:A1307, A1308)=0), "Depreciation",
TRUE,  ""
)</f>
        <v/>
      </c>
      <c r="G1308" s="13" t="str" cm="1">
        <f t="array" aca="1" ref="G1308" ca="1">_xlfn.IFS(
AND($B$11="Hə", $B$3="İllik"), Z1308,
AND($B$11="Hə", $B$3="Aylıq"), AA1308,
$B$11="Yox", X1308)</f>
        <v/>
      </c>
      <c r="H1308" s="1" t="str" cm="1">
        <f t="array" aca="1" ref="H1308" ca="1">_xlfn.IFS( G1308="", "",
TRUE, ROUND( H1307+I1308-J1308, 2) )</f>
        <v/>
      </c>
      <c r="I1308" s="1" t="str" cm="1">
        <f t="array" aca="1" ref="I1308" ca="1">_xlfn.IFS(G1308="", "",
G1308=last_payment_date, (J1308-H1307),
 TRUE,  -  (H1307- H1307* (1+$B$6)^ (_xlfn.DAYS(G1308,G1307)/365) )
)</f>
        <v/>
      </c>
      <c r="J1308" s="1" t="str" cm="1">
        <f t="array" aca="1" ref="J1308" ca="1">_xlfn.IFS(G1308="", "",
TRUE, _xlfn.XLOOKUP(G1308,  payment_dates, payments,0,0)
)</f>
        <v/>
      </c>
      <c r="L1308" s="8" t="str" cm="1">
        <f t="array" aca="1" ref="L1308" ca="1">_xlfn.IFS(
AND($B$11="Hə", $B$3="İllik"), AC1308,
AND($B$11="Hə", $B$3="Aylıq"), AD1308,
$B$11="Yox", AB1308)</f>
        <v/>
      </c>
      <c r="M1308" s="1" t="str" cm="1">
        <f t="array" aca="1" ref="M1308" ca="1">_xlfn.IFS( L1308="", "",
(M1307-N1308)&lt;=0.5, 0,
TRUE,  M1307-N1308)</f>
        <v/>
      </c>
      <c r="N1308" s="7" t="str" cm="1">
        <f t="array" aca="1" ref="N1308" ca="1">_xlfn.IFS(
L1308="", "",
TRUE, MIN(M1307, ROUND($M$14/ (last_rou_date - $B$2) * (L1308-L1307), 2) )
)</f>
        <v/>
      </c>
      <c r="P1308" s="59" t="str">
        <f t="shared" ca="1" si="60"/>
        <v/>
      </c>
      <c r="Q1308" s="1" t="str" cm="1">
        <f t="array" aca="1" ref="Q1308" ca="1">_xlfn.IFS(P1308="","",
$B$11="Hə", _xlfn.XLOOKUP(DATE(P1308, 12, 31), rou_table_dates, rou_table_nbvs,0, 0),
TRUE,  MAX(0, ROUND($M$14 - $M$14/ (last_rou_date - $B$2) * (DATE(P1308,12,31) - $B$2), 2) )
)</f>
        <v/>
      </c>
      <c r="R1308" s="1" t="str" cm="1">
        <f t="array" aca="1" ref="R1308" ca="1">_xlfn.IFS(P1308="","",
$B$11="Hə", _xlfn.XLOOKUP(DATE(P1308, 12, 31), lease_table_dates, lease_table_balances,0, 0),
TRUE, IFERROR( XNPV($B$6, IF(payment_dates &gt;DATE(P1308, 12, 31), payments,  0),  IF(payment_dates &gt;DATE(P1308, 12, 31), payment_dates,  DATE(P1308, 12, 31))    ),0)
)</f>
        <v/>
      </c>
      <c r="S1308" s="1" t="str" cm="1">
        <f t="array" aca="1" ref="S1308" ca="1">_xlfn.IFS(P1308="","",
TRUE,  MIN( MIN(Q1307, $M$14), ROUND($M$14/ (last_rou_date - $B$2) * (DATE(P1308,12,31) - MAX($B$2, DATE(P1308-1, 12, 31))), 2) )
)</f>
        <v/>
      </c>
      <c r="T1308" s="7" t="str" cm="1">
        <f t="array" aca="1" ref="T1308" ca="1">_xlfn.IFS(P1308="", "",
ISTEXT(R1307), R1308- (H1308 - SUMIFS( lease_table_payments, lease_table_years, P1308) -$AG$14 ),
AND(ISNUMBER(R1307), R1308&lt;&gt;""),   R1308- (R1307 - SUMIFS( lease_table_payments, lease_table_years, P1308) )
)</f>
        <v/>
      </c>
      <c r="V1308" s="64">
        <f t="shared" si="62"/>
        <v>1295</v>
      </c>
      <c r="W1308" s="51" t="str" cm="1">
        <f t="array" ref="W1308">_xlfn.IFS(
OR(W1307=$B$4, W1307=""),"",
TRUE,W1307+1
)</f>
        <v/>
      </c>
      <c r="X1308" s="51" t="str" cm="1">
        <f t="array" ref="X1308">_xlfn.IFS(X1307="","",
W1308="", "",
AND($B$3="İllik"),DATE(YEAR(X1307)+1,MONTH(X1307),DAY(X1307) ),
AND($B$3="Aylıq", $AH$14="Not end"), EDATE(X1307,1),
AND($B$3="Aylıq", $AH$14="End"), EOMONTH(X1307,1)
)</f>
        <v/>
      </c>
      <c r="Y1308" s="51" t="str" cm="1">
        <f t="array" aca="1" ref="Y1308" ca="1">_xlfn.IFS(
AND($B$7="Dövrün əvvəlində", Y1307&lt;=last_rou_date), DATE(YEAR(Y1307)+1, 12, 31),
AND($B$7="Dövrün sonunda", Y1307&lt;=last_payment_date), DATE(YEAR(Y1307)+1, 12, 31),
TRUE, ""
)</f>
        <v/>
      </c>
      <c r="Z1308" s="75" t="str" cm="1">
        <f t="array" aca="1" ref="Z1308" ca="1">_xlfn.IFS(
AND($AN$14="Not year_end", Z1307&gt;last_payment_date), "",
AND($AN$14="Year_end", Z1307&gt;=last_payment_date), "",
AND($AN$14="Year_end"), DATE(YEAR(Z1307+1), 12, 31),
AND($AN$14="Not year_end", MONTH(Z1307)=12, DAY(Z1307)=31), DATE(YEAR(Z1306)+1, MONTH(Z1306), DAY(Z1306)),
AND($AN$14="Not year_end", OR(MONTH(Z1307)&lt;&gt;12, DAY(Z1307)&lt;&gt;31) ), DATE(YEAR(Z1307), 12, 31)
)</f>
        <v/>
      </c>
      <c r="AA1308" s="75" t="str" cm="1">
        <f t="array" aca="1" ref="AA1308" ca="1">_xlfn.IFS(AA1307="", "",
AND(AA1307=last_payment_date, OR(MONTH(AA1307)&lt;&gt;12, DAY(AA1307)&lt;&gt;31) ), DATE(YEAR(AA1307), 12, 31),
AND(MONTH(AA1307)=12, DAY(AA1307)=31, AA1307&gt;=last_payment_date), "",
AND(MONTH(AA1307)=12, DAY(AA1307)&lt;&gt;31),  EOMONTH(AA1307,0),
AND(MONTH(AA1307)=12, DAY(AA1307)=31, $AH$14="Not end"),  EDATE(AA1306,1),
AND($AH$14="Not end"), EDATE(AA1307, 1),
AND($AH$14="End"), EOMONTH(AA1307, 1)
)</f>
        <v/>
      </c>
      <c r="AB1308" s="75" t="str" cm="1">
        <f t="array" aca="1" ref="AB1308" ca="1">_xlfn.IFS(AB1307="","",
AND(AB1307=last_rou_date), "",
AND($B$3="İllik"),DATE(YEAR(AB1307)+1,MONTH(AB1307),DAY(AB1307) ),
AND($B$3="Aylıq", $AH$14="Not end"), EDATE(AB1307,1),
AND($B$3="Aylıq", $AH$14="End"), EOMONTH(AB1307,1)
)</f>
        <v/>
      </c>
      <c r="AC1308" s="75" t="str" cm="1">
        <f t="array" aca="1" ref="AC1308" ca="1">_xlfn.IFS(
AND($AN$14="Not year_end", AC1307&gt;last_rou_date), "",
AND($AN$14="Year_end", AC1307&gt;=last_rou_date), "",
AND($AN$14="Year_end"), DATE(YEAR(AC1307+1), 12, 31),
AND($AN$14="Not year_end", MONTH(AC1307)=12, DAY(AC1307)=31), DATE(YEAR(AC1306)+1, MONTH(AC1306), DAY(AC1306)),
AND($AN$14="Not year_end", OR(MONTH(AC1307)&lt;&gt;12, DAY(AC1307)&lt;&gt;31) ), DATE(YEAR(AC1307), 12, 31)
)</f>
        <v/>
      </c>
      <c r="AD1308" s="75" t="str" cm="1">
        <f t="array" aca="1" ref="AD1308" ca="1">_xlfn.IFS(AD1307="", "",
AND(AD1307=last_rou_date, OR(MONTH(AD1307)&lt;&gt;12, DAY(AD1307)&lt;&gt;31) ), DATE(YEAR(AD1307), 12, 31),
AND(MONTH(AD1307)=12, DAY(AD1307)=31, AD1307&gt;=last_rou_date), "",
AND(MONTH(AD1307)=12, DAY(AD1307)&lt;&gt;31),  EOMONTH(AD1307,0),
AND(MONTH(AD1307)=12, DAY(AD1307)=31, $AH$14="Not end"),  EDATE(AD1306,1),
AND($AH$14="Not end"), EDATE(AD1307, 1),
AND($AH$14="End"), EOMONTH(AD1307, 1)
)</f>
        <v/>
      </c>
      <c r="AE1308" s="51" t="str" cm="1">
        <f t="array" ref="AE1308">_xlfn.IFS(W1308="", "",
AND(W1308&gt;0, W1308&lt;=$B$4, $C$2="İllik artım, faiz olaraq", $D$2&gt;0, $B$3="İllik"), $B$5*((1+$D$2)^(W1308-1)),
AND(W1308&gt;0, W1308&lt;=$B$4, $C$2="İllik artım, faiz olaraq", $D$2&gt;0, $B$3="Aylıq"), $B$5*((1+$D$2)^ROUNDDOWN((W1308-1)/12,0)),
AND(W1308=1, $C$2="Aşağıdakı kimi dəyişir", ), $B$5,
AND(W1308&gt;1, W1308&lt;=$B$4, $C$2="Aşağıdakı kimi dəyişir"), IFERROR(VLOOKUP(W1308, $C$4:$D$7, 2, FALSE), AE1307),
AND(W1308&gt;0, W1308&lt;=$B$4), $B$5,
TRUE,0 )</f>
        <v/>
      </c>
      <c r="AF1308" s="51" t="str">
        <f t="shared" ca="1" si="61"/>
        <v/>
      </c>
    </row>
    <row r="1309" spans="1:32" x14ac:dyDescent="0.4">
      <c r="A1309" s="13" t="str" cm="1">
        <f t="array" aca="1" ref="A1309" ca="1">_xlfn.IFS(
AND(SUMIFS(lease_table_interest_accruals, lease_table_dates, A1308)&gt;0, COUNTIFS($E$14:E1308, "Interest accrual", $A$14:A1308, A1308)=0),  A1308,
AND(SUMIFS(lease_table_payments, lease_table_dates, A1308)&gt;0, COUNTIFS($E$14:E1308, "Payment", $A$14:A1308, A1308)=0),  A1308,
AND(SUMIFS(rou_table_deprs, rou_table_dates, A1308)&gt;0, COUNTIFS($E$14:E1308, "Depreciation", $A$14:A1308, A1308)=0),  A1308,
TRUE,  IFERROR(INDEX(rou_table_dates,  MATCH(A1308, rou_table_dates)+1, ), "")
)</f>
        <v/>
      </c>
      <c r="B1309" s="1" t="str" cm="1">
        <f t="array" aca="1" ref="B1309" ca="1">_xlfn.IFS(
AND(E1309="Payment", A1309=$B$2), $AM$14,
E1309="Payment", $AM$15,
E1309="Interest accrual", $AM$18,
E1309="Depreciation", $AM$17,
TRUE, "")</f>
        <v/>
      </c>
      <c r="C1309" s="1" t="str" cm="1">
        <f t="array" aca="1" ref="C1309" ca="1">_xlfn.IFS(
E1309="Payment", $AM$19,
E1309="Interest accrual", $AM$15,
E1309="Depreciation", $AM$16,
TRUE, "")</f>
        <v/>
      </c>
      <c r="D1309" s="1" t="str" cm="1">
        <f t="array" aca="1" ref="D1309" ca="1">_xlfn.IFS(
E1309="Payment", _xlfn.XLOOKUP(A1309, lease_table_dates, lease_table_payments, 0, 0),
E1309="Interest accrual", _xlfn.XLOOKUP(A1309, lease_table_dates, lease_table_interest_accruals, 0, 0),
E1309="Depreciation", _xlfn.XLOOKUP(A1309, rou_table_dates, rou_table_deprs, 0, 0),
TRUE, ""
)</f>
        <v/>
      </c>
      <c r="E1309" s="7" t="str" cm="1">
        <f t="array" aca="1" ref="E1309" ca="1">_xlfn.IFS(
AND(SUMIFS(lease_table_interest_accruals, lease_table_dates, A1309)&gt;0, COUNTIFS($E$14:E1308, "Interest accrual", $A$14:A1308, A1309)=0), "Interest accrual",
AND(SUMIFS(lease_table_payments, lease_table_dates, A1309)&gt;0, COUNTIFS($E$14:E1308, "Payment", $A$14:A1308, A1309)=0), "Payment",
AND(SUMIFS(rou_table_deprs, rou_table_dates, A1309)&gt;0, COUNTIFS($E$14:E1308, "Depreciation", $A$14:A1308, A1309)=0), "Depreciation",
TRUE,  ""
)</f>
        <v/>
      </c>
      <c r="G1309" s="13" t="str" cm="1">
        <f t="array" aca="1" ref="G1309" ca="1">_xlfn.IFS(
AND($B$11="Hə", $B$3="İllik"), Z1309,
AND($B$11="Hə", $B$3="Aylıq"), AA1309,
$B$11="Yox", X1309)</f>
        <v/>
      </c>
      <c r="H1309" s="1" t="str" cm="1">
        <f t="array" aca="1" ref="H1309" ca="1">_xlfn.IFS( G1309="", "",
TRUE, ROUND( H1308+I1309-J1309, 2) )</f>
        <v/>
      </c>
      <c r="I1309" s="1" t="str" cm="1">
        <f t="array" aca="1" ref="I1309" ca="1">_xlfn.IFS(G1309="", "",
G1309=last_payment_date, (J1309-H1308),
 TRUE,  -  (H1308- H1308* (1+$B$6)^ (_xlfn.DAYS(G1309,G1308)/365) )
)</f>
        <v/>
      </c>
      <c r="J1309" s="1" t="str" cm="1">
        <f t="array" aca="1" ref="J1309" ca="1">_xlfn.IFS(G1309="", "",
TRUE, _xlfn.XLOOKUP(G1309,  payment_dates, payments,0,0)
)</f>
        <v/>
      </c>
      <c r="L1309" s="8" t="str" cm="1">
        <f t="array" aca="1" ref="L1309" ca="1">_xlfn.IFS(
AND($B$11="Hə", $B$3="İllik"), AC1309,
AND($B$11="Hə", $B$3="Aylıq"), AD1309,
$B$11="Yox", AB1309)</f>
        <v/>
      </c>
      <c r="M1309" s="1" t="str" cm="1">
        <f t="array" aca="1" ref="M1309" ca="1">_xlfn.IFS( L1309="", "",
(M1308-N1309)&lt;=0.5, 0,
TRUE,  M1308-N1309)</f>
        <v/>
      </c>
      <c r="N1309" s="7" t="str" cm="1">
        <f t="array" aca="1" ref="N1309" ca="1">_xlfn.IFS(
L1309="", "",
TRUE, MIN(M1308, ROUND($M$14/ (last_rou_date - $B$2) * (L1309-L1308), 2) )
)</f>
        <v/>
      </c>
      <c r="P1309" s="59" t="str">
        <f t="shared" ca="1" si="60"/>
        <v/>
      </c>
      <c r="Q1309" s="1" t="str" cm="1">
        <f t="array" aca="1" ref="Q1309" ca="1">_xlfn.IFS(P1309="","",
$B$11="Hə", _xlfn.XLOOKUP(DATE(P1309, 12, 31), rou_table_dates, rou_table_nbvs,0, 0),
TRUE,  MAX(0, ROUND($M$14 - $M$14/ (last_rou_date - $B$2) * (DATE(P1309,12,31) - $B$2), 2) )
)</f>
        <v/>
      </c>
      <c r="R1309" s="1" t="str" cm="1">
        <f t="array" aca="1" ref="R1309" ca="1">_xlfn.IFS(P1309="","",
$B$11="Hə", _xlfn.XLOOKUP(DATE(P1309, 12, 31), lease_table_dates, lease_table_balances,0, 0),
TRUE, IFERROR( XNPV($B$6, IF(payment_dates &gt;DATE(P1309, 12, 31), payments,  0),  IF(payment_dates &gt;DATE(P1309, 12, 31), payment_dates,  DATE(P1309, 12, 31))    ),0)
)</f>
        <v/>
      </c>
      <c r="S1309" s="1" t="str" cm="1">
        <f t="array" aca="1" ref="S1309" ca="1">_xlfn.IFS(P1309="","",
TRUE,  MIN( MIN(Q1308, $M$14), ROUND($M$14/ (last_rou_date - $B$2) * (DATE(P1309,12,31) - MAX($B$2, DATE(P1309-1, 12, 31))), 2) )
)</f>
        <v/>
      </c>
      <c r="T1309" s="7" t="str" cm="1">
        <f t="array" aca="1" ref="T1309" ca="1">_xlfn.IFS(P1309="", "",
ISTEXT(R1308), R1309- (H1309 - SUMIFS( lease_table_payments, lease_table_years, P1309) -$AG$14 ),
AND(ISNUMBER(R1308), R1309&lt;&gt;""),   R1309- (R1308 - SUMIFS( lease_table_payments, lease_table_years, P1309) )
)</f>
        <v/>
      </c>
      <c r="V1309" s="64">
        <f t="shared" si="62"/>
        <v>1296</v>
      </c>
      <c r="W1309" s="51" t="str" cm="1">
        <f t="array" ref="W1309">_xlfn.IFS(
OR(W1308=$B$4, W1308=""),"",
TRUE,W1308+1
)</f>
        <v/>
      </c>
      <c r="X1309" s="51" t="str" cm="1">
        <f t="array" ref="X1309">_xlfn.IFS(X1308="","",
W1309="", "",
AND($B$3="İllik"),DATE(YEAR(X1308)+1,MONTH(X1308),DAY(X1308) ),
AND($B$3="Aylıq", $AH$14="Not end"), EDATE(X1308,1),
AND($B$3="Aylıq", $AH$14="End"), EOMONTH(X1308,1)
)</f>
        <v/>
      </c>
      <c r="Y1309" s="51" t="str" cm="1">
        <f t="array" aca="1" ref="Y1309" ca="1">_xlfn.IFS(
AND($B$7="Dövrün əvvəlində", Y1308&lt;=last_rou_date), DATE(YEAR(Y1308)+1, 12, 31),
AND($B$7="Dövrün sonunda", Y1308&lt;=last_payment_date), DATE(YEAR(Y1308)+1, 12, 31),
TRUE, ""
)</f>
        <v/>
      </c>
      <c r="Z1309" s="75" t="str" cm="1">
        <f t="array" aca="1" ref="Z1309" ca="1">_xlfn.IFS(
AND($AN$14="Not year_end", Z1308&gt;last_payment_date), "",
AND($AN$14="Year_end", Z1308&gt;=last_payment_date), "",
AND($AN$14="Year_end"), DATE(YEAR(Z1308+1), 12, 31),
AND($AN$14="Not year_end", MONTH(Z1308)=12, DAY(Z1308)=31), DATE(YEAR(Z1307)+1, MONTH(Z1307), DAY(Z1307)),
AND($AN$14="Not year_end", OR(MONTH(Z1308)&lt;&gt;12, DAY(Z1308)&lt;&gt;31) ), DATE(YEAR(Z1308), 12, 31)
)</f>
        <v/>
      </c>
      <c r="AA1309" s="75" t="str" cm="1">
        <f t="array" aca="1" ref="AA1309" ca="1">_xlfn.IFS(AA1308="", "",
AND(AA1308=last_payment_date, OR(MONTH(AA1308)&lt;&gt;12, DAY(AA1308)&lt;&gt;31) ), DATE(YEAR(AA1308), 12, 31),
AND(MONTH(AA1308)=12, DAY(AA1308)=31, AA1308&gt;=last_payment_date), "",
AND(MONTH(AA1308)=12, DAY(AA1308)&lt;&gt;31),  EOMONTH(AA1308,0),
AND(MONTH(AA1308)=12, DAY(AA1308)=31, $AH$14="Not end"),  EDATE(AA1307,1),
AND($AH$14="Not end"), EDATE(AA1308, 1),
AND($AH$14="End"), EOMONTH(AA1308, 1)
)</f>
        <v/>
      </c>
      <c r="AB1309" s="75" t="str" cm="1">
        <f t="array" aca="1" ref="AB1309" ca="1">_xlfn.IFS(AB1308="","",
AND(AB1308=last_rou_date), "",
AND($B$3="İllik"),DATE(YEAR(AB1308)+1,MONTH(AB1308),DAY(AB1308) ),
AND($B$3="Aylıq", $AH$14="Not end"), EDATE(AB1308,1),
AND($B$3="Aylıq", $AH$14="End"), EOMONTH(AB1308,1)
)</f>
        <v/>
      </c>
      <c r="AC1309" s="75" t="str" cm="1">
        <f t="array" aca="1" ref="AC1309" ca="1">_xlfn.IFS(
AND($AN$14="Not year_end", AC1308&gt;last_rou_date), "",
AND($AN$14="Year_end", AC1308&gt;=last_rou_date), "",
AND($AN$14="Year_end"), DATE(YEAR(AC1308+1), 12, 31),
AND($AN$14="Not year_end", MONTH(AC1308)=12, DAY(AC1308)=31), DATE(YEAR(AC1307)+1, MONTH(AC1307), DAY(AC1307)),
AND($AN$14="Not year_end", OR(MONTH(AC1308)&lt;&gt;12, DAY(AC1308)&lt;&gt;31) ), DATE(YEAR(AC1308), 12, 31)
)</f>
        <v/>
      </c>
      <c r="AD1309" s="75" t="str" cm="1">
        <f t="array" aca="1" ref="AD1309" ca="1">_xlfn.IFS(AD1308="", "",
AND(AD1308=last_rou_date, OR(MONTH(AD1308)&lt;&gt;12, DAY(AD1308)&lt;&gt;31) ), DATE(YEAR(AD1308), 12, 31),
AND(MONTH(AD1308)=12, DAY(AD1308)=31, AD1308&gt;=last_rou_date), "",
AND(MONTH(AD1308)=12, DAY(AD1308)&lt;&gt;31),  EOMONTH(AD1308,0),
AND(MONTH(AD1308)=12, DAY(AD1308)=31, $AH$14="Not end"),  EDATE(AD1307,1),
AND($AH$14="Not end"), EDATE(AD1308, 1),
AND($AH$14="End"), EOMONTH(AD1308, 1)
)</f>
        <v/>
      </c>
      <c r="AE1309" s="51" t="str" cm="1">
        <f t="array" ref="AE1309">_xlfn.IFS(W1309="", "",
AND(W1309&gt;0, W1309&lt;=$B$4, $C$2="İllik artım, faiz olaraq", $D$2&gt;0, $B$3="İllik"), $B$5*((1+$D$2)^(W1309-1)),
AND(W1309&gt;0, W1309&lt;=$B$4, $C$2="İllik artım, faiz olaraq", $D$2&gt;0, $B$3="Aylıq"), $B$5*((1+$D$2)^ROUNDDOWN((W1309-1)/12,0)),
AND(W1309=1, $C$2="Aşağıdakı kimi dəyişir", ), $B$5,
AND(W1309&gt;1, W1309&lt;=$B$4, $C$2="Aşağıdakı kimi dəyişir"), IFERROR(VLOOKUP(W1309, $C$4:$D$7, 2, FALSE), AE1308),
AND(W1309&gt;0, W1309&lt;=$B$4), $B$5,
TRUE,0 )</f>
        <v/>
      </c>
      <c r="AF1309" s="51" t="str">
        <f t="shared" ca="1" si="61"/>
        <v/>
      </c>
    </row>
    <row r="1310" spans="1:32" x14ac:dyDescent="0.4">
      <c r="A1310" s="13" t="str" cm="1">
        <f t="array" aca="1" ref="A1310" ca="1">_xlfn.IFS(
AND(SUMIFS(lease_table_interest_accruals, lease_table_dates, A1309)&gt;0, COUNTIFS($E$14:E1309, "Interest accrual", $A$14:A1309, A1309)=0),  A1309,
AND(SUMIFS(lease_table_payments, lease_table_dates, A1309)&gt;0, COUNTIFS($E$14:E1309, "Payment", $A$14:A1309, A1309)=0),  A1309,
AND(SUMIFS(rou_table_deprs, rou_table_dates, A1309)&gt;0, COUNTIFS($E$14:E1309, "Depreciation", $A$14:A1309, A1309)=0),  A1309,
TRUE,  IFERROR(INDEX(rou_table_dates,  MATCH(A1309, rou_table_dates)+1, ), "")
)</f>
        <v/>
      </c>
      <c r="B1310" s="1" t="str" cm="1">
        <f t="array" aca="1" ref="B1310" ca="1">_xlfn.IFS(
AND(E1310="Payment", A1310=$B$2), $AM$14,
E1310="Payment", $AM$15,
E1310="Interest accrual", $AM$18,
E1310="Depreciation", $AM$17,
TRUE, "")</f>
        <v/>
      </c>
      <c r="C1310" s="1" t="str" cm="1">
        <f t="array" aca="1" ref="C1310" ca="1">_xlfn.IFS(
E1310="Payment", $AM$19,
E1310="Interest accrual", $AM$15,
E1310="Depreciation", $AM$16,
TRUE, "")</f>
        <v/>
      </c>
      <c r="D1310" s="1" t="str" cm="1">
        <f t="array" aca="1" ref="D1310" ca="1">_xlfn.IFS(
E1310="Payment", _xlfn.XLOOKUP(A1310, lease_table_dates, lease_table_payments, 0, 0),
E1310="Interest accrual", _xlfn.XLOOKUP(A1310, lease_table_dates, lease_table_interest_accruals, 0, 0),
E1310="Depreciation", _xlfn.XLOOKUP(A1310, rou_table_dates, rou_table_deprs, 0, 0),
TRUE, ""
)</f>
        <v/>
      </c>
      <c r="E1310" s="7" t="str" cm="1">
        <f t="array" aca="1" ref="E1310" ca="1">_xlfn.IFS(
AND(SUMIFS(lease_table_interest_accruals, lease_table_dates, A1310)&gt;0, COUNTIFS($E$14:E1309, "Interest accrual", $A$14:A1309, A1310)=0), "Interest accrual",
AND(SUMIFS(lease_table_payments, lease_table_dates, A1310)&gt;0, COUNTIFS($E$14:E1309, "Payment", $A$14:A1309, A1310)=0), "Payment",
AND(SUMIFS(rou_table_deprs, rou_table_dates, A1310)&gt;0, COUNTIFS($E$14:E1309, "Depreciation", $A$14:A1309, A1310)=0), "Depreciation",
TRUE,  ""
)</f>
        <v/>
      </c>
      <c r="G1310" s="13" t="str" cm="1">
        <f t="array" aca="1" ref="G1310" ca="1">_xlfn.IFS(
AND($B$11="Hə", $B$3="İllik"), Z1310,
AND($B$11="Hə", $B$3="Aylıq"), AA1310,
$B$11="Yox", X1310)</f>
        <v/>
      </c>
      <c r="H1310" s="1" t="str" cm="1">
        <f t="array" aca="1" ref="H1310" ca="1">_xlfn.IFS( G1310="", "",
TRUE, ROUND( H1309+I1310-J1310, 2) )</f>
        <v/>
      </c>
      <c r="I1310" s="1" t="str" cm="1">
        <f t="array" aca="1" ref="I1310" ca="1">_xlfn.IFS(G1310="", "",
G1310=last_payment_date, (J1310-H1309),
 TRUE,  -  (H1309- H1309* (1+$B$6)^ (_xlfn.DAYS(G1310,G1309)/365) )
)</f>
        <v/>
      </c>
      <c r="J1310" s="1" t="str" cm="1">
        <f t="array" aca="1" ref="J1310" ca="1">_xlfn.IFS(G1310="", "",
TRUE, _xlfn.XLOOKUP(G1310,  payment_dates, payments,0,0)
)</f>
        <v/>
      </c>
      <c r="L1310" s="8" t="str" cm="1">
        <f t="array" aca="1" ref="L1310" ca="1">_xlfn.IFS(
AND($B$11="Hə", $B$3="İllik"), AC1310,
AND($B$11="Hə", $B$3="Aylıq"), AD1310,
$B$11="Yox", AB1310)</f>
        <v/>
      </c>
      <c r="M1310" s="1" t="str" cm="1">
        <f t="array" aca="1" ref="M1310" ca="1">_xlfn.IFS( L1310="", "",
(M1309-N1310)&lt;=0.5, 0,
TRUE,  M1309-N1310)</f>
        <v/>
      </c>
      <c r="N1310" s="7" t="str" cm="1">
        <f t="array" aca="1" ref="N1310" ca="1">_xlfn.IFS(
L1310="", "",
TRUE, MIN(M1309, ROUND($M$14/ (last_rou_date - $B$2) * (L1310-L1309), 2) )
)</f>
        <v/>
      </c>
      <c r="P1310" s="59" t="str">
        <f t="shared" ca="1" si="60"/>
        <v/>
      </c>
      <c r="Q1310" s="1" t="str" cm="1">
        <f t="array" aca="1" ref="Q1310" ca="1">_xlfn.IFS(P1310="","",
$B$11="Hə", _xlfn.XLOOKUP(DATE(P1310, 12, 31), rou_table_dates, rou_table_nbvs,0, 0),
TRUE,  MAX(0, ROUND($M$14 - $M$14/ (last_rou_date - $B$2) * (DATE(P1310,12,31) - $B$2), 2) )
)</f>
        <v/>
      </c>
      <c r="R1310" s="1" t="str" cm="1">
        <f t="array" aca="1" ref="R1310" ca="1">_xlfn.IFS(P1310="","",
$B$11="Hə", _xlfn.XLOOKUP(DATE(P1310, 12, 31), lease_table_dates, lease_table_balances,0, 0),
TRUE, IFERROR( XNPV($B$6, IF(payment_dates &gt;DATE(P1310, 12, 31), payments,  0),  IF(payment_dates &gt;DATE(P1310, 12, 31), payment_dates,  DATE(P1310, 12, 31))    ),0)
)</f>
        <v/>
      </c>
      <c r="S1310" s="1" t="str" cm="1">
        <f t="array" aca="1" ref="S1310" ca="1">_xlfn.IFS(P1310="","",
TRUE,  MIN( MIN(Q1309, $M$14), ROUND($M$14/ (last_rou_date - $B$2) * (DATE(P1310,12,31) - MAX($B$2, DATE(P1310-1, 12, 31))), 2) )
)</f>
        <v/>
      </c>
      <c r="T1310" s="7" t="str" cm="1">
        <f t="array" aca="1" ref="T1310" ca="1">_xlfn.IFS(P1310="", "",
ISTEXT(R1309), R1310- (H1310 - SUMIFS( lease_table_payments, lease_table_years, P1310) -$AG$14 ),
AND(ISNUMBER(R1309), R1310&lt;&gt;""),   R1310- (R1309 - SUMIFS( lease_table_payments, lease_table_years, P1310) )
)</f>
        <v/>
      </c>
      <c r="V1310" s="64">
        <f t="shared" si="62"/>
        <v>1297</v>
      </c>
      <c r="W1310" s="51" t="str" cm="1">
        <f t="array" ref="W1310">_xlfn.IFS(
OR(W1309=$B$4, W1309=""),"",
TRUE,W1309+1
)</f>
        <v/>
      </c>
      <c r="X1310" s="51" t="str" cm="1">
        <f t="array" ref="X1310">_xlfn.IFS(X1309="","",
W1310="", "",
AND($B$3="İllik"),DATE(YEAR(X1309)+1,MONTH(X1309),DAY(X1309) ),
AND($B$3="Aylıq", $AH$14="Not end"), EDATE(X1309,1),
AND($B$3="Aylıq", $AH$14="End"), EOMONTH(X1309,1)
)</f>
        <v/>
      </c>
      <c r="Y1310" s="51" t="str" cm="1">
        <f t="array" aca="1" ref="Y1310" ca="1">_xlfn.IFS(
AND($B$7="Dövrün əvvəlində", Y1309&lt;=last_rou_date), DATE(YEAR(Y1309)+1, 12, 31),
AND($B$7="Dövrün sonunda", Y1309&lt;=last_payment_date), DATE(YEAR(Y1309)+1, 12, 31),
TRUE, ""
)</f>
        <v/>
      </c>
      <c r="Z1310" s="75" t="str" cm="1">
        <f t="array" aca="1" ref="Z1310" ca="1">_xlfn.IFS(
AND($AN$14="Not year_end", Z1309&gt;last_payment_date), "",
AND($AN$14="Year_end", Z1309&gt;=last_payment_date), "",
AND($AN$14="Year_end"), DATE(YEAR(Z1309+1), 12, 31),
AND($AN$14="Not year_end", MONTH(Z1309)=12, DAY(Z1309)=31), DATE(YEAR(Z1308)+1, MONTH(Z1308), DAY(Z1308)),
AND($AN$14="Not year_end", OR(MONTH(Z1309)&lt;&gt;12, DAY(Z1309)&lt;&gt;31) ), DATE(YEAR(Z1309), 12, 31)
)</f>
        <v/>
      </c>
      <c r="AA1310" s="75" t="str" cm="1">
        <f t="array" aca="1" ref="AA1310" ca="1">_xlfn.IFS(AA1309="", "",
AND(AA1309=last_payment_date, OR(MONTH(AA1309)&lt;&gt;12, DAY(AA1309)&lt;&gt;31) ), DATE(YEAR(AA1309), 12, 31),
AND(MONTH(AA1309)=12, DAY(AA1309)=31, AA1309&gt;=last_payment_date), "",
AND(MONTH(AA1309)=12, DAY(AA1309)&lt;&gt;31),  EOMONTH(AA1309,0),
AND(MONTH(AA1309)=12, DAY(AA1309)=31, $AH$14="Not end"),  EDATE(AA1308,1),
AND($AH$14="Not end"), EDATE(AA1309, 1),
AND($AH$14="End"), EOMONTH(AA1309, 1)
)</f>
        <v/>
      </c>
      <c r="AB1310" s="75" t="str" cm="1">
        <f t="array" aca="1" ref="AB1310" ca="1">_xlfn.IFS(AB1309="","",
AND(AB1309=last_rou_date), "",
AND($B$3="İllik"),DATE(YEAR(AB1309)+1,MONTH(AB1309),DAY(AB1309) ),
AND($B$3="Aylıq", $AH$14="Not end"), EDATE(AB1309,1),
AND($B$3="Aylıq", $AH$14="End"), EOMONTH(AB1309,1)
)</f>
        <v/>
      </c>
      <c r="AC1310" s="75" t="str" cm="1">
        <f t="array" aca="1" ref="AC1310" ca="1">_xlfn.IFS(
AND($AN$14="Not year_end", AC1309&gt;last_rou_date), "",
AND($AN$14="Year_end", AC1309&gt;=last_rou_date), "",
AND($AN$14="Year_end"), DATE(YEAR(AC1309+1), 12, 31),
AND($AN$14="Not year_end", MONTH(AC1309)=12, DAY(AC1309)=31), DATE(YEAR(AC1308)+1, MONTH(AC1308), DAY(AC1308)),
AND($AN$14="Not year_end", OR(MONTH(AC1309)&lt;&gt;12, DAY(AC1309)&lt;&gt;31) ), DATE(YEAR(AC1309), 12, 31)
)</f>
        <v/>
      </c>
      <c r="AD1310" s="75" t="str" cm="1">
        <f t="array" aca="1" ref="AD1310" ca="1">_xlfn.IFS(AD1309="", "",
AND(AD1309=last_rou_date, OR(MONTH(AD1309)&lt;&gt;12, DAY(AD1309)&lt;&gt;31) ), DATE(YEAR(AD1309), 12, 31),
AND(MONTH(AD1309)=12, DAY(AD1309)=31, AD1309&gt;=last_rou_date), "",
AND(MONTH(AD1309)=12, DAY(AD1309)&lt;&gt;31),  EOMONTH(AD1309,0),
AND(MONTH(AD1309)=12, DAY(AD1309)=31, $AH$14="Not end"),  EDATE(AD1308,1),
AND($AH$14="Not end"), EDATE(AD1309, 1),
AND($AH$14="End"), EOMONTH(AD1309, 1)
)</f>
        <v/>
      </c>
      <c r="AE1310" s="51" t="str" cm="1">
        <f t="array" ref="AE1310">_xlfn.IFS(W1310="", "",
AND(W1310&gt;0, W1310&lt;=$B$4, $C$2="İllik artım, faiz olaraq", $D$2&gt;0, $B$3="İllik"), $B$5*((1+$D$2)^(W1310-1)),
AND(W1310&gt;0, W1310&lt;=$B$4, $C$2="İllik artım, faiz olaraq", $D$2&gt;0, $B$3="Aylıq"), $B$5*((1+$D$2)^ROUNDDOWN((W1310-1)/12,0)),
AND(W1310=1, $C$2="Aşağıdakı kimi dəyişir", ), $B$5,
AND(W1310&gt;1, W1310&lt;=$B$4, $C$2="Aşağıdakı kimi dəyişir"), IFERROR(VLOOKUP(W1310, $C$4:$D$7, 2, FALSE), AE1309),
AND(W1310&gt;0, W1310&lt;=$B$4), $B$5,
TRUE,0 )</f>
        <v/>
      </c>
      <c r="AF1310" s="51" t="str">
        <f t="shared" ca="1" si="61"/>
        <v/>
      </c>
    </row>
    <row r="1311" spans="1:32" x14ac:dyDescent="0.4">
      <c r="A1311" s="13" t="str" cm="1">
        <f t="array" aca="1" ref="A1311" ca="1">_xlfn.IFS(
AND(SUMIFS(lease_table_interest_accruals, lease_table_dates, A1310)&gt;0, COUNTIFS($E$14:E1310, "Interest accrual", $A$14:A1310, A1310)=0),  A1310,
AND(SUMIFS(lease_table_payments, lease_table_dates, A1310)&gt;0, COUNTIFS($E$14:E1310, "Payment", $A$14:A1310, A1310)=0),  A1310,
AND(SUMIFS(rou_table_deprs, rou_table_dates, A1310)&gt;0, COUNTIFS($E$14:E1310, "Depreciation", $A$14:A1310, A1310)=0),  A1310,
TRUE,  IFERROR(INDEX(rou_table_dates,  MATCH(A1310, rou_table_dates)+1, ), "")
)</f>
        <v/>
      </c>
      <c r="B1311" s="1" t="str" cm="1">
        <f t="array" aca="1" ref="B1311" ca="1">_xlfn.IFS(
AND(E1311="Payment", A1311=$B$2), $AM$14,
E1311="Payment", $AM$15,
E1311="Interest accrual", $AM$18,
E1311="Depreciation", $AM$17,
TRUE, "")</f>
        <v/>
      </c>
      <c r="C1311" s="1" t="str" cm="1">
        <f t="array" aca="1" ref="C1311" ca="1">_xlfn.IFS(
E1311="Payment", $AM$19,
E1311="Interest accrual", $AM$15,
E1311="Depreciation", $AM$16,
TRUE, "")</f>
        <v/>
      </c>
      <c r="D1311" s="1" t="str" cm="1">
        <f t="array" aca="1" ref="D1311" ca="1">_xlfn.IFS(
E1311="Payment", _xlfn.XLOOKUP(A1311, lease_table_dates, lease_table_payments, 0, 0),
E1311="Interest accrual", _xlfn.XLOOKUP(A1311, lease_table_dates, lease_table_interest_accruals, 0, 0),
E1311="Depreciation", _xlfn.XLOOKUP(A1311, rou_table_dates, rou_table_deprs, 0, 0),
TRUE, ""
)</f>
        <v/>
      </c>
      <c r="E1311" s="7" t="str" cm="1">
        <f t="array" aca="1" ref="E1311" ca="1">_xlfn.IFS(
AND(SUMIFS(lease_table_interest_accruals, lease_table_dates, A1311)&gt;0, COUNTIFS($E$14:E1310, "Interest accrual", $A$14:A1310, A1311)=0), "Interest accrual",
AND(SUMIFS(lease_table_payments, lease_table_dates, A1311)&gt;0, COUNTIFS($E$14:E1310, "Payment", $A$14:A1310, A1311)=0), "Payment",
AND(SUMIFS(rou_table_deprs, rou_table_dates, A1311)&gt;0, COUNTIFS($E$14:E1310, "Depreciation", $A$14:A1310, A1311)=0), "Depreciation",
TRUE,  ""
)</f>
        <v/>
      </c>
      <c r="G1311" s="13" t="str" cm="1">
        <f t="array" aca="1" ref="G1311" ca="1">_xlfn.IFS(
AND($B$11="Hə", $B$3="İllik"), Z1311,
AND($B$11="Hə", $B$3="Aylıq"), AA1311,
$B$11="Yox", X1311)</f>
        <v/>
      </c>
      <c r="H1311" s="1" t="str" cm="1">
        <f t="array" aca="1" ref="H1311" ca="1">_xlfn.IFS( G1311="", "",
TRUE, ROUND( H1310+I1311-J1311, 2) )</f>
        <v/>
      </c>
      <c r="I1311" s="1" t="str" cm="1">
        <f t="array" aca="1" ref="I1311" ca="1">_xlfn.IFS(G1311="", "",
G1311=last_payment_date, (J1311-H1310),
 TRUE,  -  (H1310- H1310* (1+$B$6)^ (_xlfn.DAYS(G1311,G1310)/365) )
)</f>
        <v/>
      </c>
      <c r="J1311" s="1" t="str" cm="1">
        <f t="array" aca="1" ref="J1311" ca="1">_xlfn.IFS(G1311="", "",
TRUE, _xlfn.XLOOKUP(G1311,  payment_dates, payments,0,0)
)</f>
        <v/>
      </c>
      <c r="L1311" s="8" t="str" cm="1">
        <f t="array" aca="1" ref="L1311" ca="1">_xlfn.IFS(
AND($B$11="Hə", $B$3="İllik"), AC1311,
AND($B$11="Hə", $B$3="Aylıq"), AD1311,
$B$11="Yox", AB1311)</f>
        <v/>
      </c>
      <c r="M1311" s="1" t="str" cm="1">
        <f t="array" aca="1" ref="M1311" ca="1">_xlfn.IFS( L1311="", "",
(M1310-N1311)&lt;=0.5, 0,
TRUE,  M1310-N1311)</f>
        <v/>
      </c>
      <c r="N1311" s="7" t="str" cm="1">
        <f t="array" aca="1" ref="N1311" ca="1">_xlfn.IFS(
L1311="", "",
TRUE, MIN(M1310, ROUND($M$14/ (last_rou_date - $B$2) * (L1311-L1310), 2) )
)</f>
        <v/>
      </c>
      <c r="P1311" s="59" t="str">
        <f t="shared" ca="1" si="60"/>
        <v/>
      </c>
      <c r="Q1311" s="1" t="str" cm="1">
        <f t="array" aca="1" ref="Q1311" ca="1">_xlfn.IFS(P1311="","",
$B$11="Hə", _xlfn.XLOOKUP(DATE(P1311, 12, 31), rou_table_dates, rou_table_nbvs,0, 0),
TRUE,  MAX(0, ROUND($M$14 - $M$14/ (last_rou_date - $B$2) * (DATE(P1311,12,31) - $B$2), 2) )
)</f>
        <v/>
      </c>
      <c r="R1311" s="1" t="str" cm="1">
        <f t="array" aca="1" ref="R1311" ca="1">_xlfn.IFS(P1311="","",
$B$11="Hə", _xlfn.XLOOKUP(DATE(P1311, 12, 31), lease_table_dates, lease_table_balances,0, 0),
TRUE, IFERROR( XNPV($B$6, IF(payment_dates &gt;DATE(P1311, 12, 31), payments,  0),  IF(payment_dates &gt;DATE(P1311, 12, 31), payment_dates,  DATE(P1311, 12, 31))    ),0)
)</f>
        <v/>
      </c>
      <c r="S1311" s="1" t="str" cm="1">
        <f t="array" aca="1" ref="S1311" ca="1">_xlfn.IFS(P1311="","",
TRUE,  MIN( MIN(Q1310, $M$14), ROUND($M$14/ (last_rou_date - $B$2) * (DATE(P1311,12,31) - MAX($B$2, DATE(P1311-1, 12, 31))), 2) )
)</f>
        <v/>
      </c>
      <c r="T1311" s="7" t="str" cm="1">
        <f t="array" aca="1" ref="T1311" ca="1">_xlfn.IFS(P1311="", "",
ISTEXT(R1310), R1311- (H1311 - SUMIFS( lease_table_payments, lease_table_years, P1311) -$AG$14 ),
AND(ISNUMBER(R1310), R1311&lt;&gt;""),   R1311- (R1310 - SUMIFS( lease_table_payments, lease_table_years, P1311) )
)</f>
        <v/>
      </c>
      <c r="V1311" s="64">
        <f t="shared" si="62"/>
        <v>1298</v>
      </c>
      <c r="W1311" s="51" t="str" cm="1">
        <f t="array" ref="W1311">_xlfn.IFS(
OR(W1310=$B$4, W1310=""),"",
TRUE,W1310+1
)</f>
        <v/>
      </c>
      <c r="X1311" s="51" t="str" cm="1">
        <f t="array" ref="X1311">_xlfn.IFS(X1310="","",
W1311="", "",
AND($B$3="İllik"),DATE(YEAR(X1310)+1,MONTH(X1310),DAY(X1310) ),
AND($B$3="Aylıq", $AH$14="Not end"), EDATE(X1310,1),
AND($B$3="Aylıq", $AH$14="End"), EOMONTH(X1310,1)
)</f>
        <v/>
      </c>
      <c r="Y1311" s="51" t="str" cm="1">
        <f t="array" aca="1" ref="Y1311" ca="1">_xlfn.IFS(
AND($B$7="Dövrün əvvəlində", Y1310&lt;=last_rou_date), DATE(YEAR(Y1310)+1, 12, 31),
AND($B$7="Dövrün sonunda", Y1310&lt;=last_payment_date), DATE(YEAR(Y1310)+1, 12, 31),
TRUE, ""
)</f>
        <v/>
      </c>
      <c r="Z1311" s="75" t="str" cm="1">
        <f t="array" aca="1" ref="Z1311" ca="1">_xlfn.IFS(
AND($AN$14="Not year_end", Z1310&gt;last_payment_date), "",
AND($AN$14="Year_end", Z1310&gt;=last_payment_date), "",
AND($AN$14="Year_end"), DATE(YEAR(Z1310+1), 12, 31),
AND($AN$14="Not year_end", MONTH(Z1310)=12, DAY(Z1310)=31), DATE(YEAR(Z1309)+1, MONTH(Z1309), DAY(Z1309)),
AND($AN$14="Not year_end", OR(MONTH(Z1310)&lt;&gt;12, DAY(Z1310)&lt;&gt;31) ), DATE(YEAR(Z1310), 12, 31)
)</f>
        <v/>
      </c>
      <c r="AA1311" s="75" t="str" cm="1">
        <f t="array" aca="1" ref="AA1311" ca="1">_xlfn.IFS(AA1310="", "",
AND(AA1310=last_payment_date, OR(MONTH(AA1310)&lt;&gt;12, DAY(AA1310)&lt;&gt;31) ), DATE(YEAR(AA1310), 12, 31),
AND(MONTH(AA1310)=12, DAY(AA1310)=31, AA1310&gt;=last_payment_date), "",
AND(MONTH(AA1310)=12, DAY(AA1310)&lt;&gt;31),  EOMONTH(AA1310,0),
AND(MONTH(AA1310)=12, DAY(AA1310)=31, $AH$14="Not end"),  EDATE(AA1309,1),
AND($AH$14="Not end"), EDATE(AA1310, 1),
AND($AH$14="End"), EOMONTH(AA1310, 1)
)</f>
        <v/>
      </c>
      <c r="AB1311" s="75" t="str" cm="1">
        <f t="array" aca="1" ref="AB1311" ca="1">_xlfn.IFS(AB1310="","",
AND(AB1310=last_rou_date), "",
AND($B$3="İllik"),DATE(YEAR(AB1310)+1,MONTH(AB1310),DAY(AB1310) ),
AND($B$3="Aylıq", $AH$14="Not end"), EDATE(AB1310,1),
AND($B$3="Aylıq", $AH$14="End"), EOMONTH(AB1310,1)
)</f>
        <v/>
      </c>
      <c r="AC1311" s="75" t="str" cm="1">
        <f t="array" aca="1" ref="AC1311" ca="1">_xlfn.IFS(
AND($AN$14="Not year_end", AC1310&gt;last_rou_date), "",
AND($AN$14="Year_end", AC1310&gt;=last_rou_date), "",
AND($AN$14="Year_end"), DATE(YEAR(AC1310+1), 12, 31),
AND($AN$14="Not year_end", MONTH(AC1310)=12, DAY(AC1310)=31), DATE(YEAR(AC1309)+1, MONTH(AC1309), DAY(AC1309)),
AND($AN$14="Not year_end", OR(MONTH(AC1310)&lt;&gt;12, DAY(AC1310)&lt;&gt;31) ), DATE(YEAR(AC1310), 12, 31)
)</f>
        <v/>
      </c>
      <c r="AD1311" s="75" t="str" cm="1">
        <f t="array" aca="1" ref="AD1311" ca="1">_xlfn.IFS(AD1310="", "",
AND(AD1310=last_rou_date, OR(MONTH(AD1310)&lt;&gt;12, DAY(AD1310)&lt;&gt;31) ), DATE(YEAR(AD1310), 12, 31),
AND(MONTH(AD1310)=12, DAY(AD1310)=31, AD1310&gt;=last_rou_date), "",
AND(MONTH(AD1310)=12, DAY(AD1310)&lt;&gt;31),  EOMONTH(AD1310,0),
AND(MONTH(AD1310)=12, DAY(AD1310)=31, $AH$14="Not end"),  EDATE(AD1309,1),
AND($AH$14="Not end"), EDATE(AD1310, 1),
AND($AH$14="End"), EOMONTH(AD1310, 1)
)</f>
        <v/>
      </c>
      <c r="AE1311" s="51" t="str" cm="1">
        <f t="array" ref="AE1311">_xlfn.IFS(W1311="", "",
AND(W1311&gt;0, W1311&lt;=$B$4, $C$2="İllik artım, faiz olaraq", $D$2&gt;0, $B$3="İllik"), $B$5*((1+$D$2)^(W1311-1)),
AND(W1311&gt;0, W1311&lt;=$B$4, $C$2="İllik artım, faiz olaraq", $D$2&gt;0, $B$3="Aylıq"), $B$5*((1+$D$2)^ROUNDDOWN((W1311-1)/12,0)),
AND(W1311=1, $C$2="Aşağıdakı kimi dəyişir", ), $B$5,
AND(W1311&gt;1, W1311&lt;=$B$4, $C$2="Aşağıdakı kimi dəyişir"), IFERROR(VLOOKUP(W1311, $C$4:$D$7, 2, FALSE), AE1310),
AND(W1311&gt;0, W1311&lt;=$B$4), $B$5,
TRUE,0 )</f>
        <v/>
      </c>
      <c r="AF1311" s="51" t="str">
        <f t="shared" ca="1" si="61"/>
        <v/>
      </c>
    </row>
    <row r="1312" spans="1:32" x14ac:dyDescent="0.4">
      <c r="A1312" s="13" t="str" cm="1">
        <f t="array" aca="1" ref="A1312" ca="1">_xlfn.IFS(
AND(SUMIFS(lease_table_interest_accruals, lease_table_dates, A1311)&gt;0, COUNTIFS($E$14:E1311, "Interest accrual", $A$14:A1311, A1311)=0),  A1311,
AND(SUMIFS(lease_table_payments, lease_table_dates, A1311)&gt;0, COUNTIFS($E$14:E1311, "Payment", $A$14:A1311, A1311)=0),  A1311,
AND(SUMIFS(rou_table_deprs, rou_table_dates, A1311)&gt;0, COUNTIFS($E$14:E1311, "Depreciation", $A$14:A1311, A1311)=0),  A1311,
TRUE,  IFERROR(INDEX(rou_table_dates,  MATCH(A1311, rou_table_dates)+1, ), "")
)</f>
        <v/>
      </c>
      <c r="B1312" s="1" t="str" cm="1">
        <f t="array" aca="1" ref="B1312" ca="1">_xlfn.IFS(
AND(E1312="Payment", A1312=$B$2), $AM$14,
E1312="Payment", $AM$15,
E1312="Interest accrual", $AM$18,
E1312="Depreciation", $AM$17,
TRUE, "")</f>
        <v/>
      </c>
      <c r="C1312" s="1" t="str" cm="1">
        <f t="array" aca="1" ref="C1312" ca="1">_xlfn.IFS(
E1312="Payment", $AM$19,
E1312="Interest accrual", $AM$15,
E1312="Depreciation", $AM$16,
TRUE, "")</f>
        <v/>
      </c>
      <c r="D1312" s="1" t="str" cm="1">
        <f t="array" aca="1" ref="D1312" ca="1">_xlfn.IFS(
E1312="Payment", _xlfn.XLOOKUP(A1312, lease_table_dates, lease_table_payments, 0, 0),
E1312="Interest accrual", _xlfn.XLOOKUP(A1312, lease_table_dates, lease_table_interest_accruals, 0, 0),
E1312="Depreciation", _xlfn.XLOOKUP(A1312, rou_table_dates, rou_table_deprs, 0, 0),
TRUE, ""
)</f>
        <v/>
      </c>
      <c r="E1312" s="7" t="str" cm="1">
        <f t="array" aca="1" ref="E1312" ca="1">_xlfn.IFS(
AND(SUMIFS(lease_table_interest_accruals, lease_table_dates, A1312)&gt;0, COUNTIFS($E$14:E1311, "Interest accrual", $A$14:A1311, A1312)=0), "Interest accrual",
AND(SUMIFS(lease_table_payments, lease_table_dates, A1312)&gt;0, COUNTIFS($E$14:E1311, "Payment", $A$14:A1311, A1312)=0), "Payment",
AND(SUMIFS(rou_table_deprs, rou_table_dates, A1312)&gt;0, COUNTIFS($E$14:E1311, "Depreciation", $A$14:A1311, A1312)=0), "Depreciation",
TRUE,  ""
)</f>
        <v/>
      </c>
      <c r="G1312" s="13" t="str" cm="1">
        <f t="array" aca="1" ref="G1312" ca="1">_xlfn.IFS(
AND($B$11="Hə", $B$3="İllik"), Z1312,
AND($B$11="Hə", $B$3="Aylıq"), AA1312,
$B$11="Yox", X1312)</f>
        <v/>
      </c>
      <c r="H1312" s="1" t="str" cm="1">
        <f t="array" aca="1" ref="H1312" ca="1">_xlfn.IFS( G1312="", "",
TRUE, ROUND( H1311+I1312-J1312, 2) )</f>
        <v/>
      </c>
      <c r="I1312" s="1" t="str" cm="1">
        <f t="array" aca="1" ref="I1312" ca="1">_xlfn.IFS(G1312="", "",
G1312=last_payment_date, (J1312-H1311),
 TRUE,  -  (H1311- H1311* (1+$B$6)^ (_xlfn.DAYS(G1312,G1311)/365) )
)</f>
        <v/>
      </c>
      <c r="J1312" s="1" t="str" cm="1">
        <f t="array" aca="1" ref="J1312" ca="1">_xlfn.IFS(G1312="", "",
TRUE, _xlfn.XLOOKUP(G1312,  payment_dates, payments,0,0)
)</f>
        <v/>
      </c>
      <c r="L1312" s="8" t="str" cm="1">
        <f t="array" aca="1" ref="L1312" ca="1">_xlfn.IFS(
AND($B$11="Hə", $B$3="İllik"), AC1312,
AND($B$11="Hə", $B$3="Aylıq"), AD1312,
$B$11="Yox", AB1312)</f>
        <v/>
      </c>
      <c r="M1312" s="1" t="str" cm="1">
        <f t="array" aca="1" ref="M1312" ca="1">_xlfn.IFS( L1312="", "",
(M1311-N1312)&lt;=0.5, 0,
TRUE,  M1311-N1312)</f>
        <v/>
      </c>
      <c r="N1312" s="7" t="str" cm="1">
        <f t="array" aca="1" ref="N1312" ca="1">_xlfn.IFS(
L1312="", "",
TRUE, MIN(M1311, ROUND($M$14/ (last_rou_date - $B$2) * (L1312-L1311), 2) )
)</f>
        <v/>
      </c>
      <c r="P1312" s="59" t="str">
        <f t="shared" ca="1" si="60"/>
        <v/>
      </c>
      <c r="Q1312" s="1" t="str" cm="1">
        <f t="array" aca="1" ref="Q1312" ca="1">_xlfn.IFS(P1312="","",
$B$11="Hə", _xlfn.XLOOKUP(DATE(P1312, 12, 31), rou_table_dates, rou_table_nbvs,0, 0),
TRUE,  MAX(0, ROUND($M$14 - $M$14/ (last_rou_date - $B$2) * (DATE(P1312,12,31) - $B$2), 2) )
)</f>
        <v/>
      </c>
      <c r="R1312" s="1" t="str" cm="1">
        <f t="array" aca="1" ref="R1312" ca="1">_xlfn.IFS(P1312="","",
$B$11="Hə", _xlfn.XLOOKUP(DATE(P1312, 12, 31), lease_table_dates, lease_table_balances,0, 0),
TRUE, IFERROR( XNPV($B$6, IF(payment_dates &gt;DATE(P1312, 12, 31), payments,  0),  IF(payment_dates &gt;DATE(P1312, 12, 31), payment_dates,  DATE(P1312, 12, 31))    ),0)
)</f>
        <v/>
      </c>
      <c r="S1312" s="1" t="str" cm="1">
        <f t="array" aca="1" ref="S1312" ca="1">_xlfn.IFS(P1312="","",
TRUE,  MIN( MIN(Q1311, $M$14), ROUND($M$14/ (last_rou_date - $B$2) * (DATE(P1312,12,31) - MAX($B$2, DATE(P1312-1, 12, 31))), 2) )
)</f>
        <v/>
      </c>
      <c r="T1312" s="7" t="str" cm="1">
        <f t="array" aca="1" ref="T1312" ca="1">_xlfn.IFS(P1312="", "",
ISTEXT(R1311), R1312- (H1312 - SUMIFS( lease_table_payments, lease_table_years, P1312) -$AG$14 ),
AND(ISNUMBER(R1311), R1312&lt;&gt;""),   R1312- (R1311 - SUMIFS( lease_table_payments, lease_table_years, P1312) )
)</f>
        <v/>
      </c>
      <c r="V1312" s="64">
        <f t="shared" si="62"/>
        <v>1299</v>
      </c>
      <c r="W1312" s="51" t="str" cm="1">
        <f t="array" ref="W1312">_xlfn.IFS(
OR(W1311=$B$4, W1311=""),"",
TRUE,W1311+1
)</f>
        <v/>
      </c>
      <c r="X1312" s="51" t="str" cm="1">
        <f t="array" ref="X1312">_xlfn.IFS(X1311="","",
W1312="", "",
AND($B$3="İllik"),DATE(YEAR(X1311)+1,MONTH(X1311),DAY(X1311) ),
AND($B$3="Aylıq", $AH$14="Not end"), EDATE(X1311,1),
AND($B$3="Aylıq", $AH$14="End"), EOMONTH(X1311,1)
)</f>
        <v/>
      </c>
      <c r="Y1312" s="51" t="str" cm="1">
        <f t="array" aca="1" ref="Y1312" ca="1">_xlfn.IFS(
AND($B$7="Dövrün əvvəlində", Y1311&lt;=last_rou_date), DATE(YEAR(Y1311)+1, 12, 31),
AND($B$7="Dövrün sonunda", Y1311&lt;=last_payment_date), DATE(YEAR(Y1311)+1, 12, 31),
TRUE, ""
)</f>
        <v/>
      </c>
      <c r="Z1312" s="75" t="str" cm="1">
        <f t="array" aca="1" ref="Z1312" ca="1">_xlfn.IFS(
AND($AN$14="Not year_end", Z1311&gt;last_payment_date), "",
AND($AN$14="Year_end", Z1311&gt;=last_payment_date), "",
AND($AN$14="Year_end"), DATE(YEAR(Z1311+1), 12, 31),
AND($AN$14="Not year_end", MONTH(Z1311)=12, DAY(Z1311)=31), DATE(YEAR(Z1310)+1, MONTH(Z1310), DAY(Z1310)),
AND($AN$14="Not year_end", OR(MONTH(Z1311)&lt;&gt;12, DAY(Z1311)&lt;&gt;31) ), DATE(YEAR(Z1311), 12, 31)
)</f>
        <v/>
      </c>
      <c r="AA1312" s="75" t="str" cm="1">
        <f t="array" aca="1" ref="AA1312" ca="1">_xlfn.IFS(AA1311="", "",
AND(AA1311=last_payment_date, OR(MONTH(AA1311)&lt;&gt;12, DAY(AA1311)&lt;&gt;31) ), DATE(YEAR(AA1311), 12, 31),
AND(MONTH(AA1311)=12, DAY(AA1311)=31, AA1311&gt;=last_payment_date), "",
AND(MONTH(AA1311)=12, DAY(AA1311)&lt;&gt;31),  EOMONTH(AA1311,0),
AND(MONTH(AA1311)=12, DAY(AA1311)=31, $AH$14="Not end"),  EDATE(AA1310,1),
AND($AH$14="Not end"), EDATE(AA1311, 1),
AND($AH$14="End"), EOMONTH(AA1311, 1)
)</f>
        <v/>
      </c>
      <c r="AB1312" s="75" t="str" cm="1">
        <f t="array" aca="1" ref="AB1312" ca="1">_xlfn.IFS(AB1311="","",
AND(AB1311=last_rou_date), "",
AND($B$3="İllik"),DATE(YEAR(AB1311)+1,MONTH(AB1311),DAY(AB1311) ),
AND($B$3="Aylıq", $AH$14="Not end"), EDATE(AB1311,1),
AND($B$3="Aylıq", $AH$14="End"), EOMONTH(AB1311,1)
)</f>
        <v/>
      </c>
      <c r="AC1312" s="75" t="str" cm="1">
        <f t="array" aca="1" ref="AC1312" ca="1">_xlfn.IFS(
AND($AN$14="Not year_end", AC1311&gt;last_rou_date), "",
AND($AN$14="Year_end", AC1311&gt;=last_rou_date), "",
AND($AN$14="Year_end"), DATE(YEAR(AC1311+1), 12, 31),
AND($AN$14="Not year_end", MONTH(AC1311)=12, DAY(AC1311)=31), DATE(YEAR(AC1310)+1, MONTH(AC1310), DAY(AC1310)),
AND($AN$14="Not year_end", OR(MONTH(AC1311)&lt;&gt;12, DAY(AC1311)&lt;&gt;31) ), DATE(YEAR(AC1311), 12, 31)
)</f>
        <v/>
      </c>
      <c r="AD1312" s="75" t="str" cm="1">
        <f t="array" aca="1" ref="AD1312" ca="1">_xlfn.IFS(AD1311="", "",
AND(AD1311=last_rou_date, OR(MONTH(AD1311)&lt;&gt;12, DAY(AD1311)&lt;&gt;31) ), DATE(YEAR(AD1311), 12, 31),
AND(MONTH(AD1311)=12, DAY(AD1311)=31, AD1311&gt;=last_rou_date), "",
AND(MONTH(AD1311)=12, DAY(AD1311)&lt;&gt;31),  EOMONTH(AD1311,0),
AND(MONTH(AD1311)=12, DAY(AD1311)=31, $AH$14="Not end"),  EDATE(AD1310,1),
AND($AH$14="Not end"), EDATE(AD1311, 1),
AND($AH$14="End"), EOMONTH(AD1311, 1)
)</f>
        <v/>
      </c>
      <c r="AE1312" s="51" t="str" cm="1">
        <f t="array" ref="AE1312">_xlfn.IFS(W1312="", "",
AND(W1312&gt;0, W1312&lt;=$B$4, $C$2="İllik artım, faiz olaraq", $D$2&gt;0, $B$3="İllik"), $B$5*((1+$D$2)^(W1312-1)),
AND(W1312&gt;0, W1312&lt;=$B$4, $C$2="İllik artım, faiz olaraq", $D$2&gt;0, $B$3="Aylıq"), $B$5*((1+$D$2)^ROUNDDOWN((W1312-1)/12,0)),
AND(W1312=1, $C$2="Aşağıdakı kimi dəyişir", ), $B$5,
AND(W1312&gt;1, W1312&lt;=$B$4, $C$2="Aşağıdakı kimi dəyişir"), IFERROR(VLOOKUP(W1312, $C$4:$D$7, 2, FALSE), AE1311),
AND(W1312&gt;0, W1312&lt;=$B$4), $B$5,
TRUE,0 )</f>
        <v/>
      </c>
      <c r="AF1312" s="51" t="str">
        <f t="shared" ca="1" si="61"/>
        <v/>
      </c>
    </row>
    <row r="1313" spans="1:32" x14ac:dyDescent="0.4">
      <c r="A1313" s="13" t="str" cm="1">
        <f t="array" aca="1" ref="A1313" ca="1">_xlfn.IFS(
AND(SUMIFS(lease_table_interest_accruals, lease_table_dates, A1312)&gt;0, COUNTIFS($E$14:E1312, "Interest accrual", $A$14:A1312, A1312)=0),  A1312,
AND(SUMIFS(lease_table_payments, lease_table_dates, A1312)&gt;0, COUNTIFS($E$14:E1312, "Payment", $A$14:A1312, A1312)=0),  A1312,
AND(SUMIFS(rou_table_deprs, rou_table_dates, A1312)&gt;0, COUNTIFS($E$14:E1312, "Depreciation", $A$14:A1312, A1312)=0),  A1312,
TRUE,  IFERROR(INDEX(rou_table_dates,  MATCH(A1312, rou_table_dates)+1, ), "")
)</f>
        <v/>
      </c>
      <c r="B1313" s="1" t="str" cm="1">
        <f t="array" aca="1" ref="B1313" ca="1">_xlfn.IFS(
AND(E1313="Payment", A1313=$B$2), $AM$14,
E1313="Payment", $AM$15,
E1313="Interest accrual", $AM$18,
E1313="Depreciation", $AM$17,
TRUE, "")</f>
        <v/>
      </c>
      <c r="C1313" s="1" t="str" cm="1">
        <f t="array" aca="1" ref="C1313" ca="1">_xlfn.IFS(
E1313="Payment", $AM$19,
E1313="Interest accrual", $AM$15,
E1313="Depreciation", $AM$16,
TRUE, "")</f>
        <v/>
      </c>
      <c r="D1313" s="1" t="str" cm="1">
        <f t="array" aca="1" ref="D1313" ca="1">_xlfn.IFS(
E1313="Payment", _xlfn.XLOOKUP(A1313, lease_table_dates, lease_table_payments, 0, 0),
E1313="Interest accrual", _xlfn.XLOOKUP(A1313, lease_table_dates, lease_table_interest_accruals, 0, 0),
E1313="Depreciation", _xlfn.XLOOKUP(A1313, rou_table_dates, rou_table_deprs, 0, 0),
TRUE, ""
)</f>
        <v/>
      </c>
      <c r="E1313" s="7" t="str" cm="1">
        <f t="array" aca="1" ref="E1313" ca="1">_xlfn.IFS(
AND(SUMIFS(lease_table_interest_accruals, lease_table_dates, A1313)&gt;0, COUNTIFS($E$14:E1312, "Interest accrual", $A$14:A1312, A1313)=0), "Interest accrual",
AND(SUMIFS(lease_table_payments, lease_table_dates, A1313)&gt;0, COUNTIFS($E$14:E1312, "Payment", $A$14:A1312, A1313)=0), "Payment",
AND(SUMIFS(rou_table_deprs, rou_table_dates, A1313)&gt;0, COUNTIFS($E$14:E1312, "Depreciation", $A$14:A1312, A1313)=0), "Depreciation",
TRUE,  ""
)</f>
        <v/>
      </c>
      <c r="G1313" s="13" t="str" cm="1">
        <f t="array" aca="1" ref="G1313" ca="1">_xlfn.IFS(
AND($B$11="Hə", $B$3="İllik"), Z1313,
AND($B$11="Hə", $B$3="Aylıq"), AA1313,
$B$11="Yox", X1313)</f>
        <v/>
      </c>
      <c r="H1313" s="1" t="str" cm="1">
        <f t="array" aca="1" ref="H1313" ca="1">_xlfn.IFS( G1313="", "",
TRUE, ROUND( H1312+I1313-J1313, 2) )</f>
        <v/>
      </c>
      <c r="I1313" s="1" t="str" cm="1">
        <f t="array" aca="1" ref="I1313" ca="1">_xlfn.IFS(G1313="", "",
G1313=last_payment_date, (J1313-H1312),
 TRUE,  -  (H1312- H1312* (1+$B$6)^ (_xlfn.DAYS(G1313,G1312)/365) )
)</f>
        <v/>
      </c>
      <c r="J1313" s="1" t="str" cm="1">
        <f t="array" aca="1" ref="J1313" ca="1">_xlfn.IFS(G1313="", "",
TRUE, _xlfn.XLOOKUP(G1313,  payment_dates, payments,0,0)
)</f>
        <v/>
      </c>
      <c r="L1313" s="8" t="str" cm="1">
        <f t="array" aca="1" ref="L1313" ca="1">_xlfn.IFS(
AND($B$11="Hə", $B$3="İllik"), AC1313,
AND($B$11="Hə", $B$3="Aylıq"), AD1313,
$B$11="Yox", AB1313)</f>
        <v/>
      </c>
      <c r="M1313" s="1" t="str" cm="1">
        <f t="array" aca="1" ref="M1313" ca="1">_xlfn.IFS( L1313="", "",
(M1312-N1313)&lt;=0.5, 0,
TRUE,  M1312-N1313)</f>
        <v/>
      </c>
      <c r="N1313" s="7" t="str" cm="1">
        <f t="array" aca="1" ref="N1313" ca="1">_xlfn.IFS(
L1313="", "",
TRUE, MIN(M1312, ROUND($M$14/ (last_rou_date - $B$2) * (L1313-L1312), 2) )
)</f>
        <v/>
      </c>
      <c r="P1313" s="59" t="str">
        <f t="shared" ca="1" si="60"/>
        <v/>
      </c>
      <c r="Q1313" s="1" t="str" cm="1">
        <f t="array" aca="1" ref="Q1313" ca="1">_xlfn.IFS(P1313="","",
$B$11="Hə", _xlfn.XLOOKUP(DATE(P1313, 12, 31), rou_table_dates, rou_table_nbvs,0, 0),
TRUE,  MAX(0, ROUND($M$14 - $M$14/ (last_rou_date - $B$2) * (DATE(P1313,12,31) - $B$2), 2) )
)</f>
        <v/>
      </c>
      <c r="R1313" s="1" t="str" cm="1">
        <f t="array" aca="1" ref="R1313" ca="1">_xlfn.IFS(P1313="","",
$B$11="Hə", _xlfn.XLOOKUP(DATE(P1313, 12, 31), lease_table_dates, lease_table_balances,0, 0),
TRUE, IFERROR( XNPV($B$6, IF(payment_dates &gt;DATE(P1313, 12, 31), payments,  0),  IF(payment_dates &gt;DATE(P1313, 12, 31), payment_dates,  DATE(P1313, 12, 31))    ),0)
)</f>
        <v/>
      </c>
      <c r="S1313" s="1" t="str" cm="1">
        <f t="array" aca="1" ref="S1313" ca="1">_xlfn.IFS(P1313="","",
TRUE,  MIN( MIN(Q1312, $M$14), ROUND($M$14/ (last_rou_date - $B$2) * (DATE(P1313,12,31) - MAX($B$2, DATE(P1313-1, 12, 31))), 2) )
)</f>
        <v/>
      </c>
      <c r="T1313" s="7" t="str" cm="1">
        <f t="array" aca="1" ref="T1313" ca="1">_xlfn.IFS(P1313="", "",
ISTEXT(R1312), R1313- (H1313 - SUMIFS( lease_table_payments, lease_table_years, P1313) -$AG$14 ),
AND(ISNUMBER(R1312), R1313&lt;&gt;""),   R1313- (R1312 - SUMIFS( lease_table_payments, lease_table_years, P1313) )
)</f>
        <v/>
      </c>
      <c r="V1313" s="64">
        <f t="shared" si="62"/>
        <v>1300</v>
      </c>
      <c r="W1313" s="51" t="str" cm="1">
        <f t="array" ref="W1313">_xlfn.IFS(
OR(W1312=$B$4, W1312=""),"",
TRUE,W1312+1
)</f>
        <v/>
      </c>
      <c r="X1313" s="51" t="str" cm="1">
        <f t="array" ref="X1313">_xlfn.IFS(X1312="","",
W1313="", "",
AND($B$3="İllik"),DATE(YEAR(X1312)+1,MONTH(X1312),DAY(X1312) ),
AND($B$3="Aylıq", $AH$14="Not end"), EDATE(X1312,1),
AND($B$3="Aylıq", $AH$14="End"), EOMONTH(X1312,1)
)</f>
        <v/>
      </c>
      <c r="Y1313" s="51" t="str" cm="1">
        <f t="array" aca="1" ref="Y1313" ca="1">_xlfn.IFS(
AND($B$7="Dövrün əvvəlində", Y1312&lt;=last_rou_date), DATE(YEAR(Y1312)+1, 12, 31),
AND($B$7="Dövrün sonunda", Y1312&lt;=last_payment_date), DATE(YEAR(Y1312)+1, 12, 31),
TRUE, ""
)</f>
        <v/>
      </c>
      <c r="Z1313" s="75" t="str" cm="1">
        <f t="array" aca="1" ref="Z1313" ca="1">_xlfn.IFS(
AND($AN$14="Not year_end", Z1312&gt;last_payment_date), "",
AND($AN$14="Year_end", Z1312&gt;=last_payment_date), "",
AND($AN$14="Year_end"), DATE(YEAR(Z1312+1), 12, 31),
AND($AN$14="Not year_end", MONTH(Z1312)=12, DAY(Z1312)=31), DATE(YEAR(Z1311)+1, MONTH(Z1311), DAY(Z1311)),
AND($AN$14="Not year_end", OR(MONTH(Z1312)&lt;&gt;12, DAY(Z1312)&lt;&gt;31) ), DATE(YEAR(Z1312), 12, 31)
)</f>
        <v/>
      </c>
      <c r="AA1313" s="75" t="str" cm="1">
        <f t="array" aca="1" ref="AA1313" ca="1">_xlfn.IFS(AA1312="", "",
AND(AA1312=last_payment_date, OR(MONTH(AA1312)&lt;&gt;12, DAY(AA1312)&lt;&gt;31) ), DATE(YEAR(AA1312), 12, 31),
AND(MONTH(AA1312)=12, DAY(AA1312)=31, AA1312&gt;=last_payment_date), "",
AND(MONTH(AA1312)=12, DAY(AA1312)&lt;&gt;31),  EOMONTH(AA1312,0),
AND(MONTH(AA1312)=12, DAY(AA1312)=31, $AH$14="Not end"),  EDATE(AA1311,1),
AND($AH$14="Not end"), EDATE(AA1312, 1),
AND($AH$14="End"), EOMONTH(AA1312, 1)
)</f>
        <v/>
      </c>
      <c r="AB1313" s="75" t="str" cm="1">
        <f t="array" aca="1" ref="AB1313" ca="1">_xlfn.IFS(AB1312="","",
AND(AB1312=last_rou_date), "",
AND($B$3="İllik"),DATE(YEAR(AB1312)+1,MONTH(AB1312),DAY(AB1312) ),
AND($B$3="Aylıq", $AH$14="Not end"), EDATE(AB1312,1),
AND($B$3="Aylıq", $AH$14="End"), EOMONTH(AB1312,1)
)</f>
        <v/>
      </c>
      <c r="AC1313" s="75" t="str" cm="1">
        <f t="array" aca="1" ref="AC1313" ca="1">_xlfn.IFS(
AND($AN$14="Not year_end", AC1312&gt;last_rou_date), "",
AND($AN$14="Year_end", AC1312&gt;=last_rou_date), "",
AND($AN$14="Year_end"), DATE(YEAR(AC1312+1), 12, 31),
AND($AN$14="Not year_end", MONTH(AC1312)=12, DAY(AC1312)=31), DATE(YEAR(AC1311)+1, MONTH(AC1311), DAY(AC1311)),
AND($AN$14="Not year_end", OR(MONTH(AC1312)&lt;&gt;12, DAY(AC1312)&lt;&gt;31) ), DATE(YEAR(AC1312), 12, 31)
)</f>
        <v/>
      </c>
      <c r="AD1313" s="75" t="str" cm="1">
        <f t="array" aca="1" ref="AD1313" ca="1">_xlfn.IFS(AD1312="", "",
AND(AD1312=last_rou_date, OR(MONTH(AD1312)&lt;&gt;12, DAY(AD1312)&lt;&gt;31) ), DATE(YEAR(AD1312), 12, 31),
AND(MONTH(AD1312)=12, DAY(AD1312)=31, AD1312&gt;=last_rou_date), "",
AND(MONTH(AD1312)=12, DAY(AD1312)&lt;&gt;31),  EOMONTH(AD1312,0),
AND(MONTH(AD1312)=12, DAY(AD1312)=31, $AH$14="Not end"),  EDATE(AD1311,1),
AND($AH$14="Not end"), EDATE(AD1312, 1),
AND($AH$14="End"), EOMONTH(AD1312, 1)
)</f>
        <v/>
      </c>
      <c r="AE1313" s="51" t="str" cm="1">
        <f t="array" ref="AE1313">_xlfn.IFS(W1313="", "",
AND(W1313&gt;0, W1313&lt;=$B$4, $C$2="İllik artım, faiz olaraq", $D$2&gt;0, $B$3="İllik"), $B$5*((1+$D$2)^(W1313-1)),
AND(W1313&gt;0, W1313&lt;=$B$4, $C$2="İllik artım, faiz olaraq", $D$2&gt;0, $B$3="Aylıq"), $B$5*((1+$D$2)^ROUNDDOWN((W1313-1)/12,0)),
AND(W1313=1, $C$2="Aşağıdakı kimi dəyişir", ), $B$5,
AND(W1313&gt;1, W1313&lt;=$B$4, $C$2="Aşağıdakı kimi dəyişir"), IFERROR(VLOOKUP(W1313, $C$4:$D$7, 2, FALSE), AE1312),
AND(W1313&gt;0, W1313&lt;=$B$4), $B$5,
TRUE,0 )</f>
        <v/>
      </c>
      <c r="AF1313" s="51" t="str">
        <f t="shared" ca="1" si="61"/>
        <v/>
      </c>
    </row>
    <row r="1314" spans="1:32" x14ac:dyDescent="0.4">
      <c r="A1314" s="13" t="str" cm="1">
        <f t="array" aca="1" ref="A1314" ca="1">_xlfn.IFS(
AND(SUMIFS(lease_table_interest_accruals, lease_table_dates, A1313)&gt;0, COUNTIFS($E$14:E1313, "Interest accrual", $A$14:A1313, A1313)=0),  A1313,
AND(SUMIFS(lease_table_payments, lease_table_dates, A1313)&gt;0, COUNTIFS($E$14:E1313, "Payment", $A$14:A1313, A1313)=0),  A1313,
AND(SUMIFS(rou_table_deprs, rou_table_dates, A1313)&gt;0, COUNTIFS($E$14:E1313, "Depreciation", $A$14:A1313, A1313)=0),  A1313,
TRUE,  IFERROR(INDEX(rou_table_dates,  MATCH(A1313, rou_table_dates)+1, ), "")
)</f>
        <v/>
      </c>
      <c r="B1314" s="1" t="str" cm="1">
        <f t="array" aca="1" ref="B1314" ca="1">_xlfn.IFS(
AND(E1314="Payment", A1314=$B$2), $AM$14,
E1314="Payment", $AM$15,
E1314="Interest accrual", $AM$18,
E1314="Depreciation", $AM$17,
TRUE, "")</f>
        <v/>
      </c>
      <c r="C1314" s="1" t="str" cm="1">
        <f t="array" aca="1" ref="C1314" ca="1">_xlfn.IFS(
E1314="Payment", $AM$19,
E1314="Interest accrual", $AM$15,
E1314="Depreciation", $AM$16,
TRUE, "")</f>
        <v/>
      </c>
      <c r="D1314" s="1" t="str" cm="1">
        <f t="array" aca="1" ref="D1314" ca="1">_xlfn.IFS(
E1314="Payment", _xlfn.XLOOKUP(A1314, lease_table_dates, lease_table_payments, 0, 0),
E1314="Interest accrual", _xlfn.XLOOKUP(A1314, lease_table_dates, lease_table_interest_accruals, 0, 0),
E1314="Depreciation", _xlfn.XLOOKUP(A1314, rou_table_dates, rou_table_deprs, 0, 0),
TRUE, ""
)</f>
        <v/>
      </c>
      <c r="E1314" s="7" t="str" cm="1">
        <f t="array" aca="1" ref="E1314" ca="1">_xlfn.IFS(
AND(SUMIFS(lease_table_interest_accruals, lease_table_dates, A1314)&gt;0, COUNTIFS($E$14:E1313, "Interest accrual", $A$14:A1313, A1314)=0), "Interest accrual",
AND(SUMIFS(lease_table_payments, lease_table_dates, A1314)&gt;0, COUNTIFS($E$14:E1313, "Payment", $A$14:A1313, A1314)=0), "Payment",
AND(SUMIFS(rou_table_deprs, rou_table_dates, A1314)&gt;0, COUNTIFS($E$14:E1313, "Depreciation", $A$14:A1313, A1314)=0), "Depreciation",
TRUE,  ""
)</f>
        <v/>
      </c>
      <c r="G1314" s="13" t="str" cm="1">
        <f t="array" aca="1" ref="G1314" ca="1">_xlfn.IFS(
AND($B$11="Hə", $B$3="İllik"), Z1314,
AND($B$11="Hə", $B$3="Aylıq"), AA1314,
$B$11="Yox", X1314)</f>
        <v/>
      </c>
      <c r="H1314" s="1" t="str" cm="1">
        <f t="array" aca="1" ref="H1314" ca="1">_xlfn.IFS( G1314="", "",
TRUE, ROUND( H1313+I1314-J1314, 2) )</f>
        <v/>
      </c>
      <c r="I1314" s="1" t="str" cm="1">
        <f t="array" aca="1" ref="I1314" ca="1">_xlfn.IFS(G1314="", "",
G1314=last_payment_date, (J1314-H1313),
 TRUE,  -  (H1313- H1313* (1+$B$6)^ (_xlfn.DAYS(G1314,G1313)/365) )
)</f>
        <v/>
      </c>
      <c r="J1314" s="1" t="str" cm="1">
        <f t="array" aca="1" ref="J1314" ca="1">_xlfn.IFS(G1314="", "",
TRUE, _xlfn.XLOOKUP(G1314,  payment_dates, payments,0,0)
)</f>
        <v/>
      </c>
      <c r="L1314" s="8" t="str" cm="1">
        <f t="array" aca="1" ref="L1314" ca="1">_xlfn.IFS(
AND($B$11="Hə", $B$3="İllik"), AC1314,
AND($B$11="Hə", $B$3="Aylıq"), AD1314,
$B$11="Yox", AB1314)</f>
        <v/>
      </c>
      <c r="M1314" s="1" t="str" cm="1">
        <f t="array" aca="1" ref="M1314" ca="1">_xlfn.IFS( L1314="", "",
(M1313-N1314)&lt;=0.5, 0,
TRUE,  M1313-N1314)</f>
        <v/>
      </c>
      <c r="N1314" s="7" t="str" cm="1">
        <f t="array" aca="1" ref="N1314" ca="1">_xlfn.IFS(
L1314="", "",
TRUE, MIN(M1313, ROUND($M$14/ (last_rou_date - $B$2) * (L1314-L1313), 2) )
)</f>
        <v/>
      </c>
      <c r="P1314" s="59" t="str">
        <f t="shared" ca="1" si="60"/>
        <v/>
      </c>
      <c r="Q1314" s="1" t="str" cm="1">
        <f t="array" aca="1" ref="Q1314" ca="1">_xlfn.IFS(P1314="","",
$B$11="Hə", _xlfn.XLOOKUP(DATE(P1314, 12, 31), rou_table_dates, rou_table_nbvs,0, 0),
TRUE,  MAX(0, ROUND($M$14 - $M$14/ (last_rou_date - $B$2) * (DATE(P1314,12,31) - $B$2), 2) )
)</f>
        <v/>
      </c>
      <c r="R1314" s="1" t="str" cm="1">
        <f t="array" aca="1" ref="R1314" ca="1">_xlfn.IFS(P1314="","",
$B$11="Hə", _xlfn.XLOOKUP(DATE(P1314, 12, 31), lease_table_dates, lease_table_balances,0, 0),
TRUE, IFERROR( XNPV($B$6, IF(payment_dates &gt;DATE(P1314, 12, 31), payments,  0),  IF(payment_dates &gt;DATE(P1314, 12, 31), payment_dates,  DATE(P1314, 12, 31))    ),0)
)</f>
        <v/>
      </c>
      <c r="S1314" s="1" t="str" cm="1">
        <f t="array" aca="1" ref="S1314" ca="1">_xlfn.IFS(P1314="","",
TRUE,  MIN( MIN(Q1313, $M$14), ROUND($M$14/ (last_rou_date - $B$2) * (DATE(P1314,12,31) - MAX($B$2, DATE(P1314-1, 12, 31))), 2) )
)</f>
        <v/>
      </c>
      <c r="T1314" s="7" t="str" cm="1">
        <f t="array" aca="1" ref="T1314" ca="1">_xlfn.IFS(P1314="", "",
ISTEXT(R1313), R1314- (H1314 - SUMIFS( lease_table_payments, lease_table_years, P1314) -$AG$14 ),
AND(ISNUMBER(R1313), R1314&lt;&gt;""),   R1314- (R1313 - SUMIFS( lease_table_payments, lease_table_years, P1314) )
)</f>
        <v/>
      </c>
      <c r="V1314" s="64">
        <f t="shared" si="62"/>
        <v>1301</v>
      </c>
      <c r="W1314" s="51" t="str" cm="1">
        <f t="array" ref="W1314">_xlfn.IFS(
OR(W1313=$B$4, W1313=""),"",
TRUE,W1313+1
)</f>
        <v/>
      </c>
      <c r="X1314" s="51" t="str" cm="1">
        <f t="array" ref="X1314">_xlfn.IFS(X1313="","",
W1314="", "",
AND($B$3="İllik"),DATE(YEAR(X1313)+1,MONTH(X1313),DAY(X1313) ),
AND($B$3="Aylıq", $AH$14="Not end"), EDATE(X1313,1),
AND($B$3="Aylıq", $AH$14="End"), EOMONTH(X1313,1)
)</f>
        <v/>
      </c>
      <c r="Y1314" s="51" t="str" cm="1">
        <f t="array" aca="1" ref="Y1314" ca="1">_xlfn.IFS(
AND($B$7="Dövrün əvvəlində", Y1313&lt;=last_rou_date), DATE(YEAR(Y1313)+1, 12, 31),
AND($B$7="Dövrün sonunda", Y1313&lt;=last_payment_date), DATE(YEAR(Y1313)+1, 12, 31),
TRUE, ""
)</f>
        <v/>
      </c>
      <c r="Z1314" s="75" t="str" cm="1">
        <f t="array" aca="1" ref="Z1314" ca="1">_xlfn.IFS(
AND($AN$14="Not year_end", Z1313&gt;last_payment_date), "",
AND($AN$14="Year_end", Z1313&gt;=last_payment_date), "",
AND($AN$14="Year_end"), DATE(YEAR(Z1313+1), 12, 31),
AND($AN$14="Not year_end", MONTH(Z1313)=12, DAY(Z1313)=31), DATE(YEAR(Z1312)+1, MONTH(Z1312), DAY(Z1312)),
AND($AN$14="Not year_end", OR(MONTH(Z1313)&lt;&gt;12, DAY(Z1313)&lt;&gt;31) ), DATE(YEAR(Z1313), 12, 31)
)</f>
        <v/>
      </c>
      <c r="AA1314" s="75" t="str" cm="1">
        <f t="array" aca="1" ref="AA1314" ca="1">_xlfn.IFS(AA1313="", "",
AND(AA1313=last_payment_date, OR(MONTH(AA1313)&lt;&gt;12, DAY(AA1313)&lt;&gt;31) ), DATE(YEAR(AA1313), 12, 31),
AND(MONTH(AA1313)=12, DAY(AA1313)=31, AA1313&gt;=last_payment_date), "",
AND(MONTH(AA1313)=12, DAY(AA1313)&lt;&gt;31),  EOMONTH(AA1313,0),
AND(MONTH(AA1313)=12, DAY(AA1313)=31, $AH$14="Not end"),  EDATE(AA1312,1),
AND($AH$14="Not end"), EDATE(AA1313, 1),
AND($AH$14="End"), EOMONTH(AA1313, 1)
)</f>
        <v/>
      </c>
      <c r="AB1314" s="75" t="str" cm="1">
        <f t="array" aca="1" ref="AB1314" ca="1">_xlfn.IFS(AB1313="","",
AND(AB1313=last_rou_date), "",
AND($B$3="İllik"),DATE(YEAR(AB1313)+1,MONTH(AB1313),DAY(AB1313) ),
AND($B$3="Aylıq", $AH$14="Not end"), EDATE(AB1313,1),
AND($B$3="Aylıq", $AH$14="End"), EOMONTH(AB1313,1)
)</f>
        <v/>
      </c>
      <c r="AC1314" s="75" t="str" cm="1">
        <f t="array" aca="1" ref="AC1314" ca="1">_xlfn.IFS(
AND($AN$14="Not year_end", AC1313&gt;last_rou_date), "",
AND($AN$14="Year_end", AC1313&gt;=last_rou_date), "",
AND($AN$14="Year_end"), DATE(YEAR(AC1313+1), 12, 31),
AND($AN$14="Not year_end", MONTH(AC1313)=12, DAY(AC1313)=31), DATE(YEAR(AC1312)+1, MONTH(AC1312), DAY(AC1312)),
AND($AN$14="Not year_end", OR(MONTH(AC1313)&lt;&gt;12, DAY(AC1313)&lt;&gt;31) ), DATE(YEAR(AC1313), 12, 31)
)</f>
        <v/>
      </c>
      <c r="AD1314" s="75" t="str" cm="1">
        <f t="array" aca="1" ref="AD1314" ca="1">_xlfn.IFS(AD1313="", "",
AND(AD1313=last_rou_date, OR(MONTH(AD1313)&lt;&gt;12, DAY(AD1313)&lt;&gt;31) ), DATE(YEAR(AD1313), 12, 31),
AND(MONTH(AD1313)=12, DAY(AD1313)=31, AD1313&gt;=last_rou_date), "",
AND(MONTH(AD1313)=12, DAY(AD1313)&lt;&gt;31),  EOMONTH(AD1313,0),
AND(MONTH(AD1313)=12, DAY(AD1313)=31, $AH$14="Not end"),  EDATE(AD1312,1),
AND($AH$14="Not end"), EDATE(AD1313, 1),
AND($AH$14="End"), EOMONTH(AD1313, 1)
)</f>
        <v/>
      </c>
      <c r="AE1314" s="51" t="str" cm="1">
        <f t="array" ref="AE1314">_xlfn.IFS(W1314="", "",
AND(W1314&gt;0, W1314&lt;=$B$4, $C$2="İllik artım, faiz olaraq", $D$2&gt;0, $B$3="İllik"), $B$5*((1+$D$2)^(W1314-1)),
AND(W1314&gt;0, W1314&lt;=$B$4, $C$2="İllik artım, faiz olaraq", $D$2&gt;0, $B$3="Aylıq"), $B$5*((1+$D$2)^ROUNDDOWN((W1314-1)/12,0)),
AND(W1314=1, $C$2="Aşağıdakı kimi dəyişir", ), $B$5,
AND(W1314&gt;1, W1314&lt;=$B$4, $C$2="Aşağıdakı kimi dəyişir"), IFERROR(VLOOKUP(W1314, $C$4:$D$7, 2, FALSE), AE1313),
AND(W1314&gt;0, W1314&lt;=$B$4), $B$5,
TRUE,0 )</f>
        <v/>
      </c>
      <c r="AF1314" s="51" t="str">
        <f t="shared" ca="1" si="61"/>
        <v/>
      </c>
    </row>
    <row r="1315" spans="1:32" x14ac:dyDescent="0.4">
      <c r="A1315" s="13" t="str" cm="1">
        <f t="array" aca="1" ref="A1315" ca="1">_xlfn.IFS(
AND(SUMIFS(lease_table_interest_accruals, lease_table_dates, A1314)&gt;0, COUNTIFS($E$14:E1314, "Interest accrual", $A$14:A1314, A1314)=0),  A1314,
AND(SUMIFS(lease_table_payments, lease_table_dates, A1314)&gt;0, COUNTIFS($E$14:E1314, "Payment", $A$14:A1314, A1314)=0),  A1314,
AND(SUMIFS(rou_table_deprs, rou_table_dates, A1314)&gt;0, COUNTIFS($E$14:E1314, "Depreciation", $A$14:A1314, A1314)=0),  A1314,
TRUE,  IFERROR(INDEX(rou_table_dates,  MATCH(A1314, rou_table_dates)+1, ), "")
)</f>
        <v/>
      </c>
      <c r="B1315" s="1" t="str" cm="1">
        <f t="array" aca="1" ref="B1315" ca="1">_xlfn.IFS(
AND(E1315="Payment", A1315=$B$2), $AM$14,
E1315="Payment", $AM$15,
E1315="Interest accrual", $AM$18,
E1315="Depreciation", $AM$17,
TRUE, "")</f>
        <v/>
      </c>
      <c r="C1315" s="1" t="str" cm="1">
        <f t="array" aca="1" ref="C1315" ca="1">_xlfn.IFS(
E1315="Payment", $AM$19,
E1315="Interest accrual", $AM$15,
E1315="Depreciation", $AM$16,
TRUE, "")</f>
        <v/>
      </c>
      <c r="D1315" s="1" t="str" cm="1">
        <f t="array" aca="1" ref="D1315" ca="1">_xlfn.IFS(
E1315="Payment", _xlfn.XLOOKUP(A1315, lease_table_dates, lease_table_payments, 0, 0),
E1315="Interest accrual", _xlfn.XLOOKUP(A1315, lease_table_dates, lease_table_interest_accruals, 0, 0),
E1315="Depreciation", _xlfn.XLOOKUP(A1315, rou_table_dates, rou_table_deprs, 0, 0),
TRUE, ""
)</f>
        <v/>
      </c>
      <c r="E1315" s="7" t="str" cm="1">
        <f t="array" aca="1" ref="E1315" ca="1">_xlfn.IFS(
AND(SUMIFS(lease_table_interest_accruals, lease_table_dates, A1315)&gt;0, COUNTIFS($E$14:E1314, "Interest accrual", $A$14:A1314, A1315)=0), "Interest accrual",
AND(SUMIFS(lease_table_payments, lease_table_dates, A1315)&gt;0, COUNTIFS($E$14:E1314, "Payment", $A$14:A1314, A1315)=0), "Payment",
AND(SUMIFS(rou_table_deprs, rou_table_dates, A1315)&gt;0, COUNTIFS($E$14:E1314, "Depreciation", $A$14:A1314, A1315)=0), "Depreciation",
TRUE,  ""
)</f>
        <v/>
      </c>
      <c r="G1315" s="13" t="str" cm="1">
        <f t="array" aca="1" ref="G1315" ca="1">_xlfn.IFS(
AND($B$11="Hə", $B$3="İllik"), Z1315,
AND($B$11="Hə", $B$3="Aylıq"), AA1315,
$B$11="Yox", X1315)</f>
        <v/>
      </c>
      <c r="H1315" s="1" t="str" cm="1">
        <f t="array" aca="1" ref="H1315" ca="1">_xlfn.IFS( G1315="", "",
TRUE, ROUND( H1314+I1315-J1315, 2) )</f>
        <v/>
      </c>
      <c r="I1315" s="1" t="str" cm="1">
        <f t="array" aca="1" ref="I1315" ca="1">_xlfn.IFS(G1315="", "",
G1315=last_payment_date, (J1315-H1314),
 TRUE,  -  (H1314- H1314* (1+$B$6)^ (_xlfn.DAYS(G1315,G1314)/365) )
)</f>
        <v/>
      </c>
      <c r="J1315" s="1" t="str" cm="1">
        <f t="array" aca="1" ref="J1315" ca="1">_xlfn.IFS(G1315="", "",
TRUE, _xlfn.XLOOKUP(G1315,  payment_dates, payments,0,0)
)</f>
        <v/>
      </c>
      <c r="L1315" s="8" t="str" cm="1">
        <f t="array" aca="1" ref="L1315" ca="1">_xlfn.IFS(
AND($B$11="Hə", $B$3="İllik"), AC1315,
AND($B$11="Hə", $B$3="Aylıq"), AD1315,
$B$11="Yox", AB1315)</f>
        <v/>
      </c>
      <c r="M1315" s="1" t="str" cm="1">
        <f t="array" aca="1" ref="M1315" ca="1">_xlfn.IFS( L1315="", "",
(M1314-N1315)&lt;=0.5, 0,
TRUE,  M1314-N1315)</f>
        <v/>
      </c>
      <c r="N1315" s="7" t="str" cm="1">
        <f t="array" aca="1" ref="N1315" ca="1">_xlfn.IFS(
L1315="", "",
TRUE, MIN(M1314, ROUND($M$14/ (last_rou_date - $B$2) * (L1315-L1314), 2) )
)</f>
        <v/>
      </c>
      <c r="P1315" s="59" t="str">
        <f t="shared" ca="1" si="60"/>
        <v/>
      </c>
      <c r="Q1315" s="1" t="str" cm="1">
        <f t="array" aca="1" ref="Q1315" ca="1">_xlfn.IFS(P1315="","",
$B$11="Hə", _xlfn.XLOOKUP(DATE(P1315, 12, 31), rou_table_dates, rou_table_nbvs,0, 0),
TRUE,  MAX(0, ROUND($M$14 - $M$14/ (last_rou_date - $B$2) * (DATE(P1315,12,31) - $B$2), 2) )
)</f>
        <v/>
      </c>
      <c r="R1315" s="1" t="str" cm="1">
        <f t="array" aca="1" ref="R1315" ca="1">_xlfn.IFS(P1315="","",
$B$11="Hə", _xlfn.XLOOKUP(DATE(P1315, 12, 31), lease_table_dates, lease_table_balances,0, 0),
TRUE, IFERROR( XNPV($B$6, IF(payment_dates &gt;DATE(P1315, 12, 31), payments,  0),  IF(payment_dates &gt;DATE(P1315, 12, 31), payment_dates,  DATE(P1315, 12, 31))    ),0)
)</f>
        <v/>
      </c>
      <c r="S1315" s="1" t="str" cm="1">
        <f t="array" aca="1" ref="S1315" ca="1">_xlfn.IFS(P1315="","",
TRUE,  MIN( MIN(Q1314, $M$14), ROUND($M$14/ (last_rou_date - $B$2) * (DATE(P1315,12,31) - MAX($B$2, DATE(P1315-1, 12, 31))), 2) )
)</f>
        <v/>
      </c>
      <c r="T1315" s="7" t="str" cm="1">
        <f t="array" aca="1" ref="T1315" ca="1">_xlfn.IFS(P1315="", "",
ISTEXT(R1314), R1315- (H1315 - SUMIFS( lease_table_payments, lease_table_years, P1315) -$AG$14 ),
AND(ISNUMBER(R1314), R1315&lt;&gt;""),   R1315- (R1314 - SUMIFS( lease_table_payments, lease_table_years, P1315) )
)</f>
        <v/>
      </c>
      <c r="V1315" s="64">
        <f t="shared" si="62"/>
        <v>1302</v>
      </c>
      <c r="W1315" s="51" t="str" cm="1">
        <f t="array" ref="W1315">_xlfn.IFS(
OR(W1314=$B$4, W1314=""),"",
TRUE,W1314+1
)</f>
        <v/>
      </c>
      <c r="X1315" s="51" t="str" cm="1">
        <f t="array" ref="X1315">_xlfn.IFS(X1314="","",
W1315="", "",
AND($B$3="İllik"),DATE(YEAR(X1314)+1,MONTH(X1314),DAY(X1314) ),
AND($B$3="Aylıq", $AH$14="Not end"), EDATE(X1314,1),
AND($B$3="Aylıq", $AH$14="End"), EOMONTH(X1314,1)
)</f>
        <v/>
      </c>
      <c r="Y1315" s="51" t="str" cm="1">
        <f t="array" aca="1" ref="Y1315" ca="1">_xlfn.IFS(
AND($B$7="Dövrün əvvəlində", Y1314&lt;=last_rou_date), DATE(YEAR(Y1314)+1, 12, 31),
AND($B$7="Dövrün sonunda", Y1314&lt;=last_payment_date), DATE(YEAR(Y1314)+1, 12, 31),
TRUE, ""
)</f>
        <v/>
      </c>
      <c r="Z1315" s="75" t="str" cm="1">
        <f t="array" aca="1" ref="Z1315" ca="1">_xlfn.IFS(
AND($AN$14="Not year_end", Z1314&gt;last_payment_date), "",
AND($AN$14="Year_end", Z1314&gt;=last_payment_date), "",
AND($AN$14="Year_end"), DATE(YEAR(Z1314+1), 12, 31),
AND($AN$14="Not year_end", MONTH(Z1314)=12, DAY(Z1314)=31), DATE(YEAR(Z1313)+1, MONTH(Z1313), DAY(Z1313)),
AND($AN$14="Not year_end", OR(MONTH(Z1314)&lt;&gt;12, DAY(Z1314)&lt;&gt;31) ), DATE(YEAR(Z1314), 12, 31)
)</f>
        <v/>
      </c>
      <c r="AA1315" s="75" t="str" cm="1">
        <f t="array" aca="1" ref="AA1315" ca="1">_xlfn.IFS(AA1314="", "",
AND(AA1314=last_payment_date, OR(MONTH(AA1314)&lt;&gt;12, DAY(AA1314)&lt;&gt;31) ), DATE(YEAR(AA1314), 12, 31),
AND(MONTH(AA1314)=12, DAY(AA1314)=31, AA1314&gt;=last_payment_date), "",
AND(MONTH(AA1314)=12, DAY(AA1314)&lt;&gt;31),  EOMONTH(AA1314,0),
AND(MONTH(AA1314)=12, DAY(AA1314)=31, $AH$14="Not end"),  EDATE(AA1313,1),
AND($AH$14="Not end"), EDATE(AA1314, 1),
AND($AH$14="End"), EOMONTH(AA1314, 1)
)</f>
        <v/>
      </c>
      <c r="AB1315" s="75" t="str" cm="1">
        <f t="array" aca="1" ref="AB1315" ca="1">_xlfn.IFS(AB1314="","",
AND(AB1314=last_rou_date), "",
AND($B$3="İllik"),DATE(YEAR(AB1314)+1,MONTH(AB1314),DAY(AB1314) ),
AND($B$3="Aylıq", $AH$14="Not end"), EDATE(AB1314,1),
AND($B$3="Aylıq", $AH$14="End"), EOMONTH(AB1314,1)
)</f>
        <v/>
      </c>
      <c r="AC1315" s="75" t="str" cm="1">
        <f t="array" aca="1" ref="AC1315" ca="1">_xlfn.IFS(
AND($AN$14="Not year_end", AC1314&gt;last_rou_date), "",
AND($AN$14="Year_end", AC1314&gt;=last_rou_date), "",
AND($AN$14="Year_end"), DATE(YEAR(AC1314+1), 12, 31),
AND($AN$14="Not year_end", MONTH(AC1314)=12, DAY(AC1314)=31), DATE(YEAR(AC1313)+1, MONTH(AC1313), DAY(AC1313)),
AND($AN$14="Not year_end", OR(MONTH(AC1314)&lt;&gt;12, DAY(AC1314)&lt;&gt;31) ), DATE(YEAR(AC1314), 12, 31)
)</f>
        <v/>
      </c>
      <c r="AD1315" s="75" t="str" cm="1">
        <f t="array" aca="1" ref="AD1315" ca="1">_xlfn.IFS(AD1314="", "",
AND(AD1314=last_rou_date, OR(MONTH(AD1314)&lt;&gt;12, DAY(AD1314)&lt;&gt;31) ), DATE(YEAR(AD1314), 12, 31),
AND(MONTH(AD1314)=12, DAY(AD1314)=31, AD1314&gt;=last_rou_date), "",
AND(MONTH(AD1314)=12, DAY(AD1314)&lt;&gt;31),  EOMONTH(AD1314,0),
AND(MONTH(AD1314)=12, DAY(AD1314)=31, $AH$14="Not end"),  EDATE(AD1313,1),
AND($AH$14="Not end"), EDATE(AD1314, 1),
AND($AH$14="End"), EOMONTH(AD1314, 1)
)</f>
        <v/>
      </c>
      <c r="AE1315" s="51" t="str" cm="1">
        <f t="array" ref="AE1315">_xlfn.IFS(W1315="", "",
AND(W1315&gt;0, W1315&lt;=$B$4, $C$2="İllik artım, faiz olaraq", $D$2&gt;0, $B$3="İllik"), $B$5*((1+$D$2)^(W1315-1)),
AND(W1315&gt;0, W1315&lt;=$B$4, $C$2="İllik artım, faiz olaraq", $D$2&gt;0, $B$3="Aylıq"), $B$5*((1+$D$2)^ROUNDDOWN((W1315-1)/12,0)),
AND(W1315=1, $C$2="Aşağıdakı kimi dəyişir", ), $B$5,
AND(W1315&gt;1, W1315&lt;=$B$4, $C$2="Aşağıdakı kimi dəyişir"), IFERROR(VLOOKUP(W1315, $C$4:$D$7, 2, FALSE), AE1314),
AND(W1315&gt;0, W1315&lt;=$B$4), $B$5,
TRUE,0 )</f>
        <v/>
      </c>
      <c r="AF1315" s="51" t="str">
        <f t="shared" ca="1" si="61"/>
        <v/>
      </c>
    </row>
    <row r="1316" spans="1:32" x14ac:dyDescent="0.4">
      <c r="A1316" s="13" t="str" cm="1">
        <f t="array" aca="1" ref="A1316" ca="1">_xlfn.IFS(
AND(SUMIFS(lease_table_interest_accruals, lease_table_dates, A1315)&gt;0, COUNTIFS($E$14:E1315, "Interest accrual", $A$14:A1315, A1315)=0),  A1315,
AND(SUMIFS(lease_table_payments, lease_table_dates, A1315)&gt;0, COUNTIFS($E$14:E1315, "Payment", $A$14:A1315, A1315)=0),  A1315,
AND(SUMIFS(rou_table_deprs, rou_table_dates, A1315)&gt;0, COUNTIFS($E$14:E1315, "Depreciation", $A$14:A1315, A1315)=0),  A1315,
TRUE,  IFERROR(INDEX(rou_table_dates,  MATCH(A1315, rou_table_dates)+1, ), "")
)</f>
        <v/>
      </c>
      <c r="B1316" s="1" t="str" cm="1">
        <f t="array" aca="1" ref="B1316" ca="1">_xlfn.IFS(
AND(E1316="Payment", A1316=$B$2), $AM$14,
E1316="Payment", $AM$15,
E1316="Interest accrual", $AM$18,
E1316="Depreciation", $AM$17,
TRUE, "")</f>
        <v/>
      </c>
      <c r="C1316" s="1" t="str" cm="1">
        <f t="array" aca="1" ref="C1316" ca="1">_xlfn.IFS(
E1316="Payment", $AM$19,
E1316="Interest accrual", $AM$15,
E1316="Depreciation", $AM$16,
TRUE, "")</f>
        <v/>
      </c>
      <c r="D1316" s="1" t="str" cm="1">
        <f t="array" aca="1" ref="D1316" ca="1">_xlfn.IFS(
E1316="Payment", _xlfn.XLOOKUP(A1316, lease_table_dates, lease_table_payments, 0, 0),
E1316="Interest accrual", _xlfn.XLOOKUP(A1316, lease_table_dates, lease_table_interest_accruals, 0, 0),
E1316="Depreciation", _xlfn.XLOOKUP(A1316, rou_table_dates, rou_table_deprs, 0, 0),
TRUE, ""
)</f>
        <v/>
      </c>
      <c r="E1316" s="7" t="str" cm="1">
        <f t="array" aca="1" ref="E1316" ca="1">_xlfn.IFS(
AND(SUMIFS(lease_table_interest_accruals, lease_table_dates, A1316)&gt;0, COUNTIFS($E$14:E1315, "Interest accrual", $A$14:A1315, A1316)=0), "Interest accrual",
AND(SUMIFS(lease_table_payments, lease_table_dates, A1316)&gt;0, COUNTIFS($E$14:E1315, "Payment", $A$14:A1315, A1316)=0), "Payment",
AND(SUMIFS(rou_table_deprs, rou_table_dates, A1316)&gt;0, COUNTIFS($E$14:E1315, "Depreciation", $A$14:A1315, A1316)=0), "Depreciation",
TRUE,  ""
)</f>
        <v/>
      </c>
      <c r="G1316" s="13" t="str" cm="1">
        <f t="array" aca="1" ref="G1316" ca="1">_xlfn.IFS(
AND($B$11="Hə", $B$3="İllik"), Z1316,
AND($B$11="Hə", $B$3="Aylıq"), AA1316,
$B$11="Yox", X1316)</f>
        <v/>
      </c>
      <c r="H1316" s="1" t="str" cm="1">
        <f t="array" aca="1" ref="H1316" ca="1">_xlfn.IFS( G1316="", "",
TRUE, ROUND( H1315+I1316-J1316, 2) )</f>
        <v/>
      </c>
      <c r="I1316" s="1" t="str" cm="1">
        <f t="array" aca="1" ref="I1316" ca="1">_xlfn.IFS(G1316="", "",
G1316=last_payment_date, (J1316-H1315),
 TRUE,  -  (H1315- H1315* (1+$B$6)^ (_xlfn.DAYS(G1316,G1315)/365) )
)</f>
        <v/>
      </c>
      <c r="J1316" s="1" t="str" cm="1">
        <f t="array" aca="1" ref="J1316" ca="1">_xlfn.IFS(G1316="", "",
TRUE, _xlfn.XLOOKUP(G1316,  payment_dates, payments,0,0)
)</f>
        <v/>
      </c>
      <c r="L1316" s="8" t="str" cm="1">
        <f t="array" aca="1" ref="L1316" ca="1">_xlfn.IFS(
AND($B$11="Hə", $B$3="İllik"), AC1316,
AND($B$11="Hə", $B$3="Aylıq"), AD1316,
$B$11="Yox", AB1316)</f>
        <v/>
      </c>
      <c r="M1316" s="1" t="str" cm="1">
        <f t="array" aca="1" ref="M1316" ca="1">_xlfn.IFS( L1316="", "",
(M1315-N1316)&lt;=0.5, 0,
TRUE,  M1315-N1316)</f>
        <v/>
      </c>
      <c r="N1316" s="7" t="str" cm="1">
        <f t="array" aca="1" ref="N1316" ca="1">_xlfn.IFS(
L1316="", "",
TRUE, MIN(M1315, ROUND($M$14/ (last_rou_date - $B$2) * (L1316-L1315), 2) )
)</f>
        <v/>
      </c>
      <c r="P1316" s="59" t="str">
        <f t="shared" ca="1" si="60"/>
        <v/>
      </c>
      <c r="Q1316" s="1" t="str" cm="1">
        <f t="array" aca="1" ref="Q1316" ca="1">_xlfn.IFS(P1316="","",
$B$11="Hə", _xlfn.XLOOKUP(DATE(P1316, 12, 31), rou_table_dates, rou_table_nbvs,0, 0),
TRUE,  MAX(0, ROUND($M$14 - $M$14/ (last_rou_date - $B$2) * (DATE(P1316,12,31) - $B$2), 2) )
)</f>
        <v/>
      </c>
      <c r="R1316" s="1" t="str" cm="1">
        <f t="array" aca="1" ref="R1316" ca="1">_xlfn.IFS(P1316="","",
$B$11="Hə", _xlfn.XLOOKUP(DATE(P1316, 12, 31), lease_table_dates, lease_table_balances,0, 0),
TRUE, IFERROR( XNPV($B$6, IF(payment_dates &gt;DATE(P1316, 12, 31), payments,  0),  IF(payment_dates &gt;DATE(P1316, 12, 31), payment_dates,  DATE(P1316, 12, 31))    ),0)
)</f>
        <v/>
      </c>
      <c r="S1316" s="1" t="str" cm="1">
        <f t="array" aca="1" ref="S1316" ca="1">_xlfn.IFS(P1316="","",
TRUE,  MIN( MIN(Q1315, $M$14), ROUND($M$14/ (last_rou_date - $B$2) * (DATE(P1316,12,31) - MAX($B$2, DATE(P1316-1, 12, 31))), 2) )
)</f>
        <v/>
      </c>
      <c r="T1316" s="7" t="str" cm="1">
        <f t="array" aca="1" ref="T1316" ca="1">_xlfn.IFS(P1316="", "",
ISTEXT(R1315), R1316- (H1316 - SUMIFS( lease_table_payments, lease_table_years, P1316) -$AG$14 ),
AND(ISNUMBER(R1315), R1316&lt;&gt;""),   R1316- (R1315 - SUMIFS( lease_table_payments, lease_table_years, P1316) )
)</f>
        <v/>
      </c>
      <c r="V1316" s="64">
        <f t="shared" si="62"/>
        <v>1303</v>
      </c>
      <c r="W1316" s="51" t="str" cm="1">
        <f t="array" ref="W1316">_xlfn.IFS(
OR(W1315=$B$4, W1315=""),"",
TRUE,W1315+1
)</f>
        <v/>
      </c>
      <c r="X1316" s="51" t="str" cm="1">
        <f t="array" ref="X1316">_xlfn.IFS(X1315="","",
W1316="", "",
AND($B$3="İllik"),DATE(YEAR(X1315)+1,MONTH(X1315),DAY(X1315) ),
AND($B$3="Aylıq", $AH$14="Not end"), EDATE(X1315,1),
AND($B$3="Aylıq", $AH$14="End"), EOMONTH(X1315,1)
)</f>
        <v/>
      </c>
      <c r="Y1316" s="51" t="str" cm="1">
        <f t="array" aca="1" ref="Y1316" ca="1">_xlfn.IFS(
AND($B$7="Dövrün əvvəlində", Y1315&lt;=last_rou_date), DATE(YEAR(Y1315)+1, 12, 31),
AND($B$7="Dövrün sonunda", Y1315&lt;=last_payment_date), DATE(YEAR(Y1315)+1, 12, 31),
TRUE, ""
)</f>
        <v/>
      </c>
      <c r="Z1316" s="75" t="str" cm="1">
        <f t="array" aca="1" ref="Z1316" ca="1">_xlfn.IFS(
AND($AN$14="Not year_end", Z1315&gt;last_payment_date), "",
AND($AN$14="Year_end", Z1315&gt;=last_payment_date), "",
AND($AN$14="Year_end"), DATE(YEAR(Z1315+1), 12, 31),
AND($AN$14="Not year_end", MONTH(Z1315)=12, DAY(Z1315)=31), DATE(YEAR(Z1314)+1, MONTH(Z1314), DAY(Z1314)),
AND($AN$14="Not year_end", OR(MONTH(Z1315)&lt;&gt;12, DAY(Z1315)&lt;&gt;31) ), DATE(YEAR(Z1315), 12, 31)
)</f>
        <v/>
      </c>
      <c r="AA1316" s="75" t="str" cm="1">
        <f t="array" aca="1" ref="AA1316" ca="1">_xlfn.IFS(AA1315="", "",
AND(AA1315=last_payment_date, OR(MONTH(AA1315)&lt;&gt;12, DAY(AA1315)&lt;&gt;31) ), DATE(YEAR(AA1315), 12, 31),
AND(MONTH(AA1315)=12, DAY(AA1315)=31, AA1315&gt;=last_payment_date), "",
AND(MONTH(AA1315)=12, DAY(AA1315)&lt;&gt;31),  EOMONTH(AA1315,0),
AND(MONTH(AA1315)=12, DAY(AA1315)=31, $AH$14="Not end"),  EDATE(AA1314,1),
AND($AH$14="Not end"), EDATE(AA1315, 1),
AND($AH$14="End"), EOMONTH(AA1315, 1)
)</f>
        <v/>
      </c>
      <c r="AB1316" s="75" t="str" cm="1">
        <f t="array" aca="1" ref="AB1316" ca="1">_xlfn.IFS(AB1315="","",
AND(AB1315=last_rou_date), "",
AND($B$3="İllik"),DATE(YEAR(AB1315)+1,MONTH(AB1315),DAY(AB1315) ),
AND($B$3="Aylıq", $AH$14="Not end"), EDATE(AB1315,1),
AND($B$3="Aylıq", $AH$14="End"), EOMONTH(AB1315,1)
)</f>
        <v/>
      </c>
      <c r="AC1316" s="75" t="str" cm="1">
        <f t="array" aca="1" ref="AC1316" ca="1">_xlfn.IFS(
AND($AN$14="Not year_end", AC1315&gt;last_rou_date), "",
AND($AN$14="Year_end", AC1315&gt;=last_rou_date), "",
AND($AN$14="Year_end"), DATE(YEAR(AC1315+1), 12, 31),
AND($AN$14="Not year_end", MONTH(AC1315)=12, DAY(AC1315)=31), DATE(YEAR(AC1314)+1, MONTH(AC1314), DAY(AC1314)),
AND($AN$14="Not year_end", OR(MONTH(AC1315)&lt;&gt;12, DAY(AC1315)&lt;&gt;31) ), DATE(YEAR(AC1315), 12, 31)
)</f>
        <v/>
      </c>
      <c r="AD1316" s="75" t="str" cm="1">
        <f t="array" aca="1" ref="AD1316" ca="1">_xlfn.IFS(AD1315="", "",
AND(AD1315=last_rou_date, OR(MONTH(AD1315)&lt;&gt;12, DAY(AD1315)&lt;&gt;31) ), DATE(YEAR(AD1315), 12, 31),
AND(MONTH(AD1315)=12, DAY(AD1315)=31, AD1315&gt;=last_rou_date), "",
AND(MONTH(AD1315)=12, DAY(AD1315)&lt;&gt;31),  EOMONTH(AD1315,0),
AND(MONTH(AD1315)=12, DAY(AD1315)=31, $AH$14="Not end"),  EDATE(AD1314,1),
AND($AH$14="Not end"), EDATE(AD1315, 1),
AND($AH$14="End"), EOMONTH(AD1315, 1)
)</f>
        <v/>
      </c>
      <c r="AE1316" s="51" t="str" cm="1">
        <f t="array" ref="AE1316">_xlfn.IFS(W1316="", "",
AND(W1316&gt;0, W1316&lt;=$B$4, $C$2="İllik artım, faiz olaraq", $D$2&gt;0, $B$3="İllik"), $B$5*((1+$D$2)^(W1316-1)),
AND(W1316&gt;0, W1316&lt;=$B$4, $C$2="İllik artım, faiz olaraq", $D$2&gt;0, $B$3="Aylıq"), $B$5*((1+$D$2)^ROUNDDOWN((W1316-1)/12,0)),
AND(W1316=1, $C$2="Aşağıdakı kimi dəyişir", ), $B$5,
AND(W1316&gt;1, W1316&lt;=$B$4, $C$2="Aşağıdakı kimi dəyişir"), IFERROR(VLOOKUP(W1316, $C$4:$D$7, 2, FALSE), AE1315),
AND(W1316&gt;0, W1316&lt;=$B$4), $B$5,
TRUE,0 )</f>
        <v/>
      </c>
      <c r="AF1316" s="51" t="str">
        <f t="shared" ca="1" si="61"/>
        <v/>
      </c>
    </row>
    <row r="1317" spans="1:32" x14ac:dyDescent="0.4">
      <c r="A1317" s="13" t="str" cm="1">
        <f t="array" aca="1" ref="A1317" ca="1">_xlfn.IFS(
AND(SUMIFS(lease_table_interest_accruals, lease_table_dates, A1316)&gt;0, COUNTIFS($E$14:E1316, "Interest accrual", $A$14:A1316, A1316)=0),  A1316,
AND(SUMIFS(lease_table_payments, lease_table_dates, A1316)&gt;0, COUNTIFS($E$14:E1316, "Payment", $A$14:A1316, A1316)=0),  A1316,
AND(SUMIFS(rou_table_deprs, rou_table_dates, A1316)&gt;0, COUNTIFS($E$14:E1316, "Depreciation", $A$14:A1316, A1316)=0),  A1316,
TRUE,  IFERROR(INDEX(rou_table_dates,  MATCH(A1316, rou_table_dates)+1, ), "")
)</f>
        <v/>
      </c>
      <c r="B1317" s="1" t="str" cm="1">
        <f t="array" aca="1" ref="B1317" ca="1">_xlfn.IFS(
AND(E1317="Payment", A1317=$B$2), $AM$14,
E1317="Payment", $AM$15,
E1317="Interest accrual", $AM$18,
E1317="Depreciation", $AM$17,
TRUE, "")</f>
        <v/>
      </c>
      <c r="C1317" s="1" t="str" cm="1">
        <f t="array" aca="1" ref="C1317" ca="1">_xlfn.IFS(
E1317="Payment", $AM$19,
E1317="Interest accrual", $AM$15,
E1317="Depreciation", $AM$16,
TRUE, "")</f>
        <v/>
      </c>
      <c r="D1317" s="1" t="str" cm="1">
        <f t="array" aca="1" ref="D1317" ca="1">_xlfn.IFS(
E1317="Payment", _xlfn.XLOOKUP(A1317, lease_table_dates, lease_table_payments, 0, 0),
E1317="Interest accrual", _xlfn.XLOOKUP(A1317, lease_table_dates, lease_table_interest_accruals, 0, 0),
E1317="Depreciation", _xlfn.XLOOKUP(A1317, rou_table_dates, rou_table_deprs, 0, 0),
TRUE, ""
)</f>
        <v/>
      </c>
      <c r="E1317" s="7" t="str" cm="1">
        <f t="array" aca="1" ref="E1317" ca="1">_xlfn.IFS(
AND(SUMIFS(lease_table_interest_accruals, lease_table_dates, A1317)&gt;0, COUNTIFS($E$14:E1316, "Interest accrual", $A$14:A1316, A1317)=0), "Interest accrual",
AND(SUMIFS(lease_table_payments, lease_table_dates, A1317)&gt;0, COUNTIFS($E$14:E1316, "Payment", $A$14:A1316, A1317)=0), "Payment",
AND(SUMIFS(rou_table_deprs, rou_table_dates, A1317)&gt;0, COUNTIFS($E$14:E1316, "Depreciation", $A$14:A1316, A1317)=0), "Depreciation",
TRUE,  ""
)</f>
        <v/>
      </c>
      <c r="G1317" s="13" t="str" cm="1">
        <f t="array" aca="1" ref="G1317" ca="1">_xlfn.IFS(
AND($B$11="Hə", $B$3="İllik"), Z1317,
AND($B$11="Hə", $B$3="Aylıq"), AA1317,
$B$11="Yox", X1317)</f>
        <v/>
      </c>
      <c r="H1317" s="1" t="str" cm="1">
        <f t="array" aca="1" ref="H1317" ca="1">_xlfn.IFS( G1317="", "",
TRUE, ROUND( H1316+I1317-J1317, 2) )</f>
        <v/>
      </c>
      <c r="I1317" s="1" t="str" cm="1">
        <f t="array" aca="1" ref="I1317" ca="1">_xlfn.IFS(G1317="", "",
G1317=last_payment_date, (J1317-H1316),
 TRUE,  -  (H1316- H1316* (1+$B$6)^ (_xlfn.DAYS(G1317,G1316)/365) )
)</f>
        <v/>
      </c>
      <c r="J1317" s="1" t="str" cm="1">
        <f t="array" aca="1" ref="J1317" ca="1">_xlfn.IFS(G1317="", "",
TRUE, _xlfn.XLOOKUP(G1317,  payment_dates, payments,0,0)
)</f>
        <v/>
      </c>
      <c r="L1317" s="8" t="str" cm="1">
        <f t="array" aca="1" ref="L1317" ca="1">_xlfn.IFS(
AND($B$11="Hə", $B$3="İllik"), AC1317,
AND($B$11="Hə", $B$3="Aylıq"), AD1317,
$B$11="Yox", AB1317)</f>
        <v/>
      </c>
      <c r="M1317" s="1" t="str" cm="1">
        <f t="array" aca="1" ref="M1317" ca="1">_xlfn.IFS( L1317="", "",
(M1316-N1317)&lt;=0.5, 0,
TRUE,  M1316-N1317)</f>
        <v/>
      </c>
      <c r="N1317" s="7" t="str" cm="1">
        <f t="array" aca="1" ref="N1317" ca="1">_xlfn.IFS(
L1317="", "",
TRUE, MIN(M1316, ROUND($M$14/ (last_rou_date - $B$2) * (L1317-L1316), 2) )
)</f>
        <v/>
      </c>
      <c r="P1317" s="59" t="str">
        <f t="shared" ca="1" si="60"/>
        <v/>
      </c>
      <c r="Q1317" s="1" t="str" cm="1">
        <f t="array" aca="1" ref="Q1317" ca="1">_xlfn.IFS(P1317="","",
$B$11="Hə", _xlfn.XLOOKUP(DATE(P1317, 12, 31), rou_table_dates, rou_table_nbvs,0, 0),
TRUE,  MAX(0, ROUND($M$14 - $M$14/ (last_rou_date - $B$2) * (DATE(P1317,12,31) - $B$2), 2) )
)</f>
        <v/>
      </c>
      <c r="R1317" s="1" t="str" cm="1">
        <f t="array" aca="1" ref="R1317" ca="1">_xlfn.IFS(P1317="","",
$B$11="Hə", _xlfn.XLOOKUP(DATE(P1317, 12, 31), lease_table_dates, lease_table_balances,0, 0),
TRUE, IFERROR( XNPV($B$6, IF(payment_dates &gt;DATE(P1317, 12, 31), payments,  0),  IF(payment_dates &gt;DATE(P1317, 12, 31), payment_dates,  DATE(P1317, 12, 31))    ),0)
)</f>
        <v/>
      </c>
      <c r="S1317" s="1" t="str" cm="1">
        <f t="array" aca="1" ref="S1317" ca="1">_xlfn.IFS(P1317="","",
TRUE,  MIN( MIN(Q1316, $M$14), ROUND($M$14/ (last_rou_date - $B$2) * (DATE(P1317,12,31) - MAX($B$2, DATE(P1317-1, 12, 31))), 2) )
)</f>
        <v/>
      </c>
      <c r="T1317" s="7" t="str" cm="1">
        <f t="array" aca="1" ref="T1317" ca="1">_xlfn.IFS(P1317="", "",
ISTEXT(R1316), R1317- (H1317 - SUMIFS( lease_table_payments, lease_table_years, P1317) -$AG$14 ),
AND(ISNUMBER(R1316), R1317&lt;&gt;""),   R1317- (R1316 - SUMIFS( lease_table_payments, lease_table_years, P1317) )
)</f>
        <v/>
      </c>
      <c r="V1317" s="64">
        <f t="shared" si="62"/>
        <v>1304</v>
      </c>
      <c r="W1317" s="51" t="str" cm="1">
        <f t="array" ref="W1317">_xlfn.IFS(
OR(W1316=$B$4, W1316=""),"",
TRUE,W1316+1
)</f>
        <v/>
      </c>
      <c r="X1317" s="51" t="str" cm="1">
        <f t="array" ref="X1317">_xlfn.IFS(X1316="","",
W1317="", "",
AND($B$3="İllik"),DATE(YEAR(X1316)+1,MONTH(X1316),DAY(X1316) ),
AND($B$3="Aylıq", $AH$14="Not end"), EDATE(X1316,1),
AND($B$3="Aylıq", $AH$14="End"), EOMONTH(X1316,1)
)</f>
        <v/>
      </c>
      <c r="Y1317" s="51" t="str" cm="1">
        <f t="array" aca="1" ref="Y1317" ca="1">_xlfn.IFS(
AND($B$7="Dövrün əvvəlində", Y1316&lt;=last_rou_date), DATE(YEAR(Y1316)+1, 12, 31),
AND($B$7="Dövrün sonunda", Y1316&lt;=last_payment_date), DATE(YEAR(Y1316)+1, 12, 31),
TRUE, ""
)</f>
        <v/>
      </c>
      <c r="Z1317" s="75" t="str" cm="1">
        <f t="array" aca="1" ref="Z1317" ca="1">_xlfn.IFS(
AND($AN$14="Not year_end", Z1316&gt;last_payment_date), "",
AND($AN$14="Year_end", Z1316&gt;=last_payment_date), "",
AND($AN$14="Year_end"), DATE(YEAR(Z1316+1), 12, 31),
AND($AN$14="Not year_end", MONTH(Z1316)=12, DAY(Z1316)=31), DATE(YEAR(Z1315)+1, MONTH(Z1315), DAY(Z1315)),
AND($AN$14="Not year_end", OR(MONTH(Z1316)&lt;&gt;12, DAY(Z1316)&lt;&gt;31) ), DATE(YEAR(Z1316), 12, 31)
)</f>
        <v/>
      </c>
      <c r="AA1317" s="75" t="str" cm="1">
        <f t="array" aca="1" ref="AA1317" ca="1">_xlfn.IFS(AA1316="", "",
AND(AA1316=last_payment_date, OR(MONTH(AA1316)&lt;&gt;12, DAY(AA1316)&lt;&gt;31) ), DATE(YEAR(AA1316), 12, 31),
AND(MONTH(AA1316)=12, DAY(AA1316)=31, AA1316&gt;=last_payment_date), "",
AND(MONTH(AA1316)=12, DAY(AA1316)&lt;&gt;31),  EOMONTH(AA1316,0),
AND(MONTH(AA1316)=12, DAY(AA1316)=31, $AH$14="Not end"),  EDATE(AA1315,1),
AND($AH$14="Not end"), EDATE(AA1316, 1),
AND($AH$14="End"), EOMONTH(AA1316, 1)
)</f>
        <v/>
      </c>
      <c r="AB1317" s="75" t="str" cm="1">
        <f t="array" aca="1" ref="AB1317" ca="1">_xlfn.IFS(AB1316="","",
AND(AB1316=last_rou_date), "",
AND($B$3="İllik"),DATE(YEAR(AB1316)+1,MONTH(AB1316),DAY(AB1316) ),
AND($B$3="Aylıq", $AH$14="Not end"), EDATE(AB1316,1),
AND($B$3="Aylıq", $AH$14="End"), EOMONTH(AB1316,1)
)</f>
        <v/>
      </c>
      <c r="AC1317" s="75" t="str" cm="1">
        <f t="array" aca="1" ref="AC1317" ca="1">_xlfn.IFS(
AND($AN$14="Not year_end", AC1316&gt;last_rou_date), "",
AND($AN$14="Year_end", AC1316&gt;=last_rou_date), "",
AND($AN$14="Year_end"), DATE(YEAR(AC1316+1), 12, 31),
AND($AN$14="Not year_end", MONTH(AC1316)=12, DAY(AC1316)=31), DATE(YEAR(AC1315)+1, MONTH(AC1315), DAY(AC1315)),
AND($AN$14="Not year_end", OR(MONTH(AC1316)&lt;&gt;12, DAY(AC1316)&lt;&gt;31) ), DATE(YEAR(AC1316), 12, 31)
)</f>
        <v/>
      </c>
      <c r="AD1317" s="75" t="str" cm="1">
        <f t="array" aca="1" ref="AD1317" ca="1">_xlfn.IFS(AD1316="", "",
AND(AD1316=last_rou_date, OR(MONTH(AD1316)&lt;&gt;12, DAY(AD1316)&lt;&gt;31) ), DATE(YEAR(AD1316), 12, 31),
AND(MONTH(AD1316)=12, DAY(AD1316)=31, AD1316&gt;=last_rou_date), "",
AND(MONTH(AD1316)=12, DAY(AD1316)&lt;&gt;31),  EOMONTH(AD1316,0),
AND(MONTH(AD1316)=12, DAY(AD1316)=31, $AH$14="Not end"),  EDATE(AD1315,1),
AND($AH$14="Not end"), EDATE(AD1316, 1),
AND($AH$14="End"), EOMONTH(AD1316, 1)
)</f>
        <v/>
      </c>
      <c r="AE1317" s="51" t="str" cm="1">
        <f t="array" ref="AE1317">_xlfn.IFS(W1317="", "",
AND(W1317&gt;0, W1317&lt;=$B$4, $C$2="İllik artım, faiz olaraq", $D$2&gt;0, $B$3="İllik"), $B$5*((1+$D$2)^(W1317-1)),
AND(W1317&gt;0, W1317&lt;=$B$4, $C$2="İllik artım, faiz olaraq", $D$2&gt;0, $B$3="Aylıq"), $B$5*((1+$D$2)^ROUNDDOWN((W1317-1)/12,0)),
AND(W1317=1, $C$2="Aşağıdakı kimi dəyişir", ), $B$5,
AND(W1317&gt;1, W1317&lt;=$B$4, $C$2="Aşağıdakı kimi dəyişir"), IFERROR(VLOOKUP(W1317, $C$4:$D$7, 2, FALSE), AE1316),
AND(W1317&gt;0, W1317&lt;=$B$4), $B$5,
TRUE,0 )</f>
        <v/>
      </c>
      <c r="AF1317" s="51" t="str">
        <f t="shared" ca="1" si="61"/>
        <v/>
      </c>
    </row>
    <row r="1318" spans="1:32" x14ac:dyDescent="0.4">
      <c r="A1318" s="13" t="str" cm="1">
        <f t="array" aca="1" ref="A1318" ca="1">_xlfn.IFS(
AND(SUMIFS(lease_table_interest_accruals, lease_table_dates, A1317)&gt;0, COUNTIFS($E$14:E1317, "Interest accrual", $A$14:A1317, A1317)=0),  A1317,
AND(SUMIFS(lease_table_payments, lease_table_dates, A1317)&gt;0, COUNTIFS($E$14:E1317, "Payment", $A$14:A1317, A1317)=0),  A1317,
AND(SUMIFS(rou_table_deprs, rou_table_dates, A1317)&gt;0, COUNTIFS($E$14:E1317, "Depreciation", $A$14:A1317, A1317)=0),  A1317,
TRUE,  IFERROR(INDEX(rou_table_dates,  MATCH(A1317, rou_table_dates)+1, ), "")
)</f>
        <v/>
      </c>
      <c r="B1318" s="1" t="str" cm="1">
        <f t="array" aca="1" ref="B1318" ca="1">_xlfn.IFS(
AND(E1318="Payment", A1318=$B$2), $AM$14,
E1318="Payment", $AM$15,
E1318="Interest accrual", $AM$18,
E1318="Depreciation", $AM$17,
TRUE, "")</f>
        <v/>
      </c>
      <c r="C1318" s="1" t="str" cm="1">
        <f t="array" aca="1" ref="C1318" ca="1">_xlfn.IFS(
E1318="Payment", $AM$19,
E1318="Interest accrual", $AM$15,
E1318="Depreciation", $AM$16,
TRUE, "")</f>
        <v/>
      </c>
      <c r="D1318" s="1" t="str" cm="1">
        <f t="array" aca="1" ref="D1318" ca="1">_xlfn.IFS(
E1318="Payment", _xlfn.XLOOKUP(A1318, lease_table_dates, lease_table_payments, 0, 0),
E1318="Interest accrual", _xlfn.XLOOKUP(A1318, lease_table_dates, lease_table_interest_accruals, 0, 0),
E1318="Depreciation", _xlfn.XLOOKUP(A1318, rou_table_dates, rou_table_deprs, 0, 0),
TRUE, ""
)</f>
        <v/>
      </c>
      <c r="E1318" s="7" t="str" cm="1">
        <f t="array" aca="1" ref="E1318" ca="1">_xlfn.IFS(
AND(SUMIFS(lease_table_interest_accruals, lease_table_dates, A1318)&gt;0, COUNTIFS($E$14:E1317, "Interest accrual", $A$14:A1317, A1318)=0), "Interest accrual",
AND(SUMIFS(lease_table_payments, lease_table_dates, A1318)&gt;0, COUNTIFS($E$14:E1317, "Payment", $A$14:A1317, A1318)=0), "Payment",
AND(SUMIFS(rou_table_deprs, rou_table_dates, A1318)&gt;0, COUNTIFS($E$14:E1317, "Depreciation", $A$14:A1317, A1318)=0), "Depreciation",
TRUE,  ""
)</f>
        <v/>
      </c>
      <c r="G1318" s="13" t="str" cm="1">
        <f t="array" aca="1" ref="G1318" ca="1">_xlfn.IFS(
AND($B$11="Hə", $B$3="İllik"), Z1318,
AND($B$11="Hə", $B$3="Aylıq"), AA1318,
$B$11="Yox", X1318)</f>
        <v/>
      </c>
      <c r="H1318" s="1" t="str" cm="1">
        <f t="array" aca="1" ref="H1318" ca="1">_xlfn.IFS( G1318="", "",
TRUE, ROUND( H1317+I1318-J1318, 2) )</f>
        <v/>
      </c>
      <c r="I1318" s="1" t="str" cm="1">
        <f t="array" aca="1" ref="I1318" ca="1">_xlfn.IFS(G1318="", "",
G1318=last_payment_date, (J1318-H1317),
 TRUE,  -  (H1317- H1317* (1+$B$6)^ (_xlfn.DAYS(G1318,G1317)/365) )
)</f>
        <v/>
      </c>
      <c r="J1318" s="1" t="str" cm="1">
        <f t="array" aca="1" ref="J1318" ca="1">_xlfn.IFS(G1318="", "",
TRUE, _xlfn.XLOOKUP(G1318,  payment_dates, payments,0,0)
)</f>
        <v/>
      </c>
      <c r="L1318" s="8" t="str" cm="1">
        <f t="array" aca="1" ref="L1318" ca="1">_xlfn.IFS(
AND($B$11="Hə", $B$3="İllik"), AC1318,
AND($B$11="Hə", $B$3="Aylıq"), AD1318,
$B$11="Yox", AB1318)</f>
        <v/>
      </c>
      <c r="M1318" s="1" t="str" cm="1">
        <f t="array" aca="1" ref="M1318" ca="1">_xlfn.IFS( L1318="", "",
(M1317-N1318)&lt;=0.5, 0,
TRUE,  M1317-N1318)</f>
        <v/>
      </c>
      <c r="N1318" s="7" t="str" cm="1">
        <f t="array" aca="1" ref="N1318" ca="1">_xlfn.IFS(
L1318="", "",
TRUE, MIN(M1317, ROUND($M$14/ (last_rou_date - $B$2) * (L1318-L1317), 2) )
)</f>
        <v/>
      </c>
      <c r="P1318" s="59" t="str">
        <f t="shared" ca="1" si="60"/>
        <v/>
      </c>
      <c r="Q1318" s="1" t="str" cm="1">
        <f t="array" aca="1" ref="Q1318" ca="1">_xlfn.IFS(P1318="","",
$B$11="Hə", _xlfn.XLOOKUP(DATE(P1318, 12, 31), rou_table_dates, rou_table_nbvs,0, 0),
TRUE,  MAX(0, ROUND($M$14 - $M$14/ (last_rou_date - $B$2) * (DATE(P1318,12,31) - $B$2), 2) )
)</f>
        <v/>
      </c>
      <c r="R1318" s="1" t="str" cm="1">
        <f t="array" aca="1" ref="R1318" ca="1">_xlfn.IFS(P1318="","",
$B$11="Hə", _xlfn.XLOOKUP(DATE(P1318, 12, 31), lease_table_dates, lease_table_balances,0, 0),
TRUE, IFERROR( XNPV($B$6, IF(payment_dates &gt;DATE(P1318, 12, 31), payments,  0),  IF(payment_dates &gt;DATE(P1318, 12, 31), payment_dates,  DATE(P1318, 12, 31))    ),0)
)</f>
        <v/>
      </c>
      <c r="S1318" s="1" t="str" cm="1">
        <f t="array" aca="1" ref="S1318" ca="1">_xlfn.IFS(P1318="","",
TRUE,  MIN( MIN(Q1317, $M$14), ROUND($M$14/ (last_rou_date - $B$2) * (DATE(P1318,12,31) - MAX($B$2, DATE(P1318-1, 12, 31))), 2) )
)</f>
        <v/>
      </c>
      <c r="T1318" s="7" t="str" cm="1">
        <f t="array" aca="1" ref="T1318" ca="1">_xlfn.IFS(P1318="", "",
ISTEXT(R1317), R1318- (H1318 - SUMIFS( lease_table_payments, lease_table_years, P1318) -$AG$14 ),
AND(ISNUMBER(R1317), R1318&lt;&gt;""),   R1318- (R1317 - SUMIFS( lease_table_payments, lease_table_years, P1318) )
)</f>
        <v/>
      </c>
      <c r="V1318" s="64">
        <f t="shared" si="62"/>
        <v>1305</v>
      </c>
      <c r="W1318" s="51" t="str" cm="1">
        <f t="array" ref="W1318">_xlfn.IFS(
OR(W1317=$B$4, W1317=""),"",
TRUE,W1317+1
)</f>
        <v/>
      </c>
      <c r="X1318" s="51" t="str" cm="1">
        <f t="array" ref="X1318">_xlfn.IFS(X1317="","",
W1318="", "",
AND($B$3="İllik"),DATE(YEAR(X1317)+1,MONTH(X1317),DAY(X1317) ),
AND($B$3="Aylıq", $AH$14="Not end"), EDATE(X1317,1),
AND($B$3="Aylıq", $AH$14="End"), EOMONTH(X1317,1)
)</f>
        <v/>
      </c>
      <c r="Y1318" s="51" t="str" cm="1">
        <f t="array" aca="1" ref="Y1318" ca="1">_xlfn.IFS(
AND($B$7="Dövrün əvvəlində", Y1317&lt;=last_rou_date), DATE(YEAR(Y1317)+1, 12, 31),
AND($B$7="Dövrün sonunda", Y1317&lt;=last_payment_date), DATE(YEAR(Y1317)+1, 12, 31),
TRUE, ""
)</f>
        <v/>
      </c>
      <c r="Z1318" s="75" t="str" cm="1">
        <f t="array" aca="1" ref="Z1318" ca="1">_xlfn.IFS(
AND($AN$14="Not year_end", Z1317&gt;last_payment_date), "",
AND($AN$14="Year_end", Z1317&gt;=last_payment_date), "",
AND($AN$14="Year_end"), DATE(YEAR(Z1317+1), 12, 31),
AND($AN$14="Not year_end", MONTH(Z1317)=12, DAY(Z1317)=31), DATE(YEAR(Z1316)+1, MONTH(Z1316), DAY(Z1316)),
AND($AN$14="Not year_end", OR(MONTH(Z1317)&lt;&gt;12, DAY(Z1317)&lt;&gt;31) ), DATE(YEAR(Z1317), 12, 31)
)</f>
        <v/>
      </c>
      <c r="AA1318" s="75" t="str" cm="1">
        <f t="array" aca="1" ref="AA1318" ca="1">_xlfn.IFS(AA1317="", "",
AND(AA1317=last_payment_date, OR(MONTH(AA1317)&lt;&gt;12, DAY(AA1317)&lt;&gt;31) ), DATE(YEAR(AA1317), 12, 31),
AND(MONTH(AA1317)=12, DAY(AA1317)=31, AA1317&gt;=last_payment_date), "",
AND(MONTH(AA1317)=12, DAY(AA1317)&lt;&gt;31),  EOMONTH(AA1317,0),
AND(MONTH(AA1317)=12, DAY(AA1317)=31, $AH$14="Not end"),  EDATE(AA1316,1),
AND($AH$14="Not end"), EDATE(AA1317, 1),
AND($AH$14="End"), EOMONTH(AA1317, 1)
)</f>
        <v/>
      </c>
      <c r="AB1318" s="75" t="str" cm="1">
        <f t="array" aca="1" ref="AB1318" ca="1">_xlfn.IFS(AB1317="","",
AND(AB1317=last_rou_date), "",
AND($B$3="İllik"),DATE(YEAR(AB1317)+1,MONTH(AB1317),DAY(AB1317) ),
AND($B$3="Aylıq", $AH$14="Not end"), EDATE(AB1317,1),
AND($B$3="Aylıq", $AH$14="End"), EOMONTH(AB1317,1)
)</f>
        <v/>
      </c>
      <c r="AC1318" s="75" t="str" cm="1">
        <f t="array" aca="1" ref="AC1318" ca="1">_xlfn.IFS(
AND($AN$14="Not year_end", AC1317&gt;last_rou_date), "",
AND($AN$14="Year_end", AC1317&gt;=last_rou_date), "",
AND($AN$14="Year_end"), DATE(YEAR(AC1317+1), 12, 31),
AND($AN$14="Not year_end", MONTH(AC1317)=12, DAY(AC1317)=31), DATE(YEAR(AC1316)+1, MONTH(AC1316), DAY(AC1316)),
AND($AN$14="Not year_end", OR(MONTH(AC1317)&lt;&gt;12, DAY(AC1317)&lt;&gt;31) ), DATE(YEAR(AC1317), 12, 31)
)</f>
        <v/>
      </c>
      <c r="AD1318" s="75" t="str" cm="1">
        <f t="array" aca="1" ref="AD1318" ca="1">_xlfn.IFS(AD1317="", "",
AND(AD1317=last_rou_date, OR(MONTH(AD1317)&lt;&gt;12, DAY(AD1317)&lt;&gt;31) ), DATE(YEAR(AD1317), 12, 31),
AND(MONTH(AD1317)=12, DAY(AD1317)=31, AD1317&gt;=last_rou_date), "",
AND(MONTH(AD1317)=12, DAY(AD1317)&lt;&gt;31),  EOMONTH(AD1317,0),
AND(MONTH(AD1317)=12, DAY(AD1317)=31, $AH$14="Not end"),  EDATE(AD1316,1),
AND($AH$14="Not end"), EDATE(AD1317, 1),
AND($AH$14="End"), EOMONTH(AD1317, 1)
)</f>
        <v/>
      </c>
      <c r="AE1318" s="51" t="str" cm="1">
        <f t="array" ref="AE1318">_xlfn.IFS(W1318="", "",
AND(W1318&gt;0, W1318&lt;=$B$4, $C$2="İllik artım, faiz olaraq", $D$2&gt;0, $B$3="İllik"), $B$5*((1+$D$2)^(W1318-1)),
AND(W1318&gt;0, W1318&lt;=$B$4, $C$2="İllik artım, faiz olaraq", $D$2&gt;0, $B$3="Aylıq"), $B$5*((1+$D$2)^ROUNDDOWN((W1318-1)/12,0)),
AND(W1318=1, $C$2="Aşağıdakı kimi dəyişir", ), $B$5,
AND(W1318&gt;1, W1318&lt;=$B$4, $C$2="Aşağıdakı kimi dəyişir"), IFERROR(VLOOKUP(W1318, $C$4:$D$7, 2, FALSE), AE1317),
AND(W1318&gt;0, W1318&lt;=$B$4), $B$5,
TRUE,0 )</f>
        <v/>
      </c>
      <c r="AF1318" s="51" t="str">
        <f t="shared" ca="1" si="61"/>
        <v/>
      </c>
    </row>
    <row r="1319" spans="1:32" x14ac:dyDescent="0.4">
      <c r="A1319" s="13" t="str" cm="1">
        <f t="array" aca="1" ref="A1319" ca="1">_xlfn.IFS(
AND(SUMIFS(lease_table_interest_accruals, lease_table_dates, A1318)&gt;0, COUNTIFS($E$14:E1318, "Interest accrual", $A$14:A1318, A1318)=0),  A1318,
AND(SUMIFS(lease_table_payments, lease_table_dates, A1318)&gt;0, COUNTIFS($E$14:E1318, "Payment", $A$14:A1318, A1318)=0),  A1318,
AND(SUMIFS(rou_table_deprs, rou_table_dates, A1318)&gt;0, COUNTIFS($E$14:E1318, "Depreciation", $A$14:A1318, A1318)=0),  A1318,
TRUE,  IFERROR(INDEX(rou_table_dates,  MATCH(A1318, rou_table_dates)+1, ), "")
)</f>
        <v/>
      </c>
      <c r="B1319" s="1" t="str" cm="1">
        <f t="array" aca="1" ref="B1319" ca="1">_xlfn.IFS(
AND(E1319="Payment", A1319=$B$2), $AM$14,
E1319="Payment", $AM$15,
E1319="Interest accrual", $AM$18,
E1319="Depreciation", $AM$17,
TRUE, "")</f>
        <v/>
      </c>
      <c r="C1319" s="1" t="str" cm="1">
        <f t="array" aca="1" ref="C1319" ca="1">_xlfn.IFS(
E1319="Payment", $AM$19,
E1319="Interest accrual", $AM$15,
E1319="Depreciation", $AM$16,
TRUE, "")</f>
        <v/>
      </c>
      <c r="D1319" s="1" t="str" cm="1">
        <f t="array" aca="1" ref="D1319" ca="1">_xlfn.IFS(
E1319="Payment", _xlfn.XLOOKUP(A1319, lease_table_dates, lease_table_payments, 0, 0),
E1319="Interest accrual", _xlfn.XLOOKUP(A1319, lease_table_dates, lease_table_interest_accruals, 0, 0),
E1319="Depreciation", _xlfn.XLOOKUP(A1319, rou_table_dates, rou_table_deprs, 0, 0),
TRUE, ""
)</f>
        <v/>
      </c>
      <c r="E1319" s="7" t="str" cm="1">
        <f t="array" aca="1" ref="E1319" ca="1">_xlfn.IFS(
AND(SUMIFS(lease_table_interest_accruals, lease_table_dates, A1319)&gt;0, COUNTIFS($E$14:E1318, "Interest accrual", $A$14:A1318, A1319)=0), "Interest accrual",
AND(SUMIFS(lease_table_payments, lease_table_dates, A1319)&gt;0, COUNTIFS($E$14:E1318, "Payment", $A$14:A1318, A1319)=0), "Payment",
AND(SUMIFS(rou_table_deprs, rou_table_dates, A1319)&gt;0, COUNTIFS($E$14:E1318, "Depreciation", $A$14:A1318, A1319)=0), "Depreciation",
TRUE,  ""
)</f>
        <v/>
      </c>
      <c r="G1319" s="13" t="str" cm="1">
        <f t="array" aca="1" ref="G1319" ca="1">_xlfn.IFS(
AND($B$11="Hə", $B$3="İllik"), Z1319,
AND($B$11="Hə", $B$3="Aylıq"), AA1319,
$B$11="Yox", X1319)</f>
        <v/>
      </c>
      <c r="H1319" s="1" t="str" cm="1">
        <f t="array" aca="1" ref="H1319" ca="1">_xlfn.IFS( G1319="", "",
TRUE, ROUND( H1318+I1319-J1319, 2) )</f>
        <v/>
      </c>
      <c r="I1319" s="1" t="str" cm="1">
        <f t="array" aca="1" ref="I1319" ca="1">_xlfn.IFS(G1319="", "",
G1319=last_payment_date, (J1319-H1318),
 TRUE,  -  (H1318- H1318* (1+$B$6)^ (_xlfn.DAYS(G1319,G1318)/365) )
)</f>
        <v/>
      </c>
      <c r="J1319" s="1" t="str" cm="1">
        <f t="array" aca="1" ref="J1319" ca="1">_xlfn.IFS(G1319="", "",
TRUE, _xlfn.XLOOKUP(G1319,  payment_dates, payments,0,0)
)</f>
        <v/>
      </c>
      <c r="L1319" s="8" t="str" cm="1">
        <f t="array" aca="1" ref="L1319" ca="1">_xlfn.IFS(
AND($B$11="Hə", $B$3="İllik"), AC1319,
AND($B$11="Hə", $B$3="Aylıq"), AD1319,
$B$11="Yox", AB1319)</f>
        <v/>
      </c>
      <c r="M1319" s="1" t="str" cm="1">
        <f t="array" aca="1" ref="M1319" ca="1">_xlfn.IFS( L1319="", "",
(M1318-N1319)&lt;=0.5, 0,
TRUE,  M1318-N1319)</f>
        <v/>
      </c>
      <c r="N1319" s="7" t="str" cm="1">
        <f t="array" aca="1" ref="N1319" ca="1">_xlfn.IFS(
L1319="", "",
TRUE, MIN(M1318, ROUND($M$14/ (last_rou_date - $B$2) * (L1319-L1318), 2) )
)</f>
        <v/>
      </c>
      <c r="P1319" s="59" t="str">
        <f t="shared" ca="1" si="60"/>
        <v/>
      </c>
      <c r="Q1319" s="1" t="str" cm="1">
        <f t="array" aca="1" ref="Q1319" ca="1">_xlfn.IFS(P1319="","",
$B$11="Hə", _xlfn.XLOOKUP(DATE(P1319, 12, 31), rou_table_dates, rou_table_nbvs,0, 0),
TRUE,  MAX(0, ROUND($M$14 - $M$14/ (last_rou_date - $B$2) * (DATE(P1319,12,31) - $B$2), 2) )
)</f>
        <v/>
      </c>
      <c r="R1319" s="1" t="str" cm="1">
        <f t="array" aca="1" ref="R1319" ca="1">_xlfn.IFS(P1319="","",
$B$11="Hə", _xlfn.XLOOKUP(DATE(P1319, 12, 31), lease_table_dates, lease_table_balances,0, 0),
TRUE, IFERROR( XNPV($B$6, IF(payment_dates &gt;DATE(P1319, 12, 31), payments,  0),  IF(payment_dates &gt;DATE(P1319, 12, 31), payment_dates,  DATE(P1319, 12, 31))    ),0)
)</f>
        <v/>
      </c>
      <c r="S1319" s="1" t="str" cm="1">
        <f t="array" aca="1" ref="S1319" ca="1">_xlfn.IFS(P1319="","",
TRUE,  MIN( MIN(Q1318, $M$14), ROUND($M$14/ (last_rou_date - $B$2) * (DATE(P1319,12,31) - MAX($B$2, DATE(P1319-1, 12, 31))), 2) )
)</f>
        <v/>
      </c>
      <c r="T1319" s="7" t="str" cm="1">
        <f t="array" aca="1" ref="T1319" ca="1">_xlfn.IFS(P1319="", "",
ISTEXT(R1318), R1319- (H1319 - SUMIFS( lease_table_payments, lease_table_years, P1319) -$AG$14 ),
AND(ISNUMBER(R1318), R1319&lt;&gt;""),   R1319- (R1318 - SUMIFS( lease_table_payments, lease_table_years, P1319) )
)</f>
        <v/>
      </c>
      <c r="V1319" s="64">
        <f t="shared" si="62"/>
        <v>1306</v>
      </c>
      <c r="W1319" s="51" t="str" cm="1">
        <f t="array" ref="W1319">_xlfn.IFS(
OR(W1318=$B$4, W1318=""),"",
TRUE,W1318+1
)</f>
        <v/>
      </c>
      <c r="X1319" s="51" t="str" cm="1">
        <f t="array" ref="X1319">_xlfn.IFS(X1318="","",
W1319="", "",
AND($B$3="İllik"),DATE(YEAR(X1318)+1,MONTH(X1318),DAY(X1318) ),
AND($B$3="Aylıq", $AH$14="Not end"), EDATE(X1318,1),
AND($B$3="Aylıq", $AH$14="End"), EOMONTH(X1318,1)
)</f>
        <v/>
      </c>
      <c r="Y1319" s="51" t="str" cm="1">
        <f t="array" aca="1" ref="Y1319" ca="1">_xlfn.IFS(
AND($B$7="Dövrün əvvəlində", Y1318&lt;=last_rou_date), DATE(YEAR(Y1318)+1, 12, 31),
AND($B$7="Dövrün sonunda", Y1318&lt;=last_payment_date), DATE(YEAR(Y1318)+1, 12, 31),
TRUE, ""
)</f>
        <v/>
      </c>
      <c r="Z1319" s="75" t="str" cm="1">
        <f t="array" aca="1" ref="Z1319" ca="1">_xlfn.IFS(
AND($AN$14="Not year_end", Z1318&gt;last_payment_date), "",
AND($AN$14="Year_end", Z1318&gt;=last_payment_date), "",
AND($AN$14="Year_end"), DATE(YEAR(Z1318+1), 12, 31),
AND($AN$14="Not year_end", MONTH(Z1318)=12, DAY(Z1318)=31), DATE(YEAR(Z1317)+1, MONTH(Z1317), DAY(Z1317)),
AND($AN$14="Not year_end", OR(MONTH(Z1318)&lt;&gt;12, DAY(Z1318)&lt;&gt;31) ), DATE(YEAR(Z1318), 12, 31)
)</f>
        <v/>
      </c>
      <c r="AA1319" s="75" t="str" cm="1">
        <f t="array" aca="1" ref="AA1319" ca="1">_xlfn.IFS(AA1318="", "",
AND(AA1318=last_payment_date, OR(MONTH(AA1318)&lt;&gt;12, DAY(AA1318)&lt;&gt;31) ), DATE(YEAR(AA1318), 12, 31),
AND(MONTH(AA1318)=12, DAY(AA1318)=31, AA1318&gt;=last_payment_date), "",
AND(MONTH(AA1318)=12, DAY(AA1318)&lt;&gt;31),  EOMONTH(AA1318,0),
AND(MONTH(AA1318)=12, DAY(AA1318)=31, $AH$14="Not end"),  EDATE(AA1317,1),
AND($AH$14="Not end"), EDATE(AA1318, 1),
AND($AH$14="End"), EOMONTH(AA1318, 1)
)</f>
        <v/>
      </c>
      <c r="AB1319" s="75" t="str" cm="1">
        <f t="array" aca="1" ref="AB1319" ca="1">_xlfn.IFS(AB1318="","",
AND(AB1318=last_rou_date), "",
AND($B$3="İllik"),DATE(YEAR(AB1318)+1,MONTH(AB1318),DAY(AB1318) ),
AND($B$3="Aylıq", $AH$14="Not end"), EDATE(AB1318,1),
AND($B$3="Aylıq", $AH$14="End"), EOMONTH(AB1318,1)
)</f>
        <v/>
      </c>
      <c r="AC1319" s="75" t="str" cm="1">
        <f t="array" aca="1" ref="AC1319" ca="1">_xlfn.IFS(
AND($AN$14="Not year_end", AC1318&gt;last_rou_date), "",
AND($AN$14="Year_end", AC1318&gt;=last_rou_date), "",
AND($AN$14="Year_end"), DATE(YEAR(AC1318+1), 12, 31),
AND($AN$14="Not year_end", MONTH(AC1318)=12, DAY(AC1318)=31), DATE(YEAR(AC1317)+1, MONTH(AC1317), DAY(AC1317)),
AND($AN$14="Not year_end", OR(MONTH(AC1318)&lt;&gt;12, DAY(AC1318)&lt;&gt;31) ), DATE(YEAR(AC1318), 12, 31)
)</f>
        <v/>
      </c>
      <c r="AD1319" s="75" t="str" cm="1">
        <f t="array" aca="1" ref="AD1319" ca="1">_xlfn.IFS(AD1318="", "",
AND(AD1318=last_rou_date, OR(MONTH(AD1318)&lt;&gt;12, DAY(AD1318)&lt;&gt;31) ), DATE(YEAR(AD1318), 12, 31),
AND(MONTH(AD1318)=12, DAY(AD1318)=31, AD1318&gt;=last_rou_date), "",
AND(MONTH(AD1318)=12, DAY(AD1318)&lt;&gt;31),  EOMONTH(AD1318,0),
AND(MONTH(AD1318)=12, DAY(AD1318)=31, $AH$14="Not end"),  EDATE(AD1317,1),
AND($AH$14="Not end"), EDATE(AD1318, 1),
AND($AH$14="End"), EOMONTH(AD1318, 1)
)</f>
        <v/>
      </c>
      <c r="AE1319" s="51" t="str" cm="1">
        <f t="array" ref="AE1319">_xlfn.IFS(W1319="", "",
AND(W1319&gt;0, W1319&lt;=$B$4, $C$2="İllik artım, faiz olaraq", $D$2&gt;0, $B$3="İllik"), $B$5*((1+$D$2)^(W1319-1)),
AND(W1319&gt;0, W1319&lt;=$B$4, $C$2="İllik artım, faiz olaraq", $D$2&gt;0, $B$3="Aylıq"), $B$5*((1+$D$2)^ROUNDDOWN((W1319-1)/12,0)),
AND(W1319=1, $C$2="Aşağıdakı kimi dəyişir", ), $B$5,
AND(W1319&gt;1, W1319&lt;=$B$4, $C$2="Aşağıdakı kimi dəyişir"), IFERROR(VLOOKUP(W1319, $C$4:$D$7, 2, FALSE), AE1318),
AND(W1319&gt;0, W1319&lt;=$B$4), $B$5,
TRUE,0 )</f>
        <v/>
      </c>
      <c r="AF1319" s="51" t="str">
        <f t="shared" ca="1" si="61"/>
        <v/>
      </c>
    </row>
    <row r="1320" spans="1:32" x14ac:dyDescent="0.4">
      <c r="A1320" s="13" t="str" cm="1">
        <f t="array" aca="1" ref="A1320" ca="1">_xlfn.IFS(
AND(SUMIFS(lease_table_interest_accruals, lease_table_dates, A1319)&gt;0, COUNTIFS($E$14:E1319, "Interest accrual", $A$14:A1319, A1319)=0),  A1319,
AND(SUMIFS(lease_table_payments, lease_table_dates, A1319)&gt;0, COUNTIFS($E$14:E1319, "Payment", $A$14:A1319, A1319)=0),  A1319,
AND(SUMIFS(rou_table_deprs, rou_table_dates, A1319)&gt;0, COUNTIFS($E$14:E1319, "Depreciation", $A$14:A1319, A1319)=0),  A1319,
TRUE,  IFERROR(INDEX(rou_table_dates,  MATCH(A1319, rou_table_dates)+1, ), "")
)</f>
        <v/>
      </c>
      <c r="B1320" s="1" t="str" cm="1">
        <f t="array" aca="1" ref="B1320" ca="1">_xlfn.IFS(
AND(E1320="Payment", A1320=$B$2), $AM$14,
E1320="Payment", $AM$15,
E1320="Interest accrual", $AM$18,
E1320="Depreciation", $AM$17,
TRUE, "")</f>
        <v/>
      </c>
      <c r="C1320" s="1" t="str" cm="1">
        <f t="array" aca="1" ref="C1320" ca="1">_xlfn.IFS(
E1320="Payment", $AM$19,
E1320="Interest accrual", $AM$15,
E1320="Depreciation", $AM$16,
TRUE, "")</f>
        <v/>
      </c>
      <c r="D1320" s="1" t="str" cm="1">
        <f t="array" aca="1" ref="D1320" ca="1">_xlfn.IFS(
E1320="Payment", _xlfn.XLOOKUP(A1320, lease_table_dates, lease_table_payments, 0, 0),
E1320="Interest accrual", _xlfn.XLOOKUP(A1320, lease_table_dates, lease_table_interest_accruals, 0, 0),
E1320="Depreciation", _xlfn.XLOOKUP(A1320, rou_table_dates, rou_table_deprs, 0, 0),
TRUE, ""
)</f>
        <v/>
      </c>
      <c r="E1320" s="7" t="str" cm="1">
        <f t="array" aca="1" ref="E1320" ca="1">_xlfn.IFS(
AND(SUMIFS(lease_table_interest_accruals, lease_table_dates, A1320)&gt;0, COUNTIFS($E$14:E1319, "Interest accrual", $A$14:A1319, A1320)=0), "Interest accrual",
AND(SUMIFS(lease_table_payments, lease_table_dates, A1320)&gt;0, COUNTIFS($E$14:E1319, "Payment", $A$14:A1319, A1320)=0), "Payment",
AND(SUMIFS(rou_table_deprs, rou_table_dates, A1320)&gt;0, COUNTIFS($E$14:E1319, "Depreciation", $A$14:A1319, A1320)=0), "Depreciation",
TRUE,  ""
)</f>
        <v/>
      </c>
      <c r="G1320" s="13" t="str" cm="1">
        <f t="array" aca="1" ref="G1320" ca="1">_xlfn.IFS(
AND($B$11="Hə", $B$3="İllik"), Z1320,
AND($B$11="Hə", $B$3="Aylıq"), AA1320,
$B$11="Yox", X1320)</f>
        <v/>
      </c>
      <c r="H1320" s="1" t="str" cm="1">
        <f t="array" aca="1" ref="H1320" ca="1">_xlfn.IFS( G1320="", "",
TRUE, ROUND( H1319+I1320-J1320, 2) )</f>
        <v/>
      </c>
      <c r="I1320" s="1" t="str" cm="1">
        <f t="array" aca="1" ref="I1320" ca="1">_xlfn.IFS(G1320="", "",
G1320=last_payment_date, (J1320-H1319),
 TRUE,  -  (H1319- H1319* (1+$B$6)^ (_xlfn.DAYS(G1320,G1319)/365) )
)</f>
        <v/>
      </c>
      <c r="J1320" s="1" t="str" cm="1">
        <f t="array" aca="1" ref="J1320" ca="1">_xlfn.IFS(G1320="", "",
TRUE, _xlfn.XLOOKUP(G1320,  payment_dates, payments,0,0)
)</f>
        <v/>
      </c>
      <c r="L1320" s="8" t="str" cm="1">
        <f t="array" aca="1" ref="L1320" ca="1">_xlfn.IFS(
AND($B$11="Hə", $B$3="İllik"), AC1320,
AND($B$11="Hə", $B$3="Aylıq"), AD1320,
$B$11="Yox", AB1320)</f>
        <v/>
      </c>
      <c r="M1320" s="1" t="str" cm="1">
        <f t="array" aca="1" ref="M1320" ca="1">_xlfn.IFS( L1320="", "",
(M1319-N1320)&lt;=0.5, 0,
TRUE,  M1319-N1320)</f>
        <v/>
      </c>
      <c r="N1320" s="7" t="str" cm="1">
        <f t="array" aca="1" ref="N1320" ca="1">_xlfn.IFS(
L1320="", "",
TRUE, MIN(M1319, ROUND($M$14/ (last_rou_date - $B$2) * (L1320-L1319), 2) )
)</f>
        <v/>
      </c>
      <c r="P1320" s="59" t="str">
        <f t="shared" ca="1" si="60"/>
        <v/>
      </c>
      <c r="Q1320" s="1" t="str" cm="1">
        <f t="array" aca="1" ref="Q1320" ca="1">_xlfn.IFS(P1320="","",
$B$11="Hə", _xlfn.XLOOKUP(DATE(P1320, 12, 31), rou_table_dates, rou_table_nbvs,0, 0),
TRUE,  MAX(0, ROUND($M$14 - $M$14/ (last_rou_date - $B$2) * (DATE(P1320,12,31) - $B$2), 2) )
)</f>
        <v/>
      </c>
      <c r="R1320" s="1" t="str" cm="1">
        <f t="array" aca="1" ref="R1320" ca="1">_xlfn.IFS(P1320="","",
$B$11="Hə", _xlfn.XLOOKUP(DATE(P1320, 12, 31), lease_table_dates, lease_table_balances,0, 0),
TRUE, IFERROR( XNPV($B$6, IF(payment_dates &gt;DATE(P1320, 12, 31), payments,  0),  IF(payment_dates &gt;DATE(P1320, 12, 31), payment_dates,  DATE(P1320, 12, 31))    ),0)
)</f>
        <v/>
      </c>
      <c r="S1320" s="1" t="str" cm="1">
        <f t="array" aca="1" ref="S1320" ca="1">_xlfn.IFS(P1320="","",
TRUE,  MIN( MIN(Q1319, $M$14), ROUND($M$14/ (last_rou_date - $B$2) * (DATE(P1320,12,31) - MAX($B$2, DATE(P1320-1, 12, 31))), 2) )
)</f>
        <v/>
      </c>
      <c r="T1320" s="7" t="str" cm="1">
        <f t="array" aca="1" ref="T1320" ca="1">_xlfn.IFS(P1320="", "",
ISTEXT(R1319), R1320- (H1320 - SUMIFS( lease_table_payments, lease_table_years, P1320) -$AG$14 ),
AND(ISNUMBER(R1319), R1320&lt;&gt;""),   R1320- (R1319 - SUMIFS( lease_table_payments, lease_table_years, P1320) )
)</f>
        <v/>
      </c>
      <c r="V1320" s="64">
        <f t="shared" si="62"/>
        <v>1307</v>
      </c>
      <c r="W1320" s="51" t="str" cm="1">
        <f t="array" ref="W1320">_xlfn.IFS(
OR(W1319=$B$4, W1319=""),"",
TRUE,W1319+1
)</f>
        <v/>
      </c>
      <c r="X1320" s="51" t="str" cm="1">
        <f t="array" ref="X1320">_xlfn.IFS(X1319="","",
W1320="", "",
AND($B$3="İllik"),DATE(YEAR(X1319)+1,MONTH(X1319),DAY(X1319) ),
AND($B$3="Aylıq", $AH$14="Not end"), EDATE(X1319,1),
AND($B$3="Aylıq", $AH$14="End"), EOMONTH(X1319,1)
)</f>
        <v/>
      </c>
      <c r="Y1320" s="51" t="str" cm="1">
        <f t="array" aca="1" ref="Y1320" ca="1">_xlfn.IFS(
AND($B$7="Dövrün əvvəlində", Y1319&lt;=last_rou_date), DATE(YEAR(Y1319)+1, 12, 31),
AND($B$7="Dövrün sonunda", Y1319&lt;=last_payment_date), DATE(YEAR(Y1319)+1, 12, 31),
TRUE, ""
)</f>
        <v/>
      </c>
      <c r="Z1320" s="75" t="str" cm="1">
        <f t="array" aca="1" ref="Z1320" ca="1">_xlfn.IFS(
AND($AN$14="Not year_end", Z1319&gt;last_payment_date), "",
AND($AN$14="Year_end", Z1319&gt;=last_payment_date), "",
AND($AN$14="Year_end"), DATE(YEAR(Z1319+1), 12, 31),
AND($AN$14="Not year_end", MONTH(Z1319)=12, DAY(Z1319)=31), DATE(YEAR(Z1318)+1, MONTH(Z1318), DAY(Z1318)),
AND($AN$14="Not year_end", OR(MONTH(Z1319)&lt;&gt;12, DAY(Z1319)&lt;&gt;31) ), DATE(YEAR(Z1319), 12, 31)
)</f>
        <v/>
      </c>
      <c r="AA1320" s="75" t="str" cm="1">
        <f t="array" aca="1" ref="AA1320" ca="1">_xlfn.IFS(AA1319="", "",
AND(AA1319=last_payment_date, OR(MONTH(AA1319)&lt;&gt;12, DAY(AA1319)&lt;&gt;31) ), DATE(YEAR(AA1319), 12, 31),
AND(MONTH(AA1319)=12, DAY(AA1319)=31, AA1319&gt;=last_payment_date), "",
AND(MONTH(AA1319)=12, DAY(AA1319)&lt;&gt;31),  EOMONTH(AA1319,0),
AND(MONTH(AA1319)=12, DAY(AA1319)=31, $AH$14="Not end"),  EDATE(AA1318,1),
AND($AH$14="Not end"), EDATE(AA1319, 1),
AND($AH$14="End"), EOMONTH(AA1319, 1)
)</f>
        <v/>
      </c>
      <c r="AB1320" s="75" t="str" cm="1">
        <f t="array" aca="1" ref="AB1320" ca="1">_xlfn.IFS(AB1319="","",
AND(AB1319=last_rou_date), "",
AND($B$3="İllik"),DATE(YEAR(AB1319)+1,MONTH(AB1319),DAY(AB1319) ),
AND($B$3="Aylıq", $AH$14="Not end"), EDATE(AB1319,1),
AND($B$3="Aylıq", $AH$14="End"), EOMONTH(AB1319,1)
)</f>
        <v/>
      </c>
      <c r="AC1320" s="75" t="str" cm="1">
        <f t="array" aca="1" ref="AC1320" ca="1">_xlfn.IFS(
AND($AN$14="Not year_end", AC1319&gt;last_rou_date), "",
AND($AN$14="Year_end", AC1319&gt;=last_rou_date), "",
AND($AN$14="Year_end"), DATE(YEAR(AC1319+1), 12, 31),
AND($AN$14="Not year_end", MONTH(AC1319)=12, DAY(AC1319)=31), DATE(YEAR(AC1318)+1, MONTH(AC1318), DAY(AC1318)),
AND($AN$14="Not year_end", OR(MONTH(AC1319)&lt;&gt;12, DAY(AC1319)&lt;&gt;31) ), DATE(YEAR(AC1319), 12, 31)
)</f>
        <v/>
      </c>
      <c r="AD1320" s="75" t="str" cm="1">
        <f t="array" aca="1" ref="AD1320" ca="1">_xlfn.IFS(AD1319="", "",
AND(AD1319=last_rou_date, OR(MONTH(AD1319)&lt;&gt;12, DAY(AD1319)&lt;&gt;31) ), DATE(YEAR(AD1319), 12, 31),
AND(MONTH(AD1319)=12, DAY(AD1319)=31, AD1319&gt;=last_rou_date), "",
AND(MONTH(AD1319)=12, DAY(AD1319)&lt;&gt;31),  EOMONTH(AD1319,0),
AND(MONTH(AD1319)=12, DAY(AD1319)=31, $AH$14="Not end"),  EDATE(AD1318,1),
AND($AH$14="Not end"), EDATE(AD1319, 1),
AND($AH$14="End"), EOMONTH(AD1319, 1)
)</f>
        <v/>
      </c>
      <c r="AE1320" s="51" t="str" cm="1">
        <f t="array" ref="AE1320">_xlfn.IFS(W1320="", "",
AND(W1320&gt;0, W1320&lt;=$B$4, $C$2="İllik artım, faiz olaraq", $D$2&gt;0, $B$3="İllik"), $B$5*((1+$D$2)^(W1320-1)),
AND(W1320&gt;0, W1320&lt;=$B$4, $C$2="İllik artım, faiz olaraq", $D$2&gt;0, $B$3="Aylıq"), $B$5*((1+$D$2)^ROUNDDOWN((W1320-1)/12,0)),
AND(W1320=1, $C$2="Aşağıdakı kimi dəyişir", ), $B$5,
AND(W1320&gt;1, W1320&lt;=$B$4, $C$2="Aşağıdakı kimi dəyişir"), IFERROR(VLOOKUP(W1320, $C$4:$D$7, 2, FALSE), AE1319),
AND(W1320&gt;0, W1320&lt;=$B$4), $B$5,
TRUE,0 )</f>
        <v/>
      </c>
      <c r="AF1320" s="51" t="str">
        <f t="shared" ca="1" si="61"/>
        <v/>
      </c>
    </row>
    <row r="1321" spans="1:32" x14ac:dyDescent="0.4">
      <c r="A1321" s="13" t="str" cm="1">
        <f t="array" aca="1" ref="A1321" ca="1">_xlfn.IFS(
AND(SUMIFS(lease_table_interest_accruals, lease_table_dates, A1320)&gt;0, COUNTIFS($E$14:E1320, "Interest accrual", $A$14:A1320, A1320)=0),  A1320,
AND(SUMIFS(lease_table_payments, lease_table_dates, A1320)&gt;0, COUNTIFS($E$14:E1320, "Payment", $A$14:A1320, A1320)=0),  A1320,
AND(SUMIFS(rou_table_deprs, rou_table_dates, A1320)&gt;0, COUNTIFS($E$14:E1320, "Depreciation", $A$14:A1320, A1320)=0),  A1320,
TRUE,  IFERROR(INDEX(rou_table_dates,  MATCH(A1320, rou_table_dates)+1, ), "")
)</f>
        <v/>
      </c>
      <c r="B1321" s="1" t="str" cm="1">
        <f t="array" aca="1" ref="B1321" ca="1">_xlfn.IFS(
AND(E1321="Payment", A1321=$B$2), $AM$14,
E1321="Payment", $AM$15,
E1321="Interest accrual", $AM$18,
E1321="Depreciation", $AM$17,
TRUE, "")</f>
        <v/>
      </c>
      <c r="C1321" s="1" t="str" cm="1">
        <f t="array" aca="1" ref="C1321" ca="1">_xlfn.IFS(
E1321="Payment", $AM$19,
E1321="Interest accrual", $AM$15,
E1321="Depreciation", $AM$16,
TRUE, "")</f>
        <v/>
      </c>
      <c r="D1321" s="1" t="str" cm="1">
        <f t="array" aca="1" ref="D1321" ca="1">_xlfn.IFS(
E1321="Payment", _xlfn.XLOOKUP(A1321, lease_table_dates, lease_table_payments, 0, 0),
E1321="Interest accrual", _xlfn.XLOOKUP(A1321, lease_table_dates, lease_table_interest_accruals, 0, 0),
E1321="Depreciation", _xlfn.XLOOKUP(A1321, rou_table_dates, rou_table_deprs, 0, 0),
TRUE, ""
)</f>
        <v/>
      </c>
      <c r="E1321" s="7" t="str" cm="1">
        <f t="array" aca="1" ref="E1321" ca="1">_xlfn.IFS(
AND(SUMIFS(lease_table_interest_accruals, lease_table_dates, A1321)&gt;0, COUNTIFS($E$14:E1320, "Interest accrual", $A$14:A1320, A1321)=0), "Interest accrual",
AND(SUMIFS(lease_table_payments, lease_table_dates, A1321)&gt;0, COUNTIFS($E$14:E1320, "Payment", $A$14:A1320, A1321)=0), "Payment",
AND(SUMIFS(rou_table_deprs, rou_table_dates, A1321)&gt;0, COUNTIFS($E$14:E1320, "Depreciation", $A$14:A1320, A1321)=0), "Depreciation",
TRUE,  ""
)</f>
        <v/>
      </c>
      <c r="G1321" s="13" t="str" cm="1">
        <f t="array" aca="1" ref="G1321" ca="1">_xlfn.IFS(
AND($B$11="Hə", $B$3="İllik"), Z1321,
AND($B$11="Hə", $B$3="Aylıq"), AA1321,
$B$11="Yox", X1321)</f>
        <v/>
      </c>
      <c r="H1321" s="1" t="str" cm="1">
        <f t="array" aca="1" ref="H1321" ca="1">_xlfn.IFS( G1321="", "",
TRUE, ROUND( H1320+I1321-J1321, 2) )</f>
        <v/>
      </c>
      <c r="I1321" s="1" t="str" cm="1">
        <f t="array" aca="1" ref="I1321" ca="1">_xlfn.IFS(G1321="", "",
G1321=last_payment_date, (J1321-H1320),
 TRUE,  -  (H1320- H1320* (1+$B$6)^ (_xlfn.DAYS(G1321,G1320)/365) )
)</f>
        <v/>
      </c>
      <c r="J1321" s="1" t="str" cm="1">
        <f t="array" aca="1" ref="J1321" ca="1">_xlfn.IFS(G1321="", "",
TRUE, _xlfn.XLOOKUP(G1321,  payment_dates, payments,0,0)
)</f>
        <v/>
      </c>
      <c r="L1321" s="8" t="str" cm="1">
        <f t="array" aca="1" ref="L1321" ca="1">_xlfn.IFS(
AND($B$11="Hə", $B$3="İllik"), AC1321,
AND($B$11="Hə", $B$3="Aylıq"), AD1321,
$B$11="Yox", AB1321)</f>
        <v/>
      </c>
      <c r="M1321" s="1" t="str" cm="1">
        <f t="array" aca="1" ref="M1321" ca="1">_xlfn.IFS( L1321="", "",
(M1320-N1321)&lt;=0.5, 0,
TRUE,  M1320-N1321)</f>
        <v/>
      </c>
      <c r="N1321" s="7" t="str" cm="1">
        <f t="array" aca="1" ref="N1321" ca="1">_xlfn.IFS(
L1321="", "",
TRUE, MIN(M1320, ROUND($M$14/ (last_rou_date - $B$2) * (L1321-L1320), 2) )
)</f>
        <v/>
      </c>
      <c r="P1321" s="59" t="str">
        <f t="shared" ca="1" si="60"/>
        <v/>
      </c>
      <c r="Q1321" s="1" t="str" cm="1">
        <f t="array" aca="1" ref="Q1321" ca="1">_xlfn.IFS(P1321="","",
$B$11="Hə", _xlfn.XLOOKUP(DATE(P1321, 12, 31), rou_table_dates, rou_table_nbvs,0, 0),
TRUE,  MAX(0, ROUND($M$14 - $M$14/ (last_rou_date - $B$2) * (DATE(P1321,12,31) - $B$2), 2) )
)</f>
        <v/>
      </c>
      <c r="R1321" s="1" t="str" cm="1">
        <f t="array" aca="1" ref="R1321" ca="1">_xlfn.IFS(P1321="","",
$B$11="Hə", _xlfn.XLOOKUP(DATE(P1321, 12, 31), lease_table_dates, lease_table_balances,0, 0),
TRUE, IFERROR( XNPV($B$6, IF(payment_dates &gt;DATE(P1321, 12, 31), payments,  0),  IF(payment_dates &gt;DATE(P1321, 12, 31), payment_dates,  DATE(P1321, 12, 31))    ),0)
)</f>
        <v/>
      </c>
      <c r="S1321" s="1" t="str" cm="1">
        <f t="array" aca="1" ref="S1321" ca="1">_xlfn.IFS(P1321="","",
TRUE,  MIN( MIN(Q1320, $M$14), ROUND($M$14/ (last_rou_date - $B$2) * (DATE(P1321,12,31) - MAX($B$2, DATE(P1321-1, 12, 31))), 2) )
)</f>
        <v/>
      </c>
      <c r="T1321" s="7" t="str" cm="1">
        <f t="array" aca="1" ref="T1321" ca="1">_xlfn.IFS(P1321="", "",
ISTEXT(R1320), R1321- (H1321 - SUMIFS( lease_table_payments, lease_table_years, P1321) -$AG$14 ),
AND(ISNUMBER(R1320), R1321&lt;&gt;""),   R1321- (R1320 - SUMIFS( lease_table_payments, lease_table_years, P1321) )
)</f>
        <v/>
      </c>
      <c r="V1321" s="64">
        <f t="shared" si="62"/>
        <v>1308</v>
      </c>
      <c r="W1321" s="51" t="str" cm="1">
        <f t="array" ref="W1321">_xlfn.IFS(
OR(W1320=$B$4, W1320=""),"",
TRUE,W1320+1
)</f>
        <v/>
      </c>
      <c r="X1321" s="51" t="str" cm="1">
        <f t="array" ref="X1321">_xlfn.IFS(X1320="","",
W1321="", "",
AND($B$3="İllik"),DATE(YEAR(X1320)+1,MONTH(X1320),DAY(X1320) ),
AND($B$3="Aylıq", $AH$14="Not end"), EDATE(X1320,1),
AND($B$3="Aylıq", $AH$14="End"), EOMONTH(X1320,1)
)</f>
        <v/>
      </c>
      <c r="Y1321" s="51" t="str" cm="1">
        <f t="array" aca="1" ref="Y1321" ca="1">_xlfn.IFS(
AND($B$7="Dövrün əvvəlində", Y1320&lt;=last_rou_date), DATE(YEAR(Y1320)+1, 12, 31),
AND($B$7="Dövrün sonunda", Y1320&lt;=last_payment_date), DATE(YEAR(Y1320)+1, 12, 31),
TRUE, ""
)</f>
        <v/>
      </c>
      <c r="Z1321" s="75" t="str" cm="1">
        <f t="array" aca="1" ref="Z1321" ca="1">_xlfn.IFS(
AND($AN$14="Not year_end", Z1320&gt;last_payment_date), "",
AND($AN$14="Year_end", Z1320&gt;=last_payment_date), "",
AND($AN$14="Year_end"), DATE(YEAR(Z1320+1), 12, 31),
AND($AN$14="Not year_end", MONTH(Z1320)=12, DAY(Z1320)=31), DATE(YEAR(Z1319)+1, MONTH(Z1319), DAY(Z1319)),
AND($AN$14="Not year_end", OR(MONTH(Z1320)&lt;&gt;12, DAY(Z1320)&lt;&gt;31) ), DATE(YEAR(Z1320), 12, 31)
)</f>
        <v/>
      </c>
      <c r="AA1321" s="75" t="str" cm="1">
        <f t="array" aca="1" ref="AA1321" ca="1">_xlfn.IFS(AA1320="", "",
AND(AA1320=last_payment_date, OR(MONTH(AA1320)&lt;&gt;12, DAY(AA1320)&lt;&gt;31) ), DATE(YEAR(AA1320), 12, 31),
AND(MONTH(AA1320)=12, DAY(AA1320)=31, AA1320&gt;=last_payment_date), "",
AND(MONTH(AA1320)=12, DAY(AA1320)&lt;&gt;31),  EOMONTH(AA1320,0),
AND(MONTH(AA1320)=12, DAY(AA1320)=31, $AH$14="Not end"),  EDATE(AA1319,1),
AND($AH$14="Not end"), EDATE(AA1320, 1),
AND($AH$14="End"), EOMONTH(AA1320, 1)
)</f>
        <v/>
      </c>
      <c r="AB1321" s="75" t="str" cm="1">
        <f t="array" aca="1" ref="AB1321" ca="1">_xlfn.IFS(AB1320="","",
AND(AB1320=last_rou_date), "",
AND($B$3="İllik"),DATE(YEAR(AB1320)+1,MONTH(AB1320),DAY(AB1320) ),
AND($B$3="Aylıq", $AH$14="Not end"), EDATE(AB1320,1),
AND($B$3="Aylıq", $AH$14="End"), EOMONTH(AB1320,1)
)</f>
        <v/>
      </c>
      <c r="AC1321" s="75" t="str" cm="1">
        <f t="array" aca="1" ref="AC1321" ca="1">_xlfn.IFS(
AND($AN$14="Not year_end", AC1320&gt;last_rou_date), "",
AND($AN$14="Year_end", AC1320&gt;=last_rou_date), "",
AND($AN$14="Year_end"), DATE(YEAR(AC1320+1), 12, 31),
AND($AN$14="Not year_end", MONTH(AC1320)=12, DAY(AC1320)=31), DATE(YEAR(AC1319)+1, MONTH(AC1319), DAY(AC1319)),
AND($AN$14="Not year_end", OR(MONTH(AC1320)&lt;&gt;12, DAY(AC1320)&lt;&gt;31) ), DATE(YEAR(AC1320), 12, 31)
)</f>
        <v/>
      </c>
      <c r="AD1321" s="75" t="str" cm="1">
        <f t="array" aca="1" ref="AD1321" ca="1">_xlfn.IFS(AD1320="", "",
AND(AD1320=last_rou_date, OR(MONTH(AD1320)&lt;&gt;12, DAY(AD1320)&lt;&gt;31) ), DATE(YEAR(AD1320), 12, 31),
AND(MONTH(AD1320)=12, DAY(AD1320)=31, AD1320&gt;=last_rou_date), "",
AND(MONTH(AD1320)=12, DAY(AD1320)&lt;&gt;31),  EOMONTH(AD1320,0),
AND(MONTH(AD1320)=12, DAY(AD1320)=31, $AH$14="Not end"),  EDATE(AD1319,1),
AND($AH$14="Not end"), EDATE(AD1320, 1),
AND($AH$14="End"), EOMONTH(AD1320, 1)
)</f>
        <v/>
      </c>
      <c r="AE1321" s="51" t="str" cm="1">
        <f t="array" ref="AE1321">_xlfn.IFS(W1321="", "",
AND(W1321&gt;0, W1321&lt;=$B$4, $C$2="İllik artım, faiz olaraq", $D$2&gt;0, $B$3="İllik"), $B$5*((1+$D$2)^(W1321-1)),
AND(W1321&gt;0, W1321&lt;=$B$4, $C$2="İllik artım, faiz olaraq", $D$2&gt;0, $B$3="Aylıq"), $B$5*((1+$D$2)^ROUNDDOWN((W1321-1)/12,0)),
AND(W1321=1, $C$2="Aşağıdakı kimi dəyişir", ), $B$5,
AND(W1321&gt;1, W1321&lt;=$B$4, $C$2="Aşağıdakı kimi dəyişir"), IFERROR(VLOOKUP(W1321, $C$4:$D$7, 2, FALSE), AE1320),
AND(W1321&gt;0, W1321&lt;=$B$4), $B$5,
TRUE,0 )</f>
        <v/>
      </c>
      <c r="AF1321" s="51" t="str">
        <f t="shared" ca="1" si="61"/>
        <v/>
      </c>
    </row>
    <row r="1322" spans="1:32" x14ac:dyDescent="0.4">
      <c r="A1322" s="13" t="str" cm="1">
        <f t="array" aca="1" ref="A1322" ca="1">_xlfn.IFS(
AND(SUMIFS(lease_table_interest_accruals, lease_table_dates, A1321)&gt;0, COUNTIFS($E$14:E1321, "Interest accrual", $A$14:A1321, A1321)=0),  A1321,
AND(SUMIFS(lease_table_payments, lease_table_dates, A1321)&gt;0, COUNTIFS($E$14:E1321, "Payment", $A$14:A1321, A1321)=0),  A1321,
AND(SUMIFS(rou_table_deprs, rou_table_dates, A1321)&gt;0, COUNTIFS($E$14:E1321, "Depreciation", $A$14:A1321, A1321)=0),  A1321,
TRUE,  IFERROR(INDEX(rou_table_dates,  MATCH(A1321, rou_table_dates)+1, ), "")
)</f>
        <v/>
      </c>
      <c r="B1322" s="1" t="str" cm="1">
        <f t="array" aca="1" ref="B1322" ca="1">_xlfn.IFS(
AND(E1322="Payment", A1322=$B$2), $AM$14,
E1322="Payment", $AM$15,
E1322="Interest accrual", $AM$18,
E1322="Depreciation", $AM$17,
TRUE, "")</f>
        <v/>
      </c>
      <c r="C1322" s="1" t="str" cm="1">
        <f t="array" aca="1" ref="C1322" ca="1">_xlfn.IFS(
E1322="Payment", $AM$19,
E1322="Interest accrual", $AM$15,
E1322="Depreciation", $AM$16,
TRUE, "")</f>
        <v/>
      </c>
      <c r="D1322" s="1" t="str" cm="1">
        <f t="array" aca="1" ref="D1322" ca="1">_xlfn.IFS(
E1322="Payment", _xlfn.XLOOKUP(A1322, lease_table_dates, lease_table_payments, 0, 0),
E1322="Interest accrual", _xlfn.XLOOKUP(A1322, lease_table_dates, lease_table_interest_accruals, 0, 0),
E1322="Depreciation", _xlfn.XLOOKUP(A1322, rou_table_dates, rou_table_deprs, 0, 0),
TRUE, ""
)</f>
        <v/>
      </c>
      <c r="E1322" s="7" t="str" cm="1">
        <f t="array" aca="1" ref="E1322" ca="1">_xlfn.IFS(
AND(SUMIFS(lease_table_interest_accruals, lease_table_dates, A1322)&gt;0, COUNTIFS($E$14:E1321, "Interest accrual", $A$14:A1321, A1322)=0), "Interest accrual",
AND(SUMIFS(lease_table_payments, lease_table_dates, A1322)&gt;0, COUNTIFS($E$14:E1321, "Payment", $A$14:A1321, A1322)=0), "Payment",
AND(SUMIFS(rou_table_deprs, rou_table_dates, A1322)&gt;0, COUNTIFS($E$14:E1321, "Depreciation", $A$14:A1321, A1322)=0), "Depreciation",
TRUE,  ""
)</f>
        <v/>
      </c>
      <c r="G1322" s="13" t="str" cm="1">
        <f t="array" aca="1" ref="G1322" ca="1">_xlfn.IFS(
AND($B$11="Hə", $B$3="İllik"), Z1322,
AND($B$11="Hə", $B$3="Aylıq"), AA1322,
$B$11="Yox", X1322)</f>
        <v/>
      </c>
      <c r="H1322" s="1" t="str" cm="1">
        <f t="array" aca="1" ref="H1322" ca="1">_xlfn.IFS( G1322="", "",
TRUE, ROUND( H1321+I1322-J1322, 2) )</f>
        <v/>
      </c>
      <c r="I1322" s="1" t="str" cm="1">
        <f t="array" aca="1" ref="I1322" ca="1">_xlfn.IFS(G1322="", "",
G1322=last_payment_date, (J1322-H1321),
 TRUE,  -  (H1321- H1321* (1+$B$6)^ (_xlfn.DAYS(G1322,G1321)/365) )
)</f>
        <v/>
      </c>
      <c r="J1322" s="1" t="str" cm="1">
        <f t="array" aca="1" ref="J1322" ca="1">_xlfn.IFS(G1322="", "",
TRUE, _xlfn.XLOOKUP(G1322,  payment_dates, payments,0,0)
)</f>
        <v/>
      </c>
      <c r="L1322" s="8" t="str" cm="1">
        <f t="array" aca="1" ref="L1322" ca="1">_xlfn.IFS(
AND($B$11="Hə", $B$3="İllik"), AC1322,
AND($B$11="Hə", $B$3="Aylıq"), AD1322,
$B$11="Yox", AB1322)</f>
        <v/>
      </c>
      <c r="M1322" s="1" t="str" cm="1">
        <f t="array" aca="1" ref="M1322" ca="1">_xlfn.IFS( L1322="", "",
(M1321-N1322)&lt;=0.5, 0,
TRUE,  M1321-N1322)</f>
        <v/>
      </c>
      <c r="N1322" s="7" t="str" cm="1">
        <f t="array" aca="1" ref="N1322" ca="1">_xlfn.IFS(
L1322="", "",
TRUE, MIN(M1321, ROUND($M$14/ (last_rou_date - $B$2) * (L1322-L1321), 2) )
)</f>
        <v/>
      </c>
      <c r="P1322" s="59" t="str">
        <f t="shared" ca="1" si="60"/>
        <v/>
      </c>
      <c r="Q1322" s="1" t="str" cm="1">
        <f t="array" aca="1" ref="Q1322" ca="1">_xlfn.IFS(P1322="","",
$B$11="Hə", _xlfn.XLOOKUP(DATE(P1322, 12, 31), rou_table_dates, rou_table_nbvs,0, 0),
TRUE,  MAX(0, ROUND($M$14 - $M$14/ (last_rou_date - $B$2) * (DATE(P1322,12,31) - $B$2), 2) )
)</f>
        <v/>
      </c>
      <c r="R1322" s="1" t="str" cm="1">
        <f t="array" aca="1" ref="R1322" ca="1">_xlfn.IFS(P1322="","",
$B$11="Hə", _xlfn.XLOOKUP(DATE(P1322, 12, 31), lease_table_dates, lease_table_balances,0, 0),
TRUE, IFERROR( XNPV($B$6, IF(payment_dates &gt;DATE(P1322, 12, 31), payments,  0),  IF(payment_dates &gt;DATE(P1322, 12, 31), payment_dates,  DATE(P1322, 12, 31))    ),0)
)</f>
        <v/>
      </c>
      <c r="S1322" s="1" t="str" cm="1">
        <f t="array" aca="1" ref="S1322" ca="1">_xlfn.IFS(P1322="","",
TRUE,  MIN( MIN(Q1321, $M$14), ROUND($M$14/ (last_rou_date - $B$2) * (DATE(P1322,12,31) - MAX($B$2, DATE(P1322-1, 12, 31))), 2) )
)</f>
        <v/>
      </c>
      <c r="T1322" s="7" t="str" cm="1">
        <f t="array" aca="1" ref="T1322" ca="1">_xlfn.IFS(P1322="", "",
ISTEXT(R1321), R1322- (H1322 - SUMIFS( lease_table_payments, lease_table_years, P1322) -$AG$14 ),
AND(ISNUMBER(R1321), R1322&lt;&gt;""),   R1322- (R1321 - SUMIFS( lease_table_payments, lease_table_years, P1322) )
)</f>
        <v/>
      </c>
      <c r="V1322" s="64">
        <f t="shared" si="62"/>
        <v>1309</v>
      </c>
      <c r="W1322" s="51" t="str" cm="1">
        <f t="array" ref="W1322">_xlfn.IFS(
OR(W1321=$B$4, W1321=""),"",
TRUE,W1321+1
)</f>
        <v/>
      </c>
      <c r="X1322" s="51" t="str" cm="1">
        <f t="array" ref="X1322">_xlfn.IFS(X1321="","",
W1322="", "",
AND($B$3="İllik"),DATE(YEAR(X1321)+1,MONTH(X1321),DAY(X1321) ),
AND($B$3="Aylıq", $AH$14="Not end"), EDATE(X1321,1),
AND($B$3="Aylıq", $AH$14="End"), EOMONTH(X1321,1)
)</f>
        <v/>
      </c>
      <c r="Y1322" s="51" t="str" cm="1">
        <f t="array" aca="1" ref="Y1322" ca="1">_xlfn.IFS(
AND($B$7="Dövrün əvvəlində", Y1321&lt;=last_rou_date), DATE(YEAR(Y1321)+1, 12, 31),
AND($B$7="Dövrün sonunda", Y1321&lt;=last_payment_date), DATE(YEAR(Y1321)+1, 12, 31),
TRUE, ""
)</f>
        <v/>
      </c>
      <c r="Z1322" s="75" t="str" cm="1">
        <f t="array" aca="1" ref="Z1322" ca="1">_xlfn.IFS(
AND($AN$14="Not year_end", Z1321&gt;last_payment_date), "",
AND($AN$14="Year_end", Z1321&gt;=last_payment_date), "",
AND($AN$14="Year_end"), DATE(YEAR(Z1321+1), 12, 31),
AND($AN$14="Not year_end", MONTH(Z1321)=12, DAY(Z1321)=31), DATE(YEAR(Z1320)+1, MONTH(Z1320), DAY(Z1320)),
AND($AN$14="Not year_end", OR(MONTH(Z1321)&lt;&gt;12, DAY(Z1321)&lt;&gt;31) ), DATE(YEAR(Z1321), 12, 31)
)</f>
        <v/>
      </c>
      <c r="AA1322" s="75" t="str" cm="1">
        <f t="array" aca="1" ref="AA1322" ca="1">_xlfn.IFS(AA1321="", "",
AND(AA1321=last_payment_date, OR(MONTH(AA1321)&lt;&gt;12, DAY(AA1321)&lt;&gt;31) ), DATE(YEAR(AA1321), 12, 31),
AND(MONTH(AA1321)=12, DAY(AA1321)=31, AA1321&gt;=last_payment_date), "",
AND(MONTH(AA1321)=12, DAY(AA1321)&lt;&gt;31),  EOMONTH(AA1321,0),
AND(MONTH(AA1321)=12, DAY(AA1321)=31, $AH$14="Not end"),  EDATE(AA1320,1),
AND($AH$14="Not end"), EDATE(AA1321, 1),
AND($AH$14="End"), EOMONTH(AA1321, 1)
)</f>
        <v/>
      </c>
      <c r="AB1322" s="75" t="str" cm="1">
        <f t="array" aca="1" ref="AB1322" ca="1">_xlfn.IFS(AB1321="","",
AND(AB1321=last_rou_date), "",
AND($B$3="İllik"),DATE(YEAR(AB1321)+1,MONTH(AB1321),DAY(AB1321) ),
AND($B$3="Aylıq", $AH$14="Not end"), EDATE(AB1321,1),
AND($B$3="Aylıq", $AH$14="End"), EOMONTH(AB1321,1)
)</f>
        <v/>
      </c>
      <c r="AC1322" s="75" t="str" cm="1">
        <f t="array" aca="1" ref="AC1322" ca="1">_xlfn.IFS(
AND($AN$14="Not year_end", AC1321&gt;last_rou_date), "",
AND($AN$14="Year_end", AC1321&gt;=last_rou_date), "",
AND($AN$14="Year_end"), DATE(YEAR(AC1321+1), 12, 31),
AND($AN$14="Not year_end", MONTH(AC1321)=12, DAY(AC1321)=31), DATE(YEAR(AC1320)+1, MONTH(AC1320), DAY(AC1320)),
AND($AN$14="Not year_end", OR(MONTH(AC1321)&lt;&gt;12, DAY(AC1321)&lt;&gt;31) ), DATE(YEAR(AC1321), 12, 31)
)</f>
        <v/>
      </c>
      <c r="AD1322" s="75" t="str" cm="1">
        <f t="array" aca="1" ref="AD1322" ca="1">_xlfn.IFS(AD1321="", "",
AND(AD1321=last_rou_date, OR(MONTH(AD1321)&lt;&gt;12, DAY(AD1321)&lt;&gt;31) ), DATE(YEAR(AD1321), 12, 31),
AND(MONTH(AD1321)=12, DAY(AD1321)=31, AD1321&gt;=last_rou_date), "",
AND(MONTH(AD1321)=12, DAY(AD1321)&lt;&gt;31),  EOMONTH(AD1321,0),
AND(MONTH(AD1321)=12, DAY(AD1321)=31, $AH$14="Not end"),  EDATE(AD1320,1),
AND($AH$14="Not end"), EDATE(AD1321, 1),
AND($AH$14="End"), EOMONTH(AD1321, 1)
)</f>
        <v/>
      </c>
      <c r="AE1322" s="51" t="str" cm="1">
        <f t="array" ref="AE1322">_xlfn.IFS(W1322="", "",
AND(W1322&gt;0, W1322&lt;=$B$4, $C$2="İllik artım, faiz olaraq", $D$2&gt;0, $B$3="İllik"), $B$5*((1+$D$2)^(W1322-1)),
AND(W1322&gt;0, W1322&lt;=$B$4, $C$2="İllik artım, faiz olaraq", $D$2&gt;0, $B$3="Aylıq"), $B$5*((1+$D$2)^ROUNDDOWN((W1322-1)/12,0)),
AND(W1322=1, $C$2="Aşağıdakı kimi dəyişir", ), $B$5,
AND(W1322&gt;1, W1322&lt;=$B$4, $C$2="Aşağıdakı kimi dəyişir"), IFERROR(VLOOKUP(W1322, $C$4:$D$7, 2, FALSE), AE1321),
AND(W1322&gt;0, W1322&lt;=$B$4), $B$5,
TRUE,0 )</f>
        <v/>
      </c>
      <c r="AF1322" s="51" t="str">
        <f t="shared" ca="1" si="61"/>
        <v/>
      </c>
    </row>
    <row r="1323" spans="1:32" x14ac:dyDescent="0.4">
      <c r="A1323" s="13" t="str" cm="1">
        <f t="array" aca="1" ref="A1323" ca="1">_xlfn.IFS(
AND(SUMIFS(lease_table_interest_accruals, lease_table_dates, A1322)&gt;0, COUNTIFS($E$14:E1322, "Interest accrual", $A$14:A1322, A1322)=0),  A1322,
AND(SUMIFS(lease_table_payments, lease_table_dates, A1322)&gt;0, COUNTIFS($E$14:E1322, "Payment", $A$14:A1322, A1322)=0),  A1322,
AND(SUMIFS(rou_table_deprs, rou_table_dates, A1322)&gt;0, COUNTIFS($E$14:E1322, "Depreciation", $A$14:A1322, A1322)=0),  A1322,
TRUE,  IFERROR(INDEX(rou_table_dates,  MATCH(A1322, rou_table_dates)+1, ), "")
)</f>
        <v/>
      </c>
      <c r="B1323" s="1" t="str" cm="1">
        <f t="array" aca="1" ref="B1323" ca="1">_xlfn.IFS(
AND(E1323="Payment", A1323=$B$2), $AM$14,
E1323="Payment", $AM$15,
E1323="Interest accrual", $AM$18,
E1323="Depreciation", $AM$17,
TRUE, "")</f>
        <v/>
      </c>
      <c r="C1323" s="1" t="str" cm="1">
        <f t="array" aca="1" ref="C1323" ca="1">_xlfn.IFS(
E1323="Payment", $AM$19,
E1323="Interest accrual", $AM$15,
E1323="Depreciation", $AM$16,
TRUE, "")</f>
        <v/>
      </c>
      <c r="D1323" s="1" t="str" cm="1">
        <f t="array" aca="1" ref="D1323" ca="1">_xlfn.IFS(
E1323="Payment", _xlfn.XLOOKUP(A1323, lease_table_dates, lease_table_payments, 0, 0),
E1323="Interest accrual", _xlfn.XLOOKUP(A1323, lease_table_dates, lease_table_interest_accruals, 0, 0),
E1323="Depreciation", _xlfn.XLOOKUP(A1323, rou_table_dates, rou_table_deprs, 0, 0),
TRUE, ""
)</f>
        <v/>
      </c>
      <c r="E1323" s="7" t="str" cm="1">
        <f t="array" aca="1" ref="E1323" ca="1">_xlfn.IFS(
AND(SUMIFS(lease_table_interest_accruals, lease_table_dates, A1323)&gt;0, COUNTIFS($E$14:E1322, "Interest accrual", $A$14:A1322, A1323)=0), "Interest accrual",
AND(SUMIFS(lease_table_payments, lease_table_dates, A1323)&gt;0, COUNTIFS($E$14:E1322, "Payment", $A$14:A1322, A1323)=0), "Payment",
AND(SUMIFS(rou_table_deprs, rou_table_dates, A1323)&gt;0, COUNTIFS($E$14:E1322, "Depreciation", $A$14:A1322, A1323)=0), "Depreciation",
TRUE,  ""
)</f>
        <v/>
      </c>
      <c r="G1323" s="13" t="str" cm="1">
        <f t="array" aca="1" ref="G1323" ca="1">_xlfn.IFS(
AND($B$11="Hə", $B$3="İllik"), Z1323,
AND($B$11="Hə", $B$3="Aylıq"), AA1323,
$B$11="Yox", X1323)</f>
        <v/>
      </c>
      <c r="H1323" s="1" t="str" cm="1">
        <f t="array" aca="1" ref="H1323" ca="1">_xlfn.IFS( G1323="", "",
TRUE, ROUND( H1322+I1323-J1323, 2) )</f>
        <v/>
      </c>
      <c r="I1323" s="1" t="str" cm="1">
        <f t="array" aca="1" ref="I1323" ca="1">_xlfn.IFS(G1323="", "",
G1323=last_payment_date, (J1323-H1322),
 TRUE,  -  (H1322- H1322* (1+$B$6)^ (_xlfn.DAYS(G1323,G1322)/365) )
)</f>
        <v/>
      </c>
      <c r="J1323" s="1" t="str" cm="1">
        <f t="array" aca="1" ref="J1323" ca="1">_xlfn.IFS(G1323="", "",
TRUE, _xlfn.XLOOKUP(G1323,  payment_dates, payments,0,0)
)</f>
        <v/>
      </c>
      <c r="L1323" s="8" t="str" cm="1">
        <f t="array" aca="1" ref="L1323" ca="1">_xlfn.IFS(
AND($B$11="Hə", $B$3="İllik"), AC1323,
AND($B$11="Hə", $B$3="Aylıq"), AD1323,
$B$11="Yox", AB1323)</f>
        <v/>
      </c>
      <c r="M1323" s="1" t="str" cm="1">
        <f t="array" aca="1" ref="M1323" ca="1">_xlfn.IFS( L1323="", "",
(M1322-N1323)&lt;=0.5, 0,
TRUE,  M1322-N1323)</f>
        <v/>
      </c>
      <c r="N1323" s="7" t="str" cm="1">
        <f t="array" aca="1" ref="N1323" ca="1">_xlfn.IFS(
L1323="", "",
TRUE, MIN(M1322, ROUND($M$14/ (last_rou_date - $B$2) * (L1323-L1322), 2) )
)</f>
        <v/>
      </c>
      <c r="P1323" s="59" t="str">
        <f t="shared" ca="1" si="60"/>
        <v/>
      </c>
      <c r="Q1323" s="1" t="str" cm="1">
        <f t="array" aca="1" ref="Q1323" ca="1">_xlfn.IFS(P1323="","",
$B$11="Hə", _xlfn.XLOOKUP(DATE(P1323, 12, 31), rou_table_dates, rou_table_nbvs,0, 0),
TRUE,  MAX(0, ROUND($M$14 - $M$14/ (last_rou_date - $B$2) * (DATE(P1323,12,31) - $B$2), 2) )
)</f>
        <v/>
      </c>
      <c r="R1323" s="1" t="str" cm="1">
        <f t="array" aca="1" ref="R1323" ca="1">_xlfn.IFS(P1323="","",
$B$11="Hə", _xlfn.XLOOKUP(DATE(P1323, 12, 31), lease_table_dates, lease_table_balances,0, 0),
TRUE, IFERROR( XNPV($B$6, IF(payment_dates &gt;DATE(P1323, 12, 31), payments,  0),  IF(payment_dates &gt;DATE(P1323, 12, 31), payment_dates,  DATE(P1323, 12, 31))    ),0)
)</f>
        <v/>
      </c>
      <c r="S1323" s="1" t="str" cm="1">
        <f t="array" aca="1" ref="S1323" ca="1">_xlfn.IFS(P1323="","",
TRUE,  MIN( MIN(Q1322, $M$14), ROUND($M$14/ (last_rou_date - $B$2) * (DATE(P1323,12,31) - MAX($B$2, DATE(P1323-1, 12, 31))), 2) )
)</f>
        <v/>
      </c>
      <c r="T1323" s="7" t="str" cm="1">
        <f t="array" aca="1" ref="T1323" ca="1">_xlfn.IFS(P1323="", "",
ISTEXT(R1322), R1323- (H1323 - SUMIFS( lease_table_payments, lease_table_years, P1323) -$AG$14 ),
AND(ISNUMBER(R1322), R1323&lt;&gt;""),   R1323- (R1322 - SUMIFS( lease_table_payments, lease_table_years, P1323) )
)</f>
        <v/>
      </c>
      <c r="V1323" s="64">
        <f t="shared" si="62"/>
        <v>1310</v>
      </c>
      <c r="W1323" s="51" t="str" cm="1">
        <f t="array" ref="W1323">_xlfn.IFS(
OR(W1322=$B$4, W1322=""),"",
TRUE,W1322+1
)</f>
        <v/>
      </c>
      <c r="X1323" s="51" t="str" cm="1">
        <f t="array" ref="X1323">_xlfn.IFS(X1322="","",
W1323="", "",
AND($B$3="İllik"),DATE(YEAR(X1322)+1,MONTH(X1322),DAY(X1322) ),
AND($B$3="Aylıq", $AH$14="Not end"), EDATE(X1322,1),
AND($B$3="Aylıq", $AH$14="End"), EOMONTH(X1322,1)
)</f>
        <v/>
      </c>
      <c r="Y1323" s="51" t="str" cm="1">
        <f t="array" aca="1" ref="Y1323" ca="1">_xlfn.IFS(
AND($B$7="Dövrün əvvəlində", Y1322&lt;=last_rou_date), DATE(YEAR(Y1322)+1, 12, 31),
AND($B$7="Dövrün sonunda", Y1322&lt;=last_payment_date), DATE(YEAR(Y1322)+1, 12, 31),
TRUE, ""
)</f>
        <v/>
      </c>
      <c r="Z1323" s="75" t="str" cm="1">
        <f t="array" aca="1" ref="Z1323" ca="1">_xlfn.IFS(
AND($AN$14="Not year_end", Z1322&gt;last_payment_date), "",
AND($AN$14="Year_end", Z1322&gt;=last_payment_date), "",
AND($AN$14="Year_end"), DATE(YEAR(Z1322+1), 12, 31),
AND($AN$14="Not year_end", MONTH(Z1322)=12, DAY(Z1322)=31), DATE(YEAR(Z1321)+1, MONTH(Z1321), DAY(Z1321)),
AND($AN$14="Not year_end", OR(MONTH(Z1322)&lt;&gt;12, DAY(Z1322)&lt;&gt;31) ), DATE(YEAR(Z1322), 12, 31)
)</f>
        <v/>
      </c>
      <c r="AA1323" s="75" t="str" cm="1">
        <f t="array" aca="1" ref="AA1323" ca="1">_xlfn.IFS(AA1322="", "",
AND(AA1322=last_payment_date, OR(MONTH(AA1322)&lt;&gt;12, DAY(AA1322)&lt;&gt;31) ), DATE(YEAR(AA1322), 12, 31),
AND(MONTH(AA1322)=12, DAY(AA1322)=31, AA1322&gt;=last_payment_date), "",
AND(MONTH(AA1322)=12, DAY(AA1322)&lt;&gt;31),  EOMONTH(AA1322,0),
AND(MONTH(AA1322)=12, DAY(AA1322)=31, $AH$14="Not end"),  EDATE(AA1321,1),
AND($AH$14="Not end"), EDATE(AA1322, 1),
AND($AH$14="End"), EOMONTH(AA1322, 1)
)</f>
        <v/>
      </c>
      <c r="AB1323" s="75" t="str" cm="1">
        <f t="array" aca="1" ref="AB1323" ca="1">_xlfn.IFS(AB1322="","",
AND(AB1322=last_rou_date), "",
AND($B$3="İllik"),DATE(YEAR(AB1322)+1,MONTH(AB1322),DAY(AB1322) ),
AND($B$3="Aylıq", $AH$14="Not end"), EDATE(AB1322,1),
AND($B$3="Aylıq", $AH$14="End"), EOMONTH(AB1322,1)
)</f>
        <v/>
      </c>
      <c r="AC1323" s="75" t="str" cm="1">
        <f t="array" aca="1" ref="AC1323" ca="1">_xlfn.IFS(
AND($AN$14="Not year_end", AC1322&gt;last_rou_date), "",
AND($AN$14="Year_end", AC1322&gt;=last_rou_date), "",
AND($AN$14="Year_end"), DATE(YEAR(AC1322+1), 12, 31),
AND($AN$14="Not year_end", MONTH(AC1322)=12, DAY(AC1322)=31), DATE(YEAR(AC1321)+1, MONTH(AC1321), DAY(AC1321)),
AND($AN$14="Not year_end", OR(MONTH(AC1322)&lt;&gt;12, DAY(AC1322)&lt;&gt;31) ), DATE(YEAR(AC1322), 12, 31)
)</f>
        <v/>
      </c>
      <c r="AD1323" s="75" t="str" cm="1">
        <f t="array" aca="1" ref="AD1323" ca="1">_xlfn.IFS(AD1322="", "",
AND(AD1322=last_rou_date, OR(MONTH(AD1322)&lt;&gt;12, DAY(AD1322)&lt;&gt;31) ), DATE(YEAR(AD1322), 12, 31),
AND(MONTH(AD1322)=12, DAY(AD1322)=31, AD1322&gt;=last_rou_date), "",
AND(MONTH(AD1322)=12, DAY(AD1322)&lt;&gt;31),  EOMONTH(AD1322,0),
AND(MONTH(AD1322)=12, DAY(AD1322)=31, $AH$14="Not end"),  EDATE(AD1321,1),
AND($AH$14="Not end"), EDATE(AD1322, 1),
AND($AH$14="End"), EOMONTH(AD1322, 1)
)</f>
        <v/>
      </c>
      <c r="AE1323" s="51" t="str" cm="1">
        <f t="array" ref="AE1323">_xlfn.IFS(W1323="", "",
AND(W1323&gt;0, W1323&lt;=$B$4, $C$2="İllik artım, faiz olaraq", $D$2&gt;0, $B$3="İllik"), $B$5*((1+$D$2)^(W1323-1)),
AND(W1323&gt;0, W1323&lt;=$B$4, $C$2="İllik artım, faiz olaraq", $D$2&gt;0, $B$3="Aylıq"), $B$5*((1+$D$2)^ROUNDDOWN((W1323-1)/12,0)),
AND(W1323=1, $C$2="Aşağıdakı kimi dəyişir", ), $B$5,
AND(W1323&gt;1, W1323&lt;=$B$4, $C$2="Aşağıdakı kimi dəyişir"), IFERROR(VLOOKUP(W1323, $C$4:$D$7, 2, FALSE), AE1322),
AND(W1323&gt;0, W1323&lt;=$B$4), $B$5,
TRUE,0 )</f>
        <v/>
      </c>
      <c r="AF1323" s="51" t="str">
        <f t="shared" ca="1" si="61"/>
        <v/>
      </c>
    </row>
    <row r="1324" spans="1:32" x14ac:dyDescent="0.4">
      <c r="A1324" s="13" t="str" cm="1">
        <f t="array" aca="1" ref="A1324" ca="1">_xlfn.IFS(
AND(SUMIFS(lease_table_interest_accruals, lease_table_dates, A1323)&gt;0, COUNTIFS($E$14:E1323, "Interest accrual", $A$14:A1323, A1323)=0),  A1323,
AND(SUMIFS(lease_table_payments, lease_table_dates, A1323)&gt;0, COUNTIFS($E$14:E1323, "Payment", $A$14:A1323, A1323)=0),  A1323,
AND(SUMIFS(rou_table_deprs, rou_table_dates, A1323)&gt;0, COUNTIFS($E$14:E1323, "Depreciation", $A$14:A1323, A1323)=0),  A1323,
TRUE,  IFERROR(INDEX(rou_table_dates,  MATCH(A1323, rou_table_dates)+1, ), "")
)</f>
        <v/>
      </c>
      <c r="B1324" s="1" t="str" cm="1">
        <f t="array" aca="1" ref="B1324" ca="1">_xlfn.IFS(
AND(E1324="Payment", A1324=$B$2), $AM$14,
E1324="Payment", $AM$15,
E1324="Interest accrual", $AM$18,
E1324="Depreciation", $AM$17,
TRUE, "")</f>
        <v/>
      </c>
      <c r="C1324" s="1" t="str" cm="1">
        <f t="array" aca="1" ref="C1324" ca="1">_xlfn.IFS(
E1324="Payment", $AM$19,
E1324="Interest accrual", $AM$15,
E1324="Depreciation", $AM$16,
TRUE, "")</f>
        <v/>
      </c>
      <c r="D1324" s="1" t="str" cm="1">
        <f t="array" aca="1" ref="D1324" ca="1">_xlfn.IFS(
E1324="Payment", _xlfn.XLOOKUP(A1324, lease_table_dates, lease_table_payments, 0, 0),
E1324="Interest accrual", _xlfn.XLOOKUP(A1324, lease_table_dates, lease_table_interest_accruals, 0, 0),
E1324="Depreciation", _xlfn.XLOOKUP(A1324, rou_table_dates, rou_table_deprs, 0, 0),
TRUE, ""
)</f>
        <v/>
      </c>
      <c r="E1324" s="7" t="str" cm="1">
        <f t="array" aca="1" ref="E1324" ca="1">_xlfn.IFS(
AND(SUMIFS(lease_table_interest_accruals, lease_table_dates, A1324)&gt;0, COUNTIFS($E$14:E1323, "Interest accrual", $A$14:A1323, A1324)=0), "Interest accrual",
AND(SUMIFS(lease_table_payments, lease_table_dates, A1324)&gt;0, COUNTIFS($E$14:E1323, "Payment", $A$14:A1323, A1324)=0), "Payment",
AND(SUMIFS(rou_table_deprs, rou_table_dates, A1324)&gt;0, COUNTIFS($E$14:E1323, "Depreciation", $A$14:A1323, A1324)=0), "Depreciation",
TRUE,  ""
)</f>
        <v/>
      </c>
      <c r="G1324" s="13" t="str" cm="1">
        <f t="array" aca="1" ref="G1324" ca="1">_xlfn.IFS(
AND($B$11="Hə", $B$3="İllik"), Z1324,
AND($B$11="Hə", $B$3="Aylıq"), AA1324,
$B$11="Yox", X1324)</f>
        <v/>
      </c>
      <c r="H1324" s="1" t="str" cm="1">
        <f t="array" aca="1" ref="H1324" ca="1">_xlfn.IFS( G1324="", "",
TRUE, ROUND( H1323+I1324-J1324, 2) )</f>
        <v/>
      </c>
      <c r="I1324" s="1" t="str" cm="1">
        <f t="array" aca="1" ref="I1324" ca="1">_xlfn.IFS(G1324="", "",
G1324=last_payment_date, (J1324-H1323),
 TRUE,  -  (H1323- H1323* (1+$B$6)^ (_xlfn.DAYS(G1324,G1323)/365) )
)</f>
        <v/>
      </c>
      <c r="J1324" s="1" t="str" cm="1">
        <f t="array" aca="1" ref="J1324" ca="1">_xlfn.IFS(G1324="", "",
TRUE, _xlfn.XLOOKUP(G1324,  payment_dates, payments,0,0)
)</f>
        <v/>
      </c>
      <c r="L1324" s="8" t="str" cm="1">
        <f t="array" aca="1" ref="L1324" ca="1">_xlfn.IFS(
AND($B$11="Hə", $B$3="İllik"), AC1324,
AND($B$11="Hə", $B$3="Aylıq"), AD1324,
$B$11="Yox", AB1324)</f>
        <v/>
      </c>
      <c r="M1324" s="1" t="str" cm="1">
        <f t="array" aca="1" ref="M1324" ca="1">_xlfn.IFS( L1324="", "",
(M1323-N1324)&lt;=0.5, 0,
TRUE,  M1323-N1324)</f>
        <v/>
      </c>
      <c r="N1324" s="7" t="str" cm="1">
        <f t="array" aca="1" ref="N1324" ca="1">_xlfn.IFS(
L1324="", "",
TRUE, MIN(M1323, ROUND($M$14/ (last_rou_date - $B$2) * (L1324-L1323), 2) )
)</f>
        <v/>
      </c>
      <c r="P1324" s="59" t="str">
        <f t="shared" ca="1" si="60"/>
        <v/>
      </c>
      <c r="Q1324" s="1" t="str" cm="1">
        <f t="array" aca="1" ref="Q1324" ca="1">_xlfn.IFS(P1324="","",
$B$11="Hə", _xlfn.XLOOKUP(DATE(P1324, 12, 31), rou_table_dates, rou_table_nbvs,0, 0),
TRUE,  MAX(0, ROUND($M$14 - $M$14/ (last_rou_date - $B$2) * (DATE(P1324,12,31) - $B$2), 2) )
)</f>
        <v/>
      </c>
      <c r="R1324" s="1" t="str" cm="1">
        <f t="array" aca="1" ref="R1324" ca="1">_xlfn.IFS(P1324="","",
$B$11="Hə", _xlfn.XLOOKUP(DATE(P1324, 12, 31), lease_table_dates, lease_table_balances,0, 0),
TRUE, IFERROR( XNPV($B$6, IF(payment_dates &gt;DATE(P1324, 12, 31), payments,  0),  IF(payment_dates &gt;DATE(P1324, 12, 31), payment_dates,  DATE(P1324, 12, 31))    ),0)
)</f>
        <v/>
      </c>
      <c r="S1324" s="1" t="str" cm="1">
        <f t="array" aca="1" ref="S1324" ca="1">_xlfn.IFS(P1324="","",
TRUE,  MIN( MIN(Q1323, $M$14), ROUND($M$14/ (last_rou_date - $B$2) * (DATE(P1324,12,31) - MAX($B$2, DATE(P1324-1, 12, 31))), 2) )
)</f>
        <v/>
      </c>
      <c r="T1324" s="7" t="str" cm="1">
        <f t="array" aca="1" ref="T1324" ca="1">_xlfn.IFS(P1324="", "",
ISTEXT(R1323), R1324- (H1324 - SUMIFS( lease_table_payments, lease_table_years, P1324) -$AG$14 ),
AND(ISNUMBER(R1323), R1324&lt;&gt;""),   R1324- (R1323 - SUMIFS( lease_table_payments, lease_table_years, P1324) )
)</f>
        <v/>
      </c>
      <c r="V1324" s="64">
        <f t="shared" si="62"/>
        <v>1311</v>
      </c>
      <c r="W1324" s="51" t="str" cm="1">
        <f t="array" ref="W1324">_xlfn.IFS(
OR(W1323=$B$4, W1323=""),"",
TRUE,W1323+1
)</f>
        <v/>
      </c>
      <c r="X1324" s="51" t="str" cm="1">
        <f t="array" ref="X1324">_xlfn.IFS(X1323="","",
W1324="", "",
AND($B$3="İllik"),DATE(YEAR(X1323)+1,MONTH(X1323),DAY(X1323) ),
AND($B$3="Aylıq", $AH$14="Not end"), EDATE(X1323,1),
AND($B$3="Aylıq", $AH$14="End"), EOMONTH(X1323,1)
)</f>
        <v/>
      </c>
      <c r="Y1324" s="51" t="str" cm="1">
        <f t="array" aca="1" ref="Y1324" ca="1">_xlfn.IFS(
AND($B$7="Dövrün əvvəlində", Y1323&lt;=last_rou_date), DATE(YEAR(Y1323)+1, 12, 31),
AND($B$7="Dövrün sonunda", Y1323&lt;=last_payment_date), DATE(YEAR(Y1323)+1, 12, 31),
TRUE, ""
)</f>
        <v/>
      </c>
      <c r="Z1324" s="75" t="str" cm="1">
        <f t="array" aca="1" ref="Z1324" ca="1">_xlfn.IFS(
AND($AN$14="Not year_end", Z1323&gt;last_payment_date), "",
AND($AN$14="Year_end", Z1323&gt;=last_payment_date), "",
AND($AN$14="Year_end"), DATE(YEAR(Z1323+1), 12, 31),
AND($AN$14="Not year_end", MONTH(Z1323)=12, DAY(Z1323)=31), DATE(YEAR(Z1322)+1, MONTH(Z1322), DAY(Z1322)),
AND($AN$14="Not year_end", OR(MONTH(Z1323)&lt;&gt;12, DAY(Z1323)&lt;&gt;31) ), DATE(YEAR(Z1323), 12, 31)
)</f>
        <v/>
      </c>
      <c r="AA1324" s="75" t="str" cm="1">
        <f t="array" aca="1" ref="AA1324" ca="1">_xlfn.IFS(AA1323="", "",
AND(AA1323=last_payment_date, OR(MONTH(AA1323)&lt;&gt;12, DAY(AA1323)&lt;&gt;31) ), DATE(YEAR(AA1323), 12, 31),
AND(MONTH(AA1323)=12, DAY(AA1323)=31, AA1323&gt;=last_payment_date), "",
AND(MONTH(AA1323)=12, DAY(AA1323)&lt;&gt;31),  EOMONTH(AA1323,0),
AND(MONTH(AA1323)=12, DAY(AA1323)=31, $AH$14="Not end"),  EDATE(AA1322,1),
AND($AH$14="Not end"), EDATE(AA1323, 1),
AND($AH$14="End"), EOMONTH(AA1323, 1)
)</f>
        <v/>
      </c>
      <c r="AB1324" s="75" t="str" cm="1">
        <f t="array" aca="1" ref="AB1324" ca="1">_xlfn.IFS(AB1323="","",
AND(AB1323=last_rou_date), "",
AND($B$3="İllik"),DATE(YEAR(AB1323)+1,MONTH(AB1323),DAY(AB1323) ),
AND($B$3="Aylıq", $AH$14="Not end"), EDATE(AB1323,1),
AND($B$3="Aylıq", $AH$14="End"), EOMONTH(AB1323,1)
)</f>
        <v/>
      </c>
      <c r="AC1324" s="75" t="str" cm="1">
        <f t="array" aca="1" ref="AC1324" ca="1">_xlfn.IFS(
AND($AN$14="Not year_end", AC1323&gt;last_rou_date), "",
AND($AN$14="Year_end", AC1323&gt;=last_rou_date), "",
AND($AN$14="Year_end"), DATE(YEAR(AC1323+1), 12, 31),
AND($AN$14="Not year_end", MONTH(AC1323)=12, DAY(AC1323)=31), DATE(YEAR(AC1322)+1, MONTH(AC1322), DAY(AC1322)),
AND($AN$14="Not year_end", OR(MONTH(AC1323)&lt;&gt;12, DAY(AC1323)&lt;&gt;31) ), DATE(YEAR(AC1323), 12, 31)
)</f>
        <v/>
      </c>
      <c r="AD1324" s="75" t="str" cm="1">
        <f t="array" aca="1" ref="AD1324" ca="1">_xlfn.IFS(AD1323="", "",
AND(AD1323=last_rou_date, OR(MONTH(AD1323)&lt;&gt;12, DAY(AD1323)&lt;&gt;31) ), DATE(YEAR(AD1323), 12, 31),
AND(MONTH(AD1323)=12, DAY(AD1323)=31, AD1323&gt;=last_rou_date), "",
AND(MONTH(AD1323)=12, DAY(AD1323)&lt;&gt;31),  EOMONTH(AD1323,0),
AND(MONTH(AD1323)=12, DAY(AD1323)=31, $AH$14="Not end"),  EDATE(AD1322,1),
AND($AH$14="Not end"), EDATE(AD1323, 1),
AND($AH$14="End"), EOMONTH(AD1323, 1)
)</f>
        <v/>
      </c>
      <c r="AE1324" s="51" t="str" cm="1">
        <f t="array" ref="AE1324">_xlfn.IFS(W1324="", "",
AND(W1324&gt;0, W1324&lt;=$B$4, $C$2="İllik artım, faiz olaraq", $D$2&gt;0, $B$3="İllik"), $B$5*((1+$D$2)^(W1324-1)),
AND(W1324&gt;0, W1324&lt;=$B$4, $C$2="İllik artım, faiz olaraq", $D$2&gt;0, $B$3="Aylıq"), $B$5*((1+$D$2)^ROUNDDOWN((W1324-1)/12,0)),
AND(W1324=1, $C$2="Aşağıdakı kimi dəyişir", ), $B$5,
AND(W1324&gt;1, W1324&lt;=$B$4, $C$2="Aşağıdakı kimi dəyişir"), IFERROR(VLOOKUP(W1324, $C$4:$D$7, 2, FALSE), AE1323),
AND(W1324&gt;0, W1324&lt;=$B$4), $B$5,
TRUE,0 )</f>
        <v/>
      </c>
      <c r="AF1324" s="51" t="str">
        <f t="shared" ca="1" si="61"/>
        <v/>
      </c>
    </row>
    <row r="1325" spans="1:32" x14ac:dyDescent="0.4">
      <c r="A1325" s="13" t="str" cm="1">
        <f t="array" aca="1" ref="A1325" ca="1">_xlfn.IFS(
AND(SUMIFS(lease_table_interest_accruals, lease_table_dates, A1324)&gt;0, COUNTIFS($E$14:E1324, "Interest accrual", $A$14:A1324, A1324)=0),  A1324,
AND(SUMIFS(lease_table_payments, lease_table_dates, A1324)&gt;0, COUNTIFS($E$14:E1324, "Payment", $A$14:A1324, A1324)=0),  A1324,
AND(SUMIFS(rou_table_deprs, rou_table_dates, A1324)&gt;0, COUNTIFS($E$14:E1324, "Depreciation", $A$14:A1324, A1324)=0),  A1324,
TRUE,  IFERROR(INDEX(rou_table_dates,  MATCH(A1324, rou_table_dates)+1, ), "")
)</f>
        <v/>
      </c>
      <c r="B1325" s="1" t="str" cm="1">
        <f t="array" aca="1" ref="B1325" ca="1">_xlfn.IFS(
AND(E1325="Payment", A1325=$B$2), $AM$14,
E1325="Payment", $AM$15,
E1325="Interest accrual", $AM$18,
E1325="Depreciation", $AM$17,
TRUE, "")</f>
        <v/>
      </c>
      <c r="C1325" s="1" t="str" cm="1">
        <f t="array" aca="1" ref="C1325" ca="1">_xlfn.IFS(
E1325="Payment", $AM$19,
E1325="Interest accrual", $AM$15,
E1325="Depreciation", $AM$16,
TRUE, "")</f>
        <v/>
      </c>
      <c r="D1325" s="1" t="str" cm="1">
        <f t="array" aca="1" ref="D1325" ca="1">_xlfn.IFS(
E1325="Payment", _xlfn.XLOOKUP(A1325, lease_table_dates, lease_table_payments, 0, 0),
E1325="Interest accrual", _xlfn.XLOOKUP(A1325, lease_table_dates, lease_table_interest_accruals, 0, 0),
E1325="Depreciation", _xlfn.XLOOKUP(A1325, rou_table_dates, rou_table_deprs, 0, 0),
TRUE, ""
)</f>
        <v/>
      </c>
      <c r="E1325" s="7" t="str" cm="1">
        <f t="array" aca="1" ref="E1325" ca="1">_xlfn.IFS(
AND(SUMIFS(lease_table_interest_accruals, lease_table_dates, A1325)&gt;0, COUNTIFS($E$14:E1324, "Interest accrual", $A$14:A1324, A1325)=0), "Interest accrual",
AND(SUMIFS(lease_table_payments, lease_table_dates, A1325)&gt;0, COUNTIFS($E$14:E1324, "Payment", $A$14:A1324, A1325)=0), "Payment",
AND(SUMIFS(rou_table_deprs, rou_table_dates, A1325)&gt;0, COUNTIFS($E$14:E1324, "Depreciation", $A$14:A1324, A1325)=0), "Depreciation",
TRUE,  ""
)</f>
        <v/>
      </c>
      <c r="G1325" s="13" t="str" cm="1">
        <f t="array" aca="1" ref="G1325" ca="1">_xlfn.IFS(
AND($B$11="Hə", $B$3="İllik"), Z1325,
AND($B$11="Hə", $B$3="Aylıq"), AA1325,
$B$11="Yox", X1325)</f>
        <v/>
      </c>
      <c r="H1325" s="1" t="str" cm="1">
        <f t="array" aca="1" ref="H1325" ca="1">_xlfn.IFS( G1325="", "",
TRUE, ROUND( H1324+I1325-J1325, 2) )</f>
        <v/>
      </c>
      <c r="I1325" s="1" t="str" cm="1">
        <f t="array" aca="1" ref="I1325" ca="1">_xlfn.IFS(G1325="", "",
G1325=last_payment_date, (J1325-H1324),
 TRUE,  -  (H1324- H1324* (1+$B$6)^ (_xlfn.DAYS(G1325,G1324)/365) )
)</f>
        <v/>
      </c>
      <c r="J1325" s="1" t="str" cm="1">
        <f t="array" aca="1" ref="J1325" ca="1">_xlfn.IFS(G1325="", "",
TRUE, _xlfn.XLOOKUP(G1325,  payment_dates, payments,0,0)
)</f>
        <v/>
      </c>
      <c r="L1325" s="8" t="str" cm="1">
        <f t="array" aca="1" ref="L1325" ca="1">_xlfn.IFS(
AND($B$11="Hə", $B$3="İllik"), AC1325,
AND($B$11="Hə", $B$3="Aylıq"), AD1325,
$B$11="Yox", AB1325)</f>
        <v/>
      </c>
      <c r="M1325" s="1" t="str" cm="1">
        <f t="array" aca="1" ref="M1325" ca="1">_xlfn.IFS( L1325="", "",
(M1324-N1325)&lt;=0.5, 0,
TRUE,  M1324-N1325)</f>
        <v/>
      </c>
      <c r="N1325" s="7" t="str" cm="1">
        <f t="array" aca="1" ref="N1325" ca="1">_xlfn.IFS(
L1325="", "",
TRUE, MIN(M1324, ROUND($M$14/ (last_rou_date - $B$2) * (L1325-L1324), 2) )
)</f>
        <v/>
      </c>
      <c r="P1325" s="59" t="str">
        <f t="shared" ca="1" si="60"/>
        <v/>
      </c>
      <c r="Q1325" s="1" t="str" cm="1">
        <f t="array" aca="1" ref="Q1325" ca="1">_xlfn.IFS(P1325="","",
$B$11="Hə", _xlfn.XLOOKUP(DATE(P1325, 12, 31), rou_table_dates, rou_table_nbvs,0, 0),
TRUE,  MAX(0, ROUND($M$14 - $M$14/ (last_rou_date - $B$2) * (DATE(P1325,12,31) - $B$2), 2) )
)</f>
        <v/>
      </c>
      <c r="R1325" s="1" t="str" cm="1">
        <f t="array" aca="1" ref="R1325" ca="1">_xlfn.IFS(P1325="","",
$B$11="Hə", _xlfn.XLOOKUP(DATE(P1325, 12, 31), lease_table_dates, lease_table_balances,0, 0),
TRUE, IFERROR( XNPV($B$6, IF(payment_dates &gt;DATE(P1325, 12, 31), payments,  0),  IF(payment_dates &gt;DATE(P1325, 12, 31), payment_dates,  DATE(P1325, 12, 31))    ),0)
)</f>
        <v/>
      </c>
      <c r="S1325" s="1" t="str" cm="1">
        <f t="array" aca="1" ref="S1325" ca="1">_xlfn.IFS(P1325="","",
TRUE,  MIN( MIN(Q1324, $M$14), ROUND($M$14/ (last_rou_date - $B$2) * (DATE(P1325,12,31) - MAX($B$2, DATE(P1325-1, 12, 31))), 2) )
)</f>
        <v/>
      </c>
      <c r="T1325" s="7" t="str" cm="1">
        <f t="array" aca="1" ref="T1325" ca="1">_xlfn.IFS(P1325="", "",
ISTEXT(R1324), R1325- (H1325 - SUMIFS( lease_table_payments, lease_table_years, P1325) -$AG$14 ),
AND(ISNUMBER(R1324), R1325&lt;&gt;""),   R1325- (R1324 - SUMIFS( lease_table_payments, lease_table_years, P1325) )
)</f>
        <v/>
      </c>
      <c r="V1325" s="64">
        <f t="shared" si="62"/>
        <v>1312</v>
      </c>
      <c r="W1325" s="51" t="str" cm="1">
        <f t="array" ref="W1325">_xlfn.IFS(
OR(W1324=$B$4, W1324=""),"",
TRUE,W1324+1
)</f>
        <v/>
      </c>
      <c r="X1325" s="51" t="str" cm="1">
        <f t="array" ref="X1325">_xlfn.IFS(X1324="","",
W1325="", "",
AND($B$3="İllik"),DATE(YEAR(X1324)+1,MONTH(X1324),DAY(X1324) ),
AND($B$3="Aylıq", $AH$14="Not end"), EDATE(X1324,1),
AND($B$3="Aylıq", $AH$14="End"), EOMONTH(X1324,1)
)</f>
        <v/>
      </c>
      <c r="Y1325" s="51" t="str" cm="1">
        <f t="array" aca="1" ref="Y1325" ca="1">_xlfn.IFS(
AND($B$7="Dövrün əvvəlində", Y1324&lt;=last_rou_date), DATE(YEAR(Y1324)+1, 12, 31),
AND($B$7="Dövrün sonunda", Y1324&lt;=last_payment_date), DATE(YEAR(Y1324)+1, 12, 31),
TRUE, ""
)</f>
        <v/>
      </c>
      <c r="Z1325" s="75" t="str" cm="1">
        <f t="array" aca="1" ref="Z1325" ca="1">_xlfn.IFS(
AND($AN$14="Not year_end", Z1324&gt;last_payment_date), "",
AND($AN$14="Year_end", Z1324&gt;=last_payment_date), "",
AND($AN$14="Year_end"), DATE(YEAR(Z1324+1), 12, 31),
AND($AN$14="Not year_end", MONTH(Z1324)=12, DAY(Z1324)=31), DATE(YEAR(Z1323)+1, MONTH(Z1323), DAY(Z1323)),
AND($AN$14="Not year_end", OR(MONTH(Z1324)&lt;&gt;12, DAY(Z1324)&lt;&gt;31) ), DATE(YEAR(Z1324), 12, 31)
)</f>
        <v/>
      </c>
      <c r="AA1325" s="75" t="str" cm="1">
        <f t="array" aca="1" ref="AA1325" ca="1">_xlfn.IFS(AA1324="", "",
AND(AA1324=last_payment_date, OR(MONTH(AA1324)&lt;&gt;12, DAY(AA1324)&lt;&gt;31) ), DATE(YEAR(AA1324), 12, 31),
AND(MONTH(AA1324)=12, DAY(AA1324)=31, AA1324&gt;=last_payment_date), "",
AND(MONTH(AA1324)=12, DAY(AA1324)&lt;&gt;31),  EOMONTH(AA1324,0),
AND(MONTH(AA1324)=12, DAY(AA1324)=31, $AH$14="Not end"),  EDATE(AA1323,1),
AND($AH$14="Not end"), EDATE(AA1324, 1),
AND($AH$14="End"), EOMONTH(AA1324, 1)
)</f>
        <v/>
      </c>
      <c r="AB1325" s="75" t="str" cm="1">
        <f t="array" aca="1" ref="AB1325" ca="1">_xlfn.IFS(AB1324="","",
AND(AB1324=last_rou_date), "",
AND($B$3="İllik"),DATE(YEAR(AB1324)+1,MONTH(AB1324),DAY(AB1324) ),
AND($B$3="Aylıq", $AH$14="Not end"), EDATE(AB1324,1),
AND($B$3="Aylıq", $AH$14="End"), EOMONTH(AB1324,1)
)</f>
        <v/>
      </c>
      <c r="AC1325" s="75" t="str" cm="1">
        <f t="array" aca="1" ref="AC1325" ca="1">_xlfn.IFS(
AND($AN$14="Not year_end", AC1324&gt;last_rou_date), "",
AND($AN$14="Year_end", AC1324&gt;=last_rou_date), "",
AND($AN$14="Year_end"), DATE(YEAR(AC1324+1), 12, 31),
AND($AN$14="Not year_end", MONTH(AC1324)=12, DAY(AC1324)=31), DATE(YEAR(AC1323)+1, MONTH(AC1323), DAY(AC1323)),
AND($AN$14="Not year_end", OR(MONTH(AC1324)&lt;&gt;12, DAY(AC1324)&lt;&gt;31) ), DATE(YEAR(AC1324), 12, 31)
)</f>
        <v/>
      </c>
      <c r="AD1325" s="75" t="str" cm="1">
        <f t="array" aca="1" ref="AD1325" ca="1">_xlfn.IFS(AD1324="", "",
AND(AD1324=last_rou_date, OR(MONTH(AD1324)&lt;&gt;12, DAY(AD1324)&lt;&gt;31) ), DATE(YEAR(AD1324), 12, 31),
AND(MONTH(AD1324)=12, DAY(AD1324)=31, AD1324&gt;=last_rou_date), "",
AND(MONTH(AD1324)=12, DAY(AD1324)&lt;&gt;31),  EOMONTH(AD1324,0),
AND(MONTH(AD1324)=12, DAY(AD1324)=31, $AH$14="Not end"),  EDATE(AD1323,1),
AND($AH$14="Not end"), EDATE(AD1324, 1),
AND($AH$14="End"), EOMONTH(AD1324, 1)
)</f>
        <v/>
      </c>
      <c r="AE1325" s="51" t="str" cm="1">
        <f t="array" ref="AE1325">_xlfn.IFS(W1325="", "",
AND(W1325&gt;0, W1325&lt;=$B$4, $C$2="İllik artım, faiz olaraq", $D$2&gt;0, $B$3="İllik"), $B$5*((1+$D$2)^(W1325-1)),
AND(W1325&gt;0, W1325&lt;=$B$4, $C$2="İllik artım, faiz olaraq", $D$2&gt;0, $B$3="Aylıq"), $B$5*((1+$D$2)^ROUNDDOWN((W1325-1)/12,0)),
AND(W1325=1, $C$2="Aşağıdakı kimi dəyişir", ), $B$5,
AND(W1325&gt;1, W1325&lt;=$B$4, $C$2="Aşağıdakı kimi dəyişir"), IFERROR(VLOOKUP(W1325, $C$4:$D$7, 2, FALSE), AE1324),
AND(W1325&gt;0, W1325&lt;=$B$4), $B$5,
TRUE,0 )</f>
        <v/>
      </c>
      <c r="AF1325" s="51" t="str">
        <f t="shared" ca="1" si="61"/>
        <v/>
      </c>
    </row>
    <row r="1326" spans="1:32" x14ac:dyDescent="0.4">
      <c r="A1326" s="13" t="str" cm="1">
        <f t="array" aca="1" ref="A1326" ca="1">_xlfn.IFS(
AND(SUMIFS(lease_table_interest_accruals, lease_table_dates, A1325)&gt;0, COUNTIFS($E$14:E1325, "Interest accrual", $A$14:A1325, A1325)=0),  A1325,
AND(SUMIFS(lease_table_payments, lease_table_dates, A1325)&gt;0, COUNTIFS($E$14:E1325, "Payment", $A$14:A1325, A1325)=0),  A1325,
AND(SUMIFS(rou_table_deprs, rou_table_dates, A1325)&gt;0, COUNTIFS($E$14:E1325, "Depreciation", $A$14:A1325, A1325)=0),  A1325,
TRUE,  IFERROR(INDEX(rou_table_dates,  MATCH(A1325, rou_table_dates)+1, ), "")
)</f>
        <v/>
      </c>
      <c r="B1326" s="1" t="str" cm="1">
        <f t="array" aca="1" ref="B1326" ca="1">_xlfn.IFS(
AND(E1326="Payment", A1326=$B$2), $AM$14,
E1326="Payment", $AM$15,
E1326="Interest accrual", $AM$18,
E1326="Depreciation", $AM$17,
TRUE, "")</f>
        <v/>
      </c>
      <c r="C1326" s="1" t="str" cm="1">
        <f t="array" aca="1" ref="C1326" ca="1">_xlfn.IFS(
E1326="Payment", $AM$19,
E1326="Interest accrual", $AM$15,
E1326="Depreciation", $AM$16,
TRUE, "")</f>
        <v/>
      </c>
      <c r="D1326" s="1" t="str" cm="1">
        <f t="array" aca="1" ref="D1326" ca="1">_xlfn.IFS(
E1326="Payment", _xlfn.XLOOKUP(A1326, lease_table_dates, lease_table_payments, 0, 0),
E1326="Interest accrual", _xlfn.XLOOKUP(A1326, lease_table_dates, lease_table_interest_accruals, 0, 0),
E1326="Depreciation", _xlfn.XLOOKUP(A1326, rou_table_dates, rou_table_deprs, 0, 0),
TRUE, ""
)</f>
        <v/>
      </c>
      <c r="E1326" s="7" t="str" cm="1">
        <f t="array" aca="1" ref="E1326" ca="1">_xlfn.IFS(
AND(SUMIFS(lease_table_interest_accruals, lease_table_dates, A1326)&gt;0, COUNTIFS($E$14:E1325, "Interest accrual", $A$14:A1325, A1326)=0), "Interest accrual",
AND(SUMIFS(lease_table_payments, lease_table_dates, A1326)&gt;0, COUNTIFS($E$14:E1325, "Payment", $A$14:A1325, A1326)=0), "Payment",
AND(SUMIFS(rou_table_deprs, rou_table_dates, A1326)&gt;0, COUNTIFS($E$14:E1325, "Depreciation", $A$14:A1325, A1326)=0), "Depreciation",
TRUE,  ""
)</f>
        <v/>
      </c>
      <c r="G1326" s="13" t="str" cm="1">
        <f t="array" aca="1" ref="G1326" ca="1">_xlfn.IFS(
AND($B$11="Hə", $B$3="İllik"), Z1326,
AND($B$11="Hə", $B$3="Aylıq"), AA1326,
$B$11="Yox", X1326)</f>
        <v/>
      </c>
      <c r="H1326" s="1" t="str" cm="1">
        <f t="array" aca="1" ref="H1326" ca="1">_xlfn.IFS( G1326="", "",
TRUE, ROUND( H1325+I1326-J1326, 2) )</f>
        <v/>
      </c>
      <c r="I1326" s="1" t="str" cm="1">
        <f t="array" aca="1" ref="I1326" ca="1">_xlfn.IFS(G1326="", "",
G1326=last_payment_date, (J1326-H1325),
 TRUE,  -  (H1325- H1325* (1+$B$6)^ (_xlfn.DAYS(G1326,G1325)/365) )
)</f>
        <v/>
      </c>
      <c r="J1326" s="1" t="str" cm="1">
        <f t="array" aca="1" ref="J1326" ca="1">_xlfn.IFS(G1326="", "",
TRUE, _xlfn.XLOOKUP(G1326,  payment_dates, payments,0,0)
)</f>
        <v/>
      </c>
      <c r="L1326" s="8" t="str" cm="1">
        <f t="array" aca="1" ref="L1326" ca="1">_xlfn.IFS(
AND($B$11="Hə", $B$3="İllik"), AC1326,
AND($B$11="Hə", $B$3="Aylıq"), AD1326,
$B$11="Yox", AB1326)</f>
        <v/>
      </c>
      <c r="M1326" s="1" t="str" cm="1">
        <f t="array" aca="1" ref="M1326" ca="1">_xlfn.IFS( L1326="", "",
(M1325-N1326)&lt;=0.5, 0,
TRUE,  M1325-N1326)</f>
        <v/>
      </c>
      <c r="N1326" s="7" t="str" cm="1">
        <f t="array" aca="1" ref="N1326" ca="1">_xlfn.IFS(
L1326="", "",
TRUE, MIN(M1325, ROUND($M$14/ (last_rou_date - $B$2) * (L1326-L1325), 2) )
)</f>
        <v/>
      </c>
      <c r="P1326" s="59" t="str">
        <f t="shared" ca="1" si="60"/>
        <v/>
      </c>
      <c r="Q1326" s="1" t="str" cm="1">
        <f t="array" aca="1" ref="Q1326" ca="1">_xlfn.IFS(P1326="","",
$B$11="Hə", _xlfn.XLOOKUP(DATE(P1326, 12, 31), rou_table_dates, rou_table_nbvs,0, 0),
TRUE,  MAX(0, ROUND($M$14 - $M$14/ (last_rou_date - $B$2) * (DATE(P1326,12,31) - $B$2), 2) )
)</f>
        <v/>
      </c>
      <c r="R1326" s="1" t="str" cm="1">
        <f t="array" aca="1" ref="R1326" ca="1">_xlfn.IFS(P1326="","",
$B$11="Hə", _xlfn.XLOOKUP(DATE(P1326, 12, 31), lease_table_dates, lease_table_balances,0, 0),
TRUE, IFERROR( XNPV($B$6, IF(payment_dates &gt;DATE(P1326, 12, 31), payments,  0),  IF(payment_dates &gt;DATE(P1326, 12, 31), payment_dates,  DATE(P1326, 12, 31))    ),0)
)</f>
        <v/>
      </c>
      <c r="S1326" s="1" t="str" cm="1">
        <f t="array" aca="1" ref="S1326" ca="1">_xlfn.IFS(P1326="","",
TRUE,  MIN( MIN(Q1325, $M$14), ROUND($M$14/ (last_rou_date - $B$2) * (DATE(P1326,12,31) - MAX($B$2, DATE(P1326-1, 12, 31))), 2) )
)</f>
        <v/>
      </c>
      <c r="T1326" s="7" t="str" cm="1">
        <f t="array" aca="1" ref="T1326" ca="1">_xlfn.IFS(P1326="", "",
ISTEXT(R1325), R1326- (H1326 - SUMIFS( lease_table_payments, lease_table_years, P1326) -$AG$14 ),
AND(ISNUMBER(R1325), R1326&lt;&gt;""),   R1326- (R1325 - SUMIFS( lease_table_payments, lease_table_years, P1326) )
)</f>
        <v/>
      </c>
      <c r="V1326" s="64">
        <f t="shared" si="62"/>
        <v>1313</v>
      </c>
      <c r="W1326" s="51" t="str" cm="1">
        <f t="array" ref="W1326">_xlfn.IFS(
OR(W1325=$B$4, W1325=""),"",
TRUE,W1325+1
)</f>
        <v/>
      </c>
      <c r="X1326" s="51" t="str" cm="1">
        <f t="array" ref="X1326">_xlfn.IFS(X1325="","",
W1326="", "",
AND($B$3="İllik"),DATE(YEAR(X1325)+1,MONTH(X1325),DAY(X1325) ),
AND($B$3="Aylıq", $AH$14="Not end"), EDATE(X1325,1),
AND($B$3="Aylıq", $AH$14="End"), EOMONTH(X1325,1)
)</f>
        <v/>
      </c>
      <c r="Y1326" s="51" t="str" cm="1">
        <f t="array" aca="1" ref="Y1326" ca="1">_xlfn.IFS(
AND($B$7="Dövrün əvvəlində", Y1325&lt;=last_rou_date), DATE(YEAR(Y1325)+1, 12, 31),
AND($B$7="Dövrün sonunda", Y1325&lt;=last_payment_date), DATE(YEAR(Y1325)+1, 12, 31),
TRUE, ""
)</f>
        <v/>
      </c>
      <c r="Z1326" s="75" t="str" cm="1">
        <f t="array" aca="1" ref="Z1326" ca="1">_xlfn.IFS(
AND($AN$14="Not year_end", Z1325&gt;last_payment_date), "",
AND($AN$14="Year_end", Z1325&gt;=last_payment_date), "",
AND($AN$14="Year_end"), DATE(YEAR(Z1325+1), 12, 31),
AND($AN$14="Not year_end", MONTH(Z1325)=12, DAY(Z1325)=31), DATE(YEAR(Z1324)+1, MONTH(Z1324), DAY(Z1324)),
AND($AN$14="Not year_end", OR(MONTH(Z1325)&lt;&gt;12, DAY(Z1325)&lt;&gt;31) ), DATE(YEAR(Z1325), 12, 31)
)</f>
        <v/>
      </c>
      <c r="AA1326" s="75" t="str" cm="1">
        <f t="array" aca="1" ref="AA1326" ca="1">_xlfn.IFS(AA1325="", "",
AND(AA1325=last_payment_date, OR(MONTH(AA1325)&lt;&gt;12, DAY(AA1325)&lt;&gt;31) ), DATE(YEAR(AA1325), 12, 31),
AND(MONTH(AA1325)=12, DAY(AA1325)=31, AA1325&gt;=last_payment_date), "",
AND(MONTH(AA1325)=12, DAY(AA1325)&lt;&gt;31),  EOMONTH(AA1325,0),
AND(MONTH(AA1325)=12, DAY(AA1325)=31, $AH$14="Not end"),  EDATE(AA1324,1),
AND($AH$14="Not end"), EDATE(AA1325, 1),
AND($AH$14="End"), EOMONTH(AA1325, 1)
)</f>
        <v/>
      </c>
      <c r="AB1326" s="75" t="str" cm="1">
        <f t="array" aca="1" ref="AB1326" ca="1">_xlfn.IFS(AB1325="","",
AND(AB1325=last_rou_date), "",
AND($B$3="İllik"),DATE(YEAR(AB1325)+1,MONTH(AB1325),DAY(AB1325) ),
AND($B$3="Aylıq", $AH$14="Not end"), EDATE(AB1325,1),
AND($B$3="Aylıq", $AH$14="End"), EOMONTH(AB1325,1)
)</f>
        <v/>
      </c>
      <c r="AC1326" s="75" t="str" cm="1">
        <f t="array" aca="1" ref="AC1326" ca="1">_xlfn.IFS(
AND($AN$14="Not year_end", AC1325&gt;last_rou_date), "",
AND($AN$14="Year_end", AC1325&gt;=last_rou_date), "",
AND($AN$14="Year_end"), DATE(YEAR(AC1325+1), 12, 31),
AND($AN$14="Not year_end", MONTH(AC1325)=12, DAY(AC1325)=31), DATE(YEAR(AC1324)+1, MONTH(AC1324), DAY(AC1324)),
AND($AN$14="Not year_end", OR(MONTH(AC1325)&lt;&gt;12, DAY(AC1325)&lt;&gt;31) ), DATE(YEAR(AC1325), 12, 31)
)</f>
        <v/>
      </c>
      <c r="AD1326" s="75" t="str" cm="1">
        <f t="array" aca="1" ref="AD1326" ca="1">_xlfn.IFS(AD1325="", "",
AND(AD1325=last_rou_date, OR(MONTH(AD1325)&lt;&gt;12, DAY(AD1325)&lt;&gt;31) ), DATE(YEAR(AD1325), 12, 31),
AND(MONTH(AD1325)=12, DAY(AD1325)=31, AD1325&gt;=last_rou_date), "",
AND(MONTH(AD1325)=12, DAY(AD1325)&lt;&gt;31),  EOMONTH(AD1325,0),
AND(MONTH(AD1325)=12, DAY(AD1325)=31, $AH$14="Not end"),  EDATE(AD1324,1),
AND($AH$14="Not end"), EDATE(AD1325, 1),
AND($AH$14="End"), EOMONTH(AD1325, 1)
)</f>
        <v/>
      </c>
      <c r="AE1326" s="51" t="str" cm="1">
        <f t="array" ref="AE1326">_xlfn.IFS(W1326="", "",
AND(W1326&gt;0, W1326&lt;=$B$4, $C$2="İllik artım, faiz olaraq", $D$2&gt;0, $B$3="İllik"), $B$5*((1+$D$2)^(W1326-1)),
AND(W1326&gt;0, W1326&lt;=$B$4, $C$2="İllik artım, faiz olaraq", $D$2&gt;0, $B$3="Aylıq"), $B$5*((1+$D$2)^ROUNDDOWN((W1326-1)/12,0)),
AND(W1326=1, $C$2="Aşağıdakı kimi dəyişir", ), $B$5,
AND(W1326&gt;1, W1326&lt;=$B$4, $C$2="Aşağıdakı kimi dəyişir"), IFERROR(VLOOKUP(W1326, $C$4:$D$7, 2, FALSE), AE1325),
AND(W1326&gt;0, W1326&lt;=$B$4), $B$5,
TRUE,0 )</f>
        <v/>
      </c>
      <c r="AF1326" s="51" t="str">
        <f t="shared" ca="1" si="61"/>
        <v/>
      </c>
    </row>
    <row r="1327" spans="1:32" x14ac:dyDescent="0.4">
      <c r="A1327" s="13" t="str" cm="1">
        <f t="array" aca="1" ref="A1327" ca="1">_xlfn.IFS(
AND(SUMIFS(lease_table_interest_accruals, lease_table_dates, A1326)&gt;0, COUNTIFS($E$14:E1326, "Interest accrual", $A$14:A1326, A1326)=0),  A1326,
AND(SUMIFS(lease_table_payments, lease_table_dates, A1326)&gt;0, COUNTIFS($E$14:E1326, "Payment", $A$14:A1326, A1326)=0),  A1326,
AND(SUMIFS(rou_table_deprs, rou_table_dates, A1326)&gt;0, COUNTIFS($E$14:E1326, "Depreciation", $A$14:A1326, A1326)=0),  A1326,
TRUE,  IFERROR(INDEX(rou_table_dates,  MATCH(A1326, rou_table_dates)+1, ), "")
)</f>
        <v/>
      </c>
      <c r="B1327" s="1" t="str" cm="1">
        <f t="array" aca="1" ref="B1327" ca="1">_xlfn.IFS(
AND(E1327="Payment", A1327=$B$2), $AM$14,
E1327="Payment", $AM$15,
E1327="Interest accrual", $AM$18,
E1327="Depreciation", $AM$17,
TRUE, "")</f>
        <v/>
      </c>
      <c r="C1327" s="1" t="str" cm="1">
        <f t="array" aca="1" ref="C1327" ca="1">_xlfn.IFS(
E1327="Payment", $AM$19,
E1327="Interest accrual", $AM$15,
E1327="Depreciation", $AM$16,
TRUE, "")</f>
        <v/>
      </c>
      <c r="D1327" s="1" t="str" cm="1">
        <f t="array" aca="1" ref="D1327" ca="1">_xlfn.IFS(
E1327="Payment", _xlfn.XLOOKUP(A1327, lease_table_dates, lease_table_payments, 0, 0),
E1327="Interest accrual", _xlfn.XLOOKUP(A1327, lease_table_dates, lease_table_interest_accruals, 0, 0),
E1327="Depreciation", _xlfn.XLOOKUP(A1327, rou_table_dates, rou_table_deprs, 0, 0),
TRUE, ""
)</f>
        <v/>
      </c>
      <c r="E1327" s="7" t="str" cm="1">
        <f t="array" aca="1" ref="E1327" ca="1">_xlfn.IFS(
AND(SUMIFS(lease_table_interest_accruals, lease_table_dates, A1327)&gt;0, COUNTIFS($E$14:E1326, "Interest accrual", $A$14:A1326, A1327)=0), "Interest accrual",
AND(SUMIFS(lease_table_payments, lease_table_dates, A1327)&gt;0, COUNTIFS($E$14:E1326, "Payment", $A$14:A1326, A1327)=0), "Payment",
AND(SUMIFS(rou_table_deprs, rou_table_dates, A1327)&gt;0, COUNTIFS($E$14:E1326, "Depreciation", $A$14:A1326, A1327)=0), "Depreciation",
TRUE,  ""
)</f>
        <v/>
      </c>
      <c r="G1327" s="13" t="str" cm="1">
        <f t="array" aca="1" ref="G1327" ca="1">_xlfn.IFS(
AND($B$11="Hə", $B$3="İllik"), Z1327,
AND($B$11="Hə", $B$3="Aylıq"), AA1327,
$B$11="Yox", X1327)</f>
        <v/>
      </c>
      <c r="H1327" s="1" t="str" cm="1">
        <f t="array" aca="1" ref="H1327" ca="1">_xlfn.IFS( G1327="", "",
TRUE, ROUND( H1326+I1327-J1327, 2) )</f>
        <v/>
      </c>
      <c r="I1327" s="1" t="str" cm="1">
        <f t="array" aca="1" ref="I1327" ca="1">_xlfn.IFS(G1327="", "",
G1327=last_payment_date, (J1327-H1326),
 TRUE,  -  (H1326- H1326* (1+$B$6)^ (_xlfn.DAYS(G1327,G1326)/365) )
)</f>
        <v/>
      </c>
      <c r="J1327" s="1" t="str" cm="1">
        <f t="array" aca="1" ref="J1327" ca="1">_xlfn.IFS(G1327="", "",
TRUE, _xlfn.XLOOKUP(G1327,  payment_dates, payments,0,0)
)</f>
        <v/>
      </c>
      <c r="L1327" s="8" t="str" cm="1">
        <f t="array" aca="1" ref="L1327" ca="1">_xlfn.IFS(
AND($B$11="Hə", $B$3="İllik"), AC1327,
AND($B$11="Hə", $B$3="Aylıq"), AD1327,
$B$11="Yox", AB1327)</f>
        <v/>
      </c>
      <c r="M1327" s="1" t="str" cm="1">
        <f t="array" aca="1" ref="M1327" ca="1">_xlfn.IFS( L1327="", "",
(M1326-N1327)&lt;=0.5, 0,
TRUE,  M1326-N1327)</f>
        <v/>
      </c>
      <c r="N1327" s="7" t="str" cm="1">
        <f t="array" aca="1" ref="N1327" ca="1">_xlfn.IFS(
L1327="", "",
TRUE, MIN(M1326, ROUND($M$14/ (last_rou_date - $B$2) * (L1327-L1326), 2) )
)</f>
        <v/>
      </c>
      <c r="P1327" s="59" t="str">
        <f t="shared" ca="1" si="60"/>
        <v/>
      </c>
      <c r="Q1327" s="1" t="str" cm="1">
        <f t="array" aca="1" ref="Q1327" ca="1">_xlfn.IFS(P1327="","",
$B$11="Hə", _xlfn.XLOOKUP(DATE(P1327, 12, 31), rou_table_dates, rou_table_nbvs,0, 0),
TRUE,  MAX(0, ROUND($M$14 - $M$14/ (last_rou_date - $B$2) * (DATE(P1327,12,31) - $B$2), 2) )
)</f>
        <v/>
      </c>
      <c r="R1327" s="1" t="str" cm="1">
        <f t="array" aca="1" ref="R1327" ca="1">_xlfn.IFS(P1327="","",
$B$11="Hə", _xlfn.XLOOKUP(DATE(P1327, 12, 31), lease_table_dates, lease_table_balances,0, 0),
TRUE, IFERROR( XNPV($B$6, IF(payment_dates &gt;DATE(P1327, 12, 31), payments,  0),  IF(payment_dates &gt;DATE(P1327, 12, 31), payment_dates,  DATE(P1327, 12, 31))    ),0)
)</f>
        <v/>
      </c>
      <c r="S1327" s="1" t="str" cm="1">
        <f t="array" aca="1" ref="S1327" ca="1">_xlfn.IFS(P1327="","",
TRUE,  MIN( MIN(Q1326, $M$14), ROUND($M$14/ (last_rou_date - $B$2) * (DATE(P1327,12,31) - MAX($B$2, DATE(P1327-1, 12, 31))), 2) )
)</f>
        <v/>
      </c>
      <c r="T1327" s="7" t="str" cm="1">
        <f t="array" aca="1" ref="T1327" ca="1">_xlfn.IFS(P1327="", "",
ISTEXT(R1326), R1327- (H1327 - SUMIFS( lease_table_payments, lease_table_years, P1327) -$AG$14 ),
AND(ISNUMBER(R1326), R1327&lt;&gt;""),   R1327- (R1326 - SUMIFS( lease_table_payments, lease_table_years, P1327) )
)</f>
        <v/>
      </c>
      <c r="V1327" s="64">
        <f t="shared" si="62"/>
        <v>1314</v>
      </c>
      <c r="W1327" s="51" t="str" cm="1">
        <f t="array" ref="W1327">_xlfn.IFS(
OR(W1326=$B$4, W1326=""),"",
TRUE,W1326+1
)</f>
        <v/>
      </c>
      <c r="X1327" s="51" t="str" cm="1">
        <f t="array" ref="X1327">_xlfn.IFS(X1326="","",
W1327="", "",
AND($B$3="İllik"),DATE(YEAR(X1326)+1,MONTH(X1326),DAY(X1326) ),
AND($B$3="Aylıq", $AH$14="Not end"), EDATE(X1326,1),
AND($B$3="Aylıq", $AH$14="End"), EOMONTH(X1326,1)
)</f>
        <v/>
      </c>
      <c r="Y1327" s="51" t="str" cm="1">
        <f t="array" aca="1" ref="Y1327" ca="1">_xlfn.IFS(
AND($B$7="Dövrün əvvəlində", Y1326&lt;=last_rou_date), DATE(YEAR(Y1326)+1, 12, 31),
AND($B$7="Dövrün sonunda", Y1326&lt;=last_payment_date), DATE(YEAR(Y1326)+1, 12, 31),
TRUE, ""
)</f>
        <v/>
      </c>
      <c r="Z1327" s="75" t="str" cm="1">
        <f t="array" aca="1" ref="Z1327" ca="1">_xlfn.IFS(
AND($AN$14="Not year_end", Z1326&gt;last_payment_date), "",
AND($AN$14="Year_end", Z1326&gt;=last_payment_date), "",
AND($AN$14="Year_end"), DATE(YEAR(Z1326+1), 12, 31),
AND($AN$14="Not year_end", MONTH(Z1326)=12, DAY(Z1326)=31), DATE(YEAR(Z1325)+1, MONTH(Z1325), DAY(Z1325)),
AND($AN$14="Not year_end", OR(MONTH(Z1326)&lt;&gt;12, DAY(Z1326)&lt;&gt;31) ), DATE(YEAR(Z1326), 12, 31)
)</f>
        <v/>
      </c>
      <c r="AA1327" s="75" t="str" cm="1">
        <f t="array" aca="1" ref="AA1327" ca="1">_xlfn.IFS(AA1326="", "",
AND(AA1326=last_payment_date, OR(MONTH(AA1326)&lt;&gt;12, DAY(AA1326)&lt;&gt;31) ), DATE(YEAR(AA1326), 12, 31),
AND(MONTH(AA1326)=12, DAY(AA1326)=31, AA1326&gt;=last_payment_date), "",
AND(MONTH(AA1326)=12, DAY(AA1326)&lt;&gt;31),  EOMONTH(AA1326,0),
AND(MONTH(AA1326)=12, DAY(AA1326)=31, $AH$14="Not end"),  EDATE(AA1325,1),
AND($AH$14="Not end"), EDATE(AA1326, 1),
AND($AH$14="End"), EOMONTH(AA1326, 1)
)</f>
        <v/>
      </c>
      <c r="AB1327" s="75" t="str" cm="1">
        <f t="array" aca="1" ref="AB1327" ca="1">_xlfn.IFS(AB1326="","",
AND(AB1326=last_rou_date), "",
AND($B$3="İllik"),DATE(YEAR(AB1326)+1,MONTH(AB1326),DAY(AB1326) ),
AND($B$3="Aylıq", $AH$14="Not end"), EDATE(AB1326,1),
AND($B$3="Aylıq", $AH$14="End"), EOMONTH(AB1326,1)
)</f>
        <v/>
      </c>
      <c r="AC1327" s="75" t="str" cm="1">
        <f t="array" aca="1" ref="AC1327" ca="1">_xlfn.IFS(
AND($AN$14="Not year_end", AC1326&gt;last_rou_date), "",
AND($AN$14="Year_end", AC1326&gt;=last_rou_date), "",
AND($AN$14="Year_end"), DATE(YEAR(AC1326+1), 12, 31),
AND($AN$14="Not year_end", MONTH(AC1326)=12, DAY(AC1326)=31), DATE(YEAR(AC1325)+1, MONTH(AC1325), DAY(AC1325)),
AND($AN$14="Not year_end", OR(MONTH(AC1326)&lt;&gt;12, DAY(AC1326)&lt;&gt;31) ), DATE(YEAR(AC1326), 12, 31)
)</f>
        <v/>
      </c>
      <c r="AD1327" s="75" t="str" cm="1">
        <f t="array" aca="1" ref="AD1327" ca="1">_xlfn.IFS(AD1326="", "",
AND(AD1326=last_rou_date, OR(MONTH(AD1326)&lt;&gt;12, DAY(AD1326)&lt;&gt;31) ), DATE(YEAR(AD1326), 12, 31),
AND(MONTH(AD1326)=12, DAY(AD1326)=31, AD1326&gt;=last_rou_date), "",
AND(MONTH(AD1326)=12, DAY(AD1326)&lt;&gt;31),  EOMONTH(AD1326,0),
AND(MONTH(AD1326)=12, DAY(AD1326)=31, $AH$14="Not end"),  EDATE(AD1325,1),
AND($AH$14="Not end"), EDATE(AD1326, 1),
AND($AH$14="End"), EOMONTH(AD1326, 1)
)</f>
        <v/>
      </c>
      <c r="AE1327" s="51" t="str" cm="1">
        <f t="array" ref="AE1327">_xlfn.IFS(W1327="", "",
AND(W1327&gt;0, W1327&lt;=$B$4, $C$2="İllik artım, faiz olaraq", $D$2&gt;0, $B$3="İllik"), $B$5*((1+$D$2)^(W1327-1)),
AND(W1327&gt;0, W1327&lt;=$B$4, $C$2="İllik artım, faiz olaraq", $D$2&gt;0, $B$3="Aylıq"), $B$5*((1+$D$2)^ROUNDDOWN((W1327-1)/12,0)),
AND(W1327=1, $C$2="Aşağıdakı kimi dəyişir", ), $B$5,
AND(W1327&gt;1, W1327&lt;=$B$4, $C$2="Aşağıdakı kimi dəyişir"), IFERROR(VLOOKUP(W1327, $C$4:$D$7, 2, FALSE), AE1326),
AND(W1327&gt;0, W1327&lt;=$B$4), $B$5,
TRUE,0 )</f>
        <v/>
      </c>
      <c r="AF1327" s="51" t="str">
        <f t="shared" ca="1" si="61"/>
        <v/>
      </c>
    </row>
    <row r="1328" spans="1:32" x14ac:dyDescent="0.4">
      <c r="A1328" s="13" t="str" cm="1">
        <f t="array" aca="1" ref="A1328" ca="1">_xlfn.IFS(
AND(SUMIFS(lease_table_interest_accruals, lease_table_dates, A1327)&gt;0, COUNTIFS($E$14:E1327, "Interest accrual", $A$14:A1327, A1327)=0),  A1327,
AND(SUMIFS(lease_table_payments, lease_table_dates, A1327)&gt;0, COUNTIFS($E$14:E1327, "Payment", $A$14:A1327, A1327)=0),  A1327,
AND(SUMIFS(rou_table_deprs, rou_table_dates, A1327)&gt;0, COUNTIFS($E$14:E1327, "Depreciation", $A$14:A1327, A1327)=0),  A1327,
TRUE,  IFERROR(INDEX(rou_table_dates,  MATCH(A1327, rou_table_dates)+1, ), "")
)</f>
        <v/>
      </c>
      <c r="B1328" s="1" t="str" cm="1">
        <f t="array" aca="1" ref="B1328" ca="1">_xlfn.IFS(
AND(E1328="Payment", A1328=$B$2), $AM$14,
E1328="Payment", $AM$15,
E1328="Interest accrual", $AM$18,
E1328="Depreciation", $AM$17,
TRUE, "")</f>
        <v/>
      </c>
      <c r="C1328" s="1" t="str" cm="1">
        <f t="array" aca="1" ref="C1328" ca="1">_xlfn.IFS(
E1328="Payment", $AM$19,
E1328="Interest accrual", $AM$15,
E1328="Depreciation", $AM$16,
TRUE, "")</f>
        <v/>
      </c>
      <c r="D1328" s="1" t="str" cm="1">
        <f t="array" aca="1" ref="D1328" ca="1">_xlfn.IFS(
E1328="Payment", _xlfn.XLOOKUP(A1328, lease_table_dates, lease_table_payments, 0, 0),
E1328="Interest accrual", _xlfn.XLOOKUP(A1328, lease_table_dates, lease_table_interest_accruals, 0, 0),
E1328="Depreciation", _xlfn.XLOOKUP(A1328, rou_table_dates, rou_table_deprs, 0, 0),
TRUE, ""
)</f>
        <v/>
      </c>
      <c r="E1328" s="7" t="str" cm="1">
        <f t="array" aca="1" ref="E1328" ca="1">_xlfn.IFS(
AND(SUMIFS(lease_table_interest_accruals, lease_table_dates, A1328)&gt;0, COUNTIFS($E$14:E1327, "Interest accrual", $A$14:A1327, A1328)=0), "Interest accrual",
AND(SUMIFS(lease_table_payments, lease_table_dates, A1328)&gt;0, COUNTIFS($E$14:E1327, "Payment", $A$14:A1327, A1328)=0), "Payment",
AND(SUMIFS(rou_table_deprs, rou_table_dates, A1328)&gt;0, COUNTIFS($E$14:E1327, "Depreciation", $A$14:A1327, A1328)=0), "Depreciation",
TRUE,  ""
)</f>
        <v/>
      </c>
      <c r="G1328" s="13" t="str" cm="1">
        <f t="array" aca="1" ref="G1328" ca="1">_xlfn.IFS(
AND($B$11="Hə", $B$3="İllik"), Z1328,
AND($B$11="Hə", $B$3="Aylıq"), AA1328,
$B$11="Yox", X1328)</f>
        <v/>
      </c>
      <c r="H1328" s="1" t="str" cm="1">
        <f t="array" aca="1" ref="H1328" ca="1">_xlfn.IFS( G1328="", "",
TRUE, ROUND( H1327+I1328-J1328, 2) )</f>
        <v/>
      </c>
      <c r="I1328" s="1" t="str" cm="1">
        <f t="array" aca="1" ref="I1328" ca="1">_xlfn.IFS(G1328="", "",
G1328=last_payment_date, (J1328-H1327),
 TRUE,  -  (H1327- H1327* (1+$B$6)^ (_xlfn.DAYS(G1328,G1327)/365) )
)</f>
        <v/>
      </c>
      <c r="J1328" s="1" t="str" cm="1">
        <f t="array" aca="1" ref="J1328" ca="1">_xlfn.IFS(G1328="", "",
TRUE, _xlfn.XLOOKUP(G1328,  payment_dates, payments,0,0)
)</f>
        <v/>
      </c>
      <c r="L1328" s="8" t="str" cm="1">
        <f t="array" aca="1" ref="L1328" ca="1">_xlfn.IFS(
AND($B$11="Hə", $B$3="İllik"), AC1328,
AND($B$11="Hə", $B$3="Aylıq"), AD1328,
$B$11="Yox", AB1328)</f>
        <v/>
      </c>
      <c r="M1328" s="1" t="str" cm="1">
        <f t="array" aca="1" ref="M1328" ca="1">_xlfn.IFS( L1328="", "",
(M1327-N1328)&lt;=0.5, 0,
TRUE,  M1327-N1328)</f>
        <v/>
      </c>
      <c r="N1328" s="7" t="str" cm="1">
        <f t="array" aca="1" ref="N1328" ca="1">_xlfn.IFS(
L1328="", "",
TRUE, MIN(M1327, ROUND($M$14/ (last_rou_date - $B$2) * (L1328-L1327), 2) )
)</f>
        <v/>
      </c>
      <c r="P1328" s="59" t="str">
        <f t="shared" ca="1" si="60"/>
        <v/>
      </c>
      <c r="Q1328" s="1" t="str" cm="1">
        <f t="array" aca="1" ref="Q1328" ca="1">_xlfn.IFS(P1328="","",
$B$11="Hə", _xlfn.XLOOKUP(DATE(P1328, 12, 31), rou_table_dates, rou_table_nbvs,0, 0),
TRUE,  MAX(0, ROUND($M$14 - $M$14/ (last_rou_date - $B$2) * (DATE(P1328,12,31) - $B$2), 2) )
)</f>
        <v/>
      </c>
      <c r="R1328" s="1" t="str" cm="1">
        <f t="array" aca="1" ref="R1328" ca="1">_xlfn.IFS(P1328="","",
$B$11="Hə", _xlfn.XLOOKUP(DATE(P1328, 12, 31), lease_table_dates, lease_table_balances,0, 0),
TRUE, IFERROR( XNPV($B$6, IF(payment_dates &gt;DATE(P1328, 12, 31), payments,  0),  IF(payment_dates &gt;DATE(P1328, 12, 31), payment_dates,  DATE(P1328, 12, 31))    ),0)
)</f>
        <v/>
      </c>
      <c r="S1328" s="1" t="str" cm="1">
        <f t="array" aca="1" ref="S1328" ca="1">_xlfn.IFS(P1328="","",
TRUE,  MIN( MIN(Q1327, $M$14), ROUND($M$14/ (last_rou_date - $B$2) * (DATE(P1328,12,31) - MAX($B$2, DATE(P1328-1, 12, 31))), 2) )
)</f>
        <v/>
      </c>
      <c r="T1328" s="7" t="str" cm="1">
        <f t="array" aca="1" ref="T1328" ca="1">_xlfn.IFS(P1328="", "",
ISTEXT(R1327), R1328- (H1328 - SUMIFS( lease_table_payments, lease_table_years, P1328) -$AG$14 ),
AND(ISNUMBER(R1327), R1328&lt;&gt;""),   R1328- (R1327 - SUMIFS( lease_table_payments, lease_table_years, P1328) )
)</f>
        <v/>
      </c>
      <c r="V1328" s="64">
        <f t="shared" si="62"/>
        <v>1315</v>
      </c>
      <c r="W1328" s="51" t="str" cm="1">
        <f t="array" ref="W1328">_xlfn.IFS(
OR(W1327=$B$4, W1327=""),"",
TRUE,W1327+1
)</f>
        <v/>
      </c>
      <c r="X1328" s="51" t="str" cm="1">
        <f t="array" ref="X1328">_xlfn.IFS(X1327="","",
W1328="", "",
AND($B$3="İllik"),DATE(YEAR(X1327)+1,MONTH(X1327),DAY(X1327) ),
AND($B$3="Aylıq", $AH$14="Not end"), EDATE(X1327,1),
AND($B$3="Aylıq", $AH$14="End"), EOMONTH(X1327,1)
)</f>
        <v/>
      </c>
      <c r="Y1328" s="51" t="str" cm="1">
        <f t="array" aca="1" ref="Y1328" ca="1">_xlfn.IFS(
AND($B$7="Dövrün əvvəlində", Y1327&lt;=last_rou_date), DATE(YEAR(Y1327)+1, 12, 31),
AND($B$7="Dövrün sonunda", Y1327&lt;=last_payment_date), DATE(YEAR(Y1327)+1, 12, 31),
TRUE, ""
)</f>
        <v/>
      </c>
      <c r="Z1328" s="75" t="str" cm="1">
        <f t="array" aca="1" ref="Z1328" ca="1">_xlfn.IFS(
AND($AN$14="Not year_end", Z1327&gt;last_payment_date), "",
AND($AN$14="Year_end", Z1327&gt;=last_payment_date), "",
AND($AN$14="Year_end"), DATE(YEAR(Z1327+1), 12, 31),
AND($AN$14="Not year_end", MONTH(Z1327)=12, DAY(Z1327)=31), DATE(YEAR(Z1326)+1, MONTH(Z1326), DAY(Z1326)),
AND($AN$14="Not year_end", OR(MONTH(Z1327)&lt;&gt;12, DAY(Z1327)&lt;&gt;31) ), DATE(YEAR(Z1327), 12, 31)
)</f>
        <v/>
      </c>
      <c r="AA1328" s="75" t="str" cm="1">
        <f t="array" aca="1" ref="AA1328" ca="1">_xlfn.IFS(AA1327="", "",
AND(AA1327=last_payment_date, OR(MONTH(AA1327)&lt;&gt;12, DAY(AA1327)&lt;&gt;31) ), DATE(YEAR(AA1327), 12, 31),
AND(MONTH(AA1327)=12, DAY(AA1327)=31, AA1327&gt;=last_payment_date), "",
AND(MONTH(AA1327)=12, DAY(AA1327)&lt;&gt;31),  EOMONTH(AA1327,0),
AND(MONTH(AA1327)=12, DAY(AA1327)=31, $AH$14="Not end"),  EDATE(AA1326,1),
AND($AH$14="Not end"), EDATE(AA1327, 1),
AND($AH$14="End"), EOMONTH(AA1327, 1)
)</f>
        <v/>
      </c>
      <c r="AB1328" s="75" t="str" cm="1">
        <f t="array" aca="1" ref="AB1328" ca="1">_xlfn.IFS(AB1327="","",
AND(AB1327=last_rou_date), "",
AND($B$3="İllik"),DATE(YEAR(AB1327)+1,MONTH(AB1327),DAY(AB1327) ),
AND($B$3="Aylıq", $AH$14="Not end"), EDATE(AB1327,1),
AND($B$3="Aylıq", $AH$14="End"), EOMONTH(AB1327,1)
)</f>
        <v/>
      </c>
      <c r="AC1328" s="75" t="str" cm="1">
        <f t="array" aca="1" ref="AC1328" ca="1">_xlfn.IFS(
AND($AN$14="Not year_end", AC1327&gt;last_rou_date), "",
AND($AN$14="Year_end", AC1327&gt;=last_rou_date), "",
AND($AN$14="Year_end"), DATE(YEAR(AC1327+1), 12, 31),
AND($AN$14="Not year_end", MONTH(AC1327)=12, DAY(AC1327)=31), DATE(YEAR(AC1326)+1, MONTH(AC1326), DAY(AC1326)),
AND($AN$14="Not year_end", OR(MONTH(AC1327)&lt;&gt;12, DAY(AC1327)&lt;&gt;31) ), DATE(YEAR(AC1327), 12, 31)
)</f>
        <v/>
      </c>
      <c r="AD1328" s="75" t="str" cm="1">
        <f t="array" aca="1" ref="AD1328" ca="1">_xlfn.IFS(AD1327="", "",
AND(AD1327=last_rou_date, OR(MONTH(AD1327)&lt;&gt;12, DAY(AD1327)&lt;&gt;31) ), DATE(YEAR(AD1327), 12, 31),
AND(MONTH(AD1327)=12, DAY(AD1327)=31, AD1327&gt;=last_rou_date), "",
AND(MONTH(AD1327)=12, DAY(AD1327)&lt;&gt;31),  EOMONTH(AD1327,0),
AND(MONTH(AD1327)=12, DAY(AD1327)=31, $AH$14="Not end"),  EDATE(AD1326,1),
AND($AH$14="Not end"), EDATE(AD1327, 1),
AND($AH$14="End"), EOMONTH(AD1327, 1)
)</f>
        <v/>
      </c>
      <c r="AE1328" s="51" t="str" cm="1">
        <f t="array" ref="AE1328">_xlfn.IFS(W1328="", "",
AND(W1328&gt;0, W1328&lt;=$B$4, $C$2="İllik artım, faiz olaraq", $D$2&gt;0, $B$3="İllik"), $B$5*((1+$D$2)^(W1328-1)),
AND(W1328&gt;0, W1328&lt;=$B$4, $C$2="İllik artım, faiz olaraq", $D$2&gt;0, $B$3="Aylıq"), $B$5*((1+$D$2)^ROUNDDOWN((W1328-1)/12,0)),
AND(W1328=1, $C$2="Aşağıdakı kimi dəyişir", ), $B$5,
AND(W1328&gt;1, W1328&lt;=$B$4, $C$2="Aşağıdakı kimi dəyişir"), IFERROR(VLOOKUP(W1328, $C$4:$D$7, 2, FALSE), AE1327),
AND(W1328&gt;0, W1328&lt;=$B$4), $B$5,
TRUE,0 )</f>
        <v/>
      </c>
      <c r="AF1328" s="51" t="str">
        <f t="shared" ca="1" si="61"/>
        <v/>
      </c>
    </row>
    <row r="1329" spans="1:32" x14ac:dyDescent="0.4">
      <c r="A1329" s="13" t="str" cm="1">
        <f t="array" aca="1" ref="A1329" ca="1">_xlfn.IFS(
AND(SUMIFS(lease_table_interest_accruals, lease_table_dates, A1328)&gt;0, COUNTIFS($E$14:E1328, "Interest accrual", $A$14:A1328, A1328)=0),  A1328,
AND(SUMIFS(lease_table_payments, lease_table_dates, A1328)&gt;0, COUNTIFS($E$14:E1328, "Payment", $A$14:A1328, A1328)=0),  A1328,
AND(SUMIFS(rou_table_deprs, rou_table_dates, A1328)&gt;0, COUNTIFS($E$14:E1328, "Depreciation", $A$14:A1328, A1328)=0),  A1328,
TRUE,  IFERROR(INDEX(rou_table_dates,  MATCH(A1328, rou_table_dates)+1, ), "")
)</f>
        <v/>
      </c>
      <c r="B1329" s="1" t="str" cm="1">
        <f t="array" aca="1" ref="B1329" ca="1">_xlfn.IFS(
AND(E1329="Payment", A1329=$B$2), $AM$14,
E1329="Payment", $AM$15,
E1329="Interest accrual", $AM$18,
E1329="Depreciation", $AM$17,
TRUE, "")</f>
        <v/>
      </c>
      <c r="C1329" s="1" t="str" cm="1">
        <f t="array" aca="1" ref="C1329" ca="1">_xlfn.IFS(
E1329="Payment", $AM$19,
E1329="Interest accrual", $AM$15,
E1329="Depreciation", $AM$16,
TRUE, "")</f>
        <v/>
      </c>
      <c r="D1329" s="1" t="str" cm="1">
        <f t="array" aca="1" ref="D1329" ca="1">_xlfn.IFS(
E1329="Payment", _xlfn.XLOOKUP(A1329, lease_table_dates, lease_table_payments, 0, 0),
E1329="Interest accrual", _xlfn.XLOOKUP(A1329, lease_table_dates, lease_table_interest_accruals, 0, 0),
E1329="Depreciation", _xlfn.XLOOKUP(A1329, rou_table_dates, rou_table_deprs, 0, 0),
TRUE, ""
)</f>
        <v/>
      </c>
      <c r="E1329" s="7" t="str" cm="1">
        <f t="array" aca="1" ref="E1329" ca="1">_xlfn.IFS(
AND(SUMIFS(lease_table_interest_accruals, lease_table_dates, A1329)&gt;0, COUNTIFS($E$14:E1328, "Interest accrual", $A$14:A1328, A1329)=0), "Interest accrual",
AND(SUMIFS(lease_table_payments, lease_table_dates, A1329)&gt;0, COUNTIFS($E$14:E1328, "Payment", $A$14:A1328, A1329)=0), "Payment",
AND(SUMIFS(rou_table_deprs, rou_table_dates, A1329)&gt;0, COUNTIFS($E$14:E1328, "Depreciation", $A$14:A1328, A1329)=0), "Depreciation",
TRUE,  ""
)</f>
        <v/>
      </c>
      <c r="G1329" s="13" t="str" cm="1">
        <f t="array" aca="1" ref="G1329" ca="1">_xlfn.IFS(
AND($B$11="Hə", $B$3="İllik"), Z1329,
AND($B$11="Hə", $B$3="Aylıq"), AA1329,
$B$11="Yox", X1329)</f>
        <v/>
      </c>
      <c r="H1329" s="1" t="str" cm="1">
        <f t="array" aca="1" ref="H1329" ca="1">_xlfn.IFS( G1329="", "",
TRUE, ROUND( H1328+I1329-J1329, 2) )</f>
        <v/>
      </c>
      <c r="I1329" s="1" t="str" cm="1">
        <f t="array" aca="1" ref="I1329" ca="1">_xlfn.IFS(G1329="", "",
G1329=last_payment_date, (J1329-H1328),
 TRUE,  -  (H1328- H1328* (1+$B$6)^ (_xlfn.DAYS(G1329,G1328)/365) )
)</f>
        <v/>
      </c>
      <c r="J1329" s="1" t="str" cm="1">
        <f t="array" aca="1" ref="J1329" ca="1">_xlfn.IFS(G1329="", "",
TRUE, _xlfn.XLOOKUP(G1329,  payment_dates, payments,0,0)
)</f>
        <v/>
      </c>
      <c r="L1329" s="8" t="str" cm="1">
        <f t="array" aca="1" ref="L1329" ca="1">_xlfn.IFS(
AND($B$11="Hə", $B$3="İllik"), AC1329,
AND($B$11="Hə", $B$3="Aylıq"), AD1329,
$B$11="Yox", AB1329)</f>
        <v/>
      </c>
      <c r="M1329" s="1" t="str" cm="1">
        <f t="array" aca="1" ref="M1329" ca="1">_xlfn.IFS( L1329="", "",
(M1328-N1329)&lt;=0.5, 0,
TRUE,  M1328-N1329)</f>
        <v/>
      </c>
      <c r="N1329" s="7" t="str" cm="1">
        <f t="array" aca="1" ref="N1329" ca="1">_xlfn.IFS(
L1329="", "",
TRUE, MIN(M1328, ROUND($M$14/ (last_rou_date - $B$2) * (L1329-L1328), 2) )
)</f>
        <v/>
      </c>
      <c r="P1329" s="59" t="str">
        <f t="shared" ca="1" si="60"/>
        <v/>
      </c>
      <c r="Q1329" s="1" t="str" cm="1">
        <f t="array" aca="1" ref="Q1329" ca="1">_xlfn.IFS(P1329="","",
$B$11="Hə", _xlfn.XLOOKUP(DATE(P1329, 12, 31), rou_table_dates, rou_table_nbvs,0, 0),
TRUE,  MAX(0, ROUND($M$14 - $M$14/ (last_rou_date - $B$2) * (DATE(P1329,12,31) - $B$2), 2) )
)</f>
        <v/>
      </c>
      <c r="R1329" s="1" t="str" cm="1">
        <f t="array" aca="1" ref="R1329" ca="1">_xlfn.IFS(P1329="","",
$B$11="Hə", _xlfn.XLOOKUP(DATE(P1329, 12, 31), lease_table_dates, lease_table_balances,0, 0),
TRUE, IFERROR( XNPV($B$6, IF(payment_dates &gt;DATE(P1329, 12, 31), payments,  0),  IF(payment_dates &gt;DATE(P1329, 12, 31), payment_dates,  DATE(P1329, 12, 31))    ),0)
)</f>
        <v/>
      </c>
      <c r="S1329" s="1" t="str" cm="1">
        <f t="array" aca="1" ref="S1329" ca="1">_xlfn.IFS(P1329="","",
TRUE,  MIN( MIN(Q1328, $M$14), ROUND($M$14/ (last_rou_date - $B$2) * (DATE(P1329,12,31) - MAX($B$2, DATE(P1329-1, 12, 31))), 2) )
)</f>
        <v/>
      </c>
      <c r="T1329" s="7" t="str" cm="1">
        <f t="array" aca="1" ref="T1329" ca="1">_xlfn.IFS(P1329="", "",
ISTEXT(R1328), R1329- (H1329 - SUMIFS( lease_table_payments, lease_table_years, P1329) -$AG$14 ),
AND(ISNUMBER(R1328), R1329&lt;&gt;""),   R1329- (R1328 - SUMIFS( lease_table_payments, lease_table_years, P1329) )
)</f>
        <v/>
      </c>
      <c r="V1329" s="64">
        <f t="shared" si="62"/>
        <v>1316</v>
      </c>
      <c r="W1329" s="51" t="str" cm="1">
        <f t="array" ref="W1329">_xlfn.IFS(
OR(W1328=$B$4, W1328=""),"",
TRUE,W1328+1
)</f>
        <v/>
      </c>
      <c r="X1329" s="51" t="str" cm="1">
        <f t="array" ref="X1329">_xlfn.IFS(X1328="","",
W1329="", "",
AND($B$3="İllik"),DATE(YEAR(X1328)+1,MONTH(X1328),DAY(X1328) ),
AND($B$3="Aylıq", $AH$14="Not end"), EDATE(X1328,1),
AND($B$3="Aylıq", $AH$14="End"), EOMONTH(X1328,1)
)</f>
        <v/>
      </c>
      <c r="Y1329" s="51" t="str" cm="1">
        <f t="array" aca="1" ref="Y1329" ca="1">_xlfn.IFS(
AND($B$7="Dövrün əvvəlində", Y1328&lt;=last_rou_date), DATE(YEAR(Y1328)+1, 12, 31),
AND($B$7="Dövrün sonunda", Y1328&lt;=last_payment_date), DATE(YEAR(Y1328)+1, 12, 31),
TRUE, ""
)</f>
        <v/>
      </c>
      <c r="Z1329" s="75" t="str" cm="1">
        <f t="array" aca="1" ref="Z1329" ca="1">_xlfn.IFS(
AND($AN$14="Not year_end", Z1328&gt;last_payment_date), "",
AND($AN$14="Year_end", Z1328&gt;=last_payment_date), "",
AND($AN$14="Year_end"), DATE(YEAR(Z1328+1), 12, 31),
AND($AN$14="Not year_end", MONTH(Z1328)=12, DAY(Z1328)=31), DATE(YEAR(Z1327)+1, MONTH(Z1327), DAY(Z1327)),
AND($AN$14="Not year_end", OR(MONTH(Z1328)&lt;&gt;12, DAY(Z1328)&lt;&gt;31) ), DATE(YEAR(Z1328), 12, 31)
)</f>
        <v/>
      </c>
      <c r="AA1329" s="75" t="str" cm="1">
        <f t="array" aca="1" ref="AA1329" ca="1">_xlfn.IFS(AA1328="", "",
AND(AA1328=last_payment_date, OR(MONTH(AA1328)&lt;&gt;12, DAY(AA1328)&lt;&gt;31) ), DATE(YEAR(AA1328), 12, 31),
AND(MONTH(AA1328)=12, DAY(AA1328)=31, AA1328&gt;=last_payment_date), "",
AND(MONTH(AA1328)=12, DAY(AA1328)&lt;&gt;31),  EOMONTH(AA1328,0),
AND(MONTH(AA1328)=12, DAY(AA1328)=31, $AH$14="Not end"),  EDATE(AA1327,1),
AND($AH$14="Not end"), EDATE(AA1328, 1),
AND($AH$14="End"), EOMONTH(AA1328, 1)
)</f>
        <v/>
      </c>
      <c r="AB1329" s="75" t="str" cm="1">
        <f t="array" aca="1" ref="AB1329" ca="1">_xlfn.IFS(AB1328="","",
AND(AB1328=last_rou_date), "",
AND($B$3="İllik"),DATE(YEAR(AB1328)+1,MONTH(AB1328),DAY(AB1328) ),
AND($B$3="Aylıq", $AH$14="Not end"), EDATE(AB1328,1),
AND($B$3="Aylıq", $AH$14="End"), EOMONTH(AB1328,1)
)</f>
        <v/>
      </c>
      <c r="AC1329" s="75" t="str" cm="1">
        <f t="array" aca="1" ref="AC1329" ca="1">_xlfn.IFS(
AND($AN$14="Not year_end", AC1328&gt;last_rou_date), "",
AND($AN$14="Year_end", AC1328&gt;=last_rou_date), "",
AND($AN$14="Year_end"), DATE(YEAR(AC1328+1), 12, 31),
AND($AN$14="Not year_end", MONTH(AC1328)=12, DAY(AC1328)=31), DATE(YEAR(AC1327)+1, MONTH(AC1327), DAY(AC1327)),
AND($AN$14="Not year_end", OR(MONTH(AC1328)&lt;&gt;12, DAY(AC1328)&lt;&gt;31) ), DATE(YEAR(AC1328), 12, 31)
)</f>
        <v/>
      </c>
      <c r="AD1329" s="75" t="str" cm="1">
        <f t="array" aca="1" ref="AD1329" ca="1">_xlfn.IFS(AD1328="", "",
AND(AD1328=last_rou_date, OR(MONTH(AD1328)&lt;&gt;12, DAY(AD1328)&lt;&gt;31) ), DATE(YEAR(AD1328), 12, 31),
AND(MONTH(AD1328)=12, DAY(AD1328)=31, AD1328&gt;=last_rou_date), "",
AND(MONTH(AD1328)=12, DAY(AD1328)&lt;&gt;31),  EOMONTH(AD1328,0),
AND(MONTH(AD1328)=12, DAY(AD1328)=31, $AH$14="Not end"),  EDATE(AD1327,1),
AND($AH$14="Not end"), EDATE(AD1328, 1),
AND($AH$14="End"), EOMONTH(AD1328, 1)
)</f>
        <v/>
      </c>
      <c r="AE1329" s="51" t="str" cm="1">
        <f t="array" ref="AE1329">_xlfn.IFS(W1329="", "",
AND(W1329&gt;0, W1329&lt;=$B$4, $C$2="İllik artım, faiz olaraq", $D$2&gt;0, $B$3="İllik"), $B$5*((1+$D$2)^(W1329-1)),
AND(W1329&gt;0, W1329&lt;=$B$4, $C$2="İllik artım, faiz olaraq", $D$2&gt;0, $B$3="Aylıq"), $B$5*((1+$D$2)^ROUNDDOWN((W1329-1)/12,0)),
AND(W1329=1, $C$2="Aşağıdakı kimi dəyişir", ), $B$5,
AND(W1329&gt;1, W1329&lt;=$B$4, $C$2="Aşağıdakı kimi dəyişir"), IFERROR(VLOOKUP(W1329, $C$4:$D$7, 2, FALSE), AE1328),
AND(W1329&gt;0, W1329&lt;=$B$4), $B$5,
TRUE,0 )</f>
        <v/>
      </c>
      <c r="AF1329" s="51" t="str">
        <f t="shared" ca="1" si="61"/>
        <v/>
      </c>
    </row>
    <row r="1330" spans="1:32" x14ac:dyDescent="0.4">
      <c r="A1330" s="13" t="str" cm="1">
        <f t="array" aca="1" ref="A1330" ca="1">_xlfn.IFS(
AND(SUMIFS(lease_table_interest_accruals, lease_table_dates, A1329)&gt;0, COUNTIFS($E$14:E1329, "Interest accrual", $A$14:A1329, A1329)=0),  A1329,
AND(SUMIFS(lease_table_payments, lease_table_dates, A1329)&gt;0, COUNTIFS($E$14:E1329, "Payment", $A$14:A1329, A1329)=0),  A1329,
AND(SUMIFS(rou_table_deprs, rou_table_dates, A1329)&gt;0, COUNTIFS($E$14:E1329, "Depreciation", $A$14:A1329, A1329)=0),  A1329,
TRUE,  IFERROR(INDEX(rou_table_dates,  MATCH(A1329, rou_table_dates)+1, ), "")
)</f>
        <v/>
      </c>
      <c r="B1330" s="1" t="str" cm="1">
        <f t="array" aca="1" ref="B1330" ca="1">_xlfn.IFS(
AND(E1330="Payment", A1330=$B$2), $AM$14,
E1330="Payment", $AM$15,
E1330="Interest accrual", $AM$18,
E1330="Depreciation", $AM$17,
TRUE, "")</f>
        <v/>
      </c>
      <c r="C1330" s="1" t="str" cm="1">
        <f t="array" aca="1" ref="C1330" ca="1">_xlfn.IFS(
E1330="Payment", $AM$19,
E1330="Interest accrual", $AM$15,
E1330="Depreciation", $AM$16,
TRUE, "")</f>
        <v/>
      </c>
      <c r="D1330" s="1" t="str" cm="1">
        <f t="array" aca="1" ref="D1330" ca="1">_xlfn.IFS(
E1330="Payment", _xlfn.XLOOKUP(A1330, lease_table_dates, lease_table_payments, 0, 0),
E1330="Interest accrual", _xlfn.XLOOKUP(A1330, lease_table_dates, lease_table_interest_accruals, 0, 0),
E1330="Depreciation", _xlfn.XLOOKUP(A1330, rou_table_dates, rou_table_deprs, 0, 0),
TRUE, ""
)</f>
        <v/>
      </c>
      <c r="E1330" s="7" t="str" cm="1">
        <f t="array" aca="1" ref="E1330" ca="1">_xlfn.IFS(
AND(SUMIFS(lease_table_interest_accruals, lease_table_dates, A1330)&gt;0, COUNTIFS($E$14:E1329, "Interest accrual", $A$14:A1329, A1330)=0), "Interest accrual",
AND(SUMIFS(lease_table_payments, lease_table_dates, A1330)&gt;0, COUNTIFS($E$14:E1329, "Payment", $A$14:A1329, A1330)=0), "Payment",
AND(SUMIFS(rou_table_deprs, rou_table_dates, A1330)&gt;0, COUNTIFS($E$14:E1329, "Depreciation", $A$14:A1329, A1330)=0), "Depreciation",
TRUE,  ""
)</f>
        <v/>
      </c>
      <c r="G1330" s="13" t="str" cm="1">
        <f t="array" aca="1" ref="G1330" ca="1">_xlfn.IFS(
AND($B$11="Hə", $B$3="İllik"), Z1330,
AND($B$11="Hə", $B$3="Aylıq"), AA1330,
$B$11="Yox", X1330)</f>
        <v/>
      </c>
      <c r="H1330" s="1" t="str" cm="1">
        <f t="array" aca="1" ref="H1330" ca="1">_xlfn.IFS( G1330="", "",
TRUE, ROUND( H1329+I1330-J1330, 2) )</f>
        <v/>
      </c>
      <c r="I1330" s="1" t="str" cm="1">
        <f t="array" aca="1" ref="I1330" ca="1">_xlfn.IFS(G1330="", "",
G1330=last_payment_date, (J1330-H1329),
 TRUE,  -  (H1329- H1329* (1+$B$6)^ (_xlfn.DAYS(G1330,G1329)/365) )
)</f>
        <v/>
      </c>
      <c r="J1330" s="1" t="str" cm="1">
        <f t="array" aca="1" ref="J1330" ca="1">_xlfn.IFS(G1330="", "",
TRUE, _xlfn.XLOOKUP(G1330,  payment_dates, payments,0,0)
)</f>
        <v/>
      </c>
      <c r="L1330" s="8" t="str" cm="1">
        <f t="array" aca="1" ref="L1330" ca="1">_xlfn.IFS(
AND($B$11="Hə", $B$3="İllik"), AC1330,
AND($B$11="Hə", $B$3="Aylıq"), AD1330,
$B$11="Yox", AB1330)</f>
        <v/>
      </c>
      <c r="M1330" s="1" t="str" cm="1">
        <f t="array" aca="1" ref="M1330" ca="1">_xlfn.IFS( L1330="", "",
(M1329-N1330)&lt;=0.5, 0,
TRUE,  M1329-N1330)</f>
        <v/>
      </c>
      <c r="N1330" s="7" t="str" cm="1">
        <f t="array" aca="1" ref="N1330" ca="1">_xlfn.IFS(
L1330="", "",
TRUE, MIN(M1329, ROUND($M$14/ (last_rou_date - $B$2) * (L1330-L1329), 2) )
)</f>
        <v/>
      </c>
      <c r="P1330" s="59" t="str">
        <f t="shared" ca="1" si="60"/>
        <v/>
      </c>
      <c r="Q1330" s="1" t="str" cm="1">
        <f t="array" aca="1" ref="Q1330" ca="1">_xlfn.IFS(P1330="","",
$B$11="Hə", _xlfn.XLOOKUP(DATE(P1330, 12, 31), rou_table_dates, rou_table_nbvs,0, 0),
TRUE,  MAX(0, ROUND($M$14 - $M$14/ (last_rou_date - $B$2) * (DATE(P1330,12,31) - $B$2), 2) )
)</f>
        <v/>
      </c>
      <c r="R1330" s="1" t="str" cm="1">
        <f t="array" aca="1" ref="R1330" ca="1">_xlfn.IFS(P1330="","",
$B$11="Hə", _xlfn.XLOOKUP(DATE(P1330, 12, 31), lease_table_dates, lease_table_balances,0, 0),
TRUE, IFERROR( XNPV($B$6, IF(payment_dates &gt;DATE(P1330, 12, 31), payments,  0),  IF(payment_dates &gt;DATE(P1330, 12, 31), payment_dates,  DATE(P1330, 12, 31))    ),0)
)</f>
        <v/>
      </c>
      <c r="S1330" s="1" t="str" cm="1">
        <f t="array" aca="1" ref="S1330" ca="1">_xlfn.IFS(P1330="","",
TRUE,  MIN( MIN(Q1329, $M$14), ROUND($M$14/ (last_rou_date - $B$2) * (DATE(P1330,12,31) - MAX($B$2, DATE(P1330-1, 12, 31))), 2) )
)</f>
        <v/>
      </c>
      <c r="T1330" s="7" t="str" cm="1">
        <f t="array" aca="1" ref="T1330" ca="1">_xlfn.IFS(P1330="", "",
ISTEXT(R1329), R1330- (H1330 - SUMIFS( lease_table_payments, lease_table_years, P1330) -$AG$14 ),
AND(ISNUMBER(R1329), R1330&lt;&gt;""),   R1330- (R1329 - SUMIFS( lease_table_payments, lease_table_years, P1330) )
)</f>
        <v/>
      </c>
      <c r="V1330" s="64">
        <f t="shared" si="62"/>
        <v>1317</v>
      </c>
      <c r="W1330" s="51" t="str" cm="1">
        <f t="array" ref="W1330">_xlfn.IFS(
OR(W1329=$B$4, W1329=""),"",
TRUE,W1329+1
)</f>
        <v/>
      </c>
      <c r="X1330" s="51" t="str" cm="1">
        <f t="array" ref="X1330">_xlfn.IFS(X1329="","",
W1330="", "",
AND($B$3="İllik"),DATE(YEAR(X1329)+1,MONTH(X1329),DAY(X1329) ),
AND($B$3="Aylıq", $AH$14="Not end"), EDATE(X1329,1),
AND($B$3="Aylıq", $AH$14="End"), EOMONTH(X1329,1)
)</f>
        <v/>
      </c>
      <c r="Y1330" s="51" t="str" cm="1">
        <f t="array" aca="1" ref="Y1330" ca="1">_xlfn.IFS(
AND($B$7="Dövrün əvvəlində", Y1329&lt;=last_rou_date), DATE(YEAR(Y1329)+1, 12, 31),
AND($B$7="Dövrün sonunda", Y1329&lt;=last_payment_date), DATE(YEAR(Y1329)+1, 12, 31),
TRUE, ""
)</f>
        <v/>
      </c>
      <c r="Z1330" s="75" t="str" cm="1">
        <f t="array" aca="1" ref="Z1330" ca="1">_xlfn.IFS(
AND($AN$14="Not year_end", Z1329&gt;last_payment_date), "",
AND($AN$14="Year_end", Z1329&gt;=last_payment_date), "",
AND($AN$14="Year_end"), DATE(YEAR(Z1329+1), 12, 31),
AND($AN$14="Not year_end", MONTH(Z1329)=12, DAY(Z1329)=31), DATE(YEAR(Z1328)+1, MONTH(Z1328), DAY(Z1328)),
AND($AN$14="Not year_end", OR(MONTH(Z1329)&lt;&gt;12, DAY(Z1329)&lt;&gt;31) ), DATE(YEAR(Z1329), 12, 31)
)</f>
        <v/>
      </c>
      <c r="AA1330" s="75" t="str" cm="1">
        <f t="array" aca="1" ref="AA1330" ca="1">_xlfn.IFS(AA1329="", "",
AND(AA1329=last_payment_date, OR(MONTH(AA1329)&lt;&gt;12, DAY(AA1329)&lt;&gt;31) ), DATE(YEAR(AA1329), 12, 31),
AND(MONTH(AA1329)=12, DAY(AA1329)=31, AA1329&gt;=last_payment_date), "",
AND(MONTH(AA1329)=12, DAY(AA1329)&lt;&gt;31),  EOMONTH(AA1329,0),
AND(MONTH(AA1329)=12, DAY(AA1329)=31, $AH$14="Not end"),  EDATE(AA1328,1),
AND($AH$14="Not end"), EDATE(AA1329, 1),
AND($AH$14="End"), EOMONTH(AA1329, 1)
)</f>
        <v/>
      </c>
      <c r="AB1330" s="75" t="str" cm="1">
        <f t="array" aca="1" ref="AB1330" ca="1">_xlfn.IFS(AB1329="","",
AND(AB1329=last_rou_date), "",
AND($B$3="İllik"),DATE(YEAR(AB1329)+1,MONTH(AB1329),DAY(AB1329) ),
AND($B$3="Aylıq", $AH$14="Not end"), EDATE(AB1329,1),
AND($B$3="Aylıq", $AH$14="End"), EOMONTH(AB1329,1)
)</f>
        <v/>
      </c>
      <c r="AC1330" s="75" t="str" cm="1">
        <f t="array" aca="1" ref="AC1330" ca="1">_xlfn.IFS(
AND($AN$14="Not year_end", AC1329&gt;last_rou_date), "",
AND($AN$14="Year_end", AC1329&gt;=last_rou_date), "",
AND($AN$14="Year_end"), DATE(YEAR(AC1329+1), 12, 31),
AND($AN$14="Not year_end", MONTH(AC1329)=12, DAY(AC1329)=31), DATE(YEAR(AC1328)+1, MONTH(AC1328), DAY(AC1328)),
AND($AN$14="Not year_end", OR(MONTH(AC1329)&lt;&gt;12, DAY(AC1329)&lt;&gt;31) ), DATE(YEAR(AC1329), 12, 31)
)</f>
        <v/>
      </c>
      <c r="AD1330" s="75" t="str" cm="1">
        <f t="array" aca="1" ref="AD1330" ca="1">_xlfn.IFS(AD1329="", "",
AND(AD1329=last_rou_date, OR(MONTH(AD1329)&lt;&gt;12, DAY(AD1329)&lt;&gt;31) ), DATE(YEAR(AD1329), 12, 31),
AND(MONTH(AD1329)=12, DAY(AD1329)=31, AD1329&gt;=last_rou_date), "",
AND(MONTH(AD1329)=12, DAY(AD1329)&lt;&gt;31),  EOMONTH(AD1329,0),
AND(MONTH(AD1329)=12, DAY(AD1329)=31, $AH$14="Not end"),  EDATE(AD1328,1),
AND($AH$14="Not end"), EDATE(AD1329, 1),
AND($AH$14="End"), EOMONTH(AD1329, 1)
)</f>
        <v/>
      </c>
      <c r="AE1330" s="51" t="str" cm="1">
        <f t="array" ref="AE1330">_xlfn.IFS(W1330="", "",
AND(W1330&gt;0, W1330&lt;=$B$4, $C$2="İllik artım, faiz olaraq", $D$2&gt;0, $B$3="İllik"), $B$5*((1+$D$2)^(W1330-1)),
AND(W1330&gt;0, W1330&lt;=$B$4, $C$2="İllik artım, faiz olaraq", $D$2&gt;0, $B$3="Aylıq"), $B$5*((1+$D$2)^ROUNDDOWN((W1330-1)/12,0)),
AND(W1330=1, $C$2="Aşağıdakı kimi dəyişir", ), $B$5,
AND(W1330&gt;1, W1330&lt;=$B$4, $C$2="Aşağıdakı kimi dəyişir"), IFERROR(VLOOKUP(W1330, $C$4:$D$7, 2, FALSE), AE1329),
AND(W1330&gt;0, W1330&lt;=$B$4), $B$5,
TRUE,0 )</f>
        <v/>
      </c>
      <c r="AF1330" s="51" t="str">
        <f t="shared" ca="1" si="61"/>
        <v/>
      </c>
    </row>
    <row r="1331" spans="1:32" x14ac:dyDescent="0.4">
      <c r="A1331" s="13" t="str" cm="1">
        <f t="array" aca="1" ref="A1331" ca="1">_xlfn.IFS(
AND(SUMIFS(lease_table_interest_accruals, lease_table_dates, A1330)&gt;0, COUNTIFS($E$14:E1330, "Interest accrual", $A$14:A1330, A1330)=0),  A1330,
AND(SUMIFS(lease_table_payments, lease_table_dates, A1330)&gt;0, COUNTIFS($E$14:E1330, "Payment", $A$14:A1330, A1330)=0),  A1330,
AND(SUMIFS(rou_table_deprs, rou_table_dates, A1330)&gt;0, COUNTIFS($E$14:E1330, "Depreciation", $A$14:A1330, A1330)=0),  A1330,
TRUE,  IFERROR(INDEX(rou_table_dates,  MATCH(A1330, rou_table_dates)+1, ), "")
)</f>
        <v/>
      </c>
      <c r="B1331" s="1" t="str" cm="1">
        <f t="array" aca="1" ref="B1331" ca="1">_xlfn.IFS(
AND(E1331="Payment", A1331=$B$2), $AM$14,
E1331="Payment", $AM$15,
E1331="Interest accrual", $AM$18,
E1331="Depreciation", $AM$17,
TRUE, "")</f>
        <v/>
      </c>
      <c r="C1331" s="1" t="str" cm="1">
        <f t="array" aca="1" ref="C1331" ca="1">_xlfn.IFS(
E1331="Payment", $AM$19,
E1331="Interest accrual", $AM$15,
E1331="Depreciation", $AM$16,
TRUE, "")</f>
        <v/>
      </c>
      <c r="D1331" s="1" t="str" cm="1">
        <f t="array" aca="1" ref="D1331" ca="1">_xlfn.IFS(
E1331="Payment", _xlfn.XLOOKUP(A1331, lease_table_dates, lease_table_payments, 0, 0),
E1331="Interest accrual", _xlfn.XLOOKUP(A1331, lease_table_dates, lease_table_interest_accruals, 0, 0),
E1331="Depreciation", _xlfn.XLOOKUP(A1331, rou_table_dates, rou_table_deprs, 0, 0),
TRUE, ""
)</f>
        <v/>
      </c>
      <c r="E1331" s="7" t="str" cm="1">
        <f t="array" aca="1" ref="E1331" ca="1">_xlfn.IFS(
AND(SUMIFS(lease_table_interest_accruals, lease_table_dates, A1331)&gt;0, COUNTIFS($E$14:E1330, "Interest accrual", $A$14:A1330, A1331)=0), "Interest accrual",
AND(SUMIFS(lease_table_payments, lease_table_dates, A1331)&gt;0, COUNTIFS($E$14:E1330, "Payment", $A$14:A1330, A1331)=0), "Payment",
AND(SUMIFS(rou_table_deprs, rou_table_dates, A1331)&gt;0, COUNTIFS($E$14:E1330, "Depreciation", $A$14:A1330, A1331)=0), "Depreciation",
TRUE,  ""
)</f>
        <v/>
      </c>
      <c r="G1331" s="13" t="str" cm="1">
        <f t="array" aca="1" ref="G1331" ca="1">_xlfn.IFS(
AND($B$11="Hə", $B$3="İllik"), Z1331,
AND($B$11="Hə", $B$3="Aylıq"), AA1331,
$B$11="Yox", X1331)</f>
        <v/>
      </c>
      <c r="H1331" s="1" t="str" cm="1">
        <f t="array" aca="1" ref="H1331" ca="1">_xlfn.IFS( G1331="", "",
TRUE, ROUND( H1330+I1331-J1331, 2) )</f>
        <v/>
      </c>
      <c r="I1331" s="1" t="str" cm="1">
        <f t="array" aca="1" ref="I1331" ca="1">_xlfn.IFS(G1331="", "",
G1331=last_payment_date, (J1331-H1330),
 TRUE,  -  (H1330- H1330* (1+$B$6)^ (_xlfn.DAYS(G1331,G1330)/365) )
)</f>
        <v/>
      </c>
      <c r="J1331" s="1" t="str" cm="1">
        <f t="array" aca="1" ref="J1331" ca="1">_xlfn.IFS(G1331="", "",
TRUE, _xlfn.XLOOKUP(G1331,  payment_dates, payments,0,0)
)</f>
        <v/>
      </c>
      <c r="L1331" s="8" t="str" cm="1">
        <f t="array" aca="1" ref="L1331" ca="1">_xlfn.IFS(
AND($B$11="Hə", $B$3="İllik"), AC1331,
AND($B$11="Hə", $B$3="Aylıq"), AD1331,
$B$11="Yox", AB1331)</f>
        <v/>
      </c>
      <c r="M1331" s="1" t="str" cm="1">
        <f t="array" aca="1" ref="M1331" ca="1">_xlfn.IFS( L1331="", "",
(M1330-N1331)&lt;=0.5, 0,
TRUE,  M1330-N1331)</f>
        <v/>
      </c>
      <c r="N1331" s="7" t="str" cm="1">
        <f t="array" aca="1" ref="N1331" ca="1">_xlfn.IFS(
L1331="", "",
TRUE, MIN(M1330, ROUND($M$14/ (last_rou_date - $B$2) * (L1331-L1330), 2) )
)</f>
        <v/>
      </c>
      <c r="P1331" s="59" t="str">
        <f t="shared" ca="1" si="60"/>
        <v/>
      </c>
      <c r="Q1331" s="1" t="str" cm="1">
        <f t="array" aca="1" ref="Q1331" ca="1">_xlfn.IFS(P1331="","",
$B$11="Hə", _xlfn.XLOOKUP(DATE(P1331, 12, 31), rou_table_dates, rou_table_nbvs,0, 0),
TRUE,  MAX(0, ROUND($M$14 - $M$14/ (last_rou_date - $B$2) * (DATE(P1331,12,31) - $B$2), 2) )
)</f>
        <v/>
      </c>
      <c r="R1331" s="1" t="str" cm="1">
        <f t="array" aca="1" ref="R1331" ca="1">_xlfn.IFS(P1331="","",
$B$11="Hə", _xlfn.XLOOKUP(DATE(P1331, 12, 31), lease_table_dates, lease_table_balances,0, 0),
TRUE, IFERROR( XNPV($B$6, IF(payment_dates &gt;DATE(P1331, 12, 31), payments,  0),  IF(payment_dates &gt;DATE(P1331, 12, 31), payment_dates,  DATE(P1331, 12, 31))    ),0)
)</f>
        <v/>
      </c>
      <c r="S1331" s="1" t="str" cm="1">
        <f t="array" aca="1" ref="S1331" ca="1">_xlfn.IFS(P1331="","",
TRUE,  MIN( MIN(Q1330, $M$14), ROUND($M$14/ (last_rou_date - $B$2) * (DATE(P1331,12,31) - MAX($B$2, DATE(P1331-1, 12, 31))), 2) )
)</f>
        <v/>
      </c>
      <c r="T1331" s="7" t="str" cm="1">
        <f t="array" aca="1" ref="T1331" ca="1">_xlfn.IFS(P1331="", "",
ISTEXT(R1330), R1331- (H1331 - SUMIFS( lease_table_payments, lease_table_years, P1331) -$AG$14 ),
AND(ISNUMBER(R1330), R1331&lt;&gt;""),   R1331- (R1330 - SUMIFS( lease_table_payments, lease_table_years, P1331) )
)</f>
        <v/>
      </c>
      <c r="V1331" s="64">
        <f t="shared" si="62"/>
        <v>1318</v>
      </c>
      <c r="W1331" s="51" t="str" cm="1">
        <f t="array" ref="W1331">_xlfn.IFS(
OR(W1330=$B$4, W1330=""),"",
TRUE,W1330+1
)</f>
        <v/>
      </c>
      <c r="X1331" s="51" t="str" cm="1">
        <f t="array" ref="X1331">_xlfn.IFS(X1330="","",
W1331="", "",
AND($B$3="İllik"),DATE(YEAR(X1330)+1,MONTH(X1330),DAY(X1330) ),
AND($B$3="Aylıq", $AH$14="Not end"), EDATE(X1330,1),
AND($B$3="Aylıq", $AH$14="End"), EOMONTH(X1330,1)
)</f>
        <v/>
      </c>
      <c r="Y1331" s="51" t="str" cm="1">
        <f t="array" aca="1" ref="Y1331" ca="1">_xlfn.IFS(
AND($B$7="Dövrün əvvəlində", Y1330&lt;=last_rou_date), DATE(YEAR(Y1330)+1, 12, 31),
AND($B$7="Dövrün sonunda", Y1330&lt;=last_payment_date), DATE(YEAR(Y1330)+1, 12, 31),
TRUE, ""
)</f>
        <v/>
      </c>
      <c r="Z1331" s="75" t="str" cm="1">
        <f t="array" aca="1" ref="Z1331" ca="1">_xlfn.IFS(
AND($AN$14="Not year_end", Z1330&gt;last_payment_date), "",
AND($AN$14="Year_end", Z1330&gt;=last_payment_date), "",
AND($AN$14="Year_end"), DATE(YEAR(Z1330+1), 12, 31),
AND($AN$14="Not year_end", MONTH(Z1330)=12, DAY(Z1330)=31), DATE(YEAR(Z1329)+1, MONTH(Z1329), DAY(Z1329)),
AND($AN$14="Not year_end", OR(MONTH(Z1330)&lt;&gt;12, DAY(Z1330)&lt;&gt;31) ), DATE(YEAR(Z1330), 12, 31)
)</f>
        <v/>
      </c>
      <c r="AA1331" s="75" t="str" cm="1">
        <f t="array" aca="1" ref="AA1331" ca="1">_xlfn.IFS(AA1330="", "",
AND(AA1330=last_payment_date, OR(MONTH(AA1330)&lt;&gt;12, DAY(AA1330)&lt;&gt;31) ), DATE(YEAR(AA1330), 12, 31),
AND(MONTH(AA1330)=12, DAY(AA1330)=31, AA1330&gt;=last_payment_date), "",
AND(MONTH(AA1330)=12, DAY(AA1330)&lt;&gt;31),  EOMONTH(AA1330,0),
AND(MONTH(AA1330)=12, DAY(AA1330)=31, $AH$14="Not end"),  EDATE(AA1329,1),
AND($AH$14="Not end"), EDATE(AA1330, 1),
AND($AH$14="End"), EOMONTH(AA1330, 1)
)</f>
        <v/>
      </c>
      <c r="AB1331" s="75" t="str" cm="1">
        <f t="array" aca="1" ref="AB1331" ca="1">_xlfn.IFS(AB1330="","",
AND(AB1330=last_rou_date), "",
AND($B$3="İllik"),DATE(YEAR(AB1330)+1,MONTH(AB1330),DAY(AB1330) ),
AND($B$3="Aylıq", $AH$14="Not end"), EDATE(AB1330,1),
AND($B$3="Aylıq", $AH$14="End"), EOMONTH(AB1330,1)
)</f>
        <v/>
      </c>
      <c r="AC1331" s="75" t="str" cm="1">
        <f t="array" aca="1" ref="AC1331" ca="1">_xlfn.IFS(
AND($AN$14="Not year_end", AC1330&gt;last_rou_date), "",
AND($AN$14="Year_end", AC1330&gt;=last_rou_date), "",
AND($AN$14="Year_end"), DATE(YEAR(AC1330+1), 12, 31),
AND($AN$14="Not year_end", MONTH(AC1330)=12, DAY(AC1330)=31), DATE(YEAR(AC1329)+1, MONTH(AC1329), DAY(AC1329)),
AND($AN$14="Not year_end", OR(MONTH(AC1330)&lt;&gt;12, DAY(AC1330)&lt;&gt;31) ), DATE(YEAR(AC1330), 12, 31)
)</f>
        <v/>
      </c>
      <c r="AD1331" s="75" t="str" cm="1">
        <f t="array" aca="1" ref="AD1331" ca="1">_xlfn.IFS(AD1330="", "",
AND(AD1330=last_rou_date, OR(MONTH(AD1330)&lt;&gt;12, DAY(AD1330)&lt;&gt;31) ), DATE(YEAR(AD1330), 12, 31),
AND(MONTH(AD1330)=12, DAY(AD1330)=31, AD1330&gt;=last_rou_date), "",
AND(MONTH(AD1330)=12, DAY(AD1330)&lt;&gt;31),  EOMONTH(AD1330,0),
AND(MONTH(AD1330)=12, DAY(AD1330)=31, $AH$14="Not end"),  EDATE(AD1329,1),
AND($AH$14="Not end"), EDATE(AD1330, 1),
AND($AH$14="End"), EOMONTH(AD1330, 1)
)</f>
        <v/>
      </c>
      <c r="AE1331" s="51" t="str" cm="1">
        <f t="array" ref="AE1331">_xlfn.IFS(W1331="", "",
AND(W1331&gt;0, W1331&lt;=$B$4, $C$2="İllik artım, faiz olaraq", $D$2&gt;0, $B$3="İllik"), $B$5*((1+$D$2)^(W1331-1)),
AND(W1331&gt;0, W1331&lt;=$B$4, $C$2="İllik artım, faiz olaraq", $D$2&gt;0, $B$3="Aylıq"), $B$5*((1+$D$2)^ROUNDDOWN((W1331-1)/12,0)),
AND(W1331=1, $C$2="Aşağıdakı kimi dəyişir", ), $B$5,
AND(W1331&gt;1, W1331&lt;=$B$4, $C$2="Aşağıdakı kimi dəyişir"), IFERROR(VLOOKUP(W1331, $C$4:$D$7, 2, FALSE), AE1330),
AND(W1331&gt;0, W1331&lt;=$B$4), $B$5,
TRUE,0 )</f>
        <v/>
      </c>
      <c r="AF1331" s="51" t="str">
        <f t="shared" ca="1" si="61"/>
        <v/>
      </c>
    </row>
    <row r="1332" spans="1:32" x14ac:dyDescent="0.4">
      <c r="A1332" s="13" t="str" cm="1">
        <f t="array" aca="1" ref="A1332" ca="1">_xlfn.IFS(
AND(SUMIFS(lease_table_interest_accruals, lease_table_dates, A1331)&gt;0, COUNTIFS($E$14:E1331, "Interest accrual", $A$14:A1331, A1331)=0),  A1331,
AND(SUMIFS(lease_table_payments, lease_table_dates, A1331)&gt;0, COUNTIFS($E$14:E1331, "Payment", $A$14:A1331, A1331)=0),  A1331,
AND(SUMIFS(rou_table_deprs, rou_table_dates, A1331)&gt;0, COUNTIFS($E$14:E1331, "Depreciation", $A$14:A1331, A1331)=0),  A1331,
TRUE,  IFERROR(INDEX(rou_table_dates,  MATCH(A1331, rou_table_dates)+1, ), "")
)</f>
        <v/>
      </c>
      <c r="B1332" s="1" t="str" cm="1">
        <f t="array" aca="1" ref="B1332" ca="1">_xlfn.IFS(
AND(E1332="Payment", A1332=$B$2), $AM$14,
E1332="Payment", $AM$15,
E1332="Interest accrual", $AM$18,
E1332="Depreciation", $AM$17,
TRUE, "")</f>
        <v/>
      </c>
      <c r="C1332" s="1" t="str" cm="1">
        <f t="array" aca="1" ref="C1332" ca="1">_xlfn.IFS(
E1332="Payment", $AM$19,
E1332="Interest accrual", $AM$15,
E1332="Depreciation", $AM$16,
TRUE, "")</f>
        <v/>
      </c>
      <c r="D1332" s="1" t="str" cm="1">
        <f t="array" aca="1" ref="D1332" ca="1">_xlfn.IFS(
E1332="Payment", _xlfn.XLOOKUP(A1332, lease_table_dates, lease_table_payments, 0, 0),
E1332="Interest accrual", _xlfn.XLOOKUP(A1332, lease_table_dates, lease_table_interest_accruals, 0, 0),
E1332="Depreciation", _xlfn.XLOOKUP(A1332, rou_table_dates, rou_table_deprs, 0, 0),
TRUE, ""
)</f>
        <v/>
      </c>
      <c r="E1332" s="7" t="str" cm="1">
        <f t="array" aca="1" ref="E1332" ca="1">_xlfn.IFS(
AND(SUMIFS(lease_table_interest_accruals, lease_table_dates, A1332)&gt;0, COUNTIFS($E$14:E1331, "Interest accrual", $A$14:A1331, A1332)=0), "Interest accrual",
AND(SUMIFS(lease_table_payments, lease_table_dates, A1332)&gt;0, COUNTIFS($E$14:E1331, "Payment", $A$14:A1331, A1332)=0), "Payment",
AND(SUMIFS(rou_table_deprs, rou_table_dates, A1332)&gt;0, COUNTIFS($E$14:E1331, "Depreciation", $A$14:A1331, A1332)=0), "Depreciation",
TRUE,  ""
)</f>
        <v/>
      </c>
      <c r="G1332" s="13" t="str" cm="1">
        <f t="array" aca="1" ref="G1332" ca="1">_xlfn.IFS(
AND($B$11="Hə", $B$3="İllik"), Z1332,
AND($B$11="Hə", $B$3="Aylıq"), AA1332,
$B$11="Yox", X1332)</f>
        <v/>
      </c>
      <c r="H1332" s="1" t="str" cm="1">
        <f t="array" aca="1" ref="H1332" ca="1">_xlfn.IFS( G1332="", "",
TRUE, ROUND( H1331+I1332-J1332, 2) )</f>
        <v/>
      </c>
      <c r="I1332" s="1" t="str" cm="1">
        <f t="array" aca="1" ref="I1332" ca="1">_xlfn.IFS(G1332="", "",
G1332=last_payment_date, (J1332-H1331),
 TRUE,  -  (H1331- H1331* (1+$B$6)^ (_xlfn.DAYS(G1332,G1331)/365) )
)</f>
        <v/>
      </c>
      <c r="J1332" s="1" t="str" cm="1">
        <f t="array" aca="1" ref="J1332" ca="1">_xlfn.IFS(G1332="", "",
TRUE, _xlfn.XLOOKUP(G1332,  payment_dates, payments,0,0)
)</f>
        <v/>
      </c>
      <c r="L1332" s="8" t="str" cm="1">
        <f t="array" aca="1" ref="L1332" ca="1">_xlfn.IFS(
AND($B$11="Hə", $B$3="İllik"), AC1332,
AND($B$11="Hə", $B$3="Aylıq"), AD1332,
$B$11="Yox", AB1332)</f>
        <v/>
      </c>
      <c r="M1332" s="1" t="str" cm="1">
        <f t="array" aca="1" ref="M1332" ca="1">_xlfn.IFS( L1332="", "",
(M1331-N1332)&lt;=0.5, 0,
TRUE,  M1331-N1332)</f>
        <v/>
      </c>
      <c r="N1332" s="7" t="str" cm="1">
        <f t="array" aca="1" ref="N1332" ca="1">_xlfn.IFS(
L1332="", "",
TRUE, MIN(M1331, ROUND($M$14/ (last_rou_date - $B$2) * (L1332-L1331), 2) )
)</f>
        <v/>
      </c>
      <c r="P1332" s="59" t="str">
        <f t="shared" ref="P1332:P1395" ca="1" si="63">IF(Y1332="", "", YEAR(Y1332) )</f>
        <v/>
      </c>
      <c r="Q1332" s="1" t="str" cm="1">
        <f t="array" aca="1" ref="Q1332" ca="1">_xlfn.IFS(P1332="","",
$B$11="Hə", _xlfn.XLOOKUP(DATE(P1332, 12, 31), rou_table_dates, rou_table_nbvs,0, 0),
TRUE,  MAX(0, ROUND($M$14 - $M$14/ (last_rou_date - $B$2) * (DATE(P1332,12,31) - $B$2), 2) )
)</f>
        <v/>
      </c>
      <c r="R1332" s="1" t="str" cm="1">
        <f t="array" aca="1" ref="R1332" ca="1">_xlfn.IFS(P1332="","",
$B$11="Hə", _xlfn.XLOOKUP(DATE(P1332, 12, 31), lease_table_dates, lease_table_balances,0, 0),
TRUE, IFERROR( XNPV($B$6, IF(payment_dates &gt;DATE(P1332, 12, 31), payments,  0),  IF(payment_dates &gt;DATE(P1332, 12, 31), payment_dates,  DATE(P1332, 12, 31))    ),0)
)</f>
        <v/>
      </c>
      <c r="S1332" s="1" t="str" cm="1">
        <f t="array" aca="1" ref="S1332" ca="1">_xlfn.IFS(P1332="","",
TRUE,  MIN( MIN(Q1331, $M$14), ROUND($M$14/ (last_rou_date - $B$2) * (DATE(P1332,12,31) - MAX($B$2, DATE(P1332-1, 12, 31))), 2) )
)</f>
        <v/>
      </c>
      <c r="T1332" s="7" t="str" cm="1">
        <f t="array" aca="1" ref="T1332" ca="1">_xlfn.IFS(P1332="", "",
ISTEXT(R1331), R1332- (H1332 - SUMIFS( lease_table_payments, lease_table_years, P1332) -$AG$14 ),
AND(ISNUMBER(R1331), R1332&lt;&gt;""),   R1332- (R1331 - SUMIFS( lease_table_payments, lease_table_years, P1332) )
)</f>
        <v/>
      </c>
      <c r="V1332" s="64">
        <f t="shared" si="62"/>
        <v>1319</v>
      </c>
      <c r="W1332" s="51" t="str" cm="1">
        <f t="array" ref="W1332">_xlfn.IFS(
OR(W1331=$B$4, W1331=""),"",
TRUE,W1331+1
)</f>
        <v/>
      </c>
      <c r="X1332" s="51" t="str" cm="1">
        <f t="array" ref="X1332">_xlfn.IFS(X1331="","",
W1332="", "",
AND($B$3="İllik"),DATE(YEAR(X1331)+1,MONTH(X1331),DAY(X1331) ),
AND($B$3="Aylıq", $AH$14="Not end"), EDATE(X1331,1),
AND($B$3="Aylıq", $AH$14="End"), EOMONTH(X1331,1)
)</f>
        <v/>
      </c>
      <c r="Y1332" s="51" t="str" cm="1">
        <f t="array" aca="1" ref="Y1332" ca="1">_xlfn.IFS(
AND($B$7="Dövrün əvvəlində", Y1331&lt;=last_rou_date), DATE(YEAR(Y1331)+1, 12, 31),
AND($B$7="Dövrün sonunda", Y1331&lt;=last_payment_date), DATE(YEAR(Y1331)+1, 12, 31),
TRUE, ""
)</f>
        <v/>
      </c>
      <c r="Z1332" s="75" t="str" cm="1">
        <f t="array" aca="1" ref="Z1332" ca="1">_xlfn.IFS(
AND($AN$14="Not year_end", Z1331&gt;last_payment_date), "",
AND($AN$14="Year_end", Z1331&gt;=last_payment_date), "",
AND($AN$14="Year_end"), DATE(YEAR(Z1331+1), 12, 31),
AND($AN$14="Not year_end", MONTH(Z1331)=12, DAY(Z1331)=31), DATE(YEAR(Z1330)+1, MONTH(Z1330), DAY(Z1330)),
AND($AN$14="Not year_end", OR(MONTH(Z1331)&lt;&gt;12, DAY(Z1331)&lt;&gt;31) ), DATE(YEAR(Z1331), 12, 31)
)</f>
        <v/>
      </c>
      <c r="AA1332" s="75" t="str" cm="1">
        <f t="array" aca="1" ref="AA1332" ca="1">_xlfn.IFS(AA1331="", "",
AND(AA1331=last_payment_date, OR(MONTH(AA1331)&lt;&gt;12, DAY(AA1331)&lt;&gt;31) ), DATE(YEAR(AA1331), 12, 31),
AND(MONTH(AA1331)=12, DAY(AA1331)=31, AA1331&gt;=last_payment_date), "",
AND(MONTH(AA1331)=12, DAY(AA1331)&lt;&gt;31),  EOMONTH(AA1331,0),
AND(MONTH(AA1331)=12, DAY(AA1331)=31, $AH$14="Not end"),  EDATE(AA1330,1),
AND($AH$14="Not end"), EDATE(AA1331, 1),
AND($AH$14="End"), EOMONTH(AA1331, 1)
)</f>
        <v/>
      </c>
      <c r="AB1332" s="75" t="str" cm="1">
        <f t="array" aca="1" ref="AB1332" ca="1">_xlfn.IFS(AB1331="","",
AND(AB1331=last_rou_date), "",
AND($B$3="İllik"),DATE(YEAR(AB1331)+1,MONTH(AB1331),DAY(AB1331) ),
AND($B$3="Aylıq", $AH$14="Not end"), EDATE(AB1331,1),
AND($B$3="Aylıq", $AH$14="End"), EOMONTH(AB1331,1)
)</f>
        <v/>
      </c>
      <c r="AC1332" s="75" t="str" cm="1">
        <f t="array" aca="1" ref="AC1332" ca="1">_xlfn.IFS(
AND($AN$14="Not year_end", AC1331&gt;last_rou_date), "",
AND($AN$14="Year_end", AC1331&gt;=last_rou_date), "",
AND($AN$14="Year_end"), DATE(YEAR(AC1331+1), 12, 31),
AND($AN$14="Not year_end", MONTH(AC1331)=12, DAY(AC1331)=31), DATE(YEAR(AC1330)+1, MONTH(AC1330), DAY(AC1330)),
AND($AN$14="Not year_end", OR(MONTH(AC1331)&lt;&gt;12, DAY(AC1331)&lt;&gt;31) ), DATE(YEAR(AC1331), 12, 31)
)</f>
        <v/>
      </c>
      <c r="AD1332" s="75" t="str" cm="1">
        <f t="array" aca="1" ref="AD1332" ca="1">_xlfn.IFS(AD1331="", "",
AND(AD1331=last_rou_date, OR(MONTH(AD1331)&lt;&gt;12, DAY(AD1331)&lt;&gt;31) ), DATE(YEAR(AD1331), 12, 31),
AND(MONTH(AD1331)=12, DAY(AD1331)=31, AD1331&gt;=last_rou_date), "",
AND(MONTH(AD1331)=12, DAY(AD1331)&lt;&gt;31),  EOMONTH(AD1331,0),
AND(MONTH(AD1331)=12, DAY(AD1331)=31, $AH$14="Not end"),  EDATE(AD1330,1),
AND($AH$14="Not end"), EDATE(AD1331, 1),
AND($AH$14="End"), EOMONTH(AD1331, 1)
)</f>
        <v/>
      </c>
      <c r="AE1332" s="51" t="str" cm="1">
        <f t="array" ref="AE1332">_xlfn.IFS(W1332="", "",
AND(W1332&gt;0, W1332&lt;=$B$4, $C$2="İllik artım, faiz olaraq", $D$2&gt;0, $B$3="İllik"), $B$5*((1+$D$2)^(W1332-1)),
AND(W1332&gt;0, W1332&lt;=$B$4, $C$2="İllik artım, faiz olaraq", $D$2&gt;0, $B$3="Aylıq"), $B$5*((1+$D$2)^ROUNDDOWN((W1332-1)/12,0)),
AND(W1332=1, $C$2="Aşağıdakı kimi dəyişir", ), $B$5,
AND(W1332&gt;1, W1332&lt;=$B$4, $C$2="Aşağıdakı kimi dəyişir"), IFERROR(VLOOKUP(W1332, $C$4:$D$7, 2, FALSE), AE1331),
AND(W1332&gt;0, W1332&lt;=$B$4), $B$5,
TRUE,0 )</f>
        <v/>
      </c>
      <c r="AF1332" s="51" t="str">
        <f t="shared" ca="1" si="61"/>
        <v/>
      </c>
    </row>
    <row r="1333" spans="1:32" x14ac:dyDescent="0.4">
      <c r="A1333" s="13" t="str" cm="1">
        <f t="array" aca="1" ref="A1333" ca="1">_xlfn.IFS(
AND(SUMIFS(lease_table_interest_accruals, lease_table_dates, A1332)&gt;0, COUNTIFS($E$14:E1332, "Interest accrual", $A$14:A1332, A1332)=0),  A1332,
AND(SUMIFS(lease_table_payments, lease_table_dates, A1332)&gt;0, COUNTIFS($E$14:E1332, "Payment", $A$14:A1332, A1332)=0),  A1332,
AND(SUMIFS(rou_table_deprs, rou_table_dates, A1332)&gt;0, COUNTIFS($E$14:E1332, "Depreciation", $A$14:A1332, A1332)=0),  A1332,
TRUE,  IFERROR(INDEX(rou_table_dates,  MATCH(A1332, rou_table_dates)+1, ), "")
)</f>
        <v/>
      </c>
      <c r="B1333" s="1" t="str" cm="1">
        <f t="array" aca="1" ref="B1333" ca="1">_xlfn.IFS(
AND(E1333="Payment", A1333=$B$2), $AM$14,
E1333="Payment", $AM$15,
E1333="Interest accrual", $AM$18,
E1333="Depreciation", $AM$17,
TRUE, "")</f>
        <v/>
      </c>
      <c r="C1333" s="1" t="str" cm="1">
        <f t="array" aca="1" ref="C1333" ca="1">_xlfn.IFS(
E1333="Payment", $AM$19,
E1333="Interest accrual", $AM$15,
E1333="Depreciation", $AM$16,
TRUE, "")</f>
        <v/>
      </c>
      <c r="D1333" s="1" t="str" cm="1">
        <f t="array" aca="1" ref="D1333" ca="1">_xlfn.IFS(
E1333="Payment", _xlfn.XLOOKUP(A1333, lease_table_dates, lease_table_payments, 0, 0),
E1333="Interest accrual", _xlfn.XLOOKUP(A1333, lease_table_dates, lease_table_interest_accruals, 0, 0),
E1333="Depreciation", _xlfn.XLOOKUP(A1333, rou_table_dates, rou_table_deprs, 0, 0),
TRUE, ""
)</f>
        <v/>
      </c>
      <c r="E1333" s="7" t="str" cm="1">
        <f t="array" aca="1" ref="E1333" ca="1">_xlfn.IFS(
AND(SUMIFS(lease_table_interest_accruals, lease_table_dates, A1333)&gt;0, COUNTIFS($E$14:E1332, "Interest accrual", $A$14:A1332, A1333)=0), "Interest accrual",
AND(SUMIFS(lease_table_payments, lease_table_dates, A1333)&gt;0, COUNTIFS($E$14:E1332, "Payment", $A$14:A1332, A1333)=0), "Payment",
AND(SUMIFS(rou_table_deprs, rou_table_dates, A1333)&gt;0, COUNTIFS($E$14:E1332, "Depreciation", $A$14:A1332, A1333)=0), "Depreciation",
TRUE,  ""
)</f>
        <v/>
      </c>
      <c r="G1333" s="13" t="str" cm="1">
        <f t="array" aca="1" ref="G1333" ca="1">_xlfn.IFS(
AND($B$11="Hə", $B$3="İllik"), Z1333,
AND($B$11="Hə", $B$3="Aylıq"), AA1333,
$B$11="Yox", X1333)</f>
        <v/>
      </c>
      <c r="H1333" s="1" t="str" cm="1">
        <f t="array" aca="1" ref="H1333" ca="1">_xlfn.IFS( G1333="", "",
TRUE, ROUND( H1332+I1333-J1333, 2) )</f>
        <v/>
      </c>
      <c r="I1333" s="1" t="str" cm="1">
        <f t="array" aca="1" ref="I1333" ca="1">_xlfn.IFS(G1333="", "",
G1333=last_payment_date, (J1333-H1332),
 TRUE,  -  (H1332- H1332* (1+$B$6)^ (_xlfn.DAYS(G1333,G1332)/365) )
)</f>
        <v/>
      </c>
      <c r="J1333" s="1" t="str" cm="1">
        <f t="array" aca="1" ref="J1333" ca="1">_xlfn.IFS(G1333="", "",
TRUE, _xlfn.XLOOKUP(G1333,  payment_dates, payments,0,0)
)</f>
        <v/>
      </c>
      <c r="L1333" s="8" t="str" cm="1">
        <f t="array" aca="1" ref="L1333" ca="1">_xlfn.IFS(
AND($B$11="Hə", $B$3="İllik"), AC1333,
AND($B$11="Hə", $B$3="Aylıq"), AD1333,
$B$11="Yox", AB1333)</f>
        <v/>
      </c>
      <c r="M1333" s="1" t="str" cm="1">
        <f t="array" aca="1" ref="M1333" ca="1">_xlfn.IFS( L1333="", "",
(M1332-N1333)&lt;=0.5, 0,
TRUE,  M1332-N1333)</f>
        <v/>
      </c>
      <c r="N1333" s="7" t="str" cm="1">
        <f t="array" aca="1" ref="N1333" ca="1">_xlfn.IFS(
L1333="", "",
TRUE, MIN(M1332, ROUND($M$14/ (last_rou_date - $B$2) * (L1333-L1332), 2) )
)</f>
        <v/>
      </c>
      <c r="P1333" s="59" t="str">
        <f t="shared" ca="1" si="63"/>
        <v/>
      </c>
      <c r="Q1333" s="1" t="str" cm="1">
        <f t="array" aca="1" ref="Q1333" ca="1">_xlfn.IFS(P1333="","",
$B$11="Hə", _xlfn.XLOOKUP(DATE(P1333, 12, 31), rou_table_dates, rou_table_nbvs,0, 0),
TRUE,  MAX(0, ROUND($M$14 - $M$14/ (last_rou_date - $B$2) * (DATE(P1333,12,31) - $B$2), 2) )
)</f>
        <v/>
      </c>
      <c r="R1333" s="1" t="str" cm="1">
        <f t="array" aca="1" ref="R1333" ca="1">_xlfn.IFS(P1333="","",
$B$11="Hə", _xlfn.XLOOKUP(DATE(P1333, 12, 31), lease_table_dates, lease_table_balances,0, 0),
TRUE, IFERROR( XNPV($B$6, IF(payment_dates &gt;DATE(P1333, 12, 31), payments,  0),  IF(payment_dates &gt;DATE(P1333, 12, 31), payment_dates,  DATE(P1333, 12, 31))    ),0)
)</f>
        <v/>
      </c>
      <c r="S1333" s="1" t="str" cm="1">
        <f t="array" aca="1" ref="S1333" ca="1">_xlfn.IFS(P1333="","",
TRUE,  MIN( MIN(Q1332, $M$14), ROUND($M$14/ (last_rou_date - $B$2) * (DATE(P1333,12,31) - MAX($B$2, DATE(P1333-1, 12, 31))), 2) )
)</f>
        <v/>
      </c>
      <c r="T1333" s="7" t="str" cm="1">
        <f t="array" aca="1" ref="T1333" ca="1">_xlfn.IFS(P1333="", "",
ISTEXT(R1332), R1333- (H1333 - SUMIFS( lease_table_payments, lease_table_years, P1333) -$AG$14 ),
AND(ISNUMBER(R1332), R1333&lt;&gt;""),   R1333- (R1332 - SUMIFS( lease_table_payments, lease_table_years, P1333) )
)</f>
        <v/>
      </c>
      <c r="V1333" s="64">
        <f t="shared" si="62"/>
        <v>1320</v>
      </c>
      <c r="W1333" s="51" t="str" cm="1">
        <f t="array" ref="W1333">_xlfn.IFS(
OR(W1332=$B$4, W1332=""),"",
TRUE,W1332+1
)</f>
        <v/>
      </c>
      <c r="X1333" s="51" t="str" cm="1">
        <f t="array" ref="X1333">_xlfn.IFS(X1332="","",
W1333="", "",
AND($B$3="İllik"),DATE(YEAR(X1332)+1,MONTH(X1332),DAY(X1332) ),
AND($B$3="Aylıq", $AH$14="Not end"), EDATE(X1332,1),
AND($B$3="Aylıq", $AH$14="End"), EOMONTH(X1332,1)
)</f>
        <v/>
      </c>
      <c r="Y1333" s="51" t="str" cm="1">
        <f t="array" aca="1" ref="Y1333" ca="1">_xlfn.IFS(
AND($B$7="Dövrün əvvəlində", Y1332&lt;=last_rou_date), DATE(YEAR(Y1332)+1, 12, 31),
AND($B$7="Dövrün sonunda", Y1332&lt;=last_payment_date), DATE(YEAR(Y1332)+1, 12, 31),
TRUE, ""
)</f>
        <v/>
      </c>
      <c r="Z1333" s="75" t="str" cm="1">
        <f t="array" aca="1" ref="Z1333" ca="1">_xlfn.IFS(
AND($AN$14="Not year_end", Z1332&gt;last_payment_date), "",
AND($AN$14="Year_end", Z1332&gt;=last_payment_date), "",
AND($AN$14="Year_end"), DATE(YEAR(Z1332+1), 12, 31),
AND($AN$14="Not year_end", MONTH(Z1332)=12, DAY(Z1332)=31), DATE(YEAR(Z1331)+1, MONTH(Z1331), DAY(Z1331)),
AND($AN$14="Not year_end", OR(MONTH(Z1332)&lt;&gt;12, DAY(Z1332)&lt;&gt;31) ), DATE(YEAR(Z1332), 12, 31)
)</f>
        <v/>
      </c>
      <c r="AA1333" s="75" t="str" cm="1">
        <f t="array" aca="1" ref="AA1333" ca="1">_xlfn.IFS(AA1332="", "",
AND(AA1332=last_payment_date, OR(MONTH(AA1332)&lt;&gt;12, DAY(AA1332)&lt;&gt;31) ), DATE(YEAR(AA1332), 12, 31),
AND(MONTH(AA1332)=12, DAY(AA1332)=31, AA1332&gt;=last_payment_date), "",
AND(MONTH(AA1332)=12, DAY(AA1332)&lt;&gt;31),  EOMONTH(AA1332,0),
AND(MONTH(AA1332)=12, DAY(AA1332)=31, $AH$14="Not end"),  EDATE(AA1331,1),
AND($AH$14="Not end"), EDATE(AA1332, 1),
AND($AH$14="End"), EOMONTH(AA1332, 1)
)</f>
        <v/>
      </c>
      <c r="AB1333" s="75" t="str" cm="1">
        <f t="array" aca="1" ref="AB1333" ca="1">_xlfn.IFS(AB1332="","",
AND(AB1332=last_rou_date), "",
AND($B$3="İllik"),DATE(YEAR(AB1332)+1,MONTH(AB1332),DAY(AB1332) ),
AND($B$3="Aylıq", $AH$14="Not end"), EDATE(AB1332,1),
AND($B$3="Aylıq", $AH$14="End"), EOMONTH(AB1332,1)
)</f>
        <v/>
      </c>
      <c r="AC1333" s="75" t="str" cm="1">
        <f t="array" aca="1" ref="AC1333" ca="1">_xlfn.IFS(
AND($AN$14="Not year_end", AC1332&gt;last_rou_date), "",
AND($AN$14="Year_end", AC1332&gt;=last_rou_date), "",
AND($AN$14="Year_end"), DATE(YEAR(AC1332+1), 12, 31),
AND($AN$14="Not year_end", MONTH(AC1332)=12, DAY(AC1332)=31), DATE(YEAR(AC1331)+1, MONTH(AC1331), DAY(AC1331)),
AND($AN$14="Not year_end", OR(MONTH(AC1332)&lt;&gt;12, DAY(AC1332)&lt;&gt;31) ), DATE(YEAR(AC1332), 12, 31)
)</f>
        <v/>
      </c>
      <c r="AD1333" s="75" t="str" cm="1">
        <f t="array" aca="1" ref="AD1333" ca="1">_xlfn.IFS(AD1332="", "",
AND(AD1332=last_rou_date, OR(MONTH(AD1332)&lt;&gt;12, DAY(AD1332)&lt;&gt;31) ), DATE(YEAR(AD1332), 12, 31),
AND(MONTH(AD1332)=12, DAY(AD1332)=31, AD1332&gt;=last_rou_date), "",
AND(MONTH(AD1332)=12, DAY(AD1332)&lt;&gt;31),  EOMONTH(AD1332,0),
AND(MONTH(AD1332)=12, DAY(AD1332)=31, $AH$14="Not end"),  EDATE(AD1331,1),
AND($AH$14="Not end"), EDATE(AD1332, 1),
AND($AH$14="End"), EOMONTH(AD1332, 1)
)</f>
        <v/>
      </c>
      <c r="AE1333" s="51" t="str" cm="1">
        <f t="array" ref="AE1333">_xlfn.IFS(W1333="", "",
AND(W1333&gt;0, W1333&lt;=$B$4, $C$2="İllik artım, faiz olaraq", $D$2&gt;0, $B$3="İllik"), $B$5*((1+$D$2)^(W1333-1)),
AND(W1333&gt;0, W1333&lt;=$B$4, $C$2="İllik artım, faiz olaraq", $D$2&gt;0, $B$3="Aylıq"), $B$5*((1+$D$2)^ROUNDDOWN((W1333-1)/12,0)),
AND(W1333=1, $C$2="Aşağıdakı kimi dəyişir", ), $B$5,
AND(W1333&gt;1, W1333&lt;=$B$4, $C$2="Aşağıdakı kimi dəyişir"), IFERROR(VLOOKUP(W1333, $C$4:$D$7, 2, FALSE), AE1332),
AND(W1333&gt;0, W1333&lt;=$B$4), $B$5,
TRUE,0 )</f>
        <v/>
      </c>
      <c r="AF1333" s="51" t="str">
        <f t="shared" ca="1" si="61"/>
        <v/>
      </c>
    </row>
    <row r="1334" spans="1:32" x14ac:dyDescent="0.4">
      <c r="A1334" s="13" t="str" cm="1">
        <f t="array" aca="1" ref="A1334" ca="1">_xlfn.IFS(
AND(SUMIFS(lease_table_interest_accruals, lease_table_dates, A1333)&gt;0, COUNTIFS($E$14:E1333, "Interest accrual", $A$14:A1333, A1333)=0),  A1333,
AND(SUMIFS(lease_table_payments, lease_table_dates, A1333)&gt;0, COUNTIFS($E$14:E1333, "Payment", $A$14:A1333, A1333)=0),  A1333,
AND(SUMIFS(rou_table_deprs, rou_table_dates, A1333)&gt;0, COUNTIFS($E$14:E1333, "Depreciation", $A$14:A1333, A1333)=0),  A1333,
TRUE,  IFERROR(INDEX(rou_table_dates,  MATCH(A1333, rou_table_dates)+1, ), "")
)</f>
        <v/>
      </c>
      <c r="B1334" s="1" t="str" cm="1">
        <f t="array" aca="1" ref="B1334" ca="1">_xlfn.IFS(
AND(E1334="Payment", A1334=$B$2), $AM$14,
E1334="Payment", $AM$15,
E1334="Interest accrual", $AM$18,
E1334="Depreciation", $AM$17,
TRUE, "")</f>
        <v/>
      </c>
      <c r="C1334" s="1" t="str" cm="1">
        <f t="array" aca="1" ref="C1334" ca="1">_xlfn.IFS(
E1334="Payment", $AM$19,
E1334="Interest accrual", $AM$15,
E1334="Depreciation", $AM$16,
TRUE, "")</f>
        <v/>
      </c>
      <c r="D1334" s="1" t="str" cm="1">
        <f t="array" aca="1" ref="D1334" ca="1">_xlfn.IFS(
E1334="Payment", _xlfn.XLOOKUP(A1334, lease_table_dates, lease_table_payments, 0, 0),
E1334="Interest accrual", _xlfn.XLOOKUP(A1334, lease_table_dates, lease_table_interest_accruals, 0, 0),
E1334="Depreciation", _xlfn.XLOOKUP(A1334, rou_table_dates, rou_table_deprs, 0, 0),
TRUE, ""
)</f>
        <v/>
      </c>
      <c r="E1334" s="7" t="str" cm="1">
        <f t="array" aca="1" ref="E1334" ca="1">_xlfn.IFS(
AND(SUMIFS(lease_table_interest_accruals, lease_table_dates, A1334)&gt;0, COUNTIFS($E$14:E1333, "Interest accrual", $A$14:A1333, A1334)=0), "Interest accrual",
AND(SUMIFS(lease_table_payments, lease_table_dates, A1334)&gt;0, COUNTIFS($E$14:E1333, "Payment", $A$14:A1333, A1334)=0), "Payment",
AND(SUMIFS(rou_table_deprs, rou_table_dates, A1334)&gt;0, COUNTIFS($E$14:E1333, "Depreciation", $A$14:A1333, A1334)=0), "Depreciation",
TRUE,  ""
)</f>
        <v/>
      </c>
      <c r="G1334" s="13" t="str" cm="1">
        <f t="array" aca="1" ref="G1334" ca="1">_xlfn.IFS(
AND($B$11="Hə", $B$3="İllik"), Z1334,
AND($B$11="Hə", $B$3="Aylıq"), AA1334,
$B$11="Yox", X1334)</f>
        <v/>
      </c>
      <c r="H1334" s="1" t="str" cm="1">
        <f t="array" aca="1" ref="H1334" ca="1">_xlfn.IFS( G1334="", "",
TRUE, ROUND( H1333+I1334-J1334, 2) )</f>
        <v/>
      </c>
      <c r="I1334" s="1" t="str" cm="1">
        <f t="array" aca="1" ref="I1334" ca="1">_xlfn.IFS(G1334="", "",
G1334=last_payment_date, (J1334-H1333),
 TRUE,  -  (H1333- H1333* (1+$B$6)^ (_xlfn.DAYS(G1334,G1333)/365) )
)</f>
        <v/>
      </c>
      <c r="J1334" s="1" t="str" cm="1">
        <f t="array" aca="1" ref="J1334" ca="1">_xlfn.IFS(G1334="", "",
TRUE, _xlfn.XLOOKUP(G1334,  payment_dates, payments,0,0)
)</f>
        <v/>
      </c>
      <c r="L1334" s="8" t="str" cm="1">
        <f t="array" aca="1" ref="L1334" ca="1">_xlfn.IFS(
AND($B$11="Hə", $B$3="İllik"), AC1334,
AND($B$11="Hə", $B$3="Aylıq"), AD1334,
$B$11="Yox", AB1334)</f>
        <v/>
      </c>
      <c r="M1334" s="1" t="str" cm="1">
        <f t="array" aca="1" ref="M1334" ca="1">_xlfn.IFS( L1334="", "",
(M1333-N1334)&lt;=0.5, 0,
TRUE,  M1333-N1334)</f>
        <v/>
      </c>
      <c r="N1334" s="7" t="str" cm="1">
        <f t="array" aca="1" ref="N1334" ca="1">_xlfn.IFS(
L1334="", "",
TRUE, MIN(M1333, ROUND($M$14/ (last_rou_date - $B$2) * (L1334-L1333), 2) )
)</f>
        <v/>
      </c>
      <c r="P1334" s="59" t="str">
        <f t="shared" ca="1" si="63"/>
        <v/>
      </c>
      <c r="Q1334" s="1" t="str" cm="1">
        <f t="array" aca="1" ref="Q1334" ca="1">_xlfn.IFS(P1334="","",
$B$11="Hə", _xlfn.XLOOKUP(DATE(P1334, 12, 31), rou_table_dates, rou_table_nbvs,0, 0),
TRUE,  MAX(0, ROUND($M$14 - $M$14/ (last_rou_date - $B$2) * (DATE(P1334,12,31) - $B$2), 2) )
)</f>
        <v/>
      </c>
      <c r="R1334" s="1" t="str" cm="1">
        <f t="array" aca="1" ref="R1334" ca="1">_xlfn.IFS(P1334="","",
$B$11="Hə", _xlfn.XLOOKUP(DATE(P1334, 12, 31), lease_table_dates, lease_table_balances,0, 0),
TRUE, IFERROR( XNPV($B$6, IF(payment_dates &gt;DATE(P1334, 12, 31), payments,  0),  IF(payment_dates &gt;DATE(P1334, 12, 31), payment_dates,  DATE(P1334, 12, 31))    ),0)
)</f>
        <v/>
      </c>
      <c r="S1334" s="1" t="str" cm="1">
        <f t="array" aca="1" ref="S1334" ca="1">_xlfn.IFS(P1334="","",
TRUE,  MIN( MIN(Q1333, $M$14), ROUND($M$14/ (last_rou_date - $B$2) * (DATE(P1334,12,31) - MAX($B$2, DATE(P1334-1, 12, 31))), 2) )
)</f>
        <v/>
      </c>
      <c r="T1334" s="7" t="str" cm="1">
        <f t="array" aca="1" ref="T1334" ca="1">_xlfn.IFS(P1334="", "",
ISTEXT(R1333), R1334- (H1334 - SUMIFS( lease_table_payments, lease_table_years, P1334) -$AG$14 ),
AND(ISNUMBER(R1333), R1334&lt;&gt;""),   R1334- (R1333 - SUMIFS( lease_table_payments, lease_table_years, P1334) )
)</f>
        <v/>
      </c>
      <c r="V1334" s="64">
        <f t="shared" si="62"/>
        <v>1321</v>
      </c>
      <c r="W1334" s="51" t="str" cm="1">
        <f t="array" ref="W1334">_xlfn.IFS(
OR(W1333=$B$4, W1333=""),"",
TRUE,W1333+1
)</f>
        <v/>
      </c>
      <c r="X1334" s="51" t="str" cm="1">
        <f t="array" ref="X1334">_xlfn.IFS(X1333="","",
W1334="", "",
AND($B$3="İllik"),DATE(YEAR(X1333)+1,MONTH(X1333),DAY(X1333) ),
AND($B$3="Aylıq", $AH$14="Not end"), EDATE(X1333,1),
AND($B$3="Aylıq", $AH$14="End"), EOMONTH(X1333,1)
)</f>
        <v/>
      </c>
      <c r="Y1334" s="51" t="str" cm="1">
        <f t="array" aca="1" ref="Y1334" ca="1">_xlfn.IFS(
AND($B$7="Dövrün əvvəlində", Y1333&lt;=last_rou_date), DATE(YEAR(Y1333)+1, 12, 31),
AND($B$7="Dövrün sonunda", Y1333&lt;=last_payment_date), DATE(YEAR(Y1333)+1, 12, 31),
TRUE, ""
)</f>
        <v/>
      </c>
      <c r="Z1334" s="75" t="str" cm="1">
        <f t="array" aca="1" ref="Z1334" ca="1">_xlfn.IFS(
AND($AN$14="Not year_end", Z1333&gt;last_payment_date), "",
AND($AN$14="Year_end", Z1333&gt;=last_payment_date), "",
AND($AN$14="Year_end"), DATE(YEAR(Z1333+1), 12, 31),
AND($AN$14="Not year_end", MONTH(Z1333)=12, DAY(Z1333)=31), DATE(YEAR(Z1332)+1, MONTH(Z1332), DAY(Z1332)),
AND($AN$14="Not year_end", OR(MONTH(Z1333)&lt;&gt;12, DAY(Z1333)&lt;&gt;31) ), DATE(YEAR(Z1333), 12, 31)
)</f>
        <v/>
      </c>
      <c r="AA1334" s="75" t="str" cm="1">
        <f t="array" aca="1" ref="AA1334" ca="1">_xlfn.IFS(AA1333="", "",
AND(AA1333=last_payment_date, OR(MONTH(AA1333)&lt;&gt;12, DAY(AA1333)&lt;&gt;31) ), DATE(YEAR(AA1333), 12, 31),
AND(MONTH(AA1333)=12, DAY(AA1333)=31, AA1333&gt;=last_payment_date), "",
AND(MONTH(AA1333)=12, DAY(AA1333)&lt;&gt;31),  EOMONTH(AA1333,0),
AND(MONTH(AA1333)=12, DAY(AA1333)=31, $AH$14="Not end"),  EDATE(AA1332,1),
AND($AH$14="Not end"), EDATE(AA1333, 1),
AND($AH$14="End"), EOMONTH(AA1333, 1)
)</f>
        <v/>
      </c>
      <c r="AB1334" s="75" t="str" cm="1">
        <f t="array" aca="1" ref="AB1334" ca="1">_xlfn.IFS(AB1333="","",
AND(AB1333=last_rou_date), "",
AND($B$3="İllik"),DATE(YEAR(AB1333)+1,MONTH(AB1333),DAY(AB1333) ),
AND($B$3="Aylıq", $AH$14="Not end"), EDATE(AB1333,1),
AND($B$3="Aylıq", $AH$14="End"), EOMONTH(AB1333,1)
)</f>
        <v/>
      </c>
      <c r="AC1334" s="75" t="str" cm="1">
        <f t="array" aca="1" ref="AC1334" ca="1">_xlfn.IFS(
AND($AN$14="Not year_end", AC1333&gt;last_rou_date), "",
AND($AN$14="Year_end", AC1333&gt;=last_rou_date), "",
AND($AN$14="Year_end"), DATE(YEAR(AC1333+1), 12, 31),
AND($AN$14="Not year_end", MONTH(AC1333)=12, DAY(AC1333)=31), DATE(YEAR(AC1332)+1, MONTH(AC1332), DAY(AC1332)),
AND($AN$14="Not year_end", OR(MONTH(AC1333)&lt;&gt;12, DAY(AC1333)&lt;&gt;31) ), DATE(YEAR(AC1333), 12, 31)
)</f>
        <v/>
      </c>
      <c r="AD1334" s="75" t="str" cm="1">
        <f t="array" aca="1" ref="AD1334" ca="1">_xlfn.IFS(AD1333="", "",
AND(AD1333=last_rou_date, OR(MONTH(AD1333)&lt;&gt;12, DAY(AD1333)&lt;&gt;31) ), DATE(YEAR(AD1333), 12, 31),
AND(MONTH(AD1333)=12, DAY(AD1333)=31, AD1333&gt;=last_rou_date), "",
AND(MONTH(AD1333)=12, DAY(AD1333)&lt;&gt;31),  EOMONTH(AD1333,0),
AND(MONTH(AD1333)=12, DAY(AD1333)=31, $AH$14="Not end"),  EDATE(AD1332,1),
AND($AH$14="Not end"), EDATE(AD1333, 1),
AND($AH$14="End"), EOMONTH(AD1333, 1)
)</f>
        <v/>
      </c>
      <c r="AE1334" s="51" t="str" cm="1">
        <f t="array" ref="AE1334">_xlfn.IFS(W1334="", "",
AND(W1334&gt;0, W1334&lt;=$B$4, $C$2="İllik artım, faiz olaraq", $D$2&gt;0, $B$3="İllik"), $B$5*((1+$D$2)^(W1334-1)),
AND(W1334&gt;0, W1334&lt;=$B$4, $C$2="İllik artım, faiz olaraq", $D$2&gt;0, $B$3="Aylıq"), $B$5*((1+$D$2)^ROUNDDOWN((W1334-1)/12,0)),
AND(W1334=1, $C$2="Aşağıdakı kimi dəyişir", ), $B$5,
AND(W1334&gt;1, W1334&lt;=$B$4, $C$2="Aşağıdakı kimi dəyişir"), IFERROR(VLOOKUP(W1334, $C$4:$D$7, 2, FALSE), AE1333),
AND(W1334&gt;0, W1334&lt;=$B$4), $B$5,
TRUE,0 )</f>
        <v/>
      </c>
      <c r="AF1334" s="51" t="str">
        <f t="shared" ca="1" si="61"/>
        <v/>
      </c>
    </row>
    <row r="1335" spans="1:32" x14ac:dyDescent="0.4">
      <c r="A1335" s="13" t="str" cm="1">
        <f t="array" aca="1" ref="A1335" ca="1">_xlfn.IFS(
AND(SUMIFS(lease_table_interest_accruals, lease_table_dates, A1334)&gt;0, COUNTIFS($E$14:E1334, "Interest accrual", $A$14:A1334, A1334)=0),  A1334,
AND(SUMIFS(lease_table_payments, lease_table_dates, A1334)&gt;0, COUNTIFS($E$14:E1334, "Payment", $A$14:A1334, A1334)=0),  A1334,
AND(SUMIFS(rou_table_deprs, rou_table_dates, A1334)&gt;0, COUNTIFS($E$14:E1334, "Depreciation", $A$14:A1334, A1334)=0),  A1334,
TRUE,  IFERROR(INDEX(rou_table_dates,  MATCH(A1334, rou_table_dates)+1, ), "")
)</f>
        <v/>
      </c>
      <c r="B1335" s="1" t="str" cm="1">
        <f t="array" aca="1" ref="B1335" ca="1">_xlfn.IFS(
AND(E1335="Payment", A1335=$B$2), $AM$14,
E1335="Payment", $AM$15,
E1335="Interest accrual", $AM$18,
E1335="Depreciation", $AM$17,
TRUE, "")</f>
        <v/>
      </c>
      <c r="C1335" s="1" t="str" cm="1">
        <f t="array" aca="1" ref="C1335" ca="1">_xlfn.IFS(
E1335="Payment", $AM$19,
E1335="Interest accrual", $AM$15,
E1335="Depreciation", $AM$16,
TRUE, "")</f>
        <v/>
      </c>
      <c r="D1335" s="1" t="str" cm="1">
        <f t="array" aca="1" ref="D1335" ca="1">_xlfn.IFS(
E1335="Payment", _xlfn.XLOOKUP(A1335, lease_table_dates, lease_table_payments, 0, 0),
E1335="Interest accrual", _xlfn.XLOOKUP(A1335, lease_table_dates, lease_table_interest_accruals, 0, 0),
E1335="Depreciation", _xlfn.XLOOKUP(A1335, rou_table_dates, rou_table_deprs, 0, 0),
TRUE, ""
)</f>
        <v/>
      </c>
      <c r="E1335" s="7" t="str" cm="1">
        <f t="array" aca="1" ref="E1335" ca="1">_xlfn.IFS(
AND(SUMIFS(lease_table_interest_accruals, lease_table_dates, A1335)&gt;0, COUNTIFS($E$14:E1334, "Interest accrual", $A$14:A1334, A1335)=0), "Interest accrual",
AND(SUMIFS(lease_table_payments, lease_table_dates, A1335)&gt;0, COUNTIFS($E$14:E1334, "Payment", $A$14:A1334, A1335)=0), "Payment",
AND(SUMIFS(rou_table_deprs, rou_table_dates, A1335)&gt;0, COUNTIFS($E$14:E1334, "Depreciation", $A$14:A1334, A1335)=0), "Depreciation",
TRUE,  ""
)</f>
        <v/>
      </c>
      <c r="G1335" s="13" t="str" cm="1">
        <f t="array" aca="1" ref="G1335" ca="1">_xlfn.IFS(
AND($B$11="Hə", $B$3="İllik"), Z1335,
AND($B$11="Hə", $B$3="Aylıq"), AA1335,
$B$11="Yox", X1335)</f>
        <v/>
      </c>
      <c r="H1335" s="1" t="str" cm="1">
        <f t="array" aca="1" ref="H1335" ca="1">_xlfn.IFS( G1335="", "",
TRUE, ROUND( H1334+I1335-J1335, 2) )</f>
        <v/>
      </c>
      <c r="I1335" s="1" t="str" cm="1">
        <f t="array" aca="1" ref="I1335" ca="1">_xlfn.IFS(G1335="", "",
G1335=last_payment_date, (J1335-H1334),
 TRUE,  -  (H1334- H1334* (1+$B$6)^ (_xlfn.DAYS(G1335,G1334)/365) )
)</f>
        <v/>
      </c>
      <c r="J1335" s="1" t="str" cm="1">
        <f t="array" aca="1" ref="J1335" ca="1">_xlfn.IFS(G1335="", "",
TRUE, _xlfn.XLOOKUP(G1335,  payment_dates, payments,0,0)
)</f>
        <v/>
      </c>
      <c r="L1335" s="8" t="str" cm="1">
        <f t="array" aca="1" ref="L1335" ca="1">_xlfn.IFS(
AND($B$11="Hə", $B$3="İllik"), AC1335,
AND($B$11="Hə", $B$3="Aylıq"), AD1335,
$B$11="Yox", AB1335)</f>
        <v/>
      </c>
      <c r="M1335" s="1" t="str" cm="1">
        <f t="array" aca="1" ref="M1335" ca="1">_xlfn.IFS( L1335="", "",
(M1334-N1335)&lt;=0.5, 0,
TRUE,  M1334-N1335)</f>
        <v/>
      </c>
      <c r="N1335" s="7" t="str" cm="1">
        <f t="array" aca="1" ref="N1335" ca="1">_xlfn.IFS(
L1335="", "",
TRUE, MIN(M1334, ROUND($M$14/ (last_rou_date - $B$2) * (L1335-L1334), 2) )
)</f>
        <v/>
      </c>
      <c r="P1335" s="59" t="str">
        <f t="shared" ca="1" si="63"/>
        <v/>
      </c>
      <c r="Q1335" s="1" t="str" cm="1">
        <f t="array" aca="1" ref="Q1335" ca="1">_xlfn.IFS(P1335="","",
$B$11="Hə", _xlfn.XLOOKUP(DATE(P1335, 12, 31), rou_table_dates, rou_table_nbvs,0, 0),
TRUE,  MAX(0, ROUND($M$14 - $M$14/ (last_rou_date - $B$2) * (DATE(P1335,12,31) - $B$2), 2) )
)</f>
        <v/>
      </c>
      <c r="R1335" s="1" t="str" cm="1">
        <f t="array" aca="1" ref="R1335" ca="1">_xlfn.IFS(P1335="","",
$B$11="Hə", _xlfn.XLOOKUP(DATE(P1335, 12, 31), lease_table_dates, lease_table_balances,0, 0),
TRUE, IFERROR( XNPV($B$6, IF(payment_dates &gt;DATE(P1335, 12, 31), payments,  0),  IF(payment_dates &gt;DATE(P1335, 12, 31), payment_dates,  DATE(P1335, 12, 31))    ),0)
)</f>
        <v/>
      </c>
      <c r="S1335" s="1" t="str" cm="1">
        <f t="array" aca="1" ref="S1335" ca="1">_xlfn.IFS(P1335="","",
TRUE,  MIN( MIN(Q1334, $M$14), ROUND($M$14/ (last_rou_date - $B$2) * (DATE(P1335,12,31) - MAX($B$2, DATE(P1335-1, 12, 31))), 2) )
)</f>
        <v/>
      </c>
      <c r="T1335" s="7" t="str" cm="1">
        <f t="array" aca="1" ref="T1335" ca="1">_xlfn.IFS(P1335="", "",
ISTEXT(R1334), R1335- (H1335 - SUMIFS( lease_table_payments, lease_table_years, P1335) -$AG$14 ),
AND(ISNUMBER(R1334), R1335&lt;&gt;""),   R1335- (R1334 - SUMIFS( lease_table_payments, lease_table_years, P1335) )
)</f>
        <v/>
      </c>
      <c r="V1335" s="64">
        <f t="shared" si="62"/>
        <v>1322</v>
      </c>
      <c r="W1335" s="51" t="str" cm="1">
        <f t="array" ref="W1335">_xlfn.IFS(
OR(W1334=$B$4, W1334=""),"",
TRUE,W1334+1
)</f>
        <v/>
      </c>
      <c r="X1335" s="51" t="str" cm="1">
        <f t="array" ref="X1335">_xlfn.IFS(X1334="","",
W1335="", "",
AND($B$3="İllik"),DATE(YEAR(X1334)+1,MONTH(X1334),DAY(X1334) ),
AND($B$3="Aylıq", $AH$14="Not end"), EDATE(X1334,1),
AND($B$3="Aylıq", $AH$14="End"), EOMONTH(X1334,1)
)</f>
        <v/>
      </c>
      <c r="Y1335" s="51" t="str" cm="1">
        <f t="array" aca="1" ref="Y1335" ca="1">_xlfn.IFS(
AND($B$7="Dövrün əvvəlində", Y1334&lt;=last_rou_date), DATE(YEAR(Y1334)+1, 12, 31),
AND($B$7="Dövrün sonunda", Y1334&lt;=last_payment_date), DATE(YEAR(Y1334)+1, 12, 31),
TRUE, ""
)</f>
        <v/>
      </c>
      <c r="Z1335" s="75" t="str" cm="1">
        <f t="array" aca="1" ref="Z1335" ca="1">_xlfn.IFS(
AND($AN$14="Not year_end", Z1334&gt;last_payment_date), "",
AND($AN$14="Year_end", Z1334&gt;=last_payment_date), "",
AND($AN$14="Year_end"), DATE(YEAR(Z1334+1), 12, 31),
AND($AN$14="Not year_end", MONTH(Z1334)=12, DAY(Z1334)=31), DATE(YEAR(Z1333)+1, MONTH(Z1333), DAY(Z1333)),
AND($AN$14="Not year_end", OR(MONTH(Z1334)&lt;&gt;12, DAY(Z1334)&lt;&gt;31) ), DATE(YEAR(Z1334), 12, 31)
)</f>
        <v/>
      </c>
      <c r="AA1335" s="75" t="str" cm="1">
        <f t="array" aca="1" ref="AA1335" ca="1">_xlfn.IFS(AA1334="", "",
AND(AA1334=last_payment_date, OR(MONTH(AA1334)&lt;&gt;12, DAY(AA1334)&lt;&gt;31) ), DATE(YEAR(AA1334), 12, 31),
AND(MONTH(AA1334)=12, DAY(AA1334)=31, AA1334&gt;=last_payment_date), "",
AND(MONTH(AA1334)=12, DAY(AA1334)&lt;&gt;31),  EOMONTH(AA1334,0),
AND(MONTH(AA1334)=12, DAY(AA1334)=31, $AH$14="Not end"),  EDATE(AA1333,1),
AND($AH$14="Not end"), EDATE(AA1334, 1),
AND($AH$14="End"), EOMONTH(AA1334, 1)
)</f>
        <v/>
      </c>
      <c r="AB1335" s="75" t="str" cm="1">
        <f t="array" aca="1" ref="AB1335" ca="1">_xlfn.IFS(AB1334="","",
AND(AB1334=last_rou_date), "",
AND($B$3="İllik"),DATE(YEAR(AB1334)+1,MONTH(AB1334),DAY(AB1334) ),
AND($B$3="Aylıq", $AH$14="Not end"), EDATE(AB1334,1),
AND($B$3="Aylıq", $AH$14="End"), EOMONTH(AB1334,1)
)</f>
        <v/>
      </c>
      <c r="AC1335" s="75" t="str" cm="1">
        <f t="array" aca="1" ref="AC1335" ca="1">_xlfn.IFS(
AND($AN$14="Not year_end", AC1334&gt;last_rou_date), "",
AND($AN$14="Year_end", AC1334&gt;=last_rou_date), "",
AND($AN$14="Year_end"), DATE(YEAR(AC1334+1), 12, 31),
AND($AN$14="Not year_end", MONTH(AC1334)=12, DAY(AC1334)=31), DATE(YEAR(AC1333)+1, MONTH(AC1333), DAY(AC1333)),
AND($AN$14="Not year_end", OR(MONTH(AC1334)&lt;&gt;12, DAY(AC1334)&lt;&gt;31) ), DATE(YEAR(AC1334), 12, 31)
)</f>
        <v/>
      </c>
      <c r="AD1335" s="75" t="str" cm="1">
        <f t="array" aca="1" ref="AD1335" ca="1">_xlfn.IFS(AD1334="", "",
AND(AD1334=last_rou_date, OR(MONTH(AD1334)&lt;&gt;12, DAY(AD1334)&lt;&gt;31) ), DATE(YEAR(AD1334), 12, 31),
AND(MONTH(AD1334)=12, DAY(AD1334)=31, AD1334&gt;=last_rou_date), "",
AND(MONTH(AD1334)=12, DAY(AD1334)&lt;&gt;31),  EOMONTH(AD1334,0),
AND(MONTH(AD1334)=12, DAY(AD1334)=31, $AH$14="Not end"),  EDATE(AD1333,1),
AND($AH$14="Not end"), EDATE(AD1334, 1),
AND($AH$14="End"), EOMONTH(AD1334, 1)
)</f>
        <v/>
      </c>
      <c r="AE1335" s="51" t="str" cm="1">
        <f t="array" ref="AE1335">_xlfn.IFS(W1335="", "",
AND(W1335&gt;0, W1335&lt;=$B$4, $C$2="İllik artım, faiz olaraq", $D$2&gt;0, $B$3="İllik"), $B$5*((1+$D$2)^(W1335-1)),
AND(W1335&gt;0, W1335&lt;=$B$4, $C$2="İllik artım, faiz olaraq", $D$2&gt;0, $B$3="Aylıq"), $B$5*((1+$D$2)^ROUNDDOWN((W1335-1)/12,0)),
AND(W1335=1, $C$2="Aşağıdakı kimi dəyişir", ), $B$5,
AND(W1335&gt;1, W1335&lt;=$B$4, $C$2="Aşağıdakı kimi dəyişir"), IFERROR(VLOOKUP(W1335, $C$4:$D$7, 2, FALSE), AE1334),
AND(W1335&gt;0, W1335&lt;=$B$4), $B$5,
TRUE,0 )</f>
        <v/>
      </c>
      <c r="AF1335" s="51" t="str">
        <f t="shared" ca="1" si="61"/>
        <v/>
      </c>
    </row>
    <row r="1336" spans="1:32" x14ac:dyDescent="0.4">
      <c r="A1336" s="13" t="str" cm="1">
        <f t="array" aca="1" ref="A1336" ca="1">_xlfn.IFS(
AND(SUMIFS(lease_table_interest_accruals, lease_table_dates, A1335)&gt;0, COUNTIFS($E$14:E1335, "Interest accrual", $A$14:A1335, A1335)=0),  A1335,
AND(SUMIFS(lease_table_payments, lease_table_dates, A1335)&gt;0, COUNTIFS($E$14:E1335, "Payment", $A$14:A1335, A1335)=0),  A1335,
AND(SUMIFS(rou_table_deprs, rou_table_dates, A1335)&gt;0, COUNTIFS($E$14:E1335, "Depreciation", $A$14:A1335, A1335)=0),  A1335,
TRUE,  IFERROR(INDEX(rou_table_dates,  MATCH(A1335, rou_table_dates)+1, ), "")
)</f>
        <v/>
      </c>
      <c r="B1336" s="1" t="str" cm="1">
        <f t="array" aca="1" ref="B1336" ca="1">_xlfn.IFS(
AND(E1336="Payment", A1336=$B$2), $AM$14,
E1336="Payment", $AM$15,
E1336="Interest accrual", $AM$18,
E1336="Depreciation", $AM$17,
TRUE, "")</f>
        <v/>
      </c>
      <c r="C1336" s="1" t="str" cm="1">
        <f t="array" aca="1" ref="C1336" ca="1">_xlfn.IFS(
E1336="Payment", $AM$19,
E1336="Interest accrual", $AM$15,
E1336="Depreciation", $AM$16,
TRUE, "")</f>
        <v/>
      </c>
      <c r="D1336" s="1" t="str" cm="1">
        <f t="array" aca="1" ref="D1336" ca="1">_xlfn.IFS(
E1336="Payment", _xlfn.XLOOKUP(A1336, lease_table_dates, lease_table_payments, 0, 0),
E1336="Interest accrual", _xlfn.XLOOKUP(A1336, lease_table_dates, lease_table_interest_accruals, 0, 0),
E1336="Depreciation", _xlfn.XLOOKUP(A1336, rou_table_dates, rou_table_deprs, 0, 0),
TRUE, ""
)</f>
        <v/>
      </c>
      <c r="E1336" s="7" t="str" cm="1">
        <f t="array" aca="1" ref="E1336" ca="1">_xlfn.IFS(
AND(SUMIFS(lease_table_interest_accruals, lease_table_dates, A1336)&gt;0, COUNTIFS($E$14:E1335, "Interest accrual", $A$14:A1335, A1336)=0), "Interest accrual",
AND(SUMIFS(lease_table_payments, lease_table_dates, A1336)&gt;0, COUNTIFS($E$14:E1335, "Payment", $A$14:A1335, A1336)=0), "Payment",
AND(SUMIFS(rou_table_deprs, rou_table_dates, A1336)&gt;0, COUNTIFS($E$14:E1335, "Depreciation", $A$14:A1335, A1336)=0), "Depreciation",
TRUE,  ""
)</f>
        <v/>
      </c>
      <c r="G1336" s="13" t="str" cm="1">
        <f t="array" aca="1" ref="G1336" ca="1">_xlfn.IFS(
AND($B$11="Hə", $B$3="İllik"), Z1336,
AND($B$11="Hə", $B$3="Aylıq"), AA1336,
$B$11="Yox", X1336)</f>
        <v/>
      </c>
      <c r="H1336" s="1" t="str" cm="1">
        <f t="array" aca="1" ref="H1336" ca="1">_xlfn.IFS( G1336="", "",
TRUE, ROUND( H1335+I1336-J1336, 2) )</f>
        <v/>
      </c>
      <c r="I1336" s="1" t="str" cm="1">
        <f t="array" aca="1" ref="I1336" ca="1">_xlfn.IFS(G1336="", "",
G1336=last_payment_date, (J1336-H1335),
 TRUE,  -  (H1335- H1335* (1+$B$6)^ (_xlfn.DAYS(G1336,G1335)/365) )
)</f>
        <v/>
      </c>
      <c r="J1336" s="1" t="str" cm="1">
        <f t="array" aca="1" ref="J1336" ca="1">_xlfn.IFS(G1336="", "",
TRUE, _xlfn.XLOOKUP(G1336,  payment_dates, payments,0,0)
)</f>
        <v/>
      </c>
      <c r="L1336" s="8" t="str" cm="1">
        <f t="array" aca="1" ref="L1336" ca="1">_xlfn.IFS(
AND($B$11="Hə", $B$3="İllik"), AC1336,
AND($B$11="Hə", $B$3="Aylıq"), AD1336,
$B$11="Yox", AB1336)</f>
        <v/>
      </c>
      <c r="M1336" s="1" t="str" cm="1">
        <f t="array" aca="1" ref="M1336" ca="1">_xlfn.IFS( L1336="", "",
(M1335-N1336)&lt;=0.5, 0,
TRUE,  M1335-N1336)</f>
        <v/>
      </c>
      <c r="N1336" s="7" t="str" cm="1">
        <f t="array" aca="1" ref="N1336" ca="1">_xlfn.IFS(
L1336="", "",
TRUE, MIN(M1335, ROUND($M$14/ (last_rou_date - $B$2) * (L1336-L1335), 2) )
)</f>
        <v/>
      </c>
      <c r="P1336" s="59" t="str">
        <f t="shared" ca="1" si="63"/>
        <v/>
      </c>
      <c r="Q1336" s="1" t="str" cm="1">
        <f t="array" aca="1" ref="Q1336" ca="1">_xlfn.IFS(P1336="","",
$B$11="Hə", _xlfn.XLOOKUP(DATE(P1336, 12, 31), rou_table_dates, rou_table_nbvs,0, 0),
TRUE,  MAX(0, ROUND($M$14 - $M$14/ (last_rou_date - $B$2) * (DATE(P1336,12,31) - $B$2), 2) )
)</f>
        <v/>
      </c>
      <c r="R1336" s="1" t="str" cm="1">
        <f t="array" aca="1" ref="R1336" ca="1">_xlfn.IFS(P1336="","",
$B$11="Hə", _xlfn.XLOOKUP(DATE(P1336, 12, 31), lease_table_dates, lease_table_balances,0, 0),
TRUE, IFERROR( XNPV($B$6, IF(payment_dates &gt;DATE(P1336, 12, 31), payments,  0),  IF(payment_dates &gt;DATE(P1336, 12, 31), payment_dates,  DATE(P1336, 12, 31))    ),0)
)</f>
        <v/>
      </c>
      <c r="S1336" s="1" t="str" cm="1">
        <f t="array" aca="1" ref="S1336" ca="1">_xlfn.IFS(P1336="","",
TRUE,  MIN( MIN(Q1335, $M$14), ROUND($M$14/ (last_rou_date - $B$2) * (DATE(P1336,12,31) - MAX($B$2, DATE(P1336-1, 12, 31))), 2) )
)</f>
        <v/>
      </c>
      <c r="T1336" s="7" t="str" cm="1">
        <f t="array" aca="1" ref="T1336" ca="1">_xlfn.IFS(P1336="", "",
ISTEXT(R1335), R1336- (H1336 - SUMIFS( lease_table_payments, lease_table_years, P1336) -$AG$14 ),
AND(ISNUMBER(R1335), R1336&lt;&gt;""),   R1336- (R1335 - SUMIFS( lease_table_payments, lease_table_years, P1336) )
)</f>
        <v/>
      </c>
      <c r="V1336" s="64">
        <f t="shared" si="62"/>
        <v>1323</v>
      </c>
      <c r="W1336" s="51" t="str" cm="1">
        <f t="array" ref="W1336">_xlfn.IFS(
OR(W1335=$B$4, W1335=""),"",
TRUE,W1335+1
)</f>
        <v/>
      </c>
      <c r="X1336" s="51" t="str" cm="1">
        <f t="array" ref="X1336">_xlfn.IFS(X1335="","",
W1336="", "",
AND($B$3="İllik"),DATE(YEAR(X1335)+1,MONTH(X1335),DAY(X1335) ),
AND($B$3="Aylıq", $AH$14="Not end"), EDATE(X1335,1),
AND($B$3="Aylıq", $AH$14="End"), EOMONTH(X1335,1)
)</f>
        <v/>
      </c>
      <c r="Y1336" s="51" t="str" cm="1">
        <f t="array" aca="1" ref="Y1336" ca="1">_xlfn.IFS(
AND($B$7="Dövrün əvvəlində", Y1335&lt;=last_rou_date), DATE(YEAR(Y1335)+1, 12, 31),
AND($B$7="Dövrün sonunda", Y1335&lt;=last_payment_date), DATE(YEAR(Y1335)+1, 12, 31),
TRUE, ""
)</f>
        <v/>
      </c>
      <c r="Z1336" s="75" t="str" cm="1">
        <f t="array" aca="1" ref="Z1336" ca="1">_xlfn.IFS(
AND($AN$14="Not year_end", Z1335&gt;last_payment_date), "",
AND($AN$14="Year_end", Z1335&gt;=last_payment_date), "",
AND($AN$14="Year_end"), DATE(YEAR(Z1335+1), 12, 31),
AND($AN$14="Not year_end", MONTH(Z1335)=12, DAY(Z1335)=31), DATE(YEAR(Z1334)+1, MONTH(Z1334), DAY(Z1334)),
AND($AN$14="Not year_end", OR(MONTH(Z1335)&lt;&gt;12, DAY(Z1335)&lt;&gt;31) ), DATE(YEAR(Z1335), 12, 31)
)</f>
        <v/>
      </c>
      <c r="AA1336" s="75" t="str" cm="1">
        <f t="array" aca="1" ref="AA1336" ca="1">_xlfn.IFS(AA1335="", "",
AND(AA1335=last_payment_date, OR(MONTH(AA1335)&lt;&gt;12, DAY(AA1335)&lt;&gt;31) ), DATE(YEAR(AA1335), 12, 31),
AND(MONTH(AA1335)=12, DAY(AA1335)=31, AA1335&gt;=last_payment_date), "",
AND(MONTH(AA1335)=12, DAY(AA1335)&lt;&gt;31),  EOMONTH(AA1335,0),
AND(MONTH(AA1335)=12, DAY(AA1335)=31, $AH$14="Not end"),  EDATE(AA1334,1),
AND($AH$14="Not end"), EDATE(AA1335, 1),
AND($AH$14="End"), EOMONTH(AA1335, 1)
)</f>
        <v/>
      </c>
      <c r="AB1336" s="75" t="str" cm="1">
        <f t="array" aca="1" ref="AB1336" ca="1">_xlfn.IFS(AB1335="","",
AND(AB1335=last_rou_date), "",
AND($B$3="İllik"),DATE(YEAR(AB1335)+1,MONTH(AB1335),DAY(AB1335) ),
AND($B$3="Aylıq", $AH$14="Not end"), EDATE(AB1335,1),
AND($B$3="Aylıq", $AH$14="End"), EOMONTH(AB1335,1)
)</f>
        <v/>
      </c>
      <c r="AC1336" s="75" t="str" cm="1">
        <f t="array" aca="1" ref="AC1336" ca="1">_xlfn.IFS(
AND($AN$14="Not year_end", AC1335&gt;last_rou_date), "",
AND($AN$14="Year_end", AC1335&gt;=last_rou_date), "",
AND($AN$14="Year_end"), DATE(YEAR(AC1335+1), 12, 31),
AND($AN$14="Not year_end", MONTH(AC1335)=12, DAY(AC1335)=31), DATE(YEAR(AC1334)+1, MONTH(AC1334), DAY(AC1334)),
AND($AN$14="Not year_end", OR(MONTH(AC1335)&lt;&gt;12, DAY(AC1335)&lt;&gt;31) ), DATE(YEAR(AC1335), 12, 31)
)</f>
        <v/>
      </c>
      <c r="AD1336" s="75" t="str" cm="1">
        <f t="array" aca="1" ref="AD1336" ca="1">_xlfn.IFS(AD1335="", "",
AND(AD1335=last_rou_date, OR(MONTH(AD1335)&lt;&gt;12, DAY(AD1335)&lt;&gt;31) ), DATE(YEAR(AD1335), 12, 31),
AND(MONTH(AD1335)=12, DAY(AD1335)=31, AD1335&gt;=last_rou_date), "",
AND(MONTH(AD1335)=12, DAY(AD1335)&lt;&gt;31),  EOMONTH(AD1335,0),
AND(MONTH(AD1335)=12, DAY(AD1335)=31, $AH$14="Not end"),  EDATE(AD1334,1),
AND($AH$14="Not end"), EDATE(AD1335, 1),
AND($AH$14="End"), EOMONTH(AD1335, 1)
)</f>
        <v/>
      </c>
      <c r="AE1336" s="51" t="str" cm="1">
        <f t="array" ref="AE1336">_xlfn.IFS(W1336="", "",
AND(W1336&gt;0, W1336&lt;=$B$4, $C$2="İllik artım, faiz olaraq", $D$2&gt;0, $B$3="İllik"), $B$5*((1+$D$2)^(W1336-1)),
AND(W1336&gt;0, W1336&lt;=$B$4, $C$2="İllik artım, faiz olaraq", $D$2&gt;0, $B$3="Aylıq"), $B$5*((1+$D$2)^ROUNDDOWN((W1336-1)/12,0)),
AND(W1336=1, $C$2="Aşağıdakı kimi dəyişir", ), $B$5,
AND(W1336&gt;1, W1336&lt;=$B$4, $C$2="Aşağıdakı kimi dəyişir"), IFERROR(VLOOKUP(W1336, $C$4:$D$7, 2, FALSE), AE1335),
AND(W1336&gt;0, W1336&lt;=$B$4), $B$5,
TRUE,0 )</f>
        <v/>
      </c>
      <c r="AF1336" s="51" t="str">
        <f t="shared" ca="1" si="61"/>
        <v/>
      </c>
    </row>
    <row r="1337" spans="1:32" x14ac:dyDescent="0.4">
      <c r="A1337" s="13" t="str" cm="1">
        <f t="array" aca="1" ref="A1337" ca="1">_xlfn.IFS(
AND(SUMIFS(lease_table_interest_accruals, lease_table_dates, A1336)&gt;0, COUNTIFS($E$14:E1336, "Interest accrual", $A$14:A1336, A1336)=0),  A1336,
AND(SUMIFS(lease_table_payments, lease_table_dates, A1336)&gt;0, COUNTIFS($E$14:E1336, "Payment", $A$14:A1336, A1336)=0),  A1336,
AND(SUMIFS(rou_table_deprs, rou_table_dates, A1336)&gt;0, COUNTIFS($E$14:E1336, "Depreciation", $A$14:A1336, A1336)=0),  A1336,
TRUE,  IFERROR(INDEX(rou_table_dates,  MATCH(A1336, rou_table_dates)+1, ), "")
)</f>
        <v/>
      </c>
      <c r="B1337" s="1" t="str" cm="1">
        <f t="array" aca="1" ref="B1337" ca="1">_xlfn.IFS(
AND(E1337="Payment", A1337=$B$2), $AM$14,
E1337="Payment", $AM$15,
E1337="Interest accrual", $AM$18,
E1337="Depreciation", $AM$17,
TRUE, "")</f>
        <v/>
      </c>
      <c r="C1337" s="1" t="str" cm="1">
        <f t="array" aca="1" ref="C1337" ca="1">_xlfn.IFS(
E1337="Payment", $AM$19,
E1337="Interest accrual", $AM$15,
E1337="Depreciation", $AM$16,
TRUE, "")</f>
        <v/>
      </c>
      <c r="D1337" s="1" t="str" cm="1">
        <f t="array" aca="1" ref="D1337" ca="1">_xlfn.IFS(
E1337="Payment", _xlfn.XLOOKUP(A1337, lease_table_dates, lease_table_payments, 0, 0),
E1337="Interest accrual", _xlfn.XLOOKUP(A1337, lease_table_dates, lease_table_interest_accruals, 0, 0),
E1337="Depreciation", _xlfn.XLOOKUP(A1337, rou_table_dates, rou_table_deprs, 0, 0),
TRUE, ""
)</f>
        <v/>
      </c>
      <c r="E1337" s="7" t="str" cm="1">
        <f t="array" aca="1" ref="E1337" ca="1">_xlfn.IFS(
AND(SUMIFS(lease_table_interest_accruals, lease_table_dates, A1337)&gt;0, COUNTIFS($E$14:E1336, "Interest accrual", $A$14:A1336, A1337)=0), "Interest accrual",
AND(SUMIFS(lease_table_payments, lease_table_dates, A1337)&gt;0, COUNTIFS($E$14:E1336, "Payment", $A$14:A1336, A1337)=0), "Payment",
AND(SUMIFS(rou_table_deprs, rou_table_dates, A1337)&gt;0, COUNTIFS($E$14:E1336, "Depreciation", $A$14:A1336, A1337)=0), "Depreciation",
TRUE,  ""
)</f>
        <v/>
      </c>
      <c r="G1337" s="13" t="str" cm="1">
        <f t="array" aca="1" ref="G1337" ca="1">_xlfn.IFS(
AND($B$11="Hə", $B$3="İllik"), Z1337,
AND($B$11="Hə", $B$3="Aylıq"), AA1337,
$B$11="Yox", X1337)</f>
        <v/>
      </c>
      <c r="H1337" s="1" t="str" cm="1">
        <f t="array" aca="1" ref="H1337" ca="1">_xlfn.IFS( G1337="", "",
TRUE, ROUND( H1336+I1337-J1337, 2) )</f>
        <v/>
      </c>
      <c r="I1337" s="1" t="str" cm="1">
        <f t="array" aca="1" ref="I1337" ca="1">_xlfn.IFS(G1337="", "",
G1337=last_payment_date, (J1337-H1336),
 TRUE,  -  (H1336- H1336* (1+$B$6)^ (_xlfn.DAYS(G1337,G1336)/365) )
)</f>
        <v/>
      </c>
      <c r="J1337" s="1" t="str" cm="1">
        <f t="array" aca="1" ref="J1337" ca="1">_xlfn.IFS(G1337="", "",
TRUE, _xlfn.XLOOKUP(G1337,  payment_dates, payments,0,0)
)</f>
        <v/>
      </c>
      <c r="L1337" s="8" t="str" cm="1">
        <f t="array" aca="1" ref="L1337" ca="1">_xlfn.IFS(
AND($B$11="Hə", $B$3="İllik"), AC1337,
AND($B$11="Hə", $B$3="Aylıq"), AD1337,
$B$11="Yox", AB1337)</f>
        <v/>
      </c>
      <c r="M1337" s="1" t="str" cm="1">
        <f t="array" aca="1" ref="M1337" ca="1">_xlfn.IFS( L1337="", "",
(M1336-N1337)&lt;=0.5, 0,
TRUE,  M1336-N1337)</f>
        <v/>
      </c>
      <c r="N1337" s="7" t="str" cm="1">
        <f t="array" aca="1" ref="N1337" ca="1">_xlfn.IFS(
L1337="", "",
TRUE, MIN(M1336, ROUND($M$14/ (last_rou_date - $B$2) * (L1337-L1336), 2) )
)</f>
        <v/>
      </c>
      <c r="P1337" s="59" t="str">
        <f t="shared" ca="1" si="63"/>
        <v/>
      </c>
      <c r="Q1337" s="1" t="str" cm="1">
        <f t="array" aca="1" ref="Q1337" ca="1">_xlfn.IFS(P1337="","",
$B$11="Hə", _xlfn.XLOOKUP(DATE(P1337, 12, 31), rou_table_dates, rou_table_nbvs,0, 0),
TRUE,  MAX(0, ROUND($M$14 - $M$14/ (last_rou_date - $B$2) * (DATE(P1337,12,31) - $B$2), 2) )
)</f>
        <v/>
      </c>
      <c r="R1337" s="1" t="str" cm="1">
        <f t="array" aca="1" ref="R1337" ca="1">_xlfn.IFS(P1337="","",
$B$11="Hə", _xlfn.XLOOKUP(DATE(P1337, 12, 31), lease_table_dates, lease_table_balances,0, 0),
TRUE, IFERROR( XNPV($B$6, IF(payment_dates &gt;DATE(P1337, 12, 31), payments,  0),  IF(payment_dates &gt;DATE(P1337, 12, 31), payment_dates,  DATE(P1337, 12, 31))    ),0)
)</f>
        <v/>
      </c>
      <c r="S1337" s="1" t="str" cm="1">
        <f t="array" aca="1" ref="S1337" ca="1">_xlfn.IFS(P1337="","",
TRUE,  MIN( MIN(Q1336, $M$14), ROUND($M$14/ (last_rou_date - $B$2) * (DATE(P1337,12,31) - MAX($B$2, DATE(P1337-1, 12, 31))), 2) )
)</f>
        <v/>
      </c>
      <c r="T1337" s="7" t="str" cm="1">
        <f t="array" aca="1" ref="T1337" ca="1">_xlfn.IFS(P1337="", "",
ISTEXT(R1336), R1337- (H1337 - SUMIFS( lease_table_payments, lease_table_years, P1337) -$AG$14 ),
AND(ISNUMBER(R1336), R1337&lt;&gt;""),   R1337- (R1336 - SUMIFS( lease_table_payments, lease_table_years, P1337) )
)</f>
        <v/>
      </c>
      <c r="V1337" s="64">
        <f t="shared" si="62"/>
        <v>1324</v>
      </c>
      <c r="W1337" s="51" t="str" cm="1">
        <f t="array" ref="W1337">_xlfn.IFS(
OR(W1336=$B$4, W1336=""),"",
TRUE,W1336+1
)</f>
        <v/>
      </c>
      <c r="X1337" s="51" t="str" cm="1">
        <f t="array" ref="X1337">_xlfn.IFS(X1336="","",
W1337="", "",
AND($B$3="İllik"),DATE(YEAR(X1336)+1,MONTH(X1336),DAY(X1336) ),
AND($B$3="Aylıq", $AH$14="Not end"), EDATE(X1336,1),
AND($B$3="Aylıq", $AH$14="End"), EOMONTH(X1336,1)
)</f>
        <v/>
      </c>
      <c r="Y1337" s="51" t="str" cm="1">
        <f t="array" aca="1" ref="Y1337" ca="1">_xlfn.IFS(
AND($B$7="Dövrün əvvəlində", Y1336&lt;=last_rou_date), DATE(YEAR(Y1336)+1, 12, 31),
AND($B$7="Dövrün sonunda", Y1336&lt;=last_payment_date), DATE(YEAR(Y1336)+1, 12, 31),
TRUE, ""
)</f>
        <v/>
      </c>
      <c r="Z1337" s="75" t="str" cm="1">
        <f t="array" aca="1" ref="Z1337" ca="1">_xlfn.IFS(
AND($AN$14="Not year_end", Z1336&gt;last_payment_date), "",
AND($AN$14="Year_end", Z1336&gt;=last_payment_date), "",
AND($AN$14="Year_end"), DATE(YEAR(Z1336+1), 12, 31),
AND($AN$14="Not year_end", MONTH(Z1336)=12, DAY(Z1336)=31), DATE(YEAR(Z1335)+1, MONTH(Z1335), DAY(Z1335)),
AND($AN$14="Not year_end", OR(MONTH(Z1336)&lt;&gt;12, DAY(Z1336)&lt;&gt;31) ), DATE(YEAR(Z1336), 12, 31)
)</f>
        <v/>
      </c>
      <c r="AA1337" s="75" t="str" cm="1">
        <f t="array" aca="1" ref="AA1337" ca="1">_xlfn.IFS(AA1336="", "",
AND(AA1336=last_payment_date, OR(MONTH(AA1336)&lt;&gt;12, DAY(AA1336)&lt;&gt;31) ), DATE(YEAR(AA1336), 12, 31),
AND(MONTH(AA1336)=12, DAY(AA1336)=31, AA1336&gt;=last_payment_date), "",
AND(MONTH(AA1336)=12, DAY(AA1336)&lt;&gt;31),  EOMONTH(AA1336,0),
AND(MONTH(AA1336)=12, DAY(AA1336)=31, $AH$14="Not end"),  EDATE(AA1335,1),
AND($AH$14="Not end"), EDATE(AA1336, 1),
AND($AH$14="End"), EOMONTH(AA1336, 1)
)</f>
        <v/>
      </c>
      <c r="AB1337" s="75" t="str" cm="1">
        <f t="array" aca="1" ref="AB1337" ca="1">_xlfn.IFS(AB1336="","",
AND(AB1336=last_rou_date), "",
AND($B$3="İllik"),DATE(YEAR(AB1336)+1,MONTH(AB1336),DAY(AB1336) ),
AND($B$3="Aylıq", $AH$14="Not end"), EDATE(AB1336,1),
AND($B$3="Aylıq", $AH$14="End"), EOMONTH(AB1336,1)
)</f>
        <v/>
      </c>
      <c r="AC1337" s="75" t="str" cm="1">
        <f t="array" aca="1" ref="AC1337" ca="1">_xlfn.IFS(
AND($AN$14="Not year_end", AC1336&gt;last_rou_date), "",
AND($AN$14="Year_end", AC1336&gt;=last_rou_date), "",
AND($AN$14="Year_end"), DATE(YEAR(AC1336+1), 12, 31),
AND($AN$14="Not year_end", MONTH(AC1336)=12, DAY(AC1336)=31), DATE(YEAR(AC1335)+1, MONTH(AC1335), DAY(AC1335)),
AND($AN$14="Not year_end", OR(MONTH(AC1336)&lt;&gt;12, DAY(AC1336)&lt;&gt;31) ), DATE(YEAR(AC1336), 12, 31)
)</f>
        <v/>
      </c>
      <c r="AD1337" s="75" t="str" cm="1">
        <f t="array" aca="1" ref="AD1337" ca="1">_xlfn.IFS(AD1336="", "",
AND(AD1336=last_rou_date, OR(MONTH(AD1336)&lt;&gt;12, DAY(AD1336)&lt;&gt;31) ), DATE(YEAR(AD1336), 12, 31),
AND(MONTH(AD1336)=12, DAY(AD1336)=31, AD1336&gt;=last_rou_date), "",
AND(MONTH(AD1336)=12, DAY(AD1336)&lt;&gt;31),  EOMONTH(AD1336,0),
AND(MONTH(AD1336)=12, DAY(AD1336)=31, $AH$14="Not end"),  EDATE(AD1335,1),
AND($AH$14="Not end"), EDATE(AD1336, 1),
AND($AH$14="End"), EOMONTH(AD1336, 1)
)</f>
        <v/>
      </c>
      <c r="AE1337" s="51" t="str" cm="1">
        <f t="array" ref="AE1337">_xlfn.IFS(W1337="", "",
AND(W1337&gt;0, W1337&lt;=$B$4, $C$2="İllik artım, faiz olaraq", $D$2&gt;0, $B$3="İllik"), $B$5*((1+$D$2)^(W1337-1)),
AND(W1337&gt;0, W1337&lt;=$B$4, $C$2="İllik artım, faiz olaraq", $D$2&gt;0, $B$3="Aylıq"), $B$5*((1+$D$2)^ROUNDDOWN((W1337-1)/12,0)),
AND(W1337=1, $C$2="Aşağıdakı kimi dəyişir", ), $B$5,
AND(W1337&gt;1, W1337&lt;=$B$4, $C$2="Aşağıdakı kimi dəyişir"), IFERROR(VLOOKUP(W1337, $C$4:$D$7, 2, FALSE), AE1336),
AND(W1337&gt;0, W1337&lt;=$B$4), $B$5,
TRUE,0 )</f>
        <v/>
      </c>
      <c r="AF1337" s="51" t="str">
        <f t="shared" ca="1" si="61"/>
        <v/>
      </c>
    </row>
    <row r="1338" spans="1:32" x14ac:dyDescent="0.4">
      <c r="A1338" s="13" t="str" cm="1">
        <f t="array" aca="1" ref="A1338" ca="1">_xlfn.IFS(
AND(SUMIFS(lease_table_interest_accruals, lease_table_dates, A1337)&gt;0, COUNTIFS($E$14:E1337, "Interest accrual", $A$14:A1337, A1337)=0),  A1337,
AND(SUMIFS(lease_table_payments, lease_table_dates, A1337)&gt;0, COUNTIFS($E$14:E1337, "Payment", $A$14:A1337, A1337)=0),  A1337,
AND(SUMIFS(rou_table_deprs, rou_table_dates, A1337)&gt;0, COUNTIFS($E$14:E1337, "Depreciation", $A$14:A1337, A1337)=0),  A1337,
TRUE,  IFERROR(INDEX(rou_table_dates,  MATCH(A1337, rou_table_dates)+1, ), "")
)</f>
        <v/>
      </c>
      <c r="B1338" s="1" t="str" cm="1">
        <f t="array" aca="1" ref="B1338" ca="1">_xlfn.IFS(
AND(E1338="Payment", A1338=$B$2), $AM$14,
E1338="Payment", $AM$15,
E1338="Interest accrual", $AM$18,
E1338="Depreciation", $AM$17,
TRUE, "")</f>
        <v/>
      </c>
      <c r="C1338" s="1" t="str" cm="1">
        <f t="array" aca="1" ref="C1338" ca="1">_xlfn.IFS(
E1338="Payment", $AM$19,
E1338="Interest accrual", $AM$15,
E1338="Depreciation", $AM$16,
TRUE, "")</f>
        <v/>
      </c>
      <c r="D1338" s="1" t="str" cm="1">
        <f t="array" aca="1" ref="D1338" ca="1">_xlfn.IFS(
E1338="Payment", _xlfn.XLOOKUP(A1338, lease_table_dates, lease_table_payments, 0, 0),
E1338="Interest accrual", _xlfn.XLOOKUP(A1338, lease_table_dates, lease_table_interest_accruals, 0, 0),
E1338="Depreciation", _xlfn.XLOOKUP(A1338, rou_table_dates, rou_table_deprs, 0, 0),
TRUE, ""
)</f>
        <v/>
      </c>
      <c r="E1338" s="7" t="str" cm="1">
        <f t="array" aca="1" ref="E1338" ca="1">_xlfn.IFS(
AND(SUMIFS(lease_table_interest_accruals, lease_table_dates, A1338)&gt;0, COUNTIFS($E$14:E1337, "Interest accrual", $A$14:A1337, A1338)=0), "Interest accrual",
AND(SUMIFS(lease_table_payments, lease_table_dates, A1338)&gt;0, COUNTIFS($E$14:E1337, "Payment", $A$14:A1337, A1338)=0), "Payment",
AND(SUMIFS(rou_table_deprs, rou_table_dates, A1338)&gt;0, COUNTIFS($E$14:E1337, "Depreciation", $A$14:A1337, A1338)=0), "Depreciation",
TRUE,  ""
)</f>
        <v/>
      </c>
      <c r="G1338" s="13" t="str" cm="1">
        <f t="array" aca="1" ref="G1338" ca="1">_xlfn.IFS(
AND($B$11="Hə", $B$3="İllik"), Z1338,
AND($B$11="Hə", $B$3="Aylıq"), AA1338,
$B$11="Yox", X1338)</f>
        <v/>
      </c>
      <c r="H1338" s="1" t="str" cm="1">
        <f t="array" aca="1" ref="H1338" ca="1">_xlfn.IFS( G1338="", "",
TRUE, ROUND( H1337+I1338-J1338, 2) )</f>
        <v/>
      </c>
      <c r="I1338" s="1" t="str" cm="1">
        <f t="array" aca="1" ref="I1338" ca="1">_xlfn.IFS(G1338="", "",
G1338=last_payment_date, (J1338-H1337),
 TRUE,  -  (H1337- H1337* (1+$B$6)^ (_xlfn.DAYS(G1338,G1337)/365) )
)</f>
        <v/>
      </c>
      <c r="J1338" s="1" t="str" cm="1">
        <f t="array" aca="1" ref="J1338" ca="1">_xlfn.IFS(G1338="", "",
TRUE, _xlfn.XLOOKUP(G1338,  payment_dates, payments,0,0)
)</f>
        <v/>
      </c>
      <c r="L1338" s="8" t="str" cm="1">
        <f t="array" aca="1" ref="L1338" ca="1">_xlfn.IFS(
AND($B$11="Hə", $B$3="İllik"), AC1338,
AND($B$11="Hə", $B$3="Aylıq"), AD1338,
$B$11="Yox", AB1338)</f>
        <v/>
      </c>
      <c r="M1338" s="1" t="str" cm="1">
        <f t="array" aca="1" ref="M1338" ca="1">_xlfn.IFS( L1338="", "",
(M1337-N1338)&lt;=0.5, 0,
TRUE,  M1337-N1338)</f>
        <v/>
      </c>
      <c r="N1338" s="7" t="str" cm="1">
        <f t="array" aca="1" ref="N1338" ca="1">_xlfn.IFS(
L1338="", "",
TRUE, MIN(M1337, ROUND($M$14/ (last_rou_date - $B$2) * (L1338-L1337), 2) )
)</f>
        <v/>
      </c>
      <c r="P1338" s="59" t="str">
        <f t="shared" ca="1" si="63"/>
        <v/>
      </c>
      <c r="Q1338" s="1" t="str" cm="1">
        <f t="array" aca="1" ref="Q1338" ca="1">_xlfn.IFS(P1338="","",
$B$11="Hə", _xlfn.XLOOKUP(DATE(P1338, 12, 31), rou_table_dates, rou_table_nbvs,0, 0),
TRUE,  MAX(0, ROUND($M$14 - $M$14/ (last_rou_date - $B$2) * (DATE(P1338,12,31) - $B$2), 2) )
)</f>
        <v/>
      </c>
      <c r="R1338" s="1" t="str" cm="1">
        <f t="array" aca="1" ref="R1338" ca="1">_xlfn.IFS(P1338="","",
$B$11="Hə", _xlfn.XLOOKUP(DATE(P1338, 12, 31), lease_table_dates, lease_table_balances,0, 0),
TRUE, IFERROR( XNPV($B$6, IF(payment_dates &gt;DATE(P1338, 12, 31), payments,  0),  IF(payment_dates &gt;DATE(P1338, 12, 31), payment_dates,  DATE(P1338, 12, 31))    ),0)
)</f>
        <v/>
      </c>
      <c r="S1338" s="1" t="str" cm="1">
        <f t="array" aca="1" ref="S1338" ca="1">_xlfn.IFS(P1338="","",
TRUE,  MIN( MIN(Q1337, $M$14), ROUND($M$14/ (last_rou_date - $B$2) * (DATE(P1338,12,31) - MAX($B$2, DATE(P1338-1, 12, 31))), 2) )
)</f>
        <v/>
      </c>
      <c r="T1338" s="7" t="str" cm="1">
        <f t="array" aca="1" ref="T1338" ca="1">_xlfn.IFS(P1338="", "",
ISTEXT(R1337), R1338- (H1338 - SUMIFS( lease_table_payments, lease_table_years, P1338) -$AG$14 ),
AND(ISNUMBER(R1337), R1338&lt;&gt;""),   R1338- (R1337 - SUMIFS( lease_table_payments, lease_table_years, P1338) )
)</f>
        <v/>
      </c>
      <c r="V1338" s="64">
        <f t="shared" si="62"/>
        <v>1325</v>
      </c>
      <c r="W1338" s="51" t="str" cm="1">
        <f t="array" ref="W1338">_xlfn.IFS(
OR(W1337=$B$4, W1337=""),"",
TRUE,W1337+1
)</f>
        <v/>
      </c>
      <c r="X1338" s="51" t="str" cm="1">
        <f t="array" ref="X1338">_xlfn.IFS(X1337="","",
W1338="", "",
AND($B$3="İllik"),DATE(YEAR(X1337)+1,MONTH(X1337),DAY(X1337) ),
AND($B$3="Aylıq", $AH$14="Not end"), EDATE(X1337,1),
AND($B$3="Aylıq", $AH$14="End"), EOMONTH(X1337,1)
)</f>
        <v/>
      </c>
      <c r="Y1338" s="51" t="str" cm="1">
        <f t="array" aca="1" ref="Y1338" ca="1">_xlfn.IFS(
AND($B$7="Dövrün əvvəlində", Y1337&lt;=last_rou_date), DATE(YEAR(Y1337)+1, 12, 31),
AND($B$7="Dövrün sonunda", Y1337&lt;=last_payment_date), DATE(YEAR(Y1337)+1, 12, 31),
TRUE, ""
)</f>
        <v/>
      </c>
      <c r="Z1338" s="75" t="str" cm="1">
        <f t="array" aca="1" ref="Z1338" ca="1">_xlfn.IFS(
AND($AN$14="Not year_end", Z1337&gt;last_payment_date), "",
AND($AN$14="Year_end", Z1337&gt;=last_payment_date), "",
AND($AN$14="Year_end"), DATE(YEAR(Z1337+1), 12, 31),
AND($AN$14="Not year_end", MONTH(Z1337)=12, DAY(Z1337)=31), DATE(YEAR(Z1336)+1, MONTH(Z1336), DAY(Z1336)),
AND($AN$14="Not year_end", OR(MONTH(Z1337)&lt;&gt;12, DAY(Z1337)&lt;&gt;31) ), DATE(YEAR(Z1337), 12, 31)
)</f>
        <v/>
      </c>
      <c r="AA1338" s="75" t="str" cm="1">
        <f t="array" aca="1" ref="AA1338" ca="1">_xlfn.IFS(AA1337="", "",
AND(AA1337=last_payment_date, OR(MONTH(AA1337)&lt;&gt;12, DAY(AA1337)&lt;&gt;31) ), DATE(YEAR(AA1337), 12, 31),
AND(MONTH(AA1337)=12, DAY(AA1337)=31, AA1337&gt;=last_payment_date), "",
AND(MONTH(AA1337)=12, DAY(AA1337)&lt;&gt;31),  EOMONTH(AA1337,0),
AND(MONTH(AA1337)=12, DAY(AA1337)=31, $AH$14="Not end"),  EDATE(AA1336,1),
AND($AH$14="Not end"), EDATE(AA1337, 1),
AND($AH$14="End"), EOMONTH(AA1337, 1)
)</f>
        <v/>
      </c>
      <c r="AB1338" s="75" t="str" cm="1">
        <f t="array" aca="1" ref="AB1338" ca="1">_xlfn.IFS(AB1337="","",
AND(AB1337=last_rou_date), "",
AND($B$3="İllik"),DATE(YEAR(AB1337)+1,MONTH(AB1337),DAY(AB1337) ),
AND($B$3="Aylıq", $AH$14="Not end"), EDATE(AB1337,1),
AND($B$3="Aylıq", $AH$14="End"), EOMONTH(AB1337,1)
)</f>
        <v/>
      </c>
      <c r="AC1338" s="75" t="str" cm="1">
        <f t="array" aca="1" ref="AC1338" ca="1">_xlfn.IFS(
AND($AN$14="Not year_end", AC1337&gt;last_rou_date), "",
AND($AN$14="Year_end", AC1337&gt;=last_rou_date), "",
AND($AN$14="Year_end"), DATE(YEAR(AC1337+1), 12, 31),
AND($AN$14="Not year_end", MONTH(AC1337)=12, DAY(AC1337)=31), DATE(YEAR(AC1336)+1, MONTH(AC1336), DAY(AC1336)),
AND($AN$14="Not year_end", OR(MONTH(AC1337)&lt;&gt;12, DAY(AC1337)&lt;&gt;31) ), DATE(YEAR(AC1337), 12, 31)
)</f>
        <v/>
      </c>
      <c r="AD1338" s="75" t="str" cm="1">
        <f t="array" aca="1" ref="AD1338" ca="1">_xlfn.IFS(AD1337="", "",
AND(AD1337=last_rou_date, OR(MONTH(AD1337)&lt;&gt;12, DAY(AD1337)&lt;&gt;31) ), DATE(YEAR(AD1337), 12, 31),
AND(MONTH(AD1337)=12, DAY(AD1337)=31, AD1337&gt;=last_rou_date), "",
AND(MONTH(AD1337)=12, DAY(AD1337)&lt;&gt;31),  EOMONTH(AD1337,0),
AND(MONTH(AD1337)=12, DAY(AD1337)=31, $AH$14="Not end"),  EDATE(AD1336,1),
AND($AH$14="Not end"), EDATE(AD1337, 1),
AND($AH$14="End"), EOMONTH(AD1337, 1)
)</f>
        <v/>
      </c>
      <c r="AE1338" s="51" t="str" cm="1">
        <f t="array" ref="AE1338">_xlfn.IFS(W1338="", "",
AND(W1338&gt;0, W1338&lt;=$B$4, $C$2="İllik artım, faiz olaraq", $D$2&gt;0, $B$3="İllik"), $B$5*((1+$D$2)^(W1338-1)),
AND(W1338&gt;0, W1338&lt;=$B$4, $C$2="İllik artım, faiz olaraq", $D$2&gt;0, $B$3="Aylıq"), $B$5*((1+$D$2)^ROUNDDOWN((W1338-1)/12,0)),
AND(W1338=1, $C$2="Aşağıdakı kimi dəyişir", ), $B$5,
AND(W1338&gt;1, W1338&lt;=$B$4, $C$2="Aşağıdakı kimi dəyişir"), IFERROR(VLOOKUP(W1338, $C$4:$D$7, 2, FALSE), AE1337),
AND(W1338&gt;0, W1338&lt;=$B$4), $B$5,
TRUE,0 )</f>
        <v/>
      </c>
      <c r="AF1338" s="51" t="str">
        <f t="shared" ca="1" si="61"/>
        <v/>
      </c>
    </row>
    <row r="1339" spans="1:32" x14ac:dyDescent="0.4">
      <c r="A1339" s="13" t="str" cm="1">
        <f t="array" aca="1" ref="A1339" ca="1">_xlfn.IFS(
AND(SUMIFS(lease_table_interest_accruals, lease_table_dates, A1338)&gt;0, COUNTIFS($E$14:E1338, "Interest accrual", $A$14:A1338, A1338)=0),  A1338,
AND(SUMIFS(lease_table_payments, lease_table_dates, A1338)&gt;0, COUNTIFS($E$14:E1338, "Payment", $A$14:A1338, A1338)=0),  A1338,
AND(SUMIFS(rou_table_deprs, rou_table_dates, A1338)&gt;0, COUNTIFS($E$14:E1338, "Depreciation", $A$14:A1338, A1338)=0),  A1338,
TRUE,  IFERROR(INDEX(rou_table_dates,  MATCH(A1338, rou_table_dates)+1, ), "")
)</f>
        <v/>
      </c>
      <c r="B1339" s="1" t="str" cm="1">
        <f t="array" aca="1" ref="B1339" ca="1">_xlfn.IFS(
AND(E1339="Payment", A1339=$B$2), $AM$14,
E1339="Payment", $AM$15,
E1339="Interest accrual", $AM$18,
E1339="Depreciation", $AM$17,
TRUE, "")</f>
        <v/>
      </c>
      <c r="C1339" s="1" t="str" cm="1">
        <f t="array" aca="1" ref="C1339" ca="1">_xlfn.IFS(
E1339="Payment", $AM$19,
E1339="Interest accrual", $AM$15,
E1339="Depreciation", $AM$16,
TRUE, "")</f>
        <v/>
      </c>
      <c r="D1339" s="1" t="str" cm="1">
        <f t="array" aca="1" ref="D1339" ca="1">_xlfn.IFS(
E1339="Payment", _xlfn.XLOOKUP(A1339, lease_table_dates, lease_table_payments, 0, 0),
E1339="Interest accrual", _xlfn.XLOOKUP(A1339, lease_table_dates, lease_table_interest_accruals, 0, 0),
E1339="Depreciation", _xlfn.XLOOKUP(A1339, rou_table_dates, rou_table_deprs, 0, 0),
TRUE, ""
)</f>
        <v/>
      </c>
      <c r="E1339" s="7" t="str" cm="1">
        <f t="array" aca="1" ref="E1339" ca="1">_xlfn.IFS(
AND(SUMIFS(lease_table_interest_accruals, lease_table_dates, A1339)&gt;0, COUNTIFS($E$14:E1338, "Interest accrual", $A$14:A1338, A1339)=0), "Interest accrual",
AND(SUMIFS(lease_table_payments, lease_table_dates, A1339)&gt;0, COUNTIFS($E$14:E1338, "Payment", $A$14:A1338, A1339)=0), "Payment",
AND(SUMIFS(rou_table_deprs, rou_table_dates, A1339)&gt;0, COUNTIFS($E$14:E1338, "Depreciation", $A$14:A1338, A1339)=0), "Depreciation",
TRUE,  ""
)</f>
        <v/>
      </c>
      <c r="G1339" s="13" t="str" cm="1">
        <f t="array" aca="1" ref="G1339" ca="1">_xlfn.IFS(
AND($B$11="Hə", $B$3="İllik"), Z1339,
AND($B$11="Hə", $B$3="Aylıq"), AA1339,
$B$11="Yox", X1339)</f>
        <v/>
      </c>
      <c r="H1339" s="1" t="str" cm="1">
        <f t="array" aca="1" ref="H1339" ca="1">_xlfn.IFS( G1339="", "",
TRUE, ROUND( H1338+I1339-J1339, 2) )</f>
        <v/>
      </c>
      <c r="I1339" s="1" t="str" cm="1">
        <f t="array" aca="1" ref="I1339" ca="1">_xlfn.IFS(G1339="", "",
G1339=last_payment_date, (J1339-H1338),
 TRUE,  -  (H1338- H1338* (1+$B$6)^ (_xlfn.DAYS(G1339,G1338)/365) )
)</f>
        <v/>
      </c>
      <c r="J1339" s="1" t="str" cm="1">
        <f t="array" aca="1" ref="J1339" ca="1">_xlfn.IFS(G1339="", "",
TRUE, _xlfn.XLOOKUP(G1339,  payment_dates, payments,0,0)
)</f>
        <v/>
      </c>
      <c r="L1339" s="8" t="str" cm="1">
        <f t="array" aca="1" ref="L1339" ca="1">_xlfn.IFS(
AND($B$11="Hə", $B$3="İllik"), AC1339,
AND($B$11="Hə", $B$3="Aylıq"), AD1339,
$B$11="Yox", AB1339)</f>
        <v/>
      </c>
      <c r="M1339" s="1" t="str" cm="1">
        <f t="array" aca="1" ref="M1339" ca="1">_xlfn.IFS( L1339="", "",
(M1338-N1339)&lt;=0.5, 0,
TRUE,  M1338-N1339)</f>
        <v/>
      </c>
      <c r="N1339" s="7" t="str" cm="1">
        <f t="array" aca="1" ref="N1339" ca="1">_xlfn.IFS(
L1339="", "",
TRUE, MIN(M1338, ROUND($M$14/ (last_rou_date - $B$2) * (L1339-L1338), 2) )
)</f>
        <v/>
      </c>
      <c r="P1339" s="59" t="str">
        <f t="shared" ca="1" si="63"/>
        <v/>
      </c>
      <c r="Q1339" s="1" t="str" cm="1">
        <f t="array" aca="1" ref="Q1339" ca="1">_xlfn.IFS(P1339="","",
$B$11="Hə", _xlfn.XLOOKUP(DATE(P1339, 12, 31), rou_table_dates, rou_table_nbvs,0, 0),
TRUE,  MAX(0, ROUND($M$14 - $M$14/ (last_rou_date - $B$2) * (DATE(P1339,12,31) - $B$2), 2) )
)</f>
        <v/>
      </c>
      <c r="R1339" s="1" t="str" cm="1">
        <f t="array" aca="1" ref="R1339" ca="1">_xlfn.IFS(P1339="","",
$B$11="Hə", _xlfn.XLOOKUP(DATE(P1339, 12, 31), lease_table_dates, lease_table_balances,0, 0),
TRUE, IFERROR( XNPV($B$6, IF(payment_dates &gt;DATE(P1339, 12, 31), payments,  0),  IF(payment_dates &gt;DATE(P1339, 12, 31), payment_dates,  DATE(P1339, 12, 31))    ),0)
)</f>
        <v/>
      </c>
      <c r="S1339" s="1" t="str" cm="1">
        <f t="array" aca="1" ref="S1339" ca="1">_xlfn.IFS(P1339="","",
TRUE,  MIN( MIN(Q1338, $M$14), ROUND($M$14/ (last_rou_date - $B$2) * (DATE(P1339,12,31) - MAX($B$2, DATE(P1339-1, 12, 31))), 2) )
)</f>
        <v/>
      </c>
      <c r="T1339" s="7" t="str" cm="1">
        <f t="array" aca="1" ref="T1339" ca="1">_xlfn.IFS(P1339="", "",
ISTEXT(R1338), R1339- (H1339 - SUMIFS( lease_table_payments, lease_table_years, P1339) -$AG$14 ),
AND(ISNUMBER(R1338), R1339&lt;&gt;""),   R1339- (R1338 - SUMIFS( lease_table_payments, lease_table_years, P1339) )
)</f>
        <v/>
      </c>
      <c r="V1339" s="64">
        <f t="shared" si="62"/>
        <v>1326</v>
      </c>
      <c r="W1339" s="51" t="str" cm="1">
        <f t="array" ref="W1339">_xlfn.IFS(
OR(W1338=$B$4, W1338=""),"",
TRUE,W1338+1
)</f>
        <v/>
      </c>
      <c r="X1339" s="51" t="str" cm="1">
        <f t="array" ref="X1339">_xlfn.IFS(X1338="","",
W1339="", "",
AND($B$3="İllik"),DATE(YEAR(X1338)+1,MONTH(X1338),DAY(X1338) ),
AND($B$3="Aylıq", $AH$14="Not end"), EDATE(X1338,1),
AND($B$3="Aylıq", $AH$14="End"), EOMONTH(X1338,1)
)</f>
        <v/>
      </c>
      <c r="Y1339" s="51" t="str" cm="1">
        <f t="array" aca="1" ref="Y1339" ca="1">_xlfn.IFS(
AND($B$7="Dövrün əvvəlində", Y1338&lt;=last_rou_date), DATE(YEAR(Y1338)+1, 12, 31),
AND($B$7="Dövrün sonunda", Y1338&lt;=last_payment_date), DATE(YEAR(Y1338)+1, 12, 31),
TRUE, ""
)</f>
        <v/>
      </c>
      <c r="Z1339" s="75" t="str" cm="1">
        <f t="array" aca="1" ref="Z1339" ca="1">_xlfn.IFS(
AND($AN$14="Not year_end", Z1338&gt;last_payment_date), "",
AND($AN$14="Year_end", Z1338&gt;=last_payment_date), "",
AND($AN$14="Year_end"), DATE(YEAR(Z1338+1), 12, 31),
AND($AN$14="Not year_end", MONTH(Z1338)=12, DAY(Z1338)=31), DATE(YEAR(Z1337)+1, MONTH(Z1337), DAY(Z1337)),
AND($AN$14="Not year_end", OR(MONTH(Z1338)&lt;&gt;12, DAY(Z1338)&lt;&gt;31) ), DATE(YEAR(Z1338), 12, 31)
)</f>
        <v/>
      </c>
      <c r="AA1339" s="75" t="str" cm="1">
        <f t="array" aca="1" ref="AA1339" ca="1">_xlfn.IFS(AA1338="", "",
AND(AA1338=last_payment_date, OR(MONTH(AA1338)&lt;&gt;12, DAY(AA1338)&lt;&gt;31) ), DATE(YEAR(AA1338), 12, 31),
AND(MONTH(AA1338)=12, DAY(AA1338)=31, AA1338&gt;=last_payment_date), "",
AND(MONTH(AA1338)=12, DAY(AA1338)&lt;&gt;31),  EOMONTH(AA1338,0),
AND(MONTH(AA1338)=12, DAY(AA1338)=31, $AH$14="Not end"),  EDATE(AA1337,1),
AND($AH$14="Not end"), EDATE(AA1338, 1),
AND($AH$14="End"), EOMONTH(AA1338, 1)
)</f>
        <v/>
      </c>
      <c r="AB1339" s="75" t="str" cm="1">
        <f t="array" aca="1" ref="AB1339" ca="1">_xlfn.IFS(AB1338="","",
AND(AB1338=last_rou_date), "",
AND($B$3="İllik"),DATE(YEAR(AB1338)+1,MONTH(AB1338),DAY(AB1338) ),
AND($B$3="Aylıq", $AH$14="Not end"), EDATE(AB1338,1),
AND($B$3="Aylıq", $AH$14="End"), EOMONTH(AB1338,1)
)</f>
        <v/>
      </c>
      <c r="AC1339" s="75" t="str" cm="1">
        <f t="array" aca="1" ref="AC1339" ca="1">_xlfn.IFS(
AND($AN$14="Not year_end", AC1338&gt;last_rou_date), "",
AND($AN$14="Year_end", AC1338&gt;=last_rou_date), "",
AND($AN$14="Year_end"), DATE(YEAR(AC1338+1), 12, 31),
AND($AN$14="Not year_end", MONTH(AC1338)=12, DAY(AC1338)=31), DATE(YEAR(AC1337)+1, MONTH(AC1337), DAY(AC1337)),
AND($AN$14="Not year_end", OR(MONTH(AC1338)&lt;&gt;12, DAY(AC1338)&lt;&gt;31) ), DATE(YEAR(AC1338), 12, 31)
)</f>
        <v/>
      </c>
      <c r="AD1339" s="75" t="str" cm="1">
        <f t="array" aca="1" ref="AD1339" ca="1">_xlfn.IFS(AD1338="", "",
AND(AD1338=last_rou_date, OR(MONTH(AD1338)&lt;&gt;12, DAY(AD1338)&lt;&gt;31) ), DATE(YEAR(AD1338), 12, 31),
AND(MONTH(AD1338)=12, DAY(AD1338)=31, AD1338&gt;=last_rou_date), "",
AND(MONTH(AD1338)=12, DAY(AD1338)&lt;&gt;31),  EOMONTH(AD1338,0),
AND(MONTH(AD1338)=12, DAY(AD1338)=31, $AH$14="Not end"),  EDATE(AD1337,1),
AND($AH$14="Not end"), EDATE(AD1338, 1),
AND($AH$14="End"), EOMONTH(AD1338, 1)
)</f>
        <v/>
      </c>
      <c r="AE1339" s="51" t="str" cm="1">
        <f t="array" ref="AE1339">_xlfn.IFS(W1339="", "",
AND(W1339&gt;0, W1339&lt;=$B$4, $C$2="İllik artım, faiz olaraq", $D$2&gt;0, $B$3="İllik"), $B$5*((1+$D$2)^(W1339-1)),
AND(W1339&gt;0, W1339&lt;=$B$4, $C$2="İllik artım, faiz olaraq", $D$2&gt;0, $B$3="Aylıq"), $B$5*((1+$D$2)^ROUNDDOWN((W1339-1)/12,0)),
AND(W1339=1, $C$2="Aşağıdakı kimi dəyişir", ), $B$5,
AND(W1339&gt;1, W1339&lt;=$B$4, $C$2="Aşağıdakı kimi dəyişir"), IFERROR(VLOOKUP(W1339, $C$4:$D$7, 2, FALSE), AE1338),
AND(W1339&gt;0, W1339&lt;=$B$4), $B$5,
TRUE,0 )</f>
        <v/>
      </c>
      <c r="AF1339" s="51" t="str">
        <f t="shared" ca="1" si="61"/>
        <v/>
      </c>
    </row>
    <row r="1340" spans="1:32" x14ac:dyDescent="0.4">
      <c r="A1340" s="13" t="str" cm="1">
        <f t="array" aca="1" ref="A1340" ca="1">_xlfn.IFS(
AND(SUMIFS(lease_table_interest_accruals, lease_table_dates, A1339)&gt;0, COUNTIFS($E$14:E1339, "Interest accrual", $A$14:A1339, A1339)=0),  A1339,
AND(SUMIFS(lease_table_payments, lease_table_dates, A1339)&gt;0, COUNTIFS($E$14:E1339, "Payment", $A$14:A1339, A1339)=0),  A1339,
AND(SUMIFS(rou_table_deprs, rou_table_dates, A1339)&gt;0, COUNTIFS($E$14:E1339, "Depreciation", $A$14:A1339, A1339)=0),  A1339,
TRUE,  IFERROR(INDEX(rou_table_dates,  MATCH(A1339, rou_table_dates)+1, ), "")
)</f>
        <v/>
      </c>
      <c r="B1340" s="1" t="str" cm="1">
        <f t="array" aca="1" ref="B1340" ca="1">_xlfn.IFS(
AND(E1340="Payment", A1340=$B$2), $AM$14,
E1340="Payment", $AM$15,
E1340="Interest accrual", $AM$18,
E1340="Depreciation", $AM$17,
TRUE, "")</f>
        <v/>
      </c>
      <c r="C1340" s="1" t="str" cm="1">
        <f t="array" aca="1" ref="C1340" ca="1">_xlfn.IFS(
E1340="Payment", $AM$19,
E1340="Interest accrual", $AM$15,
E1340="Depreciation", $AM$16,
TRUE, "")</f>
        <v/>
      </c>
      <c r="D1340" s="1" t="str" cm="1">
        <f t="array" aca="1" ref="D1340" ca="1">_xlfn.IFS(
E1340="Payment", _xlfn.XLOOKUP(A1340, lease_table_dates, lease_table_payments, 0, 0),
E1340="Interest accrual", _xlfn.XLOOKUP(A1340, lease_table_dates, lease_table_interest_accruals, 0, 0),
E1340="Depreciation", _xlfn.XLOOKUP(A1340, rou_table_dates, rou_table_deprs, 0, 0),
TRUE, ""
)</f>
        <v/>
      </c>
      <c r="E1340" s="7" t="str" cm="1">
        <f t="array" aca="1" ref="E1340" ca="1">_xlfn.IFS(
AND(SUMIFS(lease_table_interest_accruals, lease_table_dates, A1340)&gt;0, COUNTIFS($E$14:E1339, "Interest accrual", $A$14:A1339, A1340)=0), "Interest accrual",
AND(SUMIFS(lease_table_payments, lease_table_dates, A1340)&gt;0, COUNTIFS($E$14:E1339, "Payment", $A$14:A1339, A1340)=0), "Payment",
AND(SUMIFS(rou_table_deprs, rou_table_dates, A1340)&gt;0, COUNTIFS($E$14:E1339, "Depreciation", $A$14:A1339, A1340)=0), "Depreciation",
TRUE,  ""
)</f>
        <v/>
      </c>
      <c r="G1340" s="13" t="str" cm="1">
        <f t="array" aca="1" ref="G1340" ca="1">_xlfn.IFS(
AND($B$11="Hə", $B$3="İllik"), Z1340,
AND($B$11="Hə", $B$3="Aylıq"), AA1340,
$B$11="Yox", X1340)</f>
        <v/>
      </c>
      <c r="H1340" s="1" t="str" cm="1">
        <f t="array" aca="1" ref="H1340" ca="1">_xlfn.IFS( G1340="", "",
TRUE, ROUND( H1339+I1340-J1340, 2) )</f>
        <v/>
      </c>
      <c r="I1340" s="1" t="str" cm="1">
        <f t="array" aca="1" ref="I1340" ca="1">_xlfn.IFS(G1340="", "",
G1340=last_payment_date, (J1340-H1339),
 TRUE,  -  (H1339- H1339* (1+$B$6)^ (_xlfn.DAYS(G1340,G1339)/365) )
)</f>
        <v/>
      </c>
      <c r="J1340" s="1" t="str" cm="1">
        <f t="array" aca="1" ref="J1340" ca="1">_xlfn.IFS(G1340="", "",
TRUE, _xlfn.XLOOKUP(G1340,  payment_dates, payments,0,0)
)</f>
        <v/>
      </c>
      <c r="L1340" s="8" t="str" cm="1">
        <f t="array" aca="1" ref="L1340" ca="1">_xlfn.IFS(
AND($B$11="Hə", $B$3="İllik"), AC1340,
AND($B$11="Hə", $B$3="Aylıq"), AD1340,
$B$11="Yox", AB1340)</f>
        <v/>
      </c>
      <c r="M1340" s="1" t="str" cm="1">
        <f t="array" aca="1" ref="M1340" ca="1">_xlfn.IFS( L1340="", "",
(M1339-N1340)&lt;=0.5, 0,
TRUE,  M1339-N1340)</f>
        <v/>
      </c>
      <c r="N1340" s="7" t="str" cm="1">
        <f t="array" aca="1" ref="N1340" ca="1">_xlfn.IFS(
L1340="", "",
TRUE, MIN(M1339, ROUND($M$14/ (last_rou_date - $B$2) * (L1340-L1339), 2) )
)</f>
        <v/>
      </c>
      <c r="P1340" s="59" t="str">
        <f t="shared" ca="1" si="63"/>
        <v/>
      </c>
      <c r="Q1340" s="1" t="str" cm="1">
        <f t="array" aca="1" ref="Q1340" ca="1">_xlfn.IFS(P1340="","",
$B$11="Hə", _xlfn.XLOOKUP(DATE(P1340, 12, 31), rou_table_dates, rou_table_nbvs,0, 0),
TRUE,  MAX(0, ROUND($M$14 - $M$14/ (last_rou_date - $B$2) * (DATE(P1340,12,31) - $B$2), 2) )
)</f>
        <v/>
      </c>
      <c r="R1340" s="1" t="str" cm="1">
        <f t="array" aca="1" ref="R1340" ca="1">_xlfn.IFS(P1340="","",
$B$11="Hə", _xlfn.XLOOKUP(DATE(P1340, 12, 31), lease_table_dates, lease_table_balances,0, 0),
TRUE, IFERROR( XNPV($B$6, IF(payment_dates &gt;DATE(P1340, 12, 31), payments,  0),  IF(payment_dates &gt;DATE(P1340, 12, 31), payment_dates,  DATE(P1340, 12, 31))    ),0)
)</f>
        <v/>
      </c>
      <c r="S1340" s="1" t="str" cm="1">
        <f t="array" aca="1" ref="S1340" ca="1">_xlfn.IFS(P1340="","",
TRUE,  MIN( MIN(Q1339, $M$14), ROUND($M$14/ (last_rou_date - $B$2) * (DATE(P1340,12,31) - MAX($B$2, DATE(P1340-1, 12, 31))), 2) )
)</f>
        <v/>
      </c>
      <c r="T1340" s="7" t="str" cm="1">
        <f t="array" aca="1" ref="T1340" ca="1">_xlfn.IFS(P1340="", "",
ISTEXT(R1339), R1340- (H1340 - SUMIFS( lease_table_payments, lease_table_years, P1340) -$AG$14 ),
AND(ISNUMBER(R1339), R1340&lt;&gt;""),   R1340- (R1339 - SUMIFS( lease_table_payments, lease_table_years, P1340) )
)</f>
        <v/>
      </c>
      <c r="V1340" s="64">
        <f t="shared" si="62"/>
        <v>1327</v>
      </c>
      <c r="W1340" s="51" t="str" cm="1">
        <f t="array" ref="W1340">_xlfn.IFS(
OR(W1339=$B$4, W1339=""),"",
TRUE,W1339+1
)</f>
        <v/>
      </c>
      <c r="X1340" s="51" t="str" cm="1">
        <f t="array" ref="X1340">_xlfn.IFS(X1339="","",
W1340="", "",
AND($B$3="İllik"),DATE(YEAR(X1339)+1,MONTH(X1339),DAY(X1339) ),
AND($B$3="Aylıq", $AH$14="Not end"), EDATE(X1339,1),
AND($B$3="Aylıq", $AH$14="End"), EOMONTH(X1339,1)
)</f>
        <v/>
      </c>
      <c r="Y1340" s="51" t="str" cm="1">
        <f t="array" aca="1" ref="Y1340" ca="1">_xlfn.IFS(
AND($B$7="Dövrün əvvəlində", Y1339&lt;=last_rou_date), DATE(YEAR(Y1339)+1, 12, 31),
AND($B$7="Dövrün sonunda", Y1339&lt;=last_payment_date), DATE(YEAR(Y1339)+1, 12, 31),
TRUE, ""
)</f>
        <v/>
      </c>
      <c r="Z1340" s="75" t="str" cm="1">
        <f t="array" aca="1" ref="Z1340" ca="1">_xlfn.IFS(
AND($AN$14="Not year_end", Z1339&gt;last_payment_date), "",
AND($AN$14="Year_end", Z1339&gt;=last_payment_date), "",
AND($AN$14="Year_end"), DATE(YEAR(Z1339+1), 12, 31),
AND($AN$14="Not year_end", MONTH(Z1339)=12, DAY(Z1339)=31), DATE(YEAR(Z1338)+1, MONTH(Z1338), DAY(Z1338)),
AND($AN$14="Not year_end", OR(MONTH(Z1339)&lt;&gt;12, DAY(Z1339)&lt;&gt;31) ), DATE(YEAR(Z1339), 12, 31)
)</f>
        <v/>
      </c>
      <c r="AA1340" s="75" t="str" cm="1">
        <f t="array" aca="1" ref="AA1340" ca="1">_xlfn.IFS(AA1339="", "",
AND(AA1339=last_payment_date, OR(MONTH(AA1339)&lt;&gt;12, DAY(AA1339)&lt;&gt;31) ), DATE(YEAR(AA1339), 12, 31),
AND(MONTH(AA1339)=12, DAY(AA1339)=31, AA1339&gt;=last_payment_date), "",
AND(MONTH(AA1339)=12, DAY(AA1339)&lt;&gt;31),  EOMONTH(AA1339,0),
AND(MONTH(AA1339)=12, DAY(AA1339)=31, $AH$14="Not end"),  EDATE(AA1338,1),
AND($AH$14="Not end"), EDATE(AA1339, 1),
AND($AH$14="End"), EOMONTH(AA1339, 1)
)</f>
        <v/>
      </c>
      <c r="AB1340" s="75" t="str" cm="1">
        <f t="array" aca="1" ref="AB1340" ca="1">_xlfn.IFS(AB1339="","",
AND(AB1339=last_rou_date), "",
AND($B$3="İllik"),DATE(YEAR(AB1339)+1,MONTH(AB1339),DAY(AB1339) ),
AND($B$3="Aylıq", $AH$14="Not end"), EDATE(AB1339,1),
AND($B$3="Aylıq", $AH$14="End"), EOMONTH(AB1339,1)
)</f>
        <v/>
      </c>
      <c r="AC1340" s="75" t="str" cm="1">
        <f t="array" aca="1" ref="AC1340" ca="1">_xlfn.IFS(
AND($AN$14="Not year_end", AC1339&gt;last_rou_date), "",
AND($AN$14="Year_end", AC1339&gt;=last_rou_date), "",
AND($AN$14="Year_end"), DATE(YEAR(AC1339+1), 12, 31),
AND($AN$14="Not year_end", MONTH(AC1339)=12, DAY(AC1339)=31), DATE(YEAR(AC1338)+1, MONTH(AC1338), DAY(AC1338)),
AND($AN$14="Not year_end", OR(MONTH(AC1339)&lt;&gt;12, DAY(AC1339)&lt;&gt;31) ), DATE(YEAR(AC1339), 12, 31)
)</f>
        <v/>
      </c>
      <c r="AD1340" s="75" t="str" cm="1">
        <f t="array" aca="1" ref="AD1340" ca="1">_xlfn.IFS(AD1339="", "",
AND(AD1339=last_rou_date, OR(MONTH(AD1339)&lt;&gt;12, DAY(AD1339)&lt;&gt;31) ), DATE(YEAR(AD1339), 12, 31),
AND(MONTH(AD1339)=12, DAY(AD1339)=31, AD1339&gt;=last_rou_date), "",
AND(MONTH(AD1339)=12, DAY(AD1339)&lt;&gt;31),  EOMONTH(AD1339,0),
AND(MONTH(AD1339)=12, DAY(AD1339)=31, $AH$14="Not end"),  EDATE(AD1338,1),
AND($AH$14="Not end"), EDATE(AD1339, 1),
AND($AH$14="End"), EOMONTH(AD1339, 1)
)</f>
        <v/>
      </c>
      <c r="AE1340" s="51" t="str" cm="1">
        <f t="array" ref="AE1340">_xlfn.IFS(W1340="", "",
AND(W1340&gt;0, W1340&lt;=$B$4, $C$2="İllik artım, faiz olaraq", $D$2&gt;0, $B$3="İllik"), $B$5*((1+$D$2)^(W1340-1)),
AND(W1340&gt;0, W1340&lt;=$B$4, $C$2="İllik artım, faiz olaraq", $D$2&gt;0, $B$3="Aylıq"), $B$5*((1+$D$2)^ROUNDDOWN((W1340-1)/12,0)),
AND(W1340=1, $C$2="Aşağıdakı kimi dəyişir", ), $B$5,
AND(W1340&gt;1, W1340&lt;=$B$4, $C$2="Aşağıdakı kimi dəyişir"), IFERROR(VLOOKUP(W1340, $C$4:$D$7, 2, FALSE), AE1339),
AND(W1340&gt;0, W1340&lt;=$B$4), $B$5,
TRUE,0 )</f>
        <v/>
      </c>
      <c r="AF1340" s="51" t="str">
        <f t="shared" ca="1" si="61"/>
        <v/>
      </c>
    </row>
    <row r="1341" spans="1:32" x14ac:dyDescent="0.4">
      <c r="A1341" s="13" t="str" cm="1">
        <f t="array" aca="1" ref="A1341" ca="1">_xlfn.IFS(
AND(SUMIFS(lease_table_interest_accruals, lease_table_dates, A1340)&gt;0, COUNTIFS($E$14:E1340, "Interest accrual", $A$14:A1340, A1340)=0),  A1340,
AND(SUMIFS(lease_table_payments, lease_table_dates, A1340)&gt;0, COUNTIFS($E$14:E1340, "Payment", $A$14:A1340, A1340)=0),  A1340,
AND(SUMIFS(rou_table_deprs, rou_table_dates, A1340)&gt;0, COUNTIFS($E$14:E1340, "Depreciation", $A$14:A1340, A1340)=0),  A1340,
TRUE,  IFERROR(INDEX(rou_table_dates,  MATCH(A1340, rou_table_dates)+1, ), "")
)</f>
        <v/>
      </c>
      <c r="B1341" s="1" t="str" cm="1">
        <f t="array" aca="1" ref="B1341" ca="1">_xlfn.IFS(
AND(E1341="Payment", A1341=$B$2), $AM$14,
E1341="Payment", $AM$15,
E1341="Interest accrual", $AM$18,
E1341="Depreciation", $AM$17,
TRUE, "")</f>
        <v/>
      </c>
      <c r="C1341" s="1" t="str" cm="1">
        <f t="array" aca="1" ref="C1341" ca="1">_xlfn.IFS(
E1341="Payment", $AM$19,
E1341="Interest accrual", $AM$15,
E1341="Depreciation", $AM$16,
TRUE, "")</f>
        <v/>
      </c>
      <c r="D1341" s="1" t="str" cm="1">
        <f t="array" aca="1" ref="D1341" ca="1">_xlfn.IFS(
E1341="Payment", _xlfn.XLOOKUP(A1341, lease_table_dates, lease_table_payments, 0, 0),
E1341="Interest accrual", _xlfn.XLOOKUP(A1341, lease_table_dates, lease_table_interest_accruals, 0, 0),
E1341="Depreciation", _xlfn.XLOOKUP(A1341, rou_table_dates, rou_table_deprs, 0, 0),
TRUE, ""
)</f>
        <v/>
      </c>
      <c r="E1341" s="7" t="str" cm="1">
        <f t="array" aca="1" ref="E1341" ca="1">_xlfn.IFS(
AND(SUMIFS(lease_table_interest_accruals, lease_table_dates, A1341)&gt;0, COUNTIFS($E$14:E1340, "Interest accrual", $A$14:A1340, A1341)=0), "Interest accrual",
AND(SUMIFS(lease_table_payments, lease_table_dates, A1341)&gt;0, COUNTIFS($E$14:E1340, "Payment", $A$14:A1340, A1341)=0), "Payment",
AND(SUMIFS(rou_table_deprs, rou_table_dates, A1341)&gt;0, COUNTIFS($E$14:E1340, "Depreciation", $A$14:A1340, A1341)=0), "Depreciation",
TRUE,  ""
)</f>
        <v/>
      </c>
      <c r="G1341" s="13" t="str" cm="1">
        <f t="array" aca="1" ref="G1341" ca="1">_xlfn.IFS(
AND($B$11="Hə", $B$3="İllik"), Z1341,
AND($B$11="Hə", $B$3="Aylıq"), AA1341,
$B$11="Yox", X1341)</f>
        <v/>
      </c>
      <c r="H1341" s="1" t="str" cm="1">
        <f t="array" aca="1" ref="H1341" ca="1">_xlfn.IFS( G1341="", "",
TRUE, ROUND( H1340+I1341-J1341, 2) )</f>
        <v/>
      </c>
      <c r="I1341" s="1" t="str" cm="1">
        <f t="array" aca="1" ref="I1341" ca="1">_xlfn.IFS(G1341="", "",
G1341=last_payment_date, (J1341-H1340),
 TRUE,  -  (H1340- H1340* (1+$B$6)^ (_xlfn.DAYS(G1341,G1340)/365) )
)</f>
        <v/>
      </c>
      <c r="J1341" s="1" t="str" cm="1">
        <f t="array" aca="1" ref="J1341" ca="1">_xlfn.IFS(G1341="", "",
TRUE, _xlfn.XLOOKUP(G1341,  payment_dates, payments,0,0)
)</f>
        <v/>
      </c>
      <c r="L1341" s="8" t="str" cm="1">
        <f t="array" aca="1" ref="L1341" ca="1">_xlfn.IFS(
AND($B$11="Hə", $B$3="İllik"), AC1341,
AND($B$11="Hə", $B$3="Aylıq"), AD1341,
$B$11="Yox", AB1341)</f>
        <v/>
      </c>
      <c r="M1341" s="1" t="str" cm="1">
        <f t="array" aca="1" ref="M1341" ca="1">_xlfn.IFS( L1341="", "",
(M1340-N1341)&lt;=0.5, 0,
TRUE,  M1340-N1341)</f>
        <v/>
      </c>
      <c r="N1341" s="7" t="str" cm="1">
        <f t="array" aca="1" ref="N1341" ca="1">_xlfn.IFS(
L1341="", "",
TRUE, MIN(M1340, ROUND($M$14/ (last_rou_date - $B$2) * (L1341-L1340), 2) )
)</f>
        <v/>
      </c>
      <c r="P1341" s="59" t="str">
        <f t="shared" ca="1" si="63"/>
        <v/>
      </c>
      <c r="Q1341" s="1" t="str" cm="1">
        <f t="array" aca="1" ref="Q1341" ca="1">_xlfn.IFS(P1341="","",
$B$11="Hə", _xlfn.XLOOKUP(DATE(P1341, 12, 31), rou_table_dates, rou_table_nbvs,0, 0),
TRUE,  MAX(0, ROUND($M$14 - $M$14/ (last_rou_date - $B$2) * (DATE(P1341,12,31) - $B$2), 2) )
)</f>
        <v/>
      </c>
      <c r="R1341" s="1" t="str" cm="1">
        <f t="array" aca="1" ref="R1341" ca="1">_xlfn.IFS(P1341="","",
$B$11="Hə", _xlfn.XLOOKUP(DATE(P1341, 12, 31), lease_table_dates, lease_table_balances,0, 0),
TRUE, IFERROR( XNPV($B$6, IF(payment_dates &gt;DATE(P1341, 12, 31), payments,  0),  IF(payment_dates &gt;DATE(P1341, 12, 31), payment_dates,  DATE(P1341, 12, 31))    ),0)
)</f>
        <v/>
      </c>
      <c r="S1341" s="1" t="str" cm="1">
        <f t="array" aca="1" ref="S1341" ca="1">_xlfn.IFS(P1341="","",
TRUE,  MIN( MIN(Q1340, $M$14), ROUND($M$14/ (last_rou_date - $B$2) * (DATE(P1341,12,31) - MAX($B$2, DATE(P1341-1, 12, 31))), 2) )
)</f>
        <v/>
      </c>
      <c r="T1341" s="7" t="str" cm="1">
        <f t="array" aca="1" ref="T1341" ca="1">_xlfn.IFS(P1341="", "",
ISTEXT(R1340), R1341- (H1341 - SUMIFS( lease_table_payments, lease_table_years, P1341) -$AG$14 ),
AND(ISNUMBER(R1340), R1341&lt;&gt;""),   R1341- (R1340 - SUMIFS( lease_table_payments, lease_table_years, P1341) )
)</f>
        <v/>
      </c>
      <c r="V1341" s="64">
        <f t="shared" si="62"/>
        <v>1328</v>
      </c>
      <c r="W1341" s="51" t="str" cm="1">
        <f t="array" ref="W1341">_xlfn.IFS(
OR(W1340=$B$4, W1340=""),"",
TRUE,W1340+1
)</f>
        <v/>
      </c>
      <c r="X1341" s="51" t="str" cm="1">
        <f t="array" ref="X1341">_xlfn.IFS(X1340="","",
W1341="", "",
AND($B$3="İllik"),DATE(YEAR(X1340)+1,MONTH(X1340),DAY(X1340) ),
AND($B$3="Aylıq", $AH$14="Not end"), EDATE(X1340,1),
AND($B$3="Aylıq", $AH$14="End"), EOMONTH(X1340,1)
)</f>
        <v/>
      </c>
      <c r="Y1341" s="51" t="str" cm="1">
        <f t="array" aca="1" ref="Y1341" ca="1">_xlfn.IFS(
AND($B$7="Dövrün əvvəlində", Y1340&lt;=last_rou_date), DATE(YEAR(Y1340)+1, 12, 31),
AND($B$7="Dövrün sonunda", Y1340&lt;=last_payment_date), DATE(YEAR(Y1340)+1, 12, 31),
TRUE, ""
)</f>
        <v/>
      </c>
      <c r="Z1341" s="75" t="str" cm="1">
        <f t="array" aca="1" ref="Z1341" ca="1">_xlfn.IFS(
AND($AN$14="Not year_end", Z1340&gt;last_payment_date), "",
AND($AN$14="Year_end", Z1340&gt;=last_payment_date), "",
AND($AN$14="Year_end"), DATE(YEAR(Z1340+1), 12, 31),
AND($AN$14="Not year_end", MONTH(Z1340)=12, DAY(Z1340)=31), DATE(YEAR(Z1339)+1, MONTH(Z1339), DAY(Z1339)),
AND($AN$14="Not year_end", OR(MONTH(Z1340)&lt;&gt;12, DAY(Z1340)&lt;&gt;31) ), DATE(YEAR(Z1340), 12, 31)
)</f>
        <v/>
      </c>
      <c r="AA1341" s="75" t="str" cm="1">
        <f t="array" aca="1" ref="AA1341" ca="1">_xlfn.IFS(AA1340="", "",
AND(AA1340=last_payment_date, OR(MONTH(AA1340)&lt;&gt;12, DAY(AA1340)&lt;&gt;31) ), DATE(YEAR(AA1340), 12, 31),
AND(MONTH(AA1340)=12, DAY(AA1340)=31, AA1340&gt;=last_payment_date), "",
AND(MONTH(AA1340)=12, DAY(AA1340)&lt;&gt;31),  EOMONTH(AA1340,0),
AND(MONTH(AA1340)=12, DAY(AA1340)=31, $AH$14="Not end"),  EDATE(AA1339,1),
AND($AH$14="Not end"), EDATE(AA1340, 1),
AND($AH$14="End"), EOMONTH(AA1340, 1)
)</f>
        <v/>
      </c>
      <c r="AB1341" s="75" t="str" cm="1">
        <f t="array" aca="1" ref="AB1341" ca="1">_xlfn.IFS(AB1340="","",
AND(AB1340=last_rou_date), "",
AND($B$3="İllik"),DATE(YEAR(AB1340)+1,MONTH(AB1340),DAY(AB1340) ),
AND($B$3="Aylıq", $AH$14="Not end"), EDATE(AB1340,1),
AND($B$3="Aylıq", $AH$14="End"), EOMONTH(AB1340,1)
)</f>
        <v/>
      </c>
      <c r="AC1341" s="75" t="str" cm="1">
        <f t="array" aca="1" ref="AC1341" ca="1">_xlfn.IFS(
AND($AN$14="Not year_end", AC1340&gt;last_rou_date), "",
AND($AN$14="Year_end", AC1340&gt;=last_rou_date), "",
AND($AN$14="Year_end"), DATE(YEAR(AC1340+1), 12, 31),
AND($AN$14="Not year_end", MONTH(AC1340)=12, DAY(AC1340)=31), DATE(YEAR(AC1339)+1, MONTH(AC1339), DAY(AC1339)),
AND($AN$14="Not year_end", OR(MONTH(AC1340)&lt;&gt;12, DAY(AC1340)&lt;&gt;31) ), DATE(YEAR(AC1340), 12, 31)
)</f>
        <v/>
      </c>
      <c r="AD1341" s="75" t="str" cm="1">
        <f t="array" aca="1" ref="AD1341" ca="1">_xlfn.IFS(AD1340="", "",
AND(AD1340=last_rou_date, OR(MONTH(AD1340)&lt;&gt;12, DAY(AD1340)&lt;&gt;31) ), DATE(YEAR(AD1340), 12, 31),
AND(MONTH(AD1340)=12, DAY(AD1340)=31, AD1340&gt;=last_rou_date), "",
AND(MONTH(AD1340)=12, DAY(AD1340)&lt;&gt;31),  EOMONTH(AD1340,0),
AND(MONTH(AD1340)=12, DAY(AD1340)=31, $AH$14="Not end"),  EDATE(AD1339,1),
AND($AH$14="Not end"), EDATE(AD1340, 1),
AND($AH$14="End"), EOMONTH(AD1340, 1)
)</f>
        <v/>
      </c>
      <c r="AE1341" s="51" t="str" cm="1">
        <f t="array" ref="AE1341">_xlfn.IFS(W1341="", "",
AND(W1341&gt;0, W1341&lt;=$B$4, $C$2="İllik artım, faiz olaraq", $D$2&gt;0, $B$3="İllik"), $B$5*((1+$D$2)^(W1341-1)),
AND(W1341&gt;0, W1341&lt;=$B$4, $C$2="İllik artım, faiz olaraq", $D$2&gt;0, $B$3="Aylıq"), $B$5*((1+$D$2)^ROUNDDOWN((W1341-1)/12,0)),
AND(W1341=1, $C$2="Aşağıdakı kimi dəyişir", ), $B$5,
AND(W1341&gt;1, W1341&lt;=$B$4, $C$2="Aşağıdakı kimi dəyişir"), IFERROR(VLOOKUP(W1341, $C$4:$D$7, 2, FALSE), AE1340),
AND(W1341&gt;0, W1341&lt;=$B$4), $B$5,
TRUE,0 )</f>
        <v/>
      </c>
      <c r="AF1341" s="51" t="str">
        <f t="shared" ca="1" si="61"/>
        <v/>
      </c>
    </row>
    <row r="1342" spans="1:32" x14ac:dyDescent="0.4">
      <c r="A1342" s="13" t="str" cm="1">
        <f t="array" aca="1" ref="A1342" ca="1">_xlfn.IFS(
AND(SUMIFS(lease_table_interest_accruals, lease_table_dates, A1341)&gt;0, COUNTIFS($E$14:E1341, "Interest accrual", $A$14:A1341, A1341)=0),  A1341,
AND(SUMIFS(lease_table_payments, lease_table_dates, A1341)&gt;0, COUNTIFS($E$14:E1341, "Payment", $A$14:A1341, A1341)=0),  A1341,
AND(SUMIFS(rou_table_deprs, rou_table_dates, A1341)&gt;0, COUNTIFS($E$14:E1341, "Depreciation", $A$14:A1341, A1341)=0),  A1341,
TRUE,  IFERROR(INDEX(rou_table_dates,  MATCH(A1341, rou_table_dates)+1, ), "")
)</f>
        <v/>
      </c>
      <c r="B1342" s="1" t="str" cm="1">
        <f t="array" aca="1" ref="B1342" ca="1">_xlfn.IFS(
AND(E1342="Payment", A1342=$B$2), $AM$14,
E1342="Payment", $AM$15,
E1342="Interest accrual", $AM$18,
E1342="Depreciation", $AM$17,
TRUE, "")</f>
        <v/>
      </c>
      <c r="C1342" s="1" t="str" cm="1">
        <f t="array" aca="1" ref="C1342" ca="1">_xlfn.IFS(
E1342="Payment", $AM$19,
E1342="Interest accrual", $AM$15,
E1342="Depreciation", $AM$16,
TRUE, "")</f>
        <v/>
      </c>
      <c r="D1342" s="1" t="str" cm="1">
        <f t="array" aca="1" ref="D1342" ca="1">_xlfn.IFS(
E1342="Payment", _xlfn.XLOOKUP(A1342, lease_table_dates, lease_table_payments, 0, 0),
E1342="Interest accrual", _xlfn.XLOOKUP(A1342, lease_table_dates, lease_table_interest_accruals, 0, 0),
E1342="Depreciation", _xlfn.XLOOKUP(A1342, rou_table_dates, rou_table_deprs, 0, 0),
TRUE, ""
)</f>
        <v/>
      </c>
      <c r="E1342" s="7" t="str" cm="1">
        <f t="array" aca="1" ref="E1342" ca="1">_xlfn.IFS(
AND(SUMIFS(lease_table_interest_accruals, lease_table_dates, A1342)&gt;0, COUNTIFS($E$14:E1341, "Interest accrual", $A$14:A1341, A1342)=0), "Interest accrual",
AND(SUMIFS(lease_table_payments, lease_table_dates, A1342)&gt;0, COUNTIFS($E$14:E1341, "Payment", $A$14:A1341, A1342)=0), "Payment",
AND(SUMIFS(rou_table_deprs, rou_table_dates, A1342)&gt;0, COUNTIFS($E$14:E1341, "Depreciation", $A$14:A1341, A1342)=0), "Depreciation",
TRUE,  ""
)</f>
        <v/>
      </c>
      <c r="G1342" s="13" t="str" cm="1">
        <f t="array" aca="1" ref="G1342" ca="1">_xlfn.IFS(
AND($B$11="Hə", $B$3="İllik"), Z1342,
AND($B$11="Hə", $B$3="Aylıq"), AA1342,
$B$11="Yox", X1342)</f>
        <v/>
      </c>
      <c r="H1342" s="1" t="str" cm="1">
        <f t="array" aca="1" ref="H1342" ca="1">_xlfn.IFS( G1342="", "",
TRUE, ROUND( H1341+I1342-J1342, 2) )</f>
        <v/>
      </c>
      <c r="I1342" s="1" t="str" cm="1">
        <f t="array" aca="1" ref="I1342" ca="1">_xlfn.IFS(G1342="", "",
G1342=last_payment_date, (J1342-H1341),
 TRUE,  -  (H1341- H1341* (1+$B$6)^ (_xlfn.DAYS(G1342,G1341)/365) )
)</f>
        <v/>
      </c>
      <c r="J1342" s="1" t="str" cm="1">
        <f t="array" aca="1" ref="J1342" ca="1">_xlfn.IFS(G1342="", "",
TRUE, _xlfn.XLOOKUP(G1342,  payment_dates, payments,0,0)
)</f>
        <v/>
      </c>
      <c r="L1342" s="8" t="str" cm="1">
        <f t="array" aca="1" ref="L1342" ca="1">_xlfn.IFS(
AND($B$11="Hə", $B$3="İllik"), AC1342,
AND($B$11="Hə", $B$3="Aylıq"), AD1342,
$B$11="Yox", AB1342)</f>
        <v/>
      </c>
      <c r="M1342" s="1" t="str" cm="1">
        <f t="array" aca="1" ref="M1342" ca="1">_xlfn.IFS( L1342="", "",
(M1341-N1342)&lt;=0.5, 0,
TRUE,  M1341-N1342)</f>
        <v/>
      </c>
      <c r="N1342" s="7" t="str" cm="1">
        <f t="array" aca="1" ref="N1342" ca="1">_xlfn.IFS(
L1342="", "",
TRUE, MIN(M1341, ROUND($M$14/ (last_rou_date - $B$2) * (L1342-L1341), 2) )
)</f>
        <v/>
      </c>
      <c r="P1342" s="59" t="str">
        <f t="shared" ca="1" si="63"/>
        <v/>
      </c>
      <c r="Q1342" s="1" t="str" cm="1">
        <f t="array" aca="1" ref="Q1342" ca="1">_xlfn.IFS(P1342="","",
$B$11="Hə", _xlfn.XLOOKUP(DATE(P1342, 12, 31), rou_table_dates, rou_table_nbvs,0, 0),
TRUE,  MAX(0, ROUND($M$14 - $M$14/ (last_rou_date - $B$2) * (DATE(P1342,12,31) - $B$2), 2) )
)</f>
        <v/>
      </c>
      <c r="R1342" s="1" t="str" cm="1">
        <f t="array" aca="1" ref="R1342" ca="1">_xlfn.IFS(P1342="","",
$B$11="Hə", _xlfn.XLOOKUP(DATE(P1342, 12, 31), lease_table_dates, lease_table_balances,0, 0),
TRUE, IFERROR( XNPV($B$6, IF(payment_dates &gt;DATE(P1342, 12, 31), payments,  0),  IF(payment_dates &gt;DATE(P1342, 12, 31), payment_dates,  DATE(P1342, 12, 31))    ),0)
)</f>
        <v/>
      </c>
      <c r="S1342" s="1" t="str" cm="1">
        <f t="array" aca="1" ref="S1342" ca="1">_xlfn.IFS(P1342="","",
TRUE,  MIN( MIN(Q1341, $M$14), ROUND($M$14/ (last_rou_date - $B$2) * (DATE(P1342,12,31) - MAX($B$2, DATE(P1342-1, 12, 31))), 2) )
)</f>
        <v/>
      </c>
      <c r="T1342" s="7" t="str" cm="1">
        <f t="array" aca="1" ref="T1342" ca="1">_xlfn.IFS(P1342="", "",
ISTEXT(R1341), R1342- (H1342 - SUMIFS( lease_table_payments, lease_table_years, P1342) -$AG$14 ),
AND(ISNUMBER(R1341), R1342&lt;&gt;""),   R1342- (R1341 - SUMIFS( lease_table_payments, lease_table_years, P1342) )
)</f>
        <v/>
      </c>
      <c r="V1342" s="64">
        <f t="shared" si="62"/>
        <v>1329</v>
      </c>
      <c r="W1342" s="51" t="str" cm="1">
        <f t="array" ref="W1342">_xlfn.IFS(
OR(W1341=$B$4, W1341=""),"",
TRUE,W1341+1
)</f>
        <v/>
      </c>
      <c r="X1342" s="51" t="str" cm="1">
        <f t="array" ref="X1342">_xlfn.IFS(X1341="","",
W1342="", "",
AND($B$3="İllik"),DATE(YEAR(X1341)+1,MONTH(X1341),DAY(X1341) ),
AND($B$3="Aylıq", $AH$14="Not end"), EDATE(X1341,1),
AND($B$3="Aylıq", $AH$14="End"), EOMONTH(X1341,1)
)</f>
        <v/>
      </c>
      <c r="Y1342" s="51" t="str" cm="1">
        <f t="array" aca="1" ref="Y1342" ca="1">_xlfn.IFS(
AND($B$7="Dövrün əvvəlində", Y1341&lt;=last_rou_date), DATE(YEAR(Y1341)+1, 12, 31),
AND($B$7="Dövrün sonunda", Y1341&lt;=last_payment_date), DATE(YEAR(Y1341)+1, 12, 31),
TRUE, ""
)</f>
        <v/>
      </c>
      <c r="Z1342" s="75" t="str" cm="1">
        <f t="array" aca="1" ref="Z1342" ca="1">_xlfn.IFS(
AND($AN$14="Not year_end", Z1341&gt;last_payment_date), "",
AND($AN$14="Year_end", Z1341&gt;=last_payment_date), "",
AND($AN$14="Year_end"), DATE(YEAR(Z1341+1), 12, 31),
AND($AN$14="Not year_end", MONTH(Z1341)=12, DAY(Z1341)=31), DATE(YEAR(Z1340)+1, MONTH(Z1340), DAY(Z1340)),
AND($AN$14="Not year_end", OR(MONTH(Z1341)&lt;&gt;12, DAY(Z1341)&lt;&gt;31) ), DATE(YEAR(Z1341), 12, 31)
)</f>
        <v/>
      </c>
      <c r="AA1342" s="75" t="str" cm="1">
        <f t="array" aca="1" ref="AA1342" ca="1">_xlfn.IFS(AA1341="", "",
AND(AA1341=last_payment_date, OR(MONTH(AA1341)&lt;&gt;12, DAY(AA1341)&lt;&gt;31) ), DATE(YEAR(AA1341), 12, 31),
AND(MONTH(AA1341)=12, DAY(AA1341)=31, AA1341&gt;=last_payment_date), "",
AND(MONTH(AA1341)=12, DAY(AA1341)&lt;&gt;31),  EOMONTH(AA1341,0),
AND(MONTH(AA1341)=12, DAY(AA1341)=31, $AH$14="Not end"),  EDATE(AA1340,1),
AND($AH$14="Not end"), EDATE(AA1341, 1),
AND($AH$14="End"), EOMONTH(AA1341, 1)
)</f>
        <v/>
      </c>
      <c r="AB1342" s="75" t="str" cm="1">
        <f t="array" aca="1" ref="AB1342" ca="1">_xlfn.IFS(AB1341="","",
AND(AB1341=last_rou_date), "",
AND($B$3="İllik"),DATE(YEAR(AB1341)+1,MONTH(AB1341),DAY(AB1341) ),
AND($B$3="Aylıq", $AH$14="Not end"), EDATE(AB1341,1),
AND($B$3="Aylıq", $AH$14="End"), EOMONTH(AB1341,1)
)</f>
        <v/>
      </c>
      <c r="AC1342" s="75" t="str" cm="1">
        <f t="array" aca="1" ref="AC1342" ca="1">_xlfn.IFS(
AND($AN$14="Not year_end", AC1341&gt;last_rou_date), "",
AND($AN$14="Year_end", AC1341&gt;=last_rou_date), "",
AND($AN$14="Year_end"), DATE(YEAR(AC1341+1), 12, 31),
AND($AN$14="Not year_end", MONTH(AC1341)=12, DAY(AC1341)=31), DATE(YEAR(AC1340)+1, MONTH(AC1340), DAY(AC1340)),
AND($AN$14="Not year_end", OR(MONTH(AC1341)&lt;&gt;12, DAY(AC1341)&lt;&gt;31) ), DATE(YEAR(AC1341), 12, 31)
)</f>
        <v/>
      </c>
      <c r="AD1342" s="75" t="str" cm="1">
        <f t="array" aca="1" ref="AD1342" ca="1">_xlfn.IFS(AD1341="", "",
AND(AD1341=last_rou_date, OR(MONTH(AD1341)&lt;&gt;12, DAY(AD1341)&lt;&gt;31) ), DATE(YEAR(AD1341), 12, 31),
AND(MONTH(AD1341)=12, DAY(AD1341)=31, AD1341&gt;=last_rou_date), "",
AND(MONTH(AD1341)=12, DAY(AD1341)&lt;&gt;31),  EOMONTH(AD1341,0),
AND(MONTH(AD1341)=12, DAY(AD1341)=31, $AH$14="Not end"),  EDATE(AD1340,1),
AND($AH$14="Not end"), EDATE(AD1341, 1),
AND($AH$14="End"), EOMONTH(AD1341, 1)
)</f>
        <v/>
      </c>
      <c r="AE1342" s="51" t="str" cm="1">
        <f t="array" ref="AE1342">_xlfn.IFS(W1342="", "",
AND(W1342&gt;0, W1342&lt;=$B$4, $C$2="İllik artım, faiz olaraq", $D$2&gt;0, $B$3="İllik"), $B$5*((1+$D$2)^(W1342-1)),
AND(W1342&gt;0, W1342&lt;=$B$4, $C$2="İllik artım, faiz olaraq", $D$2&gt;0, $B$3="Aylıq"), $B$5*((1+$D$2)^ROUNDDOWN((W1342-1)/12,0)),
AND(W1342=1, $C$2="Aşağıdakı kimi dəyişir", ), $B$5,
AND(W1342&gt;1, W1342&lt;=$B$4, $C$2="Aşağıdakı kimi dəyişir"), IFERROR(VLOOKUP(W1342, $C$4:$D$7, 2, FALSE), AE1341),
AND(W1342&gt;0, W1342&lt;=$B$4), $B$5,
TRUE,0 )</f>
        <v/>
      </c>
      <c r="AF1342" s="51" t="str">
        <f t="shared" ca="1" si="61"/>
        <v/>
      </c>
    </row>
    <row r="1343" spans="1:32" x14ac:dyDescent="0.4">
      <c r="A1343" s="13" t="str" cm="1">
        <f t="array" aca="1" ref="A1343" ca="1">_xlfn.IFS(
AND(SUMIFS(lease_table_interest_accruals, lease_table_dates, A1342)&gt;0, COUNTIFS($E$14:E1342, "Interest accrual", $A$14:A1342, A1342)=0),  A1342,
AND(SUMIFS(lease_table_payments, lease_table_dates, A1342)&gt;0, COUNTIFS($E$14:E1342, "Payment", $A$14:A1342, A1342)=0),  A1342,
AND(SUMIFS(rou_table_deprs, rou_table_dates, A1342)&gt;0, COUNTIFS($E$14:E1342, "Depreciation", $A$14:A1342, A1342)=0),  A1342,
TRUE,  IFERROR(INDEX(rou_table_dates,  MATCH(A1342, rou_table_dates)+1, ), "")
)</f>
        <v/>
      </c>
      <c r="B1343" s="1" t="str" cm="1">
        <f t="array" aca="1" ref="B1343" ca="1">_xlfn.IFS(
AND(E1343="Payment", A1343=$B$2), $AM$14,
E1343="Payment", $AM$15,
E1343="Interest accrual", $AM$18,
E1343="Depreciation", $AM$17,
TRUE, "")</f>
        <v/>
      </c>
      <c r="C1343" s="1" t="str" cm="1">
        <f t="array" aca="1" ref="C1343" ca="1">_xlfn.IFS(
E1343="Payment", $AM$19,
E1343="Interest accrual", $AM$15,
E1343="Depreciation", $AM$16,
TRUE, "")</f>
        <v/>
      </c>
      <c r="D1343" s="1" t="str" cm="1">
        <f t="array" aca="1" ref="D1343" ca="1">_xlfn.IFS(
E1343="Payment", _xlfn.XLOOKUP(A1343, lease_table_dates, lease_table_payments, 0, 0),
E1343="Interest accrual", _xlfn.XLOOKUP(A1343, lease_table_dates, lease_table_interest_accruals, 0, 0),
E1343="Depreciation", _xlfn.XLOOKUP(A1343, rou_table_dates, rou_table_deprs, 0, 0),
TRUE, ""
)</f>
        <v/>
      </c>
      <c r="E1343" s="7" t="str" cm="1">
        <f t="array" aca="1" ref="E1343" ca="1">_xlfn.IFS(
AND(SUMIFS(lease_table_interest_accruals, lease_table_dates, A1343)&gt;0, COUNTIFS($E$14:E1342, "Interest accrual", $A$14:A1342, A1343)=0), "Interest accrual",
AND(SUMIFS(lease_table_payments, lease_table_dates, A1343)&gt;0, COUNTIFS($E$14:E1342, "Payment", $A$14:A1342, A1343)=0), "Payment",
AND(SUMIFS(rou_table_deprs, rou_table_dates, A1343)&gt;0, COUNTIFS($E$14:E1342, "Depreciation", $A$14:A1342, A1343)=0), "Depreciation",
TRUE,  ""
)</f>
        <v/>
      </c>
      <c r="G1343" s="13" t="str" cm="1">
        <f t="array" aca="1" ref="G1343" ca="1">_xlfn.IFS(
AND($B$11="Hə", $B$3="İllik"), Z1343,
AND($B$11="Hə", $B$3="Aylıq"), AA1343,
$B$11="Yox", X1343)</f>
        <v/>
      </c>
      <c r="H1343" s="1" t="str" cm="1">
        <f t="array" aca="1" ref="H1343" ca="1">_xlfn.IFS( G1343="", "",
TRUE, ROUND( H1342+I1343-J1343, 2) )</f>
        <v/>
      </c>
      <c r="I1343" s="1" t="str" cm="1">
        <f t="array" aca="1" ref="I1343" ca="1">_xlfn.IFS(G1343="", "",
G1343=last_payment_date, (J1343-H1342),
 TRUE,  -  (H1342- H1342* (1+$B$6)^ (_xlfn.DAYS(G1343,G1342)/365) )
)</f>
        <v/>
      </c>
      <c r="J1343" s="1" t="str" cm="1">
        <f t="array" aca="1" ref="J1343" ca="1">_xlfn.IFS(G1343="", "",
TRUE, _xlfn.XLOOKUP(G1343,  payment_dates, payments,0,0)
)</f>
        <v/>
      </c>
      <c r="L1343" s="8" t="str" cm="1">
        <f t="array" aca="1" ref="L1343" ca="1">_xlfn.IFS(
AND($B$11="Hə", $B$3="İllik"), AC1343,
AND($B$11="Hə", $B$3="Aylıq"), AD1343,
$B$11="Yox", AB1343)</f>
        <v/>
      </c>
      <c r="M1343" s="1" t="str" cm="1">
        <f t="array" aca="1" ref="M1343" ca="1">_xlfn.IFS( L1343="", "",
(M1342-N1343)&lt;=0.5, 0,
TRUE,  M1342-N1343)</f>
        <v/>
      </c>
      <c r="N1343" s="7" t="str" cm="1">
        <f t="array" aca="1" ref="N1343" ca="1">_xlfn.IFS(
L1343="", "",
TRUE, MIN(M1342, ROUND($M$14/ (last_rou_date - $B$2) * (L1343-L1342), 2) )
)</f>
        <v/>
      </c>
      <c r="P1343" s="59" t="str">
        <f t="shared" ca="1" si="63"/>
        <v/>
      </c>
      <c r="Q1343" s="1" t="str" cm="1">
        <f t="array" aca="1" ref="Q1343" ca="1">_xlfn.IFS(P1343="","",
$B$11="Hə", _xlfn.XLOOKUP(DATE(P1343, 12, 31), rou_table_dates, rou_table_nbvs,0, 0),
TRUE,  MAX(0, ROUND($M$14 - $M$14/ (last_rou_date - $B$2) * (DATE(P1343,12,31) - $B$2), 2) )
)</f>
        <v/>
      </c>
      <c r="R1343" s="1" t="str" cm="1">
        <f t="array" aca="1" ref="R1343" ca="1">_xlfn.IFS(P1343="","",
$B$11="Hə", _xlfn.XLOOKUP(DATE(P1343, 12, 31), lease_table_dates, lease_table_balances,0, 0),
TRUE, IFERROR( XNPV($B$6, IF(payment_dates &gt;DATE(P1343, 12, 31), payments,  0),  IF(payment_dates &gt;DATE(P1343, 12, 31), payment_dates,  DATE(P1343, 12, 31))    ),0)
)</f>
        <v/>
      </c>
      <c r="S1343" s="1" t="str" cm="1">
        <f t="array" aca="1" ref="S1343" ca="1">_xlfn.IFS(P1343="","",
TRUE,  MIN( MIN(Q1342, $M$14), ROUND($M$14/ (last_rou_date - $B$2) * (DATE(P1343,12,31) - MAX($B$2, DATE(P1343-1, 12, 31))), 2) )
)</f>
        <v/>
      </c>
      <c r="T1343" s="7" t="str" cm="1">
        <f t="array" aca="1" ref="T1343" ca="1">_xlfn.IFS(P1343="", "",
ISTEXT(R1342), R1343- (H1343 - SUMIFS( lease_table_payments, lease_table_years, P1343) -$AG$14 ),
AND(ISNUMBER(R1342), R1343&lt;&gt;""),   R1343- (R1342 - SUMIFS( lease_table_payments, lease_table_years, P1343) )
)</f>
        <v/>
      </c>
      <c r="V1343" s="64">
        <f t="shared" si="62"/>
        <v>1330</v>
      </c>
      <c r="W1343" s="51" t="str" cm="1">
        <f t="array" ref="W1343">_xlfn.IFS(
OR(W1342=$B$4, W1342=""),"",
TRUE,W1342+1
)</f>
        <v/>
      </c>
      <c r="X1343" s="51" t="str" cm="1">
        <f t="array" ref="X1343">_xlfn.IFS(X1342="","",
W1343="", "",
AND($B$3="İllik"),DATE(YEAR(X1342)+1,MONTH(X1342),DAY(X1342) ),
AND($B$3="Aylıq", $AH$14="Not end"), EDATE(X1342,1),
AND($B$3="Aylıq", $AH$14="End"), EOMONTH(X1342,1)
)</f>
        <v/>
      </c>
      <c r="Y1343" s="51" t="str" cm="1">
        <f t="array" aca="1" ref="Y1343" ca="1">_xlfn.IFS(
AND($B$7="Dövrün əvvəlində", Y1342&lt;=last_rou_date), DATE(YEAR(Y1342)+1, 12, 31),
AND($B$7="Dövrün sonunda", Y1342&lt;=last_payment_date), DATE(YEAR(Y1342)+1, 12, 31),
TRUE, ""
)</f>
        <v/>
      </c>
      <c r="Z1343" s="75" t="str" cm="1">
        <f t="array" aca="1" ref="Z1343" ca="1">_xlfn.IFS(
AND($AN$14="Not year_end", Z1342&gt;last_payment_date), "",
AND($AN$14="Year_end", Z1342&gt;=last_payment_date), "",
AND($AN$14="Year_end"), DATE(YEAR(Z1342+1), 12, 31),
AND($AN$14="Not year_end", MONTH(Z1342)=12, DAY(Z1342)=31), DATE(YEAR(Z1341)+1, MONTH(Z1341), DAY(Z1341)),
AND($AN$14="Not year_end", OR(MONTH(Z1342)&lt;&gt;12, DAY(Z1342)&lt;&gt;31) ), DATE(YEAR(Z1342), 12, 31)
)</f>
        <v/>
      </c>
      <c r="AA1343" s="75" t="str" cm="1">
        <f t="array" aca="1" ref="AA1343" ca="1">_xlfn.IFS(AA1342="", "",
AND(AA1342=last_payment_date, OR(MONTH(AA1342)&lt;&gt;12, DAY(AA1342)&lt;&gt;31) ), DATE(YEAR(AA1342), 12, 31),
AND(MONTH(AA1342)=12, DAY(AA1342)=31, AA1342&gt;=last_payment_date), "",
AND(MONTH(AA1342)=12, DAY(AA1342)&lt;&gt;31),  EOMONTH(AA1342,0),
AND(MONTH(AA1342)=12, DAY(AA1342)=31, $AH$14="Not end"),  EDATE(AA1341,1),
AND($AH$14="Not end"), EDATE(AA1342, 1),
AND($AH$14="End"), EOMONTH(AA1342, 1)
)</f>
        <v/>
      </c>
      <c r="AB1343" s="75" t="str" cm="1">
        <f t="array" aca="1" ref="AB1343" ca="1">_xlfn.IFS(AB1342="","",
AND(AB1342=last_rou_date), "",
AND($B$3="İllik"),DATE(YEAR(AB1342)+1,MONTH(AB1342),DAY(AB1342) ),
AND($B$3="Aylıq", $AH$14="Not end"), EDATE(AB1342,1),
AND($B$3="Aylıq", $AH$14="End"), EOMONTH(AB1342,1)
)</f>
        <v/>
      </c>
      <c r="AC1343" s="75" t="str" cm="1">
        <f t="array" aca="1" ref="AC1343" ca="1">_xlfn.IFS(
AND($AN$14="Not year_end", AC1342&gt;last_rou_date), "",
AND($AN$14="Year_end", AC1342&gt;=last_rou_date), "",
AND($AN$14="Year_end"), DATE(YEAR(AC1342+1), 12, 31),
AND($AN$14="Not year_end", MONTH(AC1342)=12, DAY(AC1342)=31), DATE(YEAR(AC1341)+1, MONTH(AC1341), DAY(AC1341)),
AND($AN$14="Not year_end", OR(MONTH(AC1342)&lt;&gt;12, DAY(AC1342)&lt;&gt;31) ), DATE(YEAR(AC1342), 12, 31)
)</f>
        <v/>
      </c>
      <c r="AD1343" s="75" t="str" cm="1">
        <f t="array" aca="1" ref="AD1343" ca="1">_xlfn.IFS(AD1342="", "",
AND(AD1342=last_rou_date, OR(MONTH(AD1342)&lt;&gt;12, DAY(AD1342)&lt;&gt;31) ), DATE(YEAR(AD1342), 12, 31),
AND(MONTH(AD1342)=12, DAY(AD1342)=31, AD1342&gt;=last_rou_date), "",
AND(MONTH(AD1342)=12, DAY(AD1342)&lt;&gt;31),  EOMONTH(AD1342,0),
AND(MONTH(AD1342)=12, DAY(AD1342)=31, $AH$14="Not end"),  EDATE(AD1341,1),
AND($AH$14="Not end"), EDATE(AD1342, 1),
AND($AH$14="End"), EOMONTH(AD1342, 1)
)</f>
        <v/>
      </c>
      <c r="AE1343" s="51" t="str" cm="1">
        <f t="array" ref="AE1343">_xlfn.IFS(W1343="", "",
AND(W1343&gt;0, W1343&lt;=$B$4, $C$2="İllik artım, faiz olaraq", $D$2&gt;0, $B$3="İllik"), $B$5*((1+$D$2)^(W1343-1)),
AND(W1343&gt;0, W1343&lt;=$B$4, $C$2="İllik artım, faiz olaraq", $D$2&gt;0, $B$3="Aylıq"), $B$5*((1+$D$2)^ROUNDDOWN((W1343-1)/12,0)),
AND(W1343=1, $C$2="Aşağıdakı kimi dəyişir", ), $B$5,
AND(W1343&gt;1, W1343&lt;=$B$4, $C$2="Aşağıdakı kimi dəyişir"), IFERROR(VLOOKUP(W1343, $C$4:$D$7, 2, FALSE), AE1342),
AND(W1343&gt;0, W1343&lt;=$B$4), $B$5,
TRUE,0 )</f>
        <v/>
      </c>
      <c r="AF1343" s="51" t="str">
        <f t="shared" ca="1" si="61"/>
        <v/>
      </c>
    </row>
    <row r="1344" spans="1:32" x14ac:dyDescent="0.4">
      <c r="A1344" s="13" t="str" cm="1">
        <f t="array" aca="1" ref="A1344" ca="1">_xlfn.IFS(
AND(SUMIFS(lease_table_interest_accruals, lease_table_dates, A1343)&gt;0, COUNTIFS($E$14:E1343, "Interest accrual", $A$14:A1343, A1343)=0),  A1343,
AND(SUMIFS(lease_table_payments, lease_table_dates, A1343)&gt;0, COUNTIFS($E$14:E1343, "Payment", $A$14:A1343, A1343)=0),  A1343,
AND(SUMIFS(rou_table_deprs, rou_table_dates, A1343)&gt;0, COUNTIFS($E$14:E1343, "Depreciation", $A$14:A1343, A1343)=0),  A1343,
TRUE,  IFERROR(INDEX(rou_table_dates,  MATCH(A1343, rou_table_dates)+1, ), "")
)</f>
        <v/>
      </c>
      <c r="B1344" s="1" t="str" cm="1">
        <f t="array" aca="1" ref="B1344" ca="1">_xlfn.IFS(
AND(E1344="Payment", A1344=$B$2), $AM$14,
E1344="Payment", $AM$15,
E1344="Interest accrual", $AM$18,
E1344="Depreciation", $AM$17,
TRUE, "")</f>
        <v/>
      </c>
      <c r="C1344" s="1" t="str" cm="1">
        <f t="array" aca="1" ref="C1344" ca="1">_xlfn.IFS(
E1344="Payment", $AM$19,
E1344="Interest accrual", $AM$15,
E1344="Depreciation", $AM$16,
TRUE, "")</f>
        <v/>
      </c>
      <c r="D1344" s="1" t="str" cm="1">
        <f t="array" aca="1" ref="D1344" ca="1">_xlfn.IFS(
E1344="Payment", _xlfn.XLOOKUP(A1344, lease_table_dates, lease_table_payments, 0, 0),
E1344="Interest accrual", _xlfn.XLOOKUP(A1344, lease_table_dates, lease_table_interest_accruals, 0, 0),
E1344="Depreciation", _xlfn.XLOOKUP(A1344, rou_table_dates, rou_table_deprs, 0, 0),
TRUE, ""
)</f>
        <v/>
      </c>
      <c r="E1344" s="7" t="str" cm="1">
        <f t="array" aca="1" ref="E1344" ca="1">_xlfn.IFS(
AND(SUMIFS(lease_table_interest_accruals, lease_table_dates, A1344)&gt;0, COUNTIFS($E$14:E1343, "Interest accrual", $A$14:A1343, A1344)=0), "Interest accrual",
AND(SUMIFS(lease_table_payments, lease_table_dates, A1344)&gt;0, COUNTIFS($E$14:E1343, "Payment", $A$14:A1343, A1344)=0), "Payment",
AND(SUMIFS(rou_table_deprs, rou_table_dates, A1344)&gt;0, COUNTIFS($E$14:E1343, "Depreciation", $A$14:A1343, A1344)=0), "Depreciation",
TRUE,  ""
)</f>
        <v/>
      </c>
      <c r="G1344" s="13" t="str" cm="1">
        <f t="array" aca="1" ref="G1344" ca="1">_xlfn.IFS(
AND($B$11="Hə", $B$3="İllik"), Z1344,
AND($B$11="Hə", $B$3="Aylıq"), AA1344,
$B$11="Yox", X1344)</f>
        <v/>
      </c>
      <c r="H1344" s="1" t="str" cm="1">
        <f t="array" aca="1" ref="H1344" ca="1">_xlfn.IFS( G1344="", "",
TRUE, ROUND( H1343+I1344-J1344, 2) )</f>
        <v/>
      </c>
      <c r="I1344" s="1" t="str" cm="1">
        <f t="array" aca="1" ref="I1344" ca="1">_xlfn.IFS(G1344="", "",
G1344=last_payment_date, (J1344-H1343),
 TRUE,  -  (H1343- H1343* (1+$B$6)^ (_xlfn.DAYS(G1344,G1343)/365) )
)</f>
        <v/>
      </c>
      <c r="J1344" s="1" t="str" cm="1">
        <f t="array" aca="1" ref="J1344" ca="1">_xlfn.IFS(G1344="", "",
TRUE, _xlfn.XLOOKUP(G1344,  payment_dates, payments,0,0)
)</f>
        <v/>
      </c>
      <c r="L1344" s="8" t="str" cm="1">
        <f t="array" aca="1" ref="L1344" ca="1">_xlfn.IFS(
AND($B$11="Hə", $B$3="İllik"), AC1344,
AND($B$11="Hə", $B$3="Aylıq"), AD1344,
$B$11="Yox", AB1344)</f>
        <v/>
      </c>
      <c r="M1344" s="1" t="str" cm="1">
        <f t="array" aca="1" ref="M1344" ca="1">_xlfn.IFS( L1344="", "",
(M1343-N1344)&lt;=0.5, 0,
TRUE,  M1343-N1344)</f>
        <v/>
      </c>
      <c r="N1344" s="7" t="str" cm="1">
        <f t="array" aca="1" ref="N1344" ca="1">_xlfn.IFS(
L1344="", "",
TRUE, MIN(M1343, ROUND($M$14/ (last_rou_date - $B$2) * (L1344-L1343), 2) )
)</f>
        <v/>
      </c>
      <c r="P1344" s="59" t="str">
        <f t="shared" ca="1" si="63"/>
        <v/>
      </c>
      <c r="Q1344" s="1" t="str" cm="1">
        <f t="array" aca="1" ref="Q1344" ca="1">_xlfn.IFS(P1344="","",
$B$11="Hə", _xlfn.XLOOKUP(DATE(P1344, 12, 31), rou_table_dates, rou_table_nbvs,0, 0),
TRUE,  MAX(0, ROUND($M$14 - $M$14/ (last_rou_date - $B$2) * (DATE(P1344,12,31) - $B$2), 2) )
)</f>
        <v/>
      </c>
      <c r="R1344" s="1" t="str" cm="1">
        <f t="array" aca="1" ref="R1344" ca="1">_xlfn.IFS(P1344="","",
$B$11="Hə", _xlfn.XLOOKUP(DATE(P1344, 12, 31), lease_table_dates, lease_table_balances,0, 0),
TRUE, IFERROR( XNPV($B$6, IF(payment_dates &gt;DATE(P1344, 12, 31), payments,  0),  IF(payment_dates &gt;DATE(P1344, 12, 31), payment_dates,  DATE(P1344, 12, 31))    ),0)
)</f>
        <v/>
      </c>
      <c r="S1344" s="1" t="str" cm="1">
        <f t="array" aca="1" ref="S1344" ca="1">_xlfn.IFS(P1344="","",
TRUE,  MIN( MIN(Q1343, $M$14), ROUND($M$14/ (last_rou_date - $B$2) * (DATE(P1344,12,31) - MAX($B$2, DATE(P1344-1, 12, 31))), 2) )
)</f>
        <v/>
      </c>
      <c r="T1344" s="7" t="str" cm="1">
        <f t="array" aca="1" ref="T1344" ca="1">_xlfn.IFS(P1344="", "",
ISTEXT(R1343), R1344- (H1344 - SUMIFS( lease_table_payments, lease_table_years, P1344) -$AG$14 ),
AND(ISNUMBER(R1343), R1344&lt;&gt;""),   R1344- (R1343 - SUMIFS( lease_table_payments, lease_table_years, P1344) )
)</f>
        <v/>
      </c>
      <c r="V1344" s="64">
        <f t="shared" si="62"/>
        <v>1331</v>
      </c>
      <c r="W1344" s="51" t="str" cm="1">
        <f t="array" ref="W1344">_xlfn.IFS(
OR(W1343=$B$4, W1343=""),"",
TRUE,W1343+1
)</f>
        <v/>
      </c>
      <c r="X1344" s="51" t="str" cm="1">
        <f t="array" ref="X1344">_xlfn.IFS(X1343="","",
W1344="", "",
AND($B$3="İllik"),DATE(YEAR(X1343)+1,MONTH(X1343),DAY(X1343) ),
AND($B$3="Aylıq", $AH$14="Not end"), EDATE(X1343,1),
AND($B$3="Aylıq", $AH$14="End"), EOMONTH(X1343,1)
)</f>
        <v/>
      </c>
      <c r="Y1344" s="51" t="str" cm="1">
        <f t="array" aca="1" ref="Y1344" ca="1">_xlfn.IFS(
AND($B$7="Dövrün əvvəlində", Y1343&lt;=last_rou_date), DATE(YEAR(Y1343)+1, 12, 31),
AND($B$7="Dövrün sonunda", Y1343&lt;=last_payment_date), DATE(YEAR(Y1343)+1, 12, 31),
TRUE, ""
)</f>
        <v/>
      </c>
      <c r="Z1344" s="75" t="str" cm="1">
        <f t="array" aca="1" ref="Z1344" ca="1">_xlfn.IFS(
AND($AN$14="Not year_end", Z1343&gt;last_payment_date), "",
AND($AN$14="Year_end", Z1343&gt;=last_payment_date), "",
AND($AN$14="Year_end"), DATE(YEAR(Z1343+1), 12, 31),
AND($AN$14="Not year_end", MONTH(Z1343)=12, DAY(Z1343)=31), DATE(YEAR(Z1342)+1, MONTH(Z1342), DAY(Z1342)),
AND($AN$14="Not year_end", OR(MONTH(Z1343)&lt;&gt;12, DAY(Z1343)&lt;&gt;31) ), DATE(YEAR(Z1343), 12, 31)
)</f>
        <v/>
      </c>
      <c r="AA1344" s="75" t="str" cm="1">
        <f t="array" aca="1" ref="AA1344" ca="1">_xlfn.IFS(AA1343="", "",
AND(AA1343=last_payment_date, OR(MONTH(AA1343)&lt;&gt;12, DAY(AA1343)&lt;&gt;31) ), DATE(YEAR(AA1343), 12, 31),
AND(MONTH(AA1343)=12, DAY(AA1343)=31, AA1343&gt;=last_payment_date), "",
AND(MONTH(AA1343)=12, DAY(AA1343)&lt;&gt;31),  EOMONTH(AA1343,0),
AND(MONTH(AA1343)=12, DAY(AA1343)=31, $AH$14="Not end"),  EDATE(AA1342,1),
AND($AH$14="Not end"), EDATE(AA1343, 1),
AND($AH$14="End"), EOMONTH(AA1343, 1)
)</f>
        <v/>
      </c>
      <c r="AB1344" s="75" t="str" cm="1">
        <f t="array" aca="1" ref="AB1344" ca="1">_xlfn.IFS(AB1343="","",
AND(AB1343=last_rou_date), "",
AND($B$3="İllik"),DATE(YEAR(AB1343)+1,MONTH(AB1343),DAY(AB1343) ),
AND($B$3="Aylıq", $AH$14="Not end"), EDATE(AB1343,1),
AND($B$3="Aylıq", $AH$14="End"), EOMONTH(AB1343,1)
)</f>
        <v/>
      </c>
      <c r="AC1344" s="75" t="str" cm="1">
        <f t="array" aca="1" ref="AC1344" ca="1">_xlfn.IFS(
AND($AN$14="Not year_end", AC1343&gt;last_rou_date), "",
AND($AN$14="Year_end", AC1343&gt;=last_rou_date), "",
AND($AN$14="Year_end"), DATE(YEAR(AC1343+1), 12, 31),
AND($AN$14="Not year_end", MONTH(AC1343)=12, DAY(AC1343)=31), DATE(YEAR(AC1342)+1, MONTH(AC1342), DAY(AC1342)),
AND($AN$14="Not year_end", OR(MONTH(AC1343)&lt;&gt;12, DAY(AC1343)&lt;&gt;31) ), DATE(YEAR(AC1343), 12, 31)
)</f>
        <v/>
      </c>
      <c r="AD1344" s="75" t="str" cm="1">
        <f t="array" aca="1" ref="AD1344" ca="1">_xlfn.IFS(AD1343="", "",
AND(AD1343=last_rou_date, OR(MONTH(AD1343)&lt;&gt;12, DAY(AD1343)&lt;&gt;31) ), DATE(YEAR(AD1343), 12, 31),
AND(MONTH(AD1343)=12, DAY(AD1343)=31, AD1343&gt;=last_rou_date), "",
AND(MONTH(AD1343)=12, DAY(AD1343)&lt;&gt;31),  EOMONTH(AD1343,0),
AND(MONTH(AD1343)=12, DAY(AD1343)=31, $AH$14="Not end"),  EDATE(AD1342,1),
AND($AH$14="Not end"), EDATE(AD1343, 1),
AND($AH$14="End"), EOMONTH(AD1343, 1)
)</f>
        <v/>
      </c>
      <c r="AE1344" s="51" t="str" cm="1">
        <f t="array" ref="AE1344">_xlfn.IFS(W1344="", "",
AND(W1344&gt;0, W1344&lt;=$B$4, $C$2="İllik artım, faiz olaraq", $D$2&gt;0, $B$3="İllik"), $B$5*((1+$D$2)^(W1344-1)),
AND(W1344&gt;0, W1344&lt;=$B$4, $C$2="İllik artım, faiz olaraq", $D$2&gt;0, $B$3="Aylıq"), $B$5*((1+$D$2)^ROUNDDOWN((W1344-1)/12,0)),
AND(W1344=1, $C$2="Aşağıdakı kimi dəyişir", ), $B$5,
AND(W1344&gt;1, W1344&lt;=$B$4, $C$2="Aşağıdakı kimi dəyişir"), IFERROR(VLOOKUP(W1344, $C$4:$D$7, 2, FALSE), AE1343),
AND(W1344&gt;0, W1344&lt;=$B$4), $B$5,
TRUE,0 )</f>
        <v/>
      </c>
      <c r="AF1344" s="51" t="str">
        <f t="shared" ca="1" si="61"/>
        <v/>
      </c>
    </row>
    <row r="1345" spans="1:32" x14ac:dyDescent="0.4">
      <c r="A1345" s="13" t="str" cm="1">
        <f t="array" aca="1" ref="A1345" ca="1">_xlfn.IFS(
AND(SUMIFS(lease_table_interest_accruals, lease_table_dates, A1344)&gt;0, COUNTIFS($E$14:E1344, "Interest accrual", $A$14:A1344, A1344)=0),  A1344,
AND(SUMIFS(lease_table_payments, lease_table_dates, A1344)&gt;0, COUNTIFS($E$14:E1344, "Payment", $A$14:A1344, A1344)=0),  A1344,
AND(SUMIFS(rou_table_deprs, rou_table_dates, A1344)&gt;0, COUNTIFS($E$14:E1344, "Depreciation", $A$14:A1344, A1344)=0),  A1344,
TRUE,  IFERROR(INDEX(rou_table_dates,  MATCH(A1344, rou_table_dates)+1, ), "")
)</f>
        <v/>
      </c>
      <c r="B1345" s="1" t="str" cm="1">
        <f t="array" aca="1" ref="B1345" ca="1">_xlfn.IFS(
AND(E1345="Payment", A1345=$B$2), $AM$14,
E1345="Payment", $AM$15,
E1345="Interest accrual", $AM$18,
E1345="Depreciation", $AM$17,
TRUE, "")</f>
        <v/>
      </c>
      <c r="C1345" s="1" t="str" cm="1">
        <f t="array" aca="1" ref="C1345" ca="1">_xlfn.IFS(
E1345="Payment", $AM$19,
E1345="Interest accrual", $AM$15,
E1345="Depreciation", $AM$16,
TRUE, "")</f>
        <v/>
      </c>
      <c r="D1345" s="1" t="str" cm="1">
        <f t="array" aca="1" ref="D1345" ca="1">_xlfn.IFS(
E1345="Payment", _xlfn.XLOOKUP(A1345, lease_table_dates, lease_table_payments, 0, 0),
E1345="Interest accrual", _xlfn.XLOOKUP(A1345, lease_table_dates, lease_table_interest_accruals, 0, 0),
E1345="Depreciation", _xlfn.XLOOKUP(A1345, rou_table_dates, rou_table_deprs, 0, 0),
TRUE, ""
)</f>
        <v/>
      </c>
      <c r="E1345" s="7" t="str" cm="1">
        <f t="array" aca="1" ref="E1345" ca="1">_xlfn.IFS(
AND(SUMIFS(lease_table_interest_accruals, lease_table_dates, A1345)&gt;0, COUNTIFS($E$14:E1344, "Interest accrual", $A$14:A1344, A1345)=0), "Interest accrual",
AND(SUMIFS(lease_table_payments, lease_table_dates, A1345)&gt;0, COUNTIFS($E$14:E1344, "Payment", $A$14:A1344, A1345)=0), "Payment",
AND(SUMIFS(rou_table_deprs, rou_table_dates, A1345)&gt;0, COUNTIFS($E$14:E1344, "Depreciation", $A$14:A1344, A1345)=0), "Depreciation",
TRUE,  ""
)</f>
        <v/>
      </c>
      <c r="G1345" s="13" t="str" cm="1">
        <f t="array" aca="1" ref="G1345" ca="1">_xlfn.IFS(
AND($B$11="Hə", $B$3="İllik"), Z1345,
AND($B$11="Hə", $B$3="Aylıq"), AA1345,
$B$11="Yox", X1345)</f>
        <v/>
      </c>
      <c r="H1345" s="1" t="str" cm="1">
        <f t="array" aca="1" ref="H1345" ca="1">_xlfn.IFS( G1345="", "",
TRUE, ROUND( H1344+I1345-J1345, 2) )</f>
        <v/>
      </c>
      <c r="I1345" s="1" t="str" cm="1">
        <f t="array" aca="1" ref="I1345" ca="1">_xlfn.IFS(G1345="", "",
G1345=last_payment_date, (J1345-H1344),
 TRUE,  -  (H1344- H1344* (1+$B$6)^ (_xlfn.DAYS(G1345,G1344)/365) )
)</f>
        <v/>
      </c>
      <c r="J1345" s="1" t="str" cm="1">
        <f t="array" aca="1" ref="J1345" ca="1">_xlfn.IFS(G1345="", "",
TRUE, _xlfn.XLOOKUP(G1345,  payment_dates, payments,0,0)
)</f>
        <v/>
      </c>
      <c r="L1345" s="8" t="str" cm="1">
        <f t="array" aca="1" ref="L1345" ca="1">_xlfn.IFS(
AND($B$11="Hə", $B$3="İllik"), AC1345,
AND($B$11="Hə", $B$3="Aylıq"), AD1345,
$B$11="Yox", AB1345)</f>
        <v/>
      </c>
      <c r="M1345" s="1" t="str" cm="1">
        <f t="array" aca="1" ref="M1345" ca="1">_xlfn.IFS( L1345="", "",
(M1344-N1345)&lt;=0.5, 0,
TRUE,  M1344-N1345)</f>
        <v/>
      </c>
      <c r="N1345" s="7" t="str" cm="1">
        <f t="array" aca="1" ref="N1345" ca="1">_xlfn.IFS(
L1345="", "",
TRUE, MIN(M1344, ROUND($M$14/ (last_rou_date - $B$2) * (L1345-L1344), 2) )
)</f>
        <v/>
      </c>
      <c r="P1345" s="59" t="str">
        <f t="shared" ca="1" si="63"/>
        <v/>
      </c>
      <c r="Q1345" s="1" t="str" cm="1">
        <f t="array" aca="1" ref="Q1345" ca="1">_xlfn.IFS(P1345="","",
$B$11="Hə", _xlfn.XLOOKUP(DATE(P1345, 12, 31), rou_table_dates, rou_table_nbvs,0, 0),
TRUE,  MAX(0, ROUND($M$14 - $M$14/ (last_rou_date - $B$2) * (DATE(P1345,12,31) - $B$2), 2) )
)</f>
        <v/>
      </c>
      <c r="R1345" s="1" t="str" cm="1">
        <f t="array" aca="1" ref="R1345" ca="1">_xlfn.IFS(P1345="","",
$B$11="Hə", _xlfn.XLOOKUP(DATE(P1345, 12, 31), lease_table_dates, lease_table_balances,0, 0),
TRUE, IFERROR( XNPV($B$6, IF(payment_dates &gt;DATE(P1345, 12, 31), payments,  0),  IF(payment_dates &gt;DATE(P1345, 12, 31), payment_dates,  DATE(P1345, 12, 31))    ),0)
)</f>
        <v/>
      </c>
      <c r="S1345" s="1" t="str" cm="1">
        <f t="array" aca="1" ref="S1345" ca="1">_xlfn.IFS(P1345="","",
TRUE,  MIN( MIN(Q1344, $M$14), ROUND($M$14/ (last_rou_date - $B$2) * (DATE(P1345,12,31) - MAX($B$2, DATE(P1345-1, 12, 31))), 2) )
)</f>
        <v/>
      </c>
      <c r="T1345" s="7" t="str" cm="1">
        <f t="array" aca="1" ref="T1345" ca="1">_xlfn.IFS(P1345="", "",
ISTEXT(R1344), R1345- (H1345 - SUMIFS( lease_table_payments, lease_table_years, P1345) -$AG$14 ),
AND(ISNUMBER(R1344), R1345&lt;&gt;""),   R1345- (R1344 - SUMIFS( lease_table_payments, lease_table_years, P1345) )
)</f>
        <v/>
      </c>
      <c r="V1345" s="64">
        <f t="shared" si="62"/>
        <v>1332</v>
      </c>
      <c r="W1345" s="51" t="str" cm="1">
        <f t="array" ref="W1345">_xlfn.IFS(
OR(W1344=$B$4, W1344=""),"",
TRUE,W1344+1
)</f>
        <v/>
      </c>
      <c r="X1345" s="51" t="str" cm="1">
        <f t="array" ref="X1345">_xlfn.IFS(X1344="","",
W1345="", "",
AND($B$3="İllik"),DATE(YEAR(X1344)+1,MONTH(X1344),DAY(X1344) ),
AND($B$3="Aylıq", $AH$14="Not end"), EDATE(X1344,1),
AND($B$3="Aylıq", $AH$14="End"), EOMONTH(X1344,1)
)</f>
        <v/>
      </c>
      <c r="Y1345" s="51" t="str" cm="1">
        <f t="array" aca="1" ref="Y1345" ca="1">_xlfn.IFS(
AND($B$7="Dövrün əvvəlində", Y1344&lt;=last_rou_date), DATE(YEAR(Y1344)+1, 12, 31),
AND($B$7="Dövrün sonunda", Y1344&lt;=last_payment_date), DATE(YEAR(Y1344)+1, 12, 31),
TRUE, ""
)</f>
        <v/>
      </c>
      <c r="Z1345" s="75" t="str" cm="1">
        <f t="array" aca="1" ref="Z1345" ca="1">_xlfn.IFS(
AND($AN$14="Not year_end", Z1344&gt;last_payment_date), "",
AND($AN$14="Year_end", Z1344&gt;=last_payment_date), "",
AND($AN$14="Year_end"), DATE(YEAR(Z1344+1), 12, 31),
AND($AN$14="Not year_end", MONTH(Z1344)=12, DAY(Z1344)=31), DATE(YEAR(Z1343)+1, MONTH(Z1343), DAY(Z1343)),
AND($AN$14="Not year_end", OR(MONTH(Z1344)&lt;&gt;12, DAY(Z1344)&lt;&gt;31) ), DATE(YEAR(Z1344), 12, 31)
)</f>
        <v/>
      </c>
      <c r="AA1345" s="75" t="str" cm="1">
        <f t="array" aca="1" ref="AA1345" ca="1">_xlfn.IFS(AA1344="", "",
AND(AA1344=last_payment_date, OR(MONTH(AA1344)&lt;&gt;12, DAY(AA1344)&lt;&gt;31) ), DATE(YEAR(AA1344), 12, 31),
AND(MONTH(AA1344)=12, DAY(AA1344)=31, AA1344&gt;=last_payment_date), "",
AND(MONTH(AA1344)=12, DAY(AA1344)&lt;&gt;31),  EOMONTH(AA1344,0),
AND(MONTH(AA1344)=12, DAY(AA1344)=31, $AH$14="Not end"),  EDATE(AA1343,1),
AND($AH$14="Not end"), EDATE(AA1344, 1),
AND($AH$14="End"), EOMONTH(AA1344, 1)
)</f>
        <v/>
      </c>
      <c r="AB1345" s="75" t="str" cm="1">
        <f t="array" aca="1" ref="AB1345" ca="1">_xlfn.IFS(AB1344="","",
AND(AB1344=last_rou_date), "",
AND($B$3="İllik"),DATE(YEAR(AB1344)+1,MONTH(AB1344),DAY(AB1344) ),
AND($B$3="Aylıq", $AH$14="Not end"), EDATE(AB1344,1),
AND($B$3="Aylıq", $AH$14="End"), EOMONTH(AB1344,1)
)</f>
        <v/>
      </c>
      <c r="AC1345" s="75" t="str" cm="1">
        <f t="array" aca="1" ref="AC1345" ca="1">_xlfn.IFS(
AND($AN$14="Not year_end", AC1344&gt;last_rou_date), "",
AND($AN$14="Year_end", AC1344&gt;=last_rou_date), "",
AND($AN$14="Year_end"), DATE(YEAR(AC1344+1), 12, 31),
AND($AN$14="Not year_end", MONTH(AC1344)=12, DAY(AC1344)=31), DATE(YEAR(AC1343)+1, MONTH(AC1343), DAY(AC1343)),
AND($AN$14="Not year_end", OR(MONTH(AC1344)&lt;&gt;12, DAY(AC1344)&lt;&gt;31) ), DATE(YEAR(AC1344), 12, 31)
)</f>
        <v/>
      </c>
      <c r="AD1345" s="75" t="str" cm="1">
        <f t="array" aca="1" ref="AD1345" ca="1">_xlfn.IFS(AD1344="", "",
AND(AD1344=last_rou_date, OR(MONTH(AD1344)&lt;&gt;12, DAY(AD1344)&lt;&gt;31) ), DATE(YEAR(AD1344), 12, 31),
AND(MONTH(AD1344)=12, DAY(AD1344)=31, AD1344&gt;=last_rou_date), "",
AND(MONTH(AD1344)=12, DAY(AD1344)&lt;&gt;31),  EOMONTH(AD1344,0),
AND(MONTH(AD1344)=12, DAY(AD1344)=31, $AH$14="Not end"),  EDATE(AD1343,1),
AND($AH$14="Not end"), EDATE(AD1344, 1),
AND($AH$14="End"), EOMONTH(AD1344, 1)
)</f>
        <v/>
      </c>
      <c r="AE1345" s="51" t="str" cm="1">
        <f t="array" ref="AE1345">_xlfn.IFS(W1345="", "",
AND(W1345&gt;0, W1345&lt;=$B$4, $C$2="İllik artım, faiz olaraq", $D$2&gt;0, $B$3="İllik"), $B$5*((1+$D$2)^(W1345-1)),
AND(W1345&gt;0, W1345&lt;=$B$4, $C$2="İllik artım, faiz olaraq", $D$2&gt;0, $B$3="Aylıq"), $B$5*((1+$D$2)^ROUNDDOWN((W1345-1)/12,0)),
AND(W1345=1, $C$2="Aşağıdakı kimi dəyişir", ), $B$5,
AND(W1345&gt;1, W1345&lt;=$B$4, $C$2="Aşağıdakı kimi dəyişir"), IFERROR(VLOOKUP(W1345, $C$4:$D$7, 2, FALSE), AE1344),
AND(W1345&gt;0, W1345&lt;=$B$4), $B$5,
TRUE,0 )</f>
        <v/>
      </c>
      <c r="AF1345" s="51" t="str">
        <f t="shared" ca="1" si="61"/>
        <v/>
      </c>
    </row>
    <row r="1346" spans="1:32" x14ac:dyDescent="0.4">
      <c r="A1346" s="13" t="str" cm="1">
        <f t="array" aca="1" ref="A1346" ca="1">_xlfn.IFS(
AND(SUMIFS(lease_table_interest_accruals, lease_table_dates, A1345)&gt;0, COUNTIFS($E$14:E1345, "Interest accrual", $A$14:A1345, A1345)=0),  A1345,
AND(SUMIFS(lease_table_payments, lease_table_dates, A1345)&gt;0, COUNTIFS($E$14:E1345, "Payment", $A$14:A1345, A1345)=0),  A1345,
AND(SUMIFS(rou_table_deprs, rou_table_dates, A1345)&gt;0, COUNTIFS($E$14:E1345, "Depreciation", $A$14:A1345, A1345)=0),  A1345,
TRUE,  IFERROR(INDEX(rou_table_dates,  MATCH(A1345, rou_table_dates)+1, ), "")
)</f>
        <v/>
      </c>
      <c r="B1346" s="1" t="str" cm="1">
        <f t="array" aca="1" ref="B1346" ca="1">_xlfn.IFS(
AND(E1346="Payment", A1346=$B$2), $AM$14,
E1346="Payment", $AM$15,
E1346="Interest accrual", $AM$18,
E1346="Depreciation", $AM$17,
TRUE, "")</f>
        <v/>
      </c>
      <c r="C1346" s="1" t="str" cm="1">
        <f t="array" aca="1" ref="C1346" ca="1">_xlfn.IFS(
E1346="Payment", $AM$19,
E1346="Interest accrual", $AM$15,
E1346="Depreciation", $AM$16,
TRUE, "")</f>
        <v/>
      </c>
      <c r="D1346" s="1" t="str" cm="1">
        <f t="array" aca="1" ref="D1346" ca="1">_xlfn.IFS(
E1346="Payment", _xlfn.XLOOKUP(A1346, lease_table_dates, lease_table_payments, 0, 0),
E1346="Interest accrual", _xlfn.XLOOKUP(A1346, lease_table_dates, lease_table_interest_accruals, 0, 0),
E1346="Depreciation", _xlfn.XLOOKUP(A1346, rou_table_dates, rou_table_deprs, 0, 0),
TRUE, ""
)</f>
        <v/>
      </c>
      <c r="E1346" s="7" t="str" cm="1">
        <f t="array" aca="1" ref="E1346" ca="1">_xlfn.IFS(
AND(SUMIFS(lease_table_interest_accruals, lease_table_dates, A1346)&gt;0, COUNTIFS($E$14:E1345, "Interest accrual", $A$14:A1345, A1346)=0), "Interest accrual",
AND(SUMIFS(lease_table_payments, lease_table_dates, A1346)&gt;0, COUNTIFS($E$14:E1345, "Payment", $A$14:A1345, A1346)=0), "Payment",
AND(SUMIFS(rou_table_deprs, rou_table_dates, A1346)&gt;0, COUNTIFS($E$14:E1345, "Depreciation", $A$14:A1345, A1346)=0), "Depreciation",
TRUE,  ""
)</f>
        <v/>
      </c>
      <c r="G1346" s="13" t="str" cm="1">
        <f t="array" aca="1" ref="G1346" ca="1">_xlfn.IFS(
AND($B$11="Hə", $B$3="İllik"), Z1346,
AND($B$11="Hə", $B$3="Aylıq"), AA1346,
$B$11="Yox", X1346)</f>
        <v/>
      </c>
      <c r="H1346" s="1" t="str" cm="1">
        <f t="array" aca="1" ref="H1346" ca="1">_xlfn.IFS( G1346="", "",
TRUE, ROUND( H1345+I1346-J1346, 2) )</f>
        <v/>
      </c>
      <c r="I1346" s="1" t="str" cm="1">
        <f t="array" aca="1" ref="I1346" ca="1">_xlfn.IFS(G1346="", "",
G1346=last_payment_date, (J1346-H1345),
 TRUE,  -  (H1345- H1345* (1+$B$6)^ (_xlfn.DAYS(G1346,G1345)/365) )
)</f>
        <v/>
      </c>
      <c r="J1346" s="1" t="str" cm="1">
        <f t="array" aca="1" ref="J1346" ca="1">_xlfn.IFS(G1346="", "",
TRUE, _xlfn.XLOOKUP(G1346,  payment_dates, payments,0,0)
)</f>
        <v/>
      </c>
      <c r="L1346" s="8" t="str" cm="1">
        <f t="array" aca="1" ref="L1346" ca="1">_xlfn.IFS(
AND($B$11="Hə", $B$3="İllik"), AC1346,
AND($B$11="Hə", $B$3="Aylıq"), AD1346,
$B$11="Yox", AB1346)</f>
        <v/>
      </c>
      <c r="M1346" s="1" t="str" cm="1">
        <f t="array" aca="1" ref="M1346" ca="1">_xlfn.IFS( L1346="", "",
(M1345-N1346)&lt;=0.5, 0,
TRUE,  M1345-N1346)</f>
        <v/>
      </c>
      <c r="N1346" s="7" t="str" cm="1">
        <f t="array" aca="1" ref="N1346" ca="1">_xlfn.IFS(
L1346="", "",
TRUE, MIN(M1345, ROUND($M$14/ (last_rou_date - $B$2) * (L1346-L1345), 2) )
)</f>
        <v/>
      </c>
      <c r="P1346" s="59" t="str">
        <f t="shared" ca="1" si="63"/>
        <v/>
      </c>
      <c r="Q1346" s="1" t="str" cm="1">
        <f t="array" aca="1" ref="Q1346" ca="1">_xlfn.IFS(P1346="","",
$B$11="Hə", _xlfn.XLOOKUP(DATE(P1346, 12, 31), rou_table_dates, rou_table_nbvs,0, 0),
TRUE,  MAX(0, ROUND($M$14 - $M$14/ (last_rou_date - $B$2) * (DATE(P1346,12,31) - $B$2), 2) )
)</f>
        <v/>
      </c>
      <c r="R1346" s="1" t="str" cm="1">
        <f t="array" aca="1" ref="R1346" ca="1">_xlfn.IFS(P1346="","",
$B$11="Hə", _xlfn.XLOOKUP(DATE(P1346, 12, 31), lease_table_dates, lease_table_balances,0, 0),
TRUE, IFERROR( XNPV($B$6, IF(payment_dates &gt;DATE(P1346, 12, 31), payments,  0),  IF(payment_dates &gt;DATE(P1346, 12, 31), payment_dates,  DATE(P1346, 12, 31))    ),0)
)</f>
        <v/>
      </c>
      <c r="S1346" s="1" t="str" cm="1">
        <f t="array" aca="1" ref="S1346" ca="1">_xlfn.IFS(P1346="","",
TRUE,  MIN( MIN(Q1345, $M$14), ROUND($M$14/ (last_rou_date - $B$2) * (DATE(P1346,12,31) - MAX($B$2, DATE(P1346-1, 12, 31))), 2) )
)</f>
        <v/>
      </c>
      <c r="T1346" s="7" t="str" cm="1">
        <f t="array" aca="1" ref="T1346" ca="1">_xlfn.IFS(P1346="", "",
ISTEXT(R1345), R1346- (H1346 - SUMIFS( lease_table_payments, lease_table_years, P1346) -$AG$14 ),
AND(ISNUMBER(R1345), R1346&lt;&gt;""),   R1346- (R1345 - SUMIFS( lease_table_payments, lease_table_years, P1346) )
)</f>
        <v/>
      </c>
      <c r="V1346" s="64">
        <f t="shared" si="62"/>
        <v>1333</v>
      </c>
      <c r="W1346" s="51" t="str" cm="1">
        <f t="array" ref="W1346">_xlfn.IFS(
OR(W1345=$B$4, W1345=""),"",
TRUE,W1345+1
)</f>
        <v/>
      </c>
      <c r="X1346" s="51" t="str" cm="1">
        <f t="array" ref="X1346">_xlfn.IFS(X1345="","",
W1346="", "",
AND($B$3="İllik"),DATE(YEAR(X1345)+1,MONTH(X1345),DAY(X1345) ),
AND($B$3="Aylıq", $AH$14="Not end"), EDATE(X1345,1),
AND($B$3="Aylıq", $AH$14="End"), EOMONTH(X1345,1)
)</f>
        <v/>
      </c>
      <c r="Y1346" s="51" t="str" cm="1">
        <f t="array" aca="1" ref="Y1346" ca="1">_xlfn.IFS(
AND($B$7="Dövrün əvvəlində", Y1345&lt;=last_rou_date), DATE(YEAR(Y1345)+1, 12, 31),
AND($B$7="Dövrün sonunda", Y1345&lt;=last_payment_date), DATE(YEAR(Y1345)+1, 12, 31),
TRUE, ""
)</f>
        <v/>
      </c>
      <c r="Z1346" s="75" t="str" cm="1">
        <f t="array" aca="1" ref="Z1346" ca="1">_xlfn.IFS(
AND($AN$14="Not year_end", Z1345&gt;last_payment_date), "",
AND($AN$14="Year_end", Z1345&gt;=last_payment_date), "",
AND($AN$14="Year_end"), DATE(YEAR(Z1345+1), 12, 31),
AND($AN$14="Not year_end", MONTH(Z1345)=12, DAY(Z1345)=31), DATE(YEAR(Z1344)+1, MONTH(Z1344), DAY(Z1344)),
AND($AN$14="Not year_end", OR(MONTH(Z1345)&lt;&gt;12, DAY(Z1345)&lt;&gt;31) ), DATE(YEAR(Z1345), 12, 31)
)</f>
        <v/>
      </c>
      <c r="AA1346" s="75" t="str" cm="1">
        <f t="array" aca="1" ref="AA1346" ca="1">_xlfn.IFS(AA1345="", "",
AND(AA1345=last_payment_date, OR(MONTH(AA1345)&lt;&gt;12, DAY(AA1345)&lt;&gt;31) ), DATE(YEAR(AA1345), 12, 31),
AND(MONTH(AA1345)=12, DAY(AA1345)=31, AA1345&gt;=last_payment_date), "",
AND(MONTH(AA1345)=12, DAY(AA1345)&lt;&gt;31),  EOMONTH(AA1345,0),
AND(MONTH(AA1345)=12, DAY(AA1345)=31, $AH$14="Not end"),  EDATE(AA1344,1),
AND($AH$14="Not end"), EDATE(AA1345, 1),
AND($AH$14="End"), EOMONTH(AA1345, 1)
)</f>
        <v/>
      </c>
      <c r="AB1346" s="75" t="str" cm="1">
        <f t="array" aca="1" ref="AB1346" ca="1">_xlfn.IFS(AB1345="","",
AND(AB1345=last_rou_date), "",
AND($B$3="İllik"),DATE(YEAR(AB1345)+1,MONTH(AB1345),DAY(AB1345) ),
AND($B$3="Aylıq", $AH$14="Not end"), EDATE(AB1345,1),
AND($B$3="Aylıq", $AH$14="End"), EOMONTH(AB1345,1)
)</f>
        <v/>
      </c>
      <c r="AC1346" s="75" t="str" cm="1">
        <f t="array" aca="1" ref="AC1346" ca="1">_xlfn.IFS(
AND($AN$14="Not year_end", AC1345&gt;last_rou_date), "",
AND($AN$14="Year_end", AC1345&gt;=last_rou_date), "",
AND($AN$14="Year_end"), DATE(YEAR(AC1345+1), 12, 31),
AND($AN$14="Not year_end", MONTH(AC1345)=12, DAY(AC1345)=31), DATE(YEAR(AC1344)+1, MONTH(AC1344), DAY(AC1344)),
AND($AN$14="Not year_end", OR(MONTH(AC1345)&lt;&gt;12, DAY(AC1345)&lt;&gt;31) ), DATE(YEAR(AC1345), 12, 31)
)</f>
        <v/>
      </c>
      <c r="AD1346" s="75" t="str" cm="1">
        <f t="array" aca="1" ref="AD1346" ca="1">_xlfn.IFS(AD1345="", "",
AND(AD1345=last_rou_date, OR(MONTH(AD1345)&lt;&gt;12, DAY(AD1345)&lt;&gt;31) ), DATE(YEAR(AD1345), 12, 31),
AND(MONTH(AD1345)=12, DAY(AD1345)=31, AD1345&gt;=last_rou_date), "",
AND(MONTH(AD1345)=12, DAY(AD1345)&lt;&gt;31),  EOMONTH(AD1345,0),
AND(MONTH(AD1345)=12, DAY(AD1345)=31, $AH$14="Not end"),  EDATE(AD1344,1),
AND($AH$14="Not end"), EDATE(AD1345, 1),
AND($AH$14="End"), EOMONTH(AD1345, 1)
)</f>
        <v/>
      </c>
      <c r="AE1346" s="51" t="str" cm="1">
        <f t="array" ref="AE1346">_xlfn.IFS(W1346="", "",
AND(W1346&gt;0, W1346&lt;=$B$4, $C$2="İllik artım, faiz olaraq", $D$2&gt;0, $B$3="İllik"), $B$5*((1+$D$2)^(W1346-1)),
AND(W1346&gt;0, W1346&lt;=$B$4, $C$2="İllik artım, faiz olaraq", $D$2&gt;0, $B$3="Aylıq"), $B$5*((1+$D$2)^ROUNDDOWN((W1346-1)/12,0)),
AND(W1346=1, $C$2="Aşağıdakı kimi dəyişir", ), $B$5,
AND(W1346&gt;1, W1346&lt;=$B$4, $C$2="Aşağıdakı kimi dəyişir"), IFERROR(VLOOKUP(W1346, $C$4:$D$7, 2, FALSE), AE1345),
AND(W1346&gt;0, W1346&lt;=$B$4), $B$5,
TRUE,0 )</f>
        <v/>
      </c>
      <c r="AF1346" s="51" t="str">
        <f t="shared" ca="1" si="61"/>
        <v/>
      </c>
    </row>
    <row r="1347" spans="1:32" x14ac:dyDescent="0.4">
      <c r="A1347" s="13" t="str" cm="1">
        <f t="array" aca="1" ref="A1347" ca="1">_xlfn.IFS(
AND(SUMIFS(lease_table_interest_accruals, lease_table_dates, A1346)&gt;0, COUNTIFS($E$14:E1346, "Interest accrual", $A$14:A1346, A1346)=0),  A1346,
AND(SUMIFS(lease_table_payments, lease_table_dates, A1346)&gt;0, COUNTIFS($E$14:E1346, "Payment", $A$14:A1346, A1346)=0),  A1346,
AND(SUMIFS(rou_table_deprs, rou_table_dates, A1346)&gt;0, COUNTIFS($E$14:E1346, "Depreciation", $A$14:A1346, A1346)=0),  A1346,
TRUE,  IFERROR(INDEX(rou_table_dates,  MATCH(A1346, rou_table_dates)+1, ), "")
)</f>
        <v/>
      </c>
      <c r="B1347" s="1" t="str" cm="1">
        <f t="array" aca="1" ref="B1347" ca="1">_xlfn.IFS(
AND(E1347="Payment", A1347=$B$2), $AM$14,
E1347="Payment", $AM$15,
E1347="Interest accrual", $AM$18,
E1347="Depreciation", $AM$17,
TRUE, "")</f>
        <v/>
      </c>
      <c r="C1347" s="1" t="str" cm="1">
        <f t="array" aca="1" ref="C1347" ca="1">_xlfn.IFS(
E1347="Payment", $AM$19,
E1347="Interest accrual", $AM$15,
E1347="Depreciation", $AM$16,
TRUE, "")</f>
        <v/>
      </c>
      <c r="D1347" s="1" t="str" cm="1">
        <f t="array" aca="1" ref="D1347" ca="1">_xlfn.IFS(
E1347="Payment", _xlfn.XLOOKUP(A1347, lease_table_dates, lease_table_payments, 0, 0),
E1347="Interest accrual", _xlfn.XLOOKUP(A1347, lease_table_dates, lease_table_interest_accruals, 0, 0),
E1347="Depreciation", _xlfn.XLOOKUP(A1347, rou_table_dates, rou_table_deprs, 0, 0),
TRUE, ""
)</f>
        <v/>
      </c>
      <c r="E1347" s="7" t="str" cm="1">
        <f t="array" aca="1" ref="E1347" ca="1">_xlfn.IFS(
AND(SUMIFS(lease_table_interest_accruals, lease_table_dates, A1347)&gt;0, COUNTIFS($E$14:E1346, "Interest accrual", $A$14:A1346, A1347)=0), "Interest accrual",
AND(SUMIFS(lease_table_payments, lease_table_dates, A1347)&gt;0, COUNTIFS($E$14:E1346, "Payment", $A$14:A1346, A1347)=0), "Payment",
AND(SUMIFS(rou_table_deprs, rou_table_dates, A1347)&gt;0, COUNTIFS($E$14:E1346, "Depreciation", $A$14:A1346, A1347)=0), "Depreciation",
TRUE,  ""
)</f>
        <v/>
      </c>
      <c r="G1347" s="13" t="str" cm="1">
        <f t="array" aca="1" ref="G1347" ca="1">_xlfn.IFS(
AND($B$11="Hə", $B$3="İllik"), Z1347,
AND($B$11="Hə", $B$3="Aylıq"), AA1347,
$B$11="Yox", X1347)</f>
        <v/>
      </c>
      <c r="H1347" s="1" t="str" cm="1">
        <f t="array" aca="1" ref="H1347" ca="1">_xlfn.IFS( G1347="", "",
TRUE, ROUND( H1346+I1347-J1347, 2) )</f>
        <v/>
      </c>
      <c r="I1347" s="1" t="str" cm="1">
        <f t="array" aca="1" ref="I1347" ca="1">_xlfn.IFS(G1347="", "",
G1347=last_payment_date, (J1347-H1346),
 TRUE,  -  (H1346- H1346* (1+$B$6)^ (_xlfn.DAYS(G1347,G1346)/365) )
)</f>
        <v/>
      </c>
      <c r="J1347" s="1" t="str" cm="1">
        <f t="array" aca="1" ref="J1347" ca="1">_xlfn.IFS(G1347="", "",
TRUE, _xlfn.XLOOKUP(G1347,  payment_dates, payments,0,0)
)</f>
        <v/>
      </c>
      <c r="L1347" s="8" t="str" cm="1">
        <f t="array" aca="1" ref="L1347" ca="1">_xlfn.IFS(
AND($B$11="Hə", $B$3="İllik"), AC1347,
AND($B$11="Hə", $B$3="Aylıq"), AD1347,
$B$11="Yox", AB1347)</f>
        <v/>
      </c>
      <c r="M1347" s="1" t="str" cm="1">
        <f t="array" aca="1" ref="M1347" ca="1">_xlfn.IFS( L1347="", "",
(M1346-N1347)&lt;=0.5, 0,
TRUE,  M1346-N1347)</f>
        <v/>
      </c>
      <c r="N1347" s="7" t="str" cm="1">
        <f t="array" aca="1" ref="N1347" ca="1">_xlfn.IFS(
L1347="", "",
TRUE, MIN(M1346, ROUND($M$14/ (last_rou_date - $B$2) * (L1347-L1346), 2) )
)</f>
        <v/>
      </c>
      <c r="P1347" s="59" t="str">
        <f t="shared" ca="1" si="63"/>
        <v/>
      </c>
      <c r="Q1347" s="1" t="str" cm="1">
        <f t="array" aca="1" ref="Q1347" ca="1">_xlfn.IFS(P1347="","",
$B$11="Hə", _xlfn.XLOOKUP(DATE(P1347, 12, 31), rou_table_dates, rou_table_nbvs,0, 0),
TRUE,  MAX(0, ROUND($M$14 - $M$14/ (last_rou_date - $B$2) * (DATE(P1347,12,31) - $B$2), 2) )
)</f>
        <v/>
      </c>
      <c r="R1347" s="1" t="str" cm="1">
        <f t="array" aca="1" ref="R1347" ca="1">_xlfn.IFS(P1347="","",
$B$11="Hə", _xlfn.XLOOKUP(DATE(P1347, 12, 31), lease_table_dates, lease_table_balances,0, 0),
TRUE, IFERROR( XNPV($B$6, IF(payment_dates &gt;DATE(P1347, 12, 31), payments,  0),  IF(payment_dates &gt;DATE(P1347, 12, 31), payment_dates,  DATE(P1347, 12, 31))    ),0)
)</f>
        <v/>
      </c>
      <c r="S1347" s="1" t="str" cm="1">
        <f t="array" aca="1" ref="S1347" ca="1">_xlfn.IFS(P1347="","",
TRUE,  MIN( MIN(Q1346, $M$14), ROUND($M$14/ (last_rou_date - $B$2) * (DATE(P1347,12,31) - MAX($B$2, DATE(P1347-1, 12, 31))), 2) )
)</f>
        <v/>
      </c>
      <c r="T1347" s="7" t="str" cm="1">
        <f t="array" aca="1" ref="T1347" ca="1">_xlfn.IFS(P1347="", "",
ISTEXT(R1346), R1347- (H1347 - SUMIFS( lease_table_payments, lease_table_years, P1347) -$AG$14 ),
AND(ISNUMBER(R1346), R1347&lt;&gt;""),   R1347- (R1346 - SUMIFS( lease_table_payments, lease_table_years, P1347) )
)</f>
        <v/>
      </c>
      <c r="V1347" s="64">
        <f t="shared" si="62"/>
        <v>1334</v>
      </c>
      <c r="W1347" s="51" t="str" cm="1">
        <f t="array" ref="W1347">_xlfn.IFS(
OR(W1346=$B$4, W1346=""),"",
TRUE,W1346+1
)</f>
        <v/>
      </c>
      <c r="X1347" s="51" t="str" cm="1">
        <f t="array" ref="X1347">_xlfn.IFS(X1346="","",
W1347="", "",
AND($B$3="İllik"),DATE(YEAR(X1346)+1,MONTH(X1346),DAY(X1346) ),
AND($B$3="Aylıq", $AH$14="Not end"), EDATE(X1346,1),
AND($B$3="Aylıq", $AH$14="End"), EOMONTH(X1346,1)
)</f>
        <v/>
      </c>
      <c r="Y1347" s="51" t="str" cm="1">
        <f t="array" aca="1" ref="Y1347" ca="1">_xlfn.IFS(
AND($B$7="Dövrün əvvəlində", Y1346&lt;=last_rou_date), DATE(YEAR(Y1346)+1, 12, 31),
AND($B$7="Dövrün sonunda", Y1346&lt;=last_payment_date), DATE(YEAR(Y1346)+1, 12, 31),
TRUE, ""
)</f>
        <v/>
      </c>
      <c r="Z1347" s="75" t="str" cm="1">
        <f t="array" aca="1" ref="Z1347" ca="1">_xlfn.IFS(
AND($AN$14="Not year_end", Z1346&gt;last_payment_date), "",
AND($AN$14="Year_end", Z1346&gt;=last_payment_date), "",
AND($AN$14="Year_end"), DATE(YEAR(Z1346+1), 12, 31),
AND($AN$14="Not year_end", MONTH(Z1346)=12, DAY(Z1346)=31), DATE(YEAR(Z1345)+1, MONTH(Z1345), DAY(Z1345)),
AND($AN$14="Not year_end", OR(MONTH(Z1346)&lt;&gt;12, DAY(Z1346)&lt;&gt;31) ), DATE(YEAR(Z1346), 12, 31)
)</f>
        <v/>
      </c>
      <c r="AA1347" s="75" t="str" cm="1">
        <f t="array" aca="1" ref="AA1347" ca="1">_xlfn.IFS(AA1346="", "",
AND(AA1346=last_payment_date, OR(MONTH(AA1346)&lt;&gt;12, DAY(AA1346)&lt;&gt;31) ), DATE(YEAR(AA1346), 12, 31),
AND(MONTH(AA1346)=12, DAY(AA1346)=31, AA1346&gt;=last_payment_date), "",
AND(MONTH(AA1346)=12, DAY(AA1346)&lt;&gt;31),  EOMONTH(AA1346,0),
AND(MONTH(AA1346)=12, DAY(AA1346)=31, $AH$14="Not end"),  EDATE(AA1345,1),
AND($AH$14="Not end"), EDATE(AA1346, 1),
AND($AH$14="End"), EOMONTH(AA1346, 1)
)</f>
        <v/>
      </c>
      <c r="AB1347" s="75" t="str" cm="1">
        <f t="array" aca="1" ref="AB1347" ca="1">_xlfn.IFS(AB1346="","",
AND(AB1346=last_rou_date), "",
AND($B$3="İllik"),DATE(YEAR(AB1346)+1,MONTH(AB1346),DAY(AB1346) ),
AND($B$3="Aylıq", $AH$14="Not end"), EDATE(AB1346,1),
AND($B$3="Aylıq", $AH$14="End"), EOMONTH(AB1346,1)
)</f>
        <v/>
      </c>
      <c r="AC1347" s="75" t="str" cm="1">
        <f t="array" aca="1" ref="AC1347" ca="1">_xlfn.IFS(
AND($AN$14="Not year_end", AC1346&gt;last_rou_date), "",
AND($AN$14="Year_end", AC1346&gt;=last_rou_date), "",
AND($AN$14="Year_end"), DATE(YEAR(AC1346+1), 12, 31),
AND($AN$14="Not year_end", MONTH(AC1346)=12, DAY(AC1346)=31), DATE(YEAR(AC1345)+1, MONTH(AC1345), DAY(AC1345)),
AND($AN$14="Not year_end", OR(MONTH(AC1346)&lt;&gt;12, DAY(AC1346)&lt;&gt;31) ), DATE(YEAR(AC1346), 12, 31)
)</f>
        <v/>
      </c>
      <c r="AD1347" s="75" t="str" cm="1">
        <f t="array" aca="1" ref="AD1347" ca="1">_xlfn.IFS(AD1346="", "",
AND(AD1346=last_rou_date, OR(MONTH(AD1346)&lt;&gt;12, DAY(AD1346)&lt;&gt;31) ), DATE(YEAR(AD1346), 12, 31),
AND(MONTH(AD1346)=12, DAY(AD1346)=31, AD1346&gt;=last_rou_date), "",
AND(MONTH(AD1346)=12, DAY(AD1346)&lt;&gt;31),  EOMONTH(AD1346,0),
AND(MONTH(AD1346)=12, DAY(AD1346)=31, $AH$14="Not end"),  EDATE(AD1345,1),
AND($AH$14="Not end"), EDATE(AD1346, 1),
AND($AH$14="End"), EOMONTH(AD1346, 1)
)</f>
        <v/>
      </c>
      <c r="AE1347" s="51" t="str" cm="1">
        <f t="array" ref="AE1347">_xlfn.IFS(W1347="", "",
AND(W1347&gt;0, W1347&lt;=$B$4, $C$2="İllik artım, faiz olaraq", $D$2&gt;0, $B$3="İllik"), $B$5*((1+$D$2)^(W1347-1)),
AND(W1347&gt;0, W1347&lt;=$B$4, $C$2="İllik artım, faiz olaraq", $D$2&gt;0, $B$3="Aylıq"), $B$5*((1+$D$2)^ROUNDDOWN((W1347-1)/12,0)),
AND(W1347=1, $C$2="Aşağıdakı kimi dəyişir", ), $B$5,
AND(W1347&gt;1, W1347&lt;=$B$4, $C$2="Aşağıdakı kimi dəyişir"), IFERROR(VLOOKUP(W1347, $C$4:$D$7, 2, FALSE), AE1346),
AND(W1347&gt;0, W1347&lt;=$B$4), $B$5,
TRUE,0 )</f>
        <v/>
      </c>
      <c r="AF1347" s="51" t="str">
        <f t="shared" ca="1" si="61"/>
        <v/>
      </c>
    </row>
    <row r="1348" spans="1:32" x14ac:dyDescent="0.4">
      <c r="A1348" s="13" t="str" cm="1">
        <f t="array" aca="1" ref="A1348" ca="1">_xlfn.IFS(
AND(SUMIFS(lease_table_interest_accruals, lease_table_dates, A1347)&gt;0, COUNTIFS($E$14:E1347, "Interest accrual", $A$14:A1347, A1347)=0),  A1347,
AND(SUMIFS(lease_table_payments, lease_table_dates, A1347)&gt;0, COUNTIFS($E$14:E1347, "Payment", $A$14:A1347, A1347)=0),  A1347,
AND(SUMIFS(rou_table_deprs, rou_table_dates, A1347)&gt;0, COUNTIFS($E$14:E1347, "Depreciation", $A$14:A1347, A1347)=0),  A1347,
TRUE,  IFERROR(INDEX(rou_table_dates,  MATCH(A1347, rou_table_dates)+1, ), "")
)</f>
        <v/>
      </c>
      <c r="B1348" s="1" t="str" cm="1">
        <f t="array" aca="1" ref="B1348" ca="1">_xlfn.IFS(
AND(E1348="Payment", A1348=$B$2), $AM$14,
E1348="Payment", $AM$15,
E1348="Interest accrual", $AM$18,
E1348="Depreciation", $AM$17,
TRUE, "")</f>
        <v/>
      </c>
      <c r="C1348" s="1" t="str" cm="1">
        <f t="array" aca="1" ref="C1348" ca="1">_xlfn.IFS(
E1348="Payment", $AM$19,
E1348="Interest accrual", $AM$15,
E1348="Depreciation", $AM$16,
TRUE, "")</f>
        <v/>
      </c>
      <c r="D1348" s="1" t="str" cm="1">
        <f t="array" aca="1" ref="D1348" ca="1">_xlfn.IFS(
E1348="Payment", _xlfn.XLOOKUP(A1348, lease_table_dates, lease_table_payments, 0, 0),
E1348="Interest accrual", _xlfn.XLOOKUP(A1348, lease_table_dates, lease_table_interest_accruals, 0, 0),
E1348="Depreciation", _xlfn.XLOOKUP(A1348, rou_table_dates, rou_table_deprs, 0, 0),
TRUE, ""
)</f>
        <v/>
      </c>
      <c r="E1348" s="7" t="str" cm="1">
        <f t="array" aca="1" ref="E1348" ca="1">_xlfn.IFS(
AND(SUMIFS(lease_table_interest_accruals, lease_table_dates, A1348)&gt;0, COUNTIFS($E$14:E1347, "Interest accrual", $A$14:A1347, A1348)=0), "Interest accrual",
AND(SUMIFS(lease_table_payments, lease_table_dates, A1348)&gt;0, COUNTIFS($E$14:E1347, "Payment", $A$14:A1347, A1348)=0), "Payment",
AND(SUMIFS(rou_table_deprs, rou_table_dates, A1348)&gt;0, COUNTIFS($E$14:E1347, "Depreciation", $A$14:A1347, A1348)=0), "Depreciation",
TRUE,  ""
)</f>
        <v/>
      </c>
      <c r="G1348" s="13" t="str" cm="1">
        <f t="array" aca="1" ref="G1348" ca="1">_xlfn.IFS(
AND($B$11="Hə", $B$3="İllik"), Z1348,
AND($B$11="Hə", $B$3="Aylıq"), AA1348,
$B$11="Yox", X1348)</f>
        <v/>
      </c>
      <c r="H1348" s="1" t="str" cm="1">
        <f t="array" aca="1" ref="H1348" ca="1">_xlfn.IFS( G1348="", "",
TRUE, ROUND( H1347+I1348-J1348, 2) )</f>
        <v/>
      </c>
      <c r="I1348" s="1" t="str" cm="1">
        <f t="array" aca="1" ref="I1348" ca="1">_xlfn.IFS(G1348="", "",
G1348=last_payment_date, (J1348-H1347),
 TRUE,  -  (H1347- H1347* (1+$B$6)^ (_xlfn.DAYS(G1348,G1347)/365) )
)</f>
        <v/>
      </c>
      <c r="J1348" s="1" t="str" cm="1">
        <f t="array" aca="1" ref="J1348" ca="1">_xlfn.IFS(G1348="", "",
TRUE, _xlfn.XLOOKUP(G1348,  payment_dates, payments,0,0)
)</f>
        <v/>
      </c>
      <c r="L1348" s="8" t="str" cm="1">
        <f t="array" aca="1" ref="L1348" ca="1">_xlfn.IFS(
AND($B$11="Hə", $B$3="İllik"), AC1348,
AND($B$11="Hə", $B$3="Aylıq"), AD1348,
$B$11="Yox", AB1348)</f>
        <v/>
      </c>
      <c r="M1348" s="1" t="str" cm="1">
        <f t="array" aca="1" ref="M1348" ca="1">_xlfn.IFS( L1348="", "",
(M1347-N1348)&lt;=0.5, 0,
TRUE,  M1347-N1348)</f>
        <v/>
      </c>
      <c r="N1348" s="7" t="str" cm="1">
        <f t="array" aca="1" ref="N1348" ca="1">_xlfn.IFS(
L1348="", "",
TRUE, MIN(M1347, ROUND($M$14/ (last_rou_date - $B$2) * (L1348-L1347), 2) )
)</f>
        <v/>
      </c>
      <c r="P1348" s="59" t="str">
        <f t="shared" ca="1" si="63"/>
        <v/>
      </c>
      <c r="Q1348" s="1" t="str" cm="1">
        <f t="array" aca="1" ref="Q1348" ca="1">_xlfn.IFS(P1348="","",
$B$11="Hə", _xlfn.XLOOKUP(DATE(P1348, 12, 31), rou_table_dates, rou_table_nbvs,0, 0),
TRUE,  MAX(0, ROUND($M$14 - $M$14/ (last_rou_date - $B$2) * (DATE(P1348,12,31) - $B$2), 2) )
)</f>
        <v/>
      </c>
      <c r="R1348" s="1" t="str" cm="1">
        <f t="array" aca="1" ref="R1348" ca="1">_xlfn.IFS(P1348="","",
$B$11="Hə", _xlfn.XLOOKUP(DATE(P1348, 12, 31), lease_table_dates, lease_table_balances,0, 0),
TRUE, IFERROR( XNPV($B$6, IF(payment_dates &gt;DATE(P1348, 12, 31), payments,  0),  IF(payment_dates &gt;DATE(P1348, 12, 31), payment_dates,  DATE(P1348, 12, 31))    ),0)
)</f>
        <v/>
      </c>
      <c r="S1348" s="1" t="str" cm="1">
        <f t="array" aca="1" ref="S1348" ca="1">_xlfn.IFS(P1348="","",
TRUE,  MIN( MIN(Q1347, $M$14), ROUND($M$14/ (last_rou_date - $B$2) * (DATE(P1348,12,31) - MAX($B$2, DATE(P1348-1, 12, 31))), 2) )
)</f>
        <v/>
      </c>
      <c r="T1348" s="7" t="str" cm="1">
        <f t="array" aca="1" ref="T1348" ca="1">_xlfn.IFS(P1348="", "",
ISTEXT(R1347), R1348- (H1348 - SUMIFS( lease_table_payments, lease_table_years, P1348) -$AG$14 ),
AND(ISNUMBER(R1347), R1348&lt;&gt;""),   R1348- (R1347 - SUMIFS( lease_table_payments, lease_table_years, P1348) )
)</f>
        <v/>
      </c>
      <c r="V1348" s="64">
        <f t="shared" si="62"/>
        <v>1335</v>
      </c>
      <c r="W1348" s="51" t="str" cm="1">
        <f t="array" ref="W1348">_xlfn.IFS(
OR(W1347=$B$4, W1347=""),"",
TRUE,W1347+1
)</f>
        <v/>
      </c>
      <c r="X1348" s="51" t="str" cm="1">
        <f t="array" ref="X1348">_xlfn.IFS(X1347="","",
W1348="", "",
AND($B$3="İllik"),DATE(YEAR(X1347)+1,MONTH(X1347),DAY(X1347) ),
AND($B$3="Aylıq", $AH$14="Not end"), EDATE(X1347,1),
AND($B$3="Aylıq", $AH$14="End"), EOMONTH(X1347,1)
)</f>
        <v/>
      </c>
      <c r="Y1348" s="51" t="str" cm="1">
        <f t="array" aca="1" ref="Y1348" ca="1">_xlfn.IFS(
AND($B$7="Dövrün əvvəlində", Y1347&lt;=last_rou_date), DATE(YEAR(Y1347)+1, 12, 31),
AND($B$7="Dövrün sonunda", Y1347&lt;=last_payment_date), DATE(YEAR(Y1347)+1, 12, 31),
TRUE, ""
)</f>
        <v/>
      </c>
      <c r="Z1348" s="75" t="str" cm="1">
        <f t="array" aca="1" ref="Z1348" ca="1">_xlfn.IFS(
AND($AN$14="Not year_end", Z1347&gt;last_payment_date), "",
AND($AN$14="Year_end", Z1347&gt;=last_payment_date), "",
AND($AN$14="Year_end"), DATE(YEAR(Z1347+1), 12, 31),
AND($AN$14="Not year_end", MONTH(Z1347)=12, DAY(Z1347)=31), DATE(YEAR(Z1346)+1, MONTH(Z1346), DAY(Z1346)),
AND($AN$14="Not year_end", OR(MONTH(Z1347)&lt;&gt;12, DAY(Z1347)&lt;&gt;31) ), DATE(YEAR(Z1347), 12, 31)
)</f>
        <v/>
      </c>
      <c r="AA1348" s="75" t="str" cm="1">
        <f t="array" aca="1" ref="AA1348" ca="1">_xlfn.IFS(AA1347="", "",
AND(AA1347=last_payment_date, OR(MONTH(AA1347)&lt;&gt;12, DAY(AA1347)&lt;&gt;31) ), DATE(YEAR(AA1347), 12, 31),
AND(MONTH(AA1347)=12, DAY(AA1347)=31, AA1347&gt;=last_payment_date), "",
AND(MONTH(AA1347)=12, DAY(AA1347)&lt;&gt;31),  EOMONTH(AA1347,0),
AND(MONTH(AA1347)=12, DAY(AA1347)=31, $AH$14="Not end"),  EDATE(AA1346,1),
AND($AH$14="Not end"), EDATE(AA1347, 1),
AND($AH$14="End"), EOMONTH(AA1347, 1)
)</f>
        <v/>
      </c>
      <c r="AB1348" s="75" t="str" cm="1">
        <f t="array" aca="1" ref="AB1348" ca="1">_xlfn.IFS(AB1347="","",
AND(AB1347=last_rou_date), "",
AND($B$3="İllik"),DATE(YEAR(AB1347)+1,MONTH(AB1347),DAY(AB1347) ),
AND($B$3="Aylıq", $AH$14="Not end"), EDATE(AB1347,1),
AND($B$3="Aylıq", $AH$14="End"), EOMONTH(AB1347,1)
)</f>
        <v/>
      </c>
      <c r="AC1348" s="75" t="str" cm="1">
        <f t="array" aca="1" ref="AC1348" ca="1">_xlfn.IFS(
AND($AN$14="Not year_end", AC1347&gt;last_rou_date), "",
AND($AN$14="Year_end", AC1347&gt;=last_rou_date), "",
AND($AN$14="Year_end"), DATE(YEAR(AC1347+1), 12, 31),
AND($AN$14="Not year_end", MONTH(AC1347)=12, DAY(AC1347)=31), DATE(YEAR(AC1346)+1, MONTH(AC1346), DAY(AC1346)),
AND($AN$14="Not year_end", OR(MONTH(AC1347)&lt;&gt;12, DAY(AC1347)&lt;&gt;31) ), DATE(YEAR(AC1347), 12, 31)
)</f>
        <v/>
      </c>
      <c r="AD1348" s="75" t="str" cm="1">
        <f t="array" aca="1" ref="AD1348" ca="1">_xlfn.IFS(AD1347="", "",
AND(AD1347=last_rou_date, OR(MONTH(AD1347)&lt;&gt;12, DAY(AD1347)&lt;&gt;31) ), DATE(YEAR(AD1347), 12, 31),
AND(MONTH(AD1347)=12, DAY(AD1347)=31, AD1347&gt;=last_rou_date), "",
AND(MONTH(AD1347)=12, DAY(AD1347)&lt;&gt;31),  EOMONTH(AD1347,0),
AND(MONTH(AD1347)=12, DAY(AD1347)=31, $AH$14="Not end"),  EDATE(AD1346,1),
AND($AH$14="Not end"), EDATE(AD1347, 1),
AND($AH$14="End"), EOMONTH(AD1347, 1)
)</f>
        <v/>
      </c>
      <c r="AE1348" s="51" t="str" cm="1">
        <f t="array" ref="AE1348">_xlfn.IFS(W1348="", "",
AND(W1348&gt;0, W1348&lt;=$B$4, $C$2="İllik artım, faiz olaraq", $D$2&gt;0, $B$3="İllik"), $B$5*((1+$D$2)^(W1348-1)),
AND(W1348&gt;0, W1348&lt;=$B$4, $C$2="İllik artım, faiz olaraq", $D$2&gt;0, $B$3="Aylıq"), $B$5*((1+$D$2)^ROUNDDOWN((W1348-1)/12,0)),
AND(W1348=1, $C$2="Aşağıdakı kimi dəyişir", ), $B$5,
AND(W1348&gt;1, W1348&lt;=$B$4, $C$2="Aşağıdakı kimi dəyişir"), IFERROR(VLOOKUP(W1348, $C$4:$D$7, 2, FALSE), AE1347),
AND(W1348&gt;0, W1348&lt;=$B$4), $B$5,
TRUE,0 )</f>
        <v/>
      </c>
      <c r="AF1348" s="51" t="str">
        <f t="shared" ca="1" si="61"/>
        <v/>
      </c>
    </row>
    <row r="1349" spans="1:32" x14ac:dyDescent="0.4">
      <c r="A1349" s="13" t="str" cm="1">
        <f t="array" aca="1" ref="A1349" ca="1">_xlfn.IFS(
AND(SUMIFS(lease_table_interest_accruals, lease_table_dates, A1348)&gt;0, COUNTIFS($E$14:E1348, "Interest accrual", $A$14:A1348, A1348)=0),  A1348,
AND(SUMIFS(lease_table_payments, lease_table_dates, A1348)&gt;0, COUNTIFS($E$14:E1348, "Payment", $A$14:A1348, A1348)=0),  A1348,
AND(SUMIFS(rou_table_deprs, rou_table_dates, A1348)&gt;0, COUNTIFS($E$14:E1348, "Depreciation", $A$14:A1348, A1348)=0),  A1348,
TRUE,  IFERROR(INDEX(rou_table_dates,  MATCH(A1348, rou_table_dates)+1, ), "")
)</f>
        <v/>
      </c>
      <c r="B1349" s="1" t="str" cm="1">
        <f t="array" aca="1" ref="B1349" ca="1">_xlfn.IFS(
AND(E1349="Payment", A1349=$B$2), $AM$14,
E1349="Payment", $AM$15,
E1349="Interest accrual", $AM$18,
E1349="Depreciation", $AM$17,
TRUE, "")</f>
        <v/>
      </c>
      <c r="C1349" s="1" t="str" cm="1">
        <f t="array" aca="1" ref="C1349" ca="1">_xlfn.IFS(
E1349="Payment", $AM$19,
E1349="Interest accrual", $AM$15,
E1349="Depreciation", $AM$16,
TRUE, "")</f>
        <v/>
      </c>
      <c r="D1349" s="1" t="str" cm="1">
        <f t="array" aca="1" ref="D1349" ca="1">_xlfn.IFS(
E1349="Payment", _xlfn.XLOOKUP(A1349, lease_table_dates, lease_table_payments, 0, 0),
E1349="Interest accrual", _xlfn.XLOOKUP(A1349, lease_table_dates, lease_table_interest_accruals, 0, 0),
E1349="Depreciation", _xlfn.XLOOKUP(A1349, rou_table_dates, rou_table_deprs, 0, 0),
TRUE, ""
)</f>
        <v/>
      </c>
      <c r="E1349" s="7" t="str" cm="1">
        <f t="array" aca="1" ref="E1349" ca="1">_xlfn.IFS(
AND(SUMIFS(lease_table_interest_accruals, lease_table_dates, A1349)&gt;0, COUNTIFS($E$14:E1348, "Interest accrual", $A$14:A1348, A1349)=0), "Interest accrual",
AND(SUMIFS(lease_table_payments, lease_table_dates, A1349)&gt;0, COUNTIFS($E$14:E1348, "Payment", $A$14:A1348, A1349)=0), "Payment",
AND(SUMIFS(rou_table_deprs, rou_table_dates, A1349)&gt;0, COUNTIFS($E$14:E1348, "Depreciation", $A$14:A1348, A1349)=0), "Depreciation",
TRUE,  ""
)</f>
        <v/>
      </c>
      <c r="G1349" s="13" t="str" cm="1">
        <f t="array" aca="1" ref="G1349" ca="1">_xlfn.IFS(
AND($B$11="Hə", $B$3="İllik"), Z1349,
AND($B$11="Hə", $B$3="Aylıq"), AA1349,
$B$11="Yox", X1349)</f>
        <v/>
      </c>
      <c r="H1349" s="1" t="str" cm="1">
        <f t="array" aca="1" ref="H1349" ca="1">_xlfn.IFS( G1349="", "",
TRUE, ROUND( H1348+I1349-J1349, 2) )</f>
        <v/>
      </c>
      <c r="I1349" s="1" t="str" cm="1">
        <f t="array" aca="1" ref="I1349" ca="1">_xlfn.IFS(G1349="", "",
G1349=last_payment_date, (J1349-H1348),
 TRUE,  -  (H1348- H1348* (1+$B$6)^ (_xlfn.DAYS(G1349,G1348)/365) )
)</f>
        <v/>
      </c>
      <c r="J1349" s="1" t="str" cm="1">
        <f t="array" aca="1" ref="J1349" ca="1">_xlfn.IFS(G1349="", "",
TRUE, _xlfn.XLOOKUP(G1349,  payment_dates, payments,0,0)
)</f>
        <v/>
      </c>
      <c r="L1349" s="8" t="str" cm="1">
        <f t="array" aca="1" ref="L1349" ca="1">_xlfn.IFS(
AND($B$11="Hə", $B$3="İllik"), AC1349,
AND($B$11="Hə", $B$3="Aylıq"), AD1349,
$B$11="Yox", AB1349)</f>
        <v/>
      </c>
      <c r="M1349" s="1" t="str" cm="1">
        <f t="array" aca="1" ref="M1349" ca="1">_xlfn.IFS( L1349="", "",
(M1348-N1349)&lt;=0.5, 0,
TRUE,  M1348-N1349)</f>
        <v/>
      </c>
      <c r="N1349" s="7" t="str" cm="1">
        <f t="array" aca="1" ref="N1349" ca="1">_xlfn.IFS(
L1349="", "",
TRUE, MIN(M1348, ROUND($M$14/ (last_rou_date - $B$2) * (L1349-L1348), 2) )
)</f>
        <v/>
      </c>
      <c r="P1349" s="59" t="str">
        <f t="shared" ca="1" si="63"/>
        <v/>
      </c>
      <c r="Q1349" s="1" t="str" cm="1">
        <f t="array" aca="1" ref="Q1349" ca="1">_xlfn.IFS(P1349="","",
$B$11="Hə", _xlfn.XLOOKUP(DATE(P1349, 12, 31), rou_table_dates, rou_table_nbvs,0, 0),
TRUE,  MAX(0, ROUND($M$14 - $M$14/ (last_rou_date - $B$2) * (DATE(P1349,12,31) - $B$2), 2) )
)</f>
        <v/>
      </c>
      <c r="R1349" s="1" t="str" cm="1">
        <f t="array" aca="1" ref="R1349" ca="1">_xlfn.IFS(P1349="","",
$B$11="Hə", _xlfn.XLOOKUP(DATE(P1349, 12, 31), lease_table_dates, lease_table_balances,0, 0),
TRUE, IFERROR( XNPV($B$6, IF(payment_dates &gt;DATE(P1349, 12, 31), payments,  0),  IF(payment_dates &gt;DATE(P1349, 12, 31), payment_dates,  DATE(P1349, 12, 31))    ),0)
)</f>
        <v/>
      </c>
      <c r="S1349" s="1" t="str" cm="1">
        <f t="array" aca="1" ref="S1349" ca="1">_xlfn.IFS(P1349="","",
TRUE,  MIN( MIN(Q1348, $M$14), ROUND($M$14/ (last_rou_date - $B$2) * (DATE(P1349,12,31) - MAX($B$2, DATE(P1349-1, 12, 31))), 2) )
)</f>
        <v/>
      </c>
      <c r="T1349" s="7" t="str" cm="1">
        <f t="array" aca="1" ref="T1349" ca="1">_xlfn.IFS(P1349="", "",
ISTEXT(R1348), R1349- (H1349 - SUMIFS( lease_table_payments, lease_table_years, P1349) -$AG$14 ),
AND(ISNUMBER(R1348), R1349&lt;&gt;""),   R1349- (R1348 - SUMIFS( lease_table_payments, lease_table_years, P1349) )
)</f>
        <v/>
      </c>
      <c r="V1349" s="64">
        <f t="shared" si="62"/>
        <v>1336</v>
      </c>
      <c r="W1349" s="51" t="str" cm="1">
        <f t="array" ref="W1349">_xlfn.IFS(
OR(W1348=$B$4, W1348=""),"",
TRUE,W1348+1
)</f>
        <v/>
      </c>
      <c r="X1349" s="51" t="str" cm="1">
        <f t="array" ref="X1349">_xlfn.IFS(X1348="","",
W1349="", "",
AND($B$3="İllik"),DATE(YEAR(X1348)+1,MONTH(X1348),DAY(X1348) ),
AND($B$3="Aylıq", $AH$14="Not end"), EDATE(X1348,1),
AND($B$3="Aylıq", $AH$14="End"), EOMONTH(X1348,1)
)</f>
        <v/>
      </c>
      <c r="Y1349" s="51" t="str" cm="1">
        <f t="array" aca="1" ref="Y1349" ca="1">_xlfn.IFS(
AND($B$7="Dövrün əvvəlində", Y1348&lt;=last_rou_date), DATE(YEAR(Y1348)+1, 12, 31),
AND($B$7="Dövrün sonunda", Y1348&lt;=last_payment_date), DATE(YEAR(Y1348)+1, 12, 31),
TRUE, ""
)</f>
        <v/>
      </c>
      <c r="Z1349" s="75" t="str" cm="1">
        <f t="array" aca="1" ref="Z1349" ca="1">_xlfn.IFS(
AND($AN$14="Not year_end", Z1348&gt;last_payment_date), "",
AND($AN$14="Year_end", Z1348&gt;=last_payment_date), "",
AND($AN$14="Year_end"), DATE(YEAR(Z1348+1), 12, 31),
AND($AN$14="Not year_end", MONTH(Z1348)=12, DAY(Z1348)=31), DATE(YEAR(Z1347)+1, MONTH(Z1347), DAY(Z1347)),
AND($AN$14="Not year_end", OR(MONTH(Z1348)&lt;&gt;12, DAY(Z1348)&lt;&gt;31) ), DATE(YEAR(Z1348), 12, 31)
)</f>
        <v/>
      </c>
      <c r="AA1349" s="75" t="str" cm="1">
        <f t="array" aca="1" ref="AA1349" ca="1">_xlfn.IFS(AA1348="", "",
AND(AA1348=last_payment_date, OR(MONTH(AA1348)&lt;&gt;12, DAY(AA1348)&lt;&gt;31) ), DATE(YEAR(AA1348), 12, 31),
AND(MONTH(AA1348)=12, DAY(AA1348)=31, AA1348&gt;=last_payment_date), "",
AND(MONTH(AA1348)=12, DAY(AA1348)&lt;&gt;31),  EOMONTH(AA1348,0),
AND(MONTH(AA1348)=12, DAY(AA1348)=31, $AH$14="Not end"),  EDATE(AA1347,1),
AND($AH$14="Not end"), EDATE(AA1348, 1),
AND($AH$14="End"), EOMONTH(AA1348, 1)
)</f>
        <v/>
      </c>
      <c r="AB1349" s="75" t="str" cm="1">
        <f t="array" aca="1" ref="AB1349" ca="1">_xlfn.IFS(AB1348="","",
AND(AB1348=last_rou_date), "",
AND($B$3="İllik"),DATE(YEAR(AB1348)+1,MONTH(AB1348),DAY(AB1348) ),
AND($B$3="Aylıq", $AH$14="Not end"), EDATE(AB1348,1),
AND($B$3="Aylıq", $AH$14="End"), EOMONTH(AB1348,1)
)</f>
        <v/>
      </c>
      <c r="AC1349" s="75" t="str" cm="1">
        <f t="array" aca="1" ref="AC1349" ca="1">_xlfn.IFS(
AND($AN$14="Not year_end", AC1348&gt;last_rou_date), "",
AND($AN$14="Year_end", AC1348&gt;=last_rou_date), "",
AND($AN$14="Year_end"), DATE(YEAR(AC1348+1), 12, 31),
AND($AN$14="Not year_end", MONTH(AC1348)=12, DAY(AC1348)=31), DATE(YEAR(AC1347)+1, MONTH(AC1347), DAY(AC1347)),
AND($AN$14="Not year_end", OR(MONTH(AC1348)&lt;&gt;12, DAY(AC1348)&lt;&gt;31) ), DATE(YEAR(AC1348), 12, 31)
)</f>
        <v/>
      </c>
      <c r="AD1349" s="75" t="str" cm="1">
        <f t="array" aca="1" ref="AD1349" ca="1">_xlfn.IFS(AD1348="", "",
AND(AD1348=last_rou_date, OR(MONTH(AD1348)&lt;&gt;12, DAY(AD1348)&lt;&gt;31) ), DATE(YEAR(AD1348), 12, 31),
AND(MONTH(AD1348)=12, DAY(AD1348)=31, AD1348&gt;=last_rou_date), "",
AND(MONTH(AD1348)=12, DAY(AD1348)&lt;&gt;31),  EOMONTH(AD1348,0),
AND(MONTH(AD1348)=12, DAY(AD1348)=31, $AH$14="Not end"),  EDATE(AD1347,1),
AND($AH$14="Not end"), EDATE(AD1348, 1),
AND($AH$14="End"), EOMONTH(AD1348, 1)
)</f>
        <v/>
      </c>
      <c r="AE1349" s="51" t="str" cm="1">
        <f t="array" ref="AE1349">_xlfn.IFS(W1349="", "",
AND(W1349&gt;0, W1349&lt;=$B$4, $C$2="İllik artım, faiz olaraq", $D$2&gt;0, $B$3="İllik"), $B$5*((1+$D$2)^(W1349-1)),
AND(W1349&gt;0, W1349&lt;=$B$4, $C$2="İllik artım, faiz olaraq", $D$2&gt;0, $B$3="Aylıq"), $B$5*((1+$D$2)^ROUNDDOWN((W1349-1)/12,0)),
AND(W1349=1, $C$2="Aşağıdakı kimi dəyişir", ), $B$5,
AND(W1349&gt;1, W1349&lt;=$B$4, $C$2="Aşağıdakı kimi dəyişir"), IFERROR(VLOOKUP(W1349, $C$4:$D$7, 2, FALSE), AE1348),
AND(W1349&gt;0, W1349&lt;=$B$4), $B$5,
TRUE,0 )</f>
        <v/>
      </c>
      <c r="AF1349" s="51" t="str">
        <f t="shared" ca="1" si="61"/>
        <v/>
      </c>
    </row>
    <row r="1350" spans="1:32" x14ac:dyDescent="0.4">
      <c r="A1350" s="13" t="str" cm="1">
        <f t="array" aca="1" ref="A1350" ca="1">_xlfn.IFS(
AND(SUMIFS(lease_table_interest_accruals, lease_table_dates, A1349)&gt;0, COUNTIFS($E$14:E1349, "Interest accrual", $A$14:A1349, A1349)=0),  A1349,
AND(SUMIFS(lease_table_payments, lease_table_dates, A1349)&gt;0, COUNTIFS($E$14:E1349, "Payment", $A$14:A1349, A1349)=0),  A1349,
AND(SUMIFS(rou_table_deprs, rou_table_dates, A1349)&gt;0, COUNTIFS($E$14:E1349, "Depreciation", $A$14:A1349, A1349)=0),  A1349,
TRUE,  IFERROR(INDEX(rou_table_dates,  MATCH(A1349, rou_table_dates)+1, ), "")
)</f>
        <v/>
      </c>
      <c r="B1350" s="1" t="str" cm="1">
        <f t="array" aca="1" ref="B1350" ca="1">_xlfn.IFS(
AND(E1350="Payment", A1350=$B$2), $AM$14,
E1350="Payment", $AM$15,
E1350="Interest accrual", $AM$18,
E1350="Depreciation", $AM$17,
TRUE, "")</f>
        <v/>
      </c>
      <c r="C1350" s="1" t="str" cm="1">
        <f t="array" aca="1" ref="C1350" ca="1">_xlfn.IFS(
E1350="Payment", $AM$19,
E1350="Interest accrual", $AM$15,
E1350="Depreciation", $AM$16,
TRUE, "")</f>
        <v/>
      </c>
      <c r="D1350" s="1" t="str" cm="1">
        <f t="array" aca="1" ref="D1350" ca="1">_xlfn.IFS(
E1350="Payment", _xlfn.XLOOKUP(A1350, lease_table_dates, lease_table_payments, 0, 0),
E1350="Interest accrual", _xlfn.XLOOKUP(A1350, lease_table_dates, lease_table_interest_accruals, 0, 0),
E1350="Depreciation", _xlfn.XLOOKUP(A1350, rou_table_dates, rou_table_deprs, 0, 0),
TRUE, ""
)</f>
        <v/>
      </c>
      <c r="E1350" s="7" t="str" cm="1">
        <f t="array" aca="1" ref="E1350" ca="1">_xlfn.IFS(
AND(SUMIFS(lease_table_interest_accruals, lease_table_dates, A1350)&gt;0, COUNTIFS($E$14:E1349, "Interest accrual", $A$14:A1349, A1350)=0), "Interest accrual",
AND(SUMIFS(lease_table_payments, lease_table_dates, A1350)&gt;0, COUNTIFS($E$14:E1349, "Payment", $A$14:A1349, A1350)=0), "Payment",
AND(SUMIFS(rou_table_deprs, rou_table_dates, A1350)&gt;0, COUNTIFS($E$14:E1349, "Depreciation", $A$14:A1349, A1350)=0), "Depreciation",
TRUE,  ""
)</f>
        <v/>
      </c>
      <c r="G1350" s="13" t="str" cm="1">
        <f t="array" aca="1" ref="G1350" ca="1">_xlfn.IFS(
AND($B$11="Hə", $B$3="İllik"), Z1350,
AND($B$11="Hə", $B$3="Aylıq"), AA1350,
$B$11="Yox", X1350)</f>
        <v/>
      </c>
      <c r="H1350" s="1" t="str" cm="1">
        <f t="array" aca="1" ref="H1350" ca="1">_xlfn.IFS( G1350="", "",
TRUE, ROUND( H1349+I1350-J1350, 2) )</f>
        <v/>
      </c>
      <c r="I1350" s="1" t="str" cm="1">
        <f t="array" aca="1" ref="I1350" ca="1">_xlfn.IFS(G1350="", "",
G1350=last_payment_date, (J1350-H1349),
 TRUE,  -  (H1349- H1349* (1+$B$6)^ (_xlfn.DAYS(G1350,G1349)/365) )
)</f>
        <v/>
      </c>
      <c r="J1350" s="1" t="str" cm="1">
        <f t="array" aca="1" ref="J1350" ca="1">_xlfn.IFS(G1350="", "",
TRUE, _xlfn.XLOOKUP(G1350,  payment_dates, payments,0,0)
)</f>
        <v/>
      </c>
      <c r="L1350" s="8" t="str" cm="1">
        <f t="array" aca="1" ref="L1350" ca="1">_xlfn.IFS(
AND($B$11="Hə", $B$3="İllik"), AC1350,
AND($B$11="Hə", $B$3="Aylıq"), AD1350,
$B$11="Yox", AB1350)</f>
        <v/>
      </c>
      <c r="M1350" s="1" t="str" cm="1">
        <f t="array" aca="1" ref="M1350" ca="1">_xlfn.IFS( L1350="", "",
(M1349-N1350)&lt;=0.5, 0,
TRUE,  M1349-N1350)</f>
        <v/>
      </c>
      <c r="N1350" s="7" t="str" cm="1">
        <f t="array" aca="1" ref="N1350" ca="1">_xlfn.IFS(
L1350="", "",
TRUE, MIN(M1349, ROUND($M$14/ (last_rou_date - $B$2) * (L1350-L1349), 2) )
)</f>
        <v/>
      </c>
      <c r="P1350" s="59" t="str">
        <f t="shared" ca="1" si="63"/>
        <v/>
      </c>
      <c r="Q1350" s="1" t="str" cm="1">
        <f t="array" aca="1" ref="Q1350" ca="1">_xlfn.IFS(P1350="","",
$B$11="Hə", _xlfn.XLOOKUP(DATE(P1350, 12, 31), rou_table_dates, rou_table_nbvs,0, 0),
TRUE,  MAX(0, ROUND($M$14 - $M$14/ (last_rou_date - $B$2) * (DATE(P1350,12,31) - $B$2), 2) )
)</f>
        <v/>
      </c>
      <c r="R1350" s="1" t="str" cm="1">
        <f t="array" aca="1" ref="R1350" ca="1">_xlfn.IFS(P1350="","",
$B$11="Hə", _xlfn.XLOOKUP(DATE(P1350, 12, 31), lease_table_dates, lease_table_balances,0, 0),
TRUE, IFERROR( XNPV($B$6, IF(payment_dates &gt;DATE(P1350, 12, 31), payments,  0),  IF(payment_dates &gt;DATE(P1350, 12, 31), payment_dates,  DATE(P1350, 12, 31))    ),0)
)</f>
        <v/>
      </c>
      <c r="S1350" s="1" t="str" cm="1">
        <f t="array" aca="1" ref="S1350" ca="1">_xlfn.IFS(P1350="","",
TRUE,  MIN( MIN(Q1349, $M$14), ROUND($M$14/ (last_rou_date - $B$2) * (DATE(P1350,12,31) - MAX($B$2, DATE(P1350-1, 12, 31))), 2) )
)</f>
        <v/>
      </c>
      <c r="T1350" s="7" t="str" cm="1">
        <f t="array" aca="1" ref="T1350" ca="1">_xlfn.IFS(P1350="", "",
ISTEXT(R1349), R1350- (H1350 - SUMIFS( lease_table_payments, lease_table_years, P1350) -$AG$14 ),
AND(ISNUMBER(R1349), R1350&lt;&gt;""),   R1350- (R1349 - SUMIFS( lease_table_payments, lease_table_years, P1350) )
)</f>
        <v/>
      </c>
      <c r="V1350" s="64">
        <f t="shared" si="62"/>
        <v>1337</v>
      </c>
      <c r="W1350" s="51" t="str" cm="1">
        <f t="array" ref="W1350">_xlfn.IFS(
OR(W1349=$B$4, W1349=""),"",
TRUE,W1349+1
)</f>
        <v/>
      </c>
      <c r="X1350" s="51" t="str" cm="1">
        <f t="array" ref="X1350">_xlfn.IFS(X1349="","",
W1350="", "",
AND($B$3="İllik"),DATE(YEAR(X1349)+1,MONTH(X1349),DAY(X1349) ),
AND($B$3="Aylıq", $AH$14="Not end"), EDATE(X1349,1),
AND($B$3="Aylıq", $AH$14="End"), EOMONTH(X1349,1)
)</f>
        <v/>
      </c>
      <c r="Y1350" s="51" t="str" cm="1">
        <f t="array" aca="1" ref="Y1350" ca="1">_xlfn.IFS(
AND($B$7="Dövrün əvvəlində", Y1349&lt;=last_rou_date), DATE(YEAR(Y1349)+1, 12, 31),
AND($B$7="Dövrün sonunda", Y1349&lt;=last_payment_date), DATE(YEAR(Y1349)+1, 12, 31),
TRUE, ""
)</f>
        <v/>
      </c>
      <c r="Z1350" s="75" t="str" cm="1">
        <f t="array" aca="1" ref="Z1350" ca="1">_xlfn.IFS(
AND($AN$14="Not year_end", Z1349&gt;last_payment_date), "",
AND($AN$14="Year_end", Z1349&gt;=last_payment_date), "",
AND($AN$14="Year_end"), DATE(YEAR(Z1349+1), 12, 31),
AND($AN$14="Not year_end", MONTH(Z1349)=12, DAY(Z1349)=31), DATE(YEAR(Z1348)+1, MONTH(Z1348), DAY(Z1348)),
AND($AN$14="Not year_end", OR(MONTH(Z1349)&lt;&gt;12, DAY(Z1349)&lt;&gt;31) ), DATE(YEAR(Z1349), 12, 31)
)</f>
        <v/>
      </c>
      <c r="AA1350" s="75" t="str" cm="1">
        <f t="array" aca="1" ref="AA1350" ca="1">_xlfn.IFS(AA1349="", "",
AND(AA1349=last_payment_date, OR(MONTH(AA1349)&lt;&gt;12, DAY(AA1349)&lt;&gt;31) ), DATE(YEAR(AA1349), 12, 31),
AND(MONTH(AA1349)=12, DAY(AA1349)=31, AA1349&gt;=last_payment_date), "",
AND(MONTH(AA1349)=12, DAY(AA1349)&lt;&gt;31),  EOMONTH(AA1349,0),
AND(MONTH(AA1349)=12, DAY(AA1349)=31, $AH$14="Not end"),  EDATE(AA1348,1),
AND($AH$14="Not end"), EDATE(AA1349, 1),
AND($AH$14="End"), EOMONTH(AA1349, 1)
)</f>
        <v/>
      </c>
      <c r="AB1350" s="75" t="str" cm="1">
        <f t="array" aca="1" ref="AB1350" ca="1">_xlfn.IFS(AB1349="","",
AND(AB1349=last_rou_date), "",
AND($B$3="İllik"),DATE(YEAR(AB1349)+1,MONTH(AB1349),DAY(AB1349) ),
AND($B$3="Aylıq", $AH$14="Not end"), EDATE(AB1349,1),
AND($B$3="Aylıq", $AH$14="End"), EOMONTH(AB1349,1)
)</f>
        <v/>
      </c>
      <c r="AC1350" s="75" t="str" cm="1">
        <f t="array" aca="1" ref="AC1350" ca="1">_xlfn.IFS(
AND($AN$14="Not year_end", AC1349&gt;last_rou_date), "",
AND($AN$14="Year_end", AC1349&gt;=last_rou_date), "",
AND($AN$14="Year_end"), DATE(YEAR(AC1349+1), 12, 31),
AND($AN$14="Not year_end", MONTH(AC1349)=12, DAY(AC1349)=31), DATE(YEAR(AC1348)+1, MONTH(AC1348), DAY(AC1348)),
AND($AN$14="Not year_end", OR(MONTH(AC1349)&lt;&gt;12, DAY(AC1349)&lt;&gt;31) ), DATE(YEAR(AC1349), 12, 31)
)</f>
        <v/>
      </c>
      <c r="AD1350" s="75" t="str" cm="1">
        <f t="array" aca="1" ref="AD1350" ca="1">_xlfn.IFS(AD1349="", "",
AND(AD1349=last_rou_date, OR(MONTH(AD1349)&lt;&gt;12, DAY(AD1349)&lt;&gt;31) ), DATE(YEAR(AD1349), 12, 31),
AND(MONTH(AD1349)=12, DAY(AD1349)=31, AD1349&gt;=last_rou_date), "",
AND(MONTH(AD1349)=12, DAY(AD1349)&lt;&gt;31),  EOMONTH(AD1349,0),
AND(MONTH(AD1349)=12, DAY(AD1349)=31, $AH$14="Not end"),  EDATE(AD1348,1),
AND($AH$14="Not end"), EDATE(AD1349, 1),
AND($AH$14="End"), EOMONTH(AD1349, 1)
)</f>
        <v/>
      </c>
      <c r="AE1350" s="51" t="str" cm="1">
        <f t="array" ref="AE1350">_xlfn.IFS(W1350="", "",
AND(W1350&gt;0, W1350&lt;=$B$4, $C$2="İllik artım, faiz olaraq", $D$2&gt;0, $B$3="İllik"), $B$5*((1+$D$2)^(W1350-1)),
AND(W1350&gt;0, W1350&lt;=$B$4, $C$2="İllik artım, faiz olaraq", $D$2&gt;0, $B$3="Aylıq"), $B$5*((1+$D$2)^ROUNDDOWN((W1350-1)/12,0)),
AND(W1350=1, $C$2="Aşağıdakı kimi dəyişir", ), $B$5,
AND(W1350&gt;1, W1350&lt;=$B$4, $C$2="Aşağıdakı kimi dəyişir"), IFERROR(VLOOKUP(W1350, $C$4:$D$7, 2, FALSE), AE1349),
AND(W1350&gt;0, W1350&lt;=$B$4), $B$5,
TRUE,0 )</f>
        <v/>
      </c>
      <c r="AF1350" s="51" t="str">
        <f t="shared" ca="1" si="61"/>
        <v/>
      </c>
    </row>
    <row r="1351" spans="1:32" x14ac:dyDescent="0.4">
      <c r="A1351" s="13" t="str" cm="1">
        <f t="array" aca="1" ref="A1351" ca="1">_xlfn.IFS(
AND(SUMIFS(lease_table_interest_accruals, lease_table_dates, A1350)&gt;0, COUNTIFS($E$14:E1350, "Interest accrual", $A$14:A1350, A1350)=0),  A1350,
AND(SUMIFS(lease_table_payments, lease_table_dates, A1350)&gt;0, COUNTIFS($E$14:E1350, "Payment", $A$14:A1350, A1350)=0),  A1350,
AND(SUMIFS(rou_table_deprs, rou_table_dates, A1350)&gt;0, COUNTIFS($E$14:E1350, "Depreciation", $A$14:A1350, A1350)=0),  A1350,
TRUE,  IFERROR(INDEX(rou_table_dates,  MATCH(A1350, rou_table_dates)+1, ), "")
)</f>
        <v/>
      </c>
      <c r="B1351" s="1" t="str" cm="1">
        <f t="array" aca="1" ref="B1351" ca="1">_xlfn.IFS(
AND(E1351="Payment", A1351=$B$2), $AM$14,
E1351="Payment", $AM$15,
E1351="Interest accrual", $AM$18,
E1351="Depreciation", $AM$17,
TRUE, "")</f>
        <v/>
      </c>
      <c r="C1351" s="1" t="str" cm="1">
        <f t="array" aca="1" ref="C1351" ca="1">_xlfn.IFS(
E1351="Payment", $AM$19,
E1351="Interest accrual", $AM$15,
E1351="Depreciation", $AM$16,
TRUE, "")</f>
        <v/>
      </c>
      <c r="D1351" s="1" t="str" cm="1">
        <f t="array" aca="1" ref="D1351" ca="1">_xlfn.IFS(
E1351="Payment", _xlfn.XLOOKUP(A1351, lease_table_dates, lease_table_payments, 0, 0),
E1351="Interest accrual", _xlfn.XLOOKUP(A1351, lease_table_dates, lease_table_interest_accruals, 0, 0),
E1351="Depreciation", _xlfn.XLOOKUP(A1351, rou_table_dates, rou_table_deprs, 0, 0),
TRUE, ""
)</f>
        <v/>
      </c>
      <c r="E1351" s="7" t="str" cm="1">
        <f t="array" aca="1" ref="E1351" ca="1">_xlfn.IFS(
AND(SUMIFS(lease_table_interest_accruals, lease_table_dates, A1351)&gt;0, COUNTIFS($E$14:E1350, "Interest accrual", $A$14:A1350, A1351)=0), "Interest accrual",
AND(SUMIFS(lease_table_payments, lease_table_dates, A1351)&gt;0, COUNTIFS($E$14:E1350, "Payment", $A$14:A1350, A1351)=0), "Payment",
AND(SUMIFS(rou_table_deprs, rou_table_dates, A1351)&gt;0, COUNTIFS($E$14:E1350, "Depreciation", $A$14:A1350, A1351)=0), "Depreciation",
TRUE,  ""
)</f>
        <v/>
      </c>
      <c r="G1351" s="13" t="str" cm="1">
        <f t="array" aca="1" ref="G1351" ca="1">_xlfn.IFS(
AND($B$11="Hə", $B$3="İllik"), Z1351,
AND($B$11="Hə", $B$3="Aylıq"), AA1351,
$B$11="Yox", X1351)</f>
        <v/>
      </c>
      <c r="H1351" s="1" t="str" cm="1">
        <f t="array" aca="1" ref="H1351" ca="1">_xlfn.IFS( G1351="", "",
TRUE, ROUND( H1350+I1351-J1351, 2) )</f>
        <v/>
      </c>
      <c r="I1351" s="1" t="str" cm="1">
        <f t="array" aca="1" ref="I1351" ca="1">_xlfn.IFS(G1351="", "",
G1351=last_payment_date, (J1351-H1350),
 TRUE,  -  (H1350- H1350* (1+$B$6)^ (_xlfn.DAYS(G1351,G1350)/365) )
)</f>
        <v/>
      </c>
      <c r="J1351" s="1" t="str" cm="1">
        <f t="array" aca="1" ref="J1351" ca="1">_xlfn.IFS(G1351="", "",
TRUE, _xlfn.XLOOKUP(G1351,  payment_dates, payments,0,0)
)</f>
        <v/>
      </c>
      <c r="L1351" s="8" t="str" cm="1">
        <f t="array" aca="1" ref="L1351" ca="1">_xlfn.IFS(
AND($B$11="Hə", $B$3="İllik"), AC1351,
AND($B$11="Hə", $B$3="Aylıq"), AD1351,
$B$11="Yox", AB1351)</f>
        <v/>
      </c>
      <c r="M1351" s="1" t="str" cm="1">
        <f t="array" aca="1" ref="M1351" ca="1">_xlfn.IFS( L1351="", "",
(M1350-N1351)&lt;=0.5, 0,
TRUE,  M1350-N1351)</f>
        <v/>
      </c>
      <c r="N1351" s="7" t="str" cm="1">
        <f t="array" aca="1" ref="N1351" ca="1">_xlfn.IFS(
L1351="", "",
TRUE, MIN(M1350, ROUND($M$14/ (last_rou_date - $B$2) * (L1351-L1350), 2) )
)</f>
        <v/>
      </c>
      <c r="P1351" s="59" t="str">
        <f t="shared" ca="1" si="63"/>
        <v/>
      </c>
      <c r="Q1351" s="1" t="str" cm="1">
        <f t="array" aca="1" ref="Q1351" ca="1">_xlfn.IFS(P1351="","",
$B$11="Hə", _xlfn.XLOOKUP(DATE(P1351, 12, 31), rou_table_dates, rou_table_nbvs,0, 0),
TRUE,  MAX(0, ROUND($M$14 - $M$14/ (last_rou_date - $B$2) * (DATE(P1351,12,31) - $B$2), 2) )
)</f>
        <v/>
      </c>
      <c r="R1351" s="1" t="str" cm="1">
        <f t="array" aca="1" ref="R1351" ca="1">_xlfn.IFS(P1351="","",
$B$11="Hə", _xlfn.XLOOKUP(DATE(P1351, 12, 31), lease_table_dates, lease_table_balances,0, 0),
TRUE, IFERROR( XNPV($B$6, IF(payment_dates &gt;DATE(P1351, 12, 31), payments,  0),  IF(payment_dates &gt;DATE(P1351, 12, 31), payment_dates,  DATE(P1351, 12, 31))    ),0)
)</f>
        <v/>
      </c>
      <c r="S1351" s="1" t="str" cm="1">
        <f t="array" aca="1" ref="S1351" ca="1">_xlfn.IFS(P1351="","",
TRUE,  MIN( MIN(Q1350, $M$14), ROUND($M$14/ (last_rou_date - $B$2) * (DATE(P1351,12,31) - MAX($B$2, DATE(P1351-1, 12, 31))), 2) )
)</f>
        <v/>
      </c>
      <c r="T1351" s="7" t="str" cm="1">
        <f t="array" aca="1" ref="T1351" ca="1">_xlfn.IFS(P1351="", "",
ISTEXT(R1350), R1351- (H1351 - SUMIFS( lease_table_payments, lease_table_years, P1351) -$AG$14 ),
AND(ISNUMBER(R1350), R1351&lt;&gt;""),   R1351- (R1350 - SUMIFS( lease_table_payments, lease_table_years, P1351) )
)</f>
        <v/>
      </c>
      <c r="V1351" s="64">
        <f t="shared" si="62"/>
        <v>1338</v>
      </c>
      <c r="W1351" s="51" t="str" cm="1">
        <f t="array" ref="W1351">_xlfn.IFS(
OR(W1350=$B$4, W1350=""),"",
TRUE,W1350+1
)</f>
        <v/>
      </c>
      <c r="X1351" s="51" t="str" cm="1">
        <f t="array" ref="X1351">_xlfn.IFS(X1350="","",
W1351="", "",
AND($B$3="İllik"),DATE(YEAR(X1350)+1,MONTH(X1350),DAY(X1350) ),
AND($B$3="Aylıq", $AH$14="Not end"), EDATE(X1350,1),
AND($B$3="Aylıq", $AH$14="End"), EOMONTH(X1350,1)
)</f>
        <v/>
      </c>
      <c r="Y1351" s="51" t="str" cm="1">
        <f t="array" aca="1" ref="Y1351" ca="1">_xlfn.IFS(
AND($B$7="Dövrün əvvəlində", Y1350&lt;=last_rou_date), DATE(YEAR(Y1350)+1, 12, 31),
AND($B$7="Dövrün sonunda", Y1350&lt;=last_payment_date), DATE(YEAR(Y1350)+1, 12, 31),
TRUE, ""
)</f>
        <v/>
      </c>
      <c r="Z1351" s="75" t="str" cm="1">
        <f t="array" aca="1" ref="Z1351" ca="1">_xlfn.IFS(
AND($AN$14="Not year_end", Z1350&gt;last_payment_date), "",
AND($AN$14="Year_end", Z1350&gt;=last_payment_date), "",
AND($AN$14="Year_end"), DATE(YEAR(Z1350+1), 12, 31),
AND($AN$14="Not year_end", MONTH(Z1350)=12, DAY(Z1350)=31), DATE(YEAR(Z1349)+1, MONTH(Z1349), DAY(Z1349)),
AND($AN$14="Not year_end", OR(MONTH(Z1350)&lt;&gt;12, DAY(Z1350)&lt;&gt;31) ), DATE(YEAR(Z1350), 12, 31)
)</f>
        <v/>
      </c>
      <c r="AA1351" s="75" t="str" cm="1">
        <f t="array" aca="1" ref="AA1351" ca="1">_xlfn.IFS(AA1350="", "",
AND(AA1350=last_payment_date, OR(MONTH(AA1350)&lt;&gt;12, DAY(AA1350)&lt;&gt;31) ), DATE(YEAR(AA1350), 12, 31),
AND(MONTH(AA1350)=12, DAY(AA1350)=31, AA1350&gt;=last_payment_date), "",
AND(MONTH(AA1350)=12, DAY(AA1350)&lt;&gt;31),  EOMONTH(AA1350,0),
AND(MONTH(AA1350)=12, DAY(AA1350)=31, $AH$14="Not end"),  EDATE(AA1349,1),
AND($AH$14="Not end"), EDATE(AA1350, 1),
AND($AH$14="End"), EOMONTH(AA1350, 1)
)</f>
        <v/>
      </c>
      <c r="AB1351" s="75" t="str" cm="1">
        <f t="array" aca="1" ref="AB1351" ca="1">_xlfn.IFS(AB1350="","",
AND(AB1350=last_rou_date), "",
AND($B$3="İllik"),DATE(YEAR(AB1350)+1,MONTH(AB1350),DAY(AB1350) ),
AND($B$3="Aylıq", $AH$14="Not end"), EDATE(AB1350,1),
AND($B$3="Aylıq", $AH$14="End"), EOMONTH(AB1350,1)
)</f>
        <v/>
      </c>
      <c r="AC1351" s="75" t="str" cm="1">
        <f t="array" aca="1" ref="AC1351" ca="1">_xlfn.IFS(
AND($AN$14="Not year_end", AC1350&gt;last_rou_date), "",
AND($AN$14="Year_end", AC1350&gt;=last_rou_date), "",
AND($AN$14="Year_end"), DATE(YEAR(AC1350+1), 12, 31),
AND($AN$14="Not year_end", MONTH(AC1350)=12, DAY(AC1350)=31), DATE(YEAR(AC1349)+1, MONTH(AC1349), DAY(AC1349)),
AND($AN$14="Not year_end", OR(MONTH(AC1350)&lt;&gt;12, DAY(AC1350)&lt;&gt;31) ), DATE(YEAR(AC1350), 12, 31)
)</f>
        <v/>
      </c>
      <c r="AD1351" s="75" t="str" cm="1">
        <f t="array" aca="1" ref="AD1351" ca="1">_xlfn.IFS(AD1350="", "",
AND(AD1350=last_rou_date, OR(MONTH(AD1350)&lt;&gt;12, DAY(AD1350)&lt;&gt;31) ), DATE(YEAR(AD1350), 12, 31),
AND(MONTH(AD1350)=12, DAY(AD1350)=31, AD1350&gt;=last_rou_date), "",
AND(MONTH(AD1350)=12, DAY(AD1350)&lt;&gt;31),  EOMONTH(AD1350,0),
AND(MONTH(AD1350)=12, DAY(AD1350)=31, $AH$14="Not end"),  EDATE(AD1349,1),
AND($AH$14="Not end"), EDATE(AD1350, 1),
AND($AH$14="End"), EOMONTH(AD1350, 1)
)</f>
        <v/>
      </c>
      <c r="AE1351" s="51" t="str" cm="1">
        <f t="array" ref="AE1351">_xlfn.IFS(W1351="", "",
AND(W1351&gt;0, W1351&lt;=$B$4, $C$2="İllik artım, faiz olaraq", $D$2&gt;0, $B$3="İllik"), $B$5*((1+$D$2)^(W1351-1)),
AND(W1351&gt;0, W1351&lt;=$B$4, $C$2="İllik artım, faiz olaraq", $D$2&gt;0, $B$3="Aylıq"), $B$5*((1+$D$2)^ROUNDDOWN((W1351-1)/12,0)),
AND(W1351=1, $C$2="Aşağıdakı kimi dəyişir", ), $B$5,
AND(W1351&gt;1, W1351&lt;=$B$4, $C$2="Aşağıdakı kimi dəyişir"), IFERROR(VLOOKUP(W1351, $C$4:$D$7, 2, FALSE), AE1350),
AND(W1351&gt;0, W1351&lt;=$B$4), $B$5,
TRUE,0 )</f>
        <v/>
      </c>
      <c r="AF1351" s="51" t="str">
        <f t="shared" ca="1" si="61"/>
        <v/>
      </c>
    </row>
    <row r="1352" spans="1:32" x14ac:dyDescent="0.4">
      <c r="A1352" s="13" t="str" cm="1">
        <f t="array" aca="1" ref="A1352" ca="1">_xlfn.IFS(
AND(SUMIFS(lease_table_interest_accruals, lease_table_dates, A1351)&gt;0, COUNTIFS($E$14:E1351, "Interest accrual", $A$14:A1351, A1351)=0),  A1351,
AND(SUMIFS(lease_table_payments, lease_table_dates, A1351)&gt;0, COUNTIFS($E$14:E1351, "Payment", $A$14:A1351, A1351)=0),  A1351,
AND(SUMIFS(rou_table_deprs, rou_table_dates, A1351)&gt;0, COUNTIFS($E$14:E1351, "Depreciation", $A$14:A1351, A1351)=0),  A1351,
TRUE,  IFERROR(INDEX(rou_table_dates,  MATCH(A1351, rou_table_dates)+1, ), "")
)</f>
        <v/>
      </c>
      <c r="B1352" s="1" t="str" cm="1">
        <f t="array" aca="1" ref="B1352" ca="1">_xlfn.IFS(
AND(E1352="Payment", A1352=$B$2), $AM$14,
E1352="Payment", $AM$15,
E1352="Interest accrual", $AM$18,
E1352="Depreciation", $AM$17,
TRUE, "")</f>
        <v/>
      </c>
      <c r="C1352" s="1" t="str" cm="1">
        <f t="array" aca="1" ref="C1352" ca="1">_xlfn.IFS(
E1352="Payment", $AM$19,
E1352="Interest accrual", $AM$15,
E1352="Depreciation", $AM$16,
TRUE, "")</f>
        <v/>
      </c>
      <c r="D1352" s="1" t="str" cm="1">
        <f t="array" aca="1" ref="D1352" ca="1">_xlfn.IFS(
E1352="Payment", _xlfn.XLOOKUP(A1352, lease_table_dates, lease_table_payments, 0, 0),
E1352="Interest accrual", _xlfn.XLOOKUP(A1352, lease_table_dates, lease_table_interest_accruals, 0, 0),
E1352="Depreciation", _xlfn.XLOOKUP(A1352, rou_table_dates, rou_table_deprs, 0, 0),
TRUE, ""
)</f>
        <v/>
      </c>
      <c r="E1352" s="7" t="str" cm="1">
        <f t="array" aca="1" ref="E1352" ca="1">_xlfn.IFS(
AND(SUMIFS(lease_table_interest_accruals, lease_table_dates, A1352)&gt;0, COUNTIFS($E$14:E1351, "Interest accrual", $A$14:A1351, A1352)=0), "Interest accrual",
AND(SUMIFS(lease_table_payments, lease_table_dates, A1352)&gt;0, COUNTIFS($E$14:E1351, "Payment", $A$14:A1351, A1352)=0), "Payment",
AND(SUMIFS(rou_table_deprs, rou_table_dates, A1352)&gt;0, COUNTIFS($E$14:E1351, "Depreciation", $A$14:A1351, A1352)=0), "Depreciation",
TRUE,  ""
)</f>
        <v/>
      </c>
      <c r="G1352" s="13" t="str" cm="1">
        <f t="array" aca="1" ref="G1352" ca="1">_xlfn.IFS(
AND($B$11="Hə", $B$3="İllik"), Z1352,
AND($B$11="Hə", $B$3="Aylıq"), AA1352,
$B$11="Yox", X1352)</f>
        <v/>
      </c>
      <c r="H1352" s="1" t="str" cm="1">
        <f t="array" aca="1" ref="H1352" ca="1">_xlfn.IFS( G1352="", "",
TRUE, ROUND( H1351+I1352-J1352, 2) )</f>
        <v/>
      </c>
      <c r="I1352" s="1" t="str" cm="1">
        <f t="array" aca="1" ref="I1352" ca="1">_xlfn.IFS(G1352="", "",
G1352=last_payment_date, (J1352-H1351),
 TRUE,  -  (H1351- H1351* (1+$B$6)^ (_xlfn.DAYS(G1352,G1351)/365) )
)</f>
        <v/>
      </c>
      <c r="J1352" s="1" t="str" cm="1">
        <f t="array" aca="1" ref="J1352" ca="1">_xlfn.IFS(G1352="", "",
TRUE, _xlfn.XLOOKUP(G1352,  payment_dates, payments,0,0)
)</f>
        <v/>
      </c>
      <c r="L1352" s="8" t="str" cm="1">
        <f t="array" aca="1" ref="L1352" ca="1">_xlfn.IFS(
AND($B$11="Hə", $B$3="İllik"), AC1352,
AND($B$11="Hə", $B$3="Aylıq"), AD1352,
$B$11="Yox", AB1352)</f>
        <v/>
      </c>
      <c r="M1352" s="1" t="str" cm="1">
        <f t="array" aca="1" ref="M1352" ca="1">_xlfn.IFS( L1352="", "",
(M1351-N1352)&lt;=0.5, 0,
TRUE,  M1351-N1352)</f>
        <v/>
      </c>
      <c r="N1352" s="7" t="str" cm="1">
        <f t="array" aca="1" ref="N1352" ca="1">_xlfn.IFS(
L1352="", "",
TRUE, MIN(M1351, ROUND($M$14/ (last_rou_date - $B$2) * (L1352-L1351), 2) )
)</f>
        <v/>
      </c>
      <c r="P1352" s="59" t="str">
        <f t="shared" ca="1" si="63"/>
        <v/>
      </c>
      <c r="Q1352" s="1" t="str" cm="1">
        <f t="array" aca="1" ref="Q1352" ca="1">_xlfn.IFS(P1352="","",
$B$11="Hə", _xlfn.XLOOKUP(DATE(P1352, 12, 31), rou_table_dates, rou_table_nbvs,0, 0),
TRUE,  MAX(0, ROUND($M$14 - $M$14/ (last_rou_date - $B$2) * (DATE(P1352,12,31) - $B$2), 2) )
)</f>
        <v/>
      </c>
      <c r="R1352" s="1" t="str" cm="1">
        <f t="array" aca="1" ref="R1352" ca="1">_xlfn.IFS(P1352="","",
$B$11="Hə", _xlfn.XLOOKUP(DATE(P1352, 12, 31), lease_table_dates, lease_table_balances,0, 0),
TRUE, IFERROR( XNPV($B$6, IF(payment_dates &gt;DATE(P1352, 12, 31), payments,  0),  IF(payment_dates &gt;DATE(P1352, 12, 31), payment_dates,  DATE(P1352, 12, 31))    ),0)
)</f>
        <v/>
      </c>
      <c r="S1352" s="1" t="str" cm="1">
        <f t="array" aca="1" ref="S1352" ca="1">_xlfn.IFS(P1352="","",
TRUE,  MIN( MIN(Q1351, $M$14), ROUND($M$14/ (last_rou_date - $B$2) * (DATE(P1352,12,31) - MAX($B$2, DATE(P1352-1, 12, 31))), 2) )
)</f>
        <v/>
      </c>
      <c r="T1352" s="7" t="str" cm="1">
        <f t="array" aca="1" ref="T1352" ca="1">_xlfn.IFS(P1352="", "",
ISTEXT(R1351), R1352- (H1352 - SUMIFS( lease_table_payments, lease_table_years, P1352) -$AG$14 ),
AND(ISNUMBER(R1351), R1352&lt;&gt;""),   R1352- (R1351 - SUMIFS( lease_table_payments, lease_table_years, P1352) )
)</f>
        <v/>
      </c>
      <c r="V1352" s="64">
        <f t="shared" si="62"/>
        <v>1339</v>
      </c>
      <c r="W1352" s="51" t="str" cm="1">
        <f t="array" ref="W1352">_xlfn.IFS(
OR(W1351=$B$4, W1351=""),"",
TRUE,W1351+1
)</f>
        <v/>
      </c>
      <c r="X1352" s="51" t="str" cm="1">
        <f t="array" ref="X1352">_xlfn.IFS(X1351="","",
W1352="", "",
AND($B$3="İllik"),DATE(YEAR(X1351)+1,MONTH(X1351),DAY(X1351) ),
AND($B$3="Aylıq", $AH$14="Not end"), EDATE(X1351,1),
AND($B$3="Aylıq", $AH$14="End"), EOMONTH(X1351,1)
)</f>
        <v/>
      </c>
      <c r="Y1352" s="51" t="str" cm="1">
        <f t="array" aca="1" ref="Y1352" ca="1">_xlfn.IFS(
AND($B$7="Dövrün əvvəlində", Y1351&lt;=last_rou_date), DATE(YEAR(Y1351)+1, 12, 31),
AND($B$7="Dövrün sonunda", Y1351&lt;=last_payment_date), DATE(YEAR(Y1351)+1, 12, 31),
TRUE, ""
)</f>
        <v/>
      </c>
      <c r="Z1352" s="75" t="str" cm="1">
        <f t="array" aca="1" ref="Z1352" ca="1">_xlfn.IFS(
AND($AN$14="Not year_end", Z1351&gt;last_payment_date), "",
AND($AN$14="Year_end", Z1351&gt;=last_payment_date), "",
AND($AN$14="Year_end"), DATE(YEAR(Z1351+1), 12, 31),
AND($AN$14="Not year_end", MONTH(Z1351)=12, DAY(Z1351)=31), DATE(YEAR(Z1350)+1, MONTH(Z1350), DAY(Z1350)),
AND($AN$14="Not year_end", OR(MONTH(Z1351)&lt;&gt;12, DAY(Z1351)&lt;&gt;31) ), DATE(YEAR(Z1351), 12, 31)
)</f>
        <v/>
      </c>
      <c r="AA1352" s="75" t="str" cm="1">
        <f t="array" aca="1" ref="AA1352" ca="1">_xlfn.IFS(AA1351="", "",
AND(AA1351=last_payment_date, OR(MONTH(AA1351)&lt;&gt;12, DAY(AA1351)&lt;&gt;31) ), DATE(YEAR(AA1351), 12, 31),
AND(MONTH(AA1351)=12, DAY(AA1351)=31, AA1351&gt;=last_payment_date), "",
AND(MONTH(AA1351)=12, DAY(AA1351)&lt;&gt;31),  EOMONTH(AA1351,0),
AND(MONTH(AA1351)=12, DAY(AA1351)=31, $AH$14="Not end"),  EDATE(AA1350,1),
AND($AH$14="Not end"), EDATE(AA1351, 1),
AND($AH$14="End"), EOMONTH(AA1351, 1)
)</f>
        <v/>
      </c>
      <c r="AB1352" s="75" t="str" cm="1">
        <f t="array" aca="1" ref="AB1352" ca="1">_xlfn.IFS(AB1351="","",
AND(AB1351=last_rou_date), "",
AND($B$3="İllik"),DATE(YEAR(AB1351)+1,MONTH(AB1351),DAY(AB1351) ),
AND($B$3="Aylıq", $AH$14="Not end"), EDATE(AB1351,1),
AND($B$3="Aylıq", $AH$14="End"), EOMONTH(AB1351,1)
)</f>
        <v/>
      </c>
      <c r="AC1352" s="75" t="str" cm="1">
        <f t="array" aca="1" ref="AC1352" ca="1">_xlfn.IFS(
AND($AN$14="Not year_end", AC1351&gt;last_rou_date), "",
AND($AN$14="Year_end", AC1351&gt;=last_rou_date), "",
AND($AN$14="Year_end"), DATE(YEAR(AC1351+1), 12, 31),
AND($AN$14="Not year_end", MONTH(AC1351)=12, DAY(AC1351)=31), DATE(YEAR(AC1350)+1, MONTH(AC1350), DAY(AC1350)),
AND($AN$14="Not year_end", OR(MONTH(AC1351)&lt;&gt;12, DAY(AC1351)&lt;&gt;31) ), DATE(YEAR(AC1351), 12, 31)
)</f>
        <v/>
      </c>
      <c r="AD1352" s="75" t="str" cm="1">
        <f t="array" aca="1" ref="AD1352" ca="1">_xlfn.IFS(AD1351="", "",
AND(AD1351=last_rou_date, OR(MONTH(AD1351)&lt;&gt;12, DAY(AD1351)&lt;&gt;31) ), DATE(YEAR(AD1351), 12, 31),
AND(MONTH(AD1351)=12, DAY(AD1351)=31, AD1351&gt;=last_rou_date), "",
AND(MONTH(AD1351)=12, DAY(AD1351)&lt;&gt;31),  EOMONTH(AD1351,0),
AND(MONTH(AD1351)=12, DAY(AD1351)=31, $AH$14="Not end"),  EDATE(AD1350,1),
AND($AH$14="Not end"), EDATE(AD1351, 1),
AND($AH$14="End"), EOMONTH(AD1351, 1)
)</f>
        <v/>
      </c>
      <c r="AE1352" s="51" t="str" cm="1">
        <f t="array" ref="AE1352">_xlfn.IFS(W1352="", "",
AND(W1352&gt;0, W1352&lt;=$B$4, $C$2="İllik artım, faiz olaraq", $D$2&gt;0, $B$3="İllik"), $B$5*((1+$D$2)^(W1352-1)),
AND(W1352&gt;0, W1352&lt;=$B$4, $C$2="İllik artım, faiz olaraq", $D$2&gt;0, $B$3="Aylıq"), $B$5*((1+$D$2)^ROUNDDOWN((W1352-1)/12,0)),
AND(W1352=1, $C$2="Aşağıdakı kimi dəyişir", ), $B$5,
AND(W1352&gt;1, W1352&lt;=$B$4, $C$2="Aşağıdakı kimi dəyişir"), IFERROR(VLOOKUP(W1352, $C$4:$D$7, 2, FALSE), AE1351),
AND(W1352&gt;0, W1352&lt;=$B$4), $B$5,
TRUE,0 )</f>
        <v/>
      </c>
      <c r="AF1352" s="51" t="str">
        <f t="shared" ca="1" si="61"/>
        <v/>
      </c>
    </row>
    <row r="1353" spans="1:32" x14ac:dyDescent="0.4">
      <c r="A1353" s="13" t="str" cm="1">
        <f t="array" aca="1" ref="A1353" ca="1">_xlfn.IFS(
AND(SUMIFS(lease_table_interest_accruals, lease_table_dates, A1352)&gt;0, COUNTIFS($E$14:E1352, "Interest accrual", $A$14:A1352, A1352)=0),  A1352,
AND(SUMIFS(lease_table_payments, lease_table_dates, A1352)&gt;0, COUNTIFS($E$14:E1352, "Payment", $A$14:A1352, A1352)=0),  A1352,
AND(SUMIFS(rou_table_deprs, rou_table_dates, A1352)&gt;0, COUNTIFS($E$14:E1352, "Depreciation", $A$14:A1352, A1352)=0),  A1352,
TRUE,  IFERROR(INDEX(rou_table_dates,  MATCH(A1352, rou_table_dates)+1, ), "")
)</f>
        <v/>
      </c>
      <c r="B1353" s="1" t="str" cm="1">
        <f t="array" aca="1" ref="B1353" ca="1">_xlfn.IFS(
AND(E1353="Payment", A1353=$B$2), $AM$14,
E1353="Payment", $AM$15,
E1353="Interest accrual", $AM$18,
E1353="Depreciation", $AM$17,
TRUE, "")</f>
        <v/>
      </c>
      <c r="C1353" s="1" t="str" cm="1">
        <f t="array" aca="1" ref="C1353" ca="1">_xlfn.IFS(
E1353="Payment", $AM$19,
E1353="Interest accrual", $AM$15,
E1353="Depreciation", $AM$16,
TRUE, "")</f>
        <v/>
      </c>
      <c r="D1353" s="1" t="str" cm="1">
        <f t="array" aca="1" ref="D1353" ca="1">_xlfn.IFS(
E1353="Payment", _xlfn.XLOOKUP(A1353, lease_table_dates, lease_table_payments, 0, 0),
E1353="Interest accrual", _xlfn.XLOOKUP(A1353, lease_table_dates, lease_table_interest_accruals, 0, 0),
E1353="Depreciation", _xlfn.XLOOKUP(A1353, rou_table_dates, rou_table_deprs, 0, 0),
TRUE, ""
)</f>
        <v/>
      </c>
      <c r="E1353" s="7" t="str" cm="1">
        <f t="array" aca="1" ref="E1353" ca="1">_xlfn.IFS(
AND(SUMIFS(lease_table_interest_accruals, lease_table_dates, A1353)&gt;0, COUNTIFS($E$14:E1352, "Interest accrual", $A$14:A1352, A1353)=0), "Interest accrual",
AND(SUMIFS(lease_table_payments, lease_table_dates, A1353)&gt;0, COUNTIFS($E$14:E1352, "Payment", $A$14:A1352, A1353)=0), "Payment",
AND(SUMIFS(rou_table_deprs, rou_table_dates, A1353)&gt;0, COUNTIFS($E$14:E1352, "Depreciation", $A$14:A1352, A1353)=0), "Depreciation",
TRUE,  ""
)</f>
        <v/>
      </c>
      <c r="G1353" s="13" t="str" cm="1">
        <f t="array" aca="1" ref="G1353" ca="1">_xlfn.IFS(
AND($B$11="Hə", $B$3="İllik"), Z1353,
AND($B$11="Hə", $B$3="Aylıq"), AA1353,
$B$11="Yox", X1353)</f>
        <v/>
      </c>
      <c r="H1353" s="1" t="str" cm="1">
        <f t="array" aca="1" ref="H1353" ca="1">_xlfn.IFS( G1353="", "",
TRUE, ROUND( H1352+I1353-J1353, 2) )</f>
        <v/>
      </c>
      <c r="I1353" s="1" t="str" cm="1">
        <f t="array" aca="1" ref="I1353" ca="1">_xlfn.IFS(G1353="", "",
G1353=last_payment_date, (J1353-H1352),
 TRUE,  -  (H1352- H1352* (1+$B$6)^ (_xlfn.DAYS(G1353,G1352)/365) )
)</f>
        <v/>
      </c>
      <c r="J1353" s="1" t="str" cm="1">
        <f t="array" aca="1" ref="J1353" ca="1">_xlfn.IFS(G1353="", "",
TRUE, _xlfn.XLOOKUP(G1353,  payment_dates, payments,0,0)
)</f>
        <v/>
      </c>
      <c r="L1353" s="8" t="str" cm="1">
        <f t="array" aca="1" ref="L1353" ca="1">_xlfn.IFS(
AND($B$11="Hə", $B$3="İllik"), AC1353,
AND($B$11="Hə", $B$3="Aylıq"), AD1353,
$B$11="Yox", AB1353)</f>
        <v/>
      </c>
      <c r="M1353" s="1" t="str" cm="1">
        <f t="array" aca="1" ref="M1353" ca="1">_xlfn.IFS( L1353="", "",
(M1352-N1353)&lt;=0.5, 0,
TRUE,  M1352-N1353)</f>
        <v/>
      </c>
      <c r="N1353" s="7" t="str" cm="1">
        <f t="array" aca="1" ref="N1353" ca="1">_xlfn.IFS(
L1353="", "",
TRUE, MIN(M1352, ROUND($M$14/ (last_rou_date - $B$2) * (L1353-L1352), 2) )
)</f>
        <v/>
      </c>
      <c r="P1353" s="59" t="str">
        <f t="shared" ca="1" si="63"/>
        <v/>
      </c>
      <c r="Q1353" s="1" t="str" cm="1">
        <f t="array" aca="1" ref="Q1353" ca="1">_xlfn.IFS(P1353="","",
$B$11="Hə", _xlfn.XLOOKUP(DATE(P1353, 12, 31), rou_table_dates, rou_table_nbvs,0, 0),
TRUE,  MAX(0, ROUND($M$14 - $M$14/ (last_rou_date - $B$2) * (DATE(P1353,12,31) - $B$2), 2) )
)</f>
        <v/>
      </c>
      <c r="R1353" s="1" t="str" cm="1">
        <f t="array" aca="1" ref="R1353" ca="1">_xlfn.IFS(P1353="","",
$B$11="Hə", _xlfn.XLOOKUP(DATE(P1353, 12, 31), lease_table_dates, lease_table_balances,0, 0),
TRUE, IFERROR( XNPV($B$6, IF(payment_dates &gt;DATE(P1353, 12, 31), payments,  0),  IF(payment_dates &gt;DATE(P1353, 12, 31), payment_dates,  DATE(P1353, 12, 31))    ),0)
)</f>
        <v/>
      </c>
      <c r="S1353" s="1" t="str" cm="1">
        <f t="array" aca="1" ref="S1353" ca="1">_xlfn.IFS(P1353="","",
TRUE,  MIN( MIN(Q1352, $M$14), ROUND($M$14/ (last_rou_date - $B$2) * (DATE(P1353,12,31) - MAX($B$2, DATE(P1353-1, 12, 31))), 2) )
)</f>
        <v/>
      </c>
      <c r="T1353" s="7" t="str" cm="1">
        <f t="array" aca="1" ref="T1353" ca="1">_xlfn.IFS(P1353="", "",
ISTEXT(R1352), R1353- (H1353 - SUMIFS( lease_table_payments, lease_table_years, P1353) -$AG$14 ),
AND(ISNUMBER(R1352), R1353&lt;&gt;""),   R1353- (R1352 - SUMIFS( lease_table_payments, lease_table_years, P1353) )
)</f>
        <v/>
      </c>
      <c r="V1353" s="64">
        <f t="shared" si="62"/>
        <v>1340</v>
      </c>
      <c r="W1353" s="51" t="str" cm="1">
        <f t="array" ref="W1353">_xlfn.IFS(
OR(W1352=$B$4, W1352=""),"",
TRUE,W1352+1
)</f>
        <v/>
      </c>
      <c r="X1353" s="51" t="str" cm="1">
        <f t="array" ref="X1353">_xlfn.IFS(X1352="","",
W1353="", "",
AND($B$3="İllik"),DATE(YEAR(X1352)+1,MONTH(X1352),DAY(X1352) ),
AND($B$3="Aylıq", $AH$14="Not end"), EDATE(X1352,1),
AND($B$3="Aylıq", $AH$14="End"), EOMONTH(X1352,1)
)</f>
        <v/>
      </c>
      <c r="Y1353" s="51" t="str" cm="1">
        <f t="array" aca="1" ref="Y1353" ca="1">_xlfn.IFS(
AND($B$7="Dövrün əvvəlində", Y1352&lt;=last_rou_date), DATE(YEAR(Y1352)+1, 12, 31),
AND($B$7="Dövrün sonunda", Y1352&lt;=last_payment_date), DATE(YEAR(Y1352)+1, 12, 31),
TRUE, ""
)</f>
        <v/>
      </c>
      <c r="Z1353" s="75" t="str" cm="1">
        <f t="array" aca="1" ref="Z1353" ca="1">_xlfn.IFS(
AND($AN$14="Not year_end", Z1352&gt;last_payment_date), "",
AND($AN$14="Year_end", Z1352&gt;=last_payment_date), "",
AND($AN$14="Year_end"), DATE(YEAR(Z1352+1), 12, 31),
AND($AN$14="Not year_end", MONTH(Z1352)=12, DAY(Z1352)=31), DATE(YEAR(Z1351)+1, MONTH(Z1351), DAY(Z1351)),
AND($AN$14="Not year_end", OR(MONTH(Z1352)&lt;&gt;12, DAY(Z1352)&lt;&gt;31) ), DATE(YEAR(Z1352), 12, 31)
)</f>
        <v/>
      </c>
      <c r="AA1353" s="75" t="str" cm="1">
        <f t="array" aca="1" ref="AA1353" ca="1">_xlfn.IFS(AA1352="", "",
AND(AA1352=last_payment_date, OR(MONTH(AA1352)&lt;&gt;12, DAY(AA1352)&lt;&gt;31) ), DATE(YEAR(AA1352), 12, 31),
AND(MONTH(AA1352)=12, DAY(AA1352)=31, AA1352&gt;=last_payment_date), "",
AND(MONTH(AA1352)=12, DAY(AA1352)&lt;&gt;31),  EOMONTH(AA1352,0),
AND(MONTH(AA1352)=12, DAY(AA1352)=31, $AH$14="Not end"),  EDATE(AA1351,1),
AND($AH$14="Not end"), EDATE(AA1352, 1),
AND($AH$14="End"), EOMONTH(AA1352, 1)
)</f>
        <v/>
      </c>
      <c r="AB1353" s="75" t="str" cm="1">
        <f t="array" aca="1" ref="AB1353" ca="1">_xlfn.IFS(AB1352="","",
AND(AB1352=last_rou_date), "",
AND($B$3="İllik"),DATE(YEAR(AB1352)+1,MONTH(AB1352),DAY(AB1352) ),
AND($B$3="Aylıq", $AH$14="Not end"), EDATE(AB1352,1),
AND($B$3="Aylıq", $AH$14="End"), EOMONTH(AB1352,1)
)</f>
        <v/>
      </c>
      <c r="AC1353" s="75" t="str" cm="1">
        <f t="array" aca="1" ref="AC1353" ca="1">_xlfn.IFS(
AND($AN$14="Not year_end", AC1352&gt;last_rou_date), "",
AND($AN$14="Year_end", AC1352&gt;=last_rou_date), "",
AND($AN$14="Year_end"), DATE(YEAR(AC1352+1), 12, 31),
AND($AN$14="Not year_end", MONTH(AC1352)=12, DAY(AC1352)=31), DATE(YEAR(AC1351)+1, MONTH(AC1351), DAY(AC1351)),
AND($AN$14="Not year_end", OR(MONTH(AC1352)&lt;&gt;12, DAY(AC1352)&lt;&gt;31) ), DATE(YEAR(AC1352), 12, 31)
)</f>
        <v/>
      </c>
      <c r="AD1353" s="75" t="str" cm="1">
        <f t="array" aca="1" ref="AD1353" ca="1">_xlfn.IFS(AD1352="", "",
AND(AD1352=last_rou_date, OR(MONTH(AD1352)&lt;&gt;12, DAY(AD1352)&lt;&gt;31) ), DATE(YEAR(AD1352), 12, 31),
AND(MONTH(AD1352)=12, DAY(AD1352)=31, AD1352&gt;=last_rou_date), "",
AND(MONTH(AD1352)=12, DAY(AD1352)&lt;&gt;31),  EOMONTH(AD1352,0),
AND(MONTH(AD1352)=12, DAY(AD1352)=31, $AH$14="Not end"),  EDATE(AD1351,1),
AND($AH$14="Not end"), EDATE(AD1352, 1),
AND($AH$14="End"), EOMONTH(AD1352, 1)
)</f>
        <v/>
      </c>
      <c r="AE1353" s="51" t="str" cm="1">
        <f t="array" ref="AE1353">_xlfn.IFS(W1353="", "",
AND(W1353&gt;0, W1353&lt;=$B$4, $C$2="İllik artım, faiz olaraq", $D$2&gt;0, $B$3="İllik"), $B$5*((1+$D$2)^(W1353-1)),
AND(W1353&gt;0, W1353&lt;=$B$4, $C$2="İllik artım, faiz olaraq", $D$2&gt;0, $B$3="Aylıq"), $B$5*((1+$D$2)^ROUNDDOWN((W1353-1)/12,0)),
AND(W1353=1, $C$2="Aşağıdakı kimi dəyişir", ), $B$5,
AND(W1353&gt;1, W1353&lt;=$B$4, $C$2="Aşağıdakı kimi dəyişir"), IFERROR(VLOOKUP(W1353, $C$4:$D$7, 2, FALSE), AE1352),
AND(W1353&gt;0, W1353&lt;=$B$4), $B$5,
TRUE,0 )</f>
        <v/>
      </c>
      <c r="AF1353" s="51" t="str">
        <f t="shared" ca="1" si="61"/>
        <v/>
      </c>
    </row>
    <row r="1354" spans="1:32" x14ac:dyDescent="0.4">
      <c r="A1354" s="13" t="str" cm="1">
        <f t="array" aca="1" ref="A1354" ca="1">_xlfn.IFS(
AND(SUMIFS(lease_table_interest_accruals, lease_table_dates, A1353)&gt;0, COUNTIFS($E$14:E1353, "Interest accrual", $A$14:A1353, A1353)=0),  A1353,
AND(SUMIFS(lease_table_payments, lease_table_dates, A1353)&gt;0, COUNTIFS($E$14:E1353, "Payment", $A$14:A1353, A1353)=0),  A1353,
AND(SUMIFS(rou_table_deprs, rou_table_dates, A1353)&gt;0, COUNTIFS($E$14:E1353, "Depreciation", $A$14:A1353, A1353)=0),  A1353,
TRUE,  IFERROR(INDEX(rou_table_dates,  MATCH(A1353, rou_table_dates)+1, ), "")
)</f>
        <v/>
      </c>
      <c r="B1354" s="1" t="str" cm="1">
        <f t="array" aca="1" ref="B1354" ca="1">_xlfn.IFS(
AND(E1354="Payment", A1354=$B$2), $AM$14,
E1354="Payment", $AM$15,
E1354="Interest accrual", $AM$18,
E1354="Depreciation", $AM$17,
TRUE, "")</f>
        <v/>
      </c>
      <c r="C1354" s="1" t="str" cm="1">
        <f t="array" aca="1" ref="C1354" ca="1">_xlfn.IFS(
E1354="Payment", $AM$19,
E1354="Interest accrual", $AM$15,
E1354="Depreciation", $AM$16,
TRUE, "")</f>
        <v/>
      </c>
      <c r="D1354" s="1" t="str" cm="1">
        <f t="array" aca="1" ref="D1354" ca="1">_xlfn.IFS(
E1354="Payment", _xlfn.XLOOKUP(A1354, lease_table_dates, lease_table_payments, 0, 0),
E1354="Interest accrual", _xlfn.XLOOKUP(A1354, lease_table_dates, lease_table_interest_accruals, 0, 0),
E1354="Depreciation", _xlfn.XLOOKUP(A1354, rou_table_dates, rou_table_deprs, 0, 0),
TRUE, ""
)</f>
        <v/>
      </c>
      <c r="E1354" s="7" t="str" cm="1">
        <f t="array" aca="1" ref="E1354" ca="1">_xlfn.IFS(
AND(SUMIFS(lease_table_interest_accruals, lease_table_dates, A1354)&gt;0, COUNTIFS($E$14:E1353, "Interest accrual", $A$14:A1353, A1354)=0), "Interest accrual",
AND(SUMIFS(lease_table_payments, lease_table_dates, A1354)&gt;0, COUNTIFS($E$14:E1353, "Payment", $A$14:A1353, A1354)=0), "Payment",
AND(SUMIFS(rou_table_deprs, rou_table_dates, A1354)&gt;0, COUNTIFS($E$14:E1353, "Depreciation", $A$14:A1353, A1354)=0), "Depreciation",
TRUE,  ""
)</f>
        <v/>
      </c>
      <c r="G1354" s="13" t="str" cm="1">
        <f t="array" aca="1" ref="G1354" ca="1">_xlfn.IFS(
AND($B$11="Hə", $B$3="İllik"), Z1354,
AND($B$11="Hə", $B$3="Aylıq"), AA1354,
$B$11="Yox", X1354)</f>
        <v/>
      </c>
      <c r="H1354" s="1" t="str" cm="1">
        <f t="array" aca="1" ref="H1354" ca="1">_xlfn.IFS( G1354="", "",
TRUE, ROUND( H1353+I1354-J1354, 2) )</f>
        <v/>
      </c>
      <c r="I1354" s="1" t="str" cm="1">
        <f t="array" aca="1" ref="I1354" ca="1">_xlfn.IFS(G1354="", "",
G1354=last_payment_date, (J1354-H1353),
 TRUE,  -  (H1353- H1353* (1+$B$6)^ (_xlfn.DAYS(G1354,G1353)/365) )
)</f>
        <v/>
      </c>
      <c r="J1354" s="1" t="str" cm="1">
        <f t="array" aca="1" ref="J1354" ca="1">_xlfn.IFS(G1354="", "",
TRUE, _xlfn.XLOOKUP(G1354,  payment_dates, payments,0,0)
)</f>
        <v/>
      </c>
      <c r="L1354" s="8" t="str" cm="1">
        <f t="array" aca="1" ref="L1354" ca="1">_xlfn.IFS(
AND($B$11="Hə", $B$3="İllik"), AC1354,
AND($B$11="Hə", $B$3="Aylıq"), AD1354,
$B$11="Yox", AB1354)</f>
        <v/>
      </c>
      <c r="M1354" s="1" t="str" cm="1">
        <f t="array" aca="1" ref="M1354" ca="1">_xlfn.IFS( L1354="", "",
(M1353-N1354)&lt;=0.5, 0,
TRUE,  M1353-N1354)</f>
        <v/>
      </c>
      <c r="N1354" s="7" t="str" cm="1">
        <f t="array" aca="1" ref="N1354" ca="1">_xlfn.IFS(
L1354="", "",
TRUE, MIN(M1353, ROUND($M$14/ (last_rou_date - $B$2) * (L1354-L1353), 2) )
)</f>
        <v/>
      </c>
      <c r="P1354" s="59" t="str">
        <f t="shared" ca="1" si="63"/>
        <v/>
      </c>
      <c r="Q1354" s="1" t="str" cm="1">
        <f t="array" aca="1" ref="Q1354" ca="1">_xlfn.IFS(P1354="","",
$B$11="Hə", _xlfn.XLOOKUP(DATE(P1354, 12, 31), rou_table_dates, rou_table_nbvs,0, 0),
TRUE,  MAX(0, ROUND($M$14 - $M$14/ (last_rou_date - $B$2) * (DATE(P1354,12,31) - $B$2), 2) )
)</f>
        <v/>
      </c>
      <c r="R1354" s="1" t="str" cm="1">
        <f t="array" aca="1" ref="R1354" ca="1">_xlfn.IFS(P1354="","",
$B$11="Hə", _xlfn.XLOOKUP(DATE(P1354, 12, 31), lease_table_dates, lease_table_balances,0, 0),
TRUE, IFERROR( XNPV($B$6, IF(payment_dates &gt;DATE(P1354, 12, 31), payments,  0),  IF(payment_dates &gt;DATE(P1354, 12, 31), payment_dates,  DATE(P1354, 12, 31))    ),0)
)</f>
        <v/>
      </c>
      <c r="S1354" s="1" t="str" cm="1">
        <f t="array" aca="1" ref="S1354" ca="1">_xlfn.IFS(P1354="","",
TRUE,  MIN( MIN(Q1353, $M$14), ROUND($M$14/ (last_rou_date - $B$2) * (DATE(P1354,12,31) - MAX($B$2, DATE(P1354-1, 12, 31))), 2) )
)</f>
        <v/>
      </c>
      <c r="T1354" s="7" t="str" cm="1">
        <f t="array" aca="1" ref="T1354" ca="1">_xlfn.IFS(P1354="", "",
ISTEXT(R1353), R1354- (H1354 - SUMIFS( lease_table_payments, lease_table_years, P1354) -$AG$14 ),
AND(ISNUMBER(R1353), R1354&lt;&gt;""),   R1354- (R1353 - SUMIFS( lease_table_payments, lease_table_years, P1354) )
)</f>
        <v/>
      </c>
      <c r="V1354" s="64">
        <f t="shared" si="62"/>
        <v>1341</v>
      </c>
      <c r="W1354" s="51" t="str" cm="1">
        <f t="array" ref="W1354">_xlfn.IFS(
OR(W1353=$B$4, W1353=""),"",
TRUE,W1353+1
)</f>
        <v/>
      </c>
      <c r="X1354" s="51" t="str" cm="1">
        <f t="array" ref="X1354">_xlfn.IFS(X1353="","",
W1354="", "",
AND($B$3="İllik"),DATE(YEAR(X1353)+1,MONTH(X1353),DAY(X1353) ),
AND($B$3="Aylıq", $AH$14="Not end"), EDATE(X1353,1),
AND($B$3="Aylıq", $AH$14="End"), EOMONTH(X1353,1)
)</f>
        <v/>
      </c>
      <c r="Y1354" s="51" t="str" cm="1">
        <f t="array" aca="1" ref="Y1354" ca="1">_xlfn.IFS(
AND($B$7="Dövrün əvvəlində", Y1353&lt;=last_rou_date), DATE(YEAR(Y1353)+1, 12, 31),
AND($B$7="Dövrün sonunda", Y1353&lt;=last_payment_date), DATE(YEAR(Y1353)+1, 12, 31),
TRUE, ""
)</f>
        <v/>
      </c>
      <c r="Z1354" s="75" t="str" cm="1">
        <f t="array" aca="1" ref="Z1354" ca="1">_xlfn.IFS(
AND($AN$14="Not year_end", Z1353&gt;last_payment_date), "",
AND($AN$14="Year_end", Z1353&gt;=last_payment_date), "",
AND($AN$14="Year_end"), DATE(YEAR(Z1353+1), 12, 31),
AND($AN$14="Not year_end", MONTH(Z1353)=12, DAY(Z1353)=31), DATE(YEAR(Z1352)+1, MONTH(Z1352), DAY(Z1352)),
AND($AN$14="Not year_end", OR(MONTH(Z1353)&lt;&gt;12, DAY(Z1353)&lt;&gt;31) ), DATE(YEAR(Z1353), 12, 31)
)</f>
        <v/>
      </c>
      <c r="AA1354" s="75" t="str" cm="1">
        <f t="array" aca="1" ref="AA1354" ca="1">_xlfn.IFS(AA1353="", "",
AND(AA1353=last_payment_date, OR(MONTH(AA1353)&lt;&gt;12, DAY(AA1353)&lt;&gt;31) ), DATE(YEAR(AA1353), 12, 31),
AND(MONTH(AA1353)=12, DAY(AA1353)=31, AA1353&gt;=last_payment_date), "",
AND(MONTH(AA1353)=12, DAY(AA1353)&lt;&gt;31),  EOMONTH(AA1353,0),
AND(MONTH(AA1353)=12, DAY(AA1353)=31, $AH$14="Not end"),  EDATE(AA1352,1),
AND($AH$14="Not end"), EDATE(AA1353, 1),
AND($AH$14="End"), EOMONTH(AA1353, 1)
)</f>
        <v/>
      </c>
      <c r="AB1354" s="75" t="str" cm="1">
        <f t="array" aca="1" ref="AB1354" ca="1">_xlfn.IFS(AB1353="","",
AND(AB1353=last_rou_date), "",
AND($B$3="İllik"),DATE(YEAR(AB1353)+1,MONTH(AB1353),DAY(AB1353) ),
AND($B$3="Aylıq", $AH$14="Not end"), EDATE(AB1353,1),
AND($B$3="Aylıq", $AH$14="End"), EOMONTH(AB1353,1)
)</f>
        <v/>
      </c>
      <c r="AC1354" s="75" t="str" cm="1">
        <f t="array" aca="1" ref="AC1354" ca="1">_xlfn.IFS(
AND($AN$14="Not year_end", AC1353&gt;last_rou_date), "",
AND($AN$14="Year_end", AC1353&gt;=last_rou_date), "",
AND($AN$14="Year_end"), DATE(YEAR(AC1353+1), 12, 31),
AND($AN$14="Not year_end", MONTH(AC1353)=12, DAY(AC1353)=31), DATE(YEAR(AC1352)+1, MONTH(AC1352), DAY(AC1352)),
AND($AN$14="Not year_end", OR(MONTH(AC1353)&lt;&gt;12, DAY(AC1353)&lt;&gt;31) ), DATE(YEAR(AC1353), 12, 31)
)</f>
        <v/>
      </c>
      <c r="AD1354" s="75" t="str" cm="1">
        <f t="array" aca="1" ref="AD1354" ca="1">_xlfn.IFS(AD1353="", "",
AND(AD1353=last_rou_date, OR(MONTH(AD1353)&lt;&gt;12, DAY(AD1353)&lt;&gt;31) ), DATE(YEAR(AD1353), 12, 31),
AND(MONTH(AD1353)=12, DAY(AD1353)=31, AD1353&gt;=last_rou_date), "",
AND(MONTH(AD1353)=12, DAY(AD1353)&lt;&gt;31),  EOMONTH(AD1353,0),
AND(MONTH(AD1353)=12, DAY(AD1353)=31, $AH$14="Not end"),  EDATE(AD1352,1),
AND($AH$14="Not end"), EDATE(AD1353, 1),
AND($AH$14="End"), EOMONTH(AD1353, 1)
)</f>
        <v/>
      </c>
      <c r="AE1354" s="51" t="str" cm="1">
        <f t="array" ref="AE1354">_xlfn.IFS(W1354="", "",
AND(W1354&gt;0, W1354&lt;=$B$4, $C$2="İllik artım, faiz olaraq", $D$2&gt;0, $B$3="İllik"), $B$5*((1+$D$2)^(W1354-1)),
AND(W1354&gt;0, W1354&lt;=$B$4, $C$2="İllik artım, faiz olaraq", $D$2&gt;0, $B$3="Aylıq"), $B$5*((1+$D$2)^ROUNDDOWN((W1354-1)/12,0)),
AND(W1354=1, $C$2="Aşağıdakı kimi dəyişir", ), $B$5,
AND(W1354&gt;1, W1354&lt;=$B$4, $C$2="Aşağıdakı kimi dəyişir"), IFERROR(VLOOKUP(W1354, $C$4:$D$7, 2, FALSE), AE1353),
AND(W1354&gt;0, W1354&lt;=$B$4), $B$5,
TRUE,0 )</f>
        <v/>
      </c>
      <c r="AF1354" s="51" t="str">
        <f t="shared" ca="1" si="61"/>
        <v/>
      </c>
    </row>
    <row r="1355" spans="1:32" x14ac:dyDescent="0.4">
      <c r="A1355" s="13" t="str" cm="1">
        <f t="array" aca="1" ref="A1355" ca="1">_xlfn.IFS(
AND(SUMIFS(lease_table_interest_accruals, lease_table_dates, A1354)&gt;0, COUNTIFS($E$14:E1354, "Interest accrual", $A$14:A1354, A1354)=0),  A1354,
AND(SUMIFS(lease_table_payments, lease_table_dates, A1354)&gt;0, COUNTIFS($E$14:E1354, "Payment", $A$14:A1354, A1354)=0),  A1354,
AND(SUMIFS(rou_table_deprs, rou_table_dates, A1354)&gt;0, COUNTIFS($E$14:E1354, "Depreciation", $A$14:A1354, A1354)=0),  A1354,
TRUE,  IFERROR(INDEX(rou_table_dates,  MATCH(A1354, rou_table_dates)+1, ), "")
)</f>
        <v/>
      </c>
      <c r="B1355" s="1" t="str" cm="1">
        <f t="array" aca="1" ref="B1355" ca="1">_xlfn.IFS(
AND(E1355="Payment", A1355=$B$2), $AM$14,
E1355="Payment", $AM$15,
E1355="Interest accrual", $AM$18,
E1355="Depreciation", $AM$17,
TRUE, "")</f>
        <v/>
      </c>
      <c r="C1355" s="1" t="str" cm="1">
        <f t="array" aca="1" ref="C1355" ca="1">_xlfn.IFS(
E1355="Payment", $AM$19,
E1355="Interest accrual", $AM$15,
E1355="Depreciation", $AM$16,
TRUE, "")</f>
        <v/>
      </c>
      <c r="D1355" s="1" t="str" cm="1">
        <f t="array" aca="1" ref="D1355" ca="1">_xlfn.IFS(
E1355="Payment", _xlfn.XLOOKUP(A1355, lease_table_dates, lease_table_payments, 0, 0),
E1355="Interest accrual", _xlfn.XLOOKUP(A1355, lease_table_dates, lease_table_interest_accruals, 0, 0),
E1355="Depreciation", _xlfn.XLOOKUP(A1355, rou_table_dates, rou_table_deprs, 0, 0),
TRUE, ""
)</f>
        <v/>
      </c>
      <c r="E1355" s="7" t="str" cm="1">
        <f t="array" aca="1" ref="E1355" ca="1">_xlfn.IFS(
AND(SUMIFS(lease_table_interest_accruals, lease_table_dates, A1355)&gt;0, COUNTIFS($E$14:E1354, "Interest accrual", $A$14:A1354, A1355)=0), "Interest accrual",
AND(SUMIFS(lease_table_payments, lease_table_dates, A1355)&gt;0, COUNTIFS($E$14:E1354, "Payment", $A$14:A1354, A1355)=0), "Payment",
AND(SUMIFS(rou_table_deprs, rou_table_dates, A1355)&gt;0, COUNTIFS($E$14:E1354, "Depreciation", $A$14:A1354, A1355)=0), "Depreciation",
TRUE,  ""
)</f>
        <v/>
      </c>
      <c r="G1355" s="13" t="str" cm="1">
        <f t="array" aca="1" ref="G1355" ca="1">_xlfn.IFS(
AND($B$11="Hə", $B$3="İllik"), Z1355,
AND($B$11="Hə", $B$3="Aylıq"), AA1355,
$B$11="Yox", X1355)</f>
        <v/>
      </c>
      <c r="H1355" s="1" t="str" cm="1">
        <f t="array" aca="1" ref="H1355" ca="1">_xlfn.IFS( G1355="", "",
TRUE, ROUND( H1354+I1355-J1355, 2) )</f>
        <v/>
      </c>
      <c r="I1355" s="1" t="str" cm="1">
        <f t="array" aca="1" ref="I1355" ca="1">_xlfn.IFS(G1355="", "",
G1355=last_payment_date, (J1355-H1354),
 TRUE,  -  (H1354- H1354* (1+$B$6)^ (_xlfn.DAYS(G1355,G1354)/365) )
)</f>
        <v/>
      </c>
      <c r="J1355" s="1" t="str" cm="1">
        <f t="array" aca="1" ref="J1355" ca="1">_xlfn.IFS(G1355="", "",
TRUE, _xlfn.XLOOKUP(G1355,  payment_dates, payments,0,0)
)</f>
        <v/>
      </c>
      <c r="L1355" s="8" t="str" cm="1">
        <f t="array" aca="1" ref="L1355" ca="1">_xlfn.IFS(
AND($B$11="Hə", $B$3="İllik"), AC1355,
AND($B$11="Hə", $B$3="Aylıq"), AD1355,
$B$11="Yox", AB1355)</f>
        <v/>
      </c>
      <c r="M1355" s="1" t="str" cm="1">
        <f t="array" aca="1" ref="M1355" ca="1">_xlfn.IFS( L1355="", "",
(M1354-N1355)&lt;=0.5, 0,
TRUE,  M1354-N1355)</f>
        <v/>
      </c>
      <c r="N1355" s="7" t="str" cm="1">
        <f t="array" aca="1" ref="N1355" ca="1">_xlfn.IFS(
L1355="", "",
TRUE, MIN(M1354, ROUND($M$14/ (last_rou_date - $B$2) * (L1355-L1354), 2) )
)</f>
        <v/>
      </c>
      <c r="P1355" s="59" t="str">
        <f t="shared" ca="1" si="63"/>
        <v/>
      </c>
      <c r="Q1355" s="1" t="str" cm="1">
        <f t="array" aca="1" ref="Q1355" ca="1">_xlfn.IFS(P1355="","",
$B$11="Hə", _xlfn.XLOOKUP(DATE(P1355, 12, 31), rou_table_dates, rou_table_nbvs,0, 0),
TRUE,  MAX(0, ROUND($M$14 - $M$14/ (last_rou_date - $B$2) * (DATE(P1355,12,31) - $B$2), 2) )
)</f>
        <v/>
      </c>
      <c r="R1355" s="1" t="str" cm="1">
        <f t="array" aca="1" ref="R1355" ca="1">_xlfn.IFS(P1355="","",
$B$11="Hə", _xlfn.XLOOKUP(DATE(P1355, 12, 31), lease_table_dates, lease_table_balances,0, 0),
TRUE, IFERROR( XNPV($B$6, IF(payment_dates &gt;DATE(P1355, 12, 31), payments,  0),  IF(payment_dates &gt;DATE(P1355, 12, 31), payment_dates,  DATE(P1355, 12, 31))    ),0)
)</f>
        <v/>
      </c>
      <c r="S1355" s="1" t="str" cm="1">
        <f t="array" aca="1" ref="S1355" ca="1">_xlfn.IFS(P1355="","",
TRUE,  MIN( MIN(Q1354, $M$14), ROUND($M$14/ (last_rou_date - $B$2) * (DATE(P1355,12,31) - MAX($B$2, DATE(P1355-1, 12, 31))), 2) )
)</f>
        <v/>
      </c>
      <c r="T1355" s="7" t="str" cm="1">
        <f t="array" aca="1" ref="T1355" ca="1">_xlfn.IFS(P1355="", "",
ISTEXT(R1354), R1355- (H1355 - SUMIFS( lease_table_payments, lease_table_years, P1355) -$AG$14 ),
AND(ISNUMBER(R1354), R1355&lt;&gt;""),   R1355- (R1354 - SUMIFS( lease_table_payments, lease_table_years, P1355) )
)</f>
        <v/>
      </c>
      <c r="V1355" s="64">
        <f t="shared" si="62"/>
        <v>1342</v>
      </c>
      <c r="W1355" s="51" t="str" cm="1">
        <f t="array" ref="W1355">_xlfn.IFS(
OR(W1354=$B$4, W1354=""),"",
TRUE,W1354+1
)</f>
        <v/>
      </c>
      <c r="X1355" s="51" t="str" cm="1">
        <f t="array" ref="X1355">_xlfn.IFS(X1354="","",
W1355="", "",
AND($B$3="İllik"),DATE(YEAR(X1354)+1,MONTH(X1354),DAY(X1354) ),
AND($B$3="Aylıq", $AH$14="Not end"), EDATE(X1354,1),
AND($B$3="Aylıq", $AH$14="End"), EOMONTH(X1354,1)
)</f>
        <v/>
      </c>
      <c r="Y1355" s="51" t="str" cm="1">
        <f t="array" aca="1" ref="Y1355" ca="1">_xlfn.IFS(
AND($B$7="Dövrün əvvəlində", Y1354&lt;=last_rou_date), DATE(YEAR(Y1354)+1, 12, 31),
AND($B$7="Dövrün sonunda", Y1354&lt;=last_payment_date), DATE(YEAR(Y1354)+1, 12, 31),
TRUE, ""
)</f>
        <v/>
      </c>
      <c r="Z1355" s="75" t="str" cm="1">
        <f t="array" aca="1" ref="Z1355" ca="1">_xlfn.IFS(
AND($AN$14="Not year_end", Z1354&gt;last_payment_date), "",
AND($AN$14="Year_end", Z1354&gt;=last_payment_date), "",
AND($AN$14="Year_end"), DATE(YEAR(Z1354+1), 12, 31),
AND($AN$14="Not year_end", MONTH(Z1354)=12, DAY(Z1354)=31), DATE(YEAR(Z1353)+1, MONTH(Z1353), DAY(Z1353)),
AND($AN$14="Not year_end", OR(MONTH(Z1354)&lt;&gt;12, DAY(Z1354)&lt;&gt;31) ), DATE(YEAR(Z1354), 12, 31)
)</f>
        <v/>
      </c>
      <c r="AA1355" s="75" t="str" cm="1">
        <f t="array" aca="1" ref="AA1355" ca="1">_xlfn.IFS(AA1354="", "",
AND(AA1354=last_payment_date, OR(MONTH(AA1354)&lt;&gt;12, DAY(AA1354)&lt;&gt;31) ), DATE(YEAR(AA1354), 12, 31),
AND(MONTH(AA1354)=12, DAY(AA1354)=31, AA1354&gt;=last_payment_date), "",
AND(MONTH(AA1354)=12, DAY(AA1354)&lt;&gt;31),  EOMONTH(AA1354,0),
AND(MONTH(AA1354)=12, DAY(AA1354)=31, $AH$14="Not end"),  EDATE(AA1353,1),
AND($AH$14="Not end"), EDATE(AA1354, 1),
AND($AH$14="End"), EOMONTH(AA1354, 1)
)</f>
        <v/>
      </c>
      <c r="AB1355" s="75" t="str" cm="1">
        <f t="array" aca="1" ref="AB1355" ca="1">_xlfn.IFS(AB1354="","",
AND(AB1354=last_rou_date), "",
AND($B$3="İllik"),DATE(YEAR(AB1354)+1,MONTH(AB1354),DAY(AB1354) ),
AND($B$3="Aylıq", $AH$14="Not end"), EDATE(AB1354,1),
AND($B$3="Aylıq", $AH$14="End"), EOMONTH(AB1354,1)
)</f>
        <v/>
      </c>
      <c r="AC1355" s="75" t="str" cm="1">
        <f t="array" aca="1" ref="AC1355" ca="1">_xlfn.IFS(
AND($AN$14="Not year_end", AC1354&gt;last_rou_date), "",
AND($AN$14="Year_end", AC1354&gt;=last_rou_date), "",
AND($AN$14="Year_end"), DATE(YEAR(AC1354+1), 12, 31),
AND($AN$14="Not year_end", MONTH(AC1354)=12, DAY(AC1354)=31), DATE(YEAR(AC1353)+1, MONTH(AC1353), DAY(AC1353)),
AND($AN$14="Not year_end", OR(MONTH(AC1354)&lt;&gt;12, DAY(AC1354)&lt;&gt;31) ), DATE(YEAR(AC1354), 12, 31)
)</f>
        <v/>
      </c>
      <c r="AD1355" s="75" t="str" cm="1">
        <f t="array" aca="1" ref="AD1355" ca="1">_xlfn.IFS(AD1354="", "",
AND(AD1354=last_rou_date, OR(MONTH(AD1354)&lt;&gt;12, DAY(AD1354)&lt;&gt;31) ), DATE(YEAR(AD1354), 12, 31),
AND(MONTH(AD1354)=12, DAY(AD1354)=31, AD1354&gt;=last_rou_date), "",
AND(MONTH(AD1354)=12, DAY(AD1354)&lt;&gt;31),  EOMONTH(AD1354,0),
AND(MONTH(AD1354)=12, DAY(AD1354)=31, $AH$14="Not end"),  EDATE(AD1353,1),
AND($AH$14="Not end"), EDATE(AD1354, 1),
AND($AH$14="End"), EOMONTH(AD1354, 1)
)</f>
        <v/>
      </c>
      <c r="AE1355" s="51" t="str" cm="1">
        <f t="array" ref="AE1355">_xlfn.IFS(W1355="", "",
AND(W1355&gt;0, W1355&lt;=$B$4, $C$2="İllik artım, faiz olaraq", $D$2&gt;0, $B$3="İllik"), $B$5*((1+$D$2)^(W1355-1)),
AND(W1355&gt;0, W1355&lt;=$B$4, $C$2="İllik artım, faiz olaraq", $D$2&gt;0, $B$3="Aylıq"), $B$5*((1+$D$2)^ROUNDDOWN((W1355-1)/12,0)),
AND(W1355=1, $C$2="Aşağıdakı kimi dəyişir", ), $B$5,
AND(W1355&gt;1, W1355&lt;=$B$4, $C$2="Aşağıdakı kimi dəyişir"), IFERROR(VLOOKUP(W1355, $C$4:$D$7, 2, FALSE), AE1354),
AND(W1355&gt;0, W1355&lt;=$B$4), $B$5,
TRUE,0 )</f>
        <v/>
      </c>
      <c r="AF1355" s="51" t="str">
        <f t="shared" ca="1" si="61"/>
        <v/>
      </c>
    </row>
    <row r="1356" spans="1:32" x14ac:dyDescent="0.4">
      <c r="A1356" s="13" t="str" cm="1">
        <f t="array" aca="1" ref="A1356" ca="1">_xlfn.IFS(
AND(SUMIFS(lease_table_interest_accruals, lease_table_dates, A1355)&gt;0, COUNTIFS($E$14:E1355, "Interest accrual", $A$14:A1355, A1355)=0),  A1355,
AND(SUMIFS(lease_table_payments, lease_table_dates, A1355)&gt;0, COUNTIFS($E$14:E1355, "Payment", $A$14:A1355, A1355)=0),  A1355,
AND(SUMIFS(rou_table_deprs, rou_table_dates, A1355)&gt;0, COUNTIFS($E$14:E1355, "Depreciation", $A$14:A1355, A1355)=0),  A1355,
TRUE,  IFERROR(INDEX(rou_table_dates,  MATCH(A1355, rou_table_dates)+1, ), "")
)</f>
        <v/>
      </c>
      <c r="B1356" s="1" t="str" cm="1">
        <f t="array" aca="1" ref="B1356" ca="1">_xlfn.IFS(
AND(E1356="Payment", A1356=$B$2), $AM$14,
E1356="Payment", $AM$15,
E1356="Interest accrual", $AM$18,
E1356="Depreciation", $AM$17,
TRUE, "")</f>
        <v/>
      </c>
      <c r="C1356" s="1" t="str" cm="1">
        <f t="array" aca="1" ref="C1356" ca="1">_xlfn.IFS(
E1356="Payment", $AM$19,
E1356="Interest accrual", $AM$15,
E1356="Depreciation", $AM$16,
TRUE, "")</f>
        <v/>
      </c>
      <c r="D1356" s="1" t="str" cm="1">
        <f t="array" aca="1" ref="D1356" ca="1">_xlfn.IFS(
E1356="Payment", _xlfn.XLOOKUP(A1356, lease_table_dates, lease_table_payments, 0, 0),
E1356="Interest accrual", _xlfn.XLOOKUP(A1356, lease_table_dates, lease_table_interest_accruals, 0, 0),
E1356="Depreciation", _xlfn.XLOOKUP(A1356, rou_table_dates, rou_table_deprs, 0, 0),
TRUE, ""
)</f>
        <v/>
      </c>
      <c r="E1356" s="7" t="str" cm="1">
        <f t="array" aca="1" ref="E1356" ca="1">_xlfn.IFS(
AND(SUMIFS(lease_table_interest_accruals, lease_table_dates, A1356)&gt;0, COUNTIFS($E$14:E1355, "Interest accrual", $A$14:A1355, A1356)=0), "Interest accrual",
AND(SUMIFS(lease_table_payments, lease_table_dates, A1356)&gt;0, COUNTIFS($E$14:E1355, "Payment", $A$14:A1355, A1356)=0), "Payment",
AND(SUMIFS(rou_table_deprs, rou_table_dates, A1356)&gt;0, COUNTIFS($E$14:E1355, "Depreciation", $A$14:A1355, A1356)=0), "Depreciation",
TRUE,  ""
)</f>
        <v/>
      </c>
      <c r="G1356" s="13" t="str" cm="1">
        <f t="array" aca="1" ref="G1356" ca="1">_xlfn.IFS(
AND($B$11="Hə", $B$3="İllik"), Z1356,
AND($B$11="Hə", $B$3="Aylıq"), AA1356,
$B$11="Yox", X1356)</f>
        <v/>
      </c>
      <c r="H1356" s="1" t="str" cm="1">
        <f t="array" aca="1" ref="H1356" ca="1">_xlfn.IFS( G1356="", "",
TRUE, ROUND( H1355+I1356-J1356, 2) )</f>
        <v/>
      </c>
      <c r="I1356" s="1" t="str" cm="1">
        <f t="array" aca="1" ref="I1356" ca="1">_xlfn.IFS(G1356="", "",
G1356=last_payment_date, (J1356-H1355),
 TRUE,  -  (H1355- H1355* (1+$B$6)^ (_xlfn.DAYS(G1356,G1355)/365) )
)</f>
        <v/>
      </c>
      <c r="J1356" s="1" t="str" cm="1">
        <f t="array" aca="1" ref="J1356" ca="1">_xlfn.IFS(G1356="", "",
TRUE, _xlfn.XLOOKUP(G1356,  payment_dates, payments,0,0)
)</f>
        <v/>
      </c>
      <c r="L1356" s="8" t="str" cm="1">
        <f t="array" aca="1" ref="L1356" ca="1">_xlfn.IFS(
AND($B$11="Hə", $B$3="İllik"), AC1356,
AND($B$11="Hə", $B$3="Aylıq"), AD1356,
$B$11="Yox", AB1356)</f>
        <v/>
      </c>
      <c r="M1356" s="1" t="str" cm="1">
        <f t="array" aca="1" ref="M1356" ca="1">_xlfn.IFS( L1356="", "",
(M1355-N1356)&lt;=0.5, 0,
TRUE,  M1355-N1356)</f>
        <v/>
      </c>
      <c r="N1356" s="7" t="str" cm="1">
        <f t="array" aca="1" ref="N1356" ca="1">_xlfn.IFS(
L1356="", "",
TRUE, MIN(M1355, ROUND($M$14/ (last_rou_date - $B$2) * (L1356-L1355), 2) )
)</f>
        <v/>
      </c>
      <c r="P1356" s="59" t="str">
        <f t="shared" ca="1" si="63"/>
        <v/>
      </c>
      <c r="Q1356" s="1" t="str" cm="1">
        <f t="array" aca="1" ref="Q1356" ca="1">_xlfn.IFS(P1356="","",
$B$11="Hə", _xlfn.XLOOKUP(DATE(P1356, 12, 31), rou_table_dates, rou_table_nbvs,0, 0),
TRUE,  MAX(0, ROUND($M$14 - $M$14/ (last_rou_date - $B$2) * (DATE(P1356,12,31) - $B$2), 2) )
)</f>
        <v/>
      </c>
      <c r="R1356" s="1" t="str" cm="1">
        <f t="array" aca="1" ref="R1356" ca="1">_xlfn.IFS(P1356="","",
$B$11="Hə", _xlfn.XLOOKUP(DATE(P1356, 12, 31), lease_table_dates, lease_table_balances,0, 0),
TRUE, IFERROR( XNPV($B$6, IF(payment_dates &gt;DATE(P1356, 12, 31), payments,  0),  IF(payment_dates &gt;DATE(P1356, 12, 31), payment_dates,  DATE(P1356, 12, 31))    ),0)
)</f>
        <v/>
      </c>
      <c r="S1356" s="1" t="str" cm="1">
        <f t="array" aca="1" ref="S1356" ca="1">_xlfn.IFS(P1356="","",
TRUE,  MIN( MIN(Q1355, $M$14), ROUND($M$14/ (last_rou_date - $B$2) * (DATE(P1356,12,31) - MAX($B$2, DATE(P1356-1, 12, 31))), 2) )
)</f>
        <v/>
      </c>
      <c r="T1356" s="7" t="str" cm="1">
        <f t="array" aca="1" ref="T1356" ca="1">_xlfn.IFS(P1356="", "",
ISTEXT(R1355), R1356- (H1356 - SUMIFS( lease_table_payments, lease_table_years, P1356) -$AG$14 ),
AND(ISNUMBER(R1355), R1356&lt;&gt;""),   R1356- (R1355 - SUMIFS( lease_table_payments, lease_table_years, P1356) )
)</f>
        <v/>
      </c>
      <c r="V1356" s="64">
        <f t="shared" si="62"/>
        <v>1343</v>
      </c>
      <c r="W1356" s="51" t="str" cm="1">
        <f t="array" ref="W1356">_xlfn.IFS(
OR(W1355=$B$4, W1355=""),"",
TRUE,W1355+1
)</f>
        <v/>
      </c>
      <c r="X1356" s="51" t="str" cm="1">
        <f t="array" ref="X1356">_xlfn.IFS(X1355="","",
W1356="", "",
AND($B$3="İllik"),DATE(YEAR(X1355)+1,MONTH(X1355),DAY(X1355) ),
AND($B$3="Aylıq", $AH$14="Not end"), EDATE(X1355,1),
AND($B$3="Aylıq", $AH$14="End"), EOMONTH(X1355,1)
)</f>
        <v/>
      </c>
      <c r="Y1356" s="51" t="str" cm="1">
        <f t="array" aca="1" ref="Y1356" ca="1">_xlfn.IFS(
AND($B$7="Dövrün əvvəlində", Y1355&lt;=last_rou_date), DATE(YEAR(Y1355)+1, 12, 31),
AND($B$7="Dövrün sonunda", Y1355&lt;=last_payment_date), DATE(YEAR(Y1355)+1, 12, 31),
TRUE, ""
)</f>
        <v/>
      </c>
      <c r="Z1356" s="75" t="str" cm="1">
        <f t="array" aca="1" ref="Z1356" ca="1">_xlfn.IFS(
AND($AN$14="Not year_end", Z1355&gt;last_payment_date), "",
AND($AN$14="Year_end", Z1355&gt;=last_payment_date), "",
AND($AN$14="Year_end"), DATE(YEAR(Z1355+1), 12, 31),
AND($AN$14="Not year_end", MONTH(Z1355)=12, DAY(Z1355)=31), DATE(YEAR(Z1354)+1, MONTH(Z1354), DAY(Z1354)),
AND($AN$14="Not year_end", OR(MONTH(Z1355)&lt;&gt;12, DAY(Z1355)&lt;&gt;31) ), DATE(YEAR(Z1355), 12, 31)
)</f>
        <v/>
      </c>
      <c r="AA1356" s="75" t="str" cm="1">
        <f t="array" aca="1" ref="AA1356" ca="1">_xlfn.IFS(AA1355="", "",
AND(AA1355=last_payment_date, OR(MONTH(AA1355)&lt;&gt;12, DAY(AA1355)&lt;&gt;31) ), DATE(YEAR(AA1355), 12, 31),
AND(MONTH(AA1355)=12, DAY(AA1355)=31, AA1355&gt;=last_payment_date), "",
AND(MONTH(AA1355)=12, DAY(AA1355)&lt;&gt;31),  EOMONTH(AA1355,0),
AND(MONTH(AA1355)=12, DAY(AA1355)=31, $AH$14="Not end"),  EDATE(AA1354,1),
AND($AH$14="Not end"), EDATE(AA1355, 1),
AND($AH$14="End"), EOMONTH(AA1355, 1)
)</f>
        <v/>
      </c>
      <c r="AB1356" s="75" t="str" cm="1">
        <f t="array" aca="1" ref="AB1356" ca="1">_xlfn.IFS(AB1355="","",
AND(AB1355=last_rou_date), "",
AND($B$3="İllik"),DATE(YEAR(AB1355)+1,MONTH(AB1355),DAY(AB1355) ),
AND($B$3="Aylıq", $AH$14="Not end"), EDATE(AB1355,1),
AND($B$3="Aylıq", $AH$14="End"), EOMONTH(AB1355,1)
)</f>
        <v/>
      </c>
      <c r="AC1356" s="75" t="str" cm="1">
        <f t="array" aca="1" ref="AC1356" ca="1">_xlfn.IFS(
AND($AN$14="Not year_end", AC1355&gt;last_rou_date), "",
AND($AN$14="Year_end", AC1355&gt;=last_rou_date), "",
AND($AN$14="Year_end"), DATE(YEAR(AC1355+1), 12, 31),
AND($AN$14="Not year_end", MONTH(AC1355)=12, DAY(AC1355)=31), DATE(YEAR(AC1354)+1, MONTH(AC1354), DAY(AC1354)),
AND($AN$14="Not year_end", OR(MONTH(AC1355)&lt;&gt;12, DAY(AC1355)&lt;&gt;31) ), DATE(YEAR(AC1355), 12, 31)
)</f>
        <v/>
      </c>
      <c r="AD1356" s="75" t="str" cm="1">
        <f t="array" aca="1" ref="AD1356" ca="1">_xlfn.IFS(AD1355="", "",
AND(AD1355=last_rou_date, OR(MONTH(AD1355)&lt;&gt;12, DAY(AD1355)&lt;&gt;31) ), DATE(YEAR(AD1355), 12, 31),
AND(MONTH(AD1355)=12, DAY(AD1355)=31, AD1355&gt;=last_rou_date), "",
AND(MONTH(AD1355)=12, DAY(AD1355)&lt;&gt;31),  EOMONTH(AD1355,0),
AND(MONTH(AD1355)=12, DAY(AD1355)=31, $AH$14="Not end"),  EDATE(AD1354,1),
AND($AH$14="Not end"), EDATE(AD1355, 1),
AND($AH$14="End"), EOMONTH(AD1355, 1)
)</f>
        <v/>
      </c>
      <c r="AE1356" s="51" t="str" cm="1">
        <f t="array" ref="AE1356">_xlfn.IFS(W1356="", "",
AND(W1356&gt;0, W1356&lt;=$B$4, $C$2="İllik artım, faiz olaraq", $D$2&gt;0, $B$3="İllik"), $B$5*((1+$D$2)^(W1356-1)),
AND(W1356&gt;0, W1356&lt;=$B$4, $C$2="İllik artım, faiz olaraq", $D$2&gt;0, $B$3="Aylıq"), $B$5*((1+$D$2)^ROUNDDOWN((W1356-1)/12,0)),
AND(W1356=1, $C$2="Aşağıdakı kimi dəyişir", ), $B$5,
AND(W1356&gt;1, W1356&lt;=$B$4, $C$2="Aşağıdakı kimi dəyişir"), IFERROR(VLOOKUP(W1356, $C$4:$D$7, 2, FALSE), AE1355),
AND(W1356&gt;0, W1356&lt;=$B$4), $B$5,
TRUE,0 )</f>
        <v/>
      </c>
      <c r="AF1356" s="51" t="str">
        <f t="shared" ca="1" si="61"/>
        <v/>
      </c>
    </row>
    <row r="1357" spans="1:32" x14ac:dyDescent="0.4">
      <c r="A1357" s="13" t="str" cm="1">
        <f t="array" aca="1" ref="A1357" ca="1">_xlfn.IFS(
AND(SUMIFS(lease_table_interest_accruals, lease_table_dates, A1356)&gt;0, COUNTIFS($E$14:E1356, "Interest accrual", $A$14:A1356, A1356)=0),  A1356,
AND(SUMIFS(lease_table_payments, lease_table_dates, A1356)&gt;0, COUNTIFS($E$14:E1356, "Payment", $A$14:A1356, A1356)=0),  A1356,
AND(SUMIFS(rou_table_deprs, rou_table_dates, A1356)&gt;0, COUNTIFS($E$14:E1356, "Depreciation", $A$14:A1356, A1356)=0),  A1356,
TRUE,  IFERROR(INDEX(rou_table_dates,  MATCH(A1356, rou_table_dates)+1, ), "")
)</f>
        <v/>
      </c>
      <c r="B1357" s="1" t="str" cm="1">
        <f t="array" aca="1" ref="B1357" ca="1">_xlfn.IFS(
AND(E1357="Payment", A1357=$B$2), $AM$14,
E1357="Payment", $AM$15,
E1357="Interest accrual", $AM$18,
E1357="Depreciation", $AM$17,
TRUE, "")</f>
        <v/>
      </c>
      <c r="C1357" s="1" t="str" cm="1">
        <f t="array" aca="1" ref="C1357" ca="1">_xlfn.IFS(
E1357="Payment", $AM$19,
E1357="Interest accrual", $AM$15,
E1357="Depreciation", $AM$16,
TRUE, "")</f>
        <v/>
      </c>
      <c r="D1357" s="1" t="str" cm="1">
        <f t="array" aca="1" ref="D1357" ca="1">_xlfn.IFS(
E1357="Payment", _xlfn.XLOOKUP(A1357, lease_table_dates, lease_table_payments, 0, 0),
E1357="Interest accrual", _xlfn.XLOOKUP(A1357, lease_table_dates, lease_table_interest_accruals, 0, 0),
E1357="Depreciation", _xlfn.XLOOKUP(A1357, rou_table_dates, rou_table_deprs, 0, 0),
TRUE, ""
)</f>
        <v/>
      </c>
      <c r="E1357" s="7" t="str" cm="1">
        <f t="array" aca="1" ref="E1357" ca="1">_xlfn.IFS(
AND(SUMIFS(lease_table_interest_accruals, lease_table_dates, A1357)&gt;0, COUNTIFS($E$14:E1356, "Interest accrual", $A$14:A1356, A1357)=0), "Interest accrual",
AND(SUMIFS(lease_table_payments, lease_table_dates, A1357)&gt;0, COUNTIFS($E$14:E1356, "Payment", $A$14:A1356, A1357)=0), "Payment",
AND(SUMIFS(rou_table_deprs, rou_table_dates, A1357)&gt;0, COUNTIFS($E$14:E1356, "Depreciation", $A$14:A1356, A1357)=0), "Depreciation",
TRUE,  ""
)</f>
        <v/>
      </c>
      <c r="G1357" s="13" t="str" cm="1">
        <f t="array" aca="1" ref="G1357" ca="1">_xlfn.IFS(
AND($B$11="Hə", $B$3="İllik"), Z1357,
AND($B$11="Hə", $B$3="Aylıq"), AA1357,
$B$11="Yox", X1357)</f>
        <v/>
      </c>
      <c r="H1357" s="1" t="str" cm="1">
        <f t="array" aca="1" ref="H1357" ca="1">_xlfn.IFS( G1357="", "",
TRUE, ROUND( H1356+I1357-J1357, 2) )</f>
        <v/>
      </c>
      <c r="I1357" s="1" t="str" cm="1">
        <f t="array" aca="1" ref="I1357" ca="1">_xlfn.IFS(G1357="", "",
G1357=last_payment_date, (J1357-H1356),
 TRUE,  -  (H1356- H1356* (1+$B$6)^ (_xlfn.DAYS(G1357,G1356)/365) )
)</f>
        <v/>
      </c>
      <c r="J1357" s="1" t="str" cm="1">
        <f t="array" aca="1" ref="J1357" ca="1">_xlfn.IFS(G1357="", "",
TRUE, _xlfn.XLOOKUP(G1357,  payment_dates, payments,0,0)
)</f>
        <v/>
      </c>
      <c r="L1357" s="8" t="str" cm="1">
        <f t="array" aca="1" ref="L1357" ca="1">_xlfn.IFS(
AND($B$11="Hə", $B$3="İllik"), AC1357,
AND($B$11="Hə", $B$3="Aylıq"), AD1357,
$B$11="Yox", AB1357)</f>
        <v/>
      </c>
      <c r="M1357" s="1" t="str" cm="1">
        <f t="array" aca="1" ref="M1357" ca="1">_xlfn.IFS( L1357="", "",
(M1356-N1357)&lt;=0.5, 0,
TRUE,  M1356-N1357)</f>
        <v/>
      </c>
      <c r="N1357" s="7" t="str" cm="1">
        <f t="array" aca="1" ref="N1357" ca="1">_xlfn.IFS(
L1357="", "",
TRUE, MIN(M1356, ROUND($M$14/ (last_rou_date - $B$2) * (L1357-L1356), 2) )
)</f>
        <v/>
      </c>
      <c r="P1357" s="59" t="str">
        <f t="shared" ca="1" si="63"/>
        <v/>
      </c>
      <c r="Q1357" s="1" t="str" cm="1">
        <f t="array" aca="1" ref="Q1357" ca="1">_xlfn.IFS(P1357="","",
$B$11="Hə", _xlfn.XLOOKUP(DATE(P1357, 12, 31), rou_table_dates, rou_table_nbvs,0, 0),
TRUE,  MAX(0, ROUND($M$14 - $M$14/ (last_rou_date - $B$2) * (DATE(P1357,12,31) - $B$2), 2) )
)</f>
        <v/>
      </c>
      <c r="R1357" s="1" t="str" cm="1">
        <f t="array" aca="1" ref="R1357" ca="1">_xlfn.IFS(P1357="","",
$B$11="Hə", _xlfn.XLOOKUP(DATE(P1357, 12, 31), lease_table_dates, lease_table_balances,0, 0),
TRUE, IFERROR( XNPV($B$6, IF(payment_dates &gt;DATE(P1357, 12, 31), payments,  0),  IF(payment_dates &gt;DATE(P1357, 12, 31), payment_dates,  DATE(P1357, 12, 31))    ),0)
)</f>
        <v/>
      </c>
      <c r="S1357" s="1" t="str" cm="1">
        <f t="array" aca="1" ref="S1357" ca="1">_xlfn.IFS(P1357="","",
TRUE,  MIN( MIN(Q1356, $M$14), ROUND($M$14/ (last_rou_date - $B$2) * (DATE(P1357,12,31) - MAX($B$2, DATE(P1357-1, 12, 31))), 2) )
)</f>
        <v/>
      </c>
      <c r="T1357" s="7" t="str" cm="1">
        <f t="array" aca="1" ref="T1357" ca="1">_xlfn.IFS(P1357="", "",
ISTEXT(R1356), R1357- (H1357 - SUMIFS( lease_table_payments, lease_table_years, P1357) -$AG$14 ),
AND(ISNUMBER(R1356), R1357&lt;&gt;""),   R1357- (R1356 - SUMIFS( lease_table_payments, lease_table_years, P1357) )
)</f>
        <v/>
      </c>
      <c r="V1357" s="64">
        <f t="shared" si="62"/>
        <v>1344</v>
      </c>
      <c r="W1357" s="51" t="str" cm="1">
        <f t="array" ref="W1357">_xlfn.IFS(
OR(W1356=$B$4, W1356=""),"",
TRUE,W1356+1
)</f>
        <v/>
      </c>
      <c r="X1357" s="51" t="str" cm="1">
        <f t="array" ref="X1357">_xlfn.IFS(X1356="","",
W1357="", "",
AND($B$3="İllik"),DATE(YEAR(X1356)+1,MONTH(X1356),DAY(X1356) ),
AND($B$3="Aylıq", $AH$14="Not end"), EDATE(X1356,1),
AND($B$3="Aylıq", $AH$14="End"), EOMONTH(X1356,1)
)</f>
        <v/>
      </c>
      <c r="Y1357" s="51" t="str" cm="1">
        <f t="array" aca="1" ref="Y1357" ca="1">_xlfn.IFS(
AND($B$7="Dövrün əvvəlində", Y1356&lt;=last_rou_date), DATE(YEAR(Y1356)+1, 12, 31),
AND($B$7="Dövrün sonunda", Y1356&lt;=last_payment_date), DATE(YEAR(Y1356)+1, 12, 31),
TRUE, ""
)</f>
        <v/>
      </c>
      <c r="Z1357" s="75" t="str" cm="1">
        <f t="array" aca="1" ref="Z1357" ca="1">_xlfn.IFS(
AND($AN$14="Not year_end", Z1356&gt;last_payment_date), "",
AND($AN$14="Year_end", Z1356&gt;=last_payment_date), "",
AND($AN$14="Year_end"), DATE(YEAR(Z1356+1), 12, 31),
AND($AN$14="Not year_end", MONTH(Z1356)=12, DAY(Z1356)=31), DATE(YEAR(Z1355)+1, MONTH(Z1355), DAY(Z1355)),
AND($AN$14="Not year_end", OR(MONTH(Z1356)&lt;&gt;12, DAY(Z1356)&lt;&gt;31) ), DATE(YEAR(Z1356), 12, 31)
)</f>
        <v/>
      </c>
      <c r="AA1357" s="75" t="str" cm="1">
        <f t="array" aca="1" ref="AA1357" ca="1">_xlfn.IFS(AA1356="", "",
AND(AA1356=last_payment_date, OR(MONTH(AA1356)&lt;&gt;12, DAY(AA1356)&lt;&gt;31) ), DATE(YEAR(AA1356), 12, 31),
AND(MONTH(AA1356)=12, DAY(AA1356)=31, AA1356&gt;=last_payment_date), "",
AND(MONTH(AA1356)=12, DAY(AA1356)&lt;&gt;31),  EOMONTH(AA1356,0),
AND(MONTH(AA1356)=12, DAY(AA1356)=31, $AH$14="Not end"),  EDATE(AA1355,1),
AND($AH$14="Not end"), EDATE(AA1356, 1),
AND($AH$14="End"), EOMONTH(AA1356, 1)
)</f>
        <v/>
      </c>
      <c r="AB1357" s="75" t="str" cm="1">
        <f t="array" aca="1" ref="AB1357" ca="1">_xlfn.IFS(AB1356="","",
AND(AB1356=last_rou_date), "",
AND($B$3="İllik"),DATE(YEAR(AB1356)+1,MONTH(AB1356),DAY(AB1356) ),
AND($B$3="Aylıq", $AH$14="Not end"), EDATE(AB1356,1),
AND($B$3="Aylıq", $AH$14="End"), EOMONTH(AB1356,1)
)</f>
        <v/>
      </c>
      <c r="AC1357" s="75" t="str" cm="1">
        <f t="array" aca="1" ref="AC1357" ca="1">_xlfn.IFS(
AND($AN$14="Not year_end", AC1356&gt;last_rou_date), "",
AND($AN$14="Year_end", AC1356&gt;=last_rou_date), "",
AND($AN$14="Year_end"), DATE(YEAR(AC1356+1), 12, 31),
AND($AN$14="Not year_end", MONTH(AC1356)=12, DAY(AC1356)=31), DATE(YEAR(AC1355)+1, MONTH(AC1355), DAY(AC1355)),
AND($AN$14="Not year_end", OR(MONTH(AC1356)&lt;&gt;12, DAY(AC1356)&lt;&gt;31) ), DATE(YEAR(AC1356), 12, 31)
)</f>
        <v/>
      </c>
      <c r="AD1357" s="75" t="str" cm="1">
        <f t="array" aca="1" ref="AD1357" ca="1">_xlfn.IFS(AD1356="", "",
AND(AD1356=last_rou_date, OR(MONTH(AD1356)&lt;&gt;12, DAY(AD1356)&lt;&gt;31) ), DATE(YEAR(AD1356), 12, 31),
AND(MONTH(AD1356)=12, DAY(AD1356)=31, AD1356&gt;=last_rou_date), "",
AND(MONTH(AD1356)=12, DAY(AD1356)&lt;&gt;31),  EOMONTH(AD1356,0),
AND(MONTH(AD1356)=12, DAY(AD1356)=31, $AH$14="Not end"),  EDATE(AD1355,1),
AND($AH$14="Not end"), EDATE(AD1356, 1),
AND($AH$14="End"), EOMONTH(AD1356, 1)
)</f>
        <v/>
      </c>
      <c r="AE1357" s="51" t="str" cm="1">
        <f t="array" ref="AE1357">_xlfn.IFS(W1357="", "",
AND(W1357&gt;0, W1357&lt;=$B$4, $C$2="İllik artım, faiz olaraq", $D$2&gt;0, $B$3="İllik"), $B$5*((1+$D$2)^(W1357-1)),
AND(W1357&gt;0, W1357&lt;=$B$4, $C$2="İllik artım, faiz olaraq", $D$2&gt;0, $B$3="Aylıq"), $B$5*((1+$D$2)^ROUNDDOWN((W1357-1)/12,0)),
AND(W1357=1, $C$2="Aşağıdakı kimi dəyişir", ), $B$5,
AND(W1357&gt;1, W1357&lt;=$B$4, $C$2="Aşağıdakı kimi dəyişir"), IFERROR(VLOOKUP(W1357, $C$4:$D$7, 2, FALSE), AE1356),
AND(W1357&gt;0, W1357&lt;=$B$4), $B$5,
TRUE,0 )</f>
        <v/>
      </c>
      <c r="AF1357" s="51" t="str">
        <f t="shared" ca="1" si="61"/>
        <v/>
      </c>
    </row>
    <row r="1358" spans="1:32" x14ac:dyDescent="0.4">
      <c r="A1358" s="13" t="str" cm="1">
        <f t="array" aca="1" ref="A1358" ca="1">_xlfn.IFS(
AND(SUMIFS(lease_table_interest_accruals, lease_table_dates, A1357)&gt;0, COUNTIFS($E$14:E1357, "Interest accrual", $A$14:A1357, A1357)=0),  A1357,
AND(SUMIFS(lease_table_payments, lease_table_dates, A1357)&gt;0, COUNTIFS($E$14:E1357, "Payment", $A$14:A1357, A1357)=0),  A1357,
AND(SUMIFS(rou_table_deprs, rou_table_dates, A1357)&gt;0, COUNTIFS($E$14:E1357, "Depreciation", $A$14:A1357, A1357)=0),  A1357,
TRUE,  IFERROR(INDEX(rou_table_dates,  MATCH(A1357, rou_table_dates)+1, ), "")
)</f>
        <v/>
      </c>
      <c r="B1358" s="1" t="str" cm="1">
        <f t="array" aca="1" ref="B1358" ca="1">_xlfn.IFS(
AND(E1358="Payment", A1358=$B$2), $AM$14,
E1358="Payment", $AM$15,
E1358="Interest accrual", $AM$18,
E1358="Depreciation", $AM$17,
TRUE, "")</f>
        <v/>
      </c>
      <c r="C1358" s="1" t="str" cm="1">
        <f t="array" aca="1" ref="C1358" ca="1">_xlfn.IFS(
E1358="Payment", $AM$19,
E1358="Interest accrual", $AM$15,
E1358="Depreciation", $AM$16,
TRUE, "")</f>
        <v/>
      </c>
      <c r="D1358" s="1" t="str" cm="1">
        <f t="array" aca="1" ref="D1358" ca="1">_xlfn.IFS(
E1358="Payment", _xlfn.XLOOKUP(A1358, lease_table_dates, lease_table_payments, 0, 0),
E1358="Interest accrual", _xlfn.XLOOKUP(A1358, lease_table_dates, lease_table_interest_accruals, 0, 0),
E1358="Depreciation", _xlfn.XLOOKUP(A1358, rou_table_dates, rou_table_deprs, 0, 0),
TRUE, ""
)</f>
        <v/>
      </c>
      <c r="E1358" s="7" t="str" cm="1">
        <f t="array" aca="1" ref="E1358" ca="1">_xlfn.IFS(
AND(SUMIFS(lease_table_interest_accruals, lease_table_dates, A1358)&gt;0, COUNTIFS($E$14:E1357, "Interest accrual", $A$14:A1357, A1358)=0), "Interest accrual",
AND(SUMIFS(lease_table_payments, lease_table_dates, A1358)&gt;0, COUNTIFS($E$14:E1357, "Payment", $A$14:A1357, A1358)=0), "Payment",
AND(SUMIFS(rou_table_deprs, rou_table_dates, A1358)&gt;0, COUNTIFS($E$14:E1357, "Depreciation", $A$14:A1357, A1358)=0), "Depreciation",
TRUE,  ""
)</f>
        <v/>
      </c>
      <c r="G1358" s="13" t="str" cm="1">
        <f t="array" aca="1" ref="G1358" ca="1">_xlfn.IFS(
AND($B$11="Hə", $B$3="İllik"), Z1358,
AND($B$11="Hə", $B$3="Aylıq"), AA1358,
$B$11="Yox", X1358)</f>
        <v/>
      </c>
      <c r="H1358" s="1" t="str" cm="1">
        <f t="array" aca="1" ref="H1358" ca="1">_xlfn.IFS( G1358="", "",
TRUE, ROUND( H1357+I1358-J1358, 2) )</f>
        <v/>
      </c>
      <c r="I1358" s="1" t="str" cm="1">
        <f t="array" aca="1" ref="I1358" ca="1">_xlfn.IFS(G1358="", "",
G1358=last_payment_date, (J1358-H1357),
 TRUE,  -  (H1357- H1357* (1+$B$6)^ (_xlfn.DAYS(G1358,G1357)/365) )
)</f>
        <v/>
      </c>
      <c r="J1358" s="1" t="str" cm="1">
        <f t="array" aca="1" ref="J1358" ca="1">_xlfn.IFS(G1358="", "",
TRUE, _xlfn.XLOOKUP(G1358,  payment_dates, payments,0,0)
)</f>
        <v/>
      </c>
      <c r="L1358" s="8" t="str" cm="1">
        <f t="array" aca="1" ref="L1358" ca="1">_xlfn.IFS(
AND($B$11="Hə", $B$3="İllik"), AC1358,
AND($B$11="Hə", $B$3="Aylıq"), AD1358,
$B$11="Yox", AB1358)</f>
        <v/>
      </c>
      <c r="M1358" s="1" t="str" cm="1">
        <f t="array" aca="1" ref="M1358" ca="1">_xlfn.IFS( L1358="", "",
(M1357-N1358)&lt;=0.5, 0,
TRUE,  M1357-N1358)</f>
        <v/>
      </c>
      <c r="N1358" s="7" t="str" cm="1">
        <f t="array" aca="1" ref="N1358" ca="1">_xlfn.IFS(
L1358="", "",
TRUE, MIN(M1357, ROUND($M$14/ (last_rou_date - $B$2) * (L1358-L1357), 2) )
)</f>
        <v/>
      </c>
      <c r="P1358" s="59" t="str">
        <f t="shared" ca="1" si="63"/>
        <v/>
      </c>
      <c r="Q1358" s="1" t="str" cm="1">
        <f t="array" aca="1" ref="Q1358" ca="1">_xlfn.IFS(P1358="","",
$B$11="Hə", _xlfn.XLOOKUP(DATE(P1358, 12, 31), rou_table_dates, rou_table_nbvs,0, 0),
TRUE,  MAX(0, ROUND($M$14 - $M$14/ (last_rou_date - $B$2) * (DATE(P1358,12,31) - $B$2), 2) )
)</f>
        <v/>
      </c>
      <c r="R1358" s="1" t="str" cm="1">
        <f t="array" aca="1" ref="R1358" ca="1">_xlfn.IFS(P1358="","",
$B$11="Hə", _xlfn.XLOOKUP(DATE(P1358, 12, 31), lease_table_dates, lease_table_balances,0, 0),
TRUE, IFERROR( XNPV($B$6, IF(payment_dates &gt;DATE(P1358, 12, 31), payments,  0),  IF(payment_dates &gt;DATE(P1358, 12, 31), payment_dates,  DATE(P1358, 12, 31))    ),0)
)</f>
        <v/>
      </c>
      <c r="S1358" s="1" t="str" cm="1">
        <f t="array" aca="1" ref="S1358" ca="1">_xlfn.IFS(P1358="","",
TRUE,  MIN( MIN(Q1357, $M$14), ROUND($M$14/ (last_rou_date - $B$2) * (DATE(P1358,12,31) - MAX($B$2, DATE(P1358-1, 12, 31))), 2) )
)</f>
        <v/>
      </c>
      <c r="T1358" s="7" t="str" cm="1">
        <f t="array" aca="1" ref="T1358" ca="1">_xlfn.IFS(P1358="", "",
ISTEXT(R1357), R1358- (H1358 - SUMIFS( lease_table_payments, lease_table_years, P1358) -$AG$14 ),
AND(ISNUMBER(R1357), R1358&lt;&gt;""),   R1358- (R1357 - SUMIFS( lease_table_payments, lease_table_years, P1358) )
)</f>
        <v/>
      </c>
      <c r="V1358" s="64">
        <f t="shared" si="62"/>
        <v>1345</v>
      </c>
      <c r="W1358" s="51" t="str" cm="1">
        <f t="array" ref="W1358">_xlfn.IFS(
OR(W1357=$B$4, W1357=""),"",
TRUE,W1357+1
)</f>
        <v/>
      </c>
      <c r="X1358" s="51" t="str" cm="1">
        <f t="array" ref="X1358">_xlfn.IFS(X1357="","",
W1358="", "",
AND($B$3="İllik"),DATE(YEAR(X1357)+1,MONTH(X1357),DAY(X1357) ),
AND($B$3="Aylıq", $AH$14="Not end"), EDATE(X1357,1),
AND($B$3="Aylıq", $AH$14="End"), EOMONTH(X1357,1)
)</f>
        <v/>
      </c>
      <c r="Y1358" s="51" t="str" cm="1">
        <f t="array" aca="1" ref="Y1358" ca="1">_xlfn.IFS(
AND($B$7="Dövrün əvvəlində", Y1357&lt;=last_rou_date), DATE(YEAR(Y1357)+1, 12, 31),
AND($B$7="Dövrün sonunda", Y1357&lt;=last_payment_date), DATE(YEAR(Y1357)+1, 12, 31),
TRUE, ""
)</f>
        <v/>
      </c>
      <c r="Z1358" s="75" t="str" cm="1">
        <f t="array" aca="1" ref="Z1358" ca="1">_xlfn.IFS(
AND($AN$14="Not year_end", Z1357&gt;last_payment_date), "",
AND($AN$14="Year_end", Z1357&gt;=last_payment_date), "",
AND($AN$14="Year_end"), DATE(YEAR(Z1357+1), 12, 31),
AND($AN$14="Not year_end", MONTH(Z1357)=12, DAY(Z1357)=31), DATE(YEAR(Z1356)+1, MONTH(Z1356), DAY(Z1356)),
AND($AN$14="Not year_end", OR(MONTH(Z1357)&lt;&gt;12, DAY(Z1357)&lt;&gt;31) ), DATE(YEAR(Z1357), 12, 31)
)</f>
        <v/>
      </c>
      <c r="AA1358" s="75" t="str" cm="1">
        <f t="array" aca="1" ref="AA1358" ca="1">_xlfn.IFS(AA1357="", "",
AND(AA1357=last_payment_date, OR(MONTH(AA1357)&lt;&gt;12, DAY(AA1357)&lt;&gt;31) ), DATE(YEAR(AA1357), 12, 31),
AND(MONTH(AA1357)=12, DAY(AA1357)=31, AA1357&gt;=last_payment_date), "",
AND(MONTH(AA1357)=12, DAY(AA1357)&lt;&gt;31),  EOMONTH(AA1357,0),
AND(MONTH(AA1357)=12, DAY(AA1357)=31, $AH$14="Not end"),  EDATE(AA1356,1),
AND($AH$14="Not end"), EDATE(AA1357, 1),
AND($AH$14="End"), EOMONTH(AA1357, 1)
)</f>
        <v/>
      </c>
      <c r="AB1358" s="75" t="str" cm="1">
        <f t="array" aca="1" ref="AB1358" ca="1">_xlfn.IFS(AB1357="","",
AND(AB1357=last_rou_date), "",
AND($B$3="İllik"),DATE(YEAR(AB1357)+1,MONTH(AB1357),DAY(AB1357) ),
AND($B$3="Aylıq", $AH$14="Not end"), EDATE(AB1357,1),
AND($B$3="Aylıq", $AH$14="End"), EOMONTH(AB1357,1)
)</f>
        <v/>
      </c>
      <c r="AC1358" s="75" t="str" cm="1">
        <f t="array" aca="1" ref="AC1358" ca="1">_xlfn.IFS(
AND($AN$14="Not year_end", AC1357&gt;last_rou_date), "",
AND($AN$14="Year_end", AC1357&gt;=last_rou_date), "",
AND($AN$14="Year_end"), DATE(YEAR(AC1357+1), 12, 31),
AND($AN$14="Not year_end", MONTH(AC1357)=12, DAY(AC1357)=31), DATE(YEAR(AC1356)+1, MONTH(AC1356), DAY(AC1356)),
AND($AN$14="Not year_end", OR(MONTH(AC1357)&lt;&gt;12, DAY(AC1357)&lt;&gt;31) ), DATE(YEAR(AC1357), 12, 31)
)</f>
        <v/>
      </c>
      <c r="AD1358" s="75" t="str" cm="1">
        <f t="array" aca="1" ref="AD1358" ca="1">_xlfn.IFS(AD1357="", "",
AND(AD1357=last_rou_date, OR(MONTH(AD1357)&lt;&gt;12, DAY(AD1357)&lt;&gt;31) ), DATE(YEAR(AD1357), 12, 31),
AND(MONTH(AD1357)=12, DAY(AD1357)=31, AD1357&gt;=last_rou_date), "",
AND(MONTH(AD1357)=12, DAY(AD1357)&lt;&gt;31),  EOMONTH(AD1357,0),
AND(MONTH(AD1357)=12, DAY(AD1357)=31, $AH$14="Not end"),  EDATE(AD1356,1),
AND($AH$14="Not end"), EDATE(AD1357, 1),
AND($AH$14="End"), EOMONTH(AD1357, 1)
)</f>
        <v/>
      </c>
      <c r="AE1358" s="51" t="str" cm="1">
        <f t="array" ref="AE1358">_xlfn.IFS(W1358="", "",
AND(W1358&gt;0, W1358&lt;=$B$4, $C$2="İllik artım, faiz olaraq", $D$2&gt;0, $B$3="İllik"), $B$5*((1+$D$2)^(W1358-1)),
AND(W1358&gt;0, W1358&lt;=$B$4, $C$2="İllik artım, faiz olaraq", $D$2&gt;0, $B$3="Aylıq"), $B$5*((1+$D$2)^ROUNDDOWN((W1358-1)/12,0)),
AND(W1358=1, $C$2="Aşağıdakı kimi dəyişir", ), $B$5,
AND(W1358&gt;1, W1358&lt;=$B$4, $C$2="Aşağıdakı kimi dəyişir"), IFERROR(VLOOKUP(W1358, $C$4:$D$7, 2, FALSE), AE1357),
AND(W1358&gt;0, W1358&lt;=$B$4), $B$5,
TRUE,0 )</f>
        <v/>
      </c>
      <c r="AF1358" s="51" t="str">
        <f t="shared" ca="1" si="61"/>
        <v/>
      </c>
    </row>
    <row r="1359" spans="1:32" x14ac:dyDescent="0.4">
      <c r="A1359" s="13" t="str" cm="1">
        <f t="array" aca="1" ref="A1359" ca="1">_xlfn.IFS(
AND(SUMIFS(lease_table_interest_accruals, lease_table_dates, A1358)&gt;0, COUNTIFS($E$14:E1358, "Interest accrual", $A$14:A1358, A1358)=0),  A1358,
AND(SUMIFS(lease_table_payments, lease_table_dates, A1358)&gt;0, COUNTIFS($E$14:E1358, "Payment", $A$14:A1358, A1358)=0),  A1358,
AND(SUMIFS(rou_table_deprs, rou_table_dates, A1358)&gt;0, COUNTIFS($E$14:E1358, "Depreciation", $A$14:A1358, A1358)=0),  A1358,
TRUE,  IFERROR(INDEX(rou_table_dates,  MATCH(A1358, rou_table_dates)+1, ), "")
)</f>
        <v/>
      </c>
      <c r="B1359" s="1" t="str" cm="1">
        <f t="array" aca="1" ref="B1359" ca="1">_xlfn.IFS(
AND(E1359="Payment", A1359=$B$2), $AM$14,
E1359="Payment", $AM$15,
E1359="Interest accrual", $AM$18,
E1359="Depreciation", $AM$17,
TRUE, "")</f>
        <v/>
      </c>
      <c r="C1359" s="1" t="str" cm="1">
        <f t="array" aca="1" ref="C1359" ca="1">_xlfn.IFS(
E1359="Payment", $AM$19,
E1359="Interest accrual", $AM$15,
E1359="Depreciation", $AM$16,
TRUE, "")</f>
        <v/>
      </c>
      <c r="D1359" s="1" t="str" cm="1">
        <f t="array" aca="1" ref="D1359" ca="1">_xlfn.IFS(
E1359="Payment", _xlfn.XLOOKUP(A1359, lease_table_dates, lease_table_payments, 0, 0),
E1359="Interest accrual", _xlfn.XLOOKUP(A1359, lease_table_dates, lease_table_interest_accruals, 0, 0),
E1359="Depreciation", _xlfn.XLOOKUP(A1359, rou_table_dates, rou_table_deprs, 0, 0),
TRUE, ""
)</f>
        <v/>
      </c>
      <c r="E1359" s="7" t="str" cm="1">
        <f t="array" aca="1" ref="E1359" ca="1">_xlfn.IFS(
AND(SUMIFS(lease_table_interest_accruals, lease_table_dates, A1359)&gt;0, COUNTIFS($E$14:E1358, "Interest accrual", $A$14:A1358, A1359)=0), "Interest accrual",
AND(SUMIFS(lease_table_payments, lease_table_dates, A1359)&gt;0, COUNTIFS($E$14:E1358, "Payment", $A$14:A1358, A1359)=0), "Payment",
AND(SUMIFS(rou_table_deprs, rou_table_dates, A1359)&gt;0, COUNTIFS($E$14:E1358, "Depreciation", $A$14:A1358, A1359)=0), "Depreciation",
TRUE,  ""
)</f>
        <v/>
      </c>
      <c r="G1359" s="13" t="str" cm="1">
        <f t="array" aca="1" ref="G1359" ca="1">_xlfn.IFS(
AND($B$11="Hə", $B$3="İllik"), Z1359,
AND($B$11="Hə", $B$3="Aylıq"), AA1359,
$B$11="Yox", X1359)</f>
        <v/>
      </c>
      <c r="H1359" s="1" t="str" cm="1">
        <f t="array" aca="1" ref="H1359" ca="1">_xlfn.IFS( G1359="", "",
TRUE, ROUND( H1358+I1359-J1359, 2) )</f>
        <v/>
      </c>
      <c r="I1359" s="1" t="str" cm="1">
        <f t="array" aca="1" ref="I1359" ca="1">_xlfn.IFS(G1359="", "",
G1359=last_payment_date, (J1359-H1358),
 TRUE,  -  (H1358- H1358* (1+$B$6)^ (_xlfn.DAYS(G1359,G1358)/365) )
)</f>
        <v/>
      </c>
      <c r="J1359" s="1" t="str" cm="1">
        <f t="array" aca="1" ref="J1359" ca="1">_xlfn.IFS(G1359="", "",
TRUE, _xlfn.XLOOKUP(G1359,  payment_dates, payments,0,0)
)</f>
        <v/>
      </c>
      <c r="L1359" s="8" t="str" cm="1">
        <f t="array" aca="1" ref="L1359" ca="1">_xlfn.IFS(
AND($B$11="Hə", $B$3="İllik"), AC1359,
AND($B$11="Hə", $B$3="Aylıq"), AD1359,
$B$11="Yox", AB1359)</f>
        <v/>
      </c>
      <c r="M1359" s="1" t="str" cm="1">
        <f t="array" aca="1" ref="M1359" ca="1">_xlfn.IFS( L1359="", "",
(M1358-N1359)&lt;=0.5, 0,
TRUE,  M1358-N1359)</f>
        <v/>
      </c>
      <c r="N1359" s="7" t="str" cm="1">
        <f t="array" aca="1" ref="N1359" ca="1">_xlfn.IFS(
L1359="", "",
TRUE, MIN(M1358, ROUND($M$14/ (last_rou_date - $B$2) * (L1359-L1358), 2) )
)</f>
        <v/>
      </c>
      <c r="P1359" s="59" t="str">
        <f t="shared" ca="1" si="63"/>
        <v/>
      </c>
      <c r="Q1359" s="1" t="str" cm="1">
        <f t="array" aca="1" ref="Q1359" ca="1">_xlfn.IFS(P1359="","",
$B$11="Hə", _xlfn.XLOOKUP(DATE(P1359, 12, 31), rou_table_dates, rou_table_nbvs,0, 0),
TRUE,  MAX(0, ROUND($M$14 - $M$14/ (last_rou_date - $B$2) * (DATE(P1359,12,31) - $B$2), 2) )
)</f>
        <v/>
      </c>
      <c r="R1359" s="1" t="str" cm="1">
        <f t="array" aca="1" ref="R1359" ca="1">_xlfn.IFS(P1359="","",
$B$11="Hə", _xlfn.XLOOKUP(DATE(P1359, 12, 31), lease_table_dates, lease_table_balances,0, 0),
TRUE, IFERROR( XNPV($B$6, IF(payment_dates &gt;DATE(P1359, 12, 31), payments,  0),  IF(payment_dates &gt;DATE(P1359, 12, 31), payment_dates,  DATE(P1359, 12, 31))    ),0)
)</f>
        <v/>
      </c>
      <c r="S1359" s="1" t="str" cm="1">
        <f t="array" aca="1" ref="S1359" ca="1">_xlfn.IFS(P1359="","",
TRUE,  MIN( MIN(Q1358, $M$14), ROUND($M$14/ (last_rou_date - $B$2) * (DATE(P1359,12,31) - MAX($B$2, DATE(P1359-1, 12, 31))), 2) )
)</f>
        <v/>
      </c>
      <c r="T1359" s="7" t="str" cm="1">
        <f t="array" aca="1" ref="T1359" ca="1">_xlfn.IFS(P1359="", "",
ISTEXT(R1358), R1359- (H1359 - SUMIFS( lease_table_payments, lease_table_years, P1359) -$AG$14 ),
AND(ISNUMBER(R1358), R1359&lt;&gt;""),   R1359- (R1358 - SUMIFS( lease_table_payments, lease_table_years, P1359) )
)</f>
        <v/>
      </c>
      <c r="V1359" s="64">
        <f t="shared" si="62"/>
        <v>1346</v>
      </c>
      <c r="W1359" s="51" t="str" cm="1">
        <f t="array" ref="W1359">_xlfn.IFS(
OR(W1358=$B$4, W1358=""),"",
TRUE,W1358+1
)</f>
        <v/>
      </c>
      <c r="X1359" s="51" t="str" cm="1">
        <f t="array" ref="X1359">_xlfn.IFS(X1358="","",
W1359="", "",
AND($B$3="İllik"),DATE(YEAR(X1358)+1,MONTH(X1358),DAY(X1358) ),
AND($B$3="Aylıq", $AH$14="Not end"), EDATE(X1358,1),
AND($B$3="Aylıq", $AH$14="End"), EOMONTH(X1358,1)
)</f>
        <v/>
      </c>
      <c r="Y1359" s="51" t="str" cm="1">
        <f t="array" aca="1" ref="Y1359" ca="1">_xlfn.IFS(
AND($B$7="Dövrün əvvəlində", Y1358&lt;=last_rou_date), DATE(YEAR(Y1358)+1, 12, 31),
AND($B$7="Dövrün sonunda", Y1358&lt;=last_payment_date), DATE(YEAR(Y1358)+1, 12, 31),
TRUE, ""
)</f>
        <v/>
      </c>
      <c r="Z1359" s="75" t="str" cm="1">
        <f t="array" aca="1" ref="Z1359" ca="1">_xlfn.IFS(
AND($AN$14="Not year_end", Z1358&gt;last_payment_date), "",
AND($AN$14="Year_end", Z1358&gt;=last_payment_date), "",
AND($AN$14="Year_end"), DATE(YEAR(Z1358+1), 12, 31),
AND($AN$14="Not year_end", MONTH(Z1358)=12, DAY(Z1358)=31), DATE(YEAR(Z1357)+1, MONTH(Z1357), DAY(Z1357)),
AND($AN$14="Not year_end", OR(MONTH(Z1358)&lt;&gt;12, DAY(Z1358)&lt;&gt;31) ), DATE(YEAR(Z1358), 12, 31)
)</f>
        <v/>
      </c>
      <c r="AA1359" s="75" t="str" cm="1">
        <f t="array" aca="1" ref="AA1359" ca="1">_xlfn.IFS(AA1358="", "",
AND(AA1358=last_payment_date, OR(MONTH(AA1358)&lt;&gt;12, DAY(AA1358)&lt;&gt;31) ), DATE(YEAR(AA1358), 12, 31),
AND(MONTH(AA1358)=12, DAY(AA1358)=31, AA1358&gt;=last_payment_date), "",
AND(MONTH(AA1358)=12, DAY(AA1358)&lt;&gt;31),  EOMONTH(AA1358,0),
AND(MONTH(AA1358)=12, DAY(AA1358)=31, $AH$14="Not end"),  EDATE(AA1357,1),
AND($AH$14="Not end"), EDATE(AA1358, 1),
AND($AH$14="End"), EOMONTH(AA1358, 1)
)</f>
        <v/>
      </c>
      <c r="AB1359" s="75" t="str" cm="1">
        <f t="array" aca="1" ref="AB1359" ca="1">_xlfn.IFS(AB1358="","",
AND(AB1358=last_rou_date), "",
AND($B$3="İllik"),DATE(YEAR(AB1358)+1,MONTH(AB1358),DAY(AB1358) ),
AND($B$3="Aylıq", $AH$14="Not end"), EDATE(AB1358,1),
AND($B$3="Aylıq", $AH$14="End"), EOMONTH(AB1358,1)
)</f>
        <v/>
      </c>
      <c r="AC1359" s="75" t="str" cm="1">
        <f t="array" aca="1" ref="AC1359" ca="1">_xlfn.IFS(
AND($AN$14="Not year_end", AC1358&gt;last_rou_date), "",
AND($AN$14="Year_end", AC1358&gt;=last_rou_date), "",
AND($AN$14="Year_end"), DATE(YEAR(AC1358+1), 12, 31),
AND($AN$14="Not year_end", MONTH(AC1358)=12, DAY(AC1358)=31), DATE(YEAR(AC1357)+1, MONTH(AC1357), DAY(AC1357)),
AND($AN$14="Not year_end", OR(MONTH(AC1358)&lt;&gt;12, DAY(AC1358)&lt;&gt;31) ), DATE(YEAR(AC1358), 12, 31)
)</f>
        <v/>
      </c>
      <c r="AD1359" s="75" t="str" cm="1">
        <f t="array" aca="1" ref="AD1359" ca="1">_xlfn.IFS(AD1358="", "",
AND(AD1358=last_rou_date, OR(MONTH(AD1358)&lt;&gt;12, DAY(AD1358)&lt;&gt;31) ), DATE(YEAR(AD1358), 12, 31),
AND(MONTH(AD1358)=12, DAY(AD1358)=31, AD1358&gt;=last_rou_date), "",
AND(MONTH(AD1358)=12, DAY(AD1358)&lt;&gt;31),  EOMONTH(AD1358,0),
AND(MONTH(AD1358)=12, DAY(AD1358)=31, $AH$14="Not end"),  EDATE(AD1357,1),
AND($AH$14="Not end"), EDATE(AD1358, 1),
AND($AH$14="End"), EOMONTH(AD1358, 1)
)</f>
        <v/>
      </c>
      <c r="AE1359" s="51" t="str" cm="1">
        <f t="array" ref="AE1359">_xlfn.IFS(W1359="", "",
AND(W1359&gt;0, W1359&lt;=$B$4, $C$2="İllik artım, faiz olaraq", $D$2&gt;0, $B$3="İllik"), $B$5*((1+$D$2)^(W1359-1)),
AND(W1359&gt;0, W1359&lt;=$B$4, $C$2="İllik artım, faiz olaraq", $D$2&gt;0, $B$3="Aylıq"), $B$5*((1+$D$2)^ROUNDDOWN((W1359-1)/12,0)),
AND(W1359=1, $C$2="Aşağıdakı kimi dəyişir", ), $B$5,
AND(W1359&gt;1, W1359&lt;=$B$4, $C$2="Aşağıdakı kimi dəyişir"), IFERROR(VLOOKUP(W1359, $C$4:$D$7, 2, FALSE), AE1358),
AND(W1359&gt;0, W1359&lt;=$B$4), $B$5,
TRUE,0 )</f>
        <v/>
      </c>
      <c r="AF1359" s="51" t="str">
        <f t="shared" ref="AF1359:AF1422" ca="1" si="64">IF(G1359="","",YEAR(G1359))</f>
        <v/>
      </c>
    </row>
    <row r="1360" spans="1:32" x14ac:dyDescent="0.4">
      <c r="A1360" s="13" t="str" cm="1">
        <f t="array" aca="1" ref="A1360" ca="1">_xlfn.IFS(
AND(SUMIFS(lease_table_interest_accruals, lease_table_dates, A1359)&gt;0, COUNTIFS($E$14:E1359, "Interest accrual", $A$14:A1359, A1359)=0),  A1359,
AND(SUMIFS(lease_table_payments, lease_table_dates, A1359)&gt;0, COUNTIFS($E$14:E1359, "Payment", $A$14:A1359, A1359)=0),  A1359,
AND(SUMIFS(rou_table_deprs, rou_table_dates, A1359)&gt;0, COUNTIFS($E$14:E1359, "Depreciation", $A$14:A1359, A1359)=0),  A1359,
TRUE,  IFERROR(INDEX(rou_table_dates,  MATCH(A1359, rou_table_dates)+1, ), "")
)</f>
        <v/>
      </c>
      <c r="B1360" s="1" t="str" cm="1">
        <f t="array" aca="1" ref="B1360" ca="1">_xlfn.IFS(
AND(E1360="Payment", A1360=$B$2), $AM$14,
E1360="Payment", $AM$15,
E1360="Interest accrual", $AM$18,
E1360="Depreciation", $AM$17,
TRUE, "")</f>
        <v/>
      </c>
      <c r="C1360" s="1" t="str" cm="1">
        <f t="array" aca="1" ref="C1360" ca="1">_xlfn.IFS(
E1360="Payment", $AM$19,
E1360="Interest accrual", $AM$15,
E1360="Depreciation", $AM$16,
TRUE, "")</f>
        <v/>
      </c>
      <c r="D1360" s="1" t="str" cm="1">
        <f t="array" aca="1" ref="D1360" ca="1">_xlfn.IFS(
E1360="Payment", _xlfn.XLOOKUP(A1360, lease_table_dates, lease_table_payments, 0, 0),
E1360="Interest accrual", _xlfn.XLOOKUP(A1360, lease_table_dates, lease_table_interest_accruals, 0, 0),
E1360="Depreciation", _xlfn.XLOOKUP(A1360, rou_table_dates, rou_table_deprs, 0, 0),
TRUE, ""
)</f>
        <v/>
      </c>
      <c r="E1360" s="7" t="str" cm="1">
        <f t="array" aca="1" ref="E1360" ca="1">_xlfn.IFS(
AND(SUMIFS(lease_table_interest_accruals, lease_table_dates, A1360)&gt;0, COUNTIFS($E$14:E1359, "Interest accrual", $A$14:A1359, A1360)=0), "Interest accrual",
AND(SUMIFS(lease_table_payments, lease_table_dates, A1360)&gt;0, COUNTIFS($E$14:E1359, "Payment", $A$14:A1359, A1360)=0), "Payment",
AND(SUMIFS(rou_table_deprs, rou_table_dates, A1360)&gt;0, COUNTIFS($E$14:E1359, "Depreciation", $A$14:A1359, A1360)=0), "Depreciation",
TRUE,  ""
)</f>
        <v/>
      </c>
      <c r="G1360" s="13" t="str" cm="1">
        <f t="array" aca="1" ref="G1360" ca="1">_xlfn.IFS(
AND($B$11="Hə", $B$3="İllik"), Z1360,
AND($B$11="Hə", $B$3="Aylıq"), AA1360,
$B$11="Yox", X1360)</f>
        <v/>
      </c>
      <c r="H1360" s="1" t="str" cm="1">
        <f t="array" aca="1" ref="H1360" ca="1">_xlfn.IFS( G1360="", "",
TRUE, ROUND( H1359+I1360-J1360, 2) )</f>
        <v/>
      </c>
      <c r="I1360" s="1" t="str" cm="1">
        <f t="array" aca="1" ref="I1360" ca="1">_xlfn.IFS(G1360="", "",
G1360=last_payment_date, (J1360-H1359),
 TRUE,  -  (H1359- H1359* (1+$B$6)^ (_xlfn.DAYS(G1360,G1359)/365) )
)</f>
        <v/>
      </c>
      <c r="J1360" s="1" t="str" cm="1">
        <f t="array" aca="1" ref="J1360" ca="1">_xlfn.IFS(G1360="", "",
TRUE, _xlfn.XLOOKUP(G1360,  payment_dates, payments,0,0)
)</f>
        <v/>
      </c>
      <c r="L1360" s="8" t="str" cm="1">
        <f t="array" aca="1" ref="L1360" ca="1">_xlfn.IFS(
AND($B$11="Hə", $B$3="İllik"), AC1360,
AND($B$11="Hə", $B$3="Aylıq"), AD1360,
$B$11="Yox", AB1360)</f>
        <v/>
      </c>
      <c r="M1360" s="1" t="str" cm="1">
        <f t="array" aca="1" ref="M1360" ca="1">_xlfn.IFS( L1360="", "",
(M1359-N1360)&lt;=0.5, 0,
TRUE,  M1359-N1360)</f>
        <v/>
      </c>
      <c r="N1360" s="7" t="str" cm="1">
        <f t="array" aca="1" ref="N1360" ca="1">_xlfn.IFS(
L1360="", "",
TRUE, MIN(M1359, ROUND($M$14/ (last_rou_date - $B$2) * (L1360-L1359), 2) )
)</f>
        <v/>
      </c>
      <c r="P1360" s="59" t="str">
        <f t="shared" ca="1" si="63"/>
        <v/>
      </c>
      <c r="Q1360" s="1" t="str" cm="1">
        <f t="array" aca="1" ref="Q1360" ca="1">_xlfn.IFS(P1360="","",
$B$11="Hə", _xlfn.XLOOKUP(DATE(P1360, 12, 31), rou_table_dates, rou_table_nbvs,0, 0),
TRUE,  MAX(0, ROUND($M$14 - $M$14/ (last_rou_date - $B$2) * (DATE(P1360,12,31) - $B$2), 2) )
)</f>
        <v/>
      </c>
      <c r="R1360" s="1" t="str" cm="1">
        <f t="array" aca="1" ref="R1360" ca="1">_xlfn.IFS(P1360="","",
$B$11="Hə", _xlfn.XLOOKUP(DATE(P1360, 12, 31), lease_table_dates, lease_table_balances,0, 0),
TRUE, IFERROR( XNPV($B$6, IF(payment_dates &gt;DATE(P1360, 12, 31), payments,  0),  IF(payment_dates &gt;DATE(P1360, 12, 31), payment_dates,  DATE(P1360, 12, 31))    ),0)
)</f>
        <v/>
      </c>
      <c r="S1360" s="1" t="str" cm="1">
        <f t="array" aca="1" ref="S1360" ca="1">_xlfn.IFS(P1360="","",
TRUE,  MIN( MIN(Q1359, $M$14), ROUND($M$14/ (last_rou_date - $B$2) * (DATE(P1360,12,31) - MAX($B$2, DATE(P1360-1, 12, 31))), 2) )
)</f>
        <v/>
      </c>
      <c r="T1360" s="7" t="str" cm="1">
        <f t="array" aca="1" ref="T1360" ca="1">_xlfn.IFS(P1360="", "",
ISTEXT(R1359), R1360- (H1360 - SUMIFS( lease_table_payments, lease_table_years, P1360) -$AG$14 ),
AND(ISNUMBER(R1359), R1360&lt;&gt;""),   R1360- (R1359 - SUMIFS( lease_table_payments, lease_table_years, P1360) )
)</f>
        <v/>
      </c>
      <c r="V1360" s="64">
        <f t="shared" ref="V1360:V1423" si="65">V1359+1</f>
        <v>1347</v>
      </c>
      <c r="W1360" s="51" t="str" cm="1">
        <f t="array" ref="W1360">_xlfn.IFS(
OR(W1359=$B$4, W1359=""),"",
TRUE,W1359+1
)</f>
        <v/>
      </c>
      <c r="X1360" s="51" t="str" cm="1">
        <f t="array" ref="X1360">_xlfn.IFS(X1359="","",
W1360="", "",
AND($B$3="İllik"),DATE(YEAR(X1359)+1,MONTH(X1359),DAY(X1359) ),
AND($B$3="Aylıq", $AH$14="Not end"), EDATE(X1359,1),
AND($B$3="Aylıq", $AH$14="End"), EOMONTH(X1359,1)
)</f>
        <v/>
      </c>
      <c r="Y1360" s="51" t="str" cm="1">
        <f t="array" aca="1" ref="Y1360" ca="1">_xlfn.IFS(
AND($B$7="Dövrün əvvəlində", Y1359&lt;=last_rou_date), DATE(YEAR(Y1359)+1, 12, 31),
AND($B$7="Dövrün sonunda", Y1359&lt;=last_payment_date), DATE(YEAR(Y1359)+1, 12, 31),
TRUE, ""
)</f>
        <v/>
      </c>
      <c r="Z1360" s="75" t="str" cm="1">
        <f t="array" aca="1" ref="Z1360" ca="1">_xlfn.IFS(
AND($AN$14="Not year_end", Z1359&gt;last_payment_date), "",
AND($AN$14="Year_end", Z1359&gt;=last_payment_date), "",
AND($AN$14="Year_end"), DATE(YEAR(Z1359+1), 12, 31),
AND($AN$14="Not year_end", MONTH(Z1359)=12, DAY(Z1359)=31), DATE(YEAR(Z1358)+1, MONTH(Z1358), DAY(Z1358)),
AND($AN$14="Not year_end", OR(MONTH(Z1359)&lt;&gt;12, DAY(Z1359)&lt;&gt;31) ), DATE(YEAR(Z1359), 12, 31)
)</f>
        <v/>
      </c>
      <c r="AA1360" s="75" t="str" cm="1">
        <f t="array" aca="1" ref="AA1360" ca="1">_xlfn.IFS(AA1359="", "",
AND(AA1359=last_payment_date, OR(MONTH(AA1359)&lt;&gt;12, DAY(AA1359)&lt;&gt;31) ), DATE(YEAR(AA1359), 12, 31),
AND(MONTH(AA1359)=12, DAY(AA1359)=31, AA1359&gt;=last_payment_date), "",
AND(MONTH(AA1359)=12, DAY(AA1359)&lt;&gt;31),  EOMONTH(AA1359,0),
AND(MONTH(AA1359)=12, DAY(AA1359)=31, $AH$14="Not end"),  EDATE(AA1358,1),
AND($AH$14="Not end"), EDATE(AA1359, 1),
AND($AH$14="End"), EOMONTH(AA1359, 1)
)</f>
        <v/>
      </c>
      <c r="AB1360" s="75" t="str" cm="1">
        <f t="array" aca="1" ref="AB1360" ca="1">_xlfn.IFS(AB1359="","",
AND(AB1359=last_rou_date), "",
AND($B$3="İllik"),DATE(YEAR(AB1359)+1,MONTH(AB1359),DAY(AB1359) ),
AND($B$3="Aylıq", $AH$14="Not end"), EDATE(AB1359,1),
AND($B$3="Aylıq", $AH$14="End"), EOMONTH(AB1359,1)
)</f>
        <v/>
      </c>
      <c r="AC1360" s="75" t="str" cm="1">
        <f t="array" aca="1" ref="AC1360" ca="1">_xlfn.IFS(
AND($AN$14="Not year_end", AC1359&gt;last_rou_date), "",
AND($AN$14="Year_end", AC1359&gt;=last_rou_date), "",
AND($AN$14="Year_end"), DATE(YEAR(AC1359+1), 12, 31),
AND($AN$14="Not year_end", MONTH(AC1359)=12, DAY(AC1359)=31), DATE(YEAR(AC1358)+1, MONTH(AC1358), DAY(AC1358)),
AND($AN$14="Not year_end", OR(MONTH(AC1359)&lt;&gt;12, DAY(AC1359)&lt;&gt;31) ), DATE(YEAR(AC1359), 12, 31)
)</f>
        <v/>
      </c>
      <c r="AD1360" s="75" t="str" cm="1">
        <f t="array" aca="1" ref="AD1360" ca="1">_xlfn.IFS(AD1359="", "",
AND(AD1359=last_rou_date, OR(MONTH(AD1359)&lt;&gt;12, DAY(AD1359)&lt;&gt;31) ), DATE(YEAR(AD1359), 12, 31),
AND(MONTH(AD1359)=12, DAY(AD1359)=31, AD1359&gt;=last_rou_date), "",
AND(MONTH(AD1359)=12, DAY(AD1359)&lt;&gt;31),  EOMONTH(AD1359,0),
AND(MONTH(AD1359)=12, DAY(AD1359)=31, $AH$14="Not end"),  EDATE(AD1358,1),
AND($AH$14="Not end"), EDATE(AD1359, 1),
AND($AH$14="End"), EOMONTH(AD1359, 1)
)</f>
        <v/>
      </c>
      <c r="AE1360" s="51" t="str" cm="1">
        <f t="array" ref="AE1360">_xlfn.IFS(W1360="", "",
AND(W1360&gt;0, W1360&lt;=$B$4, $C$2="İllik artım, faiz olaraq", $D$2&gt;0, $B$3="İllik"), $B$5*((1+$D$2)^(W1360-1)),
AND(W1360&gt;0, W1360&lt;=$B$4, $C$2="İllik artım, faiz olaraq", $D$2&gt;0, $B$3="Aylıq"), $B$5*((1+$D$2)^ROUNDDOWN((W1360-1)/12,0)),
AND(W1360=1, $C$2="Aşağıdakı kimi dəyişir", ), $B$5,
AND(W1360&gt;1, W1360&lt;=$B$4, $C$2="Aşağıdakı kimi dəyişir"), IFERROR(VLOOKUP(W1360, $C$4:$D$7, 2, FALSE), AE1359),
AND(W1360&gt;0, W1360&lt;=$B$4), $B$5,
TRUE,0 )</f>
        <v/>
      </c>
      <c r="AF1360" s="51" t="str">
        <f t="shared" ca="1" si="64"/>
        <v/>
      </c>
    </row>
    <row r="1361" spans="1:32" x14ac:dyDescent="0.4">
      <c r="A1361" s="13" t="str" cm="1">
        <f t="array" aca="1" ref="A1361" ca="1">_xlfn.IFS(
AND(SUMIFS(lease_table_interest_accruals, lease_table_dates, A1360)&gt;0, COUNTIFS($E$14:E1360, "Interest accrual", $A$14:A1360, A1360)=0),  A1360,
AND(SUMIFS(lease_table_payments, lease_table_dates, A1360)&gt;0, COUNTIFS($E$14:E1360, "Payment", $A$14:A1360, A1360)=0),  A1360,
AND(SUMIFS(rou_table_deprs, rou_table_dates, A1360)&gt;0, COUNTIFS($E$14:E1360, "Depreciation", $A$14:A1360, A1360)=0),  A1360,
TRUE,  IFERROR(INDEX(rou_table_dates,  MATCH(A1360, rou_table_dates)+1, ), "")
)</f>
        <v/>
      </c>
      <c r="B1361" s="1" t="str" cm="1">
        <f t="array" aca="1" ref="B1361" ca="1">_xlfn.IFS(
AND(E1361="Payment", A1361=$B$2), $AM$14,
E1361="Payment", $AM$15,
E1361="Interest accrual", $AM$18,
E1361="Depreciation", $AM$17,
TRUE, "")</f>
        <v/>
      </c>
      <c r="C1361" s="1" t="str" cm="1">
        <f t="array" aca="1" ref="C1361" ca="1">_xlfn.IFS(
E1361="Payment", $AM$19,
E1361="Interest accrual", $AM$15,
E1361="Depreciation", $AM$16,
TRUE, "")</f>
        <v/>
      </c>
      <c r="D1361" s="1" t="str" cm="1">
        <f t="array" aca="1" ref="D1361" ca="1">_xlfn.IFS(
E1361="Payment", _xlfn.XLOOKUP(A1361, lease_table_dates, lease_table_payments, 0, 0),
E1361="Interest accrual", _xlfn.XLOOKUP(A1361, lease_table_dates, lease_table_interest_accruals, 0, 0),
E1361="Depreciation", _xlfn.XLOOKUP(A1361, rou_table_dates, rou_table_deprs, 0, 0),
TRUE, ""
)</f>
        <v/>
      </c>
      <c r="E1361" s="7" t="str" cm="1">
        <f t="array" aca="1" ref="E1361" ca="1">_xlfn.IFS(
AND(SUMIFS(lease_table_interest_accruals, lease_table_dates, A1361)&gt;0, COUNTIFS($E$14:E1360, "Interest accrual", $A$14:A1360, A1361)=0), "Interest accrual",
AND(SUMIFS(lease_table_payments, lease_table_dates, A1361)&gt;0, COUNTIFS($E$14:E1360, "Payment", $A$14:A1360, A1361)=0), "Payment",
AND(SUMIFS(rou_table_deprs, rou_table_dates, A1361)&gt;0, COUNTIFS($E$14:E1360, "Depreciation", $A$14:A1360, A1361)=0), "Depreciation",
TRUE,  ""
)</f>
        <v/>
      </c>
      <c r="G1361" s="13" t="str" cm="1">
        <f t="array" aca="1" ref="G1361" ca="1">_xlfn.IFS(
AND($B$11="Hə", $B$3="İllik"), Z1361,
AND($B$11="Hə", $B$3="Aylıq"), AA1361,
$B$11="Yox", X1361)</f>
        <v/>
      </c>
      <c r="H1361" s="1" t="str" cm="1">
        <f t="array" aca="1" ref="H1361" ca="1">_xlfn.IFS( G1361="", "",
TRUE, ROUND( H1360+I1361-J1361, 2) )</f>
        <v/>
      </c>
      <c r="I1361" s="1" t="str" cm="1">
        <f t="array" aca="1" ref="I1361" ca="1">_xlfn.IFS(G1361="", "",
G1361=last_payment_date, (J1361-H1360),
 TRUE,  -  (H1360- H1360* (1+$B$6)^ (_xlfn.DAYS(G1361,G1360)/365) )
)</f>
        <v/>
      </c>
      <c r="J1361" s="1" t="str" cm="1">
        <f t="array" aca="1" ref="J1361" ca="1">_xlfn.IFS(G1361="", "",
TRUE, _xlfn.XLOOKUP(G1361,  payment_dates, payments,0,0)
)</f>
        <v/>
      </c>
      <c r="L1361" s="8" t="str" cm="1">
        <f t="array" aca="1" ref="L1361" ca="1">_xlfn.IFS(
AND($B$11="Hə", $B$3="İllik"), AC1361,
AND($B$11="Hə", $B$3="Aylıq"), AD1361,
$B$11="Yox", AB1361)</f>
        <v/>
      </c>
      <c r="M1361" s="1" t="str" cm="1">
        <f t="array" aca="1" ref="M1361" ca="1">_xlfn.IFS( L1361="", "",
(M1360-N1361)&lt;=0.5, 0,
TRUE,  M1360-N1361)</f>
        <v/>
      </c>
      <c r="N1361" s="7" t="str" cm="1">
        <f t="array" aca="1" ref="N1361" ca="1">_xlfn.IFS(
L1361="", "",
TRUE, MIN(M1360, ROUND($M$14/ (last_rou_date - $B$2) * (L1361-L1360), 2) )
)</f>
        <v/>
      </c>
      <c r="P1361" s="59" t="str">
        <f t="shared" ca="1" si="63"/>
        <v/>
      </c>
      <c r="Q1361" s="1" t="str" cm="1">
        <f t="array" aca="1" ref="Q1361" ca="1">_xlfn.IFS(P1361="","",
$B$11="Hə", _xlfn.XLOOKUP(DATE(P1361, 12, 31), rou_table_dates, rou_table_nbvs,0, 0),
TRUE,  MAX(0, ROUND($M$14 - $M$14/ (last_rou_date - $B$2) * (DATE(P1361,12,31) - $B$2), 2) )
)</f>
        <v/>
      </c>
      <c r="R1361" s="1" t="str" cm="1">
        <f t="array" aca="1" ref="R1361" ca="1">_xlfn.IFS(P1361="","",
$B$11="Hə", _xlfn.XLOOKUP(DATE(P1361, 12, 31), lease_table_dates, lease_table_balances,0, 0),
TRUE, IFERROR( XNPV($B$6, IF(payment_dates &gt;DATE(P1361, 12, 31), payments,  0),  IF(payment_dates &gt;DATE(P1361, 12, 31), payment_dates,  DATE(P1361, 12, 31))    ),0)
)</f>
        <v/>
      </c>
      <c r="S1361" s="1" t="str" cm="1">
        <f t="array" aca="1" ref="S1361" ca="1">_xlfn.IFS(P1361="","",
TRUE,  MIN( MIN(Q1360, $M$14), ROUND($M$14/ (last_rou_date - $B$2) * (DATE(P1361,12,31) - MAX($B$2, DATE(P1361-1, 12, 31))), 2) )
)</f>
        <v/>
      </c>
      <c r="T1361" s="7" t="str" cm="1">
        <f t="array" aca="1" ref="T1361" ca="1">_xlfn.IFS(P1361="", "",
ISTEXT(R1360), R1361- (H1361 - SUMIFS( lease_table_payments, lease_table_years, P1361) -$AG$14 ),
AND(ISNUMBER(R1360), R1361&lt;&gt;""),   R1361- (R1360 - SUMIFS( lease_table_payments, lease_table_years, P1361) )
)</f>
        <v/>
      </c>
      <c r="V1361" s="64">
        <f t="shared" si="65"/>
        <v>1348</v>
      </c>
      <c r="W1361" s="51" t="str" cm="1">
        <f t="array" ref="W1361">_xlfn.IFS(
OR(W1360=$B$4, W1360=""),"",
TRUE,W1360+1
)</f>
        <v/>
      </c>
      <c r="X1361" s="51" t="str" cm="1">
        <f t="array" ref="X1361">_xlfn.IFS(X1360="","",
W1361="", "",
AND($B$3="İllik"),DATE(YEAR(X1360)+1,MONTH(X1360),DAY(X1360) ),
AND($B$3="Aylıq", $AH$14="Not end"), EDATE(X1360,1),
AND($B$3="Aylıq", $AH$14="End"), EOMONTH(X1360,1)
)</f>
        <v/>
      </c>
      <c r="Y1361" s="51" t="str" cm="1">
        <f t="array" aca="1" ref="Y1361" ca="1">_xlfn.IFS(
AND($B$7="Dövrün əvvəlində", Y1360&lt;=last_rou_date), DATE(YEAR(Y1360)+1, 12, 31),
AND($B$7="Dövrün sonunda", Y1360&lt;=last_payment_date), DATE(YEAR(Y1360)+1, 12, 31),
TRUE, ""
)</f>
        <v/>
      </c>
      <c r="Z1361" s="75" t="str" cm="1">
        <f t="array" aca="1" ref="Z1361" ca="1">_xlfn.IFS(
AND($AN$14="Not year_end", Z1360&gt;last_payment_date), "",
AND($AN$14="Year_end", Z1360&gt;=last_payment_date), "",
AND($AN$14="Year_end"), DATE(YEAR(Z1360+1), 12, 31),
AND($AN$14="Not year_end", MONTH(Z1360)=12, DAY(Z1360)=31), DATE(YEAR(Z1359)+1, MONTH(Z1359), DAY(Z1359)),
AND($AN$14="Not year_end", OR(MONTH(Z1360)&lt;&gt;12, DAY(Z1360)&lt;&gt;31) ), DATE(YEAR(Z1360), 12, 31)
)</f>
        <v/>
      </c>
      <c r="AA1361" s="75" t="str" cm="1">
        <f t="array" aca="1" ref="AA1361" ca="1">_xlfn.IFS(AA1360="", "",
AND(AA1360=last_payment_date, OR(MONTH(AA1360)&lt;&gt;12, DAY(AA1360)&lt;&gt;31) ), DATE(YEAR(AA1360), 12, 31),
AND(MONTH(AA1360)=12, DAY(AA1360)=31, AA1360&gt;=last_payment_date), "",
AND(MONTH(AA1360)=12, DAY(AA1360)&lt;&gt;31),  EOMONTH(AA1360,0),
AND(MONTH(AA1360)=12, DAY(AA1360)=31, $AH$14="Not end"),  EDATE(AA1359,1),
AND($AH$14="Not end"), EDATE(AA1360, 1),
AND($AH$14="End"), EOMONTH(AA1360, 1)
)</f>
        <v/>
      </c>
      <c r="AB1361" s="75" t="str" cm="1">
        <f t="array" aca="1" ref="AB1361" ca="1">_xlfn.IFS(AB1360="","",
AND(AB1360=last_rou_date), "",
AND($B$3="İllik"),DATE(YEAR(AB1360)+1,MONTH(AB1360),DAY(AB1360) ),
AND($B$3="Aylıq", $AH$14="Not end"), EDATE(AB1360,1),
AND($B$3="Aylıq", $AH$14="End"), EOMONTH(AB1360,1)
)</f>
        <v/>
      </c>
      <c r="AC1361" s="75" t="str" cm="1">
        <f t="array" aca="1" ref="AC1361" ca="1">_xlfn.IFS(
AND($AN$14="Not year_end", AC1360&gt;last_rou_date), "",
AND($AN$14="Year_end", AC1360&gt;=last_rou_date), "",
AND($AN$14="Year_end"), DATE(YEAR(AC1360+1), 12, 31),
AND($AN$14="Not year_end", MONTH(AC1360)=12, DAY(AC1360)=31), DATE(YEAR(AC1359)+1, MONTH(AC1359), DAY(AC1359)),
AND($AN$14="Not year_end", OR(MONTH(AC1360)&lt;&gt;12, DAY(AC1360)&lt;&gt;31) ), DATE(YEAR(AC1360), 12, 31)
)</f>
        <v/>
      </c>
      <c r="AD1361" s="75" t="str" cm="1">
        <f t="array" aca="1" ref="AD1361" ca="1">_xlfn.IFS(AD1360="", "",
AND(AD1360=last_rou_date, OR(MONTH(AD1360)&lt;&gt;12, DAY(AD1360)&lt;&gt;31) ), DATE(YEAR(AD1360), 12, 31),
AND(MONTH(AD1360)=12, DAY(AD1360)=31, AD1360&gt;=last_rou_date), "",
AND(MONTH(AD1360)=12, DAY(AD1360)&lt;&gt;31),  EOMONTH(AD1360,0),
AND(MONTH(AD1360)=12, DAY(AD1360)=31, $AH$14="Not end"),  EDATE(AD1359,1),
AND($AH$14="Not end"), EDATE(AD1360, 1),
AND($AH$14="End"), EOMONTH(AD1360, 1)
)</f>
        <v/>
      </c>
      <c r="AE1361" s="51" t="str" cm="1">
        <f t="array" ref="AE1361">_xlfn.IFS(W1361="", "",
AND(W1361&gt;0, W1361&lt;=$B$4, $C$2="İllik artım, faiz olaraq", $D$2&gt;0, $B$3="İllik"), $B$5*((1+$D$2)^(W1361-1)),
AND(W1361&gt;0, W1361&lt;=$B$4, $C$2="İllik artım, faiz olaraq", $D$2&gt;0, $B$3="Aylıq"), $B$5*((1+$D$2)^ROUNDDOWN((W1361-1)/12,0)),
AND(W1361=1, $C$2="Aşağıdakı kimi dəyişir", ), $B$5,
AND(W1361&gt;1, W1361&lt;=$B$4, $C$2="Aşağıdakı kimi dəyişir"), IFERROR(VLOOKUP(W1361, $C$4:$D$7, 2, FALSE), AE1360),
AND(W1361&gt;0, W1361&lt;=$B$4), $B$5,
TRUE,0 )</f>
        <v/>
      </c>
      <c r="AF1361" s="51" t="str">
        <f t="shared" ca="1" si="64"/>
        <v/>
      </c>
    </row>
    <row r="1362" spans="1:32" x14ac:dyDescent="0.4">
      <c r="A1362" s="13" t="str" cm="1">
        <f t="array" aca="1" ref="A1362" ca="1">_xlfn.IFS(
AND(SUMIFS(lease_table_interest_accruals, lease_table_dates, A1361)&gt;0, COUNTIFS($E$14:E1361, "Interest accrual", $A$14:A1361, A1361)=0),  A1361,
AND(SUMIFS(lease_table_payments, lease_table_dates, A1361)&gt;0, COUNTIFS($E$14:E1361, "Payment", $A$14:A1361, A1361)=0),  A1361,
AND(SUMIFS(rou_table_deprs, rou_table_dates, A1361)&gt;0, COUNTIFS($E$14:E1361, "Depreciation", $A$14:A1361, A1361)=0),  A1361,
TRUE,  IFERROR(INDEX(rou_table_dates,  MATCH(A1361, rou_table_dates)+1, ), "")
)</f>
        <v/>
      </c>
      <c r="B1362" s="1" t="str" cm="1">
        <f t="array" aca="1" ref="B1362" ca="1">_xlfn.IFS(
AND(E1362="Payment", A1362=$B$2), $AM$14,
E1362="Payment", $AM$15,
E1362="Interest accrual", $AM$18,
E1362="Depreciation", $AM$17,
TRUE, "")</f>
        <v/>
      </c>
      <c r="C1362" s="1" t="str" cm="1">
        <f t="array" aca="1" ref="C1362" ca="1">_xlfn.IFS(
E1362="Payment", $AM$19,
E1362="Interest accrual", $AM$15,
E1362="Depreciation", $AM$16,
TRUE, "")</f>
        <v/>
      </c>
      <c r="D1362" s="1" t="str" cm="1">
        <f t="array" aca="1" ref="D1362" ca="1">_xlfn.IFS(
E1362="Payment", _xlfn.XLOOKUP(A1362, lease_table_dates, lease_table_payments, 0, 0),
E1362="Interest accrual", _xlfn.XLOOKUP(A1362, lease_table_dates, lease_table_interest_accruals, 0, 0),
E1362="Depreciation", _xlfn.XLOOKUP(A1362, rou_table_dates, rou_table_deprs, 0, 0),
TRUE, ""
)</f>
        <v/>
      </c>
      <c r="E1362" s="7" t="str" cm="1">
        <f t="array" aca="1" ref="E1362" ca="1">_xlfn.IFS(
AND(SUMIFS(lease_table_interest_accruals, lease_table_dates, A1362)&gt;0, COUNTIFS($E$14:E1361, "Interest accrual", $A$14:A1361, A1362)=0), "Interest accrual",
AND(SUMIFS(lease_table_payments, lease_table_dates, A1362)&gt;0, COUNTIFS($E$14:E1361, "Payment", $A$14:A1361, A1362)=0), "Payment",
AND(SUMIFS(rou_table_deprs, rou_table_dates, A1362)&gt;0, COUNTIFS($E$14:E1361, "Depreciation", $A$14:A1361, A1362)=0), "Depreciation",
TRUE,  ""
)</f>
        <v/>
      </c>
      <c r="G1362" s="13" t="str" cm="1">
        <f t="array" aca="1" ref="G1362" ca="1">_xlfn.IFS(
AND($B$11="Hə", $B$3="İllik"), Z1362,
AND($B$11="Hə", $B$3="Aylıq"), AA1362,
$B$11="Yox", X1362)</f>
        <v/>
      </c>
      <c r="H1362" s="1" t="str" cm="1">
        <f t="array" aca="1" ref="H1362" ca="1">_xlfn.IFS( G1362="", "",
TRUE, ROUND( H1361+I1362-J1362, 2) )</f>
        <v/>
      </c>
      <c r="I1362" s="1" t="str" cm="1">
        <f t="array" aca="1" ref="I1362" ca="1">_xlfn.IFS(G1362="", "",
G1362=last_payment_date, (J1362-H1361),
 TRUE,  -  (H1361- H1361* (1+$B$6)^ (_xlfn.DAYS(G1362,G1361)/365) )
)</f>
        <v/>
      </c>
      <c r="J1362" s="1" t="str" cm="1">
        <f t="array" aca="1" ref="J1362" ca="1">_xlfn.IFS(G1362="", "",
TRUE, _xlfn.XLOOKUP(G1362,  payment_dates, payments,0,0)
)</f>
        <v/>
      </c>
      <c r="L1362" s="8" t="str" cm="1">
        <f t="array" aca="1" ref="L1362" ca="1">_xlfn.IFS(
AND($B$11="Hə", $B$3="İllik"), AC1362,
AND($B$11="Hə", $B$3="Aylıq"), AD1362,
$B$11="Yox", AB1362)</f>
        <v/>
      </c>
      <c r="M1362" s="1" t="str" cm="1">
        <f t="array" aca="1" ref="M1362" ca="1">_xlfn.IFS( L1362="", "",
(M1361-N1362)&lt;=0.5, 0,
TRUE,  M1361-N1362)</f>
        <v/>
      </c>
      <c r="N1362" s="7" t="str" cm="1">
        <f t="array" aca="1" ref="N1362" ca="1">_xlfn.IFS(
L1362="", "",
TRUE, MIN(M1361, ROUND($M$14/ (last_rou_date - $B$2) * (L1362-L1361), 2) )
)</f>
        <v/>
      </c>
      <c r="P1362" s="59" t="str">
        <f t="shared" ca="1" si="63"/>
        <v/>
      </c>
      <c r="Q1362" s="1" t="str" cm="1">
        <f t="array" aca="1" ref="Q1362" ca="1">_xlfn.IFS(P1362="","",
$B$11="Hə", _xlfn.XLOOKUP(DATE(P1362, 12, 31), rou_table_dates, rou_table_nbvs,0, 0),
TRUE,  MAX(0, ROUND($M$14 - $M$14/ (last_rou_date - $B$2) * (DATE(P1362,12,31) - $B$2), 2) )
)</f>
        <v/>
      </c>
      <c r="R1362" s="1" t="str" cm="1">
        <f t="array" aca="1" ref="R1362" ca="1">_xlfn.IFS(P1362="","",
$B$11="Hə", _xlfn.XLOOKUP(DATE(P1362, 12, 31), lease_table_dates, lease_table_balances,0, 0),
TRUE, IFERROR( XNPV($B$6, IF(payment_dates &gt;DATE(P1362, 12, 31), payments,  0),  IF(payment_dates &gt;DATE(P1362, 12, 31), payment_dates,  DATE(P1362, 12, 31))    ),0)
)</f>
        <v/>
      </c>
      <c r="S1362" s="1" t="str" cm="1">
        <f t="array" aca="1" ref="S1362" ca="1">_xlfn.IFS(P1362="","",
TRUE,  MIN( MIN(Q1361, $M$14), ROUND($M$14/ (last_rou_date - $B$2) * (DATE(P1362,12,31) - MAX($B$2, DATE(P1362-1, 12, 31))), 2) )
)</f>
        <v/>
      </c>
      <c r="T1362" s="7" t="str" cm="1">
        <f t="array" aca="1" ref="T1362" ca="1">_xlfn.IFS(P1362="", "",
ISTEXT(R1361), R1362- (H1362 - SUMIFS( lease_table_payments, lease_table_years, P1362) -$AG$14 ),
AND(ISNUMBER(R1361), R1362&lt;&gt;""),   R1362- (R1361 - SUMIFS( lease_table_payments, lease_table_years, P1362) )
)</f>
        <v/>
      </c>
      <c r="V1362" s="64">
        <f t="shared" si="65"/>
        <v>1349</v>
      </c>
      <c r="W1362" s="51" t="str" cm="1">
        <f t="array" ref="W1362">_xlfn.IFS(
OR(W1361=$B$4, W1361=""),"",
TRUE,W1361+1
)</f>
        <v/>
      </c>
      <c r="X1362" s="51" t="str" cm="1">
        <f t="array" ref="X1362">_xlfn.IFS(X1361="","",
W1362="", "",
AND($B$3="İllik"),DATE(YEAR(X1361)+1,MONTH(X1361),DAY(X1361) ),
AND($B$3="Aylıq", $AH$14="Not end"), EDATE(X1361,1),
AND($B$3="Aylıq", $AH$14="End"), EOMONTH(X1361,1)
)</f>
        <v/>
      </c>
      <c r="Y1362" s="51" t="str" cm="1">
        <f t="array" aca="1" ref="Y1362" ca="1">_xlfn.IFS(
AND($B$7="Dövrün əvvəlində", Y1361&lt;=last_rou_date), DATE(YEAR(Y1361)+1, 12, 31),
AND($B$7="Dövrün sonunda", Y1361&lt;=last_payment_date), DATE(YEAR(Y1361)+1, 12, 31),
TRUE, ""
)</f>
        <v/>
      </c>
      <c r="Z1362" s="75" t="str" cm="1">
        <f t="array" aca="1" ref="Z1362" ca="1">_xlfn.IFS(
AND($AN$14="Not year_end", Z1361&gt;last_payment_date), "",
AND($AN$14="Year_end", Z1361&gt;=last_payment_date), "",
AND($AN$14="Year_end"), DATE(YEAR(Z1361+1), 12, 31),
AND($AN$14="Not year_end", MONTH(Z1361)=12, DAY(Z1361)=31), DATE(YEAR(Z1360)+1, MONTH(Z1360), DAY(Z1360)),
AND($AN$14="Not year_end", OR(MONTH(Z1361)&lt;&gt;12, DAY(Z1361)&lt;&gt;31) ), DATE(YEAR(Z1361), 12, 31)
)</f>
        <v/>
      </c>
      <c r="AA1362" s="75" t="str" cm="1">
        <f t="array" aca="1" ref="AA1362" ca="1">_xlfn.IFS(AA1361="", "",
AND(AA1361=last_payment_date, OR(MONTH(AA1361)&lt;&gt;12, DAY(AA1361)&lt;&gt;31) ), DATE(YEAR(AA1361), 12, 31),
AND(MONTH(AA1361)=12, DAY(AA1361)=31, AA1361&gt;=last_payment_date), "",
AND(MONTH(AA1361)=12, DAY(AA1361)&lt;&gt;31),  EOMONTH(AA1361,0),
AND(MONTH(AA1361)=12, DAY(AA1361)=31, $AH$14="Not end"),  EDATE(AA1360,1),
AND($AH$14="Not end"), EDATE(AA1361, 1),
AND($AH$14="End"), EOMONTH(AA1361, 1)
)</f>
        <v/>
      </c>
      <c r="AB1362" s="75" t="str" cm="1">
        <f t="array" aca="1" ref="AB1362" ca="1">_xlfn.IFS(AB1361="","",
AND(AB1361=last_rou_date), "",
AND($B$3="İllik"),DATE(YEAR(AB1361)+1,MONTH(AB1361),DAY(AB1361) ),
AND($B$3="Aylıq", $AH$14="Not end"), EDATE(AB1361,1),
AND($B$3="Aylıq", $AH$14="End"), EOMONTH(AB1361,1)
)</f>
        <v/>
      </c>
      <c r="AC1362" s="75" t="str" cm="1">
        <f t="array" aca="1" ref="AC1362" ca="1">_xlfn.IFS(
AND($AN$14="Not year_end", AC1361&gt;last_rou_date), "",
AND($AN$14="Year_end", AC1361&gt;=last_rou_date), "",
AND($AN$14="Year_end"), DATE(YEAR(AC1361+1), 12, 31),
AND($AN$14="Not year_end", MONTH(AC1361)=12, DAY(AC1361)=31), DATE(YEAR(AC1360)+1, MONTH(AC1360), DAY(AC1360)),
AND($AN$14="Not year_end", OR(MONTH(AC1361)&lt;&gt;12, DAY(AC1361)&lt;&gt;31) ), DATE(YEAR(AC1361), 12, 31)
)</f>
        <v/>
      </c>
      <c r="AD1362" s="75" t="str" cm="1">
        <f t="array" aca="1" ref="AD1362" ca="1">_xlfn.IFS(AD1361="", "",
AND(AD1361=last_rou_date, OR(MONTH(AD1361)&lt;&gt;12, DAY(AD1361)&lt;&gt;31) ), DATE(YEAR(AD1361), 12, 31),
AND(MONTH(AD1361)=12, DAY(AD1361)=31, AD1361&gt;=last_rou_date), "",
AND(MONTH(AD1361)=12, DAY(AD1361)&lt;&gt;31),  EOMONTH(AD1361,0),
AND(MONTH(AD1361)=12, DAY(AD1361)=31, $AH$14="Not end"),  EDATE(AD1360,1),
AND($AH$14="Not end"), EDATE(AD1361, 1),
AND($AH$14="End"), EOMONTH(AD1361, 1)
)</f>
        <v/>
      </c>
      <c r="AE1362" s="51" t="str" cm="1">
        <f t="array" ref="AE1362">_xlfn.IFS(W1362="", "",
AND(W1362&gt;0, W1362&lt;=$B$4, $C$2="İllik artım, faiz olaraq", $D$2&gt;0, $B$3="İllik"), $B$5*((1+$D$2)^(W1362-1)),
AND(W1362&gt;0, W1362&lt;=$B$4, $C$2="İllik artım, faiz olaraq", $D$2&gt;0, $B$3="Aylıq"), $B$5*((1+$D$2)^ROUNDDOWN((W1362-1)/12,0)),
AND(W1362=1, $C$2="Aşağıdakı kimi dəyişir", ), $B$5,
AND(W1362&gt;1, W1362&lt;=$B$4, $C$2="Aşağıdakı kimi dəyişir"), IFERROR(VLOOKUP(W1362, $C$4:$D$7, 2, FALSE), AE1361),
AND(W1362&gt;0, W1362&lt;=$B$4), $B$5,
TRUE,0 )</f>
        <v/>
      </c>
      <c r="AF1362" s="51" t="str">
        <f t="shared" ca="1" si="64"/>
        <v/>
      </c>
    </row>
    <row r="1363" spans="1:32" x14ac:dyDescent="0.4">
      <c r="A1363" s="13" t="str" cm="1">
        <f t="array" aca="1" ref="A1363" ca="1">_xlfn.IFS(
AND(SUMIFS(lease_table_interest_accruals, lease_table_dates, A1362)&gt;0, COUNTIFS($E$14:E1362, "Interest accrual", $A$14:A1362, A1362)=0),  A1362,
AND(SUMIFS(lease_table_payments, lease_table_dates, A1362)&gt;0, COUNTIFS($E$14:E1362, "Payment", $A$14:A1362, A1362)=0),  A1362,
AND(SUMIFS(rou_table_deprs, rou_table_dates, A1362)&gt;0, COUNTIFS($E$14:E1362, "Depreciation", $A$14:A1362, A1362)=0),  A1362,
TRUE,  IFERROR(INDEX(rou_table_dates,  MATCH(A1362, rou_table_dates)+1, ), "")
)</f>
        <v/>
      </c>
      <c r="B1363" s="1" t="str" cm="1">
        <f t="array" aca="1" ref="B1363" ca="1">_xlfn.IFS(
AND(E1363="Payment", A1363=$B$2), $AM$14,
E1363="Payment", $AM$15,
E1363="Interest accrual", $AM$18,
E1363="Depreciation", $AM$17,
TRUE, "")</f>
        <v/>
      </c>
      <c r="C1363" s="1" t="str" cm="1">
        <f t="array" aca="1" ref="C1363" ca="1">_xlfn.IFS(
E1363="Payment", $AM$19,
E1363="Interest accrual", $AM$15,
E1363="Depreciation", $AM$16,
TRUE, "")</f>
        <v/>
      </c>
      <c r="D1363" s="1" t="str" cm="1">
        <f t="array" aca="1" ref="D1363" ca="1">_xlfn.IFS(
E1363="Payment", _xlfn.XLOOKUP(A1363, lease_table_dates, lease_table_payments, 0, 0),
E1363="Interest accrual", _xlfn.XLOOKUP(A1363, lease_table_dates, lease_table_interest_accruals, 0, 0),
E1363="Depreciation", _xlfn.XLOOKUP(A1363, rou_table_dates, rou_table_deprs, 0, 0),
TRUE, ""
)</f>
        <v/>
      </c>
      <c r="E1363" s="7" t="str" cm="1">
        <f t="array" aca="1" ref="E1363" ca="1">_xlfn.IFS(
AND(SUMIFS(lease_table_interest_accruals, lease_table_dates, A1363)&gt;0, COUNTIFS($E$14:E1362, "Interest accrual", $A$14:A1362, A1363)=0), "Interest accrual",
AND(SUMIFS(lease_table_payments, lease_table_dates, A1363)&gt;0, COUNTIFS($E$14:E1362, "Payment", $A$14:A1362, A1363)=0), "Payment",
AND(SUMIFS(rou_table_deprs, rou_table_dates, A1363)&gt;0, COUNTIFS($E$14:E1362, "Depreciation", $A$14:A1362, A1363)=0), "Depreciation",
TRUE,  ""
)</f>
        <v/>
      </c>
      <c r="G1363" s="13" t="str" cm="1">
        <f t="array" aca="1" ref="G1363" ca="1">_xlfn.IFS(
AND($B$11="Hə", $B$3="İllik"), Z1363,
AND($B$11="Hə", $B$3="Aylıq"), AA1363,
$B$11="Yox", X1363)</f>
        <v/>
      </c>
      <c r="H1363" s="1" t="str" cm="1">
        <f t="array" aca="1" ref="H1363" ca="1">_xlfn.IFS( G1363="", "",
TRUE, ROUND( H1362+I1363-J1363, 2) )</f>
        <v/>
      </c>
      <c r="I1363" s="1" t="str" cm="1">
        <f t="array" aca="1" ref="I1363" ca="1">_xlfn.IFS(G1363="", "",
G1363=last_payment_date, (J1363-H1362),
 TRUE,  -  (H1362- H1362* (1+$B$6)^ (_xlfn.DAYS(G1363,G1362)/365) )
)</f>
        <v/>
      </c>
      <c r="J1363" s="1" t="str" cm="1">
        <f t="array" aca="1" ref="J1363" ca="1">_xlfn.IFS(G1363="", "",
TRUE, _xlfn.XLOOKUP(G1363,  payment_dates, payments,0,0)
)</f>
        <v/>
      </c>
      <c r="L1363" s="8" t="str" cm="1">
        <f t="array" aca="1" ref="L1363" ca="1">_xlfn.IFS(
AND($B$11="Hə", $B$3="İllik"), AC1363,
AND($B$11="Hə", $B$3="Aylıq"), AD1363,
$B$11="Yox", AB1363)</f>
        <v/>
      </c>
      <c r="M1363" s="1" t="str" cm="1">
        <f t="array" aca="1" ref="M1363" ca="1">_xlfn.IFS( L1363="", "",
(M1362-N1363)&lt;=0.5, 0,
TRUE,  M1362-N1363)</f>
        <v/>
      </c>
      <c r="N1363" s="7" t="str" cm="1">
        <f t="array" aca="1" ref="N1363" ca="1">_xlfn.IFS(
L1363="", "",
TRUE, MIN(M1362, ROUND($M$14/ (last_rou_date - $B$2) * (L1363-L1362), 2) )
)</f>
        <v/>
      </c>
      <c r="P1363" s="59" t="str">
        <f t="shared" ca="1" si="63"/>
        <v/>
      </c>
      <c r="Q1363" s="1" t="str" cm="1">
        <f t="array" aca="1" ref="Q1363" ca="1">_xlfn.IFS(P1363="","",
$B$11="Hə", _xlfn.XLOOKUP(DATE(P1363, 12, 31), rou_table_dates, rou_table_nbvs,0, 0),
TRUE,  MAX(0, ROUND($M$14 - $M$14/ (last_rou_date - $B$2) * (DATE(P1363,12,31) - $B$2), 2) )
)</f>
        <v/>
      </c>
      <c r="R1363" s="1" t="str" cm="1">
        <f t="array" aca="1" ref="R1363" ca="1">_xlfn.IFS(P1363="","",
$B$11="Hə", _xlfn.XLOOKUP(DATE(P1363, 12, 31), lease_table_dates, lease_table_balances,0, 0),
TRUE, IFERROR( XNPV($B$6, IF(payment_dates &gt;DATE(P1363, 12, 31), payments,  0),  IF(payment_dates &gt;DATE(P1363, 12, 31), payment_dates,  DATE(P1363, 12, 31))    ),0)
)</f>
        <v/>
      </c>
      <c r="S1363" s="1" t="str" cm="1">
        <f t="array" aca="1" ref="S1363" ca="1">_xlfn.IFS(P1363="","",
TRUE,  MIN( MIN(Q1362, $M$14), ROUND($M$14/ (last_rou_date - $B$2) * (DATE(P1363,12,31) - MAX($B$2, DATE(P1363-1, 12, 31))), 2) )
)</f>
        <v/>
      </c>
      <c r="T1363" s="7" t="str" cm="1">
        <f t="array" aca="1" ref="T1363" ca="1">_xlfn.IFS(P1363="", "",
ISTEXT(R1362), R1363- (H1363 - SUMIFS( lease_table_payments, lease_table_years, P1363) -$AG$14 ),
AND(ISNUMBER(R1362), R1363&lt;&gt;""),   R1363- (R1362 - SUMIFS( lease_table_payments, lease_table_years, P1363) )
)</f>
        <v/>
      </c>
      <c r="V1363" s="64">
        <f t="shared" si="65"/>
        <v>1350</v>
      </c>
      <c r="W1363" s="51" t="str" cm="1">
        <f t="array" ref="W1363">_xlfn.IFS(
OR(W1362=$B$4, W1362=""),"",
TRUE,W1362+1
)</f>
        <v/>
      </c>
      <c r="X1363" s="51" t="str" cm="1">
        <f t="array" ref="X1363">_xlfn.IFS(X1362="","",
W1363="", "",
AND($B$3="İllik"),DATE(YEAR(X1362)+1,MONTH(X1362),DAY(X1362) ),
AND($B$3="Aylıq", $AH$14="Not end"), EDATE(X1362,1),
AND($B$3="Aylıq", $AH$14="End"), EOMONTH(X1362,1)
)</f>
        <v/>
      </c>
      <c r="Y1363" s="51" t="str" cm="1">
        <f t="array" aca="1" ref="Y1363" ca="1">_xlfn.IFS(
AND($B$7="Dövrün əvvəlində", Y1362&lt;=last_rou_date), DATE(YEAR(Y1362)+1, 12, 31),
AND($B$7="Dövrün sonunda", Y1362&lt;=last_payment_date), DATE(YEAR(Y1362)+1, 12, 31),
TRUE, ""
)</f>
        <v/>
      </c>
      <c r="Z1363" s="75" t="str" cm="1">
        <f t="array" aca="1" ref="Z1363" ca="1">_xlfn.IFS(
AND($AN$14="Not year_end", Z1362&gt;last_payment_date), "",
AND($AN$14="Year_end", Z1362&gt;=last_payment_date), "",
AND($AN$14="Year_end"), DATE(YEAR(Z1362+1), 12, 31),
AND($AN$14="Not year_end", MONTH(Z1362)=12, DAY(Z1362)=31), DATE(YEAR(Z1361)+1, MONTH(Z1361), DAY(Z1361)),
AND($AN$14="Not year_end", OR(MONTH(Z1362)&lt;&gt;12, DAY(Z1362)&lt;&gt;31) ), DATE(YEAR(Z1362), 12, 31)
)</f>
        <v/>
      </c>
      <c r="AA1363" s="75" t="str" cm="1">
        <f t="array" aca="1" ref="AA1363" ca="1">_xlfn.IFS(AA1362="", "",
AND(AA1362=last_payment_date, OR(MONTH(AA1362)&lt;&gt;12, DAY(AA1362)&lt;&gt;31) ), DATE(YEAR(AA1362), 12, 31),
AND(MONTH(AA1362)=12, DAY(AA1362)=31, AA1362&gt;=last_payment_date), "",
AND(MONTH(AA1362)=12, DAY(AA1362)&lt;&gt;31),  EOMONTH(AA1362,0),
AND(MONTH(AA1362)=12, DAY(AA1362)=31, $AH$14="Not end"),  EDATE(AA1361,1),
AND($AH$14="Not end"), EDATE(AA1362, 1),
AND($AH$14="End"), EOMONTH(AA1362, 1)
)</f>
        <v/>
      </c>
      <c r="AB1363" s="75" t="str" cm="1">
        <f t="array" aca="1" ref="AB1363" ca="1">_xlfn.IFS(AB1362="","",
AND(AB1362=last_rou_date), "",
AND($B$3="İllik"),DATE(YEAR(AB1362)+1,MONTH(AB1362),DAY(AB1362) ),
AND($B$3="Aylıq", $AH$14="Not end"), EDATE(AB1362,1),
AND($B$3="Aylıq", $AH$14="End"), EOMONTH(AB1362,1)
)</f>
        <v/>
      </c>
      <c r="AC1363" s="75" t="str" cm="1">
        <f t="array" aca="1" ref="AC1363" ca="1">_xlfn.IFS(
AND($AN$14="Not year_end", AC1362&gt;last_rou_date), "",
AND($AN$14="Year_end", AC1362&gt;=last_rou_date), "",
AND($AN$14="Year_end"), DATE(YEAR(AC1362+1), 12, 31),
AND($AN$14="Not year_end", MONTH(AC1362)=12, DAY(AC1362)=31), DATE(YEAR(AC1361)+1, MONTH(AC1361), DAY(AC1361)),
AND($AN$14="Not year_end", OR(MONTH(AC1362)&lt;&gt;12, DAY(AC1362)&lt;&gt;31) ), DATE(YEAR(AC1362), 12, 31)
)</f>
        <v/>
      </c>
      <c r="AD1363" s="75" t="str" cm="1">
        <f t="array" aca="1" ref="AD1363" ca="1">_xlfn.IFS(AD1362="", "",
AND(AD1362=last_rou_date, OR(MONTH(AD1362)&lt;&gt;12, DAY(AD1362)&lt;&gt;31) ), DATE(YEAR(AD1362), 12, 31),
AND(MONTH(AD1362)=12, DAY(AD1362)=31, AD1362&gt;=last_rou_date), "",
AND(MONTH(AD1362)=12, DAY(AD1362)&lt;&gt;31),  EOMONTH(AD1362,0),
AND(MONTH(AD1362)=12, DAY(AD1362)=31, $AH$14="Not end"),  EDATE(AD1361,1),
AND($AH$14="Not end"), EDATE(AD1362, 1),
AND($AH$14="End"), EOMONTH(AD1362, 1)
)</f>
        <v/>
      </c>
      <c r="AE1363" s="51" t="str" cm="1">
        <f t="array" ref="AE1363">_xlfn.IFS(W1363="", "",
AND(W1363&gt;0, W1363&lt;=$B$4, $C$2="İllik artım, faiz olaraq", $D$2&gt;0, $B$3="İllik"), $B$5*((1+$D$2)^(W1363-1)),
AND(W1363&gt;0, W1363&lt;=$B$4, $C$2="İllik artım, faiz olaraq", $D$2&gt;0, $B$3="Aylıq"), $B$5*((1+$D$2)^ROUNDDOWN((W1363-1)/12,0)),
AND(W1363=1, $C$2="Aşağıdakı kimi dəyişir", ), $B$5,
AND(W1363&gt;1, W1363&lt;=$B$4, $C$2="Aşağıdakı kimi dəyişir"), IFERROR(VLOOKUP(W1363, $C$4:$D$7, 2, FALSE), AE1362),
AND(W1363&gt;0, W1363&lt;=$B$4), $B$5,
TRUE,0 )</f>
        <v/>
      </c>
      <c r="AF1363" s="51" t="str">
        <f t="shared" ca="1" si="64"/>
        <v/>
      </c>
    </row>
    <row r="1364" spans="1:32" x14ac:dyDescent="0.4">
      <c r="A1364" s="13" t="str" cm="1">
        <f t="array" aca="1" ref="A1364" ca="1">_xlfn.IFS(
AND(SUMIFS(lease_table_interest_accruals, lease_table_dates, A1363)&gt;0, COUNTIFS($E$14:E1363, "Interest accrual", $A$14:A1363, A1363)=0),  A1363,
AND(SUMIFS(lease_table_payments, lease_table_dates, A1363)&gt;0, COUNTIFS($E$14:E1363, "Payment", $A$14:A1363, A1363)=0),  A1363,
AND(SUMIFS(rou_table_deprs, rou_table_dates, A1363)&gt;0, COUNTIFS($E$14:E1363, "Depreciation", $A$14:A1363, A1363)=0),  A1363,
TRUE,  IFERROR(INDEX(rou_table_dates,  MATCH(A1363, rou_table_dates)+1, ), "")
)</f>
        <v/>
      </c>
      <c r="B1364" s="1" t="str" cm="1">
        <f t="array" aca="1" ref="B1364" ca="1">_xlfn.IFS(
AND(E1364="Payment", A1364=$B$2), $AM$14,
E1364="Payment", $AM$15,
E1364="Interest accrual", $AM$18,
E1364="Depreciation", $AM$17,
TRUE, "")</f>
        <v/>
      </c>
      <c r="C1364" s="1" t="str" cm="1">
        <f t="array" aca="1" ref="C1364" ca="1">_xlfn.IFS(
E1364="Payment", $AM$19,
E1364="Interest accrual", $AM$15,
E1364="Depreciation", $AM$16,
TRUE, "")</f>
        <v/>
      </c>
      <c r="D1364" s="1" t="str" cm="1">
        <f t="array" aca="1" ref="D1364" ca="1">_xlfn.IFS(
E1364="Payment", _xlfn.XLOOKUP(A1364, lease_table_dates, lease_table_payments, 0, 0),
E1364="Interest accrual", _xlfn.XLOOKUP(A1364, lease_table_dates, lease_table_interest_accruals, 0, 0),
E1364="Depreciation", _xlfn.XLOOKUP(A1364, rou_table_dates, rou_table_deprs, 0, 0),
TRUE, ""
)</f>
        <v/>
      </c>
      <c r="E1364" s="7" t="str" cm="1">
        <f t="array" aca="1" ref="E1364" ca="1">_xlfn.IFS(
AND(SUMIFS(lease_table_interest_accruals, lease_table_dates, A1364)&gt;0, COUNTIFS($E$14:E1363, "Interest accrual", $A$14:A1363, A1364)=0), "Interest accrual",
AND(SUMIFS(lease_table_payments, lease_table_dates, A1364)&gt;0, COUNTIFS($E$14:E1363, "Payment", $A$14:A1363, A1364)=0), "Payment",
AND(SUMIFS(rou_table_deprs, rou_table_dates, A1364)&gt;0, COUNTIFS($E$14:E1363, "Depreciation", $A$14:A1363, A1364)=0), "Depreciation",
TRUE,  ""
)</f>
        <v/>
      </c>
      <c r="G1364" s="13" t="str" cm="1">
        <f t="array" aca="1" ref="G1364" ca="1">_xlfn.IFS(
AND($B$11="Hə", $B$3="İllik"), Z1364,
AND($B$11="Hə", $B$3="Aylıq"), AA1364,
$B$11="Yox", X1364)</f>
        <v/>
      </c>
      <c r="H1364" s="1" t="str" cm="1">
        <f t="array" aca="1" ref="H1364" ca="1">_xlfn.IFS( G1364="", "",
TRUE, ROUND( H1363+I1364-J1364, 2) )</f>
        <v/>
      </c>
      <c r="I1364" s="1" t="str" cm="1">
        <f t="array" aca="1" ref="I1364" ca="1">_xlfn.IFS(G1364="", "",
G1364=last_payment_date, (J1364-H1363),
 TRUE,  -  (H1363- H1363* (1+$B$6)^ (_xlfn.DAYS(G1364,G1363)/365) )
)</f>
        <v/>
      </c>
      <c r="J1364" s="1" t="str" cm="1">
        <f t="array" aca="1" ref="J1364" ca="1">_xlfn.IFS(G1364="", "",
TRUE, _xlfn.XLOOKUP(G1364,  payment_dates, payments,0,0)
)</f>
        <v/>
      </c>
      <c r="L1364" s="8" t="str" cm="1">
        <f t="array" aca="1" ref="L1364" ca="1">_xlfn.IFS(
AND($B$11="Hə", $B$3="İllik"), AC1364,
AND($B$11="Hə", $B$3="Aylıq"), AD1364,
$B$11="Yox", AB1364)</f>
        <v/>
      </c>
      <c r="M1364" s="1" t="str" cm="1">
        <f t="array" aca="1" ref="M1364" ca="1">_xlfn.IFS( L1364="", "",
(M1363-N1364)&lt;=0.5, 0,
TRUE,  M1363-N1364)</f>
        <v/>
      </c>
      <c r="N1364" s="7" t="str" cm="1">
        <f t="array" aca="1" ref="N1364" ca="1">_xlfn.IFS(
L1364="", "",
TRUE, MIN(M1363, ROUND($M$14/ (last_rou_date - $B$2) * (L1364-L1363), 2) )
)</f>
        <v/>
      </c>
      <c r="P1364" s="59" t="str">
        <f t="shared" ca="1" si="63"/>
        <v/>
      </c>
      <c r="Q1364" s="1" t="str" cm="1">
        <f t="array" aca="1" ref="Q1364" ca="1">_xlfn.IFS(P1364="","",
$B$11="Hə", _xlfn.XLOOKUP(DATE(P1364, 12, 31), rou_table_dates, rou_table_nbvs,0, 0),
TRUE,  MAX(0, ROUND($M$14 - $M$14/ (last_rou_date - $B$2) * (DATE(P1364,12,31) - $B$2), 2) )
)</f>
        <v/>
      </c>
      <c r="R1364" s="1" t="str" cm="1">
        <f t="array" aca="1" ref="R1364" ca="1">_xlfn.IFS(P1364="","",
$B$11="Hə", _xlfn.XLOOKUP(DATE(P1364, 12, 31), lease_table_dates, lease_table_balances,0, 0),
TRUE, IFERROR( XNPV($B$6, IF(payment_dates &gt;DATE(P1364, 12, 31), payments,  0),  IF(payment_dates &gt;DATE(P1364, 12, 31), payment_dates,  DATE(P1364, 12, 31))    ),0)
)</f>
        <v/>
      </c>
      <c r="S1364" s="1" t="str" cm="1">
        <f t="array" aca="1" ref="S1364" ca="1">_xlfn.IFS(P1364="","",
TRUE,  MIN( MIN(Q1363, $M$14), ROUND($M$14/ (last_rou_date - $B$2) * (DATE(P1364,12,31) - MAX($B$2, DATE(P1364-1, 12, 31))), 2) )
)</f>
        <v/>
      </c>
      <c r="T1364" s="7" t="str" cm="1">
        <f t="array" aca="1" ref="T1364" ca="1">_xlfn.IFS(P1364="", "",
ISTEXT(R1363), R1364- (H1364 - SUMIFS( lease_table_payments, lease_table_years, P1364) -$AG$14 ),
AND(ISNUMBER(R1363), R1364&lt;&gt;""),   R1364- (R1363 - SUMIFS( lease_table_payments, lease_table_years, P1364) )
)</f>
        <v/>
      </c>
      <c r="V1364" s="64">
        <f t="shared" si="65"/>
        <v>1351</v>
      </c>
      <c r="W1364" s="51" t="str" cm="1">
        <f t="array" ref="W1364">_xlfn.IFS(
OR(W1363=$B$4, W1363=""),"",
TRUE,W1363+1
)</f>
        <v/>
      </c>
      <c r="X1364" s="51" t="str" cm="1">
        <f t="array" ref="X1364">_xlfn.IFS(X1363="","",
W1364="", "",
AND($B$3="İllik"),DATE(YEAR(X1363)+1,MONTH(X1363),DAY(X1363) ),
AND($B$3="Aylıq", $AH$14="Not end"), EDATE(X1363,1),
AND($B$3="Aylıq", $AH$14="End"), EOMONTH(X1363,1)
)</f>
        <v/>
      </c>
      <c r="Y1364" s="51" t="str" cm="1">
        <f t="array" aca="1" ref="Y1364" ca="1">_xlfn.IFS(
AND($B$7="Dövrün əvvəlində", Y1363&lt;=last_rou_date), DATE(YEAR(Y1363)+1, 12, 31),
AND($B$7="Dövrün sonunda", Y1363&lt;=last_payment_date), DATE(YEAR(Y1363)+1, 12, 31),
TRUE, ""
)</f>
        <v/>
      </c>
      <c r="Z1364" s="75" t="str" cm="1">
        <f t="array" aca="1" ref="Z1364" ca="1">_xlfn.IFS(
AND($AN$14="Not year_end", Z1363&gt;last_payment_date), "",
AND($AN$14="Year_end", Z1363&gt;=last_payment_date), "",
AND($AN$14="Year_end"), DATE(YEAR(Z1363+1), 12, 31),
AND($AN$14="Not year_end", MONTH(Z1363)=12, DAY(Z1363)=31), DATE(YEAR(Z1362)+1, MONTH(Z1362), DAY(Z1362)),
AND($AN$14="Not year_end", OR(MONTH(Z1363)&lt;&gt;12, DAY(Z1363)&lt;&gt;31) ), DATE(YEAR(Z1363), 12, 31)
)</f>
        <v/>
      </c>
      <c r="AA1364" s="75" t="str" cm="1">
        <f t="array" aca="1" ref="AA1364" ca="1">_xlfn.IFS(AA1363="", "",
AND(AA1363=last_payment_date, OR(MONTH(AA1363)&lt;&gt;12, DAY(AA1363)&lt;&gt;31) ), DATE(YEAR(AA1363), 12, 31),
AND(MONTH(AA1363)=12, DAY(AA1363)=31, AA1363&gt;=last_payment_date), "",
AND(MONTH(AA1363)=12, DAY(AA1363)&lt;&gt;31),  EOMONTH(AA1363,0),
AND(MONTH(AA1363)=12, DAY(AA1363)=31, $AH$14="Not end"),  EDATE(AA1362,1),
AND($AH$14="Not end"), EDATE(AA1363, 1),
AND($AH$14="End"), EOMONTH(AA1363, 1)
)</f>
        <v/>
      </c>
      <c r="AB1364" s="75" t="str" cm="1">
        <f t="array" aca="1" ref="AB1364" ca="1">_xlfn.IFS(AB1363="","",
AND(AB1363=last_rou_date), "",
AND($B$3="İllik"),DATE(YEAR(AB1363)+1,MONTH(AB1363),DAY(AB1363) ),
AND($B$3="Aylıq", $AH$14="Not end"), EDATE(AB1363,1),
AND($B$3="Aylıq", $AH$14="End"), EOMONTH(AB1363,1)
)</f>
        <v/>
      </c>
      <c r="AC1364" s="75" t="str" cm="1">
        <f t="array" aca="1" ref="AC1364" ca="1">_xlfn.IFS(
AND($AN$14="Not year_end", AC1363&gt;last_rou_date), "",
AND($AN$14="Year_end", AC1363&gt;=last_rou_date), "",
AND($AN$14="Year_end"), DATE(YEAR(AC1363+1), 12, 31),
AND($AN$14="Not year_end", MONTH(AC1363)=12, DAY(AC1363)=31), DATE(YEAR(AC1362)+1, MONTH(AC1362), DAY(AC1362)),
AND($AN$14="Not year_end", OR(MONTH(AC1363)&lt;&gt;12, DAY(AC1363)&lt;&gt;31) ), DATE(YEAR(AC1363), 12, 31)
)</f>
        <v/>
      </c>
      <c r="AD1364" s="75" t="str" cm="1">
        <f t="array" aca="1" ref="AD1364" ca="1">_xlfn.IFS(AD1363="", "",
AND(AD1363=last_rou_date, OR(MONTH(AD1363)&lt;&gt;12, DAY(AD1363)&lt;&gt;31) ), DATE(YEAR(AD1363), 12, 31),
AND(MONTH(AD1363)=12, DAY(AD1363)=31, AD1363&gt;=last_rou_date), "",
AND(MONTH(AD1363)=12, DAY(AD1363)&lt;&gt;31),  EOMONTH(AD1363,0),
AND(MONTH(AD1363)=12, DAY(AD1363)=31, $AH$14="Not end"),  EDATE(AD1362,1),
AND($AH$14="Not end"), EDATE(AD1363, 1),
AND($AH$14="End"), EOMONTH(AD1363, 1)
)</f>
        <v/>
      </c>
      <c r="AE1364" s="51" t="str" cm="1">
        <f t="array" ref="AE1364">_xlfn.IFS(W1364="", "",
AND(W1364&gt;0, W1364&lt;=$B$4, $C$2="İllik artım, faiz olaraq", $D$2&gt;0, $B$3="İllik"), $B$5*((1+$D$2)^(W1364-1)),
AND(W1364&gt;0, W1364&lt;=$B$4, $C$2="İllik artım, faiz olaraq", $D$2&gt;0, $B$3="Aylıq"), $B$5*((1+$D$2)^ROUNDDOWN((W1364-1)/12,0)),
AND(W1364=1, $C$2="Aşağıdakı kimi dəyişir", ), $B$5,
AND(W1364&gt;1, W1364&lt;=$B$4, $C$2="Aşağıdakı kimi dəyişir"), IFERROR(VLOOKUP(W1364, $C$4:$D$7, 2, FALSE), AE1363),
AND(W1364&gt;0, W1364&lt;=$B$4), $B$5,
TRUE,0 )</f>
        <v/>
      </c>
      <c r="AF1364" s="51" t="str">
        <f t="shared" ca="1" si="64"/>
        <v/>
      </c>
    </row>
    <row r="1365" spans="1:32" x14ac:dyDescent="0.4">
      <c r="A1365" s="13" t="str" cm="1">
        <f t="array" aca="1" ref="A1365" ca="1">_xlfn.IFS(
AND(SUMIFS(lease_table_interest_accruals, lease_table_dates, A1364)&gt;0, COUNTIFS($E$14:E1364, "Interest accrual", $A$14:A1364, A1364)=0),  A1364,
AND(SUMIFS(lease_table_payments, lease_table_dates, A1364)&gt;0, COUNTIFS($E$14:E1364, "Payment", $A$14:A1364, A1364)=0),  A1364,
AND(SUMIFS(rou_table_deprs, rou_table_dates, A1364)&gt;0, COUNTIFS($E$14:E1364, "Depreciation", $A$14:A1364, A1364)=0),  A1364,
TRUE,  IFERROR(INDEX(rou_table_dates,  MATCH(A1364, rou_table_dates)+1, ), "")
)</f>
        <v/>
      </c>
      <c r="B1365" s="1" t="str" cm="1">
        <f t="array" aca="1" ref="B1365" ca="1">_xlfn.IFS(
AND(E1365="Payment", A1365=$B$2), $AM$14,
E1365="Payment", $AM$15,
E1365="Interest accrual", $AM$18,
E1365="Depreciation", $AM$17,
TRUE, "")</f>
        <v/>
      </c>
      <c r="C1365" s="1" t="str" cm="1">
        <f t="array" aca="1" ref="C1365" ca="1">_xlfn.IFS(
E1365="Payment", $AM$19,
E1365="Interest accrual", $AM$15,
E1365="Depreciation", $AM$16,
TRUE, "")</f>
        <v/>
      </c>
      <c r="D1365" s="1" t="str" cm="1">
        <f t="array" aca="1" ref="D1365" ca="1">_xlfn.IFS(
E1365="Payment", _xlfn.XLOOKUP(A1365, lease_table_dates, lease_table_payments, 0, 0),
E1365="Interest accrual", _xlfn.XLOOKUP(A1365, lease_table_dates, lease_table_interest_accruals, 0, 0),
E1365="Depreciation", _xlfn.XLOOKUP(A1365, rou_table_dates, rou_table_deprs, 0, 0),
TRUE, ""
)</f>
        <v/>
      </c>
      <c r="E1365" s="7" t="str" cm="1">
        <f t="array" aca="1" ref="E1365" ca="1">_xlfn.IFS(
AND(SUMIFS(lease_table_interest_accruals, lease_table_dates, A1365)&gt;0, COUNTIFS($E$14:E1364, "Interest accrual", $A$14:A1364, A1365)=0), "Interest accrual",
AND(SUMIFS(lease_table_payments, lease_table_dates, A1365)&gt;0, COUNTIFS($E$14:E1364, "Payment", $A$14:A1364, A1365)=0), "Payment",
AND(SUMIFS(rou_table_deprs, rou_table_dates, A1365)&gt;0, COUNTIFS($E$14:E1364, "Depreciation", $A$14:A1364, A1365)=0), "Depreciation",
TRUE,  ""
)</f>
        <v/>
      </c>
      <c r="G1365" s="13" t="str" cm="1">
        <f t="array" aca="1" ref="G1365" ca="1">_xlfn.IFS(
AND($B$11="Hə", $B$3="İllik"), Z1365,
AND($B$11="Hə", $B$3="Aylıq"), AA1365,
$B$11="Yox", X1365)</f>
        <v/>
      </c>
      <c r="H1365" s="1" t="str" cm="1">
        <f t="array" aca="1" ref="H1365" ca="1">_xlfn.IFS( G1365="", "",
TRUE, ROUND( H1364+I1365-J1365, 2) )</f>
        <v/>
      </c>
      <c r="I1365" s="1" t="str" cm="1">
        <f t="array" aca="1" ref="I1365" ca="1">_xlfn.IFS(G1365="", "",
G1365=last_payment_date, (J1365-H1364),
 TRUE,  -  (H1364- H1364* (1+$B$6)^ (_xlfn.DAYS(G1365,G1364)/365) )
)</f>
        <v/>
      </c>
      <c r="J1365" s="1" t="str" cm="1">
        <f t="array" aca="1" ref="J1365" ca="1">_xlfn.IFS(G1365="", "",
TRUE, _xlfn.XLOOKUP(G1365,  payment_dates, payments,0,0)
)</f>
        <v/>
      </c>
      <c r="L1365" s="8" t="str" cm="1">
        <f t="array" aca="1" ref="L1365" ca="1">_xlfn.IFS(
AND($B$11="Hə", $B$3="İllik"), AC1365,
AND($B$11="Hə", $B$3="Aylıq"), AD1365,
$B$11="Yox", AB1365)</f>
        <v/>
      </c>
      <c r="M1365" s="1" t="str" cm="1">
        <f t="array" aca="1" ref="M1365" ca="1">_xlfn.IFS( L1365="", "",
(M1364-N1365)&lt;=0.5, 0,
TRUE,  M1364-N1365)</f>
        <v/>
      </c>
      <c r="N1365" s="7" t="str" cm="1">
        <f t="array" aca="1" ref="N1365" ca="1">_xlfn.IFS(
L1365="", "",
TRUE, MIN(M1364, ROUND($M$14/ (last_rou_date - $B$2) * (L1365-L1364), 2) )
)</f>
        <v/>
      </c>
      <c r="P1365" s="59" t="str">
        <f t="shared" ca="1" si="63"/>
        <v/>
      </c>
      <c r="Q1365" s="1" t="str" cm="1">
        <f t="array" aca="1" ref="Q1365" ca="1">_xlfn.IFS(P1365="","",
$B$11="Hə", _xlfn.XLOOKUP(DATE(P1365, 12, 31), rou_table_dates, rou_table_nbvs,0, 0),
TRUE,  MAX(0, ROUND($M$14 - $M$14/ (last_rou_date - $B$2) * (DATE(P1365,12,31) - $B$2), 2) )
)</f>
        <v/>
      </c>
      <c r="R1365" s="1" t="str" cm="1">
        <f t="array" aca="1" ref="R1365" ca="1">_xlfn.IFS(P1365="","",
$B$11="Hə", _xlfn.XLOOKUP(DATE(P1365, 12, 31), lease_table_dates, lease_table_balances,0, 0),
TRUE, IFERROR( XNPV($B$6, IF(payment_dates &gt;DATE(P1365, 12, 31), payments,  0),  IF(payment_dates &gt;DATE(P1365, 12, 31), payment_dates,  DATE(P1365, 12, 31))    ),0)
)</f>
        <v/>
      </c>
      <c r="S1365" s="1" t="str" cm="1">
        <f t="array" aca="1" ref="S1365" ca="1">_xlfn.IFS(P1365="","",
TRUE,  MIN( MIN(Q1364, $M$14), ROUND($M$14/ (last_rou_date - $B$2) * (DATE(P1365,12,31) - MAX($B$2, DATE(P1365-1, 12, 31))), 2) )
)</f>
        <v/>
      </c>
      <c r="T1365" s="7" t="str" cm="1">
        <f t="array" aca="1" ref="T1365" ca="1">_xlfn.IFS(P1365="", "",
ISTEXT(R1364), R1365- (H1365 - SUMIFS( lease_table_payments, lease_table_years, P1365) -$AG$14 ),
AND(ISNUMBER(R1364), R1365&lt;&gt;""),   R1365- (R1364 - SUMIFS( lease_table_payments, lease_table_years, P1365) )
)</f>
        <v/>
      </c>
      <c r="V1365" s="64">
        <f t="shared" si="65"/>
        <v>1352</v>
      </c>
      <c r="W1365" s="51" t="str" cm="1">
        <f t="array" ref="W1365">_xlfn.IFS(
OR(W1364=$B$4, W1364=""),"",
TRUE,W1364+1
)</f>
        <v/>
      </c>
      <c r="X1365" s="51" t="str" cm="1">
        <f t="array" ref="X1365">_xlfn.IFS(X1364="","",
W1365="", "",
AND($B$3="İllik"),DATE(YEAR(X1364)+1,MONTH(X1364),DAY(X1364) ),
AND($B$3="Aylıq", $AH$14="Not end"), EDATE(X1364,1),
AND($B$3="Aylıq", $AH$14="End"), EOMONTH(X1364,1)
)</f>
        <v/>
      </c>
      <c r="Y1365" s="51" t="str" cm="1">
        <f t="array" aca="1" ref="Y1365" ca="1">_xlfn.IFS(
AND($B$7="Dövrün əvvəlində", Y1364&lt;=last_rou_date), DATE(YEAR(Y1364)+1, 12, 31),
AND($B$7="Dövrün sonunda", Y1364&lt;=last_payment_date), DATE(YEAR(Y1364)+1, 12, 31),
TRUE, ""
)</f>
        <v/>
      </c>
      <c r="Z1365" s="75" t="str" cm="1">
        <f t="array" aca="1" ref="Z1365" ca="1">_xlfn.IFS(
AND($AN$14="Not year_end", Z1364&gt;last_payment_date), "",
AND($AN$14="Year_end", Z1364&gt;=last_payment_date), "",
AND($AN$14="Year_end"), DATE(YEAR(Z1364+1), 12, 31),
AND($AN$14="Not year_end", MONTH(Z1364)=12, DAY(Z1364)=31), DATE(YEAR(Z1363)+1, MONTH(Z1363), DAY(Z1363)),
AND($AN$14="Not year_end", OR(MONTH(Z1364)&lt;&gt;12, DAY(Z1364)&lt;&gt;31) ), DATE(YEAR(Z1364), 12, 31)
)</f>
        <v/>
      </c>
      <c r="AA1365" s="75" t="str" cm="1">
        <f t="array" aca="1" ref="AA1365" ca="1">_xlfn.IFS(AA1364="", "",
AND(AA1364=last_payment_date, OR(MONTH(AA1364)&lt;&gt;12, DAY(AA1364)&lt;&gt;31) ), DATE(YEAR(AA1364), 12, 31),
AND(MONTH(AA1364)=12, DAY(AA1364)=31, AA1364&gt;=last_payment_date), "",
AND(MONTH(AA1364)=12, DAY(AA1364)&lt;&gt;31),  EOMONTH(AA1364,0),
AND(MONTH(AA1364)=12, DAY(AA1364)=31, $AH$14="Not end"),  EDATE(AA1363,1),
AND($AH$14="Not end"), EDATE(AA1364, 1),
AND($AH$14="End"), EOMONTH(AA1364, 1)
)</f>
        <v/>
      </c>
      <c r="AB1365" s="75" t="str" cm="1">
        <f t="array" aca="1" ref="AB1365" ca="1">_xlfn.IFS(AB1364="","",
AND(AB1364=last_rou_date), "",
AND($B$3="İllik"),DATE(YEAR(AB1364)+1,MONTH(AB1364),DAY(AB1364) ),
AND($B$3="Aylıq", $AH$14="Not end"), EDATE(AB1364,1),
AND($B$3="Aylıq", $AH$14="End"), EOMONTH(AB1364,1)
)</f>
        <v/>
      </c>
      <c r="AC1365" s="75" t="str" cm="1">
        <f t="array" aca="1" ref="AC1365" ca="1">_xlfn.IFS(
AND($AN$14="Not year_end", AC1364&gt;last_rou_date), "",
AND($AN$14="Year_end", AC1364&gt;=last_rou_date), "",
AND($AN$14="Year_end"), DATE(YEAR(AC1364+1), 12, 31),
AND($AN$14="Not year_end", MONTH(AC1364)=12, DAY(AC1364)=31), DATE(YEAR(AC1363)+1, MONTH(AC1363), DAY(AC1363)),
AND($AN$14="Not year_end", OR(MONTH(AC1364)&lt;&gt;12, DAY(AC1364)&lt;&gt;31) ), DATE(YEAR(AC1364), 12, 31)
)</f>
        <v/>
      </c>
      <c r="AD1365" s="75" t="str" cm="1">
        <f t="array" aca="1" ref="AD1365" ca="1">_xlfn.IFS(AD1364="", "",
AND(AD1364=last_rou_date, OR(MONTH(AD1364)&lt;&gt;12, DAY(AD1364)&lt;&gt;31) ), DATE(YEAR(AD1364), 12, 31),
AND(MONTH(AD1364)=12, DAY(AD1364)=31, AD1364&gt;=last_rou_date), "",
AND(MONTH(AD1364)=12, DAY(AD1364)&lt;&gt;31),  EOMONTH(AD1364,0),
AND(MONTH(AD1364)=12, DAY(AD1364)=31, $AH$14="Not end"),  EDATE(AD1363,1),
AND($AH$14="Not end"), EDATE(AD1364, 1),
AND($AH$14="End"), EOMONTH(AD1364, 1)
)</f>
        <v/>
      </c>
      <c r="AE1365" s="51" t="str" cm="1">
        <f t="array" ref="AE1365">_xlfn.IFS(W1365="", "",
AND(W1365&gt;0, W1365&lt;=$B$4, $C$2="İllik artım, faiz olaraq", $D$2&gt;0, $B$3="İllik"), $B$5*((1+$D$2)^(W1365-1)),
AND(W1365&gt;0, W1365&lt;=$B$4, $C$2="İllik artım, faiz olaraq", $D$2&gt;0, $B$3="Aylıq"), $B$5*((1+$D$2)^ROUNDDOWN((W1365-1)/12,0)),
AND(W1365=1, $C$2="Aşağıdakı kimi dəyişir", ), $B$5,
AND(W1365&gt;1, W1365&lt;=$B$4, $C$2="Aşağıdakı kimi dəyişir"), IFERROR(VLOOKUP(W1365, $C$4:$D$7, 2, FALSE), AE1364),
AND(W1365&gt;0, W1365&lt;=$B$4), $B$5,
TRUE,0 )</f>
        <v/>
      </c>
      <c r="AF1365" s="51" t="str">
        <f t="shared" ca="1" si="64"/>
        <v/>
      </c>
    </row>
    <row r="1366" spans="1:32" x14ac:dyDescent="0.4">
      <c r="A1366" s="13" t="str" cm="1">
        <f t="array" aca="1" ref="A1366" ca="1">_xlfn.IFS(
AND(SUMIFS(lease_table_interest_accruals, lease_table_dates, A1365)&gt;0, COUNTIFS($E$14:E1365, "Interest accrual", $A$14:A1365, A1365)=0),  A1365,
AND(SUMIFS(lease_table_payments, lease_table_dates, A1365)&gt;0, COUNTIFS($E$14:E1365, "Payment", $A$14:A1365, A1365)=0),  A1365,
AND(SUMIFS(rou_table_deprs, rou_table_dates, A1365)&gt;0, COUNTIFS($E$14:E1365, "Depreciation", $A$14:A1365, A1365)=0),  A1365,
TRUE,  IFERROR(INDEX(rou_table_dates,  MATCH(A1365, rou_table_dates)+1, ), "")
)</f>
        <v/>
      </c>
      <c r="B1366" s="1" t="str" cm="1">
        <f t="array" aca="1" ref="B1366" ca="1">_xlfn.IFS(
AND(E1366="Payment", A1366=$B$2), $AM$14,
E1366="Payment", $AM$15,
E1366="Interest accrual", $AM$18,
E1366="Depreciation", $AM$17,
TRUE, "")</f>
        <v/>
      </c>
      <c r="C1366" s="1" t="str" cm="1">
        <f t="array" aca="1" ref="C1366" ca="1">_xlfn.IFS(
E1366="Payment", $AM$19,
E1366="Interest accrual", $AM$15,
E1366="Depreciation", $AM$16,
TRUE, "")</f>
        <v/>
      </c>
      <c r="D1366" s="1" t="str" cm="1">
        <f t="array" aca="1" ref="D1366" ca="1">_xlfn.IFS(
E1366="Payment", _xlfn.XLOOKUP(A1366, lease_table_dates, lease_table_payments, 0, 0),
E1366="Interest accrual", _xlfn.XLOOKUP(A1366, lease_table_dates, lease_table_interest_accruals, 0, 0),
E1366="Depreciation", _xlfn.XLOOKUP(A1366, rou_table_dates, rou_table_deprs, 0, 0),
TRUE, ""
)</f>
        <v/>
      </c>
      <c r="E1366" s="7" t="str" cm="1">
        <f t="array" aca="1" ref="E1366" ca="1">_xlfn.IFS(
AND(SUMIFS(lease_table_interest_accruals, lease_table_dates, A1366)&gt;0, COUNTIFS($E$14:E1365, "Interest accrual", $A$14:A1365, A1366)=0), "Interest accrual",
AND(SUMIFS(lease_table_payments, lease_table_dates, A1366)&gt;0, COUNTIFS($E$14:E1365, "Payment", $A$14:A1365, A1366)=0), "Payment",
AND(SUMIFS(rou_table_deprs, rou_table_dates, A1366)&gt;0, COUNTIFS($E$14:E1365, "Depreciation", $A$14:A1365, A1366)=0), "Depreciation",
TRUE,  ""
)</f>
        <v/>
      </c>
      <c r="G1366" s="13" t="str" cm="1">
        <f t="array" aca="1" ref="G1366" ca="1">_xlfn.IFS(
AND($B$11="Hə", $B$3="İllik"), Z1366,
AND($B$11="Hə", $B$3="Aylıq"), AA1366,
$B$11="Yox", X1366)</f>
        <v/>
      </c>
      <c r="H1366" s="1" t="str" cm="1">
        <f t="array" aca="1" ref="H1366" ca="1">_xlfn.IFS( G1366="", "",
TRUE, ROUND( H1365+I1366-J1366, 2) )</f>
        <v/>
      </c>
      <c r="I1366" s="1" t="str" cm="1">
        <f t="array" aca="1" ref="I1366" ca="1">_xlfn.IFS(G1366="", "",
G1366=last_payment_date, (J1366-H1365),
 TRUE,  -  (H1365- H1365* (1+$B$6)^ (_xlfn.DAYS(G1366,G1365)/365) )
)</f>
        <v/>
      </c>
      <c r="J1366" s="1" t="str" cm="1">
        <f t="array" aca="1" ref="J1366" ca="1">_xlfn.IFS(G1366="", "",
TRUE, _xlfn.XLOOKUP(G1366,  payment_dates, payments,0,0)
)</f>
        <v/>
      </c>
      <c r="L1366" s="8" t="str" cm="1">
        <f t="array" aca="1" ref="L1366" ca="1">_xlfn.IFS(
AND($B$11="Hə", $B$3="İllik"), AC1366,
AND($B$11="Hə", $B$3="Aylıq"), AD1366,
$B$11="Yox", AB1366)</f>
        <v/>
      </c>
      <c r="M1366" s="1" t="str" cm="1">
        <f t="array" aca="1" ref="M1366" ca="1">_xlfn.IFS( L1366="", "",
(M1365-N1366)&lt;=0.5, 0,
TRUE,  M1365-N1366)</f>
        <v/>
      </c>
      <c r="N1366" s="7" t="str" cm="1">
        <f t="array" aca="1" ref="N1366" ca="1">_xlfn.IFS(
L1366="", "",
TRUE, MIN(M1365, ROUND($M$14/ (last_rou_date - $B$2) * (L1366-L1365), 2) )
)</f>
        <v/>
      </c>
      <c r="P1366" s="59" t="str">
        <f t="shared" ca="1" si="63"/>
        <v/>
      </c>
      <c r="Q1366" s="1" t="str" cm="1">
        <f t="array" aca="1" ref="Q1366" ca="1">_xlfn.IFS(P1366="","",
$B$11="Hə", _xlfn.XLOOKUP(DATE(P1366, 12, 31), rou_table_dates, rou_table_nbvs,0, 0),
TRUE,  MAX(0, ROUND($M$14 - $M$14/ (last_rou_date - $B$2) * (DATE(P1366,12,31) - $B$2), 2) )
)</f>
        <v/>
      </c>
      <c r="R1366" s="1" t="str" cm="1">
        <f t="array" aca="1" ref="R1366" ca="1">_xlfn.IFS(P1366="","",
$B$11="Hə", _xlfn.XLOOKUP(DATE(P1366, 12, 31), lease_table_dates, lease_table_balances,0, 0),
TRUE, IFERROR( XNPV($B$6, IF(payment_dates &gt;DATE(P1366, 12, 31), payments,  0),  IF(payment_dates &gt;DATE(P1366, 12, 31), payment_dates,  DATE(P1366, 12, 31))    ),0)
)</f>
        <v/>
      </c>
      <c r="S1366" s="1" t="str" cm="1">
        <f t="array" aca="1" ref="S1366" ca="1">_xlfn.IFS(P1366="","",
TRUE,  MIN( MIN(Q1365, $M$14), ROUND($M$14/ (last_rou_date - $B$2) * (DATE(P1366,12,31) - MAX($B$2, DATE(P1366-1, 12, 31))), 2) )
)</f>
        <v/>
      </c>
      <c r="T1366" s="7" t="str" cm="1">
        <f t="array" aca="1" ref="T1366" ca="1">_xlfn.IFS(P1366="", "",
ISTEXT(R1365), R1366- (H1366 - SUMIFS( lease_table_payments, lease_table_years, P1366) -$AG$14 ),
AND(ISNUMBER(R1365), R1366&lt;&gt;""),   R1366- (R1365 - SUMIFS( lease_table_payments, lease_table_years, P1366) )
)</f>
        <v/>
      </c>
      <c r="V1366" s="64">
        <f t="shared" si="65"/>
        <v>1353</v>
      </c>
      <c r="W1366" s="51" t="str" cm="1">
        <f t="array" ref="W1366">_xlfn.IFS(
OR(W1365=$B$4, W1365=""),"",
TRUE,W1365+1
)</f>
        <v/>
      </c>
      <c r="X1366" s="51" t="str" cm="1">
        <f t="array" ref="X1366">_xlfn.IFS(X1365="","",
W1366="", "",
AND($B$3="İllik"),DATE(YEAR(X1365)+1,MONTH(X1365),DAY(X1365) ),
AND($B$3="Aylıq", $AH$14="Not end"), EDATE(X1365,1),
AND($B$3="Aylıq", $AH$14="End"), EOMONTH(X1365,1)
)</f>
        <v/>
      </c>
      <c r="Y1366" s="51" t="str" cm="1">
        <f t="array" aca="1" ref="Y1366" ca="1">_xlfn.IFS(
AND($B$7="Dövrün əvvəlində", Y1365&lt;=last_rou_date), DATE(YEAR(Y1365)+1, 12, 31),
AND($B$7="Dövrün sonunda", Y1365&lt;=last_payment_date), DATE(YEAR(Y1365)+1, 12, 31),
TRUE, ""
)</f>
        <v/>
      </c>
      <c r="Z1366" s="75" t="str" cm="1">
        <f t="array" aca="1" ref="Z1366" ca="1">_xlfn.IFS(
AND($AN$14="Not year_end", Z1365&gt;last_payment_date), "",
AND($AN$14="Year_end", Z1365&gt;=last_payment_date), "",
AND($AN$14="Year_end"), DATE(YEAR(Z1365+1), 12, 31),
AND($AN$14="Not year_end", MONTH(Z1365)=12, DAY(Z1365)=31), DATE(YEAR(Z1364)+1, MONTH(Z1364), DAY(Z1364)),
AND($AN$14="Not year_end", OR(MONTH(Z1365)&lt;&gt;12, DAY(Z1365)&lt;&gt;31) ), DATE(YEAR(Z1365), 12, 31)
)</f>
        <v/>
      </c>
      <c r="AA1366" s="75" t="str" cm="1">
        <f t="array" aca="1" ref="AA1366" ca="1">_xlfn.IFS(AA1365="", "",
AND(AA1365=last_payment_date, OR(MONTH(AA1365)&lt;&gt;12, DAY(AA1365)&lt;&gt;31) ), DATE(YEAR(AA1365), 12, 31),
AND(MONTH(AA1365)=12, DAY(AA1365)=31, AA1365&gt;=last_payment_date), "",
AND(MONTH(AA1365)=12, DAY(AA1365)&lt;&gt;31),  EOMONTH(AA1365,0),
AND(MONTH(AA1365)=12, DAY(AA1365)=31, $AH$14="Not end"),  EDATE(AA1364,1),
AND($AH$14="Not end"), EDATE(AA1365, 1),
AND($AH$14="End"), EOMONTH(AA1365, 1)
)</f>
        <v/>
      </c>
      <c r="AB1366" s="75" t="str" cm="1">
        <f t="array" aca="1" ref="AB1366" ca="1">_xlfn.IFS(AB1365="","",
AND(AB1365=last_rou_date), "",
AND($B$3="İllik"),DATE(YEAR(AB1365)+1,MONTH(AB1365),DAY(AB1365) ),
AND($B$3="Aylıq", $AH$14="Not end"), EDATE(AB1365,1),
AND($B$3="Aylıq", $AH$14="End"), EOMONTH(AB1365,1)
)</f>
        <v/>
      </c>
      <c r="AC1366" s="75" t="str" cm="1">
        <f t="array" aca="1" ref="AC1366" ca="1">_xlfn.IFS(
AND($AN$14="Not year_end", AC1365&gt;last_rou_date), "",
AND($AN$14="Year_end", AC1365&gt;=last_rou_date), "",
AND($AN$14="Year_end"), DATE(YEAR(AC1365+1), 12, 31),
AND($AN$14="Not year_end", MONTH(AC1365)=12, DAY(AC1365)=31), DATE(YEAR(AC1364)+1, MONTH(AC1364), DAY(AC1364)),
AND($AN$14="Not year_end", OR(MONTH(AC1365)&lt;&gt;12, DAY(AC1365)&lt;&gt;31) ), DATE(YEAR(AC1365), 12, 31)
)</f>
        <v/>
      </c>
      <c r="AD1366" s="75" t="str" cm="1">
        <f t="array" aca="1" ref="AD1366" ca="1">_xlfn.IFS(AD1365="", "",
AND(AD1365=last_rou_date, OR(MONTH(AD1365)&lt;&gt;12, DAY(AD1365)&lt;&gt;31) ), DATE(YEAR(AD1365), 12, 31),
AND(MONTH(AD1365)=12, DAY(AD1365)=31, AD1365&gt;=last_rou_date), "",
AND(MONTH(AD1365)=12, DAY(AD1365)&lt;&gt;31),  EOMONTH(AD1365,0),
AND(MONTH(AD1365)=12, DAY(AD1365)=31, $AH$14="Not end"),  EDATE(AD1364,1),
AND($AH$14="Not end"), EDATE(AD1365, 1),
AND($AH$14="End"), EOMONTH(AD1365, 1)
)</f>
        <v/>
      </c>
      <c r="AE1366" s="51" t="str" cm="1">
        <f t="array" ref="AE1366">_xlfn.IFS(W1366="", "",
AND(W1366&gt;0, W1366&lt;=$B$4, $C$2="İllik artım, faiz olaraq", $D$2&gt;0, $B$3="İllik"), $B$5*((1+$D$2)^(W1366-1)),
AND(W1366&gt;0, W1366&lt;=$B$4, $C$2="İllik artım, faiz olaraq", $D$2&gt;0, $B$3="Aylıq"), $B$5*((1+$D$2)^ROUNDDOWN((W1366-1)/12,0)),
AND(W1366=1, $C$2="Aşağıdakı kimi dəyişir", ), $B$5,
AND(W1366&gt;1, W1366&lt;=$B$4, $C$2="Aşağıdakı kimi dəyişir"), IFERROR(VLOOKUP(W1366, $C$4:$D$7, 2, FALSE), AE1365),
AND(W1366&gt;0, W1366&lt;=$B$4), $B$5,
TRUE,0 )</f>
        <v/>
      </c>
      <c r="AF1366" s="51" t="str">
        <f t="shared" ca="1" si="64"/>
        <v/>
      </c>
    </row>
    <row r="1367" spans="1:32" x14ac:dyDescent="0.4">
      <c r="A1367" s="13" t="str" cm="1">
        <f t="array" aca="1" ref="A1367" ca="1">_xlfn.IFS(
AND(SUMIFS(lease_table_interest_accruals, lease_table_dates, A1366)&gt;0, COUNTIFS($E$14:E1366, "Interest accrual", $A$14:A1366, A1366)=0),  A1366,
AND(SUMIFS(lease_table_payments, lease_table_dates, A1366)&gt;0, COUNTIFS($E$14:E1366, "Payment", $A$14:A1366, A1366)=0),  A1366,
AND(SUMIFS(rou_table_deprs, rou_table_dates, A1366)&gt;0, COUNTIFS($E$14:E1366, "Depreciation", $A$14:A1366, A1366)=0),  A1366,
TRUE,  IFERROR(INDEX(rou_table_dates,  MATCH(A1366, rou_table_dates)+1, ), "")
)</f>
        <v/>
      </c>
      <c r="B1367" s="1" t="str" cm="1">
        <f t="array" aca="1" ref="B1367" ca="1">_xlfn.IFS(
AND(E1367="Payment", A1367=$B$2), $AM$14,
E1367="Payment", $AM$15,
E1367="Interest accrual", $AM$18,
E1367="Depreciation", $AM$17,
TRUE, "")</f>
        <v/>
      </c>
      <c r="C1367" s="1" t="str" cm="1">
        <f t="array" aca="1" ref="C1367" ca="1">_xlfn.IFS(
E1367="Payment", $AM$19,
E1367="Interest accrual", $AM$15,
E1367="Depreciation", $AM$16,
TRUE, "")</f>
        <v/>
      </c>
      <c r="D1367" s="1" t="str" cm="1">
        <f t="array" aca="1" ref="D1367" ca="1">_xlfn.IFS(
E1367="Payment", _xlfn.XLOOKUP(A1367, lease_table_dates, lease_table_payments, 0, 0),
E1367="Interest accrual", _xlfn.XLOOKUP(A1367, lease_table_dates, lease_table_interest_accruals, 0, 0),
E1367="Depreciation", _xlfn.XLOOKUP(A1367, rou_table_dates, rou_table_deprs, 0, 0),
TRUE, ""
)</f>
        <v/>
      </c>
      <c r="E1367" s="7" t="str" cm="1">
        <f t="array" aca="1" ref="E1367" ca="1">_xlfn.IFS(
AND(SUMIFS(lease_table_interest_accruals, lease_table_dates, A1367)&gt;0, COUNTIFS($E$14:E1366, "Interest accrual", $A$14:A1366, A1367)=0), "Interest accrual",
AND(SUMIFS(lease_table_payments, lease_table_dates, A1367)&gt;0, COUNTIFS($E$14:E1366, "Payment", $A$14:A1366, A1367)=0), "Payment",
AND(SUMIFS(rou_table_deprs, rou_table_dates, A1367)&gt;0, COUNTIFS($E$14:E1366, "Depreciation", $A$14:A1366, A1367)=0), "Depreciation",
TRUE,  ""
)</f>
        <v/>
      </c>
      <c r="G1367" s="13" t="str" cm="1">
        <f t="array" aca="1" ref="G1367" ca="1">_xlfn.IFS(
AND($B$11="Hə", $B$3="İllik"), Z1367,
AND($B$11="Hə", $B$3="Aylıq"), AA1367,
$B$11="Yox", X1367)</f>
        <v/>
      </c>
      <c r="H1367" s="1" t="str" cm="1">
        <f t="array" aca="1" ref="H1367" ca="1">_xlfn.IFS( G1367="", "",
TRUE, ROUND( H1366+I1367-J1367, 2) )</f>
        <v/>
      </c>
      <c r="I1367" s="1" t="str" cm="1">
        <f t="array" aca="1" ref="I1367" ca="1">_xlfn.IFS(G1367="", "",
G1367=last_payment_date, (J1367-H1366),
 TRUE,  -  (H1366- H1366* (1+$B$6)^ (_xlfn.DAYS(G1367,G1366)/365) )
)</f>
        <v/>
      </c>
      <c r="J1367" s="1" t="str" cm="1">
        <f t="array" aca="1" ref="J1367" ca="1">_xlfn.IFS(G1367="", "",
TRUE, _xlfn.XLOOKUP(G1367,  payment_dates, payments,0,0)
)</f>
        <v/>
      </c>
      <c r="L1367" s="8" t="str" cm="1">
        <f t="array" aca="1" ref="L1367" ca="1">_xlfn.IFS(
AND($B$11="Hə", $B$3="İllik"), AC1367,
AND($B$11="Hə", $B$3="Aylıq"), AD1367,
$B$11="Yox", AB1367)</f>
        <v/>
      </c>
      <c r="M1367" s="1" t="str" cm="1">
        <f t="array" aca="1" ref="M1367" ca="1">_xlfn.IFS( L1367="", "",
(M1366-N1367)&lt;=0.5, 0,
TRUE,  M1366-N1367)</f>
        <v/>
      </c>
      <c r="N1367" s="7" t="str" cm="1">
        <f t="array" aca="1" ref="N1367" ca="1">_xlfn.IFS(
L1367="", "",
TRUE, MIN(M1366, ROUND($M$14/ (last_rou_date - $B$2) * (L1367-L1366), 2) )
)</f>
        <v/>
      </c>
      <c r="P1367" s="59" t="str">
        <f t="shared" ca="1" si="63"/>
        <v/>
      </c>
      <c r="Q1367" s="1" t="str" cm="1">
        <f t="array" aca="1" ref="Q1367" ca="1">_xlfn.IFS(P1367="","",
$B$11="Hə", _xlfn.XLOOKUP(DATE(P1367, 12, 31), rou_table_dates, rou_table_nbvs,0, 0),
TRUE,  MAX(0, ROUND($M$14 - $M$14/ (last_rou_date - $B$2) * (DATE(P1367,12,31) - $B$2), 2) )
)</f>
        <v/>
      </c>
      <c r="R1367" s="1" t="str" cm="1">
        <f t="array" aca="1" ref="R1367" ca="1">_xlfn.IFS(P1367="","",
$B$11="Hə", _xlfn.XLOOKUP(DATE(P1367, 12, 31), lease_table_dates, lease_table_balances,0, 0),
TRUE, IFERROR( XNPV($B$6, IF(payment_dates &gt;DATE(P1367, 12, 31), payments,  0),  IF(payment_dates &gt;DATE(P1367, 12, 31), payment_dates,  DATE(P1367, 12, 31))    ),0)
)</f>
        <v/>
      </c>
      <c r="S1367" s="1" t="str" cm="1">
        <f t="array" aca="1" ref="S1367" ca="1">_xlfn.IFS(P1367="","",
TRUE,  MIN( MIN(Q1366, $M$14), ROUND($M$14/ (last_rou_date - $B$2) * (DATE(P1367,12,31) - MAX($B$2, DATE(P1367-1, 12, 31))), 2) )
)</f>
        <v/>
      </c>
      <c r="T1367" s="7" t="str" cm="1">
        <f t="array" aca="1" ref="T1367" ca="1">_xlfn.IFS(P1367="", "",
ISTEXT(R1366), R1367- (H1367 - SUMIFS( lease_table_payments, lease_table_years, P1367) -$AG$14 ),
AND(ISNUMBER(R1366), R1367&lt;&gt;""),   R1367- (R1366 - SUMIFS( lease_table_payments, lease_table_years, P1367) )
)</f>
        <v/>
      </c>
      <c r="V1367" s="64">
        <f t="shared" si="65"/>
        <v>1354</v>
      </c>
      <c r="W1367" s="51" t="str" cm="1">
        <f t="array" ref="W1367">_xlfn.IFS(
OR(W1366=$B$4, W1366=""),"",
TRUE,W1366+1
)</f>
        <v/>
      </c>
      <c r="X1367" s="51" t="str" cm="1">
        <f t="array" ref="X1367">_xlfn.IFS(X1366="","",
W1367="", "",
AND($B$3="İllik"),DATE(YEAR(X1366)+1,MONTH(X1366),DAY(X1366) ),
AND($B$3="Aylıq", $AH$14="Not end"), EDATE(X1366,1),
AND($B$3="Aylıq", $AH$14="End"), EOMONTH(X1366,1)
)</f>
        <v/>
      </c>
      <c r="Y1367" s="51" t="str" cm="1">
        <f t="array" aca="1" ref="Y1367" ca="1">_xlfn.IFS(
AND($B$7="Dövrün əvvəlində", Y1366&lt;=last_rou_date), DATE(YEAR(Y1366)+1, 12, 31),
AND($B$7="Dövrün sonunda", Y1366&lt;=last_payment_date), DATE(YEAR(Y1366)+1, 12, 31),
TRUE, ""
)</f>
        <v/>
      </c>
      <c r="Z1367" s="75" t="str" cm="1">
        <f t="array" aca="1" ref="Z1367" ca="1">_xlfn.IFS(
AND($AN$14="Not year_end", Z1366&gt;last_payment_date), "",
AND($AN$14="Year_end", Z1366&gt;=last_payment_date), "",
AND($AN$14="Year_end"), DATE(YEAR(Z1366+1), 12, 31),
AND($AN$14="Not year_end", MONTH(Z1366)=12, DAY(Z1366)=31), DATE(YEAR(Z1365)+1, MONTH(Z1365), DAY(Z1365)),
AND($AN$14="Not year_end", OR(MONTH(Z1366)&lt;&gt;12, DAY(Z1366)&lt;&gt;31) ), DATE(YEAR(Z1366), 12, 31)
)</f>
        <v/>
      </c>
      <c r="AA1367" s="75" t="str" cm="1">
        <f t="array" aca="1" ref="AA1367" ca="1">_xlfn.IFS(AA1366="", "",
AND(AA1366=last_payment_date, OR(MONTH(AA1366)&lt;&gt;12, DAY(AA1366)&lt;&gt;31) ), DATE(YEAR(AA1366), 12, 31),
AND(MONTH(AA1366)=12, DAY(AA1366)=31, AA1366&gt;=last_payment_date), "",
AND(MONTH(AA1366)=12, DAY(AA1366)&lt;&gt;31),  EOMONTH(AA1366,0),
AND(MONTH(AA1366)=12, DAY(AA1366)=31, $AH$14="Not end"),  EDATE(AA1365,1),
AND($AH$14="Not end"), EDATE(AA1366, 1),
AND($AH$14="End"), EOMONTH(AA1366, 1)
)</f>
        <v/>
      </c>
      <c r="AB1367" s="75" t="str" cm="1">
        <f t="array" aca="1" ref="AB1367" ca="1">_xlfn.IFS(AB1366="","",
AND(AB1366=last_rou_date), "",
AND($B$3="İllik"),DATE(YEAR(AB1366)+1,MONTH(AB1366),DAY(AB1366) ),
AND($B$3="Aylıq", $AH$14="Not end"), EDATE(AB1366,1),
AND($B$3="Aylıq", $AH$14="End"), EOMONTH(AB1366,1)
)</f>
        <v/>
      </c>
      <c r="AC1367" s="75" t="str" cm="1">
        <f t="array" aca="1" ref="AC1367" ca="1">_xlfn.IFS(
AND($AN$14="Not year_end", AC1366&gt;last_rou_date), "",
AND($AN$14="Year_end", AC1366&gt;=last_rou_date), "",
AND($AN$14="Year_end"), DATE(YEAR(AC1366+1), 12, 31),
AND($AN$14="Not year_end", MONTH(AC1366)=12, DAY(AC1366)=31), DATE(YEAR(AC1365)+1, MONTH(AC1365), DAY(AC1365)),
AND($AN$14="Not year_end", OR(MONTH(AC1366)&lt;&gt;12, DAY(AC1366)&lt;&gt;31) ), DATE(YEAR(AC1366), 12, 31)
)</f>
        <v/>
      </c>
      <c r="AD1367" s="75" t="str" cm="1">
        <f t="array" aca="1" ref="AD1367" ca="1">_xlfn.IFS(AD1366="", "",
AND(AD1366=last_rou_date, OR(MONTH(AD1366)&lt;&gt;12, DAY(AD1366)&lt;&gt;31) ), DATE(YEAR(AD1366), 12, 31),
AND(MONTH(AD1366)=12, DAY(AD1366)=31, AD1366&gt;=last_rou_date), "",
AND(MONTH(AD1366)=12, DAY(AD1366)&lt;&gt;31),  EOMONTH(AD1366,0),
AND(MONTH(AD1366)=12, DAY(AD1366)=31, $AH$14="Not end"),  EDATE(AD1365,1),
AND($AH$14="Not end"), EDATE(AD1366, 1),
AND($AH$14="End"), EOMONTH(AD1366, 1)
)</f>
        <v/>
      </c>
      <c r="AE1367" s="51" t="str" cm="1">
        <f t="array" ref="AE1367">_xlfn.IFS(W1367="", "",
AND(W1367&gt;0, W1367&lt;=$B$4, $C$2="İllik artım, faiz olaraq", $D$2&gt;0, $B$3="İllik"), $B$5*((1+$D$2)^(W1367-1)),
AND(W1367&gt;0, W1367&lt;=$B$4, $C$2="İllik artım, faiz olaraq", $D$2&gt;0, $B$3="Aylıq"), $B$5*((1+$D$2)^ROUNDDOWN((W1367-1)/12,0)),
AND(W1367=1, $C$2="Aşağıdakı kimi dəyişir", ), $B$5,
AND(W1367&gt;1, W1367&lt;=$B$4, $C$2="Aşağıdakı kimi dəyişir"), IFERROR(VLOOKUP(W1367, $C$4:$D$7, 2, FALSE), AE1366),
AND(W1367&gt;0, W1367&lt;=$B$4), $B$5,
TRUE,0 )</f>
        <v/>
      </c>
      <c r="AF1367" s="51" t="str">
        <f t="shared" ca="1" si="64"/>
        <v/>
      </c>
    </row>
    <row r="1368" spans="1:32" x14ac:dyDescent="0.4">
      <c r="A1368" s="13" t="str" cm="1">
        <f t="array" aca="1" ref="A1368" ca="1">_xlfn.IFS(
AND(SUMIFS(lease_table_interest_accruals, lease_table_dates, A1367)&gt;0, COUNTIFS($E$14:E1367, "Interest accrual", $A$14:A1367, A1367)=0),  A1367,
AND(SUMIFS(lease_table_payments, lease_table_dates, A1367)&gt;0, COUNTIFS($E$14:E1367, "Payment", $A$14:A1367, A1367)=0),  A1367,
AND(SUMIFS(rou_table_deprs, rou_table_dates, A1367)&gt;0, COUNTIFS($E$14:E1367, "Depreciation", $A$14:A1367, A1367)=0),  A1367,
TRUE,  IFERROR(INDEX(rou_table_dates,  MATCH(A1367, rou_table_dates)+1, ), "")
)</f>
        <v/>
      </c>
      <c r="B1368" s="1" t="str" cm="1">
        <f t="array" aca="1" ref="B1368" ca="1">_xlfn.IFS(
AND(E1368="Payment", A1368=$B$2), $AM$14,
E1368="Payment", $AM$15,
E1368="Interest accrual", $AM$18,
E1368="Depreciation", $AM$17,
TRUE, "")</f>
        <v/>
      </c>
      <c r="C1368" s="1" t="str" cm="1">
        <f t="array" aca="1" ref="C1368" ca="1">_xlfn.IFS(
E1368="Payment", $AM$19,
E1368="Interest accrual", $AM$15,
E1368="Depreciation", $AM$16,
TRUE, "")</f>
        <v/>
      </c>
      <c r="D1368" s="1" t="str" cm="1">
        <f t="array" aca="1" ref="D1368" ca="1">_xlfn.IFS(
E1368="Payment", _xlfn.XLOOKUP(A1368, lease_table_dates, lease_table_payments, 0, 0),
E1368="Interest accrual", _xlfn.XLOOKUP(A1368, lease_table_dates, lease_table_interest_accruals, 0, 0),
E1368="Depreciation", _xlfn.XLOOKUP(A1368, rou_table_dates, rou_table_deprs, 0, 0),
TRUE, ""
)</f>
        <v/>
      </c>
      <c r="E1368" s="7" t="str" cm="1">
        <f t="array" aca="1" ref="E1368" ca="1">_xlfn.IFS(
AND(SUMIFS(lease_table_interest_accruals, lease_table_dates, A1368)&gt;0, COUNTIFS($E$14:E1367, "Interest accrual", $A$14:A1367, A1368)=0), "Interest accrual",
AND(SUMIFS(lease_table_payments, lease_table_dates, A1368)&gt;0, COUNTIFS($E$14:E1367, "Payment", $A$14:A1367, A1368)=0), "Payment",
AND(SUMIFS(rou_table_deprs, rou_table_dates, A1368)&gt;0, COUNTIFS($E$14:E1367, "Depreciation", $A$14:A1367, A1368)=0), "Depreciation",
TRUE,  ""
)</f>
        <v/>
      </c>
      <c r="G1368" s="13" t="str" cm="1">
        <f t="array" aca="1" ref="G1368" ca="1">_xlfn.IFS(
AND($B$11="Hə", $B$3="İllik"), Z1368,
AND($B$11="Hə", $B$3="Aylıq"), AA1368,
$B$11="Yox", X1368)</f>
        <v/>
      </c>
      <c r="H1368" s="1" t="str" cm="1">
        <f t="array" aca="1" ref="H1368" ca="1">_xlfn.IFS( G1368="", "",
TRUE, ROUND( H1367+I1368-J1368, 2) )</f>
        <v/>
      </c>
      <c r="I1368" s="1" t="str" cm="1">
        <f t="array" aca="1" ref="I1368" ca="1">_xlfn.IFS(G1368="", "",
G1368=last_payment_date, (J1368-H1367),
 TRUE,  -  (H1367- H1367* (1+$B$6)^ (_xlfn.DAYS(G1368,G1367)/365) )
)</f>
        <v/>
      </c>
      <c r="J1368" s="1" t="str" cm="1">
        <f t="array" aca="1" ref="J1368" ca="1">_xlfn.IFS(G1368="", "",
TRUE, _xlfn.XLOOKUP(G1368,  payment_dates, payments,0,0)
)</f>
        <v/>
      </c>
      <c r="L1368" s="8" t="str" cm="1">
        <f t="array" aca="1" ref="L1368" ca="1">_xlfn.IFS(
AND($B$11="Hə", $B$3="İllik"), AC1368,
AND($B$11="Hə", $B$3="Aylıq"), AD1368,
$B$11="Yox", AB1368)</f>
        <v/>
      </c>
      <c r="M1368" s="1" t="str" cm="1">
        <f t="array" aca="1" ref="M1368" ca="1">_xlfn.IFS( L1368="", "",
(M1367-N1368)&lt;=0.5, 0,
TRUE,  M1367-N1368)</f>
        <v/>
      </c>
      <c r="N1368" s="7" t="str" cm="1">
        <f t="array" aca="1" ref="N1368" ca="1">_xlfn.IFS(
L1368="", "",
TRUE, MIN(M1367, ROUND($M$14/ (last_rou_date - $B$2) * (L1368-L1367), 2) )
)</f>
        <v/>
      </c>
      <c r="P1368" s="59" t="str">
        <f t="shared" ca="1" si="63"/>
        <v/>
      </c>
      <c r="Q1368" s="1" t="str" cm="1">
        <f t="array" aca="1" ref="Q1368" ca="1">_xlfn.IFS(P1368="","",
$B$11="Hə", _xlfn.XLOOKUP(DATE(P1368, 12, 31), rou_table_dates, rou_table_nbvs,0, 0),
TRUE,  MAX(0, ROUND($M$14 - $M$14/ (last_rou_date - $B$2) * (DATE(P1368,12,31) - $B$2), 2) )
)</f>
        <v/>
      </c>
      <c r="R1368" s="1" t="str" cm="1">
        <f t="array" aca="1" ref="R1368" ca="1">_xlfn.IFS(P1368="","",
$B$11="Hə", _xlfn.XLOOKUP(DATE(P1368, 12, 31), lease_table_dates, lease_table_balances,0, 0),
TRUE, IFERROR( XNPV($B$6, IF(payment_dates &gt;DATE(P1368, 12, 31), payments,  0),  IF(payment_dates &gt;DATE(P1368, 12, 31), payment_dates,  DATE(P1368, 12, 31))    ),0)
)</f>
        <v/>
      </c>
      <c r="S1368" s="1" t="str" cm="1">
        <f t="array" aca="1" ref="S1368" ca="1">_xlfn.IFS(P1368="","",
TRUE,  MIN( MIN(Q1367, $M$14), ROUND($M$14/ (last_rou_date - $B$2) * (DATE(P1368,12,31) - MAX($B$2, DATE(P1368-1, 12, 31))), 2) )
)</f>
        <v/>
      </c>
      <c r="T1368" s="7" t="str" cm="1">
        <f t="array" aca="1" ref="T1368" ca="1">_xlfn.IFS(P1368="", "",
ISTEXT(R1367), R1368- (H1368 - SUMIFS( lease_table_payments, lease_table_years, P1368) -$AG$14 ),
AND(ISNUMBER(R1367), R1368&lt;&gt;""),   R1368- (R1367 - SUMIFS( lease_table_payments, lease_table_years, P1368) )
)</f>
        <v/>
      </c>
      <c r="V1368" s="64">
        <f t="shared" si="65"/>
        <v>1355</v>
      </c>
      <c r="W1368" s="51" t="str" cm="1">
        <f t="array" ref="W1368">_xlfn.IFS(
OR(W1367=$B$4, W1367=""),"",
TRUE,W1367+1
)</f>
        <v/>
      </c>
      <c r="X1368" s="51" t="str" cm="1">
        <f t="array" ref="X1368">_xlfn.IFS(X1367="","",
W1368="", "",
AND($B$3="İllik"),DATE(YEAR(X1367)+1,MONTH(X1367),DAY(X1367) ),
AND($B$3="Aylıq", $AH$14="Not end"), EDATE(X1367,1),
AND($B$3="Aylıq", $AH$14="End"), EOMONTH(X1367,1)
)</f>
        <v/>
      </c>
      <c r="Y1368" s="51" t="str" cm="1">
        <f t="array" aca="1" ref="Y1368" ca="1">_xlfn.IFS(
AND($B$7="Dövrün əvvəlində", Y1367&lt;=last_rou_date), DATE(YEAR(Y1367)+1, 12, 31),
AND($B$7="Dövrün sonunda", Y1367&lt;=last_payment_date), DATE(YEAR(Y1367)+1, 12, 31),
TRUE, ""
)</f>
        <v/>
      </c>
      <c r="Z1368" s="75" t="str" cm="1">
        <f t="array" aca="1" ref="Z1368" ca="1">_xlfn.IFS(
AND($AN$14="Not year_end", Z1367&gt;last_payment_date), "",
AND($AN$14="Year_end", Z1367&gt;=last_payment_date), "",
AND($AN$14="Year_end"), DATE(YEAR(Z1367+1), 12, 31),
AND($AN$14="Not year_end", MONTH(Z1367)=12, DAY(Z1367)=31), DATE(YEAR(Z1366)+1, MONTH(Z1366), DAY(Z1366)),
AND($AN$14="Not year_end", OR(MONTH(Z1367)&lt;&gt;12, DAY(Z1367)&lt;&gt;31) ), DATE(YEAR(Z1367), 12, 31)
)</f>
        <v/>
      </c>
      <c r="AA1368" s="75" t="str" cm="1">
        <f t="array" aca="1" ref="AA1368" ca="1">_xlfn.IFS(AA1367="", "",
AND(AA1367=last_payment_date, OR(MONTH(AA1367)&lt;&gt;12, DAY(AA1367)&lt;&gt;31) ), DATE(YEAR(AA1367), 12, 31),
AND(MONTH(AA1367)=12, DAY(AA1367)=31, AA1367&gt;=last_payment_date), "",
AND(MONTH(AA1367)=12, DAY(AA1367)&lt;&gt;31),  EOMONTH(AA1367,0),
AND(MONTH(AA1367)=12, DAY(AA1367)=31, $AH$14="Not end"),  EDATE(AA1366,1),
AND($AH$14="Not end"), EDATE(AA1367, 1),
AND($AH$14="End"), EOMONTH(AA1367, 1)
)</f>
        <v/>
      </c>
      <c r="AB1368" s="75" t="str" cm="1">
        <f t="array" aca="1" ref="AB1368" ca="1">_xlfn.IFS(AB1367="","",
AND(AB1367=last_rou_date), "",
AND($B$3="İllik"),DATE(YEAR(AB1367)+1,MONTH(AB1367),DAY(AB1367) ),
AND($B$3="Aylıq", $AH$14="Not end"), EDATE(AB1367,1),
AND($B$3="Aylıq", $AH$14="End"), EOMONTH(AB1367,1)
)</f>
        <v/>
      </c>
      <c r="AC1368" s="75" t="str" cm="1">
        <f t="array" aca="1" ref="AC1368" ca="1">_xlfn.IFS(
AND($AN$14="Not year_end", AC1367&gt;last_rou_date), "",
AND($AN$14="Year_end", AC1367&gt;=last_rou_date), "",
AND($AN$14="Year_end"), DATE(YEAR(AC1367+1), 12, 31),
AND($AN$14="Not year_end", MONTH(AC1367)=12, DAY(AC1367)=31), DATE(YEAR(AC1366)+1, MONTH(AC1366), DAY(AC1366)),
AND($AN$14="Not year_end", OR(MONTH(AC1367)&lt;&gt;12, DAY(AC1367)&lt;&gt;31) ), DATE(YEAR(AC1367), 12, 31)
)</f>
        <v/>
      </c>
      <c r="AD1368" s="75" t="str" cm="1">
        <f t="array" aca="1" ref="AD1368" ca="1">_xlfn.IFS(AD1367="", "",
AND(AD1367=last_rou_date, OR(MONTH(AD1367)&lt;&gt;12, DAY(AD1367)&lt;&gt;31) ), DATE(YEAR(AD1367), 12, 31),
AND(MONTH(AD1367)=12, DAY(AD1367)=31, AD1367&gt;=last_rou_date), "",
AND(MONTH(AD1367)=12, DAY(AD1367)&lt;&gt;31),  EOMONTH(AD1367,0),
AND(MONTH(AD1367)=12, DAY(AD1367)=31, $AH$14="Not end"),  EDATE(AD1366,1),
AND($AH$14="Not end"), EDATE(AD1367, 1),
AND($AH$14="End"), EOMONTH(AD1367, 1)
)</f>
        <v/>
      </c>
      <c r="AE1368" s="51" t="str" cm="1">
        <f t="array" ref="AE1368">_xlfn.IFS(W1368="", "",
AND(W1368&gt;0, W1368&lt;=$B$4, $C$2="İllik artım, faiz olaraq", $D$2&gt;0, $B$3="İllik"), $B$5*((1+$D$2)^(W1368-1)),
AND(W1368&gt;0, W1368&lt;=$B$4, $C$2="İllik artım, faiz olaraq", $D$2&gt;0, $B$3="Aylıq"), $B$5*((1+$D$2)^ROUNDDOWN((W1368-1)/12,0)),
AND(W1368=1, $C$2="Aşağıdakı kimi dəyişir", ), $B$5,
AND(W1368&gt;1, W1368&lt;=$B$4, $C$2="Aşağıdakı kimi dəyişir"), IFERROR(VLOOKUP(W1368, $C$4:$D$7, 2, FALSE), AE1367),
AND(W1368&gt;0, W1368&lt;=$B$4), $B$5,
TRUE,0 )</f>
        <v/>
      </c>
      <c r="AF1368" s="51" t="str">
        <f t="shared" ca="1" si="64"/>
        <v/>
      </c>
    </row>
    <row r="1369" spans="1:32" x14ac:dyDescent="0.4">
      <c r="A1369" s="13" t="str" cm="1">
        <f t="array" aca="1" ref="A1369" ca="1">_xlfn.IFS(
AND(SUMIFS(lease_table_interest_accruals, lease_table_dates, A1368)&gt;0, COUNTIFS($E$14:E1368, "Interest accrual", $A$14:A1368, A1368)=0),  A1368,
AND(SUMIFS(lease_table_payments, lease_table_dates, A1368)&gt;0, COUNTIFS($E$14:E1368, "Payment", $A$14:A1368, A1368)=0),  A1368,
AND(SUMIFS(rou_table_deprs, rou_table_dates, A1368)&gt;0, COUNTIFS($E$14:E1368, "Depreciation", $A$14:A1368, A1368)=0),  A1368,
TRUE,  IFERROR(INDEX(rou_table_dates,  MATCH(A1368, rou_table_dates)+1, ), "")
)</f>
        <v/>
      </c>
      <c r="B1369" s="1" t="str" cm="1">
        <f t="array" aca="1" ref="B1369" ca="1">_xlfn.IFS(
AND(E1369="Payment", A1369=$B$2), $AM$14,
E1369="Payment", $AM$15,
E1369="Interest accrual", $AM$18,
E1369="Depreciation", $AM$17,
TRUE, "")</f>
        <v/>
      </c>
      <c r="C1369" s="1" t="str" cm="1">
        <f t="array" aca="1" ref="C1369" ca="1">_xlfn.IFS(
E1369="Payment", $AM$19,
E1369="Interest accrual", $AM$15,
E1369="Depreciation", $AM$16,
TRUE, "")</f>
        <v/>
      </c>
      <c r="D1369" s="1" t="str" cm="1">
        <f t="array" aca="1" ref="D1369" ca="1">_xlfn.IFS(
E1369="Payment", _xlfn.XLOOKUP(A1369, lease_table_dates, lease_table_payments, 0, 0),
E1369="Interest accrual", _xlfn.XLOOKUP(A1369, lease_table_dates, lease_table_interest_accruals, 0, 0),
E1369="Depreciation", _xlfn.XLOOKUP(A1369, rou_table_dates, rou_table_deprs, 0, 0),
TRUE, ""
)</f>
        <v/>
      </c>
      <c r="E1369" s="7" t="str" cm="1">
        <f t="array" aca="1" ref="E1369" ca="1">_xlfn.IFS(
AND(SUMIFS(lease_table_interest_accruals, lease_table_dates, A1369)&gt;0, COUNTIFS($E$14:E1368, "Interest accrual", $A$14:A1368, A1369)=0), "Interest accrual",
AND(SUMIFS(lease_table_payments, lease_table_dates, A1369)&gt;0, COUNTIFS($E$14:E1368, "Payment", $A$14:A1368, A1369)=0), "Payment",
AND(SUMIFS(rou_table_deprs, rou_table_dates, A1369)&gt;0, COUNTIFS($E$14:E1368, "Depreciation", $A$14:A1368, A1369)=0), "Depreciation",
TRUE,  ""
)</f>
        <v/>
      </c>
      <c r="G1369" s="13" t="str" cm="1">
        <f t="array" aca="1" ref="G1369" ca="1">_xlfn.IFS(
AND($B$11="Hə", $B$3="İllik"), Z1369,
AND($B$11="Hə", $B$3="Aylıq"), AA1369,
$B$11="Yox", X1369)</f>
        <v/>
      </c>
      <c r="H1369" s="1" t="str" cm="1">
        <f t="array" aca="1" ref="H1369" ca="1">_xlfn.IFS( G1369="", "",
TRUE, ROUND( H1368+I1369-J1369, 2) )</f>
        <v/>
      </c>
      <c r="I1369" s="1" t="str" cm="1">
        <f t="array" aca="1" ref="I1369" ca="1">_xlfn.IFS(G1369="", "",
G1369=last_payment_date, (J1369-H1368),
 TRUE,  -  (H1368- H1368* (1+$B$6)^ (_xlfn.DAYS(G1369,G1368)/365) )
)</f>
        <v/>
      </c>
      <c r="J1369" s="1" t="str" cm="1">
        <f t="array" aca="1" ref="J1369" ca="1">_xlfn.IFS(G1369="", "",
TRUE, _xlfn.XLOOKUP(G1369,  payment_dates, payments,0,0)
)</f>
        <v/>
      </c>
      <c r="L1369" s="8" t="str" cm="1">
        <f t="array" aca="1" ref="L1369" ca="1">_xlfn.IFS(
AND($B$11="Hə", $B$3="İllik"), AC1369,
AND($B$11="Hə", $B$3="Aylıq"), AD1369,
$B$11="Yox", AB1369)</f>
        <v/>
      </c>
      <c r="M1369" s="1" t="str" cm="1">
        <f t="array" aca="1" ref="M1369" ca="1">_xlfn.IFS( L1369="", "",
(M1368-N1369)&lt;=0.5, 0,
TRUE,  M1368-N1369)</f>
        <v/>
      </c>
      <c r="N1369" s="7" t="str" cm="1">
        <f t="array" aca="1" ref="N1369" ca="1">_xlfn.IFS(
L1369="", "",
TRUE, MIN(M1368, ROUND($M$14/ (last_rou_date - $B$2) * (L1369-L1368), 2) )
)</f>
        <v/>
      </c>
      <c r="P1369" s="59" t="str">
        <f t="shared" ca="1" si="63"/>
        <v/>
      </c>
      <c r="Q1369" s="1" t="str" cm="1">
        <f t="array" aca="1" ref="Q1369" ca="1">_xlfn.IFS(P1369="","",
$B$11="Hə", _xlfn.XLOOKUP(DATE(P1369, 12, 31), rou_table_dates, rou_table_nbvs,0, 0),
TRUE,  MAX(0, ROUND($M$14 - $M$14/ (last_rou_date - $B$2) * (DATE(P1369,12,31) - $B$2), 2) )
)</f>
        <v/>
      </c>
      <c r="R1369" s="1" t="str" cm="1">
        <f t="array" aca="1" ref="R1369" ca="1">_xlfn.IFS(P1369="","",
$B$11="Hə", _xlfn.XLOOKUP(DATE(P1369, 12, 31), lease_table_dates, lease_table_balances,0, 0),
TRUE, IFERROR( XNPV($B$6, IF(payment_dates &gt;DATE(P1369, 12, 31), payments,  0),  IF(payment_dates &gt;DATE(P1369, 12, 31), payment_dates,  DATE(P1369, 12, 31))    ),0)
)</f>
        <v/>
      </c>
      <c r="S1369" s="1" t="str" cm="1">
        <f t="array" aca="1" ref="S1369" ca="1">_xlfn.IFS(P1369="","",
TRUE,  MIN( MIN(Q1368, $M$14), ROUND($M$14/ (last_rou_date - $B$2) * (DATE(P1369,12,31) - MAX($B$2, DATE(P1369-1, 12, 31))), 2) )
)</f>
        <v/>
      </c>
      <c r="T1369" s="7" t="str" cm="1">
        <f t="array" aca="1" ref="T1369" ca="1">_xlfn.IFS(P1369="", "",
ISTEXT(R1368), R1369- (H1369 - SUMIFS( lease_table_payments, lease_table_years, P1369) -$AG$14 ),
AND(ISNUMBER(R1368), R1369&lt;&gt;""),   R1369- (R1368 - SUMIFS( lease_table_payments, lease_table_years, P1369) )
)</f>
        <v/>
      </c>
      <c r="V1369" s="64">
        <f t="shared" si="65"/>
        <v>1356</v>
      </c>
      <c r="W1369" s="51" t="str" cm="1">
        <f t="array" ref="W1369">_xlfn.IFS(
OR(W1368=$B$4, W1368=""),"",
TRUE,W1368+1
)</f>
        <v/>
      </c>
      <c r="X1369" s="51" t="str" cm="1">
        <f t="array" ref="X1369">_xlfn.IFS(X1368="","",
W1369="", "",
AND($B$3="İllik"),DATE(YEAR(X1368)+1,MONTH(X1368),DAY(X1368) ),
AND($B$3="Aylıq", $AH$14="Not end"), EDATE(X1368,1),
AND($B$3="Aylıq", $AH$14="End"), EOMONTH(X1368,1)
)</f>
        <v/>
      </c>
      <c r="Y1369" s="51" t="str" cm="1">
        <f t="array" aca="1" ref="Y1369" ca="1">_xlfn.IFS(
AND($B$7="Dövrün əvvəlində", Y1368&lt;=last_rou_date), DATE(YEAR(Y1368)+1, 12, 31),
AND($B$7="Dövrün sonunda", Y1368&lt;=last_payment_date), DATE(YEAR(Y1368)+1, 12, 31),
TRUE, ""
)</f>
        <v/>
      </c>
      <c r="Z1369" s="75" t="str" cm="1">
        <f t="array" aca="1" ref="Z1369" ca="1">_xlfn.IFS(
AND($AN$14="Not year_end", Z1368&gt;last_payment_date), "",
AND($AN$14="Year_end", Z1368&gt;=last_payment_date), "",
AND($AN$14="Year_end"), DATE(YEAR(Z1368+1), 12, 31),
AND($AN$14="Not year_end", MONTH(Z1368)=12, DAY(Z1368)=31), DATE(YEAR(Z1367)+1, MONTH(Z1367), DAY(Z1367)),
AND($AN$14="Not year_end", OR(MONTH(Z1368)&lt;&gt;12, DAY(Z1368)&lt;&gt;31) ), DATE(YEAR(Z1368), 12, 31)
)</f>
        <v/>
      </c>
      <c r="AA1369" s="75" t="str" cm="1">
        <f t="array" aca="1" ref="AA1369" ca="1">_xlfn.IFS(AA1368="", "",
AND(AA1368=last_payment_date, OR(MONTH(AA1368)&lt;&gt;12, DAY(AA1368)&lt;&gt;31) ), DATE(YEAR(AA1368), 12, 31),
AND(MONTH(AA1368)=12, DAY(AA1368)=31, AA1368&gt;=last_payment_date), "",
AND(MONTH(AA1368)=12, DAY(AA1368)&lt;&gt;31),  EOMONTH(AA1368,0),
AND(MONTH(AA1368)=12, DAY(AA1368)=31, $AH$14="Not end"),  EDATE(AA1367,1),
AND($AH$14="Not end"), EDATE(AA1368, 1),
AND($AH$14="End"), EOMONTH(AA1368, 1)
)</f>
        <v/>
      </c>
      <c r="AB1369" s="75" t="str" cm="1">
        <f t="array" aca="1" ref="AB1369" ca="1">_xlfn.IFS(AB1368="","",
AND(AB1368=last_rou_date), "",
AND($B$3="İllik"),DATE(YEAR(AB1368)+1,MONTH(AB1368),DAY(AB1368) ),
AND($B$3="Aylıq", $AH$14="Not end"), EDATE(AB1368,1),
AND($B$3="Aylıq", $AH$14="End"), EOMONTH(AB1368,1)
)</f>
        <v/>
      </c>
      <c r="AC1369" s="75" t="str" cm="1">
        <f t="array" aca="1" ref="AC1369" ca="1">_xlfn.IFS(
AND($AN$14="Not year_end", AC1368&gt;last_rou_date), "",
AND($AN$14="Year_end", AC1368&gt;=last_rou_date), "",
AND($AN$14="Year_end"), DATE(YEAR(AC1368+1), 12, 31),
AND($AN$14="Not year_end", MONTH(AC1368)=12, DAY(AC1368)=31), DATE(YEAR(AC1367)+1, MONTH(AC1367), DAY(AC1367)),
AND($AN$14="Not year_end", OR(MONTH(AC1368)&lt;&gt;12, DAY(AC1368)&lt;&gt;31) ), DATE(YEAR(AC1368), 12, 31)
)</f>
        <v/>
      </c>
      <c r="AD1369" s="75" t="str" cm="1">
        <f t="array" aca="1" ref="AD1369" ca="1">_xlfn.IFS(AD1368="", "",
AND(AD1368=last_rou_date, OR(MONTH(AD1368)&lt;&gt;12, DAY(AD1368)&lt;&gt;31) ), DATE(YEAR(AD1368), 12, 31),
AND(MONTH(AD1368)=12, DAY(AD1368)=31, AD1368&gt;=last_rou_date), "",
AND(MONTH(AD1368)=12, DAY(AD1368)&lt;&gt;31),  EOMONTH(AD1368,0),
AND(MONTH(AD1368)=12, DAY(AD1368)=31, $AH$14="Not end"),  EDATE(AD1367,1),
AND($AH$14="Not end"), EDATE(AD1368, 1),
AND($AH$14="End"), EOMONTH(AD1368, 1)
)</f>
        <v/>
      </c>
      <c r="AE1369" s="51" t="str" cm="1">
        <f t="array" ref="AE1369">_xlfn.IFS(W1369="", "",
AND(W1369&gt;0, W1369&lt;=$B$4, $C$2="İllik artım, faiz olaraq", $D$2&gt;0, $B$3="İllik"), $B$5*((1+$D$2)^(W1369-1)),
AND(W1369&gt;0, W1369&lt;=$B$4, $C$2="İllik artım, faiz olaraq", $D$2&gt;0, $B$3="Aylıq"), $B$5*((1+$D$2)^ROUNDDOWN((W1369-1)/12,0)),
AND(W1369=1, $C$2="Aşağıdakı kimi dəyişir", ), $B$5,
AND(W1369&gt;1, W1369&lt;=$B$4, $C$2="Aşağıdakı kimi dəyişir"), IFERROR(VLOOKUP(W1369, $C$4:$D$7, 2, FALSE), AE1368),
AND(W1369&gt;0, W1369&lt;=$B$4), $B$5,
TRUE,0 )</f>
        <v/>
      </c>
      <c r="AF1369" s="51" t="str">
        <f t="shared" ca="1" si="64"/>
        <v/>
      </c>
    </row>
    <row r="1370" spans="1:32" x14ac:dyDescent="0.4">
      <c r="A1370" s="13" t="str" cm="1">
        <f t="array" aca="1" ref="A1370" ca="1">_xlfn.IFS(
AND(SUMIFS(lease_table_interest_accruals, lease_table_dates, A1369)&gt;0, COUNTIFS($E$14:E1369, "Interest accrual", $A$14:A1369, A1369)=0),  A1369,
AND(SUMIFS(lease_table_payments, lease_table_dates, A1369)&gt;0, COUNTIFS($E$14:E1369, "Payment", $A$14:A1369, A1369)=0),  A1369,
AND(SUMIFS(rou_table_deprs, rou_table_dates, A1369)&gt;0, COUNTIFS($E$14:E1369, "Depreciation", $A$14:A1369, A1369)=0),  A1369,
TRUE,  IFERROR(INDEX(rou_table_dates,  MATCH(A1369, rou_table_dates)+1, ), "")
)</f>
        <v/>
      </c>
      <c r="B1370" s="1" t="str" cm="1">
        <f t="array" aca="1" ref="B1370" ca="1">_xlfn.IFS(
AND(E1370="Payment", A1370=$B$2), $AM$14,
E1370="Payment", $AM$15,
E1370="Interest accrual", $AM$18,
E1370="Depreciation", $AM$17,
TRUE, "")</f>
        <v/>
      </c>
      <c r="C1370" s="1" t="str" cm="1">
        <f t="array" aca="1" ref="C1370" ca="1">_xlfn.IFS(
E1370="Payment", $AM$19,
E1370="Interest accrual", $AM$15,
E1370="Depreciation", $AM$16,
TRUE, "")</f>
        <v/>
      </c>
      <c r="D1370" s="1" t="str" cm="1">
        <f t="array" aca="1" ref="D1370" ca="1">_xlfn.IFS(
E1370="Payment", _xlfn.XLOOKUP(A1370, lease_table_dates, lease_table_payments, 0, 0),
E1370="Interest accrual", _xlfn.XLOOKUP(A1370, lease_table_dates, lease_table_interest_accruals, 0, 0),
E1370="Depreciation", _xlfn.XLOOKUP(A1370, rou_table_dates, rou_table_deprs, 0, 0),
TRUE, ""
)</f>
        <v/>
      </c>
      <c r="E1370" s="7" t="str" cm="1">
        <f t="array" aca="1" ref="E1370" ca="1">_xlfn.IFS(
AND(SUMIFS(lease_table_interest_accruals, lease_table_dates, A1370)&gt;0, COUNTIFS($E$14:E1369, "Interest accrual", $A$14:A1369, A1370)=0), "Interest accrual",
AND(SUMIFS(lease_table_payments, lease_table_dates, A1370)&gt;0, COUNTIFS($E$14:E1369, "Payment", $A$14:A1369, A1370)=0), "Payment",
AND(SUMIFS(rou_table_deprs, rou_table_dates, A1370)&gt;0, COUNTIFS($E$14:E1369, "Depreciation", $A$14:A1369, A1370)=0), "Depreciation",
TRUE,  ""
)</f>
        <v/>
      </c>
      <c r="G1370" s="13" t="str" cm="1">
        <f t="array" aca="1" ref="G1370" ca="1">_xlfn.IFS(
AND($B$11="Hə", $B$3="İllik"), Z1370,
AND($B$11="Hə", $B$3="Aylıq"), AA1370,
$B$11="Yox", X1370)</f>
        <v/>
      </c>
      <c r="H1370" s="1" t="str" cm="1">
        <f t="array" aca="1" ref="H1370" ca="1">_xlfn.IFS( G1370="", "",
TRUE, ROUND( H1369+I1370-J1370, 2) )</f>
        <v/>
      </c>
      <c r="I1370" s="1" t="str" cm="1">
        <f t="array" aca="1" ref="I1370" ca="1">_xlfn.IFS(G1370="", "",
G1370=last_payment_date, (J1370-H1369),
 TRUE,  -  (H1369- H1369* (1+$B$6)^ (_xlfn.DAYS(G1370,G1369)/365) )
)</f>
        <v/>
      </c>
      <c r="J1370" s="1" t="str" cm="1">
        <f t="array" aca="1" ref="J1370" ca="1">_xlfn.IFS(G1370="", "",
TRUE, _xlfn.XLOOKUP(G1370,  payment_dates, payments,0,0)
)</f>
        <v/>
      </c>
      <c r="L1370" s="8" t="str" cm="1">
        <f t="array" aca="1" ref="L1370" ca="1">_xlfn.IFS(
AND($B$11="Hə", $B$3="İllik"), AC1370,
AND($B$11="Hə", $B$3="Aylıq"), AD1370,
$B$11="Yox", AB1370)</f>
        <v/>
      </c>
      <c r="M1370" s="1" t="str" cm="1">
        <f t="array" aca="1" ref="M1370" ca="1">_xlfn.IFS( L1370="", "",
(M1369-N1370)&lt;=0.5, 0,
TRUE,  M1369-N1370)</f>
        <v/>
      </c>
      <c r="N1370" s="7" t="str" cm="1">
        <f t="array" aca="1" ref="N1370" ca="1">_xlfn.IFS(
L1370="", "",
TRUE, MIN(M1369, ROUND($M$14/ (last_rou_date - $B$2) * (L1370-L1369), 2) )
)</f>
        <v/>
      </c>
      <c r="P1370" s="59" t="str">
        <f t="shared" ca="1" si="63"/>
        <v/>
      </c>
      <c r="Q1370" s="1" t="str" cm="1">
        <f t="array" aca="1" ref="Q1370" ca="1">_xlfn.IFS(P1370="","",
$B$11="Hə", _xlfn.XLOOKUP(DATE(P1370, 12, 31), rou_table_dates, rou_table_nbvs,0, 0),
TRUE,  MAX(0, ROUND($M$14 - $M$14/ (last_rou_date - $B$2) * (DATE(P1370,12,31) - $B$2), 2) )
)</f>
        <v/>
      </c>
      <c r="R1370" s="1" t="str" cm="1">
        <f t="array" aca="1" ref="R1370" ca="1">_xlfn.IFS(P1370="","",
$B$11="Hə", _xlfn.XLOOKUP(DATE(P1370, 12, 31), lease_table_dates, lease_table_balances,0, 0),
TRUE, IFERROR( XNPV($B$6, IF(payment_dates &gt;DATE(P1370, 12, 31), payments,  0),  IF(payment_dates &gt;DATE(P1370, 12, 31), payment_dates,  DATE(P1370, 12, 31))    ),0)
)</f>
        <v/>
      </c>
      <c r="S1370" s="1" t="str" cm="1">
        <f t="array" aca="1" ref="S1370" ca="1">_xlfn.IFS(P1370="","",
TRUE,  MIN( MIN(Q1369, $M$14), ROUND($M$14/ (last_rou_date - $B$2) * (DATE(P1370,12,31) - MAX($B$2, DATE(P1370-1, 12, 31))), 2) )
)</f>
        <v/>
      </c>
      <c r="T1370" s="7" t="str" cm="1">
        <f t="array" aca="1" ref="T1370" ca="1">_xlfn.IFS(P1370="", "",
ISTEXT(R1369), R1370- (H1370 - SUMIFS( lease_table_payments, lease_table_years, P1370) -$AG$14 ),
AND(ISNUMBER(R1369), R1370&lt;&gt;""),   R1370- (R1369 - SUMIFS( lease_table_payments, lease_table_years, P1370) )
)</f>
        <v/>
      </c>
      <c r="V1370" s="64">
        <f t="shared" si="65"/>
        <v>1357</v>
      </c>
      <c r="W1370" s="51" t="str" cm="1">
        <f t="array" ref="W1370">_xlfn.IFS(
OR(W1369=$B$4, W1369=""),"",
TRUE,W1369+1
)</f>
        <v/>
      </c>
      <c r="X1370" s="51" t="str" cm="1">
        <f t="array" ref="X1370">_xlfn.IFS(X1369="","",
W1370="", "",
AND($B$3="İllik"),DATE(YEAR(X1369)+1,MONTH(X1369),DAY(X1369) ),
AND($B$3="Aylıq", $AH$14="Not end"), EDATE(X1369,1),
AND($B$3="Aylıq", $AH$14="End"), EOMONTH(X1369,1)
)</f>
        <v/>
      </c>
      <c r="Y1370" s="51" t="str" cm="1">
        <f t="array" aca="1" ref="Y1370" ca="1">_xlfn.IFS(
AND($B$7="Dövrün əvvəlində", Y1369&lt;=last_rou_date), DATE(YEAR(Y1369)+1, 12, 31),
AND($B$7="Dövrün sonunda", Y1369&lt;=last_payment_date), DATE(YEAR(Y1369)+1, 12, 31),
TRUE, ""
)</f>
        <v/>
      </c>
      <c r="Z1370" s="75" t="str" cm="1">
        <f t="array" aca="1" ref="Z1370" ca="1">_xlfn.IFS(
AND($AN$14="Not year_end", Z1369&gt;last_payment_date), "",
AND($AN$14="Year_end", Z1369&gt;=last_payment_date), "",
AND($AN$14="Year_end"), DATE(YEAR(Z1369+1), 12, 31),
AND($AN$14="Not year_end", MONTH(Z1369)=12, DAY(Z1369)=31), DATE(YEAR(Z1368)+1, MONTH(Z1368), DAY(Z1368)),
AND($AN$14="Not year_end", OR(MONTH(Z1369)&lt;&gt;12, DAY(Z1369)&lt;&gt;31) ), DATE(YEAR(Z1369), 12, 31)
)</f>
        <v/>
      </c>
      <c r="AA1370" s="75" t="str" cm="1">
        <f t="array" aca="1" ref="AA1370" ca="1">_xlfn.IFS(AA1369="", "",
AND(AA1369=last_payment_date, OR(MONTH(AA1369)&lt;&gt;12, DAY(AA1369)&lt;&gt;31) ), DATE(YEAR(AA1369), 12, 31),
AND(MONTH(AA1369)=12, DAY(AA1369)=31, AA1369&gt;=last_payment_date), "",
AND(MONTH(AA1369)=12, DAY(AA1369)&lt;&gt;31),  EOMONTH(AA1369,0),
AND(MONTH(AA1369)=12, DAY(AA1369)=31, $AH$14="Not end"),  EDATE(AA1368,1),
AND($AH$14="Not end"), EDATE(AA1369, 1),
AND($AH$14="End"), EOMONTH(AA1369, 1)
)</f>
        <v/>
      </c>
      <c r="AB1370" s="75" t="str" cm="1">
        <f t="array" aca="1" ref="AB1370" ca="1">_xlfn.IFS(AB1369="","",
AND(AB1369=last_rou_date), "",
AND($B$3="İllik"),DATE(YEAR(AB1369)+1,MONTH(AB1369),DAY(AB1369) ),
AND($B$3="Aylıq", $AH$14="Not end"), EDATE(AB1369,1),
AND($B$3="Aylıq", $AH$14="End"), EOMONTH(AB1369,1)
)</f>
        <v/>
      </c>
      <c r="AC1370" s="75" t="str" cm="1">
        <f t="array" aca="1" ref="AC1370" ca="1">_xlfn.IFS(
AND($AN$14="Not year_end", AC1369&gt;last_rou_date), "",
AND($AN$14="Year_end", AC1369&gt;=last_rou_date), "",
AND($AN$14="Year_end"), DATE(YEAR(AC1369+1), 12, 31),
AND($AN$14="Not year_end", MONTH(AC1369)=12, DAY(AC1369)=31), DATE(YEAR(AC1368)+1, MONTH(AC1368), DAY(AC1368)),
AND($AN$14="Not year_end", OR(MONTH(AC1369)&lt;&gt;12, DAY(AC1369)&lt;&gt;31) ), DATE(YEAR(AC1369), 12, 31)
)</f>
        <v/>
      </c>
      <c r="AD1370" s="75" t="str" cm="1">
        <f t="array" aca="1" ref="AD1370" ca="1">_xlfn.IFS(AD1369="", "",
AND(AD1369=last_rou_date, OR(MONTH(AD1369)&lt;&gt;12, DAY(AD1369)&lt;&gt;31) ), DATE(YEAR(AD1369), 12, 31),
AND(MONTH(AD1369)=12, DAY(AD1369)=31, AD1369&gt;=last_rou_date), "",
AND(MONTH(AD1369)=12, DAY(AD1369)&lt;&gt;31),  EOMONTH(AD1369,0),
AND(MONTH(AD1369)=12, DAY(AD1369)=31, $AH$14="Not end"),  EDATE(AD1368,1),
AND($AH$14="Not end"), EDATE(AD1369, 1),
AND($AH$14="End"), EOMONTH(AD1369, 1)
)</f>
        <v/>
      </c>
      <c r="AE1370" s="51" t="str" cm="1">
        <f t="array" ref="AE1370">_xlfn.IFS(W1370="", "",
AND(W1370&gt;0, W1370&lt;=$B$4, $C$2="İllik artım, faiz olaraq", $D$2&gt;0, $B$3="İllik"), $B$5*((1+$D$2)^(W1370-1)),
AND(W1370&gt;0, W1370&lt;=$B$4, $C$2="İllik artım, faiz olaraq", $D$2&gt;0, $B$3="Aylıq"), $B$5*((1+$D$2)^ROUNDDOWN((W1370-1)/12,0)),
AND(W1370=1, $C$2="Aşağıdakı kimi dəyişir", ), $B$5,
AND(W1370&gt;1, W1370&lt;=$B$4, $C$2="Aşağıdakı kimi dəyişir"), IFERROR(VLOOKUP(W1370, $C$4:$D$7, 2, FALSE), AE1369),
AND(W1370&gt;0, W1370&lt;=$B$4), $B$5,
TRUE,0 )</f>
        <v/>
      </c>
      <c r="AF1370" s="51" t="str">
        <f t="shared" ca="1" si="64"/>
        <v/>
      </c>
    </row>
    <row r="1371" spans="1:32" x14ac:dyDescent="0.4">
      <c r="A1371" s="13" t="str" cm="1">
        <f t="array" aca="1" ref="A1371" ca="1">_xlfn.IFS(
AND(SUMIFS(lease_table_interest_accruals, lease_table_dates, A1370)&gt;0, COUNTIFS($E$14:E1370, "Interest accrual", $A$14:A1370, A1370)=0),  A1370,
AND(SUMIFS(lease_table_payments, lease_table_dates, A1370)&gt;0, COUNTIFS($E$14:E1370, "Payment", $A$14:A1370, A1370)=0),  A1370,
AND(SUMIFS(rou_table_deprs, rou_table_dates, A1370)&gt;0, COUNTIFS($E$14:E1370, "Depreciation", $A$14:A1370, A1370)=0),  A1370,
TRUE,  IFERROR(INDEX(rou_table_dates,  MATCH(A1370, rou_table_dates)+1, ), "")
)</f>
        <v/>
      </c>
      <c r="B1371" s="1" t="str" cm="1">
        <f t="array" aca="1" ref="B1371" ca="1">_xlfn.IFS(
AND(E1371="Payment", A1371=$B$2), $AM$14,
E1371="Payment", $AM$15,
E1371="Interest accrual", $AM$18,
E1371="Depreciation", $AM$17,
TRUE, "")</f>
        <v/>
      </c>
      <c r="C1371" s="1" t="str" cm="1">
        <f t="array" aca="1" ref="C1371" ca="1">_xlfn.IFS(
E1371="Payment", $AM$19,
E1371="Interest accrual", $AM$15,
E1371="Depreciation", $AM$16,
TRUE, "")</f>
        <v/>
      </c>
      <c r="D1371" s="1" t="str" cm="1">
        <f t="array" aca="1" ref="D1371" ca="1">_xlfn.IFS(
E1371="Payment", _xlfn.XLOOKUP(A1371, lease_table_dates, lease_table_payments, 0, 0),
E1371="Interest accrual", _xlfn.XLOOKUP(A1371, lease_table_dates, lease_table_interest_accruals, 0, 0),
E1371="Depreciation", _xlfn.XLOOKUP(A1371, rou_table_dates, rou_table_deprs, 0, 0),
TRUE, ""
)</f>
        <v/>
      </c>
      <c r="E1371" s="7" t="str" cm="1">
        <f t="array" aca="1" ref="E1371" ca="1">_xlfn.IFS(
AND(SUMIFS(lease_table_interest_accruals, lease_table_dates, A1371)&gt;0, COUNTIFS($E$14:E1370, "Interest accrual", $A$14:A1370, A1371)=0), "Interest accrual",
AND(SUMIFS(lease_table_payments, lease_table_dates, A1371)&gt;0, COUNTIFS($E$14:E1370, "Payment", $A$14:A1370, A1371)=0), "Payment",
AND(SUMIFS(rou_table_deprs, rou_table_dates, A1371)&gt;0, COUNTIFS($E$14:E1370, "Depreciation", $A$14:A1370, A1371)=0), "Depreciation",
TRUE,  ""
)</f>
        <v/>
      </c>
      <c r="G1371" s="13" t="str" cm="1">
        <f t="array" aca="1" ref="G1371" ca="1">_xlfn.IFS(
AND($B$11="Hə", $B$3="İllik"), Z1371,
AND($B$11="Hə", $B$3="Aylıq"), AA1371,
$B$11="Yox", X1371)</f>
        <v/>
      </c>
      <c r="H1371" s="1" t="str" cm="1">
        <f t="array" aca="1" ref="H1371" ca="1">_xlfn.IFS( G1371="", "",
TRUE, ROUND( H1370+I1371-J1371, 2) )</f>
        <v/>
      </c>
      <c r="I1371" s="1" t="str" cm="1">
        <f t="array" aca="1" ref="I1371" ca="1">_xlfn.IFS(G1371="", "",
G1371=last_payment_date, (J1371-H1370),
 TRUE,  -  (H1370- H1370* (1+$B$6)^ (_xlfn.DAYS(G1371,G1370)/365) )
)</f>
        <v/>
      </c>
      <c r="J1371" s="1" t="str" cm="1">
        <f t="array" aca="1" ref="J1371" ca="1">_xlfn.IFS(G1371="", "",
TRUE, _xlfn.XLOOKUP(G1371,  payment_dates, payments,0,0)
)</f>
        <v/>
      </c>
      <c r="L1371" s="8" t="str" cm="1">
        <f t="array" aca="1" ref="L1371" ca="1">_xlfn.IFS(
AND($B$11="Hə", $B$3="İllik"), AC1371,
AND($B$11="Hə", $B$3="Aylıq"), AD1371,
$B$11="Yox", AB1371)</f>
        <v/>
      </c>
      <c r="M1371" s="1" t="str" cm="1">
        <f t="array" aca="1" ref="M1371" ca="1">_xlfn.IFS( L1371="", "",
(M1370-N1371)&lt;=0.5, 0,
TRUE,  M1370-N1371)</f>
        <v/>
      </c>
      <c r="N1371" s="7" t="str" cm="1">
        <f t="array" aca="1" ref="N1371" ca="1">_xlfn.IFS(
L1371="", "",
TRUE, MIN(M1370, ROUND($M$14/ (last_rou_date - $B$2) * (L1371-L1370), 2) )
)</f>
        <v/>
      </c>
      <c r="P1371" s="59" t="str">
        <f t="shared" ca="1" si="63"/>
        <v/>
      </c>
      <c r="Q1371" s="1" t="str" cm="1">
        <f t="array" aca="1" ref="Q1371" ca="1">_xlfn.IFS(P1371="","",
$B$11="Hə", _xlfn.XLOOKUP(DATE(P1371, 12, 31), rou_table_dates, rou_table_nbvs,0, 0),
TRUE,  MAX(0, ROUND($M$14 - $M$14/ (last_rou_date - $B$2) * (DATE(P1371,12,31) - $B$2), 2) )
)</f>
        <v/>
      </c>
      <c r="R1371" s="1" t="str" cm="1">
        <f t="array" aca="1" ref="R1371" ca="1">_xlfn.IFS(P1371="","",
$B$11="Hə", _xlfn.XLOOKUP(DATE(P1371, 12, 31), lease_table_dates, lease_table_balances,0, 0),
TRUE, IFERROR( XNPV($B$6, IF(payment_dates &gt;DATE(P1371, 12, 31), payments,  0),  IF(payment_dates &gt;DATE(P1371, 12, 31), payment_dates,  DATE(P1371, 12, 31))    ),0)
)</f>
        <v/>
      </c>
      <c r="S1371" s="1" t="str" cm="1">
        <f t="array" aca="1" ref="S1371" ca="1">_xlfn.IFS(P1371="","",
TRUE,  MIN( MIN(Q1370, $M$14), ROUND($M$14/ (last_rou_date - $B$2) * (DATE(P1371,12,31) - MAX($B$2, DATE(P1371-1, 12, 31))), 2) )
)</f>
        <v/>
      </c>
      <c r="T1371" s="7" t="str" cm="1">
        <f t="array" aca="1" ref="T1371" ca="1">_xlfn.IFS(P1371="", "",
ISTEXT(R1370), R1371- (H1371 - SUMIFS( lease_table_payments, lease_table_years, P1371) -$AG$14 ),
AND(ISNUMBER(R1370), R1371&lt;&gt;""),   R1371- (R1370 - SUMIFS( lease_table_payments, lease_table_years, P1371) )
)</f>
        <v/>
      </c>
      <c r="V1371" s="64">
        <f t="shared" si="65"/>
        <v>1358</v>
      </c>
      <c r="W1371" s="51" t="str" cm="1">
        <f t="array" ref="W1371">_xlfn.IFS(
OR(W1370=$B$4, W1370=""),"",
TRUE,W1370+1
)</f>
        <v/>
      </c>
      <c r="X1371" s="51" t="str" cm="1">
        <f t="array" ref="X1371">_xlfn.IFS(X1370="","",
W1371="", "",
AND($B$3="İllik"),DATE(YEAR(X1370)+1,MONTH(X1370),DAY(X1370) ),
AND($B$3="Aylıq", $AH$14="Not end"), EDATE(X1370,1),
AND($B$3="Aylıq", $AH$14="End"), EOMONTH(X1370,1)
)</f>
        <v/>
      </c>
      <c r="Y1371" s="51" t="str" cm="1">
        <f t="array" aca="1" ref="Y1371" ca="1">_xlfn.IFS(
AND($B$7="Dövrün əvvəlində", Y1370&lt;=last_rou_date), DATE(YEAR(Y1370)+1, 12, 31),
AND($B$7="Dövrün sonunda", Y1370&lt;=last_payment_date), DATE(YEAR(Y1370)+1, 12, 31),
TRUE, ""
)</f>
        <v/>
      </c>
      <c r="Z1371" s="75" t="str" cm="1">
        <f t="array" aca="1" ref="Z1371" ca="1">_xlfn.IFS(
AND($AN$14="Not year_end", Z1370&gt;last_payment_date), "",
AND($AN$14="Year_end", Z1370&gt;=last_payment_date), "",
AND($AN$14="Year_end"), DATE(YEAR(Z1370+1), 12, 31),
AND($AN$14="Not year_end", MONTH(Z1370)=12, DAY(Z1370)=31), DATE(YEAR(Z1369)+1, MONTH(Z1369), DAY(Z1369)),
AND($AN$14="Not year_end", OR(MONTH(Z1370)&lt;&gt;12, DAY(Z1370)&lt;&gt;31) ), DATE(YEAR(Z1370), 12, 31)
)</f>
        <v/>
      </c>
      <c r="AA1371" s="75" t="str" cm="1">
        <f t="array" aca="1" ref="AA1371" ca="1">_xlfn.IFS(AA1370="", "",
AND(AA1370=last_payment_date, OR(MONTH(AA1370)&lt;&gt;12, DAY(AA1370)&lt;&gt;31) ), DATE(YEAR(AA1370), 12, 31),
AND(MONTH(AA1370)=12, DAY(AA1370)=31, AA1370&gt;=last_payment_date), "",
AND(MONTH(AA1370)=12, DAY(AA1370)&lt;&gt;31),  EOMONTH(AA1370,0),
AND(MONTH(AA1370)=12, DAY(AA1370)=31, $AH$14="Not end"),  EDATE(AA1369,1),
AND($AH$14="Not end"), EDATE(AA1370, 1),
AND($AH$14="End"), EOMONTH(AA1370, 1)
)</f>
        <v/>
      </c>
      <c r="AB1371" s="75" t="str" cm="1">
        <f t="array" aca="1" ref="AB1371" ca="1">_xlfn.IFS(AB1370="","",
AND(AB1370=last_rou_date), "",
AND($B$3="İllik"),DATE(YEAR(AB1370)+1,MONTH(AB1370),DAY(AB1370) ),
AND($B$3="Aylıq", $AH$14="Not end"), EDATE(AB1370,1),
AND($B$3="Aylıq", $AH$14="End"), EOMONTH(AB1370,1)
)</f>
        <v/>
      </c>
      <c r="AC1371" s="75" t="str" cm="1">
        <f t="array" aca="1" ref="AC1371" ca="1">_xlfn.IFS(
AND($AN$14="Not year_end", AC1370&gt;last_rou_date), "",
AND($AN$14="Year_end", AC1370&gt;=last_rou_date), "",
AND($AN$14="Year_end"), DATE(YEAR(AC1370+1), 12, 31),
AND($AN$14="Not year_end", MONTH(AC1370)=12, DAY(AC1370)=31), DATE(YEAR(AC1369)+1, MONTH(AC1369), DAY(AC1369)),
AND($AN$14="Not year_end", OR(MONTH(AC1370)&lt;&gt;12, DAY(AC1370)&lt;&gt;31) ), DATE(YEAR(AC1370), 12, 31)
)</f>
        <v/>
      </c>
      <c r="AD1371" s="75" t="str" cm="1">
        <f t="array" aca="1" ref="AD1371" ca="1">_xlfn.IFS(AD1370="", "",
AND(AD1370=last_rou_date, OR(MONTH(AD1370)&lt;&gt;12, DAY(AD1370)&lt;&gt;31) ), DATE(YEAR(AD1370), 12, 31),
AND(MONTH(AD1370)=12, DAY(AD1370)=31, AD1370&gt;=last_rou_date), "",
AND(MONTH(AD1370)=12, DAY(AD1370)&lt;&gt;31),  EOMONTH(AD1370,0),
AND(MONTH(AD1370)=12, DAY(AD1370)=31, $AH$14="Not end"),  EDATE(AD1369,1),
AND($AH$14="Not end"), EDATE(AD1370, 1),
AND($AH$14="End"), EOMONTH(AD1370, 1)
)</f>
        <v/>
      </c>
      <c r="AE1371" s="51" t="str" cm="1">
        <f t="array" ref="AE1371">_xlfn.IFS(W1371="", "",
AND(W1371&gt;0, W1371&lt;=$B$4, $C$2="İllik artım, faiz olaraq", $D$2&gt;0, $B$3="İllik"), $B$5*((1+$D$2)^(W1371-1)),
AND(W1371&gt;0, W1371&lt;=$B$4, $C$2="İllik artım, faiz olaraq", $D$2&gt;0, $B$3="Aylıq"), $B$5*((1+$D$2)^ROUNDDOWN((W1371-1)/12,0)),
AND(W1371=1, $C$2="Aşağıdakı kimi dəyişir", ), $B$5,
AND(W1371&gt;1, W1371&lt;=$B$4, $C$2="Aşağıdakı kimi dəyişir"), IFERROR(VLOOKUP(W1371, $C$4:$D$7, 2, FALSE), AE1370),
AND(W1371&gt;0, W1371&lt;=$B$4), $B$5,
TRUE,0 )</f>
        <v/>
      </c>
      <c r="AF1371" s="51" t="str">
        <f t="shared" ca="1" si="64"/>
        <v/>
      </c>
    </row>
    <row r="1372" spans="1:32" x14ac:dyDescent="0.4">
      <c r="A1372" s="13" t="str" cm="1">
        <f t="array" aca="1" ref="A1372" ca="1">_xlfn.IFS(
AND(SUMIFS(lease_table_interest_accruals, lease_table_dates, A1371)&gt;0, COUNTIFS($E$14:E1371, "Interest accrual", $A$14:A1371, A1371)=0),  A1371,
AND(SUMIFS(lease_table_payments, lease_table_dates, A1371)&gt;0, COUNTIFS($E$14:E1371, "Payment", $A$14:A1371, A1371)=0),  A1371,
AND(SUMIFS(rou_table_deprs, rou_table_dates, A1371)&gt;0, COUNTIFS($E$14:E1371, "Depreciation", $A$14:A1371, A1371)=0),  A1371,
TRUE,  IFERROR(INDEX(rou_table_dates,  MATCH(A1371, rou_table_dates)+1, ), "")
)</f>
        <v/>
      </c>
      <c r="B1372" s="1" t="str" cm="1">
        <f t="array" aca="1" ref="B1372" ca="1">_xlfn.IFS(
AND(E1372="Payment", A1372=$B$2), $AM$14,
E1372="Payment", $AM$15,
E1372="Interest accrual", $AM$18,
E1372="Depreciation", $AM$17,
TRUE, "")</f>
        <v/>
      </c>
      <c r="C1372" s="1" t="str" cm="1">
        <f t="array" aca="1" ref="C1372" ca="1">_xlfn.IFS(
E1372="Payment", $AM$19,
E1372="Interest accrual", $AM$15,
E1372="Depreciation", $AM$16,
TRUE, "")</f>
        <v/>
      </c>
      <c r="D1372" s="1" t="str" cm="1">
        <f t="array" aca="1" ref="D1372" ca="1">_xlfn.IFS(
E1372="Payment", _xlfn.XLOOKUP(A1372, lease_table_dates, lease_table_payments, 0, 0),
E1372="Interest accrual", _xlfn.XLOOKUP(A1372, lease_table_dates, lease_table_interest_accruals, 0, 0),
E1372="Depreciation", _xlfn.XLOOKUP(A1372, rou_table_dates, rou_table_deprs, 0, 0),
TRUE, ""
)</f>
        <v/>
      </c>
      <c r="E1372" s="7" t="str" cm="1">
        <f t="array" aca="1" ref="E1372" ca="1">_xlfn.IFS(
AND(SUMIFS(lease_table_interest_accruals, lease_table_dates, A1372)&gt;0, COUNTIFS($E$14:E1371, "Interest accrual", $A$14:A1371, A1372)=0), "Interest accrual",
AND(SUMIFS(lease_table_payments, lease_table_dates, A1372)&gt;0, COUNTIFS($E$14:E1371, "Payment", $A$14:A1371, A1372)=0), "Payment",
AND(SUMIFS(rou_table_deprs, rou_table_dates, A1372)&gt;0, COUNTIFS($E$14:E1371, "Depreciation", $A$14:A1371, A1372)=0), "Depreciation",
TRUE,  ""
)</f>
        <v/>
      </c>
      <c r="G1372" s="13" t="str" cm="1">
        <f t="array" aca="1" ref="G1372" ca="1">_xlfn.IFS(
AND($B$11="Hə", $B$3="İllik"), Z1372,
AND($B$11="Hə", $B$3="Aylıq"), AA1372,
$B$11="Yox", X1372)</f>
        <v/>
      </c>
      <c r="H1372" s="1" t="str" cm="1">
        <f t="array" aca="1" ref="H1372" ca="1">_xlfn.IFS( G1372="", "",
TRUE, ROUND( H1371+I1372-J1372, 2) )</f>
        <v/>
      </c>
      <c r="I1372" s="1" t="str" cm="1">
        <f t="array" aca="1" ref="I1372" ca="1">_xlfn.IFS(G1372="", "",
G1372=last_payment_date, (J1372-H1371),
 TRUE,  -  (H1371- H1371* (1+$B$6)^ (_xlfn.DAYS(G1372,G1371)/365) )
)</f>
        <v/>
      </c>
      <c r="J1372" s="1" t="str" cm="1">
        <f t="array" aca="1" ref="J1372" ca="1">_xlfn.IFS(G1372="", "",
TRUE, _xlfn.XLOOKUP(G1372,  payment_dates, payments,0,0)
)</f>
        <v/>
      </c>
      <c r="L1372" s="8" t="str" cm="1">
        <f t="array" aca="1" ref="L1372" ca="1">_xlfn.IFS(
AND($B$11="Hə", $B$3="İllik"), AC1372,
AND($B$11="Hə", $B$3="Aylıq"), AD1372,
$B$11="Yox", AB1372)</f>
        <v/>
      </c>
      <c r="M1372" s="1" t="str" cm="1">
        <f t="array" aca="1" ref="M1372" ca="1">_xlfn.IFS( L1372="", "",
(M1371-N1372)&lt;=0.5, 0,
TRUE,  M1371-N1372)</f>
        <v/>
      </c>
      <c r="N1372" s="7" t="str" cm="1">
        <f t="array" aca="1" ref="N1372" ca="1">_xlfn.IFS(
L1372="", "",
TRUE, MIN(M1371, ROUND($M$14/ (last_rou_date - $B$2) * (L1372-L1371), 2) )
)</f>
        <v/>
      </c>
      <c r="P1372" s="59" t="str">
        <f t="shared" ca="1" si="63"/>
        <v/>
      </c>
      <c r="Q1372" s="1" t="str" cm="1">
        <f t="array" aca="1" ref="Q1372" ca="1">_xlfn.IFS(P1372="","",
$B$11="Hə", _xlfn.XLOOKUP(DATE(P1372, 12, 31), rou_table_dates, rou_table_nbvs,0, 0),
TRUE,  MAX(0, ROUND($M$14 - $M$14/ (last_rou_date - $B$2) * (DATE(P1372,12,31) - $B$2), 2) )
)</f>
        <v/>
      </c>
      <c r="R1372" s="1" t="str" cm="1">
        <f t="array" aca="1" ref="R1372" ca="1">_xlfn.IFS(P1372="","",
$B$11="Hə", _xlfn.XLOOKUP(DATE(P1372, 12, 31), lease_table_dates, lease_table_balances,0, 0),
TRUE, IFERROR( XNPV($B$6, IF(payment_dates &gt;DATE(P1372, 12, 31), payments,  0),  IF(payment_dates &gt;DATE(P1372, 12, 31), payment_dates,  DATE(P1372, 12, 31))    ),0)
)</f>
        <v/>
      </c>
      <c r="S1372" s="1" t="str" cm="1">
        <f t="array" aca="1" ref="S1372" ca="1">_xlfn.IFS(P1372="","",
TRUE,  MIN( MIN(Q1371, $M$14), ROUND($M$14/ (last_rou_date - $B$2) * (DATE(P1372,12,31) - MAX($B$2, DATE(P1372-1, 12, 31))), 2) )
)</f>
        <v/>
      </c>
      <c r="T1372" s="7" t="str" cm="1">
        <f t="array" aca="1" ref="T1372" ca="1">_xlfn.IFS(P1372="", "",
ISTEXT(R1371), R1372- (H1372 - SUMIFS( lease_table_payments, lease_table_years, P1372) -$AG$14 ),
AND(ISNUMBER(R1371), R1372&lt;&gt;""),   R1372- (R1371 - SUMIFS( lease_table_payments, lease_table_years, P1372) )
)</f>
        <v/>
      </c>
      <c r="V1372" s="64">
        <f t="shared" si="65"/>
        <v>1359</v>
      </c>
      <c r="W1372" s="51" t="str" cm="1">
        <f t="array" ref="W1372">_xlfn.IFS(
OR(W1371=$B$4, W1371=""),"",
TRUE,W1371+1
)</f>
        <v/>
      </c>
      <c r="X1372" s="51" t="str" cm="1">
        <f t="array" ref="X1372">_xlfn.IFS(X1371="","",
W1372="", "",
AND($B$3="İllik"),DATE(YEAR(X1371)+1,MONTH(X1371),DAY(X1371) ),
AND($B$3="Aylıq", $AH$14="Not end"), EDATE(X1371,1),
AND($B$3="Aylıq", $AH$14="End"), EOMONTH(X1371,1)
)</f>
        <v/>
      </c>
      <c r="Y1372" s="51" t="str" cm="1">
        <f t="array" aca="1" ref="Y1372" ca="1">_xlfn.IFS(
AND($B$7="Dövrün əvvəlində", Y1371&lt;=last_rou_date), DATE(YEAR(Y1371)+1, 12, 31),
AND($B$7="Dövrün sonunda", Y1371&lt;=last_payment_date), DATE(YEAR(Y1371)+1, 12, 31),
TRUE, ""
)</f>
        <v/>
      </c>
      <c r="Z1372" s="75" t="str" cm="1">
        <f t="array" aca="1" ref="Z1372" ca="1">_xlfn.IFS(
AND($AN$14="Not year_end", Z1371&gt;last_payment_date), "",
AND($AN$14="Year_end", Z1371&gt;=last_payment_date), "",
AND($AN$14="Year_end"), DATE(YEAR(Z1371+1), 12, 31),
AND($AN$14="Not year_end", MONTH(Z1371)=12, DAY(Z1371)=31), DATE(YEAR(Z1370)+1, MONTH(Z1370), DAY(Z1370)),
AND($AN$14="Not year_end", OR(MONTH(Z1371)&lt;&gt;12, DAY(Z1371)&lt;&gt;31) ), DATE(YEAR(Z1371), 12, 31)
)</f>
        <v/>
      </c>
      <c r="AA1372" s="75" t="str" cm="1">
        <f t="array" aca="1" ref="AA1372" ca="1">_xlfn.IFS(AA1371="", "",
AND(AA1371=last_payment_date, OR(MONTH(AA1371)&lt;&gt;12, DAY(AA1371)&lt;&gt;31) ), DATE(YEAR(AA1371), 12, 31),
AND(MONTH(AA1371)=12, DAY(AA1371)=31, AA1371&gt;=last_payment_date), "",
AND(MONTH(AA1371)=12, DAY(AA1371)&lt;&gt;31),  EOMONTH(AA1371,0),
AND(MONTH(AA1371)=12, DAY(AA1371)=31, $AH$14="Not end"),  EDATE(AA1370,1),
AND($AH$14="Not end"), EDATE(AA1371, 1),
AND($AH$14="End"), EOMONTH(AA1371, 1)
)</f>
        <v/>
      </c>
      <c r="AB1372" s="75" t="str" cm="1">
        <f t="array" aca="1" ref="AB1372" ca="1">_xlfn.IFS(AB1371="","",
AND(AB1371=last_rou_date), "",
AND($B$3="İllik"),DATE(YEAR(AB1371)+1,MONTH(AB1371),DAY(AB1371) ),
AND($B$3="Aylıq", $AH$14="Not end"), EDATE(AB1371,1),
AND($B$3="Aylıq", $AH$14="End"), EOMONTH(AB1371,1)
)</f>
        <v/>
      </c>
      <c r="AC1372" s="75" t="str" cm="1">
        <f t="array" aca="1" ref="AC1372" ca="1">_xlfn.IFS(
AND($AN$14="Not year_end", AC1371&gt;last_rou_date), "",
AND($AN$14="Year_end", AC1371&gt;=last_rou_date), "",
AND($AN$14="Year_end"), DATE(YEAR(AC1371+1), 12, 31),
AND($AN$14="Not year_end", MONTH(AC1371)=12, DAY(AC1371)=31), DATE(YEAR(AC1370)+1, MONTH(AC1370), DAY(AC1370)),
AND($AN$14="Not year_end", OR(MONTH(AC1371)&lt;&gt;12, DAY(AC1371)&lt;&gt;31) ), DATE(YEAR(AC1371), 12, 31)
)</f>
        <v/>
      </c>
      <c r="AD1372" s="75" t="str" cm="1">
        <f t="array" aca="1" ref="AD1372" ca="1">_xlfn.IFS(AD1371="", "",
AND(AD1371=last_rou_date, OR(MONTH(AD1371)&lt;&gt;12, DAY(AD1371)&lt;&gt;31) ), DATE(YEAR(AD1371), 12, 31),
AND(MONTH(AD1371)=12, DAY(AD1371)=31, AD1371&gt;=last_rou_date), "",
AND(MONTH(AD1371)=12, DAY(AD1371)&lt;&gt;31),  EOMONTH(AD1371,0),
AND(MONTH(AD1371)=12, DAY(AD1371)=31, $AH$14="Not end"),  EDATE(AD1370,1),
AND($AH$14="Not end"), EDATE(AD1371, 1),
AND($AH$14="End"), EOMONTH(AD1371, 1)
)</f>
        <v/>
      </c>
      <c r="AE1372" s="51" t="str" cm="1">
        <f t="array" ref="AE1372">_xlfn.IFS(W1372="", "",
AND(W1372&gt;0, W1372&lt;=$B$4, $C$2="İllik artım, faiz olaraq", $D$2&gt;0, $B$3="İllik"), $B$5*((1+$D$2)^(W1372-1)),
AND(W1372&gt;0, W1372&lt;=$B$4, $C$2="İllik artım, faiz olaraq", $D$2&gt;0, $B$3="Aylıq"), $B$5*((1+$D$2)^ROUNDDOWN((W1372-1)/12,0)),
AND(W1372=1, $C$2="Aşağıdakı kimi dəyişir", ), $B$5,
AND(W1372&gt;1, W1372&lt;=$B$4, $C$2="Aşağıdakı kimi dəyişir"), IFERROR(VLOOKUP(W1372, $C$4:$D$7, 2, FALSE), AE1371),
AND(W1372&gt;0, W1372&lt;=$B$4), $B$5,
TRUE,0 )</f>
        <v/>
      </c>
      <c r="AF1372" s="51" t="str">
        <f t="shared" ca="1" si="64"/>
        <v/>
      </c>
    </row>
    <row r="1373" spans="1:32" x14ac:dyDescent="0.4">
      <c r="A1373" s="13" t="str" cm="1">
        <f t="array" aca="1" ref="A1373" ca="1">_xlfn.IFS(
AND(SUMIFS(lease_table_interest_accruals, lease_table_dates, A1372)&gt;0, COUNTIFS($E$14:E1372, "Interest accrual", $A$14:A1372, A1372)=0),  A1372,
AND(SUMIFS(lease_table_payments, lease_table_dates, A1372)&gt;0, COUNTIFS($E$14:E1372, "Payment", $A$14:A1372, A1372)=0),  A1372,
AND(SUMIFS(rou_table_deprs, rou_table_dates, A1372)&gt;0, COUNTIFS($E$14:E1372, "Depreciation", $A$14:A1372, A1372)=0),  A1372,
TRUE,  IFERROR(INDEX(rou_table_dates,  MATCH(A1372, rou_table_dates)+1, ), "")
)</f>
        <v/>
      </c>
      <c r="B1373" s="1" t="str" cm="1">
        <f t="array" aca="1" ref="B1373" ca="1">_xlfn.IFS(
AND(E1373="Payment", A1373=$B$2), $AM$14,
E1373="Payment", $AM$15,
E1373="Interest accrual", $AM$18,
E1373="Depreciation", $AM$17,
TRUE, "")</f>
        <v/>
      </c>
      <c r="C1373" s="1" t="str" cm="1">
        <f t="array" aca="1" ref="C1373" ca="1">_xlfn.IFS(
E1373="Payment", $AM$19,
E1373="Interest accrual", $AM$15,
E1373="Depreciation", $AM$16,
TRUE, "")</f>
        <v/>
      </c>
      <c r="D1373" s="1" t="str" cm="1">
        <f t="array" aca="1" ref="D1373" ca="1">_xlfn.IFS(
E1373="Payment", _xlfn.XLOOKUP(A1373, lease_table_dates, lease_table_payments, 0, 0),
E1373="Interest accrual", _xlfn.XLOOKUP(A1373, lease_table_dates, lease_table_interest_accruals, 0, 0),
E1373="Depreciation", _xlfn.XLOOKUP(A1373, rou_table_dates, rou_table_deprs, 0, 0),
TRUE, ""
)</f>
        <v/>
      </c>
      <c r="E1373" s="7" t="str" cm="1">
        <f t="array" aca="1" ref="E1373" ca="1">_xlfn.IFS(
AND(SUMIFS(lease_table_interest_accruals, lease_table_dates, A1373)&gt;0, COUNTIFS($E$14:E1372, "Interest accrual", $A$14:A1372, A1373)=0), "Interest accrual",
AND(SUMIFS(lease_table_payments, lease_table_dates, A1373)&gt;0, COUNTIFS($E$14:E1372, "Payment", $A$14:A1372, A1373)=0), "Payment",
AND(SUMIFS(rou_table_deprs, rou_table_dates, A1373)&gt;0, COUNTIFS($E$14:E1372, "Depreciation", $A$14:A1372, A1373)=0), "Depreciation",
TRUE,  ""
)</f>
        <v/>
      </c>
      <c r="G1373" s="13" t="str" cm="1">
        <f t="array" aca="1" ref="G1373" ca="1">_xlfn.IFS(
AND($B$11="Hə", $B$3="İllik"), Z1373,
AND($B$11="Hə", $B$3="Aylıq"), AA1373,
$B$11="Yox", X1373)</f>
        <v/>
      </c>
      <c r="H1373" s="1" t="str" cm="1">
        <f t="array" aca="1" ref="H1373" ca="1">_xlfn.IFS( G1373="", "",
TRUE, ROUND( H1372+I1373-J1373, 2) )</f>
        <v/>
      </c>
      <c r="I1373" s="1" t="str" cm="1">
        <f t="array" aca="1" ref="I1373" ca="1">_xlfn.IFS(G1373="", "",
G1373=last_payment_date, (J1373-H1372),
 TRUE,  -  (H1372- H1372* (1+$B$6)^ (_xlfn.DAYS(G1373,G1372)/365) )
)</f>
        <v/>
      </c>
      <c r="J1373" s="1" t="str" cm="1">
        <f t="array" aca="1" ref="J1373" ca="1">_xlfn.IFS(G1373="", "",
TRUE, _xlfn.XLOOKUP(G1373,  payment_dates, payments,0,0)
)</f>
        <v/>
      </c>
      <c r="L1373" s="8" t="str" cm="1">
        <f t="array" aca="1" ref="L1373" ca="1">_xlfn.IFS(
AND($B$11="Hə", $B$3="İllik"), AC1373,
AND($B$11="Hə", $B$3="Aylıq"), AD1373,
$B$11="Yox", AB1373)</f>
        <v/>
      </c>
      <c r="M1373" s="1" t="str" cm="1">
        <f t="array" aca="1" ref="M1373" ca="1">_xlfn.IFS( L1373="", "",
(M1372-N1373)&lt;=0.5, 0,
TRUE,  M1372-N1373)</f>
        <v/>
      </c>
      <c r="N1373" s="7" t="str" cm="1">
        <f t="array" aca="1" ref="N1373" ca="1">_xlfn.IFS(
L1373="", "",
TRUE, MIN(M1372, ROUND($M$14/ (last_rou_date - $B$2) * (L1373-L1372), 2) )
)</f>
        <v/>
      </c>
      <c r="P1373" s="59" t="str">
        <f t="shared" ca="1" si="63"/>
        <v/>
      </c>
      <c r="Q1373" s="1" t="str" cm="1">
        <f t="array" aca="1" ref="Q1373" ca="1">_xlfn.IFS(P1373="","",
$B$11="Hə", _xlfn.XLOOKUP(DATE(P1373, 12, 31), rou_table_dates, rou_table_nbvs,0, 0),
TRUE,  MAX(0, ROUND($M$14 - $M$14/ (last_rou_date - $B$2) * (DATE(P1373,12,31) - $B$2), 2) )
)</f>
        <v/>
      </c>
      <c r="R1373" s="1" t="str" cm="1">
        <f t="array" aca="1" ref="R1373" ca="1">_xlfn.IFS(P1373="","",
$B$11="Hə", _xlfn.XLOOKUP(DATE(P1373, 12, 31), lease_table_dates, lease_table_balances,0, 0),
TRUE, IFERROR( XNPV($B$6, IF(payment_dates &gt;DATE(P1373, 12, 31), payments,  0),  IF(payment_dates &gt;DATE(P1373, 12, 31), payment_dates,  DATE(P1373, 12, 31))    ),0)
)</f>
        <v/>
      </c>
      <c r="S1373" s="1" t="str" cm="1">
        <f t="array" aca="1" ref="S1373" ca="1">_xlfn.IFS(P1373="","",
TRUE,  MIN( MIN(Q1372, $M$14), ROUND($M$14/ (last_rou_date - $B$2) * (DATE(P1373,12,31) - MAX($B$2, DATE(P1373-1, 12, 31))), 2) )
)</f>
        <v/>
      </c>
      <c r="T1373" s="7" t="str" cm="1">
        <f t="array" aca="1" ref="T1373" ca="1">_xlfn.IFS(P1373="", "",
ISTEXT(R1372), R1373- (H1373 - SUMIFS( lease_table_payments, lease_table_years, P1373) -$AG$14 ),
AND(ISNUMBER(R1372), R1373&lt;&gt;""),   R1373- (R1372 - SUMIFS( lease_table_payments, lease_table_years, P1373) )
)</f>
        <v/>
      </c>
      <c r="V1373" s="64">
        <f t="shared" si="65"/>
        <v>1360</v>
      </c>
      <c r="W1373" s="51" t="str" cm="1">
        <f t="array" ref="W1373">_xlfn.IFS(
OR(W1372=$B$4, W1372=""),"",
TRUE,W1372+1
)</f>
        <v/>
      </c>
      <c r="X1373" s="51" t="str" cm="1">
        <f t="array" ref="X1373">_xlfn.IFS(X1372="","",
W1373="", "",
AND($B$3="İllik"),DATE(YEAR(X1372)+1,MONTH(X1372),DAY(X1372) ),
AND($B$3="Aylıq", $AH$14="Not end"), EDATE(X1372,1),
AND($B$3="Aylıq", $AH$14="End"), EOMONTH(X1372,1)
)</f>
        <v/>
      </c>
      <c r="Y1373" s="51" t="str" cm="1">
        <f t="array" aca="1" ref="Y1373" ca="1">_xlfn.IFS(
AND($B$7="Dövrün əvvəlində", Y1372&lt;=last_rou_date), DATE(YEAR(Y1372)+1, 12, 31),
AND($B$7="Dövrün sonunda", Y1372&lt;=last_payment_date), DATE(YEAR(Y1372)+1, 12, 31),
TRUE, ""
)</f>
        <v/>
      </c>
      <c r="Z1373" s="75" t="str" cm="1">
        <f t="array" aca="1" ref="Z1373" ca="1">_xlfn.IFS(
AND($AN$14="Not year_end", Z1372&gt;last_payment_date), "",
AND($AN$14="Year_end", Z1372&gt;=last_payment_date), "",
AND($AN$14="Year_end"), DATE(YEAR(Z1372+1), 12, 31),
AND($AN$14="Not year_end", MONTH(Z1372)=12, DAY(Z1372)=31), DATE(YEAR(Z1371)+1, MONTH(Z1371), DAY(Z1371)),
AND($AN$14="Not year_end", OR(MONTH(Z1372)&lt;&gt;12, DAY(Z1372)&lt;&gt;31) ), DATE(YEAR(Z1372), 12, 31)
)</f>
        <v/>
      </c>
      <c r="AA1373" s="75" t="str" cm="1">
        <f t="array" aca="1" ref="AA1373" ca="1">_xlfn.IFS(AA1372="", "",
AND(AA1372=last_payment_date, OR(MONTH(AA1372)&lt;&gt;12, DAY(AA1372)&lt;&gt;31) ), DATE(YEAR(AA1372), 12, 31),
AND(MONTH(AA1372)=12, DAY(AA1372)=31, AA1372&gt;=last_payment_date), "",
AND(MONTH(AA1372)=12, DAY(AA1372)&lt;&gt;31),  EOMONTH(AA1372,0),
AND(MONTH(AA1372)=12, DAY(AA1372)=31, $AH$14="Not end"),  EDATE(AA1371,1),
AND($AH$14="Not end"), EDATE(AA1372, 1),
AND($AH$14="End"), EOMONTH(AA1372, 1)
)</f>
        <v/>
      </c>
      <c r="AB1373" s="75" t="str" cm="1">
        <f t="array" aca="1" ref="AB1373" ca="1">_xlfn.IFS(AB1372="","",
AND(AB1372=last_rou_date), "",
AND($B$3="İllik"),DATE(YEAR(AB1372)+1,MONTH(AB1372),DAY(AB1372) ),
AND($B$3="Aylıq", $AH$14="Not end"), EDATE(AB1372,1),
AND($B$3="Aylıq", $AH$14="End"), EOMONTH(AB1372,1)
)</f>
        <v/>
      </c>
      <c r="AC1373" s="75" t="str" cm="1">
        <f t="array" aca="1" ref="AC1373" ca="1">_xlfn.IFS(
AND($AN$14="Not year_end", AC1372&gt;last_rou_date), "",
AND($AN$14="Year_end", AC1372&gt;=last_rou_date), "",
AND($AN$14="Year_end"), DATE(YEAR(AC1372+1), 12, 31),
AND($AN$14="Not year_end", MONTH(AC1372)=12, DAY(AC1372)=31), DATE(YEAR(AC1371)+1, MONTH(AC1371), DAY(AC1371)),
AND($AN$14="Not year_end", OR(MONTH(AC1372)&lt;&gt;12, DAY(AC1372)&lt;&gt;31) ), DATE(YEAR(AC1372), 12, 31)
)</f>
        <v/>
      </c>
      <c r="AD1373" s="75" t="str" cm="1">
        <f t="array" aca="1" ref="AD1373" ca="1">_xlfn.IFS(AD1372="", "",
AND(AD1372=last_rou_date, OR(MONTH(AD1372)&lt;&gt;12, DAY(AD1372)&lt;&gt;31) ), DATE(YEAR(AD1372), 12, 31),
AND(MONTH(AD1372)=12, DAY(AD1372)=31, AD1372&gt;=last_rou_date), "",
AND(MONTH(AD1372)=12, DAY(AD1372)&lt;&gt;31),  EOMONTH(AD1372,0),
AND(MONTH(AD1372)=12, DAY(AD1372)=31, $AH$14="Not end"),  EDATE(AD1371,1),
AND($AH$14="Not end"), EDATE(AD1372, 1),
AND($AH$14="End"), EOMONTH(AD1372, 1)
)</f>
        <v/>
      </c>
      <c r="AE1373" s="51" t="str" cm="1">
        <f t="array" ref="AE1373">_xlfn.IFS(W1373="", "",
AND(W1373&gt;0, W1373&lt;=$B$4, $C$2="İllik artım, faiz olaraq", $D$2&gt;0, $B$3="İllik"), $B$5*((1+$D$2)^(W1373-1)),
AND(W1373&gt;0, W1373&lt;=$B$4, $C$2="İllik artım, faiz olaraq", $D$2&gt;0, $B$3="Aylıq"), $B$5*((1+$D$2)^ROUNDDOWN((W1373-1)/12,0)),
AND(W1373=1, $C$2="Aşağıdakı kimi dəyişir", ), $B$5,
AND(W1373&gt;1, W1373&lt;=$B$4, $C$2="Aşağıdakı kimi dəyişir"), IFERROR(VLOOKUP(W1373, $C$4:$D$7, 2, FALSE), AE1372),
AND(W1373&gt;0, W1373&lt;=$B$4), $B$5,
TRUE,0 )</f>
        <v/>
      </c>
      <c r="AF1373" s="51" t="str">
        <f t="shared" ca="1" si="64"/>
        <v/>
      </c>
    </row>
    <row r="1374" spans="1:32" x14ac:dyDescent="0.4">
      <c r="A1374" s="13" t="str" cm="1">
        <f t="array" aca="1" ref="A1374" ca="1">_xlfn.IFS(
AND(SUMIFS(lease_table_interest_accruals, lease_table_dates, A1373)&gt;0, COUNTIFS($E$14:E1373, "Interest accrual", $A$14:A1373, A1373)=0),  A1373,
AND(SUMIFS(lease_table_payments, lease_table_dates, A1373)&gt;0, COUNTIFS($E$14:E1373, "Payment", $A$14:A1373, A1373)=0),  A1373,
AND(SUMIFS(rou_table_deprs, rou_table_dates, A1373)&gt;0, COUNTIFS($E$14:E1373, "Depreciation", $A$14:A1373, A1373)=0),  A1373,
TRUE,  IFERROR(INDEX(rou_table_dates,  MATCH(A1373, rou_table_dates)+1, ), "")
)</f>
        <v/>
      </c>
      <c r="B1374" s="1" t="str" cm="1">
        <f t="array" aca="1" ref="B1374" ca="1">_xlfn.IFS(
AND(E1374="Payment", A1374=$B$2), $AM$14,
E1374="Payment", $AM$15,
E1374="Interest accrual", $AM$18,
E1374="Depreciation", $AM$17,
TRUE, "")</f>
        <v/>
      </c>
      <c r="C1374" s="1" t="str" cm="1">
        <f t="array" aca="1" ref="C1374" ca="1">_xlfn.IFS(
E1374="Payment", $AM$19,
E1374="Interest accrual", $AM$15,
E1374="Depreciation", $AM$16,
TRUE, "")</f>
        <v/>
      </c>
      <c r="D1374" s="1" t="str" cm="1">
        <f t="array" aca="1" ref="D1374" ca="1">_xlfn.IFS(
E1374="Payment", _xlfn.XLOOKUP(A1374, lease_table_dates, lease_table_payments, 0, 0),
E1374="Interest accrual", _xlfn.XLOOKUP(A1374, lease_table_dates, lease_table_interest_accruals, 0, 0),
E1374="Depreciation", _xlfn.XLOOKUP(A1374, rou_table_dates, rou_table_deprs, 0, 0),
TRUE, ""
)</f>
        <v/>
      </c>
      <c r="E1374" s="7" t="str" cm="1">
        <f t="array" aca="1" ref="E1374" ca="1">_xlfn.IFS(
AND(SUMIFS(lease_table_interest_accruals, lease_table_dates, A1374)&gt;0, COUNTIFS($E$14:E1373, "Interest accrual", $A$14:A1373, A1374)=0), "Interest accrual",
AND(SUMIFS(lease_table_payments, lease_table_dates, A1374)&gt;0, COUNTIFS($E$14:E1373, "Payment", $A$14:A1373, A1374)=0), "Payment",
AND(SUMIFS(rou_table_deprs, rou_table_dates, A1374)&gt;0, COUNTIFS($E$14:E1373, "Depreciation", $A$14:A1373, A1374)=0), "Depreciation",
TRUE,  ""
)</f>
        <v/>
      </c>
      <c r="G1374" s="13" t="str" cm="1">
        <f t="array" aca="1" ref="G1374" ca="1">_xlfn.IFS(
AND($B$11="Hə", $B$3="İllik"), Z1374,
AND($B$11="Hə", $B$3="Aylıq"), AA1374,
$B$11="Yox", X1374)</f>
        <v/>
      </c>
      <c r="H1374" s="1" t="str" cm="1">
        <f t="array" aca="1" ref="H1374" ca="1">_xlfn.IFS( G1374="", "",
TRUE, ROUND( H1373+I1374-J1374, 2) )</f>
        <v/>
      </c>
      <c r="I1374" s="1" t="str" cm="1">
        <f t="array" aca="1" ref="I1374" ca="1">_xlfn.IFS(G1374="", "",
G1374=last_payment_date, (J1374-H1373),
 TRUE,  -  (H1373- H1373* (1+$B$6)^ (_xlfn.DAYS(G1374,G1373)/365) )
)</f>
        <v/>
      </c>
      <c r="J1374" s="1" t="str" cm="1">
        <f t="array" aca="1" ref="J1374" ca="1">_xlfn.IFS(G1374="", "",
TRUE, _xlfn.XLOOKUP(G1374,  payment_dates, payments,0,0)
)</f>
        <v/>
      </c>
      <c r="L1374" s="8" t="str" cm="1">
        <f t="array" aca="1" ref="L1374" ca="1">_xlfn.IFS(
AND($B$11="Hə", $B$3="İllik"), AC1374,
AND($B$11="Hə", $B$3="Aylıq"), AD1374,
$B$11="Yox", AB1374)</f>
        <v/>
      </c>
      <c r="M1374" s="1" t="str" cm="1">
        <f t="array" aca="1" ref="M1374" ca="1">_xlfn.IFS( L1374="", "",
(M1373-N1374)&lt;=0.5, 0,
TRUE,  M1373-N1374)</f>
        <v/>
      </c>
      <c r="N1374" s="7" t="str" cm="1">
        <f t="array" aca="1" ref="N1374" ca="1">_xlfn.IFS(
L1374="", "",
TRUE, MIN(M1373, ROUND($M$14/ (last_rou_date - $B$2) * (L1374-L1373), 2) )
)</f>
        <v/>
      </c>
      <c r="P1374" s="59" t="str">
        <f t="shared" ca="1" si="63"/>
        <v/>
      </c>
      <c r="Q1374" s="1" t="str" cm="1">
        <f t="array" aca="1" ref="Q1374" ca="1">_xlfn.IFS(P1374="","",
$B$11="Hə", _xlfn.XLOOKUP(DATE(P1374, 12, 31), rou_table_dates, rou_table_nbvs,0, 0),
TRUE,  MAX(0, ROUND($M$14 - $M$14/ (last_rou_date - $B$2) * (DATE(P1374,12,31) - $B$2), 2) )
)</f>
        <v/>
      </c>
      <c r="R1374" s="1" t="str" cm="1">
        <f t="array" aca="1" ref="R1374" ca="1">_xlfn.IFS(P1374="","",
$B$11="Hə", _xlfn.XLOOKUP(DATE(P1374, 12, 31), lease_table_dates, lease_table_balances,0, 0),
TRUE, IFERROR( XNPV($B$6, IF(payment_dates &gt;DATE(P1374, 12, 31), payments,  0),  IF(payment_dates &gt;DATE(P1374, 12, 31), payment_dates,  DATE(P1374, 12, 31))    ),0)
)</f>
        <v/>
      </c>
      <c r="S1374" s="1" t="str" cm="1">
        <f t="array" aca="1" ref="S1374" ca="1">_xlfn.IFS(P1374="","",
TRUE,  MIN( MIN(Q1373, $M$14), ROUND($M$14/ (last_rou_date - $B$2) * (DATE(P1374,12,31) - MAX($B$2, DATE(P1374-1, 12, 31))), 2) )
)</f>
        <v/>
      </c>
      <c r="T1374" s="7" t="str" cm="1">
        <f t="array" aca="1" ref="T1374" ca="1">_xlfn.IFS(P1374="", "",
ISTEXT(R1373), R1374- (H1374 - SUMIFS( lease_table_payments, lease_table_years, P1374) -$AG$14 ),
AND(ISNUMBER(R1373), R1374&lt;&gt;""),   R1374- (R1373 - SUMIFS( lease_table_payments, lease_table_years, P1374) )
)</f>
        <v/>
      </c>
      <c r="V1374" s="64">
        <f t="shared" si="65"/>
        <v>1361</v>
      </c>
      <c r="W1374" s="51" t="str" cm="1">
        <f t="array" ref="W1374">_xlfn.IFS(
OR(W1373=$B$4, W1373=""),"",
TRUE,W1373+1
)</f>
        <v/>
      </c>
      <c r="X1374" s="51" t="str" cm="1">
        <f t="array" ref="X1374">_xlfn.IFS(X1373="","",
W1374="", "",
AND($B$3="İllik"),DATE(YEAR(X1373)+1,MONTH(X1373),DAY(X1373) ),
AND($B$3="Aylıq", $AH$14="Not end"), EDATE(X1373,1),
AND($B$3="Aylıq", $AH$14="End"), EOMONTH(X1373,1)
)</f>
        <v/>
      </c>
      <c r="Y1374" s="51" t="str" cm="1">
        <f t="array" aca="1" ref="Y1374" ca="1">_xlfn.IFS(
AND($B$7="Dövrün əvvəlində", Y1373&lt;=last_rou_date), DATE(YEAR(Y1373)+1, 12, 31),
AND($B$7="Dövrün sonunda", Y1373&lt;=last_payment_date), DATE(YEAR(Y1373)+1, 12, 31),
TRUE, ""
)</f>
        <v/>
      </c>
      <c r="Z1374" s="75" t="str" cm="1">
        <f t="array" aca="1" ref="Z1374" ca="1">_xlfn.IFS(
AND($AN$14="Not year_end", Z1373&gt;last_payment_date), "",
AND($AN$14="Year_end", Z1373&gt;=last_payment_date), "",
AND($AN$14="Year_end"), DATE(YEAR(Z1373+1), 12, 31),
AND($AN$14="Not year_end", MONTH(Z1373)=12, DAY(Z1373)=31), DATE(YEAR(Z1372)+1, MONTH(Z1372), DAY(Z1372)),
AND($AN$14="Not year_end", OR(MONTH(Z1373)&lt;&gt;12, DAY(Z1373)&lt;&gt;31) ), DATE(YEAR(Z1373), 12, 31)
)</f>
        <v/>
      </c>
      <c r="AA1374" s="75" t="str" cm="1">
        <f t="array" aca="1" ref="AA1374" ca="1">_xlfn.IFS(AA1373="", "",
AND(AA1373=last_payment_date, OR(MONTH(AA1373)&lt;&gt;12, DAY(AA1373)&lt;&gt;31) ), DATE(YEAR(AA1373), 12, 31),
AND(MONTH(AA1373)=12, DAY(AA1373)=31, AA1373&gt;=last_payment_date), "",
AND(MONTH(AA1373)=12, DAY(AA1373)&lt;&gt;31),  EOMONTH(AA1373,0),
AND(MONTH(AA1373)=12, DAY(AA1373)=31, $AH$14="Not end"),  EDATE(AA1372,1),
AND($AH$14="Not end"), EDATE(AA1373, 1),
AND($AH$14="End"), EOMONTH(AA1373, 1)
)</f>
        <v/>
      </c>
      <c r="AB1374" s="75" t="str" cm="1">
        <f t="array" aca="1" ref="AB1374" ca="1">_xlfn.IFS(AB1373="","",
AND(AB1373=last_rou_date), "",
AND($B$3="İllik"),DATE(YEAR(AB1373)+1,MONTH(AB1373),DAY(AB1373) ),
AND($B$3="Aylıq", $AH$14="Not end"), EDATE(AB1373,1),
AND($B$3="Aylıq", $AH$14="End"), EOMONTH(AB1373,1)
)</f>
        <v/>
      </c>
      <c r="AC1374" s="75" t="str" cm="1">
        <f t="array" aca="1" ref="AC1374" ca="1">_xlfn.IFS(
AND($AN$14="Not year_end", AC1373&gt;last_rou_date), "",
AND($AN$14="Year_end", AC1373&gt;=last_rou_date), "",
AND($AN$14="Year_end"), DATE(YEAR(AC1373+1), 12, 31),
AND($AN$14="Not year_end", MONTH(AC1373)=12, DAY(AC1373)=31), DATE(YEAR(AC1372)+1, MONTH(AC1372), DAY(AC1372)),
AND($AN$14="Not year_end", OR(MONTH(AC1373)&lt;&gt;12, DAY(AC1373)&lt;&gt;31) ), DATE(YEAR(AC1373), 12, 31)
)</f>
        <v/>
      </c>
      <c r="AD1374" s="75" t="str" cm="1">
        <f t="array" aca="1" ref="AD1374" ca="1">_xlfn.IFS(AD1373="", "",
AND(AD1373=last_rou_date, OR(MONTH(AD1373)&lt;&gt;12, DAY(AD1373)&lt;&gt;31) ), DATE(YEAR(AD1373), 12, 31),
AND(MONTH(AD1373)=12, DAY(AD1373)=31, AD1373&gt;=last_rou_date), "",
AND(MONTH(AD1373)=12, DAY(AD1373)&lt;&gt;31),  EOMONTH(AD1373,0),
AND(MONTH(AD1373)=12, DAY(AD1373)=31, $AH$14="Not end"),  EDATE(AD1372,1),
AND($AH$14="Not end"), EDATE(AD1373, 1),
AND($AH$14="End"), EOMONTH(AD1373, 1)
)</f>
        <v/>
      </c>
      <c r="AE1374" s="51" t="str" cm="1">
        <f t="array" ref="AE1374">_xlfn.IFS(W1374="", "",
AND(W1374&gt;0, W1374&lt;=$B$4, $C$2="İllik artım, faiz olaraq", $D$2&gt;0, $B$3="İllik"), $B$5*((1+$D$2)^(W1374-1)),
AND(W1374&gt;0, W1374&lt;=$B$4, $C$2="İllik artım, faiz olaraq", $D$2&gt;0, $B$3="Aylıq"), $B$5*((1+$D$2)^ROUNDDOWN((W1374-1)/12,0)),
AND(W1374=1, $C$2="Aşağıdakı kimi dəyişir", ), $B$5,
AND(W1374&gt;1, W1374&lt;=$B$4, $C$2="Aşağıdakı kimi dəyişir"), IFERROR(VLOOKUP(W1374, $C$4:$D$7, 2, FALSE), AE1373),
AND(W1374&gt;0, W1374&lt;=$B$4), $B$5,
TRUE,0 )</f>
        <v/>
      </c>
      <c r="AF1374" s="51" t="str">
        <f t="shared" ca="1" si="64"/>
        <v/>
      </c>
    </row>
    <row r="1375" spans="1:32" x14ac:dyDescent="0.4">
      <c r="A1375" s="13" t="str" cm="1">
        <f t="array" aca="1" ref="A1375" ca="1">_xlfn.IFS(
AND(SUMIFS(lease_table_interest_accruals, lease_table_dates, A1374)&gt;0, COUNTIFS($E$14:E1374, "Interest accrual", $A$14:A1374, A1374)=0),  A1374,
AND(SUMIFS(lease_table_payments, lease_table_dates, A1374)&gt;0, COUNTIFS($E$14:E1374, "Payment", $A$14:A1374, A1374)=0),  A1374,
AND(SUMIFS(rou_table_deprs, rou_table_dates, A1374)&gt;0, COUNTIFS($E$14:E1374, "Depreciation", $A$14:A1374, A1374)=0),  A1374,
TRUE,  IFERROR(INDEX(rou_table_dates,  MATCH(A1374, rou_table_dates)+1, ), "")
)</f>
        <v/>
      </c>
      <c r="B1375" s="1" t="str" cm="1">
        <f t="array" aca="1" ref="B1375" ca="1">_xlfn.IFS(
AND(E1375="Payment", A1375=$B$2), $AM$14,
E1375="Payment", $AM$15,
E1375="Interest accrual", $AM$18,
E1375="Depreciation", $AM$17,
TRUE, "")</f>
        <v/>
      </c>
      <c r="C1375" s="1" t="str" cm="1">
        <f t="array" aca="1" ref="C1375" ca="1">_xlfn.IFS(
E1375="Payment", $AM$19,
E1375="Interest accrual", $AM$15,
E1375="Depreciation", $AM$16,
TRUE, "")</f>
        <v/>
      </c>
      <c r="D1375" s="1" t="str" cm="1">
        <f t="array" aca="1" ref="D1375" ca="1">_xlfn.IFS(
E1375="Payment", _xlfn.XLOOKUP(A1375, lease_table_dates, lease_table_payments, 0, 0),
E1375="Interest accrual", _xlfn.XLOOKUP(A1375, lease_table_dates, lease_table_interest_accruals, 0, 0),
E1375="Depreciation", _xlfn.XLOOKUP(A1375, rou_table_dates, rou_table_deprs, 0, 0),
TRUE, ""
)</f>
        <v/>
      </c>
      <c r="E1375" s="7" t="str" cm="1">
        <f t="array" aca="1" ref="E1375" ca="1">_xlfn.IFS(
AND(SUMIFS(lease_table_interest_accruals, lease_table_dates, A1375)&gt;0, COUNTIFS($E$14:E1374, "Interest accrual", $A$14:A1374, A1375)=0), "Interest accrual",
AND(SUMIFS(lease_table_payments, lease_table_dates, A1375)&gt;0, COUNTIFS($E$14:E1374, "Payment", $A$14:A1374, A1375)=0), "Payment",
AND(SUMIFS(rou_table_deprs, rou_table_dates, A1375)&gt;0, COUNTIFS($E$14:E1374, "Depreciation", $A$14:A1374, A1375)=0), "Depreciation",
TRUE,  ""
)</f>
        <v/>
      </c>
      <c r="G1375" s="13" t="str" cm="1">
        <f t="array" aca="1" ref="G1375" ca="1">_xlfn.IFS(
AND($B$11="Hə", $B$3="İllik"), Z1375,
AND($B$11="Hə", $B$3="Aylıq"), AA1375,
$B$11="Yox", X1375)</f>
        <v/>
      </c>
      <c r="H1375" s="1" t="str" cm="1">
        <f t="array" aca="1" ref="H1375" ca="1">_xlfn.IFS( G1375="", "",
TRUE, ROUND( H1374+I1375-J1375, 2) )</f>
        <v/>
      </c>
      <c r="I1375" s="1" t="str" cm="1">
        <f t="array" aca="1" ref="I1375" ca="1">_xlfn.IFS(G1375="", "",
G1375=last_payment_date, (J1375-H1374),
 TRUE,  -  (H1374- H1374* (1+$B$6)^ (_xlfn.DAYS(G1375,G1374)/365) )
)</f>
        <v/>
      </c>
      <c r="J1375" s="1" t="str" cm="1">
        <f t="array" aca="1" ref="J1375" ca="1">_xlfn.IFS(G1375="", "",
TRUE, _xlfn.XLOOKUP(G1375,  payment_dates, payments,0,0)
)</f>
        <v/>
      </c>
      <c r="L1375" s="8" t="str" cm="1">
        <f t="array" aca="1" ref="L1375" ca="1">_xlfn.IFS(
AND($B$11="Hə", $B$3="İllik"), AC1375,
AND($B$11="Hə", $B$3="Aylıq"), AD1375,
$B$11="Yox", AB1375)</f>
        <v/>
      </c>
      <c r="M1375" s="1" t="str" cm="1">
        <f t="array" aca="1" ref="M1375" ca="1">_xlfn.IFS( L1375="", "",
(M1374-N1375)&lt;=0.5, 0,
TRUE,  M1374-N1375)</f>
        <v/>
      </c>
      <c r="N1375" s="7" t="str" cm="1">
        <f t="array" aca="1" ref="N1375" ca="1">_xlfn.IFS(
L1375="", "",
TRUE, MIN(M1374, ROUND($M$14/ (last_rou_date - $B$2) * (L1375-L1374), 2) )
)</f>
        <v/>
      </c>
      <c r="P1375" s="59" t="str">
        <f t="shared" ca="1" si="63"/>
        <v/>
      </c>
      <c r="Q1375" s="1" t="str" cm="1">
        <f t="array" aca="1" ref="Q1375" ca="1">_xlfn.IFS(P1375="","",
$B$11="Hə", _xlfn.XLOOKUP(DATE(P1375, 12, 31), rou_table_dates, rou_table_nbvs,0, 0),
TRUE,  MAX(0, ROUND($M$14 - $M$14/ (last_rou_date - $B$2) * (DATE(P1375,12,31) - $B$2), 2) )
)</f>
        <v/>
      </c>
      <c r="R1375" s="1" t="str" cm="1">
        <f t="array" aca="1" ref="R1375" ca="1">_xlfn.IFS(P1375="","",
$B$11="Hə", _xlfn.XLOOKUP(DATE(P1375, 12, 31), lease_table_dates, lease_table_balances,0, 0),
TRUE, IFERROR( XNPV($B$6, IF(payment_dates &gt;DATE(P1375, 12, 31), payments,  0),  IF(payment_dates &gt;DATE(P1375, 12, 31), payment_dates,  DATE(P1375, 12, 31))    ),0)
)</f>
        <v/>
      </c>
      <c r="S1375" s="1" t="str" cm="1">
        <f t="array" aca="1" ref="S1375" ca="1">_xlfn.IFS(P1375="","",
TRUE,  MIN( MIN(Q1374, $M$14), ROUND($M$14/ (last_rou_date - $B$2) * (DATE(P1375,12,31) - MAX($B$2, DATE(P1375-1, 12, 31))), 2) )
)</f>
        <v/>
      </c>
      <c r="T1375" s="7" t="str" cm="1">
        <f t="array" aca="1" ref="T1375" ca="1">_xlfn.IFS(P1375="", "",
ISTEXT(R1374), R1375- (H1375 - SUMIFS( lease_table_payments, lease_table_years, P1375) -$AG$14 ),
AND(ISNUMBER(R1374), R1375&lt;&gt;""),   R1375- (R1374 - SUMIFS( lease_table_payments, lease_table_years, P1375) )
)</f>
        <v/>
      </c>
      <c r="V1375" s="64">
        <f t="shared" si="65"/>
        <v>1362</v>
      </c>
      <c r="W1375" s="51" t="str" cm="1">
        <f t="array" ref="W1375">_xlfn.IFS(
OR(W1374=$B$4, W1374=""),"",
TRUE,W1374+1
)</f>
        <v/>
      </c>
      <c r="X1375" s="51" t="str" cm="1">
        <f t="array" ref="X1375">_xlfn.IFS(X1374="","",
W1375="", "",
AND($B$3="İllik"),DATE(YEAR(X1374)+1,MONTH(X1374),DAY(X1374) ),
AND($B$3="Aylıq", $AH$14="Not end"), EDATE(X1374,1),
AND($B$3="Aylıq", $AH$14="End"), EOMONTH(X1374,1)
)</f>
        <v/>
      </c>
      <c r="Y1375" s="51" t="str" cm="1">
        <f t="array" aca="1" ref="Y1375" ca="1">_xlfn.IFS(
AND($B$7="Dövrün əvvəlində", Y1374&lt;=last_rou_date), DATE(YEAR(Y1374)+1, 12, 31),
AND($B$7="Dövrün sonunda", Y1374&lt;=last_payment_date), DATE(YEAR(Y1374)+1, 12, 31),
TRUE, ""
)</f>
        <v/>
      </c>
      <c r="Z1375" s="75" t="str" cm="1">
        <f t="array" aca="1" ref="Z1375" ca="1">_xlfn.IFS(
AND($AN$14="Not year_end", Z1374&gt;last_payment_date), "",
AND($AN$14="Year_end", Z1374&gt;=last_payment_date), "",
AND($AN$14="Year_end"), DATE(YEAR(Z1374+1), 12, 31),
AND($AN$14="Not year_end", MONTH(Z1374)=12, DAY(Z1374)=31), DATE(YEAR(Z1373)+1, MONTH(Z1373), DAY(Z1373)),
AND($AN$14="Not year_end", OR(MONTH(Z1374)&lt;&gt;12, DAY(Z1374)&lt;&gt;31) ), DATE(YEAR(Z1374), 12, 31)
)</f>
        <v/>
      </c>
      <c r="AA1375" s="75" t="str" cm="1">
        <f t="array" aca="1" ref="AA1375" ca="1">_xlfn.IFS(AA1374="", "",
AND(AA1374=last_payment_date, OR(MONTH(AA1374)&lt;&gt;12, DAY(AA1374)&lt;&gt;31) ), DATE(YEAR(AA1374), 12, 31),
AND(MONTH(AA1374)=12, DAY(AA1374)=31, AA1374&gt;=last_payment_date), "",
AND(MONTH(AA1374)=12, DAY(AA1374)&lt;&gt;31),  EOMONTH(AA1374,0),
AND(MONTH(AA1374)=12, DAY(AA1374)=31, $AH$14="Not end"),  EDATE(AA1373,1),
AND($AH$14="Not end"), EDATE(AA1374, 1),
AND($AH$14="End"), EOMONTH(AA1374, 1)
)</f>
        <v/>
      </c>
      <c r="AB1375" s="75" t="str" cm="1">
        <f t="array" aca="1" ref="AB1375" ca="1">_xlfn.IFS(AB1374="","",
AND(AB1374=last_rou_date), "",
AND($B$3="İllik"),DATE(YEAR(AB1374)+1,MONTH(AB1374),DAY(AB1374) ),
AND($B$3="Aylıq", $AH$14="Not end"), EDATE(AB1374,1),
AND($B$3="Aylıq", $AH$14="End"), EOMONTH(AB1374,1)
)</f>
        <v/>
      </c>
      <c r="AC1375" s="75" t="str" cm="1">
        <f t="array" aca="1" ref="AC1375" ca="1">_xlfn.IFS(
AND($AN$14="Not year_end", AC1374&gt;last_rou_date), "",
AND($AN$14="Year_end", AC1374&gt;=last_rou_date), "",
AND($AN$14="Year_end"), DATE(YEAR(AC1374+1), 12, 31),
AND($AN$14="Not year_end", MONTH(AC1374)=12, DAY(AC1374)=31), DATE(YEAR(AC1373)+1, MONTH(AC1373), DAY(AC1373)),
AND($AN$14="Not year_end", OR(MONTH(AC1374)&lt;&gt;12, DAY(AC1374)&lt;&gt;31) ), DATE(YEAR(AC1374), 12, 31)
)</f>
        <v/>
      </c>
      <c r="AD1375" s="75" t="str" cm="1">
        <f t="array" aca="1" ref="AD1375" ca="1">_xlfn.IFS(AD1374="", "",
AND(AD1374=last_rou_date, OR(MONTH(AD1374)&lt;&gt;12, DAY(AD1374)&lt;&gt;31) ), DATE(YEAR(AD1374), 12, 31),
AND(MONTH(AD1374)=12, DAY(AD1374)=31, AD1374&gt;=last_rou_date), "",
AND(MONTH(AD1374)=12, DAY(AD1374)&lt;&gt;31),  EOMONTH(AD1374,0),
AND(MONTH(AD1374)=12, DAY(AD1374)=31, $AH$14="Not end"),  EDATE(AD1373,1),
AND($AH$14="Not end"), EDATE(AD1374, 1),
AND($AH$14="End"), EOMONTH(AD1374, 1)
)</f>
        <v/>
      </c>
      <c r="AE1375" s="51" t="str" cm="1">
        <f t="array" ref="AE1375">_xlfn.IFS(W1375="", "",
AND(W1375&gt;0, W1375&lt;=$B$4, $C$2="İllik artım, faiz olaraq", $D$2&gt;0, $B$3="İllik"), $B$5*((1+$D$2)^(W1375-1)),
AND(W1375&gt;0, W1375&lt;=$B$4, $C$2="İllik artım, faiz olaraq", $D$2&gt;0, $B$3="Aylıq"), $B$5*((1+$D$2)^ROUNDDOWN((W1375-1)/12,0)),
AND(W1375=1, $C$2="Aşağıdakı kimi dəyişir", ), $B$5,
AND(W1375&gt;1, W1375&lt;=$B$4, $C$2="Aşağıdakı kimi dəyişir"), IFERROR(VLOOKUP(W1375, $C$4:$D$7, 2, FALSE), AE1374),
AND(W1375&gt;0, W1375&lt;=$B$4), $B$5,
TRUE,0 )</f>
        <v/>
      </c>
      <c r="AF1375" s="51" t="str">
        <f t="shared" ca="1" si="64"/>
        <v/>
      </c>
    </row>
    <row r="1376" spans="1:32" x14ac:dyDescent="0.4">
      <c r="A1376" s="13" t="str" cm="1">
        <f t="array" aca="1" ref="A1376" ca="1">_xlfn.IFS(
AND(SUMIFS(lease_table_interest_accruals, lease_table_dates, A1375)&gt;0, COUNTIFS($E$14:E1375, "Interest accrual", $A$14:A1375, A1375)=0),  A1375,
AND(SUMIFS(lease_table_payments, lease_table_dates, A1375)&gt;0, COUNTIFS($E$14:E1375, "Payment", $A$14:A1375, A1375)=0),  A1375,
AND(SUMIFS(rou_table_deprs, rou_table_dates, A1375)&gt;0, COUNTIFS($E$14:E1375, "Depreciation", $A$14:A1375, A1375)=0),  A1375,
TRUE,  IFERROR(INDEX(rou_table_dates,  MATCH(A1375, rou_table_dates)+1, ), "")
)</f>
        <v/>
      </c>
      <c r="B1376" s="1" t="str" cm="1">
        <f t="array" aca="1" ref="B1376" ca="1">_xlfn.IFS(
AND(E1376="Payment", A1376=$B$2), $AM$14,
E1376="Payment", $AM$15,
E1376="Interest accrual", $AM$18,
E1376="Depreciation", $AM$17,
TRUE, "")</f>
        <v/>
      </c>
      <c r="C1376" s="1" t="str" cm="1">
        <f t="array" aca="1" ref="C1376" ca="1">_xlfn.IFS(
E1376="Payment", $AM$19,
E1376="Interest accrual", $AM$15,
E1376="Depreciation", $AM$16,
TRUE, "")</f>
        <v/>
      </c>
      <c r="D1376" s="1" t="str" cm="1">
        <f t="array" aca="1" ref="D1376" ca="1">_xlfn.IFS(
E1376="Payment", _xlfn.XLOOKUP(A1376, lease_table_dates, lease_table_payments, 0, 0),
E1376="Interest accrual", _xlfn.XLOOKUP(A1376, lease_table_dates, lease_table_interest_accruals, 0, 0),
E1376="Depreciation", _xlfn.XLOOKUP(A1376, rou_table_dates, rou_table_deprs, 0, 0),
TRUE, ""
)</f>
        <v/>
      </c>
      <c r="E1376" s="7" t="str" cm="1">
        <f t="array" aca="1" ref="E1376" ca="1">_xlfn.IFS(
AND(SUMIFS(lease_table_interest_accruals, lease_table_dates, A1376)&gt;0, COUNTIFS($E$14:E1375, "Interest accrual", $A$14:A1375, A1376)=0), "Interest accrual",
AND(SUMIFS(lease_table_payments, lease_table_dates, A1376)&gt;0, COUNTIFS($E$14:E1375, "Payment", $A$14:A1375, A1376)=0), "Payment",
AND(SUMIFS(rou_table_deprs, rou_table_dates, A1376)&gt;0, COUNTIFS($E$14:E1375, "Depreciation", $A$14:A1375, A1376)=0), "Depreciation",
TRUE,  ""
)</f>
        <v/>
      </c>
      <c r="G1376" s="13" t="str" cm="1">
        <f t="array" aca="1" ref="G1376" ca="1">_xlfn.IFS(
AND($B$11="Hə", $B$3="İllik"), Z1376,
AND($B$11="Hə", $B$3="Aylıq"), AA1376,
$B$11="Yox", X1376)</f>
        <v/>
      </c>
      <c r="H1376" s="1" t="str" cm="1">
        <f t="array" aca="1" ref="H1376" ca="1">_xlfn.IFS( G1376="", "",
TRUE, ROUND( H1375+I1376-J1376, 2) )</f>
        <v/>
      </c>
      <c r="I1376" s="1" t="str" cm="1">
        <f t="array" aca="1" ref="I1376" ca="1">_xlfn.IFS(G1376="", "",
G1376=last_payment_date, (J1376-H1375),
 TRUE,  -  (H1375- H1375* (1+$B$6)^ (_xlfn.DAYS(G1376,G1375)/365) )
)</f>
        <v/>
      </c>
      <c r="J1376" s="1" t="str" cm="1">
        <f t="array" aca="1" ref="J1376" ca="1">_xlfn.IFS(G1376="", "",
TRUE, _xlfn.XLOOKUP(G1376,  payment_dates, payments,0,0)
)</f>
        <v/>
      </c>
      <c r="L1376" s="8" t="str" cm="1">
        <f t="array" aca="1" ref="L1376" ca="1">_xlfn.IFS(
AND($B$11="Hə", $B$3="İllik"), AC1376,
AND($B$11="Hə", $B$3="Aylıq"), AD1376,
$B$11="Yox", AB1376)</f>
        <v/>
      </c>
      <c r="M1376" s="1" t="str" cm="1">
        <f t="array" aca="1" ref="M1376" ca="1">_xlfn.IFS( L1376="", "",
(M1375-N1376)&lt;=0.5, 0,
TRUE,  M1375-N1376)</f>
        <v/>
      </c>
      <c r="N1376" s="7" t="str" cm="1">
        <f t="array" aca="1" ref="N1376" ca="1">_xlfn.IFS(
L1376="", "",
TRUE, MIN(M1375, ROUND($M$14/ (last_rou_date - $B$2) * (L1376-L1375), 2) )
)</f>
        <v/>
      </c>
      <c r="P1376" s="59" t="str">
        <f t="shared" ca="1" si="63"/>
        <v/>
      </c>
      <c r="Q1376" s="1" t="str" cm="1">
        <f t="array" aca="1" ref="Q1376" ca="1">_xlfn.IFS(P1376="","",
$B$11="Hə", _xlfn.XLOOKUP(DATE(P1376, 12, 31), rou_table_dates, rou_table_nbvs,0, 0),
TRUE,  MAX(0, ROUND($M$14 - $M$14/ (last_rou_date - $B$2) * (DATE(P1376,12,31) - $B$2), 2) )
)</f>
        <v/>
      </c>
      <c r="R1376" s="1" t="str" cm="1">
        <f t="array" aca="1" ref="R1376" ca="1">_xlfn.IFS(P1376="","",
$B$11="Hə", _xlfn.XLOOKUP(DATE(P1376, 12, 31), lease_table_dates, lease_table_balances,0, 0),
TRUE, IFERROR( XNPV($B$6, IF(payment_dates &gt;DATE(P1376, 12, 31), payments,  0),  IF(payment_dates &gt;DATE(P1376, 12, 31), payment_dates,  DATE(P1376, 12, 31))    ),0)
)</f>
        <v/>
      </c>
      <c r="S1376" s="1" t="str" cm="1">
        <f t="array" aca="1" ref="S1376" ca="1">_xlfn.IFS(P1376="","",
TRUE,  MIN( MIN(Q1375, $M$14), ROUND($M$14/ (last_rou_date - $B$2) * (DATE(P1376,12,31) - MAX($B$2, DATE(P1376-1, 12, 31))), 2) )
)</f>
        <v/>
      </c>
      <c r="T1376" s="7" t="str" cm="1">
        <f t="array" aca="1" ref="T1376" ca="1">_xlfn.IFS(P1376="", "",
ISTEXT(R1375), R1376- (H1376 - SUMIFS( lease_table_payments, lease_table_years, P1376) -$AG$14 ),
AND(ISNUMBER(R1375), R1376&lt;&gt;""),   R1376- (R1375 - SUMIFS( lease_table_payments, lease_table_years, P1376) )
)</f>
        <v/>
      </c>
      <c r="V1376" s="64">
        <f t="shared" si="65"/>
        <v>1363</v>
      </c>
      <c r="W1376" s="51" t="str" cm="1">
        <f t="array" ref="W1376">_xlfn.IFS(
OR(W1375=$B$4, W1375=""),"",
TRUE,W1375+1
)</f>
        <v/>
      </c>
      <c r="X1376" s="51" t="str" cm="1">
        <f t="array" ref="X1376">_xlfn.IFS(X1375="","",
W1376="", "",
AND($B$3="İllik"),DATE(YEAR(X1375)+1,MONTH(X1375),DAY(X1375) ),
AND($B$3="Aylıq", $AH$14="Not end"), EDATE(X1375,1),
AND($B$3="Aylıq", $AH$14="End"), EOMONTH(X1375,1)
)</f>
        <v/>
      </c>
      <c r="Y1376" s="51" t="str" cm="1">
        <f t="array" aca="1" ref="Y1376" ca="1">_xlfn.IFS(
AND($B$7="Dövrün əvvəlində", Y1375&lt;=last_rou_date), DATE(YEAR(Y1375)+1, 12, 31),
AND($B$7="Dövrün sonunda", Y1375&lt;=last_payment_date), DATE(YEAR(Y1375)+1, 12, 31),
TRUE, ""
)</f>
        <v/>
      </c>
      <c r="Z1376" s="75" t="str" cm="1">
        <f t="array" aca="1" ref="Z1376" ca="1">_xlfn.IFS(
AND($AN$14="Not year_end", Z1375&gt;last_payment_date), "",
AND($AN$14="Year_end", Z1375&gt;=last_payment_date), "",
AND($AN$14="Year_end"), DATE(YEAR(Z1375+1), 12, 31),
AND($AN$14="Not year_end", MONTH(Z1375)=12, DAY(Z1375)=31), DATE(YEAR(Z1374)+1, MONTH(Z1374), DAY(Z1374)),
AND($AN$14="Not year_end", OR(MONTH(Z1375)&lt;&gt;12, DAY(Z1375)&lt;&gt;31) ), DATE(YEAR(Z1375), 12, 31)
)</f>
        <v/>
      </c>
      <c r="AA1376" s="75" t="str" cm="1">
        <f t="array" aca="1" ref="AA1376" ca="1">_xlfn.IFS(AA1375="", "",
AND(AA1375=last_payment_date, OR(MONTH(AA1375)&lt;&gt;12, DAY(AA1375)&lt;&gt;31) ), DATE(YEAR(AA1375), 12, 31),
AND(MONTH(AA1375)=12, DAY(AA1375)=31, AA1375&gt;=last_payment_date), "",
AND(MONTH(AA1375)=12, DAY(AA1375)&lt;&gt;31),  EOMONTH(AA1375,0),
AND(MONTH(AA1375)=12, DAY(AA1375)=31, $AH$14="Not end"),  EDATE(AA1374,1),
AND($AH$14="Not end"), EDATE(AA1375, 1),
AND($AH$14="End"), EOMONTH(AA1375, 1)
)</f>
        <v/>
      </c>
      <c r="AB1376" s="75" t="str" cm="1">
        <f t="array" aca="1" ref="AB1376" ca="1">_xlfn.IFS(AB1375="","",
AND(AB1375=last_rou_date), "",
AND($B$3="İllik"),DATE(YEAR(AB1375)+1,MONTH(AB1375),DAY(AB1375) ),
AND($B$3="Aylıq", $AH$14="Not end"), EDATE(AB1375,1),
AND($B$3="Aylıq", $AH$14="End"), EOMONTH(AB1375,1)
)</f>
        <v/>
      </c>
      <c r="AC1376" s="75" t="str" cm="1">
        <f t="array" aca="1" ref="AC1376" ca="1">_xlfn.IFS(
AND($AN$14="Not year_end", AC1375&gt;last_rou_date), "",
AND($AN$14="Year_end", AC1375&gt;=last_rou_date), "",
AND($AN$14="Year_end"), DATE(YEAR(AC1375+1), 12, 31),
AND($AN$14="Not year_end", MONTH(AC1375)=12, DAY(AC1375)=31), DATE(YEAR(AC1374)+1, MONTH(AC1374), DAY(AC1374)),
AND($AN$14="Not year_end", OR(MONTH(AC1375)&lt;&gt;12, DAY(AC1375)&lt;&gt;31) ), DATE(YEAR(AC1375), 12, 31)
)</f>
        <v/>
      </c>
      <c r="AD1376" s="75" t="str" cm="1">
        <f t="array" aca="1" ref="AD1376" ca="1">_xlfn.IFS(AD1375="", "",
AND(AD1375=last_rou_date, OR(MONTH(AD1375)&lt;&gt;12, DAY(AD1375)&lt;&gt;31) ), DATE(YEAR(AD1375), 12, 31),
AND(MONTH(AD1375)=12, DAY(AD1375)=31, AD1375&gt;=last_rou_date), "",
AND(MONTH(AD1375)=12, DAY(AD1375)&lt;&gt;31),  EOMONTH(AD1375,0),
AND(MONTH(AD1375)=12, DAY(AD1375)=31, $AH$14="Not end"),  EDATE(AD1374,1),
AND($AH$14="Not end"), EDATE(AD1375, 1),
AND($AH$14="End"), EOMONTH(AD1375, 1)
)</f>
        <v/>
      </c>
      <c r="AE1376" s="51" t="str" cm="1">
        <f t="array" ref="AE1376">_xlfn.IFS(W1376="", "",
AND(W1376&gt;0, W1376&lt;=$B$4, $C$2="İllik artım, faiz olaraq", $D$2&gt;0, $B$3="İllik"), $B$5*((1+$D$2)^(W1376-1)),
AND(W1376&gt;0, W1376&lt;=$B$4, $C$2="İllik artım, faiz olaraq", $D$2&gt;0, $B$3="Aylıq"), $B$5*((1+$D$2)^ROUNDDOWN((W1376-1)/12,0)),
AND(W1376=1, $C$2="Aşağıdakı kimi dəyişir", ), $B$5,
AND(W1376&gt;1, W1376&lt;=$B$4, $C$2="Aşağıdakı kimi dəyişir"), IFERROR(VLOOKUP(W1376, $C$4:$D$7, 2, FALSE), AE1375),
AND(W1376&gt;0, W1376&lt;=$B$4), $B$5,
TRUE,0 )</f>
        <v/>
      </c>
      <c r="AF1376" s="51" t="str">
        <f t="shared" ca="1" si="64"/>
        <v/>
      </c>
    </row>
    <row r="1377" spans="1:32" x14ac:dyDescent="0.4">
      <c r="A1377" s="13" t="str" cm="1">
        <f t="array" aca="1" ref="A1377" ca="1">_xlfn.IFS(
AND(SUMIFS(lease_table_interest_accruals, lease_table_dates, A1376)&gt;0, COUNTIFS($E$14:E1376, "Interest accrual", $A$14:A1376, A1376)=0),  A1376,
AND(SUMIFS(lease_table_payments, lease_table_dates, A1376)&gt;0, COUNTIFS($E$14:E1376, "Payment", $A$14:A1376, A1376)=0),  A1376,
AND(SUMIFS(rou_table_deprs, rou_table_dates, A1376)&gt;0, COUNTIFS($E$14:E1376, "Depreciation", $A$14:A1376, A1376)=0),  A1376,
TRUE,  IFERROR(INDEX(rou_table_dates,  MATCH(A1376, rou_table_dates)+1, ), "")
)</f>
        <v/>
      </c>
      <c r="B1377" s="1" t="str" cm="1">
        <f t="array" aca="1" ref="B1377" ca="1">_xlfn.IFS(
AND(E1377="Payment", A1377=$B$2), $AM$14,
E1377="Payment", $AM$15,
E1377="Interest accrual", $AM$18,
E1377="Depreciation", $AM$17,
TRUE, "")</f>
        <v/>
      </c>
      <c r="C1377" s="1" t="str" cm="1">
        <f t="array" aca="1" ref="C1377" ca="1">_xlfn.IFS(
E1377="Payment", $AM$19,
E1377="Interest accrual", $AM$15,
E1377="Depreciation", $AM$16,
TRUE, "")</f>
        <v/>
      </c>
      <c r="D1377" s="1" t="str" cm="1">
        <f t="array" aca="1" ref="D1377" ca="1">_xlfn.IFS(
E1377="Payment", _xlfn.XLOOKUP(A1377, lease_table_dates, lease_table_payments, 0, 0),
E1377="Interest accrual", _xlfn.XLOOKUP(A1377, lease_table_dates, lease_table_interest_accruals, 0, 0),
E1377="Depreciation", _xlfn.XLOOKUP(A1377, rou_table_dates, rou_table_deprs, 0, 0),
TRUE, ""
)</f>
        <v/>
      </c>
      <c r="E1377" s="7" t="str" cm="1">
        <f t="array" aca="1" ref="E1377" ca="1">_xlfn.IFS(
AND(SUMIFS(lease_table_interest_accruals, lease_table_dates, A1377)&gt;0, COUNTIFS($E$14:E1376, "Interest accrual", $A$14:A1376, A1377)=0), "Interest accrual",
AND(SUMIFS(lease_table_payments, lease_table_dates, A1377)&gt;0, COUNTIFS($E$14:E1376, "Payment", $A$14:A1376, A1377)=0), "Payment",
AND(SUMIFS(rou_table_deprs, rou_table_dates, A1377)&gt;0, COUNTIFS($E$14:E1376, "Depreciation", $A$14:A1376, A1377)=0), "Depreciation",
TRUE,  ""
)</f>
        <v/>
      </c>
      <c r="G1377" s="13" t="str" cm="1">
        <f t="array" aca="1" ref="G1377" ca="1">_xlfn.IFS(
AND($B$11="Hə", $B$3="İllik"), Z1377,
AND($B$11="Hə", $B$3="Aylıq"), AA1377,
$B$11="Yox", X1377)</f>
        <v/>
      </c>
      <c r="H1377" s="1" t="str" cm="1">
        <f t="array" aca="1" ref="H1377" ca="1">_xlfn.IFS( G1377="", "",
TRUE, ROUND( H1376+I1377-J1377, 2) )</f>
        <v/>
      </c>
      <c r="I1377" s="1" t="str" cm="1">
        <f t="array" aca="1" ref="I1377" ca="1">_xlfn.IFS(G1377="", "",
G1377=last_payment_date, (J1377-H1376),
 TRUE,  -  (H1376- H1376* (1+$B$6)^ (_xlfn.DAYS(G1377,G1376)/365) )
)</f>
        <v/>
      </c>
      <c r="J1377" s="1" t="str" cm="1">
        <f t="array" aca="1" ref="J1377" ca="1">_xlfn.IFS(G1377="", "",
TRUE, _xlfn.XLOOKUP(G1377,  payment_dates, payments,0,0)
)</f>
        <v/>
      </c>
      <c r="L1377" s="8" t="str" cm="1">
        <f t="array" aca="1" ref="L1377" ca="1">_xlfn.IFS(
AND($B$11="Hə", $B$3="İllik"), AC1377,
AND($B$11="Hə", $B$3="Aylıq"), AD1377,
$B$11="Yox", AB1377)</f>
        <v/>
      </c>
      <c r="M1377" s="1" t="str" cm="1">
        <f t="array" aca="1" ref="M1377" ca="1">_xlfn.IFS( L1377="", "",
(M1376-N1377)&lt;=0.5, 0,
TRUE,  M1376-N1377)</f>
        <v/>
      </c>
      <c r="N1377" s="7" t="str" cm="1">
        <f t="array" aca="1" ref="N1377" ca="1">_xlfn.IFS(
L1377="", "",
TRUE, MIN(M1376, ROUND($M$14/ (last_rou_date - $B$2) * (L1377-L1376), 2) )
)</f>
        <v/>
      </c>
      <c r="P1377" s="59" t="str">
        <f t="shared" ca="1" si="63"/>
        <v/>
      </c>
      <c r="Q1377" s="1" t="str" cm="1">
        <f t="array" aca="1" ref="Q1377" ca="1">_xlfn.IFS(P1377="","",
$B$11="Hə", _xlfn.XLOOKUP(DATE(P1377, 12, 31), rou_table_dates, rou_table_nbvs,0, 0),
TRUE,  MAX(0, ROUND($M$14 - $M$14/ (last_rou_date - $B$2) * (DATE(P1377,12,31) - $B$2), 2) )
)</f>
        <v/>
      </c>
      <c r="R1377" s="1" t="str" cm="1">
        <f t="array" aca="1" ref="R1377" ca="1">_xlfn.IFS(P1377="","",
$B$11="Hə", _xlfn.XLOOKUP(DATE(P1377, 12, 31), lease_table_dates, lease_table_balances,0, 0),
TRUE, IFERROR( XNPV($B$6, IF(payment_dates &gt;DATE(P1377, 12, 31), payments,  0),  IF(payment_dates &gt;DATE(P1377, 12, 31), payment_dates,  DATE(P1377, 12, 31))    ),0)
)</f>
        <v/>
      </c>
      <c r="S1377" s="1" t="str" cm="1">
        <f t="array" aca="1" ref="S1377" ca="1">_xlfn.IFS(P1377="","",
TRUE,  MIN( MIN(Q1376, $M$14), ROUND($M$14/ (last_rou_date - $B$2) * (DATE(P1377,12,31) - MAX($B$2, DATE(P1377-1, 12, 31))), 2) )
)</f>
        <v/>
      </c>
      <c r="T1377" s="7" t="str" cm="1">
        <f t="array" aca="1" ref="T1377" ca="1">_xlfn.IFS(P1377="", "",
ISTEXT(R1376), R1377- (H1377 - SUMIFS( lease_table_payments, lease_table_years, P1377) -$AG$14 ),
AND(ISNUMBER(R1376), R1377&lt;&gt;""),   R1377- (R1376 - SUMIFS( lease_table_payments, lease_table_years, P1377) )
)</f>
        <v/>
      </c>
      <c r="V1377" s="64">
        <f t="shared" si="65"/>
        <v>1364</v>
      </c>
      <c r="W1377" s="51" t="str" cm="1">
        <f t="array" ref="W1377">_xlfn.IFS(
OR(W1376=$B$4, W1376=""),"",
TRUE,W1376+1
)</f>
        <v/>
      </c>
      <c r="X1377" s="51" t="str" cm="1">
        <f t="array" ref="X1377">_xlfn.IFS(X1376="","",
W1377="", "",
AND($B$3="İllik"),DATE(YEAR(X1376)+1,MONTH(X1376),DAY(X1376) ),
AND($B$3="Aylıq", $AH$14="Not end"), EDATE(X1376,1),
AND($B$3="Aylıq", $AH$14="End"), EOMONTH(X1376,1)
)</f>
        <v/>
      </c>
      <c r="Y1377" s="51" t="str" cm="1">
        <f t="array" aca="1" ref="Y1377" ca="1">_xlfn.IFS(
AND($B$7="Dövrün əvvəlində", Y1376&lt;=last_rou_date), DATE(YEAR(Y1376)+1, 12, 31),
AND($B$7="Dövrün sonunda", Y1376&lt;=last_payment_date), DATE(YEAR(Y1376)+1, 12, 31),
TRUE, ""
)</f>
        <v/>
      </c>
      <c r="Z1377" s="75" t="str" cm="1">
        <f t="array" aca="1" ref="Z1377" ca="1">_xlfn.IFS(
AND($AN$14="Not year_end", Z1376&gt;last_payment_date), "",
AND($AN$14="Year_end", Z1376&gt;=last_payment_date), "",
AND($AN$14="Year_end"), DATE(YEAR(Z1376+1), 12, 31),
AND($AN$14="Not year_end", MONTH(Z1376)=12, DAY(Z1376)=31), DATE(YEAR(Z1375)+1, MONTH(Z1375), DAY(Z1375)),
AND($AN$14="Not year_end", OR(MONTH(Z1376)&lt;&gt;12, DAY(Z1376)&lt;&gt;31) ), DATE(YEAR(Z1376), 12, 31)
)</f>
        <v/>
      </c>
      <c r="AA1377" s="75" t="str" cm="1">
        <f t="array" aca="1" ref="AA1377" ca="1">_xlfn.IFS(AA1376="", "",
AND(AA1376=last_payment_date, OR(MONTH(AA1376)&lt;&gt;12, DAY(AA1376)&lt;&gt;31) ), DATE(YEAR(AA1376), 12, 31),
AND(MONTH(AA1376)=12, DAY(AA1376)=31, AA1376&gt;=last_payment_date), "",
AND(MONTH(AA1376)=12, DAY(AA1376)&lt;&gt;31),  EOMONTH(AA1376,0),
AND(MONTH(AA1376)=12, DAY(AA1376)=31, $AH$14="Not end"),  EDATE(AA1375,1),
AND($AH$14="Not end"), EDATE(AA1376, 1),
AND($AH$14="End"), EOMONTH(AA1376, 1)
)</f>
        <v/>
      </c>
      <c r="AB1377" s="75" t="str" cm="1">
        <f t="array" aca="1" ref="AB1377" ca="1">_xlfn.IFS(AB1376="","",
AND(AB1376=last_rou_date), "",
AND($B$3="İllik"),DATE(YEAR(AB1376)+1,MONTH(AB1376),DAY(AB1376) ),
AND($B$3="Aylıq", $AH$14="Not end"), EDATE(AB1376,1),
AND($B$3="Aylıq", $AH$14="End"), EOMONTH(AB1376,1)
)</f>
        <v/>
      </c>
      <c r="AC1377" s="75" t="str" cm="1">
        <f t="array" aca="1" ref="AC1377" ca="1">_xlfn.IFS(
AND($AN$14="Not year_end", AC1376&gt;last_rou_date), "",
AND($AN$14="Year_end", AC1376&gt;=last_rou_date), "",
AND($AN$14="Year_end"), DATE(YEAR(AC1376+1), 12, 31),
AND($AN$14="Not year_end", MONTH(AC1376)=12, DAY(AC1376)=31), DATE(YEAR(AC1375)+1, MONTH(AC1375), DAY(AC1375)),
AND($AN$14="Not year_end", OR(MONTH(AC1376)&lt;&gt;12, DAY(AC1376)&lt;&gt;31) ), DATE(YEAR(AC1376), 12, 31)
)</f>
        <v/>
      </c>
      <c r="AD1377" s="75" t="str" cm="1">
        <f t="array" aca="1" ref="AD1377" ca="1">_xlfn.IFS(AD1376="", "",
AND(AD1376=last_rou_date, OR(MONTH(AD1376)&lt;&gt;12, DAY(AD1376)&lt;&gt;31) ), DATE(YEAR(AD1376), 12, 31),
AND(MONTH(AD1376)=12, DAY(AD1376)=31, AD1376&gt;=last_rou_date), "",
AND(MONTH(AD1376)=12, DAY(AD1376)&lt;&gt;31),  EOMONTH(AD1376,0),
AND(MONTH(AD1376)=12, DAY(AD1376)=31, $AH$14="Not end"),  EDATE(AD1375,1),
AND($AH$14="Not end"), EDATE(AD1376, 1),
AND($AH$14="End"), EOMONTH(AD1376, 1)
)</f>
        <v/>
      </c>
      <c r="AE1377" s="51" t="str" cm="1">
        <f t="array" ref="AE1377">_xlfn.IFS(W1377="", "",
AND(W1377&gt;0, W1377&lt;=$B$4, $C$2="İllik artım, faiz olaraq", $D$2&gt;0, $B$3="İllik"), $B$5*((1+$D$2)^(W1377-1)),
AND(W1377&gt;0, W1377&lt;=$B$4, $C$2="İllik artım, faiz olaraq", $D$2&gt;0, $B$3="Aylıq"), $B$5*((1+$D$2)^ROUNDDOWN((W1377-1)/12,0)),
AND(W1377=1, $C$2="Aşağıdakı kimi dəyişir", ), $B$5,
AND(W1377&gt;1, W1377&lt;=$B$4, $C$2="Aşağıdakı kimi dəyişir"), IFERROR(VLOOKUP(W1377, $C$4:$D$7, 2, FALSE), AE1376),
AND(W1377&gt;0, W1377&lt;=$B$4), $B$5,
TRUE,0 )</f>
        <v/>
      </c>
      <c r="AF1377" s="51" t="str">
        <f t="shared" ca="1" si="64"/>
        <v/>
      </c>
    </row>
    <row r="1378" spans="1:32" x14ac:dyDescent="0.4">
      <c r="A1378" s="13" t="str" cm="1">
        <f t="array" aca="1" ref="A1378" ca="1">_xlfn.IFS(
AND(SUMIFS(lease_table_interest_accruals, lease_table_dates, A1377)&gt;0, COUNTIFS($E$14:E1377, "Interest accrual", $A$14:A1377, A1377)=0),  A1377,
AND(SUMIFS(lease_table_payments, lease_table_dates, A1377)&gt;0, COUNTIFS($E$14:E1377, "Payment", $A$14:A1377, A1377)=0),  A1377,
AND(SUMIFS(rou_table_deprs, rou_table_dates, A1377)&gt;0, COUNTIFS($E$14:E1377, "Depreciation", $A$14:A1377, A1377)=0),  A1377,
TRUE,  IFERROR(INDEX(rou_table_dates,  MATCH(A1377, rou_table_dates)+1, ), "")
)</f>
        <v/>
      </c>
      <c r="B1378" s="1" t="str" cm="1">
        <f t="array" aca="1" ref="B1378" ca="1">_xlfn.IFS(
AND(E1378="Payment", A1378=$B$2), $AM$14,
E1378="Payment", $AM$15,
E1378="Interest accrual", $AM$18,
E1378="Depreciation", $AM$17,
TRUE, "")</f>
        <v/>
      </c>
      <c r="C1378" s="1" t="str" cm="1">
        <f t="array" aca="1" ref="C1378" ca="1">_xlfn.IFS(
E1378="Payment", $AM$19,
E1378="Interest accrual", $AM$15,
E1378="Depreciation", $AM$16,
TRUE, "")</f>
        <v/>
      </c>
      <c r="D1378" s="1" t="str" cm="1">
        <f t="array" aca="1" ref="D1378" ca="1">_xlfn.IFS(
E1378="Payment", _xlfn.XLOOKUP(A1378, lease_table_dates, lease_table_payments, 0, 0),
E1378="Interest accrual", _xlfn.XLOOKUP(A1378, lease_table_dates, lease_table_interest_accruals, 0, 0),
E1378="Depreciation", _xlfn.XLOOKUP(A1378, rou_table_dates, rou_table_deprs, 0, 0),
TRUE, ""
)</f>
        <v/>
      </c>
      <c r="E1378" s="7" t="str" cm="1">
        <f t="array" aca="1" ref="E1378" ca="1">_xlfn.IFS(
AND(SUMIFS(lease_table_interest_accruals, lease_table_dates, A1378)&gt;0, COUNTIFS($E$14:E1377, "Interest accrual", $A$14:A1377, A1378)=0), "Interest accrual",
AND(SUMIFS(lease_table_payments, lease_table_dates, A1378)&gt;0, COUNTIFS($E$14:E1377, "Payment", $A$14:A1377, A1378)=0), "Payment",
AND(SUMIFS(rou_table_deprs, rou_table_dates, A1378)&gt;0, COUNTIFS($E$14:E1377, "Depreciation", $A$14:A1377, A1378)=0), "Depreciation",
TRUE,  ""
)</f>
        <v/>
      </c>
      <c r="G1378" s="13" t="str" cm="1">
        <f t="array" aca="1" ref="G1378" ca="1">_xlfn.IFS(
AND($B$11="Hə", $B$3="İllik"), Z1378,
AND($B$11="Hə", $B$3="Aylıq"), AA1378,
$B$11="Yox", X1378)</f>
        <v/>
      </c>
      <c r="H1378" s="1" t="str" cm="1">
        <f t="array" aca="1" ref="H1378" ca="1">_xlfn.IFS( G1378="", "",
TRUE, ROUND( H1377+I1378-J1378, 2) )</f>
        <v/>
      </c>
      <c r="I1378" s="1" t="str" cm="1">
        <f t="array" aca="1" ref="I1378" ca="1">_xlfn.IFS(G1378="", "",
G1378=last_payment_date, (J1378-H1377),
 TRUE,  -  (H1377- H1377* (1+$B$6)^ (_xlfn.DAYS(G1378,G1377)/365) )
)</f>
        <v/>
      </c>
      <c r="J1378" s="1" t="str" cm="1">
        <f t="array" aca="1" ref="J1378" ca="1">_xlfn.IFS(G1378="", "",
TRUE, _xlfn.XLOOKUP(G1378,  payment_dates, payments,0,0)
)</f>
        <v/>
      </c>
      <c r="L1378" s="8" t="str" cm="1">
        <f t="array" aca="1" ref="L1378" ca="1">_xlfn.IFS(
AND($B$11="Hə", $B$3="İllik"), AC1378,
AND($B$11="Hə", $B$3="Aylıq"), AD1378,
$B$11="Yox", AB1378)</f>
        <v/>
      </c>
      <c r="M1378" s="1" t="str" cm="1">
        <f t="array" aca="1" ref="M1378" ca="1">_xlfn.IFS( L1378="", "",
(M1377-N1378)&lt;=0.5, 0,
TRUE,  M1377-N1378)</f>
        <v/>
      </c>
      <c r="N1378" s="7" t="str" cm="1">
        <f t="array" aca="1" ref="N1378" ca="1">_xlfn.IFS(
L1378="", "",
TRUE, MIN(M1377, ROUND($M$14/ (last_rou_date - $B$2) * (L1378-L1377), 2) )
)</f>
        <v/>
      </c>
      <c r="P1378" s="59" t="str">
        <f t="shared" ca="1" si="63"/>
        <v/>
      </c>
      <c r="Q1378" s="1" t="str" cm="1">
        <f t="array" aca="1" ref="Q1378" ca="1">_xlfn.IFS(P1378="","",
$B$11="Hə", _xlfn.XLOOKUP(DATE(P1378, 12, 31), rou_table_dates, rou_table_nbvs,0, 0),
TRUE,  MAX(0, ROUND($M$14 - $M$14/ (last_rou_date - $B$2) * (DATE(P1378,12,31) - $B$2), 2) )
)</f>
        <v/>
      </c>
      <c r="R1378" s="1" t="str" cm="1">
        <f t="array" aca="1" ref="R1378" ca="1">_xlfn.IFS(P1378="","",
$B$11="Hə", _xlfn.XLOOKUP(DATE(P1378, 12, 31), lease_table_dates, lease_table_balances,0, 0),
TRUE, IFERROR( XNPV($B$6, IF(payment_dates &gt;DATE(P1378, 12, 31), payments,  0),  IF(payment_dates &gt;DATE(P1378, 12, 31), payment_dates,  DATE(P1378, 12, 31))    ),0)
)</f>
        <v/>
      </c>
      <c r="S1378" s="1" t="str" cm="1">
        <f t="array" aca="1" ref="S1378" ca="1">_xlfn.IFS(P1378="","",
TRUE,  MIN( MIN(Q1377, $M$14), ROUND($M$14/ (last_rou_date - $B$2) * (DATE(P1378,12,31) - MAX($B$2, DATE(P1378-1, 12, 31))), 2) )
)</f>
        <v/>
      </c>
      <c r="T1378" s="7" t="str" cm="1">
        <f t="array" aca="1" ref="T1378" ca="1">_xlfn.IFS(P1378="", "",
ISTEXT(R1377), R1378- (H1378 - SUMIFS( lease_table_payments, lease_table_years, P1378) -$AG$14 ),
AND(ISNUMBER(R1377), R1378&lt;&gt;""),   R1378- (R1377 - SUMIFS( lease_table_payments, lease_table_years, P1378) )
)</f>
        <v/>
      </c>
      <c r="V1378" s="64">
        <f t="shared" si="65"/>
        <v>1365</v>
      </c>
      <c r="W1378" s="51" t="str" cm="1">
        <f t="array" ref="W1378">_xlfn.IFS(
OR(W1377=$B$4, W1377=""),"",
TRUE,W1377+1
)</f>
        <v/>
      </c>
      <c r="X1378" s="51" t="str" cm="1">
        <f t="array" ref="X1378">_xlfn.IFS(X1377="","",
W1378="", "",
AND($B$3="İllik"),DATE(YEAR(X1377)+1,MONTH(X1377),DAY(X1377) ),
AND($B$3="Aylıq", $AH$14="Not end"), EDATE(X1377,1),
AND($B$3="Aylıq", $AH$14="End"), EOMONTH(X1377,1)
)</f>
        <v/>
      </c>
      <c r="Y1378" s="51" t="str" cm="1">
        <f t="array" aca="1" ref="Y1378" ca="1">_xlfn.IFS(
AND($B$7="Dövrün əvvəlində", Y1377&lt;=last_rou_date), DATE(YEAR(Y1377)+1, 12, 31),
AND($B$7="Dövrün sonunda", Y1377&lt;=last_payment_date), DATE(YEAR(Y1377)+1, 12, 31),
TRUE, ""
)</f>
        <v/>
      </c>
      <c r="Z1378" s="75" t="str" cm="1">
        <f t="array" aca="1" ref="Z1378" ca="1">_xlfn.IFS(
AND($AN$14="Not year_end", Z1377&gt;last_payment_date), "",
AND($AN$14="Year_end", Z1377&gt;=last_payment_date), "",
AND($AN$14="Year_end"), DATE(YEAR(Z1377+1), 12, 31),
AND($AN$14="Not year_end", MONTH(Z1377)=12, DAY(Z1377)=31), DATE(YEAR(Z1376)+1, MONTH(Z1376), DAY(Z1376)),
AND($AN$14="Not year_end", OR(MONTH(Z1377)&lt;&gt;12, DAY(Z1377)&lt;&gt;31) ), DATE(YEAR(Z1377), 12, 31)
)</f>
        <v/>
      </c>
      <c r="AA1378" s="75" t="str" cm="1">
        <f t="array" aca="1" ref="AA1378" ca="1">_xlfn.IFS(AA1377="", "",
AND(AA1377=last_payment_date, OR(MONTH(AA1377)&lt;&gt;12, DAY(AA1377)&lt;&gt;31) ), DATE(YEAR(AA1377), 12, 31),
AND(MONTH(AA1377)=12, DAY(AA1377)=31, AA1377&gt;=last_payment_date), "",
AND(MONTH(AA1377)=12, DAY(AA1377)&lt;&gt;31),  EOMONTH(AA1377,0),
AND(MONTH(AA1377)=12, DAY(AA1377)=31, $AH$14="Not end"),  EDATE(AA1376,1),
AND($AH$14="Not end"), EDATE(AA1377, 1),
AND($AH$14="End"), EOMONTH(AA1377, 1)
)</f>
        <v/>
      </c>
      <c r="AB1378" s="75" t="str" cm="1">
        <f t="array" aca="1" ref="AB1378" ca="1">_xlfn.IFS(AB1377="","",
AND(AB1377=last_rou_date), "",
AND($B$3="İllik"),DATE(YEAR(AB1377)+1,MONTH(AB1377),DAY(AB1377) ),
AND($B$3="Aylıq", $AH$14="Not end"), EDATE(AB1377,1),
AND($B$3="Aylıq", $AH$14="End"), EOMONTH(AB1377,1)
)</f>
        <v/>
      </c>
      <c r="AC1378" s="75" t="str" cm="1">
        <f t="array" aca="1" ref="AC1378" ca="1">_xlfn.IFS(
AND($AN$14="Not year_end", AC1377&gt;last_rou_date), "",
AND($AN$14="Year_end", AC1377&gt;=last_rou_date), "",
AND($AN$14="Year_end"), DATE(YEAR(AC1377+1), 12, 31),
AND($AN$14="Not year_end", MONTH(AC1377)=12, DAY(AC1377)=31), DATE(YEAR(AC1376)+1, MONTH(AC1376), DAY(AC1376)),
AND($AN$14="Not year_end", OR(MONTH(AC1377)&lt;&gt;12, DAY(AC1377)&lt;&gt;31) ), DATE(YEAR(AC1377), 12, 31)
)</f>
        <v/>
      </c>
      <c r="AD1378" s="75" t="str" cm="1">
        <f t="array" aca="1" ref="AD1378" ca="1">_xlfn.IFS(AD1377="", "",
AND(AD1377=last_rou_date, OR(MONTH(AD1377)&lt;&gt;12, DAY(AD1377)&lt;&gt;31) ), DATE(YEAR(AD1377), 12, 31),
AND(MONTH(AD1377)=12, DAY(AD1377)=31, AD1377&gt;=last_rou_date), "",
AND(MONTH(AD1377)=12, DAY(AD1377)&lt;&gt;31),  EOMONTH(AD1377,0),
AND(MONTH(AD1377)=12, DAY(AD1377)=31, $AH$14="Not end"),  EDATE(AD1376,1),
AND($AH$14="Not end"), EDATE(AD1377, 1),
AND($AH$14="End"), EOMONTH(AD1377, 1)
)</f>
        <v/>
      </c>
      <c r="AE1378" s="51" t="str" cm="1">
        <f t="array" ref="AE1378">_xlfn.IFS(W1378="", "",
AND(W1378&gt;0, W1378&lt;=$B$4, $C$2="İllik artım, faiz olaraq", $D$2&gt;0, $B$3="İllik"), $B$5*((1+$D$2)^(W1378-1)),
AND(W1378&gt;0, W1378&lt;=$B$4, $C$2="İllik artım, faiz olaraq", $D$2&gt;0, $B$3="Aylıq"), $B$5*((1+$D$2)^ROUNDDOWN((W1378-1)/12,0)),
AND(W1378=1, $C$2="Aşağıdakı kimi dəyişir", ), $B$5,
AND(W1378&gt;1, W1378&lt;=$B$4, $C$2="Aşağıdakı kimi dəyişir"), IFERROR(VLOOKUP(W1378, $C$4:$D$7, 2, FALSE), AE1377),
AND(W1378&gt;0, W1378&lt;=$B$4), $B$5,
TRUE,0 )</f>
        <v/>
      </c>
      <c r="AF1378" s="51" t="str">
        <f t="shared" ca="1" si="64"/>
        <v/>
      </c>
    </row>
    <row r="1379" spans="1:32" x14ac:dyDescent="0.4">
      <c r="A1379" s="13" t="str" cm="1">
        <f t="array" aca="1" ref="A1379" ca="1">_xlfn.IFS(
AND(SUMIFS(lease_table_interest_accruals, lease_table_dates, A1378)&gt;0, COUNTIFS($E$14:E1378, "Interest accrual", $A$14:A1378, A1378)=0),  A1378,
AND(SUMIFS(lease_table_payments, lease_table_dates, A1378)&gt;0, COUNTIFS($E$14:E1378, "Payment", $A$14:A1378, A1378)=0),  A1378,
AND(SUMIFS(rou_table_deprs, rou_table_dates, A1378)&gt;0, COUNTIFS($E$14:E1378, "Depreciation", $A$14:A1378, A1378)=0),  A1378,
TRUE,  IFERROR(INDEX(rou_table_dates,  MATCH(A1378, rou_table_dates)+1, ), "")
)</f>
        <v/>
      </c>
      <c r="B1379" s="1" t="str" cm="1">
        <f t="array" aca="1" ref="B1379" ca="1">_xlfn.IFS(
AND(E1379="Payment", A1379=$B$2), $AM$14,
E1379="Payment", $AM$15,
E1379="Interest accrual", $AM$18,
E1379="Depreciation", $AM$17,
TRUE, "")</f>
        <v/>
      </c>
      <c r="C1379" s="1" t="str" cm="1">
        <f t="array" aca="1" ref="C1379" ca="1">_xlfn.IFS(
E1379="Payment", $AM$19,
E1379="Interest accrual", $AM$15,
E1379="Depreciation", $AM$16,
TRUE, "")</f>
        <v/>
      </c>
      <c r="D1379" s="1" t="str" cm="1">
        <f t="array" aca="1" ref="D1379" ca="1">_xlfn.IFS(
E1379="Payment", _xlfn.XLOOKUP(A1379, lease_table_dates, lease_table_payments, 0, 0),
E1379="Interest accrual", _xlfn.XLOOKUP(A1379, lease_table_dates, lease_table_interest_accruals, 0, 0),
E1379="Depreciation", _xlfn.XLOOKUP(A1379, rou_table_dates, rou_table_deprs, 0, 0),
TRUE, ""
)</f>
        <v/>
      </c>
      <c r="E1379" s="7" t="str" cm="1">
        <f t="array" aca="1" ref="E1379" ca="1">_xlfn.IFS(
AND(SUMIFS(lease_table_interest_accruals, lease_table_dates, A1379)&gt;0, COUNTIFS($E$14:E1378, "Interest accrual", $A$14:A1378, A1379)=0), "Interest accrual",
AND(SUMIFS(lease_table_payments, lease_table_dates, A1379)&gt;0, COUNTIFS($E$14:E1378, "Payment", $A$14:A1378, A1379)=0), "Payment",
AND(SUMIFS(rou_table_deprs, rou_table_dates, A1379)&gt;0, COUNTIFS($E$14:E1378, "Depreciation", $A$14:A1378, A1379)=0), "Depreciation",
TRUE,  ""
)</f>
        <v/>
      </c>
      <c r="G1379" s="13" t="str" cm="1">
        <f t="array" aca="1" ref="G1379" ca="1">_xlfn.IFS(
AND($B$11="Hə", $B$3="İllik"), Z1379,
AND($B$11="Hə", $B$3="Aylıq"), AA1379,
$B$11="Yox", X1379)</f>
        <v/>
      </c>
      <c r="H1379" s="1" t="str" cm="1">
        <f t="array" aca="1" ref="H1379" ca="1">_xlfn.IFS( G1379="", "",
TRUE, ROUND( H1378+I1379-J1379, 2) )</f>
        <v/>
      </c>
      <c r="I1379" s="1" t="str" cm="1">
        <f t="array" aca="1" ref="I1379" ca="1">_xlfn.IFS(G1379="", "",
G1379=last_payment_date, (J1379-H1378),
 TRUE,  -  (H1378- H1378* (1+$B$6)^ (_xlfn.DAYS(G1379,G1378)/365) )
)</f>
        <v/>
      </c>
      <c r="J1379" s="1" t="str" cm="1">
        <f t="array" aca="1" ref="J1379" ca="1">_xlfn.IFS(G1379="", "",
TRUE, _xlfn.XLOOKUP(G1379,  payment_dates, payments,0,0)
)</f>
        <v/>
      </c>
      <c r="L1379" s="8" t="str" cm="1">
        <f t="array" aca="1" ref="L1379" ca="1">_xlfn.IFS(
AND($B$11="Hə", $B$3="İllik"), AC1379,
AND($B$11="Hə", $B$3="Aylıq"), AD1379,
$B$11="Yox", AB1379)</f>
        <v/>
      </c>
      <c r="M1379" s="1" t="str" cm="1">
        <f t="array" aca="1" ref="M1379" ca="1">_xlfn.IFS( L1379="", "",
(M1378-N1379)&lt;=0.5, 0,
TRUE,  M1378-N1379)</f>
        <v/>
      </c>
      <c r="N1379" s="7" t="str" cm="1">
        <f t="array" aca="1" ref="N1379" ca="1">_xlfn.IFS(
L1379="", "",
TRUE, MIN(M1378, ROUND($M$14/ (last_rou_date - $B$2) * (L1379-L1378), 2) )
)</f>
        <v/>
      </c>
      <c r="P1379" s="59" t="str">
        <f t="shared" ca="1" si="63"/>
        <v/>
      </c>
      <c r="Q1379" s="1" t="str" cm="1">
        <f t="array" aca="1" ref="Q1379" ca="1">_xlfn.IFS(P1379="","",
$B$11="Hə", _xlfn.XLOOKUP(DATE(P1379, 12, 31), rou_table_dates, rou_table_nbvs,0, 0),
TRUE,  MAX(0, ROUND($M$14 - $M$14/ (last_rou_date - $B$2) * (DATE(P1379,12,31) - $B$2), 2) )
)</f>
        <v/>
      </c>
      <c r="R1379" s="1" t="str" cm="1">
        <f t="array" aca="1" ref="R1379" ca="1">_xlfn.IFS(P1379="","",
$B$11="Hə", _xlfn.XLOOKUP(DATE(P1379, 12, 31), lease_table_dates, lease_table_balances,0, 0),
TRUE, IFERROR( XNPV($B$6, IF(payment_dates &gt;DATE(P1379, 12, 31), payments,  0),  IF(payment_dates &gt;DATE(P1379, 12, 31), payment_dates,  DATE(P1379, 12, 31))    ),0)
)</f>
        <v/>
      </c>
      <c r="S1379" s="1" t="str" cm="1">
        <f t="array" aca="1" ref="S1379" ca="1">_xlfn.IFS(P1379="","",
TRUE,  MIN( MIN(Q1378, $M$14), ROUND($M$14/ (last_rou_date - $B$2) * (DATE(P1379,12,31) - MAX($B$2, DATE(P1379-1, 12, 31))), 2) )
)</f>
        <v/>
      </c>
      <c r="T1379" s="7" t="str" cm="1">
        <f t="array" aca="1" ref="T1379" ca="1">_xlfn.IFS(P1379="", "",
ISTEXT(R1378), R1379- (H1379 - SUMIFS( lease_table_payments, lease_table_years, P1379) -$AG$14 ),
AND(ISNUMBER(R1378), R1379&lt;&gt;""),   R1379- (R1378 - SUMIFS( lease_table_payments, lease_table_years, P1379) )
)</f>
        <v/>
      </c>
      <c r="V1379" s="64">
        <f t="shared" si="65"/>
        <v>1366</v>
      </c>
      <c r="W1379" s="51" t="str" cm="1">
        <f t="array" ref="W1379">_xlfn.IFS(
OR(W1378=$B$4, W1378=""),"",
TRUE,W1378+1
)</f>
        <v/>
      </c>
      <c r="X1379" s="51" t="str" cm="1">
        <f t="array" ref="X1379">_xlfn.IFS(X1378="","",
W1379="", "",
AND($B$3="İllik"),DATE(YEAR(X1378)+1,MONTH(X1378),DAY(X1378) ),
AND($B$3="Aylıq", $AH$14="Not end"), EDATE(X1378,1),
AND($B$3="Aylıq", $AH$14="End"), EOMONTH(X1378,1)
)</f>
        <v/>
      </c>
      <c r="Y1379" s="51" t="str" cm="1">
        <f t="array" aca="1" ref="Y1379" ca="1">_xlfn.IFS(
AND($B$7="Dövrün əvvəlində", Y1378&lt;=last_rou_date), DATE(YEAR(Y1378)+1, 12, 31),
AND($B$7="Dövrün sonunda", Y1378&lt;=last_payment_date), DATE(YEAR(Y1378)+1, 12, 31),
TRUE, ""
)</f>
        <v/>
      </c>
      <c r="Z1379" s="75" t="str" cm="1">
        <f t="array" aca="1" ref="Z1379" ca="1">_xlfn.IFS(
AND($AN$14="Not year_end", Z1378&gt;last_payment_date), "",
AND($AN$14="Year_end", Z1378&gt;=last_payment_date), "",
AND($AN$14="Year_end"), DATE(YEAR(Z1378+1), 12, 31),
AND($AN$14="Not year_end", MONTH(Z1378)=12, DAY(Z1378)=31), DATE(YEAR(Z1377)+1, MONTH(Z1377), DAY(Z1377)),
AND($AN$14="Not year_end", OR(MONTH(Z1378)&lt;&gt;12, DAY(Z1378)&lt;&gt;31) ), DATE(YEAR(Z1378), 12, 31)
)</f>
        <v/>
      </c>
      <c r="AA1379" s="75" t="str" cm="1">
        <f t="array" aca="1" ref="AA1379" ca="1">_xlfn.IFS(AA1378="", "",
AND(AA1378=last_payment_date, OR(MONTH(AA1378)&lt;&gt;12, DAY(AA1378)&lt;&gt;31) ), DATE(YEAR(AA1378), 12, 31),
AND(MONTH(AA1378)=12, DAY(AA1378)=31, AA1378&gt;=last_payment_date), "",
AND(MONTH(AA1378)=12, DAY(AA1378)&lt;&gt;31),  EOMONTH(AA1378,0),
AND(MONTH(AA1378)=12, DAY(AA1378)=31, $AH$14="Not end"),  EDATE(AA1377,1),
AND($AH$14="Not end"), EDATE(AA1378, 1),
AND($AH$14="End"), EOMONTH(AA1378, 1)
)</f>
        <v/>
      </c>
      <c r="AB1379" s="75" t="str" cm="1">
        <f t="array" aca="1" ref="AB1379" ca="1">_xlfn.IFS(AB1378="","",
AND(AB1378=last_rou_date), "",
AND($B$3="İllik"),DATE(YEAR(AB1378)+1,MONTH(AB1378),DAY(AB1378) ),
AND($B$3="Aylıq", $AH$14="Not end"), EDATE(AB1378,1),
AND($B$3="Aylıq", $AH$14="End"), EOMONTH(AB1378,1)
)</f>
        <v/>
      </c>
      <c r="AC1379" s="75" t="str" cm="1">
        <f t="array" aca="1" ref="AC1379" ca="1">_xlfn.IFS(
AND($AN$14="Not year_end", AC1378&gt;last_rou_date), "",
AND($AN$14="Year_end", AC1378&gt;=last_rou_date), "",
AND($AN$14="Year_end"), DATE(YEAR(AC1378+1), 12, 31),
AND($AN$14="Not year_end", MONTH(AC1378)=12, DAY(AC1378)=31), DATE(YEAR(AC1377)+1, MONTH(AC1377), DAY(AC1377)),
AND($AN$14="Not year_end", OR(MONTH(AC1378)&lt;&gt;12, DAY(AC1378)&lt;&gt;31) ), DATE(YEAR(AC1378), 12, 31)
)</f>
        <v/>
      </c>
      <c r="AD1379" s="75" t="str" cm="1">
        <f t="array" aca="1" ref="AD1379" ca="1">_xlfn.IFS(AD1378="", "",
AND(AD1378=last_rou_date, OR(MONTH(AD1378)&lt;&gt;12, DAY(AD1378)&lt;&gt;31) ), DATE(YEAR(AD1378), 12, 31),
AND(MONTH(AD1378)=12, DAY(AD1378)=31, AD1378&gt;=last_rou_date), "",
AND(MONTH(AD1378)=12, DAY(AD1378)&lt;&gt;31),  EOMONTH(AD1378,0),
AND(MONTH(AD1378)=12, DAY(AD1378)=31, $AH$14="Not end"),  EDATE(AD1377,1),
AND($AH$14="Not end"), EDATE(AD1378, 1),
AND($AH$14="End"), EOMONTH(AD1378, 1)
)</f>
        <v/>
      </c>
      <c r="AE1379" s="51" t="str" cm="1">
        <f t="array" ref="AE1379">_xlfn.IFS(W1379="", "",
AND(W1379&gt;0, W1379&lt;=$B$4, $C$2="İllik artım, faiz olaraq", $D$2&gt;0, $B$3="İllik"), $B$5*((1+$D$2)^(W1379-1)),
AND(W1379&gt;0, W1379&lt;=$B$4, $C$2="İllik artım, faiz olaraq", $D$2&gt;0, $B$3="Aylıq"), $B$5*((1+$D$2)^ROUNDDOWN((W1379-1)/12,0)),
AND(W1379=1, $C$2="Aşağıdakı kimi dəyişir", ), $B$5,
AND(W1379&gt;1, W1379&lt;=$B$4, $C$2="Aşağıdakı kimi dəyişir"), IFERROR(VLOOKUP(W1379, $C$4:$D$7, 2, FALSE), AE1378),
AND(W1379&gt;0, W1379&lt;=$B$4), $B$5,
TRUE,0 )</f>
        <v/>
      </c>
      <c r="AF1379" s="51" t="str">
        <f t="shared" ca="1" si="64"/>
        <v/>
      </c>
    </row>
    <row r="1380" spans="1:32" x14ac:dyDescent="0.4">
      <c r="A1380" s="13" t="str" cm="1">
        <f t="array" aca="1" ref="A1380" ca="1">_xlfn.IFS(
AND(SUMIFS(lease_table_interest_accruals, lease_table_dates, A1379)&gt;0, COUNTIFS($E$14:E1379, "Interest accrual", $A$14:A1379, A1379)=0),  A1379,
AND(SUMIFS(lease_table_payments, lease_table_dates, A1379)&gt;0, COUNTIFS($E$14:E1379, "Payment", $A$14:A1379, A1379)=0),  A1379,
AND(SUMIFS(rou_table_deprs, rou_table_dates, A1379)&gt;0, COUNTIFS($E$14:E1379, "Depreciation", $A$14:A1379, A1379)=0),  A1379,
TRUE,  IFERROR(INDEX(rou_table_dates,  MATCH(A1379, rou_table_dates)+1, ), "")
)</f>
        <v/>
      </c>
      <c r="B1380" s="1" t="str" cm="1">
        <f t="array" aca="1" ref="B1380" ca="1">_xlfn.IFS(
AND(E1380="Payment", A1380=$B$2), $AM$14,
E1380="Payment", $AM$15,
E1380="Interest accrual", $AM$18,
E1380="Depreciation", $AM$17,
TRUE, "")</f>
        <v/>
      </c>
      <c r="C1380" s="1" t="str" cm="1">
        <f t="array" aca="1" ref="C1380" ca="1">_xlfn.IFS(
E1380="Payment", $AM$19,
E1380="Interest accrual", $AM$15,
E1380="Depreciation", $AM$16,
TRUE, "")</f>
        <v/>
      </c>
      <c r="D1380" s="1" t="str" cm="1">
        <f t="array" aca="1" ref="D1380" ca="1">_xlfn.IFS(
E1380="Payment", _xlfn.XLOOKUP(A1380, lease_table_dates, lease_table_payments, 0, 0),
E1380="Interest accrual", _xlfn.XLOOKUP(A1380, lease_table_dates, lease_table_interest_accruals, 0, 0),
E1380="Depreciation", _xlfn.XLOOKUP(A1380, rou_table_dates, rou_table_deprs, 0, 0),
TRUE, ""
)</f>
        <v/>
      </c>
      <c r="E1380" s="7" t="str" cm="1">
        <f t="array" aca="1" ref="E1380" ca="1">_xlfn.IFS(
AND(SUMIFS(lease_table_interest_accruals, lease_table_dates, A1380)&gt;0, COUNTIFS($E$14:E1379, "Interest accrual", $A$14:A1379, A1380)=0), "Interest accrual",
AND(SUMIFS(lease_table_payments, lease_table_dates, A1380)&gt;0, COUNTIFS($E$14:E1379, "Payment", $A$14:A1379, A1380)=0), "Payment",
AND(SUMIFS(rou_table_deprs, rou_table_dates, A1380)&gt;0, COUNTIFS($E$14:E1379, "Depreciation", $A$14:A1379, A1380)=0), "Depreciation",
TRUE,  ""
)</f>
        <v/>
      </c>
      <c r="G1380" s="13" t="str" cm="1">
        <f t="array" aca="1" ref="G1380" ca="1">_xlfn.IFS(
AND($B$11="Hə", $B$3="İllik"), Z1380,
AND($B$11="Hə", $B$3="Aylıq"), AA1380,
$B$11="Yox", X1380)</f>
        <v/>
      </c>
      <c r="H1380" s="1" t="str" cm="1">
        <f t="array" aca="1" ref="H1380" ca="1">_xlfn.IFS( G1380="", "",
TRUE, ROUND( H1379+I1380-J1380, 2) )</f>
        <v/>
      </c>
      <c r="I1380" s="1" t="str" cm="1">
        <f t="array" aca="1" ref="I1380" ca="1">_xlfn.IFS(G1380="", "",
G1380=last_payment_date, (J1380-H1379),
 TRUE,  -  (H1379- H1379* (1+$B$6)^ (_xlfn.DAYS(G1380,G1379)/365) )
)</f>
        <v/>
      </c>
      <c r="J1380" s="1" t="str" cm="1">
        <f t="array" aca="1" ref="J1380" ca="1">_xlfn.IFS(G1380="", "",
TRUE, _xlfn.XLOOKUP(G1380,  payment_dates, payments,0,0)
)</f>
        <v/>
      </c>
      <c r="L1380" s="8" t="str" cm="1">
        <f t="array" aca="1" ref="L1380" ca="1">_xlfn.IFS(
AND($B$11="Hə", $B$3="İllik"), AC1380,
AND($B$11="Hə", $B$3="Aylıq"), AD1380,
$B$11="Yox", AB1380)</f>
        <v/>
      </c>
      <c r="M1380" s="1" t="str" cm="1">
        <f t="array" aca="1" ref="M1380" ca="1">_xlfn.IFS( L1380="", "",
(M1379-N1380)&lt;=0.5, 0,
TRUE,  M1379-N1380)</f>
        <v/>
      </c>
      <c r="N1380" s="7" t="str" cm="1">
        <f t="array" aca="1" ref="N1380" ca="1">_xlfn.IFS(
L1380="", "",
TRUE, MIN(M1379, ROUND($M$14/ (last_rou_date - $B$2) * (L1380-L1379), 2) )
)</f>
        <v/>
      </c>
      <c r="P1380" s="59" t="str">
        <f t="shared" ca="1" si="63"/>
        <v/>
      </c>
      <c r="Q1380" s="1" t="str" cm="1">
        <f t="array" aca="1" ref="Q1380" ca="1">_xlfn.IFS(P1380="","",
$B$11="Hə", _xlfn.XLOOKUP(DATE(P1380, 12, 31), rou_table_dates, rou_table_nbvs,0, 0),
TRUE,  MAX(0, ROUND($M$14 - $M$14/ (last_rou_date - $B$2) * (DATE(P1380,12,31) - $B$2), 2) )
)</f>
        <v/>
      </c>
      <c r="R1380" s="1" t="str" cm="1">
        <f t="array" aca="1" ref="R1380" ca="1">_xlfn.IFS(P1380="","",
$B$11="Hə", _xlfn.XLOOKUP(DATE(P1380, 12, 31), lease_table_dates, lease_table_balances,0, 0),
TRUE, IFERROR( XNPV($B$6, IF(payment_dates &gt;DATE(P1380, 12, 31), payments,  0),  IF(payment_dates &gt;DATE(P1380, 12, 31), payment_dates,  DATE(P1380, 12, 31))    ),0)
)</f>
        <v/>
      </c>
      <c r="S1380" s="1" t="str" cm="1">
        <f t="array" aca="1" ref="S1380" ca="1">_xlfn.IFS(P1380="","",
TRUE,  MIN( MIN(Q1379, $M$14), ROUND($M$14/ (last_rou_date - $B$2) * (DATE(P1380,12,31) - MAX($B$2, DATE(P1380-1, 12, 31))), 2) )
)</f>
        <v/>
      </c>
      <c r="T1380" s="7" t="str" cm="1">
        <f t="array" aca="1" ref="T1380" ca="1">_xlfn.IFS(P1380="", "",
ISTEXT(R1379), R1380- (H1380 - SUMIFS( lease_table_payments, lease_table_years, P1380) -$AG$14 ),
AND(ISNUMBER(R1379), R1380&lt;&gt;""),   R1380- (R1379 - SUMIFS( lease_table_payments, lease_table_years, P1380) )
)</f>
        <v/>
      </c>
      <c r="V1380" s="64">
        <f t="shared" si="65"/>
        <v>1367</v>
      </c>
      <c r="W1380" s="51" t="str" cm="1">
        <f t="array" ref="W1380">_xlfn.IFS(
OR(W1379=$B$4, W1379=""),"",
TRUE,W1379+1
)</f>
        <v/>
      </c>
      <c r="X1380" s="51" t="str" cm="1">
        <f t="array" ref="X1380">_xlfn.IFS(X1379="","",
W1380="", "",
AND($B$3="İllik"),DATE(YEAR(X1379)+1,MONTH(X1379),DAY(X1379) ),
AND($B$3="Aylıq", $AH$14="Not end"), EDATE(X1379,1),
AND($B$3="Aylıq", $AH$14="End"), EOMONTH(X1379,1)
)</f>
        <v/>
      </c>
      <c r="Y1380" s="51" t="str" cm="1">
        <f t="array" aca="1" ref="Y1380" ca="1">_xlfn.IFS(
AND($B$7="Dövrün əvvəlində", Y1379&lt;=last_rou_date), DATE(YEAR(Y1379)+1, 12, 31),
AND($B$7="Dövrün sonunda", Y1379&lt;=last_payment_date), DATE(YEAR(Y1379)+1, 12, 31),
TRUE, ""
)</f>
        <v/>
      </c>
      <c r="Z1380" s="75" t="str" cm="1">
        <f t="array" aca="1" ref="Z1380" ca="1">_xlfn.IFS(
AND($AN$14="Not year_end", Z1379&gt;last_payment_date), "",
AND($AN$14="Year_end", Z1379&gt;=last_payment_date), "",
AND($AN$14="Year_end"), DATE(YEAR(Z1379+1), 12, 31),
AND($AN$14="Not year_end", MONTH(Z1379)=12, DAY(Z1379)=31), DATE(YEAR(Z1378)+1, MONTH(Z1378), DAY(Z1378)),
AND($AN$14="Not year_end", OR(MONTH(Z1379)&lt;&gt;12, DAY(Z1379)&lt;&gt;31) ), DATE(YEAR(Z1379), 12, 31)
)</f>
        <v/>
      </c>
      <c r="AA1380" s="75" t="str" cm="1">
        <f t="array" aca="1" ref="AA1380" ca="1">_xlfn.IFS(AA1379="", "",
AND(AA1379=last_payment_date, OR(MONTH(AA1379)&lt;&gt;12, DAY(AA1379)&lt;&gt;31) ), DATE(YEAR(AA1379), 12, 31),
AND(MONTH(AA1379)=12, DAY(AA1379)=31, AA1379&gt;=last_payment_date), "",
AND(MONTH(AA1379)=12, DAY(AA1379)&lt;&gt;31),  EOMONTH(AA1379,0),
AND(MONTH(AA1379)=12, DAY(AA1379)=31, $AH$14="Not end"),  EDATE(AA1378,1),
AND($AH$14="Not end"), EDATE(AA1379, 1),
AND($AH$14="End"), EOMONTH(AA1379, 1)
)</f>
        <v/>
      </c>
      <c r="AB1380" s="75" t="str" cm="1">
        <f t="array" aca="1" ref="AB1380" ca="1">_xlfn.IFS(AB1379="","",
AND(AB1379=last_rou_date), "",
AND($B$3="İllik"),DATE(YEAR(AB1379)+1,MONTH(AB1379),DAY(AB1379) ),
AND($B$3="Aylıq", $AH$14="Not end"), EDATE(AB1379,1),
AND($B$3="Aylıq", $AH$14="End"), EOMONTH(AB1379,1)
)</f>
        <v/>
      </c>
      <c r="AC1380" s="75" t="str" cm="1">
        <f t="array" aca="1" ref="AC1380" ca="1">_xlfn.IFS(
AND($AN$14="Not year_end", AC1379&gt;last_rou_date), "",
AND($AN$14="Year_end", AC1379&gt;=last_rou_date), "",
AND($AN$14="Year_end"), DATE(YEAR(AC1379+1), 12, 31),
AND($AN$14="Not year_end", MONTH(AC1379)=12, DAY(AC1379)=31), DATE(YEAR(AC1378)+1, MONTH(AC1378), DAY(AC1378)),
AND($AN$14="Not year_end", OR(MONTH(AC1379)&lt;&gt;12, DAY(AC1379)&lt;&gt;31) ), DATE(YEAR(AC1379), 12, 31)
)</f>
        <v/>
      </c>
      <c r="AD1380" s="75" t="str" cm="1">
        <f t="array" aca="1" ref="AD1380" ca="1">_xlfn.IFS(AD1379="", "",
AND(AD1379=last_rou_date, OR(MONTH(AD1379)&lt;&gt;12, DAY(AD1379)&lt;&gt;31) ), DATE(YEAR(AD1379), 12, 31),
AND(MONTH(AD1379)=12, DAY(AD1379)=31, AD1379&gt;=last_rou_date), "",
AND(MONTH(AD1379)=12, DAY(AD1379)&lt;&gt;31),  EOMONTH(AD1379,0),
AND(MONTH(AD1379)=12, DAY(AD1379)=31, $AH$14="Not end"),  EDATE(AD1378,1),
AND($AH$14="Not end"), EDATE(AD1379, 1),
AND($AH$14="End"), EOMONTH(AD1379, 1)
)</f>
        <v/>
      </c>
      <c r="AE1380" s="51" t="str" cm="1">
        <f t="array" ref="AE1380">_xlfn.IFS(W1380="", "",
AND(W1380&gt;0, W1380&lt;=$B$4, $C$2="İllik artım, faiz olaraq", $D$2&gt;0, $B$3="İllik"), $B$5*((1+$D$2)^(W1380-1)),
AND(W1380&gt;0, W1380&lt;=$B$4, $C$2="İllik artım, faiz olaraq", $D$2&gt;0, $B$3="Aylıq"), $B$5*((1+$D$2)^ROUNDDOWN((W1380-1)/12,0)),
AND(W1380=1, $C$2="Aşağıdakı kimi dəyişir", ), $B$5,
AND(W1380&gt;1, W1380&lt;=$B$4, $C$2="Aşağıdakı kimi dəyişir"), IFERROR(VLOOKUP(W1380, $C$4:$D$7, 2, FALSE), AE1379),
AND(W1380&gt;0, W1380&lt;=$B$4), $B$5,
TRUE,0 )</f>
        <v/>
      </c>
      <c r="AF1380" s="51" t="str">
        <f t="shared" ca="1" si="64"/>
        <v/>
      </c>
    </row>
    <row r="1381" spans="1:32" x14ac:dyDescent="0.4">
      <c r="A1381" s="13" t="str" cm="1">
        <f t="array" aca="1" ref="A1381" ca="1">_xlfn.IFS(
AND(SUMIFS(lease_table_interest_accruals, lease_table_dates, A1380)&gt;0, COUNTIFS($E$14:E1380, "Interest accrual", $A$14:A1380, A1380)=0),  A1380,
AND(SUMIFS(lease_table_payments, lease_table_dates, A1380)&gt;0, COUNTIFS($E$14:E1380, "Payment", $A$14:A1380, A1380)=0),  A1380,
AND(SUMIFS(rou_table_deprs, rou_table_dates, A1380)&gt;0, COUNTIFS($E$14:E1380, "Depreciation", $A$14:A1380, A1380)=0),  A1380,
TRUE,  IFERROR(INDEX(rou_table_dates,  MATCH(A1380, rou_table_dates)+1, ), "")
)</f>
        <v/>
      </c>
      <c r="B1381" s="1" t="str" cm="1">
        <f t="array" aca="1" ref="B1381" ca="1">_xlfn.IFS(
AND(E1381="Payment", A1381=$B$2), $AM$14,
E1381="Payment", $AM$15,
E1381="Interest accrual", $AM$18,
E1381="Depreciation", $AM$17,
TRUE, "")</f>
        <v/>
      </c>
      <c r="C1381" s="1" t="str" cm="1">
        <f t="array" aca="1" ref="C1381" ca="1">_xlfn.IFS(
E1381="Payment", $AM$19,
E1381="Interest accrual", $AM$15,
E1381="Depreciation", $AM$16,
TRUE, "")</f>
        <v/>
      </c>
      <c r="D1381" s="1" t="str" cm="1">
        <f t="array" aca="1" ref="D1381" ca="1">_xlfn.IFS(
E1381="Payment", _xlfn.XLOOKUP(A1381, lease_table_dates, lease_table_payments, 0, 0),
E1381="Interest accrual", _xlfn.XLOOKUP(A1381, lease_table_dates, lease_table_interest_accruals, 0, 0),
E1381="Depreciation", _xlfn.XLOOKUP(A1381, rou_table_dates, rou_table_deprs, 0, 0),
TRUE, ""
)</f>
        <v/>
      </c>
      <c r="E1381" s="7" t="str" cm="1">
        <f t="array" aca="1" ref="E1381" ca="1">_xlfn.IFS(
AND(SUMIFS(lease_table_interest_accruals, lease_table_dates, A1381)&gt;0, COUNTIFS($E$14:E1380, "Interest accrual", $A$14:A1380, A1381)=0), "Interest accrual",
AND(SUMIFS(lease_table_payments, lease_table_dates, A1381)&gt;0, COUNTIFS($E$14:E1380, "Payment", $A$14:A1380, A1381)=0), "Payment",
AND(SUMIFS(rou_table_deprs, rou_table_dates, A1381)&gt;0, COUNTIFS($E$14:E1380, "Depreciation", $A$14:A1380, A1381)=0), "Depreciation",
TRUE,  ""
)</f>
        <v/>
      </c>
      <c r="G1381" s="13" t="str" cm="1">
        <f t="array" aca="1" ref="G1381" ca="1">_xlfn.IFS(
AND($B$11="Hə", $B$3="İllik"), Z1381,
AND($B$11="Hə", $B$3="Aylıq"), AA1381,
$B$11="Yox", X1381)</f>
        <v/>
      </c>
      <c r="H1381" s="1" t="str" cm="1">
        <f t="array" aca="1" ref="H1381" ca="1">_xlfn.IFS( G1381="", "",
TRUE, ROUND( H1380+I1381-J1381, 2) )</f>
        <v/>
      </c>
      <c r="I1381" s="1" t="str" cm="1">
        <f t="array" aca="1" ref="I1381" ca="1">_xlfn.IFS(G1381="", "",
G1381=last_payment_date, (J1381-H1380),
 TRUE,  -  (H1380- H1380* (1+$B$6)^ (_xlfn.DAYS(G1381,G1380)/365) )
)</f>
        <v/>
      </c>
      <c r="J1381" s="1" t="str" cm="1">
        <f t="array" aca="1" ref="J1381" ca="1">_xlfn.IFS(G1381="", "",
TRUE, _xlfn.XLOOKUP(G1381,  payment_dates, payments,0,0)
)</f>
        <v/>
      </c>
      <c r="L1381" s="8" t="str" cm="1">
        <f t="array" aca="1" ref="L1381" ca="1">_xlfn.IFS(
AND($B$11="Hə", $B$3="İllik"), AC1381,
AND($B$11="Hə", $B$3="Aylıq"), AD1381,
$B$11="Yox", AB1381)</f>
        <v/>
      </c>
      <c r="M1381" s="1" t="str" cm="1">
        <f t="array" aca="1" ref="M1381" ca="1">_xlfn.IFS( L1381="", "",
(M1380-N1381)&lt;=0.5, 0,
TRUE,  M1380-N1381)</f>
        <v/>
      </c>
      <c r="N1381" s="7" t="str" cm="1">
        <f t="array" aca="1" ref="N1381" ca="1">_xlfn.IFS(
L1381="", "",
TRUE, MIN(M1380, ROUND($M$14/ (last_rou_date - $B$2) * (L1381-L1380), 2) )
)</f>
        <v/>
      </c>
      <c r="P1381" s="59" t="str">
        <f t="shared" ca="1" si="63"/>
        <v/>
      </c>
      <c r="Q1381" s="1" t="str" cm="1">
        <f t="array" aca="1" ref="Q1381" ca="1">_xlfn.IFS(P1381="","",
$B$11="Hə", _xlfn.XLOOKUP(DATE(P1381, 12, 31), rou_table_dates, rou_table_nbvs,0, 0),
TRUE,  MAX(0, ROUND($M$14 - $M$14/ (last_rou_date - $B$2) * (DATE(P1381,12,31) - $B$2), 2) )
)</f>
        <v/>
      </c>
      <c r="R1381" s="1" t="str" cm="1">
        <f t="array" aca="1" ref="R1381" ca="1">_xlfn.IFS(P1381="","",
$B$11="Hə", _xlfn.XLOOKUP(DATE(P1381, 12, 31), lease_table_dates, lease_table_balances,0, 0),
TRUE, IFERROR( XNPV($B$6, IF(payment_dates &gt;DATE(P1381, 12, 31), payments,  0),  IF(payment_dates &gt;DATE(P1381, 12, 31), payment_dates,  DATE(P1381, 12, 31))    ),0)
)</f>
        <v/>
      </c>
      <c r="S1381" s="1" t="str" cm="1">
        <f t="array" aca="1" ref="S1381" ca="1">_xlfn.IFS(P1381="","",
TRUE,  MIN( MIN(Q1380, $M$14), ROUND($M$14/ (last_rou_date - $B$2) * (DATE(P1381,12,31) - MAX($B$2, DATE(P1381-1, 12, 31))), 2) )
)</f>
        <v/>
      </c>
      <c r="T1381" s="7" t="str" cm="1">
        <f t="array" aca="1" ref="T1381" ca="1">_xlfn.IFS(P1381="", "",
ISTEXT(R1380), R1381- (H1381 - SUMIFS( lease_table_payments, lease_table_years, P1381) -$AG$14 ),
AND(ISNUMBER(R1380), R1381&lt;&gt;""),   R1381- (R1380 - SUMIFS( lease_table_payments, lease_table_years, P1381) )
)</f>
        <v/>
      </c>
      <c r="V1381" s="64">
        <f t="shared" si="65"/>
        <v>1368</v>
      </c>
      <c r="W1381" s="51" t="str" cm="1">
        <f t="array" ref="W1381">_xlfn.IFS(
OR(W1380=$B$4, W1380=""),"",
TRUE,W1380+1
)</f>
        <v/>
      </c>
      <c r="X1381" s="51" t="str" cm="1">
        <f t="array" ref="X1381">_xlfn.IFS(X1380="","",
W1381="", "",
AND($B$3="İllik"),DATE(YEAR(X1380)+1,MONTH(X1380),DAY(X1380) ),
AND($B$3="Aylıq", $AH$14="Not end"), EDATE(X1380,1),
AND($B$3="Aylıq", $AH$14="End"), EOMONTH(X1380,1)
)</f>
        <v/>
      </c>
      <c r="Y1381" s="51" t="str" cm="1">
        <f t="array" aca="1" ref="Y1381" ca="1">_xlfn.IFS(
AND($B$7="Dövrün əvvəlində", Y1380&lt;=last_rou_date), DATE(YEAR(Y1380)+1, 12, 31),
AND($B$7="Dövrün sonunda", Y1380&lt;=last_payment_date), DATE(YEAR(Y1380)+1, 12, 31),
TRUE, ""
)</f>
        <v/>
      </c>
      <c r="Z1381" s="75" t="str" cm="1">
        <f t="array" aca="1" ref="Z1381" ca="1">_xlfn.IFS(
AND($AN$14="Not year_end", Z1380&gt;last_payment_date), "",
AND($AN$14="Year_end", Z1380&gt;=last_payment_date), "",
AND($AN$14="Year_end"), DATE(YEAR(Z1380+1), 12, 31),
AND($AN$14="Not year_end", MONTH(Z1380)=12, DAY(Z1380)=31), DATE(YEAR(Z1379)+1, MONTH(Z1379), DAY(Z1379)),
AND($AN$14="Not year_end", OR(MONTH(Z1380)&lt;&gt;12, DAY(Z1380)&lt;&gt;31) ), DATE(YEAR(Z1380), 12, 31)
)</f>
        <v/>
      </c>
      <c r="AA1381" s="75" t="str" cm="1">
        <f t="array" aca="1" ref="AA1381" ca="1">_xlfn.IFS(AA1380="", "",
AND(AA1380=last_payment_date, OR(MONTH(AA1380)&lt;&gt;12, DAY(AA1380)&lt;&gt;31) ), DATE(YEAR(AA1380), 12, 31),
AND(MONTH(AA1380)=12, DAY(AA1380)=31, AA1380&gt;=last_payment_date), "",
AND(MONTH(AA1380)=12, DAY(AA1380)&lt;&gt;31),  EOMONTH(AA1380,0),
AND(MONTH(AA1380)=12, DAY(AA1380)=31, $AH$14="Not end"),  EDATE(AA1379,1),
AND($AH$14="Not end"), EDATE(AA1380, 1),
AND($AH$14="End"), EOMONTH(AA1380, 1)
)</f>
        <v/>
      </c>
      <c r="AB1381" s="75" t="str" cm="1">
        <f t="array" aca="1" ref="AB1381" ca="1">_xlfn.IFS(AB1380="","",
AND(AB1380=last_rou_date), "",
AND($B$3="İllik"),DATE(YEAR(AB1380)+1,MONTH(AB1380),DAY(AB1380) ),
AND($B$3="Aylıq", $AH$14="Not end"), EDATE(AB1380,1),
AND($B$3="Aylıq", $AH$14="End"), EOMONTH(AB1380,1)
)</f>
        <v/>
      </c>
      <c r="AC1381" s="75" t="str" cm="1">
        <f t="array" aca="1" ref="AC1381" ca="1">_xlfn.IFS(
AND($AN$14="Not year_end", AC1380&gt;last_rou_date), "",
AND($AN$14="Year_end", AC1380&gt;=last_rou_date), "",
AND($AN$14="Year_end"), DATE(YEAR(AC1380+1), 12, 31),
AND($AN$14="Not year_end", MONTH(AC1380)=12, DAY(AC1380)=31), DATE(YEAR(AC1379)+1, MONTH(AC1379), DAY(AC1379)),
AND($AN$14="Not year_end", OR(MONTH(AC1380)&lt;&gt;12, DAY(AC1380)&lt;&gt;31) ), DATE(YEAR(AC1380), 12, 31)
)</f>
        <v/>
      </c>
      <c r="AD1381" s="75" t="str" cm="1">
        <f t="array" aca="1" ref="AD1381" ca="1">_xlfn.IFS(AD1380="", "",
AND(AD1380=last_rou_date, OR(MONTH(AD1380)&lt;&gt;12, DAY(AD1380)&lt;&gt;31) ), DATE(YEAR(AD1380), 12, 31),
AND(MONTH(AD1380)=12, DAY(AD1380)=31, AD1380&gt;=last_rou_date), "",
AND(MONTH(AD1380)=12, DAY(AD1380)&lt;&gt;31),  EOMONTH(AD1380,0),
AND(MONTH(AD1380)=12, DAY(AD1380)=31, $AH$14="Not end"),  EDATE(AD1379,1),
AND($AH$14="Not end"), EDATE(AD1380, 1),
AND($AH$14="End"), EOMONTH(AD1380, 1)
)</f>
        <v/>
      </c>
      <c r="AE1381" s="51" t="str" cm="1">
        <f t="array" ref="AE1381">_xlfn.IFS(W1381="", "",
AND(W1381&gt;0, W1381&lt;=$B$4, $C$2="İllik artım, faiz olaraq", $D$2&gt;0, $B$3="İllik"), $B$5*((1+$D$2)^(W1381-1)),
AND(W1381&gt;0, W1381&lt;=$B$4, $C$2="İllik artım, faiz olaraq", $D$2&gt;0, $B$3="Aylıq"), $B$5*((1+$D$2)^ROUNDDOWN((W1381-1)/12,0)),
AND(W1381=1, $C$2="Aşağıdakı kimi dəyişir", ), $B$5,
AND(W1381&gt;1, W1381&lt;=$B$4, $C$2="Aşağıdakı kimi dəyişir"), IFERROR(VLOOKUP(W1381, $C$4:$D$7, 2, FALSE), AE1380),
AND(W1381&gt;0, W1381&lt;=$B$4), $B$5,
TRUE,0 )</f>
        <v/>
      </c>
      <c r="AF1381" s="51" t="str">
        <f t="shared" ca="1" si="64"/>
        <v/>
      </c>
    </row>
    <row r="1382" spans="1:32" x14ac:dyDescent="0.4">
      <c r="A1382" s="13" t="str" cm="1">
        <f t="array" aca="1" ref="A1382" ca="1">_xlfn.IFS(
AND(SUMIFS(lease_table_interest_accruals, lease_table_dates, A1381)&gt;0, COUNTIFS($E$14:E1381, "Interest accrual", $A$14:A1381, A1381)=0),  A1381,
AND(SUMIFS(lease_table_payments, lease_table_dates, A1381)&gt;0, COUNTIFS($E$14:E1381, "Payment", $A$14:A1381, A1381)=0),  A1381,
AND(SUMIFS(rou_table_deprs, rou_table_dates, A1381)&gt;0, COUNTIFS($E$14:E1381, "Depreciation", $A$14:A1381, A1381)=0),  A1381,
TRUE,  IFERROR(INDEX(rou_table_dates,  MATCH(A1381, rou_table_dates)+1, ), "")
)</f>
        <v/>
      </c>
      <c r="B1382" s="1" t="str" cm="1">
        <f t="array" aca="1" ref="B1382" ca="1">_xlfn.IFS(
AND(E1382="Payment", A1382=$B$2), $AM$14,
E1382="Payment", $AM$15,
E1382="Interest accrual", $AM$18,
E1382="Depreciation", $AM$17,
TRUE, "")</f>
        <v/>
      </c>
      <c r="C1382" s="1" t="str" cm="1">
        <f t="array" aca="1" ref="C1382" ca="1">_xlfn.IFS(
E1382="Payment", $AM$19,
E1382="Interest accrual", $AM$15,
E1382="Depreciation", $AM$16,
TRUE, "")</f>
        <v/>
      </c>
      <c r="D1382" s="1" t="str" cm="1">
        <f t="array" aca="1" ref="D1382" ca="1">_xlfn.IFS(
E1382="Payment", _xlfn.XLOOKUP(A1382, lease_table_dates, lease_table_payments, 0, 0),
E1382="Interest accrual", _xlfn.XLOOKUP(A1382, lease_table_dates, lease_table_interest_accruals, 0, 0),
E1382="Depreciation", _xlfn.XLOOKUP(A1382, rou_table_dates, rou_table_deprs, 0, 0),
TRUE, ""
)</f>
        <v/>
      </c>
      <c r="E1382" s="7" t="str" cm="1">
        <f t="array" aca="1" ref="E1382" ca="1">_xlfn.IFS(
AND(SUMIFS(lease_table_interest_accruals, lease_table_dates, A1382)&gt;0, COUNTIFS($E$14:E1381, "Interest accrual", $A$14:A1381, A1382)=0), "Interest accrual",
AND(SUMIFS(lease_table_payments, lease_table_dates, A1382)&gt;0, COUNTIFS($E$14:E1381, "Payment", $A$14:A1381, A1382)=0), "Payment",
AND(SUMIFS(rou_table_deprs, rou_table_dates, A1382)&gt;0, COUNTIFS($E$14:E1381, "Depreciation", $A$14:A1381, A1382)=0), "Depreciation",
TRUE,  ""
)</f>
        <v/>
      </c>
      <c r="G1382" s="13" t="str" cm="1">
        <f t="array" aca="1" ref="G1382" ca="1">_xlfn.IFS(
AND($B$11="Hə", $B$3="İllik"), Z1382,
AND($B$11="Hə", $B$3="Aylıq"), AA1382,
$B$11="Yox", X1382)</f>
        <v/>
      </c>
      <c r="H1382" s="1" t="str" cm="1">
        <f t="array" aca="1" ref="H1382" ca="1">_xlfn.IFS( G1382="", "",
TRUE, ROUND( H1381+I1382-J1382, 2) )</f>
        <v/>
      </c>
      <c r="I1382" s="1" t="str" cm="1">
        <f t="array" aca="1" ref="I1382" ca="1">_xlfn.IFS(G1382="", "",
G1382=last_payment_date, (J1382-H1381),
 TRUE,  -  (H1381- H1381* (1+$B$6)^ (_xlfn.DAYS(G1382,G1381)/365) )
)</f>
        <v/>
      </c>
      <c r="J1382" s="1" t="str" cm="1">
        <f t="array" aca="1" ref="J1382" ca="1">_xlfn.IFS(G1382="", "",
TRUE, _xlfn.XLOOKUP(G1382,  payment_dates, payments,0,0)
)</f>
        <v/>
      </c>
      <c r="L1382" s="8" t="str" cm="1">
        <f t="array" aca="1" ref="L1382" ca="1">_xlfn.IFS(
AND($B$11="Hə", $B$3="İllik"), AC1382,
AND($B$11="Hə", $B$3="Aylıq"), AD1382,
$B$11="Yox", AB1382)</f>
        <v/>
      </c>
      <c r="M1382" s="1" t="str" cm="1">
        <f t="array" aca="1" ref="M1382" ca="1">_xlfn.IFS( L1382="", "",
(M1381-N1382)&lt;=0.5, 0,
TRUE,  M1381-N1382)</f>
        <v/>
      </c>
      <c r="N1382" s="7" t="str" cm="1">
        <f t="array" aca="1" ref="N1382" ca="1">_xlfn.IFS(
L1382="", "",
TRUE, MIN(M1381, ROUND($M$14/ (last_rou_date - $B$2) * (L1382-L1381), 2) )
)</f>
        <v/>
      </c>
      <c r="P1382" s="59" t="str">
        <f t="shared" ca="1" si="63"/>
        <v/>
      </c>
      <c r="Q1382" s="1" t="str" cm="1">
        <f t="array" aca="1" ref="Q1382" ca="1">_xlfn.IFS(P1382="","",
$B$11="Hə", _xlfn.XLOOKUP(DATE(P1382, 12, 31), rou_table_dates, rou_table_nbvs,0, 0),
TRUE,  MAX(0, ROUND($M$14 - $M$14/ (last_rou_date - $B$2) * (DATE(P1382,12,31) - $B$2), 2) )
)</f>
        <v/>
      </c>
      <c r="R1382" s="1" t="str" cm="1">
        <f t="array" aca="1" ref="R1382" ca="1">_xlfn.IFS(P1382="","",
$B$11="Hə", _xlfn.XLOOKUP(DATE(P1382, 12, 31), lease_table_dates, lease_table_balances,0, 0),
TRUE, IFERROR( XNPV($B$6, IF(payment_dates &gt;DATE(P1382, 12, 31), payments,  0),  IF(payment_dates &gt;DATE(P1382, 12, 31), payment_dates,  DATE(P1382, 12, 31))    ),0)
)</f>
        <v/>
      </c>
      <c r="S1382" s="1" t="str" cm="1">
        <f t="array" aca="1" ref="S1382" ca="1">_xlfn.IFS(P1382="","",
TRUE,  MIN( MIN(Q1381, $M$14), ROUND($M$14/ (last_rou_date - $B$2) * (DATE(P1382,12,31) - MAX($B$2, DATE(P1382-1, 12, 31))), 2) )
)</f>
        <v/>
      </c>
      <c r="T1382" s="7" t="str" cm="1">
        <f t="array" aca="1" ref="T1382" ca="1">_xlfn.IFS(P1382="", "",
ISTEXT(R1381), R1382- (H1382 - SUMIFS( lease_table_payments, lease_table_years, P1382) -$AG$14 ),
AND(ISNUMBER(R1381), R1382&lt;&gt;""),   R1382- (R1381 - SUMIFS( lease_table_payments, lease_table_years, P1382) )
)</f>
        <v/>
      </c>
      <c r="V1382" s="64">
        <f t="shared" si="65"/>
        <v>1369</v>
      </c>
      <c r="W1382" s="51" t="str" cm="1">
        <f t="array" ref="W1382">_xlfn.IFS(
OR(W1381=$B$4, W1381=""),"",
TRUE,W1381+1
)</f>
        <v/>
      </c>
      <c r="X1382" s="51" t="str" cm="1">
        <f t="array" ref="X1382">_xlfn.IFS(X1381="","",
W1382="", "",
AND($B$3="İllik"),DATE(YEAR(X1381)+1,MONTH(X1381),DAY(X1381) ),
AND($B$3="Aylıq", $AH$14="Not end"), EDATE(X1381,1),
AND($B$3="Aylıq", $AH$14="End"), EOMONTH(X1381,1)
)</f>
        <v/>
      </c>
      <c r="Y1382" s="51" t="str" cm="1">
        <f t="array" aca="1" ref="Y1382" ca="1">_xlfn.IFS(
AND($B$7="Dövrün əvvəlində", Y1381&lt;=last_rou_date), DATE(YEAR(Y1381)+1, 12, 31),
AND($B$7="Dövrün sonunda", Y1381&lt;=last_payment_date), DATE(YEAR(Y1381)+1, 12, 31),
TRUE, ""
)</f>
        <v/>
      </c>
      <c r="Z1382" s="75" t="str" cm="1">
        <f t="array" aca="1" ref="Z1382" ca="1">_xlfn.IFS(
AND($AN$14="Not year_end", Z1381&gt;last_payment_date), "",
AND($AN$14="Year_end", Z1381&gt;=last_payment_date), "",
AND($AN$14="Year_end"), DATE(YEAR(Z1381+1), 12, 31),
AND($AN$14="Not year_end", MONTH(Z1381)=12, DAY(Z1381)=31), DATE(YEAR(Z1380)+1, MONTH(Z1380), DAY(Z1380)),
AND($AN$14="Not year_end", OR(MONTH(Z1381)&lt;&gt;12, DAY(Z1381)&lt;&gt;31) ), DATE(YEAR(Z1381), 12, 31)
)</f>
        <v/>
      </c>
      <c r="AA1382" s="75" t="str" cm="1">
        <f t="array" aca="1" ref="AA1382" ca="1">_xlfn.IFS(AA1381="", "",
AND(AA1381=last_payment_date, OR(MONTH(AA1381)&lt;&gt;12, DAY(AA1381)&lt;&gt;31) ), DATE(YEAR(AA1381), 12, 31),
AND(MONTH(AA1381)=12, DAY(AA1381)=31, AA1381&gt;=last_payment_date), "",
AND(MONTH(AA1381)=12, DAY(AA1381)&lt;&gt;31),  EOMONTH(AA1381,0),
AND(MONTH(AA1381)=12, DAY(AA1381)=31, $AH$14="Not end"),  EDATE(AA1380,1),
AND($AH$14="Not end"), EDATE(AA1381, 1),
AND($AH$14="End"), EOMONTH(AA1381, 1)
)</f>
        <v/>
      </c>
      <c r="AB1382" s="75" t="str" cm="1">
        <f t="array" aca="1" ref="AB1382" ca="1">_xlfn.IFS(AB1381="","",
AND(AB1381=last_rou_date), "",
AND($B$3="İllik"),DATE(YEAR(AB1381)+1,MONTH(AB1381),DAY(AB1381) ),
AND($B$3="Aylıq", $AH$14="Not end"), EDATE(AB1381,1),
AND($B$3="Aylıq", $AH$14="End"), EOMONTH(AB1381,1)
)</f>
        <v/>
      </c>
      <c r="AC1382" s="75" t="str" cm="1">
        <f t="array" aca="1" ref="AC1382" ca="1">_xlfn.IFS(
AND($AN$14="Not year_end", AC1381&gt;last_rou_date), "",
AND($AN$14="Year_end", AC1381&gt;=last_rou_date), "",
AND($AN$14="Year_end"), DATE(YEAR(AC1381+1), 12, 31),
AND($AN$14="Not year_end", MONTH(AC1381)=12, DAY(AC1381)=31), DATE(YEAR(AC1380)+1, MONTH(AC1380), DAY(AC1380)),
AND($AN$14="Not year_end", OR(MONTH(AC1381)&lt;&gt;12, DAY(AC1381)&lt;&gt;31) ), DATE(YEAR(AC1381), 12, 31)
)</f>
        <v/>
      </c>
      <c r="AD1382" s="75" t="str" cm="1">
        <f t="array" aca="1" ref="AD1382" ca="1">_xlfn.IFS(AD1381="", "",
AND(AD1381=last_rou_date, OR(MONTH(AD1381)&lt;&gt;12, DAY(AD1381)&lt;&gt;31) ), DATE(YEAR(AD1381), 12, 31),
AND(MONTH(AD1381)=12, DAY(AD1381)=31, AD1381&gt;=last_rou_date), "",
AND(MONTH(AD1381)=12, DAY(AD1381)&lt;&gt;31),  EOMONTH(AD1381,0),
AND(MONTH(AD1381)=12, DAY(AD1381)=31, $AH$14="Not end"),  EDATE(AD1380,1),
AND($AH$14="Not end"), EDATE(AD1381, 1),
AND($AH$14="End"), EOMONTH(AD1381, 1)
)</f>
        <v/>
      </c>
      <c r="AE1382" s="51" t="str" cm="1">
        <f t="array" ref="AE1382">_xlfn.IFS(W1382="", "",
AND(W1382&gt;0, W1382&lt;=$B$4, $C$2="İllik artım, faiz olaraq", $D$2&gt;0, $B$3="İllik"), $B$5*((1+$D$2)^(W1382-1)),
AND(W1382&gt;0, W1382&lt;=$B$4, $C$2="İllik artım, faiz olaraq", $D$2&gt;0, $B$3="Aylıq"), $B$5*((1+$D$2)^ROUNDDOWN((W1382-1)/12,0)),
AND(W1382=1, $C$2="Aşağıdakı kimi dəyişir", ), $B$5,
AND(W1382&gt;1, W1382&lt;=$B$4, $C$2="Aşağıdakı kimi dəyişir"), IFERROR(VLOOKUP(W1382, $C$4:$D$7, 2, FALSE), AE1381),
AND(W1382&gt;0, W1382&lt;=$B$4), $B$5,
TRUE,0 )</f>
        <v/>
      </c>
      <c r="AF1382" s="51" t="str">
        <f t="shared" ca="1" si="64"/>
        <v/>
      </c>
    </row>
    <row r="1383" spans="1:32" x14ac:dyDescent="0.4">
      <c r="A1383" s="13" t="str" cm="1">
        <f t="array" aca="1" ref="A1383" ca="1">_xlfn.IFS(
AND(SUMIFS(lease_table_interest_accruals, lease_table_dates, A1382)&gt;0, COUNTIFS($E$14:E1382, "Interest accrual", $A$14:A1382, A1382)=0),  A1382,
AND(SUMIFS(lease_table_payments, lease_table_dates, A1382)&gt;0, COUNTIFS($E$14:E1382, "Payment", $A$14:A1382, A1382)=0),  A1382,
AND(SUMIFS(rou_table_deprs, rou_table_dates, A1382)&gt;0, COUNTIFS($E$14:E1382, "Depreciation", $A$14:A1382, A1382)=0),  A1382,
TRUE,  IFERROR(INDEX(rou_table_dates,  MATCH(A1382, rou_table_dates)+1, ), "")
)</f>
        <v/>
      </c>
      <c r="B1383" s="1" t="str" cm="1">
        <f t="array" aca="1" ref="B1383" ca="1">_xlfn.IFS(
AND(E1383="Payment", A1383=$B$2), $AM$14,
E1383="Payment", $AM$15,
E1383="Interest accrual", $AM$18,
E1383="Depreciation", $AM$17,
TRUE, "")</f>
        <v/>
      </c>
      <c r="C1383" s="1" t="str" cm="1">
        <f t="array" aca="1" ref="C1383" ca="1">_xlfn.IFS(
E1383="Payment", $AM$19,
E1383="Interest accrual", $AM$15,
E1383="Depreciation", $AM$16,
TRUE, "")</f>
        <v/>
      </c>
      <c r="D1383" s="1" t="str" cm="1">
        <f t="array" aca="1" ref="D1383" ca="1">_xlfn.IFS(
E1383="Payment", _xlfn.XLOOKUP(A1383, lease_table_dates, lease_table_payments, 0, 0),
E1383="Interest accrual", _xlfn.XLOOKUP(A1383, lease_table_dates, lease_table_interest_accruals, 0, 0),
E1383="Depreciation", _xlfn.XLOOKUP(A1383, rou_table_dates, rou_table_deprs, 0, 0),
TRUE, ""
)</f>
        <v/>
      </c>
      <c r="E1383" s="7" t="str" cm="1">
        <f t="array" aca="1" ref="E1383" ca="1">_xlfn.IFS(
AND(SUMIFS(lease_table_interest_accruals, lease_table_dates, A1383)&gt;0, COUNTIFS($E$14:E1382, "Interest accrual", $A$14:A1382, A1383)=0), "Interest accrual",
AND(SUMIFS(lease_table_payments, lease_table_dates, A1383)&gt;0, COUNTIFS($E$14:E1382, "Payment", $A$14:A1382, A1383)=0), "Payment",
AND(SUMIFS(rou_table_deprs, rou_table_dates, A1383)&gt;0, COUNTIFS($E$14:E1382, "Depreciation", $A$14:A1382, A1383)=0), "Depreciation",
TRUE,  ""
)</f>
        <v/>
      </c>
      <c r="G1383" s="13" t="str" cm="1">
        <f t="array" aca="1" ref="G1383" ca="1">_xlfn.IFS(
AND($B$11="Hə", $B$3="İllik"), Z1383,
AND($B$11="Hə", $B$3="Aylıq"), AA1383,
$B$11="Yox", X1383)</f>
        <v/>
      </c>
      <c r="H1383" s="1" t="str" cm="1">
        <f t="array" aca="1" ref="H1383" ca="1">_xlfn.IFS( G1383="", "",
TRUE, ROUND( H1382+I1383-J1383, 2) )</f>
        <v/>
      </c>
      <c r="I1383" s="1" t="str" cm="1">
        <f t="array" aca="1" ref="I1383" ca="1">_xlfn.IFS(G1383="", "",
G1383=last_payment_date, (J1383-H1382),
 TRUE,  -  (H1382- H1382* (1+$B$6)^ (_xlfn.DAYS(G1383,G1382)/365) )
)</f>
        <v/>
      </c>
      <c r="J1383" s="1" t="str" cm="1">
        <f t="array" aca="1" ref="J1383" ca="1">_xlfn.IFS(G1383="", "",
TRUE, _xlfn.XLOOKUP(G1383,  payment_dates, payments,0,0)
)</f>
        <v/>
      </c>
      <c r="L1383" s="8" t="str" cm="1">
        <f t="array" aca="1" ref="L1383" ca="1">_xlfn.IFS(
AND($B$11="Hə", $B$3="İllik"), AC1383,
AND($B$11="Hə", $B$3="Aylıq"), AD1383,
$B$11="Yox", AB1383)</f>
        <v/>
      </c>
      <c r="M1383" s="1" t="str" cm="1">
        <f t="array" aca="1" ref="M1383" ca="1">_xlfn.IFS( L1383="", "",
(M1382-N1383)&lt;=0.5, 0,
TRUE,  M1382-N1383)</f>
        <v/>
      </c>
      <c r="N1383" s="7" t="str" cm="1">
        <f t="array" aca="1" ref="N1383" ca="1">_xlfn.IFS(
L1383="", "",
TRUE, MIN(M1382, ROUND($M$14/ (last_rou_date - $B$2) * (L1383-L1382), 2) )
)</f>
        <v/>
      </c>
      <c r="P1383" s="59" t="str">
        <f t="shared" ca="1" si="63"/>
        <v/>
      </c>
      <c r="Q1383" s="1" t="str" cm="1">
        <f t="array" aca="1" ref="Q1383" ca="1">_xlfn.IFS(P1383="","",
$B$11="Hə", _xlfn.XLOOKUP(DATE(P1383, 12, 31), rou_table_dates, rou_table_nbvs,0, 0),
TRUE,  MAX(0, ROUND($M$14 - $M$14/ (last_rou_date - $B$2) * (DATE(P1383,12,31) - $B$2), 2) )
)</f>
        <v/>
      </c>
      <c r="R1383" s="1" t="str" cm="1">
        <f t="array" aca="1" ref="R1383" ca="1">_xlfn.IFS(P1383="","",
$B$11="Hə", _xlfn.XLOOKUP(DATE(P1383, 12, 31), lease_table_dates, lease_table_balances,0, 0),
TRUE, IFERROR( XNPV($B$6, IF(payment_dates &gt;DATE(P1383, 12, 31), payments,  0),  IF(payment_dates &gt;DATE(P1383, 12, 31), payment_dates,  DATE(P1383, 12, 31))    ),0)
)</f>
        <v/>
      </c>
      <c r="S1383" s="1" t="str" cm="1">
        <f t="array" aca="1" ref="S1383" ca="1">_xlfn.IFS(P1383="","",
TRUE,  MIN( MIN(Q1382, $M$14), ROUND($M$14/ (last_rou_date - $B$2) * (DATE(P1383,12,31) - MAX($B$2, DATE(P1383-1, 12, 31))), 2) )
)</f>
        <v/>
      </c>
      <c r="T1383" s="7" t="str" cm="1">
        <f t="array" aca="1" ref="T1383" ca="1">_xlfn.IFS(P1383="", "",
ISTEXT(R1382), R1383- (H1383 - SUMIFS( lease_table_payments, lease_table_years, P1383) -$AG$14 ),
AND(ISNUMBER(R1382), R1383&lt;&gt;""),   R1383- (R1382 - SUMIFS( lease_table_payments, lease_table_years, P1383) )
)</f>
        <v/>
      </c>
      <c r="V1383" s="64">
        <f t="shared" si="65"/>
        <v>1370</v>
      </c>
      <c r="W1383" s="51" t="str" cm="1">
        <f t="array" ref="W1383">_xlfn.IFS(
OR(W1382=$B$4, W1382=""),"",
TRUE,W1382+1
)</f>
        <v/>
      </c>
      <c r="X1383" s="51" t="str" cm="1">
        <f t="array" ref="X1383">_xlfn.IFS(X1382="","",
W1383="", "",
AND($B$3="İllik"),DATE(YEAR(X1382)+1,MONTH(X1382),DAY(X1382) ),
AND($B$3="Aylıq", $AH$14="Not end"), EDATE(X1382,1),
AND($B$3="Aylıq", $AH$14="End"), EOMONTH(X1382,1)
)</f>
        <v/>
      </c>
      <c r="Y1383" s="51" t="str" cm="1">
        <f t="array" aca="1" ref="Y1383" ca="1">_xlfn.IFS(
AND($B$7="Dövrün əvvəlində", Y1382&lt;=last_rou_date), DATE(YEAR(Y1382)+1, 12, 31),
AND($B$7="Dövrün sonunda", Y1382&lt;=last_payment_date), DATE(YEAR(Y1382)+1, 12, 31),
TRUE, ""
)</f>
        <v/>
      </c>
      <c r="Z1383" s="75" t="str" cm="1">
        <f t="array" aca="1" ref="Z1383" ca="1">_xlfn.IFS(
AND($AN$14="Not year_end", Z1382&gt;last_payment_date), "",
AND($AN$14="Year_end", Z1382&gt;=last_payment_date), "",
AND($AN$14="Year_end"), DATE(YEAR(Z1382+1), 12, 31),
AND($AN$14="Not year_end", MONTH(Z1382)=12, DAY(Z1382)=31), DATE(YEAR(Z1381)+1, MONTH(Z1381), DAY(Z1381)),
AND($AN$14="Not year_end", OR(MONTH(Z1382)&lt;&gt;12, DAY(Z1382)&lt;&gt;31) ), DATE(YEAR(Z1382), 12, 31)
)</f>
        <v/>
      </c>
      <c r="AA1383" s="75" t="str" cm="1">
        <f t="array" aca="1" ref="AA1383" ca="1">_xlfn.IFS(AA1382="", "",
AND(AA1382=last_payment_date, OR(MONTH(AA1382)&lt;&gt;12, DAY(AA1382)&lt;&gt;31) ), DATE(YEAR(AA1382), 12, 31),
AND(MONTH(AA1382)=12, DAY(AA1382)=31, AA1382&gt;=last_payment_date), "",
AND(MONTH(AA1382)=12, DAY(AA1382)&lt;&gt;31),  EOMONTH(AA1382,0),
AND(MONTH(AA1382)=12, DAY(AA1382)=31, $AH$14="Not end"),  EDATE(AA1381,1),
AND($AH$14="Not end"), EDATE(AA1382, 1),
AND($AH$14="End"), EOMONTH(AA1382, 1)
)</f>
        <v/>
      </c>
      <c r="AB1383" s="75" t="str" cm="1">
        <f t="array" aca="1" ref="AB1383" ca="1">_xlfn.IFS(AB1382="","",
AND(AB1382=last_rou_date), "",
AND($B$3="İllik"),DATE(YEAR(AB1382)+1,MONTH(AB1382),DAY(AB1382) ),
AND($B$3="Aylıq", $AH$14="Not end"), EDATE(AB1382,1),
AND($B$3="Aylıq", $AH$14="End"), EOMONTH(AB1382,1)
)</f>
        <v/>
      </c>
      <c r="AC1383" s="75" t="str" cm="1">
        <f t="array" aca="1" ref="AC1383" ca="1">_xlfn.IFS(
AND($AN$14="Not year_end", AC1382&gt;last_rou_date), "",
AND($AN$14="Year_end", AC1382&gt;=last_rou_date), "",
AND($AN$14="Year_end"), DATE(YEAR(AC1382+1), 12, 31),
AND($AN$14="Not year_end", MONTH(AC1382)=12, DAY(AC1382)=31), DATE(YEAR(AC1381)+1, MONTH(AC1381), DAY(AC1381)),
AND($AN$14="Not year_end", OR(MONTH(AC1382)&lt;&gt;12, DAY(AC1382)&lt;&gt;31) ), DATE(YEAR(AC1382), 12, 31)
)</f>
        <v/>
      </c>
      <c r="AD1383" s="75" t="str" cm="1">
        <f t="array" aca="1" ref="AD1383" ca="1">_xlfn.IFS(AD1382="", "",
AND(AD1382=last_rou_date, OR(MONTH(AD1382)&lt;&gt;12, DAY(AD1382)&lt;&gt;31) ), DATE(YEAR(AD1382), 12, 31),
AND(MONTH(AD1382)=12, DAY(AD1382)=31, AD1382&gt;=last_rou_date), "",
AND(MONTH(AD1382)=12, DAY(AD1382)&lt;&gt;31),  EOMONTH(AD1382,0),
AND(MONTH(AD1382)=12, DAY(AD1382)=31, $AH$14="Not end"),  EDATE(AD1381,1),
AND($AH$14="Not end"), EDATE(AD1382, 1),
AND($AH$14="End"), EOMONTH(AD1382, 1)
)</f>
        <v/>
      </c>
      <c r="AE1383" s="51" t="str" cm="1">
        <f t="array" ref="AE1383">_xlfn.IFS(W1383="", "",
AND(W1383&gt;0, W1383&lt;=$B$4, $C$2="İllik artım, faiz olaraq", $D$2&gt;0, $B$3="İllik"), $B$5*((1+$D$2)^(W1383-1)),
AND(W1383&gt;0, W1383&lt;=$B$4, $C$2="İllik artım, faiz olaraq", $D$2&gt;0, $B$3="Aylıq"), $B$5*((1+$D$2)^ROUNDDOWN((W1383-1)/12,0)),
AND(W1383=1, $C$2="Aşağıdakı kimi dəyişir", ), $B$5,
AND(W1383&gt;1, W1383&lt;=$B$4, $C$2="Aşağıdakı kimi dəyişir"), IFERROR(VLOOKUP(W1383, $C$4:$D$7, 2, FALSE), AE1382),
AND(W1383&gt;0, W1383&lt;=$B$4), $B$5,
TRUE,0 )</f>
        <v/>
      </c>
      <c r="AF1383" s="51" t="str">
        <f t="shared" ca="1" si="64"/>
        <v/>
      </c>
    </row>
    <row r="1384" spans="1:32" x14ac:dyDescent="0.4">
      <c r="A1384" s="13" t="str" cm="1">
        <f t="array" aca="1" ref="A1384" ca="1">_xlfn.IFS(
AND(SUMIFS(lease_table_interest_accruals, lease_table_dates, A1383)&gt;0, COUNTIFS($E$14:E1383, "Interest accrual", $A$14:A1383, A1383)=0),  A1383,
AND(SUMIFS(lease_table_payments, lease_table_dates, A1383)&gt;0, COUNTIFS($E$14:E1383, "Payment", $A$14:A1383, A1383)=0),  A1383,
AND(SUMIFS(rou_table_deprs, rou_table_dates, A1383)&gt;0, COUNTIFS($E$14:E1383, "Depreciation", $A$14:A1383, A1383)=0),  A1383,
TRUE,  IFERROR(INDEX(rou_table_dates,  MATCH(A1383, rou_table_dates)+1, ), "")
)</f>
        <v/>
      </c>
      <c r="B1384" s="1" t="str" cm="1">
        <f t="array" aca="1" ref="B1384" ca="1">_xlfn.IFS(
AND(E1384="Payment", A1384=$B$2), $AM$14,
E1384="Payment", $AM$15,
E1384="Interest accrual", $AM$18,
E1384="Depreciation", $AM$17,
TRUE, "")</f>
        <v/>
      </c>
      <c r="C1384" s="1" t="str" cm="1">
        <f t="array" aca="1" ref="C1384" ca="1">_xlfn.IFS(
E1384="Payment", $AM$19,
E1384="Interest accrual", $AM$15,
E1384="Depreciation", $AM$16,
TRUE, "")</f>
        <v/>
      </c>
      <c r="D1384" s="1" t="str" cm="1">
        <f t="array" aca="1" ref="D1384" ca="1">_xlfn.IFS(
E1384="Payment", _xlfn.XLOOKUP(A1384, lease_table_dates, lease_table_payments, 0, 0),
E1384="Interest accrual", _xlfn.XLOOKUP(A1384, lease_table_dates, lease_table_interest_accruals, 0, 0),
E1384="Depreciation", _xlfn.XLOOKUP(A1384, rou_table_dates, rou_table_deprs, 0, 0),
TRUE, ""
)</f>
        <v/>
      </c>
      <c r="E1384" s="7" t="str" cm="1">
        <f t="array" aca="1" ref="E1384" ca="1">_xlfn.IFS(
AND(SUMIFS(lease_table_interest_accruals, lease_table_dates, A1384)&gt;0, COUNTIFS($E$14:E1383, "Interest accrual", $A$14:A1383, A1384)=0), "Interest accrual",
AND(SUMIFS(lease_table_payments, lease_table_dates, A1384)&gt;0, COUNTIFS($E$14:E1383, "Payment", $A$14:A1383, A1384)=0), "Payment",
AND(SUMIFS(rou_table_deprs, rou_table_dates, A1384)&gt;0, COUNTIFS($E$14:E1383, "Depreciation", $A$14:A1383, A1384)=0), "Depreciation",
TRUE,  ""
)</f>
        <v/>
      </c>
      <c r="G1384" s="13" t="str" cm="1">
        <f t="array" aca="1" ref="G1384" ca="1">_xlfn.IFS(
AND($B$11="Hə", $B$3="İllik"), Z1384,
AND($B$11="Hə", $B$3="Aylıq"), AA1384,
$B$11="Yox", X1384)</f>
        <v/>
      </c>
      <c r="H1384" s="1" t="str" cm="1">
        <f t="array" aca="1" ref="H1384" ca="1">_xlfn.IFS( G1384="", "",
TRUE, ROUND( H1383+I1384-J1384, 2) )</f>
        <v/>
      </c>
      <c r="I1384" s="1" t="str" cm="1">
        <f t="array" aca="1" ref="I1384" ca="1">_xlfn.IFS(G1384="", "",
G1384=last_payment_date, (J1384-H1383),
 TRUE,  -  (H1383- H1383* (1+$B$6)^ (_xlfn.DAYS(G1384,G1383)/365) )
)</f>
        <v/>
      </c>
      <c r="J1384" s="1" t="str" cm="1">
        <f t="array" aca="1" ref="J1384" ca="1">_xlfn.IFS(G1384="", "",
TRUE, _xlfn.XLOOKUP(G1384,  payment_dates, payments,0,0)
)</f>
        <v/>
      </c>
      <c r="L1384" s="8" t="str" cm="1">
        <f t="array" aca="1" ref="L1384" ca="1">_xlfn.IFS(
AND($B$11="Hə", $B$3="İllik"), AC1384,
AND($B$11="Hə", $B$3="Aylıq"), AD1384,
$B$11="Yox", AB1384)</f>
        <v/>
      </c>
      <c r="M1384" s="1" t="str" cm="1">
        <f t="array" aca="1" ref="M1384" ca="1">_xlfn.IFS( L1384="", "",
(M1383-N1384)&lt;=0.5, 0,
TRUE,  M1383-N1384)</f>
        <v/>
      </c>
      <c r="N1384" s="7" t="str" cm="1">
        <f t="array" aca="1" ref="N1384" ca="1">_xlfn.IFS(
L1384="", "",
TRUE, MIN(M1383, ROUND($M$14/ (last_rou_date - $B$2) * (L1384-L1383), 2) )
)</f>
        <v/>
      </c>
      <c r="P1384" s="59" t="str">
        <f t="shared" ca="1" si="63"/>
        <v/>
      </c>
      <c r="Q1384" s="1" t="str" cm="1">
        <f t="array" aca="1" ref="Q1384" ca="1">_xlfn.IFS(P1384="","",
$B$11="Hə", _xlfn.XLOOKUP(DATE(P1384, 12, 31), rou_table_dates, rou_table_nbvs,0, 0),
TRUE,  MAX(0, ROUND($M$14 - $M$14/ (last_rou_date - $B$2) * (DATE(P1384,12,31) - $B$2), 2) )
)</f>
        <v/>
      </c>
      <c r="R1384" s="1" t="str" cm="1">
        <f t="array" aca="1" ref="R1384" ca="1">_xlfn.IFS(P1384="","",
$B$11="Hə", _xlfn.XLOOKUP(DATE(P1384, 12, 31), lease_table_dates, lease_table_balances,0, 0),
TRUE, IFERROR( XNPV($B$6, IF(payment_dates &gt;DATE(P1384, 12, 31), payments,  0),  IF(payment_dates &gt;DATE(P1384, 12, 31), payment_dates,  DATE(P1384, 12, 31))    ),0)
)</f>
        <v/>
      </c>
      <c r="S1384" s="1" t="str" cm="1">
        <f t="array" aca="1" ref="S1384" ca="1">_xlfn.IFS(P1384="","",
TRUE,  MIN( MIN(Q1383, $M$14), ROUND($M$14/ (last_rou_date - $B$2) * (DATE(P1384,12,31) - MAX($B$2, DATE(P1384-1, 12, 31))), 2) )
)</f>
        <v/>
      </c>
      <c r="T1384" s="7" t="str" cm="1">
        <f t="array" aca="1" ref="T1384" ca="1">_xlfn.IFS(P1384="", "",
ISTEXT(R1383), R1384- (H1384 - SUMIFS( lease_table_payments, lease_table_years, P1384) -$AG$14 ),
AND(ISNUMBER(R1383), R1384&lt;&gt;""),   R1384- (R1383 - SUMIFS( lease_table_payments, lease_table_years, P1384) )
)</f>
        <v/>
      </c>
      <c r="V1384" s="64">
        <f t="shared" si="65"/>
        <v>1371</v>
      </c>
      <c r="W1384" s="51" t="str" cm="1">
        <f t="array" ref="W1384">_xlfn.IFS(
OR(W1383=$B$4, W1383=""),"",
TRUE,W1383+1
)</f>
        <v/>
      </c>
      <c r="X1384" s="51" t="str" cm="1">
        <f t="array" ref="X1384">_xlfn.IFS(X1383="","",
W1384="", "",
AND($B$3="İllik"),DATE(YEAR(X1383)+1,MONTH(X1383),DAY(X1383) ),
AND($B$3="Aylıq", $AH$14="Not end"), EDATE(X1383,1),
AND($B$3="Aylıq", $AH$14="End"), EOMONTH(X1383,1)
)</f>
        <v/>
      </c>
      <c r="Y1384" s="51" t="str" cm="1">
        <f t="array" aca="1" ref="Y1384" ca="1">_xlfn.IFS(
AND($B$7="Dövrün əvvəlində", Y1383&lt;=last_rou_date), DATE(YEAR(Y1383)+1, 12, 31),
AND($B$7="Dövrün sonunda", Y1383&lt;=last_payment_date), DATE(YEAR(Y1383)+1, 12, 31),
TRUE, ""
)</f>
        <v/>
      </c>
      <c r="Z1384" s="75" t="str" cm="1">
        <f t="array" aca="1" ref="Z1384" ca="1">_xlfn.IFS(
AND($AN$14="Not year_end", Z1383&gt;last_payment_date), "",
AND($AN$14="Year_end", Z1383&gt;=last_payment_date), "",
AND($AN$14="Year_end"), DATE(YEAR(Z1383+1), 12, 31),
AND($AN$14="Not year_end", MONTH(Z1383)=12, DAY(Z1383)=31), DATE(YEAR(Z1382)+1, MONTH(Z1382), DAY(Z1382)),
AND($AN$14="Not year_end", OR(MONTH(Z1383)&lt;&gt;12, DAY(Z1383)&lt;&gt;31) ), DATE(YEAR(Z1383), 12, 31)
)</f>
        <v/>
      </c>
      <c r="AA1384" s="75" t="str" cm="1">
        <f t="array" aca="1" ref="AA1384" ca="1">_xlfn.IFS(AA1383="", "",
AND(AA1383=last_payment_date, OR(MONTH(AA1383)&lt;&gt;12, DAY(AA1383)&lt;&gt;31) ), DATE(YEAR(AA1383), 12, 31),
AND(MONTH(AA1383)=12, DAY(AA1383)=31, AA1383&gt;=last_payment_date), "",
AND(MONTH(AA1383)=12, DAY(AA1383)&lt;&gt;31),  EOMONTH(AA1383,0),
AND(MONTH(AA1383)=12, DAY(AA1383)=31, $AH$14="Not end"),  EDATE(AA1382,1),
AND($AH$14="Not end"), EDATE(AA1383, 1),
AND($AH$14="End"), EOMONTH(AA1383, 1)
)</f>
        <v/>
      </c>
      <c r="AB1384" s="75" t="str" cm="1">
        <f t="array" aca="1" ref="AB1384" ca="1">_xlfn.IFS(AB1383="","",
AND(AB1383=last_rou_date), "",
AND($B$3="İllik"),DATE(YEAR(AB1383)+1,MONTH(AB1383),DAY(AB1383) ),
AND($B$3="Aylıq", $AH$14="Not end"), EDATE(AB1383,1),
AND($B$3="Aylıq", $AH$14="End"), EOMONTH(AB1383,1)
)</f>
        <v/>
      </c>
      <c r="AC1384" s="75" t="str" cm="1">
        <f t="array" aca="1" ref="AC1384" ca="1">_xlfn.IFS(
AND($AN$14="Not year_end", AC1383&gt;last_rou_date), "",
AND($AN$14="Year_end", AC1383&gt;=last_rou_date), "",
AND($AN$14="Year_end"), DATE(YEAR(AC1383+1), 12, 31),
AND($AN$14="Not year_end", MONTH(AC1383)=12, DAY(AC1383)=31), DATE(YEAR(AC1382)+1, MONTH(AC1382), DAY(AC1382)),
AND($AN$14="Not year_end", OR(MONTH(AC1383)&lt;&gt;12, DAY(AC1383)&lt;&gt;31) ), DATE(YEAR(AC1383), 12, 31)
)</f>
        <v/>
      </c>
      <c r="AD1384" s="75" t="str" cm="1">
        <f t="array" aca="1" ref="AD1384" ca="1">_xlfn.IFS(AD1383="", "",
AND(AD1383=last_rou_date, OR(MONTH(AD1383)&lt;&gt;12, DAY(AD1383)&lt;&gt;31) ), DATE(YEAR(AD1383), 12, 31),
AND(MONTH(AD1383)=12, DAY(AD1383)=31, AD1383&gt;=last_rou_date), "",
AND(MONTH(AD1383)=12, DAY(AD1383)&lt;&gt;31),  EOMONTH(AD1383,0),
AND(MONTH(AD1383)=12, DAY(AD1383)=31, $AH$14="Not end"),  EDATE(AD1382,1),
AND($AH$14="Not end"), EDATE(AD1383, 1),
AND($AH$14="End"), EOMONTH(AD1383, 1)
)</f>
        <v/>
      </c>
      <c r="AE1384" s="51" t="str" cm="1">
        <f t="array" ref="AE1384">_xlfn.IFS(W1384="", "",
AND(W1384&gt;0, W1384&lt;=$B$4, $C$2="İllik artım, faiz olaraq", $D$2&gt;0, $B$3="İllik"), $B$5*((1+$D$2)^(W1384-1)),
AND(W1384&gt;0, W1384&lt;=$B$4, $C$2="İllik artım, faiz olaraq", $D$2&gt;0, $B$3="Aylıq"), $B$5*((1+$D$2)^ROUNDDOWN((W1384-1)/12,0)),
AND(W1384=1, $C$2="Aşağıdakı kimi dəyişir", ), $B$5,
AND(W1384&gt;1, W1384&lt;=$B$4, $C$2="Aşağıdakı kimi dəyişir"), IFERROR(VLOOKUP(W1384, $C$4:$D$7, 2, FALSE), AE1383),
AND(W1384&gt;0, W1384&lt;=$B$4), $B$5,
TRUE,0 )</f>
        <v/>
      </c>
      <c r="AF1384" s="51" t="str">
        <f t="shared" ca="1" si="64"/>
        <v/>
      </c>
    </row>
    <row r="1385" spans="1:32" x14ac:dyDescent="0.4">
      <c r="A1385" s="13" t="str" cm="1">
        <f t="array" aca="1" ref="A1385" ca="1">_xlfn.IFS(
AND(SUMIFS(lease_table_interest_accruals, lease_table_dates, A1384)&gt;0, COUNTIFS($E$14:E1384, "Interest accrual", $A$14:A1384, A1384)=0),  A1384,
AND(SUMIFS(lease_table_payments, lease_table_dates, A1384)&gt;0, COUNTIFS($E$14:E1384, "Payment", $A$14:A1384, A1384)=0),  A1384,
AND(SUMIFS(rou_table_deprs, rou_table_dates, A1384)&gt;0, COUNTIFS($E$14:E1384, "Depreciation", $A$14:A1384, A1384)=0),  A1384,
TRUE,  IFERROR(INDEX(rou_table_dates,  MATCH(A1384, rou_table_dates)+1, ), "")
)</f>
        <v/>
      </c>
      <c r="B1385" s="1" t="str" cm="1">
        <f t="array" aca="1" ref="B1385" ca="1">_xlfn.IFS(
AND(E1385="Payment", A1385=$B$2), $AM$14,
E1385="Payment", $AM$15,
E1385="Interest accrual", $AM$18,
E1385="Depreciation", $AM$17,
TRUE, "")</f>
        <v/>
      </c>
      <c r="C1385" s="1" t="str" cm="1">
        <f t="array" aca="1" ref="C1385" ca="1">_xlfn.IFS(
E1385="Payment", $AM$19,
E1385="Interest accrual", $AM$15,
E1385="Depreciation", $AM$16,
TRUE, "")</f>
        <v/>
      </c>
      <c r="D1385" s="1" t="str" cm="1">
        <f t="array" aca="1" ref="D1385" ca="1">_xlfn.IFS(
E1385="Payment", _xlfn.XLOOKUP(A1385, lease_table_dates, lease_table_payments, 0, 0),
E1385="Interest accrual", _xlfn.XLOOKUP(A1385, lease_table_dates, lease_table_interest_accruals, 0, 0),
E1385="Depreciation", _xlfn.XLOOKUP(A1385, rou_table_dates, rou_table_deprs, 0, 0),
TRUE, ""
)</f>
        <v/>
      </c>
      <c r="E1385" s="7" t="str" cm="1">
        <f t="array" aca="1" ref="E1385" ca="1">_xlfn.IFS(
AND(SUMIFS(lease_table_interest_accruals, lease_table_dates, A1385)&gt;0, COUNTIFS($E$14:E1384, "Interest accrual", $A$14:A1384, A1385)=0), "Interest accrual",
AND(SUMIFS(lease_table_payments, lease_table_dates, A1385)&gt;0, COUNTIFS($E$14:E1384, "Payment", $A$14:A1384, A1385)=0), "Payment",
AND(SUMIFS(rou_table_deprs, rou_table_dates, A1385)&gt;0, COUNTIFS($E$14:E1384, "Depreciation", $A$14:A1384, A1385)=0), "Depreciation",
TRUE,  ""
)</f>
        <v/>
      </c>
      <c r="G1385" s="13" t="str" cm="1">
        <f t="array" aca="1" ref="G1385" ca="1">_xlfn.IFS(
AND($B$11="Hə", $B$3="İllik"), Z1385,
AND($B$11="Hə", $B$3="Aylıq"), AA1385,
$B$11="Yox", X1385)</f>
        <v/>
      </c>
      <c r="H1385" s="1" t="str" cm="1">
        <f t="array" aca="1" ref="H1385" ca="1">_xlfn.IFS( G1385="", "",
TRUE, ROUND( H1384+I1385-J1385, 2) )</f>
        <v/>
      </c>
      <c r="I1385" s="1" t="str" cm="1">
        <f t="array" aca="1" ref="I1385" ca="1">_xlfn.IFS(G1385="", "",
G1385=last_payment_date, (J1385-H1384),
 TRUE,  -  (H1384- H1384* (1+$B$6)^ (_xlfn.DAYS(G1385,G1384)/365) )
)</f>
        <v/>
      </c>
      <c r="J1385" s="1" t="str" cm="1">
        <f t="array" aca="1" ref="J1385" ca="1">_xlfn.IFS(G1385="", "",
TRUE, _xlfn.XLOOKUP(G1385,  payment_dates, payments,0,0)
)</f>
        <v/>
      </c>
      <c r="L1385" s="8" t="str" cm="1">
        <f t="array" aca="1" ref="L1385" ca="1">_xlfn.IFS(
AND($B$11="Hə", $B$3="İllik"), AC1385,
AND($B$11="Hə", $B$3="Aylıq"), AD1385,
$B$11="Yox", AB1385)</f>
        <v/>
      </c>
      <c r="M1385" s="1" t="str" cm="1">
        <f t="array" aca="1" ref="M1385" ca="1">_xlfn.IFS( L1385="", "",
(M1384-N1385)&lt;=0.5, 0,
TRUE,  M1384-N1385)</f>
        <v/>
      </c>
      <c r="N1385" s="7" t="str" cm="1">
        <f t="array" aca="1" ref="N1385" ca="1">_xlfn.IFS(
L1385="", "",
TRUE, MIN(M1384, ROUND($M$14/ (last_rou_date - $B$2) * (L1385-L1384), 2) )
)</f>
        <v/>
      </c>
      <c r="P1385" s="59" t="str">
        <f t="shared" ca="1" si="63"/>
        <v/>
      </c>
      <c r="Q1385" s="1" t="str" cm="1">
        <f t="array" aca="1" ref="Q1385" ca="1">_xlfn.IFS(P1385="","",
$B$11="Hə", _xlfn.XLOOKUP(DATE(P1385, 12, 31), rou_table_dates, rou_table_nbvs,0, 0),
TRUE,  MAX(0, ROUND($M$14 - $M$14/ (last_rou_date - $B$2) * (DATE(P1385,12,31) - $B$2), 2) )
)</f>
        <v/>
      </c>
      <c r="R1385" s="1" t="str" cm="1">
        <f t="array" aca="1" ref="R1385" ca="1">_xlfn.IFS(P1385="","",
$B$11="Hə", _xlfn.XLOOKUP(DATE(P1385, 12, 31), lease_table_dates, lease_table_balances,0, 0),
TRUE, IFERROR( XNPV($B$6, IF(payment_dates &gt;DATE(P1385, 12, 31), payments,  0),  IF(payment_dates &gt;DATE(P1385, 12, 31), payment_dates,  DATE(P1385, 12, 31))    ),0)
)</f>
        <v/>
      </c>
      <c r="S1385" s="1" t="str" cm="1">
        <f t="array" aca="1" ref="S1385" ca="1">_xlfn.IFS(P1385="","",
TRUE,  MIN( MIN(Q1384, $M$14), ROUND($M$14/ (last_rou_date - $B$2) * (DATE(P1385,12,31) - MAX($B$2, DATE(P1385-1, 12, 31))), 2) )
)</f>
        <v/>
      </c>
      <c r="T1385" s="7" t="str" cm="1">
        <f t="array" aca="1" ref="T1385" ca="1">_xlfn.IFS(P1385="", "",
ISTEXT(R1384), R1385- (H1385 - SUMIFS( lease_table_payments, lease_table_years, P1385) -$AG$14 ),
AND(ISNUMBER(R1384), R1385&lt;&gt;""),   R1385- (R1384 - SUMIFS( lease_table_payments, lease_table_years, P1385) )
)</f>
        <v/>
      </c>
      <c r="V1385" s="64">
        <f t="shared" si="65"/>
        <v>1372</v>
      </c>
      <c r="W1385" s="51" t="str" cm="1">
        <f t="array" ref="W1385">_xlfn.IFS(
OR(W1384=$B$4, W1384=""),"",
TRUE,W1384+1
)</f>
        <v/>
      </c>
      <c r="X1385" s="51" t="str" cm="1">
        <f t="array" ref="X1385">_xlfn.IFS(X1384="","",
W1385="", "",
AND($B$3="İllik"),DATE(YEAR(X1384)+1,MONTH(X1384),DAY(X1384) ),
AND($B$3="Aylıq", $AH$14="Not end"), EDATE(X1384,1),
AND($B$3="Aylıq", $AH$14="End"), EOMONTH(X1384,1)
)</f>
        <v/>
      </c>
      <c r="Y1385" s="51" t="str" cm="1">
        <f t="array" aca="1" ref="Y1385" ca="1">_xlfn.IFS(
AND($B$7="Dövrün əvvəlində", Y1384&lt;=last_rou_date), DATE(YEAR(Y1384)+1, 12, 31),
AND($B$7="Dövrün sonunda", Y1384&lt;=last_payment_date), DATE(YEAR(Y1384)+1, 12, 31),
TRUE, ""
)</f>
        <v/>
      </c>
      <c r="Z1385" s="75" t="str" cm="1">
        <f t="array" aca="1" ref="Z1385" ca="1">_xlfn.IFS(
AND($AN$14="Not year_end", Z1384&gt;last_payment_date), "",
AND($AN$14="Year_end", Z1384&gt;=last_payment_date), "",
AND($AN$14="Year_end"), DATE(YEAR(Z1384+1), 12, 31),
AND($AN$14="Not year_end", MONTH(Z1384)=12, DAY(Z1384)=31), DATE(YEAR(Z1383)+1, MONTH(Z1383), DAY(Z1383)),
AND($AN$14="Not year_end", OR(MONTH(Z1384)&lt;&gt;12, DAY(Z1384)&lt;&gt;31) ), DATE(YEAR(Z1384), 12, 31)
)</f>
        <v/>
      </c>
      <c r="AA1385" s="75" t="str" cm="1">
        <f t="array" aca="1" ref="AA1385" ca="1">_xlfn.IFS(AA1384="", "",
AND(AA1384=last_payment_date, OR(MONTH(AA1384)&lt;&gt;12, DAY(AA1384)&lt;&gt;31) ), DATE(YEAR(AA1384), 12, 31),
AND(MONTH(AA1384)=12, DAY(AA1384)=31, AA1384&gt;=last_payment_date), "",
AND(MONTH(AA1384)=12, DAY(AA1384)&lt;&gt;31),  EOMONTH(AA1384,0),
AND(MONTH(AA1384)=12, DAY(AA1384)=31, $AH$14="Not end"),  EDATE(AA1383,1),
AND($AH$14="Not end"), EDATE(AA1384, 1),
AND($AH$14="End"), EOMONTH(AA1384, 1)
)</f>
        <v/>
      </c>
      <c r="AB1385" s="75" t="str" cm="1">
        <f t="array" aca="1" ref="AB1385" ca="1">_xlfn.IFS(AB1384="","",
AND(AB1384=last_rou_date), "",
AND($B$3="İllik"),DATE(YEAR(AB1384)+1,MONTH(AB1384),DAY(AB1384) ),
AND($B$3="Aylıq", $AH$14="Not end"), EDATE(AB1384,1),
AND($B$3="Aylıq", $AH$14="End"), EOMONTH(AB1384,1)
)</f>
        <v/>
      </c>
      <c r="AC1385" s="75" t="str" cm="1">
        <f t="array" aca="1" ref="AC1385" ca="1">_xlfn.IFS(
AND($AN$14="Not year_end", AC1384&gt;last_rou_date), "",
AND($AN$14="Year_end", AC1384&gt;=last_rou_date), "",
AND($AN$14="Year_end"), DATE(YEAR(AC1384+1), 12, 31),
AND($AN$14="Not year_end", MONTH(AC1384)=12, DAY(AC1384)=31), DATE(YEAR(AC1383)+1, MONTH(AC1383), DAY(AC1383)),
AND($AN$14="Not year_end", OR(MONTH(AC1384)&lt;&gt;12, DAY(AC1384)&lt;&gt;31) ), DATE(YEAR(AC1384), 12, 31)
)</f>
        <v/>
      </c>
      <c r="AD1385" s="75" t="str" cm="1">
        <f t="array" aca="1" ref="AD1385" ca="1">_xlfn.IFS(AD1384="", "",
AND(AD1384=last_rou_date, OR(MONTH(AD1384)&lt;&gt;12, DAY(AD1384)&lt;&gt;31) ), DATE(YEAR(AD1384), 12, 31),
AND(MONTH(AD1384)=12, DAY(AD1384)=31, AD1384&gt;=last_rou_date), "",
AND(MONTH(AD1384)=12, DAY(AD1384)&lt;&gt;31),  EOMONTH(AD1384,0),
AND(MONTH(AD1384)=12, DAY(AD1384)=31, $AH$14="Not end"),  EDATE(AD1383,1),
AND($AH$14="Not end"), EDATE(AD1384, 1),
AND($AH$14="End"), EOMONTH(AD1384, 1)
)</f>
        <v/>
      </c>
      <c r="AE1385" s="51" t="str" cm="1">
        <f t="array" ref="AE1385">_xlfn.IFS(W1385="", "",
AND(W1385&gt;0, W1385&lt;=$B$4, $C$2="İllik artım, faiz olaraq", $D$2&gt;0, $B$3="İllik"), $B$5*((1+$D$2)^(W1385-1)),
AND(W1385&gt;0, W1385&lt;=$B$4, $C$2="İllik artım, faiz olaraq", $D$2&gt;0, $B$3="Aylıq"), $B$5*((1+$D$2)^ROUNDDOWN((W1385-1)/12,0)),
AND(W1385=1, $C$2="Aşağıdakı kimi dəyişir", ), $B$5,
AND(W1385&gt;1, W1385&lt;=$B$4, $C$2="Aşağıdakı kimi dəyişir"), IFERROR(VLOOKUP(W1385, $C$4:$D$7, 2, FALSE), AE1384),
AND(W1385&gt;0, W1385&lt;=$B$4), $B$5,
TRUE,0 )</f>
        <v/>
      </c>
      <c r="AF1385" s="51" t="str">
        <f t="shared" ca="1" si="64"/>
        <v/>
      </c>
    </row>
    <row r="1386" spans="1:32" x14ac:dyDescent="0.4">
      <c r="A1386" s="13" t="str" cm="1">
        <f t="array" aca="1" ref="A1386" ca="1">_xlfn.IFS(
AND(SUMIFS(lease_table_interest_accruals, lease_table_dates, A1385)&gt;0, COUNTIFS($E$14:E1385, "Interest accrual", $A$14:A1385, A1385)=0),  A1385,
AND(SUMIFS(lease_table_payments, lease_table_dates, A1385)&gt;0, COUNTIFS($E$14:E1385, "Payment", $A$14:A1385, A1385)=0),  A1385,
AND(SUMIFS(rou_table_deprs, rou_table_dates, A1385)&gt;0, COUNTIFS($E$14:E1385, "Depreciation", $A$14:A1385, A1385)=0),  A1385,
TRUE,  IFERROR(INDEX(rou_table_dates,  MATCH(A1385, rou_table_dates)+1, ), "")
)</f>
        <v/>
      </c>
      <c r="B1386" s="1" t="str" cm="1">
        <f t="array" aca="1" ref="B1386" ca="1">_xlfn.IFS(
AND(E1386="Payment", A1386=$B$2), $AM$14,
E1386="Payment", $AM$15,
E1386="Interest accrual", $AM$18,
E1386="Depreciation", $AM$17,
TRUE, "")</f>
        <v/>
      </c>
      <c r="C1386" s="1" t="str" cm="1">
        <f t="array" aca="1" ref="C1386" ca="1">_xlfn.IFS(
E1386="Payment", $AM$19,
E1386="Interest accrual", $AM$15,
E1386="Depreciation", $AM$16,
TRUE, "")</f>
        <v/>
      </c>
      <c r="D1386" s="1" t="str" cm="1">
        <f t="array" aca="1" ref="D1386" ca="1">_xlfn.IFS(
E1386="Payment", _xlfn.XLOOKUP(A1386, lease_table_dates, lease_table_payments, 0, 0),
E1386="Interest accrual", _xlfn.XLOOKUP(A1386, lease_table_dates, lease_table_interest_accruals, 0, 0),
E1386="Depreciation", _xlfn.XLOOKUP(A1386, rou_table_dates, rou_table_deprs, 0, 0),
TRUE, ""
)</f>
        <v/>
      </c>
      <c r="E1386" s="7" t="str" cm="1">
        <f t="array" aca="1" ref="E1386" ca="1">_xlfn.IFS(
AND(SUMIFS(lease_table_interest_accruals, lease_table_dates, A1386)&gt;0, COUNTIFS($E$14:E1385, "Interest accrual", $A$14:A1385, A1386)=0), "Interest accrual",
AND(SUMIFS(lease_table_payments, lease_table_dates, A1386)&gt;0, COUNTIFS($E$14:E1385, "Payment", $A$14:A1385, A1386)=0), "Payment",
AND(SUMIFS(rou_table_deprs, rou_table_dates, A1386)&gt;0, COUNTIFS($E$14:E1385, "Depreciation", $A$14:A1385, A1386)=0), "Depreciation",
TRUE,  ""
)</f>
        <v/>
      </c>
      <c r="G1386" s="13" t="str" cm="1">
        <f t="array" aca="1" ref="G1386" ca="1">_xlfn.IFS(
AND($B$11="Hə", $B$3="İllik"), Z1386,
AND($B$11="Hə", $B$3="Aylıq"), AA1386,
$B$11="Yox", X1386)</f>
        <v/>
      </c>
      <c r="H1386" s="1" t="str" cm="1">
        <f t="array" aca="1" ref="H1386" ca="1">_xlfn.IFS( G1386="", "",
TRUE, ROUND( H1385+I1386-J1386, 2) )</f>
        <v/>
      </c>
      <c r="I1386" s="1" t="str" cm="1">
        <f t="array" aca="1" ref="I1386" ca="1">_xlfn.IFS(G1386="", "",
G1386=last_payment_date, (J1386-H1385),
 TRUE,  -  (H1385- H1385* (1+$B$6)^ (_xlfn.DAYS(G1386,G1385)/365) )
)</f>
        <v/>
      </c>
      <c r="J1386" s="1" t="str" cm="1">
        <f t="array" aca="1" ref="J1386" ca="1">_xlfn.IFS(G1386="", "",
TRUE, _xlfn.XLOOKUP(G1386,  payment_dates, payments,0,0)
)</f>
        <v/>
      </c>
      <c r="L1386" s="8" t="str" cm="1">
        <f t="array" aca="1" ref="L1386" ca="1">_xlfn.IFS(
AND($B$11="Hə", $B$3="İllik"), AC1386,
AND($B$11="Hə", $B$3="Aylıq"), AD1386,
$B$11="Yox", AB1386)</f>
        <v/>
      </c>
      <c r="M1386" s="1" t="str" cm="1">
        <f t="array" aca="1" ref="M1386" ca="1">_xlfn.IFS( L1386="", "",
(M1385-N1386)&lt;=0.5, 0,
TRUE,  M1385-N1386)</f>
        <v/>
      </c>
      <c r="N1386" s="7" t="str" cm="1">
        <f t="array" aca="1" ref="N1386" ca="1">_xlfn.IFS(
L1386="", "",
TRUE, MIN(M1385, ROUND($M$14/ (last_rou_date - $B$2) * (L1386-L1385), 2) )
)</f>
        <v/>
      </c>
      <c r="P1386" s="59" t="str">
        <f t="shared" ca="1" si="63"/>
        <v/>
      </c>
      <c r="Q1386" s="1" t="str" cm="1">
        <f t="array" aca="1" ref="Q1386" ca="1">_xlfn.IFS(P1386="","",
$B$11="Hə", _xlfn.XLOOKUP(DATE(P1386, 12, 31), rou_table_dates, rou_table_nbvs,0, 0),
TRUE,  MAX(0, ROUND($M$14 - $M$14/ (last_rou_date - $B$2) * (DATE(P1386,12,31) - $B$2), 2) )
)</f>
        <v/>
      </c>
      <c r="R1386" s="1" t="str" cm="1">
        <f t="array" aca="1" ref="R1386" ca="1">_xlfn.IFS(P1386="","",
$B$11="Hə", _xlfn.XLOOKUP(DATE(P1386, 12, 31), lease_table_dates, lease_table_balances,0, 0),
TRUE, IFERROR( XNPV($B$6, IF(payment_dates &gt;DATE(P1386, 12, 31), payments,  0),  IF(payment_dates &gt;DATE(P1386, 12, 31), payment_dates,  DATE(P1386, 12, 31))    ),0)
)</f>
        <v/>
      </c>
      <c r="S1386" s="1" t="str" cm="1">
        <f t="array" aca="1" ref="S1386" ca="1">_xlfn.IFS(P1386="","",
TRUE,  MIN( MIN(Q1385, $M$14), ROUND($M$14/ (last_rou_date - $B$2) * (DATE(P1386,12,31) - MAX($B$2, DATE(P1386-1, 12, 31))), 2) )
)</f>
        <v/>
      </c>
      <c r="T1386" s="7" t="str" cm="1">
        <f t="array" aca="1" ref="T1386" ca="1">_xlfn.IFS(P1386="", "",
ISTEXT(R1385), R1386- (H1386 - SUMIFS( lease_table_payments, lease_table_years, P1386) -$AG$14 ),
AND(ISNUMBER(R1385), R1386&lt;&gt;""),   R1386- (R1385 - SUMIFS( lease_table_payments, lease_table_years, P1386) )
)</f>
        <v/>
      </c>
      <c r="V1386" s="64">
        <f t="shared" si="65"/>
        <v>1373</v>
      </c>
      <c r="W1386" s="51" t="str" cm="1">
        <f t="array" ref="W1386">_xlfn.IFS(
OR(W1385=$B$4, W1385=""),"",
TRUE,W1385+1
)</f>
        <v/>
      </c>
      <c r="X1386" s="51" t="str" cm="1">
        <f t="array" ref="X1386">_xlfn.IFS(X1385="","",
W1386="", "",
AND($B$3="İllik"),DATE(YEAR(X1385)+1,MONTH(X1385),DAY(X1385) ),
AND($B$3="Aylıq", $AH$14="Not end"), EDATE(X1385,1),
AND($B$3="Aylıq", $AH$14="End"), EOMONTH(X1385,1)
)</f>
        <v/>
      </c>
      <c r="Y1386" s="51" t="str" cm="1">
        <f t="array" aca="1" ref="Y1386" ca="1">_xlfn.IFS(
AND($B$7="Dövrün əvvəlində", Y1385&lt;=last_rou_date), DATE(YEAR(Y1385)+1, 12, 31),
AND($B$7="Dövrün sonunda", Y1385&lt;=last_payment_date), DATE(YEAR(Y1385)+1, 12, 31),
TRUE, ""
)</f>
        <v/>
      </c>
      <c r="Z1386" s="75" t="str" cm="1">
        <f t="array" aca="1" ref="Z1386" ca="1">_xlfn.IFS(
AND($AN$14="Not year_end", Z1385&gt;last_payment_date), "",
AND($AN$14="Year_end", Z1385&gt;=last_payment_date), "",
AND($AN$14="Year_end"), DATE(YEAR(Z1385+1), 12, 31),
AND($AN$14="Not year_end", MONTH(Z1385)=12, DAY(Z1385)=31), DATE(YEAR(Z1384)+1, MONTH(Z1384), DAY(Z1384)),
AND($AN$14="Not year_end", OR(MONTH(Z1385)&lt;&gt;12, DAY(Z1385)&lt;&gt;31) ), DATE(YEAR(Z1385), 12, 31)
)</f>
        <v/>
      </c>
      <c r="AA1386" s="75" t="str" cm="1">
        <f t="array" aca="1" ref="AA1386" ca="1">_xlfn.IFS(AA1385="", "",
AND(AA1385=last_payment_date, OR(MONTH(AA1385)&lt;&gt;12, DAY(AA1385)&lt;&gt;31) ), DATE(YEAR(AA1385), 12, 31),
AND(MONTH(AA1385)=12, DAY(AA1385)=31, AA1385&gt;=last_payment_date), "",
AND(MONTH(AA1385)=12, DAY(AA1385)&lt;&gt;31),  EOMONTH(AA1385,0),
AND(MONTH(AA1385)=12, DAY(AA1385)=31, $AH$14="Not end"),  EDATE(AA1384,1),
AND($AH$14="Not end"), EDATE(AA1385, 1),
AND($AH$14="End"), EOMONTH(AA1385, 1)
)</f>
        <v/>
      </c>
      <c r="AB1386" s="75" t="str" cm="1">
        <f t="array" aca="1" ref="AB1386" ca="1">_xlfn.IFS(AB1385="","",
AND(AB1385=last_rou_date), "",
AND($B$3="İllik"),DATE(YEAR(AB1385)+1,MONTH(AB1385),DAY(AB1385) ),
AND($B$3="Aylıq", $AH$14="Not end"), EDATE(AB1385,1),
AND($B$3="Aylıq", $AH$14="End"), EOMONTH(AB1385,1)
)</f>
        <v/>
      </c>
      <c r="AC1386" s="75" t="str" cm="1">
        <f t="array" aca="1" ref="AC1386" ca="1">_xlfn.IFS(
AND($AN$14="Not year_end", AC1385&gt;last_rou_date), "",
AND($AN$14="Year_end", AC1385&gt;=last_rou_date), "",
AND($AN$14="Year_end"), DATE(YEAR(AC1385+1), 12, 31),
AND($AN$14="Not year_end", MONTH(AC1385)=12, DAY(AC1385)=31), DATE(YEAR(AC1384)+1, MONTH(AC1384), DAY(AC1384)),
AND($AN$14="Not year_end", OR(MONTH(AC1385)&lt;&gt;12, DAY(AC1385)&lt;&gt;31) ), DATE(YEAR(AC1385), 12, 31)
)</f>
        <v/>
      </c>
      <c r="AD1386" s="75" t="str" cm="1">
        <f t="array" aca="1" ref="AD1386" ca="1">_xlfn.IFS(AD1385="", "",
AND(AD1385=last_rou_date, OR(MONTH(AD1385)&lt;&gt;12, DAY(AD1385)&lt;&gt;31) ), DATE(YEAR(AD1385), 12, 31),
AND(MONTH(AD1385)=12, DAY(AD1385)=31, AD1385&gt;=last_rou_date), "",
AND(MONTH(AD1385)=12, DAY(AD1385)&lt;&gt;31),  EOMONTH(AD1385,0),
AND(MONTH(AD1385)=12, DAY(AD1385)=31, $AH$14="Not end"),  EDATE(AD1384,1),
AND($AH$14="Not end"), EDATE(AD1385, 1),
AND($AH$14="End"), EOMONTH(AD1385, 1)
)</f>
        <v/>
      </c>
      <c r="AE1386" s="51" t="str" cm="1">
        <f t="array" ref="AE1386">_xlfn.IFS(W1386="", "",
AND(W1386&gt;0, W1386&lt;=$B$4, $C$2="İllik artım, faiz olaraq", $D$2&gt;0, $B$3="İllik"), $B$5*((1+$D$2)^(W1386-1)),
AND(W1386&gt;0, W1386&lt;=$B$4, $C$2="İllik artım, faiz olaraq", $D$2&gt;0, $B$3="Aylıq"), $B$5*((1+$D$2)^ROUNDDOWN((W1386-1)/12,0)),
AND(W1386=1, $C$2="Aşağıdakı kimi dəyişir", ), $B$5,
AND(W1386&gt;1, W1386&lt;=$B$4, $C$2="Aşağıdakı kimi dəyişir"), IFERROR(VLOOKUP(W1386, $C$4:$D$7, 2, FALSE), AE1385),
AND(W1386&gt;0, W1386&lt;=$B$4), $B$5,
TRUE,0 )</f>
        <v/>
      </c>
      <c r="AF1386" s="51" t="str">
        <f t="shared" ca="1" si="64"/>
        <v/>
      </c>
    </row>
    <row r="1387" spans="1:32" x14ac:dyDescent="0.4">
      <c r="A1387" s="13" t="str" cm="1">
        <f t="array" aca="1" ref="A1387" ca="1">_xlfn.IFS(
AND(SUMIFS(lease_table_interest_accruals, lease_table_dates, A1386)&gt;0, COUNTIFS($E$14:E1386, "Interest accrual", $A$14:A1386, A1386)=0),  A1386,
AND(SUMIFS(lease_table_payments, lease_table_dates, A1386)&gt;0, COUNTIFS($E$14:E1386, "Payment", $A$14:A1386, A1386)=0),  A1386,
AND(SUMIFS(rou_table_deprs, rou_table_dates, A1386)&gt;0, COUNTIFS($E$14:E1386, "Depreciation", $A$14:A1386, A1386)=0),  A1386,
TRUE,  IFERROR(INDEX(rou_table_dates,  MATCH(A1386, rou_table_dates)+1, ), "")
)</f>
        <v/>
      </c>
      <c r="B1387" s="1" t="str" cm="1">
        <f t="array" aca="1" ref="B1387" ca="1">_xlfn.IFS(
AND(E1387="Payment", A1387=$B$2), $AM$14,
E1387="Payment", $AM$15,
E1387="Interest accrual", $AM$18,
E1387="Depreciation", $AM$17,
TRUE, "")</f>
        <v/>
      </c>
      <c r="C1387" s="1" t="str" cm="1">
        <f t="array" aca="1" ref="C1387" ca="1">_xlfn.IFS(
E1387="Payment", $AM$19,
E1387="Interest accrual", $AM$15,
E1387="Depreciation", $AM$16,
TRUE, "")</f>
        <v/>
      </c>
      <c r="D1387" s="1" t="str" cm="1">
        <f t="array" aca="1" ref="D1387" ca="1">_xlfn.IFS(
E1387="Payment", _xlfn.XLOOKUP(A1387, lease_table_dates, lease_table_payments, 0, 0),
E1387="Interest accrual", _xlfn.XLOOKUP(A1387, lease_table_dates, lease_table_interest_accruals, 0, 0),
E1387="Depreciation", _xlfn.XLOOKUP(A1387, rou_table_dates, rou_table_deprs, 0, 0),
TRUE, ""
)</f>
        <v/>
      </c>
      <c r="E1387" s="7" t="str" cm="1">
        <f t="array" aca="1" ref="E1387" ca="1">_xlfn.IFS(
AND(SUMIFS(lease_table_interest_accruals, lease_table_dates, A1387)&gt;0, COUNTIFS($E$14:E1386, "Interest accrual", $A$14:A1386, A1387)=0), "Interest accrual",
AND(SUMIFS(lease_table_payments, lease_table_dates, A1387)&gt;0, COUNTIFS($E$14:E1386, "Payment", $A$14:A1386, A1387)=0), "Payment",
AND(SUMIFS(rou_table_deprs, rou_table_dates, A1387)&gt;0, COUNTIFS($E$14:E1386, "Depreciation", $A$14:A1386, A1387)=0), "Depreciation",
TRUE,  ""
)</f>
        <v/>
      </c>
      <c r="G1387" s="13" t="str" cm="1">
        <f t="array" aca="1" ref="G1387" ca="1">_xlfn.IFS(
AND($B$11="Hə", $B$3="İllik"), Z1387,
AND($B$11="Hə", $B$3="Aylıq"), AA1387,
$B$11="Yox", X1387)</f>
        <v/>
      </c>
      <c r="H1387" s="1" t="str" cm="1">
        <f t="array" aca="1" ref="H1387" ca="1">_xlfn.IFS( G1387="", "",
TRUE, ROUND( H1386+I1387-J1387, 2) )</f>
        <v/>
      </c>
      <c r="I1387" s="1" t="str" cm="1">
        <f t="array" aca="1" ref="I1387" ca="1">_xlfn.IFS(G1387="", "",
G1387=last_payment_date, (J1387-H1386),
 TRUE,  -  (H1386- H1386* (1+$B$6)^ (_xlfn.DAYS(G1387,G1386)/365) )
)</f>
        <v/>
      </c>
      <c r="J1387" s="1" t="str" cm="1">
        <f t="array" aca="1" ref="J1387" ca="1">_xlfn.IFS(G1387="", "",
TRUE, _xlfn.XLOOKUP(G1387,  payment_dates, payments,0,0)
)</f>
        <v/>
      </c>
      <c r="L1387" s="8" t="str" cm="1">
        <f t="array" aca="1" ref="L1387" ca="1">_xlfn.IFS(
AND($B$11="Hə", $B$3="İllik"), AC1387,
AND($B$11="Hə", $B$3="Aylıq"), AD1387,
$B$11="Yox", AB1387)</f>
        <v/>
      </c>
      <c r="M1387" s="1" t="str" cm="1">
        <f t="array" aca="1" ref="M1387" ca="1">_xlfn.IFS( L1387="", "",
(M1386-N1387)&lt;=0.5, 0,
TRUE,  M1386-N1387)</f>
        <v/>
      </c>
      <c r="N1387" s="7" t="str" cm="1">
        <f t="array" aca="1" ref="N1387" ca="1">_xlfn.IFS(
L1387="", "",
TRUE, MIN(M1386, ROUND($M$14/ (last_rou_date - $B$2) * (L1387-L1386), 2) )
)</f>
        <v/>
      </c>
      <c r="P1387" s="59" t="str">
        <f t="shared" ca="1" si="63"/>
        <v/>
      </c>
      <c r="Q1387" s="1" t="str" cm="1">
        <f t="array" aca="1" ref="Q1387" ca="1">_xlfn.IFS(P1387="","",
$B$11="Hə", _xlfn.XLOOKUP(DATE(P1387, 12, 31), rou_table_dates, rou_table_nbvs,0, 0),
TRUE,  MAX(0, ROUND($M$14 - $M$14/ (last_rou_date - $B$2) * (DATE(P1387,12,31) - $B$2), 2) )
)</f>
        <v/>
      </c>
      <c r="R1387" s="1" t="str" cm="1">
        <f t="array" aca="1" ref="R1387" ca="1">_xlfn.IFS(P1387="","",
$B$11="Hə", _xlfn.XLOOKUP(DATE(P1387, 12, 31), lease_table_dates, lease_table_balances,0, 0),
TRUE, IFERROR( XNPV($B$6, IF(payment_dates &gt;DATE(P1387, 12, 31), payments,  0),  IF(payment_dates &gt;DATE(P1387, 12, 31), payment_dates,  DATE(P1387, 12, 31))    ),0)
)</f>
        <v/>
      </c>
      <c r="S1387" s="1" t="str" cm="1">
        <f t="array" aca="1" ref="S1387" ca="1">_xlfn.IFS(P1387="","",
TRUE,  MIN( MIN(Q1386, $M$14), ROUND($M$14/ (last_rou_date - $B$2) * (DATE(P1387,12,31) - MAX($B$2, DATE(P1387-1, 12, 31))), 2) )
)</f>
        <v/>
      </c>
      <c r="T1387" s="7" t="str" cm="1">
        <f t="array" aca="1" ref="T1387" ca="1">_xlfn.IFS(P1387="", "",
ISTEXT(R1386), R1387- (H1387 - SUMIFS( lease_table_payments, lease_table_years, P1387) -$AG$14 ),
AND(ISNUMBER(R1386), R1387&lt;&gt;""),   R1387- (R1386 - SUMIFS( lease_table_payments, lease_table_years, P1387) )
)</f>
        <v/>
      </c>
      <c r="V1387" s="64">
        <f t="shared" si="65"/>
        <v>1374</v>
      </c>
      <c r="W1387" s="51" t="str" cm="1">
        <f t="array" ref="W1387">_xlfn.IFS(
OR(W1386=$B$4, W1386=""),"",
TRUE,W1386+1
)</f>
        <v/>
      </c>
      <c r="X1387" s="51" t="str" cm="1">
        <f t="array" ref="X1387">_xlfn.IFS(X1386="","",
W1387="", "",
AND($B$3="İllik"),DATE(YEAR(X1386)+1,MONTH(X1386),DAY(X1386) ),
AND($B$3="Aylıq", $AH$14="Not end"), EDATE(X1386,1),
AND($B$3="Aylıq", $AH$14="End"), EOMONTH(X1386,1)
)</f>
        <v/>
      </c>
      <c r="Y1387" s="51" t="str" cm="1">
        <f t="array" aca="1" ref="Y1387" ca="1">_xlfn.IFS(
AND($B$7="Dövrün əvvəlində", Y1386&lt;=last_rou_date), DATE(YEAR(Y1386)+1, 12, 31),
AND($B$7="Dövrün sonunda", Y1386&lt;=last_payment_date), DATE(YEAR(Y1386)+1, 12, 31),
TRUE, ""
)</f>
        <v/>
      </c>
      <c r="Z1387" s="75" t="str" cm="1">
        <f t="array" aca="1" ref="Z1387" ca="1">_xlfn.IFS(
AND($AN$14="Not year_end", Z1386&gt;last_payment_date), "",
AND($AN$14="Year_end", Z1386&gt;=last_payment_date), "",
AND($AN$14="Year_end"), DATE(YEAR(Z1386+1), 12, 31),
AND($AN$14="Not year_end", MONTH(Z1386)=12, DAY(Z1386)=31), DATE(YEAR(Z1385)+1, MONTH(Z1385), DAY(Z1385)),
AND($AN$14="Not year_end", OR(MONTH(Z1386)&lt;&gt;12, DAY(Z1386)&lt;&gt;31) ), DATE(YEAR(Z1386), 12, 31)
)</f>
        <v/>
      </c>
      <c r="AA1387" s="75" t="str" cm="1">
        <f t="array" aca="1" ref="AA1387" ca="1">_xlfn.IFS(AA1386="", "",
AND(AA1386=last_payment_date, OR(MONTH(AA1386)&lt;&gt;12, DAY(AA1386)&lt;&gt;31) ), DATE(YEAR(AA1386), 12, 31),
AND(MONTH(AA1386)=12, DAY(AA1386)=31, AA1386&gt;=last_payment_date), "",
AND(MONTH(AA1386)=12, DAY(AA1386)&lt;&gt;31),  EOMONTH(AA1386,0),
AND(MONTH(AA1386)=12, DAY(AA1386)=31, $AH$14="Not end"),  EDATE(AA1385,1),
AND($AH$14="Not end"), EDATE(AA1386, 1),
AND($AH$14="End"), EOMONTH(AA1386, 1)
)</f>
        <v/>
      </c>
      <c r="AB1387" s="75" t="str" cm="1">
        <f t="array" aca="1" ref="AB1387" ca="1">_xlfn.IFS(AB1386="","",
AND(AB1386=last_rou_date), "",
AND($B$3="İllik"),DATE(YEAR(AB1386)+1,MONTH(AB1386),DAY(AB1386) ),
AND($B$3="Aylıq", $AH$14="Not end"), EDATE(AB1386,1),
AND($B$3="Aylıq", $AH$14="End"), EOMONTH(AB1386,1)
)</f>
        <v/>
      </c>
      <c r="AC1387" s="75" t="str" cm="1">
        <f t="array" aca="1" ref="AC1387" ca="1">_xlfn.IFS(
AND($AN$14="Not year_end", AC1386&gt;last_rou_date), "",
AND($AN$14="Year_end", AC1386&gt;=last_rou_date), "",
AND($AN$14="Year_end"), DATE(YEAR(AC1386+1), 12, 31),
AND($AN$14="Not year_end", MONTH(AC1386)=12, DAY(AC1386)=31), DATE(YEAR(AC1385)+1, MONTH(AC1385), DAY(AC1385)),
AND($AN$14="Not year_end", OR(MONTH(AC1386)&lt;&gt;12, DAY(AC1386)&lt;&gt;31) ), DATE(YEAR(AC1386), 12, 31)
)</f>
        <v/>
      </c>
      <c r="AD1387" s="75" t="str" cm="1">
        <f t="array" aca="1" ref="AD1387" ca="1">_xlfn.IFS(AD1386="", "",
AND(AD1386=last_rou_date, OR(MONTH(AD1386)&lt;&gt;12, DAY(AD1386)&lt;&gt;31) ), DATE(YEAR(AD1386), 12, 31),
AND(MONTH(AD1386)=12, DAY(AD1386)=31, AD1386&gt;=last_rou_date), "",
AND(MONTH(AD1386)=12, DAY(AD1386)&lt;&gt;31),  EOMONTH(AD1386,0),
AND(MONTH(AD1386)=12, DAY(AD1386)=31, $AH$14="Not end"),  EDATE(AD1385,1),
AND($AH$14="Not end"), EDATE(AD1386, 1),
AND($AH$14="End"), EOMONTH(AD1386, 1)
)</f>
        <v/>
      </c>
      <c r="AE1387" s="51" t="str" cm="1">
        <f t="array" ref="AE1387">_xlfn.IFS(W1387="", "",
AND(W1387&gt;0, W1387&lt;=$B$4, $C$2="İllik artım, faiz olaraq", $D$2&gt;0, $B$3="İllik"), $B$5*((1+$D$2)^(W1387-1)),
AND(W1387&gt;0, W1387&lt;=$B$4, $C$2="İllik artım, faiz olaraq", $D$2&gt;0, $B$3="Aylıq"), $B$5*((1+$D$2)^ROUNDDOWN((W1387-1)/12,0)),
AND(W1387=1, $C$2="Aşağıdakı kimi dəyişir", ), $B$5,
AND(W1387&gt;1, W1387&lt;=$B$4, $C$2="Aşağıdakı kimi dəyişir"), IFERROR(VLOOKUP(W1387, $C$4:$D$7, 2, FALSE), AE1386),
AND(W1387&gt;0, W1387&lt;=$B$4), $B$5,
TRUE,0 )</f>
        <v/>
      </c>
      <c r="AF1387" s="51" t="str">
        <f t="shared" ca="1" si="64"/>
        <v/>
      </c>
    </row>
    <row r="1388" spans="1:32" x14ac:dyDescent="0.4">
      <c r="A1388" s="13" t="str" cm="1">
        <f t="array" aca="1" ref="A1388" ca="1">_xlfn.IFS(
AND(SUMIFS(lease_table_interest_accruals, lease_table_dates, A1387)&gt;0, COUNTIFS($E$14:E1387, "Interest accrual", $A$14:A1387, A1387)=0),  A1387,
AND(SUMIFS(lease_table_payments, lease_table_dates, A1387)&gt;0, COUNTIFS($E$14:E1387, "Payment", $A$14:A1387, A1387)=0),  A1387,
AND(SUMIFS(rou_table_deprs, rou_table_dates, A1387)&gt;0, COUNTIFS($E$14:E1387, "Depreciation", $A$14:A1387, A1387)=0),  A1387,
TRUE,  IFERROR(INDEX(rou_table_dates,  MATCH(A1387, rou_table_dates)+1, ), "")
)</f>
        <v/>
      </c>
      <c r="B1388" s="1" t="str" cm="1">
        <f t="array" aca="1" ref="B1388" ca="1">_xlfn.IFS(
AND(E1388="Payment", A1388=$B$2), $AM$14,
E1388="Payment", $AM$15,
E1388="Interest accrual", $AM$18,
E1388="Depreciation", $AM$17,
TRUE, "")</f>
        <v/>
      </c>
      <c r="C1388" s="1" t="str" cm="1">
        <f t="array" aca="1" ref="C1388" ca="1">_xlfn.IFS(
E1388="Payment", $AM$19,
E1388="Interest accrual", $AM$15,
E1388="Depreciation", $AM$16,
TRUE, "")</f>
        <v/>
      </c>
      <c r="D1388" s="1" t="str" cm="1">
        <f t="array" aca="1" ref="D1388" ca="1">_xlfn.IFS(
E1388="Payment", _xlfn.XLOOKUP(A1388, lease_table_dates, lease_table_payments, 0, 0),
E1388="Interest accrual", _xlfn.XLOOKUP(A1388, lease_table_dates, lease_table_interest_accruals, 0, 0),
E1388="Depreciation", _xlfn.XLOOKUP(A1388, rou_table_dates, rou_table_deprs, 0, 0),
TRUE, ""
)</f>
        <v/>
      </c>
      <c r="E1388" s="7" t="str" cm="1">
        <f t="array" aca="1" ref="E1388" ca="1">_xlfn.IFS(
AND(SUMIFS(lease_table_interest_accruals, lease_table_dates, A1388)&gt;0, COUNTIFS($E$14:E1387, "Interest accrual", $A$14:A1387, A1388)=0), "Interest accrual",
AND(SUMIFS(lease_table_payments, lease_table_dates, A1388)&gt;0, COUNTIFS($E$14:E1387, "Payment", $A$14:A1387, A1388)=0), "Payment",
AND(SUMIFS(rou_table_deprs, rou_table_dates, A1388)&gt;0, COUNTIFS($E$14:E1387, "Depreciation", $A$14:A1387, A1388)=0), "Depreciation",
TRUE,  ""
)</f>
        <v/>
      </c>
      <c r="G1388" s="13" t="str" cm="1">
        <f t="array" aca="1" ref="G1388" ca="1">_xlfn.IFS(
AND($B$11="Hə", $B$3="İllik"), Z1388,
AND($B$11="Hə", $B$3="Aylıq"), AA1388,
$B$11="Yox", X1388)</f>
        <v/>
      </c>
      <c r="H1388" s="1" t="str" cm="1">
        <f t="array" aca="1" ref="H1388" ca="1">_xlfn.IFS( G1388="", "",
TRUE, ROUND( H1387+I1388-J1388, 2) )</f>
        <v/>
      </c>
      <c r="I1388" s="1" t="str" cm="1">
        <f t="array" aca="1" ref="I1388" ca="1">_xlfn.IFS(G1388="", "",
G1388=last_payment_date, (J1388-H1387),
 TRUE,  -  (H1387- H1387* (1+$B$6)^ (_xlfn.DAYS(G1388,G1387)/365) )
)</f>
        <v/>
      </c>
      <c r="J1388" s="1" t="str" cm="1">
        <f t="array" aca="1" ref="J1388" ca="1">_xlfn.IFS(G1388="", "",
TRUE, _xlfn.XLOOKUP(G1388,  payment_dates, payments,0,0)
)</f>
        <v/>
      </c>
      <c r="L1388" s="8" t="str" cm="1">
        <f t="array" aca="1" ref="L1388" ca="1">_xlfn.IFS(
AND($B$11="Hə", $B$3="İllik"), AC1388,
AND($B$11="Hə", $B$3="Aylıq"), AD1388,
$B$11="Yox", AB1388)</f>
        <v/>
      </c>
      <c r="M1388" s="1" t="str" cm="1">
        <f t="array" aca="1" ref="M1388" ca="1">_xlfn.IFS( L1388="", "",
(M1387-N1388)&lt;=0.5, 0,
TRUE,  M1387-N1388)</f>
        <v/>
      </c>
      <c r="N1388" s="7" t="str" cm="1">
        <f t="array" aca="1" ref="N1388" ca="1">_xlfn.IFS(
L1388="", "",
TRUE, MIN(M1387, ROUND($M$14/ (last_rou_date - $B$2) * (L1388-L1387), 2) )
)</f>
        <v/>
      </c>
      <c r="P1388" s="59" t="str">
        <f t="shared" ca="1" si="63"/>
        <v/>
      </c>
      <c r="Q1388" s="1" t="str" cm="1">
        <f t="array" aca="1" ref="Q1388" ca="1">_xlfn.IFS(P1388="","",
$B$11="Hə", _xlfn.XLOOKUP(DATE(P1388, 12, 31), rou_table_dates, rou_table_nbvs,0, 0),
TRUE,  MAX(0, ROUND($M$14 - $M$14/ (last_rou_date - $B$2) * (DATE(P1388,12,31) - $B$2), 2) )
)</f>
        <v/>
      </c>
      <c r="R1388" s="1" t="str" cm="1">
        <f t="array" aca="1" ref="R1388" ca="1">_xlfn.IFS(P1388="","",
$B$11="Hə", _xlfn.XLOOKUP(DATE(P1388, 12, 31), lease_table_dates, lease_table_balances,0, 0),
TRUE, IFERROR( XNPV($B$6, IF(payment_dates &gt;DATE(P1388, 12, 31), payments,  0),  IF(payment_dates &gt;DATE(P1388, 12, 31), payment_dates,  DATE(P1388, 12, 31))    ),0)
)</f>
        <v/>
      </c>
      <c r="S1388" s="1" t="str" cm="1">
        <f t="array" aca="1" ref="S1388" ca="1">_xlfn.IFS(P1388="","",
TRUE,  MIN( MIN(Q1387, $M$14), ROUND($M$14/ (last_rou_date - $B$2) * (DATE(P1388,12,31) - MAX($B$2, DATE(P1388-1, 12, 31))), 2) )
)</f>
        <v/>
      </c>
      <c r="T1388" s="7" t="str" cm="1">
        <f t="array" aca="1" ref="T1388" ca="1">_xlfn.IFS(P1388="", "",
ISTEXT(R1387), R1388- (H1388 - SUMIFS( lease_table_payments, lease_table_years, P1388) -$AG$14 ),
AND(ISNUMBER(R1387), R1388&lt;&gt;""),   R1388- (R1387 - SUMIFS( lease_table_payments, lease_table_years, P1388) )
)</f>
        <v/>
      </c>
      <c r="V1388" s="64">
        <f t="shared" si="65"/>
        <v>1375</v>
      </c>
      <c r="W1388" s="51" t="str" cm="1">
        <f t="array" ref="W1388">_xlfn.IFS(
OR(W1387=$B$4, W1387=""),"",
TRUE,W1387+1
)</f>
        <v/>
      </c>
      <c r="X1388" s="51" t="str" cm="1">
        <f t="array" ref="X1388">_xlfn.IFS(X1387="","",
W1388="", "",
AND($B$3="İllik"),DATE(YEAR(X1387)+1,MONTH(X1387),DAY(X1387) ),
AND($B$3="Aylıq", $AH$14="Not end"), EDATE(X1387,1),
AND($B$3="Aylıq", $AH$14="End"), EOMONTH(X1387,1)
)</f>
        <v/>
      </c>
      <c r="Y1388" s="51" t="str" cm="1">
        <f t="array" aca="1" ref="Y1388" ca="1">_xlfn.IFS(
AND($B$7="Dövrün əvvəlində", Y1387&lt;=last_rou_date), DATE(YEAR(Y1387)+1, 12, 31),
AND($B$7="Dövrün sonunda", Y1387&lt;=last_payment_date), DATE(YEAR(Y1387)+1, 12, 31),
TRUE, ""
)</f>
        <v/>
      </c>
      <c r="Z1388" s="75" t="str" cm="1">
        <f t="array" aca="1" ref="Z1388" ca="1">_xlfn.IFS(
AND($AN$14="Not year_end", Z1387&gt;last_payment_date), "",
AND($AN$14="Year_end", Z1387&gt;=last_payment_date), "",
AND($AN$14="Year_end"), DATE(YEAR(Z1387+1), 12, 31),
AND($AN$14="Not year_end", MONTH(Z1387)=12, DAY(Z1387)=31), DATE(YEAR(Z1386)+1, MONTH(Z1386), DAY(Z1386)),
AND($AN$14="Not year_end", OR(MONTH(Z1387)&lt;&gt;12, DAY(Z1387)&lt;&gt;31) ), DATE(YEAR(Z1387), 12, 31)
)</f>
        <v/>
      </c>
      <c r="AA1388" s="75" t="str" cm="1">
        <f t="array" aca="1" ref="AA1388" ca="1">_xlfn.IFS(AA1387="", "",
AND(AA1387=last_payment_date, OR(MONTH(AA1387)&lt;&gt;12, DAY(AA1387)&lt;&gt;31) ), DATE(YEAR(AA1387), 12, 31),
AND(MONTH(AA1387)=12, DAY(AA1387)=31, AA1387&gt;=last_payment_date), "",
AND(MONTH(AA1387)=12, DAY(AA1387)&lt;&gt;31),  EOMONTH(AA1387,0),
AND(MONTH(AA1387)=12, DAY(AA1387)=31, $AH$14="Not end"),  EDATE(AA1386,1),
AND($AH$14="Not end"), EDATE(AA1387, 1),
AND($AH$14="End"), EOMONTH(AA1387, 1)
)</f>
        <v/>
      </c>
      <c r="AB1388" s="75" t="str" cm="1">
        <f t="array" aca="1" ref="AB1388" ca="1">_xlfn.IFS(AB1387="","",
AND(AB1387=last_rou_date), "",
AND($B$3="İllik"),DATE(YEAR(AB1387)+1,MONTH(AB1387),DAY(AB1387) ),
AND($B$3="Aylıq", $AH$14="Not end"), EDATE(AB1387,1),
AND($B$3="Aylıq", $AH$14="End"), EOMONTH(AB1387,1)
)</f>
        <v/>
      </c>
      <c r="AC1388" s="75" t="str" cm="1">
        <f t="array" aca="1" ref="AC1388" ca="1">_xlfn.IFS(
AND($AN$14="Not year_end", AC1387&gt;last_rou_date), "",
AND($AN$14="Year_end", AC1387&gt;=last_rou_date), "",
AND($AN$14="Year_end"), DATE(YEAR(AC1387+1), 12, 31),
AND($AN$14="Not year_end", MONTH(AC1387)=12, DAY(AC1387)=31), DATE(YEAR(AC1386)+1, MONTH(AC1386), DAY(AC1386)),
AND($AN$14="Not year_end", OR(MONTH(AC1387)&lt;&gt;12, DAY(AC1387)&lt;&gt;31) ), DATE(YEAR(AC1387), 12, 31)
)</f>
        <v/>
      </c>
      <c r="AD1388" s="75" t="str" cm="1">
        <f t="array" aca="1" ref="AD1388" ca="1">_xlfn.IFS(AD1387="", "",
AND(AD1387=last_rou_date, OR(MONTH(AD1387)&lt;&gt;12, DAY(AD1387)&lt;&gt;31) ), DATE(YEAR(AD1387), 12, 31),
AND(MONTH(AD1387)=12, DAY(AD1387)=31, AD1387&gt;=last_rou_date), "",
AND(MONTH(AD1387)=12, DAY(AD1387)&lt;&gt;31),  EOMONTH(AD1387,0),
AND(MONTH(AD1387)=12, DAY(AD1387)=31, $AH$14="Not end"),  EDATE(AD1386,1),
AND($AH$14="Not end"), EDATE(AD1387, 1),
AND($AH$14="End"), EOMONTH(AD1387, 1)
)</f>
        <v/>
      </c>
      <c r="AE1388" s="51" t="str" cm="1">
        <f t="array" ref="AE1388">_xlfn.IFS(W1388="", "",
AND(W1388&gt;0, W1388&lt;=$B$4, $C$2="İllik artım, faiz olaraq", $D$2&gt;0, $B$3="İllik"), $B$5*((1+$D$2)^(W1388-1)),
AND(W1388&gt;0, W1388&lt;=$B$4, $C$2="İllik artım, faiz olaraq", $D$2&gt;0, $B$3="Aylıq"), $B$5*((1+$D$2)^ROUNDDOWN((W1388-1)/12,0)),
AND(W1388=1, $C$2="Aşağıdakı kimi dəyişir", ), $B$5,
AND(W1388&gt;1, W1388&lt;=$B$4, $C$2="Aşağıdakı kimi dəyişir"), IFERROR(VLOOKUP(W1388, $C$4:$D$7, 2, FALSE), AE1387),
AND(W1388&gt;0, W1388&lt;=$B$4), $B$5,
TRUE,0 )</f>
        <v/>
      </c>
      <c r="AF1388" s="51" t="str">
        <f t="shared" ca="1" si="64"/>
        <v/>
      </c>
    </row>
    <row r="1389" spans="1:32" x14ac:dyDescent="0.4">
      <c r="A1389" s="13" t="str" cm="1">
        <f t="array" aca="1" ref="A1389" ca="1">_xlfn.IFS(
AND(SUMIFS(lease_table_interest_accruals, lease_table_dates, A1388)&gt;0, COUNTIFS($E$14:E1388, "Interest accrual", $A$14:A1388, A1388)=0),  A1388,
AND(SUMIFS(lease_table_payments, lease_table_dates, A1388)&gt;0, COUNTIFS($E$14:E1388, "Payment", $A$14:A1388, A1388)=0),  A1388,
AND(SUMIFS(rou_table_deprs, rou_table_dates, A1388)&gt;0, COUNTIFS($E$14:E1388, "Depreciation", $A$14:A1388, A1388)=0),  A1388,
TRUE,  IFERROR(INDEX(rou_table_dates,  MATCH(A1388, rou_table_dates)+1, ), "")
)</f>
        <v/>
      </c>
      <c r="B1389" s="1" t="str" cm="1">
        <f t="array" aca="1" ref="B1389" ca="1">_xlfn.IFS(
AND(E1389="Payment", A1389=$B$2), $AM$14,
E1389="Payment", $AM$15,
E1389="Interest accrual", $AM$18,
E1389="Depreciation", $AM$17,
TRUE, "")</f>
        <v/>
      </c>
      <c r="C1389" s="1" t="str" cm="1">
        <f t="array" aca="1" ref="C1389" ca="1">_xlfn.IFS(
E1389="Payment", $AM$19,
E1389="Interest accrual", $AM$15,
E1389="Depreciation", $AM$16,
TRUE, "")</f>
        <v/>
      </c>
      <c r="D1389" s="1" t="str" cm="1">
        <f t="array" aca="1" ref="D1389" ca="1">_xlfn.IFS(
E1389="Payment", _xlfn.XLOOKUP(A1389, lease_table_dates, lease_table_payments, 0, 0),
E1389="Interest accrual", _xlfn.XLOOKUP(A1389, lease_table_dates, lease_table_interest_accruals, 0, 0),
E1389="Depreciation", _xlfn.XLOOKUP(A1389, rou_table_dates, rou_table_deprs, 0, 0),
TRUE, ""
)</f>
        <v/>
      </c>
      <c r="E1389" s="7" t="str" cm="1">
        <f t="array" aca="1" ref="E1389" ca="1">_xlfn.IFS(
AND(SUMIFS(lease_table_interest_accruals, lease_table_dates, A1389)&gt;0, COUNTIFS($E$14:E1388, "Interest accrual", $A$14:A1388, A1389)=0), "Interest accrual",
AND(SUMIFS(lease_table_payments, lease_table_dates, A1389)&gt;0, COUNTIFS($E$14:E1388, "Payment", $A$14:A1388, A1389)=0), "Payment",
AND(SUMIFS(rou_table_deprs, rou_table_dates, A1389)&gt;0, COUNTIFS($E$14:E1388, "Depreciation", $A$14:A1388, A1389)=0), "Depreciation",
TRUE,  ""
)</f>
        <v/>
      </c>
      <c r="G1389" s="13" t="str" cm="1">
        <f t="array" aca="1" ref="G1389" ca="1">_xlfn.IFS(
AND($B$11="Hə", $B$3="İllik"), Z1389,
AND($B$11="Hə", $B$3="Aylıq"), AA1389,
$B$11="Yox", X1389)</f>
        <v/>
      </c>
      <c r="H1389" s="1" t="str" cm="1">
        <f t="array" aca="1" ref="H1389" ca="1">_xlfn.IFS( G1389="", "",
TRUE, ROUND( H1388+I1389-J1389, 2) )</f>
        <v/>
      </c>
      <c r="I1389" s="1" t="str" cm="1">
        <f t="array" aca="1" ref="I1389" ca="1">_xlfn.IFS(G1389="", "",
G1389=last_payment_date, (J1389-H1388),
 TRUE,  -  (H1388- H1388* (1+$B$6)^ (_xlfn.DAYS(G1389,G1388)/365) )
)</f>
        <v/>
      </c>
      <c r="J1389" s="1" t="str" cm="1">
        <f t="array" aca="1" ref="J1389" ca="1">_xlfn.IFS(G1389="", "",
TRUE, _xlfn.XLOOKUP(G1389,  payment_dates, payments,0,0)
)</f>
        <v/>
      </c>
      <c r="L1389" s="8" t="str" cm="1">
        <f t="array" aca="1" ref="L1389" ca="1">_xlfn.IFS(
AND($B$11="Hə", $B$3="İllik"), AC1389,
AND($B$11="Hə", $B$3="Aylıq"), AD1389,
$B$11="Yox", AB1389)</f>
        <v/>
      </c>
      <c r="M1389" s="1" t="str" cm="1">
        <f t="array" aca="1" ref="M1389" ca="1">_xlfn.IFS( L1389="", "",
(M1388-N1389)&lt;=0.5, 0,
TRUE,  M1388-N1389)</f>
        <v/>
      </c>
      <c r="N1389" s="7" t="str" cm="1">
        <f t="array" aca="1" ref="N1389" ca="1">_xlfn.IFS(
L1389="", "",
TRUE, MIN(M1388, ROUND($M$14/ (last_rou_date - $B$2) * (L1389-L1388), 2) )
)</f>
        <v/>
      </c>
      <c r="P1389" s="59" t="str">
        <f t="shared" ca="1" si="63"/>
        <v/>
      </c>
      <c r="Q1389" s="1" t="str" cm="1">
        <f t="array" aca="1" ref="Q1389" ca="1">_xlfn.IFS(P1389="","",
$B$11="Hə", _xlfn.XLOOKUP(DATE(P1389, 12, 31), rou_table_dates, rou_table_nbvs,0, 0),
TRUE,  MAX(0, ROUND($M$14 - $M$14/ (last_rou_date - $B$2) * (DATE(P1389,12,31) - $B$2), 2) )
)</f>
        <v/>
      </c>
      <c r="R1389" s="1" t="str" cm="1">
        <f t="array" aca="1" ref="R1389" ca="1">_xlfn.IFS(P1389="","",
$B$11="Hə", _xlfn.XLOOKUP(DATE(P1389, 12, 31), lease_table_dates, lease_table_balances,0, 0),
TRUE, IFERROR( XNPV($B$6, IF(payment_dates &gt;DATE(P1389, 12, 31), payments,  0),  IF(payment_dates &gt;DATE(P1389, 12, 31), payment_dates,  DATE(P1389, 12, 31))    ),0)
)</f>
        <v/>
      </c>
      <c r="S1389" s="1" t="str" cm="1">
        <f t="array" aca="1" ref="S1389" ca="1">_xlfn.IFS(P1389="","",
TRUE,  MIN( MIN(Q1388, $M$14), ROUND($M$14/ (last_rou_date - $B$2) * (DATE(P1389,12,31) - MAX($B$2, DATE(P1389-1, 12, 31))), 2) )
)</f>
        <v/>
      </c>
      <c r="T1389" s="7" t="str" cm="1">
        <f t="array" aca="1" ref="T1389" ca="1">_xlfn.IFS(P1389="", "",
ISTEXT(R1388), R1389- (H1389 - SUMIFS( lease_table_payments, lease_table_years, P1389) -$AG$14 ),
AND(ISNUMBER(R1388), R1389&lt;&gt;""),   R1389- (R1388 - SUMIFS( lease_table_payments, lease_table_years, P1389) )
)</f>
        <v/>
      </c>
      <c r="V1389" s="64">
        <f t="shared" si="65"/>
        <v>1376</v>
      </c>
      <c r="W1389" s="51" t="str" cm="1">
        <f t="array" ref="W1389">_xlfn.IFS(
OR(W1388=$B$4, W1388=""),"",
TRUE,W1388+1
)</f>
        <v/>
      </c>
      <c r="X1389" s="51" t="str" cm="1">
        <f t="array" ref="X1389">_xlfn.IFS(X1388="","",
W1389="", "",
AND($B$3="İllik"),DATE(YEAR(X1388)+1,MONTH(X1388),DAY(X1388) ),
AND($B$3="Aylıq", $AH$14="Not end"), EDATE(X1388,1),
AND($B$3="Aylıq", $AH$14="End"), EOMONTH(X1388,1)
)</f>
        <v/>
      </c>
      <c r="Y1389" s="51" t="str" cm="1">
        <f t="array" aca="1" ref="Y1389" ca="1">_xlfn.IFS(
AND($B$7="Dövrün əvvəlində", Y1388&lt;=last_rou_date), DATE(YEAR(Y1388)+1, 12, 31),
AND($B$7="Dövrün sonunda", Y1388&lt;=last_payment_date), DATE(YEAR(Y1388)+1, 12, 31),
TRUE, ""
)</f>
        <v/>
      </c>
      <c r="Z1389" s="75" t="str" cm="1">
        <f t="array" aca="1" ref="Z1389" ca="1">_xlfn.IFS(
AND($AN$14="Not year_end", Z1388&gt;last_payment_date), "",
AND($AN$14="Year_end", Z1388&gt;=last_payment_date), "",
AND($AN$14="Year_end"), DATE(YEAR(Z1388+1), 12, 31),
AND($AN$14="Not year_end", MONTH(Z1388)=12, DAY(Z1388)=31), DATE(YEAR(Z1387)+1, MONTH(Z1387), DAY(Z1387)),
AND($AN$14="Not year_end", OR(MONTH(Z1388)&lt;&gt;12, DAY(Z1388)&lt;&gt;31) ), DATE(YEAR(Z1388), 12, 31)
)</f>
        <v/>
      </c>
      <c r="AA1389" s="75" t="str" cm="1">
        <f t="array" aca="1" ref="AA1389" ca="1">_xlfn.IFS(AA1388="", "",
AND(AA1388=last_payment_date, OR(MONTH(AA1388)&lt;&gt;12, DAY(AA1388)&lt;&gt;31) ), DATE(YEAR(AA1388), 12, 31),
AND(MONTH(AA1388)=12, DAY(AA1388)=31, AA1388&gt;=last_payment_date), "",
AND(MONTH(AA1388)=12, DAY(AA1388)&lt;&gt;31),  EOMONTH(AA1388,0),
AND(MONTH(AA1388)=12, DAY(AA1388)=31, $AH$14="Not end"),  EDATE(AA1387,1),
AND($AH$14="Not end"), EDATE(AA1388, 1),
AND($AH$14="End"), EOMONTH(AA1388, 1)
)</f>
        <v/>
      </c>
      <c r="AB1389" s="75" t="str" cm="1">
        <f t="array" aca="1" ref="AB1389" ca="1">_xlfn.IFS(AB1388="","",
AND(AB1388=last_rou_date), "",
AND($B$3="İllik"),DATE(YEAR(AB1388)+1,MONTH(AB1388),DAY(AB1388) ),
AND($B$3="Aylıq", $AH$14="Not end"), EDATE(AB1388,1),
AND($B$3="Aylıq", $AH$14="End"), EOMONTH(AB1388,1)
)</f>
        <v/>
      </c>
      <c r="AC1389" s="75" t="str" cm="1">
        <f t="array" aca="1" ref="AC1389" ca="1">_xlfn.IFS(
AND($AN$14="Not year_end", AC1388&gt;last_rou_date), "",
AND($AN$14="Year_end", AC1388&gt;=last_rou_date), "",
AND($AN$14="Year_end"), DATE(YEAR(AC1388+1), 12, 31),
AND($AN$14="Not year_end", MONTH(AC1388)=12, DAY(AC1388)=31), DATE(YEAR(AC1387)+1, MONTH(AC1387), DAY(AC1387)),
AND($AN$14="Not year_end", OR(MONTH(AC1388)&lt;&gt;12, DAY(AC1388)&lt;&gt;31) ), DATE(YEAR(AC1388), 12, 31)
)</f>
        <v/>
      </c>
      <c r="AD1389" s="75" t="str" cm="1">
        <f t="array" aca="1" ref="AD1389" ca="1">_xlfn.IFS(AD1388="", "",
AND(AD1388=last_rou_date, OR(MONTH(AD1388)&lt;&gt;12, DAY(AD1388)&lt;&gt;31) ), DATE(YEAR(AD1388), 12, 31),
AND(MONTH(AD1388)=12, DAY(AD1388)=31, AD1388&gt;=last_rou_date), "",
AND(MONTH(AD1388)=12, DAY(AD1388)&lt;&gt;31),  EOMONTH(AD1388,0),
AND(MONTH(AD1388)=12, DAY(AD1388)=31, $AH$14="Not end"),  EDATE(AD1387,1),
AND($AH$14="Not end"), EDATE(AD1388, 1),
AND($AH$14="End"), EOMONTH(AD1388, 1)
)</f>
        <v/>
      </c>
      <c r="AE1389" s="51" t="str" cm="1">
        <f t="array" ref="AE1389">_xlfn.IFS(W1389="", "",
AND(W1389&gt;0, W1389&lt;=$B$4, $C$2="İllik artım, faiz olaraq", $D$2&gt;0, $B$3="İllik"), $B$5*((1+$D$2)^(W1389-1)),
AND(W1389&gt;0, W1389&lt;=$B$4, $C$2="İllik artım, faiz olaraq", $D$2&gt;0, $B$3="Aylıq"), $B$5*((1+$D$2)^ROUNDDOWN((W1389-1)/12,0)),
AND(W1389=1, $C$2="Aşağıdakı kimi dəyişir", ), $B$5,
AND(W1389&gt;1, W1389&lt;=$B$4, $C$2="Aşağıdakı kimi dəyişir"), IFERROR(VLOOKUP(W1389, $C$4:$D$7, 2, FALSE), AE1388),
AND(W1389&gt;0, W1389&lt;=$B$4), $B$5,
TRUE,0 )</f>
        <v/>
      </c>
      <c r="AF1389" s="51" t="str">
        <f t="shared" ca="1" si="64"/>
        <v/>
      </c>
    </row>
    <row r="1390" spans="1:32" x14ac:dyDescent="0.4">
      <c r="A1390" s="13" t="str" cm="1">
        <f t="array" aca="1" ref="A1390" ca="1">_xlfn.IFS(
AND(SUMIFS(lease_table_interest_accruals, lease_table_dates, A1389)&gt;0, COUNTIFS($E$14:E1389, "Interest accrual", $A$14:A1389, A1389)=0),  A1389,
AND(SUMIFS(lease_table_payments, lease_table_dates, A1389)&gt;0, COUNTIFS($E$14:E1389, "Payment", $A$14:A1389, A1389)=0),  A1389,
AND(SUMIFS(rou_table_deprs, rou_table_dates, A1389)&gt;0, COUNTIFS($E$14:E1389, "Depreciation", $A$14:A1389, A1389)=0),  A1389,
TRUE,  IFERROR(INDEX(rou_table_dates,  MATCH(A1389, rou_table_dates)+1, ), "")
)</f>
        <v/>
      </c>
      <c r="B1390" s="1" t="str" cm="1">
        <f t="array" aca="1" ref="B1390" ca="1">_xlfn.IFS(
AND(E1390="Payment", A1390=$B$2), $AM$14,
E1390="Payment", $AM$15,
E1390="Interest accrual", $AM$18,
E1390="Depreciation", $AM$17,
TRUE, "")</f>
        <v/>
      </c>
      <c r="C1390" s="1" t="str" cm="1">
        <f t="array" aca="1" ref="C1390" ca="1">_xlfn.IFS(
E1390="Payment", $AM$19,
E1390="Interest accrual", $AM$15,
E1390="Depreciation", $AM$16,
TRUE, "")</f>
        <v/>
      </c>
      <c r="D1390" s="1" t="str" cm="1">
        <f t="array" aca="1" ref="D1390" ca="1">_xlfn.IFS(
E1390="Payment", _xlfn.XLOOKUP(A1390, lease_table_dates, lease_table_payments, 0, 0),
E1390="Interest accrual", _xlfn.XLOOKUP(A1390, lease_table_dates, lease_table_interest_accruals, 0, 0),
E1390="Depreciation", _xlfn.XLOOKUP(A1390, rou_table_dates, rou_table_deprs, 0, 0),
TRUE, ""
)</f>
        <v/>
      </c>
      <c r="E1390" s="7" t="str" cm="1">
        <f t="array" aca="1" ref="E1390" ca="1">_xlfn.IFS(
AND(SUMIFS(lease_table_interest_accruals, lease_table_dates, A1390)&gt;0, COUNTIFS($E$14:E1389, "Interest accrual", $A$14:A1389, A1390)=0), "Interest accrual",
AND(SUMIFS(lease_table_payments, lease_table_dates, A1390)&gt;0, COUNTIFS($E$14:E1389, "Payment", $A$14:A1389, A1390)=0), "Payment",
AND(SUMIFS(rou_table_deprs, rou_table_dates, A1390)&gt;0, COUNTIFS($E$14:E1389, "Depreciation", $A$14:A1389, A1390)=0), "Depreciation",
TRUE,  ""
)</f>
        <v/>
      </c>
      <c r="G1390" s="13" t="str" cm="1">
        <f t="array" aca="1" ref="G1390" ca="1">_xlfn.IFS(
AND($B$11="Hə", $B$3="İllik"), Z1390,
AND($B$11="Hə", $B$3="Aylıq"), AA1390,
$B$11="Yox", X1390)</f>
        <v/>
      </c>
      <c r="H1390" s="1" t="str" cm="1">
        <f t="array" aca="1" ref="H1390" ca="1">_xlfn.IFS( G1390="", "",
TRUE, ROUND( H1389+I1390-J1390, 2) )</f>
        <v/>
      </c>
      <c r="I1390" s="1" t="str" cm="1">
        <f t="array" aca="1" ref="I1390" ca="1">_xlfn.IFS(G1390="", "",
G1390=last_payment_date, (J1390-H1389),
 TRUE,  -  (H1389- H1389* (1+$B$6)^ (_xlfn.DAYS(G1390,G1389)/365) )
)</f>
        <v/>
      </c>
      <c r="J1390" s="1" t="str" cm="1">
        <f t="array" aca="1" ref="J1390" ca="1">_xlfn.IFS(G1390="", "",
TRUE, _xlfn.XLOOKUP(G1390,  payment_dates, payments,0,0)
)</f>
        <v/>
      </c>
      <c r="L1390" s="8" t="str" cm="1">
        <f t="array" aca="1" ref="L1390" ca="1">_xlfn.IFS(
AND($B$11="Hə", $B$3="İllik"), AC1390,
AND($B$11="Hə", $B$3="Aylıq"), AD1390,
$B$11="Yox", AB1390)</f>
        <v/>
      </c>
      <c r="M1390" s="1" t="str" cm="1">
        <f t="array" aca="1" ref="M1390" ca="1">_xlfn.IFS( L1390="", "",
(M1389-N1390)&lt;=0.5, 0,
TRUE,  M1389-N1390)</f>
        <v/>
      </c>
      <c r="N1390" s="7" t="str" cm="1">
        <f t="array" aca="1" ref="N1390" ca="1">_xlfn.IFS(
L1390="", "",
TRUE, MIN(M1389, ROUND($M$14/ (last_rou_date - $B$2) * (L1390-L1389), 2) )
)</f>
        <v/>
      </c>
      <c r="P1390" s="59" t="str">
        <f t="shared" ca="1" si="63"/>
        <v/>
      </c>
      <c r="Q1390" s="1" t="str" cm="1">
        <f t="array" aca="1" ref="Q1390" ca="1">_xlfn.IFS(P1390="","",
$B$11="Hə", _xlfn.XLOOKUP(DATE(P1390, 12, 31), rou_table_dates, rou_table_nbvs,0, 0),
TRUE,  MAX(0, ROUND($M$14 - $M$14/ (last_rou_date - $B$2) * (DATE(P1390,12,31) - $B$2), 2) )
)</f>
        <v/>
      </c>
      <c r="R1390" s="1" t="str" cm="1">
        <f t="array" aca="1" ref="R1390" ca="1">_xlfn.IFS(P1390="","",
$B$11="Hə", _xlfn.XLOOKUP(DATE(P1390, 12, 31), lease_table_dates, lease_table_balances,0, 0),
TRUE, IFERROR( XNPV($B$6, IF(payment_dates &gt;DATE(P1390, 12, 31), payments,  0),  IF(payment_dates &gt;DATE(P1390, 12, 31), payment_dates,  DATE(P1390, 12, 31))    ),0)
)</f>
        <v/>
      </c>
      <c r="S1390" s="1" t="str" cm="1">
        <f t="array" aca="1" ref="S1390" ca="1">_xlfn.IFS(P1390="","",
TRUE,  MIN( MIN(Q1389, $M$14), ROUND($M$14/ (last_rou_date - $B$2) * (DATE(P1390,12,31) - MAX($B$2, DATE(P1390-1, 12, 31))), 2) )
)</f>
        <v/>
      </c>
      <c r="T1390" s="7" t="str" cm="1">
        <f t="array" aca="1" ref="T1390" ca="1">_xlfn.IFS(P1390="", "",
ISTEXT(R1389), R1390- (H1390 - SUMIFS( lease_table_payments, lease_table_years, P1390) -$AG$14 ),
AND(ISNUMBER(R1389), R1390&lt;&gt;""),   R1390- (R1389 - SUMIFS( lease_table_payments, lease_table_years, P1390) )
)</f>
        <v/>
      </c>
      <c r="V1390" s="64">
        <f t="shared" si="65"/>
        <v>1377</v>
      </c>
      <c r="W1390" s="51" t="str" cm="1">
        <f t="array" ref="W1390">_xlfn.IFS(
OR(W1389=$B$4, W1389=""),"",
TRUE,W1389+1
)</f>
        <v/>
      </c>
      <c r="X1390" s="51" t="str" cm="1">
        <f t="array" ref="X1390">_xlfn.IFS(X1389="","",
W1390="", "",
AND($B$3="İllik"),DATE(YEAR(X1389)+1,MONTH(X1389),DAY(X1389) ),
AND($B$3="Aylıq", $AH$14="Not end"), EDATE(X1389,1),
AND($B$3="Aylıq", $AH$14="End"), EOMONTH(X1389,1)
)</f>
        <v/>
      </c>
      <c r="Y1390" s="51" t="str" cm="1">
        <f t="array" aca="1" ref="Y1390" ca="1">_xlfn.IFS(
AND($B$7="Dövrün əvvəlində", Y1389&lt;=last_rou_date), DATE(YEAR(Y1389)+1, 12, 31),
AND($B$7="Dövrün sonunda", Y1389&lt;=last_payment_date), DATE(YEAR(Y1389)+1, 12, 31),
TRUE, ""
)</f>
        <v/>
      </c>
      <c r="Z1390" s="75" t="str" cm="1">
        <f t="array" aca="1" ref="Z1390" ca="1">_xlfn.IFS(
AND($AN$14="Not year_end", Z1389&gt;last_payment_date), "",
AND($AN$14="Year_end", Z1389&gt;=last_payment_date), "",
AND($AN$14="Year_end"), DATE(YEAR(Z1389+1), 12, 31),
AND($AN$14="Not year_end", MONTH(Z1389)=12, DAY(Z1389)=31), DATE(YEAR(Z1388)+1, MONTH(Z1388), DAY(Z1388)),
AND($AN$14="Not year_end", OR(MONTH(Z1389)&lt;&gt;12, DAY(Z1389)&lt;&gt;31) ), DATE(YEAR(Z1389), 12, 31)
)</f>
        <v/>
      </c>
      <c r="AA1390" s="75" t="str" cm="1">
        <f t="array" aca="1" ref="AA1390" ca="1">_xlfn.IFS(AA1389="", "",
AND(AA1389=last_payment_date, OR(MONTH(AA1389)&lt;&gt;12, DAY(AA1389)&lt;&gt;31) ), DATE(YEAR(AA1389), 12, 31),
AND(MONTH(AA1389)=12, DAY(AA1389)=31, AA1389&gt;=last_payment_date), "",
AND(MONTH(AA1389)=12, DAY(AA1389)&lt;&gt;31),  EOMONTH(AA1389,0),
AND(MONTH(AA1389)=12, DAY(AA1389)=31, $AH$14="Not end"),  EDATE(AA1388,1),
AND($AH$14="Not end"), EDATE(AA1389, 1),
AND($AH$14="End"), EOMONTH(AA1389, 1)
)</f>
        <v/>
      </c>
      <c r="AB1390" s="75" t="str" cm="1">
        <f t="array" aca="1" ref="AB1390" ca="1">_xlfn.IFS(AB1389="","",
AND(AB1389=last_rou_date), "",
AND($B$3="İllik"),DATE(YEAR(AB1389)+1,MONTH(AB1389),DAY(AB1389) ),
AND($B$3="Aylıq", $AH$14="Not end"), EDATE(AB1389,1),
AND($B$3="Aylıq", $AH$14="End"), EOMONTH(AB1389,1)
)</f>
        <v/>
      </c>
      <c r="AC1390" s="75" t="str" cm="1">
        <f t="array" aca="1" ref="AC1390" ca="1">_xlfn.IFS(
AND($AN$14="Not year_end", AC1389&gt;last_rou_date), "",
AND($AN$14="Year_end", AC1389&gt;=last_rou_date), "",
AND($AN$14="Year_end"), DATE(YEAR(AC1389+1), 12, 31),
AND($AN$14="Not year_end", MONTH(AC1389)=12, DAY(AC1389)=31), DATE(YEAR(AC1388)+1, MONTH(AC1388), DAY(AC1388)),
AND($AN$14="Not year_end", OR(MONTH(AC1389)&lt;&gt;12, DAY(AC1389)&lt;&gt;31) ), DATE(YEAR(AC1389), 12, 31)
)</f>
        <v/>
      </c>
      <c r="AD1390" s="75" t="str" cm="1">
        <f t="array" aca="1" ref="AD1390" ca="1">_xlfn.IFS(AD1389="", "",
AND(AD1389=last_rou_date, OR(MONTH(AD1389)&lt;&gt;12, DAY(AD1389)&lt;&gt;31) ), DATE(YEAR(AD1389), 12, 31),
AND(MONTH(AD1389)=12, DAY(AD1389)=31, AD1389&gt;=last_rou_date), "",
AND(MONTH(AD1389)=12, DAY(AD1389)&lt;&gt;31),  EOMONTH(AD1389,0),
AND(MONTH(AD1389)=12, DAY(AD1389)=31, $AH$14="Not end"),  EDATE(AD1388,1),
AND($AH$14="Not end"), EDATE(AD1389, 1),
AND($AH$14="End"), EOMONTH(AD1389, 1)
)</f>
        <v/>
      </c>
      <c r="AE1390" s="51" t="str" cm="1">
        <f t="array" ref="AE1390">_xlfn.IFS(W1390="", "",
AND(W1390&gt;0, W1390&lt;=$B$4, $C$2="İllik artım, faiz olaraq", $D$2&gt;0, $B$3="İllik"), $B$5*((1+$D$2)^(W1390-1)),
AND(W1390&gt;0, W1390&lt;=$B$4, $C$2="İllik artım, faiz olaraq", $D$2&gt;0, $B$3="Aylıq"), $B$5*((1+$D$2)^ROUNDDOWN((W1390-1)/12,0)),
AND(W1390=1, $C$2="Aşağıdakı kimi dəyişir", ), $B$5,
AND(W1390&gt;1, W1390&lt;=$B$4, $C$2="Aşağıdakı kimi dəyişir"), IFERROR(VLOOKUP(W1390, $C$4:$D$7, 2, FALSE), AE1389),
AND(W1390&gt;0, W1390&lt;=$B$4), $B$5,
TRUE,0 )</f>
        <v/>
      </c>
      <c r="AF1390" s="51" t="str">
        <f t="shared" ca="1" si="64"/>
        <v/>
      </c>
    </row>
    <row r="1391" spans="1:32" x14ac:dyDescent="0.4">
      <c r="A1391" s="13" t="str" cm="1">
        <f t="array" aca="1" ref="A1391" ca="1">_xlfn.IFS(
AND(SUMIFS(lease_table_interest_accruals, lease_table_dates, A1390)&gt;0, COUNTIFS($E$14:E1390, "Interest accrual", $A$14:A1390, A1390)=0),  A1390,
AND(SUMIFS(lease_table_payments, lease_table_dates, A1390)&gt;0, COUNTIFS($E$14:E1390, "Payment", $A$14:A1390, A1390)=0),  A1390,
AND(SUMIFS(rou_table_deprs, rou_table_dates, A1390)&gt;0, COUNTIFS($E$14:E1390, "Depreciation", $A$14:A1390, A1390)=0),  A1390,
TRUE,  IFERROR(INDEX(rou_table_dates,  MATCH(A1390, rou_table_dates)+1, ), "")
)</f>
        <v/>
      </c>
      <c r="B1391" s="1" t="str" cm="1">
        <f t="array" aca="1" ref="B1391" ca="1">_xlfn.IFS(
AND(E1391="Payment", A1391=$B$2), $AM$14,
E1391="Payment", $AM$15,
E1391="Interest accrual", $AM$18,
E1391="Depreciation", $AM$17,
TRUE, "")</f>
        <v/>
      </c>
      <c r="C1391" s="1" t="str" cm="1">
        <f t="array" aca="1" ref="C1391" ca="1">_xlfn.IFS(
E1391="Payment", $AM$19,
E1391="Interest accrual", $AM$15,
E1391="Depreciation", $AM$16,
TRUE, "")</f>
        <v/>
      </c>
      <c r="D1391" s="1" t="str" cm="1">
        <f t="array" aca="1" ref="D1391" ca="1">_xlfn.IFS(
E1391="Payment", _xlfn.XLOOKUP(A1391, lease_table_dates, lease_table_payments, 0, 0),
E1391="Interest accrual", _xlfn.XLOOKUP(A1391, lease_table_dates, lease_table_interest_accruals, 0, 0),
E1391="Depreciation", _xlfn.XLOOKUP(A1391, rou_table_dates, rou_table_deprs, 0, 0),
TRUE, ""
)</f>
        <v/>
      </c>
      <c r="E1391" s="7" t="str" cm="1">
        <f t="array" aca="1" ref="E1391" ca="1">_xlfn.IFS(
AND(SUMIFS(lease_table_interest_accruals, lease_table_dates, A1391)&gt;0, COUNTIFS($E$14:E1390, "Interest accrual", $A$14:A1390, A1391)=0), "Interest accrual",
AND(SUMIFS(lease_table_payments, lease_table_dates, A1391)&gt;0, COUNTIFS($E$14:E1390, "Payment", $A$14:A1390, A1391)=0), "Payment",
AND(SUMIFS(rou_table_deprs, rou_table_dates, A1391)&gt;0, COUNTIFS($E$14:E1390, "Depreciation", $A$14:A1390, A1391)=0), "Depreciation",
TRUE,  ""
)</f>
        <v/>
      </c>
      <c r="G1391" s="13" t="str" cm="1">
        <f t="array" aca="1" ref="G1391" ca="1">_xlfn.IFS(
AND($B$11="Hə", $B$3="İllik"), Z1391,
AND($B$11="Hə", $B$3="Aylıq"), AA1391,
$B$11="Yox", X1391)</f>
        <v/>
      </c>
      <c r="H1391" s="1" t="str" cm="1">
        <f t="array" aca="1" ref="H1391" ca="1">_xlfn.IFS( G1391="", "",
TRUE, ROUND( H1390+I1391-J1391, 2) )</f>
        <v/>
      </c>
      <c r="I1391" s="1" t="str" cm="1">
        <f t="array" aca="1" ref="I1391" ca="1">_xlfn.IFS(G1391="", "",
G1391=last_payment_date, (J1391-H1390),
 TRUE,  -  (H1390- H1390* (1+$B$6)^ (_xlfn.DAYS(G1391,G1390)/365) )
)</f>
        <v/>
      </c>
      <c r="J1391" s="1" t="str" cm="1">
        <f t="array" aca="1" ref="J1391" ca="1">_xlfn.IFS(G1391="", "",
TRUE, _xlfn.XLOOKUP(G1391,  payment_dates, payments,0,0)
)</f>
        <v/>
      </c>
      <c r="L1391" s="8" t="str" cm="1">
        <f t="array" aca="1" ref="L1391" ca="1">_xlfn.IFS(
AND($B$11="Hə", $B$3="İllik"), AC1391,
AND($B$11="Hə", $B$3="Aylıq"), AD1391,
$B$11="Yox", AB1391)</f>
        <v/>
      </c>
      <c r="M1391" s="1" t="str" cm="1">
        <f t="array" aca="1" ref="M1391" ca="1">_xlfn.IFS( L1391="", "",
(M1390-N1391)&lt;=0.5, 0,
TRUE,  M1390-N1391)</f>
        <v/>
      </c>
      <c r="N1391" s="7" t="str" cm="1">
        <f t="array" aca="1" ref="N1391" ca="1">_xlfn.IFS(
L1391="", "",
TRUE, MIN(M1390, ROUND($M$14/ (last_rou_date - $B$2) * (L1391-L1390), 2) )
)</f>
        <v/>
      </c>
      <c r="P1391" s="59" t="str">
        <f t="shared" ca="1" si="63"/>
        <v/>
      </c>
      <c r="Q1391" s="1" t="str" cm="1">
        <f t="array" aca="1" ref="Q1391" ca="1">_xlfn.IFS(P1391="","",
$B$11="Hə", _xlfn.XLOOKUP(DATE(P1391, 12, 31), rou_table_dates, rou_table_nbvs,0, 0),
TRUE,  MAX(0, ROUND($M$14 - $M$14/ (last_rou_date - $B$2) * (DATE(P1391,12,31) - $B$2), 2) )
)</f>
        <v/>
      </c>
      <c r="R1391" s="1" t="str" cm="1">
        <f t="array" aca="1" ref="R1391" ca="1">_xlfn.IFS(P1391="","",
$B$11="Hə", _xlfn.XLOOKUP(DATE(P1391, 12, 31), lease_table_dates, lease_table_balances,0, 0),
TRUE, IFERROR( XNPV($B$6, IF(payment_dates &gt;DATE(P1391, 12, 31), payments,  0),  IF(payment_dates &gt;DATE(P1391, 12, 31), payment_dates,  DATE(P1391, 12, 31))    ),0)
)</f>
        <v/>
      </c>
      <c r="S1391" s="1" t="str" cm="1">
        <f t="array" aca="1" ref="S1391" ca="1">_xlfn.IFS(P1391="","",
TRUE,  MIN( MIN(Q1390, $M$14), ROUND($M$14/ (last_rou_date - $B$2) * (DATE(P1391,12,31) - MAX($B$2, DATE(P1391-1, 12, 31))), 2) )
)</f>
        <v/>
      </c>
      <c r="T1391" s="7" t="str" cm="1">
        <f t="array" aca="1" ref="T1391" ca="1">_xlfn.IFS(P1391="", "",
ISTEXT(R1390), R1391- (H1391 - SUMIFS( lease_table_payments, lease_table_years, P1391) -$AG$14 ),
AND(ISNUMBER(R1390), R1391&lt;&gt;""),   R1391- (R1390 - SUMIFS( lease_table_payments, lease_table_years, P1391) )
)</f>
        <v/>
      </c>
      <c r="V1391" s="64">
        <f t="shared" si="65"/>
        <v>1378</v>
      </c>
      <c r="W1391" s="51" t="str" cm="1">
        <f t="array" ref="W1391">_xlfn.IFS(
OR(W1390=$B$4, W1390=""),"",
TRUE,W1390+1
)</f>
        <v/>
      </c>
      <c r="X1391" s="51" t="str" cm="1">
        <f t="array" ref="X1391">_xlfn.IFS(X1390="","",
W1391="", "",
AND($B$3="İllik"),DATE(YEAR(X1390)+1,MONTH(X1390),DAY(X1390) ),
AND($B$3="Aylıq", $AH$14="Not end"), EDATE(X1390,1),
AND($B$3="Aylıq", $AH$14="End"), EOMONTH(X1390,1)
)</f>
        <v/>
      </c>
      <c r="Y1391" s="51" t="str" cm="1">
        <f t="array" aca="1" ref="Y1391" ca="1">_xlfn.IFS(
AND($B$7="Dövrün əvvəlində", Y1390&lt;=last_rou_date), DATE(YEAR(Y1390)+1, 12, 31),
AND($B$7="Dövrün sonunda", Y1390&lt;=last_payment_date), DATE(YEAR(Y1390)+1, 12, 31),
TRUE, ""
)</f>
        <v/>
      </c>
      <c r="Z1391" s="75" t="str" cm="1">
        <f t="array" aca="1" ref="Z1391" ca="1">_xlfn.IFS(
AND($AN$14="Not year_end", Z1390&gt;last_payment_date), "",
AND($AN$14="Year_end", Z1390&gt;=last_payment_date), "",
AND($AN$14="Year_end"), DATE(YEAR(Z1390+1), 12, 31),
AND($AN$14="Not year_end", MONTH(Z1390)=12, DAY(Z1390)=31), DATE(YEAR(Z1389)+1, MONTH(Z1389), DAY(Z1389)),
AND($AN$14="Not year_end", OR(MONTH(Z1390)&lt;&gt;12, DAY(Z1390)&lt;&gt;31) ), DATE(YEAR(Z1390), 12, 31)
)</f>
        <v/>
      </c>
      <c r="AA1391" s="75" t="str" cm="1">
        <f t="array" aca="1" ref="AA1391" ca="1">_xlfn.IFS(AA1390="", "",
AND(AA1390=last_payment_date, OR(MONTH(AA1390)&lt;&gt;12, DAY(AA1390)&lt;&gt;31) ), DATE(YEAR(AA1390), 12, 31),
AND(MONTH(AA1390)=12, DAY(AA1390)=31, AA1390&gt;=last_payment_date), "",
AND(MONTH(AA1390)=12, DAY(AA1390)&lt;&gt;31),  EOMONTH(AA1390,0),
AND(MONTH(AA1390)=12, DAY(AA1390)=31, $AH$14="Not end"),  EDATE(AA1389,1),
AND($AH$14="Not end"), EDATE(AA1390, 1),
AND($AH$14="End"), EOMONTH(AA1390, 1)
)</f>
        <v/>
      </c>
      <c r="AB1391" s="75" t="str" cm="1">
        <f t="array" aca="1" ref="AB1391" ca="1">_xlfn.IFS(AB1390="","",
AND(AB1390=last_rou_date), "",
AND($B$3="İllik"),DATE(YEAR(AB1390)+1,MONTH(AB1390),DAY(AB1390) ),
AND($B$3="Aylıq", $AH$14="Not end"), EDATE(AB1390,1),
AND($B$3="Aylıq", $AH$14="End"), EOMONTH(AB1390,1)
)</f>
        <v/>
      </c>
      <c r="AC1391" s="75" t="str" cm="1">
        <f t="array" aca="1" ref="AC1391" ca="1">_xlfn.IFS(
AND($AN$14="Not year_end", AC1390&gt;last_rou_date), "",
AND($AN$14="Year_end", AC1390&gt;=last_rou_date), "",
AND($AN$14="Year_end"), DATE(YEAR(AC1390+1), 12, 31),
AND($AN$14="Not year_end", MONTH(AC1390)=12, DAY(AC1390)=31), DATE(YEAR(AC1389)+1, MONTH(AC1389), DAY(AC1389)),
AND($AN$14="Not year_end", OR(MONTH(AC1390)&lt;&gt;12, DAY(AC1390)&lt;&gt;31) ), DATE(YEAR(AC1390), 12, 31)
)</f>
        <v/>
      </c>
      <c r="AD1391" s="75" t="str" cm="1">
        <f t="array" aca="1" ref="AD1391" ca="1">_xlfn.IFS(AD1390="", "",
AND(AD1390=last_rou_date, OR(MONTH(AD1390)&lt;&gt;12, DAY(AD1390)&lt;&gt;31) ), DATE(YEAR(AD1390), 12, 31),
AND(MONTH(AD1390)=12, DAY(AD1390)=31, AD1390&gt;=last_rou_date), "",
AND(MONTH(AD1390)=12, DAY(AD1390)&lt;&gt;31),  EOMONTH(AD1390,0),
AND(MONTH(AD1390)=12, DAY(AD1390)=31, $AH$14="Not end"),  EDATE(AD1389,1),
AND($AH$14="Not end"), EDATE(AD1390, 1),
AND($AH$14="End"), EOMONTH(AD1390, 1)
)</f>
        <v/>
      </c>
      <c r="AE1391" s="51" t="str" cm="1">
        <f t="array" ref="AE1391">_xlfn.IFS(W1391="", "",
AND(W1391&gt;0, W1391&lt;=$B$4, $C$2="İllik artım, faiz olaraq", $D$2&gt;0, $B$3="İllik"), $B$5*((1+$D$2)^(W1391-1)),
AND(W1391&gt;0, W1391&lt;=$B$4, $C$2="İllik artım, faiz olaraq", $D$2&gt;0, $B$3="Aylıq"), $B$5*((1+$D$2)^ROUNDDOWN((W1391-1)/12,0)),
AND(W1391=1, $C$2="Aşağıdakı kimi dəyişir", ), $B$5,
AND(W1391&gt;1, W1391&lt;=$B$4, $C$2="Aşağıdakı kimi dəyişir"), IFERROR(VLOOKUP(W1391, $C$4:$D$7, 2, FALSE), AE1390),
AND(W1391&gt;0, W1391&lt;=$B$4), $B$5,
TRUE,0 )</f>
        <v/>
      </c>
      <c r="AF1391" s="51" t="str">
        <f t="shared" ca="1" si="64"/>
        <v/>
      </c>
    </row>
    <row r="1392" spans="1:32" x14ac:dyDescent="0.4">
      <c r="A1392" s="13" t="str" cm="1">
        <f t="array" aca="1" ref="A1392" ca="1">_xlfn.IFS(
AND(SUMIFS(lease_table_interest_accruals, lease_table_dates, A1391)&gt;0, COUNTIFS($E$14:E1391, "Interest accrual", $A$14:A1391, A1391)=0),  A1391,
AND(SUMIFS(lease_table_payments, lease_table_dates, A1391)&gt;0, COUNTIFS($E$14:E1391, "Payment", $A$14:A1391, A1391)=0),  A1391,
AND(SUMIFS(rou_table_deprs, rou_table_dates, A1391)&gt;0, COUNTIFS($E$14:E1391, "Depreciation", $A$14:A1391, A1391)=0),  A1391,
TRUE,  IFERROR(INDEX(rou_table_dates,  MATCH(A1391, rou_table_dates)+1, ), "")
)</f>
        <v/>
      </c>
      <c r="B1392" s="1" t="str" cm="1">
        <f t="array" aca="1" ref="B1392" ca="1">_xlfn.IFS(
AND(E1392="Payment", A1392=$B$2), $AM$14,
E1392="Payment", $AM$15,
E1392="Interest accrual", $AM$18,
E1392="Depreciation", $AM$17,
TRUE, "")</f>
        <v/>
      </c>
      <c r="C1392" s="1" t="str" cm="1">
        <f t="array" aca="1" ref="C1392" ca="1">_xlfn.IFS(
E1392="Payment", $AM$19,
E1392="Interest accrual", $AM$15,
E1392="Depreciation", $AM$16,
TRUE, "")</f>
        <v/>
      </c>
      <c r="D1392" s="1" t="str" cm="1">
        <f t="array" aca="1" ref="D1392" ca="1">_xlfn.IFS(
E1392="Payment", _xlfn.XLOOKUP(A1392, lease_table_dates, lease_table_payments, 0, 0),
E1392="Interest accrual", _xlfn.XLOOKUP(A1392, lease_table_dates, lease_table_interest_accruals, 0, 0),
E1392="Depreciation", _xlfn.XLOOKUP(A1392, rou_table_dates, rou_table_deprs, 0, 0),
TRUE, ""
)</f>
        <v/>
      </c>
      <c r="E1392" s="7" t="str" cm="1">
        <f t="array" aca="1" ref="E1392" ca="1">_xlfn.IFS(
AND(SUMIFS(lease_table_interest_accruals, lease_table_dates, A1392)&gt;0, COUNTIFS($E$14:E1391, "Interest accrual", $A$14:A1391, A1392)=0), "Interest accrual",
AND(SUMIFS(lease_table_payments, lease_table_dates, A1392)&gt;0, COUNTIFS($E$14:E1391, "Payment", $A$14:A1391, A1392)=0), "Payment",
AND(SUMIFS(rou_table_deprs, rou_table_dates, A1392)&gt;0, COUNTIFS($E$14:E1391, "Depreciation", $A$14:A1391, A1392)=0), "Depreciation",
TRUE,  ""
)</f>
        <v/>
      </c>
      <c r="G1392" s="13" t="str" cm="1">
        <f t="array" aca="1" ref="G1392" ca="1">_xlfn.IFS(
AND($B$11="Hə", $B$3="İllik"), Z1392,
AND($B$11="Hə", $B$3="Aylıq"), AA1392,
$B$11="Yox", X1392)</f>
        <v/>
      </c>
      <c r="H1392" s="1" t="str" cm="1">
        <f t="array" aca="1" ref="H1392" ca="1">_xlfn.IFS( G1392="", "",
TRUE, ROUND( H1391+I1392-J1392, 2) )</f>
        <v/>
      </c>
      <c r="I1392" s="1" t="str" cm="1">
        <f t="array" aca="1" ref="I1392" ca="1">_xlfn.IFS(G1392="", "",
G1392=last_payment_date, (J1392-H1391),
 TRUE,  -  (H1391- H1391* (1+$B$6)^ (_xlfn.DAYS(G1392,G1391)/365) )
)</f>
        <v/>
      </c>
      <c r="J1392" s="1" t="str" cm="1">
        <f t="array" aca="1" ref="J1392" ca="1">_xlfn.IFS(G1392="", "",
TRUE, _xlfn.XLOOKUP(G1392,  payment_dates, payments,0,0)
)</f>
        <v/>
      </c>
      <c r="L1392" s="8" t="str" cm="1">
        <f t="array" aca="1" ref="L1392" ca="1">_xlfn.IFS(
AND($B$11="Hə", $B$3="İllik"), AC1392,
AND($B$11="Hə", $B$3="Aylıq"), AD1392,
$B$11="Yox", AB1392)</f>
        <v/>
      </c>
      <c r="M1392" s="1" t="str" cm="1">
        <f t="array" aca="1" ref="M1392" ca="1">_xlfn.IFS( L1392="", "",
(M1391-N1392)&lt;=0.5, 0,
TRUE,  M1391-N1392)</f>
        <v/>
      </c>
      <c r="N1392" s="7" t="str" cm="1">
        <f t="array" aca="1" ref="N1392" ca="1">_xlfn.IFS(
L1392="", "",
TRUE, MIN(M1391, ROUND($M$14/ (last_rou_date - $B$2) * (L1392-L1391), 2) )
)</f>
        <v/>
      </c>
      <c r="P1392" s="59" t="str">
        <f t="shared" ca="1" si="63"/>
        <v/>
      </c>
      <c r="Q1392" s="1" t="str" cm="1">
        <f t="array" aca="1" ref="Q1392" ca="1">_xlfn.IFS(P1392="","",
$B$11="Hə", _xlfn.XLOOKUP(DATE(P1392, 12, 31), rou_table_dates, rou_table_nbvs,0, 0),
TRUE,  MAX(0, ROUND($M$14 - $M$14/ (last_rou_date - $B$2) * (DATE(P1392,12,31) - $B$2), 2) )
)</f>
        <v/>
      </c>
      <c r="R1392" s="1" t="str" cm="1">
        <f t="array" aca="1" ref="R1392" ca="1">_xlfn.IFS(P1392="","",
$B$11="Hə", _xlfn.XLOOKUP(DATE(P1392, 12, 31), lease_table_dates, lease_table_balances,0, 0),
TRUE, IFERROR( XNPV($B$6, IF(payment_dates &gt;DATE(P1392, 12, 31), payments,  0),  IF(payment_dates &gt;DATE(P1392, 12, 31), payment_dates,  DATE(P1392, 12, 31))    ),0)
)</f>
        <v/>
      </c>
      <c r="S1392" s="1" t="str" cm="1">
        <f t="array" aca="1" ref="S1392" ca="1">_xlfn.IFS(P1392="","",
TRUE,  MIN( MIN(Q1391, $M$14), ROUND($M$14/ (last_rou_date - $B$2) * (DATE(P1392,12,31) - MAX($B$2, DATE(P1392-1, 12, 31))), 2) )
)</f>
        <v/>
      </c>
      <c r="T1392" s="7" t="str" cm="1">
        <f t="array" aca="1" ref="T1392" ca="1">_xlfn.IFS(P1392="", "",
ISTEXT(R1391), R1392- (H1392 - SUMIFS( lease_table_payments, lease_table_years, P1392) -$AG$14 ),
AND(ISNUMBER(R1391), R1392&lt;&gt;""),   R1392- (R1391 - SUMIFS( lease_table_payments, lease_table_years, P1392) )
)</f>
        <v/>
      </c>
      <c r="V1392" s="64">
        <f t="shared" si="65"/>
        <v>1379</v>
      </c>
      <c r="W1392" s="51" t="str" cm="1">
        <f t="array" ref="W1392">_xlfn.IFS(
OR(W1391=$B$4, W1391=""),"",
TRUE,W1391+1
)</f>
        <v/>
      </c>
      <c r="X1392" s="51" t="str" cm="1">
        <f t="array" ref="X1392">_xlfn.IFS(X1391="","",
W1392="", "",
AND($B$3="İllik"),DATE(YEAR(X1391)+1,MONTH(X1391),DAY(X1391) ),
AND($B$3="Aylıq", $AH$14="Not end"), EDATE(X1391,1),
AND($B$3="Aylıq", $AH$14="End"), EOMONTH(X1391,1)
)</f>
        <v/>
      </c>
      <c r="Y1392" s="51" t="str" cm="1">
        <f t="array" aca="1" ref="Y1392" ca="1">_xlfn.IFS(
AND($B$7="Dövrün əvvəlində", Y1391&lt;=last_rou_date), DATE(YEAR(Y1391)+1, 12, 31),
AND($B$7="Dövrün sonunda", Y1391&lt;=last_payment_date), DATE(YEAR(Y1391)+1, 12, 31),
TRUE, ""
)</f>
        <v/>
      </c>
      <c r="Z1392" s="75" t="str" cm="1">
        <f t="array" aca="1" ref="Z1392" ca="1">_xlfn.IFS(
AND($AN$14="Not year_end", Z1391&gt;last_payment_date), "",
AND($AN$14="Year_end", Z1391&gt;=last_payment_date), "",
AND($AN$14="Year_end"), DATE(YEAR(Z1391+1), 12, 31),
AND($AN$14="Not year_end", MONTH(Z1391)=12, DAY(Z1391)=31), DATE(YEAR(Z1390)+1, MONTH(Z1390), DAY(Z1390)),
AND($AN$14="Not year_end", OR(MONTH(Z1391)&lt;&gt;12, DAY(Z1391)&lt;&gt;31) ), DATE(YEAR(Z1391), 12, 31)
)</f>
        <v/>
      </c>
      <c r="AA1392" s="75" t="str" cm="1">
        <f t="array" aca="1" ref="AA1392" ca="1">_xlfn.IFS(AA1391="", "",
AND(AA1391=last_payment_date, OR(MONTH(AA1391)&lt;&gt;12, DAY(AA1391)&lt;&gt;31) ), DATE(YEAR(AA1391), 12, 31),
AND(MONTH(AA1391)=12, DAY(AA1391)=31, AA1391&gt;=last_payment_date), "",
AND(MONTH(AA1391)=12, DAY(AA1391)&lt;&gt;31),  EOMONTH(AA1391,0),
AND(MONTH(AA1391)=12, DAY(AA1391)=31, $AH$14="Not end"),  EDATE(AA1390,1),
AND($AH$14="Not end"), EDATE(AA1391, 1),
AND($AH$14="End"), EOMONTH(AA1391, 1)
)</f>
        <v/>
      </c>
      <c r="AB1392" s="75" t="str" cm="1">
        <f t="array" aca="1" ref="AB1392" ca="1">_xlfn.IFS(AB1391="","",
AND(AB1391=last_rou_date), "",
AND($B$3="İllik"),DATE(YEAR(AB1391)+1,MONTH(AB1391),DAY(AB1391) ),
AND($B$3="Aylıq", $AH$14="Not end"), EDATE(AB1391,1),
AND($B$3="Aylıq", $AH$14="End"), EOMONTH(AB1391,1)
)</f>
        <v/>
      </c>
      <c r="AC1392" s="75" t="str" cm="1">
        <f t="array" aca="1" ref="AC1392" ca="1">_xlfn.IFS(
AND($AN$14="Not year_end", AC1391&gt;last_rou_date), "",
AND($AN$14="Year_end", AC1391&gt;=last_rou_date), "",
AND($AN$14="Year_end"), DATE(YEAR(AC1391+1), 12, 31),
AND($AN$14="Not year_end", MONTH(AC1391)=12, DAY(AC1391)=31), DATE(YEAR(AC1390)+1, MONTH(AC1390), DAY(AC1390)),
AND($AN$14="Not year_end", OR(MONTH(AC1391)&lt;&gt;12, DAY(AC1391)&lt;&gt;31) ), DATE(YEAR(AC1391), 12, 31)
)</f>
        <v/>
      </c>
      <c r="AD1392" s="75" t="str" cm="1">
        <f t="array" aca="1" ref="AD1392" ca="1">_xlfn.IFS(AD1391="", "",
AND(AD1391=last_rou_date, OR(MONTH(AD1391)&lt;&gt;12, DAY(AD1391)&lt;&gt;31) ), DATE(YEAR(AD1391), 12, 31),
AND(MONTH(AD1391)=12, DAY(AD1391)=31, AD1391&gt;=last_rou_date), "",
AND(MONTH(AD1391)=12, DAY(AD1391)&lt;&gt;31),  EOMONTH(AD1391,0),
AND(MONTH(AD1391)=12, DAY(AD1391)=31, $AH$14="Not end"),  EDATE(AD1390,1),
AND($AH$14="Not end"), EDATE(AD1391, 1),
AND($AH$14="End"), EOMONTH(AD1391, 1)
)</f>
        <v/>
      </c>
      <c r="AE1392" s="51" t="str" cm="1">
        <f t="array" ref="AE1392">_xlfn.IFS(W1392="", "",
AND(W1392&gt;0, W1392&lt;=$B$4, $C$2="İllik artım, faiz olaraq", $D$2&gt;0, $B$3="İllik"), $B$5*((1+$D$2)^(W1392-1)),
AND(W1392&gt;0, W1392&lt;=$B$4, $C$2="İllik artım, faiz olaraq", $D$2&gt;0, $B$3="Aylıq"), $B$5*((1+$D$2)^ROUNDDOWN((W1392-1)/12,0)),
AND(W1392=1, $C$2="Aşağıdakı kimi dəyişir", ), $B$5,
AND(W1392&gt;1, W1392&lt;=$B$4, $C$2="Aşağıdakı kimi dəyişir"), IFERROR(VLOOKUP(W1392, $C$4:$D$7, 2, FALSE), AE1391),
AND(W1392&gt;0, W1392&lt;=$B$4), $B$5,
TRUE,0 )</f>
        <v/>
      </c>
      <c r="AF1392" s="51" t="str">
        <f t="shared" ca="1" si="64"/>
        <v/>
      </c>
    </row>
    <row r="1393" spans="1:32" x14ac:dyDescent="0.4">
      <c r="A1393" s="13" t="str" cm="1">
        <f t="array" aca="1" ref="A1393" ca="1">_xlfn.IFS(
AND(SUMIFS(lease_table_interest_accruals, lease_table_dates, A1392)&gt;0, COUNTIFS($E$14:E1392, "Interest accrual", $A$14:A1392, A1392)=0),  A1392,
AND(SUMIFS(lease_table_payments, lease_table_dates, A1392)&gt;0, COUNTIFS($E$14:E1392, "Payment", $A$14:A1392, A1392)=0),  A1392,
AND(SUMIFS(rou_table_deprs, rou_table_dates, A1392)&gt;0, COUNTIFS($E$14:E1392, "Depreciation", $A$14:A1392, A1392)=0),  A1392,
TRUE,  IFERROR(INDEX(rou_table_dates,  MATCH(A1392, rou_table_dates)+1, ), "")
)</f>
        <v/>
      </c>
      <c r="B1393" s="1" t="str" cm="1">
        <f t="array" aca="1" ref="B1393" ca="1">_xlfn.IFS(
AND(E1393="Payment", A1393=$B$2), $AM$14,
E1393="Payment", $AM$15,
E1393="Interest accrual", $AM$18,
E1393="Depreciation", $AM$17,
TRUE, "")</f>
        <v/>
      </c>
      <c r="C1393" s="1" t="str" cm="1">
        <f t="array" aca="1" ref="C1393" ca="1">_xlfn.IFS(
E1393="Payment", $AM$19,
E1393="Interest accrual", $AM$15,
E1393="Depreciation", $AM$16,
TRUE, "")</f>
        <v/>
      </c>
      <c r="D1393" s="1" t="str" cm="1">
        <f t="array" aca="1" ref="D1393" ca="1">_xlfn.IFS(
E1393="Payment", _xlfn.XLOOKUP(A1393, lease_table_dates, lease_table_payments, 0, 0),
E1393="Interest accrual", _xlfn.XLOOKUP(A1393, lease_table_dates, lease_table_interest_accruals, 0, 0),
E1393="Depreciation", _xlfn.XLOOKUP(A1393, rou_table_dates, rou_table_deprs, 0, 0),
TRUE, ""
)</f>
        <v/>
      </c>
      <c r="E1393" s="7" t="str" cm="1">
        <f t="array" aca="1" ref="E1393" ca="1">_xlfn.IFS(
AND(SUMIFS(lease_table_interest_accruals, lease_table_dates, A1393)&gt;0, COUNTIFS($E$14:E1392, "Interest accrual", $A$14:A1392, A1393)=0), "Interest accrual",
AND(SUMIFS(lease_table_payments, lease_table_dates, A1393)&gt;0, COUNTIFS($E$14:E1392, "Payment", $A$14:A1392, A1393)=0), "Payment",
AND(SUMIFS(rou_table_deprs, rou_table_dates, A1393)&gt;0, COUNTIFS($E$14:E1392, "Depreciation", $A$14:A1392, A1393)=0), "Depreciation",
TRUE,  ""
)</f>
        <v/>
      </c>
      <c r="G1393" s="13" t="str" cm="1">
        <f t="array" aca="1" ref="G1393" ca="1">_xlfn.IFS(
AND($B$11="Hə", $B$3="İllik"), Z1393,
AND($B$11="Hə", $B$3="Aylıq"), AA1393,
$B$11="Yox", X1393)</f>
        <v/>
      </c>
      <c r="H1393" s="1" t="str" cm="1">
        <f t="array" aca="1" ref="H1393" ca="1">_xlfn.IFS( G1393="", "",
TRUE, ROUND( H1392+I1393-J1393, 2) )</f>
        <v/>
      </c>
      <c r="I1393" s="1" t="str" cm="1">
        <f t="array" aca="1" ref="I1393" ca="1">_xlfn.IFS(G1393="", "",
G1393=last_payment_date, (J1393-H1392),
 TRUE,  -  (H1392- H1392* (1+$B$6)^ (_xlfn.DAYS(G1393,G1392)/365) )
)</f>
        <v/>
      </c>
      <c r="J1393" s="1" t="str" cm="1">
        <f t="array" aca="1" ref="J1393" ca="1">_xlfn.IFS(G1393="", "",
TRUE, _xlfn.XLOOKUP(G1393,  payment_dates, payments,0,0)
)</f>
        <v/>
      </c>
      <c r="L1393" s="8" t="str" cm="1">
        <f t="array" aca="1" ref="L1393" ca="1">_xlfn.IFS(
AND($B$11="Hə", $B$3="İllik"), AC1393,
AND($B$11="Hə", $B$3="Aylıq"), AD1393,
$B$11="Yox", AB1393)</f>
        <v/>
      </c>
      <c r="M1393" s="1" t="str" cm="1">
        <f t="array" aca="1" ref="M1393" ca="1">_xlfn.IFS( L1393="", "",
(M1392-N1393)&lt;=0.5, 0,
TRUE,  M1392-N1393)</f>
        <v/>
      </c>
      <c r="N1393" s="7" t="str" cm="1">
        <f t="array" aca="1" ref="N1393" ca="1">_xlfn.IFS(
L1393="", "",
TRUE, MIN(M1392, ROUND($M$14/ (last_rou_date - $B$2) * (L1393-L1392), 2) )
)</f>
        <v/>
      </c>
      <c r="P1393" s="59" t="str">
        <f t="shared" ca="1" si="63"/>
        <v/>
      </c>
      <c r="Q1393" s="1" t="str" cm="1">
        <f t="array" aca="1" ref="Q1393" ca="1">_xlfn.IFS(P1393="","",
$B$11="Hə", _xlfn.XLOOKUP(DATE(P1393, 12, 31), rou_table_dates, rou_table_nbvs,0, 0),
TRUE,  MAX(0, ROUND($M$14 - $M$14/ (last_rou_date - $B$2) * (DATE(P1393,12,31) - $B$2), 2) )
)</f>
        <v/>
      </c>
      <c r="R1393" s="1" t="str" cm="1">
        <f t="array" aca="1" ref="R1393" ca="1">_xlfn.IFS(P1393="","",
$B$11="Hə", _xlfn.XLOOKUP(DATE(P1393, 12, 31), lease_table_dates, lease_table_balances,0, 0),
TRUE, IFERROR( XNPV($B$6, IF(payment_dates &gt;DATE(P1393, 12, 31), payments,  0),  IF(payment_dates &gt;DATE(P1393, 12, 31), payment_dates,  DATE(P1393, 12, 31))    ),0)
)</f>
        <v/>
      </c>
      <c r="S1393" s="1" t="str" cm="1">
        <f t="array" aca="1" ref="S1393" ca="1">_xlfn.IFS(P1393="","",
TRUE,  MIN( MIN(Q1392, $M$14), ROUND($M$14/ (last_rou_date - $B$2) * (DATE(P1393,12,31) - MAX($B$2, DATE(P1393-1, 12, 31))), 2) )
)</f>
        <v/>
      </c>
      <c r="T1393" s="7" t="str" cm="1">
        <f t="array" aca="1" ref="T1393" ca="1">_xlfn.IFS(P1393="", "",
ISTEXT(R1392), R1393- (H1393 - SUMIFS( lease_table_payments, lease_table_years, P1393) -$AG$14 ),
AND(ISNUMBER(R1392), R1393&lt;&gt;""),   R1393- (R1392 - SUMIFS( lease_table_payments, lease_table_years, P1393) )
)</f>
        <v/>
      </c>
      <c r="V1393" s="64">
        <f t="shared" si="65"/>
        <v>1380</v>
      </c>
      <c r="W1393" s="51" t="str" cm="1">
        <f t="array" ref="W1393">_xlfn.IFS(
OR(W1392=$B$4, W1392=""),"",
TRUE,W1392+1
)</f>
        <v/>
      </c>
      <c r="X1393" s="51" t="str" cm="1">
        <f t="array" ref="X1393">_xlfn.IFS(X1392="","",
W1393="", "",
AND($B$3="İllik"),DATE(YEAR(X1392)+1,MONTH(X1392),DAY(X1392) ),
AND($B$3="Aylıq", $AH$14="Not end"), EDATE(X1392,1),
AND($B$3="Aylıq", $AH$14="End"), EOMONTH(X1392,1)
)</f>
        <v/>
      </c>
      <c r="Y1393" s="51" t="str" cm="1">
        <f t="array" aca="1" ref="Y1393" ca="1">_xlfn.IFS(
AND($B$7="Dövrün əvvəlində", Y1392&lt;=last_rou_date), DATE(YEAR(Y1392)+1, 12, 31),
AND($B$7="Dövrün sonunda", Y1392&lt;=last_payment_date), DATE(YEAR(Y1392)+1, 12, 31),
TRUE, ""
)</f>
        <v/>
      </c>
      <c r="Z1393" s="75" t="str" cm="1">
        <f t="array" aca="1" ref="Z1393" ca="1">_xlfn.IFS(
AND($AN$14="Not year_end", Z1392&gt;last_payment_date), "",
AND($AN$14="Year_end", Z1392&gt;=last_payment_date), "",
AND($AN$14="Year_end"), DATE(YEAR(Z1392+1), 12, 31),
AND($AN$14="Not year_end", MONTH(Z1392)=12, DAY(Z1392)=31), DATE(YEAR(Z1391)+1, MONTH(Z1391), DAY(Z1391)),
AND($AN$14="Not year_end", OR(MONTH(Z1392)&lt;&gt;12, DAY(Z1392)&lt;&gt;31) ), DATE(YEAR(Z1392), 12, 31)
)</f>
        <v/>
      </c>
      <c r="AA1393" s="75" t="str" cm="1">
        <f t="array" aca="1" ref="AA1393" ca="1">_xlfn.IFS(AA1392="", "",
AND(AA1392=last_payment_date, OR(MONTH(AA1392)&lt;&gt;12, DAY(AA1392)&lt;&gt;31) ), DATE(YEAR(AA1392), 12, 31),
AND(MONTH(AA1392)=12, DAY(AA1392)=31, AA1392&gt;=last_payment_date), "",
AND(MONTH(AA1392)=12, DAY(AA1392)&lt;&gt;31),  EOMONTH(AA1392,0),
AND(MONTH(AA1392)=12, DAY(AA1392)=31, $AH$14="Not end"),  EDATE(AA1391,1),
AND($AH$14="Not end"), EDATE(AA1392, 1),
AND($AH$14="End"), EOMONTH(AA1392, 1)
)</f>
        <v/>
      </c>
      <c r="AB1393" s="75" t="str" cm="1">
        <f t="array" aca="1" ref="AB1393" ca="1">_xlfn.IFS(AB1392="","",
AND(AB1392=last_rou_date), "",
AND($B$3="İllik"),DATE(YEAR(AB1392)+1,MONTH(AB1392),DAY(AB1392) ),
AND($B$3="Aylıq", $AH$14="Not end"), EDATE(AB1392,1),
AND($B$3="Aylıq", $AH$14="End"), EOMONTH(AB1392,1)
)</f>
        <v/>
      </c>
      <c r="AC1393" s="75" t="str" cm="1">
        <f t="array" aca="1" ref="AC1393" ca="1">_xlfn.IFS(
AND($AN$14="Not year_end", AC1392&gt;last_rou_date), "",
AND($AN$14="Year_end", AC1392&gt;=last_rou_date), "",
AND($AN$14="Year_end"), DATE(YEAR(AC1392+1), 12, 31),
AND($AN$14="Not year_end", MONTH(AC1392)=12, DAY(AC1392)=31), DATE(YEAR(AC1391)+1, MONTH(AC1391), DAY(AC1391)),
AND($AN$14="Not year_end", OR(MONTH(AC1392)&lt;&gt;12, DAY(AC1392)&lt;&gt;31) ), DATE(YEAR(AC1392), 12, 31)
)</f>
        <v/>
      </c>
      <c r="AD1393" s="75" t="str" cm="1">
        <f t="array" aca="1" ref="AD1393" ca="1">_xlfn.IFS(AD1392="", "",
AND(AD1392=last_rou_date, OR(MONTH(AD1392)&lt;&gt;12, DAY(AD1392)&lt;&gt;31) ), DATE(YEAR(AD1392), 12, 31),
AND(MONTH(AD1392)=12, DAY(AD1392)=31, AD1392&gt;=last_rou_date), "",
AND(MONTH(AD1392)=12, DAY(AD1392)&lt;&gt;31),  EOMONTH(AD1392,0),
AND(MONTH(AD1392)=12, DAY(AD1392)=31, $AH$14="Not end"),  EDATE(AD1391,1),
AND($AH$14="Not end"), EDATE(AD1392, 1),
AND($AH$14="End"), EOMONTH(AD1392, 1)
)</f>
        <v/>
      </c>
      <c r="AE1393" s="51" t="str" cm="1">
        <f t="array" ref="AE1393">_xlfn.IFS(W1393="", "",
AND(W1393&gt;0, W1393&lt;=$B$4, $C$2="İllik artım, faiz olaraq", $D$2&gt;0, $B$3="İllik"), $B$5*((1+$D$2)^(W1393-1)),
AND(W1393&gt;0, W1393&lt;=$B$4, $C$2="İllik artım, faiz olaraq", $D$2&gt;0, $B$3="Aylıq"), $B$5*((1+$D$2)^ROUNDDOWN((W1393-1)/12,0)),
AND(W1393=1, $C$2="Aşağıdakı kimi dəyişir", ), $B$5,
AND(W1393&gt;1, W1393&lt;=$B$4, $C$2="Aşağıdakı kimi dəyişir"), IFERROR(VLOOKUP(W1393, $C$4:$D$7, 2, FALSE), AE1392),
AND(W1393&gt;0, W1393&lt;=$B$4), $B$5,
TRUE,0 )</f>
        <v/>
      </c>
      <c r="AF1393" s="51" t="str">
        <f t="shared" ca="1" si="64"/>
        <v/>
      </c>
    </row>
    <row r="1394" spans="1:32" x14ac:dyDescent="0.4">
      <c r="A1394" s="13" t="str" cm="1">
        <f t="array" aca="1" ref="A1394" ca="1">_xlfn.IFS(
AND(SUMIFS(lease_table_interest_accruals, lease_table_dates, A1393)&gt;0, COUNTIFS($E$14:E1393, "Interest accrual", $A$14:A1393, A1393)=0),  A1393,
AND(SUMIFS(lease_table_payments, lease_table_dates, A1393)&gt;0, COUNTIFS($E$14:E1393, "Payment", $A$14:A1393, A1393)=0),  A1393,
AND(SUMIFS(rou_table_deprs, rou_table_dates, A1393)&gt;0, COUNTIFS($E$14:E1393, "Depreciation", $A$14:A1393, A1393)=0),  A1393,
TRUE,  IFERROR(INDEX(rou_table_dates,  MATCH(A1393, rou_table_dates)+1, ), "")
)</f>
        <v/>
      </c>
      <c r="B1394" s="1" t="str" cm="1">
        <f t="array" aca="1" ref="B1394" ca="1">_xlfn.IFS(
AND(E1394="Payment", A1394=$B$2), $AM$14,
E1394="Payment", $AM$15,
E1394="Interest accrual", $AM$18,
E1394="Depreciation", $AM$17,
TRUE, "")</f>
        <v/>
      </c>
      <c r="C1394" s="1" t="str" cm="1">
        <f t="array" aca="1" ref="C1394" ca="1">_xlfn.IFS(
E1394="Payment", $AM$19,
E1394="Interest accrual", $AM$15,
E1394="Depreciation", $AM$16,
TRUE, "")</f>
        <v/>
      </c>
      <c r="D1394" s="1" t="str" cm="1">
        <f t="array" aca="1" ref="D1394" ca="1">_xlfn.IFS(
E1394="Payment", _xlfn.XLOOKUP(A1394, lease_table_dates, lease_table_payments, 0, 0),
E1394="Interest accrual", _xlfn.XLOOKUP(A1394, lease_table_dates, lease_table_interest_accruals, 0, 0),
E1394="Depreciation", _xlfn.XLOOKUP(A1394, rou_table_dates, rou_table_deprs, 0, 0),
TRUE, ""
)</f>
        <v/>
      </c>
      <c r="E1394" s="7" t="str" cm="1">
        <f t="array" aca="1" ref="E1394" ca="1">_xlfn.IFS(
AND(SUMIFS(lease_table_interest_accruals, lease_table_dates, A1394)&gt;0, COUNTIFS($E$14:E1393, "Interest accrual", $A$14:A1393, A1394)=0), "Interest accrual",
AND(SUMIFS(lease_table_payments, lease_table_dates, A1394)&gt;0, COUNTIFS($E$14:E1393, "Payment", $A$14:A1393, A1394)=0), "Payment",
AND(SUMIFS(rou_table_deprs, rou_table_dates, A1394)&gt;0, COUNTIFS($E$14:E1393, "Depreciation", $A$14:A1393, A1394)=0), "Depreciation",
TRUE,  ""
)</f>
        <v/>
      </c>
      <c r="G1394" s="13" t="str" cm="1">
        <f t="array" aca="1" ref="G1394" ca="1">_xlfn.IFS(
AND($B$11="Hə", $B$3="İllik"), Z1394,
AND($B$11="Hə", $B$3="Aylıq"), AA1394,
$B$11="Yox", X1394)</f>
        <v/>
      </c>
      <c r="H1394" s="1" t="str" cm="1">
        <f t="array" aca="1" ref="H1394" ca="1">_xlfn.IFS( G1394="", "",
TRUE, ROUND( H1393+I1394-J1394, 2) )</f>
        <v/>
      </c>
      <c r="I1394" s="1" t="str" cm="1">
        <f t="array" aca="1" ref="I1394" ca="1">_xlfn.IFS(G1394="", "",
G1394=last_payment_date, (J1394-H1393),
 TRUE,  -  (H1393- H1393* (1+$B$6)^ (_xlfn.DAYS(G1394,G1393)/365) )
)</f>
        <v/>
      </c>
      <c r="J1394" s="1" t="str" cm="1">
        <f t="array" aca="1" ref="J1394" ca="1">_xlfn.IFS(G1394="", "",
TRUE, _xlfn.XLOOKUP(G1394,  payment_dates, payments,0,0)
)</f>
        <v/>
      </c>
      <c r="L1394" s="8" t="str" cm="1">
        <f t="array" aca="1" ref="L1394" ca="1">_xlfn.IFS(
AND($B$11="Hə", $B$3="İllik"), AC1394,
AND($B$11="Hə", $B$3="Aylıq"), AD1394,
$B$11="Yox", AB1394)</f>
        <v/>
      </c>
      <c r="M1394" s="1" t="str" cm="1">
        <f t="array" aca="1" ref="M1394" ca="1">_xlfn.IFS( L1394="", "",
(M1393-N1394)&lt;=0.5, 0,
TRUE,  M1393-N1394)</f>
        <v/>
      </c>
      <c r="N1394" s="7" t="str" cm="1">
        <f t="array" aca="1" ref="N1394" ca="1">_xlfn.IFS(
L1394="", "",
TRUE, MIN(M1393, ROUND($M$14/ (last_rou_date - $B$2) * (L1394-L1393), 2) )
)</f>
        <v/>
      </c>
      <c r="P1394" s="59" t="str">
        <f t="shared" ca="1" si="63"/>
        <v/>
      </c>
      <c r="Q1394" s="1" t="str" cm="1">
        <f t="array" aca="1" ref="Q1394" ca="1">_xlfn.IFS(P1394="","",
$B$11="Hə", _xlfn.XLOOKUP(DATE(P1394, 12, 31), rou_table_dates, rou_table_nbvs,0, 0),
TRUE,  MAX(0, ROUND($M$14 - $M$14/ (last_rou_date - $B$2) * (DATE(P1394,12,31) - $B$2), 2) )
)</f>
        <v/>
      </c>
      <c r="R1394" s="1" t="str" cm="1">
        <f t="array" aca="1" ref="R1394" ca="1">_xlfn.IFS(P1394="","",
$B$11="Hə", _xlfn.XLOOKUP(DATE(P1394, 12, 31), lease_table_dates, lease_table_balances,0, 0),
TRUE, IFERROR( XNPV($B$6, IF(payment_dates &gt;DATE(P1394, 12, 31), payments,  0),  IF(payment_dates &gt;DATE(P1394, 12, 31), payment_dates,  DATE(P1394, 12, 31))    ),0)
)</f>
        <v/>
      </c>
      <c r="S1394" s="1" t="str" cm="1">
        <f t="array" aca="1" ref="S1394" ca="1">_xlfn.IFS(P1394="","",
TRUE,  MIN( MIN(Q1393, $M$14), ROUND($M$14/ (last_rou_date - $B$2) * (DATE(P1394,12,31) - MAX($B$2, DATE(P1394-1, 12, 31))), 2) )
)</f>
        <v/>
      </c>
      <c r="T1394" s="7" t="str" cm="1">
        <f t="array" aca="1" ref="T1394" ca="1">_xlfn.IFS(P1394="", "",
ISTEXT(R1393), R1394- (H1394 - SUMIFS( lease_table_payments, lease_table_years, P1394) -$AG$14 ),
AND(ISNUMBER(R1393), R1394&lt;&gt;""),   R1394- (R1393 - SUMIFS( lease_table_payments, lease_table_years, P1394) )
)</f>
        <v/>
      </c>
      <c r="V1394" s="64">
        <f t="shared" si="65"/>
        <v>1381</v>
      </c>
      <c r="W1394" s="51" t="str" cm="1">
        <f t="array" ref="W1394">_xlfn.IFS(
OR(W1393=$B$4, W1393=""),"",
TRUE,W1393+1
)</f>
        <v/>
      </c>
      <c r="X1394" s="51" t="str" cm="1">
        <f t="array" ref="X1394">_xlfn.IFS(X1393="","",
W1394="", "",
AND($B$3="İllik"),DATE(YEAR(X1393)+1,MONTH(X1393),DAY(X1393) ),
AND($B$3="Aylıq", $AH$14="Not end"), EDATE(X1393,1),
AND($B$3="Aylıq", $AH$14="End"), EOMONTH(X1393,1)
)</f>
        <v/>
      </c>
      <c r="Y1394" s="51" t="str" cm="1">
        <f t="array" aca="1" ref="Y1394" ca="1">_xlfn.IFS(
AND($B$7="Dövrün əvvəlində", Y1393&lt;=last_rou_date), DATE(YEAR(Y1393)+1, 12, 31),
AND($B$7="Dövrün sonunda", Y1393&lt;=last_payment_date), DATE(YEAR(Y1393)+1, 12, 31),
TRUE, ""
)</f>
        <v/>
      </c>
      <c r="Z1394" s="75" t="str" cm="1">
        <f t="array" aca="1" ref="Z1394" ca="1">_xlfn.IFS(
AND($AN$14="Not year_end", Z1393&gt;last_payment_date), "",
AND($AN$14="Year_end", Z1393&gt;=last_payment_date), "",
AND($AN$14="Year_end"), DATE(YEAR(Z1393+1), 12, 31),
AND($AN$14="Not year_end", MONTH(Z1393)=12, DAY(Z1393)=31), DATE(YEAR(Z1392)+1, MONTH(Z1392), DAY(Z1392)),
AND($AN$14="Not year_end", OR(MONTH(Z1393)&lt;&gt;12, DAY(Z1393)&lt;&gt;31) ), DATE(YEAR(Z1393), 12, 31)
)</f>
        <v/>
      </c>
      <c r="AA1394" s="75" t="str" cm="1">
        <f t="array" aca="1" ref="AA1394" ca="1">_xlfn.IFS(AA1393="", "",
AND(AA1393=last_payment_date, OR(MONTH(AA1393)&lt;&gt;12, DAY(AA1393)&lt;&gt;31) ), DATE(YEAR(AA1393), 12, 31),
AND(MONTH(AA1393)=12, DAY(AA1393)=31, AA1393&gt;=last_payment_date), "",
AND(MONTH(AA1393)=12, DAY(AA1393)&lt;&gt;31),  EOMONTH(AA1393,0),
AND(MONTH(AA1393)=12, DAY(AA1393)=31, $AH$14="Not end"),  EDATE(AA1392,1),
AND($AH$14="Not end"), EDATE(AA1393, 1),
AND($AH$14="End"), EOMONTH(AA1393, 1)
)</f>
        <v/>
      </c>
      <c r="AB1394" s="75" t="str" cm="1">
        <f t="array" aca="1" ref="AB1394" ca="1">_xlfn.IFS(AB1393="","",
AND(AB1393=last_rou_date), "",
AND($B$3="İllik"),DATE(YEAR(AB1393)+1,MONTH(AB1393),DAY(AB1393) ),
AND($B$3="Aylıq", $AH$14="Not end"), EDATE(AB1393,1),
AND($B$3="Aylıq", $AH$14="End"), EOMONTH(AB1393,1)
)</f>
        <v/>
      </c>
      <c r="AC1394" s="75" t="str" cm="1">
        <f t="array" aca="1" ref="AC1394" ca="1">_xlfn.IFS(
AND($AN$14="Not year_end", AC1393&gt;last_rou_date), "",
AND($AN$14="Year_end", AC1393&gt;=last_rou_date), "",
AND($AN$14="Year_end"), DATE(YEAR(AC1393+1), 12, 31),
AND($AN$14="Not year_end", MONTH(AC1393)=12, DAY(AC1393)=31), DATE(YEAR(AC1392)+1, MONTH(AC1392), DAY(AC1392)),
AND($AN$14="Not year_end", OR(MONTH(AC1393)&lt;&gt;12, DAY(AC1393)&lt;&gt;31) ), DATE(YEAR(AC1393), 12, 31)
)</f>
        <v/>
      </c>
      <c r="AD1394" s="75" t="str" cm="1">
        <f t="array" aca="1" ref="AD1394" ca="1">_xlfn.IFS(AD1393="", "",
AND(AD1393=last_rou_date, OR(MONTH(AD1393)&lt;&gt;12, DAY(AD1393)&lt;&gt;31) ), DATE(YEAR(AD1393), 12, 31),
AND(MONTH(AD1393)=12, DAY(AD1393)=31, AD1393&gt;=last_rou_date), "",
AND(MONTH(AD1393)=12, DAY(AD1393)&lt;&gt;31),  EOMONTH(AD1393,0),
AND(MONTH(AD1393)=12, DAY(AD1393)=31, $AH$14="Not end"),  EDATE(AD1392,1),
AND($AH$14="Not end"), EDATE(AD1393, 1),
AND($AH$14="End"), EOMONTH(AD1393, 1)
)</f>
        <v/>
      </c>
      <c r="AE1394" s="51" t="str" cm="1">
        <f t="array" ref="AE1394">_xlfn.IFS(W1394="", "",
AND(W1394&gt;0, W1394&lt;=$B$4, $C$2="İllik artım, faiz olaraq", $D$2&gt;0, $B$3="İllik"), $B$5*((1+$D$2)^(W1394-1)),
AND(W1394&gt;0, W1394&lt;=$B$4, $C$2="İllik artım, faiz olaraq", $D$2&gt;0, $B$3="Aylıq"), $B$5*((1+$D$2)^ROUNDDOWN((W1394-1)/12,0)),
AND(W1394=1, $C$2="Aşağıdakı kimi dəyişir", ), $B$5,
AND(W1394&gt;1, W1394&lt;=$B$4, $C$2="Aşağıdakı kimi dəyişir"), IFERROR(VLOOKUP(W1394, $C$4:$D$7, 2, FALSE), AE1393),
AND(W1394&gt;0, W1394&lt;=$B$4), $B$5,
TRUE,0 )</f>
        <v/>
      </c>
      <c r="AF1394" s="51" t="str">
        <f t="shared" ca="1" si="64"/>
        <v/>
      </c>
    </row>
    <row r="1395" spans="1:32" x14ac:dyDescent="0.4">
      <c r="A1395" s="13" t="str" cm="1">
        <f t="array" aca="1" ref="A1395" ca="1">_xlfn.IFS(
AND(SUMIFS(lease_table_interest_accruals, lease_table_dates, A1394)&gt;0, COUNTIFS($E$14:E1394, "Interest accrual", $A$14:A1394, A1394)=0),  A1394,
AND(SUMIFS(lease_table_payments, lease_table_dates, A1394)&gt;0, COUNTIFS($E$14:E1394, "Payment", $A$14:A1394, A1394)=0),  A1394,
AND(SUMIFS(rou_table_deprs, rou_table_dates, A1394)&gt;0, COUNTIFS($E$14:E1394, "Depreciation", $A$14:A1394, A1394)=0),  A1394,
TRUE,  IFERROR(INDEX(rou_table_dates,  MATCH(A1394, rou_table_dates)+1, ), "")
)</f>
        <v/>
      </c>
      <c r="B1395" s="1" t="str" cm="1">
        <f t="array" aca="1" ref="B1395" ca="1">_xlfn.IFS(
AND(E1395="Payment", A1395=$B$2), $AM$14,
E1395="Payment", $AM$15,
E1395="Interest accrual", $AM$18,
E1395="Depreciation", $AM$17,
TRUE, "")</f>
        <v/>
      </c>
      <c r="C1395" s="1" t="str" cm="1">
        <f t="array" aca="1" ref="C1395" ca="1">_xlfn.IFS(
E1395="Payment", $AM$19,
E1395="Interest accrual", $AM$15,
E1395="Depreciation", $AM$16,
TRUE, "")</f>
        <v/>
      </c>
      <c r="D1395" s="1" t="str" cm="1">
        <f t="array" aca="1" ref="D1395" ca="1">_xlfn.IFS(
E1395="Payment", _xlfn.XLOOKUP(A1395, lease_table_dates, lease_table_payments, 0, 0),
E1395="Interest accrual", _xlfn.XLOOKUP(A1395, lease_table_dates, lease_table_interest_accruals, 0, 0),
E1395="Depreciation", _xlfn.XLOOKUP(A1395, rou_table_dates, rou_table_deprs, 0, 0),
TRUE, ""
)</f>
        <v/>
      </c>
      <c r="E1395" s="7" t="str" cm="1">
        <f t="array" aca="1" ref="E1395" ca="1">_xlfn.IFS(
AND(SUMIFS(lease_table_interest_accruals, lease_table_dates, A1395)&gt;0, COUNTIFS($E$14:E1394, "Interest accrual", $A$14:A1394, A1395)=0), "Interest accrual",
AND(SUMIFS(lease_table_payments, lease_table_dates, A1395)&gt;0, COUNTIFS($E$14:E1394, "Payment", $A$14:A1394, A1395)=0), "Payment",
AND(SUMIFS(rou_table_deprs, rou_table_dates, A1395)&gt;0, COUNTIFS($E$14:E1394, "Depreciation", $A$14:A1394, A1395)=0), "Depreciation",
TRUE,  ""
)</f>
        <v/>
      </c>
      <c r="G1395" s="13" t="str" cm="1">
        <f t="array" aca="1" ref="G1395" ca="1">_xlfn.IFS(
AND($B$11="Hə", $B$3="İllik"), Z1395,
AND($B$11="Hə", $B$3="Aylıq"), AA1395,
$B$11="Yox", X1395)</f>
        <v/>
      </c>
      <c r="H1395" s="1" t="str" cm="1">
        <f t="array" aca="1" ref="H1395" ca="1">_xlfn.IFS( G1395="", "",
TRUE, ROUND( H1394+I1395-J1395, 2) )</f>
        <v/>
      </c>
      <c r="I1395" s="1" t="str" cm="1">
        <f t="array" aca="1" ref="I1395" ca="1">_xlfn.IFS(G1395="", "",
G1395=last_payment_date, (J1395-H1394),
 TRUE,  -  (H1394- H1394* (1+$B$6)^ (_xlfn.DAYS(G1395,G1394)/365) )
)</f>
        <v/>
      </c>
      <c r="J1395" s="1" t="str" cm="1">
        <f t="array" aca="1" ref="J1395" ca="1">_xlfn.IFS(G1395="", "",
TRUE, _xlfn.XLOOKUP(G1395,  payment_dates, payments,0,0)
)</f>
        <v/>
      </c>
      <c r="L1395" s="8" t="str" cm="1">
        <f t="array" aca="1" ref="L1395" ca="1">_xlfn.IFS(
AND($B$11="Hə", $B$3="İllik"), AC1395,
AND($B$11="Hə", $B$3="Aylıq"), AD1395,
$B$11="Yox", AB1395)</f>
        <v/>
      </c>
      <c r="M1395" s="1" t="str" cm="1">
        <f t="array" aca="1" ref="M1395" ca="1">_xlfn.IFS( L1395="", "",
(M1394-N1395)&lt;=0.5, 0,
TRUE,  M1394-N1395)</f>
        <v/>
      </c>
      <c r="N1395" s="7" t="str" cm="1">
        <f t="array" aca="1" ref="N1395" ca="1">_xlfn.IFS(
L1395="", "",
TRUE, MIN(M1394, ROUND($M$14/ (last_rou_date - $B$2) * (L1395-L1394), 2) )
)</f>
        <v/>
      </c>
      <c r="P1395" s="59" t="str">
        <f t="shared" ca="1" si="63"/>
        <v/>
      </c>
      <c r="Q1395" s="1" t="str" cm="1">
        <f t="array" aca="1" ref="Q1395" ca="1">_xlfn.IFS(P1395="","",
$B$11="Hə", _xlfn.XLOOKUP(DATE(P1395, 12, 31), rou_table_dates, rou_table_nbvs,0, 0),
TRUE,  MAX(0, ROUND($M$14 - $M$14/ (last_rou_date - $B$2) * (DATE(P1395,12,31) - $B$2), 2) )
)</f>
        <v/>
      </c>
      <c r="R1395" s="1" t="str" cm="1">
        <f t="array" aca="1" ref="R1395" ca="1">_xlfn.IFS(P1395="","",
$B$11="Hə", _xlfn.XLOOKUP(DATE(P1395, 12, 31), lease_table_dates, lease_table_balances,0, 0),
TRUE, IFERROR( XNPV($B$6, IF(payment_dates &gt;DATE(P1395, 12, 31), payments,  0),  IF(payment_dates &gt;DATE(P1395, 12, 31), payment_dates,  DATE(P1395, 12, 31))    ),0)
)</f>
        <v/>
      </c>
      <c r="S1395" s="1" t="str" cm="1">
        <f t="array" aca="1" ref="S1395" ca="1">_xlfn.IFS(P1395="","",
TRUE,  MIN( MIN(Q1394, $M$14), ROUND($M$14/ (last_rou_date - $B$2) * (DATE(P1395,12,31) - MAX($B$2, DATE(P1395-1, 12, 31))), 2) )
)</f>
        <v/>
      </c>
      <c r="T1395" s="7" t="str" cm="1">
        <f t="array" aca="1" ref="T1395" ca="1">_xlfn.IFS(P1395="", "",
ISTEXT(R1394), R1395- (H1395 - SUMIFS( lease_table_payments, lease_table_years, P1395) -$AG$14 ),
AND(ISNUMBER(R1394), R1395&lt;&gt;""),   R1395- (R1394 - SUMIFS( lease_table_payments, lease_table_years, P1395) )
)</f>
        <v/>
      </c>
      <c r="V1395" s="64">
        <f t="shared" si="65"/>
        <v>1382</v>
      </c>
      <c r="W1395" s="51" t="str" cm="1">
        <f t="array" ref="W1395">_xlfn.IFS(
OR(W1394=$B$4, W1394=""),"",
TRUE,W1394+1
)</f>
        <v/>
      </c>
      <c r="X1395" s="51" t="str" cm="1">
        <f t="array" ref="X1395">_xlfn.IFS(X1394="","",
W1395="", "",
AND($B$3="İllik"),DATE(YEAR(X1394)+1,MONTH(X1394),DAY(X1394) ),
AND($B$3="Aylıq", $AH$14="Not end"), EDATE(X1394,1),
AND($B$3="Aylıq", $AH$14="End"), EOMONTH(X1394,1)
)</f>
        <v/>
      </c>
      <c r="Y1395" s="51" t="str" cm="1">
        <f t="array" aca="1" ref="Y1395" ca="1">_xlfn.IFS(
AND($B$7="Dövrün əvvəlində", Y1394&lt;=last_rou_date), DATE(YEAR(Y1394)+1, 12, 31),
AND($B$7="Dövrün sonunda", Y1394&lt;=last_payment_date), DATE(YEAR(Y1394)+1, 12, 31),
TRUE, ""
)</f>
        <v/>
      </c>
      <c r="Z1395" s="75" t="str" cm="1">
        <f t="array" aca="1" ref="Z1395" ca="1">_xlfn.IFS(
AND($AN$14="Not year_end", Z1394&gt;last_payment_date), "",
AND($AN$14="Year_end", Z1394&gt;=last_payment_date), "",
AND($AN$14="Year_end"), DATE(YEAR(Z1394+1), 12, 31),
AND($AN$14="Not year_end", MONTH(Z1394)=12, DAY(Z1394)=31), DATE(YEAR(Z1393)+1, MONTH(Z1393), DAY(Z1393)),
AND($AN$14="Not year_end", OR(MONTH(Z1394)&lt;&gt;12, DAY(Z1394)&lt;&gt;31) ), DATE(YEAR(Z1394), 12, 31)
)</f>
        <v/>
      </c>
      <c r="AA1395" s="75" t="str" cm="1">
        <f t="array" aca="1" ref="AA1395" ca="1">_xlfn.IFS(AA1394="", "",
AND(AA1394=last_payment_date, OR(MONTH(AA1394)&lt;&gt;12, DAY(AA1394)&lt;&gt;31) ), DATE(YEAR(AA1394), 12, 31),
AND(MONTH(AA1394)=12, DAY(AA1394)=31, AA1394&gt;=last_payment_date), "",
AND(MONTH(AA1394)=12, DAY(AA1394)&lt;&gt;31),  EOMONTH(AA1394,0),
AND(MONTH(AA1394)=12, DAY(AA1394)=31, $AH$14="Not end"),  EDATE(AA1393,1),
AND($AH$14="Not end"), EDATE(AA1394, 1),
AND($AH$14="End"), EOMONTH(AA1394, 1)
)</f>
        <v/>
      </c>
      <c r="AB1395" s="75" t="str" cm="1">
        <f t="array" aca="1" ref="AB1395" ca="1">_xlfn.IFS(AB1394="","",
AND(AB1394=last_rou_date), "",
AND($B$3="İllik"),DATE(YEAR(AB1394)+1,MONTH(AB1394),DAY(AB1394) ),
AND($B$3="Aylıq", $AH$14="Not end"), EDATE(AB1394,1),
AND($B$3="Aylıq", $AH$14="End"), EOMONTH(AB1394,1)
)</f>
        <v/>
      </c>
      <c r="AC1395" s="75" t="str" cm="1">
        <f t="array" aca="1" ref="AC1395" ca="1">_xlfn.IFS(
AND($AN$14="Not year_end", AC1394&gt;last_rou_date), "",
AND($AN$14="Year_end", AC1394&gt;=last_rou_date), "",
AND($AN$14="Year_end"), DATE(YEAR(AC1394+1), 12, 31),
AND($AN$14="Not year_end", MONTH(AC1394)=12, DAY(AC1394)=31), DATE(YEAR(AC1393)+1, MONTH(AC1393), DAY(AC1393)),
AND($AN$14="Not year_end", OR(MONTH(AC1394)&lt;&gt;12, DAY(AC1394)&lt;&gt;31) ), DATE(YEAR(AC1394), 12, 31)
)</f>
        <v/>
      </c>
      <c r="AD1395" s="75" t="str" cm="1">
        <f t="array" aca="1" ref="AD1395" ca="1">_xlfn.IFS(AD1394="", "",
AND(AD1394=last_rou_date, OR(MONTH(AD1394)&lt;&gt;12, DAY(AD1394)&lt;&gt;31) ), DATE(YEAR(AD1394), 12, 31),
AND(MONTH(AD1394)=12, DAY(AD1394)=31, AD1394&gt;=last_rou_date), "",
AND(MONTH(AD1394)=12, DAY(AD1394)&lt;&gt;31),  EOMONTH(AD1394,0),
AND(MONTH(AD1394)=12, DAY(AD1394)=31, $AH$14="Not end"),  EDATE(AD1393,1),
AND($AH$14="Not end"), EDATE(AD1394, 1),
AND($AH$14="End"), EOMONTH(AD1394, 1)
)</f>
        <v/>
      </c>
      <c r="AE1395" s="51" t="str" cm="1">
        <f t="array" ref="AE1395">_xlfn.IFS(W1395="", "",
AND(W1395&gt;0, W1395&lt;=$B$4, $C$2="İllik artım, faiz olaraq", $D$2&gt;0, $B$3="İllik"), $B$5*((1+$D$2)^(W1395-1)),
AND(W1395&gt;0, W1395&lt;=$B$4, $C$2="İllik artım, faiz olaraq", $D$2&gt;0, $B$3="Aylıq"), $B$5*((1+$D$2)^ROUNDDOWN((W1395-1)/12,0)),
AND(W1395=1, $C$2="Aşağıdakı kimi dəyişir", ), $B$5,
AND(W1395&gt;1, W1395&lt;=$B$4, $C$2="Aşağıdakı kimi dəyişir"), IFERROR(VLOOKUP(W1395, $C$4:$D$7, 2, FALSE), AE1394),
AND(W1395&gt;0, W1395&lt;=$B$4), $B$5,
TRUE,0 )</f>
        <v/>
      </c>
      <c r="AF1395" s="51" t="str">
        <f t="shared" ca="1" si="64"/>
        <v/>
      </c>
    </row>
    <row r="1396" spans="1:32" x14ac:dyDescent="0.4">
      <c r="A1396" s="13" t="str" cm="1">
        <f t="array" aca="1" ref="A1396" ca="1">_xlfn.IFS(
AND(SUMIFS(lease_table_interest_accruals, lease_table_dates, A1395)&gt;0, COUNTIFS($E$14:E1395, "Interest accrual", $A$14:A1395, A1395)=0),  A1395,
AND(SUMIFS(lease_table_payments, lease_table_dates, A1395)&gt;0, COUNTIFS($E$14:E1395, "Payment", $A$14:A1395, A1395)=0),  A1395,
AND(SUMIFS(rou_table_deprs, rou_table_dates, A1395)&gt;0, COUNTIFS($E$14:E1395, "Depreciation", $A$14:A1395, A1395)=0),  A1395,
TRUE,  IFERROR(INDEX(rou_table_dates,  MATCH(A1395, rou_table_dates)+1, ), "")
)</f>
        <v/>
      </c>
      <c r="B1396" s="1" t="str" cm="1">
        <f t="array" aca="1" ref="B1396" ca="1">_xlfn.IFS(
AND(E1396="Payment", A1396=$B$2), $AM$14,
E1396="Payment", $AM$15,
E1396="Interest accrual", $AM$18,
E1396="Depreciation", $AM$17,
TRUE, "")</f>
        <v/>
      </c>
      <c r="C1396" s="1" t="str" cm="1">
        <f t="array" aca="1" ref="C1396" ca="1">_xlfn.IFS(
E1396="Payment", $AM$19,
E1396="Interest accrual", $AM$15,
E1396="Depreciation", $AM$16,
TRUE, "")</f>
        <v/>
      </c>
      <c r="D1396" s="1" t="str" cm="1">
        <f t="array" aca="1" ref="D1396" ca="1">_xlfn.IFS(
E1396="Payment", _xlfn.XLOOKUP(A1396, lease_table_dates, lease_table_payments, 0, 0),
E1396="Interest accrual", _xlfn.XLOOKUP(A1396, lease_table_dates, lease_table_interest_accruals, 0, 0),
E1396="Depreciation", _xlfn.XLOOKUP(A1396, rou_table_dates, rou_table_deprs, 0, 0),
TRUE, ""
)</f>
        <v/>
      </c>
      <c r="E1396" s="7" t="str" cm="1">
        <f t="array" aca="1" ref="E1396" ca="1">_xlfn.IFS(
AND(SUMIFS(lease_table_interest_accruals, lease_table_dates, A1396)&gt;0, COUNTIFS($E$14:E1395, "Interest accrual", $A$14:A1395, A1396)=0), "Interest accrual",
AND(SUMIFS(lease_table_payments, lease_table_dates, A1396)&gt;0, COUNTIFS($E$14:E1395, "Payment", $A$14:A1395, A1396)=0), "Payment",
AND(SUMIFS(rou_table_deprs, rou_table_dates, A1396)&gt;0, COUNTIFS($E$14:E1395, "Depreciation", $A$14:A1395, A1396)=0), "Depreciation",
TRUE,  ""
)</f>
        <v/>
      </c>
      <c r="G1396" s="13" t="str" cm="1">
        <f t="array" aca="1" ref="G1396" ca="1">_xlfn.IFS(
AND($B$11="Hə", $B$3="İllik"), Z1396,
AND($B$11="Hə", $B$3="Aylıq"), AA1396,
$B$11="Yox", X1396)</f>
        <v/>
      </c>
      <c r="H1396" s="1" t="str" cm="1">
        <f t="array" aca="1" ref="H1396" ca="1">_xlfn.IFS( G1396="", "",
TRUE, ROUND( H1395+I1396-J1396, 2) )</f>
        <v/>
      </c>
      <c r="I1396" s="1" t="str" cm="1">
        <f t="array" aca="1" ref="I1396" ca="1">_xlfn.IFS(G1396="", "",
G1396=last_payment_date, (J1396-H1395),
 TRUE,  -  (H1395- H1395* (1+$B$6)^ (_xlfn.DAYS(G1396,G1395)/365) )
)</f>
        <v/>
      </c>
      <c r="J1396" s="1" t="str" cm="1">
        <f t="array" aca="1" ref="J1396" ca="1">_xlfn.IFS(G1396="", "",
TRUE, _xlfn.XLOOKUP(G1396,  payment_dates, payments,0,0)
)</f>
        <v/>
      </c>
      <c r="L1396" s="8" t="str" cm="1">
        <f t="array" aca="1" ref="L1396" ca="1">_xlfn.IFS(
AND($B$11="Hə", $B$3="İllik"), AC1396,
AND($B$11="Hə", $B$3="Aylıq"), AD1396,
$B$11="Yox", AB1396)</f>
        <v/>
      </c>
      <c r="M1396" s="1" t="str" cm="1">
        <f t="array" aca="1" ref="M1396" ca="1">_xlfn.IFS( L1396="", "",
(M1395-N1396)&lt;=0.5, 0,
TRUE,  M1395-N1396)</f>
        <v/>
      </c>
      <c r="N1396" s="7" t="str" cm="1">
        <f t="array" aca="1" ref="N1396" ca="1">_xlfn.IFS(
L1396="", "",
TRUE, MIN(M1395, ROUND($M$14/ (last_rou_date - $B$2) * (L1396-L1395), 2) )
)</f>
        <v/>
      </c>
      <c r="P1396" s="59" t="str">
        <f t="shared" ref="P1396:P1459" ca="1" si="66">IF(Y1396="", "", YEAR(Y1396) )</f>
        <v/>
      </c>
      <c r="Q1396" s="1" t="str" cm="1">
        <f t="array" aca="1" ref="Q1396" ca="1">_xlfn.IFS(P1396="","",
$B$11="Hə", _xlfn.XLOOKUP(DATE(P1396, 12, 31), rou_table_dates, rou_table_nbvs,0, 0),
TRUE,  MAX(0, ROUND($M$14 - $M$14/ (last_rou_date - $B$2) * (DATE(P1396,12,31) - $B$2), 2) )
)</f>
        <v/>
      </c>
      <c r="R1396" s="1" t="str" cm="1">
        <f t="array" aca="1" ref="R1396" ca="1">_xlfn.IFS(P1396="","",
$B$11="Hə", _xlfn.XLOOKUP(DATE(P1396, 12, 31), lease_table_dates, lease_table_balances,0, 0),
TRUE, IFERROR( XNPV($B$6, IF(payment_dates &gt;DATE(P1396, 12, 31), payments,  0),  IF(payment_dates &gt;DATE(P1396, 12, 31), payment_dates,  DATE(P1396, 12, 31))    ),0)
)</f>
        <v/>
      </c>
      <c r="S1396" s="1" t="str" cm="1">
        <f t="array" aca="1" ref="S1396" ca="1">_xlfn.IFS(P1396="","",
TRUE,  MIN( MIN(Q1395, $M$14), ROUND($M$14/ (last_rou_date - $B$2) * (DATE(P1396,12,31) - MAX($B$2, DATE(P1396-1, 12, 31))), 2) )
)</f>
        <v/>
      </c>
      <c r="T1396" s="7" t="str" cm="1">
        <f t="array" aca="1" ref="T1396" ca="1">_xlfn.IFS(P1396="", "",
ISTEXT(R1395), R1396- (H1396 - SUMIFS( lease_table_payments, lease_table_years, P1396) -$AG$14 ),
AND(ISNUMBER(R1395), R1396&lt;&gt;""),   R1396- (R1395 - SUMIFS( lease_table_payments, lease_table_years, P1396) )
)</f>
        <v/>
      </c>
      <c r="V1396" s="64">
        <f t="shared" si="65"/>
        <v>1383</v>
      </c>
      <c r="W1396" s="51" t="str" cm="1">
        <f t="array" ref="W1396">_xlfn.IFS(
OR(W1395=$B$4, W1395=""),"",
TRUE,W1395+1
)</f>
        <v/>
      </c>
      <c r="X1396" s="51" t="str" cm="1">
        <f t="array" ref="X1396">_xlfn.IFS(X1395="","",
W1396="", "",
AND($B$3="İllik"),DATE(YEAR(X1395)+1,MONTH(X1395),DAY(X1395) ),
AND($B$3="Aylıq", $AH$14="Not end"), EDATE(X1395,1),
AND($B$3="Aylıq", $AH$14="End"), EOMONTH(X1395,1)
)</f>
        <v/>
      </c>
      <c r="Y1396" s="51" t="str" cm="1">
        <f t="array" aca="1" ref="Y1396" ca="1">_xlfn.IFS(
AND($B$7="Dövrün əvvəlində", Y1395&lt;=last_rou_date), DATE(YEAR(Y1395)+1, 12, 31),
AND($B$7="Dövrün sonunda", Y1395&lt;=last_payment_date), DATE(YEAR(Y1395)+1, 12, 31),
TRUE, ""
)</f>
        <v/>
      </c>
      <c r="Z1396" s="75" t="str" cm="1">
        <f t="array" aca="1" ref="Z1396" ca="1">_xlfn.IFS(
AND($AN$14="Not year_end", Z1395&gt;last_payment_date), "",
AND($AN$14="Year_end", Z1395&gt;=last_payment_date), "",
AND($AN$14="Year_end"), DATE(YEAR(Z1395+1), 12, 31),
AND($AN$14="Not year_end", MONTH(Z1395)=12, DAY(Z1395)=31), DATE(YEAR(Z1394)+1, MONTH(Z1394), DAY(Z1394)),
AND($AN$14="Not year_end", OR(MONTH(Z1395)&lt;&gt;12, DAY(Z1395)&lt;&gt;31) ), DATE(YEAR(Z1395), 12, 31)
)</f>
        <v/>
      </c>
      <c r="AA1396" s="75" t="str" cm="1">
        <f t="array" aca="1" ref="AA1396" ca="1">_xlfn.IFS(AA1395="", "",
AND(AA1395=last_payment_date, OR(MONTH(AA1395)&lt;&gt;12, DAY(AA1395)&lt;&gt;31) ), DATE(YEAR(AA1395), 12, 31),
AND(MONTH(AA1395)=12, DAY(AA1395)=31, AA1395&gt;=last_payment_date), "",
AND(MONTH(AA1395)=12, DAY(AA1395)&lt;&gt;31),  EOMONTH(AA1395,0),
AND(MONTH(AA1395)=12, DAY(AA1395)=31, $AH$14="Not end"),  EDATE(AA1394,1),
AND($AH$14="Not end"), EDATE(AA1395, 1),
AND($AH$14="End"), EOMONTH(AA1395, 1)
)</f>
        <v/>
      </c>
      <c r="AB1396" s="75" t="str" cm="1">
        <f t="array" aca="1" ref="AB1396" ca="1">_xlfn.IFS(AB1395="","",
AND(AB1395=last_rou_date), "",
AND($B$3="İllik"),DATE(YEAR(AB1395)+1,MONTH(AB1395),DAY(AB1395) ),
AND($B$3="Aylıq", $AH$14="Not end"), EDATE(AB1395,1),
AND($B$3="Aylıq", $AH$14="End"), EOMONTH(AB1395,1)
)</f>
        <v/>
      </c>
      <c r="AC1396" s="75" t="str" cm="1">
        <f t="array" aca="1" ref="AC1396" ca="1">_xlfn.IFS(
AND($AN$14="Not year_end", AC1395&gt;last_rou_date), "",
AND($AN$14="Year_end", AC1395&gt;=last_rou_date), "",
AND($AN$14="Year_end"), DATE(YEAR(AC1395+1), 12, 31),
AND($AN$14="Not year_end", MONTH(AC1395)=12, DAY(AC1395)=31), DATE(YEAR(AC1394)+1, MONTH(AC1394), DAY(AC1394)),
AND($AN$14="Not year_end", OR(MONTH(AC1395)&lt;&gt;12, DAY(AC1395)&lt;&gt;31) ), DATE(YEAR(AC1395), 12, 31)
)</f>
        <v/>
      </c>
      <c r="AD1396" s="75" t="str" cm="1">
        <f t="array" aca="1" ref="AD1396" ca="1">_xlfn.IFS(AD1395="", "",
AND(AD1395=last_rou_date, OR(MONTH(AD1395)&lt;&gt;12, DAY(AD1395)&lt;&gt;31) ), DATE(YEAR(AD1395), 12, 31),
AND(MONTH(AD1395)=12, DAY(AD1395)=31, AD1395&gt;=last_rou_date), "",
AND(MONTH(AD1395)=12, DAY(AD1395)&lt;&gt;31),  EOMONTH(AD1395,0),
AND(MONTH(AD1395)=12, DAY(AD1395)=31, $AH$14="Not end"),  EDATE(AD1394,1),
AND($AH$14="Not end"), EDATE(AD1395, 1),
AND($AH$14="End"), EOMONTH(AD1395, 1)
)</f>
        <v/>
      </c>
      <c r="AE1396" s="51" t="str" cm="1">
        <f t="array" ref="AE1396">_xlfn.IFS(W1396="", "",
AND(W1396&gt;0, W1396&lt;=$B$4, $C$2="İllik artım, faiz olaraq", $D$2&gt;0, $B$3="İllik"), $B$5*((1+$D$2)^(W1396-1)),
AND(W1396&gt;0, W1396&lt;=$B$4, $C$2="İllik artım, faiz olaraq", $D$2&gt;0, $B$3="Aylıq"), $B$5*((1+$D$2)^ROUNDDOWN((W1396-1)/12,0)),
AND(W1396=1, $C$2="Aşağıdakı kimi dəyişir", ), $B$5,
AND(W1396&gt;1, W1396&lt;=$B$4, $C$2="Aşağıdakı kimi dəyişir"), IFERROR(VLOOKUP(W1396, $C$4:$D$7, 2, FALSE), AE1395),
AND(W1396&gt;0, W1396&lt;=$B$4), $B$5,
TRUE,0 )</f>
        <v/>
      </c>
      <c r="AF1396" s="51" t="str">
        <f t="shared" ca="1" si="64"/>
        <v/>
      </c>
    </row>
    <row r="1397" spans="1:32" x14ac:dyDescent="0.4">
      <c r="A1397" s="13" t="str" cm="1">
        <f t="array" aca="1" ref="A1397" ca="1">_xlfn.IFS(
AND(SUMIFS(lease_table_interest_accruals, lease_table_dates, A1396)&gt;0, COUNTIFS($E$14:E1396, "Interest accrual", $A$14:A1396, A1396)=0),  A1396,
AND(SUMIFS(lease_table_payments, lease_table_dates, A1396)&gt;0, COUNTIFS($E$14:E1396, "Payment", $A$14:A1396, A1396)=0),  A1396,
AND(SUMIFS(rou_table_deprs, rou_table_dates, A1396)&gt;0, COUNTIFS($E$14:E1396, "Depreciation", $A$14:A1396, A1396)=0),  A1396,
TRUE,  IFERROR(INDEX(rou_table_dates,  MATCH(A1396, rou_table_dates)+1, ), "")
)</f>
        <v/>
      </c>
      <c r="B1397" s="1" t="str" cm="1">
        <f t="array" aca="1" ref="B1397" ca="1">_xlfn.IFS(
AND(E1397="Payment", A1397=$B$2), $AM$14,
E1397="Payment", $AM$15,
E1397="Interest accrual", $AM$18,
E1397="Depreciation", $AM$17,
TRUE, "")</f>
        <v/>
      </c>
      <c r="C1397" s="1" t="str" cm="1">
        <f t="array" aca="1" ref="C1397" ca="1">_xlfn.IFS(
E1397="Payment", $AM$19,
E1397="Interest accrual", $AM$15,
E1397="Depreciation", $AM$16,
TRUE, "")</f>
        <v/>
      </c>
      <c r="D1397" s="1" t="str" cm="1">
        <f t="array" aca="1" ref="D1397" ca="1">_xlfn.IFS(
E1397="Payment", _xlfn.XLOOKUP(A1397, lease_table_dates, lease_table_payments, 0, 0),
E1397="Interest accrual", _xlfn.XLOOKUP(A1397, lease_table_dates, lease_table_interest_accruals, 0, 0),
E1397="Depreciation", _xlfn.XLOOKUP(A1397, rou_table_dates, rou_table_deprs, 0, 0),
TRUE, ""
)</f>
        <v/>
      </c>
      <c r="E1397" s="7" t="str" cm="1">
        <f t="array" aca="1" ref="E1397" ca="1">_xlfn.IFS(
AND(SUMIFS(lease_table_interest_accruals, lease_table_dates, A1397)&gt;0, COUNTIFS($E$14:E1396, "Interest accrual", $A$14:A1396, A1397)=0), "Interest accrual",
AND(SUMIFS(lease_table_payments, lease_table_dates, A1397)&gt;0, COUNTIFS($E$14:E1396, "Payment", $A$14:A1396, A1397)=0), "Payment",
AND(SUMIFS(rou_table_deprs, rou_table_dates, A1397)&gt;0, COUNTIFS($E$14:E1396, "Depreciation", $A$14:A1396, A1397)=0), "Depreciation",
TRUE,  ""
)</f>
        <v/>
      </c>
      <c r="G1397" s="13" t="str" cm="1">
        <f t="array" aca="1" ref="G1397" ca="1">_xlfn.IFS(
AND($B$11="Hə", $B$3="İllik"), Z1397,
AND($B$11="Hə", $B$3="Aylıq"), AA1397,
$B$11="Yox", X1397)</f>
        <v/>
      </c>
      <c r="H1397" s="1" t="str" cm="1">
        <f t="array" aca="1" ref="H1397" ca="1">_xlfn.IFS( G1397="", "",
TRUE, ROUND( H1396+I1397-J1397, 2) )</f>
        <v/>
      </c>
      <c r="I1397" s="1" t="str" cm="1">
        <f t="array" aca="1" ref="I1397" ca="1">_xlfn.IFS(G1397="", "",
G1397=last_payment_date, (J1397-H1396),
 TRUE,  -  (H1396- H1396* (1+$B$6)^ (_xlfn.DAYS(G1397,G1396)/365) )
)</f>
        <v/>
      </c>
      <c r="J1397" s="1" t="str" cm="1">
        <f t="array" aca="1" ref="J1397" ca="1">_xlfn.IFS(G1397="", "",
TRUE, _xlfn.XLOOKUP(G1397,  payment_dates, payments,0,0)
)</f>
        <v/>
      </c>
      <c r="L1397" s="8" t="str" cm="1">
        <f t="array" aca="1" ref="L1397" ca="1">_xlfn.IFS(
AND($B$11="Hə", $B$3="İllik"), AC1397,
AND($B$11="Hə", $B$3="Aylıq"), AD1397,
$B$11="Yox", AB1397)</f>
        <v/>
      </c>
      <c r="M1397" s="1" t="str" cm="1">
        <f t="array" aca="1" ref="M1397" ca="1">_xlfn.IFS( L1397="", "",
(M1396-N1397)&lt;=0.5, 0,
TRUE,  M1396-N1397)</f>
        <v/>
      </c>
      <c r="N1397" s="7" t="str" cm="1">
        <f t="array" aca="1" ref="N1397" ca="1">_xlfn.IFS(
L1397="", "",
TRUE, MIN(M1396, ROUND($M$14/ (last_rou_date - $B$2) * (L1397-L1396), 2) )
)</f>
        <v/>
      </c>
      <c r="P1397" s="59" t="str">
        <f t="shared" ca="1" si="66"/>
        <v/>
      </c>
      <c r="Q1397" s="1" t="str" cm="1">
        <f t="array" aca="1" ref="Q1397" ca="1">_xlfn.IFS(P1397="","",
$B$11="Hə", _xlfn.XLOOKUP(DATE(P1397, 12, 31), rou_table_dates, rou_table_nbvs,0, 0),
TRUE,  MAX(0, ROUND($M$14 - $M$14/ (last_rou_date - $B$2) * (DATE(P1397,12,31) - $B$2), 2) )
)</f>
        <v/>
      </c>
      <c r="R1397" s="1" t="str" cm="1">
        <f t="array" aca="1" ref="R1397" ca="1">_xlfn.IFS(P1397="","",
$B$11="Hə", _xlfn.XLOOKUP(DATE(P1397, 12, 31), lease_table_dates, lease_table_balances,0, 0),
TRUE, IFERROR( XNPV($B$6, IF(payment_dates &gt;DATE(P1397, 12, 31), payments,  0),  IF(payment_dates &gt;DATE(P1397, 12, 31), payment_dates,  DATE(P1397, 12, 31))    ),0)
)</f>
        <v/>
      </c>
      <c r="S1397" s="1" t="str" cm="1">
        <f t="array" aca="1" ref="S1397" ca="1">_xlfn.IFS(P1397="","",
TRUE,  MIN( MIN(Q1396, $M$14), ROUND($M$14/ (last_rou_date - $B$2) * (DATE(P1397,12,31) - MAX($B$2, DATE(P1397-1, 12, 31))), 2) )
)</f>
        <v/>
      </c>
      <c r="T1397" s="7" t="str" cm="1">
        <f t="array" aca="1" ref="T1397" ca="1">_xlfn.IFS(P1397="", "",
ISTEXT(R1396), R1397- (H1397 - SUMIFS( lease_table_payments, lease_table_years, P1397) -$AG$14 ),
AND(ISNUMBER(R1396), R1397&lt;&gt;""),   R1397- (R1396 - SUMIFS( lease_table_payments, lease_table_years, P1397) )
)</f>
        <v/>
      </c>
      <c r="V1397" s="64">
        <f t="shared" si="65"/>
        <v>1384</v>
      </c>
      <c r="W1397" s="51" t="str" cm="1">
        <f t="array" ref="W1397">_xlfn.IFS(
OR(W1396=$B$4, W1396=""),"",
TRUE,W1396+1
)</f>
        <v/>
      </c>
      <c r="X1397" s="51" t="str" cm="1">
        <f t="array" ref="X1397">_xlfn.IFS(X1396="","",
W1397="", "",
AND($B$3="İllik"),DATE(YEAR(X1396)+1,MONTH(X1396),DAY(X1396) ),
AND($B$3="Aylıq", $AH$14="Not end"), EDATE(X1396,1),
AND($B$3="Aylıq", $AH$14="End"), EOMONTH(X1396,1)
)</f>
        <v/>
      </c>
      <c r="Y1397" s="51" t="str" cm="1">
        <f t="array" aca="1" ref="Y1397" ca="1">_xlfn.IFS(
AND($B$7="Dövrün əvvəlində", Y1396&lt;=last_rou_date), DATE(YEAR(Y1396)+1, 12, 31),
AND($B$7="Dövrün sonunda", Y1396&lt;=last_payment_date), DATE(YEAR(Y1396)+1, 12, 31),
TRUE, ""
)</f>
        <v/>
      </c>
      <c r="Z1397" s="75" t="str" cm="1">
        <f t="array" aca="1" ref="Z1397" ca="1">_xlfn.IFS(
AND($AN$14="Not year_end", Z1396&gt;last_payment_date), "",
AND($AN$14="Year_end", Z1396&gt;=last_payment_date), "",
AND($AN$14="Year_end"), DATE(YEAR(Z1396+1), 12, 31),
AND($AN$14="Not year_end", MONTH(Z1396)=12, DAY(Z1396)=31), DATE(YEAR(Z1395)+1, MONTH(Z1395), DAY(Z1395)),
AND($AN$14="Not year_end", OR(MONTH(Z1396)&lt;&gt;12, DAY(Z1396)&lt;&gt;31) ), DATE(YEAR(Z1396), 12, 31)
)</f>
        <v/>
      </c>
      <c r="AA1397" s="75" t="str" cm="1">
        <f t="array" aca="1" ref="AA1397" ca="1">_xlfn.IFS(AA1396="", "",
AND(AA1396=last_payment_date, OR(MONTH(AA1396)&lt;&gt;12, DAY(AA1396)&lt;&gt;31) ), DATE(YEAR(AA1396), 12, 31),
AND(MONTH(AA1396)=12, DAY(AA1396)=31, AA1396&gt;=last_payment_date), "",
AND(MONTH(AA1396)=12, DAY(AA1396)&lt;&gt;31),  EOMONTH(AA1396,0),
AND(MONTH(AA1396)=12, DAY(AA1396)=31, $AH$14="Not end"),  EDATE(AA1395,1),
AND($AH$14="Not end"), EDATE(AA1396, 1),
AND($AH$14="End"), EOMONTH(AA1396, 1)
)</f>
        <v/>
      </c>
      <c r="AB1397" s="75" t="str" cm="1">
        <f t="array" aca="1" ref="AB1397" ca="1">_xlfn.IFS(AB1396="","",
AND(AB1396=last_rou_date), "",
AND($B$3="İllik"),DATE(YEAR(AB1396)+1,MONTH(AB1396),DAY(AB1396) ),
AND($B$3="Aylıq", $AH$14="Not end"), EDATE(AB1396,1),
AND($B$3="Aylıq", $AH$14="End"), EOMONTH(AB1396,1)
)</f>
        <v/>
      </c>
      <c r="AC1397" s="75" t="str" cm="1">
        <f t="array" aca="1" ref="AC1397" ca="1">_xlfn.IFS(
AND($AN$14="Not year_end", AC1396&gt;last_rou_date), "",
AND($AN$14="Year_end", AC1396&gt;=last_rou_date), "",
AND($AN$14="Year_end"), DATE(YEAR(AC1396+1), 12, 31),
AND($AN$14="Not year_end", MONTH(AC1396)=12, DAY(AC1396)=31), DATE(YEAR(AC1395)+1, MONTH(AC1395), DAY(AC1395)),
AND($AN$14="Not year_end", OR(MONTH(AC1396)&lt;&gt;12, DAY(AC1396)&lt;&gt;31) ), DATE(YEAR(AC1396), 12, 31)
)</f>
        <v/>
      </c>
      <c r="AD1397" s="75" t="str" cm="1">
        <f t="array" aca="1" ref="AD1397" ca="1">_xlfn.IFS(AD1396="", "",
AND(AD1396=last_rou_date, OR(MONTH(AD1396)&lt;&gt;12, DAY(AD1396)&lt;&gt;31) ), DATE(YEAR(AD1396), 12, 31),
AND(MONTH(AD1396)=12, DAY(AD1396)=31, AD1396&gt;=last_rou_date), "",
AND(MONTH(AD1396)=12, DAY(AD1396)&lt;&gt;31),  EOMONTH(AD1396,0),
AND(MONTH(AD1396)=12, DAY(AD1396)=31, $AH$14="Not end"),  EDATE(AD1395,1),
AND($AH$14="Not end"), EDATE(AD1396, 1),
AND($AH$14="End"), EOMONTH(AD1396, 1)
)</f>
        <v/>
      </c>
      <c r="AE1397" s="51" t="str" cm="1">
        <f t="array" ref="AE1397">_xlfn.IFS(W1397="", "",
AND(W1397&gt;0, W1397&lt;=$B$4, $C$2="İllik artım, faiz olaraq", $D$2&gt;0, $B$3="İllik"), $B$5*((1+$D$2)^(W1397-1)),
AND(W1397&gt;0, W1397&lt;=$B$4, $C$2="İllik artım, faiz olaraq", $D$2&gt;0, $B$3="Aylıq"), $B$5*((1+$D$2)^ROUNDDOWN((W1397-1)/12,0)),
AND(W1397=1, $C$2="Aşağıdakı kimi dəyişir", ), $B$5,
AND(W1397&gt;1, W1397&lt;=$B$4, $C$2="Aşağıdakı kimi dəyişir"), IFERROR(VLOOKUP(W1397, $C$4:$D$7, 2, FALSE), AE1396),
AND(W1397&gt;0, W1397&lt;=$B$4), $B$5,
TRUE,0 )</f>
        <v/>
      </c>
      <c r="AF1397" s="51" t="str">
        <f t="shared" ca="1" si="64"/>
        <v/>
      </c>
    </row>
    <row r="1398" spans="1:32" x14ac:dyDescent="0.4">
      <c r="A1398" s="13" t="str" cm="1">
        <f t="array" aca="1" ref="A1398" ca="1">_xlfn.IFS(
AND(SUMIFS(lease_table_interest_accruals, lease_table_dates, A1397)&gt;0, COUNTIFS($E$14:E1397, "Interest accrual", $A$14:A1397, A1397)=0),  A1397,
AND(SUMIFS(lease_table_payments, lease_table_dates, A1397)&gt;0, COUNTIFS($E$14:E1397, "Payment", $A$14:A1397, A1397)=0),  A1397,
AND(SUMIFS(rou_table_deprs, rou_table_dates, A1397)&gt;0, COUNTIFS($E$14:E1397, "Depreciation", $A$14:A1397, A1397)=0),  A1397,
TRUE,  IFERROR(INDEX(rou_table_dates,  MATCH(A1397, rou_table_dates)+1, ), "")
)</f>
        <v/>
      </c>
      <c r="B1398" s="1" t="str" cm="1">
        <f t="array" aca="1" ref="B1398" ca="1">_xlfn.IFS(
AND(E1398="Payment", A1398=$B$2), $AM$14,
E1398="Payment", $AM$15,
E1398="Interest accrual", $AM$18,
E1398="Depreciation", $AM$17,
TRUE, "")</f>
        <v/>
      </c>
      <c r="C1398" s="1" t="str" cm="1">
        <f t="array" aca="1" ref="C1398" ca="1">_xlfn.IFS(
E1398="Payment", $AM$19,
E1398="Interest accrual", $AM$15,
E1398="Depreciation", $AM$16,
TRUE, "")</f>
        <v/>
      </c>
      <c r="D1398" s="1" t="str" cm="1">
        <f t="array" aca="1" ref="D1398" ca="1">_xlfn.IFS(
E1398="Payment", _xlfn.XLOOKUP(A1398, lease_table_dates, lease_table_payments, 0, 0),
E1398="Interest accrual", _xlfn.XLOOKUP(A1398, lease_table_dates, lease_table_interest_accruals, 0, 0),
E1398="Depreciation", _xlfn.XLOOKUP(A1398, rou_table_dates, rou_table_deprs, 0, 0),
TRUE, ""
)</f>
        <v/>
      </c>
      <c r="E1398" s="7" t="str" cm="1">
        <f t="array" aca="1" ref="E1398" ca="1">_xlfn.IFS(
AND(SUMIFS(lease_table_interest_accruals, lease_table_dates, A1398)&gt;0, COUNTIFS($E$14:E1397, "Interest accrual", $A$14:A1397, A1398)=0), "Interest accrual",
AND(SUMIFS(lease_table_payments, lease_table_dates, A1398)&gt;0, COUNTIFS($E$14:E1397, "Payment", $A$14:A1397, A1398)=0), "Payment",
AND(SUMIFS(rou_table_deprs, rou_table_dates, A1398)&gt;0, COUNTIFS($E$14:E1397, "Depreciation", $A$14:A1397, A1398)=0), "Depreciation",
TRUE,  ""
)</f>
        <v/>
      </c>
      <c r="G1398" s="13" t="str" cm="1">
        <f t="array" aca="1" ref="G1398" ca="1">_xlfn.IFS(
AND($B$11="Hə", $B$3="İllik"), Z1398,
AND($B$11="Hə", $B$3="Aylıq"), AA1398,
$B$11="Yox", X1398)</f>
        <v/>
      </c>
      <c r="H1398" s="1" t="str" cm="1">
        <f t="array" aca="1" ref="H1398" ca="1">_xlfn.IFS( G1398="", "",
TRUE, ROUND( H1397+I1398-J1398, 2) )</f>
        <v/>
      </c>
      <c r="I1398" s="1" t="str" cm="1">
        <f t="array" aca="1" ref="I1398" ca="1">_xlfn.IFS(G1398="", "",
G1398=last_payment_date, (J1398-H1397),
 TRUE,  -  (H1397- H1397* (1+$B$6)^ (_xlfn.DAYS(G1398,G1397)/365) )
)</f>
        <v/>
      </c>
      <c r="J1398" s="1" t="str" cm="1">
        <f t="array" aca="1" ref="J1398" ca="1">_xlfn.IFS(G1398="", "",
TRUE, _xlfn.XLOOKUP(G1398,  payment_dates, payments,0,0)
)</f>
        <v/>
      </c>
      <c r="L1398" s="8" t="str" cm="1">
        <f t="array" aca="1" ref="L1398" ca="1">_xlfn.IFS(
AND($B$11="Hə", $B$3="İllik"), AC1398,
AND($B$11="Hə", $B$3="Aylıq"), AD1398,
$B$11="Yox", AB1398)</f>
        <v/>
      </c>
      <c r="M1398" s="1" t="str" cm="1">
        <f t="array" aca="1" ref="M1398" ca="1">_xlfn.IFS( L1398="", "",
(M1397-N1398)&lt;=0.5, 0,
TRUE,  M1397-N1398)</f>
        <v/>
      </c>
      <c r="N1398" s="7" t="str" cm="1">
        <f t="array" aca="1" ref="N1398" ca="1">_xlfn.IFS(
L1398="", "",
TRUE, MIN(M1397, ROUND($M$14/ (last_rou_date - $B$2) * (L1398-L1397), 2) )
)</f>
        <v/>
      </c>
      <c r="P1398" s="59" t="str">
        <f t="shared" ca="1" si="66"/>
        <v/>
      </c>
      <c r="Q1398" s="1" t="str" cm="1">
        <f t="array" aca="1" ref="Q1398" ca="1">_xlfn.IFS(P1398="","",
$B$11="Hə", _xlfn.XLOOKUP(DATE(P1398, 12, 31), rou_table_dates, rou_table_nbvs,0, 0),
TRUE,  MAX(0, ROUND($M$14 - $M$14/ (last_rou_date - $B$2) * (DATE(P1398,12,31) - $B$2), 2) )
)</f>
        <v/>
      </c>
      <c r="R1398" s="1" t="str" cm="1">
        <f t="array" aca="1" ref="R1398" ca="1">_xlfn.IFS(P1398="","",
$B$11="Hə", _xlfn.XLOOKUP(DATE(P1398, 12, 31), lease_table_dates, lease_table_balances,0, 0),
TRUE, IFERROR( XNPV($B$6, IF(payment_dates &gt;DATE(P1398, 12, 31), payments,  0),  IF(payment_dates &gt;DATE(P1398, 12, 31), payment_dates,  DATE(P1398, 12, 31))    ),0)
)</f>
        <v/>
      </c>
      <c r="S1398" s="1" t="str" cm="1">
        <f t="array" aca="1" ref="S1398" ca="1">_xlfn.IFS(P1398="","",
TRUE,  MIN( MIN(Q1397, $M$14), ROUND($M$14/ (last_rou_date - $B$2) * (DATE(P1398,12,31) - MAX($B$2, DATE(P1398-1, 12, 31))), 2) )
)</f>
        <v/>
      </c>
      <c r="T1398" s="7" t="str" cm="1">
        <f t="array" aca="1" ref="T1398" ca="1">_xlfn.IFS(P1398="", "",
ISTEXT(R1397), R1398- (H1398 - SUMIFS( lease_table_payments, lease_table_years, P1398) -$AG$14 ),
AND(ISNUMBER(R1397), R1398&lt;&gt;""),   R1398- (R1397 - SUMIFS( lease_table_payments, lease_table_years, P1398) )
)</f>
        <v/>
      </c>
      <c r="V1398" s="64">
        <f t="shared" si="65"/>
        <v>1385</v>
      </c>
      <c r="W1398" s="51" t="str" cm="1">
        <f t="array" ref="W1398">_xlfn.IFS(
OR(W1397=$B$4, W1397=""),"",
TRUE,W1397+1
)</f>
        <v/>
      </c>
      <c r="X1398" s="51" t="str" cm="1">
        <f t="array" ref="X1398">_xlfn.IFS(X1397="","",
W1398="", "",
AND($B$3="İllik"),DATE(YEAR(X1397)+1,MONTH(X1397),DAY(X1397) ),
AND($B$3="Aylıq", $AH$14="Not end"), EDATE(X1397,1),
AND($B$3="Aylıq", $AH$14="End"), EOMONTH(X1397,1)
)</f>
        <v/>
      </c>
      <c r="Y1398" s="51" t="str" cm="1">
        <f t="array" aca="1" ref="Y1398" ca="1">_xlfn.IFS(
AND($B$7="Dövrün əvvəlində", Y1397&lt;=last_rou_date), DATE(YEAR(Y1397)+1, 12, 31),
AND($B$7="Dövrün sonunda", Y1397&lt;=last_payment_date), DATE(YEAR(Y1397)+1, 12, 31),
TRUE, ""
)</f>
        <v/>
      </c>
      <c r="Z1398" s="75" t="str" cm="1">
        <f t="array" aca="1" ref="Z1398" ca="1">_xlfn.IFS(
AND($AN$14="Not year_end", Z1397&gt;last_payment_date), "",
AND($AN$14="Year_end", Z1397&gt;=last_payment_date), "",
AND($AN$14="Year_end"), DATE(YEAR(Z1397+1), 12, 31),
AND($AN$14="Not year_end", MONTH(Z1397)=12, DAY(Z1397)=31), DATE(YEAR(Z1396)+1, MONTH(Z1396), DAY(Z1396)),
AND($AN$14="Not year_end", OR(MONTH(Z1397)&lt;&gt;12, DAY(Z1397)&lt;&gt;31) ), DATE(YEAR(Z1397), 12, 31)
)</f>
        <v/>
      </c>
      <c r="AA1398" s="75" t="str" cm="1">
        <f t="array" aca="1" ref="AA1398" ca="1">_xlfn.IFS(AA1397="", "",
AND(AA1397=last_payment_date, OR(MONTH(AA1397)&lt;&gt;12, DAY(AA1397)&lt;&gt;31) ), DATE(YEAR(AA1397), 12, 31),
AND(MONTH(AA1397)=12, DAY(AA1397)=31, AA1397&gt;=last_payment_date), "",
AND(MONTH(AA1397)=12, DAY(AA1397)&lt;&gt;31),  EOMONTH(AA1397,0),
AND(MONTH(AA1397)=12, DAY(AA1397)=31, $AH$14="Not end"),  EDATE(AA1396,1),
AND($AH$14="Not end"), EDATE(AA1397, 1),
AND($AH$14="End"), EOMONTH(AA1397, 1)
)</f>
        <v/>
      </c>
      <c r="AB1398" s="75" t="str" cm="1">
        <f t="array" aca="1" ref="AB1398" ca="1">_xlfn.IFS(AB1397="","",
AND(AB1397=last_rou_date), "",
AND($B$3="İllik"),DATE(YEAR(AB1397)+1,MONTH(AB1397),DAY(AB1397) ),
AND($B$3="Aylıq", $AH$14="Not end"), EDATE(AB1397,1),
AND($B$3="Aylıq", $AH$14="End"), EOMONTH(AB1397,1)
)</f>
        <v/>
      </c>
      <c r="AC1398" s="75" t="str" cm="1">
        <f t="array" aca="1" ref="AC1398" ca="1">_xlfn.IFS(
AND($AN$14="Not year_end", AC1397&gt;last_rou_date), "",
AND($AN$14="Year_end", AC1397&gt;=last_rou_date), "",
AND($AN$14="Year_end"), DATE(YEAR(AC1397+1), 12, 31),
AND($AN$14="Not year_end", MONTH(AC1397)=12, DAY(AC1397)=31), DATE(YEAR(AC1396)+1, MONTH(AC1396), DAY(AC1396)),
AND($AN$14="Not year_end", OR(MONTH(AC1397)&lt;&gt;12, DAY(AC1397)&lt;&gt;31) ), DATE(YEAR(AC1397), 12, 31)
)</f>
        <v/>
      </c>
      <c r="AD1398" s="75" t="str" cm="1">
        <f t="array" aca="1" ref="AD1398" ca="1">_xlfn.IFS(AD1397="", "",
AND(AD1397=last_rou_date, OR(MONTH(AD1397)&lt;&gt;12, DAY(AD1397)&lt;&gt;31) ), DATE(YEAR(AD1397), 12, 31),
AND(MONTH(AD1397)=12, DAY(AD1397)=31, AD1397&gt;=last_rou_date), "",
AND(MONTH(AD1397)=12, DAY(AD1397)&lt;&gt;31),  EOMONTH(AD1397,0),
AND(MONTH(AD1397)=12, DAY(AD1397)=31, $AH$14="Not end"),  EDATE(AD1396,1),
AND($AH$14="Not end"), EDATE(AD1397, 1),
AND($AH$14="End"), EOMONTH(AD1397, 1)
)</f>
        <v/>
      </c>
      <c r="AE1398" s="51" t="str" cm="1">
        <f t="array" ref="AE1398">_xlfn.IFS(W1398="", "",
AND(W1398&gt;0, W1398&lt;=$B$4, $C$2="İllik artım, faiz olaraq", $D$2&gt;0, $B$3="İllik"), $B$5*((1+$D$2)^(W1398-1)),
AND(W1398&gt;0, W1398&lt;=$B$4, $C$2="İllik artım, faiz olaraq", $D$2&gt;0, $B$3="Aylıq"), $B$5*((1+$D$2)^ROUNDDOWN((W1398-1)/12,0)),
AND(W1398=1, $C$2="Aşağıdakı kimi dəyişir", ), $B$5,
AND(W1398&gt;1, W1398&lt;=$B$4, $C$2="Aşağıdakı kimi dəyişir"), IFERROR(VLOOKUP(W1398, $C$4:$D$7, 2, FALSE), AE1397),
AND(W1398&gt;0, W1398&lt;=$B$4), $B$5,
TRUE,0 )</f>
        <v/>
      </c>
      <c r="AF1398" s="51" t="str">
        <f t="shared" ca="1" si="64"/>
        <v/>
      </c>
    </row>
    <row r="1399" spans="1:32" x14ac:dyDescent="0.4">
      <c r="A1399" s="13" t="str" cm="1">
        <f t="array" aca="1" ref="A1399" ca="1">_xlfn.IFS(
AND(SUMIFS(lease_table_interest_accruals, lease_table_dates, A1398)&gt;0, COUNTIFS($E$14:E1398, "Interest accrual", $A$14:A1398, A1398)=0),  A1398,
AND(SUMIFS(lease_table_payments, lease_table_dates, A1398)&gt;0, COUNTIFS($E$14:E1398, "Payment", $A$14:A1398, A1398)=0),  A1398,
AND(SUMIFS(rou_table_deprs, rou_table_dates, A1398)&gt;0, COUNTIFS($E$14:E1398, "Depreciation", $A$14:A1398, A1398)=0),  A1398,
TRUE,  IFERROR(INDEX(rou_table_dates,  MATCH(A1398, rou_table_dates)+1, ), "")
)</f>
        <v/>
      </c>
      <c r="B1399" s="1" t="str" cm="1">
        <f t="array" aca="1" ref="B1399" ca="1">_xlfn.IFS(
AND(E1399="Payment", A1399=$B$2), $AM$14,
E1399="Payment", $AM$15,
E1399="Interest accrual", $AM$18,
E1399="Depreciation", $AM$17,
TRUE, "")</f>
        <v/>
      </c>
      <c r="C1399" s="1" t="str" cm="1">
        <f t="array" aca="1" ref="C1399" ca="1">_xlfn.IFS(
E1399="Payment", $AM$19,
E1399="Interest accrual", $AM$15,
E1399="Depreciation", $AM$16,
TRUE, "")</f>
        <v/>
      </c>
      <c r="D1399" s="1" t="str" cm="1">
        <f t="array" aca="1" ref="D1399" ca="1">_xlfn.IFS(
E1399="Payment", _xlfn.XLOOKUP(A1399, lease_table_dates, lease_table_payments, 0, 0),
E1399="Interest accrual", _xlfn.XLOOKUP(A1399, lease_table_dates, lease_table_interest_accruals, 0, 0),
E1399="Depreciation", _xlfn.XLOOKUP(A1399, rou_table_dates, rou_table_deprs, 0, 0),
TRUE, ""
)</f>
        <v/>
      </c>
      <c r="E1399" s="7" t="str" cm="1">
        <f t="array" aca="1" ref="E1399" ca="1">_xlfn.IFS(
AND(SUMIFS(lease_table_interest_accruals, lease_table_dates, A1399)&gt;0, COUNTIFS($E$14:E1398, "Interest accrual", $A$14:A1398, A1399)=0), "Interest accrual",
AND(SUMIFS(lease_table_payments, lease_table_dates, A1399)&gt;0, COUNTIFS($E$14:E1398, "Payment", $A$14:A1398, A1399)=0), "Payment",
AND(SUMIFS(rou_table_deprs, rou_table_dates, A1399)&gt;0, COUNTIFS($E$14:E1398, "Depreciation", $A$14:A1398, A1399)=0), "Depreciation",
TRUE,  ""
)</f>
        <v/>
      </c>
      <c r="G1399" s="13" t="str" cm="1">
        <f t="array" aca="1" ref="G1399" ca="1">_xlfn.IFS(
AND($B$11="Hə", $B$3="İllik"), Z1399,
AND($B$11="Hə", $B$3="Aylıq"), AA1399,
$B$11="Yox", X1399)</f>
        <v/>
      </c>
      <c r="H1399" s="1" t="str" cm="1">
        <f t="array" aca="1" ref="H1399" ca="1">_xlfn.IFS( G1399="", "",
TRUE, ROUND( H1398+I1399-J1399, 2) )</f>
        <v/>
      </c>
      <c r="I1399" s="1" t="str" cm="1">
        <f t="array" aca="1" ref="I1399" ca="1">_xlfn.IFS(G1399="", "",
G1399=last_payment_date, (J1399-H1398),
 TRUE,  -  (H1398- H1398* (1+$B$6)^ (_xlfn.DAYS(G1399,G1398)/365) )
)</f>
        <v/>
      </c>
      <c r="J1399" s="1" t="str" cm="1">
        <f t="array" aca="1" ref="J1399" ca="1">_xlfn.IFS(G1399="", "",
TRUE, _xlfn.XLOOKUP(G1399,  payment_dates, payments,0,0)
)</f>
        <v/>
      </c>
      <c r="L1399" s="8" t="str" cm="1">
        <f t="array" aca="1" ref="L1399" ca="1">_xlfn.IFS(
AND($B$11="Hə", $B$3="İllik"), AC1399,
AND($B$11="Hə", $B$3="Aylıq"), AD1399,
$B$11="Yox", AB1399)</f>
        <v/>
      </c>
      <c r="M1399" s="1" t="str" cm="1">
        <f t="array" aca="1" ref="M1399" ca="1">_xlfn.IFS( L1399="", "",
(M1398-N1399)&lt;=0.5, 0,
TRUE,  M1398-N1399)</f>
        <v/>
      </c>
      <c r="N1399" s="7" t="str" cm="1">
        <f t="array" aca="1" ref="N1399" ca="1">_xlfn.IFS(
L1399="", "",
TRUE, MIN(M1398, ROUND($M$14/ (last_rou_date - $B$2) * (L1399-L1398), 2) )
)</f>
        <v/>
      </c>
      <c r="P1399" s="59" t="str">
        <f t="shared" ca="1" si="66"/>
        <v/>
      </c>
      <c r="Q1399" s="1" t="str" cm="1">
        <f t="array" aca="1" ref="Q1399" ca="1">_xlfn.IFS(P1399="","",
$B$11="Hə", _xlfn.XLOOKUP(DATE(P1399, 12, 31), rou_table_dates, rou_table_nbvs,0, 0),
TRUE,  MAX(0, ROUND($M$14 - $M$14/ (last_rou_date - $B$2) * (DATE(P1399,12,31) - $B$2), 2) )
)</f>
        <v/>
      </c>
      <c r="R1399" s="1" t="str" cm="1">
        <f t="array" aca="1" ref="R1399" ca="1">_xlfn.IFS(P1399="","",
$B$11="Hə", _xlfn.XLOOKUP(DATE(P1399, 12, 31), lease_table_dates, lease_table_balances,0, 0),
TRUE, IFERROR( XNPV($B$6, IF(payment_dates &gt;DATE(P1399, 12, 31), payments,  0),  IF(payment_dates &gt;DATE(P1399, 12, 31), payment_dates,  DATE(P1399, 12, 31))    ),0)
)</f>
        <v/>
      </c>
      <c r="S1399" s="1" t="str" cm="1">
        <f t="array" aca="1" ref="S1399" ca="1">_xlfn.IFS(P1399="","",
TRUE,  MIN( MIN(Q1398, $M$14), ROUND($M$14/ (last_rou_date - $B$2) * (DATE(P1399,12,31) - MAX($B$2, DATE(P1399-1, 12, 31))), 2) )
)</f>
        <v/>
      </c>
      <c r="T1399" s="7" t="str" cm="1">
        <f t="array" aca="1" ref="T1399" ca="1">_xlfn.IFS(P1399="", "",
ISTEXT(R1398), R1399- (H1399 - SUMIFS( lease_table_payments, lease_table_years, P1399) -$AG$14 ),
AND(ISNUMBER(R1398), R1399&lt;&gt;""),   R1399- (R1398 - SUMIFS( lease_table_payments, lease_table_years, P1399) )
)</f>
        <v/>
      </c>
      <c r="V1399" s="64">
        <f t="shared" si="65"/>
        <v>1386</v>
      </c>
      <c r="W1399" s="51" t="str" cm="1">
        <f t="array" ref="W1399">_xlfn.IFS(
OR(W1398=$B$4, W1398=""),"",
TRUE,W1398+1
)</f>
        <v/>
      </c>
      <c r="X1399" s="51" t="str" cm="1">
        <f t="array" ref="X1399">_xlfn.IFS(X1398="","",
W1399="", "",
AND($B$3="İllik"),DATE(YEAR(X1398)+1,MONTH(X1398),DAY(X1398) ),
AND($B$3="Aylıq", $AH$14="Not end"), EDATE(X1398,1),
AND($B$3="Aylıq", $AH$14="End"), EOMONTH(X1398,1)
)</f>
        <v/>
      </c>
      <c r="Y1399" s="51" t="str" cm="1">
        <f t="array" aca="1" ref="Y1399" ca="1">_xlfn.IFS(
AND($B$7="Dövrün əvvəlində", Y1398&lt;=last_rou_date), DATE(YEAR(Y1398)+1, 12, 31),
AND($B$7="Dövrün sonunda", Y1398&lt;=last_payment_date), DATE(YEAR(Y1398)+1, 12, 31),
TRUE, ""
)</f>
        <v/>
      </c>
      <c r="Z1399" s="75" t="str" cm="1">
        <f t="array" aca="1" ref="Z1399" ca="1">_xlfn.IFS(
AND($AN$14="Not year_end", Z1398&gt;last_payment_date), "",
AND($AN$14="Year_end", Z1398&gt;=last_payment_date), "",
AND($AN$14="Year_end"), DATE(YEAR(Z1398+1), 12, 31),
AND($AN$14="Not year_end", MONTH(Z1398)=12, DAY(Z1398)=31), DATE(YEAR(Z1397)+1, MONTH(Z1397), DAY(Z1397)),
AND($AN$14="Not year_end", OR(MONTH(Z1398)&lt;&gt;12, DAY(Z1398)&lt;&gt;31) ), DATE(YEAR(Z1398), 12, 31)
)</f>
        <v/>
      </c>
      <c r="AA1399" s="75" t="str" cm="1">
        <f t="array" aca="1" ref="AA1399" ca="1">_xlfn.IFS(AA1398="", "",
AND(AA1398=last_payment_date, OR(MONTH(AA1398)&lt;&gt;12, DAY(AA1398)&lt;&gt;31) ), DATE(YEAR(AA1398), 12, 31),
AND(MONTH(AA1398)=12, DAY(AA1398)=31, AA1398&gt;=last_payment_date), "",
AND(MONTH(AA1398)=12, DAY(AA1398)&lt;&gt;31),  EOMONTH(AA1398,0),
AND(MONTH(AA1398)=12, DAY(AA1398)=31, $AH$14="Not end"),  EDATE(AA1397,1),
AND($AH$14="Not end"), EDATE(AA1398, 1),
AND($AH$14="End"), EOMONTH(AA1398, 1)
)</f>
        <v/>
      </c>
      <c r="AB1399" s="75" t="str" cm="1">
        <f t="array" aca="1" ref="AB1399" ca="1">_xlfn.IFS(AB1398="","",
AND(AB1398=last_rou_date), "",
AND($B$3="İllik"),DATE(YEAR(AB1398)+1,MONTH(AB1398),DAY(AB1398) ),
AND($B$3="Aylıq", $AH$14="Not end"), EDATE(AB1398,1),
AND($B$3="Aylıq", $AH$14="End"), EOMONTH(AB1398,1)
)</f>
        <v/>
      </c>
      <c r="AC1399" s="75" t="str" cm="1">
        <f t="array" aca="1" ref="AC1399" ca="1">_xlfn.IFS(
AND($AN$14="Not year_end", AC1398&gt;last_rou_date), "",
AND($AN$14="Year_end", AC1398&gt;=last_rou_date), "",
AND($AN$14="Year_end"), DATE(YEAR(AC1398+1), 12, 31),
AND($AN$14="Not year_end", MONTH(AC1398)=12, DAY(AC1398)=31), DATE(YEAR(AC1397)+1, MONTH(AC1397), DAY(AC1397)),
AND($AN$14="Not year_end", OR(MONTH(AC1398)&lt;&gt;12, DAY(AC1398)&lt;&gt;31) ), DATE(YEAR(AC1398), 12, 31)
)</f>
        <v/>
      </c>
      <c r="AD1399" s="75" t="str" cm="1">
        <f t="array" aca="1" ref="AD1399" ca="1">_xlfn.IFS(AD1398="", "",
AND(AD1398=last_rou_date, OR(MONTH(AD1398)&lt;&gt;12, DAY(AD1398)&lt;&gt;31) ), DATE(YEAR(AD1398), 12, 31),
AND(MONTH(AD1398)=12, DAY(AD1398)=31, AD1398&gt;=last_rou_date), "",
AND(MONTH(AD1398)=12, DAY(AD1398)&lt;&gt;31),  EOMONTH(AD1398,0),
AND(MONTH(AD1398)=12, DAY(AD1398)=31, $AH$14="Not end"),  EDATE(AD1397,1),
AND($AH$14="Not end"), EDATE(AD1398, 1),
AND($AH$14="End"), EOMONTH(AD1398, 1)
)</f>
        <v/>
      </c>
      <c r="AE1399" s="51" t="str" cm="1">
        <f t="array" ref="AE1399">_xlfn.IFS(W1399="", "",
AND(W1399&gt;0, W1399&lt;=$B$4, $C$2="İllik artım, faiz olaraq", $D$2&gt;0, $B$3="İllik"), $B$5*((1+$D$2)^(W1399-1)),
AND(W1399&gt;0, W1399&lt;=$B$4, $C$2="İllik artım, faiz olaraq", $D$2&gt;0, $B$3="Aylıq"), $B$5*((1+$D$2)^ROUNDDOWN((W1399-1)/12,0)),
AND(W1399=1, $C$2="Aşağıdakı kimi dəyişir", ), $B$5,
AND(W1399&gt;1, W1399&lt;=$B$4, $C$2="Aşağıdakı kimi dəyişir"), IFERROR(VLOOKUP(W1399, $C$4:$D$7, 2, FALSE), AE1398),
AND(W1399&gt;0, W1399&lt;=$B$4), $B$5,
TRUE,0 )</f>
        <v/>
      </c>
      <c r="AF1399" s="51" t="str">
        <f t="shared" ca="1" si="64"/>
        <v/>
      </c>
    </row>
    <row r="1400" spans="1:32" x14ac:dyDescent="0.4">
      <c r="A1400" s="13" t="str" cm="1">
        <f t="array" aca="1" ref="A1400" ca="1">_xlfn.IFS(
AND(SUMIFS(lease_table_interest_accruals, lease_table_dates, A1399)&gt;0, COUNTIFS($E$14:E1399, "Interest accrual", $A$14:A1399, A1399)=0),  A1399,
AND(SUMIFS(lease_table_payments, lease_table_dates, A1399)&gt;0, COUNTIFS($E$14:E1399, "Payment", $A$14:A1399, A1399)=0),  A1399,
AND(SUMIFS(rou_table_deprs, rou_table_dates, A1399)&gt;0, COUNTIFS($E$14:E1399, "Depreciation", $A$14:A1399, A1399)=0),  A1399,
TRUE,  IFERROR(INDEX(rou_table_dates,  MATCH(A1399, rou_table_dates)+1, ), "")
)</f>
        <v/>
      </c>
      <c r="B1400" s="1" t="str" cm="1">
        <f t="array" aca="1" ref="B1400" ca="1">_xlfn.IFS(
AND(E1400="Payment", A1400=$B$2), $AM$14,
E1400="Payment", $AM$15,
E1400="Interest accrual", $AM$18,
E1400="Depreciation", $AM$17,
TRUE, "")</f>
        <v/>
      </c>
      <c r="C1400" s="1" t="str" cm="1">
        <f t="array" aca="1" ref="C1400" ca="1">_xlfn.IFS(
E1400="Payment", $AM$19,
E1400="Interest accrual", $AM$15,
E1400="Depreciation", $AM$16,
TRUE, "")</f>
        <v/>
      </c>
      <c r="D1400" s="1" t="str" cm="1">
        <f t="array" aca="1" ref="D1400" ca="1">_xlfn.IFS(
E1400="Payment", _xlfn.XLOOKUP(A1400, lease_table_dates, lease_table_payments, 0, 0),
E1400="Interest accrual", _xlfn.XLOOKUP(A1400, lease_table_dates, lease_table_interest_accruals, 0, 0),
E1400="Depreciation", _xlfn.XLOOKUP(A1400, rou_table_dates, rou_table_deprs, 0, 0),
TRUE, ""
)</f>
        <v/>
      </c>
      <c r="E1400" s="7" t="str" cm="1">
        <f t="array" aca="1" ref="E1400" ca="1">_xlfn.IFS(
AND(SUMIFS(lease_table_interest_accruals, lease_table_dates, A1400)&gt;0, COUNTIFS($E$14:E1399, "Interest accrual", $A$14:A1399, A1400)=0), "Interest accrual",
AND(SUMIFS(lease_table_payments, lease_table_dates, A1400)&gt;0, COUNTIFS($E$14:E1399, "Payment", $A$14:A1399, A1400)=0), "Payment",
AND(SUMIFS(rou_table_deprs, rou_table_dates, A1400)&gt;0, COUNTIFS($E$14:E1399, "Depreciation", $A$14:A1399, A1400)=0), "Depreciation",
TRUE,  ""
)</f>
        <v/>
      </c>
      <c r="G1400" s="13" t="str" cm="1">
        <f t="array" aca="1" ref="G1400" ca="1">_xlfn.IFS(
AND($B$11="Hə", $B$3="İllik"), Z1400,
AND($B$11="Hə", $B$3="Aylıq"), AA1400,
$B$11="Yox", X1400)</f>
        <v/>
      </c>
      <c r="H1400" s="1" t="str" cm="1">
        <f t="array" aca="1" ref="H1400" ca="1">_xlfn.IFS( G1400="", "",
TRUE, ROUND( H1399+I1400-J1400, 2) )</f>
        <v/>
      </c>
      <c r="I1400" s="1" t="str" cm="1">
        <f t="array" aca="1" ref="I1400" ca="1">_xlfn.IFS(G1400="", "",
G1400=last_payment_date, (J1400-H1399),
 TRUE,  -  (H1399- H1399* (1+$B$6)^ (_xlfn.DAYS(G1400,G1399)/365) )
)</f>
        <v/>
      </c>
      <c r="J1400" s="1" t="str" cm="1">
        <f t="array" aca="1" ref="J1400" ca="1">_xlfn.IFS(G1400="", "",
TRUE, _xlfn.XLOOKUP(G1400,  payment_dates, payments,0,0)
)</f>
        <v/>
      </c>
      <c r="L1400" s="8" t="str" cm="1">
        <f t="array" aca="1" ref="L1400" ca="1">_xlfn.IFS(
AND($B$11="Hə", $B$3="İllik"), AC1400,
AND($B$11="Hə", $B$3="Aylıq"), AD1400,
$B$11="Yox", AB1400)</f>
        <v/>
      </c>
      <c r="M1400" s="1" t="str" cm="1">
        <f t="array" aca="1" ref="M1400" ca="1">_xlfn.IFS( L1400="", "",
(M1399-N1400)&lt;=0.5, 0,
TRUE,  M1399-N1400)</f>
        <v/>
      </c>
      <c r="N1400" s="7" t="str" cm="1">
        <f t="array" aca="1" ref="N1400" ca="1">_xlfn.IFS(
L1400="", "",
TRUE, MIN(M1399, ROUND($M$14/ (last_rou_date - $B$2) * (L1400-L1399), 2) )
)</f>
        <v/>
      </c>
      <c r="P1400" s="59" t="str">
        <f t="shared" ca="1" si="66"/>
        <v/>
      </c>
      <c r="Q1400" s="1" t="str" cm="1">
        <f t="array" aca="1" ref="Q1400" ca="1">_xlfn.IFS(P1400="","",
$B$11="Hə", _xlfn.XLOOKUP(DATE(P1400, 12, 31), rou_table_dates, rou_table_nbvs,0, 0),
TRUE,  MAX(0, ROUND($M$14 - $M$14/ (last_rou_date - $B$2) * (DATE(P1400,12,31) - $B$2), 2) )
)</f>
        <v/>
      </c>
      <c r="R1400" s="1" t="str" cm="1">
        <f t="array" aca="1" ref="R1400" ca="1">_xlfn.IFS(P1400="","",
$B$11="Hə", _xlfn.XLOOKUP(DATE(P1400, 12, 31), lease_table_dates, lease_table_balances,0, 0),
TRUE, IFERROR( XNPV($B$6, IF(payment_dates &gt;DATE(P1400, 12, 31), payments,  0),  IF(payment_dates &gt;DATE(P1400, 12, 31), payment_dates,  DATE(P1400, 12, 31))    ),0)
)</f>
        <v/>
      </c>
      <c r="S1400" s="1" t="str" cm="1">
        <f t="array" aca="1" ref="S1400" ca="1">_xlfn.IFS(P1400="","",
TRUE,  MIN( MIN(Q1399, $M$14), ROUND($M$14/ (last_rou_date - $B$2) * (DATE(P1400,12,31) - MAX($B$2, DATE(P1400-1, 12, 31))), 2) )
)</f>
        <v/>
      </c>
      <c r="T1400" s="7" t="str" cm="1">
        <f t="array" aca="1" ref="T1400" ca="1">_xlfn.IFS(P1400="", "",
ISTEXT(R1399), R1400- (H1400 - SUMIFS( lease_table_payments, lease_table_years, P1400) -$AG$14 ),
AND(ISNUMBER(R1399), R1400&lt;&gt;""),   R1400- (R1399 - SUMIFS( lease_table_payments, lease_table_years, P1400) )
)</f>
        <v/>
      </c>
      <c r="V1400" s="64">
        <f t="shared" si="65"/>
        <v>1387</v>
      </c>
      <c r="W1400" s="51" t="str" cm="1">
        <f t="array" ref="W1400">_xlfn.IFS(
OR(W1399=$B$4, W1399=""),"",
TRUE,W1399+1
)</f>
        <v/>
      </c>
      <c r="X1400" s="51" t="str" cm="1">
        <f t="array" ref="X1400">_xlfn.IFS(X1399="","",
W1400="", "",
AND($B$3="İllik"),DATE(YEAR(X1399)+1,MONTH(X1399),DAY(X1399) ),
AND($B$3="Aylıq", $AH$14="Not end"), EDATE(X1399,1),
AND($B$3="Aylıq", $AH$14="End"), EOMONTH(X1399,1)
)</f>
        <v/>
      </c>
      <c r="Y1400" s="51" t="str" cm="1">
        <f t="array" aca="1" ref="Y1400" ca="1">_xlfn.IFS(
AND($B$7="Dövrün əvvəlində", Y1399&lt;=last_rou_date), DATE(YEAR(Y1399)+1, 12, 31),
AND($B$7="Dövrün sonunda", Y1399&lt;=last_payment_date), DATE(YEAR(Y1399)+1, 12, 31),
TRUE, ""
)</f>
        <v/>
      </c>
      <c r="Z1400" s="75" t="str" cm="1">
        <f t="array" aca="1" ref="Z1400" ca="1">_xlfn.IFS(
AND($AN$14="Not year_end", Z1399&gt;last_payment_date), "",
AND($AN$14="Year_end", Z1399&gt;=last_payment_date), "",
AND($AN$14="Year_end"), DATE(YEAR(Z1399+1), 12, 31),
AND($AN$14="Not year_end", MONTH(Z1399)=12, DAY(Z1399)=31), DATE(YEAR(Z1398)+1, MONTH(Z1398), DAY(Z1398)),
AND($AN$14="Not year_end", OR(MONTH(Z1399)&lt;&gt;12, DAY(Z1399)&lt;&gt;31) ), DATE(YEAR(Z1399), 12, 31)
)</f>
        <v/>
      </c>
      <c r="AA1400" s="75" t="str" cm="1">
        <f t="array" aca="1" ref="AA1400" ca="1">_xlfn.IFS(AA1399="", "",
AND(AA1399=last_payment_date, OR(MONTH(AA1399)&lt;&gt;12, DAY(AA1399)&lt;&gt;31) ), DATE(YEAR(AA1399), 12, 31),
AND(MONTH(AA1399)=12, DAY(AA1399)=31, AA1399&gt;=last_payment_date), "",
AND(MONTH(AA1399)=12, DAY(AA1399)&lt;&gt;31),  EOMONTH(AA1399,0),
AND(MONTH(AA1399)=12, DAY(AA1399)=31, $AH$14="Not end"),  EDATE(AA1398,1),
AND($AH$14="Not end"), EDATE(AA1399, 1),
AND($AH$14="End"), EOMONTH(AA1399, 1)
)</f>
        <v/>
      </c>
      <c r="AB1400" s="75" t="str" cm="1">
        <f t="array" aca="1" ref="AB1400" ca="1">_xlfn.IFS(AB1399="","",
AND(AB1399=last_rou_date), "",
AND($B$3="İllik"),DATE(YEAR(AB1399)+1,MONTH(AB1399),DAY(AB1399) ),
AND($B$3="Aylıq", $AH$14="Not end"), EDATE(AB1399,1),
AND($B$3="Aylıq", $AH$14="End"), EOMONTH(AB1399,1)
)</f>
        <v/>
      </c>
      <c r="AC1400" s="75" t="str" cm="1">
        <f t="array" aca="1" ref="AC1400" ca="1">_xlfn.IFS(
AND($AN$14="Not year_end", AC1399&gt;last_rou_date), "",
AND($AN$14="Year_end", AC1399&gt;=last_rou_date), "",
AND($AN$14="Year_end"), DATE(YEAR(AC1399+1), 12, 31),
AND($AN$14="Not year_end", MONTH(AC1399)=12, DAY(AC1399)=31), DATE(YEAR(AC1398)+1, MONTH(AC1398), DAY(AC1398)),
AND($AN$14="Not year_end", OR(MONTH(AC1399)&lt;&gt;12, DAY(AC1399)&lt;&gt;31) ), DATE(YEAR(AC1399), 12, 31)
)</f>
        <v/>
      </c>
      <c r="AD1400" s="75" t="str" cm="1">
        <f t="array" aca="1" ref="AD1400" ca="1">_xlfn.IFS(AD1399="", "",
AND(AD1399=last_rou_date, OR(MONTH(AD1399)&lt;&gt;12, DAY(AD1399)&lt;&gt;31) ), DATE(YEAR(AD1399), 12, 31),
AND(MONTH(AD1399)=12, DAY(AD1399)=31, AD1399&gt;=last_rou_date), "",
AND(MONTH(AD1399)=12, DAY(AD1399)&lt;&gt;31),  EOMONTH(AD1399,0),
AND(MONTH(AD1399)=12, DAY(AD1399)=31, $AH$14="Not end"),  EDATE(AD1398,1),
AND($AH$14="Not end"), EDATE(AD1399, 1),
AND($AH$14="End"), EOMONTH(AD1399, 1)
)</f>
        <v/>
      </c>
      <c r="AE1400" s="51" t="str" cm="1">
        <f t="array" ref="AE1400">_xlfn.IFS(W1400="", "",
AND(W1400&gt;0, W1400&lt;=$B$4, $C$2="İllik artım, faiz olaraq", $D$2&gt;0, $B$3="İllik"), $B$5*((1+$D$2)^(W1400-1)),
AND(W1400&gt;0, W1400&lt;=$B$4, $C$2="İllik artım, faiz olaraq", $D$2&gt;0, $B$3="Aylıq"), $B$5*((1+$D$2)^ROUNDDOWN((W1400-1)/12,0)),
AND(W1400=1, $C$2="Aşağıdakı kimi dəyişir", ), $B$5,
AND(W1400&gt;1, W1400&lt;=$B$4, $C$2="Aşağıdakı kimi dəyişir"), IFERROR(VLOOKUP(W1400, $C$4:$D$7, 2, FALSE), AE1399),
AND(W1400&gt;0, W1400&lt;=$B$4), $B$5,
TRUE,0 )</f>
        <v/>
      </c>
      <c r="AF1400" s="51" t="str">
        <f t="shared" ca="1" si="64"/>
        <v/>
      </c>
    </row>
    <row r="1401" spans="1:32" x14ac:dyDescent="0.4">
      <c r="A1401" s="13" t="str" cm="1">
        <f t="array" aca="1" ref="A1401" ca="1">_xlfn.IFS(
AND(SUMIFS(lease_table_interest_accruals, lease_table_dates, A1400)&gt;0, COUNTIFS($E$14:E1400, "Interest accrual", $A$14:A1400, A1400)=0),  A1400,
AND(SUMIFS(lease_table_payments, lease_table_dates, A1400)&gt;0, COUNTIFS($E$14:E1400, "Payment", $A$14:A1400, A1400)=0),  A1400,
AND(SUMIFS(rou_table_deprs, rou_table_dates, A1400)&gt;0, COUNTIFS($E$14:E1400, "Depreciation", $A$14:A1400, A1400)=0),  A1400,
TRUE,  IFERROR(INDEX(rou_table_dates,  MATCH(A1400, rou_table_dates)+1, ), "")
)</f>
        <v/>
      </c>
      <c r="B1401" s="1" t="str" cm="1">
        <f t="array" aca="1" ref="B1401" ca="1">_xlfn.IFS(
AND(E1401="Payment", A1401=$B$2), $AM$14,
E1401="Payment", $AM$15,
E1401="Interest accrual", $AM$18,
E1401="Depreciation", $AM$17,
TRUE, "")</f>
        <v/>
      </c>
      <c r="C1401" s="1" t="str" cm="1">
        <f t="array" aca="1" ref="C1401" ca="1">_xlfn.IFS(
E1401="Payment", $AM$19,
E1401="Interest accrual", $AM$15,
E1401="Depreciation", $AM$16,
TRUE, "")</f>
        <v/>
      </c>
      <c r="D1401" s="1" t="str" cm="1">
        <f t="array" aca="1" ref="D1401" ca="1">_xlfn.IFS(
E1401="Payment", _xlfn.XLOOKUP(A1401, lease_table_dates, lease_table_payments, 0, 0),
E1401="Interest accrual", _xlfn.XLOOKUP(A1401, lease_table_dates, lease_table_interest_accruals, 0, 0),
E1401="Depreciation", _xlfn.XLOOKUP(A1401, rou_table_dates, rou_table_deprs, 0, 0),
TRUE, ""
)</f>
        <v/>
      </c>
      <c r="E1401" s="7" t="str" cm="1">
        <f t="array" aca="1" ref="E1401" ca="1">_xlfn.IFS(
AND(SUMIFS(lease_table_interest_accruals, lease_table_dates, A1401)&gt;0, COUNTIFS($E$14:E1400, "Interest accrual", $A$14:A1400, A1401)=0), "Interest accrual",
AND(SUMIFS(lease_table_payments, lease_table_dates, A1401)&gt;0, COUNTIFS($E$14:E1400, "Payment", $A$14:A1400, A1401)=0), "Payment",
AND(SUMIFS(rou_table_deprs, rou_table_dates, A1401)&gt;0, COUNTIFS($E$14:E1400, "Depreciation", $A$14:A1400, A1401)=0), "Depreciation",
TRUE,  ""
)</f>
        <v/>
      </c>
      <c r="G1401" s="13" t="str" cm="1">
        <f t="array" aca="1" ref="G1401" ca="1">_xlfn.IFS(
AND($B$11="Hə", $B$3="İllik"), Z1401,
AND($B$11="Hə", $B$3="Aylıq"), AA1401,
$B$11="Yox", X1401)</f>
        <v/>
      </c>
      <c r="H1401" s="1" t="str" cm="1">
        <f t="array" aca="1" ref="H1401" ca="1">_xlfn.IFS( G1401="", "",
TRUE, ROUND( H1400+I1401-J1401, 2) )</f>
        <v/>
      </c>
      <c r="I1401" s="1" t="str" cm="1">
        <f t="array" aca="1" ref="I1401" ca="1">_xlfn.IFS(G1401="", "",
G1401=last_payment_date, (J1401-H1400),
 TRUE,  -  (H1400- H1400* (1+$B$6)^ (_xlfn.DAYS(G1401,G1400)/365) )
)</f>
        <v/>
      </c>
      <c r="J1401" s="1" t="str" cm="1">
        <f t="array" aca="1" ref="J1401" ca="1">_xlfn.IFS(G1401="", "",
TRUE, _xlfn.XLOOKUP(G1401,  payment_dates, payments,0,0)
)</f>
        <v/>
      </c>
      <c r="L1401" s="8" t="str" cm="1">
        <f t="array" aca="1" ref="L1401" ca="1">_xlfn.IFS(
AND($B$11="Hə", $B$3="İllik"), AC1401,
AND($B$11="Hə", $B$3="Aylıq"), AD1401,
$B$11="Yox", AB1401)</f>
        <v/>
      </c>
      <c r="M1401" s="1" t="str" cm="1">
        <f t="array" aca="1" ref="M1401" ca="1">_xlfn.IFS( L1401="", "",
(M1400-N1401)&lt;=0.5, 0,
TRUE,  M1400-N1401)</f>
        <v/>
      </c>
      <c r="N1401" s="7" t="str" cm="1">
        <f t="array" aca="1" ref="N1401" ca="1">_xlfn.IFS(
L1401="", "",
TRUE, MIN(M1400, ROUND($M$14/ (last_rou_date - $B$2) * (L1401-L1400), 2) )
)</f>
        <v/>
      </c>
      <c r="P1401" s="59" t="str">
        <f t="shared" ca="1" si="66"/>
        <v/>
      </c>
      <c r="Q1401" s="1" t="str" cm="1">
        <f t="array" aca="1" ref="Q1401" ca="1">_xlfn.IFS(P1401="","",
$B$11="Hə", _xlfn.XLOOKUP(DATE(P1401, 12, 31), rou_table_dates, rou_table_nbvs,0, 0),
TRUE,  MAX(0, ROUND($M$14 - $M$14/ (last_rou_date - $B$2) * (DATE(P1401,12,31) - $B$2), 2) )
)</f>
        <v/>
      </c>
      <c r="R1401" s="1" t="str" cm="1">
        <f t="array" aca="1" ref="R1401" ca="1">_xlfn.IFS(P1401="","",
$B$11="Hə", _xlfn.XLOOKUP(DATE(P1401, 12, 31), lease_table_dates, lease_table_balances,0, 0),
TRUE, IFERROR( XNPV($B$6, IF(payment_dates &gt;DATE(P1401, 12, 31), payments,  0),  IF(payment_dates &gt;DATE(P1401, 12, 31), payment_dates,  DATE(P1401, 12, 31))    ),0)
)</f>
        <v/>
      </c>
      <c r="S1401" s="1" t="str" cm="1">
        <f t="array" aca="1" ref="S1401" ca="1">_xlfn.IFS(P1401="","",
TRUE,  MIN( MIN(Q1400, $M$14), ROUND($M$14/ (last_rou_date - $B$2) * (DATE(P1401,12,31) - MAX($B$2, DATE(P1401-1, 12, 31))), 2) )
)</f>
        <v/>
      </c>
      <c r="T1401" s="7" t="str" cm="1">
        <f t="array" aca="1" ref="T1401" ca="1">_xlfn.IFS(P1401="", "",
ISTEXT(R1400), R1401- (H1401 - SUMIFS( lease_table_payments, lease_table_years, P1401) -$AG$14 ),
AND(ISNUMBER(R1400), R1401&lt;&gt;""),   R1401- (R1400 - SUMIFS( lease_table_payments, lease_table_years, P1401) )
)</f>
        <v/>
      </c>
      <c r="V1401" s="64">
        <f t="shared" si="65"/>
        <v>1388</v>
      </c>
      <c r="W1401" s="51" t="str" cm="1">
        <f t="array" ref="W1401">_xlfn.IFS(
OR(W1400=$B$4, W1400=""),"",
TRUE,W1400+1
)</f>
        <v/>
      </c>
      <c r="X1401" s="51" t="str" cm="1">
        <f t="array" ref="X1401">_xlfn.IFS(X1400="","",
W1401="", "",
AND($B$3="İllik"),DATE(YEAR(X1400)+1,MONTH(X1400),DAY(X1400) ),
AND($B$3="Aylıq", $AH$14="Not end"), EDATE(X1400,1),
AND($B$3="Aylıq", $AH$14="End"), EOMONTH(X1400,1)
)</f>
        <v/>
      </c>
      <c r="Y1401" s="51" t="str" cm="1">
        <f t="array" aca="1" ref="Y1401" ca="1">_xlfn.IFS(
AND($B$7="Dövrün əvvəlində", Y1400&lt;=last_rou_date), DATE(YEAR(Y1400)+1, 12, 31),
AND($B$7="Dövrün sonunda", Y1400&lt;=last_payment_date), DATE(YEAR(Y1400)+1, 12, 31),
TRUE, ""
)</f>
        <v/>
      </c>
      <c r="Z1401" s="75" t="str" cm="1">
        <f t="array" aca="1" ref="Z1401" ca="1">_xlfn.IFS(
AND($AN$14="Not year_end", Z1400&gt;last_payment_date), "",
AND($AN$14="Year_end", Z1400&gt;=last_payment_date), "",
AND($AN$14="Year_end"), DATE(YEAR(Z1400+1), 12, 31),
AND($AN$14="Not year_end", MONTH(Z1400)=12, DAY(Z1400)=31), DATE(YEAR(Z1399)+1, MONTH(Z1399), DAY(Z1399)),
AND($AN$14="Not year_end", OR(MONTH(Z1400)&lt;&gt;12, DAY(Z1400)&lt;&gt;31) ), DATE(YEAR(Z1400), 12, 31)
)</f>
        <v/>
      </c>
      <c r="AA1401" s="75" t="str" cm="1">
        <f t="array" aca="1" ref="AA1401" ca="1">_xlfn.IFS(AA1400="", "",
AND(AA1400=last_payment_date, OR(MONTH(AA1400)&lt;&gt;12, DAY(AA1400)&lt;&gt;31) ), DATE(YEAR(AA1400), 12, 31),
AND(MONTH(AA1400)=12, DAY(AA1400)=31, AA1400&gt;=last_payment_date), "",
AND(MONTH(AA1400)=12, DAY(AA1400)&lt;&gt;31),  EOMONTH(AA1400,0),
AND(MONTH(AA1400)=12, DAY(AA1400)=31, $AH$14="Not end"),  EDATE(AA1399,1),
AND($AH$14="Not end"), EDATE(AA1400, 1),
AND($AH$14="End"), EOMONTH(AA1400, 1)
)</f>
        <v/>
      </c>
      <c r="AB1401" s="75" t="str" cm="1">
        <f t="array" aca="1" ref="AB1401" ca="1">_xlfn.IFS(AB1400="","",
AND(AB1400=last_rou_date), "",
AND($B$3="İllik"),DATE(YEAR(AB1400)+1,MONTH(AB1400),DAY(AB1400) ),
AND($B$3="Aylıq", $AH$14="Not end"), EDATE(AB1400,1),
AND($B$3="Aylıq", $AH$14="End"), EOMONTH(AB1400,1)
)</f>
        <v/>
      </c>
      <c r="AC1401" s="75" t="str" cm="1">
        <f t="array" aca="1" ref="AC1401" ca="1">_xlfn.IFS(
AND($AN$14="Not year_end", AC1400&gt;last_rou_date), "",
AND($AN$14="Year_end", AC1400&gt;=last_rou_date), "",
AND($AN$14="Year_end"), DATE(YEAR(AC1400+1), 12, 31),
AND($AN$14="Not year_end", MONTH(AC1400)=12, DAY(AC1400)=31), DATE(YEAR(AC1399)+1, MONTH(AC1399), DAY(AC1399)),
AND($AN$14="Not year_end", OR(MONTH(AC1400)&lt;&gt;12, DAY(AC1400)&lt;&gt;31) ), DATE(YEAR(AC1400), 12, 31)
)</f>
        <v/>
      </c>
      <c r="AD1401" s="75" t="str" cm="1">
        <f t="array" aca="1" ref="AD1401" ca="1">_xlfn.IFS(AD1400="", "",
AND(AD1400=last_rou_date, OR(MONTH(AD1400)&lt;&gt;12, DAY(AD1400)&lt;&gt;31) ), DATE(YEAR(AD1400), 12, 31),
AND(MONTH(AD1400)=12, DAY(AD1400)=31, AD1400&gt;=last_rou_date), "",
AND(MONTH(AD1400)=12, DAY(AD1400)&lt;&gt;31),  EOMONTH(AD1400,0),
AND(MONTH(AD1400)=12, DAY(AD1400)=31, $AH$14="Not end"),  EDATE(AD1399,1),
AND($AH$14="Not end"), EDATE(AD1400, 1),
AND($AH$14="End"), EOMONTH(AD1400, 1)
)</f>
        <v/>
      </c>
      <c r="AE1401" s="51" t="str" cm="1">
        <f t="array" ref="AE1401">_xlfn.IFS(W1401="", "",
AND(W1401&gt;0, W1401&lt;=$B$4, $C$2="İllik artım, faiz olaraq", $D$2&gt;0, $B$3="İllik"), $B$5*((1+$D$2)^(W1401-1)),
AND(W1401&gt;0, W1401&lt;=$B$4, $C$2="İllik artım, faiz olaraq", $D$2&gt;0, $B$3="Aylıq"), $B$5*((1+$D$2)^ROUNDDOWN((W1401-1)/12,0)),
AND(W1401=1, $C$2="Aşağıdakı kimi dəyişir", ), $B$5,
AND(W1401&gt;1, W1401&lt;=$B$4, $C$2="Aşağıdakı kimi dəyişir"), IFERROR(VLOOKUP(W1401, $C$4:$D$7, 2, FALSE), AE1400),
AND(W1401&gt;0, W1401&lt;=$B$4), $B$5,
TRUE,0 )</f>
        <v/>
      </c>
      <c r="AF1401" s="51" t="str">
        <f t="shared" ca="1" si="64"/>
        <v/>
      </c>
    </row>
    <row r="1402" spans="1:32" x14ac:dyDescent="0.4">
      <c r="A1402" s="13" t="str" cm="1">
        <f t="array" aca="1" ref="A1402" ca="1">_xlfn.IFS(
AND(SUMIFS(lease_table_interest_accruals, lease_table_dates, A1401)&gt;0, COUNTIFS($E$14:E1401, "Interest accrual", $A$14:A1401, A1401)=0),  A1401,
AND(SUMIFS(lease_table_payments, lease_table_dates, A1401)&gt;0, COUNTIFS($E$14:E1401, "Payment", $A$14:A1401, A1401)=0),  A1401,
AND(SUMIFS(rou_table_deprs, rou_table_dates, A1401)&gt;0, COUNTIFS($E$14:E1401, "Depreciation", $A$14:A1401, A1401)=0),  A1401,
TRUE,  IFERROR(INDEX(rou_table_dates,  MATCH(A1401, rou_table_dates)+1, ), "")
)</f>
        <v/>
      </c>
      <c r="B1402" s="1" t="str" cm="1">
        <f t="array" aca="1" ref="B1402" ca="1">_xlfn.IFS(
AND(E1402="Payment", A1402=$B$2), $AM$14,
E1402="Payment", $AM$15,
E1402="Interest accrual", $AM$18,
E1402="Depreciation", $AM$17,
TRUE, "")</f>
        <v/>
      </c>
      <c r="C1402" s="1" t="str" cm="1">
        <f t="array" aca="1" ref="C1402" ca="1">_xlfn.IFS(
E1402="Payment", $AM$19,
E1402="Interest accrual", $AM$15,
E1402="Depreciation", $AM$16,
TRUE, "")</f>
        <v/>
      </c>
      <c r="D1402" s="1" t="str" cm="1">
        <f t="array" aca="1" ref="D1402" ca="1">_xlfn.IFS(
E1402="Payment", _xlfn.XLOOKUP(A1402, lease_table_dates, lease_table_payments, 0, 0),
E1402="Interest accrual", _xlfn.XLOOKUP(A1402, lease_table_dates, lease_table_interest_accruals, 0, 0),
E1402="Depreciation", _xlfn.XLOOKUP(A1402, rou_table_dates, rou_table_deprs, 0, 0),
TRUE, ""
)</f>
        <v/>
      </c>
      <c r="E1402" s="7" t="str" cm="1">
        <f t="array" aca="1" ref="E1402" ca="1">_xlfn.IFS(
AND(SUMIFS(lease_table_interest_accruals, lease_table_dates, A1402)&gt;0, COUNTIFS($E$14:E1401, "Interest accrual", $A$14:A1401, A1402)=0), "Interest accrual",
AND(SUMIFS(lease_table_payments, lease_table_dates, A1402)&gt;0, COUNTIFS($E$14:E1401, "Payment", $A$14:A1401, A1402)=0), "Payment",
AND(SUMIFS(rou_table_deprs, rou_table_dates, A1402)&gt;0, COUNTIFS($E$14:E1401, "Depreciation", $A$14:A1401, A1402)=0), "Depreciation",
TRUE,  ""
)</f>
        <v/>
      </c>
      <c r="G1402" s="13" t="str" cm="1">
        <f t="array" aca="1" ref="G1402" ca="1">_xlfn.IFS(
AND($B$11="Hə", $B$3="İllik"), Z1402,
AND($B$11="Hə", $B$3="Aylıq"), AA1402,
$B$11="Yox", X1402)</f>
        <v/>
      </c>
      <c r="H1402" s="1" t="str" cm="1">
        <f t="array" aca="1" ref="H1402" ca="1">_xlfn.IFS( G1402="", "",
TRUE, ROUND( H1401+I1402-J1402, 2) )</f>
        <v/>
      </c>
      <c r="I1402" s="1" t="str" cm="1">
        <f t="array" aca="1" ref="I1402" ca="1">_xlfn.IFS(G1402="", "",
G1402=last_payment_date, (J1402-H1401),
 TRUE,  -  (H1401- H1401* (1+$B$6)^ (_xlfn.DAYS(G1402,G1401)/365) )
)</f>
        <v/>
      </c>
      <c r="J1402" s="1" t="str" cm="1">
        <f t="array" aca="1" ref="J1402" ca="1">_xlfn.IFS(G1402="", "",
TRUE, _xlfn.XLOOKUP(G1402,  payment_dates, payments,0,0)
)</f>
        <v/>
      </c>
      <c r="L1402" s="8" t="str" cm="1">
        <f t="array" aca="1" ref="L1402" ca="1">_xlfn.IFS(
AND($B$11="Hə", $B$3="İllik"), AC1402,
AND($B$11="Hə", $B$3="Aylıq"), AD1402,
$B$11="Yox", AB1402)</f>
        <v/>
      </c>
      <c r="M1402" s="1" t="str" cm="1">
        <f t="array" aca="1" ref="M1402" ca="1">_xlfn.IFS( L1402="", "",
(M1401-N1402)&lt;=0.5, 0,
TRUE,  M1401-N1402)</f>
        <v/>
      </c>
      <c r="N1402" s="7" t="str" cm="1">
        <f t="array" aca="1" ref="N1402" ca="1">_xlfn.IFS(
L1402="", "",
TRUE, MIN(M1401, ROUND($M$14/ (last_rou_date - $B$2) * (L1402-L1401), 2) )
)</f>
        <v/>
      </c>
      <c r="P1402" s="59" t="str">
        <f t="shared" ca="1" si="66"/>
        <v/>
      </c>
      <c r="Q1402" s="1" t="str" cm="1">
        <f t="array" aca="1" ref="Q1402" ca="1">_xlfn.IFS(P1402="","",
$B$11="Hə", _xlfn.XLOOKUP(DATE(P1402, 12, 31), rou_table_dates, rou_table_nbvs,0, 0),
TRUE,  MAX(0, ROUND($M$14 - $M$14/ (last_rou_date - $B$2) * (DATE(P1402,12,31) - $B$2), 2) )
)</f>
        <v/>
      </c>
      <c r="R1402" s="1" t="str" cm="1">
        <f t="array" aca="1" ref="R1402" ca="1">_xlfn.IFS(P1402="","",
$B$11="Hə", _xlfn.XLOOKUP(DATE(P1402, 12, 31), lease_table_dates, lease_table_balances,0, 0),
TRUE, IFERROR( XNPV($B$6, IF(payment_dates &gt;DATE(P1402, 12, 31), payments,  0),  IF(payment_dates &gt;DATE(P1402, 12, 31), payment_dates,  DATE(P1402, 12, 31))    ),0)
)</f>
        <v/>
      </c>
      <c r="S1402" s="1" t="str" cm="1">
        <f t="array" aca="1" ref="S1402" ca="1">_xlfn.IFS(P1402="","",
TRUE,  MIN( MIN(Q1401, $M$14), ROUND($M$14/ (last_rou_date - $B$2) * (DATE(P1402,12,31) - MAX($B$2, DATE(P1402-1, 12, 31))), 2) )
)</f>
        <v/>
      </c>
      <c r="T1402" s="7" t="str" cm="1">
        <f t="array" aca="1" ref="T1402" ca="1">_xlfn.IFS(P1402="", "",
ISTEXT(R1401), R1402- (H1402 - SUMIFS( lease_table_payments, lease_table_years, P1402) -$AG$14 ),
AND(ISNUMBER(R1401), R1402&lt;&gt;""),   R1402- (R1401 - SUMIFS( lease_table_payments, lease_table_years, P1402) )
)</f>
        <v/>
      </c>
      <c r="V1402" s="64">
        <f t="shared" si="65"/>
        <v>1389</v>
      </c>
      <c r="W1402" s="51" t="str" cm="1">
        <f t="array" ref="W1402">_xlfn.IFS(
OR(W1401=$B$4, W1401=""),"",
TRUE,W1401+1
)</f>
        <v/>
      </c>
      <c r="X1402" s="51" t="str" cm="1">
        <f t="array" ref="X1402">_xlfn.IFS(X1401="","",
W1402="", "",
AND($B$3="İllik"),DATE(YEAR(X1401)+1,MONTH(X1401),DAY(X1401) ),
AND($B$3="Aylıq", $AH$14="Not end"), EDATE(X1401,1),
AND($B$3="Aylıq", $AH$14="End"), EOMONTH(X1401,1)
)</f>
        <v/>
      </c>
      <c r="Y1402" s="51" t="str" cm="1">
        <f t="array" aca="1" ref="Y1402" ca="1">_xlfn.IFS(
AND($B$7="Dövrün əvvəlində", Y1401&lt;=last_rou_date), DATE(YEAR(Y1401)+1, 12, 31),
AND($B$7="Dövrün sonunda", Y1401&lt;=last_payment_date), DATE(YEAR(Y1401)+1, 12, 31),
TRUE, ""
)</f>
        <v/>
      </c>
      <c r="Z1402" s="75" t="str" cm="1">
        <f t="array" aca="1" ref="Z1402" ca="1">_xlfn.IFS(
AND($AN$14="Not year_end", Z1401&gt;last_payment_date), "",
AND($AN$14="Year_end", Z1401&gt;=last_payment_date), "",
AND($AN$14="Year_end"), DATE(YEAR(Z1401+1), 12, 31),
AND($AN$14="Not year_end", MONTH(Z1401)=12, DAY(Z1401)=31), DATE(YEAR(Z1400)+1, MONTH(Z1400), DAY(Z1400)),
AND($AN$14="Not year_end", OR(MONTH(Z1401)&lt;&gt;12, DAY(Z1401)&lt;&gt;31) ), DATE(YEAR(Z1401), 12, 31)
)</f>
        <v/>
      </c>
      <c r="AA1402" s="75" t="str" cm="1">
        <f t="array" aca="1" ref="AA1402" ca="1">_xlfn.IFS(AA1401="", "",
AND(AA1401=last_payment_date, OR(MONTH(AA1401)&lt;&gt;12, DAY(AA1401)&lt;&gt;31) ), DATE(YEAR(AA1401), 12, 31),
AND(MONTH(AA1401)=12, DAY(AA1401)=31, AA1401&gt;=last_payment_date), "",
AND(MONTH(AA1401)=12, DAY(AA1401)&lt;&gt;31),  EOMONTH(AA1401,0),
AND(MONTH(AA1401)=12, DAY(AA1401)=31, $AH$14="Not end"),  EDATE(AA1400,1),
AND($AH$14="Not end"), EDATE(AA1401, 1),
AND($AH$14="End"), EOMONTH(AA1401, 1)
)</f>
        <v/>
      </c>
      <c r="AB1402" s="75" t="str" cm="1">
        <f t="array" aca="1" ref="AB1402" ca="1">_xlfn.IFS(AB1401="","",
AND(AB1401=last_rou_date), "",
AND($B$3="İllik"),DATE(YEAR(AB1401)+1,MONTH(AB1401),DAY(AB1401) ),
AND($B$3="Aylıq", $AH$14="Not end"), EDATE(AB1401,1),
AND($B$3="Aylıq", $AH$14="End"), EOMONTH(AB1401,1)
)</f>
        <v/>
      </c>
      <c r="AC1402" s="75" t="str" cm="1">
        <f t="array" aca="1" ref="AC1402" ca="1">_xlfn.IFS(
AND($AN$14="Not year_end", AC1401&gt;last_rou_date), "",
AND($AN$14="Year_end", AC1401&gt;=last_rou_date), "",
AND($AN$14="Year_end"), DATE(YEAR(AC1401+1), 12, 31),
AND($AN$14="Not year_end", MONTH(AC1401)=12, DAY(AC1401)=31), DATE(YEAR(AC1400)+1, MONTH(AC1400), DAY(AC1400)),
AND($AN$14="Not year_end", OR(MONTH(AC1401)&lt;&gt;12, DAY(AC1401)&lt;&gt;31) ), DATE(YEAR(AC1401), 12, 31)
)</f>
        <v/>
      </c>
      <c r="AD1402" s="75" t="str" cm="1">
        <f t="array" aca="1" ref="AD1402" ca="1">_xlfn.IFS(AD1401="", "",
AND(AD1401=last_rou_date, OR(MONTH(AD1401)&lt;&gt;12, DAY(AD1401)&lt;&gt;31) ), DATE(YEAR(AD1401), 12, 31),
AND(MONTH(AD1401)=12, DAY(AD1401)=31, AD1401&gt;=last_rou_date), "",
AND(MONTH(AD1401)=12, DAY(AD1401)&lt;&gt;31),  EOMONTH(AD1401,0),
AND(MONTH(AD1401)=12, DAY(AD1401)=31, $AH$14="Not end"),  EDATE(AD1400,1),
AND($AH$14="Not end"), EDATE(AD1401, 1),
AND($AH$14="End"), EOMONTH(AD1401, 1)
)</f>
        <v/>
      </c>
      <c r="AE1402" s="51" t="str" cm="1">
        <f t="array" ref="AE1402">_xlfn.IFS(W1402="", "",
AND(W1402&gt;0, W1402&lt;=$B$4, $C$2="İllik artım, faiz olaraq", $D$2&gt;0, $B$3="İllik"), $B$5*((1+$D$2)^(W1402-1)),
AND(W1402&gt;0, W1402&lt;=$B$4, $C$2="İllik artım, faiz olaraq", $D$2&gt;0, $B$3="Aylıq"), $B$5*((1+$D$2)^ROUNDDOWN((W1402-1)/12,0)),
AND(W1402=1, $C$2="Aşağıdakı kimi dəyişir", ), $B$5,
AND(W1402&gt;1, W1402&lt;=$B$4, $C$2="Aşağıdakı kimi dəyişir"), IFERROR(VLOOKUP(W1402, $C$4:$D$7, 2, FALSE), AE1401),
AND(W1402&gt;0, W1402&lt;=$B$4), $B$5,
TRUE,0 )</f>
        <v/>
      </c>
      <c r="AF1402" s="51" t="str">
        <f t="shared" ca="1" si="64"/>
        <v/>
      </c>
    </row>
    <row r="1403" spans="1:32" x14ac:dyDescent="0.4">
      <c r="A1403" s="13" t="str" cm="1">
        <f t="array" aca="1" ref="A1403" ca="1">_xlfn.IFS(
AND(SUMIFS(lease_table_interest_accruals, lease_table_dates, A1402)&gt;0, COUNTIFS($E$14:E1402, "Interest accrual", $A$14:A1402, A1402)=0),  A1402,
AND(SUMIFS(lease_table_payments, lease_table_dates, A1402)&gt;0, COUNTIFS($E$14:E1402, "Payment", $A$14:A1402, A1402)=0),  A1402,
AND(SUMIFS(rou_table_deprs, rou_table_dates, A1402)&gt;0, COUNTIFS($E$14:E1402, "Depreciation", $A$14:A1402, A1402)=0),  A1402,
TRUE,  IFERROR(INDEX(rou_table_dates,  MATCH(A1402, rou_table_dates)+1, ), "")
)</f>
        <v/>
      </c>
      <c r="B1403" s="1" t="str" cm="1">
        <f t="array" aca="1" ref="B1403" ca="1">_xlfn.IFS(
AND(E1403="Payment", A1403=$B$2), $AM$14,
E1403="Payment", $AM$15,
E1403="Interest accrual", $AM$18,
E1403="Depreciation", $AM$17,
TRUE, "")</f>
        <v/>
      </c>
      <c r="C1403" s="1" t="str" cm="1">
        <f t="array" aca="1" ref="C1403" ca="1">_xlfn.IFS(
E1403="Payment", $AM$19,
E1403="Interest accrual", $AM$15,
E1403="Depreciation", $AM$16,
TRUE, "")</f>
        <v/>
      </c>
      <c r="D1403" s="1" t="str" cm="1">
        <f t="array" aca="1" ref="D1403" ca="1">_xlfn.IFS(
E1403="Payment", _xlfn.XLOOKUP(A1403, lease_table_dates, lease_table_payments, 0, 0),
E1403="Interest accrual", _xlfn.XLOOKUP(A1403, lease_table_dates, lease_table_interest_accruals, 0, 0),
E1403="Depreciation", _xlfn.XLOOKUP(A1403, rou_table_dates, rou_table_deprs, 0, 0),
TRUE, ""
)</f>
        <v/>
      </c>
      <c r="E1403" s="7" t="str" cm="1">
        <f t="array" aca="1" ref="E1403" ca="1">_xlfn.IFS(
AND(SUMIFS(lease_table_interest_accruals, lease_table_dates, A1403)&gt;0, COUNTIFS($E$14:E1402, "Interest accrual", $A$14:A1402, A1403)=0), "Interest accrual",
AND(SUMIFS(lease_table_payments, lease_table_dates, A1403)&gt;0, COUNTIFS($E$14:E1402, "Payment", $A$14:A1402, A1403)=0), "Payment",
AND(SUMIFS(rou_table_deprs, rou_table_dates, A1403)&gt;0, COUNTIFS($E$14:E1402, "Depreciation", $A$14:A1402, A1403)=0), "Depreciation",
TRUE,  ""
)</f>
        <v/>
      </c>
      <c r="G1403" s="13" t="str" cm="1">
        <f t="array" aca="1" ref="G1403" ca="1">_xlfn.IFS(
AND($B$11="Hə", $B$3="İllik"), Z1403,
AND($B$11="Hə", $B$3="Aylıq"), AA1403,
$B$11="Yox", X1403)</f>
        <v/>
      </c>
      <c r="H1403" s="1" t="str" cm="1">
        <f t="array" aca="1" ref="H1403" ca="1">_xlfn.IFS( G1403="", "",
TRUE, ROUND( H1402+I1403-J1403, 2) )</f>
        <v/>
      </c>
      <c r="I1403" s="1" t="str" cm="1">
        <f t="array" aca="1" ref="I1403" ca="1">_xlfn.IFS(G1403="", "",
G1403=last_payment_date, (J1403-H1402),
 TRUE,  -  (H1402- H1402* (1+$B$6)^ (_xlfn.DAYS(G1403,G1402)/365) )
)</f>
        <v/>
      </c>
      <c r="J1403" s="1" t="str" cm="1">
        <f t="array" aca="1" ref="J1403" ca="1">_xlfn.IFS(G1403="", "",
TRUE, _xlfn.XLOOKUP(G1403,  payment_dates, payments,0,0)
)</f>
        <v/>
      </c>
      <c r="L1403" s="8" t="str" cm="1">
        <f t="array" aca="1" ref="L1403" ca="1">_xlfn.IFS(
AND($B$11="Hə", $B$3="İllik"), AC1403,
AND($B$11="Hə", $B$3="Aylıq"), AD1403,
$B$11="Yox", AB1403)</f>
        <v/>
      </c>
      <c r="M1403" s="1" t="str" cm="1">
        <f t="array" aca="1" ref="M1403" ca="1">_xlfn.IFS( L1403="", "",
(M1402-N1403)&lt;=0.5, 0,
TRUE,  M1402-N1403)</f>
        <v/>
      </c>
      <c r="N1403" s="7" t="str" cm="1">
        <f t="array" aca="1" ref="N1403" ca="1">_xlfn.IFS(
L1403="", "",
TRUE, MIN(M1402, ROUND($M$14/ (last_rou_date - $B$2) * (L1403-L1402), 2) )
)</f>
        <v/>
      </c>
      <c r="P1403" s="59" t="str">
        <f t="shared" ca="1" si="66"/>
        <v/>
      </c>
      <c r="Q1403" s="1" t="str" cm="1">
        <f t="array" aca="1" ref="Q1403" ca="1">_xlfn.IFS(P1403="","",
$B$11="Hə", _xlfn.XLOOKUP(DATE(P1403, 12, 31), rou_table_dates, rou_table_nbvs,0, 0),
TRUE,  MAX(0, ROUND($M$14 - $M$14/ (last_rou_date - $B$2) * (DATE(P1403,12,31) - $B$2), 2) )
)</f>
        <v/>
      </c>
      <c r="R1403" s="1" t="str" cm="1">
        <f t="array" aca="1" ref="R1403" ca="1">_xlfn.IFS(P1403="","",
$B$11="Hə", _xlfn.XLOOKUP(DATE(P1403, 12, 31), lease_table_dates, lease_table_balances,0, 0),
TRUE, IFERROR( XNPV($B$6, IF(payment_dates &gt;DATE(P1403, 12, 31), payments,  0),  IF(payment_dates &gt;DATE(P1403, 12, 31), payment_dates,  DATE(P1403, 12, 31))    ),0)
)</f>
        <v/>
      </c>
      <c r="S1403" s="1" t="str" cm="1">
        <f t="array" aca="1" ref="S1403" ca="1">_xlfn.IFS(P1403="","",
TRUE,  MIN( MIN(Q1402, $M$14), ROUND($M$14/ (last_rou_date - $B$2) * (DATE(P1403,12,31) - MAX($B$2, DATE(P1403-1, 12, 31))), 2) )
)</f>
        <v/>
      </c>
      <c r="T1403" s="7" t="str" cm="1">
        <f t="array" aca="1" ref="T1403" ca="1">_xlfn.IFS(P1403="", "",
ISTEXT(R1402), R1403- (H1403 - SUMIFS( lease_table_payments, lease_table_years, P1403) -$AG$14 ),
AND(ISNUMBER(R1402), R1403&lt;&gt;""),   R1403- (R1402 - SUMIFS( lease_table_payments, lease_table_years, P1403) )
)</f>
        <v/>
      </c>
      <c r="V1403" s="64">
        <f t="shared" si="65"/>
        <v>1390</v>
      </c>
      <c r="W1403" s="51" t="str" cm="1">
        <f t="array" ref="W1403">_xlfn.IFS(
OR(W1402=$B$4, W1402=""),"",
TRUE,W1402+1
)</f>
        <v/>
      </c>
      <c r="X1403" s="51" t="str" cm="1">
        <f t="array" ref="X1403">_xlfn.IFS(X1402="","",
W1403="", "",
AND($B$3="İllik"),DATE(YEAR(X1402)+1,MONTH(X1402),DAY(X1402) ),
AND($B$3="Aylıq", $AH$14="Not end"), EDATE(X1402,1),
AND($B$3="Aylıq", $AH$14="End"), EOMONTH(X1402,1)
)</f>
        <v/>
      </c>
      <c r="Y1403" s="51" t="str" cm="1">
        <f t="array" aca="1" ref="Y1403" ca="1">_xlfn.IFS(
AND($B$7="Dövrün əvvəlində", Y1402&lt;=last_rou_date), DATE(YEAR(Y1402)+1, 12, 31),
AND($B$7="Dövrün sonunda", Y1402&lt;=last_payment_date), DATE(YEAR(Y1402)+1, 12, 31),
TRUE, ""
)</f>
        <v/>
      </c>
      <c r="Z1403" s="75" t="str" cm="1">
        <f t="array" aca="1" ref="Z1403" ca="1">_xlfn.IFS(
AND($AN$14="Not year_end", Z1402&gt;last_payment_date), "",
AND($AN$14="Year_end", Z1402&gt;=last_payment_date), "",
AND($AN$14="Year_end"), DATE(YEAR(Z1402+1), 12, 31),
AND($AN$14="Not year_end", MONTH(Z1402)=12, DAY(Z1402)=31), DATE(YEAR(Z1401)+1, MONTH(Z1401), DAY(Z1401)),
AND($AN$14="Not year_end", OR(MONTH(Z1402)&lt;&gt;12, DAY(Z1402)&lt;&gt;31) ), DATE(YEAR(Z1402), 12, 31)
)</f>
        <v/>
      </c>
      <c r="AA1403" s="75" t="str" cm="1">
        <f t="array" aca="1" ref="AA1403" ca="1">_xlfn.IFS(AA1402="", "",
AND(AA1402=last_payment_date, OR(MONTH(AA1402)&lt;&gt;12, DAY(AA1402)&lt;&gt;31) ), DATE(YEAR(AA1402), 12, 31),
AND(MONTH(AA1402)=12, DAY(AA1402)=31, AA1402&gt;=last_payment_date), "",
AND(MONTH(AA1402)=12, DAY(AA1402)&lt;&gt;31),  EOMONTH(AA1402,0),
AND(MONTH(AA1402)=12, DAY(AA1402)=31, $AH$14="Not end"),  EDATE(AA1401,1),
AND($AH$14="Not end"), EDATE(AA1402, 1),
AND($AH$14="End"), EOMONTH(AA1402, 1)
)</f>
        <v/>
      </c>
      <c r="AB1403" s="75" t="str" cm="1">
        <f t="array" aca="1" ref="AB1403" ca="1">_xlfn.IFS(AB1402="","",
AND(AB1402=last_rou_date), "",
AND($B$3="İllik"),DATE(YEAR(AB1402)+1,MONTH(AB1402),DAY(AB1402) ),
AND($B$3="Aylıq", $AH$14="Not end"), EDATE(AB1402,1),
AND($B$3="Aylıq", $AH$14="End"), EOMONTH(AB1402,1)
)</f>
        <v/>
      </c>
      <c r="AC1403" s="75" t="str" cm="1">
        <f t="array" aca="1" ref="AC1403" ca="1">_xlfn.IFS(
AND($AN$14="Not year_end", AC1402&gt;last_rou_date), "",
AND($AN$14="Year_end", AC1402&gt;=last_rou_date), "",
AND($AN$14="Year_end"), DATE(YEAR(AC1402+1), 12, 31),
AND($AN$14="Not year_end", MONTH(AC1402)=12, DAY(AC1402)=31), DATE(YEAR(AC1401)+1, MONTH(AC1401), DAY(AC1401)),
AND($AN$14="Not year_end", OR(MONTH(AC1402)&lt;&gt;12, DAY(AC1402)&lt;&gt;31) ), DATE(YEAR(AC1402), 12, 31)
)</f>
        <v/>
      </c>
      <c r="AD1403" s="75" t="str" cm="1">
        <f t="array" aca="1" ref="AD1403" ca="1">_xlfn.IFS(AD1402="", "",
AND(AD1402=last_rou_date, OR(MONTH(AD1402)&lt;&gt;12, DAY(AD1402)&lt;&gt;31) ), DATE(YEAR(AD1402), 12, 31),
AND(MONTH(AD1402)=12, DAY(AD1402)=31, AD1402&gt;=last_rou_date), "",
AND(MONTH(AD1402)=12, DAY(AD1402)&lt;&gt;31),  EOMONTH(AD1402,0),
AND(MONTH(AD1402)=12, DAY(AD1402)=31, $AH$14="Not end"),  EDATE(AD1401,1),
AND($AH$14="Not end"), EDATE(AD1402, 1),
AND($AH$14="End"), EOMONTH(AD1402, 1)
)</f>
        <v/>
      </c>
      <c r="AE1403" s="51" t="str" cm="1">
        <f t="array" ref="AE1403">_xlfn.IFS(W1403="", "",
AND(W1403&gt;0, W1403&lt;=$B$4, $C$2="İllik artım, faiz olaraq", $D$2&gt;0, $B$3="İllik"), $B$5*((1+$D$2)^(W1403-1)),
AND(W1403&gt;0, W1403&lt;=$B$4, $C$2="İllik artım, faiz olaraq", $D$2&gt;0, $B$3="Aylıq"), $B$5*((1+$D$2)^ROUNDDOWN((W1403-1)/12,0)),
AND(W1403=1, $C$2="Aşağıdakı kimi dəyişir", ), $B$5,
AND(W1403&gt;1, W1403&lt;=$B$4, $C$2="Aşağıdakı kimi dəyişir"), IFERROR(VLOOKUP(W1403, $C$4:$D$7, 2, FALSE), AE1402),
AND(W1403&gt;0, W1403&lt;=$B$4), $B$5,
TRUE,0 )</f>
        <v/>
      </c>
      <c r="AF1403" s="51" t="str">
        <f t="shared" ca="1" si="64"/>
        <v/>
      </c>
    </row>
    <row r="1404" spans="1:32" x14ac:dyDescent="0.4">
      <c r="A1404" s="13" t="str" cm="1">
        <f t="array" aca="1" ref="A1404" ca="1">_xlfn.IFS(
AND(SUMIFS(lease_table_interest_accruals, lease_table_dates, A1403)&gt;0, COUNTIFS($E$14:E1403, "Interest accrual", $A$14:A1403, A1403)=0),  A1403,
AND(SUMIFS(lease_table_payments, lease_table_dates, A1403)&gt;0, COUNTIFS($E$14:E1403, "Payment", $A$14:A1403, A1403)=0),  A1403,
AND(SUMIFS(rou_table_deprs, rou_table_dates, A1403)&gt;0, COUNTIFS($E$14:E1403, "Depreciation", $A$14:A1403, A1403)=0),  A1403,
TRUE,  IFERROR(INDEX(rou_table_dates,  MATCH(A1403, rou_table_dates)+1, ), "")
)</f>
        <v/>
      </c>
      <c r="B1404" s="1" t="str" cm="1">
        <f t="array" aca="1" ref="B1404" ca="1">_xlfn.IFS(
AND(E1404="Payment", A1404=$B$2), $AM$14,
E1404="Payment", $AM$15,
E1404="Interest accrual", $AM$18,
E1404="Depreciation", $AM$17,
TRUE, "")</f>
        <v/>
      </c>
      <c r="C1404" s="1" t="str" cm="1">
        <f t="array" aca="1" ref="C1404" ca="1">_xlfn.IFS(
E1404="Payment", $AM$19,
E1404="Interest accrual", $AM$15,
E1404="Depreciation", $AM$16,
TRUE, "")</f>
        <v/>
      </c>
      <c r="D1404" s="1" t="str" cm="1">
        <f t="array" aca="1" ref="D1404" ca="1">_xlfn.IFS(
E1404="Payment", _xlfn.XLOOKUP(A1404, lease_table_dates, lease_table_payments, 0, 0),
E1404="Interest accrual", _xlfn.XLOOKUP(A1404, lease_table_dates, lease_table_interest_accruals, 0, 0),
E1404="Depreciation", _xlfn.XLOOKUP(A1404, rou_table_dates, rou_table_deprs, 0, 0),
TRUE, ""
)</f>
        <v/>
      </c>
      <c r="E1404" s="7" t="str" cm="1">
        <f t="array" aca="1" ref="E1404" ca="1">_xlfn.IFS(
AND(SUMIFS(lease_table_interest_accruals, lease_table_dates, A1404)&gt;0, COUNTIFS($E$14:E1403, "Interest accrual", $A$14:A1403, A1404)=0), "Interest accrual",
AND(SUMIFS(lease_table_payments, lease_table_dates, A1404)&gt;0, COUNTIFS($E$14:E1403, "Payment", $A$14:A1403, A1404)=0), "Payment",
AND(SUMIFS(rou_table_deprs, rou_table_dates, A1404)&gt;0, COUNTIFS($E$14:E1403, "Depreciation", $A$14:A1403, A1404)=0), "Depreciation",
TRUE,  ""
)</f>
        <v/>
      </c>
      <c r="G1404" s="13" t="str" cm="1">
        <f t="array" aca="1" ref="G1404" ca="1">_xlfn.IFS(
AND($B$11="Hə", $B$3="İllik"), Z1404,
AND($B$11="Hə", $B$3="Aylıq"), AA1404,
$B$11="Yox", X1404)</f>
        <v/>
      </c>
      <c r="H1404" s="1" t="str" cm="1">
        <f t="array" aca="1" ref="H1404" ca="1">_xlfn.IFS( G1404="", "",
TRUE, ROUND( H1403+I1404-J1404, 2) )</f>
        <v/>
      </c>
      <c r="I1404" s="1" t="str" cm="1">
        <f t="array" aca="1" ref="I1404" ca="1">_xlfn.IFS(G1404="", "",
G1404=last_payment_date, (J1404-H1403),
 TRUE,  -  (H1403- H1403* (1+$B$6)^ (_xlfn.DAYS(G1404,G1403)/365) )
)</f>
        <v/>
      </c>
      <c r="J1404" s="1" t="str" cm="1">
        <f t="array" aca="1" ref="J1404" ca="1">_xlfn.IFS(G1404="", "",
TRUE, _xlfn.XLOOKUP(G1404,  payment_dates, payments,0,0)
)</f>
        <v/>
      </c>
      <c r="L1404" s="8" t="str" cm="1">
        <f t="array" aca="1" ref="L1404" ca="1">_xlfn.IFS(
AND($B$11="Hə", $B$3="İllik"), AC1404,
AND($B$11="Hə", $B$3="Aylıq"), AD1404,
$B$11="Yox", AB1404)</f>
        <v/>
      </c>
      <c r="M1404" s="1" t="str" cm="1">
        <f t="array" aca="1" ref="M1404" ca="1">_xlfn.IFS( L1404="", "",
(M1403-N1404)&lt;=0.5, 0,
TRUE,  M1403-N1404)</f>
        <v/>
      </c>
      <c r="N1404" s="7" t="str" cm="1">
        <f t="array" aca="1" ref="N1404" ca="1">_xlfn.IFS(
L1404="", "",
TRUE, MIN(M1403, ROUND($M$14/ (last_rou_date - $B$2) * (L1404-L1403), 2) )
)</f>
        <v/>
      </c>
      <c r="P1404" s="59" t="str">
        <f t="shared" ca="1" si="66"/>
        <v/>
      </c>
      <c r="Q1404" s="1" t="str" cm="1">
        <f t="array" aca="1" ref="Q1404" ca="1">_xlfn.IFS(P1404="","",
$B$11="Hə", _xlfn.XLOOKUP(DATE(P1404, 12, 31), rou_table_dates, rou_table_nbvs,0, 0),
TRUE,  MAX(0, ROUND($M$14 - $M$14/ (last_rou_date - $B$2) * (DATE(P1404,12,31) - $B$2), 2) )
)</f>
        <v/>
      </c>
      <c r="R1404" s="1" t="str" cm="1">
        <f t="array" aca="1" ref="R1404" ca="1">_xlfn.IFS(P1404="","",
$B$11="Hə", _xlfn.XLOOKUP(DATE(P1404, 12, 31), lease_table_dates, lease_table_balances,0, 0),
TRUE, IFERROR( XNPV($B$6, IF(payment_dates &gt;DATE(P1404, 12, 31), payments,  0),  IF(payment_dates &gt;DATE(P1404, 12, 31), payment_dates,  DATE(P1404, 12, 31))    ),0)
)</f>
        <v/>
      </c>
      <c r="S1404" s="1" t="str" cm="1">
        <f t="array" aca="1" ref="S1404" ca="1">_xlfn.IFS(P1404="","",
TRUE,  MIN( MIN(Q1403, $M$14), ROUND($M$14/ (last_rou_date - $B$2) * (DATE(P1404,12,31) - MAX($B$2, DATE(P1404-1, 12, 31))), 2) )
)</f>
        <v/>
      </c>
      <c r="T1404" s="7" t="str" cm="1">
        <f t="array" aca="1" ref="T1404" ca="1">_xlfn.IFS(P1404="", "",
ISTEXT(R1403), R1404- (H1404 - SUMIFS( lease_table_payments, lease_table_years, P1404) -$AG$14 ),
AND(ISNUMBER(R1403), R1404&lt;&gt;""),   R1404- (R1403 - SUMIFS( lease_table_payments, lease_table_years, P1404) )
)</f>
        <v/>
      </c>
      <c r="V1404" s="64">
        <f t="shared" si="65"/>
        <v>1391</v>
      </c>
      <c r="W1404" s="51" t="str" cm="1">
        <f t="array" ref="W1404">_xlfn.IFS(
OR(W1403=$B$4, W1403=""),"",
TRUE,W1403+1
)</f>
        <v/>
      </c>
      <c r="X1404" s="51" t="str" cm="1">
        <f t="array" ref="X1404">_xlfn.IFS(X1403="","",
W1404="", "",
AND($B$3="İllik"),DATE(YEAR(X1403)+1,MONTH(X1403),DAY(X1403) ),
AND($B$3="Aylıq", $AH$14="Not end"), EDATE(X1403,1),
AND($B$3="Aylıq", $AH$14="End"), EOMONTH(X1403,1)
)</f>
        <v/>
      </c>
      <c r="Y1404" s="51" t="str" cm="1">
        <f t="array" aca="1" ref="Y1404" ca="1">_xlfn.IFS(
AND($B$7="Dövrün əvvəlində", Y1403&lt;=last_rou_date), DATE(YEAR(Y1403)+1, 12, 31),
AND($B$7="Dövrün sonunda", Y1403&lt;=last_payment_date), DATE(YEAR(Y1403)+1, 12, 31),
TRUE, ""
)</f>
        <v/>
      </c>
      <c r="Z1404" s="75" t="str" cm="1">
        <f t="array" aca="1" ref="Z1404" ca="1">_xlfn.IFS(
AND($AN$14="Not year_end", Z1403&gt;last_payment_date), "",
AND($AN$14="Year_end", Z1403&gt;=last_payment_date), "",
AND($AN$14="Year_end"), DATE(YEAR(Z1403+1), 12, 31),
AND($AN$14="Not year_end", MONTH(Z1403)=12, DAY(Z1403)=31), DATE(YEAR(Z1402)+1, MONTH(Z1402), DAY(Z1402)),
AND($AN$14="Not year_end", OR(MONTH(Z1403)&lt;&gt;12, DAY(Z1403)&lt;&gt;31) ), DATE(YEAR(Z1403), 12, 31)
)</f>
        <v/>
      </c>
      <c r="AA1404" s="75" t="str" cm="1">
        <f t="array" aca="1" ref="AA1404" ca="1">_xlfn.IFS(AA1403="", "",
AND(AA1403=last_payment_date, OR(MONTH(AA1403)&lt;&gt;12, DAY(AA1403)&lt;&gt;31) ), DATE(YEAR(AA1403), 12, 31),
AND(MONTH(AA1403)=12, DAY(AA1403)=31, AA1403&gt;=last_payment_date), "",
AND(MONTH(AA1403)=12, DAY(AA1403)&lt;&gt;31),  EOMONTH(AA1403,0),
AND(MONTH(AA1403)=12, DAY(AA1403)=31, $AH$14="Not end"),  EDATE(AA1402,1),
AND($AH$14="Not end"), EDATE(AA1403, 1),
AND($AH$14="End"), EOMONTH(AA1403, 1)
)</f>
        <v/>
      </c>
      <c r="AB1404" s="75" t="str" cm="1">
        <f t="array" aca="1" ref="AB1404" ca="1">_xlfn.IFS(AB1403="","",
AND(AB1403=last_rou_date), "",
AND($B$3="İllik"),DATE(YEAR(AB1403)+1,MONTH(AB1403),DAY(AB1403) ),
AND($B$3="Aylıq", $AH$14="Not end"), EDATE(AB1403,1),
AND($B$3="Aylıq", $AH$14="End"), EOMONTH(AB1403,1)
)</f>
        <v/>
      </c>
      <c r="AC1404" s="75" t="str" cm="1">
        <f t="array" aca="1" ref="AC1404" ca="1">_xlfn.IFS(
AND($AN$14="Not year_end", AC1403&gt;last_rou_date), "",
AND($AN$14="Year_end", AC1403&gt;=last_rou_date), "",
AND($AN$14="Year_end"), DATE(YEAR(AC1403+1), 12, 31),
AND($AN$14="Not year_end", MONTH(AC1403)=12, DAY(AC1403)=31), DATE(YEAR(AC1402)+1, MONTH(AC1402), DAY(AC1402)),
AND($AN$14="Not year_end", OR(MONTH(AC1403)&lt;&gt;12, DAY(AC1403)&lt;&gt;31) ), DATE(YEAR(AC1403), 12, 31)
)</f>
        <v/>
      </c>
      <c r="AD1404" s="75" t="str" cm="1">
        <f t="array" aca="1" ref="AD1404" ca="1">_xlfn.IFS(AD1403="", "",
AND(AD1403=last_rou_date, OR(MONTH(AD1403)&lt;&gt;12, DAY(AD1403)&lt;&gt;31) ), DATE(YEAR(AD1403), 12, 31),
AND(MONTH(AD1403)=12, DAY(AD1403)=31, AD1403&gt;=last_rou_date), "",
AND(MONTH(AD1403)=12, DAY(AD1403)&lt;&gt;31),  EOMONTH(AD1403,0),
AND(MONTH(AD1403)=12, DAY(AD1403)=31, $AH$14="Not end"),  EDATE(AD1402,1),
AND($AH$14="Not end"), EDATE(AD1403, 1),
AND($AH$14="End"), EOMONTH(AD1403, 1)
)</f>
        <v/>
      </c>
      <c r="AE1404" s="51" t="str" cm="1">
        <f t="array" ref="AE1404">_xlfn.IFS(W1404="", "",
AND(W1404&gt;0, W1404&lt;=$B$4, $C$2="İllik artım, faiz olaraq", $D$2&gt;0, $B$3="İllik"), $B$5*((1+$D$2)^(W1404-1)),
AND(W1404&gt;0, W1404&lt;=$B$4, $C$2="İllik artım, faiz olaraq", $D$2&gt;0, $B$3="Aylıq"), $B$5*((1+$D$2)^ROUNDDOWN((W1404-1)/12,0)),
AND(W1404=1, $C$2="Aşağıdakı kimi dəyişir", ), $B$5,
AND(W1404&gt;1, W1404&lt;=$B$4, $C$2="Aşağıdakı kimi dəyişir"), IFERROR(VLOOKUP(W1404, $C$4:$D$7, 2, FALSE), AE1403),
AND(W1404&gt;0, W1404&lt;=$B$4), $B$5,
TRUE,0 )</f>
        <v/>
      </c>
      <c r="AF1404" s="51" t="str">
        <f t="shared" ca="1" si="64"/>
        <v/>
      </c>
    </row>
    <row r="1405" spans="1:32" x14ac:dyDescent="0.4">
      <c r="A1405" s="13" t="str" cm="1">
        <f t="array" aca="1" ref="A1405" ca="1">_xlfn.IFS(
AND(SUMIFS(lease_table_interest_accruals, lease_table_dates, A1404)&gt;0, COUNTIFS($E$14:E1404, "Interest accrual", $A$14:A1404, A1404)=0),  A1404,
AND(SUMIFS(lease_table_payments, lease_table_dates, A1404)&gt;0, COUNTIFS($E$14:E1404, "Payment", $A$14:A1404, A1404)=0),  A1404,
AND(SUMIFS(rou_table_deprs, rou_table_dates, A1404)&gt;0, COUNTIFS($E$14:E1404, "Depreciation", $A$14:A1404, A1404)=0),  A1404,
TRUE,  IFERROR(INDEX(rou_table_dates,  MATCH(A1404, rou_table_dates)+1, ), "")
)</f>
        <v/>
      </c>
      <c r="B1405" s="1" t="str" cm="1">
        <f t="array" aca="1" ref="B1405" ca="1">_xlfn.IFS(
AND(E1405="Payment", A1405=$B$2), $AM$14,
E1405="Payment", $AM$15,
E1405="Interest accrual", $AM$18,
E1405="Depreciation", $AM$17,
TRUE, "")</f>
        <v/>
      </c>
      <c r="C1405" s="1" t="str" cm="1">
        <f t="array" aca="1" ref="C1405" ca="1">_xlfn.IFS(
E1405="Payment", $AM$19,
E1405="Interest accrual", $AM$15,
E1405="Depreciation", $AM$16,
TRUE, "")</f>
        <v/>
      </c>
      <c r="D1405" s="1" t="str" cm="1">
        <f t="array" aca="1" ref="D1405" ca="1">_xlfn.IFS(
E1405="Payment", _xlfn.XLOOKUP(A1405, lease_table_dates, lease_table_payments, 0, 0),
E1405="Interest accrual", _xlfn.XLOOKUP(A1405, lease_table_dates, lease_table_interest_accruals, 0, 0),
E1405="Depreciation", _xlfn.XLOOKUP(A1405, rou_table_dates, rou_table_deprs, 0, 0),
TRUE, ""
)</f>
        <v/>
      </c>
      <c r="E1405" s="7" t="str" cm="1">
        <f t="array" aca="1" ref="E1405" ca="1">_xlfn.IFS(
AND(SUMIFS(lease_table_interest_accruals, lease_table_dates, A1405)&gt;0, COUNTIFS($E$14:E1404, "Interest accrual", $A$14:A1404, A1405)=0), "Interest accrual",
AND(SUMIFS(lease_table_payments, lease_table_dates, A1405)&gt;0, COUNTIFS($E$14:E1404, "Payment", $A$14:A1404, A1405)=0), "Payment",
AND(SUMIFS(rou_table_deprs, rou_table_dates, A1405)&gt;0, COUNTIFS($E$14:E1404, "Depreciation", $A$14:A1404, A1405)=0), "Depreciation",
TRUE,  ""
)</f>
        <v/>
      </c>
      <c r="G1405" s="13" t="str" cm="1">
        <f t="array" aca="1" ref="G1405" ca="1">_xlfn.IFS(
AND($B$11="Hə", $B$3="İllik"), Z1405,
AND($B$11="Hə", $B$3="Aylıq"), AA1405,
$B$11="Yox", X1405)</f>
        <v/>
      </c>
      <c r="H1405" s="1" t="str" cm="1">
        <f t="array" aca="1" ref="H1405" ca="1">_xlfn.IFS( G1405="", "",
TRUE, ROUND( H1404+I1405-J1405, 2) )</f>
        <v/>
      </c>
      <c r="I1405" s="1" t="str" cm="1">
        <f t="array" aca="1" ref="I1405" ca="1">_xlfn.IFS(G1405="", "",
G1405=last_payment_date, (J1405-H1404),
 TRUE,  -  (H1404- H1404* (1+$B$6)^ (_xlfn.DAYS(G1405,G1404)/365) )
)</f>
        <v/>
      </c>
      <c r="J1405" s="1" t="str" cm="1">
        <f t="array" aca="1" ref="J1405" ca="1">_xlfn.IFS(G1405="", "",
TRUE, _xlfn.XLOOKUP(G1405,  payment_dates, payments,0,0)
)</f>
        <v/>
      </c>
      <c r="L1405" s="8" t="str" cm="1">
        <f t="array" aca="1" ref="L1405" ca="1">_xlfn.IFS(
AND($B$11="Hə", $B$3="İllik"), AC1405,
AND($B$11="Hə", $B$3="Aylıq"), AD1405,
$B$11="Yox", AB1405)</f>
        <v/>
      </c>
      <c r="M1405" s="1" t="str" cm="1">
        <f t="array" aca="1" ref="M1405" ca="1">_xlfn.IFS( L1405="", "",
(M1404-N1405)&lt;=0.5, 0,
TRUE,  M1404-N1405)</f>
        <v/>
      </c>
      <c r="N1405" s="7" t="str" cm="1">
        <f t="array" aca="1" ref="N1405" ca="1">_xlfn.IFS(
L1405="", "",
TRUE, MIN(M1404, ROUND($M$14/ (last_rou_date - $B$2) * (L1405-L1404), 2) )
)</f>
        <v/>
      </c>
      <c r="P1405" s="59" t="str">
        <f t="shared" ca="1" si="66"/>
        <v/>
      </c>
      <c r="Q1405" s="1" t="str" cm="1">
        <f t="array" aca="1" ref="Q1405" ca="1">_xlfn.IFS(P1405="","",
$B$11="Hə", _xlfn.XLOOKUP(DATE(P1405, 12, 31), rou_table_dates, rou_table_nbvs,0, 0),
TRUE,  MAX(0, ROUND($M$14 - $M$14/ (last_rou_date - $B$2) * (DATE(P1405,12,31) - $B$2), 2) )
)</f>
        <v/>
      </c>
      <c r="R1405" s="1" t="str" cm="1">
        <f t="array" aca="1" ref="R1405" ca="1">_xlfn.IFS(P1405="","",
$B$11="Hə", _xlfn.XLOOKUP(DATE(P1405, 12, 31), lease_table_dates, lease_table_balances,0, 0),
TRUE, IFERROR( XNPV($B$6, IF(payment_dates &gt;DATE(P1405, 12, 31), payments,  0),  IF(payment_dates &gt;DATE(P1405, 12, 31), payment_dates,  DATE(P1405, 12, 31))    ),0)
)</f>
        <v/>
      </c>
      <c r="S1405" s="1" t="str" cm="1">
        <f t="array" aca="1" ref="S1405" ca="1">_xlfn.IFS(P1405="","",
TRUE,  MIN( MIN(Q1404, $M$14), ROUND($M$14/ (last_rou_date - $B$2) * (DATE(P1405,12,31) - MAX($B$2, DATE(P1405-1, 12, 31))), 2) )
)</f>
        <v/>
      </c>
      <c r="T1405" s="7" t="str" cm="1">
        <f t="array" aca="1" ref="T1405" ca="1">_xlfn.IFS(P1405="", "",
ISTEXT(R1404), R1405- (H1405 - SUMIFS( lease_table_payments, lease_table_years, P1405) -$AG$14 ),
AND(ISNUMBER(R1404), R1405&lt;&gt;""),   R1405- (R1404 - SUMIFS( lease_table_payments, lease_table_years, P1405) )
)</f>
        <v/>
      </c>
      <c r="V1405" s="64">
        <f t="shared" si="65"/>
        <v>1392</v>
      </c>
      <c r="W1405" s="51" t="str" cm="1">
        <f t="array" ref="W1405">_xlfn.IFS(
OR(W1404=$B$4, W1404=""),"",
TRUE,W1404+1
)</f>
        <v/>
      </c>
      <c r="X1405" s="51" t="str" cm="1">
        <f t="array" ref="X1405">_xlfn.IFS(X1404="","",
W1405="", "",
AND($B$3="İllik"),DATE(YEAR(X1404)+1,MONTH(X1404),DAY(X1404) ),
AND($B$3="Aylıq", $AH$14="Not end"), EDATE(X1404,1),
AND($B$3="Aylıq", $AH$14="End"), EOMONTH(X1404,1)
)</f>
        <v/>
      </c>
      <c r="Y1405" s="51" t="str" cm="1">
        <f t="array" aca="1" ref="Y1405" ca="1">_xlfn.IFS(
AND($B$7="Dövrün əvvəlində", Y1404&lt;=last_rou_date), DATE(YEAR(Y1404)+1, 12, 31),
AND($B$7="Dövrün sonunda", Y1404&lt;=last_payment_date), DATE(YEAR(Y1404)+1, 12, 31),
TRUE, ""
)</f>
        <v/>
      </c>
      <c r="Z1405" s="75" t="str" cm="1">
        <f t="array" aca="1" ref="Z1405" ca="1">_xlfn.IFS(
AND($AN$14="Not year_end", Z1404&gt;last_payment_date), "",
AND($AN$14="Year_end", Z1404&gt;=last_payment_date), "",
AND($AN$14="Year_end"), DATE(YEAR(Z1404+1), 12, 31),
AND($AN$14="Not year_end", MONTH(Z1404)=12, DAY(Z1404)=31), DATE(YEAR(Z1403)+1, MONTH(Z1403), DAY(Z1403)),
AND($AN$14="Not year_end", OR(MONTH(Z1404)&lt;&gt;12, DAY(Z1404)&lt;&gt;31) ), DATE(YEAR(Z1404), 12, 31)
)</f>
        <v/>
      </c>
      <c r="AA1405" s="75" t="str" cm="1">
        <f t="array" aca="1" ref="AA1405" ca="1">_xlfn.IFS(AA1404="", "",
AND(AA1404=last_payment_date, OR(MONTH(AA1404)&lt;&gt;12, DAY(AA1404)&lt;&gt;31) ), DATE(YEAR(AA1404), 12, 31),
AND(MONTH(AA1404)=12, DAY(AA1404)=31, AA1404&gt;=last_payment_date), "",
AND(MONTH(AA1404)=12, DAY(AA1404)&lt;&gt;31),  EOMONTH(AA1404,0),
AND(MONTH(AA1404)=12, DAY(AA1404)=31, $AH$14="Not end"),  EDATE(AA1403,1),
AND($AH$14="Not end"), EDATE(AA1404, 1),
AND($AH$14="End"), EOMONTH(AA1404, 1)
)</f>
        <v/>
      </c>
      <c r="AB1405" s="75" t="str" cm="1">
        <f t="array" aca="1" ref="AB1405" ca="1">_xlfn.IFS(AB1404="","",
AND(AB1404=last_rou_date), "",
AND($B$3="İllik"),DATE(YEAR(AB1404)+1,MONTH(AB1404),DAY(AB1404) ),
AND($B$3="Aylıq", $AH$14="Not end"), EDATE(AB1404,1),
AND($B$3="Aylıq", $AH$14="End"), EOMONTH(AB1404,1)
)</f>
        <v/>
      </c>
      <c r="AC1405" s="75" t="str" cm="1">
        <f t="array" aca="1" ref="AC1405" ca="1">_xlfn.IFS(
AND($AN$14="Not year_end", AC1404&gt;last_rou_date), "",
AND($AN$14="Year_end", AC1404&gt;=last_rou_date), "",
AND($AN$14="Year_end"), DATE(YEAR(AC1404+1), 12, 31),
AND($AN$14="Not year_end", MONTH(AC1404)=12, DAY(AC1404)=31), DATE(YEAR(AC1403)+1, MONTH(AC1403), DAY(AC1403)),
AND($AN$14="Not year_end", OR(MONTH(AC1404)&lt;&gt;12, DAY(AC1404)&lt;&gt;31) ), DATE(YEAR(AC1404), 12, 31)
)</f>
        <v/>
      </c>
      <c r="AD1405" s="75" t="str" cm="1">
        <f t="array" aca="1" ref="AD1405" ca="1">_xlfn.IFS(AD1404="", "",
AND(AD1404=last_rou_date, OR(MONTH(AD1404)&lt;&gt;12, DAY(AD1404)&lt;&gt;31) ), DATE(YEAR(AD1404), 12, 31),
AND(MONTH(AD1404)=12, DAY(AD1404)=31, AD1404&gt;=last_rou_date), "",
AND(MONTH(AD1404)=12, DAY(AD1404)&lt;&gt;31),  EOMONTH(AD1404,0),
AND(MONTH(AD1404)=12, DAY(AD1404)=31, $AH$14="Not end"),  EDATE(AD1403,1),
AND($AH$14="Not end"), EDATE(AD1404, 1),
AND($AH$14="End"), EOMONTH(AD1404, 1)
)</f>
        <v/>
      </c>
      <c r="AE1405" s="51" t="str" cm="1">
        <f t="array" ref="AE1405">_xlfn.IFS(W1405="", "",
AND(W1405&gt;0, W1405&lt;=$B$4, $C$2="İllik artım, faiz olaraq", $D$2&gt;0, $B$3="İllik"), $B$5*((1+$D$2)^(W1405-1)),
AND(W1405&gt;0, W1405&lt;=$B$4, $C$2="İllik artım, faiz olaraq", $D$2&gt;0, $B$3="Aylıq"), $B$5*((1+$D$2)^ROUNDDOWN((W1405-1)/12,0)),
AND(W1405=1, $C$2="Aşağıdakı kimi dəyişir", ), $B$5,
AND(W1405&gt;1, W1405&lt;=$B$4, $C$2="Aşağıdakı kimi dəyişir"), IFERROR(VLOOKUP(W1405, $C$4:$D$7, 2, FALSE), AE1404),
AND(W1405&gt;0, W1405&lt;=$B$4), $B$5,
TRUE,0 )</f>
        <v/>
      </c>
      <c r="AF1405" s="51" t="str">
        <f t="shared" ca="1" si="64"/>
        <v/>
      </c>
    </row>
    <row r="1406" spans="1:32" x14ac:dyDescent="0.4">
      <c r="A1406" s="13" t="str" cm="1">
        <f t="array" aca="1" ref="A1406" ca="1">_xlfn.IFS(
AND(SUMIFS(lease_table_interest_accruals, lease_table_dates, A1405)&gt;0, COUNTIFS($E$14:E1405, "Interest accrual", $A$14:A1405, A1405)=0),  A1405,
AND(SUMIFS(lease_table_payments, lease_table_dates, A1405)&gt;0, COUNTIFS($E$14:E1405, "Payment", $A$14:A1405, A1405)=0),  A1405,
AND(SUMIFS(rou_table_deprs, rou_table_dates, A1405)&gt;0, COUNTIFS($E$14:E1405, "Depreciation", $A$14:A1405, A1405)=0),  A1405,
TRUE,  IFERROR(INDEX(rou_table_dates,  MATCH(A1405, rou_table_dates)+1, ), "")
)</f>
        <v/>
      </c>
      <c r="B1406" s="1" t="str" cm="1">
        <f t="array" aca="1" ref="B1406" ca="1">_xlfn.IFS(
AND(E1406="Payment", A1406=$B$2), $AM$14,
E1406="Payment", $AM$15,
E1406="Interest accrual", $AM$18,
E1406="Depreciation", $AM$17,
TRUE, "")</f>
        <v/>
      </c>
      <c r="C1406" s="1" t="str" cm="1">
        <f t="array" aca="1" ref="C1406" ca="1">_xlfn.IFS(
E1406="Payment", $AM$19,
E1406="Interest accrual", $AM$15,
E1406="Depreciation", $AM$16,
TRUE, "")</f>
        <v/>
      </c>
      <c r="D1406" s="1" t="str" cm="1">
        <f t="array" aca="1" ref="D1406" ca="1">_xlfn.IFS(
E1406="Payment", _xlfn.XLOOKUP(A1406, lease_table_dates, lease_table_payments, 0, 0),
E1406="Interest accrual", _xlfn.XLOOKUP(A1406, lease_table_dates, lease_table_interest_accruals, 0, 0),
E1406="Depreciation", _xlfn.XLOOKUP(A1406, rou_table_dates, rou_table_deprs, 0, 0),
TRUE, ""
)</f>
        <v/>
      </c>
      <c r="E1406" s="7" t="str" cm="1">
        <f t="array" aca="1" ref="E1406" ca="1">_xlfn.IFS(
AND(SUMIFS(lease_table_interest_accruals, lease_table_dates, A1406)&gt;0, COUNTIFS($E$14:E1405, "Interest accrual", $A$14:A1405, A1406)=0), "Interest accrual",
AND(SUMIFS(lease_table_payments, lease_table_dates, A1406)&gt;0, COUNTIFS($E$14:E1405, "Payment", $A$14:A1405, A1406)=0), "Payment",
AND(SUMIFS(rou_table_deprs, rou_table_dates, A1406)&gt;0, COUNTIFS($E$14:E1405, "Depreciation", $A$14:A1405, A1406)=0), "Depreciation",
TRUE,  ""
)</f>
        <v/>
      </c>
      <c r="G1406" s="13" t="str" cm="1">
        <f t="array" aca="1" ref="G1406" ca="1">_xlfn.IFS(
AND($B$11="Hə", $B$3="İllik"), Z1406,
AND($B$11="Hə", $B$3="Aylıq"), AA1406,
$B$11="Yox", X1406)</f>
        <v/>
      </c>
      <c r="H1406" s="1" t="str" cm="1">
        <f t="array" aca="1" ref="H1406" ca="1">_xlfn.IFS( G1406="", "",
TRUE, ROUND( H1405+I1406-J1406, 2) )</f>
        <v/>
      </c>
      <c r="I1406" s="1" t="str" cm="1">
        <f t="array" aca="1" ref="I1406" ca="1">_xlfn.IFS(G1406="", "",
G1406=last_payment_date, (J1406-H1405),
 TRUE,  -  (H1405- H1405* (1+$B$6)^ (_xlfn.DAYS(G1406,G1405)/365) )
)</f>
        <v/>
      </c>
      <c r="J1406" s="1" t="str" cm="1">
        <f t="array" aca="1" ref="J1406" ca="1">_xlfn.IFS(G1406="", "",
TRUE, _xlfn.XLOOKUP(G1406,  payment_dates, payments,0,0)
)</f>
        <v/>
      </c>
      <c r="L1406" s="8" t="str" cm="1">
        <f t="array" aca="1" ref="L1406" ca="1">_xlfn.IFS(
AND($B$11="Hə", $B$3="İllik"), AC1406,
AND($B$11="Hə", $B$3="Aylıq"), AD1406,
$B$11="Yox", AB1406)</f>
        <v/>
      </c>
      <c r="M1406" s="1" t="str" cm="1">
        <f t="array" aca="1" ref="M1406" ca="1">_xlfn.IFS( L1406="", "",
(M1405-N1406)&lt;=0.5, 0,
TRUE,  M1405-N1406)</f>
        <v/>
      </c>
      <c r="N1406" s="7" t="str" cm="1">
        <f t="array" aca="1" ref="N1406" ca="1">_xlfn.IFS(
L1406="", "",
TRUE, MIN(M1405, ROUND($M$14/ (last_rou_date - $B$2) * (L1406-L1405), 2) )
)</f>
        <v/>
      </c>
      <c r="P1406" s="59" t="str">
        <f t="shared" ca="1" si="66"/>
        <v/>
      </c>
      <c r="Q1406" s="1" t="str" cm="1">
        <f t="array" aca="1" ref="Q1406" ca="1">_xlfn.IFS(P1406="","",
$B$11="Hə", _xlfn.XLOOKUP(DATE(P1406, 12, 31), rou_table_dates, rou_table_nbvs,0, 0),
TRUE,  MAX(0, ROUND($M$14 - $M$14/ (last_rou_date - $B$2) * (DATE(P1406,12,31) - $B$2), 2) )
)</f>
        <v/>
      </c>
      <c r="R1406" s="1" t="str" cm="1">
        <f t="array" aca="1" ref="R1406" ca="1">_xlfn.IFS(P1406="","",
$B$11="Hə", _xlfn.XLOOKUP(DATE(P1406, 12, 31), lease_table_dates, lease_table_balances,0, 0),
TRUE, IFERROR( XNPV($B$6, IF(payment_dates &gt;DATE(P1406, 12, 31), payments,  0),  IF(payment_dates &gt;DATE(P1406, 12, 31), payment_dates,  DATE(P1406, 12, 31))    ),0)
)</f>
        <v/>
      </c>
      <c r="S1406" s="1" t="str" cm="1">
        <f t="array" aca="1" ref="S1406" ca="1">_xlfn.IFS(P1406="","",
TRUE,  MIN( MIN(Q1405, $M$14), ROUND($M$14/ (last_rou_date - $B$2) * (DATE(P1406,12,31) - MAX($B$2, DATE(P1406-1, 12, 31))), 2) )
)</f>
        <v/>
      </c>
      <c r="T1406" s="7" t="str" cm="1">
        <f t="array" aca="1" ref="T1406" ca="1">_xlfn.IFS(P1406="", "",
ISTEXT(R1405), R1406- (H1406 - SUMIFS( lease_table_payments, lease_table_years, P1406) -$AG$14 ),
AND(ISNUMBER(R1405), R1406&lt;&gt;""),   R1406- (R1405 - SUMIFS( lease_table_payments, lease_table_years, P1406) )
)</f>
        <v/>
      </c>
      <c r="V1406" s="64">
        <f t="shared" si="65"/>
        <v>1393</v>
      </c>
      <c r="W1406" s="51" t="str" cm="1">
        <f t="array" ref="W1406">_xlfn.IFS(
OR(W1405=$B$4, W1405=""),"",
TRUE,W1405+1
)</f>
        <v/>
      </c>
      <c r="X1406" s="51" t="str" cm="1">
        <f t="array" ref="X1406">_xlfn.IFS(X1405="","",
W1406="", "",
AND($B$3="İllik"),DATE(YEAR(X1405)+1,MONTH(X1405),DAY(X1405) ),
AND($B$3="Aylıq", $AH$14="Not end"), EDATE(X1405,1),
AND($B$3="Aylıq", $AH$14="End"), EOMONTH(X1405,1)
)</f>
        <v/>
      </c>
      <c r="Y1406" s="51" t="str" cm="1">
        <f t="array" aca="1" ref="Y1406" ca="1">_xlfn.IFS(
AND($B$7="Dövrün əvvəlində", Y1405&lt;=last_rou_date), DATE(YEAR(Y1405)+1, 12, 31),
AND($B$7="Dövrün sonunda", Y1405&lt;=last_payment_date), DATE(YEAR(Y1405)+1, 12, 31),
TRUE, ""
)</f>
        <v/>
      </c>
      <c r="Z1406" s="75" t="str" cm="1">
        <f t="array" aca="1" ref="Z1406" ca="1">_xlfn.IFS(
AND($AN$14="Not year_end", Z1405&gt;last_payment_date), "",
AND($AN$14="Year_end", Z1405&gt;=last_payment_date), "",
AND($AN$14="Year_end"), DATE(YEAR(Z1405+1), 12, 31),
AND($AN$14="Not year_end", MONTH(Z1405)=12, DAY(Z1405)=31), DATE(YEAR(Z1404)+1, MONTH(Z1404), DAY(Z1404)),
AND($AN$14="Not year_end", OR(MONTH(Z1405)&lt;&gt;12, DAY(Z1405)&lt;&gt;31) ), DATE(YEAR(Z1405), 12, 31)
)</f>
        <v/>
      </c>
      <c r="AA1406" s="75" t="str" cm="1">
        <f t="array" aca="1" ref="AA1406" ca="1">_xlfn.IFS(AA1405="", "",
AND(AA1405=last_payment_date, OR(MONTH(AA1405)&lt;&gt;12, DAY(AA1405)&lt;&gt;31) ), DATE(YEAR(AA1405), 12, 31),
AND(MONTH(AA1405)=12, DAY(AA1405)=31, AA1405&gt;=last_payment_date), "",
AND(MONTH(AA1405)=12, DAY(AA1405)&lt;&gt;31),  EOMONTH(AA1405,0),
AND(MONTH(AA1405)=12, DAY(AA1405)=31, $AH$14="Not end"),  EDATE(AA1404,1),
AND($AH$14="Not end"), EDATE(AA1405, 1),
AND($AH$14="End"), EOMONTH(AA1405, 1)
)</f>
        <v/>
      </c>
      <c r="AB1406" s="75" t="str" cm="1">
        <f t="array" aca="1" ref="AB1406" ca="1">_xlfn.IFS(AB1405="","",
AND(AB1405=last_rou_date), "",
AND($B$3="İllik"),DATE(YEAR(AB1405)+1,MONTH(AB1405),DAY(AB1405) ),
AND($B$3="Aylıq", $AH$14="Not end"), EDATE(AB1405,1),
AND($B$3="Aylıq", $AH$14="End"), EOMONTH(AB1405,1)
)</f>
        <v/>
      </c>
      <c r="AC1406" s="75" t="str" cm="1">
        <f t="array" aca="1" ref="AC1406" ca="1">_xlfn.IFS(
AND($AN$14="Not year_end", AC1405&gt;last_rou_date), "",
AND($AN$14="Year_end", AC1405&gt;=last_rou_date), "",
AND($AN$14="Year_end"), DATE(YEAR(AC1405+1), 12, 31),
AND($AN$14="Not year_end", MONTH(AC1405)=12, DAY(AC1405)=31), DATE(YEAR(AC1404)+1, MONTH(AC1404), DAY(AC1404)),
AND($AN$14="Not year_end", OR(MONTH(AC1405)&lt;&gt;12, DAY(AC1405)&lt;&gt;31) ), DATE(YEAR(AC1405), 12, 31)
)</f>
        <v/>
      </c>
      <c r="AD1406" s="75" t="str" cm="1">
        <f t="array" aca="1" ref="AD1406" ca="1">_xlfn.IFS(AD1405="", "",
AND(AD1405=last_rou_date, OR(MONTH(AD1405)&lt;&gt;12, DAY(AD1405)&lt;&gt;31) ), DATE(YEAR(AD1405), 12, 31),
AND(MONTH(AD1405)=12, DAY(AD1405)=31, AD1405&gt;=last_rou_date), "",
AND(MONTH(AD1405)=12, DAY(AD1405)&lt;&gt;31),  EOMONTH(AD1405,0),
AND(MONTH(AD1405)=12, DAY(AD1405)=31, $AH$14="Not end"),  EDATE(AD1404,1),
AND($AH$14="Not end"), EDATE(AD1405, 1),
AND($AH$14="End"), EOMONTH(AD1405, 1)
)</f>
        <v/>
      </c>
      <c r="AE1406" s="51" t="str" cm="1">
        <f t="array" ref="AE1406">_xlfn.IFS(W1406="", "",
AND(W1406&gt;0, W1406&lt;=$B$4, $C$2="İllik artım, faiz olaraq", $D$2&gt;0, $B$3="İllik"), $B$5*((1+$D$2)^(W1406-1)),
AND(W1406&gt;0, W1406&lt;=$B$4, $C$2="İllik artım, faiz olaraq", $D$2&gt;0, $B$3="Aylıq"), $B$5*((1+$D$2)^ROUNDDOWN((W1406-1)/12,0)),
AND(W1406=1, $C$2="Aşağıdakı kimi dəyişir", ), $B$5,
AND(W1406&gt;1, W1406&lt;=$B$4, $C$2="Aşağıdakı kimi dəyişir"), IFERROR(VLOOKUP(W1406, $C$4:$D$7, 2, FALSE), AE1405),
AND(W1406&gt;0, W1406&lt;=$B$4), $B$5,
TRUE,0 )</f>
        <v/>
      </c>
      <c r="AF1406" s="51" t="str">
        <f t="shared" ca="1" si="64"/>
        <v/>
      </c>
    </row>
    <row r="1407" spans="1:32" x14ac:dyDescent="0.4">
      <c r="A1407" s="13" t="str" cm="1">
        <f t="array" aca="1" ref="A1407" ca="1">_xlfn.IFS(
AND(SUMIFS(lease_table_interest_accruals, lease_table_dates, A1406)&gt;0, COUNTIFS($E$14:E1406, "Interest accrual", $A$14:A1406, A1406)=0),  A1406,
AND(SUMIFS(lease_table_payments, lease_table_dates, A1406)&gt;0, COUNTIFS($E$14:E1406, "Payment", $A$14:A1406, A1406)=0),  A1406,
AND(SUMIFS(rou_table_deprs, rou_table_dates, A1406)&gt;0, COUNTIFS($E$14:E1406, "Depreciation", $A$14:A1406, A1406)=0),  A1406,
TRUE,  IFERROR(INDEX(rou_table_dates,  MATCH(A1406, rou_table_dates)+1, ), "")
)</f>
        <v/>
      </c>
      <c r="B1407" s="1" t="str" cm="1">
        <f t="array" aca="1" ref="B1407" ca="1">_xlfn.IFS(
AND(E1407="Payment", A1407=$B$2), $AM$14,
E1407="Payment", $AM$15,
E1407="Interest accrual", $AM$18,
E1407="Depreciation", $AM$17,
TRUE, "")</f>
        <v/>
      </c>
      <c r="C1407" s="1" t="str" cm="1">
        <f t="array" aca="1" ref="C1407" ca="1">_xlfn.IFS(
E1407="Payment", $AM$19,
E1407="Interest accrual", $AM$15,
E1407="Depreciation", $AM$16,
TRUE, "")</f>
        <v/>
      </c>
      <c r="D1407" s="1" t="str" cm="1">
        <f t="array" aca="1" ref="D1407" ca="1">_xlfn.IFS(
E1407="Payment", _xlfn.XLOOKUP(A1407, lease_table_dates, lease_table_payments, 0, 0),
E1407="Interest accrual", _xlfn.XLOOKUP(A1407, lease_table_dates, lease_table_interest_accruals, 0, 0),
E1407="Depreciation", _xlfn.XLOOKUP(A1407, rou_table_dates, rou_table_deprs, 0, 0),
TRUE, ""
)</f>
        <v/>
      </c>
      <c r="E1407" s="7" t="str" cm="1">
        <f t="array" aca="1" ref="E1407" ca="1">_xlfn.IFS(
AND(SUMIFS(lease_table_interest_accruals, lease_table_dates, A1407)&gt;0, COUNTIFS($E$14:E1406, "Interest accrual", $A$14:A1406, A1407)=0), "Interest accrual",
AND(SUMIFS(lease_table_payments, lease_table_dates, A1407)&gt;0, COUNTIFS($E$14:E1406, "Payment", $A$14:A1406, A1407)=0), "Payment",
AND(SUMIFS(rou_table_deprs, rou_table_dates, A1407)&gt;0, COUNTIFS($E$14:E1406, "Depreciation", $A$14:A1406, A1407)=0), "Depreciation",
TRUE,  ""
)</f>
        <v/>
      </c>
      <c r="G1407" s="13" t="str" cm="1">
        <f t="array" aca="1" ref="G1407" ca="1">_xlfn.IFS(
AND($B$11="Hə", $B$3="İllik"), Z1407,
AND($B$11="Hə", $B$3="Aylıq"), AA1407,
$B$11="Yox", X1407)</f>
        <v/>
      </c>
      <c r="H1407" s="1" t="str" cm="1">
        <f t="array" aca="1" ref="H1407" ca="1">_xlfn.IFS( G1407="", "",
TRUE, ROUND( H1406+I1407-J1407, 2) )</f>
        <v/>
      </c>
      <c r="I1407" s="1" t="str" cm="1">
        <f t="array" aca="1" ref="I1407" ca="1">_xlfn.IFS(G1407="", "",
G1407=last_payment_date, (J1407-H1406),
 TRUE,  -  (H1406- H1406* (1+$B$6)^ (_xlfn.DAYS(G1407,G1406)/365) )
)</f>
        <v/>
      </c>
      <c r="J1407" s="1" t="str" cm="1">
        <f t="array" aca="1" ref="J1407" ca="1">_xlfn.IFS(G1407="", "",
TRUE, _xlfn.XLOOKUP(G1407,  payment_dates, payments,0,0)
)</f>
        <v/>
      </c>
      <c r="L1407" s="8" t="str" cm="1">
        <f t="array" aca="1" ref="L1407" ca="1">_xlfn.IFS(
AND($B$11="Hə", $B$3="İllik"), AC1407,
AND($B$11="Hə", $B$3="Aylıq"), AD1407,
$B$11="Yox", AB1407)</f>
        <v/>
      </c>
      <c r="M1407" s="1" t="str" cm="1">
        <f t="array" aca="1" ref="M1407" ca="1">_xlfn.IFS( L1407="", "",
(M1406-N1407)&lt;=0.5, 0,
TRUE,  M1406-N1407)</f>
        <v/>
      </c>
      <c r="N1407" s="7" t="str" cm="1">
        <f t="array" aca="1" ref="N1407" ca="1">_xlfn.IFS(
L1407="", "",
TRUE, MIN(M1406, ROUND($M$14/ (last_rou_date - $B$2) * (L1407-L1406), 2) )
)</f>
        <v/>
      </c>
      <c r="P1407" s="59" t="str">
        <f t="shared" ca="1" si="66"/>
        <v/>
      </c>
      <c r="Q1407" s="1" t="str" cm="1">
        <f t="array" aca="1" ref="Q1407" ca="1">_xlfn.IFS(P1407="","",
$B$11="Hə", _xlfn.XLOOKUP(DATE(P1407, 12, 31), rou_table_dates, rou_table_nbvs,0, 0),
TRUE,  MAX(0, ROUND($M$14 - $M$14/ (last_rou_date - $B$2) * (DATE(P1407,12,31) - $B$2), 2) )
)</f>
        <v/>
      </c>
      <c r="R1407" s="1" t="str" cm="1">
        <f t="array" aca="1" ref="R1407" ca="1">_xlfn.IFS(P1407="","",
$B$11="Hə", _xlfn.XLOOKUP(DATE(P1407, 12, 31), lease_table_dates, lease_table_balances,0, 0),
TRUE, IFERROR( XNPV($B$6, IF(payment_dates &gt;DATE(P1407, 12, 31), payments,  0),  IF(payment_dates &gt;DATE(P1407, 12, 31), payment_dates,  DATE(P1407, 12, 31))    ),0)
)</f>
        <v/>
      </c>
      <c r="S1407" s="1" t="str" cm="1">
        <f t="array" aca="1" ref="S1407" ca="1">_xlfn.IFS(P1407="","",
TRUE,  MIN( MIN(Q1406, $M$14), ROUND($M$14/ (last_rou_date - $B$2) * (DATE(P1407,12,31) - MAX($B$2, DATE(P1407-1, 12, 31))), 2) )
)</f>
        <v/>
      </c>
      <c r="T1407" s="7" t="str" cm="1">
        <f t="array" aca="1" ref="T1407" ca="1">_xlfn.IFS(P1407="", "",
ISTEXT(R1406), R1407- (H1407 - SUMIFS( lease_table_payments, lease_table_years, P1407) -$AG$14 ),
AND(ISNUMBER(R1406), R1407&lt;&gt;""),   R1407- (R1406 - SUMIFS( lease_table_payments, lease_table_years, P1407) )
)</f>
        <v/>
      </c>
      <c r="V1407" s="64">
        <f t="shared" si="65"/>
        <v>1394</v>
      </c>
      <c r="W1407" s="51" t="str" cm="1">
        <f t="array" ref="W1407">_xlfn.IFS(
OR(W1406=$B$4, W1406=""),"",
TRUE,W1406+1
)</f>
        <v/>
      </c>
      <c r="X1407" s="51" t="str" cm="1">
        <f t="array" ref="X1407">_xlfn.IFS(X1406="","",
W1407="", "",
AND($B$3="İllik"),DATE(YEAR(X1406)+1,MONTH(X1406),DAY(X1406) ),
AND($B$3="Aylıq", $AH$14="Not end"), EDATE(X1406,1),
AND($B$3="Aylıq", $AH$14="End"), EOMONTH(X1406,1)
)</f>
        <v/>
      </c>
      <c r="Y1407" s="51" t="str" cm="1">
        <f t="array" aca="1" ref="Y1407" ca="1">_xlfn.IFS(
AND($B$7="Dövrün əvvəlində", Y1406&lt;=last_rou_date), DATE(YEAR(Y1406)+1, 12, 31),
AND($B$7="Dövrün sonunda", Y1406&lt;=last_payment_date), DATE(YEAR(Y1406)+1, 12, 31),
TRUE, ""
)</f>
        <v/>
      </c>
      <c r="Z1407" s="75" t="str" cm="1">
        <f t="array" aca="1" ref="Z1407" ca="1">_xlfn.IFS(
AND($AN$14="Not year_end", Z1406&gt;last_payment_date), "",
AND($AN$14="Year_end", Z1406&gt;=last_payment_date), "",
AND($AN$14="Year_end"), DATE(YEAR(Z1406+1), 12, 31),
AND($AN$14="Not year_end", MONTH(Z1406)=12, DAY(Z1406)=31), DATE(YEAR(Z1405)+1, MONTH(Z1405), DAY(Z1405)),
AND($AN$14="Not year_end", OR(MONTH(Z1406)&lt;&gt;12, DAY(Z1406)&lt;&gt;31) ), DATE(YEAR(Z1406), 12, 31)
)</f>
        <v/>
      </c>
      <c r="AA1407" s="75" t="str" cm="1">
        <f t="array" aca="1" ref="AA1407" ca="1">_xlfn.IFS(AA1406="", "",
AND(AA1406=last_payment_date, OR(MONTH(AA1406)&lt;&gt;12, DAY(AA1406)&lt;&gt;31) ), DATE(YEAR(AA1406), 12, 31),
AND(MONTH(AA1406)=12, DAY(AA1406)=31, AA1406&gt;=last_payment_date), "",
AND(MONTH(AA1406)=12, DAY(AA1406)&lt;&gt;31),  EOMONTH(AA1406,0),
AND(MONTH(AA1406)=12, DAY(AA1406)=31, $AH$14="Not end"),  EDATE(AA1405,1),
AND($AH$14="Not end"), EDATE(AA1406, 1),
AND($AH$14="End"), EOMONTH(AA1406, 1)
)</f>
        <v/>
      </c>
      <c r="AB1407" s="75" t="str" cm="1">
        <f t="array" aca="1" ref="AB1407" ca="1">_xlfn.IFS(AB1406="","",
AND(AB1406=last_rou_date), "",
AND($B$3="İllik"),DATE(YEAR(AB1406)+1,MONTH(AB1406),DAY(AB1406) ),
AND($B$3="Aylıq", $AH$14="Not end"), EDATE(AB1406,1),
AND($B$3="Aylıq", $AH$14="End"), EOMONTH(AB1406,1)
)</f>
        <v/>
      </c>
      <c r="AC1407" s="75" t="str" cm="1">
        <f t="array" aca="1" ref="AC1407" ca="1">_xlfn.IFS(
AND($AN$14="Not year_end", AC1406&gt;last_rou_date), "",
AND($AN$14="Year_end", AC1406&gt;=last_rou_date), "",
AND($AN$14="Year_end"), DATE(YEAR(AC1406+1), 12, 31),
AND($AN$14="Not year_end", MONTH(AC1406)=12, DAY(AC1406)=31), DATE(YEAR(AC1405)+1, MONTH(AC1405), DAY(AC1405)),
AND($AN$14="Not year_end", OR(MONTH(AC1406)&lt;&gt;12, DAY(AC1406)&lt;&gt;31) ), DATE(YEAR(AC1406), 12, 31)
)</f>
        <v/>
      </c>
      <c r="AD1407" s="75" t="str" cm="1">
        <f t="array" aca="1" ref="AD1407" ca="1">_xlfn.IFS(AD1406="", "",
AND(AD1406=last_rou_date, OR(MONTH(AD1406)&lt;&gt;12, DAY(AD1406)&lt;&gt;31) ), DATE(YEAR(AD1406), 12, 31),
AND(MONTH(AD1406)=12, DAY(AD1406)=31, AD1406&gt;=last_rou_date), "",
AND(MONTH(AD1406)=12, DAY(AD1406)&lt;&gt;31),  EOMONTH(AD1406,0),
AND(MONTH(AD1406)=12, DAY(AD1406)=31, $AH$14="Not end"),  EDATE(AD1405,1),
AND($AH$14="Not end"), EDATE(AD1406, 1),
AND($AH$14="End"), EOMONTH(AD1406, 1)
)</f>
        <v/>
      </c>
      <c r="AE1407" s="51" t="str" cm="1">
        <f t="array" ref="AE1407">_xlfn.IFS(W1407="", "",
AND(W1407&gt;0, W1407&lt;=$B$4, $C$2="İllik artım, faiz olaraq", $D$2&gt;0, $B$3="İllik"), $B$5*((1+$D$2)^(W1407-1)),
AND(W1407&gt;0, W1407&lt;=$B$4, $C$2="İllik artım, faiz olaraq", $D$2&gt;0, $B$3="Aylıq"), $B$5*((1+$D$2)^ROUNDDOWN((W1407-1)/12,0)),
AND(W1407=1, $C$2="Aşağıdakı kimi dəyişir", ), $B$5,
AND(W1407&gt;1, W1407&lt;=$B$4, $C$2="Aşağıdakı kimi dəyişir"), IFERROR(VLOOKUP(W1407, $C$4:$D$7, 2, FALSE), AE1406),
AND(W1407&gt;0, W1407&lt;=$B$4), $B$5,
TRUE,0 )</f>
        <v/>
      </c>
      <c r="AF1407" s="51" t="str">
        <f t="shared" ca="1" si="64"/>
        <v/>
      </c>
    </row>
    <row r="1408" spans="1:32" x14ac:dyDescent="0.4">
      <c r="A1408" s="13" t="str" cm="1">
        <f t="array" aca="1" ref="A1408" ca="1">_xlfn.IFS(
AND(SUMIFS(lease_table_interest_accruals, lease_table_dates, A1407)&gt;0, COUNTIFS($E$14:E1407, "Interest accrual", $A$14:A1407, A1407)=0),  A1407,
AND(SUMIFS(lease_table_payments, lease_table_dates, A1407)&gt;0, COUNTIFS($E$14:E1407, "Payment", $A$14:A1407, A1407)=0),  A1407,
AND(SUMIFS(rou_table_deprs, rou_table_dates, A1407)&gt;0, COUNTIFS($E$14:E1407, "Depreciation", $A$14:A1407, A1407)=0),  A1407,
TRUE,  IFERROR(INDEX(rou_table_dates,  MATCH(A1407, rou_table_dates)+1, ), "")
)</f>
        <v/>
      </c>
      <c r="B1408" s="1" t="str" cm="1">
        <f t="array" aca="1" ref="B1408" ca="1">_xlfn.IFS(
AND(E1408="Payment", A1408=$B$2), $AM$14,
E1408="Payment", $AM$15,
E1408="Interest accrual", $AM$18,
E1408="Depreciation", $AM$17,
TRUE, "")</f>
        <v/>
      </c>
      <c r="C1408" s="1" t="str" cm="1">
        <f t="array" aca="1" ref="C1408" ca="1">_xlfn.IFS(
E1408="Payment", $AM$19,
E1408="Interest accrual", $AM$15,
E1408="Depreciation", $AM$16,
TRUE, "")</f>
        <v/>
      </c>
      <c r="D1408" s="1" t="str" cm="1">
        <f t="array" aca="1" ref="D1408" ca="1">_xlfn.IFS(
E1408="Payment", _xlfn.XLOOKUP(A1408, lease_table_dates, lease_table_payments, 0, 0),
E1408="Interest accrual", _xlfn.XLOOKUP(A1408, lease_table_dates, lease_table_interest_accruals, 0, 0),
E1408="Depreciation", _xlfn.XLOOKUP(A1408, rou_table_dates, rou_table_deprs, 0, 0),
TRUE, ""
)</f>
        <v/>
      </c>
      <c r="E1408" s="7" t="str" cm="1">
        <f t="array" aca="1" ref="E1408" ca="1">_xlfn.IFS(
AND(SUMIFS(lease_table_interest_accruals, lease_table_dates, A1408)&gt;0, COUNTIFS($E$14:E1407, "Interest accrual", $A$14:A1407, A1408)=0), "Interest accrual",
AND(SUMIFS(lease_table_payments, lease_table_dates, A1408)&gt;0, COUNTIFS($E$14:E1407, "Payment", $A$14:A1407, A1408)=0), "Payment",
AND(SUMIFS(rou_table_deprs, rou_table_dates, A1408)&gt;0, COUNTIFS($E$14:E1407, "Depreciation", $A$14:A1407, A1408)=0), "Depreciation",
TRUE,  ""
)</f>
        <v/>
      </c>
      <c r="G1408" s="13" t="str" cm="1">
        <f t="array" aca="1" ref="G1408" ca="1">_xlfn.IFS(
AND($B$11="Hə", $B$3="İllik"), Z1408,
AND($B$11="Hə", $B$3="Aylıq"), AA1408,
$B$11="Yox", X1408)</f>
        <v/>
      </c>
      <c r="H1408" s="1" t="str" cm="1">
        <f t="array" aca="1" ref="H1408" ca="1">_xlfn.IFS( G1408="", "",
TRUE, ROUND( H1407+I1408-J1408, 2) )</f>
        <v/>
      </c>
      <c r="I1408" s="1" t="str" cm="1">
        <f t="array" aca="1" ref="I1408" ca="1">_xlfn.IFS(G1408="", "",
G1408=last_payment_date, (J1408-H1407),
 TRUE,  -  (H1407- H1407* (1+$B$6)^ (_xlfn.DAYS(G1408,G1407)/365) )
)</f>
        <v/>
      </c>
      <c r="J1408" s="1" t="str" cm="1">
        <f t="array" aca="1" ref="J1408" ca="1">_xlfn.IFS(G1408="", "",
TRUE, _xlfn.XLOOKUP(G1408,  payment_dates, payments,0,0)
)</f>
        <v/>
      </c>
      <c r="L1408" s="8" t="str" cm="1">
        <f t="array" aca="1" ref="L1408" ca="1">_xlfn.IFS(
AND($B$11="Hə", $B$3="İllik"), AC1408,
AND($B$11="Hə", $B$3="Aylıq"), AD1408,
$B$11="Yox", AB1408)</f>
        <v/>
      </c>
      <c r="M1408" s="1" t="str" cm="1">
        <f t="array" aca="1" ref="M1408" ca="1">_xlfn.IFS( L1408="", "",
(M1407-N1408)&lt;=0.5, 0,
TRUE,  M1407-N1408)</f>
        <v/>
      </c>
      <c r="N1408" s="7" t="str" cm="1">
        <f t="array" aca="1" ref="N1408" ca="1">_xlfn.IFS(
L1408="", "",
TRUE, MIN(M1407, ROUND($M$14/ (last_rou_date - $B$2) * (L1408-L1407), 2) )
)</f>
        <v/>
      </c>
      <c r="P1408" s="59" t="str">
        <f t="shared" ca="1" si="66"/>
        <v/>
      </c>
      <c r="Q1408" s="1" t="str" cm="1">
        <f t="array" aca="1" ref="Q1408" ca="1">_xlfn.IFS(P1408="","",
$B$11="Hə", _xlfn.XLOOKUP(DATE(P1408, 12, 31), rou_table_dates, rou_table_nbvs,0, 0),
TRUE,  MAX(0, ROUND($M$14 - $M$14/ (last_rou_date - $B$2) * (DATE(P1408,12,31) - $B$2), 2) )
)</f>
        <v/>
      </c>
      <c r="R1408" s="1" t="str" cm="1">
        <f t="array" aca="1" ref="R1408" ca="1">_xlfn.IFS(P1408="","",
$B$11="Hə", _xlfn.XLOOKUP(DATE(P1408, 12, 31), lease_table_dates, lease_table_balances,0, 0),
TRUE, IFERROR( XNPV($B$6, IF(payment_dates &gt;DATE(P1408, 12, 31), payments,  0),  IF(payment_dates &gt;DATE(P1408, 12, 31), payment_dates,  DATE(P1408, 12, 31))    ),0)
)</f>
        <v/>
      </c>
      <c r="S1408" s="1" t="str" cm="1">
        <f t="array" aca="1" ref="S1408" ca="1">_xlfn.IFS(P1408="","",
TRUE,  MIN( MIN(Q1407, $M$14), ROUND($M$14/ (last_rou_date - $B$2) * (DATE(P1408,12,31) - MAX($B$2, DATE(P1408-1, 12, 31))), 2) )
)</f>
        <v/>
      </c>
      <c r="T1408" s="7" t="str" cm="1">
        <f t="array" aca="1" ref="T1408" ca="1">_xlfn.IFS(P1408="", "",
ISTEXT(R1407), R1408- (H1408 - SUMIFS( lease_table_payments, lease_table_years, P1408) -$AG$14 ),
AND(ISNUMBER(R1407), R1408&lt;&gt;""),   R1408- (R1407 - SUMIFS( lease_table_payments, lease_table_years, P1408) )
)</f>
        <v/>
      </c>
      <c r="V1408" s="64">
        <f t="shared" si="65"/>
        <v>1395</v>
      </c>
      <c r="W1408" s="51" t="str" cm="1">
        <f t="array" ref="W1408">_xlfn.IFS(
OR(W1407=$B$4, W1407=""),"",
TRUE,W1407+1
)</f>
        <v/>
      </c>
      <c r="X1408" s="51" t="str" cm="1">
        <f t="array" ref="X1408">_xlfn.IFS(X1407="","",
W1408="", "",
AND($B$3="İllik"),DATE(YEAR(X1407)+1,MONTH(X1407),DAY(X1407) ),
AND($B$3="Aylıq", $AH$14="Not end"), EDATE(X1407,1),
AND($B$3="Aylıq", $AH$14="End"), EOMONTH(X1407,1)
)</f>
        <v/>
      </c>
      <c r="Y1408" s="51" t="str" cm="1">
        <f t="array" aca="1" ref="Y1408" ca="1">_xlfn.IFS(
AND($B$7="Dövrün əvvəlində", Y1407&lt;=last_rou_date), DATE(YEAR(Y1407)+1, 12, 31),
AND($B$7="Dövrün sonunda", Y1407&lt;=last_payment_date), DATE(YEAR(Y1407)+1, 12, 31),
TRUE, ""
)</f>
        <v/>
      </c>
      <c r="Z1408" s="75" t="str" cm="1">
        <f t="array" aca="1" ref="Z1408" ca="1">_xlfn.IFS(
AND($AN$14="Not year_end", Z1407&gt;last_payment_date), "",
AND($AN$14="Year_end", Z1407&gt;=last_payment_date), "",
AND($AN$14="Year_end"), DATE(YEAR(Z1407+1), 12, 31),
AND($AN$14="Not year_end", MONTH(Z1407)=12, DAY(Z1407)=31), DATE(YEAR(Z1406)+1, MONTH(Z1406), DAY(Z1406)),
AND($AN$14="Not year_end", OR(MONTH(Z1407)&lt;&gt;12, DAY(Z1407)&lt;&gt;31) ), DATE(YEAR(Z1407), 12, 31)
)</f>
        <v/>
      </c>
      <c r="AA1408" s="75" t="str" cm="1">
        <f t="array" aca="1" ref="AA1408" ca="1">_xlfn.IFS(AA1407="", "",
AND(AA1407=last_payment_date, OR(MONTH(AA1407)&lt;&gt;12, DAY(AA1407)&lt;&gt;31) ), DATE(YEAR(AA1407), 12, 31),
AND(MONTH(AA1407)=12, DAY(AA1407)=31, AA1407&gt;=last_payment_date), "",
AND(MONTH(AA1407)=12, DAY(AA1407)&lt;&gt;31),  EOMONTH(AA1407,0),
AND(MONTH(AA1407)=12, DAY(AA1407)=31, $AH$14="Not end"),  EDATE(AA1406,1),
AND($AH$14="Not end"), EDATE(AA1407, 1),
AND($AH$14="End"), EOMONTH(AA1407, 1)
)</f>
        <v/>
      </c>
      <c r="AB1408" s="75" t="str" cm="1">
        <f t="array" aca="1" ref="AB1408" ca="1">_xlfn.IFS(AB1407="","",
AND(AB1407=last_rou_date), "",
AND($B$3="İllik"),DATE(YEAR(AB1407)+1,MONTH(AB1407),DAY(AB1407) ),
AND($B$3="Aylıq", $AH$14="Not end"), EDATE(AB1407,1),
AND($B$3="Aylıq", $AH$14="End"), EOMONTH(AB1407,1)
)</f>
        <v/>
      </c>
      <c r="AC1408" s="75" t="str" cm="1">
        <f t="array" aca="1" ref="AC1408" ca="1">_xlfn.IFS(
AND($AN$14="Not year_end", AC1407&gt;last_rou_date), "",
AND($AN$14="Year_end", AC1407&gt;=last_rou_date), "",
AND($AN$14="Year_end"), DATE(YEAR(AC1407+1), 12, 31),
AND($AN$14="Not year_end", MONTH(AC1407)=12, DAY(AC1407)=31), DATE(YEAR(AC1406)+1, MONTH(AC1406), DAY(AC1406)),
AND($AN$14="Not year_end", OR(MONTH(AC1407)&lt;&gt;12, DAY(AC1407)&lt;&gt;31) ), DATE(YEAR(AC1407), 12, 31)
)</f>
        <v/>
      </c>
      <c r="AD1408" s="75" t="str" cm="1">
        <f t="array" aca="1" ref="AD1408" ca="1">_xlfn.IFS(AD1407="", "",
AND(AD1407=last_rou_date, OR(MONTH(AD1407)&lt;&gt;12, DAY(AD1407)&lt;&gt;31) ), DATE(YEAR(AD1407), 12, 31),
AND(MONTH(AD1407)=12, DAY(AD1407)=31, AD1407&gt;=last_rou_date), "",
AND(MONTH(AD1407)=12, DAY(AD1407)&lt;&gt;31),  EOMONTH(AD1407,0),
AND(MONTH(AD1407)=12, DAY(AD1407)=31, $AH$14="Not end"),  EDATE(AD1406,1),
AND($AH$14="Not end"), EDATE(AD1407, 1),
AND($AH$14="End"), EOMONTH(AD1407, 1)
)</f>
        <v/>
      </c>
      <c r="AE1408" s="51" t="str" cm="1">
        <f t="array" ref="AE1408">_xlfn.IFS(W1408="", "",
AND(W1408&gt;0, W1408&lt;=$B$4, $C$2="İllik artım, faiz olaraq", $D$2&gt;0, $B$3="İllik"), $B$5*((1+$D$2)^(W1408-1)),
AND(W1408&gt;0, W1408&lt;=$B$4, $C$2="İllik artım, faiz olaraq", $D$2&gt;0, $B$3="Aylıq"), $B$5*((1+$D$2)^ROUNDDOWN((W1408-1)/12,0)),
AND(W1408=1, $C$2="Aşağıdakı kimi dəyişir", ), $B$5,
AND(W1408&gt;1, W1408&lt;=$B$4, $C$2="Aşağıdakı kimi dəyişir"), IFERROR(VLOOKUP(W1408, $C$4:$D$7, 2, FALSE), AE1407),
AND(W1408&gt;0, W1408&lt;=$B$4), $B$5,
TRUE,0 )</f>
        <v/>
      </c>
      <c r="AF1408" s="51" t="str">
        <f t="shared" ca="1" si="64"/>
        <v/>
      </c>
    </row>
    <row r="1409" spans="1:32" x14ac:dyDescent="0.4">
      <c r="A1409" s="13" t="str" cm="1">
        <f t="array" aca="1" ref="A1409" ca="1">_xlfn.IFS(
AND(SUMIFS(lease_table_interest_accruals, lease_table_dates, A1408)&gt;0, COUNTIFS($E$14:E1408, "Interest accrual", $A$14:A1408, A1408)=0),  A1408,
AND(SUMIFS(lease_table_payments, lease_table_dates, A1408)&gt;0, COUNTIFS($E$14:E1408, "Payment", $A$14:A1408, A1408)=0),  A1408,
AND(SUMIFS(rou_table_deprs, rou_table_dates, A1408)&gt;0, COUNTIFS($E$14:E1408, "Depreciation", $A$14:A1408, A1408)=0),  A1408,
TRUE,  IFERROR(INDEX(rou_table_dates,  MATCH(A1408, rou_table_dates)+1, ), "")
)</f>
        <v/>
      </c>
      <c r="B1409" s="1" t="str" cm="1">
        <f t="array" aca="1" ref="B1409" ca="1">_xlfn.IFS(
AND(E1409="Payment", A1409=$B$2), $AM$14,
E1409="Payment", $AM$15,
E1409="Interest accrual", $AM$18,
E1409="Depreciation", $AM$17,
TRUE, "")</f>
        <v/>
      </c>
      <c r="C1409" s="1" t="str" cm="1">
        <f t="array" aca="1" ref="C1409" ca="1">_xlfn.IFS(
E1409="Payment", $AM$19,
E1409="Interest accrual", $AM$15,
E1409="Depreciation", $AM$16,
TRUE, "")</f>
        <v/>
      </c>
      <c r="D1409" s="1" t="str" cm="1">
        <f t="array" aca="1" ref="D1409" ca="1">_xlfn.IFS(
E1409="Payment", _xlfn.XLOOKUP(A1409, lease_table_dates, lease_table_payments, 0, 0),
E1409="Interest accrual", _xlfn.XLOOKUP(A1409, lease_table_dates, lease_table_interest_accruals, 0, 0),
E1409="Depreciation", _xlfn.XLOOKUP(A1409, rou_table_dates, rou_table_deprs, 0, 0),
TRUE, ""
)</f>
        <v/>
      </c>
      <c r="E1409" s="7" t="str" cm="1">
        <f t="array" aca="1" ref="E1409" ca="1">_xlfn.IFS(
AND(SUMIFS(lease_table_interest_accruals, lease_table_dates, A1409)&gt;0, COUNTIFS($E$14:E1408, "Interest accrual", $A$14:A1408, A1409)=0), "Interest accrual",
AND(SUMIFS(lease_table_payments, lease_table_dates, A1409)&gt;0, COUNTIFS($E$14:E1408, "Payment", $A$14:A1408, A1409)=0), "Payment",
AND(SUMIFS(rou_table_deprs, rou_table_dates, A1409)&gt;0, COUNTIFS($E$14:E1408, "Depreciation", $A$14:A1408, A1409)=0), "Depreciation",
TRUE,  ""
)</f>
        <v/>
      </c>
      <c r="G1409" s="13" t="str" cm="1">
        <f t="array" aca="1" ref="G1409" ca="1">_xlfn.IFS(
AND($B$11="Hə", $B$3="İllik"), Z1409,
AND($B$11="Hə", $B$3="Aylıq"), AA1409,
$B$11="Yox", X1409)</f>
        <v/>
      </c>
      <c r="H1409" s="1" t="str" cm="1">
        <f t="array" aca="1" ref="H1409" ca="1">_xlfn.IFS( G1409="", "",
TRUE, ROUND( H1408+I1409-J1409, 2) )</f>
        <v/>
      </c>
      <c r="I1409" s="1" t="str" cm="1">
        <f t="array" aca="1" ref="I1409" ca="1">_xlfn.IFS(G1409="", "",
G1409=last_payment_date, (J1409-H1408),
 TRUE,  -  (H1408- H1408* (1+$B$6)^ (_xlfn.DAYS(G1409,G1408)/365) )
)</f>
        <v/>
      </c>
      <c r="J1409" s="1" t="str" cm="1">
        <f t="array" aca="1" ref="J1409" ca="1">_xlfn.IFS(G1409="", "",
TRUE, _xlfn.XLOOKUP(G1409,  payment_dates, payments,0,0)
)</f>
        <v/>
      </c>
      <c r="L1409" s="8" t="str" cm="1">
        <f t="array" aca="1" ref="L1409" ca="1">_xlfn.IFS(
AND($B$11="Hə", $B$3="İllik"), AC1409,
AND($B$11="Hə", $B$3="Aylıq"), AD1409,
$B$11="Yox", AB1409)</f>
        <v/>
      </c>
      <c r="M1409" s="1" t="str" cm="1">
        <f t="array" aca="1" ref="M1409" ca="1">_xlfn.IFS( L1409="", "",
(M1408-N1409)&lt;=0.5, 0,
TRUE,  M1408-N1409)</f>
        <v/>
      </c>
      <c r="N1409" s="7" t="str" cm="1">
        <f t="array" aca="1" ref="N1409" ca="1">_xlfn.IFS(
L1409="", "",
TRUE, MIN(M1408, ROUND($M$14/ (last_rou_date - $B$2) * (L1409-L1408), 2) )
)</f>
        <v/>
      </c>
      <c r="P1409" s="59" t="str">
        <f t="shared" ca="1" si="66"/>
        <v/>
      </c>
      <c r="Q1409" s="1" t="str" cm="1">
        <f t="array" aca="1" ref="Q1409" ca="1">_xlfn.IFS(P1409="","",
$B$11="Hə", _xlfn.XLOOKUP(DATE(P1409, 12, 31), rou_table_dates, rou_table_nbvs,0, 0),
TRUE,  MAX(0, ROUND($M$14 - $M$14/ (last_rou_date - $B$2) * (DATE(P1409,12,31) - $B$2), 2) )
)</f>
        <v/>
      </c>
      <c r="R1409" s="1" t="str" cm="1">
        <f t="array" aca="1" ref="R1409" ca="1">_xlfn.IFS(P1409="","",
$B$11="Hə", _xlfn.XLOOKUP(DATE(P1409, 12, 31), lease_table_dates, lease_table_balances,0, 0),
TRUE, IFERROR( XNPV($B$6, IF(payment_dates &gt;DATE(P1409, 12, 31), payments,  0),  IF(payment_dates &gt;DATE(P1409, 12, 31), payment_dates,  DATE(P1409, 12, 31))    ),0)
)</f>
        <v/>
      </c>
      <c r="S1409" s="1" t="str" cm="1">
        <f t="array" aca="1" ref="S1409" ca="1">_xlfn.IFS(P1409="","",
TRUE,  MIN( MIN(Q1408, $M$14), ROUND($M$14/ (last_rou_date - $B$2) * (DATE(P1409,12,31) - MAX($B$2, DATE(P1409-1, 12, 31))), 2) )
)</f>
        <v/>
      </c>
      <c r="T1409" s="7" t="str" cm="1">
        <f t="array" aca="1" ref="T1409" ca="1">_xlfn.IFS(P1409="", "",
ISTEXT(R1408), R1409- (H1409 - SUMIFS( lease_table_payments, lease_table_years, P1409) -$AG$14 ),
AND(ISNUMBER(R1408), R1409&lt;&gt;""),   R1409- (R1408 - SUMIFS( lease_table_payments, lease_table_years, P1409) )
)</f>
        <v/>
      </c>
      <c r="V1409" s="64">
        <f t="shared" si="65"/>
        <v>1396</v>
      </c>
      <c r="W1409" s="51" t="str" cm="1">
        <f t="array" ref="W1409">_xlfn.IFS(
OR(W1408=$B$4, W1408=""),"",
TRUE,W1408+1
)</f>
        <v/>
      </c>
      <c r="X1409" s="51" t="str" cm="1">
        <f t="array" ref="X1409">_xlfn.IFS(X1408="","",
W1409="", "",
AND($B$3="İllik"),DATE(YEAR(X1408)+1,MONTH(X1408),DAY(X1408) ),
AND($B$3="Aylıq", $AH$14="Not end"), EDATE(X1408,1),
AND($B$3="Aylıq", $AH$14="End"), EOMONTH(X1408,1)
)</f>
        <v/>
      </c>
      <c r="Y1409" s="51" t="str" cm="1">
        <f t="array" aca="1" ref="Y1409" ca="1">_xlfn.IFS(
AND($B$7="Dövrün əvvəlində", Y1408&lt;=last_rou_date), DATE(YEAR(Y1408)+1, 12, 31),
AND($B$7="Dövrün sonunda", Y1408&lt;=last_payment_date), DATE(YEAR(Y1408)+1, 12, 31),
TRUE, ""
)</f>
        <v/>
      </c>
      <c r="Z1409" s="75" t="str" cm="1">
        <f t="array" aca="1" ref="Z1409" ca="1">_xlfn.IFS(
AND($AN$14="Not year_end", Z1408&gt;last_payment_date), "",
AND($AN$14="Year_end", Z1408&gt;=last_payment_date), "",
AND($AN$14="Year_end"), DATE(YEAR(Z1408+1), 12, 31),
AND($AN$14="Not year_end", MONTH(Z1408)=12, DAY(Z1408)=31), DATE(YEAR(Z1407)+1, MONTH(Z1407), DAY(Z1407)),
AND($AN$14="Not year_end", OR(MONTH(Z1408)&lt;&gt;12, DAY(Z1408)&lt;&gt;31) ), DATE(YEAR(Z1408), 12, 31)
)</f>
        <v/>
      </c>
      <c r="AA1409" s="75" t="str" cm="1">
        <f t="array" aca="1" ref="AA1409" ca="1">_xlfn.IFS(AA1408="", "",
AND(AA1408=last_payment_date, OR(MONTH(AA1408)&lt;&gt;12, DAY(AA1408)&lt;&gt;31) ), DATE(YEAR(AA1408), 12, 31),
AND(MONTH(AA1408)=12, DAY(AA1408)=31, AA1408&gt;=last_payment_date), "",
AND(MONTH(AA1408)=12, DAY(AA1408)&lt;&gt;31),  EOMONTH(AA1408,0),
AND(MONTH(AA1408)=12, DAY(AA1408)=31, $AH$14="Not end"),  EDATE(AA1407,1),
AND($AH$14="Not end"), EDATE(AA1408, 1),
AND($AH$14="End"), EOMONTH(AA1408, 1)
)</f>
        <v/>
      </c>
      <c r="AB1409" s="75" t="str" cm="1">
        <f t="array" aca="1" ref="AB1409" ca="1">_xlfn.IFS(AB1408="","",
AND(AB1408=last_rou_date), "",
AND($B$3="İllik"),DATE(YEAR(AB1408)+1,MONTH(AB1408),DAY(AB1408) ),
AND($B$3="Aylıq", $AH$14="Not end"), EDATE(AB1408,1),
AND($B$3="Aylıq", $AH$14="End"), EOMONTH(AB1408,1)
)</f>
        <v/>
      </c>
      <c r="AC1409" s="75" t="str" cm="1">
        <f t="array" aca="1" ref="AC1409" ca="1">_xlfn.IFS(
AND($AN$14="Not year_end", AC1408&gt;last_rou_date), "",
AND($AN$14="Year_end", AC1408&gt;=last_rou_date), "",
AND($AN$14="Year_end"), DATE(YEAR(AC1408+1), 12, 31),
AND($AN$14="Not year_end", MONTH(AC1408)=12, DAY(AC1408)=31), DATE(YEAR(AC1407)+1, MONTH(AC1407), DAY(AC1407)),
AND($AN$14="Not year_end", OR(MONTH(AC1408)&lt;&gt;12, DAY(AC1408)&lt;&gt;31) ), DATE(YEAR(AC1408), 12, 31)
)</f>
        <v/>
      </c>
      <c r="AD1409" s="75" t="str" cm="1">
        <f t="array" aca="1" ref="AD1409" ca="1">_xlfn.IFS(AD1408="", "",
AND(AD1408=last_rou_date, OR(MONTH(AD1408)&lt;&gt;12, DAY(AD1408)&lt;&gt;31) ), DATE(YEAR(AD1408), 12, 31),
AND(MONTH(AD1408)=12, DAY(AD1408)=31, AD1408&gt;=last_rou_date), "",
AND(MONTH(AD1408)=12, DAY(AD1408)&lt;&gt;31),  EOMONTH(AD1408,0),
AND(MONTH(AD1408)=12, DAY(AD1408)=31, $AH$14="Not end"),  EDATE(AD1407,1),
AND($AH$14="Not end"), EDATE(AD1408, 1),
AND($AH$14="End"), EOMONTH(AD1408, 1)
)</f>
        <v/>
      </c>
      <c r="AE1409" s="51" t="str" cm="1">
        <f t="array" ref="AE1409">_xlfn.IFS(W1409="", "",
AND(W1409&gt;0, W1409&lt;=$B$4, $C$2="İllik artım, faiz olaraq", $D$2&gt;0, $B$3="İllik"), $B$5*((1+$D$2)^(W1409-1)),
AND(W1409&gt;0, W1409&lt;=$B$4, $C$2="İllik artım, faiz olaraq", $D$2&gt;0, $B$3="Aylıq"), $B$5*((1+$D$2)^ROUNDDOWN((W1409-1)/12,0)),
AND(W1409=1, $C$2="Aşağıdakı kimi dəyişir", ), $B$5,
AND(W1409&gt;1, W1409&lt;=$B$4, $C$2="Aşağıdakı kimi dəyişir"), IFERROR(VLOOKUP(W1409, $C$4:$D$7, 2, FALSE), AE1408),
AND(W1409&gt;0, W1409&lt;=$B$4), $B$5,
TRUE,0 )</f>
        <v/>
      </c>
      <c r="AF1409" s="51" t="str">
        <f t="shared" ca="1" si="64"/>
        <v/>
      </c>
    </row>
    <row r="1410" spans="1:32" x14ac:dyDescent="0.4">
      <c r="A1410" s="13" t="str" cm="1">
        <f t="array" aca="1" ref="A1410" ca="1">_xlfn.IFS(
AND(SUMIFS(lease_table_interest_accruals, lease_table_dates, A1409)&gt;0, COUNTIFS($E$14:E1409, "Interest accrual", $A$14:A1409, A1409)=0),  A1409,
AND(SUMIFS(lease_table_payments, lease_table_dates, A1409)&gt;0, COUNTIFS($E$14:E1409, "Payment", $A$14:A1409, A1409)=0),  A1409,
AND(SUMIFS(rou_table_deprs, rou_table_dates, A1409)&gt;0, COUNTIFS($E$14:E1409, "Depreciation", $A$14:A1409, A1409)=0),  A1409,
TRUE,  IFERROR(INDEX(rou_table_dates,  MATCH(A1409, rou_table_dates)+1, ), "")
)</f>
        <v/>
      </c>
      <c r="B1410" s="1" t="str" cm="1">
        <f t="array" aca="1" ref="B1410" ca="1">_xlfn.IFS(
AND(E1410="Payment", A1410=$B$2), $AM$14,
E1410="Payment", $AM$15,
E1410="Interest accrual", $AM$18,
E1410="Depreciation", $AM$17,
TRUE, "")</f>
        <v/>
      </c>
      <c r="C1410" s="1" t="str" cm="1">
        <f t="array" aca="1" ref="C1410" ca="1">_xlfn.IFS(
E1410="Payment", $AM$19,
E1410="Interest accrual", $AM$15,
E1410="Depreciation", $AM$16,
TRUE, "")</f>
        <v/>
      </c>
      <c r="D1410" s="1" t="str" cm="1">
        <f t="array" aca="1" ref="D1410" ca="1">_xlfn.IFS(
E1410="Payment", _xlfn.XLOOKUP(A1410, lease_table_dates, lease_table_payments, 0, 0),
E1410="Interest accrual", _xlfn.XLOOKUP(A1410, lease_table_dates, lease_table_interest_accruals, 0, 0),
E1410="Depreciation", _xlfn.XLOOKUP(A1410, rou_table_dates, rou_table_deprs, 0, 0),
TRUE, ""
)</f>
        <v/>
      </c>
      <c r="E1410" s="7" t="str" cm="1">
        <f t="array" aca="1" ref="E1410" ca="1">_xlfn.IFS(
AND(SUMIFS(lease_table_interest_accruals, lease_table_dates, A1410)&gt;0, COUNTIFS($E$14:E1409, "Interest accrual", $A$14:A1409, A1410)=0), "Interest accrual",
AND(SUMIFS(lease_table_payments, lease_table_dates, A1410)&gt;0, COUNTIFS($E$14:E1409, "Payment", $A$14:A1409, A1410)=0), "Payment",
AND(SUMIFS(rou_table_deprs, rou_table_dates, A1410)&gt;0, COUNTIFS($E$14:E1409, "Depreciation", $A$14:A1409, A1410)=0), "Depreciation",
TRUE,  ""
)</f>
        <v/>
      </c>
      <c r="G1410" s="13" t="str" cm="1">
        <f t="array" aca="1" ref="G1410" ca="1">_xlfn.IFS(
AND($B$11="Hə", $B$3="İllik"), Z1410,
AND($B$11="Hə", $B$3="Aylıq"), AA1410,
$B$11="Yox", X1410)</f>
        <v/>
      </c>
      <c r="H1410" s="1" t="str" cm="1">
        <f t="array" aca="1" ref="H1410" ca="1">_xlfn.IFS( G1410="", "",
TRUE, ROUND( H1409+I1410-J1410, 2) )</f>
        <v/>
      </c>
      <c r="I1410" s="1" t="str" cm="1">
        <f t="array" aca="1" ref="I1410" ca="1">_xlfn.IFS(G1410="", "",
G1410=last_payment_date, (J1410-H1409),
 TRUE,  -  (H1409- H1409* (1+$B$6)^ (_xlfn.DAYS(G1410,G1409)/365) )
)</f>
        <v/>
      </c>
      <c r="J1410" s="1" t="str" cm="1">
        <f t="array" aca="1" ref="J1410" ca="1">_xlfn.IFS(G1410="", "",
TRUE, _xlfn.XLOOKUP(G1410,  payment_dates, payments,0,0)
)</f>
        <v/>
      </c>
      <c r="L1410" s="8" t="str" cm="1">
        <f t="array" aca="1" ref="L1410" ca="1">_xlfn.IFS(
AND($B$11="Hə", $B$3="İllik"), AC1410,
AND($B$11="Hə", $B$3="Aylıq"), AD1410,
$B$11="Yox", AB1410)</f>
        <v/>
      </c>
      <c r="M1410" s="1" t="str" cm="1">
        <f t="array" aca="1" ref="M1410" ca="1">_xlfn.IFS( L1410="", "",
(M1409-N1410)&lt;=0.5, 0,
TRUE,  M1409-N1410)</f>
        <v/>
      </c>
      <c r="N1410" s="7" t="str" cm="1">
        <f t="array" aca="1" ref="N1410" ca="1">_xlfn.IFS(
L1410="", "",
TRUE, MIN(M1409, ROUND($M$14/ (last_rou_date - $B$2) * (L1410-L1409), 2) )
)</f>
        <v/>
      </c>
      <c r="P1410" s="59" t="str">
        <f t="shared" ca="1" si="66"/>
        <v/>
      </c>
      <c r="Q1410" s="1" t="str" cm="1">
        <f t="array" aca="1" ref="Q1410" ca="1">_xlfn.IFS(P1410="","",
$B$11="Hə", _xlfn.XLOOKUP(DATE(P1410, 12, 31), rou_table_dates, rou_table_nbvs,0, 0),
TRUE,  MAX(0, ROUND($M$14 - $M$14/ (last_rou_date - $B$2) * (DATE(P1410,12,31) - $B$2), 2) )
)</f>
        <v/>
      </c>
      <c r="R1410" s="1" t="str" cm="1">
        <f t="array" aca="1" ref="R1410" ca="1">_xlfn.IFS(P1410="","",
$B$11="Hə", _xlfn.XLOOKUP(DATE(P1410, 12, 31), lease_table_dates, lease_table_balances,0, 0),
TRUE, IFERROR( XNPV($B$6, IF(payment_dates &gt;DATE(P1410, 12, 31), payments,  0),  IF(payment_dates &gt;DATE(P1410, 12, 31), payment_dates,  DATE(P1410, 12, 31))    ),0)
)</f>
        <v/>
      </c>
      <c r="S1410" s="1" t="str" cm="1">
        <f t="array" aca="1" ref="S1410" ca="1">_xlfn.IFS(P1410="","",
TRUE,  MIN( MIN(Q1409, $M$14), ROUND($M$14/ (last_rou_date - $B$2) * (DATE(P1410,12,31) - MAX($B$2, DATE(P1410-1, 12, 31))), 2) )
)</f>
        <v/>
      </c>
      <c r="T1410" s="7" t="str" cm="1">
        <f t="array" aca="1" ref="T1410" ca="1">_xlfn.IFS(P1410="", "",
ISTEXT(R1409), R1410- (H1410 - SUMIFS( lease_table_payments, lease_table_years, P1410) -$AG$14 ),
AND(ISNUMBER(R1409), R1410&lt;&gt;""),   R1410- (R1409 - SUMIFS( lease_table_payments, lease_table_years, P1410) )
)</f>
        <v/>
      </c>
      <c r="V1410" s="64">
        <f t="shared" si="65"/>
        <v>1397</v>
      </c>
      <c r="W1410" s="51" t="str" cm="1">
        <f t="array" ref="W1410">_xlfn.IFS(
OR(W1409=$B$4, W1409=""),"",
TRUE,W1409+1
)</f>
        <v/>
      </c>
      <c r="X1410" s="51" t="str" cm="1">
        <f t="array" ref="X1410">_xlfn.IFS(X1409="","",
W1410="", "",
AND($B$3="İllik"),DATE(YEAR(X1409)+1,MONTH(X1409),DAY(X1409) ),
AND($B$3="Aylıq", $AH$14="Not end"), EDATE(X1409,1),
AND($B$3="Aylıq", $AH$14="End"), EOMONTH(X1409,1)
)</f>
        <v/>
      </c>
      <c r="Y1410" s="51" t="str" cm="1">
        <f t="array" aca="1" ref="Y1410" ca="1">_xlfn.IFS(
AND($B$7="Dövrün əvvəlində", Y1409&lt;=last_rou_date), DATE(YEAR(Y1409)+1, 12, 31),
AND($B$7="Dövrün sonunda", Y1409&lt;=last_payment_date), DATE(YEAR(Y1409)+1, 12, 31),
TRUE, ""
)</f>
        <v/>
      </c>
      <c r="Z1410" s="75" t="str" cm="1">
        <f t="array" aca="1" ref="Z1410" ca="1">_xlfn.IFS(
AND($AN$14="Not year_end", Z1409&gt;last_payment_date), "",
AND($AN$14="Year_end", Z1409&gt;=last_payment_date), "",
AND($AN$14="Year_end"), DATE(YEAR(Z1409+1), 12, 31),
AND($AN$14="Not year_end", MONTH(Z1409)=12, DAY(Z1409)=31), DATE(YEAR(Z1408)+1, MONTH(Z1408), DAY(Z1408)),
AND($AN$14="Not year_end", OR(MONTH(Z1409)&lt;&gt;12, DAY(Z1409)&lt;&gt;31) ), DATE(YEAR(Z1409), 12, 31)
)</f>
        <v/>
      </c>
      <c r="AA1410" s="75" t="str" cm="1">
        <f t="array" aca="1" ref="AA1410" ca="1">_xlfn.IFS(AA1409="", "",
AND(AA1409=last_payment_date, OR(MONTH(AA1409)&lt;&gt;12, DAY(AA1409)&lt;&gt;31) ), DATE(YEAR(AA1409), 12, 31),
AND(MONTH(AA1409)=12, DAY(AA1409)=31, AA1409&gt;=last_payment_date), "",
AND(MONTH(AA1409)=12, DAY(AA1409)&lt;&gt;31),  EOMONTH(AA1409,0),
AND(MONTH(AA1409)=12, DAY(AA1409)=31, $AH$14="Not end"),  EDATE(AA1408,1),
AND($AH$14="Not end"), EDATE(AA1409, 1),
AND($AH$14="End"), EOMONTH(AA1409, 1)
)</f>
        <v/>
      </c>
      <c r="AB1410" s="75" t="str" cm="1">
        <f t="array" aca="1" ref="AB1410" ca="1">_xlfn.IFS(AB1409="","",
AND(AB1409=last_rou_date), "",
AND($B$3="İllik"),DATE(YEAR(AB1409)+1,MONTH(AB1409),DAY(AB1409) ),
AND($B$3="Aylıq", $AH$14="Not end"), EDATE(AB1409,1),
AND($B$3="Aylıq", $AH$14="End"), EOMONTH(AB1409,1)
)</f>
        <v/>
      </c>
      <c r="AC1410" s="75" t="str" cm="1">
        <f t="array" aca="1" ref="AC1410" ca="1">_xlfn.IFS(
AND($AN$14="Not year_end", AC1409&gt;last_rou_date), "",
AND($AN$14="Year_end", AC1409&gt;=last_rou_date), "",
AND($AN$14="Year_end"), DATE(YEAR(AC1409+1), 12, 31),
AND($AN$14="Not year_end", MONTH(AC1409)=12, DAY(AC1409)=31), DATE(YEAR(AC1408)+1, MONTH(AC1408), DAY(AC1408)),
AND($AN$14="Not year_end", OR(MONTH(AC1409)&lt;&gt;12, DAY(AC1409)&lt;&gt;31) ), DATE(YEAR(AC1409), 12, 31)
)</f>
        <v/>
      </c>
      <c r="AD1410" s="75" t="str" cm="1">
        <f t="array" aca="1" ref="AD1410" ca="1">_xlfn.IFS(AD1409="", "",
AND(AD1409=last_rou_date, OR(MONTH(AD1409)&lt;&gt;12, DAY(AD1409)&lt;&gt;31) ), DATE(YEAR(AD1409), 12, 31),
AND(MONTH(AD1409)=12, DAY(AD1409)=31, AD1409&gt;=last_rou_date), "",
AND(MONTH(AD1409)=12, DAY(AD1409)&lt;&gt;31),  EOMONTH(AD1409,0),
AND(MONTH(AD1409)=12, DAY(AD1409)=31, $AH$14="Not end"),  EDATE(AD1408,1),
AND($AH$14="Not end"), EDATE(AD1409, 1),
AND($AH$14="End"), EOMONTH(AD1409, 1)
)</f>
        <v/>
      </c>
      <c r="AE1410" s="51" t="str" cm="1">
        <f t="array" ref="AE1410">_xlfn.IFS(W1410="", "",
AND(W1410&gt;0, W1410&lt;=$B$4, $C$2="İllik artım, faiz olaraq", $D$2&gt;0, $B$3="İllik"), $B$5*((1+$D$2)^(W1410-1)),
AND(W1410&gt;0, W1410&lt;=$B$4, $C$2="İllik artım, faiz olaraq", $D$2&gt;0, $B$3="Aylıq"), $B$5*((1+$D$2)^ROUNDDOWN((W1410-1)/12,0)),
AND(W1410=1, $C$2="Aşağıdakı kimi dəyişir", ), $B$5,
AND(W1410&gt;1, W1410&lt;=$B$4, $C$2="Aşağıdakı kimi dəyişir"), IFERROR(VLOOKUP(W1410, $C$4:$D$7, 2, FALSE), AE1409),
AND(W1410&gt;0, W1410&lt;=$B$4), $B$5,
TRUE,0 )</f>
        <v/>
      </c>
      <c r="AF1410" s="51" t="str">
        <f t="shared" ca="1" si="64"/>
        <v/>
      </c>
    </row>
    <row r="1411" spans="1:32" x14ac:dyDescent="0.4">
      <c r="A1411" s="13" t="str" cm="1">
        <f t="array" aca="1" ref="A1411" ca="1">_xlfn.IFS(
AND(SUMIFS(lease_table_interest_accruals, lease_table_dates, A1410)&gt;0, COUNTIFS($E$14:E1410, "Interest accrual", $A$14:A1410, A1410)=0),  A1410,
AND(SUMIFS(lease_table_payments, lease_table_dates, A1410)&gt;0, COUNTIFS($E$14:E1410, "Payment", $A$14:A1410, A1410)=0),  A1410,
AND(SUMIFS(rou_table_deprs, rou_table_dates, A1410)&gt;0, COUNTIFS($E$14:E1410, "Depreciation", $A$14:A1410, A1410)=0),  A1410,
TRUE,  IFERROR(INDEX(rou_table_dates,  MATCH(A1410, rou_table_dates)+1, ), "")
)</f>
        <v/>
      </c>
      <c r="B1411" s="1" t="str" cm="1">
        <f t="array" aca="1" ref="B1411" ca="1">_xlfn.IFS(
AND(E1411="Payment", A1411=$B$2), $AM$14,
E1411="Payment", $AM$15,
E1411="Interest accrual", $AM$18,
E1411="Depreciation", $AM$17,
TRUE, "")</f>
        <v/>
      </c>
      <c r="C1411" s="1" t="str" cm="1">
        <f t="array" aca="1" ref="C1411" ca="1">_xlfn.IFS(
E1411="Payment", $AM$19,
E1411="Interest accrual", $AM$15,
E1411="Depreciation", $AM$16,
TRUE, "")</f>
        <v/>
      </c>
      <c r="D1411" s="1" t="str" cm="1">
        <f t="array" aca="1" ref="D1411" ca="1">_xlfn.IFS(
E1411="Payment", _xlfn.XLOOKUP(A1411, lease_table_dates, lease_table_payments, 0, 0),
E1411="Interest accrual", _xlfn.XLOOKUP(A1411, lease_table_dates, lease_table_interest_accruals, 0, 0),
E1411="Depreciation", _xlfn.XLOOKUP(A1411, rou_table_dates, rou_table_deprs, 0, 0),
TRUE, ""
)</f>
        <v/>
      </c>
      <c r="E1411" s="7" t="str" cm="1">
        <f t="array" aca="1" ref="E1411" ca="1">_xlfn.IFS(
AND(SUMIFS(lease_table_interest_accruals, lease_table_dates, A1411)&gt;0, COUNTIFS($E$14:E1410, "Interest accrual", $A$14:A1410, A1411)=0), "Interest accrual",
AND(SUMIFS(lease_table_payments, lease_table_dates, A1411)&gt;0, COUNTIFS($E$14:E1410, "Payment", $A$14:A1410, A1411)=0), "Payment",
AND(SUMIFS(rou_table_deprs, rou_table_dates, A1411)&gt;0, COUNTIFS($E$14:E1410, "Depreciation", $A$14:A1410, A1411)=0), "Depreciation",
TRUE,  ""
)</f>
        <v/>
      </c>
      <c r="G1411" s="13" t="str" cm="1">
        <f t="array" aca="1" ref="G1411" ca="1">_xlfn.IFS(
AND($B$11="Hə", $B$3="İllik"), Z1411,
AND($B$11="Hə", $B$3="Aylıq"), AA1411,
$B$11="Yox", X1411)</f>
        <v/>
      </c>
      <c r="H1411" s="1" t="str" cm="1">
        <f t="array" aca="1" ref="H1411" ca="1">_xlfn.IFS( G1411="", "",
TRUE, ROUND( H1410+I1411-J1411, 2) )</f>
        <v/>
      </c>
      <c r="I1411" s="1" t="str" cm="1">
        <f t="array" aca="1" ref="I1411" ca="1">_xlfn.IFS(G1411="", "",
G1411=last_payment_date, (J1411-H1410),
 TRUE,  -  (H1410- H1410* (1+$B$6)^ (_xlfn.DAYS(G1411,G1410)/365) )
)</f>
        <v/>
      </c>
      <c r="J1411" s="1" t="str" cm="1">
        <f t="array" aca="1" ref="J1411" ca="1">_xlfn.IFS(G1411="", "",
TRUE, _xlfn.XLOOKUP(G1411,  payment_dates, payments,0,0)
)</f>
        <v/>
      </c>
      <c r="L1411" s="8" t="str" cm="1">
        <f t="array" aca="1" ref="L1411" ca="1">_xlfn.IFS(
AND($B$11="Hə", $B$3="İllik"), AC1411,
AND($B$11="Hə", $B$3="Aylıq"), AD1411,
$B$11="Yox", AB1411)</f>
        <v/>
      </c>
      <c r="M1411" s="1" t="str" cm="1">
        <f t="array" aca="1" ref="M1411" ca="1">_xlfn.IFS( L1411="", "",
(M1410-N1411)&lt;=0.5, 0,
TRUE,  M1410-N1411)</f>
        <v/>
      </c>
      <c r="N1411" s="7" t="str" cm="1">
        <f t="array" aca="1" ref="N1411" ca="1">_xlfn.IFS(
L1411="", "",
TRUE, MIN(M1410, ROUND($M$14/ (last_rou_date - $B$2) * (L1411-L1410), 2) )
)</f>
        <v/>
      </c>
      <c r="P1411" s="59" t="str">
        <f t="shared" ca="1" si="66"/>
        <v/>
      </c>
      <c r="Q1411" s="1" t="str" cm="1">
        <f t="array" aca="1" ref="Q1411" ca="1">_xlfn.IFS(P1411="","",
$B$11="Hə", _xlfn.XLOOKUP(DATE(P1411, 12, 31), rou_table_dates, rou_table_nbvs,0, 0),
TRUE,  MAX(0, ROUND($M$14 - $M$14/ (last_rou_date - $B$2) * (DATE(P1411,12,31) - $B$2), 2) )
)</f>
        <v/>
      </c>
      <c r="R1411" s="1" t="str" cm="1">
        <f t="array" aca="1" ref="R1411" ca="1">_xlfn.IFS(P1411="","",
$B$11="Hə", _xlfn.XLOOKUP(DATE(P1411, 12, 31), lease_table_dates, lease_table_balances,0, 0),
TRUE, IFERROR( XNPV($B$6, IF(payment_dates &gt;DATE(P1411, 12, 31), payments,  0),  IF(payment_dates &gt;DATE(P1411, 12, 31), payment_dates,  DATE(P1411, 12, 31))    ),0)
)</f>
        <v/>
      </c>
      <c r="S1411" s="1" t="str" cm="1">
        <f t="array" aca="1" ref="S1411" ca="1">_xlfn.IFS(P1411="","",
TRUE,  MIN( MIN(Q1410, $M$14), ROUND($M$14/ (last_rou_date - $B$2) * (DATE(P1411,12,31) - MAX($B$2, DATE(P1411-1, 12, 31))), 2) )
)</f>
        <v/>
      </c>
      <c r="T1411" s="7" t="str" cm="1">
        <f t="array" aca="1" ref="T1411" ca="1">_xlfn.IFS(P1411="", "",
ISTEXT(R1410), R1411- (H1411 - SUMIFS( lease_table_payments, lease_table_years, P1411) -$AG$14 ),
AND(ISNUMBER(R1410), R1411&lt;&gt;""),   R1411- (R1410 - SUMIFS( lease_table_payments, lease_table_years, P1411) )
)</f>
        <v/>
      </c>
      <c r="V1411" s="64">
        <f t="shared" si="65"/>
        <v>1398</v>
      </c>
      <c r="W1411" s="51" t="str" cm="1">
        <f t="array" ref="W1411">_xlfn.IFS(
OR(W1410=$B$4, W1410=""),"",
TRUE,W1410+1
)</f>
        <v/>
      </c>
      <c r="X1411" s="51" t="str" cm="1">
        <f t="array" ref="X1411">_xlfn.IFS(X1410="","",
W1411="", "",
AND($B$3="İllik"),DATE(YEAR(X1410)+1,MONTH(X1410),DAY(X1410) ),
AND($B$3="Aylıq", $AH$14="Not end"), EDATE(X1410,1),
AND($B$3="Aylıq", $AH$14="End"), EOMONTH(X1410,1)
)</f>
        <v/>
      </c>
      <c r="Y1411" s="51" t="str" cm="1">
        <f t="array" aca="1" ref="Y1411" ca="1">_xlfn.IFS(
AND($B$7="Dövrün əvvəlində", Y1410&lt;=last_rou_date), DATE(YEAR(Y1410)+1, 12, 31),
AND($B$7="Dövrün sonunda", Y1410&lt;=last_payment_date), DATE(YEAR(Y1410)+1, 12, 31),
TRUE, ""
)</f>
        <v/>
      </c>
      <c r="Z1411" s="75" t="str" cm="1">
        <f t="array" aca="1" ref="Z1411" ca="1">_xlfn.IFS(
AND($AN$14="Not year_end", Z1410&gt;last_payment_date), "",
AND($AN$14="Year_end", Z1410&gt;=last_payment_date), "",
AND($AN$14="Year_end"), DATE(YEAR(Z1410+1), 12, 31),
AND($AN$14="Not year_end", MONTH(Z1410)=12, DAY(Z1410)=31), DATE(YEAR(Z1409)+1, MONTH(Z1409), DAY(Z1409)),
AND($AN$14="Not year_end", OR(MONTH(Z1410)&lt;&gt;12, DAY(Z1410)&lt;&gt;31) ), DATE(YEAR(Z1410), 12, 31)
)</f>
        <v/>
      </c>
      <c r="AA1411" s="75" t="str" cm="1">
        <f t="array" aca="1" ref="AA1411" ca="1">_xlfn.IFS(AA1410="", "",
AND(AA1410=last_payment_date, OR(MONTH(AA1410)&lt;&gt;12, DAY(AA1410)&lt;&gt;31) ), DATE(YEAR(AA1410), 12, 31),
AND(MONTH(AA1410)=12, DAY(AA1410)=31, AA1410&gt;=last_payment_date), "",
AND(MONTH(AA1410)=12, DAY(AA1410)&lt;&gt;31),  EOMONTH(AA1410,0),
AND(MONTH(AA1410)=12, DAY(AA1410)=31, $AH$14="Not end"),  EDATE(AA1409,1),
AND($AH$14="Not end"), EDATE(AA1410, 1),
AND($AH$14="End"), EOMONTH(AA1410, 1)
)</f>
        <v/>
      </c>
      <c r="AB1411" s="75" t="str" cm="1">
        <f t="array" aca="1" ref="AB1411" ca="1">_xlfn.IFS(AB1410="","",
AND(AB1410=last_rou_date), "",
AND($B$3="İllik"),DATE(YEAR(AB1410)+1,MONTH(AB1410),DAY(AB1410) ),
AND($B$3="Aylıq", $AH$14="Not end"), EDATE(AB1410,1),
AND($B$3="Aylıq", $AH$14="End"), EOMONTH(AB1410,1)
)</f>
        <v/>
      </c>
      <c r="AC1411" s="75" t="str" cm="1">
        <f t="array" aca="1" ref="AC1411" ca="1">_xlfn.IFS(
AND($AN$14="Not year_end", AC1410&gt;last_rou_date), "",
AND($AN$14="Year_end", AC1410&gt;=last_rou_date), "",
AND($AN$14="Year_end"), DATE(YEAR(AC1410+1), 12, 31),
AND($AN$14="Not year_end", MONTH(AC1410)=12, DAY(AC1410)=31), DATE(YEAR(AC1409)+1, MONTH(AC1409), DAY(AC1409)),
AND($AN$14="Not year_end", OR(MONTH(AC1410)&lt;&gt;12, DAY(AC1410)&lt;&gt;31) ), DATE(YEAR(AC1410), 12, 31)
)</f>
        <v/>
      </c>
      <c r="AD1411" s="75" t="str" cm="1">
        <f t="array" aca="1" ref="AD1411" ca="1">_xlfn.IFS(AD1410="", "",
AND(AD1410=last_rou_date, OR(MONTH(AD1410)&lt;&gt;12, DAY(AD1410)&lt;&gt;31) ), DATE(YEAR(AD1410), 12, 31),
AND(MONTH(AD1410)=12, DAY(AD1410)=31, AD1410&gt;=last_rou_date), "",
AND(MONTH(AD1410)=12, DAY(AD1410)&lt;&gt;31),  EOMONTH(AD1410,0),
AND(MONTH(AD1410)=12, DAY(AD1410)=31, $AH$14="Not end"),  EDATE(AD1409,1),
AND($AH$14="Not end"), EDATE(AD1410, 1),
AND($AH$14="End"), EOMONTH(AD1410, 1)
)</f>
        <v/>
      </c>
      <c r="AE1411" s="51" t="str" cm="1">
        <f t="array" ref="AE1411">_xlfn.IFS(W1411="", "",
AND(W1411&gt;0, W1411&lt;=$B$4, $C$2="İllik artım, faiz olaraq", $D$2&gt;0, $B$3="İllik"), $B$5*((1+$D$2)^(W1411-1)),
AND(W1411&gt;0, W1411&lt;=$B$4, $C$2="İllik artım, faiz olaraq", $D$2&gt;0, $B$3="Aylıq"), $B$5*((1+$D$2)^ROUNDDOWN((W1411-1)/12,0)),
AND(W1411=1, $C$2="Aşağıdakı kimi dəyişir", ), $B$5,
AND(W1411&gt;1, W1411&lt;=$B$4, $C$2="Aşağıdakı kimi dəyişir"), IFERROR(VLOOKUP(W1411, $C$4:$D$7, 2, FALSE), AE1410),
AND(W1411&gt;0, W1411&lt;=$B$4), $B$5,
TRUE,0 )</f>
        <v/>
      </c>
      <c r="AF1411" s="51" t="str">
        <f t="shared" ca="1" si="64"/>
        <v/>
      </c>
    </row>
    <row r="1412" spans="1:32" x14ac:dyDescent="0.4">
      <c r="A1412" s="13" t="str" cm="1">
        <f t="array" aca="1" ref="A1412" ca="1">_xlfn.IFS(
AND(SUMIFS(lease_table_interest_accruals, lease_table_dates, A1411)&gt;0, COUNTIFS($E$14:E1411, "Interest accrual", $A$14:A1411, A1411)=0),  A1411,
AND(SUMIFS(lease_table_payments, lease_table_dates, A1411)&gt;0, COUNTIFS($E$14:E1411, "Payment", $A$14:A1411, A1411)=0),  A1411,
AND(SUMIFS(rou_table_deprs, rou_table_dates, A1411)&gt;0, COUNTIFS($E$14:E1411, "Depreciation", $A$14:A1411, A1411)=0),  A1411,
TRUE,  IFERROR(INDEX(rou_table_dates,  MATCH(A1411, rou_table_dates)+1, ), "")
)</f>
        <v/>
      </c>
      <c r="B1412" s="1" t="str" cm="1">
        <f t="array" aca="1" ref="B1412" ca="1">_xlfn.IFS(
AND(E1412="Payment", A1412=$B$2), $AM$14,
E1412="Payment", $AM$15,
E1412="Interest accrual", $AM$18,
E1412="Depreciation", $AM$17,
TRUE, "")</f>
        <v/>
      </c>
      <c r="C1412" s="1" t="str" cm="1">
        <f t="array" aca="1" ref="C1412" ca="1">_xlfn.IFS(
E1412="Payment", $AM$19,
E1412="Interest accrual", $AM$15,
E1412="Depreciation", $AM$16,
TRUE, "")</f>
        <v/>
      </c>
      <c r="D1412" s="1" t="str" cm="1">
        <f t="array" aca="1" ref="D1412" ca="1">_xlfn.IFS(
E1412="Payment", _xlfn.XLOOKUP(A1412, lease_table_dates, lease_table_payments, 0, 0),
E1412="Interest accrual", _xlfn.XLOOKUP(A1412, lease_table_dates, lease_table_interest_accruals, 0, 0),
E1412="Depreciation", _xlfn.XLOOKUP(A1412, rou_table_dates, rou_table_deprs, 0, 0),
TRUE, ""
)</f>
        <v/>
      </c>
      <c r="E1412" s="7" t="str" cm="1">
        <f t="array" aca="1" ref="E1412" ca="1">_xlfn.IFS(
AND(SUMIFS(lease_table_interest_accruals, lease_table_dates, A1412)&gt;0, COUNTIFS($E$14:E1411, "Interest accrual", $A$14:A1411, A1412)=0), "Interest accrual",
AND(SUMIFS(lease_table_payments, lease_table_dates, A1412)&gt;0, COUNTIFS($E$14:E1411, "Payment", $A$14:A1411, A1412)=0), "Payment",
AND(SUMIFS(rou_table_deprs, rou_table_dates, A1412)&gt;0, COUNTIFS($E$14:E1411, "Depreciation", $A$14:A1411, A1412)=0), "Depreciation",
TRUE,  ""
)</f>
        <v/>
      </c>
      <c r="G1412" s="13" t="str" cm="1">
        <f t="array" aca="1" ref="G1412" ca="1">_xlfn.IFS(
AND($B$11="Hə", $B$3="İllik"), Z1412,
AND($B$11="Hə", $B$3="Aylıq"), AA1412,
$B$11="Yox", X1412)</f>
        <v/>
      </c>
      <c r="H1412" s="1" t="str" cm="1">
        <f t="array" aca="1" ref="H1412" ca="1">_xlfn.IFS( G1412="", "",
TRUE, ROUND( H1411+I1412-J1412, 2) )</f>
        <v/>
      </c>
      <c r="I1412" s="1" t="str" cm="1">
        <f t="array" aca="1" ref="I1412" ca="1">_xlfn.IFS(G1412="", "",
G1412=last_payment_date, (J1412-H1411),
 TRUE,  -  (H1411- H1411* (1+$B$6)^ (_xlfn.DAYS(G1412,G1411)/365) )
)</f>
        <v/>
      </c>
      <c r="J1412" s="1" t="str" cm="1">
        <f t="array" aca="1" ref="J1412" ca="1">_xlfn.IFS(G1412="", "",
TRUE, _xlfn.XLOOKUP(G1412,  payment_dates, payments,0,0)
)</f>
        <v/>
      </c>
      <c r="L1412" s="8" t="str" cm="1">
        <f t="array" aca="1" ref="L1412" ca="1">_xlfn.IFS(
AND($B$11="Hə", $B$3="İllik"), AC1412,
AND($B$11="Hə", $B$3="Aylıq"), AD1412,
$B$11="Yox", AB1412)</f>
        <v/>
      </c>
      <c r="M1412" s="1" t="str" cm="1">
        <f t="array" aca="1" ref="M1412" ca="1">_xlfn.IFS( L1412="", "",
(M1411-N1412)&lt;=0.5, 0,
TRUE,  M1411-N1412)</f>
        <v/>
      </c>
      <c r="N1412" s="7" t="str" cm="1">
        <f t="array" aca="1" ref="N1412" ca="1">_xlfn.IFS(
L1412="", "",
TRUE, MIN(M1411, ROUND($M$14/ (last_rou_date - $B$2) * (L1412-L1411), 2) )
)</f>
        <v/>
      </c>
      <c r="P1412" s="59" t="str">
        <f t="shared" ca="1" si="66"/>
        <v/>
      </c>
      <c r="Q1412" s="1" t="str" cm="1">
        <f t="array" aca="1" ref="Q1412" ca="1">_xlfn.IFS(P1412="","",
$B$11="Hə", _xlfn.XLOOKUP(DATE(P1412, 12, 31), rou_table_dates, rou_table_nbvs,0, 0),
TRUE,  MAX(0, ROUND($M$14 - $M$14/ (last_rou_date - $B$2) * (DATE(P1412,12,31) - $B$2), 2) )
)</f>
        <v/>
      </c>
      <c r="R1412" s="1" t="str" cm="1">
        <f t="array" aca="1" ref="R1412" ca="1">_xlfn.IFS(P1412="","",
$B$11="Hə", _xlfn.XLOOKUP(DATE(P1412, 12, 31), lease_table_dates, lease_table_balances,0, 0),
TRUE, IFERROR( XNPV($B$6, IF(payment_dates &gt;DATE(P1412, 12, 31), payments,  0),  IF(payment_dates &gt;DATE(P1412, 12, 31), payment_dates,  DATE(P1412, 12, 31))    ),0)
)</f>
        <v/>
      </c>
      <c r="S1412" s="1" t="str" cm="1">
        <f t="array" aca="1" ref="S1412" ca="1">_xlfn.IFS(P1412="","",
TRUE,  MIN( MIN(Q1411, $M$14), ROUND($M$14/ (last_rou_date - $B$2) * (DATE(P1412,12,31) - MAX($B$2, DATE(P1412-1, 12, 31))), 2) )
)</f>
        <v/>
      </c>
      <c r="T1412" s="7" t="str" cm="1">
        <f t="array" aca="1" ref="T1412" ca="1">_xlfn.IFS(P1412="", "",
ISTEXT(R1411), R1412- (H1412 - SUMIFS( lease_table_payments, lease_table_years, P1412) -$AG$14 ),
AND(ISNUMBER(R1411), R1412&lt;&gt;""),   R1412- (R1411 - SUMIFS( lease_table_payments, lease_table_years, P1412) )
)</f>
        <v/>
      </c>
      <c r="V1412" s="64">
        <f t="shared" si="65"/>
        <v>1399</v>
      </c>
      <c r="W1412" s="51" t="str" cm="1">
        <f t="array" ref="W1412">_xlfn.IFS(
OR(W1411=$B$4, W1411=""),"",
TRUE,W1411+1
)</f>
        <v/>
      </c>
      <c r="X1412" s="51" t="str" cm="1">
        <f t="array" ref="X1412">_xlfn.IFS(X1411="","",
W1412="", "",
AND($B$3="İllik"),DATE(YEAR(X1411)+1,MONTH(X1411),DAY(X1411) ),
AND($B$3="Aylıq", $AH$14="Not end"), EDATE(X1411,1),
AND($B$3="Aylıq", $AH$14="End"), EOMONTH(X1411,1)
)</f>
        <v/>
      </c>
      <c r="Y1412" s="51" t="str" cm="1">
        <f t="array" aca="1" ref="Y1412" ca="1">_xlfn.IFS(
AND($B$7="Dövrün əvvəlində", Y1411&lt;=last_rou_date), DATE(YEAR(Y1411)+1, 12, 31),
AND($B$7="Dövrün sonunda", Y1411&lt;=last_payment_date), DATE(YEAR(Y1411)+1, 12, 31),
TRUE, ""
)</f>
        <v/>
      </c>
      <c r="Z1412" s="75" t="str" cm="1">
        <f t="array" aca="1" ref="Z1412" ca="1">_xlfn.IFS(
AND($AN$14="Not year_end", Z1411&gt;last_payment_date), "",
AND($AN$14="Year_end", Z1411&gt;=last_payment_date), "",
AND($AN$14="Year_end"), DATE(YEAR(Z1411+1), 12, 31),
AND($AN$14="Not year_end", MONTH(Z1411)=12, DAY(Z1411)=31), DATE(YEAR(Z1410)+1, MONTH(Z1410), DAY(Z1410)),
AND($AN$14="Not year_end", OR(MONTH(Z1411)&lt;&gt;12, DAY(Z1411)&lt;&gt;31) ), DATE(YEAR(Z1411), 12, 31)
)</f>
        <v/>
      </c>
      <c r="AA1412" s="75" t="str" cm="1">
        <f t="array" aca="1" ref="AA1412" ca="1">_xlfn.IFS(AA1411="", "",
AND(AA1411=last_payment_date, OR(MONTH(AA1411)&lt;&gt;12, DAY(AA1411)&lt;&gt;31) ), DATE(YEAR(AA1411), 12, 31),
AND(MONTH(AA1411)=12, DAY(AA1411)=31, AA1411&gt;=last_payment_date), "",
AND(MONTH(AA1411)=12, DAY(AA1411)&lt;&gt;31),  EOMONTH(AA1411,0),
AND(MONTH(AA1411)=12, DAY(AA1411)=31, $AH$14="Not end"),  EDATE(AA1410,1),
AND($AH$14="Not end"), EDATE(AA1411, 1),
AND($AH$14="End"), EOMONTH(AA1411, 1)
)</f>
        <v/>
      </c>
      <c r="AB1412" s="75" t="str" cm="1">
        <f t="array" aca="1" ref="AB1412" ca="1">_xlfn.IFS(AB1411="","",
AND(AB1411=last_rou_date), "",
AND($B$3="İllik"),DATE(YEAR(AB1411)+1,MONTH(AB1411),DAY(AB1411) ),
AND($B$3="Aylıq", $AH$14="Not end"), EDATE(AB1411,1),
AND($B$3="Aylıq", $AH$14="End"), EOMONTH(AB1411,1)
)</f>
        <v/>
      </c>
      <c r="AC1412" s="75" t="str" cm="1">
        <f t="array" aca="1" ref="AC1412" ca="1">_xlfn.IFS(
AND($AN$14="Not year_end", AC1411&gt;last_rou_date), "",
AND($AN$14="Year_end", AC1411&gt;=last_rou_date), "",
AND($AN$14="Year_end"), DATE(YEAR(AC1411+1), 12, 31),
AND($AN$14="Not year_end", MONTH(AC1411)=12, DAY(AC1411)=31), DATE(YEAR(AC1410)+1, MONTH(AC1410), DAY(AC1410)),
AND($AN$14="Not year_end", OR(MONTH(AC1411)&lt;&gt;12, DAY(AC1411)&lt;&gt;31) ), DATE(YEAR(AC1411), 12, 31)
)</f>
        <v/>
      </c>
      <c r="AD1412" s="75" t="str" cm="1">
        <f t="array" aca="1" ref="AD1412" ca="1">_xlfn.IFS(AD1411="", "",
AND(AD1411=last_rou_date, OR(MONTH(AD1411)&lt;&gt;12, DAY(AD1411)&lt;&gt;31) ), DATE(YEAR(AD1411), 12, 31),
AND(MONTH(AD1411)=12, DAY(AD1411)=31, AD1411&gt;=last_rou_date), "",
AND(MONTH(AD1411)=12, DAY(AD1411)&lt;&gt;31),  EOMONTH(AD1411,0),
AND(MONTH(AD1411)=12, DAY(AD1411)=31, $AH$14="Not end"),  EDATE(AD1410,1),
AND($AH$14="Not end"), EDATE(AD1411, 1),
AND($AH$14="End"), EOMONTH(AD1411, 1)
)</f>
        <v/>
      </c>
      <c r="AE1412" s="51" t="str" cm="1">
        <f t="array" ref="AE1412">_xlfn.IFS(W1412="", "",
AND(W1412&gt;0, W1412&lt;=$B$4, $C$2="İllik artım, faiz olaraq", $D$2&gt;0, $B$3="İllik"), $B$5*((1+$D$2)^(W1412-1)),
AND(W1412&gt;0, W1412&lt;=$B$4, $C$2="İllik artım, faiz olaraq", $D$2&gt;0, $B$3="Aylıq"), $B$5*((1+$D$2)^ROUNDDOWN((W1412-1)/12,0)),
AND(W1412=1, $C$2="Aşağıdakı kimi dəyişir", ), $B$5,
AND(W1412&gt;1, W1412&lt;=$B$4, $C$2="Aşağıdakı kimi dəyişir"), IFERROR(VLOOKUP(W1412, $C$4:$D$7, 2, FALSE), AE1411),
AND(W1412&gt;0, W1412&lt;=$B$4), $B$5,
TRUE,0 )</f>
        <v/>
      </c>
      <c r="AF1412" s="51" t="str">
        <f t="shared" ca="1" si="64"/>
        <v/>
      </c>
    </row>
    <row r="1413" spans="1:32" x14ac:dyDescent="0.4">
      <c r="A1413" s="13" t="str" cm="1">
        <f t="array" aca="1" ref="A1413" ca="1">_xlfn.IFS(
AND(SUMIFS(lease_table_interest_accruals, lease_table_dates, A1412)&gt;0, COUNTIFS($E$14:E1412, "Interest accrual", $A$14:A1412, A1412)=0),  A1412,
AND(SUMIFS(lease_table_payments, lease_table_dates, A1412)&gt;0, COUNTIFS($E$14:E1412, "Payment", $A$14:A1412, A1412)=0),  A1412,
AND(SUMIFS(rou_table_deprs, rou_table_dates, A1412)&gt;0, COUNTIFS($E$14:E1412, "Depreciation", $A$14:A1412, A1412)=0),  A1412,
TRUE,  IFERROR(INDEX(rou_table_dates,  MATCH(A1412, rou_table_dates)+1, ), "")
)</f>
        <v/>
      </c>
      <c r="B1413" s="1" t="str" cm="1">
        <f t="array" aca="1" ref="B1413" ca="1">_xlfn.IFS(
AND(E1413="Payment", A1413=$B$2), $AM$14,
E1413="Payment", $AM$15,
E1413="Interest accrual", $AM$18,
E1413="Depreciation", $AM$17,
TRUE, "")</f>
        <v/>
      </c>
      <c r="C1413" s="1" t="str" cm="1">
        <f t="array" aca="1" ref="C1413" ca="1">_xlfn.IFS(
E1413="Payment", $AM$19,
E1413="Interest accrual", $AM$15,
E1413="Depreciation", $AM$16,
TRUE, "")</f>
        <v/>
      </c>
      <c r="D1413" s="1" t="str" cm="1">
        <f t="array" aca="1" ref="D1413" ca="1">_xlfn.IFS(
E1413="Payment", _xlfn.XLOOKUP(A1413, lease_table_dates, lease_table_payments, 0, 0),
E1413="Interest accrual", _xlfn.XLOOKUP(A1413, lease_table_dates, lease_table_interest_accruals, 0, 0),
E1413="Depreciation", _xlfn.XLOOKUP(A1413, rou_table_dates, rou_table_deprs, 0, 0),
TRUE, ""
)</f>
        <v/>
      </c>
      <c r="E1413" s="7" t="str" cm="1">
        <f t="array" aca="1" ref="E1413" ca="1">_xlfn.IFS(
AND(SUMIFS(lease_table_interest_accruals, lease_table_dates, A1413)&gt;0, COUNTIFS($E$14:E1412, "Interest accrual", $A$14:A1412, A1413)=0), "Interest accrual",
AND(SUMIFS(lease_table_payments, lease_table_dates, A1413)&gt;0, COUNTIFS($E$14:E1412, "Payment", $A$14:A1412, A1413)=0), "Payment",
AND(SUMIFS(rou_table_deprs, rou_table_dates, A1413)&gt;0, COUNTIFS($E$14:E1412, "Depreciation", $A$14:A1412, A1413)=0), "Depreciation",
TRUE,  ""
)</f>
        <v/>
      </c>
      <c r="G1413" s="13" t="str" cm="1">
        <f t="array" aca="1" ref="G1413" ca="1">_xlfn.IFS(
AND($B$11="Hə", $B$3="İllik"), Z1413,
AND($B$11="Hə", $B$3="Aylıq"), AA1413,
$B$11="Yox", X1413)</f>
        <v/>
      </c>
      <c r="H1413" s="1" t="str" cm="1">
        <f t="array" aca="1" ref="H1413" ca="1">_xlfn.IFS( G1413="", "",
TRUE, ROUND( H1412+I1413-J1413, 2) )</f>
        <v/>
      </c>
      <c r="I1413" s="1" t="str" cm="1">
        <f t="array" aca="1" ref="I1413" ca="1">_xlfn.IFS(G1413="", "",
G1413=last_payment_date, (J1413-H1412),
 TRUE,  -  (H1412- H1412* (1+$B$6)^ (_xlfn.DAYS(G1413,G1412)/365) )
)</f>
        <v/>
      </c>
      <c r="J1413" s="1" t="str" cm="1">
        <f t="array" aca="1" ref="J1413" ca="1">_xlfn.IFS(G1413="", "",
TRUE, _xlfn.XLOOKUP(G1413,  payment_dates, payments,0,0)
)</f>
        <v/>
      </c>
      <c r="L1413" s="8" t="str" cm="1">
        <f t="array" aca="1" ref="L1413" ca="1">_xlfn.IFS(
AND($B$11="Hə", $B$3="İllik"), AC1413,
AND($B$11="Hə", $B$3="Aylıq"), AD1413,
$B$11="Yox", AB1413)</f>
        <v/>
      </c>
      <c r="M1413" s="1" t="str" cm="1">
        <f t="array" aca="1" ref="M1413" ca="1">_xlfn.IFS( L1413="", "",
(M1412-N1413)&lt;=0.5, 0,
TRUE,  M1412-N1413)</f>
        <v/>
      </c>
      <c r="N1413" s="7" t="str" cm="1">
        <f t="array" aca="1" ref="N1413" ca="1">_xlfn.IFS(
L1413="", "",
TRUE, MIN(M1412, ROUND($M$14/ (last_rou_date - $B$2) * (L1413-L1412), 2) )
)</f>
        <v/>
      </c>
      <c r="P1413" s="59" t="str">
        <f t="shared" ca="1" si="66"/>
        <v/>
      </c>
      <c r="Q1413" s="1" t="str" cm="1">
        <f t="array" aca="1" ref="Q1413" ca="1">_xlfn.IFS(P1413="","",
$B$11="Hə", _xlfn.XLOOKUP(DATE(P1413, 12, 31), rou_table_dates, rou_table_nbvs,0, 0),
TRUE,  MAX(0, ROUND($M$14 - $M$14/ (last_rou_date - $B$2) * (DATE(P1413,12,31) - $B$2), 2) )
)</f>
        <v/>
      </c>
      <c r="R1413" s="1" t="str" cm="1">
        <f t="array" aca="1" ref="R1413" ca="1">_xlfn.IFS(P1413="","",
$B$11="Hə", _xlfn.XLOOKUP(DATE(P1413, 12, 31), lease_table_dates, lease_table_balances,0, 0),
TRUE, IFERROR( XNPV($B$6, IF(payment_dates &gt;DATE(P1413, 12, 31), payments,  0),  IF(payment_dates &gt;DATE(P1413, 12, 31), payment_dates,  DATE(P1413, 12, 31))    ),0)
)</f>
        <v/>
      </c>
      <c r="S1413" s="1" t="str" cm="1">
        <f t="array" aca="1" ref="S1413" ca="1">_xlfn.IFS(P1413="","",
TRUE,  MIN( MIN(Q1412, $M$14), ROUND($M$14/ (last_rou_date - $B$2) * (DATE(P1413,12,31) - MAX($B$2, DATE(P1413-1, 12, 31))), 2) )
)</f>
        <v/>
      </c>
      <c r="T1413" s="7" t="str" cm="1">
        <f t="array" aca="1" ref="T1413" ca="1">_xlfn.IFS(P1413="", "",
ISTEXT(R1412), R1413- (H1413 - SUMIFS( lease_table_payments, lease_table_years, P1413) -$AG$14 ),
AND(ISNUMBER(R1412), R1413&lt;&gt;""),   R1413- (R1412 - SUMIFS( lease_table_payments, lease_table_years, P1413) )
)</f>
        <v/>
      </c>
      <c r="V1413" s="64">
        <f t="shared" si="65"/>
        <v>1400</v>
      </c>
      <c r="W1413" s="51" t="str" cm="1">
        <f t="array" ref="W1413">_xlfn.IFS(
OR(W1412=$B$4, W1412=""),"",
TRUE,W1412+1
)</f>
        <v/>
      </c>
      <c r="X1413" s="51" t="str" cm="1">
        <f t="array" ref="X1413">_xlfn.IFS(X1412="","",
W1413="", "",
AND($B$3="İllik"),DATE(YEAR(X1412)+1,MONTH(X1412),DAY(X1412) ),
AND($B$3="Aylıq", $AH$14="Not end"), EDATE(X1412,1),
AND($B$3="Aylıq", $AH$14="End"), EOMONTH(X1412,1)
)</f>
        <v/>
      </c>
      <c r="Y1413" s="51" t="str" cm="1">
        <f t="array" aca="1" ref="Y1413" ca="1">_xlfn.IFS(
AND($B$7="Dövrün əvvəlində", Y1412&lt;=last_rou_date), DATE(YEAR(Y1412)+1, 12, 31),
AND($B$7="Dövrün sonunda", Y1412&lt;=last_payment_date), DATE(YEAR(Y1412)+1, 12, 31),
TRUE, ""
)</f>
        <v/>
      </c>
      <c r="Z1413" s="75" t="str" cm="1">
        <f t="array" aca="1" ref="Z1413" ca="1">_xlfn.IFS(
AND($AN$14="Not year_end", Z1412&gt;last_payment_date), "",
AND($AN$14="Year_end", Z1412&gt;=last_payment_date), "",
AND($AN$14="Year_end"), DATE(YEAR(Z1412+1), 12, 31),
AND($AN$14="Not year_end", MONTH(Z1412)=12, DAY(Z1412)=31), DATE(YEAR(Z1411)+1, MONTH(Z1411), DAY(Z1411)),
AND($AN$14="Not year_end", OR(MONTH(Z1412)&lt;&gt;12, DAY(Z1412)&lt;&gt;31) ), DATE(YEAR(Z1412), 12, 31)
)</f>
        <v/>
      </c>
      <c r="AA1413" s="75" t="str" cm="1">
        <f t="array" aca="1" ref="AA1413" ca="1">_xlfn.IFS(AA1412="", "",
AND(AA1412=last_payment_date, OR(MONTH(AA1412)&lt;&gt;12, DAY(AA1412)&lt;&gt;31) ), DATE(YEAR(AA1412), 12, 31),
AND(MONTH(AA1412)=12, DAY(AA1412)=31, AA1412&gt;=last_payment_date), "",
AND(MONTH(AA1412)=12, DAY(AA1412)&lt;&gt;31),  EOMONTH(AA1412,0),
AND(MONTH(AA1412)=12, DAY(AA1412)=31, $AH$14="Not end"),  EDATE(AA1411,1),
AND($AH$14="Not end"), EDATE(AA1412, 1),
AND($AH$14="End"), EOMONTH(AA1412, 1)
)</f>
        <v/>
      </c>
      <c r="AB1413" s="75" t="str" cm="1">
        <f t="array" aca="1" ref="AB1413" ca="1">_xlfn.IFS(AB1412="","",
AND(AB1412=last_rou_date), "",
AND($B$3="İllik"),DATE(YEAR(AB1412)+1,MONTH(AB1412),DAY(AB1412) ),
AND($B$3="Aylıq", $AH$14="Not end"), EDATE(AB1412,1),
AND($B$3="Aylıq", $AH$14="End"), EOMONTH(AB1412,1)
)</f>
        <v/>
      </c>
      <c r="AC1413" s="75" t="str" cm="1">
        <f t="array" aca="1" ref="AC1413" ca="1">_xlfn.IFS(
AND($AN$14="Not year_end", AC1412&gt;last_rou_date), "",
AND($AN$14="Year_end", AC1412&gt;=last_rou_date), "",
AND($AN$14="Year_end"), DATE(YEAR(AC1412+1), 12, 31),
AND($AN$14="Not year_end", MONTH(AC1412)=12, DAY(AC1412)=31), DATE(YEAR(AC1411)+1, MONTH(AC1411), DAY(AC1411)),
AND($AN$14="Not year_end", OR(MONTH(AC1412)&lt;&gt;12, DAY(AC1412)&lt;&gt;31) ), DATE(YEAR(AC1412), 12, 31)
)</f>
        <v/>
      </c>
      <c r="AD1413" s="75" t="str" cm="1">
        <f t="array" aca="1" ref="AD1413" ca="1">_xlfn.IFS(AD1412="", "",
AND(AD1412=last_rou_date, OR(MONTH(AD1412)&lt;&gt;12, DAY(AD1412)&lt;&gt;31) ), DATE(YEAR(AD1412), 12, 31),
AND(MONTH(AD1412)=12, DAY(AD1412)=31, AD1412&gt;=last_rou_date), "",
AND(MONTH(AD1412)=12, DAY(AD1412)&lt;&gt;31),  EOMONTH(AD1412,0),
AND(MONTH(AD1412)=12, DAY(AD1412)=31, $AH$14="Not end"),  EDATE(AD1411,1),
AND($AH$14="Not end"), EDATE(AD1412, 1),
AND($AH$14="End"), EOMONTH(AD1412, 1)
)</f>
        <v/>
      </c>
      <c r="AE1413" s="51" t="str" cm="1">
        <f t="array" ref="AE1413">_xlfn.IFS(W1413="", "",
AND(W1413&gt;0, W1413&lt;=$B$4, $C$2="İllik artım, faiz olaraq", $D$2&gt;0, $B$3="İllik"), $B$5*((1+$D$2)^(W1413-1)),
AND(W1413&gt;0, W1413&lt;=$B$4, $C$2="İllik artım, faiz olaraq", $D$2&gt;0, $B$3="Aylıq"), $B$5*((1+$D$2)^ROUNDDOWN((W1413-1)/12,0)),
AND(W1413=1, $C$2="Aşağıdakı kimi dəyişir", ), $B$5,
AND(W1413&gt;1, W1413&lt;=$B$4, $C$2="Aşağıdakı kimi dəyişir"), IFERROR(VLOOKUP(W1413, $C$4:$D$7, 2, FALSE), AE1412),
AND(W1413&gt;0, W1413&lt;=$B$4), $B$5,
TRUE,0 )</f>
        <v/>
      </c>
      <c r="AF1413" s="51" t="str">
        <f t="shared" ca="1" si="64"/>
        <v/>
      </c>
    </row>
    <row r="1414" spans="1:32" x14ac:dyDescent="0.4">
      <c r="A1414" s="13" t="str" cm="1">
        <f t="array" aca="1" ref="A1414" ca="1">_xlfn.IFS(
AND(SUMIFS(lease_table_interest_accruals, lease_table_dates, A1413)&gt;0, COUNTIFS($E$14:E1413, "Interest accrual", $A$14:A1413, A1413)=0),  A1413,
AND(SUMIFS(lease_table_payments, lease_table_dates, A1413)&gt;0, COUNTIFS($E$14:E1413, "Payment", $A$14:A1413, A1413)=0),  A1413,
AND(SUMIFS(rou_table_deprs, rou_table_dates, A1413)&gt;0, COUNTIFS($E$14:E1413, "Depreciation", $A$14:A1413, A1413)=0),  A1413,
TRUE,  IFERROR(INDEX(rou_table_dates,  MATCH(A1413, rou_table_dates)+1, ), "")
)</f>
        <v/>
      </c>
      <c r="B1414" s="1" t="str" cm="1">
        <f t="array" aca="1" ref="B1414" ca="1">_xlfn.IFS(
AND(E1414="Payment", A1414=$B$2), $AM$14,
E1414="Payment", $AM$15,
E1414="Interest accrual", $AM$18,
E1414="Depreciation", $AM$17,
TRUE, "")</f>
        <v/>
      </c>
      <c r="C1414" s="1" t="str" cm="1">
        <f t="array" aca="1" ref="C1414" ca="1">_xlfn.IFS(
E1414="Payment", $AM$19,
E1414="Interest accrual", $AM$15,
E1414="Depreciation", $AM$16,
TRUE, "")</f>
        <v/>
      </c>
      <c r="D1414" s="1" t="str" cm="1">
        <f t="array" aca="1" ref="D1414" ca="1">_xlfn.IFS(
E1414="Payment", _xlfn.XLOOKUP(A1414, lease_table_dates, lease_table_payments, 0, 0),
E1414="Interest accrual", _xlfn.XLOOKUP(A1414, lease_table_dates, lease_table_interest_accruals, 0, 0),
E1414="Depreciation", _xlfn.XLOOKUP(A1414, rou_table_dates, rou_table_deprs, 0, 0),
TRUE, ""
)</f>
        <v/>
      </c>
      <c r="E1414" s="7" t="str" cm="1">
        <f t="array" aca="1" ref="E1414" ca="1">_xlfn.IFS(
AND(SUMIFS(lease_table_interest_accruals, lease_table_dates, A1414)&gt;0, COUNTIFS($E$14:E1413, "Interest accrual", $A$14:A1413, A1414)=0), "Interest accrual",
AND(SUMIFS(lease_table_payments, lease_table_dates, A1414)&gt;0, COUNTIFS($E$14:E1413, "Payment", $A$14:A1413, A1414)=0), "Payment",
AND(SUMIFS(rou_table_deprs, rou_table_dates, A1414)&gt;0, COUNTIFS($E$14:E1413, "Depreciation", $A$14:A1413, A1414)=0), "Depreciation",
TRUE,  ""
)</f>
        <v/>
      </c>
      <c r="G1414" s="13" t="str" cm="1">
        <f t="array" aca="1" ref="G1414" ca="1">_xlfn.IFS(
AND($B$11="Hə", $B$3="İllik"), Z1414,
AND($B$11="Hə", $B$3="Aylıq"), AA1414,
$B$11="Yox", X1414)</f>
        <v/>
      </c>
      <c r="H1414" s="1" t="str" cm="1">
        <f t="array" aca="1" ref="H1414" ca="1">_xlfn.IFS( G1414="", "",
TRUE, ROUND( H1413+I1414-J1414, 2) )</f>
        <v/>
      </c>
      <c r="I1414" s="1" t="str" cm="1">
        <f t="array" aca="1" ref="I1414" ca="1">_xlfn.IFS(G1414="", "",
G1414=last_payment_date, (J1414-H1413),
 TRUE,  -  (H1413- H1413* (1+$B$6)^ (_xlfn.DAYS(G1414,G1413)/365) )
)</f>
        <v/>
      </c>
      <c r="J1414" s="1" t="str" cm="1">
        <f t="array" aca="1" ref="J1414" ca="1">_xlfn.IFS(G1414="", "",
TRUE, _xlfn.XLOOKUP(G1414,  payment_dates, payments,0,0)
)</f>
        <v/>
      </c>
      <c r="L1414" s="8" t="str" cm="1">
        <f t="array" aca="1" ref="L1414" ca="1">_xlfn.IFS(
AND($B$11="Hə", $B$3="İllik"), AC1414,
AND($B$11="Hə", $B$3="Aylıq"), AD1414,
$B$11="Yox", AB1414)</f>
        <v/>
      </c>
      <c r="M1414" s="1" t="str" cm="1">
        <f t="array" aca="1" ref="M1414" ca="1">_xlfn.IFS( L1414="", "",
(M1413-N1414)&lt;=0.5, 0,
TRUE,  M1413-N1414)</f>
        <v/>
      </c>
      <c r="N1414" s="7" t="str" cm="1">
        <f t="array" aca="1" ref="N1414" ca="1">_xlfn.IFS(
L1414="", "",
TRUE, MIN(M1413, ROUND($M$14/ (last_rou_date - $B$2) * (L1414-L1413), 2) )
)</f>
        <v/>
      </c>
      <c r="P1414" s="59" t="str">
        <f t="shared" ca="1" si="66"/>
        <v/>
      </c>
      <c r="Q1414" s="1" t="str" cm="1">
        <f t="array" aca="1" ref="Q1414" ca="1">_xlfn.IFS(P1414="","",
$B$11="Hə", _xlfn.XLOOKUP(DATE(P1414, 12, 31), rou_table_dates, rou_table_nbvs,0, 0),
TRUE,  MAX(0, ROUND($M$14 - $M$14/ (last_rou_date - $B$2) * (DATE(P1414,12,31) - $B$2), 2) )
)</f>
        <v/>
      </c>
      <c r="R1414" s="1" t="str" cm="1">
        <f t="array" aca="1" ref="R1414" ca="1">_xlfn.IFS(P1414="","",
$B$11="Hə", _xlfn.XLOOKUP(DATE(P1414, 12, 31), lease_table_dates, lease_table_balances,0, 0),
TRUE, IFERROR( XNPV($B$6, IF(payment_dates &gt;DATE(P1414, 12, 31), payments,  0),  IF(payment_dates &gt;DATE(P1414, 12, 31), payment_dates,  DATE(P1414, 12, 31))    ),0)
)</f>
        <v/>
      </c>
      <c r="S1414" s="1" t="str" cm="1">
        <f t="array" aca="1" ref="S1414" ca="1">_xlfn.IFS(P1414="","",
TRUE,  MIN( MIN(Q1413, $M$14), ROUND($M$14/ (last_rou_date - $B$2) * (DATE(P1414,12,31) - MAX($B$2, DATE(P1414-1, 12, 31))), 2) )
)</f>
        <v/>
      </c>
      <c r="T1414" s="7" t="str" cm="1">
        <f t="array" aca="1" ref="T1414" ca="1">_xlfn.IFS(P1414="", "",
ISTEXT(R1413), R1414- (H1414 - SUMIFS( lease_table_payments, lease_table_years, P1414) -$AG$14 ),
AND(ISNUMBER(R1413), R1414&lt;&gt;""),   R1414- (R1413 - SUMIFS( lease_table_payments, lease_table_years, P1414) )
)</f>
        <v/>
      </c>
      <c r="V1414" s="64">
        <f t="shared" si="65"/>
        <v>1401</v>
      </c>
      <c r="W1414" s="51" t="str" cm="1">
        <f t="array" ref="W1414">_xlfn.IFS(
OR(W1413=$B$4, W1413=""),"",
TRUE,W1413+1
)</f>
        <v/>
      </c>
      <c r="X1414" s="51" t="str" cm="1">
        <f t="array" ref="X1414">_xlfn.IFS(X1413="","",
W1414="", "",
AND($B$3="İllik"),DATE(YEAR(X1413)+1,MONTH(X1413),DAY(X1413) ),
AND($B$3="Aylıq", $AH$14="Not end"), EDATE(X1413,1),
AND($B$3="Aylıq", $AH$14="End"), EOMONTH(X1413,1)
)</f>
        <v/>
      </c>
      <c r="Y1414" s="51" t="str" cm="1">
        <f t="array" aca="1" ref="Y1414" ca="1">_xlfn.IFS(
AND($B$7="Dövrün əvvəlində", Y1413&lt;=last_rou_date), DATE(YEAR(Y1413)+1, 12, 31),
AND($B$7="Dövrün sonunda", Y1413&lt;=last_payment_date), DATE(YEAR(Y1413)+1, 12, 31),
TRUE, ""
)</f>
        <v/>
      </c>
      <c r="Z1414" s="75" t="str" cm="1">
        <f t="array" aca="1" ref="Z1414" ca="1">_xlfn.IFS(
AND($AN$14="Not year_end", Z1413&gt;last_payment_date), "",
AND($AN$14="Year_end", Z1413&gt;=last_payment_date), "",
AND($AN$14="Year_end"), DATE(YEAR(Z1413+1), 12, 31),
AND($AN$14="Not year_end", MONTH(Z1413)=12, DAY(Z1413)=31), DATE(YEAR(Z1412)+1, MONTH(Z1412), DAY(Z1412)),
AND($AN$14="Not year_end", OR(MONTH(Z1413)&lt;&gt;12, DAY(Z1413)&lt;&gt;31) ), DATE(YEAR(Z1413), 12, 31)
)</f>
        <v/>
      </c>
      <c r="AA1414" s="75" t="str" cm="1">
        <f t="array" aca="1" ref="AA1414" ca="1">_xlfn.IFS(AA1413="", "",
AND(AA1413=last_payment_date, OR(MONTH(AA1413)&lt;&gt;12, DAY(AA1413)&lt;&gt;31) ), DATE(YEAR(AA1413), 12, 31),
AND(MONTH(AA1413)=12, DAY(AA1413)=31, AA1413&gt;=last_payment_date), "",
AND(MONTH(AA1413)=12, DAY(AA1413)&lt;&gt;31),  EOMONTH(AA1413,0),
AND(MONTH(AA1413)=12, DAY(AA1413)=31, $AH$14="Not end"),  EDATE(AA1412,1),
AND($AH$14="Not end"), EDATE(AA1413, 1),
AND($AH$14="End"), EOMONTH(AA1413, 1)
)</f>
        <v/>
      </c>
      <c r="AB1414" s="75" t="str" cm="1">
        <f t="array" aca="1" ref="AB1414" ca="1">_xlfn.IFS(AB1413="","",
AND(AB1413=last_rou_date), "",
AND($B$3="İllik"),DATE(YEAR(AB1413)+1,MONTH(AB1413),DAY(AB1413) ),
AND($B$3="Aylıq", $AH$14="Not end"), EDATE(AB1413,1),
AND($B$3="Aylıq", $AH$14="End"), EOMONTH(AB1413,1)
)</f>
        <v/>
      </c>
      <c r="AC1414" s="75" t="str" cm="1">
        <f t="array" aca="1" ref="AC1414" ca="1">_xlfn.IFS(
AND($AN$14="Not year_end", AC1413&gt;last_rou_date), "",
AND($AN$14="Year_end", AC1413&gt;=last_rou_date), "",
AND($AN$14="Year_end"), DATE(YEAR(AC1413+1), 12, 31),
AND($AN$14="Not year_end", MONTH(AC1413)=12, DAY(AC1413)=31), DATE(YEAR(AC1412)+1, MONTH(AC1412), DAY(AC1412)),
AND($AN$14="Not year_end", OR(MONTH(AC1413)&lt;&gt;12, DAY(AC1413)&lt;&gt;31) ), DATE(YEAR(AC1413), 12, 31)
)</f>
        <v/>
      </c>
      <c r="AD1414" s="75" t="str" cm="1">
        <f t="array" aca="1" ref="AD1414" ca="1">_xlfn.IFS(AD1413="", "",
AND(AD1413=last_rou_date, OR(MONTH(AD1413)&lt;&gt;12, DAY(AD1413)&lt;&gt;31) ), DATE(YEAR(AD1413), 12, 31),
AND(MONTH(AD1413)=12, DAY(AD1413)=31, AD1413&gt;=last_rou_date), "",
AND(MONTH(AD1413)=12, DAY(AD1413)&lt;&gt;31),  EOMONTH(AD1413,0),
AND(MONTH(AD1413)=12, DAY(AD1413)=31, $AH$14="Not end"),  EDATE(AD1412,1),
AND($AH$14="Not end"), EDATE(AD1413, 1),
AND($AH$14="End"), EOMONTH(AD1413, 1)
)</f>
        <v/>
      </c>
      <c r="AE1414" s="51" t="str" cm="1">
        <f t="array" ref="AE1414">_xlfn.IFS(W1414="", "",
AND(W1414&gt;0, W1414&lt;=$B$4, $C$2="İllik artım, faiz olaraq", $D$2&gt;0, $B$3="İllik"), $B$5*((1+$D$2)^(W1414-1)),
AND(W1414&gt;0, W1414&lt;=$B$4, $C$2="İllik artım, faiz olaraq", $D$2&gt;0, $B$3="Aylıq"), $B$5*((1+$D$2)^ROUNDDOWN((W1414-1)/12,0)),
AND(W1414=1, $C$2="Aşağıdakı kimi dəyişir", ), $B$5,
AND(W1414&gt;1, W1414&lt;=$B$4, $C$2="Aşağıdakı kimi dəyişir"), IFERROR(VLOOKUP(W1414, $C$4:$D$7, 2, FALSE), AE1413),
AND(W1414&gt;0, W1414&lt;=$B$4), $B$5,
TRUE,0 )</f>
        <v/>
      </c>
      <c r="AF1414" s="51" t="str">
        <f t="shared" ca="1" si="64"/>
        <v/>
      </c>
    </row>
    <row r="1415" spans="1:32" x14ac:dyDescent="0.4">
      <c r="A1415" s="13" t="str" cm="1">
        <f t="array" aca="1" ref="A1415" ca="1">_xlfn.IFS(
AND(SUMIFS(lease_table_interest_accruals, lease_table_dates, A1414)&gt;0, COUNTIFS($E$14:E1414, "Interest accrual", $A$14:A1414, A1414)=0),  A1414,
AND(SUMIFS(lease_table_payments, lease_table_dates, A1414)&gt;0, COUNTIFS($E$14:E1414, "Payment", $A$14:A1414, A1414)=0),  A1414,
AND(SUMIFS(rou_table_deprs, rou_table_dates, A1414)&gt;0, COUNTIFS($E$14:E1414, "Depreciation", $A$14:A1414, A1414)=0),  A1414,
TRUE,  IFERROR(INDEX(rou_table_dates,  MATCH(A1414, rou_table_dates)+1, ), "")
)</f>
        <v/>
      </c>
      <c r="B1415" s="1" t="str" cm="1">
        <f t="array" aca="1" ref="B1415" ca="1">_xlfn.IFS(
AND(E1415="Payment", A1415=$B$2), $AM$14,
E1415="Payment", $AM$15,
E1415="Interest accrual", $AM$18,
E1415="Depreciation", $AM$17,
TRUE, "")</f>
        <v/>
      </c>
      <c r="C1415" s="1" t="str" cm="1">
        <f t="array" aca="1" ref="C1415" ca="1">_xlfn.IFS(
E1415="Payment", $AM$19,
E1415="Interest accrual", $AM$15,
E1415="Depreciation", $AM$16,
TRUE, "")</f>
        <v/>
      </c>
      <c r="D1415" s="1" t="str" cm="1">
        <f t="array" aca="1" ref="D1415" ca="1">_xlfn.IFS(
E1415="Payment", _xlfn.XLOOKUP(A1415, lease_table_dates, lease_table_payments, 0, 0),
E1415="Interest accrual", _xlfn.XLOOKUP(A1415, lease_table_dates, lease_table_interest_accruals, 0, 0),
E1415="Depreciation", _xlfn.XLOOKUP(A1415, rou_table_dates, rou_table_deprs, 0, 0),
TRUE, ""
)</f>
        <v/>
      </c>
      <c r="E1415" s="7" t="str" cm="1">
        <f t="array" aca="1" ref="E1415" ca="1">_xlfn.IFS(
AND(SUMIFS(lease_table_interest_accruals, lease_table_dates, A1415)&gt;0, COUNTIFS($E$14:E1414, "Interest accrual", $A$14:A1414, A1415)=0), "Interest accrual",
AND(SUMIFS(lease_table_payments, lease_table_dates, A1415)&gt;0, COUNTIFS($E$14:E1414, "Payment", $A$14:A1414, A1415)=0), "Payment",
AND(SUMIFS(rou_table_deprs, rou_table_dates, A1415)&gt;0, COUNTIFS($E$14:E1414, "Depreciation", $A$14:A1414, A1415)=0), "Depreciation",
TRUE,  ""
)</f>
        <v/>
      </c>
      <c r="G1415" s="13" t="str" cm="1">
        <f t="array" aca="1" ref="G1415" ca="1">_xlfn.IFS(
AND($B$11="Hə", $B$3="İllik"), Z1415,
AND($B$11="Hə", $B$3="Aylıq"), AA1415,
$B$11="Yox", X1415)</f>
        <v/>
      </c>
      <c r="H1415" s="1" t="str" cm="1">
        <f t="array" aca="1" ref="H1415" ca="1">_xlfn.IFS( G1415="", "",
TRUE, ROUND( H1414+I1415-J1415, 2) )</f>
        <v/>
      </c>
      <c r="I1415" s="1" t="str" cm="1">
        <f t="array" aca="1" ref="I1415" ca="1">_xlfn.IFS(G1415="", "",
G1415=last_payment_date, (J1415-H1414),
 TRUE,  -  (H1414- H1414* (1+$B$6)^ (_xlfn.DAYS(G1415,G1414)/365) )
)</f>
        <v/>
      </c>
      <c r="J1415" s="1" t="str" cm="1">
        <f t="array" aca="1" ref="J1415" ca="1">_xlfn.IFS(G1415="", "",
TRUE, _xlfn.XLOOKUP(G1415,  payment_dates, payments,0,0)
)</f>
        <v/>
      </c>
      <c r="L1415" s="8" t="str" cm="1">
        <f t="array" aca="1" ref="L1415" ca="1">_xlfn.IFS(
AND($B$11="Hə", $B$3="İllik"), AC1415,
AND($B$11="Hə", $B$3="Aylıq"), AD1415,
$B$11="Yox", AB1415)</f>
        <v/>
      </c>
      <c r="M1415" s="1" t="str" cm="1">
        <f t="array" aca="1" ref="M1415" ca="1">_xlfn.IFS( L1415="", "",
(M1414-N1415)&lt;=0.5, 0,
TRUE,  M1414-N1415)</f>
        <v/>
      </c>
      <c r="N1415" s="7" t="str" cm="1">
        <f t="array" aca="1" ref="N1415" ca="1">_xlfn.IFS(
L1415="", "",
TRUE, MIN(M1414, ROUND($M$14/ (last_rou_date - $B$2) * (L1415-L1414), 2) )
)</f>
        <v/>
      </c>
      <c r="P1415" s="59" t="str">
        <f t="shared" ca="1" si="66"/>
        <v/>
      </c>
      <c r="Q1415" s="1" t="str" cm="1">
        <f t="array" aca="1" ref="Q1415" ca="1">_xlfn.IFS(P1415="","",
$B$11="Hə", _xlfn.XLOOKUP(DATE(P1415, 12, 31), rou_table_dates, rou_table_nbvs,0, 0),
TRUE,  MAX(0, ROUND($M$14 - $M$14/ (last_rou_date - $B$2) * (DATE(P1415,12,31) - $B$2), 2) )
)</f>
        <v/>
      </c>
      <c r="R1415" s="1" t="str" cm="1">
        <f t="array" aca="1" ref="R1415" ca="1">_xlfn.IFS(P1415="","",
$B$11="Hə", _xlfn.XLOOKUP(DATE(P1415, 12, 31), lease_table_dates, lease_table_balances,0, 0),
TRUE, IFERROR( XNPV($B$6, IF(payment_dates &gt;DATE(P1415, 12, 31), payments,  0),  IF(payment_dates &gt;DATE(P1415, 12, 31), payment_dates,  DATE(P1415, 12, 31))    ),0)
)</f>
        <v/>
      </c>
      <c r="S1415" s="1" t="str" cm="1">
        <f t="array" aca="1" ref="S1415" ca="1">_xlfn.IFS(P1415="","",
TRUE,  MIN( MIN(Q1414, $M$14), ROUND($M$14/ (last_rou_date - $B$2) * (DATE(P1415,12,31) - MAX($B$2, DATE(P1415-1, 12, 31))), 2) )
)</f>
        <v/>
      </c>
      <c r="T1415" s="7" t="str" cm="1">
        <f t="array" aca="1" ref="T1415" ca="1">_xlfn.IFS(P1415="", "",
ISTEXT(R1414), R1415- (H1415 - SUMIFS( lease_table_payments, lease_table_years, P1415) -$AG$14 ),
AND(ISNUMBER(R1414), R1415&lt;&gt;""),   R1415- (R1414 - SUMIFS( lease_table_payments, lease_table_years, P1415) )
)</f>
        <v/>
      </c>
      <c r="V1415" s="64">
        <f t="shared" si="65"/>
        <v>1402</v>
      </c>
      <c r="W1415" s="51" t="str" cm="1">
        <f t="array" ref="W1415">_xlfn.IFS(
OR(W1414=$B$4, W1414=""),"",
TRUE,W1414+1
)</f>
        <v/>
      </c>
      <c r="X1415" s="51" t="str" cm="1">
        <f t="array" ref="X1415">_xlfn.IFS(X1414="","",
W1415="", "",
AND($B$3="İllik"),DATE(YEAR(X1414)+1,MONTH(X1414),DAY(X1414) ),
AND($B$3="Aylıq", $AH$14="Not end"), EDATE(X1414,1),
AND($B$3="Aylıq", $AH$14="End"), EOMONTH(X1414,1)
)</f>
        <v/>
      </c>
      <c r="Y1415" s="51" t="str" cm="1">
        <f t="array" aca="1" ref="Y1415" ca="1">_xlfn.IFS(
AND($B$7="Dövrün əvvəlində", Y1414&lt;=last_rou_date), DATE(YEAR(Y1414)+1, 12, 31),
AND($B$7="Dövrün sonunda", Y1414&lt;=last_payment_date), DATE(YEAR(Y1414)+1, 12, 31),
TRUE, ""
)</f>
        <v/>
      </c>
      <c r="Z1415" s="75" t="str" cm="1">
        <f t="array" aca="1" ref="Z1415" ca="1">_xlfn.IFS(
AND($AN$14="Not year_end", Z1414&gt;last_payment_date), "",
AND($AN$14="Year_end", Z1414&gt;=last_payment_date), "",
AND($AN$14="Year_end"), DATE(YEAR(Z1414+1), 12, 31),
AND($AN$14="Not year_end", MONTH(Z1414)=12, DAY(Z1414)=31), DATE(YEAR(Z1413)+1, MONTH(Z1413), DAY(Z1413)),
AND($AN$14="Not year_end", OR(MONTH(Z1414)&lt;&gt;12, DAY(Z1414)&lt;&gt;31) ), DATE(YEAR(Z1414), 12, 31)
)</f>
        <v/>
      </c>
      <c r="AA1415" s="75" t="str" cm="1">
        <f t="array" aca="1" ref="AA1415" ca="1">_xlfn.IFS(AA1414="", "",
AND(AA1414=last_payment_date, OR(MONTH(AA1414)&lt;&gt;12, DAY(AA1414)&lt;&gt;31) ), DATE(YEAR(AA1414), 12, 31),
AND(MONTH(AA1414)=12, DAY(AA1414)=31, AA1414&gt;=last_payment_date), "",
AND(MONTH(AA1414)=12, DAY(AA1414)&lt;&gt;31),  EOMONTH(AA1414,0),
AND(MONTH(AA1414)=12, DAY(AA1414)=31, $AH$14="Not end"),  EDATE(AA1413,1),
AND($AH$14="Not end"), EDATE(AA1414, 1),
AND($AH$14="End"), EOMONTH(AA1414, 1)
)</f>
        <v/>
      </c>
      <c r="AB1415" s="75" t="str" cm="1">
        <f t="array" aca="1" ref="AB1415" ca="1">_xlfn.IFS(AB1414="","",
AND(AB1414=last_rou_date), "",
AND($B$3="İllik"),DATE(YEAR(AB1414)+1,MONTH(AB1414),DAY(AB1414) ),
AND($B$3="Aylıq", $AH$14="Not end"), EDATE(AB1414,1),
AND($B$3="Aylıq", $AH$14="End"), EOMONTH(AB1414,1)
)</f>
        <v/>
      </c>
      <c r="AC1415" s="75" t="str" cm="1">
        <f t="array" aca="1" ref="AC1415" ca="1">_xlfn.IFS(
AND($AN$14="Not year_end", AC1414&gt;last_rou_date), "",
AND($AN$14="Year_end", AC1414&gt;=last_rou_date), "",
AND($AN$14="Year_end"), DATE(YEAR(AC1414+1), 12, 31),
AND($AN$14="Not year_end", MONTH(AC1414)=12, DAY(AC1414)=31), DATE(YEAR(AC1413)+1, MONTH(AC1413), DAY(AC1413)),
AND($AN$14="Not year_end", OR(MONTH(AC1414)&lt;&gt;12, DAY(AC1414)&lt;&gt;31) ), DATE(YEAR(AC1414), 12, 31)
)</f>
        <v/>
      </c>
      <c r="AD1415" s="75" t="str" cm="1">
        <f t="array" aca="1" ref="AD1415" ca="1">_xlfn.IFS(AD1414="", "",
AND(AD1414=last_rou_date, OR(MONTH(AD1414)&lt;&gt;12, DAY(AD1414)&lt;&gt;31) ), DATE(YEAR(AD1414), 12, 31),
AND(MONTH(AD1414)=12, DAY(AD1414)=31, AD1414&gt;=last_rou_date), "",
AND(MONTH(AD1414)=12, DAY(AD1414)&lt;&gt;31),  EOMONTH(AD1414,0),
AND(MONTH(AD1414)=12, DAY(AD1414)=31, $AH$14="Not end"),  EDATE(AD1413,1),
AND($AH$14="Not end"), EDATE(AD1414, 1),
AND($AH$14="End"), EOMONTH(AD1414, 1)
)</f>
        <v/>
      </c>
      <c r="AE1415" s="51" t="str" cm="1">
        <f t="array" ref="AE1415">_xlfn.IFS(W1415="", "",
AND(W1415&gt;0, W1415&lt;=$B$4, $C$2="İllik artım, faiz olaraq", $D$2&gt;0, $B$3="İllik"), $B$5*((1+$D$2)^(W1415-1)),
AND(W1415&gt;0, W1415&lt;=$B$4, $C$2="İllik artım, faiz olaraq", $D$2&gt;0, $B$3="Aylıq"), $B$5*((1+$D$2)^ROUNDDOWN((W1415-1)/12,0)),
AND(W1415=1, $C$2="Aşağıdakı kimi dəyişir", ), $B$5,
AND(W1415&gt;1, W1415&lt;=$B$4, $C$2="Aşağıdakı kimi dəyişir"), IFERROR(VLOOKUP(W1415, $C$4:$D$7, 2, FALSE), AE1414),
AND(W1415&gt;0, W1415&lt;=$B$4), $B$5,
TRUE,0 )</f>
        <v/>
      </c>
      <c r="AF1415" s="51" t="str">
        <f t="shared" ca="1" si="64"/>
        <v/>
      </c>
    </row>
    <row r="1416" spans="1:32" x14ac:dyDescent="0.4">
      <c r="A1416" s="13" t="str" cm="1">
        <f t="array" aca="1" ref="A1416" ca="1">_xlfn.IFS(
AND(SUMIFS(lease_table_interest_accruals, lease_table_dates, A1415)&gt;0, COUNTIFS($E$14:E1415, "Interest accrual", $A$14:A1415, A1415)=0),  A1415,
AND(SUMIFS(lease_table_payments, lease_table_dates, A1415)&gt;0, COUNTIFS($E$14:E1415, "Payment", $A$14:A1415, A1415)=0),  A1415,
AND(SUMIFS(rou_table_deprs, rou_table_dates, A1415)&gt;0, COUNTIFS($E$14:E1415, "Depreciation", $A$14:A1415, A1415)=0),  A1415,
TRUE,  IFERROR(INDEX(rou_table_dates,  MATCH(A1415, rou_table_dates)+1, ), "")
)</f>
        <v/>
      </c>
      <c r="B1416" s="1" t="str" cm="1">
        <f t="array" aca="1" ref="B1416" ca="1">_xlfn.IFS(
AND(E1416="Payment", A1416=$B$2), $AM$14,
E1416="Payment", $AM$15,
E1416="Interest accrual", $AM$18,
E1416="Depreciation", $AM$17,
TRUE, "")</f>
        <v/>
      </c>
      <c r="C1416" s="1" t="str" cm="1">
        <f t="array" aca="1" ref="C1416" ca="1">_xlfn.IFS(
E1416="Payment", $AM$19,
E1416="Interest accrual", $AM$15,
E1416="Depreciation", $AM$16,
TRUE, "")</f>
        <v/>
      </c>
      <c r="D1416" s="1" t="str" cm="1">
        <f t="array" aca="1" ref="D1416" ca="1">_xlfn.IFS(
E1416="Payment", _xlfn.XLOOKUP(A1416, lease_table_dates, lease_table_payments, 0, 0),
E1416="Interest accrual", _xlfn.XLOOKUP(A1416, lease_table_dates, lease_table_interest_accruals, 0, 0),
E1416="Depreciation", _xlfn.XLOOKUP(A1416, rou_table_dates, rou_table_deprs, 0, 0),
TRUE, ""
)</f>
        <v/>
      </c>
      <c r="E1416" s="7" t="str" cm="1">
        <f t="array" aca="1" ref="E1416" ca="1">_xlfn.IFS(
AND(SUMIFS(lease_table_interest_accruals, lease_table_dates, A1416)&gt;0, COUNTIFS($E$14:E1415, "Interest accrual", $A$14:A1415, A1416)=0), "Interest accrual",
AND(SUMIFS(lease_table_payments, lease_table_dates, A1416)&gt;0, COUNTIFS($E$14:E1415, "Payment", $A$14:A1415, A1416)=0), "Payment",
AND(SUMIFS(rou_table_deprs, rou_table_dates, A1416)&gt;0, COUNTIFS($E$14:E1415, "Depreciation", $A$14:A1415, A1416)=0), "Depreciation",
TRUE,  ""
)</f>
        <v/>
      </c>
      <c r="G1416" s="13" t="str" cm="1">
        <f t="array" aca="1" ref="G1416" ca="1">_xlfn.IFS(
AND($B$11="Hə", $B$3="İllik"), Z1416,
AND($B$11="Hə", $B$3="Aylıq"), AA1416,
$B$11="Yox", X1416)</f>
        <v/>
      </c>
      <c r="H1416" s="1" t="str" cm="1">
        <f t="array" aca="1" ref="H1416" ca="1">_xlfn.IFS( G1416="", "",
TRUE, ROUND( H1415+I1416-J1416, 2) )</f>
        <v/>
      </c>
      <c r="I1416" s="1" t="str" cm="1">
        <f t="array" aca="1" ref="I1416" ca="1">_xlfn.IFS(G1416="", "",
G1416=last_payment_date, (J1416-H1415),
 TRUE,  -  (H1415- H1415* (1+$B$6)^ (_xlfn.DAYS(G1416,G1415)/365) )
)</f>
        <v/>
      </c>
      <c r="J1416" s="1" t="str" cm="1">
        <f t="array" aca="1" ref="J1416" ca="1">_xlfn.IFS(G1416="", "",
TRUE, _xlfn.XLOOKUP(G1416,  payment_dates, payments,0,0)
)</f>
        <v/>
      </c>
      <c r="L1416" s="8" t="str" cm="1">
        <f t="array" aca="1" ref="L1416" ca="1">_xlfn.IFS(
AND($B$11="Hə", $B$3="İllik"), AC1416,
AND($B$11="Hə", $B$3="Aylıq"), AD1416,
$B$11="Yox", AB1416)</f>
        <v/>
      </c>
      <c r="M1416" s="1" t="str" cm="1">
        <f t="array" aca="1" ref="M1416" ca="1">_xlfn.IFS( L1416="", "",
(M1415-N1416)&lt;=0.5, 0,
TRUE,  M1415-N1416)</f>
        <v/>
      </c>
      <c r="N1416" s="7" t="str" cm="1">
        <f t="array" aca="1" ref="N1416" ca="1">_xlfn.IFS(
L1416="", "",
TRUE, MIN(M1415, ROUND($M$14/ (last_rou_date - $B$2) * (L1416-L1415), 2) )
)</f>
        <v/>
      </c>
      <c r="P1416" s="59" t="str">
        <f t="shared" ca="1" si="66"/>
        <v/>
      </c>
      <c r="Q1416" s="1" t="str" cm="1">
        <f t="array" aca="1" ref="Q1416" ca="1">_xlfn.IFS(P1416="","",
$B$11="Hə", _xlfn.XLOOKUP(DATE(P1416, 12, 31), rou_table_dates, rou_table_nbvs,0, 0),
TRUE,  MAX(0, ROUND($M$14 - $M$14/ (last_rou_date - $B$2) * (DATE(P1416,12,31) - $B$2), 2) )
)</f>
        <v/>
      </c>
      <c r="R1416" s="1" t="str" cm="1">
        <f t="array" aca="1" ref="R1416" ca="1">_xlfn.IFS(P1416="","",
$B$11="Hə", _xlfn.XLOOKUP(DATE(P1416, 12, 31), lease_table_dates, lease_table_balances,0, 0),
TRUE, IFERROR( XNPV($B$6, IF(payment_dates &gt;DATE(P1416, 12, 31), payments,  0),  IF(payment_dates &gt;DATE(P1416, 12, 31), payment_dates,  DATE(P1416, 12, 31))    ),0)
)</f>
        <v/>
      </c>
      <c r="S1416" s="1" t="str" cm="1">
        <f t="array" aca="1" ref="S1416" ca="1">_xlfn.IFS(P1416="","",
TRUE,  MIN( MIN(Q1415, $M$14), ROUND($M$14/ (last_rou_date - $B$2) * (DATE(P1416,12,31) - MAX($B$2, DATE(P1416-1, 12, 31))), 2) )
)</f>
        <v/>
      </c>
      <c r="T1416" s="7" t="str" cm="1">
        <f t="array" aca="1" ref="T1416" ca="1">_xlfn.IFS(P1416="", "",
ISTEXT(R1415), R1416- (H1416 - SUMIFS( lease_table_payments, lease_table_years, P1416) -$AG$14 ),
AND(ISNUMBER(R1415), R1416&lt;&gt;""),   R1416- (R1415 - SUMIFS( lease_table_payments, lease_table_years, P1416) )
)</f>
        <v/>
      </c>
      <c r="V1416" s="64">
        <f t="shared" si="65"/>
        <v>1403</v>
      </c>
      <c r="W1416" s="51" t="str" cm="1">
        <f t="array" ref="W1416">_xlfn.IFS(
OR(W1415=$B$4, W1415=""),"",
TRUE,W1415+1
)</f>
        <v/>
      </c>
      <c r="X1416" s="51" t="str" cm="1">
        <f t="array" ref="X1416">_xlfn.IFS(X1415="","",
W1416="", "",
AND($B$3="İllik"),DATE(YEAR(X1415)+1,MONTH(X1415),DAY(X1415) ),
AND($B$3="Aylıq", $AH$14="Not end"), EDATE(X1415,1),
AND($B$3="Aylıq", $AH$14="End"), EOMONTH(X1415,1)
)</f>
        <v/>
      </c>
      <c r="Y1416" s="51" t="str" cm="1">
        <f t="array" aca="1" ref="Y1416" ca="1">_xlfn.IFS(
AND($B$7="Dövrün əvvəlində", Y1415&lt;=last_rou_date), DATE(YEAR(Y1415)+1, 12, 31),
AND($B$7="Dövrün sonunda", Y1415&lt;=last_payment_date), DATE(YEAR(Y1415)+1, 12, 31),
TRUE, ""
)</f>
        <v/>
      </c>
      <c r="Z1416" s="75" t="str" cm="1">
        <f t="array" aca="1" ref="Z1416" ca="1">_xlfn.IFS(
AND($AN$14="Not year_end", Z1415&gt;last_payment_date), "",
AND($AN$14="Year_end", Z1415&gt;=last_payment_date), "",
AND($AN$14="Year_end"), DATE(YEAR(Z1415+1), 12, 31),
AND($AN$14="Not year_end", MONTH(Z1415)=12, DAY(Z1415)=31), DATE(YEAR(Z1414)+1, MONTH(Z1414), DAY(Z1414)),
AND($AN$14="Not year_end", OR(MONTH(Z1415)&lt;&gt;12, DAY(Z1415)&lt;&gt;31) ), DATE(YEAR(Z1415), 12, 31)
)</f>
        <v/>
      </c>
      <c r="AA1416" s="75" t="str" cm="1">
        <f t="array" aca="1" ref="AA1416" ca="1">_xlfn.IFS(AA1415="", "",
AND(AA1415=last_payment_date, OR(MONTH(AA1415)&lt;&gt;12, DAY(AA1415)&lt;&gt;31) ), DATE(YEAR(AA1415), 12, 31),
AND(MONTH(AA1415)=12, DAY(AA1415)=31, AA1415&gt;=last_payment_date), "",
AND(MONTH(AA1415)=12, DAY(AA1415)&lt;&gt;31),  EOMONTH(AA1415,0),
AND(MONTH(AA1415)=12, DAY(AA1415)=31, $AH$14="Not end"),  EDATE(AA1414,1),
AND($AH$14="Not end"), EDATE(AA1415, 1),
AND($AH$14="End"), EOMONTH(AA1415, 1)
)</f>
        <v/>
      </c>
      <c r="AB1416" s="75" t="str" cm="1">
        <f t="array" aca="1" ref="AB1416" ca="1">_xlfn.IFS(AB1415="","",
AND(AB1415=last_rou_date), "",
AND($B$3="İllik"),DATE(YEAR(AB1415)+1,MONTH(AB1415),DAY(AB1415) ),
AND($B$3="Aylıq", $AH$14="Not end"), EDATE(AB1415,1),
AND($B$3="Aylıq", $AH$14="End"), EOMONTH(AB1415,1)
)</f>
        <v/>
      </c>
      <c r="AC1416" s="75" t="str" cm="1">
        <f t="array" aca="1" ref="AC1416" ca="1">_xlfn.IFS(
AND($AN$14="Not year_end", AC1415&gt;last_rou_date), "",
AND($AN$14="Year_end", AC1415&gt;=last_rou_date), "",
AND($AN$14="Year_end"), DATE(YEAR(AC1415+1), 12, 31),
AND($AN$14="Not year_end", MONTH(AC1415)=12, DAY(AC1415)=31), DATE(YEAR(AC1414)+1, MONTH(AC1414), DAY(AC1414)),
AND($AN$14="Not year_end", OR(MONTH(AC1415)&lt;&gt;12, DAY(AC1415)&lt;&gt;31) ), DATE(YEAR(AC1415), 12, 31)
)</f>
        <v/>
      </c>
      <c r="AD1416" s="75" t="str" cm="1">
        <f t="array" aca="1" ref="AD1416" ca="1">_xlfn.IFS(AD1415="", "",
AND(AD1415=last_rou_date, OR(MONTH(AD1415)&lt;&gt;12, DAY(AD1415)&lt;&gt;31) ), DATE(YEAR(AD1415), 12, 31),
AND(MONTH(AD1415)=12, DAY(AD1415)=31, AD1415&gt;=last_rou_date), "",
AND(MONTH(AD1415)=12, DAY(AD1415)&lt;&gt;31),  EOMONTH(AD1415,0),
AND(MONTH(AD1415)=12, DAY(AD1415)=31, $AH$14="Not end"),  EDATE(AD1414,1),
AND($AH$14="Not end"), EDATE(AD1415, 1),
AND($AH$14="End"), EOMONTH(AD1415, 1)
)</f>
        <v/>
      </c>
      <c r="AE1416" s="51" t="str" cm="1">
        <f t="array" ref="AE1416">_xlfn.IFS(W1416="", "",
AND(W1416&gt;0, W1416&lt;=$B$4, $C$2="İllik artım, faiz olaraq", $D$2&gt;0, $B$3="İllik"), $B$5*((1+$D$2)^(W1416-1)),
AND(W1416&gt;0, W1416&lt;=$B$4, $C$2="İllik artım, faiz olaraq", $D$2&gt;0, $B$3="Aylıq"), $B$5*((1+$D$2)^ROUNDDOWN((W1416-1)/12,0)),
AND(W1416=1, $C$2="Aşağıdakı kimi dəyişir", ), $B$5,
AND(W1416&gt;1, W1416&lt;=$B$4, $C$2="Aşağıdakı kimi dəyişir"), IFERROR(VLOOKUP(W1416, $C$4:$D$7, 2, FALSE), AE1415),
AND(W1416&gt;0, W1416&lt;=$B$4), $B$5,
TRUE,0 )</f>
        <v/>
      </c>
      <c r="AF1416" s="51" t="str">
        <f t="shared" ca="1" si="64"/>
        <v/>
      </c>
    </row>
    <row r="1417" spans="1:32" x14ac:dyDescent="0.4">
      <c r="A1417" s="13" t="str" cm="1">
        <f t="array" aca="1" ref="A1417" ca="1">_xlfn.IFS(
AND(SUMIFS(lease_table_interest_accruals, lease_table_dates, A1416)&gt;0, COUNTIFS($E$14:E1416, "Interest accrual", $A$14:A1416, A1416)=0),  A1416,
AND(SUMIFS(lease_table_payments, lease_table_dates, A1416)&gt;0, COUNTIFS($E$14:E1416, "Payment", $A$14:A1416, A1416)=0),  A1416,
AND(SUMIFS(rou_table_deprs, rou_table_dates, A1416)&gt;0, COUNTIFS($E$14:E1416, "Depreciation", $A$14:A1416, A1416)=0),  A1416,
TRUE,  IFERROR(INDEX(rou_table_dates,  MATCH(A1416, rou_table_dates)+1, ), "")
)</f>
        <v/>
      </c>
      <c r="B1417" s="1" t="str" cm="1">
        <f t="array" aca="1" ref="B1417" ca="1">_xlfn.IFS(
AND(E1417="Payment", A1417=$B$2), $AM$14,
E1417="Payment", $AM$15,
E1417="Interest accrual", $AM$18,
E1417="Depreciation", $AM$17,
TRUE, "")</f>
        <v/>
      </c>
      <c r="C1417" s="1" t="str" cm="1">
        <f t="array" aca="1" ref="C1417" ca="1">_xlfn.IFS(
E1417="Payment", $AM$19,
E1417="Interest accrual", $AM$15,
E1417="Depreciation", $AM$16,
TRUE, "")</f>
        <v/>
      </c>
      <c r="D1417" s="1" t="str" cm="1">
        <f t="array" aca="1" ref="D1417" ca="1">_xlfn.IFS(
E1417="Payment", _xlfn.XLOOKUP(A1417, lease_table_dates, lease_table_payments, 0, 0),
E1417="Interest accrual", _xlfn.XLOOKUP(A1417, lease_table_dates, lease_table_interest_accruals, 0, 0),
E1417="Depreciation", _xlfn.XLOOKUP(A1417, rou_table_dates, rou_table_deprs, 0, 0),
TRUE, ""
)</f>
        <v/>
      </c>
      <c r="E1417" s="7" t="str" cm="1">
        <f t="array" aca="1" ref="E1417" ca="1">_xlfn.IFS(
AND(SUMIFS(lease_table_interest_accruals, lease_table_dates, A1417)&gt;0, COUNTIFS($E$14:E1416, "Interest accrual", $A$14:A1416, A1417)=0), "Interest accrual",
AND(SUMIFS(lease_table_payments, lease_table_dates, A1417)&gt;0, COUNTIFS($E$14:E1416, "Payment", $A$14:A1416, A1417)=0), "Payment",
AND(SUMIFS(rou_table_deprs, rou_table_dates, A1417)&gt;0, COUNTIFS($E$14:E1416, "Depreciation", $A$14:A1416, A1417)=0), "Depreciation",
TRUE,  ""
)</f>
        <v/>
      </c>
      <c r="G1417" s="13" t="str" cm="1">
        <f t="array" aca="1" ref="G1417" ca="1">_xlfn.IFS(
AND($B$11="Hə", $B$3="İllik"), Z1417,
AND($B$11="Hə", $B$3="Aylıq"), AA1417,
$B$11="Yox", X1417)</f>
        <v/>
      </c>
      <c r="H1417" s="1" t="str" cm="1">
        <f t="array" aca="1" ref="H1417" ca="1">_xlfn.IFS( G1417="", "",
TRUE, ROUND( H1416+I1417-J1417, 2) )</f>
        <v/>
      </c>
      <c r="I1417" s="1" t="str" cm="1">
        <f t="array" aca="1" ref="I1417" ca="1">_xlfn.IFS(G1417="", "",
G1417=last_payment_date, (J1417-H1416),
 TRUE,  -  (H1416- H1416* (1+$B$6)^ (_xlfn.DAYS(G1417,G1416)/365) )
)</f>
        <v/>
      </c>
      <c r="J1417" s="1" t="str" cm="1">
        <f t="array" aca="1" ref="J1417" ca="1">_xlfn.IFS(G1417="", "",
TRUE, _xlfn.XLOOKUP(G1417,  payment_dates, payments,0,0)
)</f>
        <v/>
      </c>
      <c r="L1417" s="8" t="str" cm="1">
        <f t="array" aca="1" ref="L1417" ca="1">_xlfn.IFS(
AND($B$11="Hə", $B$3="İllik"), AC1417,
AND($B$11="Hə", $B$3="Aylıq"), AD1417,
$B$11="Yox", AB1417)</f>
        <v/>
      </c>
      <c r="M1417" s="1" t="str" cm="1">
        <f t="array" aca="1" ref="M1417" ca="1">_xlfn.IFS( L1417="", "",
(M1416-N1417)&lt;=0.5, 0,
TRUE,  M1416-N1417)</f>
        <v/>
      </c>
      <c r="N1417" s="7" t="str" cm="1">
        <f t="array" aca="1" ref="N1417" ca="1">_xlfn.IFS(
L1417="", "",
TRUE, MIN(M1416, ROUND($M$14/ (last_rou_date - $B$2) * (L1417-L1416), 2) )
)</f>
        <v/>
      </c>
      <c r="P1417" s="59" t="str">
        <f t="shared" ca="1" si="66"/>
        <v/>
      </c>
      <c r="Q1417" s="1" t="str" cm="1">
        <f t="array" aca="1" ref="Q1417" ca="1">_xlfn.IFS(P1417="","",
$B$11="Hə", _xlfn.XLOOKUP(DATE(P1417, 12, 31), rou_table_dates, rou_table_nbvs,0, 0),
TRUE,  MAX(0, ROUND($M$14 - $M$14/ (last_rou_date - $B$2) * (DATE(P1417,12,31) - $B$2), 2) )
)</f>
        <v/>
      </c>
      <c r="R1417" s="1" t="str" cm="1">
        <f t="array" aca="1" ref="R1417" ca="1">_xlfn.IFS(P1417="","",
$B$11="Hə", _xlfn.XLOOKUP(DATE(P1417, 12, 31), lease_table_dates, lease_table_balances,0, 0),
TRUE, IFERROR( XNPV($B$6, IF(payment_dates &gt;DATE(P1417, 12, 31), payments,  0),  IF(payment_dates &gt;DATE(P1417, 12, 31), payment_dates,  DATE(P1417, 12, 31))    ),0)
)</f>
        <v/>
      </c>
      <c r="S1417" s="1" t="str" cm="1">
        <f t="array" aca="1" ref="S1417" ca="1">_xlfn.IFS(P1417="","",
TRUE,  MIN( MIN(Q1416, $M$14), ROUND($M$14/ (last_rou_date - $B$2) * (DATE(P1417,12,31) - MAX($B$2, DATE(P1417-1, 12, 31))), 2) )
)</f>
        <v/>
      </c>
      <c r="T1417" s="7" t="str" cm="1">
        <f t="array" aca="1" ref="T1417" ca="1">_xlfn.IFS(P1417="", "",
ISTEXT(R1416), R1417- (H1417 - SUMIFS( lease_table_payments, lease_table_years, P1417) -$AG$14 ),
AND(ISNUMBER(R1416), R1417&lt;&gt;""),   R1417- (R1416 - SUMIFS( lease_table_payments, lease_table_years, P1417) )
)</f>
        <v/>
      </c>
      <c r="V1417" s="64">
        <f t="shared" si="65"/>
        <v>1404</v>
      </c>
      <c r="W1417" s="51" t="str" cm="1">
        <f t="array" ref="W1417">_xlfn.IFS(
OR(W1416=$B$4, W1416=""),"",
TRUE,W1416+1
)</f>
        <v/>
      </c>
      <c r="X1417" s="51" t="str" cm="1">
        <f t="array" ref="X1417">_xlfn.IFS(X1416="","",
W1417="", "",
AND($B$3="İllik"),DATE(YEAR(X1416)+1,MONTH(X1416),DAY(X1416) ),
AND($B$3="Aylıq", $AH$14="Not end"), EDATE(X1416,1),
AND($B$3="Aylıq", $AH$14="End"), EOMONTH(X1416,1)
)</f>
        <v/>
      </c>
      <c r="Y1417" s="51" t="str" cm="1">
        <f t="array" aca="1" ref="Y1417" ca="1">_xlfn.IFS(
AND($B$7="Dövrün əvvəlində", Y1416&lt;=last_rou_date), DATE(YEAR(Y1416)+1, 12, 31),
AND($B$7="Dövrün sonunda", Y1416&lt;=last_payment_date), DATE(YEAR(Y1416)+1, 12, 31),
TRUE, ""
)</f>
        <v/>
      </c>
      <c r="Z1417" s="75" t="str" cm="1">
        <f t="array" aca="1" ref="Z1417" ca="1">_xlfn.IFS(
AND($AN$14="Not year_end", Z1416&gt;last_payment_date), "",
AND($AN$14="Year_end", Z1416&gt;=last_payment_date), "",
AND($AN$14="Year_end"), DATE(YEAR(Z1416+1), 12, 31),
AND($AN$14="Not year_end", MONTH(Z1416)=12, DAY(Z1416)=31), DATE(YEAR(Z1415)+1, MONTH(Z1415), DAY(Z1415)),
AND($AN$14="Not year_end", OR(MONTH(Z1416)&lt;&gt;12, DAY(Z1416)&lt;&gt;31) ), DATE(YEAR(Z1416), 12, 31)
)</f>
        <v/>
      </c>
      <c r="AA1417" s="75" t="str" cm="1">
        <f t="array" aca="1" ref="AA1417" ca="1">_xlfn.IFS(AA1416="", "",
AND(AA1416=last_payment_date, OR(MONTH(AA1416)&lt;&gt;12, DAY(AA1416)&lt;&gt;31) ), DATE(YEAR(AA1416), 12, 31),
AND(MONTH(AA1416)=12, DAY(AA1416)=31, AA1416&gt;=last_payment_date), "",
AND(MONTH(AA1416)=12, DAY(AA1416)&lt;&gt;31),  EOMONTH(AA1416,0),
AND(MONTH(AA1416)=12, DAY(AA1416)=31, $AH$14="Not end"),  EDATE(AA1415,1),
AND($AH$14="Not end"), EDATE(AA1416, 1),
AND($AH$14="End"), EOMONTH(AA1416, 1)
)</f>
        <v/>
      </c>
      <c r="AB1417" s="75" t="str" cm="1">
        <f t="array" aca="1" ref="AB1417" ca="1">_xlfn.IFS(AB1416="","",
AND(AB1416=last_rou_date), "",
AND($B$3="İllik"),DATE(YEAR(AB1416)+1,MONTH(AB1416),DAY(AB1416) ),
AND($B$3="Aylıq", $AH$14="Not end"), EDATE(AB1416,1),
AND($B$3="Aylıq", $AH$14="End"), EOMONTH(AB1416,1)
)</f>
        <v/>
      </c>
      <c r="AC1417" s="75" t="str" cm="1">
        <f t="array" aca="1" ref="AC1417" ca="1">_xlfn.IFS(
AND($AN$14="Not year_end", AC1416&gt;last_rou_date), "",
AND($AN$14="Year_end", AC1416&gt;=last_rou_date), "",
AND($AN$14="Year_end"), DATE(YEAR(AC1416+1), 12, 31),
AND($AN$14="Not year_end", MONTH(AC1416)=12, DAY(AC1416)=31), DATE(YEAR(AC1415)+1, MONTH(AC1415), DAY(AC1415)),
AND($AN$14="Not year_end", OR(MONTH(AC1416)&lt;&gt;12, DAY(AC1416)&lt;&gt;31) ), DATE(YEAR(AC1416), 12, 31)
)</f>
        <v/>
      </c>
      <c r="AD1417" s="75" t="str" cm="1">
        <f t="array" aca="1" ref="AD1417" ca="1">_xlfn.IFS(AD1416="", "",
AND(AD1416=last_rou_date, OR(MONTH(AD1416)&lt;&gt;12, DAY(AD1416)&lt;&gt;31) ), DATE(YEAR(AD1416), 12, 31),
AND(MONTH(AD1416)=12, DAY(AD1416)=31, AD1416&gt;=last_rou_date), "",
AND(MONTH(AD1416)=12, DAY(AD1416)&lt;&gt;31),  EOMONTH(AD1416,0),
AND(MONTH(AD1416)=12, DAY(AD1416)=31, $AH$14="Not end"),  EDATE(AD1415,1),
AND($AH$14="Not end"), EDATE(AD1416, 1),
AND($AH$14="End"), EOMONTH(AD1416, 1)
)</f>
        <v/>
      </c>
      <c r="AE1417" s="51" t="str" cm="1">
        <f t="array" ref="AE1417">_xlfn.IFS(W1417="", "",
AND(W1417&gt;0, W1417&lt;=$B$4, $C$2="İllik artım, faiz olaraq", $D$2&gt;0, $B$3="İllik"), $B$5*((1+$D$2)^(W1417-1)),
AND(W1417&gt;0, W1417&lt;=$B$4, $C$2="İllik artım, faiz olaraq", $D$2&gt;0, $B$3="Aylıq"), $B$5*((1+$D$2)^ROUNDDOWN((W1417-1)/12,0)),
AND(W1417=1, $C$2="Aşağıdakı kimi dəyişir", ), $B$5,
AND(W1417&gt;1, W1417&lt;=$B$4, $C$2="Aşağıdakı kimi dəyişir"), IFERROR(VLOOKUP(W1417, $C$4:$D$7, 2, FALSE), AE1416),
AND(W1417&gt;0, W1417&lt;=$B$4), $B$5,
TRUE,0 )</f>
        <v/>
      </c>
      <c r="AF1417" s="51" t="str">
        <f t="shared" ca="1" si="64"/>
        <v/>
      </c>
    </row>
    <row r="1418" spans="1:32" x14ac:dyDescent="0.4">
      <c r="A1418" s="13" t="str" cm="1">
        <f t="array" aca="1" ref="A1418" ca="1">_xlfn.IFS(
AND(SUMIFS(lease_table_interest_accruals, lease_table_dates, A1417)&gt;0, COUNTIFS($E$14:E1417, "Interest accrual", $A$14:A1417, A1417)=0),  A1417,
AND(SUMIFS(lease_table_payments, lease_table_dates, A1417)&gt;0, COUNTIFS($E$14:E1417, "Payment", $A$14:A1417, A1417)=0),  A1417,
AND(SUMIFS(rou_table_deprs, rou_table_dates, A1417)&gt;0, COUNTIFS($E$14:E1417, "Depreciation", $A$14:A1417, A1417)=0),  A1417,
TRUE,  IFERROR(INDEX(rou_table_dates,  MATCH(A1417, rou_table_dates)+1, ), "")
)</f>
        <v/>
      </c>
      <c r="B1418" s="1" t="str" cm="1">
        <f t="array" aca="1" ref="B1418" ca="1">_xlfn.IFS(
AND(E1418="Payment", A1418=$B$2), $AM$14,
E1418="Payment", $AM$15,
E1418="Interest accrual", $AM$18,
E1418="Depreciation", $AM$17,
TRUE, "")</f>
        <v/>
      </c>
      <c r="C1418" s="1" t="str" cm="1">
        <f t="array" aca="1" ref="C1418" ca="1">_xlfn.IFS(
E1418="Payment", $AM$19,
E1418="Interest accrual", $AM$15,
E1418="Depreciation", $AM$16,
TRUE, "")</f>
        <v/>
      </c>
      <c r="D1418" s="1" t="str" cm="1">
        <f t="array" aca="1" ref="D1418" ca="1">_xlfn.IFS(
E1418="Payment", _xlfn.XLOOKUP(A1418, lease_table_dates, lease_table_payments, 0, 0),
E1418="Interest accrual", _xlfn.XLOOKUP(A1418, lease_table_dates, lease_table_interest_accruals, 0, 0),
E1418="Depreciation", _xlfn.XLOOKUP(A1418, rou_table_dates, rou_table_deprs, 0, 0),
TRUE, ""
)</f>
        <v/>
      </c>
      <c r="E1418" s="7" t="str" cm="1">
        <f t="array" aca="1" ref="E1418" ca="1">_xlfn.IFS(
AND(SUMIFS(lease_table_interest_accruals, lease_table_dates, A1418)&gt;0, COUNTIFS($E$14:E1417, "Interest accrual", $A$14:A1417, A1418)=0), "Interest accrual",
AND(SUMIFS(lease_table_payments, lease_table_dates, A1418)&gt;0, COUNTIFS($E$14:E1417, "Payment", $A$14:A1417, A1418)=0), "Payment",
AND(SUMIFS(rou_table_deprs, rou_table_dates, A1418)&gt;0, COUNTIFS($E$14:E1417, "Depreciation", $A$14:A1417, A1418)=0), "Depreciation",
TRUE,  ""
)</f>
        <v/>
      </c>
      <c r="G1418" s="13" t="str" cm="1">
        <f t="array" aca="1" ref="G1418" ca="1">_xlfn.IFS(
AND($B$11="Hə", $B$3="İllik"), Z1418,
AND($B$11="Hə", $B$3="Aylıq"), AA1418,
$B$11="Yox", X1418)</f>
        <v/>
      </c>
      <c r="H1418" s="1" t="str" cm="1">
        <f t="array" aca="1" ref="H1418" ca="1">_xlfn.IFS( G1418="", "",
TRUE, ROUND( H1417+I1418-J1418, 2) )</f>
        <v/>
      </c>
      <c r="I1418" s="1" t="str" cm="1">
        <f t="array" aca="1" ref="I1418" ca="1">_xlfn.IFS(G1418="", "",
G1418=last_payment_date, (J1418-H1417),
 TRUE,  -  (H1417- H1417* (1+$B$6)^ (_xlfn.DAYS(G1418,G1417)/365) )
)</f>
        <v/>
      </c>
      <c r="J1418" s="1" t="str" cm="1">
        <f t="array" aca="1" ref="J1418" ca="1">_xlfn.IFS(G1418="", "",
TRUE, _xlfn.XLOOKUP(G1418,  payment_dates, payments,0,0)
)</f>
        <v/>
      </c>
      <c r="L1418" s="8" t="str" cm="1">
        <f t="array" aca="1" ref="L1418" ca="1">_xlfn.IFS(
AND($B$11="Hə", $B$3="İllik"), AC1418,
AND($B$11="Hə", $B$3="Aylıq"), AD1418,
$B$11="Yox", AB1418)</f>
        <v/>
      </c>
      <c r="M1418" s="1" t="str" cm="1">
        <f t="array" aca="1" ref="M1418" ca="1">_xlfn.IFS( L1418="", "",
(M1417-N1418)&lt;=0.5, 0,
TRUE,  M1417-N1418)</f>
        <v/>
      </c>
      <c r="N1418" s="7" t="str" cm="1">
        <f t="array" aca="1" ref="N1418" ca="1">_xlfn.IFS(
L1418="", "",
TRUE, MIN(M1417, ROUND($M$14/ (last_rou_date - $B$2) * (L1418-L1417), 2) )
)</f>
        <v/>
      </c>
      <c r="P1418" s="59" t="str">
        <f t="shared" ca="1" si="66"/>
        <v/>
      </c>
      <c r="Q1418" s="1" t="str" cm="1">
        <f t="array" aca="1" ref="Q1418" ca="1">_xlfn.IFS(P1418="","",
$B$11="Hə", _xlfn.XLOOKUP(DATE(P1418, 12, 31), rou_table_dates, rou_table_nbvs,0, 0),
TRUE,  MAX(0, ROUND($M$14 - $M$14/ (last_rou_date - $B$2) * (DATE(P1418,12,31) - $B$2), 2) )
)</f>
        <v/>
      </c>
      <c r="R1418" s="1" t="str" cm="1">
        <f t="array" aca="1" ref="R1418" ca="1">_xlfn.IFS(P1418="","",
$B$11="Hə", _xlfn.XLOOKUP(DATE(P1418, 12, 31), lease_table_dates, lease_table_balances,0, 0),
TRUE, IFERROR( XNPV($B$6, IF(payment_dates &gt;DATE(P1418, 12, 31), payments,  0),  IF(payment_dates &gt;DATE(P1418, 12, 31), payment_dates,  DATE(P1418, 12, 31))    ),0)
)</f>
        <v/>
      </c>
      <c r="S1418" s="1" t="str" cm="1">
        <f t="array" aca="1" ref="S1418" ca="1">_xlfn.IFS(P1418="","",
TRUE,  MIN( MIN(Q1417, $M$14), ROUND($M$14/ (last_rou_date - $B$2) * (DATE(P1418,12,31) - MAX($B$2, DATE(P1418-1, 12, 31))), 2) )
)</f>
        <v/>
      </c>
      <c r="T1418" s="7" t="str" cm="1">
        <f t="array" aca="1" ref="T1418" ca="1">_xlfn.IFS(P1418="", "",
ISTEXT(R1417), R1418- (H1418 - SUMIFS( lease_table_payments, lease_table_years, P1418) -$AG$14 ),
AND(ISNUMBER(R1417), R1418&lt;&gt;""),   R1418- (R1417 - SUMIFS( lease_table_payments, lease_table_years, P1418) )
)</f>
        <v/>
      </c>
      <c r="V1418" s="64">
        <f t="shared" si="65"/>
        <v>1405</v>
      </c>
      <c r="W1418" s="51" t="str" cm="1">
        <f t="array" ref="W1418">_xlfn.IFS(
OR(W1417=$B$4, W1417=""),"",
TRUE,W1417+1
)</f>
        <v/>
      </c>
      <c r="X1418" s="51" t="str" cm="1">
        <f t="array" ref="X1418">_xlfn.IFS(X1417="","",
W1418="", "",
AND($B$3="İllik"),DATE(YEAR(X1417)+1,MONTH(X1417),DAY(X1417) ),
AND($B$3="Aylıq", $AH$14="Not end"), EDATE(X1417,1),
AND($B$3="Aylıq", $AH$14="End"), EOMONTH(X1417,1)
)</f>
        <v/>
      </c>
      <c r="Y1418" s="51" t="str" cm="1">
        <f t="array" aca="1" ref="Y1418" ca="1">_xlfn.IFS(
AND($B$7="Dövrün əvvəlində", Y1417&lt;=last_rou_date), DATE(YEAR(Y1417)+1, 12, 31),
AND($B$7="Dövrün sonunda", Y1417&lt;=last_payment_date), DATE(YEAR(Y1417)+1, 12, 31),
TRUE, ""
)</f>
        <v/>
      </c>
      <c r="Z1418" s="75" t="str" cm="1">
        <f t="array" aca="1" ref="Z1418" ca="1">_xlfn.IFS(
AND($AN$14="Not year_end", Z1417&gt;last_payment_date), "",
AND($AN$14="Year_end", Z1417&gt;=last_payment_date), "",
AND($AN$14="Year_end"), DATE(YEAR(Z1417+1), 12, 31),
AND($AN$14="Not year_end", MONTH(Z1417)=12, DAY(Z1417)=31), DATE(YEAR(Z1416)+1, MONTH(Z1416), DAY(Z1416)),
AND($AN$14="Not year_end", OR(MONTH(Z1417)&lt;&gt;12, DAY(Z1417)&lt;&gt;31) ), DATE(YEAR(Z1417), 12, 31)
)</f>
        <v/>
      </c>
      <c r="AA1418" s="75" t="str" cm="1">
        <f t="array" aca="1" ref="AA1418" ca="1">_xlfn.IFS(AA1417="", "",
AND(AA1417=last_payment_date, OR(MONTH(AA1417)&lt;&gt;12, DAY(AA1417)&lt;&gt;31) ), DATE(YEAR(AA1417), 12, 31),
AND(MONTH(AA1417)=12, DAY(AA1417)=31, AA1417&gt;=last_payment_date), "",
AND(MONTH(AA1417)=12, DAY(AA1417)&lt;&gt;31),  EOMONTH(AA1417,0),
AND(MONTH(AA1417)=12, DAY(AA1417)=31, $AH$14="Not end"),  EDATE(AA1416,1),
AND($AH$14="Not end"), EDATE(AA1417, 1),
AND($AH$14="End"), EOMONTH(AA1417, 1)
)</f>
        <v/>
      </c>
      <c r="AB1418" s="75" t="str" cm="1">
        <f t="array" aca="1" ref="AB1418" ca="1">_xlfn.IFS(AB1417="","",
AND(AB1417=last_rou_date), "",
AND($B$3="İllik"),DATE(YEAR(AB1417)+1,MONTH(AB1417),DAY(AB1417) ),
AND($B$3="Aylıq", $AH$14="Not end"), EDATE(AB1417,1),
AND($B$3="Aylıq", $AH$14="End"), EOMONTH(AB1417,1)
)</f>
        <v/>
      </c>
      <c r="AC1418" s="75" t="str" cm="1">
        <f t="array" aca="1" ref="AC1418" ca="1">_xlfn.IFS(
AND($AN$14="Not year_end", AC1417&gt;last_rou_date), "",
AND($AN$14="Year_end", AC1417&gt;=last_rou_date), "",
AND($AN$14="Year_end"), DATE(YEAR(AC1417+1), 12, 31),
AND($AN$14="Not year_end", MONTH(AC1417)=12, DAY(AC1417)=31), DATE(YEAR(AC1416)+1, MONTH(AC1416), DAY(AC1416)),
AND($AN$14="Not year_end", OR(MONTH(AC1417)&lt;&gt;12, DAY(AC1417)&lt;&gt;31) ), DATE(YEAR(AC1417), 12, 31)
)</f>
        <v/>
      </c>
      <c r="AD1418" s="75" t="str" cm="1">
        <f t="array" aca="1" ref="AD1418" ca="1">_xlfn.IFS(AD1417="", "",
AND(AD1417=last_rou_date, OR(MONTH(AD1417)&lt;&gt;12, DAY(AD1417)&lt;&gt;31) ), DATE(YEAR(AD1417), 12, 31),
AND(MONTH(AD1417)=12, DAY(AD1417)=31, AD1417&gt;=last_rou_date), "",
AND(MONTH(AD1417)=12, DAY(AD1417)&lt;&gt;31),  EOMONTH(AD1417,0),
AND(MONTH(AD1417)=12, DAY(AD1417)=31, $AH$14="Not end"),  EDATE(AD1416,1),
AND($AH$14="Not end"), EDATE(AD1417, 1),
AND($AH$14="End"), EOMONTH(AD1417, 1)
)</f>
        <v/>
      </c>
      <c r="AE1418" s="51" t="str" cm="1">
        <f t="array" ref="AE1418">_xlfn.IFS(W1418="", "",
AND(W1418&gt;0, W1418&lt;=$B$4, $C$2="İllik artım, faiz olaraq", $D$2&gt;0, $B$3="İllik"), $B$5*((1+$D$2)^(W1418-1)),
AND(W1418&gt;0, W1418&lt;=$B$4, $C$2="İllik artım, faiz olaraq", $D$2&gt;0, $B$3="Aylıq"), $B$5*((1+$D$2)^ROUNDDOWN((W1418-1)/12,0)),
AND(W1418=1, $C$2="Aşağıdakı kimi dəyişir", ), $B$5,
AND(W1418&gt;1, W1418&lt;=$B$4, $C$2="Aşağıdakı kimi dəyişir"), IFERROR(VLOOKUP(W1418, $C$4:$D$7, 2, FALSE), AE1417),
AND(W1418&gt;0, W1418&lt;=$B$4), $B$5,
TRUE,0 )</f>
        <v/>
      </c>
      <c r="AF1418" s="51" t="str">
        <f t="shared" ca="1" si="64"/>
        <v/>
      </c>
    </row>
    <row r="1419" spans="1:32" x14ac:dyDescent="0.4">
      <c r="A1419" s="13" t="str" cm="1">
        <f t="array" aca="1" ref="A1419" ca="1">_xlfn.IFS(
AND(SUMIFS(lease_table_interest_accruals, lease_table_dates, A1418)&gt;0, COUNTIFS($E$14:E1418, "Interest accrual", $A$14:A1418, A1418)=0),  A1418,
AND(SUMIFS(lease_table_payments, lease_table_dates, A1418)&gt;0, COUNTIFS($E$14:E1418, "Payment", $A$14:A1418, A1418)=0),  A1418,
AND(SUMIFS(rou_table_deprs, rou_table_dates, A1418)&gt;0, COUNTIFS($E$14:E1418, "Depreciation", $A$14:A1418, A1418)=0),  A1418,
TRUE,  IFERROR(INDEX(rou_table_dates,  MATCH(A1418, rou_table_dates)+1, ), "")
)</f>
        <v/>
      </c>
      <c r="B1419" s="1" t="str" cm="1">
        <f t="array" aca="1" ref="B1419" ca="1">_xlfn.IFS(
AND(E1419="Payment", A1419=$B$2), $AM$14,
E1419="Payment", $AM$15,
E1419="Interest accrual", $AM$18,
E1419="Depreciation", $AM$17,
TRUE, "")</f>
        <v/>
      </c>
      <c r="C1419" s="1" t="str" cm="1">
        <f t="array" aca="1" ref="C1419" ca="1">_xlfn.IFS(
E1419="Payment", $AM$19,
E1419="Interest accrual", $AM$15,
E1419="Depreciation", $AM$16,
TRUE, "")</f>
        <v/>
      </c>
      <c r="D1419" s="1" t="str" cm="1">
        <f t="array" aca="1" ref="D1419" ca="1">_xlfn.IFS(
E1419="Payment", _xlfn.XLOOKUP(A1419, lease_table_dates, lease_table_payments, 0, 0),
E1419="Interest accrual", _xlfn.XLOOKUP(A1419, lease_table_dates, lease_table_interest_accruals, 0, 0),
E1419="Depreciation", _xlfn.XLOOKUP(A1419, rou_table_dates, rou_table_deprs, 0, 0),
TRUE, ""
)</f>
        <v/>
      </c>
      <c r="E1419" s="7" t="str" cm="1">
        <f t="array" aca="1" ref="E1419" ca="1">_xlfn.IFS(
AND(SUMIFS(lease_table_interest_accruals, lease_table_dates, A1419)&gt;0, COUNTIFS($E$14:E1418, "Interest accrual", $A$14:A1418, A1419)=0), "Interest accrual",
AND(SUMIFS(lease_table_payments, lease_table_dates, A1419)&gt;0, COUNTIFS($E$14:E1418, "Payment", $A$14:A1418, A1419)=0), "Payment",
AND(SUMIFS(rou_table_deprs, rou_table_dates, A1419)&gt;0, COUNTIFS($E$14:E1418, "Depreciation", $A$14:A1418, A1419)=0), "Depreciation",
TRUE,  ""
)</f>
        <v/>
      </c>
      <c r="G1419" s="13" t="str" cm="1">
        <f t="array" aca="1" ref="G1419" ca="1">_xlfn.IFS(
AND($B$11="Hə", $B$3="İllik"), Z1419,
AND($B$11="Hə", $B$3="Aylıq"), AA1419,
$B$11="Yox", X1419)</f>
        <v/>
      </c>
      <c r="H1419" s="1" t="str" cm="1">
        <f t="array" aca="1" ref="H1419" ca="1">_xlfn.IFS( G1419="", "",
TRUE, ROUND( H1418+I1419-J1419, 2) )</f>
        <v/>
      </c>
      <c r="I1419" s="1" t="str" cm="1">
        <f t="array" aca="1" ref="I1419" ca="1">_xlfn.IFS(G1419="", "",
G1419=last_payment_date, (J1419-H1418),
 TRUE,  -  (H1418- H1418* (1+$B$6)^ (_xlfn.DAYS(G1419,G1418)/365) )
)</f>
        <v/>
      </c>
      <c r="J1419" s="1" t="str" cm="1">
        <f t="array" aca="1" ref="J1419" ca="1">_xlfn.IFS(G1419="", "",
TRUE, _xlfn.XLOOKUP(G1419,  payment_dates, payments,0,0)
)</f>
        <v/>
      </c>
      <c r="L1419" s="8" t="str" cm="1">
        <f t="array" aca="1" ref="L1419" ca="1">_xlfn.IFS(
AND($B$11="Hə", $B$3="İllik"), AC1419,
AND($B$11="Hə", $B$3="Aylıq"), AD1419,
$B$11="Yox", AB1419)</f>
        <v/>
      </c>
      <c r="M1419" s="1" t="str" cm="1">
        <f t="array" aca="1" ref="M1419" ca="1">_xlfn.IFS( L1419="", "",
(M1418-N1419)&lt;=0.5, 0,
TRUE,  M1418-N1419)</f>
        <v/>
      </c>
      <c r="N1419" s="7" t="str" cm="1">
        <f t="array" aca="1" ref="N1419" ca="1">_xlfn.IFS(
L1419="", "",
TRUE, MIN(M1418, ROUND($M$14/ (last_rou_date - $B$2) * (L1419-L1418), 2) )
)</f>
        <v/>
      </c>
      <c r="P1419" s="59" t="str">
        <f t="shared" ca="1" si="66"/>
        <v/>
      </c>
      <c r="Q1419" s="1" t="str" cm="1">
        <f t="array" aca="1" ref="Q1419" ca="1">_xlfn.IFS(P1419="","",
$B$11="Hə", _xlfn.XLOOKUP(DATE(P1419, 12, 31), rou_table_dates, rou_table_nbvs,0, 0),
TRUE,  MAX(0, ROUND($M$14 - $M$14/ (last_rou_date - $B$2) * (DATE(P1419,12,31) - $B$2), 2) )
)</f>
        <v/>
      </c>
      <c r="R1419" s="1" t="str" cm="1">
        <f t="array" aca="1" ref="R1419" ca="1">_xlfn.IFS(P1419="","",
$B$11="Hə", _xlfn.XLOOKUP(DATE(P1419, 12, 31), lease_table_dates, lease_table_balances,0, 0),
TRUE, IFERROR( XNPV($B$6, IF(payment_dates &gt;DATE(P1419, 12, 31), payments,  0),  IF(payment_dates &gt;DATE(P1419, 12, 31), payment_dates,  DATE(P1419, 12, 31))    ),0)
)</f>
        <v/>
      </c>
      <c r="S1419" s="1" t="str" cm="1">
        <f t="array" aca="1" ref="S1419" ca="1">_xlfn.IFS(P1419="","",
TRUE,  MIN( MIN(Q1418, $M$14), ROUND($M$14/ (last_rou_date - $B$2) * (DATE(P1419,12,31) - MAX($B$2, DATE(P1419-1, 12, 31))), 2) )
)</f>
        <v/>
      </c>
      <c r="T1419" s="7" t="str" cm="1">
        <f t="array" aca="1" ref="T1419" ca="1">_xlfn.IFS(P1419="", "",
ISTEXT(R1418), R1419- (H1419 - SUMIFS( lease_table_payments, lease_table_years, P1419) -$AG$14 ),
AND(ISNUMBER(R1418), R1419&lt;&gt;""),   R1419- (R1418 - SUMIFS( lease_table_payments, lease_table_years, P1419) )
)</f>
        <v/>
      </c>
      <c r="V1419" s="64">
        <f t="shared" si="65"/>
        <v>1406</v>
      </c>
      <c r="W1419" s="51" t="str" cm="1">
        <f t="array" ref="W1419">_xlfn.IFS(
OR(W1418=$B$4, W1418=""),"",
TRUE,W1418+1
)</f>
        <v/>
      </c>
      <c r="X1419" s="51" t="str" cm="1">
        <f t="array" ref="X1419">_xlfn.IFS(X1418="","",
W1419="", "",
AND($B$3="İllik"),DATE(YEAR(X1418)+1,MONTH(X1418),DAY(X1418) ),
AND($B$3="Aylıq", $AH$14="Not end"), EDATE(X1418,1),
AND($B$3="Aylıq", $AH$14="End"), EOMONTH(X1418,1)
)</f>
        <v/>
      </c>
      <c r="Y1419" s="51" t="str" cm="1">
        <f t="array" aca="1" ref="Y1419" ca="1">_xlfn.IFS(
AND($B$7="Dövrün əvvəlində", Y1418&lt;=last_rou_date), DATE(YEAR(Y1418)+1, 12, 31),
AND($B$7="Dövrün sonunda", Y1418&lt;=last_payment_date), DATE(YEAR(Y1418)+1, 12, 31),
TRUE, ""
)</f>
        <v/>
      </c>
      <c r="Z1419" s="75" t="str" cm="1">
        <f t="array" aca="1" ref="Z1419" ca="1">_xlfn.IFS(
AND($AN$14="Not year_end", Z1418&gt;last_payment_date), "",
AND($AN$14="Year_end", Z1418&gt;=last_payment_date), "",
AND($AN$14="Year_end"), DATE(YEAR(Z1418+1), 12, 31),
AND($AN$14="Not year_end", MONTH(Z1418)=12, DAY(Z1418)=31), DATE(YEAR(Z1417)+1, MONTH(Z1417), DAY(Z1417)),
AND($AN$14="Not year_end", OR(MONTH(Z1418)&lt;&gt;12, DAY(Z1418)&lt;&gt;31) ), DATE(YEAR(Z1418), 12, 31)
)</f>
        <v/>
      </c>
      <c r="AA1419" s="75" t="str" cm="1">
        <f t="array" aca="1" ref="AA1419" ca="1">_xlfn.IFS(AA1418="", "",
AND(AA1418=last_payment_date, OR(MONTH(AA1418)&lt;&gt;12, DAY(AA1418)&lt;&gt;31) ), DATE(YEAR(AA1418), 12, 31),
AND(MONTH(AA1418)=12, DAY(AA1418)=31, AA1418&gt;=last_payment_date), "",
AND(MONTH(AA1418)=12, DAY(AA1418)&lt;&gt;31),  EOMONTH(AA1418,0),
AND(MONTH(AA1418)=12, DAY(AA1418)=31, $AH$14="Not end"),  EDATE(AA1417,1),
AND($AH$14="Not end"), EDATE(AA1418, 1),
AND($AH$14="End"), EOMONTH(AA1418, 1)
)</f>
        <v/>
      </c>
      <c r="AB1419" s="75" t="str" cm="1">
        <f t="array" aca="1" ref="AB1419" ca="1">_xlfn.IFS(AB1418="","",
AND(AB1418=last_rou_date), "",
AND($B$3="İllik"),DATE(YEAR(AB1418)+1,MONTH(AB1418),DAY(AB1418) ),
AND($B$3="Aylıq", $AH$14="Not end"), EDATE(AB1418,1),
AND($B$3="Aylıq", $AH$14="End"), EOMONTH(AB1418,1)
)</f>
        <v/>
      </c>
      <c r="AC1419" s="75" t="str" cm="1">
        <f t="array" aca="1" ref="AC1419" ca="1">_xlfn.IFS(
AND($AN$14="Not year_end", AC1418&gt;last_rou_date), "",
AND($AN$14="Year_end", AC1418&gt;=last_rou_date), "",
AND($AN$14="Year_end"), DATE(YEAR(AC1418+1), 12, 31),
AND($AN$14="Not year_end", MONTH(AC1418)=12, DAY(AC1418)=31), DATE(YEAR(AC1417)+1, MONTH(AC1417), DAY(AC1417)),
AND($AN$14="Not year_end", OR(MONTH(AC1418)&lt;&gt;12, DAY(AC1418)&lt;&gt;31) ), DATE(YEAR(AC1418), 12, 31)
)</f>
        <v/>
      </c>
      <c r="AD1419" s="75" t="str" cm="1">
        <f t="array" aca="1" ref="AD1419" ca="1">_xlfn.IFS(AD1418="", "",
AND(AD1418=last_rou_date, OR(MONTH(AD1418)&lt;&gt;12, DAY(AD1418)&lt;&gt;31) ), DATE(YEAR(AD1418), 12, 31),
AND(MONTH(AD1418)=12, DAY(AD1418)=31, AD1418&gt;=last_rou_date), "",
AND(MONTH(AD1418)=12, DAY(AD1418)&lt;&gt;31),  EOMONTH(AD1418,0),
AND(MONTH(AD1418)=12, DAY(AD1418)=31, $AH$14="Not end"),  EDATE(AD1417,1),
AND($AH$14="Not end"), EDATE(AD1418, 1),
AND($AH$14="End"), EOMONTH(AD1418, 1)
)</f>
        <v/>
      </c>
      <c r="AE1419" s="51" t="str" cm="1">
        <f t="array" ref="AE1419">_xlfn.IFS(W1419="", "",
AND(W1419&gt;0, W1419&lt;=$B$4, $C$2="İllik artım, faiz olaraq", $D$2&gt;0, $B$3="İllik"), $B$5*((1+$D$2)^(W1419-1)),
AND(W1419&gt;0, W1419&lt;=$B$4, $C$2="İllik artım, faiz olaraq", $D$2&gt;0, $B$3="Aylıq"), $B$5*((1+$D$2)^ROUNDDOWN((W1419-1)/12,0)),
AND(W1419=1, $C$2="Aşağıdakı kimi dəyişir", ), $B$5,
AND(W1419&gt;1, W1419&lt;=$B$4, $C$2="Aşağıdakı kimi dəyişir"), IFERROR(VLOOKUP(W1419, $C$4:$D$7, 2, FALSE), AE1418),
AND(W1419&gt;0, W1419&lt;=$B$4), $B$5,
TRUE,0 )</f>
        <v/>
      </c>
      <c r="AF1419" s="51" t="str">
        <f t="shared" ca="1" si="64"/>
        <v/>
      </c>
    </row>
    <row r="1420" spans="1:32" x14ac:dyDescent="0.4">
      <c r="A1420" s="13" t="str" cm="1">
        <f t="array" aca="1" ref="A1420" ca="1">_xlfn.IFS(
AND(SUMIFS(lease_table_interest_accruals, lease_table_dates, A1419)&gt;0, COUNTIFS($E$14:E1419, "Interest accrual", $A$14:A1419, A1419)=0),  A1419,
AND(SUMIFS(lease_table_payments, lease_table_dates, A1419)&gt;0, COUNTIFS($E$14:E1419, "Payment", $A$14:A1419, A1419)=0),  A1419,
AND(SUMIFS(rou_table_deprs, rou_table_dates, A1419)&gt;0, COUNTIFS($E$14:E1419, "Depreciation", $A$14:A1419, A1419)=0),  A1419,
TRUE,  IFERROR(INDEX(rou_table_dates,  MATCH(A1419, rou_table_dates)+1, ), "")
)</f>
        <v/>
      </c>
      <c r="B1420" s="1" t="str" cm="1">
        <f t="array" aca="1" ref="B1420" ca="1">_xlfn.IFS(
AND(E1420="Payment", A1420=$B$2), $AM$14,
E1420="Payment", $AM$15,
E1420="Interest accrual", $AM$18,
E1420="Depreciation", $AM$17,
TRUE, "")</f>
        <v/>
      </c>
      <c r="C1420" s="1" t="str" cm="1">
        <f t="array" aca="1" ref="C1420" ca="1">_xlfn.IFS(
E1420="Payment", $AM$19,
E1420="Interest accrual", $AM$15,
E1420="Depreciation", $AM$16,
TRUE, "")</f>
        <v/>
      </c>
      <c r="D1420" s="1" t="str" cm="1">
        <f t="array" aca="1" ref="D1420" ca="1">_xlfn.IFS(
E1420="Payment", _xlfn.XLOOKUP(A1420, lease_table_dates, lease_table_payments, 0, 0),
E1420="Interest accrual", _xlfn.XLOOKUP(A1420, lease_table_dates, lease_table_interest_accruals, 0, 0),
E1420="Depreciation", _xlfn.XLOOKUP(A1420, rou_table_dates, rou_table_deprs, 0, 0),
TRUE, ""
)</f>
        <v/>
      </c>
      <c r="E1420" s="7" t="str" cm="1">
        <f t="array" aca="1" ref="E1420" ca="1">_xlfn.IFS(
AND(SUMIFS(lease_table_interest_accruals, lease_table_dates, A1420)&gt;0, COUNTIFS($E$14:E1419, "Interest accrual", $A$14:A1419, A1420)=0), "Interest accrual",
AND(SUMIFS(lease_table_payments, lease_table_dates, A1420)&gt;0, COUNTIFS($E$14:E1419, "Payment", $A$14:A1419, A1420)=0), "Payment",
AND(SUMIFS(rou_table_deprs, rou_table_dates, A1420)&gt;0, COUNTIFS($E$14:E1419, "Depreciation", $A$14:A1419, A1420)=0), "Depreciation",
TRUE,  ""
)</f>
        <v/>
      </c>
      <c r="G1420" s="13" t="str" cm="1">
        <f t="array" aca="1" ref="G1420" ca="1">_xlfn.IFS(
AND($B$11="Hə", $B$3="İllik"), Z1420,
AND($B$11="Hə", $B$3="Aylıq"), AA1420,
$B$11="Yox", X1420)</f>
        <v/>
      </c>
      <c r="H1420" s="1" t="str" cm="1">
        <f t="array" aca="1" ref="H1420" ca="1">_xlfn.IFS( G1420="", "",
TRUE, ROUND( H1419+I1420-J1420, 2) )</f>
        <v/>
      </c>
      <c r="I1420" s="1" t="str" cm="1">
        <f t="array" aca="1" ref="I1420" ca="1">_xlfn.IFS(G1420="", "",
G1420=last_payment_date, (J1420-H1419),
 TRUE,  -  (H1419- H1419* (1+$B$6)^ (_xlfn.DAYS(G1420,G1419)/365) )
)</f>
        <v/>
      </c>
      <c r="J1420" s="1" t="str" cm="1">
        <f t="array" aca="1" ref="J1420" ca="1">_xlfn.IFS(G1420="", "",
TRUE, _xlfn.XLOOKUP(G1420,  payment_dates, payments,0,0)
)</f>
        <v/>
      </c>
      <c r="L1420" s="8" t="str" cm="1">
        <f t="array" aca="1" ref="L1420" ca="1">_xlfn.IFS(
AND($B$11="Hə", $B$3="İllik"), AC1420,
AND($B$11="Hə", $B$3="Aylıq"), AD1420,
$B$11="Yox", AB1420)</f>
        <v/>
      </c>
      <c r="M1420" s="1" t="str" cm="1">
        <f t="array" aca="1" ref="M1420" ca="1">_xlfn.IFS( L1420="", "",
(M1419-N1420)&lt;=0.5, 0,
TRUE,  M1419-N1420)</f>
        <v/>
      </c>
      <c r="N1420" s="7" t="str" cm="1">
        <f t="array" aca="1" ref="N1420" ca="1">_xlfn.IFS(
L1420="", "",
TRUE, MIN(M1419, ROUND($M$14/ (last_rou_date - $B$2) * (L1420-L1419), 2) )
)</f>
        <v/>
      </c>
      <c r="P1420" s="59" t="str">
        <f t="shared" ca="1" si="66"/>
        <v/>
      </c>
      <c r="Q1420" s="1" t="str" cm="1">
        <f t="array" aca="1" ref="Q1420" ca="1">_xlfn.IFS(P1420="","",
$B$11="Hə", _xlfn.XLOOKUP(DATE(P1420, 12, 31), rou_table_dates, rou_table_nbvs,0, 0),
TRUE,  MAX(0, ROUND($M$14 - $M$14/ (last_rou_date - $B$2) * (DATE(P1420,12,31) - $B$2), 2) )
)</f>
        <v/>
      </c>
      <c r="R1420" s="1" t="str" cm="1">
        <f t="array" aca="1" ref="R1420" ca="1">_xlfn.IFS(P1420="","",
$B$11="Hə", _xlfn.XLOOKUP(DATE(P1420, 12, 31), lease_table_dates, lease_table_balances,0, 0),
TRUE, IFERROR( XNPV($B$6, IF(payment_dates &gt;DATE(P1420, 12, 31), payments,  0),  IF(payment_dates &gt;DATE(P1420, 12, 31), payment_dates,  DATE(P1420, 12, 31))    ),0)
)</f>
        <v/>
      </c>
      <c r="S1420" s="1" t="str" cm="1">
        <f t="array" aca="1" ref="S1420" ca="1">_xlfn.IFS(P1420="","",
TRUE,  MIN( MIN(Q1419, $M$14), ROUND($M$14/ (last_rou_date - $B$2) * (DATE(P1420,12,31) - MAX($B$2, DATE(P1420-1, 12, 31))), 2) )
)</f>
        <v/>
      </c>
      <c r="T1420" s="7" t="str" cm="1">
        <f t="array" aca="1" ref="T1420" ca="1">_xlfn.IFS(P1420="", "",
ISTEXT(R1419), R1420- (H1420 - SUMIFS( lease_table_payments, lease_table_years, P1420) -$AG$14 ),
AND(ISNUMBER(R1419), R1420&lt;&gt;""),   R1420- (R1419 - SUMIFS( lease_table_payments, lease_table_years, P1420) )
)</f>
        <v/>
      </c>
      <c r="V1420" s="64">
        <f t="shared" si="65"/>
        <v>1407</v>
      </c>
      <c r="W1420" s="51" t="str" cm="1">
        <f t="array" ref="W1420">_xlfn.IFS(
OR(W1419=$B$4, W1419=""),"",
TRUE,W1419+1
)</f>
        <v/>
      </c>
      <c r="X1420" s="51" t="str" cm="1">
        <f t="array" ref="X1420">_xlfn.IFS(X1419="","",
W1420="", "",
AND($B$3="İllik"),DATE(YEAR(X1419)+1,MONTH(X1419),DAY(X1419) ),
AND($B$3="Aylıq", $AH$14="Not end"), EDATE(X1419,1),
AND($B$3="Aylıq", $AH$14="End"), EOMONTH(X1419,1)
)</f>
        <v/>
      </c>
      <c r="Y1420" s="51" t="str" cm="1">
        <f t="array" aca="1" ref="Y1420" ca="1">_xlfn.IFS(
AND($B$7="Dövrün əvvəlində", Y1419&lt;=last_rou_date), DATE(YEAR(Y1419)+1, 12, 31),
AND($B$7="Dövrün sonunda", Y1419&lt;=last_payment_date), DATE(YEAR(Y1419)+1, 12, 31),
TRUE, ""
)</f>
        <v/>
      </c>
      <c r="Z1420" s="75" t="str" cm="1">
        <f t="array" aca="1" ref="Z1420" ca="1">_xlfn.IFS(
AND($AN$14="Not year_end", Z1419&gt;last_payment_date), "",
AND($AN$14="Year_end", Z1419&gt;=last_payment_date), "",
AND($AN$14="Year_end"), DATE(YEAR(Z1419+1), 12, 31),
AND($AN$14="Not year_end", MONTH(Z1419)=12, DAY(Z1419)=31), DATE(YEAR(Z1418)+1, MONTH(Z1418), DAY(Z1418)),
AND($AN$14="Not year_end", OR(MONTH(Z1419)&lt;&gt;12, DAY(Z1419)&lt;&gt;31) ), DATE(YEAR(Z1419), 12, 31)
)</f>
        <v/>
      </c>
      <c r="AA1420" s="75" t="str" cm="1">
        <f t="array" aca="1" ref="AA1420" ca="1">_xlfn.IFS(AA1419="", "",
AND(AA1419=last_payment_date, OR(MONTH(AA1419)&lt;&gt;12, DAY(AA1419)&lt;&gt;31) ), DATE(YEAR(AA1419), 12, 31),
AND(MONTH(AA1419)=12, DAY(AA1419)=31, AA1419&gt;=last_payment_date), "",
AND(MONTH(AA1419)=12, DAY(AA1419)&lt;&gt;31),  EOMONTH(AA1419,0),
AND(MONTH(AA1419)=12, DAY(AA1419)=31, $AH$14="Not end"),  EDATE(AA1418,1),
AND($AH$14="Not end"), EDATE(AA1419, 1),
AND($AH$14="End"), EOMONTH(AA1419, 1)
)</f>
        <v/>
      </c>
      <c r="AB1420" s="75" t="str" cm="1">
        <f t="array" aca="1" ref="AB1420" ca="1">_xlfn.IFS(AB1419="","",
AND(AB1419=last_rou_date), "",
AND($B$3="İllik"),DATE(YEAR(AB1419)+1,MONTH(AB1419),DAY(AB1419) ),
AND($B$3="Aylıq", $AH$14="Not end"), EDATE(AB1419,1),
AND($B$3="Aylıq", $AH$14="End"), EOMONTH(AB1419,1)
)</f>
        <v/>
      </c>
      <c r="AC1420" s="75" t="str" cm="1">
        <f t="array" aca="1" ref="AC1420" ca="1">_xlfn.IFS(
AND($AN$14="Not year_end", AC1419&gt;last_rou_date), "",
AND($AN$14="Year_end", AC1419&gt;=last_rou_date), "",
AND($AN$14="Year_end"), DATE(YEAR(AC1419+1), 12, 31),
AND($AN$14="Not year_end", MONTH(AC1419)=12, DAY(AC1419)=31), DATE(YEAR(AC1418)+1, MONTH(AC1418), DAY(AC1418)),
AND($AN$14="Not year_end", OR(MONTH(AC1419)&lt;&gt;12, DAY(AC1419)&lt;&gt;31) ), DATE(YEAR(AC1419), 12, 31)
)</f>
        <v/>
      </c>
      <c r="AD1420" s="75" t="str" cm="1">
        <f t="array" aca="1" ref="AD1420" ca="1">_xlfn.IFS(AD1419="", "",
AND(AD1419=last_rou_date, OR(MONTH(AD1419)&lt;&gt;12, DAY(AD1419)&lt;&gt;31) ), DATE(YEAR(AD1419), 12, 31),
AND(MONTH(AD1419)=12, DAY(AD1419)=31, AD1419&gt;=last_rou_date), "",
AND(MONTH(AD1419)=12, DAY(AD1419)&lt;&gt;31),  EOMONTH(AD1419,0),
AND(MONTH(AD1419)=12, DAY(AD1419)=31, $AH$14="Not end"),  EDATE(AD1418,1),
AND($AH$14="Not end"), EDATE(AD1419, 1),
AND($AH$14="End"), EOMONTH(AD1419, 1)
)</f>
        <v/>
      </c>
      <c r="AE1420" s="51" t="str" cm="1">
        <f t="array" ref="AE1420">_xlfn.IFS(W1420="", "",
AND(W1420&gt;0, W1420&lt;=$B$4, $C$2="İllik artım, faiz olaraq", $D$2&gt;0, $B$3="İllik"), $B$5*((1+$D$2)^(W1420-1)),
AND(W1420&gt;0, W1420&lt;=$B$4, $C$2="İllik artım, faiz olaraq", $D$2&gt;0, $B$3="Aylıq"), $B$5*((1+$D$2)^ROUNDDOWN((W1420-1)/12,0)),
AND(W1420=1, $C$2="Aşağıdakı kimi dəyişir", ), $B$5,
AND(W1420&gt;1, W1420&lt;=$B$4, $C$2="Aşağıdakı kimi dəyişir"), IFERROR(VLOOKUP(W1420, $C$4:$D$7, 2, FALSE), AE1419),
AND(W1420&gt;0, W1420&lt;=$B$4), $B$5,
TRUE,0 )</f>
        <v/>
      </c>
      <c r="AF1420" s="51" t="str">
        <f t="shared" ca="1" si="64"/>
        <v/>
      </c>
    </row>
    <row r="1421" spans="1:32" x14ac:dyDescent="0.4">
      <c r="A1421" s="13" t="str" cm="1">
        <f t="array" aca="1" ref="A1421" ca="1">_xlfn.IFS(
AND(SUMIFS(lease_table_interest_accruals, lease_table_dates, A1420)&gt;0, COUNTIFS($E$14:E1420, "Interest accrual", $A$14:A1420, A1420)=0),  A1420,
AND(SUMIFS(lease_table_payments, lease_table_dates, A1420)&gt;0, COUNTIFS($E$14:E1420, "Payment", $A$14:A1420, A1420)=0),  A1420,
AND(SUMIFS(rou_table_deprs, rou_table_dates, A1420)&gt;0, COUNTIFS($E$14:E1420, "Depreciation", $A$14:A1420, A1420)=0),  A1420,
TRUE,  IFERROR(INDEX(rou_table_dates,  MATCH(A1420, rou_table_dates)+1, ), "")
)</f>
        <v/>
      </c>
      <c r="B1421" s="1" t="str" cm="1">
        <f t="array" aca="1" ref="B1421" ca="1">_xlfn.IFS(
AND(E1421="Payment", A1421=$B$2), $AM$14,
E1421="Payment", $AM$15,
E1421="Interest accrual", $AM$18,
E1421="Depreciation", $AM$17,
TRUE, "")</f>
        <v/>
      </c>
      <c r="C1421" s="1" t="str" cm="1">
        <f t="array" aca="1" ref="C1421" ca="1">_xlfn.IFS(
E1421="Payment", $AM$19,
E1421="Interest accrual", $AM$15,
E1421="Depreciation", $AM$16,
TRUE, "")</f>
        <v/>
      </c>
      <c r="D1421" s="1" t="str" cm="1">
        <f t="array" aca="1" ref="D1421" ca="1">_xlfn.IFS(
E1421="Payment", _xlfn.XLOOKUP(A1421, lease_table_dates, lease_table_payments, 0, 0),
E1421="Interest accrual", _xlfn.XLOOKUP(A1421, lease_table_dates, lease_table_interest_accruals, 0, 0),
E1421="Depreciation", _xlfn.XLOOKUP(A1421, rou_table_dates, rou_table_deprs, 0, 0),
TRUE, ""
)</f>
        <v/>
      </c>
      <c r="E1421" s="7" t="str" cm="1">
        <f t="array" aca="1" ref="E1421" ca="1">_xlfn.IFS(
AND(SUMIFS(lease_table_interest_accruals, lease_table_dates, A1421)&gt;0, COUNTIFS($E$14:E1420, "Interest accrual", $A$14:A1420, A1421)=0), "Interest accrual",
AND(SUMIFS(lease_table_payments, lease_table_dates, A1421)&gt;0, COUNTIFS($E$14:E1420, "Payment", $A$14:A1420, A1421)=0), "Payment",
AND(SUMIFS(rou_table_deprs, rou_table_dates, A1421)&gt;0, COUNTIFS($E$14:E1420, "Depreciation", $A$14:A1420, A1421)=0), "Depreciation",
TRUE,  ""
)</f>
        <v/>
      </c>
      <c r="G1421" s="13" t="str" cm="1">
        <f t="array" aca="1" ref="G1421" ca="1">_xlfn.IFS(
AND($B$11="Hə", $B$3="İllik"), Z1421,
AND($B$11="Hə", $B$3="Aylıq"), AA1421,
$B$11="Yox", X1421)</f>
        <v/>
      </c>
      <c r="H1421" s="1" t="str" cm="1">
        <f t="array" aca="1" ref="H1421" ca="1">_xlfn.IFS( G1421="", "",
TRUE, ROUND( H1420+I1421-J1421, 2) )</f>
        <v/>
      </c>
      <c r="I1421" s="1" t="str" cm="1">
        <f t="array" aca="1" ref="I1421" ca="1">_xlfn.IFS(G1421="", "",
G1421=last_payment_date, (J1421-H1420),
 TRUE,  -  (H1420- H1420* (1+$B$6)^ (_xlfn.DAYS(G1421,G1420)/365) )
)</f>
        <v/>
      </c>
      <c r="J1421" s="1" t="str" cm="1">
        <f t="array" aca="1" ref="J1421" ca="1">_xlfn.IFS(G1421="", "",
TRUE, _xlfn.XLOOKUP(G1421,  payment_dates, payments,0,0)
)</f>
        <v/>
      </c>
      <c r="L1421" s="8" t="str" cm="1">
        <f t="array" aca="1" ref="L1421" ca="1">_xlfn.IFS(
AND($B$11="Hə", $B$3="İllik"), AC1421,
AND($B$11="Hə", $B$3="Aylıq"), AD1421,
$B$11="Yox", AB1421)</f>
        <v/>
      </c>
      <c r="M1421" s="1" t="str" cm="1">
        <f t="array" aca="1" ref="M1421" ca="1">_xlfn.IFS( L1421="", "",
(M1420-N1421)&lt;=0.5, 0,
TRUE,  M1420-N1421)</f>
        <v/>
      </c>
      <c r="N1421" s="7" t="str" cm="1">
        <f t="array" aca="1" ref="N1421" ca="1">_xlfn.IFS(
L1421="", "",
TRUE, MIN(M1420, ROUND($M$14/ (last_rou_date - $B$2) * (L1421-L1420), 2) )
)</f>
        <v/>
      </c>
      <c r="P1421" s="59" t="str">
        <f t="shared" ca="1" si="66"/>
        <v/>
      </c>
      <c r="Q1421" s="1" t="str" cm="1">
        <f t="array" aca="1" ref="Q1421" ca="1">_xlfn.IFS(P1421="","",
$B$11="Hə", _xlfn.XLOOKUP(DATE(P1421, 12, 31), rou_table_dates, rou_table_nbvs,0, 0),
TRUE,  MAX(0, ROUND($M$14 - $M$14/ (last_rou_date - $B$2) * (DATE(P1421,12,31) - $B$2), 2) )
)</f>
        <v/>
      </c>
      <c r="R1421" s="1" t="str" cm="1">
        <f t="array" aca="1" ref="R1421" ca="1">_xlfn.IFS(P1421="","",
$B$11="Hə", _xlfn.XLOOKUP(DATE(P1421, 12, 31), lease_table_dates, lease_table_balances,0, 0),
TRUE, IFERROR( XNPV($B$6, IF(payment_dates &gt;DATE(P1421, 12, 31), payments,  0),  IF(payment_dates &gt;DATE(P1421, 12, 31), payment_dates,  DATE(P1421, 12, 31))    ),0)
)</f>
        <v/>
      </c>
      <c r="S1421" s="1" t="str" cm="1">
        <f t="array" aca="1" ref="S1421" ca="1">_xlfn.IFS(P1421="","",
TRUE,  MIN( MIN(Q1420, $M$14), ROUND($M$14/ (last_rou_date - $B$2) * (DATE(P1421,12,31) - MAX($B$2, DATE(P1421-1, 12, 31))), 2) )
)</f>
        <v/>
      </c>
      <c r="T1421" s="7" t="str" cm="1">
        <f t="array" aca="1" ref="T1421" ca="1">_xlfn.IFS(P1421="", "",
ISTEXT(R1420), R1421- (H1421 - SUMIFS( lease_table_payments, lease_table_years, P1421) -$AG$14 ),
AND(ISNUMBER(R1420), R1421&lt;&gt;""),   R1421- (R1420 - SUMIFS( lease_table_payments, lease_table_years, P1421) )
)</f>
        <v/>
      </c>
      <c r="V1421" s="64">
        <f t="shared" si="65"/>
        <v>1408</v>
      </c>
      <c r="W1421" s="51" t="str" cm="1">
        <f t="array" ref="W1421">_xlfn.IFS(
OR(W1420=$B$4, W1420=""),"",
TRUE,W1420+1
)</f>
        <v/>
      </c>
      <c r="X1421" s="51" t="str" cm="1">
        <f t="array" ref="X1421">_xlfn.IFS(X1420="","",
W1421="", "",
AND($B$3="İllik"),DATE(YEAR(X1420)+1,MONTH(X1420),DAY(X1420) ),
AND($B$3="Aylıq", $AH$14="Not end"), EDATE(X1420,1),
AND($B$3="Aylıq", $AH$14="End"), EOMONTH(X1420,1)
)</f>
        <v/>
      </c>
      <c r="Y1421" s="51" t="str" cm="1">
        <f t="array" aca="1" ref="Y1421" ca="1">_xlfn.IFS(
AND($B$7="Dövrün əvvəlində", Y1420&lt;=last_rou_date), DATE(YEAR(Y1420)+1, 12, 31),
AND($B$7="Dövrün sonunda", Y1420&lt;=last_payment_date), DATE(YEAR(Y1420)+1, 12, 31),
TRUE, ""
)</f>
        <v/>
      </c>
      <c r="Z1421" s="75" t="str" cm="1">
        <f t="array" aca="1" ref="Z1421" ca="1">_xlfn.IFS(
AND($AN$14="Not year_end", Z1420&gt;last_payment_date), "",
AND($AN$14="Year_end", Z1420&gt;=last_payment_date), "",
AND($AN$14="Year_end"), DATE(YEAR(Z1420+1), 12, 31),
AND($AN$14="Not year_end", MONTH(Z1420)=12, DAY(Z1420)=31), DATE(YEAR(Z1419)+1, MONTH(Z1419), DAY(Z1419)),
AND($AN$14="Not year_end", OR(MONTH(Z1420)&lt;&gt;12, DAY(Z1420)&lt;&gt;31) ), DATE(YEAR(Z1420), 12, 31)
)</f>
        <v/>
      </c>
      <c r="AA1421" s="75" t="str" cm="1">
        <f t="array" aca="1" ref="AA1421" ca="1">_xlfn.IFS(AA1420="", "",
AND(AA1420=last_payment_date, OR(MONTH(AA1420)&lt;&gt;12, DAY(AA1420)&lt;&gt;31) ), DATE(YEAR(AA1420), 12, 31),
AND(MONTH(AA1420)=12, DAY(AA1420)=31, AA1420&gt;=last_payment_date), "",
AND(MONTH(AA1420)=12, DAY(AA1420)&lt;&gt;31),  EOMONTH(AA1420,0),
AND(MONTH(AA1420)=12, DAY(AA1420)=31, $AH$14="Not end"),  EDATE(AA1419,1),
AND($AH$14="Not end"), EDATE(AA1420, 1),
AND($AH$14="End"), EOMONTH(AA1420, 1)
)</f>
        <v/>
      </c>
      <c r="AB1421" s="75" t="str" cm="1">
        <f t="array" aca="1" ref="AB1421" ca="1">_xlfn.IFS(AB1420="","",
AND(AB1420=last_rou_date), "",
AND($B$3="İllik"),DATE(YEAR(AB1420)+1,MONTH(AB1420),DAY(AB1420) ),
AND($B$3="Aylıq", $AH$14="Not end"), EDATE(AB1420,1),
AND($B$3="Aylıq", $AH$14="End"), EOMONTH(AB1420,1)
)</f>
        <v/>
      </c>
      <c r="AC1421" s="75" t="str" cm="1">
        <f t="array" aca="1" ref="AC1421" ca="1">_xlfn.IFS(
AND($AN$14="Not year_end", AC1420&gt;last_rou_date), "",
AND($AN$14="Year_end", AC1420&gt;=last_rou_date), "",
AND($AN$14="Year_end"), DATE(YEAR(AC1420+1), 12, 31),
AND($AN$14="Not year_end", MONTH(AC1420)=12, DAY(AC1420)=31), DATE(YEAR(AC1419)+1, MONTH(AC1419), DAY(AC1419)),
AND($AN$14="Not year_end", OR(MONTH(AC1420)&lt;&gt;12, DAY(AC1420)&lt;&gt;31) ), DATE(YEAR(AC1420), 12, 31)
)</f>
        <v/>
      </c>
      <c r="AD1421" s="75" t="str" cm="1">
        <f t="array" aca="1" ref="AD1421" ca="1">_xlfn.IFS(AD1420="", "",
AND(AD1420=last_rou_date, OR(MONTH(AD1420)&lt;&gt;12, DAY(AD1420)&lt;&gt;31) ), DATE(YEAR(AD1420), 12, 31),
AND(MONTH(AD1420)=12, DAY(AD1420)=31, AD1420&gt;=last_rou_date), "",
AND(MONTH(AD1420)=12, DAY(AD1420)&lt;&gt;31),  EOMONTH(AD1420,0),
AND(MONTH(AD1420)=12, DAY(AD1420)=31, $AH$14="Not end"),  EDATE(AD1419,1),
AND($AH$14="Not end"), EDATE(AD1420, 1),
AND($AH$14="End"), EOMONTH(AD1420, 1)
)</f>
        <v/>
      </c>
      <c r="AE1421" s="51" t="str" cm="1">
        <f t="array" ref="AE1421">_xlfn.IFS(W1421="", "",
AND(W1421&gt;0, W1421&lt;=$B$4, $C$2="İllik artım, faiz olaraq", $D$2&gt;0, $B$3="İllik"), $B$5*((1+$D$2)^(W1421-1)),
AND(W1421&gt;0, W1421&lt;=$B$4, $C$2="İllik artım, faiz olaraq", $D$2&gt;0, $B$3="Aylıq"), $B$5*((1+$D$2)^ROUNDDOWN((W1421-1)/12,0)),
AND(W1421=1, $C$2="Aşağıdakı kimi dəyişir", ), $B$5,
AND(W1421&gt;1, W1421&lt;=$B$4, $C$2="Aşağıdakı kimi dəyişir"), IFERROR(VLOOKUP(W1421, $C$4:$D$7, 2, FALSE), AE1420),
AND(W1421&gt;0, W1421&lt;=$B$4), $B$5,
TRUE,0 )</f>
        <v/>
      </c>
      <c r="AF1421" s="51" t="str">
        <f t="shared" ca="1" si="64"/>
        <v/>
      </c>
    </row>
    <row r="1422" spans="1:32" x14ac:dyDescent="0.4">
      <c r="A1422" s="13" t="str" cm="1">
        <f t="array" aca="1" ref="A1422" ca="1">_xlfn.IFS(
AND(SUMIFS(lease_table_interest_accruals, lease_table_dates, A1421)&gt;0, COUNTIFS($E$14:E1421, "Interest accrual", $A$14:A1421, A1421)=0),  A1421,
AND(SUMIFS(lease_table_payments, lease_table_dates, A1421)&gt;0, COUNTIFS($E$14:E1421, "Payment", $A$14:A1421, A1421)=0),  A1421,
AND(SUMIFS(rou_table_deprs, rou_table_dates, A1421)&gt;0, COUNTIFS($E$14:E1421, "Depreciation", $A$14:A1421, A1421)=0),  A1421,
TRUE,  IFERROR(INDEX(rou_table_dates,  MATCH(A1421, rou_table_dates)+1, ), "")
)</f>
        <v/>
      </c>
      <c r="B1422" s="1" t="str" cm="1">
        <f t="array" aca="1" ref="B1422" ca="1">_xlfn.IFS(
AND(E1422="Payment", A1422=$B$2), $AM$14,
E1422="Payment", $AM$15,
E1422="Interest accrual", $AM$18,
E1422="Depreciation", $AM$17,
TRUE, "")</f>
        <v/>
      </c>
      <c r="C1422" s="1" t="str" cm="1">
        <f t="array" aca="1" ref="C1422" ca="1">_xlfn.IFS(
E1422="Payment", $AM$19,
E1422="Interest accrual", $AM$15,
E1422="Depreciation", $AM$16,
TRUE, "")</f>
        <v/>
      </c>
      <c r="D1422" s="1" t="str" cm="1">
        <f t="array" aca="1" ref="D1422" ca="1">_xlfn.IFS(
E1422="Payment", _xlfn.XLOOKUP(A1422, lease_table_dates, lease_table_payments, 0, 0),
E1422="Interest accrual", _xlfn.XLOOKUP(A1422, lease_table_dates, lease_table_interest_accruals, 0, 0),
E1422="Depreciation", _xlfn.XLOOKUP(A1422, rou_table_dates, rou_table_deprs, 0, 0),
TRUE, ""
)</f>
        <v/>
      </c>
      <c r="E1422" s="7" t="str" cm="1">
        <f t="array" aca="1" ref="E1422" ca="1">_xlfn.IFS(
AND(SUMIFS(lease_table_interest_accruals, lease_table_dates, A1422)&gt;0, COUNTIFS($E$14:E1421, "Interest accrual", $A$14:A1421, A1422)=0), "Interest accrual",
AND(SUMIFS(lease_table_payments, lease_table_dates, A1422)&gt;0, COUNTIFS($E$14:E1421, "Payment", $A$14:A1421, A1422)=0), "Payment",
AND(SUMIFS(rou_table_deprs, rou_table_dates, A1422)&gt;0, COUNTIFS($E$14:E1421, "Depreciation", $A$14:A1421, A1422)=0), "Depreciation",
TRUE,  ""
)</f>
        <v/>
      </c>
      <c r="G1422" s="13" t="str" cm="1">
        <f t="array" aca="1" ref="G1422" ca="1">_xlfn.IFS(
AND($B$11="Hə", $B$3="İllik"), Z1422,
AND($B$11="Hə", $B$3="Aylıq"), AA1422,
$B$11="Yox", X1422)</f>
        <v/>
      </c>
      <c r="H1422" s="1" t="str" cm="1">
        <f t="array" aca="1" ref="H1422" ca="1">_xlfn.IFS( G1422="", "",
TRUE, ROUND( H1421+I1422-J1422, 2) )</f>
        <v/>
      </c>
      <c r="I1422" s="1" t="str" cm="1">
        <f t="array" aca="1" ref="I1422" ca="1">_xlfn.IFS(G1422="", "",
G1422=last_payment_date, (J1422-H1421),
 TRUE,  -  (H1421- H1421* (1+$B$6)^ (_xlfn.DAYS(G1422,G1421)/365) )
)</f>
        <v/>
      </c>
      <c r="J1422" s="1" t="str" cm="1">
        <f t="array" aca="1" ref="J1422" ca="1">_xlfn.IFS(G1422="", "",
TRUE, _xlfn.XLOOKUP(G1422,  payment_dates, payments,0,0)
)</f>
        <v/>
      </c>
      <c r="L1422" s="8" t="str" cm="1">
        <f t="array" aca="1" ref="L1422" ca="1">_xlfn.IFS(
AND($B$11="Hə", $B$3="İllik"), AC1422,
AND($B$11="Hə", $B$3="Aylıq"), AD1422,
$B$11="Yox", AB1422)</f>
        <v/>
      </c>
      <c r="M1422" s="1" t="str" cm="1">
        <f t="array" aca="1" ref="M1422" ca="1">_xlfn.IFS( L1422="", "",
(M1421-N1422)&lt;=0.5, 0,
TRUE,  M1421-N1422)</f>
        <v/>
      </c>
      <c r="N1422" s="7" t="str" cm="1">
        <f t="array" aca="1" ref="N1422" ca="1">_xlfn.IFS(
L1422="", "",
TRUE, MIN(M1421, ROUND($M$14/ (last_rou_date - $B$2) * (L1422-L1421), 2) )
)</f>
        <v/>
      </c>
      <c r="P1422" s="59" t="str">
        <f t="shared" ca="1" si="66"/>
        <v/>
      </c>
      <c r="Q1422" s="1" t="str" cm="1">
        <f t="array" aca="1" ref="Q1422" ca="1">_xlfn.IFS(P1422="","",
$B$11="Hə", _xlfn.XLOOKUP(DATE(P1422, 12, 31), rou_table_dates, rou_table_nbvs,0, 0),
TRUE,  MAX(0, ROUND($M$14 - $M$14/ (last_rou_date - $B$2) * (DATE(P1422,12,31) - $B$2), 2) )
)</f>
        <v/>
      </c>
      <c r="R1422" s="1" t="str" cm="1">
        <f t="array" aca="1" ref="R1422" ca="1">_xlfn.IFS(P1422="","",
$B$11="Hə", _xlfn.XLOOKUP(DATE(P1422, 12, 31), lease_table_dates, lease_table_balances,0, 0),
TRUE, IFERROR( XNPV($B$6, IF(payment_dates &gt;DATE(P1422, 12, 31), payments,  0),  IF(payment_dates &gt;DATE(P1422, 12, 31), payment_dates,  DATE(P1422, 12, 31))    ),0)
)</f>
        <v/>
      </c>
      <c r="S1422" s="1" t="str" cm="1">
        <f t="array" aca="1" ref="S1422" ca="1">_xlfn.IFS(P1422="","",
TRUE,  MIN( MIN(Q1421, $M$14), ROUND($M$14/ (last_rou_date - $B$2) * (DATE(P1422,12,31) - MAX($B$2, DATE(P1422-1, 12, 31))), 2) )
)</f>
        <v/>
      </c>
      <c r="T1422" s="7" t="str" cm="1">
        <f t="array" aca="1" ref="T1422" ca="1">_xlfn.IFS(P1422="", "",
ISTEXT(R1421), R1422- (H1422 - SUMIFS( lease_table_payments, lease_table_years, P1422) -$AG$14 ),
AND(ISNUMBER(R1421), R1422&lt;&gt;""),   R1422- (R1421 - SUMIFS( lease_table_payments, lease_table_years, P1422) )
)</f>
        <v/>
      </c>
      <c r="V1422" s="64">
        <f t="shared" si="65"/>
        <v>1409</v>
      </c>
      <c r="W1422" s="51" t="str" cm="1">
        <f t="array" ref="W1422">_xlfn.IFS(
OR(W1421=$B$4, W1421=""),"",
TRUE,W1421+1
)</f>
        <v/>
      </c>
      <c r="X1422" s="51" t="str" cm="1">
        <f t="array" ref="X1422">_xlfn.IFS(X1421="","",
W1422="", "",
AND($B$3="İllik"),DATE(YEAR(X1421)+1,MONTH(X1421),DAY(X1421) ),
AND($B$3="Aylıq", $AH$14="Not end"), EDATE(X1421,1),
AND($B$3="Aylıq", $AH$14="End"), EOMONTH(X1421,1)
)</f>
        <v/>
      </c>
      <c r="Y1422" s="51" t="str" cm="1">
        <f t="array" aca="1" ref="Y1422" ca="1">_xlfn.IFS(
AND($B$7="Dövrün əvvəlində", Y1421&lt;=last_rou_date), DATE(YEAR(Y1421)+1, 12, 31),
AND($B$7="Dövrün sonunda", Y1421&lt;=last_payment_date), DATE(YEAR(Y1421)+1, 12, 31),
TRUE, ""
)</f>
        <v/>
      </c>
      <c r="Z1422" s="75" t="str" cm="1">
        <f t="array" aca="1" ref="Z1422" ca="1">_xlfn.IFS(
AND($AN$14="Not year_end", Z1421&gt;last_payment_date), "",
AND($AN$14="Year_end", Z1421&gt;=last_payment_date), "",
AND($AN$14="Year_end"), DATE(YEAR(Z1421+1), 12, 31),
AND($AN$14="Not year_end", MONTH(Z1421)=12, DAY(Z1421)=31), DATE(YEAR(Z1420)+1, MONTH(Z1420), DAY(Z1420)),
AND($AN$14="Not year_end", OR(MONTH(Z1421)&lt;&gt;12, DAY(Z1421)&lt;&gt;31) ), DATE(YEAR(Z1421), 12, 31)
)</f>
        <v/>
      </c>
      <c r="AA1422" s="75" t="str" cm="1">
        <f t="array" aca="1" ref="AA1422" ca="1">_xlfn.IFS(AA1421="", "",
AND(AA1421=last_payment_date, OR(MONTH(AA1421)&lt;&gt;12, DAY(AA1421)&lt;&gt;31) ), DATE(YEAR(AA1421), 12, 31),
AND(MONTH(AA1421)=12, DAY(AA1421)=31, AA1421&gt;=last_payment_date), "",
AND(MONTH(AA1421)=12, DAY(AA1421)&lt;&gt;31),  EOMONTH(AA1421,0),
AND(MONTH(AA1421)=12, DAY(AA1421)=31, $AH$14="Not end"),  EDATE(AA1420,1),
AND($AH$14="Not end"), EDATE(AA1421, 1),
AND($AH$14="End"), EOMONTH(AA1421, 1)
)</f>
        <v/>
      </c>
      <c r="AB1422" s="75" t="str" cm="1">
        <f t="array" aca="1" ref="AB1422" ca="1">_xlfn.IFS(AB1421="","",
AND(AB1421=last_rou_date), "",
AND($B$3="İllik"),DATE(YEAR(AB1421)+1,MONTH(AB1421),DAY(AB1421) ),
AND($B$3="Aylıq", $AH$14="Not end"), EDATE(AB1421,1),
AND($B$3="Aylıq", $AH$14="End"), EOMONTH(AB1421,1)
)</f>
        <v/>
      </c>
      <c r="AC1422" s="75" t="str" cm="1">
        <f t="array" aca="1" ref="AC1422" ca="1">_xlfn.IFS(
AND($AN$14="Not year_end", AC1421&gt;last_rou_date), "",
AND($AN$14="Year_end", AC1421&gt;=last_rou_date), "",
AND($AN$14="Year_end"), DATE(YEAR(AC1421+1), 12, 31),
AND($AN$14="Not year_end", MONTH(AC1421)=12, DAY(AC1421)=31), DATE(YEAR(AC1420)+1, MONTH(AC1420), DAY(AC1420)),
AND($AN$14="Not year_end", OR(MONTH(AC1421)&lt;&gt;12, DAY(AC1421)&lt;&gt;31) ), DATE(YEAR(AC1421), 12, 31)
)</f>
        <v/>
      </c>
      <c r="AD1422" s="75" t="str" cm="1">
        <f t="array" aca="1" ref="AD1422" ca="1">_xlfn.IFS(AD1421="", "",
AND(AD1421=last_rou_date, OR(MONTH(AD1421)&lt;&gt;12, DAY(AD1421)&lt;&gt;31) ), DATE(YEAR(AD1421), 12, 31),
AND(MONTH(AD1421)=12, DAY(AD1421)=31, AD1421&gt;=last_rou_date), "",
AND(MONTH(AD1421)=12, DAY(AD1421)&lt;&gt;31),  EOMONTH(AD1421,0),
AND(MONTH(AD1421)=12, DAY(AD1421)=31, $AH$14="Not end"),  EDATE(AD1420,1),
AND($AH$14="Not end"), EDATE(AD1421, 1),
AND($AH$14="End"), EOMONTH(AD1421, 1)
)</f>
        <v/>
      </c>
      <c r="AE1422" s="51" t="str" cm="1">
        <f t="array" ref="AE1422">_xlfn.IFS(W1422="", "",
AND(W1422&gt;0, W1422&lt;=$B$4, $C$2="İllik artım, faiz olaraq", $D$2&gt;0, $B$3="İllik"), $B$5*((1+$D$2)^(W1422-1)),
AND(W1422&gt;0, W1422&lt;=$B$4, $C$2="İllik artım, faiz olaraq", $D$2&gt;0, $B$3="Aylıq"), $B$5*((1+$D$2)^ROUNDDOWN((W1422-1)/12,0)),
AND(W1422=1, $C$2="Aşağıdakı kimi dəyişir", ), $B$5,
AND(W1422&gt;1, W1422&lt;=$B$4, $C$2="Aşağıdakı kimi dəyişir"), IFERROR(VLOOKUP(W1422, $C$4:$D$7, 2, FALSE), AE1421),
AND(W1422&gt;0, W1422&lt;=$B$4), $B$5,
TRUE,0 )</f>
        <v/>
      </c>
      <c r="AF1422" s="51" t="str">
        <f t="shared" ca="1" si="64"/>
        <v/>
      </c>
    </row>
    <row r="1423" spans="1:32" x14ac:dyDescent="0.4">
      <c r="A1423" s="13" t="str" cm="1">
        <f t="array" aca="1" ref="A1423" ca="1">_xlfn.IFS(
AND(SUMIFS(lease_table_interest_accruals, lease_table_dates, A1422)&gt;0, COUNTIFS($E$14:E1422, "Interest accrual", $A$14:A1422, A1422)=0),  A1422,
AND(SUMIFS(lease_table_payments, lease_table_dates, A1422)&gt;0, COUNTIFS($E$14:E1422, "Payment", $A$14:A1422, A1422)=0),  A1422,
AND(SUMIFS(rou_table_deprs, rou_table_dates, A1422)&gt;0, COUNTIFS($E$14:E1422, "Depreciation", $A$14:A1422, A1422)=0),  A1422,
TRUE,  IFERROR(INDEX(rou_table_dates,  MATCH(A1422, rou_table_dates)+1, ), "")
)</f>
        <v/>
      </c>
      <c r="B1423" s="1" t="str" cm="1">
        <f t="array" aca="1" ref="B1423" ca="1">_xlfn.IFS(
AND(E1423="Payment", A1423=$B$2), $AM$14,
E1423="Payment", $AM$15,
E1423="Interest accrual", $AM$18,
E1423="Depreciation", $AM$17,
TRUE, "")</f>
        <v/>
      </c>
      <c r="C1423" s="1" t="str" cm="1">
        <f t="array" aca="1" ref="C1423" ca="1">_xlfn.IFS(
E1423="Payment", $AM$19,
E1423="Interest accrual", $AM$15,
E1423="Depreciation", $AM$16,
TRUE, "")</f>
        <v/>
      </c>
      <c r="D1423" s="1" t="str" cm="1">
        <f t="array" aca="1" ref="D1423" ca="1">_xlfn.IFS(
E1423="Payment", _xlfn.XLOOKUP(A1423, lease_table_dates, lease_table_payments, 0, 0),
E1423="Interest accrual", _xlfn.XLOOKUP(A1423, lease_table_dates, lease_table_interest_accruals, 0, 0),
E1423="Depreciation", _xlfn.XLOOKUP(A1423, rou_table_dates, rou_table_deprs, 0, 0),
TRUE, ""
)</f>
        <v/>
      </c>
      <c r="E1423" s="7" t="str" cm="1">
        <f t="array" aca="1" ref="E1423" ca="1">_xlfn.IFS(
AND(SUMIFS(lease_table_interest_accruals, lease_table_dates, A1423)&gt;0, COUNTIFS($E$14:E1422, "Interest accrual", $A$14:A1422, A1423)=0), "Interest accrual",
AND(SUMIFS(lease_table_payments, lease_table_dates, A1423)&gt;0, COUNTIFS($E$14:E1422, "Payment", $A$14:A1422, A1423)=0), "Payment",
AND(SUMIFS(rou_table_deprs, rou_table_dates, A1423)&gt;0, COUNTIFS($E$14:E1422, "Depreciation", $A$14:A1422, A1423)=0), "Depreciation",
TRUE,  ""
)</f>
        <v/>
      </c>
      <c r="G1423" s="13" t="str" cm="1">
        <f t="array" aca="1" ref="G1423" ca="1">_xlfn.IFS(
AND($B$11="Hə", $B$3="İllik"), Z1423,
AND($B$11="Hə", $B$3="Aylıq"), AA1423,
$B$11="Yox", X1423)</f>
        <v/>
      </c>
      <c r="H1423" s="1" t="str" cm="1">
        <f t="array" aca="1" ref="H1423" ca="1">_xlfn.IFS( G1423="", "",
TRUE, ROUND( H1422+I1423-J1423, 2) )</f>
        <v/>
      </c>
      <c r="I1423" s="1" t="str" cm="1">
        <f t="array" aca="1" ref="I1423" ca="1">_xlfn.IFS(G1423="", "",
G1423=last_payment_date, (J1423-H1422),
 TRUE,  -  (H1422- H1422* (1+$B$6)^ (_xlfn.DAYS(G1423,G1422)/365) )
)</f>
        <v/>
      </c>
      <c r="J1423" s="1" t="str" cm="1">
        <f t="array" aca="1" ref="J1423" ca="1">_xlfn.IFS(G1423="", "",
TRUE, _xlfn.XLOOKUP(G1423,  payment_dates, payments,0,0)
)</f>
        <v/>
      </c>
      <c r="L1423" s="8" t="str" cm="1">
        <f t="array" aca="1" ref="L1423" ca="1">_xlfn.IFS(
AND($B$11="Hə", $B$3="İllik"), AC1423,
AND($B$11="Hə", $B$3="Aylıq"), AD1423,
$B$11="Yox", AB1423)</f>
        <v/>
      </c>
      <c r="M1423" s="1" t="str" cm="1">
        <f t="array" aca="1" ref="M1423" ca="1">_xlfn.IFS( L1423="", "",
(M1422-N1423)&lt;=0.5, 0,
TRUE,  M1422-N1423)</f>
        <v/>
      </c>
      <c r="N1423" s="7" t="str" cm="1">
        <f t="array" aca="1" ref="N1423" ca="1">_xlfn.IFS(
L1423="", "",
TRUE, MIN(M1422, ROUND($M$14/ (last_rou_date - $B$2) * (L1423-L1422), 2) )
)</f>
        <v/>
      </c>
      <c r="P1423" s="59" t="str">
        <f t="shared" ca="1" si="66"/>
        <v/>
      </c>
      <c r="Q1423" s="1" t="str" cm="1">
        <f t="array" aca="1" ref="Q1423" ca="1">_xlfn.IFS(P1423="","",
$B$11="Hə", _xlfn.XLOOKUP(DATE(P1423, 12, 31), rou_table_dates, rou_table_nbvs,0, 0),
TRUE,  MAX(0, ROUND($M$14 - $M$14/ (last_rou_date - $B$2) * (DATE(P1423,12,31) - $B$2), 2) )
)</f>
        <v/>
      </c>
      <c r="R1423" s="1" t="str" cm="1">
        <f t="array" aca="1" ref="R1423" ca="1">_xlfn.IFS(P1423="","",
$B$11="Hə", _xlfn.XLOOKUP(DATE(P1423, 12, 31), lease_table_dates, lease_table_balances,0, 0),
TRUE, IFERROR( XNPV($B$6, IF(payment_dates &gt;DATE(P1423, 12, 31), payments,  0),  IF(payment_dates &gt;DATE(P1423, 12, 31), payment_dates,  DATE(P1423, 12, 31))    ),0)
)</f>
        <v/>
      </c>
      <c r="S1423" s="1" t="str" cm="1">
        <f t="array" aca="1" ref="S1423" ca="1">_xlfn.IFS(P1423="","",
TRUE,  MIN( MIN(Q1422, $M$14), ROUND($M$14/ (last_rou_date - $B$2) * (DATE(P1423,12,31) - MAX($B$2, DATE(P1423-1, 12, 31))), 2) )
)</f>
        <v/>
      </c>
      <c r="T1423" s="7" t="str" cm="1">
        <f t="array" aca="1" ref="T1423" ca="1">_xlfn.IFS(P1423="", "",
ISTEXT(R1422), R1423- (H1423 - SUMIFS( lease_table_payments, lease_table_years, P1423) -$AG$14 ),
AND(ISNUMBER(R1422), R1423&lt;&gt;""),   R1423- (R1422 - SUMIFS( lease_table_payments, lease_table_years, P1423) )
)</f>
        <v/>
      </c>
      <c r="V1423" s="64">
        <f t="shared" si="65"/>
        <v>1410</v>
      </c>
      <c r="W1423" s="51" t="str" cm="1">
        <f t="array" ref="W1423">_xlfn.IFS(
OR(W1422=$B$4, W1422=""),"",
TRUE,W1422+1
)</f>
        <v/>
      </c>
      <c r="X1423" s="51" t="str" cm="1">
        <f t="array" ref="X1423">_xlfn.IFS(X1422="","",
W1423="", "",
AND($B$3="İllik"),DATE(YEAR(X1422)+1,MONTH(X1422),DAY(X1422) ),
AND($B$3="Aylıq", $AH$14="Not end"), EDATE(X1422,1),
AND($B$3="Aylıq", $AH$14="End"), EOMONTH(X1422,1)
)</f>
        <v/>
      </c>
      <c r="Y1423" s="51" t="str" cm="1">
        <f t="array" aca="1" ref="Y1423" ca="1">_xlfn.IFS(
AND($B$7="Dövrün əvvəlində", Y1422&lt;=last_rou_date), DATE(YEAR(Y1422)+1, 12, 31),
AND($B$7="Dövrün sonunda", Y1422&lt;=last_payment_date), DATE(YEAR(Y1422)+1, 12, 31),
TRUE, ""
)</f>
        <v/>
      </c>
      <c r="Z1423" s="75" t="str" cm="1">
        <f t="array" aca="1" ref="Z1423" ca="1">_xlfn.IFS(
AND($AN$14="Not year_end", Z1422&gt;last_payment_date), "",
AND($AN$14="Year_end", Z1422&gt;=last_payment_date), "",
AND($AN$14="Year_end"), DATE(YEAR(Z1422+1), 12, 31),
AND($AN$14="Not year_end", MONTH(Z1422)=12, DAY(Z1422)=31), DATE(YEAR(Z1421)+1, MONTH(Z1421), DAY(Z1421)),
AND($AN$14="Not year_end", OR(MONTH(Z1422)&lt;&gt;12, DAY(Z1422)&lt;&gt;31) ), DATE(YEAR(Z1422), 12, 31)
)</f>
        <v/>
      </c>
      <c r="AA1423" s="75" t="str" cm="1">
        <f t="array" aca="1" ref="AA1423" ca="1">_xlfn.IFS(AA1422="", "",
AND(AA1422=last_payment_date, OR(MONTH(AA1422)&lt;&gt;12, DAY(AA1422)&lt;&gt;31) ), DATE(YEAR(AA1422), 12, 31),
AND(MONTH(AA1422)=12, DAY(AA1422)=31, AA1422&gt;=last_payment_date), "",
AND(MONTH(AA1422)=12, DAY(AA1422)&lt;&gt;31),  EOMONTH(AA1422,0),
AND(MONTH(AA1422)=12, DAY(AA1422)=31, $AH$14="Not end"),  EDATE(AA1421,1),
AND($AH$14="Not end"), EDATE(AA1422, 1),
AND($AH$14="End"), EOMONTH(AA1422, 1)
)</f>
        <v/>
      </c>
      <c r="AB1423" s="75" t="str" cm="1">
        <f t="array" aca="1" ref="AB1423" ca="1">_xlfn.IFS(AB1422="","",
AND(AB1422=last_rou_date), "",
AND($B$3="İllik"),DATE(YEAR(AB1422)+1,MONTH(AB1422),DAY(AB1422) ),
AND($B$3="Aylıq", $AH$14="Not end"), EDATE(AB1422,1),
AND($B$3="Aylıq", $AH$14="End"), EOMONTH(AB1422,1)
)</f>
        <v/>
      </c>
      <c r="AC1423" s="75" t="str" cm="1">
        <f t="array" aca="1" ref="AC1423" ca="1">_xlfn.IFS(
AND($AN$14="Not year_end", AC1422&gt;last_rou_date), "",
AND($AN$14="Year_end", AC1422&gt;=last_rou_date), "",
AND($AN$14="Year_end"), DATE(YEAR(AC1422+1), 12, 31),
AND($AN$14="Not year_end", MONTH(AC1422)=12, DAY(AC1422)=31), DATE(YEAR(AC1421)+1, MONTH(AC1421), DAY(AC1421)),
AND($AN$14="Not year_end", OR(MONTH(AC1422)&lt;&gt;12, DAY(AC1422)&lt;&gt;31) ), DATE(YEAR(AC1422), 12, 31)
)</f>
        <v/>
      </c>
      <c r="AD1423" s="75" t="str" cm="1">
        <f t="array" aca="1" ref="AD1423" ca="1">_xlfn.IFS(AD1422="", "",
AND(AD1422=last_rou_date, OR(MONTH(AD1422)&lt;&gt;12, DAY(AD1422)&lt;&gt;31) ), DATE(YEAR(AD1422), 12, 31),
AND(MONTH(AD1422)=12, DAY(AD1422)=31, AD1422&gt;=last_rou_date), "",
AND(MONTH(AD1422)=12, DAY(AD1422)&lt;&gt;31),  EOMONTH(AD1422,0),
AND(MONTH(AD1422)=12, DAY(AD1422)=31, $AH$14="Not end"),  EDATE(AD1421,1),
AND($AH$14="Not end"), EDATE(AD1422, 1),
AND($AH$14="End"), EOMONTH(AD1422, 1)
)</f>
        <v/>
      </c>
      <c r="AE1423" s="51" t="str" cm="1">
        <f t="array" ref="AE1423">_xlfn.IFS(W1423="", "",
AND(W1423&gt;0, W1423&lt;=$B$4, $C$2="İllik artım, faiz olaraq", $D$2&gt;0, $B$3="İllik"), $B$5*((1+$D$2)^(W1423-1)),
AND(W1423&gt;0, W1423&lt;=$B$4, $C$2="İllik artım, faiz olaraq", $D$2&gt;0, $B$3="Aylıq"), $B$5*((1+$D$2)^ROUNDDOWN((W1423-1)/12,0)),
AND(W1423=1, $C$2="Aşağıdakı kimi dəyişir", ), $B$5,
AND(W1423&gt;1, W1423&lt;=$B$4, $C$2="Aşağıdakı kimi dəyişir"), IFERROR(VLOOKUP(W1423, $C$4:$D$7, 2, FALSE), AE1422),
AND(W1423&gt;0, W1423&lt;=$B$4), $B$5,
TRUE,0 )</f>
        <v/>
      </c>
      <c r="AF1423" s="51" t="str">
        <f t="shared" ref="AF1423:AF1486" ca="1" si="67">IF(G1423="","",YEAR(G1423))</f>
        <v/>
      </c>
    </row>
    <row r="1424" spans="1:32" x14ac:dyDescent="0.4">
      <c r="A1424" s="13" t="str" cm="1">
        <f t="array" aca="1" ref="A1424" ca="1">_xlfn.IFS(
AND(SUMIFS(lease_table_interest_accruals, lease_table_dates, A1423)&gt;0, COUNTIFS($E$14:E1423, "Interest accrual", $A$14:A1423, A1423)=0),  A1423,
AND(SUMIFS(lease_table_payments, lease_table_dates, A1423)&gt;0, COUNTIFS($E$14:E1423, "Payment", $A$14:A1423, A1423)=0),  A1423,
AND(SUMIFS(rou_table_deprs, rou_table_dates, A1423)&gt;0, COUNTIFS($E$14:E1423, "Depreciation", $A$14:A1423, A1423)=0),  A1423,
TRUE,  IFERROR(INDEX(rou_table_dates,  MATCH(A1423, rou_table_dates)+1, ), "")
)</f>
        <v/>
      </c>
      <c r="B1424" s="1" t="str" cm="1">
        <f t="array" aca="1" ref="B1424" ca="1">_xlfn.IFS(
AND(E1424="Payment", A1424=$B$2), $AM$14,
E1424="Payment", $AM$15,
E1424="Interest accrual", $AM$18,
E1424="Depreciation", $AM$17,
TRUE, "")</f>
        <v/>
      </c>
      <c r="C1424" s="1" t="str" cm="1">
        <f t="array" aca="1" ref="C1424" ca="1">_xlfn.IFS(
E1424="Payment", $AM$19,
E1424="Interest accrual", $AM$15,
E1424="Depreciation", $AM$16,
TRUE, "")</f>
        <v/>
      </c>
      <c r="D1424" s="1" t="str" cm="1">
        <f t="array" aca="1" ref="D1424" ca="1">_xlfn.IFS(
E1424="Payment", _xlfn.XLOOKUP(A1424, lease_table_dates, lease_table_payments, 0, 0),
E1424="Interest accrual", _xlfn.XLOOKUP(A1424, lease_table_dates, lease_table_interest_accruals, 0, 0),
E1424="Depreciation", _xlfn.XLOOKUP(A1424, rou_table_dates, rou_table_deprs, 0, 0),
TRUE, ""
)</f>
        <v/>
      </c>
      <c r="E1424" s="7" t="str" cm="1">
        <f t="array" aca="1" ref="E1424" ca="1">_xlfn.IFS(
AND(SUMIFS(lease_table_interest_accruals, lease_table_dates, A1424)&gt;0, COUNTIFS($E$14:E1423, "Interest accrual", $A$14:A1423, A1424)=0), "Interest accrual",
AND(SUMIFS(lease_table_payments, lease_table_dates, A1424)&gt;0, COUNTIFS($E$14:E1423, "Payment", $A$14:A1423, A1424)=0), "Payment",
AND(SUMIFS(rou_table_deprs, rou_table_dates, A1424)&gt;0, COUNTIFS($E$14:E1423, "Depreciation", $A$14:A1423, A1424)=0), "Depreciation",
TRUE,  ""
)</f>
        <v/>
      </c>
      <c r="G1424" s="13" t="str" cm="1">
        <f t="array" aca="1" ref="G1424" ca="1">_xlfn.IFS(
AND($B$11="Hə", $B$3="İllik"), Z1424,
AND($B$11="Hə", $B$3="Aylıq"), AA1424,
$B$11="Yox", X1424)</f>
        <v/>
      </c>
      <c r="H1424" s="1" t="str" cm="1">
        <f t="array" aca="1" ref="H1424" ca="1">_xlfn.IFS( G1424="", "",
TRUE, ROUND( H1423+I1424-J1424, 2) )</f>
        <v/>
      </c>
      <c r="I1424" s="1" t="str" cm="1">
        <f t="array" aca="1" ref="I1424" ca="1">_xlfn.IFS(G1424="", "",
G1424=last_payment_date, (J1424-H1423),
 TRUE,  -  (H1423- H1423* (1+$B$6)^ (_xlfn.DAYS(G1424,G1423)/365) )
)</f>
        <v/>
      </c>
      <c r="J1424" s="1" t="str" cm="1">
        <f t="array" aca="1" ref="J1424" ca="1">_xlfn.IFS(G1424="", "",
TRUE, _xlfn.XLOOKUP(G1424,  payment_dates, payments,0,0)
)</f>
        <v/>
      </c>
      <c r="L1424" s="8" t="str" cm="1">
        <f t="array" aca="1" ref="L1424" ca="1">_xlfn.IFS(
AND($B$11="Hə", $B$3="İllik"), AC1424,
AND($B$11="Hə", $B$3="Aylıq"), AD1424,
$B$11="Yox", AB1424)</f>
        <v/>
      </c>
      <c r="M1424" s="1" t="str" cm="1">
        <f t="array" aca="1" ref="M1424" ca="1">_xlfn.IFS( L1424="", "",
(M1423-N1424)&lt;=0.5, 0,
TRUE,  M1423-N1424)</f>
        <v/>
      </c>
      <c r="N1424" s="7" t="str" cm="1">
        <f t="array" aca="1" ref="N1424" ca="1">_xlfn.IFS(
L1424="", "",
TRUE, MIN(M1423, ROUND($M$14/ (last_rou_date - $B$2) * (L1424-L1423), 2) )
)</f>
        <v/>
      </c>
      <c r="P1424" s="59" t="str">
        <f t="shared" ca="1" si="66"/>
        <v/>
      </c>
      <c r="Q1424" s="1" t="str" cm="1">
        <f t="array" aca="1" ref="Q1424" ca="1">_xlfn.IFS(P1424="","",
$B$11="Hə", _xlfn.XLOOKUP(DATE(P1424, 12, 31), rou_table_dates, rou_table_nbvs,0, 0),
TRUE,  MAX(0, ROUND($M$14 - $M$14/ (last_rou_date - $B$2) * (DATE(P1424,12,31) - $B$2), 2) )
)</f>
        <v/>
      </c>
      <c r="R1424" s="1" t="str" cm="1">
        <f t="array" aca="1" ref="R1424" ca="1">_xlfn.IFS(P1424="","",
$B$11="Hə", _xlfn.XLOOKUP(DATE(P1424, 12, 31), lease_table_dates, lease_table_balances,0, 0),
TRUE, IFERROR( XNPV($B$6, IF(payment_dates &gt;DATE(P1424, 12, 31), payments,  0),  IF(payment_dates &gt;DATE(P1424, 12, 31), payment_dates,  DATE(P1424, 12, 31))    ),0)
)</f>
        <v/>
      </c>
      <c r="S1424" s="1" t="str" cm="1">
        <f t="array" aca="1" ref="S1424" ca="1">_xlfn.IFS(P1424="","",
TRUE,  MIN( MIN(Q1423, $M$14), ROUND($M$14/ (last_rou_date - $B$2) * (DATE(P1424,12,31) - MAX($B$2, DATE(P1424-1, 12, 31))), 2) )
)</f>
        <v/>
      </c>
      <c r="T1424" s="7" t="str" cm="1">
        <f t="array" aca="1" ref="T1424" ca="1">_xlfn.IFS(P1424="", "",
ISTEXT(R1423), R1424- (H1424 - SUMIFS( lease_table_payments, lease_table_years, P1424) -$AG$14 ),
AND(ISNUMBER(R1423), R1424&lt;&gt;""),   R1424- (R1423 - SUMIFS( lease_table_payments, lease_table_years, P1424) )
)</f>
        <v/>
      </c>
      <c r="V1424" s="64">
        <f t="shared" ref="V1424:V1487" si="68">V1423+1</f>
        <v>1411</v>
      </c>
      <c r="W1424" s="51" t="str" cm="1">
        <f t="array" ref="W1424">_xlfn.IFS(
OR(W1423=$B$4, W1423=""),"",
TRUE,W1423+1
)</f>
        <v/>
      </c>
      <c r="X1424" s="51" t="str" cm="1">
        <f t="array" ref="X1424">_xlfn.IFS(X1423="","",
W1424="", "",
AND($B$3="İllik"),DATE(YEAR(X1423)+1,MONTH(X1423),DAY(X1423) ),
AND($B$3="Aylıq", $AH$14="Not end"), EDATE(X1423,1),
AND($B$3="Aylıq", $AH$14="End"), EOMONTH(X1423,1)
)</f>
        <v/>
      </c>
      <c r="Y1424" s="51" t="str" cm="1">
        <f t="array" aca="1" ref="Y1424" ca="1">_xlfn.IFS(
AND($B$7="Dövrün əvvəlində", Y1423&lt;=last_rou_date), DATE(YEAR(Y1423)+1, 12, 31),
AND($B$7="Dövrün sonunda", Y1423&lt;=last_payment_date), DATE(YEAR(Y1423)+1, 12, 31),
TRUE, ""
)</f>
        <v/>
      </c>
      <c r="Z1424" s="75" t="str" cm="1">
        <f t="array" aca="1" ref="Z1424" ca="1">_xlfn.IFS(
AND($AN$14="Not year_end", Z1423&gt;last_payment_date), "",
AND($AN$14="Year_end", Z1423&gt;=last_payment_date), "",
AND($AN$14="Year_end"), DATE(YEAR(Z1423+1), 12, 31),
AND($AN$14="Not year_end", MONTH(Z1423)=12, DAY(Z1423)=31), DATE(YEAR(Z1422)+1, MONTH(Z1422), DAY(Z1422)),
AND($AN$14="Not year_end", OR(MONTH(Z1423)&lt;&gt;12, DAY(Z1423)&lt;&gt;31) ), DATE(YEAR(Z1423), 12, 31)
)</f>
        <v/>
      </c>
      <c r="AA1424" s="75" t="str" cm="1">
        <f t="array" aca="1" ref="AA1424" ca="1">_xlfn.IFS(AA1423="", "",
AND(AA1423=last_payment_date, OR(MONTH(AA1423)&lt;&gt;12, DAY(AA1423)&lt;&gt;31) ), DATE(YEAR(AA1423), 12, 31),
AND(MONTH(AA1423)=12, DAY(AA1423)=31, AA1423&gt;=last_payment_date), "",
AND(MONTH(AA1423)=12, DAY(AA1423)&lt;&gt;31),  EOMONTH(AA1423,0),
AND(MONTH(AA1423)=12, DAY(AA1423)=31, $AH$14="Not end"),  EDATE(AA1422,1),
AND($AH$14="Not end"), EDATE(AA1423, 1),
AND($AH$14="End"), EOMONTH(AA1423, 1)
)</f>
        <v/>
      </c>
      <c r="AB1424" s="75" t="str" cm="1">
        <f t="array" aca="1" ref="AB1424" ca="1">_xlfn.IFS(AB1423="","",
AND(AB1423=last_rou_date), "",
AND($B$3="İllik"),DATE(YEAR(AB1423)+1,MONTH(AB1423),DAY(AB1423) ),
AND($B$3="Aylıq", $AH$14="Not end"), EDATE(AB1423,1),
AND($B$3="Aylıq", $AH$14="End"), EOMONTH(AB1423,1)
)</f>
        <v/>
      </c>
      <c r="AC1424" s="75" t="str" cm="1">
        <f t="array" aca="1" ref="AC1424" ca="1">_xlfn.IFS(
AND($AN$14="Not year_end", AC1423&gt;last_rou_date), "",
AND($AN$14="Year_end", AC1423&gt;=last_rou_date), "",
AND($AN$14="Year_end"), DATE(YEAR(AC1423+1), 12, 31),
AND($AN$14="Not year_end", MONTH(AC1423)=12, DAY(AC1423)=31), DATE(YEAR(AC1422)+1, MONTH(AC1422), DAY(AC1422)),
AND($AN$14="Not year_end", OR(MONTH(AC1423)&lt;&gt;12, DAY(AC1423)&lt;&gt;31) ), DATE(YEAR(AC1423), 12, 31)
)</f>
        <v/>
      </c>
      <c r="AD1424" s="75" t="str" cm="1">
        <f t="array" aca="1" ref="AD1424" ca="1">_xlfn.IFS(AD1423="", "",
AND(AD1423=last_rou_date, OR(MONTH(AD1423)&lt;&gt;12, DAY(AD1423)&lt;&gt;31) ), DATE(YEAR(AD1423), 12, 31),
AND(MONTH(AD1423)=12, DAY(AD1423)=31, AD1423&gt;=last_rou_date), "",
AND(MONTH(AD1423)=12, DAY(AD1423)&lt;&gt;31),  EOMONTH(AD1423,0),
AND(MONTH(AD1423)=12, DAY(AD1423)=31, $AH$14="Not end"),  EDATE(AD1422,1),
AND($AH$14="Not end"), EDATE(AD1423, 1),
AND($AH$14="End"), EOMONTH(AD1423, 1)
)</f>
        <v/>
      </c>
      <c r="AE1424" s="51" t="str" cm="1">
        <f t="array" ref="AE1424">_xlfn.IFS(W1424="", "",
AND(W1424&gt;0, W1424&lt;=$B$4, $C$2="İllik artım, faiz olaraq", $D$2&gt;0, $B$3="İllik"), $B$5*((1+$D$2)^(W1424-1)),
AND(W1424&gt;0, W1424&lt;=$B$4, $C$2="İllik artım, faiz olaraq", $D$2&gt;0, $B$3="Aylıq"), $B$5*((1+$D$2)^ROUNDDOWN((W1424-1)/12,0)),
AND(W1424=1, $C$2="Aşağıdakı kimi dəyişir", ), $B$5,
AND(W1424&gt;1, W1424&lt;=$B$4, $C$2="Aşağıdakı kimi dəyişir"), IFERROR(VLOOKUP(W1424, $C$4:$D$7, 2, FALSE), AE1423),
AND(W1424&gt;0, W1424&lt;=$B$4), $B$5,
TRUE,0 )</f>
        <v/>
      </c>
      <c r="AF1424" s="51" t="str">
        <f t="shared" ca="1" si="67"/>
        <v/>
      </c>
    </row>
    <row r="1425" spans="1:32" x14ac:dyDescent="0.4">
      <c r="A1425" s="13" t="str" cm="1">
        <f t="array" aca="1" ref="A1425" ca="1">_xlfn.IFS(
AND(SUMIFS(lease_table_interest_accruals, lease_table_dates, A1424)&gt;0, COUNTIFS($E$14:E1424, "Interest accrual", $A$14:A1424, A1424)=0),  A1424,
AND(SUMIFS(lease_table_payments, lease_table_dates, A1424)&gt;0, COUNTIFS($E$14:E1424, "Payment", $A$14:A1424, A1424)=0),  A1424,
AND(SUMIFS(rou_table_deprs, rou_table_dates, A1424)&gt;0, COUNTIFS($E$14:E1424, "Depreciation", $A$14:A1424, A1424)=0),  A1424,
TRUE,  IFERROR(INDEX(rou_table_dates,  MATCH(A1424, rou_table_dates)+1, ), "")
)</f>
        <v/>
      </c>
      <c r="B1425" s="1" t="str" cm="1">
        <f t="array" aca="1" ref="B1425" ca="1">_xlfn.IFS(
AND(E1425="Payment", A1425=$B$2), $AM$14,
E1425="Payment", $AM$15,
E1425="Interest accrual", $AM$18,
E1425="Depreciation", $AM$17,
TRUE, "")</f>
        <v/>
      </c>
      <c r="C1425" s="1" t="str" cm="1">
        <f t="array" aca="1" ref="C1425" ca="1">_xlfn.IFS(
E1425="Payment", $AM$19,
E1425="Interest accrual", $AM$15,
E1425="Depreciation", $AM$16,
TRUE, "")</f>
        <v/>
      </c>
      <c r="D1425" s="1" t="str" cm="1">
        <f t="array" aca="1" ref="D1425" ca="1">_xlfn.IFS(
E1425="Payment", _xlfn.XLOOKUP(A1425, lease_table_dates, lease_table_payments, 0, 0),
E1425="Interest accrual", _xlfn.XLOOKUP(A1425, lease_table_dates, lease_table_interest_accruals, 0, 0),
E1425="Depreciation", _xlfn.XLOOKUP(A1425, rou_table_dates, rou_table_deprs, 0, 0),
TRUE, ""
)</f>
        <v/>
      </c>
      <c r="E1425" s="7" t="str" cm="1">
        <f t="array" aca="1" ref="E1425" ca="1">_xlfn.IFS(
AND(SUMIFS(lease_table_interest_accruals, lease_table_dates, A1425)&gt;0, COUNTIFS($E$14:E1424, "Interest accrual", $A$14:A1424, A1425)=0), "Interest accrual",
AND(SUMIFS(lease_table_payments, lease_table_dates, A1425)&gt;0, COUNTIFS($E$14:E1424, "Payment", $A$14:A1424, A1425)=0), "Payment",
AND(SUMIFS(rou_table_deprs, rou_table_dates, A1425)&gt;0, COUNTIFS($E$14:E1424, "Depreciation", $A$14:A1424, A1425)=0), "Depreciation",
TRUE,  ""
)</f>
        <v/>
      </c>
      <c r="G1425" s="13" t="str" cm="1">
        <f t="array" aca="1" ref="G1425" ca="1">_xlfn.IFS(
AND($B$11="Hə", $B$3="İllik"), Z1425,
AND($B$11="Hə", $B$3="Aylıq"), AA1425,
$B$11="Yox", X1425)</f>
        <v/>
      </c>
      <c r="H1425" s="1" t="str" cm="1">
        <f t="array" aca="1" ref="H1425" ca="1">_xlfn.IFS( G1425="", "",
TRUE, ROUND( H1424+I1425-J1425, 2) )</f>
        <v/>
      </c>
      <c r="I1425" s="1" t="str" cm="1">
        <f t="array" aca="1" ref="I1425" ca="1">_xlfn.IFS(G1425="", "",
G1425=last_payment_date, (J1425-H1424),
 TRUE,  -  (H1424- H1424* (1+$B$6)^ (_xlfn.DAYS(G1425,G1424)/365) )
)</f>
        <v/>
      </c>
      <c r="J1425" s="1" t="str" cm="1">
        <f t="array" aca="1" ref="J1425" ca="1">_xlfn.IFS(G1425="", "",
TRUE, _xlfn.XLOOKUP(G1425,  payment_dates, payments,0,0)
)</f>
        <v/>
      </c>
      <c r="L1425" s="8" t="str" cm="1">
        <f t="array" aca="1" ref="L1425" ca="1">_xlfn.IFS(
AND($B$11="Hə", $B$3="İllik"), AC1425,
AND($B$11="Hə", $B$3="Aylıq"), AD1425,
$B$11="Yox", AB1425)</f>
        <v/>
      </c>
      <c r="M1425" s="1" t="str" cm="1">
        <f t="array" aca="1" ref="M1425" ca="1">_xlfn.IFS( L1425="", "",
(M1424-N1425)&lt;=0.5, 0,
TRUE,  M1424-N1425)</f>
        <v/>
      </c>
      <c r="N1425" s="7" t="str" cm="1">
        <f t="array" aca="1" ref="N1425" ca="1">_xlfn.IFS(
L1425="", "",
TRUE, MIN(M1424, ROUND($M$14/ (last_rou_date - $B$2) * (L1425-L1424), 2) )
)</f>
        <v/>
      </c>
      <c r="P1425" s="59" t="str">
        <f t="shared" ca="1" si="66"/>
        <v/>
      </c>
      <c r="Q1425" s="1" t="str" cm="1">
        <f t="array" aca="1" ref="Q1425" ca="1">_xlfn.IFS(P1425="","",
$B$11="Hə", _xlfn.XLOOKUP(DATE(P1425, 12, 31), rou_table_dates, rou_table_nbvs,0, 0),
TRUE,  MAX(0, ROUND($M$14 - $M$14/ (last_rou_date - $B$2) * (DATE(P1425,12,31) - $B$2), 2) )
)</f>
        <v/>
      </c>
      <c r="R1425" s="1" t="str" cm="1">
        <f t="array" aca="1" ref="R1425" ca="1">_xlfn.IFS(P1425="","",
$B$11="Hə", _xlfn.XLOOKUP(DATE(P1425, 12, 31), lease_table_dates, lease_table_balances,0, 0),
TRUE, IFERROR( XNPV($B$6, IF(payment_dates &gt;DATE(P1425, 12, 31), payments,  0),  IF(payment_dates &gt;DATE(P1425, 12, 31), payment_dates,  DATE(P1425, 12, 31))    ),0)
)</f>
        <v/>
      </c>
      <c r="S1425" s="1" t="str" cm="1">
        <f t="array" aca="1" ref="S1425" ca="1">_xlfn.IFS(P1425="","",
TRUE,  MIN( MIN(Q1424, $M$14), ROUND($M$14/ (last_rou_date - $B$2) * (DATE(P1425,12,31) - MAX($B$2, DATE(P1425-1, 12, 31))), 2) )
)</f>
        <v/>
      </c>
      <c r="T1425" s="7" t="str" cm="1">
        <f t="array" aca="1" ref="T1425" ca="1">_xlfn.IFS(P1425="", "",
ISTEXT(R1424), R1425- (H1425 - SUMIFS( lease_table_payments, lease_table_years, P1425) -$AG$14 ),
AND(ISNUMBER(R1424), R1425&lt;&gt;""),   R1425- (R1424 - SUMIFS( lease_table_payments, lease_table_years, P1425) )
)</f>
        <v/>
      </c>
      <c r="V1425" s="64">
        <f t="shared" si="68"/>
        <v>1412</v>
      </c>
      <c r="W1425" s="51" t="str" cm="1">
        <f t="array" ref="W1425">_xlfn.IFS(
OR(W1424=$B$4, W1424=""),"",
TRUE,W1424+1
)</f>
        <v/>
      </c>
      <c r="X1425" s="51" t="str" cm="1">
        <f t="array" ref="X1425">_xlfn.IFS(X1424="","",
W1425="", "",
AND($B$3="İllik"),DATE(YEAR(X1424)+1,MONTH(X1424),DAY(X1424) ),
AND($B$3="Aylıq", $AH$14="Not end"), EDATE(X1424,1),
AND($B$3="Aylıq", $AH$14="End"), EOMONTH(X1424,1)
)</f>
        <v/>
      </c>
      <c r="Y1425" s="51" t="str" cm="1">
        <f t="array" aca="1" ref="Y1425" ca="1">_xlfn.IFS(
AND($B$7="Dövrün əvvəlində", Y1424&lt;=last_rou_date), DATE(YEAR(Y1424)+1, 12, 31),
AND($B$7="Dövrün sonunda", Y1424&lt;=last_payment_date), DATE(YEAR(Y1424)+1, 12, 31),
TRUE, ""
)</f>
        <v/>
      </c>
      <c r="Z1425" s="75" t="str" cm="1">
        <f t="array" aca="1" ref="Z1425" ca="1">_xlfn.IFS(
AND($AN$14="Not year_end", Z1424&gt;last_payment_date), "",
AND($AN$14="Year_end", Z1424&gt;=last_payment_date), "",
AND($AN$14="Year_end"), DATE(YEAR(Z1424+1), 12, 31),
AND($AN$14="Not year_end", MONTH(Z1424)=12, DAY(Z1424)=31), DATE(YEAR(Z1423)+1, MONTH(Z1423), DAY(Z1423)),
AND($AN$14="Not year_end", OR(MONTH(Z1424)&lt;&gt;12, DAY(Z1424)&lt;&gt;31) ), DATE(YEAR(Z1424), 12, 31)
)</f>
        <v/>
      </c>
      <c r="AA1425" s="75" t="str" cm="1">
        <f t="array" aca="1" ref="AA1425" ca="1">_xlfn.IFS(AA1424="", "",
AND(AA1424=last_payment_date, OR(MONTH(AA1424)&lt;&gt;12, DAY(AA1424)&lt;&gt;31) ), DATE(YEAR(AA1424), 12, 31),
AND(MONTH(AA1424)=12, DAY(AA1424)=31, AA1424&gt;=last_payment_date), "",
AND(MONTH(AA1424)=12, DAY(AA1424)&lt;&gt;31),  EOMONTH(AA1424,0),
AND(MONTH(AA1424)=12, DAY(AA1424)=31, $AH$14="Not end"),  EDATE(AA1423,1),
AND($AH$14="Not end"), EDATE(AA1424, 1),
AND($AH$14="End"), EOMONTH(AA1424, 1)
)</f>
        <v/>
      </c>
      <c r="AB1425" s="75" t="str" cm="1">
        <f t="array" aca="1" ref="AB1425" ca="1">_xlfn.IFS(AB1424="","",
AND(AB1424=last_rou_date), "",
AND($B$3="İllik"),DATE(YEAR(AB1424)+1,MONTH(AB1424),DAY(AB1424) ),
AND($B$3="Aylıq", $AH$14="Not end"), EDATE(AB1424,1),
AND($B$3="Aylıq", $AH$14="End"), EOMONTH(AB1424,1)
)</f>
        <v/>
      </c>
      <c r="AC1425" s="75" t="str" cm="1">
        <f t="array" aca="1" ref="AC1425" ca="1">_xlfn.IFS(
AND($AN$14="Not year_end", AC1424&gt;last_rou_date), "",
AND($AN$14="Year_end", AC1424&gt;=last_rou_date), "",
AND($AN$14="Year_end"), DATE(YEAR(AC1424+1), 12, 31),
AND($AN$14="Not year_end", MONTH(AC1424)=12, DAY(AC1424)=31), DATE(YEAR(AC1423)+1, MONTH(AC1423), DAY(AC1423)),
AND($AN$14="Not year_end", OR(MONTH(AC1424)&lt;&gt;12, DAY(AC1424)&lt;&gt;31) ), DATE(YEAR(AC1424), 12, 31)
)</f>
        <v/>
      </c>
      <c r="AD1425" s="75" t="str" cm="1">
        <f t="array" aca="1" ref="AD1425" ca="1">_xlfn.IFS(AD1424="", "",
AND(AD1424=last_rou_date, OR(MONTH(AD1424)&lt;&gt;12, DAY(AD1424)&lt;&gt;31) ), DATE(YEAR(AD1424), 12, 31),
AND(MONTH(AD1424)=12, DAY(AD1424)=31, AD1424&gt;=last_rou_date), "",
AND(MONTH(AD1424)=12, DAY(AD1424)&lt;&gt;31),  EOMONTH(AD1424,0),
AND(MONTH(AD1424)=12, DAY(AD1424)=31, $AH$14="Not end"),  EDATE(AD1423,1),
AND($AH$14="Not end"), EDATE(AD1424, 1),
AND($AH$14="End"), EOMONTH(AD1424, 1)
)</f>
        <v/>
      </c>
      <c r="AE1425" s="51" t="str" cm="1">
        <f t="array" ref="AE1425">_xlfn.IFS(W1425="", "",
AND(W1425&gt;0, W1425&lt;=$B$4, $C$2="İllik artım, faiz olaraq", $D$2&gt;0, $B$3="İllik"), $B$5*((1+$D$2)^(W1425-1)),
AND(W1425&gt;0, W1425&lt;=$B$4, $C$2="İllik artım, faiz olaraq", $D$2&gt;0, $B$3="Aylıq"), $B$5*((1+$D$2)^ROUNDDOWN((W1425-1)/12,0)),
AND(W1425=1, $C$2="Aşağıdakı kimi dəyişir", ), $B$5,
AND(W1425&gt;1, W1425&lt;=$B$4, $C$2="Aşağıdakı kimi dəyişir"), IFERROR(VLOOKUP(W1425, $C$4:$D$7, 2, FALSE), AE1424),
AND(W1425&gt;0, W1425&lt;=$B$4), $B$5,
TRUE,0 )</f>
        <v/>
      </c>
      <c r="AF1425" s="51" t="str">
        <f t="shared" ca="1" si="67"/>
        <v/>
      </c>
    </row>
    <row r="1426" spans="1:32" x14ac:dyDescent="0.4">
      <c r="A1426" s="13" t="str" cm="1">
        <f t="array" aca="1" ref="A1426" ca="1">_xlfn.IFS(
AND(SUMIFS(lease_table_interest_accruals, lease_table_dates, A1425)&gt;0, COUNTIFS($E$14:E1425, "Interest accrual", $A$14:A1425, A1425)=0),  A1425,
AND(SUMIFS(lease_table_payments, lease_table_dates, A1425)&gt;0, COUNTIFS($E$14:E1425, "Payment", $A$14:A1425, A1425)=0),  A1425,
AND(SUMIFS(rou_table_deprs, rou_table_dates, A1425)&gt;0, COUNTIFS($E$14:E1425, "Depreciation", $A$14:A1425, A1425)=0),  A1425,
TRUE,  IFERROR(INDEX(rou_table_dates,  MATCH(A1425, rou_table_dates)+1, ), "")
)</f>
        <v/>
      </c>
      <c r="B1426" s="1" t="str" cm="1">
        <f t="array" aca="1" ref="B1426" ca="1">_xlfn.IFS(
AND(E1426="Payment", A1426=$B$2), $AM$14,
E1426="Payment", $AM$15,
E1426="Interest accrual", $AM$18,
E1426="Depreciation", $AM$17,
TRUE, "")</f>
        <v/>
      </c>
      <c r="C1426" s="1" t="str" cm="1">
        <f t="array" aca="1" ref="C1426" ca="1">_xlfn.IFS(
E1426="Payment", $AM$19,
E1426="Interest accrual", $AM$15,
E1426="Depreciation", $AM$16,
TRUE, "")</f>
        <v/>
      </c>
      <c r="D1426" s="1" t="str" cm="1">
        <f t="array" aca="1" ref="D1426" ca="1">_xlfn.IFS(
E1426="Payment", _xlfn.XLOOKUP(A1426, lease_table_dates, lease_table_payments, 0, 0),
E1426="Interest accrual", _xlfn.XLOOKUP(A1426, lease_table_dates, lease_table_interest_accruals, 0, 0),
E1426="Depreciation", _xlfn.XLOOKUP(A1426, rou_table_dates, rou_table_deprs, 0, 0),
TRUE, ""
)</f>
        <v/>
      </c>
      <c r="E1426" s="7" t="str" cm="1">
        <f t="array" aca="1" ref="E1426" ca="1">_xlfn.IFS(
AND(SUMIFS(lease_table_interest_accruals, lease_table_dates, A1426)&gt;0, COUNTIFS($E$14:E1425, "Interest accrual", $A$14:A1425, A1426)=0), "Interest accrual",
AND(SUMIFS(lease_table_payments, lease_table_dates, A1426)&gt;0, COUNTIFS($E$14:E1425, "Payment", $A$14:A1425, A1426)=0), "Payment",
AND(SUMIFS(rou_table_deprs, rou_table_dates, A1426)&gt;0, COUNTIFS($E$14:E1425, "Depreciation", $A$14:A1425, A1426)=0), "Depreciation",
TRUE,  ""
)</f>
        <v/>
      </c>
      <c r="G1426" s="13" t="str" cm="1">
        <f t="array" aca="1" ref="G1426" ca="1">_xlfn.IFS(
AND($B$11="Hə", $B$3="İllik"), Z1426,
AND($B$11="Hə", $B$3="Aylıq"), AA1426,
$B$11="Yox", X1426)</f>
        <v/>
      </c>
      <c r="H1426" s="1" t="str" cm="1">
        <f t="array" aca="1" ref="H1426" ca="1">_xlfn.IFS( G1426="", "",
TRUE, ROUND( H1425+I1426-J1426, 2) )</f>
        <v/>
      </c>
      <c r="I1426" s="1" t="str" cm="1">
        <f t="array" aca="1" ref="I1426" ca="1">_xlfn.IFS(G1426="", "",
G1426=last_payment_date, (J1426-H1425),
 TRUE,  -  (H1425- H1425* (1+$B$6)^ (_xlfn.DAYS(G1426,G1425)/365) )
)</f>
        <v/>
      </c>
      <c r="J1426" s="1" t="str" cm="1">
        <f t="array" aca="1" ref="J1426" ca="1">_xlfn.IFS(G1426="", "",
TRUE, _xlfn.XLOOKUP(G1426,  payment_dates, payments,0,0)
)</f>
        <v/>
      </c>
      <c r="L1426" s="8" t="str" cm="1">
        <f t="array" aca="1" ref="L1426" ca="1">_xlfn.IFS(
AND($B$11="Hə", $B$3="İllik"), AC1426,
AND($B$11="Hə", $B$3="Aylıq"), AD1426,
$B$11="Yox", AB1426)</f>
        <v/>
      </c>
      <c r="M1426" s="1" t="str" cm="1">
        <f t="array" aca="1" ref="M1426" ca="1">_xlfn.IFS( L1426="", "",
(M1425-N1426)&lt;=0.5, 0,
TRUE,  M1425-N1426)</f>
        <v/>
      </c>
      <c r="N1426" s="7" t="str" cm="1">
        <f t="array" aca="1" ref="N1426" ca="1">_xlfn.IFS(
L1426="", "",
TRUE, MIN(M1425, ROUND($M$14/ (last_rou_date - $B$2) * (L1426-L1425), 2) )
)</f>
        <v/>
      </c>
      <c r="P1426" s="59" t="str">
        <f t="shared" ca="1" si="66"/>
        <v/>
      </c>
      <c r="Q1426" s="1" t="str" cm="1">
        <f t="array" aca="1" ref="Q1426" ca="1">_xlfn.IFS(P1426="","",
$B$11="Hə", _xlfn.XLOOKUP(DATE(P1426, 12, 31), rou_table_dates, rou_table_nbvs,0, 0),
TRUE,  MAX(0, ROUND($M$14 - $M$14/ (last_rou_date - $B$2) * (DATE(P1426,12,31) - $B$2), 2) )
)</f>
        <v/>
      </c>
      <c r="R1426" s="1" t="str" cm="1">
        <f t="array" aca="1" ref="R1426" ca="1">_xlfn.IFS(P1426="","",
$B$11="Hə", _xlfn.XLOOKUP(DATE(P1426, 12, 31), lease_table_dates, lease_table_balances,0, 0),
TRUE, IFERROR( XNPV($B$6, IF(payment_dates &gt;DATE(P1426, 12, 31), payments,  0),  IF(payment_dates &gt;DATE(P1426, 12, 31), payment_dates,  DATE(P1426, 12, 31))    ),0)
)</f>
        <v/>
      </c>
      <c r="S1426" s="1" t="str" cm="1">
        <f t="array" aca="1" ref="S1426" ca="1">_xlfn.IFS(P1426="","",
TRUE,  MIN( MIN(Q1425, $M$14), ROUND($M$14/ (last_rou_date - $B$2) * (DATE(P1426,12,31) - MAX($B$2, DATE(P1426-1, 12, 31))), 2) )
)</f>
        <v/>
      </c>
      <c r="T1426" s="7" t="str" cm="1">
        <f t="array" aca="1" ref="T1426" ca="1">_xlfn.IFS(P1426="", "",
ISTEXT(R1425), R1426- (H1426 - SUMIFS( lease_table_payments, lease_table_years, P1426) -$AG$14 ),
AND(ISNUMBER(R1425), R1426&lt;&gt;""),   R1426- (R1425 - SUMIFS( lease_table_payments, lease_table_years, P1426) )
)</f>
        <v/>
      </c>
      <c r="V1426" s="64">
        <f t="shared" si="68"/>
        <v>1413</v>
      </c>
      <c r="W1426" s="51" t="str" cm="1">
        <f t="array" ref="W1426">_xlfn.IFS(
OR(W1425=$B$4, W1425=""),"",
TRUE,W1425+1
)</f>
        <v/>
      </c>
      <c r="X1426" s="51" t="str" cm="1">
        <f t="array" ref="X1426">_xlfn.IFS(X1425="","",
W1426="", "",
AND($B$3="İllik"),DATE(YEAR(X1425)+1,MONTH(X1425),DAY(X1425) ),
AND($B$3="Aylıq", $AH$14="Not end"), EDATE(X1425,1),
AND($B$3="Aylıq", $AH$14="End"), EOMONTH(X1425,1)
)</f>
        <v/>
      </c>
      <c r="Y1426" s="51" t="str" cm="1">
        <f t="array" aca="1" ref="Y1426" ca="1">_xlfn.IFS(
AND($B$7="Dövrün əvvəlində", Y1425&lt;=last_rou_date), DATE(YEAR(Y1425)+1, 12, 31),
AND($B$7="Dövrün sonunda", Y1425&lt;=last_payment_date), DATE(YEAR(Y1425)+1, 12, 31),
TRUE, ""
)</f>
        <v/>
      </c>
      <c r="Z1426" s="75" t="str" cm="1">
        <f t="array" aca="1" ref="Z1426" ca="1">_xlfn.IFS(
AND($AN$14="Not year_end", Z1425&gt;last_payment_date), "",
AND($AN$14="Year_end", Z1425&gt;=last_payment_date), "",
AND($AN$14="Year_end"), DATE(YEAR(Z1425+1), 12, 31),
AND($AN$14="Not year_end", MONTH(Z1425)=12, DAY(Z1425)=31), DATE(YEAR(Z1424)+1, MONTH(Z1424), DAY(Z1424)),
AND($AN$14="Not year_end", OR(MONTH(Z1425)&lt;&gt;12, DAY(Z1425)&lt;&gt;31) ), DATE(YEAR(Z1425), 12, 31)
)</f>
        <v/>
      </c>
      <c r="AA1426" s="75" t="str" cm="1">
        <f t="array" aca="1" ref="AA1426" ca="1">_xlfn.IFS(AA1425="", "",
AND(AA1425=last_payment_date, OR(MONTH(AA1425)&lt;&gt;12, DAY(AA1425)&lt;&gt;31) ), DATE(YEAR(AA1425), 12, 31),
AND(MONTH(AA1425)=12, DAY(AA1425)=31, AA1425&gt;=last_payment_date), "",
AND(MONTH(AA1425)=12, DAY(AA1425)&lt;&gt;31),  EOMONTH(AA1425,0),
AND(MONTH(AA1425)=12, DAY(AA1425)=31, $AH$14="Not end"),  EDATE(AA1424,1),
AND($AH$14="Not end"), EDATE(AA1425, 1),
AND($AH$14="End"), EOMONTH(AA1425, 1)
)</f>
        <v/>
      </c>
      <c r="AB1426" s="75" t="str" cm="1">
        <f t="array" aca="1" ref="AB1426" ca="1">_xlfn.IFS(AB1425="","",
AND(AB1425=last_rou_date), "",
AND($B$3="İllik"),DATE(YEAR(AB1425)+1,MONTH(AB1425),DAY(AB1425) ),
AND($B$3="Aylıq", $AH$14="Not end"), EDATE(AB1425,1),
AND($B$3="Aylıq", $AH$14="End"), EOMONTH(AB1425,1)
)</f>
        <v/>
      </c>
      <c r="AC1426" s="75" t="str" cm="1">
        <f t="array" aca="1" ref="AC1426" ca="1">_xlfn.IFS(
AND($AN$14="Not year_end", AC1425&gt;last_rou_date), "",
AND($AN$14="Year_end", AC1425&gt;=last_rou_date), "",
AND($AN$14="Year_end"), DATE(YEAR(AC1425+1), 12, 31),
AND($AN$14="Not year_end", MONTH(AC1425)=12, DAY(AC1425)=31), DATE(YEAR(AC1424)+1, MONTH(AC1424), DAY(AC1424)),
AND($AN$14="Not year_end", OR(MONTH(AC1425)&lt;&gt;12, DAY(AC1425)&lt;&gt;31) ), DATE(YEAR(AC1425), 12, 31)
)</f>
        <v/>
      </c>
      <c r="AD1426" s="75" t="str" cm="1">
        <f t="array" aca="1" ref="AD1426" ca="1">_xlfn.IFS(AD1425="", "",
AND(AD1425=last_rou_date, OR(MONTH(AD1425)&lt;&gt;12, DAY(AD1425)&lt;&gt;31) ), DATE(YEAR(AD1425), 12, 31),
AND(MONTH(AD1425)=12, DAY(AD1425)=31, AD1425&gt;=last_rou_date), "",
AND(MONTH(AD1425)=12, DAY(AD1425)&lt;&gt;31),  EOMONTH(AD1425,0),
AND(MONTH(AD1425)=12, DAY(AD1425)=31, $AH$14="Not end"),  EDATE(AD1424,1),
AND($AH$14="Not end"), EDATE(AD1425, 1),
AND($AH$14="End"), EOMONTH(AD1425, 1)
)</f>
        <v/>
      </c>
      <c r="AE1426" s="51" t="str" cm="1">
        <f t="array" ref="AE1426">_xlfn.IFS(W1426="", "",
AND(W1426&gt;0, W1426&lt;=$B$4, $C$2="İllik artım, faiz olaraq", $D$2&gt;0, $B$3="İllik"), $B$5*((1+$D$2)^(W1426-1)),
AND(W1426&gt;0, W1426&lt;=$B$4, $C$2="İllik artım, faiz olaraq", $D$2&gt;0, $B$3="Aylıq"), $B$5*((1+$D$2)^ROUNDDOWN((W1426-1)/12,0)),
AND(W1426=1, $C$2="Aşağıdakı kimi dəyişir", ), $B$5,
AND(W1426&gt;1, W1426&lt;=$B$4, $C$2="Aşağıdakı kimi dəyişir"), IFERROR(VLOOKUP(W1426, $C$4:$D$7, 2, FALSE), AE1425),
AND(W1426&gt;0, W1426&lt;=$B$4), $B$5,
TRUE,0 )</f>
        <v/>
      </c>
      <c r="AF1426" s="51" t="str">
        <f t="shared" ca="1" si="67"/>
        <v/>
      </c>
    </row>
    <row r="1427" spans="1:32" x14ac:dyDescent="0.4">
      <c r="A1427" s="13" t="str" cm="1">
        <f t="array" aca="1" ref="A1427" ca="1">_xlfn.IFS(
AND(SUMIFS(lease_table_interest_accruals, lease_table_dates, A1426)&gt;0, COUNTIFS($E$14:E1426, "Interest accrual", $A$14:A1426, A1426)=0),  A1426,
AND(SUMIFS(lease_table_payments, lease_table_dates, A1426)&gt;0, COUNTIFS($E$14:E1426, "Payment", $A$14:A1426, A1426)=0),  A1426,
AND(SUMIFS(rou_table_deprs, rou_table_dates, A1426)&gt;0, COUNTIFS($E$14:E1426, "Depreciation", $A$14:A1426, A1426)=0),  A1426,
TRUE,  IFERROR(INDEX(rou_table_dates,  MATCH(A1426, rou_table_dates)+1, ), "")
)</f>
        <v/>
      </c>
      <c r="B1427" s="1" t="str" cm="1">
        <f t="array" aca="1" ref="B1427" ca="1">_xlfn.IFS(
AND(E1427="Payment", A1427=$B$2), $AM$14,
E1427="Payment", $AM$15,
E1427="Interest accrual", $AM$18,
E1427="Depreciation", $AM$17,
TRUE, "")</f>
        <v/>
      </c>
      <c r="C1427" s="1" t="str" cm="1">
        <f t="array" aca="1" ref="C1427" ca="1">_xlfn.IFS(
E1427="Payment", $AM$19,
E1427="Interest accrual", $AM$15,
E1427="Depreciation", $AM$16,
TRUE, "")</f>
        <v/>
      </c>
      <c r="D1427" s="1" t="str" cm="1">
        <f t="array" aca="1" ref="D1427" ca="1">_xlfn.IFS(
E1427="Payment", _xlfn.XLOOKUP(A1427, lease_table_dates, lease_table_payments, 0, 0),
E1427="Interest accrual", _xlfn.XLOOKUP(A1427, lease_table_dates, lease_table_interest_accruals, 0, 0),
E1427="Depreciation", _xlfn.XLOOKUP(A1427, rou_table_dates, rou_table_deprs, 0, 0),
TRUE, ""
)</f>
        <v/>
      </c>
      <c r="E1427" s="7" t="str" cm="1">
        <f t="array" aca="1" ref="E1427" ca="1">_xlfn.IFS(
AND(SUMIFS(lease_table_interest_accruals, lease_table_dates, A1427)&gt;0, COUNTIFS($E$14:E1426, "Interest accrual", $A$14:A1426, A1427)=0), "Interest accrual",
AND(SUMIFS(lease_table_payments, lease_table_dates, A1427)&gt;0, COUNTIFS($E$14:E1426, "Payment", $A$14:A1426, A1427)=0), "Payment",
AND(SUMIFS(rou_table_deprs, rou_table_dates, A1427)&gt;0, COUNTIFS($E$14:E1426, "Depreciation", $A$14:A1426, A1427)=0), "Depreciation",
TRUE,  ""
)</f>
        <v/>
      </c>
      <c r="G1427" s="13" t="str" cm="1">
        <f t="array" aca="1" ref="G1427" ca="1">_xlfn.IFS(
AND($B$11="Hə", $B$3="İllik"), Z1427,
AND($B$11="Hə", $B$3="Aylıq"), AA1427,
$B$11="Yox", X1427)</f>
        <v/>
      </c>
      <c r="H1427" s="1" t="str" cm="1">
        <f t="array" aca="1" ref="H1427" ca="1">_xlfn.IFS( G1427="", "",
TRUE, ROUND( H1426+I1427-J1427, 2) )</f>
        <v/>
      </c>
      <c r="I1427" s="1" t="str" cm="1">
        <f t="array" aca="1" ref="I1427" ca="1">_xlfn.IFS(G1427="", "",
G1427=last_payment_date, (J1427-H1426),
 TRUE,  -  (H1426- H1426* (1+$B$6)^ (_xlfn.DAYS(G1427,G1426)/365) )
)</f>
        <v/>
      </c>
      <c r="J1427" s="1" t="str" cm="1">
        <f t="array" aca="1" ref="J1427" ca="1">_xlfn.IFS(G1427="", "",
TRUE, _xlfn.XLOOKUP(G1427,  payment_dates, payments,0,0)
)</f>
        <v/>
      </c>
      <c r="L1427" s="8" t="str" cm="1">
        <f t="array" aca="1" ref="L1427" ca="1">_xlfn.IFS(
AND($B$11="Hə", $B$3="İllik"), AC1427,
AND($B$11="Hə", $B$3="Aylıq"), AD1427,
$B$11="Yox", AB1427)</f>
        <v/>
      </c>
      <c r="M1427" s="1" t="str" cm="1">
        <f t="array" aca="1" ref="M1427" ca="1">_xlfn.IFS( L1427="", "",
(M1426-N1427)&lt;=0.5, 0,
TRUE,  M1426-N1427)</f>
        <v/>
      </c>
      <c r="N1427" s="7" t="str" cm="1">
        <f t="array" aca="1" ref="N1427" ca="1">_xlfn.IFS(
L1427="", "",
TRUE, MIN(M1426, ROUND($M$14/ (last_rou_date - $B$2) * (L1427-L1426), 2) )
)</f>
        <v/>
      </c>
      <c r="P1427" s="59" t="str">
        <f t="shared" ca="1" si="66"/>
        <v/>
      </c>
      <c r="Q1427" s="1" t="str" cm="1">
        <f t="array" aca="1" ref="Q1427" ca="1">_xlfn.IFS(P1427="","",
$B$11="Hə", _xlfn.XLOOKUP(DATE(P1427, 12, 31), rou_table_dates, rou_table_nbvs,0, 0),
TRUE,  MAX(0, ROUND($M$14 - $M$14/ (last_rou_date - $B$2) * (DATE(P1427,12,31) - $B$2), 2) )
)</f>
        <v/>
      </c>
      <c r="R1427" s="1" t="str" cm="1">
        <f t="array" aca="1" ref="R1427" ca="1">_xlfn.IFS(P1427="","",
$B$11="Hə", _xlfn.XLOOKUP(DATE(P1427, 12, 31), lease_table_dates, lease_table_balances,0, 0),
TRUE, IFERROR( XNPV($B$6, IF(payment_dates &gt;DATE(P1427, 12, 31), payments,  0),  IF(payment_dates &gt;DATE(P1427, 12, 31), payment_dates,  DATE(P1427, 12, 31))    ),0)
)</f>
        <v/>
      </c>
      <c r="S1427" s="1" t="str" cm="1">
        <f t="array" aca="1" ref="S1427" ca="1">_xlfn.IFS(P1427="","",
TRUE,  MIN( MIN(Q1426, $M$14), ROUND($M$14/ (last_rou_date - $B$2) * (DATE(P1427,12,31) - MAX($B$2, DATE(P1427-1, 12, 31))), 2) )
)</f>
        <v/>
      </c>
      <c r="T1427" s="7" t="str" cm="1">
        <f t="array" aca="1" ref="T1427" ca="1">_xlfn.IFS(P1427="", "",
ISTEXT(R1426), R1427- (H1427 - SUMIFS( lease_table_payments, lease_table_years, P1427) -$AG$14 ),
AND(ISNUMBER(R1426), R1427&lt;&gt;""),   R1427- (R1426 - SUMIFS( lease_table_payments, lease_table_years, P1427) )
)</f>
        <v/>
      </c>
      <c r="V1427" s="64">
        <f t="shared" si="68"/>
        <v>1414</v>
      </c>
      <c r="W1427" s="51" t="str" cm="1">
        <f t="array" ref="W1427">_xlfn.IFS(
OR(W1426=$B$4, W1426=""),"",
TRUE,W1426+1
)</f>
        <v/>
      </c>
      <c r="X1427" s="51" t="str" cm="1">
        <f t="array" ref="X1427">_xlfn.IFS(X1426="","",
W1427="", "",
AND($B$3="İllik"),DATE(YEAR(X1426)+1,MONTH(X1426),DAY(X1426) ),
AND($B$3="Aylıq", $AH$14="Not end"), EDATE(X1426,1),
AND($B$3="Aylıq", $AH$14="End"), EOMONTH(X1426,1)
)</f>
        <v/>
      </c>
      <c r="Y1427" s="51" t="str" cm="1">
        <f t="array" aca="1" ref="Y1427" ca="1">_xlfn.IFS(
AND($B$7="Dövrün əvvəlində", Y1426&lt;=last_rou_date), DATE(YEAR(Y1426)+1, 12, 31),
AND($B$7="Dövrün sonunda", Y1426&lt;=last_payment_date), DATE(YEAR(Y1426)+1, 12, 31),
TRUE, ""
)</f>
        <v/>
      </c>
      <c r="Z1427" s="75" t="str" cm="1">
        <f t="array" aca="1" ref="Z1427" ca="1">_xlfn.IFS(
AND($AN$14="Not year_end", Z1426&gt;last_payment_date), "",
AND($AN$14="Year_end", Z1426&gt;=last_payment_date), "",
AND($AN$14="Year_end"), DATE(YEAR(Z1426+1), 12, 31),
AND($AN$14="Not year_end", MONTH(Z1426)=12, DAY(Z1426)=31), DATE(YEAR(Z1425)+1, MONTH(Z1425), DAY(Z1425)),
AND($AN$14="Not year_end", OR(MONTH(Z1426)&lt;&gt;12, DAY(Z1426)&lt;&gt;31) ), DATE(YEAR(Z1426), 12, 31)
)</f>
        <v/>
      </c>
      <c r="AA1427" s="75" t="str" cm="1">
        <f t="array" aca="1" ref="AA1427" ca="1">_xlfn.IFS(AA1426="", "",
AND(AA1426=last_payment_date, OR(MONTH(AA1426)&lt;&gt;12, DAY(AA1426)&lt;&gt;31) ), DATE(YEAR(AA1426), 12, 31),
AND(MONTH(AA1426)=12, DAY(AA1426)=31, AA1426&gt;=last_payment_date), "",
AND(MONTH(AA1426)=12, DAY(AA1426)&lt;&gt;31),  EOMONTH(AA1426,0),
AND(MONTH(AA1426)=12, DAY(AA1426)=31, $AH$14="Not end"),  EDATE(AA1425,1),
AND($AH$14="Not end"), EDATE(AA1426, 1),
AND($AH$14="End"), EOMONTH(AA1426, 1)
)</f>
        <v/>
      </c>
      <c r="AB1427" s="75" t="str" cm="1">
        <f t="array" aca="1" ref="AB1427" ca="1">_xlfn.IFS(AB1426="","",
AND(AB1426=last_rou_date), "",
AND($B$3="İllik"),DATE(YEAR(AB1426)+1,MONTH(AB1426),DAY(AB1426) ),
AND($B$3="Aylıq", $AH$14="Not end"), EDATE(AB1426,1),
AND($B$3="Aylıq", $AH$14="End"), EOMONTH(AB1426,1)
)</f>
        <v/>
      </c>
      <c r="AC1427" s="75" t="str" cm="1">
        <f t="array" aca="1" ref="AC1427" ca="1">_xlfn.IFS(
AND($AN$14="Not year_end", AC1426&gt;last_rou_date), "",
AND($AN$14="Year_end", AC1426&gt;=last_rou_date), "",
AND($AN$14="Year_end"), DATE(YEAR(AC1426+1), 12, 31),
AND($AN$14="Not year_end", MONTH(AC1426)=12, DAY(AC1426)=31), DATE(YEAR(AC1425)+1, MONTH(AC1425), DAY(AC1425)),
AND($AN$14="Not year_end", OR(MONTH(AC1426)&lt;&gt;12, DAY(AC1426)&lt;&gt;31) ), DATE(YEAR(AC1426), 12, 31)
)</f>
        <v/>
      </c>
      <c r="AD1427" s="75" t="str" cm="1">
        <f t="array" aca="1" ref="AD1427" ca="1">_xlfn.IFS(AD1426="", "",
AND(AD1426=last_rou_date, OR(MONTH(AD1426)&lt;&gt;12, DAY(AD1426)&lt;&gt;31) ), DATE(YEAR(AD1426), 12, 31),
AND(MONTH(AD1426)=12, DAY(AD1426)=31, AD1426&gt;=last_rou_date), "",
AND(MONTH(AD1426)=12, DAY(AD1426)&lt;&gt;31),  EOMONTH(AD1426,0),
AND(MONTH(AD1426)=12, DAY(AD1426)=31, $AH$14="Not end"),  EDATE(AD1425,1),
AND($AH$14="Not end"), EDATE(AD1426, 1),
AND($AH$14="End"), EOMONTH(AD1426, 1)
)</f>
        <v/>
      </c>
      <c r="AE1427" s="51" t="str" cm="1">
        <f t="array" ref="AE1427">_xlfn.IFS(W1427="", "",
AND(W1427&gt;0, W1427&lt;=$B$4, $C$2="İllik artım, faiz olaraq", $D$2&gt;0, $B$3="İllik"), $B$5*((1+$D$2)^(W1427-1)),
AND(W1427&gt;0, W1427&lt;=$B$4, $C$2="İllik artım, faiz olaraq", $D$2&gt;0, $B$3="Aylıq"), $B$5*((1+$D$2)^ROUNDDOWN((W1427-1)/12,0)),
AND(W1427=1, $C$2="Aşağıdakı kimi dəyişir", ), $B$5,
AND(W1427&gt;1, W1427&lt;=$B$4, $C$2="Aşağıdakı kimi dəyişir"), IFERROR(VLOOKUP(W1427, $C$4:$D$7, 2, FALSE), AE1426),
AND(W1427&gt;0, W1427&lt;=$B$4), $B$5,
TRUE,0 )</f>
        <v/>
      </c>
      <c r="AF1427" s="51" t="str">
        <f t="shared" ca="1" si="67"/>
        <v/>
      </c>
    </row>
    <row r="1428" spans="1:32" x14ac:dyDescent="0.4">
      <c r="A1428" s="13" t="str" cm="1">
        <f t="array" aca="1" ref="A1428" ca="1">_xlfn.IFS(
AND(SUMIFS(lease_table_interest_accruals, lease_table_dates, A1427)&gt;0, COUNTIFS($E$14:E1427, "Interest accrual", $A$14:A1427, A1427)=0),  A1427,
AND(SUMIFS(lease_table_payments, lease_table_dates, A1427)&gt;0, COUNTIFS($E$14:E1427, "Payment", $A$14:A1427, A1427)=0),  A1427,
AND(SUMIFS(rou_table_deprs, rou_table_dates, A1427)&gt;0, COUNTIFS($E$14:E1427, "Depreciation", $A$14:A1427, A1427)=0),  A1427,
TRUE,  IFERROR(INDEX(rou_table_dates,  MATCH(A1427, rou_table_dates)+1, ), "")
)</f>
        <v/>
      </c>
      <c r="B1428" s="1" t="str" cm="1">
        <f t="array" aca="1" ref="B1428" ca="1">_xlfn.IFS(
AND(E1428="Payment", A1428=$B$2), $AM$14,
E1428="Payment", $AM$15,
E1428="Interest accrual", $AM$18,
E1428="Depreciation", $AM$17,
TRUE, "")</f>
        <v/>
      </c>
      <c r="C1428" s="1" t="str" cm="1">
        <f t="array" aca="1" ref="C1428" ca="1">_xlfn.IFS(
E1428="Payment", $AM$19,
E1428="Interest accrual", $AM$15,
E1428="Depreciation", $AM$16,
TRUE, "")</f>
        <v/>
      </c>
      <c r="D1428" s="1" t="str" cm="1">
        <f t="array" aca="1" ref="D1428" ca="1">_xlfn.IFS(
E1428="Payment", _xlfn.XLOOKUP(A1428, lease_table_dates, lease_table_payments, 0, 0),
E1428="Interest accrual", _xlfn.XLOOKUP(A1428, lease_table_dates, lease_table_interest_accruals, 0, 0),
E1428="Depreciation", _xlfn.XLOOKUP(A1428, rou_table_dates, rou_table_deprs, 0, 0),
TRUE, ""
)</f>
        <v/>
      </c>
      <c r="E1428" s="7" t="str" cm="1">
        <f t="array" aca="1" ref="E1428" ca="1">_xlfn.IFS(
AND(SUMIFS(lease_table_interest_accruals, lease_table_dates, A1428)&gt;0, COUNTIFS($E$14:E1427, "Interest accrual", $A$14:A1427, A1428)=0), "Interest accrual",
AND(SUMIFS(lease_table_payments, lease_table_dates, A1428)&gt;0, COUNTIFS($E$14:E1427, "Payment", $A$14:A1427, A1428)=0), "Payment",
AND(SUMIFS(rou_table_deprs, rou_table_dates, A1428)&gt;0, COUNTIFS($E$14:E1427, "Depreciation", $A$14:A1427, A1428)=0), "Depreciation",
TRUE,  ""
)</f>
        <v/>
      </c>
      <c r="G1428" s="13" t="str" cm="1">
        <f t="array" aca="1" ref="G1428" ca="1">_xlfn.IFS(
AND($B$11="Hə", $B$3="İllik"), Z1428,
AND($B$11="Hə", $B$3="Aylıq"), AA1428,
$B$11="Yox", X1428)</f>
        <v/>
      </c>
      <c r="H1428" s="1" t="str" cm="1">
        <f t="array" aca="1" ref="H1428" ca="1">_xlfn.IFS( G1428="", "",
TRUE, ROUND( H1427+I1428-J1428, 2) )</f>
        <v/>
      </c>
      <c r="I1428" s="1" t="str" cm="1">
        <f t="array" aca="1" ref="I1428" ca="1">_xlfn.IFS(G1428="", "",
G1428=last_payment_date, (J1428-H1427),
 TRUE,  -  (H1427- H1427* (1+$B$6)^ (_xlfn.DAYS(G1428,G1427)/365) )
)</f>
        <v/>
      </c>
      <c r="J1428" s="1" t="str" cm="1">
        <f t="array" aca="1" ref="J1428" ca="1">_xlfn.IFS(G1428="", "",
TRUE, _xlfn.XLOOKUP(G1428,  payment_dates, payments,0,0)
)</f>
        <v/>
      </c>
      <c r="L1428" s="8" t="str" cm="1">
        <f t="array" aca="1" ref="L1428" ca="1">_xlfn.IFS(
AND($B$11="Hə", $B$3="İllik"), AC1428,
AND($B$11="Hə", $B$3="Aylıq"), AD1428,
$B$11="Yox", AB1428)</f>
        <v/>
      </c>
      <c r="M1428" s="1" t="str" cm="1">
        <f t="array" aca="1" ref="M1428" ca="1">_xlfn.IFS( L1428="", "",
(M1427-N1428)&lt;=0.5, 0,
TRUE,  M1427-N1428)</f>
        <v/>
      </c>
      <c r="N1428" s="7" t="str" cm="1">
        <f t="array" aca="1" ref="N1428" ca="1">_xlfn.IFS(
L1428="", "",
TRUE, MIN(M1427, ROUND($M$14/ (last_rou_date - $B$2) * (L1428-L1427), 2) )
)</f>
        <v/>
      </c>
      <c r="P1428" s="59" t="str">
        <f t="shared" ca="1" si="66"/>
        <v/>
      </c>
      <c r="Q1428" s="1" t="str" cm="1">
        <f t="array" aca="1" ref="Q1428" ca="1">_xlfn.IFS(P1428="","",
$B$11="Hə", _xlfn.XLOOKUP(DATE(P1428, 12, 31), rou_table_dates, rou_table_nbvs,0, 0),
TRUE,  MAX(0, ROUND($M$14 - $M$14/ (last_rou_date - $B$2) * (DATE(P1428,12,31) - $B$2), 2) )
)</f>
        <v/>
      </c>
      <c r="R1428" s="1" t="str" cm="1">
        <f t="array" aca="1" ref="R1428" ca="1">_xlfn.IFS(P1428="","",
$B$11="Hə", _xlfn.XLOOKUP(DATE(P1428, 12, 31), lease_table_dates, lease_table_balances,0, 0),
TRUE, IFERROR( XNPV($B$6, IF(payment_dates &gt;DATE(P1428, 12, 31), payments,  0),  IF(payment_dates &gt;DATE(P1428, 12, 31), payment_dates,  DATE(P1428, 12, 31))    ),0)
)</f>
        <v/>
      </c>
      <c r="S1428" s="1" t="str" cm="1">
        <f t="array" aca="1" ref="S1428" ca="1">_xlfn.IFS(P1428="","",
TRUE,  MIN( MIN(Q1427, $M$14), ROUND($M$14/ (last_rou_date - $B$2) * (DATE(P1428,12,31) - MAX($B$2, DATE(P1428-1, 12, 31))), 2) )
)</f>
        <v/>
      </c>
      <c r="T1428" s="7" t="str" cm="1">
        <f t="array" aca="1" ref="T1428" ca="1">_xlfn.IFS(P1428="", "",
ISTEXT(R1427), R1428- (H1428 - SUMIFS( lease_table_payments, lease_table_years, P1428) -$AG$14 ),
AND(ISNUMBER(R1427), R1428&lt;&gt;""),   R1428- (R1427 - SUMIFS( lease_table_payments, lease_table_years, P1428) )
)</f>
        <v/>
      </c>
      <c r="V1428" s="64">
        <f t="shared" si="68"/>
        <v>1415</v>
      </c>
      <c r="W1428" s="51" t="str" cm="1">
        <f t="array" ref="W1428">_xlfn.IFS(
OR(W1427=$B$4, W1427=""),"",
TRUE,W1427+1
)</f>
        <v/>
      </c>
      <c r="X1428" s="51" t="str" cm="1">
        <f t="array" ref="X1428">_xlfn.IFS(X1427="","",
W1428="", "",
AND($B$3="İllik"),DATE(YEAR(X1427)+1,MONTH(X1427),DAY(X1427) ),
AND($B$3="Aylıq", $AH$14="Not end"), EDATE(X1427,1),
AND($B$3="Aylıq", $AH$14="End"), EOMONTH(X1427,1)
)</f>
        <v/>
      </c>
      <c r="Y1428" s="51" t="str" cm="1">
        <f t="array" aca="1" ref="Y1428" ca="1">_xlfn.IFS(
AND($B$7="Dövrün əvvəlində", Y1427&lt;=last_rou_date), DATE(YEAR(Y1427)+1, 12, 31),
AND($B$7="Dövrün sonunda", Y1427&lt;=last_payment_date), DATE(YEAR(Y1427)+1, 12, 31),
TRUE, ""
)</f>
        <v/>
      </c>
      <c r="Z1428" s="75" t="str" cm="1">
        <f t="array" aca="1" ref="Z1428" ca="1">_xlfn.IFS(
AND($AN$14="Not year_end", Z1427&gt;last_payment_date), "",
AND($AN$14="Year_end", Z1427&gt;=last_payment_date), "",
AND($AN$14="Year_end"), DATE(YEAR(Z1427+1), 12, 31),
AND($AN$14="Not year_end", MONTH(Z1427)=12, DAY(Z1427)=31), DATE(YEAR(Z1426)+1, MONTH(Z1426), DAY(Z1426)),
AND($AN$14="Not year_end", OR(MONTH(Z1427)&lt;&gt;12, DAY(Z1427)&lt;&gt;31) ), DATE(YEAR(Z1427), 12, 31)
)</f>
        <v/>
      </c>
      <c r="AA1428" s="75" t="str" cm="1">
        <f t="array" aca="1" ref="AA1428" ca="1">_xlfn.IFS(AA1427="", "",
AND(AA1427=last_payment_date, OR(MONTH(AA1427)&lt;&gt;12, DAY(AA1427)&lt;&gt;31) ), DATE(YEAR(AA1427), 12, 31),
AND(MONTH(AA1427)=12, DAY(AA1427)=31, AA1427&gt;=last_payment_date), "",
AND(MONTH(AA1427)=12, DAY(AA1427)&lt;&gt;31),  EOMONTH(AA1427,0),
AND(MONTH(AA1427)=12, DAY(AA1427)=31, $AH$14="Not end"),  EDATE(AA1426,1),
AND($AH$14="Not end"), EDATE(AA1427, 1),
AND($AH$14="End"), EOMONTH(AA1427, 1)
)</f>
        <v/>
      </c>
      <c r="AB1428" s="75" t="str" cm="1">
        <f t="array" aca="1" ref="AB1428" ca="1">_xlfn.IFS(AB1427="","",
AND(AB1427=last_rou_date), "",
AND($B$3="İllik"),DATE(YEAR(AB1427)+1,MONTH(AB1427),DAY(AB1427) ),
AND($B$3="Aylıq", $AH$14="Not end"), EDATE(AB1427,1),
AND($B$3="Aylıq", $AH$14="End"), EOMONTH(AB1427,1)
)</f>
        <v/>
      </c>
      <c r="AC1428" s="75" t="str" cm="1">
        <f t="array" aca="1" ref="AC1428" ca="1">_xlfn.IFS(
AND($AN$14="Not year_end", AC1427&gt;last_rou_date), "",
AND($AN$14="Year_end", AC1427&gt;=last_rou_date), "",
AND($AN$14="Year_end"), DATE(YEAR(AC1427+1), 12, 31),
AND($AN$14="Not year_end", MONTH(AC1427)=12, DAY(AC1427)=31), DATE(YEAR(AC1426)+1, MONTH(AC1426), DAY(AC1426)),
AND($AN$14="Not year_end", OR(MONTH(AC1427)&lt;&gt;12, DAY(AC1427)&lt;&gt;31) ), DATE(YEAR(AC1427), 12, 31)
)</f>
        <v/>
      </c>
      <c r="AD1428" s="75" t="str" cm="1">
        <f t="array" aca="1" ref="AD1428" ca="1">_xlfn.IFS(AD1427="", "",
AND(AD1427=last_rou_date, OR(MONTH(AD1427)&lt;&gt;12, DAY(AD1427)&lt;&gt;31) ), DATE(YEAR(AD1427), 12, 31),
AND(MONTH(AD1427)=12, DAY(AD1427)=31, AD1427&gt;=last_rou_date), "",
AND(MONTH(AD1427)=12, DAY(AD1427)&lt;&gt;31),  EOMONTH(AD1427,0),
AND(MONTH(AD1427)=12, DAY(AD1427)=31, $AH$14="Not end"),  EDATE(AD1426,1),
AND($AH$14="Not end"), EDATE(AD1427, 1),
AND($AH$14="End"), EOMONTH(AD1427, 1)
)</f>
        <v/>
      </c>
      <c r="AE1428" s="51" t="str" cm="1">
        <f t="array" ref="AE1428">_xlfn.IFS(W1428="", "",
AND(W1428&gt;0, W1428&lt;=$B$4, $C$2="İllik artım, faiz olaraq", $D$2&gt;0, $B$3="İllik"), $B$5*((1+$D$2)^(W1428-1)),
AND(W1428&gt;0, W1428&lt;=$B$4, $C$2="İllik artım, faiz olaraq", $D$2&gt;0, $B$3="Aylıq"), $B$5*((1+$D$2)^ROUNDDOWN((W1428-1)/12,0)),
AND(W1428=1, $C$2="Aşağıdakı kimi dəyişir", ), $B$5,
AND(W1428&gt;1, W1428&lt;=$B$4, $C$2="Aşağıdakı kimi dəyişir"), IFERROR(VLOOKUP(W1428, $C$4:$D$7, 2, FALSE), AE1427),
AND(W1428&gt;0, W1428&lt;=$B$4), $B$5,
TRUE,0 )</f>
        <v/>
      </c>
      <c r="AF1428" s="51" t="str">
        <f t="shared" ca="1" si="67"/>
        <v/>
      </c>
    </row>
    <row r="1429" spans="1:32" x14ac:dyDescent="0.4">
      <c r="A1429" s="13" t="str" cm="1">
        <f t="array" aca="1" ref="A1429" ca="1">_xlfn.IFS(
AND(SUMIFS(lease_table_interest_accruals, lease_table_dates, A1428)&gt;0, COUNTIFS($E$14:E1428, "Interest accrual", $A$14:A1428, A1428)=0),  A1428,
AND(SUMIFS(lease_table_payments, lease_table_dates, A1428)&gt;0, COUNTIFS($E$14:E1428, "Payment", $A$14:A1428, A1428)=0),  A1428,
AND(SUMIFS(rou_table_deprs, rou_table_dates, A1428)&gt;0, COUNTIFS($E$14:E1428, "Depreciation", $A$14:A1428, A1428)=0),  A1428,
TRUE,  IFERROR(INDEX(rou_table_dates,  MATCH(A1428, rou_table_dates)+1, ), "")
)</f>
        <v/>
      </c>
      <c r="B1429" s="1" t="str" cm="1">
        <f t="array" aca="1" ref="B1429" ca="1">_xlfn.IFS(
AND(E1429="Payment", A1429=$B$2), $AM$14,
E1429="Payment", $AM$15,
E1429="Interest accrual", $AM$18,
E1429="Depreciation", $AM$17,
TRUE, "")</f>
        <v/>
      </c>
      <c r="C1429" s="1" t="str" cm="1">
        <f t="array" aca="1" ref="C1429" ca="1">_xlfn.IFS(
E1429="Payment", $AM$19,
E1429="Interest accrual", $AM$15,
E1429="Depreciation", $AM$16,
TRUE, "")</f>
        <v/>
      </c>
      <c r="D1429" s="1" t="str" cm="1">
        <f t="array" aca="1" ref="D1429" ca="1">_xlfn.IFS(
E1429="Payment", _xlfn.XLOOKUP(A1429, lease_table_dates, lease_table_payments, 0, 0),
E1429="Interest accrual", _xlfn.XLOOKUP(A1429, lease_table_dates, lease_table_interest_accruals, 0, 0),
E1429="Depreciation", _xlfn.XLOOKUP(A1429, rou_table_dates, rou_table_deprs, 0, 0),
TRUE, ""
)</f>
        <v/>
      </c>
      <c r="E1429" s="7" t="str" cm="1">
        <f t="array" aca="1" ref="E1429" ca="1">_xlfn.IFS(
AND(SUMIFS(lease_table_interest_accruals, lease_table_dates, A1429)&gt;0, COUNTIFS($E$14:E1428, "Interest accrual", $A$14:A1428, A1429)=0), "Interest accrual",
AND(SUMIFS(lease_table_payments, lease_table_dates, A1429)&gt;0, COUNTIFS($E$14:E1428, "Payment", $A$14:A1428, A1429)=0), "Payment",
AND(SUMIFS(rou_table_deprs, rou_table_dates, A1429)&gt;0, COUNTIFS($E$14:E1428, "Depreciation", $A$14:A1428, A1429)=0), "Depreciation",
TRUE,  ""
)</f>
        <v/>
      </c>
      <c r="G1429" s="13" t="str" cm="1">
        <f t="array" aca="1" ref="G1429" ca="1">_xlfn.IFS(
AND($B$11="Hə", $B$3="İllik"), Z1429,
AND($B$11="Hə", $B$3="Aylıq"), AA1429,
$B$11="Yox", X1429)</f>
        <v/>
      </c>
      <c r="H1429" s="1" t="str" cm="1">
        <f t="array" aca="1" ref="H1429" ca="1">_xlfn.IFS( G1429="", "",
TRUE, ROUND( H1428+I1429-J1429, 2) )</f>
        <v/>
      </c>
      <c r="I1429" s="1" t="str" cm="1">
        <f t="array" aca="1" ref="I1429" ca="1">_xlfn.IFS(G1429="", "",
G1429=last_payment_date, (J1429-H1428),
 TRUE,  -  (H1428- H1428* (1+$B$6)^ (_xlfn.DAYS(G1429,G1428)/365) )
)</f>
        <v/>
      </c>
      <c r="J1429" s="1" t="str" cm="1">
        <f t="array" aca="1" ref="J1429" ca="1">_xlfn.IFS(G1429="", "",
TRUE, _xlfn.XLOOKUP(G1429,  payment_dates, payments,0,0)
)</f>
        <v/>
      </c>
      <c r="L1429" s="8" t="str" cm="1">
        <f t="array" aca="1" ref="L1429" ca="1">_xlfn.IFS(
AND($B$11="Hə", $B$3="İllik"), AC1429,
AND($B$11="Hə", $B$3="Aylıq"), AD1429,
$B$11="Yox", AB1429)</f>
        <v/>
      </c>
      <c r="M1429" s="1" t="str" cm="1">
        <f t="array" aca="1" ref="M1429" ca="1">_xlfn.IFS( L1429="", "",
(M1428-N1429)&lt;=0.5, 0,
TRUE,  M1428-N1429)</f>
        <v/>
      </c>
      <c r="N1429" s="7" t="str" cm="1">
        <f t="array" aca="1" ref="N1429" ca="1">_xlfn.IFS(
L1429="", "",
TRUE, MIN(M1428, ROUND($M$14/ (last_rou_date - $B$2) * (L1429-L1428), 2) )
)</f>
        <v/>
      </c>
      <c r="P1429" s="59" t="str">
        <f t="shared" ca="1" si="66"/>
        <v/>
      </c>
      <c r="Q1429" s="1" t="str" cm="1">
        <f t="array" aca="1" ref="Q1429" ca="1">_xlfn.IFS(P1429="","",
$B$11="Hə", _xlfn.XLOOKUP(DATE(P1429, 12, 31), rou_table_dates, rou_table_nbvs,0, 0),
TRUE,  MAX(0, ROUND($M$14 - $M$14/ (last_rou_date - $B$2) * (DATE(P1429,12,31) - $B$2), 2) )
)</f>
        <v/>
      </c>
      <c r="R1429" s="1" t="str" cm="1">
        <f t="array" aca="1" ref="R1429" ca="1">_xlfn.IFS(P1429="","",
$B$11="Hə", _xlfn.XLOOKUP(DATE(P1429, 12, 31), lease_table_dates, lease_table_balances,0, 0),
TRUE, IFERROR( XNPV($B$6, IF(payment_dates &gt;DATE(P1429, 12, 31), payments,  0),  IF(payment_dates &gt;DATE(P1429, 12, 31), payment_dates,  DATE(P1429, 12, 31))    ),0)
)</f>
        <v/>
      </c>
      <c r="S1429" s="1" t="str" cm="1">
        <f t="array" aca="1" ref="S1429" ca="1">_xlfn.IFS(P1429="","",
TRUE,  MIN( MIN(Q1428, $M$14), ROUND($M$14/ (last_rou_date - $B$2) * (DATE(P1429,12,31) - MAX($B$2, DATE(P1429-1, 12, 31))), 2) )
)</f>
        <v/>
      </c>
      <c r="T1429" s="7" t="str" cm="1">
        <f t="array" aca="1" ref="T1429" ca="1">_xlfn.IFS(P1429="", "",
ISTEXT(R1428), R1429- (H1429 - SUMIFS( lease_table_payments, lease_table_years, P1429) -$AG$14 ),
AND(ISNUMBER(R1428), R1429&lt;&gt;""),   R1429- (R1428 - SUMIFS( lease_table_payments, lease_table_years, P1429) )
)</f>
        <v/>
      </c>
      <c r="V1429" s="64">
        <f t="shared" si="68"/>
        <v>1416</v>
      </c>
      <c r="W1429" s="51" t="str" cm="1">
        <f t="array" ref="W1429">_xlfn.IFS(
OR(W1428=$B$4, W1428=""),"",
TRUE,W1428+1
)</f>
        <v/>
      </c>
      <c r="X1429" s="51" t="str" cm="1">
        <f t="array" ref="X1429">_xlfn.IFS(X1428="","",
W1429="", "",
AND($B$3="İllik"),DATE(YEAR(X1428)+1,MONTH(X1428),DAY(X1428) ),
AND($B$3="Aylıq", $AH$14="Not end"), EDATE(X1428,1),
AND($B$3="Aylıq", $AH$14="End"), EOMONTH(X1428,1)
)</f>
        <v/>
      </c>
      <c r="Y1429" s="51" t="str" cm="1">
        <f t="array" aca="1" ref="Y1429" ca="1">_xlfn.IFS(
AND($B$7="Dövrün əvvəlində", Y1428&lt;=last_rou_date), DATE(YEAR(Y1428)+1, 12, 31),
AND($B$7="Dövrün sonunda", Y1428&lt;=last_payment_date), DATE(YEAR(Y1428)+1, 12, 31),
TRUE, ""
)</f>
        <v/>
      </c>
      <c r="Z1429" s="75" t="str" cm="1">
        <f t="array" aca="1" ref="Z1429" ca="1">_xlfn.IFS(
AND($AN$14="Not year_end", Z1428&gt;last_payment_date), "",
AND($AN$14="Year_end", Z1428&gt;=last_payment_date), "",
AND($AN$14="Year_end"), DATE(YEAR(Z1428+1), 12, 31),
AND($AN$14="Not year_end", MONTH(Z1428)=12, DAY(Z1428)=31), DATE(YEAR(Z1427)+1, MONTH(Z1427), DAY(Z1427)),
AND($AN$14="Not year_end", OR(MONTH(Z1428)&lt;&gt;12, DAY(Z1428)&lt;&gt;31) ), DATE(YEAR(Z1428), 12, 31)
)</f>
        <v/>
      </c>
      <c r="AA1429" s="75" t="str" cm="1">
        <f t="array" aca="1" ref="AA1429" ca="1">_xlfn.IFS(AA1428="", "",
AND(AA1428=last_payment_date, OR(MONTH(AA1428)&lt;&gt;12, DAY(AA1428)&lt;&gt;31) ), DATE(YEAR(AA1428), 12, 31),
AND(MONTH(AA1428)=12, DAY(AA1428)=31, AA1428&gt;=last_payment_date), "",
AND(MONTH(AA1428)=12, DAY(AA1428)&lt;&gt;31),  EOMONTH(AA1428,0),
AND(MONTH(AA1428)=12, DAY(AA1428)=31, $AH$14="Not end"),  EDATE(AA1427,1),
AND($AH$14="Not end"), EDATE(AA1428, 1),
AND($AH$14="End"), EOMONTH(AA1428, 1)
)</f>
        <v/>
      </c>
      <c r="AB1429" s="75" t="str" cm="1">
        <f t="array" aca="1" ref="AB1429" ca="1">_xlfn.IFS(AB1428="","",
AND(AB1428=last_rou_date), "",
AND($B$3="İllik"),DATE(YEAR(AB1428)+1,MONTH(AB1428),DAY(AB1428) ),
AND($B$3="Aylıq", $AH$14="Not end"), EDATE(AB1428,1),
AND($B$3="Aylıq", $AH$14="End"), EOMONTH(AB1428,1)
)</f>
        <v/>
      </c>
      <c r="AC1429" s="75" t="str" cm="1">
        <f t="array" aca="1" ref="AC1429" ca="1">_xlfn.IFS(
AND($AN$14="Not year_end", AC1428&gt;last_rou_date), "",
AND($AN$14="Year_end", AC1428&gt;=last_rou_date), "",
AND($AN$14="Year_end"), DATE(YEAR(AC1428+1), 12, 31),
AND($AN$14="Not year_end", MONTH(AC1428)=12, DAY(AC1428)=31), DATE(YEAR(AC1427)+1, MONTH(AC1427), DAY(AC1427)),
AND($AN$14="Not year_end", OR(MONTH(AC1428)&lt;&gt;12, DAY(AC1428)&lt;&gt;31) ), DATE(YEAR(AC1428), 12, 31)
)</f>
        <v/>
      </c>
      <c r="AD1429" s="75" t="str" cm="1">
        <f t="array" aca="1" ref="AD1429" ca="1">_xlfn.IFS(AD1428="", "",
AND(AD1428=last_rou_date, OR(MONTH(AD1428)&lt;&gt;12, DAY(AD1428)&lt;&gt;31) ), DATE(YEAR(AD1428), 12, 31),
AND(MONTH(AD1428)=12, DAY(AD1428)=31, AD1428&gt;=last_rou_date), "",
AND(MONTH(AD1428)=12, DAY(AD1428)&lt;&gt;31),  EOMONTH(AD1428,0),
AND(MONTH(AD1428)=12, DAY(AD1428)=31, $AH$14="Not end"),  EDATE(AD1427,1),
AND($AH$14="Not end"), EDATE(AD1428, 1),
AND($AH$14="End"), EOMONTH(AD1428, 1)
)</f>
        <v/>
      </c>
      <c r="AE1429" s="51" t="str" cm="1">
        <f t="array" ref="AE1429">_xlfn.IFS(W1429="", "",
AND(W1429&gt;0, W1429&lt;=$B$4, $C$2="İllik artım, faiz olaraq", $D$2&gt;0, $B$3="İllik"), $B$5*((1+$D$2)^(W1429-1)),
AND(W1429&gt;0, W1429&lt;=$B$4, $C$2="İllik artım, faiz olaraq", $D$2&gt;0, $B$3="Aylıq"), $B$5*((1+$D$2)^ROUNDDOWN((W1429-1)/12,0)),
AND(W1429=1, $C$2="Aşağıdakı kimi dəyişir", ), $B$5,
AND(W1429&gt;1, W1429&lt;=$B$4, $C$2="Aşağıdakı kimi dəyişir"), IFERROR(VLOOKUP(W1429, $C$4:$D$7, 2, FALSE), AE1428),
AND(W1429&gt;0, W1429&lt;=$B$4), $B$5,
TRUE,0 )</f>
        <v/>
      </c>
      <c r="AF1429" s="51" t="str">
        <f t="shared" ca="1" si="67"/>
        <v/>
      </c>
    </row>
    <row r="1430" spans="1:32" x14ac:dyDescent="0.4">
      <c r="A1430" s="13" t="str" cm="1">
        <f t="array" aca="1" ref="A1430" ca="1">_xlfn.IFS(
AND(SUMIFS(lease_table_interest_accruals, lease_table_dates, A1429)&gt;0, COUNTIFS($E$14:E1429, "Interest accrual", $A$14:A1429, A1429)=0),  A1429,
AND(SUMIFS(lease_table_payments, lease_table_dates, A1429)&gt;0, COUNTIFS($E$14:E1429, "Payment", $A$14:A1429, A1429)=0),  A1429,
AND(SUMIFS(rou_table_deprs, rou_table_dates, A1429)&gt;0, COUNTIFS($E$14:E1429, "Depreciation", $A$14:A1429, A1429)=0),  A1429,
TRUE,  IFERROR(INDEX(rou_table_dates,  MATCH(A1429, rou_table_dates)+1, ), "")
)</f>
        <v/>
      </c>
      <c r="B1430" s="1" t="str" cm="1">
        <f t="array" aca="1" ref="B1430" ca="1">_xlfn.IFS(
AND(E1430="Payment", A1430=$B$2), $AM$14,
E1430="Payment", $AM$15,
E1430="Interest accrual", $AM$18,
E1430="Depreciation", $AM$17,
TRUE, "")</f>
        <v/>
      </c>
      <c r="C1430" s="1" t="str" cm="1">
        <f t="array" aca="1" ref="C1430" ca="1">_xlfn.IFS(
E1430="Payment", $AM$19,
E1430="Interest accrual", $AM$15,
E1430="Depreciation", $AM$16,
TRUE, "")</f>
        <v/>
      </c>
      <c r="D1430" s="1" t="str" cm="1">
        <f t="array" aca="1" ref="D1430" ca="1">_xlfn.IFS(
E1430="Payment", _xlfn.XLOOKUP(A1430, lease_table_dates, lease_table_payments, 0, 0),
E1430="Interest accrual", _xlfn.XLOOKUP(A1430, lease_table_dates, lease_table_interest_accruals, 0, 0),
E1430="Depreciation", _xlfn.XLOOKUP(A1430, rou_table_dates, rou_table_deprs, 0, 0),
TRUE, ""
)</f>
        <v/>
      </c>
      <c r="E1430" s="7" t="str" cm="1">
        <f t="array" aca="1" ref="E1430" ca="1">_xlfn.IFS(
AND(SUMIFS(lease_table_interest_accruals, lease_table_dates, A1430)&gt;0, COUNTIFS($E$14:E1429, "Interest accrual", $A$14:A1429, A1430)=0), "Interest accrual",
AND(SUMIFS(lease_table_payments, lease_table_dates, A1430)&gt;0, COUNTIFS($E$14:E1429, "Payment", $A$14:A1429, A1430)=0), "Payment",
AND(SUMIFS(rou_table_deprs, rou_table_dates, A1430)&gt;0, COUNTIFS($E$14:E1429, "Depreciation", $A$14:A1429, A1430)=0), "Depreciation",
TRUE,  ""
)</f>
        <v/>
      </c>
      <c r="G1430" s="13" t="str" cm="1">
        <f t="array" aca="1" ref="G1430" ca="1">_xlfn.IFS(
AND($B$11="Hə", $B$3="İllik"), Z1430,
AND($B$11="Hə", $B$3="Aylıq"), AA1430,
$B$11="Yox", X1430)</f>
        <v/>
      </c>
      <c r="H1430" s="1" t="str" cm="1">
        <f t="array" aca="1" ref="H1430" ca="1">_xlfn.IFS( G1430="", "",
TRUE, ROUND( H1429+I1430-J1430, 2) )</f>
        <v/>
      </c>
      <c r="I1430" s="1" t="str" cm="1">
        <f t="array" aca="1" ref="I1430" ca="1">_xlfn.IFS(G1430="", "",
G1430=last_payment_date, (J1430-H1429),
 TRUE,  -  (H1429- H1429* (1+$B$6)^ (_xlfn.DAYS(G1430,G1429)/365) )
)</f>
        <v/>
      </c>
      <c r="J1430" s="1" t="str" cm="1">
        <f t="array" aca="1" ref="J1430" ca="1">_xlfn.IFS(G1430="", "",
TRUE, _xlfn.XLOOKUP(G1430,  payment_dates, payments,0,0)
)</f>
        <v/>
      </c>
      <c r="L1430" s="8" t="str" cm="1">
        <f t="array" aca="1" ref="L1430" ca="1">_xlfn.IFS(
AND($B$11="Hə", $B$3="İllik"), AC1430,
AND($B$11="Hə", $B$3="Aylıq"), AD1430,
$B$11="Yox", AB1430)</f>
        <v/>
      </c>
      <c r="M1430" s="1" t="str" cm="1">
        <f t="array" aca="1" ref="M1430" ca="1">_xlfn.IFS( L1430="", "",
(M1429-N1430)&lt;=0.5, 0,
TRUE,  M1429-N1430)</f>
        <v/>
      </c>
      <c r="N1430" s="7" t="str" cm="1">
        <f t="array" aca="1" ref="N1430" ca="1">_xlfn.IFS(
L1430="", "",
TRUE, MIN(M1429, ROUND($M$14/ (last_rou_date - $B$2) * (L1430-L1429), 2) )
)</f>
        <v/>
      </c>
      <c r="P1430" s="59" t="str">
        <f t="shared" ca="1" si="66"/>
        <v/>
      </c>
      <c r="Q1430" s="1" t="str" cm="1">
        <f t="array" aca="1" ref="Q1430" ca="1">_xlfn.IFS(P1430="","",
$B$11="Hə", _xlfn.XLOOKUP(DATE(P1430, 12, 31), rou_table_dates, rou_table_nbvs,0, 0),
TRUE,  MAX(0, ROUND($M$14 - $M$14/ (last_rou_date - $B$2) * (DATE(P1430,12,31) - $B$2), 2) )
)</f>
        <v/>
      </c>
      <c r="R1430" s="1" t="str" cm="1">
        <f t="array" aca="1" ref="R1430" ca="1">_xlfn.IFS(P1430="","",
$B$11="Hə", _xlfn.XLOOKUP(DATE(P1430, 12, 31), lease_table_dates, lease_table_balances,0, 0),
TRUE, IFERROR( XNPV($B$6, IF(payment_dates &gt;DATE(P1430, 12, 31), payments,  0),  IF(payment_dates &gt;DATE(P1430, 12, 31), payment_dates,  DATE(P1430, 12, 31))    ),0)
)</f>
        <v/>
      </c>
      <c r="S1430" s="1" t="str" cm="1">
        <f t="array" aca="1" ref="S1430" ca="1">_xlfn.IFS(P1430="","",
TRUE,  MIN( MIN(Q1429, $M$14), ROUND($M$14/ (last_rou_date - $B$2) * (DATE(P1430,12,31) - MAX($B$2, DATE(P1430-1, 12, 31))), 2) )
)</f>
        <v/>
      </c>
      <c r="T1430" s="7" t="str" cm="1">
        <f t="array" aca="1" ref="T1430" ca="1">_xlfn.IFS(P1430="", "",
ISTEXT(R1429), R1430- (H1430 - SUMIFS( lease_table_payments, lease_table_years, P1430) -$AG$14 ),
AND(ISNUMBER(R1429), R1430&lt;&gt;""),   R1430- (R1429 - SUMIFS( lease_table_payments, lease_table_years, P1430) )
)</f>
        <v/>
      </c>
      <c r="V1430" s="64">
        <f t="shared" si="68"/>
        <v>1417</v>
      </c>
      <c r="W1430" s="51" t="str" cm="1">
        <f t="array" ref="W1430">_xlfn.IFS(
OR(W1429=$B$4, W1429=""),"",
TRUE,W1429+1
)</f>
        <v/>
      </c>
      <c r="X1430" s="51" t="str" cm="1">
        <f t="array" ref="X1430">_xlfn.IFS(X1429="","",
W1430="", "",
AND($B$3="İllik"),DATE(YEAR(X1429)+1,MONTH(X1429),DAY(X1429) ),
AND($B$3="Aylıq", $AH$14="Not end"), EDATE(X1429,1),
AND($B$3="Aylıq", $AH$14="End"), EOMONTH(X1429,1)
)</f>
        <v/>
      </c>
      <c r="Y1430" s="51" t="str" cm="1">
        <f t="array" aca="1" ref="Y1430" ca="1">_xlfn.IFS(
AND($B$7="Dövrün əvvəlində", Y1429&lt;=last_rou_date), DATE(YEAR(Y1429)+1, 12, 31),
AND($B$7="Dövrün sonunda", Y1429&lt;=last_payment_date), DATE(YEAR(Y1429)+1, 12, 31),
TRUE, ""
)</f>
        <v/>
      </c>
      <c r="Z1430" s="75" t="str" cm="1">
        <f t="array" aca="1" ref="Z1430" ca="1">_xlfn.IFS(
AND($AN$14="Not year_end", Z1429&gt;last_payment_date), "",
AND($AN$14="Year_end", Z1429&gt;=last_payment_date), "",
AND($AN$14="Year_end"), DATE(YEAR(Z1429+1), 12, 31),
AND($AN$14="Not year_end", MONTH(Z1429)=12, DAY(Z1429)=31), DATE(YEAR(Z1428)+1, MONTH(Z1428), DAY(Z1428)),
AND($AN$14="Not year_end", OR(MONTH(Z1429)&lt;&gt;12, DAY(Z1429)&lt;&gt;31) ), DATE(YEAR(Z1429), 12, 31)
)</f>
        <v/>
      </c>
      <c r="AA1430" s="75" t="str" cm="1">
        <f t="array" aca="1" ref="AA1430" ca="1">_xlfn.IFS(AA1429="", "",
AND(AA1429=last_payment_date, OR(MONTH(AA1429)&lt;&gt;12, DAY(AA1429)&lt;&gt;31) ), DATE(YEAR(AA1429), 12, 31),
AND(MONTH(AA1429)=12, DAY(AA1429)=31, AA1429&gt;=last_payment_date), "",
AND(MONTH(AA1429)=12, DAY(AA1429)&lt;&gt;31),  EOMONTH(AA1429,0),
AND(MONTH(AA1429)=12, DAY(AA1429)=31, $AH$14="Not end"),  EDATE(AA1428,1),
AND($AH$14="Not end"), EDATE(AA1429, 1),
AND($AH$14="End"), EOMONTH(AA1429, 1)
)</f>
        <v/>
      </c>
      <c r="AB1430" s="75" t="str" cm="1">
        <f t="array" aca="1" ref="AB1430" ca="1">_xlfn.IFS(AB1429="","",
AND(AB1429=last_rou_date), "",
AND($B$3="İllik"),DATE(YEAR(AB1429)+1,MONTH(AB1429),DAY(AB1429) ),
AND($B$3="Aylıq", $AH$14="Not end"), EDATE(AB1429,1),
AND($B$3="Aylıq", $AH$14="End"), EOMONTH(AB1429,1)
)</f>
        <v/>
      </c>
      <c r="AC1430" s="75" t="str" cm="1">
        <f t="array" aca="1" ref="AC1430" ca="1">_xlfn.IFS(
AND($AN$14="Not year_end", AC1429&gt;last_rou_date), "",
AND($AN$14="Year_end", AC1429&gt;=last_rou_date), "",
AND($AN$14="Year_end"), DATE(YEAR(AC1429+1), 12, 31),
AND($AN$14="Not year_end", MONTH(AC1429)=12, DAY(AC1429)=31), DATE(YEAR(AC1428)+1, MONTH(AC1428), DAY(AC1428)),
AND($AN$14="Not year_end", OR(MONTH(AC1429)&lt;&gt;12, DAY(AC1429)&lt;&gt;31) ), DATE(YEAR(AC1429), 12, 31)
)</f>
        <v/>
      </c>
      <c r="AD1430" s="75" t="str" cm="1">
        <f t="array" aca="1" ref="AD1430" ca="1">_xlfn.IFS(AD1429="", "",
AND(AD1429=last_rou_date, OR(MONTH(AD1429)&lt;&gt;12, DAY(AD1429)&lt;&gt;31) ), DATE(YEAR(AD1429), 12, 31),
AND(MONTH(AD1429)=12, DAY(AD1429)=31, AD1429&gt;=last_rou_date), "",
AND(MONTH(AD1429)=12, DAY(AD1429)&lt;&gt;31),  EOMONTH(AD1429,0),
AND(MONTH(AD1429)=12, DAY(AD1429)=31, $AH$14="Not end"),  EDATE(AD1428,1),
AND($AH$14="Not end"), EDATE(AD1429, 1),
AND($AH$14="End"), EOMONTH(AD1429, 1)
)</f>
        <v/>
      </c>
      <c r="AE1430" s="51" t="str" cm="1">
        <f t="array" ref="AE1430">_xlfn.IFS(W1430="", "",
AND(W1430&gt;0, W1430&lt;=$B$4, $C$2="İllik artım, faiz olaraq", $D$2&gt;0, $B$3="İllik"), $B$5*((1+$D$2)^(W1430-1)),
AND(W1430&gt;0, W1430&lt;=$B$4, $C$2="İllik artım, faiz olaraq", $D$2&gt;0, $B$3="Aylıq"), $B$5*((1+$D$2)^ROUNDDOWN((W1430-1)/12,0)),
AND(W1430=1, $C$2="Aşağıdakı kimi dəyişir", ), $B$5,
AND(W1430&gt;1, W1430&lt;=$B$4, $C$2="Aşağıdakı kimi dəyişir"), IFERROR(VLOOKUP(W1430, $C$4:$D$7, 2, FALSE), AE1429),
AND(W1430&gt;0, W1430&lt;=$B$4), $B$5,
TRUE,0 )</f>
        <v/>
      </c>
      <c r="AF1430" s="51" t="str">
        <f t="shared" ca="1" si="67"/>
        <v/>
      </c>
    </row>
    <row r="1431" spans="1:32" x14ac:dyDescent="0.4">
      <c r="A1431" s="13" t="str" cm="1">
        <f t="array" aca="1" ref="A1431" ca="1">_xlfn.IFS(
AND(SUMIFS(lease_table_interest_accruals, lease_table_dates, A1430)&gt;0, COUNTIFS($E$14:E1430, "Interest accrual", $A$14:A1430, A1430)=0),  A1430,
AND(SUMIFS(lease_table_payments, lease_table_dates, A1430)&gt;0, COUNTIFS($E$14:E1430, "Payment", $A$14:A1430, A1430)=0),  A1430,
AND(SUMIFS(rou_table_deprs, rou_table_dates, A1430)&gt;0, COUNTIFS($E$14:E1430, "Depreciation", $A$14:A1430, A1430)=0),  A1430,
TRUE,  IFERROR(INDEX(rou_table_dates,  MATCH(A1430, rou_table_dates)+1, ), "")
)</f>
        <v/>
      </c>
      <c r="B1431" s="1" t="str" cm="1">
        <f t="array" aca="1" ref="B1431" ca="1">_xlfn.IFS(
AND(E1431="Payment", A1431=$B$2), $AM$14,
E1431="Payment", $AM$15,
E1431="Interest accrual", $AM$18,
E1431="Depreciation", $AM$17,
TRUE, "")</f>
        <v/>
      </c>
      <c r="C1431" s="1" t="str" cm="1">
        <f t="array" aca="1" ref="C1431" ca="1">_xlfn.IFS(
E1431="Payment", $AM$19,
E1431="Interest accrual", $AM$15,
E1431="Depreciation", $AM$16,
TRUE, "")</f>
        <v/>
      </c>
      <c r="D1431" s="1" t="str" cm="1">
        <f t="array" aca="1" ref="D1431" ca="1">_xlfn.IFS(
E1431="Payment", _xlfn.XLOOKUP(A1431, lease_table_dates, lease_table_payments, 0, 0),
E1431="Interest accrual", _xlfn.XLOOKUP(A1431, lease_table_dates, lease_table_interest_accruals, 0, 0),
E1431="Depreciation", _xlfn.XLOOKUP(A1431, rou_table_dates, rou_table_deprs, 0, 0),
TRUE, ""
)</f>
        <v/>
      </c>
      <c r="E1431" s="7" t="str" cm="1">
        <f t="array" aca="1" ref="E1431" ca="1">_xlfn.IFS(
AND(SUMIFS(lease_table_interest_accruals, lease_table_dates, A1431)&gt;0, COUNTIFS($E$14:E1430, "Interest accrual", $A$14:A1430, A1431)=0), "Interest accrual",
AND(SUMIFS(lease_table_payments, lease_table_dates, A1431)&gt;0, COUNTIFS($E$14:E1430, "Payment", $A$14:A1430, A1431)=0), "Payment",
AND(SUMIFS(rou_table_deprs, rou_table_dates, A1431)&gt;0, COUNTIFS($E$14:E1430, "Depreciation", $A$14:A1430, A1431)=0), "Depreciation",
TRUE,  ""
)</f>
        <v/>
      </c>
      <c r="G1431" s="13" t="str" cm="1">
        <f t="array" aca="1" ref="G1431" ca="1">_xlfn.IFS(
AND($B$11="Hə", $B$3="İllik"), Z1431,
AND($B$11="Hə", $B$3="Aylıq"), AA1431,
$B$11="Yox", X1431)</f>
        <v/>
      </c>
      <c r="H1431" s="1" t="str" cm="1">
        <f t="array" aca="1" ref="H1431" ca="1">_xlfn.IFS( G1431="", "",
TRUE, ROUND( H1430+I1431-J1431, 2) )</f>
        <v/>
      </c>
      <c r="I1431" s="1" t="str" cm="1">
        <f t="array" aca="1" ref="I1431" ca="1">_xlfn.IFS(G1431="", "",
G1431=last_payment_date, (J1431-H1430),
 TRUE,  -  (H1430- H1430* (1+$B$6)^ (_xlfn.DAYS(G1431,G1430)/365) )
)</f>
        <v/>
      </c>
      <c r="J1431" s="1" t="str" cm="1">
        <f t="array" aca="1" ref="J1431" ca="1">_xlfn.IFS(G1431="", "",
TRUE, _xlfn.XLOOKUP(G1431,  payment_dates, payments,0,0)
)</f>
        <v/>
      </c>
      <c r="L1431" s="8" t="str" cm="1">
        <f t="array" aca="1" ref="L1431" ca="1">_xlfn.IFS(
AND($B$11="Hə", $B$3="İllik"), AC1431,
AND($B$11="Hə", $B$3="Aylıq"), AD1431,
$B$11="Yox", AB1431)</f>
        <v/>
      </c>
      <c r="M1431" s="1" t="str" cm="1">
        <f t="array" aca="1" ref="M1431" ca="1">_xlfn.IFS( L1431="", "",
(M1430-N1431)&lt;=0.5, 0,
TRUE,  M1430-N1431)</f>
        <v/>
      </c>
      <c r="N1431" s="7" t="str" cm="1">
        <f t="array" aca="1" ref="N1431" ca="1">_xlfn.IFS(
L1431="", "",
TRUE, MIN(M1430, ROUND($M$14/ (last_rou_date - $B$2) * (L1431-L1430), 2) )
)</f>
        <v/>
      </c>
      <c r="P1431" s="59" t="str">
        <f t="shared" ca="1" si="66"/>
        <v/>
      </c>
      <c r="Q1431" s="1" t="str" cm="1">
        <f t="array" aca="1" ref="Q1431" ca="1">_xlfn.IFS(P1431="","",
$B$11="Hə", _xlfn.XLOOKUP(DATE(P1431, 12, 31), rou_table_dates, rou_table_nbvs,0, 0),
TRUE,  MAX(0, ROUND($M$14 - $M$14/ (last_rou_date - $B$2) * (DATE(P1431,12,31) - $B$2), 2) )
)</f>
        <v/>
      </c>
      <c r="R1431" s="1" t="str" cm="1">
        <f t="array" aca="1" ref="R1431" ca="1">_xlfn.IFS(P1431="","",
$B$11="Hə", _xlfn.XLOOKUP(DATE(P1431, 12, 31), lease_table_dates, lease_table_balances,0, 0),
TRUE, IFERROR( XNPV($B$6, IF(payment_dates &gt;DATE(P1431, 12, 31), payments,  0),  IF(payment_dates &gt;DATE(P1431, 12, 31), payment_dates,  DATE(P1431, 12, 31))    ),0)
)</f>
        <v/>
      </c>
      <c r="S1431" s="1" t="str" cm="1">
        <f t="array" aca="1" ref="S1431" ca="1">_xlfn.IFS(P1431="","",
TRUE,  MIN( MIN(Q1430, $M$14), ROUND($M$14/ (last_rou_date - $B$2) * (DATE(P1431,12,31) - MAX($B$2, DATE(P1431-1, 12, 31))), 2) )
)</f>
        <v/>
      </c>
      <c r="T1431" s="7" t="str" cm="1">
        <f t="array" aca="1" ref="T1431" ca="1">_xlfn.IFS(P1431="", "",
ISTEXT(R1430), R1431- (H1431 - SUMIFS( lease_table_payments, lease_table_years, P1431) -$AG$14 ),
AND(ISNUMBER(R1430), R1431&lt;&gt;""),   R1431- (R1430 - SUMIFS( lease_table_payments, lease_table_years, P1431) )
)</f>
        <v/>
      </c>
      <c r="V1431" s="64">
        <f t="shared" si="68"/>
        <v>1418</v>
      </c>
      <c r="W1431" s="51" t="str" cm="1">
        <f t="array" ref="W1431">_xlfn.IFS(
OR(W1430=$B$4, W1430=""),"",
TRUE,W1430+1
)</f>
        <v/>
      </c>
      <c r="X1431" s="51" t="str" cm="1">
        <f t="array" ref="X1431">_xlfn.IFS(X1430="","",
W1431="", "",
AND($B$3="İllik"),DATE(YEAR(X1430)+1,MONTH(X1430),DAY(X1430) ),
AND($B$3="Aylıq", $AH$14="Not end"), EDATE(X1430,1),
AND($B$3="Aylıq", $AH$14="End"), EOMONTH(X1430,1)
)</f>
        <v/>
      </c>
      <c r="Y1431" s="51" t="str" cm="1">
        <f t="array" aca="1" ref="Y1431" ca="1">_xlfn.IFS(
AND($B$7="Dövrün əvvəlində", Y1430&lt;=last_rou_date), DATE(YEAR(Y1430)+1, 12, 31),
AND($B$7="Dövrün sonunda", Y1430&lt;=last_payment_date), DATE(YEAR(Y1430)+1, 12, 31),
TRUE, ""
)</f>
        <v/>
      </c>
      <c r="Z1431" s="75" t="str" cm="1">
        <f t="array" aca="1" ref="Z1431" ca="1">_xlfn.IFS(
AND($AN$14="Not year_end", Z1430&gt;last_payment_date), "",
AND($AN$14="Year_end", Z1430&gt;=last_payment_date), "",
AND($AN$14="Year_end"), DATE(YEAR(Z1430+1), 12, 31),
AND($AN$14="Not year_end", MONTH(Z1430)=12, DAY(Z1430)=31), DATE(YEAR(Z1429)+1, MONTH(Z1429), DAY(Z1429)),
AND($AN$14="Not year_end", OR(MONTH(Z1430)&lt;&gt;12, DAY(Z1430)&lt;&gt;31) ), DATE(YEAR(Z1430), 12, 31)
)</f>
        <v/>
      </c>
      <c r="AA1431" s="75" t="str" cm="1">
        <f t="array" aca="1" ref="AA1431" ca="1">_xlfn.IFS(AA1430="", "",
AND(AA1430=last_payment_date, OR(MONTH(AA1430)&lt;&gt;12, DAY(AA1430)&lt;&gt;31) ), DATE(YEAR(AA1430), 12, 31),
AND(MONTH(AA1430)=12, DAY(AA1430)=31, AA1430&gt;=last_payment_date), "",
AND(MONTH(AA1430)=12, DAY(AA1430)&lt;&gt;31),  EOMONTH(AA1430,0),
AND(MONTH(AA1430)=12, DAY(AA1430)=31, $AH$14="Not end"),  EDATE(AA1429,1),
AND($AH$14="Not end"), EDATE(AA1430, 1),
AND($AH$14="End"), EOMONTH(AA1430, 1)
)</f>
        <v/>
      </c>
      <c r="AB1431" s="75" t="str" cm="1">
        <f t="array" aca="1" ref="AB1431" ca="1">_xlfn.IFS(AB1430="","",
AND(AB1430=last_rou_date), "",
AND($B$3="İllik"),DATE(YEAR(AB1430)+1,MONTH(AB1430),DAY(AB1430) ),
AND($B$3="Aylıq", $AH$14="Not end"), EDATE(AB1430,1),
AND($B$3="Aylıq", $AH$14="End"), EOMONTH(AB1430,1)
)</f>
        <v/>
      </c>
      <c r="AC1431" s="75" t="str" cm="1">
        <f t="array" aca="1" ref="AC1431" ca="1">_xlfn.IFS(
AND($AN$14="Not year_end", AC1430&gt;last_rou_date), "",
AND($AN$14="Year_end", AC1430&gt;=last_rou_date), "",
AND($AN$14="Year_end"), DATE(YEAR(AC1430+1), 12, 31),
AND($AN$14="Not year_end", MONTH(AC1430)=12, DAY(AC1430)=31), DATE(YEAR(AC1429)+1, MONTH(AC1429), DAY(AC1429)),
AND($AN$14="Not year_end", OR(MONTH(AC1430)&lt;&gt;12, DAY(AC1430)&lt;&gt;31) ), DATE(YEAR(AC1430), 12, 31)
)</f>
        <v/>
      </c>
      <c r="AD1431" s="75" t="str" cm="1">
        <f t="array" aca="1" ref="AD1431" ca="1">_xlfn.IFS(AD1430="", "",
AND(AD1430=last_rou_date, OR(MONTH(AD1430)&lt;&gt;12, DAY(AD1430)&lt;&gt;31) ), DATE(YEAR(AD1430), 12, 31),
AND(MONTH(AD1430)=12, DAY(AD1430)=31, AD1430&gt;=last_rou_date), "",
AND(MONTH(AD1430)=12, DAY(AD1430)&lt;&gt;31),  EOMONTH(AD1430,0),
AND(MONTH(AD1430)=12, DAY(AD1430)=31, $AH$14="Not end"),  EDATE(AD1429,1),
AND($AH$14="Not end"), EDATE(AD1430, 1),
AND($AH$14="End"), EOMONTH(AD1430, 1)
)</f>
        <v/>
      </c>
      <c r="AE1431" s="51" t="str" cm="1">
        <f t="array" ref="AE1431">_xlfn.IFS(W1431="", "",
AND(W1431&gt;0, W1431&lt;=$B$4, $C$2="İllik artım, faiz olaraq", $D$2&gt;0, $B$3="İllik"), $B$5*((1+$D$2)^(W1431-1)),
AND(W1431&gt;0, W1431&lt;=$B$4, $C$2="İllik artım, faiz olaraq", $D$2&gt;0, $B$3="Aylıq"), $B$5*((1+$D$2)^ROUNDDOWN((W1431-1)/12,0)),
AND(W1431=1, $C$2="Aşağıdakı kimi dəyişir", ), $B$5,
AND(W1431&gt;1, W1431&lt;=$B$4, $C$2="Aşağıdakı kimi dəyişir"), IFERROR(VLOOKUP(W1431, $C$4:$D$7, 2, FALSE), AE1430),
AND(W1431&gt;0, W1431&lt;=$B$4), $B$5,
TRUE,0 )</f>
        <v/>
      </c>
      <c r="AF1431" s="51" t="str">
        <f t="shared" ca="1" si="67"/>
        <v/>
      </c>
    </row>
    <row r="1432" spans="1:32" x14ac:dyDescent="0.4">
      <c r="A1432" s="13" t="str" cm="1">
        <f t="array" aca="1" ref="A1432" ca="1">_xlfn.IFS(
AND(SUMIFS(lease_table_interest_accruals, lease_table_dates, A1431)&gt;0, COUNTIFS($E$14:E1431, "Interest accrual", $A$14:A1431, A1431)=0),  A1431,
AND(SUMIFS(lease_table_payments, lease_table_dates, A1431)&gt;0, COUNTIFS($E$14:E1431, "Payment", $A$14:A1431, A1431)=0),  A1431,
AND(SUMIFS(rou_table_deprs, rou_table_dates, A1431)&gt;0, COUNTIFS($E$14:E1431, "Depreciation", $A$14:A1431, A1431)=0),  A1431,
TRUE,  IFERROR(INDEX(rou_table_dates,  MATCH(A1431, rou_table_dates)+1, ), "")
)</f>
        <v/>
      </c>
      <c r="B1432" s="1" t="str" cm="1">
        <f t="array" aca="1" ref="B1432" ca="1">_xlfn.IFS(
AND(E1432="Payment", A1432=$B$2), $AM$14,
E1432="Payment", $AM$15,
E1432="Interest accrual", $AM$18,
E1432="Depreciation", $AM$17,
TRUE, "")</f>
        <v/>
      </c>
      <c r="C1432" s="1" t="str" cm="1">
        <f t="array" aca="1" ref="C1432" ca="1">_xlfn.IFS(
E1432="Payment", $AM$19,
E1432="Interest accrual", $AM$15,
E1432="Depreciation", $AM$16,
TRUE, "")</f>
        <v/>
      </c>
      <c r="D1432" s="1" t="str" cm="1">
        <f t="array" aca="1" ref="D1432" ca="1">_xlfn.IFS(
E1432="Payment", _xlfn.XLOOKUP(A1432, lease_table_dates, lease_table_payments, 0, 0),
E1432="Interest accrual", _xlfn.XLOOKUP(A1432, lease_table_dates, lease_table_interest_accruals, 0, 0),
E1432="Depreciation", _xlfn.XLOOKUP(A1432, rou_table_dates, rou_table_deprs, 0, 0),
TRUE, ""
)</f>
        <v/>
      </c>
      <c r="E1432" s="7" t="str" cm="1">
        <f t="array" aca="1" ref="E1432" ca="1">_xlfn.IFS(
AND(SUMIFS(lease_table_interest_accruals, lease_table_dates, A1432)&gt;0, COUNTIFS($E$14:E1431, "Interest accrual", $A$14:A1431, A1432)=0), "Interest accrual",
AND(SUMIFS(lease_table_payments, lease_table_dates, A1432)&gt;0, COUNTIFS($E$14:E1431, "Payment", $A$14:A1431, A1432)=0), "Payment",
AND(SUMIFS(rou_table_deprs, rou_table_dates, A1432)&gt;0, COUNTIFS($E$14:E1431, "Depreciation", $A$14:A1431, A1432)=0), "Depreciation",
TRUE,  ""
)</f>
        <v/>
      </c>
      <c r="G1432" s="13" t="str" cm="1">
        <f t="array" aca="1" ref="G1432" ca="1">_xlfn.IFS(
AND($B$11="Hə", $B$3="İllik"), Z1432,
AND($B$11="Hə", $B$3="Aylıq"), AA1432,
$B$11="Yox", X1432)</f>
        <v/>
      </c>
      <c r="H1432" s="1" t="str" cm="1">
        <f t="array" aca="1" ref="H1432" ca="1">_xlfn.IFS( G1432="", "",
TRUE, ROUND( H1431+I1432-J1432, 2) )</f>
        <v/>
      </c>
      <c r="I1432" s="1" t="str" cm="1">
        <f t="array" aca="1" ref="I1432" ca="1">_xlfn.IFS(G1432="", "",
G1432=last_payment_date, (J1432-H1431),
 TRUE,  -  (H1431- H1431* (1+$B$6)^ (_xlfn.DAYS(G1432,G1431)/365) )
)</f>
        <v/>
      </c>
      <c r="J1432" s="1" t="str" cm="1">
        <f t="array" aca="1" ref="J1432" ca="1">_xlfn.IFS(G1432="", "",
TRUE, _xlfn.XLOOKUP(G1432,  payment_dates, payments,0,0)
)</f>
        <v/>
      </c>
      <c r="L1432" s="8" t="str" cm="1">
        <f t="array" aca="1" ref="L1432" ca="1">_xlfn.IFS(
AND($B$11="Hə", $B$3="İllik"), AC1432,
AND($B$11="Hə", $B$3="Aylıq"), AD1432,
$B$11="Yox", AB1432)</f>
        <v/>
      </c>
      <c r="M1432" s="1" t="str" cm="1">
        <f t="array" aca="1" ref="M1432" ca="1">_xlfn.IFS( L1432="", "",
(M1431-N1432)&lt;=0.5, 0,
TRUE,  M1431-N1432)</f>
        <v/>
      </c>
      <c r="N1432" s="7" t="str" cm="1">
        <f t="array" aca="1" ref="N1432" ca="1">_xlfn.IFS(
L1432="", "",
TRUE, MIN(M1431, ROUND($M$14/ (last_rou_date - $B$2) * (L1432-L1431), 2) )
)</f>
        <v/>
      </c>
      <c r="P1432" s="59" t="str">
        <f t="shared" ca="1" si="66"/>
        <v/>
      </c>
      <c r="Q1432" s="1" t="str" cm="1">
        <f t="array" aca="1" ref="Q1432" ca="1">_xlfn.IFS(P1432="","",
$B$11="Hə", _xlfn.XLOOKUP(DATE(P1432, 12, 31), rou_table_dates, rou_table_nbvs,0, 0),
TRUE,  MAX(0, ROUND($M$14 - $M$14/ (last_rou_date - $B$2) * (DATE(P1432,12,31) - $B$2), 2) )
)</f>
        <v/>
      </c>
      <c r="R1432" s="1" t="str" cm="1">
        <f t="array" aca="1" ref="R1432" ca="1">_xlfn.IFS(P1432="","",
$B$11="Hə", _xlfn.XLOOKUP(DATE(P1432, 12, 31), lease_table_dates, lease_table_balances,0, 0),
TRUE, IFERROR( XNPV($B$6, IF(payment_dates &gt;DATE(P1432, 12, 31), payments,  0),  IF(payment_dates &gt;DATE(P1432, 12, 31), payment_dates,  DATE(P1432, 12, 31))    ),0)
)</f>
        <v/>
      </c>
      <c r="S1432" s="1" t="str" cm="1">
        <f t="array" aca="1" ref="S1432" ca="1">_xlfn.IFS(P1432="","",
TRUE,  MIN( MIN(Q1431, $M$14), ROUND($M$14/ (last_rou_date - $B$2) * (DATE(P1432,12,31) - MAX($B$2, DATE(P1432-1, 12, 31))), 2) )
)</f>
        <v/>
      </c>
      <c r="T1432" s="7" t="str" cm="1">
        <f t="array" aca="1" ref="T1432" ca="1">_xlfn.IFS(P1432="", "",
ISTEXT(R1431), R1432- (H1432 - SUMIFS( lease_table_payments, lease_table_years, P1432) -$AG$14 ),
AND(ISNUMBER(R1431), R1432&lt;&gt;""),   R1432- (R1431 - SUMIFS( lease_table_payments, lease_table_years, P1432) )
)</f>
        <v/>
      </c>
      <c r="V1432" s="64">
        <f t="shared" si="68"/>
        <v>1419</v>
      </c>
      <c r="W1432" s="51" t="str" cm="1">
        <f t="array" ref="W1432">_xlfn.IFS(
OR(W1431=$B$4, W1431=""),"",
TRUE,W1431+1
)</f>
        <v/>
      </c>
      <c r="X1432" s="51" t="str" cm="1">
        <f t="array" ref="X1432">_xlfn.IFS(X1431="","",
W1432="", "",
AND($B$3="İllik"),DATE(YEAR(X1431)+1,MONTH(X1431),DAY(X1431) ),
AND($B$3="Aylıq", $AH$14="Not end"), EDATE(X1431,1),
AND($B$3="Aylıq", $AH$14="End"), EOMONTH(X1431,1)
)</f>
        <v/>
      </c>
      <c r="Y1432" s="51" t="str" cm="1">
        <f t="array" aca="1" ref="Y1432" ca="1">_xlfn.IFS(
AND($B$7="Dövrün əvvəlində", Y1431&lt;=last_rou_date), DATE(YEAR(Y1431)+1, 12, 31),
AND($B$7="Dövrün sonunda", Y1431&lt;=last_payment_date), DATE(YEAR(Y1431)+1, 12, 31),
TRUE, ""
)</f>
        <v/>
      </c>
      <c r="Z1432" s="75" t="str" cm="1">
        <f t="array" aca="1" ref="Z1432" ca="1">_xlfn.IFS(
AND($AN$14="Not year_end", Z1431&gt;last_payment_date), "",
AND($AN$14="Year_end", Z1431&gt;=last_payment_date), "",
AND($AN$14="Year_end"), DATE(YEAR(Z1431+1), 12, 31),
AND($AN$14="Not year_end", MONTH(Z1431)=12, DAY(Z1431)=31), DATE(YEAR(Z1430)+1, MONTH(Z1430), DAY(Z1430)),
AND($AN$14="Not year_end", OR(MONTH(Z1431)&lt;&gt;12, DAY(Z1431)&lt;&gt;31) ), DATE(YEAR(Z1431), 12, 31)
)</f>
        <v/>
      </c>
      <c r="AA1432" s="75" t="str" cm="1">
        <f t="array" aca="1" ref="AA1432" ca="1">_xlfn.IFS(AA1431="", "",
AND(AA1431=last_payment_date, OR(MONTH(AA1431)&lt;&gt;12, DAY(AA1431)&lt;&gt;31) ), DATE(YEAR(AA1431), 12, 31),
AND(MONTH(AA1431)=12, DAY(AA1431)=31, AA1431&gt;=last_payment_date), "",
AND(MONTH(AA1431)=12, DAY(AA1431)&lt;&gt;31),  EOMONTH(AA1431,0),
AND(MONTH(AA1431)=12, DAY(AA1431)=31, $AH$14="Not end"),  EDATE(AA1430,1),
AND($AH$14="Not end"), EDATE(AA1431, 1),
AND($AH$14="End"), EOMONTH(AA1431, 1)
)</f>
        <v/>
      </c>
      <c r="AB1432" s="75" t="str" cm="1">
        <f t="array" aca="1" ref="AB1432" ca="1">_xlfn.IFS(AB1431="","",
AND(AB1431=last_rou_date), "",
AND($B$3="İllik"),DATE(YEAR(AB1431)+1,MONTH(AB1431),DAY(AB1431) ),
AND($B$3="Aylıq", $AH$14="Not end"), EDATE(AB1431,1),
AND($B$3="Aylıq", $AH$14="End"), EOMONTH(AB1431,1)
)</f>
        <v/>
      </c>
      <c r="AC1432" s="75" t="str" cm="1">
        <f t="array" aca="1" ref="AC1432" ca="1">_xlfn.IFS(
AND($AN$14="Not year_end", AC1431&gt;last_rou_date), "",
AND($AN$14="Year_end", AC1431&gt;=last_rou_date), "",
AND($AN$14="Year_end"), DATE(YEAR(AC1431+1), 12, 31),
AND($AN$14="Not year_end", MONTH(AC1431)=12, DAY(AC1431)=31), DATE(YEAR(AC1430)+1, MONTH(AC1430), DAY(AC1430)),
AND($AN$14="Not year_end", OR(MONTH(AC1431)&lt;&gt;12, DAY(AC1431)&lt;&gt;31) ), DATE(YEAR(AC1431), 12, 31)
)</f>
        <v/>
      </c>
      <c r="AD1432" s="75" t="str" cm="1">
        <f t="array" aca="1" ref="AD1432" ca="1">_xlfn.IFS(AD1431="", "",
AND(AD1431=last_rou_date, OR(MONTH(AD1431)&lt;&gt;12, DAY(AD1431)&lt;&gt;31) ), DATE(YEAR(AD1431), 12, 31),
AND(MONTH(AD1431)=12, DAY(AD1431)=31, AD1431&gt;=last_rou_date), "",
AND(MONTH(AD1431)=12, DAY(AD1431)&lt;&gt;31),  EOMONTH(AD1431,0),
AND(MONTH(AD1431)=12, DAY(AD1431)=31, $AH$14="Not end"),  EDATE(AD1430,1),
AND($AH$14="Not end"), EDATE(AD1431, 1),
AND($AH$14="End"), EOMONTH(AD1431, 1)
)</f>
        <v/>
      </c>
      <c r="AE1432" s="51" t="str" cm="1">
        <f t="array" ref="AE1432">_xlfn.IFS(W1432="", "",
AND(W1432&gt;0, W1432&lt;=$B$4, $C$2="İllik artım, faiz olaraq", $D$2&gt;0, $B$3="İllik"), $B$5*((1+$D$2)^(W1432-1)),
AND(W1432&gt;0, W1432&lt;=$B$4, $C$2="İllik artım, faiz olaraq", $D$2&gt;0, $B$3="Aylıq"), $B$5*((1+$D$2)^ROUNDDOWN((W1432-1)/12,0)),
AND(W1432=1, $C$2="Aşağıdakı kimi dəyişir", ), $B$5,
AND(W1432&gt;1, W1432&lt;=$B$4, $C$2="Aşağıdakı kimi dəyişir"), IFERROR(VLOOKUP(W1432, $C$4:$D$7, 2, FALSE), AE1431),
AND(W1432&gt;0, W1432&lt;=$B$4), $B$5,
TRUE,0 )</f>
        <v/>
      </c>
      <c r="AF1432" s="51" t="str">
        <f t="shared" ca="1" si="67"/>
        <v/>
      </c>
    </row>
    <row r="1433" spans="1:32" x14ac:dyDescent="0.4">
      <c r="A1433" s="13" t="str" cm="1">
        <f t="array" aca="1" ref="A1433" ca="1">_xlfn.IFS(
AND(SUMIFS(lease_table_interest_accruals, lease_table_dates, A1432)&gt;0, COUNTIFS($E$14:E1432, "Interest accrual", $A$14:A1432, A1432)=0),  A1432,
AND(SUMIFS(lease_table_payments, lease_table_dates, A1432)&gt;0, COUNTIFS($E$14:E1432, "Payment", $A$14:A1432, A1432)=0),  A1432,
AND(SUMIFS(rou_table_deprs, rou_table_dates, A1432)&gt;0, COUNTIFS($E$14:E1432, "Depreciation", $A$14:A1432, A1432)=0),  A1432,
TRUE,  IFERROR(INDEX(rou_table_dates,  MATCH(A1432, rou_table_dates)+1, ), "")
)</f>
        <v/>
      </c>
      <c r="B1433" s="1" t="str" cm="1">
        <f t="array" aca="1" ref="B1433" ca="1">_xlfn.IFS(
AND(E1433="Payment", A1433=$B$2), $AM$14,
E1433="Payment", $AM$15,
E1433="Interest accrual", $AM$18,
E1433="Depreciation", $AM$17,
TRUE, "")</f>
        <v/>
      </c>
      <c r="C1433" s="1" t="str" cm="1">
        <f t="array" aca="1" ref="C1433" ca="1">_xlfn.IFS(
E1433="Payment", $AM$19,
E1433="Interest accrual", $AM$15,
E1433="Depreciation", $AM$16,
TRUE, "")</f>
        <v/>
      </c>
      <c r="D1433" s="1" t="str" cm="1">
        <f t="array" aca="1" ref="D1433" ca="1">_xlfn.IFS(
E1433="Payment", _xlfn.XLOOKUP(A1433, lease_table_dates, lease_table_payments, 0, 0),
E1433="Interest accrual", _xlfn.XLOOKUP(A1433, lease_table_dates, lease_table_interest_accruals, 0, 0),
E1433="Depreciation", _xlfn.XLOOKUP(A1433, rou_table_dates, rou_table_deprs, 0, 0),
TRUE, ""
)</f>
        <v/>
      </c>
      <c r="E1433" s="7" t="str" cm="1">
        <f t="array" aca="1" ref="E1433" ca="1">_xlfn.IFS(
AND(SUMIFS(lease_table_interest_accruals, lease_table_dates, A1433)&gt;0, COUNTIFS($E$14:E1432, "Interest accrual", $A$14:A1432, A1433)=0), "Interest accrual",
AND(SUMIFS(lease_table_payments, lease_table_dates, A1433)&gt;0, COUNTIFS($E$14:E1432, "Payment", $A$14:A1432, A1433)=0), "Payment",
AND(SUMIFS(rou_table_deprs, rou_table_dates, A1433)&gt;0, COUNTIFS($E$14:E1432, "Depreciation", $A$14:A1432, A1433)=0), "Depreciation",
TRUE,  ""
)</f>
        <v/>
      </c>
      <c r="G1433" s="13" t="str" cm="1">
        <f t="array" aca="1" ref="G1433" ca="1">_xlfn.IFS(
AND($B$11="Hə", $B$3="İllik"), Z1433,
AND($B$11="Hə", $B$3="Aylıq"), AA1433,
$B$11="Yox", X1433)</f>
        <v/>
      </c>
      <c r="H1433" s="1" t="str" cm="1">
        <f t="array" aca="1" ref="H1433" ca="1">_xlfn.IFS( G1433="", "",
TRUE, ROUND( H1432+I1433-J1433, 2) )</f>
        <v/>
      </c>
      <c r="I1433" s="1" t="str" cm="1">
        <f t="array" aca="1" ref="I1433" ca="1">_xlfn.IFS(G1433="", "",
G1433=last_payment_date, (J1433-H1432),
 TRUE,  -  (H1432- H1432* (1+$B$6)^ (_xlfn.DAYS(G1433,G1432)/365) )
)</f>
        <v/>
      </c>
      <c r="J1433" s="1" t="str" cm="1">
        <f t="array" aca="1" ref="J1433" ca="1">_xlfn.IFS(G1433="", "",
TRUE, _xlfn.XLOOKUP(G1433,  payment_dates, payments,0,0)
)</f>
        <v/>
      </c>
      <c r="L1433" s="8" t="str" cm="1">
        <f t="array" aca="1" ref="L1433" ca="1">_xlfn.IFS(
AND($B$11="Hə", $B$3="İllik"), AC1433,
AND($B$11="Hə", $B$3="Aylıq"), AD1433,
$B$11="Yox", AB1433)</f>
        <v/>
      </c>
      <c r="M1433" s="1" t="str" cm="1">
        <f t="array" aca="1" ref="M1433" ca="1">_xlfn.IFS( L1433="", "",
(M1432-N1433)&lt;=0.5, 0,
TRUE,  M1432-N1433)</f>
        <v/>
      </c>
      <c r="N1433" s="7" t="str" cm="1">
        <f t="array" aca="1" ref="N1433" ca="1">_xlfn.IFS(
L1433="", "",
TRUE, MIN(M1432, ROUND($M$14/ (last_rou_date - $B$2) * (L1433-L1432), 2) )
)</f>
        <v/>
      </c>
      <c r="P1433" s="59" t="str">
        <f t="shared" ca="1" si="66"/>
        <v/>
      </c>
      <c r="Q1433" s="1" t="str" cm="1">
        <f t="array" aca="1" ref="Q1433" ca="1">_xlfn.IFS(P1433="","",
$B$11="Hə", _xlfn.XLOOKUP(DATE(P1433, 12, 31), rou_table_dates, rou_table_nbvs,0, 0),
TRUE,  MAX(0, ROUND($M$14 - $M$14/ (last_rou_date - $B$2) * (DATE(P1433,12,31) - $B$2), 2) )
)</f>
        <v/>
      </c>
      <c r="R1433" s="1" t="str" cm="1">
        <f t="array" aca="1" ref="R1433" ca="1">_xlfn.IFS(P1433="","",
$B$11="Hə", _xlfn.XLOOKUP(DATE(P1433, 12, 31), lease_table_dates, lease_table_balances,0, 0),
TRUE, IFERROR( XNPV($B$6, IF(payment_dates &gt;DATE(P1433, 12, 31), payments,  0),  IF(payment_dates &gt;DATE(P1433, 12, 31), payment_dates,  DATE(P1433, 12, 31))    ),0)
)</f>
        <v/>
      </c>
      <c r="S1433" s="1" t="str" cm="1">
        <f t="array" aca="1" ref="S1433" ca="1">_xlfn.IFS(P1433="","",
TRUE,  MIN( MIN(Q1432, $M$14), ROUND($M$14/ (last_rou_date - $B$2) * (DATE(P1433,12,31) - MAX($B$2, DATE(P1433-1, 12, 31))), 2) )
)</f>
        <v/>
      </c>
      <c r="T1433" s="7" t="str" cm="1">
        <f t="array" aca="1" ref="T1433" ca="1">_xlfn.IFS(P1433="", "",
ISTEXT(R1432), R1433- (H1433 - SUMIFS( lease_table_payments, lease_table_years, P1433) -$AG$14 ),
AND(ISNUMBER(R1432), R1433&lt;&gt;""),   R1433- (R1432 - SUMIFS( lease_table_payments, lease_table_years, P1433) )
)</f>
        <v/>
      </c>
      <c r="V1433" s="64">
        <f t="shared" si="68"/>
        <v>1420</v>
      </c>
      <c r="W1433" s="51" t="str" cm="1">
        <f t="array" ref="W1433">_xlfn.IFS(
OR(W1432=$B$4, W1432=""),"",
TRUE,W1432+1
)</f>
        <v/>
      </c>
      <c r="X1433" s="51" t="str" cm="1">
        <f t="array" ref="X1433">_xlfn.IFS(X1432="","",
W1433="", "",
AND($B$3="İllik"),DATE(YEAR(X1432)+1,MONTH(X1432),DAY(X1432) ),
AND($B$3="Aylıq", $AH$14="Not end"), EDATE(X1432,1),
AND($B$3="Aylıq", $AH$14="End"), EOMONTH(X1432,1)
)</f>
        <v/>
      </c>
      <c r="Y1433" s="51" t="str" cm="1">
        <f t="array" aca="1" ref="Y1433" ca="1">_xlfn.IFS(
AND($B$7="Dövrün əvvəlində", Y1432&lt;=last_rou_date), DATE(YEAR(Y1432)+1, 12, 31),
AND($B$7="Dövrün sonunda", Y1432&lt;=last_payment_date), DATE(YEAR(Y1432)+1, 12, 31),
TRUE, ""
)</f>
        <v/>
      </c>
      <c r="Z1433" s="75" t="str" cm="1">
        <f t="array" aca="1" ref="Z1433" ca="1">_xlfn.IFS(
AND($AN$14="Not year_end", Z1432&gt;last_payment_date), "",
AND($AN$14="Year_end", Z1432&gt;=last_payment_date), "",
AND($AN$14="Year_end"), DATE(YEAR(Z1432+1), 12, 31),
AND($AN$14="Not year_end", MONTH(Z1432)=12, DAY(Z1432)=31), DATE(YEAR(Z1431)+1, MONTH(Z1431), DAY(Z1431)),
AND($AN$14="Not year_end", OR(MONTH(Z1432)&lt;&gt;12, DAY(Z1432)&lt;&gt;31) ), DATE(YEAR(Z1432), 12, 31)
)</f>
        <v/>
      </c>
      <c r="AA1433" s="75" t="str" cm="1">
        <f t="array" aca="1" ref="AA1433" ca="1">_xlfn.IFS(AA1432="", "",
AND(AA1432=last_payment_date, OR(MONTH(AA1432)&lt;&gt;12, DAY(AA1432)&lt;&gt;31) ), DATE(YEAR(AA1432), 12, 31),
AND(MONTH(AA1432)=12, DAY(AA1432)=31, AA1432&gt;=last_payment_date), "",
AND(MONTH(AA1432)=12, DAY(AA1432)&lt;&gt;31),  EOMONTH(AA1432,0),
AND(MONTH(AA1432)=12, DAY(AA1432)=31, $AH$14="Not end"),  EDATE(AA1431,1),
AND($AH$14="Not end"), EDATE(AA1432, 1),
AND($AH$14="End"), EOMONTH(AA1432, 1)
)</f>
        <v/>
      </c>
      <c r="AB1433" s="75" t="str" cm="1">
        <f t="array" aca="1" ref="AB1433" ca="1">_xlfn.IFS(AB1432="","",
AND(AB1432=last_rou_date), "",
AND($B$3="İllik"),DATE(YEAR(AB1432)+1,MONTH(AB1432),DAY(AB1432) ),
AND($B$3="Aylıq", $AH$14="Not end"), EDATE(AB1432,1),
AND($B$3="Aylıq", $AH$14="End"), EOMONTH(AB1432,1)
)</f>
        <v/>
      </c>
      <c r="AC1433" s="75" t="str" cm="1">
        <f t="array" aca="1" ref="AC1433" ca="1">_xlfn.IFS(
AND($AN$14="Not year_end", AC1432&gt;last_rou_date), "",
AND($AN$14="Year_end", AC1432&gt;=last_rou_date), "",
AND($AN$14="Year_end"), DATE(YEAR(AC1432+1), 12, 31),
AND($AN$14="Not year_end", MONTH(AC1432)=12, DAY(AC1432)=31), DATE(YEAR(AC1431)+1, MONTH(AC1431), DAY(AC1431)),
AND($AN$14="Not year_end", OR(MONTH(AC1432)&lt;&gt;12, DAY(AC1432)&lt;&gt;31) ), DATE(YEAR(AC1432), 12, 31)
)</f>
        <v/>
      </c>
      <c r="AD1433" s="75" t="str" cm="1">
        <f t="array" aca="1" ref="AD1433" ca="1">_xlfn.IFS(AD1432="", "",
AND(AD1432=last_rou_date, OR(MONTH(AD1432)&lt;&gt;12, DAY(AD1432)&lt;&gt;31) ), DATE(YEAR(AD1432), 12, 31),
AND(MONTH(AD1432)=12, DAY(AD1432)=31, AD1432&gt;=last_rou_date), "",
AND(MONTH(AD1432)=12, DAY(AD1432)&lt;&gt;31),  EOMONTH(AD1432,0),
AND(MONTH(AD1432)=12, DAY(AD1432)=31, $AH$14="Not end"),  EDATE(AD1431,1),
AND($AH$14="Not end"), EDATE(AD1432, 1),
AND($AH$14="End"), EOMONTH(AD1432, 1)
)</f>
        <v/>
      </c>
      <c r="AE1433" s="51" t="str" cm="1">
        <f t="array" ref="AE1433">_xlfn.IFS(W1433="", "",
AND(W1433&gt;0, W1433&lt;=$B$4, $C$2="İllik artım, faiz olaraq", $D$2&gt;0, $B$3="İllik"), $B$5*((1+$D$2)^(W1433-1)),
AND(W1433&gt;0, W1433&lt;=$B$4, $C$2="İllik artım, faiz olaraq", $D$2&gt;0, $B$3="Aylıq"), $B$5*((1+$D$2)^ROUNDDOWN((W1433-1)/12,0)),
AND(W1433=1, $C$2="Aşağıdakı kimi dəyişir", ), $B$5,
AND(W1433&gt;1, W1433&lt;=$B$4, $C$2="Aşağıdakı kimi dəyişir"), IFERROR(VLOOKUP(W1433, $C$4:$D$7, 2, FALSE), AE1432),
AND(W1433&gt;0, W1433&lt;=$B$4), $B$5,
TRUE,0 )</f>
        <v/>
      </c>
      <c r="AF1433" s="51" t="str">
        <f t="shared" ca="1" si="67"/>
        <v/>
      </c>
    </row>
    <row r="1434" spans="1:32" x14ac:dyDescent="0.4">
      <c r="A1434" s="13" t="str" cm="1">
        <f t="array" aca="1" ref="A1434" ca="1">_xlfn.IFS(
AND(SUMIFS(lease_table_interest_accruals, lease_table_dates, A1433)&gt;0, COUNTIFS($E$14:E1433, "Interest accrual", $A$14:A1433, A1433)=0),  A1433,
AND(SUMIFS(lease_table_payments, lease_table_dates, A1433)&gt;0, COUNTIFS($E$14:E1433, "Payment", $A$14:A1433, A1433)=0),  A1433,
AND(SUMIFS(rou_table_deprs, rou_table_dates, A1433)&gt;0, COUNTIFS($E$14:E1433, "Depreciation", $A$14:A1433, A1433)=0),  A1433,
TRUE,  IFERROR(INDEX(rou_table_dates,  MATCH(A1433, rou_table_dates)+1, ), "")
)</f>
        <v/>
      </c>
      <c r="B1434" s="1" t="str" cm="1">
        <f t="array" aca="1" ref="B1434" ca="1">_xlfn.IFS(
AND(E1434="Payment", A1434=$B$2), $AM$14,
E1434="Payment", $AM$15,
E1434="Interest accrual", $AM$18,
E1434="Depreciation", $AM$17,
TRUE, "")</f>
        <v/>
      </c>
      <c r="C1434" s="1" t="str" cm="1">
        <f t="array" aca="1" ref="C1434" ca="1">_xlfn.IFS(
E1434="Payment", $AM$19,
E1434="Interest accrual", $AM$15,
E1434="Depreciation", $AM$16,
TRUE, "")</f>
        <v/>
      </c>
      <c r="D1434" s="1" t="str" cm="1">
        <f t="array" aca="1" ref="D1434" ca="1">_xlfn.IFS(
E1434="Payment", _xlfn.XLOOKUP(A1434, lease_table_dates, lease_table_payments, 0, 0),
E1434="Interest accrual", _xlfn.XLOOKUP(A1434, lease_table_dates, lease_table_interest_accruals, 0, 0),
E1434="Depreciation", _xlfn.XLOOKUP(A1434, rou_table_dates, rou_table_deprs, 0, 0),
TRUE, ""
)</f>
        <v/>
      </c>
      <c r="E1434" s="7" t="str" cm="1">
        <f t="array" aca="1" ref="E1434" ca="1">_xlfn.IFS(
AND(SUMIFS(lease_table_interest_accruals, lease_table_dates, A1434)&gt;0, COUNTIFS($E$14:E1433, "Interest accrual", $A$14:A1433, A1434)=0), "Interest accrual",
AND(SUMIFS(lease_table_payments, lease_table_dates, A1434)&gt;0, COUNTIFS($E$14:E1433, "Payment", $A$14:A1433, A1434)=0), "Payment",
AND(SUMIFS(rou_table_deprs, rou_table_dates, A1434)&gt;0, COUNTIFS($E$14:E1433, "Depreciation", $A$14:A1433, A1434)=0), "Depreciation",
TRUE,  ""
)</f>
        <v/>
      </c>
      <c r="G1434" s="13" t="str" cm="1">
        <f t="array" aca="1" ref="G1434" ca="1">_xlfn.IFS(
AND($B$11="Hə", $B$3="İllik"), Z1434,
AND($B$11="Hə", $B$3="Aylıq"), AA1434,
$B$11="Yox", X1434)</f>
        <v/>
      </c>
      <c r="H1434" s="1" t="str" cm="1">
        <f t="array" aca="1" ref="H1434" ca="1">_xlfn.IFS( G1434="", "",
TRUE, ROUND( H1433+I1434-J1434, 2) )</f>
        <v/>
      </c>
      <c r="I1434" s="1" t="str" cm="1">
        <f t="array" aca="1" ref="I1434" ca="1">_xlfn.IFS(G1434="", "",
G1434=last_payment_date, (J1434-H1433),
 TRUE,  -  (H1433- H1433* (1+$B$6)^ (_xlfn.DAYS(G1434,G1433)/365) )
)</f>
        <v/>
      </c>
      <c r="J1434" s="1" t="str" cm="1">
        <f t="array" aca="1" ref="J1434" ca="1">_xlfn.IFS(G1434="", "",
TRUE, _xlfn.XLOOKUP(G1434,  payment_dates, payments,0,0)
)</f>
        <v/>
      </c>
      <c r="L1434" s="8" t="str" cm="1">
        <f t="array" aca="1" ref="L1434" ca="1">_xlfn.IFS(
AND($B$11="Hə", $B$3="İllik"), AC1434,
AND($B$11="Hə", $B$3="Aylıq"), AD1434,
$B$11="Yox", AB1434)</f>
        <v/>
      </c>
      <c r="M1434" s="1" t="str" cm="1">
        <f t="array" aca="1" ref="M1434" ca="1">_xlfn.IFS( L1434="", "",
(M1433-N1434)&lt;=0.5, 0,
TRUE,  M1433-N1434)</f>
        <v/>
      </c>
      <c r="N1434" s="7" t="str" cm="1">
        <f t="array" aca="1" ref="N1434" ca="1">_xlfn.IFS(
L1434="", "",
TRUE, MIN(M1433, ROUND($M$14/ (last_rou_date - $B$2) * (L1434-L1433), 2) )
)</f>
        <v/>
      </c>
      <c r="P1434" s="59" t="str">
        <f t="shared" ca="1" si="66"/>
        <v/>
      </c>
      <c r="Q1434" s="1" t="str" cm="1">
        <f t="array" aca="1" ref="Q1434" ca="1">_xlfn.IFS(P1434="","",
$B$11="Hə", _xlfn.XLOOKUP(DATE(P1434, 12, 31), rou_table_dates, rou_table_nbvs,0, 0),
TRUE,  MAX(0, ROUND($M$14 - $M$14/ (last_rou_date - $B$2) * (DATE(P1434,12,31) - $B$2), 2) )
)</f>
        <v/>
      </c>
      <c r="R1434" s="1" t="str" cm="1">
        <f t="array" aca="1" ref="R1434" ca="1">_xlfn.IFS(P1434="","",
$B$11="Hə", _xlfn.XLOOKUP(DATE(P1434, 12, 31), lease_table_dates, lease_table_balances,0, 0),
TRUE, IFERROR( XNPV($B$6, IF(payment_dates &gt;DATE(P1434, 12, 31), payments,  0),  IF(payment_dates &gt;DATE(P1434, 12, 31), payment_dates,  DATE(P1434, 12, 31))    ),0)
)</f>
        <v/>
      </c>
      <c r="S1434" s="1" t="str" cm="1">
        <f t="array" aca="1" ref="S1434" ca="1">_xlfn.IFS(P1434="","",
TRUE,  MIN( MIN(Q1433, $M$14), ROUND($M$14/ (last_rou_date - $B$2) * (DATE(P1434,12,31) - MAX($B$2, DATE(P1434-1, 12, 31))), 2) )
)</f>
        <v/>
      </c>
      <c r="T1434" s="7" t="str" cm="1">
        <f t="array" aca="1" ref="T1434" ca="1">_xlfn.IFS(P1434="", "",
ISTEXT(R1433), R1434- (H1434 - SUMIFS( lease_table_payments, lease_table_years, P1434) -$AG$14 ),
AND(ISNUMBER(R1433), R1434&lt;&gt;""),   R1434- (R1433 - SUMIFS( lease_table_payments, lease_table_years, P1434) )
)</f>
        <v/>
      </c>
      <c r="V1434" s="64">
        <f t="shared" si="68"/>
        <v>1421</v>
      </c>
      <c r="W1434" s="51" t="str" cm="1">
        <f t="array" ref="W1434">_xlfn.IFS(
OR(W1433=$B$4, W1433=""),"",
TRUE,W1433+1
)</f>
        <v/>
      </c>
      <c r="X1434" s="51" t="str" cm="1">
        <f t="array" ref="X1434">_xlfn.IFS(X1433="","",
W1434="", "",
AND($B$3="İllik"),DATE(YEAR(X1433)+1,MONTH(X1433),DAY(X1433) ),
AND($B$3="Aylıq", $AH$14="Not end"), EDATE(X1433,1),
AND($B$3="Aylıq", $AH$14="End"), EOMONTH(X1433,1)
)</f>
        <v/>
      </c>
      <c r="Y1434" s="51" t="str" cm="1">
        <f t="array" aca="1" ref="Y1434" ca="1">_xlfn.IFS(
AND($B$7="Dövrün əvvəlində", Y1433&lt;=last_rou_date), DATE(YEAR(Y1433)+1, 12, 31),
AND($B$7="Dövrün sonunda", Y1433&lt;=last_payment_date), DATE(YEAR(Y1433)+1, 12, 31),
TRUE, ""
)</f>
        <v/>
      </c>
      <c r="Z1434" s="75" t="str" cm="1">
        <f t="array" aca="1" ref="Z1434" ca="1">_xlfn.IFS(
AND($AN$14="Not year_end", Z1433&gt;last_payment_date), "",
AND($AN$14="Year_end", Z1433&gt;=last_payment_date), "",
AND($AN$14="Year_end"), DATE(YEAR(Z1433+1), 12, 31),
AND($AN$14="Not year_end", MONTH(Z1433)=12, DAY(Z1433)=31), DATE(YEAR(Z1432)+1, MONTH(Z1432), DAY(Z1432)),
AND($AN$14="Not year_end", OR(MONTH(Z1433)&lt;&gt;12, DAY(Z1433)&lt;&gt;31) ), DATE(YEAR(Z1433), 12, 31)
)</f>
        <v/>
      </c>
      <c r="AA1434" s="75" t="str" cm="1">
        <f t="array" aca="1" ref="AA1434" ca="1">_xlfn.IFS(AA1433="", "",
AND(AA1433=last_payment_date, OR(MONTH(AA1433)&lt;&gt;12, DAY(AA1433)&lt;&gt;31) ), DATE(YEAR(AA1433), 12, 31),
AND(MONTH(AA1433)=12, DAY(AA1433)=31, AA1433&gt;=last_payment_date), "",
AND(MONTH(AA1433)=12, DAY(AA1433)&lt;&gt;31),  EOMONTH(AA1433,0),
AND(MONTH(AA1433)=12, DAY(AA1433)=31, $AH$14="Not end"),  EDATE(AA1432,1),
AND($AH$14="Not end"), EDATE(AA1433, 1),
AND($AH$14="End"), EOMONTH(AA1433, 1)
)</f>
        <v/>
      </c>
      <c r="AB1434" s="75" t="str" cm="1">
        <f t="array" aca="1" ref="AB1434" ca="1">_xlfn.IFS(AB1433="","",
AND(AB1433=last_rou_date), "",
AND($B$3="İllik"),DATE(YEAR(AB1433)+1,MONTH(AB1433),DAY(AB1433) ),
AND($B$3="Aylıq", $AH$14="Not end"), EDATE(AB1433,1),
AND($B$3="Aylıq", $AH$14="End"), EOMONTH(AB1433,1)
)</f>
        <v/>
      </c>
      <c r="AC1434" s="75" t="str" cm="1">
        <f t="array" aca="1" ref="AC1434" ca="1">_xlfn.IFS(
AND($AN$14="Not year_end", AC1433&gt;last_rou_date), "",
AND($AN$14="Year_end", AC1433&gt;=last_rou_date), "",
AND($AN$14="Year_end"), DATE(YEAR(AC1433+1), 12, 31),
AND($AN$14="Not year_end", MONTH(AC1433)=12, DAY(AC1433)=31), DATE(YEAR(AC1432)+1, MONTH(AC1432), DAY(AC1432)),
AND($AN$14="Not year_end", OR(MONTH(AC1433)&lt;&gt;12, DAY(AC1433)&lt;&gt;31) ), DATE(YEAR(AC1433), 12, 31)
)</f>
        <v/>
      </c>
      <c r="AD1434" s="75" t="str" cm="1">
        <f t="array" aca="1" ref="AD1434" ca="1">_xlfn.IFS(AD1433="", "",
AND(AD1433=last_rou_date, OR(MONTH(AD1433)&lt;&gt;12, DAY(AD1433)&lt;&gt;31) ), DATE(YEAR(AD1433), 12, 31),
AND(MONTH(AD1433)=12, DAY(AD1433)=31, AD1433&gt;=last_rou_date), "",
AND(MONTH(AD1433)=12, DAY(AD1433)&lt;&gt;31),  EOMONTH(AD1433,0),
AND(MONTH(AD1433)=12, DAY(AD1433)=31, $AH$14="Not end"),  EDATE(AD1432,1),
AND($AH$14="Not end"), EDATE(AD1433, 1),
AND($AH$14="End"), EOMONTH(AD1433, 1)
)</f>
        <v/>
      </c>
      <c r="AE1434" s="51" t="str" cm="1">
        <f t="array" ref="AE1434">_xlfn.IFS(W1434="", "",
AND(W1434&gt;0, W1434&lt;=$B$4, $C$2="İllik artım, faiz olaraq", $D$2&gt;0, $B$3="İllik"), $B$5*((1+$D$2)^(W1434-1)),
AND(W1434&gt;0, W1434&lt;=$B$4, $C$2="İllik artım, faiz olaraq", $D$2&gt;0, $B$3="Aylıq"), $B$5*((1+$D$2)^ROUNDDOWN((W1434-1)/12,0)),
AND(W1434=1, $C$2="Aşağıdakı kimi dəyişir", ), $B$5,
AND(W1434&gt;1, W1434&lt;=$B$4, $C$2="Aşağıdakı kimi dəyişir"), IFERROR(VLOOKUP(W1434, $C$4:$D$7, 2, FALSE), AE1433),
AND(W1434&gt;0, W1434&lt;=$B$4), $B$5,
TRUE,0 )</f>
        <v/>
      </c>
      <c r="AF1434" s="51" t="str">
        <f t="shared" ca="1" si="67"/>
        <v/>
      </c>
    </row>
    <row r="1435" spans="1:32" x14ac:dyDescent="0.4">
      <c r="A1435" s="13" t="str" cm="1">
        <f t="array" aca="1" ref="A1435" ca="1">_xlfn.IFS(
AND(SUMIFS(lease_table_interest_accruals, lease_table_dates, A1434)&gt;0, COUNTIFS($E$14:E1434, "Interest accrual", $A$14:A1434, A1434)=0),  A1434,
AND(SUMIFS(lease_table_payments, lease_table_dates, A1434)&gt;0, COUNTIFS($E$14:E1434, "Payment", $A$14:A1434, A1434)=0),  A1434,
AND(SUMIFS(rou_table_deprs, rou_table_dates, A1434)&gt;0, COUNTIFS($E$14:E1434, "Depreciation", $A$14:A1434, A1434)=0),  A1434,
TRUE,  IFERROR(INDEX(rou_table_dates,  MATCH(A1434, rou_table_dates)+1, ), "")
)</f>
        <v/>
      </c>
      <c r="B1435" s="1" t="str" cm="1">
        <f t="array" aca="1" ref="B1435" ca="1">_xlfn.IFS(
AND(E1435="Payment", A1435=$B$2), $AM$14,
E1435="Payment", $AM$15,
E1435="Interest accrual", $AM$18,
E1435="Depreciation", $AM$17,
TRUE, "")</f>
        <v/>
      </c>
      <c r="C1435" s="1" t="str" cm="1">
        <f t="array" aca="1" ref="C1435" ca="1">_xlfn.IFS(
E1435="Payment", $AM$19,
E1435="Interest accrual", $AM$15,
E1435="Depreciation", $AM$16,
TRUE, "")</f>
        <v/>
      </c>
      <c r="D1435" s="1" t="str" cm="1">
        <f t="array" aca="1" ref="D1435" ca="1">_xlfn.IFS(
E1435="Payment", _xlfn.XLOOKUP(A1435, lease_table_dates, lease_table_payments, 0, 0),
E1435="Interest accrual", _xlfn.XLOOKUP(A1435, lease_table_dates, lease_table_interest_accruals, 0, 0),
E1435="Depreciation", _xlfn.XLOOKUP(A1435, rou_table_dates, rou_table_deprs, 0, 0),
TRUE, ""
)</f>
        <v/>
      </c>
      <c r="E1435" s="7" t="str" cm="1">
        <f t="array" aca="1" ref="E1435" ca="1">_xlfn.IFS(
AND(SUMIFS(lease_table_interest_accruals, lease_table_dates, A1435)&gt;0, COUNTIFS($E$14:E1434, "Interest accrual", $A$14:A1434, A1435)=0), "Interest accrual",
AND(SUMIFS(lease_table_payments, lease_table_dates, A1435)&gt;0, COUNTIFS($E$14:E1434, "Payment", $A$14:A1434, A1435)=0), "Payment",
AND(SUMIFS(rou_table_deprs, rou_table_dates, A1435)&gt;0, COUNTIFS($E$14:E1434, "Depreciation", $A$14:A1434, A1435)=0), "Depreciation",
TRUE,  ""
)</f>
        <v/>
      </c>
      <c r="G1435" s="13" t="str" cm="1">
        <f t="array" aca="1" ref="G1435" ca="1">_xlfn.IFS(
AND($B$11="Hə", $B$3="İllik"), Z1435,
AND($B$11="Hə", $B$3="Aylıq"), AA1435,
$B$11="Yox", X1435)</f>
        <v/>
      </c>
      <c r="H1435" s="1" t="str" cm="1">
        <f t="array" aca="1" ref="H1435" ca="1">_xlfn.IFS( G1435="", "",
TRUE, ROUND( H1434+I1435-J1435, 2) )</f>
        <v/>
      </c>
      <c r="I1435" s="1" t="str" cm="1">
        <f t="array" aca="1" ref="I1435" ca="1">_xlfn.IFS(G1435="", "",
G1435=last_payment_date, (J1435-H1434),
 TRUE,  -  (H1434- H1434* (1+$B$6)^ (_xlfn.DAYS(G1435,G1434)/365) )
)</f>
        <v/>
      </c>
      <c r="J1435" s="1" t="str" cm="1">
        <f t="array" aca="1" ref="J1435" ca="1">_xlfn.IFS(G1435="", "",
TRUE, _xlfn.XLOOKUP(G1435,  payment_dates, payments,0,0)
)</f>
        <v/>
      </c>
      <c r="L1435" s="8" t="str" cm="1">
        <f t="array" aca="1" ref="L1435" ca="1">_xlfn.IFS(
AND($B$11="Hə", $B$3="İllik"), AC1435,
AND($B$11="Hə", $B$3="Aylıq"), AD1435,
$B$11="Yox", AB1435)</f>
        <v/>
      </c>
      <c r="M1435" s="1" t="str" cm="1">
        <f t="array" aca="1" ref="M1435" ca="1">_xlfn.IFS( L1435="", "",
(M1434-N1435)&lt;=0.5, 0,
TRUE,  M1434-N1435)</f>
        <v/>
      </c>
      <c r="N1435" s="7" t="str" cm="1">
        <f t="array" aca="1" ref="N1435" ca="1">_xlfn.IFS(
L1435="", "",
TRUE, MIN(M1434, ROUND($M$14/ (last_rou_date - $B$2) * (L1435-L1434), 2) )
)</f>
        <v/>
      </c>
      <c r="P1435" s="59" t="str">
        <f t="shared" ca="1" si="66"/>
        <v/>
      </c>
      <c r="Q1435" s="1" t="str" cm="1">
        <f t="array" aca="1" ref="Q1435" ca="1">_xlfn.IFS(P1435="","",
$B$11="Hə", _xlfn.XLOOKUP(DATE(P1435, 12, 31), rou_table_dates, rou_table_nbvs,0, 0),
TRUE,  MAX(0, ROUND($M$14 - $M$14/ (last_rou_date - $B$2) * (DATE(P1435,12,31) - $B$2), 2) )
)</f>
        <v/>
      </c>
      <c r="R1435" s="1" t="str" cm="1">
        <f t="array" aca="1" ref="R1435" ca="1">_xlfn.IFS(P1435="","",
$B$11="Hə", _xlfn.XLOOKUP(DATE(P1435, 12, 31), lease_table_dates, lease_table_balances,0, 0),
TRUE, IFERROR( XNPV($B$6, IF(payment_dates &gt;DATE(P1435, 12, 31), payments,  0),  IF(payment_dates &gt;DATE(P1435, 12, 31), payment_dates,  DATE(P1435, 12, 31))    ),0)
)</f>
        <v/>
      </c>
      <c r="S1435" s="1" t="str" cm="1">
        <f t="array" aca="1" ref="S1435" ca="1">_xlfn.IFS(P1435="","",
TRUE,  MIN( MIN(Q1434, $M$14), ROUND($M$14/ (last_rou_date - $B$2) * (DATE(P1435,12,31) - MAX($B$2, DATE(P1435-1, 12, 31))), 2) )
)</f>
        <v/>
      </c>
      <c r="T1435" s="7" t="str" cm="1">
        <f t="array" aca="1" ref="T1435" ca="1">_xlfn.IFS(P1435="", "",
ISTEXT(R1434), R1435- (H1435 - SUMIFS( lease_table_payments, lease_table_years, P1435) -$AG$14 ),
AND(ISNUMBER(R1434), R1435&lt;&gt;""),   R1435- (R1434 - SUMIFS( lease_table_payments, lease_table_years, P1435) )
)</f>
        <v/>
      </c>
      <c r="V1435" s="64">
        <f t="shared" si="68"/>
        <v>1422</v>
      </c>
      <c r="W1435" s="51" t="str" cm="1">
        <f t="array" ref="W1435">_xlfn.IFS(
OR(W1434=$B$4, W1434=""),"",
TRUE,W1434+1
)</f>
        <v/>
      </c>
      <c r="X1435" s="51" t="str" cm="1">
        <f t="array" ref="X1435">_xlfn.IFS(X1434="","",
W1435="", "",
AND($B$3="İllik"),DATE(YEAR(X1434)+1,MONTH(X1434),DAY(X1434) ),
AND($B$3="Aylıq", $AH$14="Not end"), EDATE(X1434,1),
AND($B$3="Aylıq", $AH$14="End"), EOMONTH(X1434,1)
)</f>
        <v/>
      </c>
      <c r="Y1435" s="51" t="str" cm="1">
        <f t="array" aca="1" ref="Y1435" ca="1">_xlfn.IFS(
AND($B$7="Dövrün əvvəlində", Y1434&lt;=last_rou_date), DATE(YEAR(Y1434)+1, 12, 31),
AND($B$7="Dövrün sonunda", Y1434&lt;=last_payment_date), DATE(YEAR(Y1434)+1, 12, 31),
TRUE, ""
)</f>
        <v/>
      </c>
      <c r="Z1435" s="75" t="str" cm="1">
        <f t="array" aca="1" ref="Z1435" ca="1">_xlfn.IFS(
AND($AN$14="Not year_end", Z1434&gt;last_payment_date), "",
AND($AN$14="Year_end", Z1434&gt;=last_payment_date), "",
AND($AN$14="Year_end"), DATE(YEAR(Z1434+1), 12, 31),
AND($AN$14="Not year_end", MONTH(Z1434)=12, DAY(Z1434)=31), DATE(YEAR(Z1433)+1, MONTH(Z1433), DAY(Z1433)),
AND($AN$14="Not year_end", OR(MONTH(Z1434)&lt;&gt;12, DAY(Z1434)&lt;&gt;31) ), DATE(YEAR(Z1434), 12, 31)
)</f>
        <v/>
      </c>
      <c r="AA1435" s="75" t="str" cm="1">
        <f t="array" aca="1" ref="AA1435" ca="1">_xlfn.IFS(AA1434="", "",
AND(AA1434=last_payment_date, OR(MONTH(AA1434)&lt;&gt;12, DAY(AA1434)&lt;&gt;31) ), DATE(YEAR(AA1434), 12, 31),
AND(MONTH(AA1434)=12, DAY(AA1434)=31, AA1434&gt;=last_payment_date), "",
AND(MONTH(AA1434)=12, DAY(AA1434)&lt;&gt;31),  EOMONTH(AA1434,0),
AND(MONTH(AA1434)=12, DAY(AA1434)=31, $AH$14="Not end"),  EDATE(AA1433,1),
AND($AH$14="Not end"), EDATE(AA1434, 1),
AND($AH$14="End"), EOMONTH(AA1434, 1)
)</f>
        <v/>
      </c>
      <c r="AB1435" s="75" t="str" cm="1">
        <f t="array" aca="1" ref="AB1435" ca="1">_xlfn.IFS(AB1434="","",
AND(AB1434=last_rou_date), "",
AND($B$3="İllik"),DATE(YEAR(AB1434)+1,MONTH(AB1434),DAY(AB1434) ),
AND($B$3="Aylıq", $AH$14="Not end"), EDATE(AB1434,1),
AND($B$3="Aylıq", $AH$14="End"), EOMONTH(AB1434,1)
)</f>
        <v/>
      </c>
      <c r="AC1435" s="75" t="str" cm="1">
        <f t="array" aca="1" ref="AC1435" ca="1">_xlfn.IFS(
AND($AN$14="Not year_end", AC1434&gt;last_rou_date), "",
AND($AN$14="Year_end", AC1434&gt;=last_rou_date), "",
AND($AN$14="Year_end"), DATE(YEAR(AC1434+1), 12, 31),
AND($AN$14="Not year_end", MONTH(AC1434)=12, DAY(AC1434)=31), DATE(YEAR(AC1433)+1, MONTH(AC1433), DAY(AC1433)),
AND($AN$14="Not year_end", OR(MONTH(AC1434)&lt;&gt;12, DAY(AC1434)&lt;&gt;31) ), DATE(YEAR(AC1434), 12, 31)
)</f>
        <v/>
      </c>
      <c r="AD1435" s="75" t="str" cm="1">
        <f t="array" aca="1" ref="AD1435" ca="1">_xlfn.IFS(AD1434="", "",
AND(AD1434=last_rou_date, OR(MONTH(AD1434)&lt;&gt;12, DAY(AD1434)&lt;&gt;31) ), DATE(YEAR(AD1434), 12, 31),
AND(MONTH(AD1434)=12, DAY(AD1434)=31, AD1434&gt;=last_rou_date), "",
AND(MONTH(AD1434)=12, DAY(AD1434)&lt;&gt;31),  EOMONTH(AD1434,0),
AND(MONTH(AD1434)=12, DAY(AD1434)=31, $AH$14="Not end"),  EDATE(AD1433,1),
AND($AH$14="Not end"), EDATE(AD1434, 1),
AND($AH$14="End"), EOMONTH(AD1434, 1)
)</f>
        <v/>
      </c>
      <c r="AE1435" s="51" t="str" cm="1">
        <f t="array" ref="AE1435">_xlfn.IFS(W1435="", "",
AND(W1435&gt;0, W1435&lt;=$B$4, $C$2="İllik artım, faiz olaraq", $D$2&gt;0, $B$3="İllik"), $B$5*((1+$D$2)^(W1435-1)),
AND(W1435&gt;0, W1435&lt;=$B$4, $C$2="İllik artım, faiz olaraq", $D$2&gt;0, $B$3="Aylıq"), $B$5*((1+$D$2)^ROUNDDOWN((W1435-1)/12,0)),
AND(W1435=1, $C$2="Aşağıdakı kimi dəyişir", ), $B$5,
AND(W1435&gt;1, W1435&lt;=$B$4, $C$2="Aşağıdakı kimi dəyişir"), IFERROR(VLOOKUP(W1435, $C$4:$D$7, 2, FALSE), AE1434),
AND(W1435&gt;0, W1435&lt;=$B$4), $B$5,
TRUE,0 )</f>
        <v/>
      </c>
      <c r="AF1435" s="51" t="str">
        <f t="shared" ca="1" si="67"/>
        <v/>
      </c>
    </row>
    <row r="1436" spans="1:32" x14ac:dyDescent="0.4">
      <c r="A1436" s="13" t="str" cm="1">
        <f t="array" aca="1" ref="A1436" ca="1">_xlfn.IFS(
AND(SUMIFS(lease_table_interest_accruals, lease_table_dates, A1435)&gt;0, COUNTIFS($E$14:E1435, "Interest accrual", $A$14:A1435, A1435)=0),  A1435,
AND(SUMIFS(lease_table_payments, lease_table_dates, A1435)&gt;0, COUNTIFS($E$14:E1435, "Payment", $A$14:A1435, A1435)=0),  A1435,
AND(SUMIFS(rou_table_deprs, rou_table_dates, A1435)&gt;0, COUNTIFS($E$14:E1435, "Depreciation", $A$14:A1435, A1435)=0),  A1435,
TRUE,  IFERROR(INDEX(rou_table_dates,  MATCH(A1435, rou_table_dates)+1, ), "")
)</f>
        <v/>
      </c>
      <c r="B1436" s="1" t="str" cm="1">
        <f t="array" aca="1" ref="B1436" ca="1">_xlfn.IFS(
AND(E1436="Payment", A1436=$B$2), $AM$14,
E1436="Payment", $AM$15,
E1436="Interest accrual", $AM$18,
E1436="Depreciation", $AM$17,
TRUE, "")</f>
        <v/>
      </c>
      <c r="C1436" s="1" t="str" cm="1">
        <f t="array" aca="1" ref="C1436" ca="1">_xlfn.IFS(
E1436="Payment", $AM$19,
E1436="Interest accrual", $AM$15,
E1436="Depreciation", $AM$16,
TRUE, "")</f>
        <v/>
      </c>
      <c r="D1436" s="1" t="str" cm="1">
        <f t="array" aca="1" ref="D1436" ca="1">_xlfn.IFS(
E1436="Payment", _xlfn.XLOOKUP(A1436, lease_table_dates, lease_table_payments, 0, 0),
E1436="Interest accrual", _xlfn.XLOOKUP(A1436, lease_table_dates, lease_table_interest_accruals, 0, 0),
E1436="Depreciation", _xlfn.XLOOKUP(A1436, rou_table_dates, rou_table_deprs, 0, 0),
TRUE, ""
)</f>
        <v/>
      </c>
      <c r="E1436" s="7" t="str" cm="1">
        <f t="array" aca="1" ref="E1436" ca="1">_xlfn.IFS(
AND(SUMIFS(lease_table_interest_accruals, lease_table_dates, A1436)&gt;0, COUNTIFS($E$14:E1435, "Interest accrual", $A$14:A1435, A1436)=0), "Interest accrual",
AND(SUMIFS(lease_table_payments, lease_table_dates, A1436)&gt;0, COUNTIFS($E$14:E1435, "Payment", $A$14:A1435, A1436)=0), "Payment",
AND(SUMIFS(rou_table_deprs, rou_table_dates, A1436)&gt;0, COUNTIFS($E$14:E1435, "Depreciation", $A$14:A1435, A1436)=0), "Depreciation",
TRUE,  ""
)</f>
        <v/>
      </c>
      <c r="G1436" s="13" t="str" cm="1">
        <f t="array" aca="1" ref="G1436" ca="1">_xlfn.IFS(
AND($B$11="Hə", $B$3="İllik"), Z1436,
AND($B$11="Hə", $B$3="Aylıq"), AA1436,
$B$11="Yox", X1436)</f>
        <v/>
      </c>
      <c r="H1436" s="1" t="str" cm="1">
        <f t="array" aca="1" ref="H1436" ca="1">_xlfn.IFS( G1436="", "",
TRUE, ROUND( H1435+I1436-J1436, 2) )</f>
        <v/>
      </c>
      <c r="I1436" s="1" t="str" cm="1">
        <f t="array" aca="1" ref="I1436" ca="1">_xlfn.IFS(G1436="", "",
G1436=last_payment_date, (J1436-H1435),
 TRUE,  -  (H1435- H1435* (1+$B$6)^ (_xlfn.DAYS(G1436,G1435)/365) )
)</f>
        <v/>
      </c>
      <c r="J1436" s="1" t="str" cm="1">
        <f t="array" aca="1" ref="J1436" ca="1">_xlfn.IFS(G1436="", "",
TRUE, _xlfn.XLOOKUP(G1436,  payment_dates, payments,0,0)
)</f>
        <v/>
      </c>
      <c r="L1436" s="8" t="str" cm="1">
        <f t="array" aca="1" ref="L1436" ca="1">_xlfn.IFS(
AND($B$11="Hə", $B$3="İllik"), AC1436,
AND($B$11="Hə", $B$3="Aylıq"), AD1436,
$B$11="Yox", AB1436)</f>
        <v/>
      </c>
      <c r="M1436" s="1" t="str" cm="1">
        <f t="array" aca="1" ref="M1436" ca="1">_xlfn.IFS( L1436="", "",
(M1435-N1436)&lt;=0.5, 0,
TRUE,  M1435-N1436)</f>
        <v/>
      </c>
      <c r="N1436" s="7" t="str" cm="1">
        <f t="array" aca="1" ref="N1436" ca="1">_xlfn.IFS(
L1436="", "",
TRUE, MIN(M1435, ROUND($M$14/ (last_rou_date - $B$2) * (L1436-L1435), 2) )
)</f>
        <v/>
      </c>
      <c r="P1436" s="59" t="str">
        <f t="shared" ca="1" si="66"/>
        <v/>
      </c>
      <c r="Q1436" s="1" t="str" cm="1">
        <f t="array" aca="1" ref="Q1436" ca="1">_xlfn.IFS(P1436="","",
$B$11="Hə", _xlfn.XLOOKUP(DATE(P1436, 12, 31), rou_table_dates, rou_table_nbvs,0, 0),
TRUE,  MAX(0, ROUND($M$14 - $M$14/ (last_rou_date - $B$2) * (DATE(P1436,12,31) - $B$2), 2) )
)</f>
        <v/>
      </c>
      <c r="R1436" s="1" t="str" cm="1">
        <f t="array" aca="1" ref="R1436" ca="1">_xlfn.IFS(P1436="","",
$B$11="Hə", _xlfn.XLOOKUP(DATE(P1436, 12, 31), lease_table_dates, lease_table_balances,0, 0),
TRUE, IFERROR( XNPV($B$6, IF(payment_dates &gt;DATE(P1436, 12, 31), payments,  0),  IF(payment_dates &gt;DATE(P1436, 12, 31), payment_dates,  DATE(P1436, 12, 31))    ),0)
)</f>
        <v/>
      </c>
      <c r="S1436" s="1" t="str" cm="1">
        <f t="array" aca="1" ref="S1436" ca="1">_xlfn.IFS(P1436="","",
TRUE,  MIN( MIN(Q1435, $M$14), ROUND($M$14/ (last_rou_date - $B$2) * (DATE(P1436,12,31) - MAX($B$2, DATE(P1436-1, 12, 31))), 2) )
)</f>
        <v/>
      </c>
      <c r="T1436" s="7" t="str" cm="1">
        <f t="array" aca="1" ref="T1436" ca="1">_xlfn.IFS(P1436="", "",
ISTEXT(R1435), R1436- (H1436 - SUMIFS( lease_table_payments, lease_table_years, P1436) -$AG$14 ),
AND(ISNUMBER(R1435), R1436&lt;&gt;""),   R1436- (R1435 - SUMIFS( lease_table_payments, lease_table_years, P1436) )
)</f>
        <v/>
      </c>
      <c r="V1436" s="64">
        <f t="shared" si="68"/>
        <v>1423</v>
      </c>
      <c r="W1436" s="51" t="str" cm="1">
        <f t="array" ref="W1436">_xlfn.IFS(
OR(W1435=$B$4, W1435=""),"",
TRUE,W1435+1
)</f>
        <v/>
      </c>
      <c r="X1436" s="51" t="str" cm="1">
        <f t="array" ref="X1436">_xlfn.IFS(X1435="","",
W1436="", "",
AND($B$3="İllik"),DATE(YEAR(X1435)+1,MONTH(X1435),DAY(X1435) ),
AND($B$3="Aylıq", $AH$14="Not end"), EDATE(X1435,1),
AND($B$3="Aylıq", $AH$14="End"), EOMONTH(X1435,1)
)</f>
        <v/>
      </c>
      <c r="Y1436" s="51" t="str" cm="1">
        <f t="array" aca="1" ref="Y1436" ca="1">_xlfn.IFS(
AND($B$7="Dövrün əvvəlində", Y1435&lt;=last_rou_date), DATE(YEAR(Y1435)+1, 12, 31),
AND($B$7="Dövrün sonunda", Y1435&lt;=last_payment_date), DATE(YEAR(Y1435)+1, 12, 31),
TRUE, ""
)</f>
        <v/>
      </c>
      <c r="Z1436" s="75" t="str" cm="1">
        <f t="array" aca="1" ref="Z1436" ca="1">_xlfn.IFS(
AND($AN$14="Not year_end", Z1435&gt;last_payment_date), "",
AND($AN$14="Year_end", Z1435&gt;=last_payment_date), "",
AND($AN$14="Year_end"), DATE(YEAR(Z1435+1), 12, 31),
AND($AN$14="Not year_end", MONTH(Z1435)=12, DAY(Z1435)=31), DATE(YEAR(Z1434)+1, MONTH(Z1434), DAY(Z1434)),
AND($AN$14="Not year_end", OR(MONTH(Z1435)&lt;&gt;12, DAY(Z1435)&lt;&gt;31) ), DATE(YEAR(Z1435), 12, 31)
)</f>
        <v/>
      </c>
      <c r="AA1436" s="75" t="str" cm="1">
        <f t="array" aca="1" ref="AA1436" ca="1">_xlfn.IFS(AA1435="", "",
AND(AA1435=last_payment_date, OR(MONTH(AA1435)&lt;&gt;12, DAY(AA1435)&lt;&gt;31) ), DATE(YEAR(AA1435), 12, 31),
AND(MONTH(AA1435)=12, DAY(AA1435)=31, AA1435&gt;=last_payment_date), "",
AND(MONTH(AA1435)=12, DAY(AA1435)&lt;&gt;31),  EOMONTH(AA1435,0),
AND(MONTH(AA1435)=12, DAY(AA1435)=31, $AH$14="Not end"),  EDATE(AA1434,1),
AND($AH$14="Not end"), EDATE(AA1435, 1),
AND($AH$14="End"), EOMONTH(AA1435, 1)
)</f>
        <v/>
      </c>
      <c r="AB1436" s="75" t="str" cm="1">
        <f t="array" aca="1" ref="AB1436" ca="1">_xlfn.IFS(AB1435="","",
AND(AB1435=last_rou_date), "",
AND($B$3="İllik"),DATE(YEAR(AB1435)+1,MONTH(AB1435),DAY(AB1435) ),
AND($B$3="Aylıq", $AH$14="Not end"), EDATE(AB1435,1),
AND($B$3="Aylıq", $AH$14="End"), EOMONTH(AB1435,1)
)</f>
        <v/>
      </c>
      <c r="AC1436" s="75" t="str" cm="1">
        <f t="array" aca="1" ref="AC1436" ca="1">_xlfn.IFS(
AND($AN$14="Not year_end", AC1435&gt;last_rou_date), "",
AND($AN$14="Year_end", AC1435&gt;=last_rou_date), "",
AND($AN$14="Year_end"), DATE(YEAR(AC1435+1), 12, 31),
AND($AN$14="Not year_end", MONTH(AC1435)=12, DAY(AC1435)=31), DATE(YEAR(AC1434)+1, MONTH(AC1434), DAY(AC1434)),
AND($AN$14="Not year_end", OR(MONTH(AC1435)&lt;&gt;12, DAY(AC1435)&lt;&gt;31) ), DATE(YEAR(AC1435), 12, 31)
)</f>
        <v/>
      </c>
      <c r="AD1436" s="75" t="str" cm="1">
        <f t="array" aca="1" ref="AD1436" ca="1">_xlfn.IFS(AD1435="", "",
AND(AD1435=last_rou_date, OR(MONTH(AD1435)&lt;&gt;12, DAY(AD1435)&lt;&gt;31) ), DATE(YEAR(AD1435), 12, 31),
AND(MONTH(AD1435)=12, DAY(AD1435)=31, AD1435&gt;=last_rou_date), "",
AND(MONTH(AD1435)=12, DAY(AD1435)&lt;&gt;31),  EOMONTH(AD1435,0),
AND(MONTH(AD1435)=12, DAY(AD1435)=31, $AH$14="Not end"),  EDATE(AD1434,1),
AND($AH$14="Not end"), EDATE(AD1435, 1),
AND($AH$14="End"), EOMONTH(AD1435, 1)
)</f>
        <v/>
      </c>
      <c r="AE1436" s="51" t="str" cm="1">
        <f t="array" ref="AE1436">_xlfn.IFS(W1436="", "",
AND(W1436&gt;0, W1436&lt;=$B$4, $C$2="İllik artım, faiz olaraq", $D$2&gt;0, $B$3="İllik"), $B$5*((1+$D$2)^(W1436-1)),
AND(W1436&gt;0, W1436&lt;=$B$4, $C$2="İllik artım, faiz olaraq", $D$2&gt;0, $B$3="Aylıq"), $B$5*((1+$D$2)^ROUNDDOWN((W1436-1)/12,0)),
AND(W1436=1, $C$2="Aşağıdakı kimi dəyişir", ), $B$5,
AND(W1436&gt;1, W1436&lt;=$B$4, $C$2="Aşağıdakı kimi dəyişir"), IFERROR(VLOOKUP(W1436, $C$4:$D$7, 2, FALSE), AE1435),
AND(W1436&gt;0, W1436&lt;=$B$4), $B$5,
TRUE,0 )</f>
        <v/>
      </c>
      <c r="AF1436" s="51" t="str">
        <f t="shared" ca="1" si="67"/>
        <v/>
      </c>
    </row>
    <row r="1437" spans="1:32" x14ac:dyDescent="0.4">
      <c r="A1437" s="13" t="str" cm="1">
        <f t="array" aca="1" ref="A1437" ca="1">_xlfn.IFS(
AND(SUMIFS(lease_table_interest_accruals, lease_table_dates, A1436)&gt;0, COUNTIFS($E$14:E1436, "Interest accrual", $A$14:A1436, A1436)=0),  A1436,
AND(SUMIFS(lease_table_payments, lease_table_dates, A1436)&gt;0, COUNTIFS($E$14:E1436, "Payment", $A$14:A1436, A1436)=0),  A1436,
AND(SUMIFS(rou_table_deprs, rou_table_dates, A1436)&gt;0, COUNTIFS($E$14:E1436, "Depreciation", $A$14:A1436, A1436)=0),  A1436,
TRUE,  IFERROR(INDEX(rou_table_dates,  MATCH(A1436, rou_table_dates)+1, ), "")
)</f>
        <v/>
      </c>
      <c r="B1437" s="1" t="str" cm="1">
        <f t="array" aca="1" ref="B1437" ca="1">_xlfn.IFS(
AND(E1437="Payment", A1437=$B$2), $AM$14,
E1437="Payment", $AM$15,
E1437="Interest accrual", $AM$18,
E1437="Depreciation", $AM$17,
TRUE, "")</f>
        <v/>
      </c>
      <c r="C1437" s="1" t="str" cm="1">
        <f t="array" aca="1" ref="C1437" ca="1">_xlfn.IFS(
E1437="Payment", $AM$19,
E1437="Interest accrual", $AM$15,
E1437="Depreciation", $AM$16,
TRUE, "")</f>
        <v/>
      </c>
      <c r="D1437" s="1" t="str" cm="1">
        <f t="array" aca="1" ref="D1437" ca="1">_xlfn.IFS(
E1437="Payment", _xlfn.XLOOKUP(A1437, lease_table_dates, lease_table_payments, 0, 0),
E1437="Interest accrual", _xlfn.XLOOKUP(A1437, lease_table_dates, lease_table_interest_accruals, 0, 0),
E1437="Depreciation", _xlfn.XLOOKUP(A1437, rou_table_dates, rou_table_deprs, 0, 0),
TRUE, ""
)</f>
        <v/>
      </c>
      <c r="E1437" s="7" t="str" cm="1">
        <f t="array" aca="1" ref="E1437" ca="1">_xlfn.IFS(
AND(SUMIFS(lease_table_interest_accruals, lease_table_dates, A1437)&gt;0, COUNTIFS($E$14:E1436, "Interest accrual", $A$14:A1436, A1437)=0), "Interest accrual",
AND(SUMIFS(lease_table_payments, lease_table_dates, A1437)&gt;0, COUNTIFS($E$14:E1436, "Payment", $A$14:A1436, A1437)=0), "Payment",
AND(SUMIFS(rou_table_deprs, rou_table_dates, A1437)&gt;0, COUNTIFS($E$14:E1436, "Depreciation", $A$14:A1436, A1437)=0), "Depreciation",
TRUE,  ""
)</f>
        <v/>
      </c>
      <c r="G1437" s="13" t="str" cm="1">
        <f t="array" aca="1" ref="G1437" ca="1">_xlfn.IFS(
AND($B$11="Hə", $B$3="İllik"), Z1437,
AND($B$11="Hə", $B$3="Aylıq"), AA1437,
$B$11="Yox", X1437)</f>
        <v/>
      </c>
      <c r="H1437" s="1" t="str" cm="1">
        <f t="array" aca="1" ref="H1437" ca="1">_xlfn.IFS( G1437="", "",
TRUE, ROUND( H1436+I1437-J1437, 2) )</f>
        <v/>
      </c>
      <c r="I1437" s="1" t="str" cm="1">
        <f t="array" aca="1" ref="I1437" ca="1">_xlfn.IFS(G1437="", "",
G1437=last_payment_date, (J1437-H1436),
 TRUE,  -  (H1436- H1436* (1+$B$6)^ (_xlfn.DAYS(G1437,G1436)/365) )
)</f>
        <v/>
      </c>
      <c r="J1437" s="1" t="str" cm="1">
        <f t="array" aca="1" ref="J1437" ca="1">_xlfn.IFS(G1437="", "",
TRUE, _xlfn.XLOOKUP(G1437,  payment_dates, payments,0,0)
)</f>
        <v/>
      </c>
      <c r="L1437" s="8" t="str" cm="1">
        <f t="array" aca="1" ref="L1437" ca="1">_xlfn.IFS(
AND($B$11="Hə", $B$3="İllik"), AC1437,
AND($B$11="Hə", $B$3="Aylıq"), AD1437,
$B$11="Yox", AB1437)</f>
        <v/>
      </c>
      <c r="M1437" s="1" t="str" cm="1">
        <f t="array" aca="1" ref="M1437" ca="1">_xlfn.IFS( L1437="", "",
(M1436-N1437)&lt;=0.5, 0,
TRUE,  M1436-N1437)</f>
        <v/>
      </c>
      <c r="N1437" s="7" t="str" cm="1">
        <f t="array" aca="1" ref="N1437" ca="1">_xlfn.IFS(
L1437="", "",
TRUE, MIN(M1436, ROUND($M$14/ (last_rou_date - $B$2) * (L1437-L1436), 2) )
)</f>
        <v/>
      </c>
      <c r="P1437" s="59" t="str">
        <f t="shared" ca="1" si="66"/>
        <v/>
      </c>
      <c r="Q1437" s="1" t="str" cm="1">
        <f t="array" aca="1" ref="Q1437" ca="1">_xlfn.IFS(P1437="","",
$B$11="Hə", _xlfn.XLOOKUP(DATE(P1437, 12, 31), rou_table_dates, rou_table_nbvs,0, 0),
TRUE,  MAX(0, ROUND($M$14 - $M$14/ (last_rou_date - $B$2) * (DATE(P1437,12,31) - $B$2), 2) )
)</f>
        <v/>
      </c>
      <c r="R1437" s="1" t="str" cm="1">
        <f t="array" aca="1" ref="R1437" ca="1">_xlfn.IFS(P1437="","",
$B$11="Hə", _xlfn.XLOOKUP(DATE(P1437, 12, 31), lease_table_dates, lease_table_balances,0, 0),
TRUE, IFERROR( XNPV($B$6, IF(payment_dates &gt;DATE(P1437, 12, 31), payments,  0),  IF(payment_dates &gt;DATE(P1437, 12, 31), payment_dates,  DATE(P1437, 12, 31))    ),0)
)</f>
        <v/>
      </c>
      <c r="S1437" s="1" t="str" cm="1">
        <f t="array" aca="1" ref="S1437" ca="1">_xlfn.IFS(P1437="","",
TRUE,  MIN( MIN(Q1436, $M$14), ROUND($M$14/ (last_rou_date - $B$2) * (DATE(P1437,12,31) - MAX($B$2, DATE(P1437-1, 12, 31))), 2) )
)</f>
        <v/>
      </c>
      <c r="T1437" s="7" t="str" cm="1">
        <f t="array" aca="1" ref="T1437" ca="1">_xlfn.IFS(P1437="", "",
ISTEXT(R1436), R1437- (H1437 - SUMIFS( lease_table_payments, lease_table_years, P1437) -$AG$14 ),
AND(ISNUMBER(R1436), R1437&lt;&gt;""),   R1437- (R1436 - SUMIFS( lease_table_payments, lease_table_years, P1437) )
)</f>
        <v/>
      </c>
      <c r="V1437" s="64">
        <f t="shared" si="68"/>
        <v>1424</v>
      </c>
      <c r="W1437" s="51" t="str" cm="1">
        <f t="array" ref="W1437">_xlfn.IFS(
OR(W1436=$B$4, W1436=""),"",
TRUE,W1436+1
)</f>
        <v/>
      </c>
      <c r="X1437" s="51" t="str" cm="1">
        <f t="array" ref="X1437">_xlfn.IFS(X1436="","",
W1437="", "",
AND($B$3="İllik"),DATE(YEAR(X1436)+1,MONTH(X1436),DAY(X1436) ),
AND($B$3="Aylıq", $AH$14="Not end"), EDATE(X1436,1),
AND($B$3="Aylıq", $AH$14="End"), EOMONTH(X1436,1)
)</f>
        <v/>
      </c>
      <c r="Y1437" s="51" t="str" cm="1">
        <f t="array" aca="1" ref="Y1437" ca="1">_xlfn.IFS(
AND($B$7="Dövrün əvvəlində", Y1436&lt;=last_rou_date), DATE(YEAR(Y1436)+1, 12, 31),
AND($B$7="Dövrün sonunda", Y1436&lt;=last_payment_date), DATE(YEAR(Y1436)+1, 12, 31),
TRUE, ""
)</f>
        <v/>
      </c>
      <c r="Z1437" s="75" t="str" cm="1">
        <f t="array" aca="1" ref="Z1437" ca="1">_xlfn.IFS(
AND($AN$14="Not year_end", Z1436&gt;last_payment_date), "",
AND($AN$14="Year_end", Z1436&gt;=last_payment_date), "",
AND($AN$14="Year_end"), DATE(YEAR(Z1436+1), 12, 31),
AND($AN$14="Not year_end", MONTH(Z1436)=12, DAY(Z1436)=31), DATE(YEAR(Z1435)+1, MONTH(Z1435), DAY(Z1435)),
AND($AN$14="Not year_end", OR(MONTH(Z1436)&lt;&gt;12, DAY(Z1436)&lt;&gt;31) ), DATE(YEAR(Z1436), 12, 31)
)</f>
        <v/>
      </c>
      <c r="AA1437" s="75" t="str" cm="1">
        <f t="array" aca="1" ref="AA1437" ca="1">_xlfn.IFS(AA1436="", "",
AND(AA1436=last_payment_date, OR(MONTH(AA1436)&lt;&gt;12, DAY(AA1436)&lt;&gt;31) ), DATE(YEAR(AA1436), 12, 31),
AND(MONTH(AA1436)=12, DAY(AA1436)=31, AA1436&gt;=last_payment_date), "",
AND(MONTH(AA1436)=12, DAY(AA1436)&lt;&gt;31),  EOMONTH(AA1436,0),
AND(MONTH(AA1436)=12, DAY(AA1436)=31, $AH$14="Not end"),  EDATE(AA1435,1),
AND($AH$14="Not end"), EDATE(AA1436, 1),
AND($AH$14="End"), EOMONTH(AA1436, 1)
)</f>
        <v/>
      </c>
      <c r="AB1437" s="75" t="str" cm="1">
        <f t="array" aca="1" ref="AB1437" ca="1">_xlfn.IFS(AB1436="","",
AND(AB1436=last_rou_date), "",
AND($B$3="İllik"),DATE(YEAR(AB1436)+1,MONTH(AB1436),DAY(AB1436) ),
AND($B$3="Aylıq", $AH$14="Not end"), EDATE(AB1436,1),
AND($B$3="Aylıq", $AH$14="End"), EOMONTH(AB1436,1)
)</f>
        <v/>
      </c>
      <c r="AC1437" s="75" t="str" cm="1">
        <f t="array" aca="1" ref="AC1437" ca="1">_xlfn.IFS(
AND($AN$14="Not year_end", AC1436&gt;last_rou_date), "",
AND($AN$14="Year_end", AC1436&gt;=last_rou_date), "",
AND($AN$14="Year_end"), DATE(YEAR(AC1436+1), 12, 31),
AND($AN$14="Not year_end", MONTH(AC1436)=12, DAY(AC1436)=31), DATE(YEAR(AC1435)+1, MONTH(AC1435), DAY(AC1435)),
AND($AN$14="Not year_end", OR(MONTH(AC1436)&lt;&gt;12, DAY(AC1436)&lt;&gt;31) ), DATE(YEAR(AC1436), 12, 31)
)</f>
        <v/>
      </c>
      <c r="AD1437" s="75" t="str" cm="1">
        <f t="array" aca="1" ref="AD1437" ca="1">_xlfn.IFS(AD1436="", "",
AND(AD1436=last_rou_date, OR(MONTH(AD1436)&lt;&gt;12, DAY(AD1436)&lt;&gt;31) ), DATE(YEAR(AD1436), 12, 31),
AND(MONTH(AD1436)=12, DAY(AD1436)=31, AD1436&gt;=last_rou_date), "",
AND(MONTH(AD1436)=12, DAY(AD1436)&lt;&gt;31),  EOMONTH(AD1436,0),
AND(MONTH(AD1436)=12, DAY(AD1436)=31, $AH$14="Not end"),  EDATE(AD1435,1),
AND($AH$14="Not end"), EDATE(AD1436, 1),
AND($AH$14="End"), EOMONTH(AD1436, 1)
)</f>
        <v/>
      </c>
      <c r="AE1437" s="51" t="str" cm="1">
        <f t="array" ref="AE1437">_xlfn.IFS(W1437="", "",
AND(W1437&gt;0, W1437&lt;=$B$4, $C$2="İllik artım, faiz olaraq", $D$2&gt;0, $B$3="İllik"), $B$5*((1+$D$2)^(W1437-1)),
AND(W1437&gt;0, W1437&lt;=$B$4, $C$2="İllik artım, faiz olaraq", $D$2&gt;0, $B$3="Aylıq"), $B$5*((1+$D$2)^ROUNDDOWN((W1437-1)/12,0)),
AND(W1437=1, $C$2="Aşağıdakı kimi dəyişir", ), $B$5,
AND(W1437&gt;1, W1437&lt;=$B$4, $C$2="Aşağıdakı kimi dəyişir"), IFERROR(VLOOKUP(W1437, $C$4:$D$7, 2, FALSE), AE1436),
AND(W1437&gt;0, W1437&lt;=$B$4), $B$5,
TRUE,0 )</f>
        <v/>
      </c>
      <c r="AF1437" s="51" t="str">
        <f t="shared" ca="1" si="67"/>
        <v/>
      </c>
    </row>
    <row r="1438" spans="1:32" x14ac:dyDescent="0.4">
      <c r="A1438" s="13" t="str" cm="1">
        <f t="array" aca="1" ref="A1438" ca="1">_xlfn.IFS(
AND(SUMIFS(lease_table_interest_accruals, lease_table_dates, A1437)&gt;0, COUNTIFS($E$14:E1437, "Interest accrual", $A$14:A1437, A1437)=0),  A1437,
AND(SUMIFS(lease_table_payments, lease_table_dates, A1437)&gt;0, COUNTIFS($E$14:E1437, "Payment", $A$14:A1437, A1437)=0),  A1437,
AND(SUMIFS(rou_table_deprs, rou_table_dates, A1437)&gt;0, COUNTIFS($E$14:E1437, "Depreciation", $A$14:A1437, A1437)=0),  A1437,
TRUE,  IFERROR(INDEX(rou_table_dates,  MATCH(A1437, rou_table_dates)+1, ), "")
)</f>
        <v/>
      </c>
      <c r="B1438" s="1" t="str" cm="1">
        <f t="array" aca="1" ref="B1438" ca="1">_xlfn.IFS(
AND(E1438="Payment", A1438=$B$2), $AM$14,
E1438="Payment", $AM$15,
E1438="Interest accrual", $AM$18,
E1438="Depreciation", $AM$17,
TRUE, "")</f>
        <v/>
      </c>
      <c r="C1438" s="1" t="str" cm="1">
        <f t="array" aca="1" ref="C1438" ca="1">_xlfn.IFS(
E1438="Payment", $AM$19,
E1438="Interest accrual", $AM$15,
E1438="Depreciation", $AM$16,
TRUE, "")</f>
        <v/>
      </c>
      <c r="D1438" s="1" t="str" cm="1">
        <f t="array" aca="1" ref="D1438" ca="1">_xlfn.IFS(
E1438="Payment", _xlfn.XLOOKUP(A1438, lease_table_dates, lease_table_payments, 0, 0),
E1438="Interest accrual", _xlfn.XLOOKUP(A1438, lease_table_dates, lease_table_interest_accruals, 0, 0),
E1438="Depreciation", _xlfn.XLOOKUP(A1438, rou_table_dates, rou_table_deprs, 0, 0),
TRUE, ""
)</f>
        <v/>
      </c>
      <c r="E1438" s="7" t="str" cm="1">
        <f t="array" aca="1" ref="E1438" ca="1">_xlfn.IFS(
AND(SUMIFS(lease_table_interest_accruals, lease_table_dates, A1438)&gt;0, COUNTIFS($E$14:E1437, "Interest accrual", $A$14:A1437, A1438)=0), "Interest accrual",
AND(SUMIFS(lease_table_payments, lease_table_dates, A1438)&gt;0, COUNTIFS($E$14:E1437, "Payment", $A$14:A1437, A1438)=0), "Payment",
AND(SUMIFS(rou_table_deprs, rou_table_dates, A1438)&gt;0, COUNTIFS($E$14:E1437, "Depreciation", $A$14:A1437, A1438)=0), "Depreciation",
TRUE,  ""
)</f>
        <v/>
      </c>
      <c r="G1438" s="13" t="str" cm="1">
        <f t="array" aca="1" ref="G1438" ca="1">_xlfn.IFS(
AND($B$11="Hə", $B$3="İllik"), Z1438,
AND($B$11="Hə", $B$3="Aylıq"), AA1438,
$B$11="Yox", X1438)</f>
        <v/>
      </c>
      <c r="H1438" s="1" t="str" cm="1">
        <f t="array" aca="1" ref="H1438" ca="1">_xlfn.IFS( G1438="", "",
TRUE, ROUND( H1437+I1438-J1438, 2) )</f>
        <v/>
      </c>
      <c r="I1438" s="1" t="str" cm="1">
        <f t="array" aca="1" ref="I1438" ca="1">_xlfn.IFS(G1438="", "",
G1438=last_payment_date, (J1438-H1437),
 TRUE,  -  (H1437- H1437* (1+$B$6)^ (_xlfn.DAYS(G1438,G1437)/365) )
)</f>
        <v/>
      </c>
      <c r="J1438" s="1" t="str" cm="1">
        <f t="array" aca="1" ref="J1438" ca="1">_xlfn.IFS(G1438="", "",
TRUE, _xlfn.XLOOKUP(G1438,  payment_dates, payments,0,0)
)</f>
        <v/>
      </c>
      <c r="L1438" s="8" t="str" cm="1">
        <f t="array" aca="1" ref="L1438" ca="1">_xlfn.IFS(
AND($B$11="Hə", $B$3="İllik"), AC1438,
AND($B$11="Hə", $B$3="Aylıq"), AD1438,
$B$11="Yox", AB1438)</f>
        <v/>
      </c>
      <c r="M1438" s="1" t="str" cm="1">
        <f t="array" aca="1" ref="M1438" ca="1">_xlfn.IFS( L1438="", "",
(M1437-N1438)&lt;=0.5, 0,
TRUE,  M1437-N1438)</f>
        <v/>
      </c>
      <c r="N1438" s="7" t="str" cm="1">
        <f t="array" aca="1" ref="N1438" ca="1">_xlfn.IFS(
L1438="", "",
TRUE, MIN(M1437, ROUND($M$14/ (last_rou_date - $B$2) * (L1438-L1437), 2) )
)</f>
        <v/>
      </c>
      <c r="P1438" s="59" t="str">
        <f t="shared" ca="1" si="66"/>
        <v/>
      </c>
      <c r="Q1438" s="1" t="str" cm="1">
        <f t="array" aca="1" ref="Q1438" ca="1">_xlfn.IFS(P1438="","",
$B$11="Hə", _xlfn.XLOOKUP(DATE(P1438, 12, 31), rou_table_dates, rou_table_nbvs,0, 0),
TRUE,  MAX(0, ROUND($M$14 - $M$14/ (last_rou_date - $B$2) * (DATE(P1438,12,31) - $B$2), 2) )
)</f>
        <v/>
      </c>
      <c r="R1438" s="1" t="str" cm="1">
        <f t="array" aca="1" ref="R1438" ca="1">_xlfn.IFS(P1438="","",
$B$11="Hə", _xlfn.XLOOKUP(DATE(P1438, 12, 31), lease_table_dates, lease_table_balances,0, 0),
TRUE, IFERROR( XNPV($B$6, IF(payment_dates &gt;DATE(P1438, 12, 31), payments,  0),  IF(payment_dates &gt;DATE(P1438, 12, 31), payment_dates,  DATE(P1438, 12, 31))    ),0)
)</f>
        <v/>
      </c>
      <c r="S1438" s="1" t="str" cm="1">
        <f t="array" aca="1" ref="S1438" ca="1">_xlfn.IFS(P1438="","",
TRUE,  MIN( MIN(Q1437, $M$14), ROUND($M$14/ (last_rou_date - $B$2) * (DATE(P1438,12,31) - MAX($B$2, DATE(P1438-1, 12, 31))), 2) )
)</f>
        <v/>
      </c>
      <c r="T1438" s="7" t="str" cm="1">
        <f t="array" aca="1" ref="T1438" ca="1">_xlfn.IFS(P1438="", "",
ISTEXT(R1437), R1438- (H1438 - SUMIFS( lease_table_payments, lease_table_years, P1438) -$AG$14 ),
AND(ISNUMBER(R1437), R1438&lt;&gt;""),   R1438- (R1437 - SUMIFS( lease_table_payments, lease_table_years, P1438) )
)</f>
        <v/>
      </c>
      <c r="V1438" s="64">
        <f t="shared" si="68"/>
        <v>1425</v>
      </c>
      <c r="W1438" s="51" t="str" cm="1">
        <f t="array" ref="W1438">_xlfn.IFS(
OR(W1437=$B$4, W1437=""),"",
TRUE,W1437+1
)</f>
        <v/>
      </c>
      <c r="X1438" s="51" t="str" cm="1">
        <f t="array" ref="X1438">_xlfn.IFS(X1437="","",
W1438="", "",
AND($B$3="İllik"),DATE(YEAR(X1437)+1,MONTH(X1437),DAY(X1437) ),
AND($B$3="Aylıq", $AH$14="Not end"), EDATE(X1437,1),
AND($B$3="Aylıq", $AH$14="End"), EOMONTH(X1437,1)
)</f>
        <v/>
      </c>
      <c r="Y1438" s="51" t="str" cm="1">
        <f t="array" aca="1" ref="Y1438" ca="1">_xlfn.IFS(
AND($B$7="Dövrün əvvəlində", Y1437&lt;=last_rou_date), DATE(YEAR(Y1437)+1, 12, 31),
AND($B$7="Dövrün sonunda", Y1437&lt;=last_payment_date), DATE(YEAR(Y1437)+1, 12, 31),
TRUE, ""
)</f>
        <v/>
      </c>
      <c r="Z1438" s="75" t="str" cm="1">
        <f t="array" aca="1" ref="Z1438" ca="1">_xlfn.IFS(
AND($AN$14="Not year_end", Z1437&gt;last_payment_date), "",
AND($AN$14="Year_end", Z1437&gt;=last_payment_date), "",
AND($AN$14="Year_end"), DATE(YEAR(Z1437+1), 12, 31),
AND($AN$14="Not year_end", MONTH(Z1437)=12, DAY(Z1437)=31), DATE(YEAR(Z1436)+1, MONTH(Z1436), DAY(Z1436)),
AND($AN$14="Not year_end", OR(MONTH(Z1437)&lt;&gt;12, DAY(Z1437)&lt;&gt;31) ), DATE(YEAR(Z1437), 12, 31)
)</f>
        <v/>
      </c>
      <c r="AA1438" s="75" t="str" cm="1">
        <f t="array" aca="1" ref="AA1438" ca="1">_xlfn.IFS(AA1437="", "",
AND(AA1437=last_payment_date, OR(MONTH(AA1437)&lt;&gt;12, DAY(AA1437)&lt;&gt;31) ), DATE(YEAR(AA1437), 12, 31),
AND(MONTH(AA1437)=12, DAY(AA1437)=31, AA1437&gt;=last_payment_date), "",
AND(MONTH(AA1437)=12, DAY(AA1437)&lt;&gt;31),  EOMONTH(AA1437,0),
AND(MONTH(AA1437)=12, DAY(AA1437)=31, $AH$14="Not end"),  EDATE(AA1436,1),
AND($AH$14="Not end"), EDATE(AA1437, 1),
AND($AH$14="End"), EOMONTH(AA1437, 1)
)</f>
        <v/>
      </c>
      <c r="AB1438" s="75" t="str" cm="1">
        <f t="array" aca="1" ref="AB1438" ca="1">_xlfn.IFS(AB1437="","",
AND(AB1437=last_rou_date), "",
AND($B$3="İllik"),DATE(YEAR(AB1437)+1,MONTH(AB1437),DAY(AB1437) ),
AND($B$3="Aylıq", $AH$14="Not end"), EDATE(AB1437,1),
AND($B$3="Aylıq", $AH$14="End"), EOMONTH(AB1437,1)
)</f>
        <v/>
      </c>
      <c r="AC1438" s="75" t="str" cm="1">
        <f t="array" aca="1" ref="AC1438" ca="1">_xlfn.IFS(
AND($AN$14="Not year_end", AC1437&gt;last_rou_date), "",
AND($AN$14="Year_end", AC1437&gt;=last_rou_date), "",
AND($AN$14="Year_end"), DATE(YEAR(AC1437+1), 12, 31),
AND($AN$14="Not year_end", MONTH(AC1437)=12, DAY(AC1437)=31), DATE(YEAR(AC1436)+1, MONTH(AC1436), DAY(AC1436)),
AND($AN$14="Not year_end", OR(MONTH(AC1437)&lt;&gt;12, DAY(AC1437)&lt;&gt;31) ), DATE(YEAR(AC1437), 12, 31)
)</f>
        <v/>
      </c>
      <c r="AD1438" s="75" t="str" cm="1">
        <f t="array" aca="1" ref="AD1438" ca="1">_xlfn.IFS(AD1437="", "",
AND(AD1437=last_rou_date, OR(MONTH(AD1437)&lt;&gt;12, DAY(AD1437)&lt;&gt;31) ), DATE(YEAR(AD1437), 12, 31),
AND(MONTH(AD1437)=12, DAY(AD1437)=31, AD1437&gt;=last_rou_date), "",
AND(MONTH(AD1437)=12, DAY(AD1437)&lt;&gt;31),  EOMONTH(AD1437,0),
AND(MONTH(AD1437)=12, DAY(AD1437)=31, $AH$14="Not end"),  EDATE(AD1436,1),
AND($AH$14="Not end"), EDATE(AD1437, 1),
AND($AH$14="End"), EOMONTH(AD1437, 1)
)</f>
        <v/>
      </c>
      <c r="AE1438" s="51" t="str" cm="1">
        <f t="array" ref="AE1438">_xlfn.IFS(W1438="", "",
AND(W1438&gt;0, W1438&lt;=$B$4, $C$2="İllik artım, faiz olaraq", $D$2&gt;0, $B$3="İllik"), $B$5*((1+$D$2)^(W1438-1)),
AND(W1438&gt;0, W1438&lt;=$B$4, $C$2="İllik artım, faiz olaraq", $D$2&gt;0, $B$3="Aylıq"), $B$5*((1+$D$2)^ROUNDDOWN((W1438-1)/12,0)),
AND(W1438=1, $C$2="Aşağıdakı kimi dəyişir", ), $B$5,
AND(W1438&gt;1, W1438&lt;=$B$4, $C$2="Aşağıdakı kimi dəyişir"), IFERROR(VLOOKUP(W1438, $C$4:$D$7, 2, FALSE), AE1437),
AND(W1438&gt;0, W1438&lt;=$B$4), $B$5,
TRUE,0 )</f>
        <v/>
      </c>
      <c r="AF1438" s="51" t="str">
        <f t="shared" ca="1" si="67"/>
        <v/>
      </c>
    </row>
    <row r="1439" spans="1:32" x14ac:dyDescent="0.4">
      <c r="A1439" s="13" t="str" cm="1">
        <f t="array" aca="1" ref="A1439" ca="1">_xlfn.IFS(
AND(SUMIFS(lease_table_interest_accruals, lease_table_dates, A1438)&gt;0, COUNTIFS($E$14:E1438, "Interest accrual", $A$14:A1438, A1438)=0),  A1438,
AND(SUMIFS(lease_table_payments, lease_table_dates, A1438)&gt;0, COUNTIFS($E$14:E1438, "Payment", $A$14:A1438, A1438)=0),  A1438,
AND(SUMIFS(rou_table_deprs, rou_table_dates, A1438)&gt;0, COUNTIFS($E$14:E1438, "Depreciation", $A$14:A1438, A1438)=0),  A1438,
TRUE,  IFERROR(INDEX(rou_table_dates,  MATCH(A1438, rou_table_dates)+1, ), "")
)</f>
        <v/>
      </c>
      <c r="B1439" s="1" t="str" cm="1">
        <f t="array" aca="1" ref="B1439" ca="1">_xlfn.IFS(
AND(E1439="Payment", A1439=$B$2), $AM$14,
E1439="Payment", $AM$15,
E1439="Interest accrual", $AM$18,
E1439="Depreciation", $AM$17,
TRUE, "")</f>
        <v/>
      </c>
      <c r="C1439" s="1" t="str" cm="1">
        <f t="array" aca="1" ref="C1439" ca="1">_xlfn.IFS(
E1439="Payment", $AM$19,
E1439="Interest accrual", $AM$15,
E1439="Depreciation", $AM$16,
TRUE, "")</f>
        <v/>
      </c>
      <c r="D1439" s="1" t="str" cm="1">
        <f t="array" aca="1" ref="D1439" ca="1">_xlfn.IFS(
E1439="Payment", _xlfn.XLOOKUP(A1439, lease_table_dates, lease_table_payments, 0, 0),
E1439="Interest accrual", _xlfn.XLOOKUP(A1439, lease_table_dates, lease_table_interest_accruals, 0, 0),
E1439="Depreciation", _xlfn.XLOOKUP(A1439, rou_table_dates, rou_table_deprs, 0, 0),
TRUE, ""
)</f>
        <v/>
      </c>
      <c r="E1439" s="7" t="str" cm="1">
        <f t="array" aca="1" ref="E1439" ca="1">_xlfn.IFS(
AND(SUMIFS(lease_table_interest_accruals, lease_table_dates, A1439)&gt;0, COUNTIFS($E$14:E1438, "Interest accrual", $A$14:A1438, A1439)=0), "Interest accrual",
AND(SUMIFS(lease_table_payments, lease_table_dates, A1439)&gt;0, COUNTIFS($E$14:E1438, "Payment", $A$14:A1438, A1439)=0), "Payment",
AND(SUMIFS(rou_table_deprs, rou_table_dates, A1439)&gt;0, COUNTIFS($E$14:E1438, "Depreciation", $A$14:A1438, A1439)=0), "Depreciation",
TRUE,  ""
)</f>
        <v/>
      </c>
      <c r="G1439" s="13" t="str" cm="1">
        <f t="array" aca="1" ref="G1439" ca="1">_xlfn.IFS(
AND($B$11="Hə", $B$3="İllik"), Z1439,
AND($B$11="Hə", $B$3="Aylıq"), AA1439,
$B$11="Yox", X1439)</f>
        <v/>
      </c>
      <c r="H1439" s="1" t="str" cm="1">
        <f t="array" aca="1" ref="H1439" ca="1">_xlfn.IFS( G1439="", "",
TRUE, ROUND( H1438+I1439-J1439, 2) )</f>
        <v/>
      </c>
      <c r="I1439" s="1" t="str" cm="1">
        <f t="array" aca="1" ref="I1439" ca="1">_xlfn.IFS(G1439="", "",
G1439=last_payment_date, (J1439-H1438),
 TRUE,  -  (H1438- H1438* (1+$B$6)^ (_xlfn.DAYS(G1439,G1438)/365) )
)</f>
        <v/>
      </c>
      <c r="J1439" s="1" t="str" cm="1">
        <f t="array" aca="1" ref="J1439" ca="1">_xlfn.IFS(G1439="", "",
TRUE, _xlfn.XLOOKUP(G1439,  payment_dates, payments,0,0)
)</f>
        <v/>
      </c>
      <c r="L1439" s="8" t="str" cm="1">
        <f t="array" aca="1" ref="L1439" ca="1">_xlfn.IFS(
AND($B$11="Hə", $B$3="İllik"), AC1439,
AND($B$11="Hə", $B$3="Aylıq"), AD1439,
$B$11="Yox", AB1439)</f>
        <v/>
      </c>
      <c r="M1439" s="1" t="str" cm="1">
        <f t="array" aca="1" ref="M1439" ca="1">_xlfn.IFS( L1439="", "",
(M1438-N1439)&lt;=0.5, 0,
TRUE,  M1438-N1439)</f>
        <v/>
      </c>
      <c r="N1439" s="7" t="str" cm="1">
        <f t="array" aca="1" ref="N1439" ca="1">_xlfn.IFS(
L1439="", "",
TRUE, MIN(M1438, ROUND($M$14/ (last_rou_date - $B$2) * (L1439-L1438), 2) )
)</f>
        <v/>
      </c>
      <c r="P1439" s="59" t="str">
        <f t="shared" ca="1" si="66"/>
        <v/>
      </c>
      <c r="Q1439" s="1" t="str" cm="1">
        <f t="array" aca="1" ref="Q1439" ca="1">_xlfn.IFS(P1439="","",
$B$11="Hə", _xlfn.XLOOKUP(DATE(P1439, 12, 31), rou_table_dates, rou_table_nbvs,0, 0),
TRUE,  MAX(0, ROUND($M$14 - $M$14/ (last_rou_date - $B$2) * (DATE(P1439,12,31) - $B$2), 2) )
)</f>
        <v/>
      </c>
      <c r="R1439" s="1" t="str" cm="1">
        <f t="array" aca="1" ref="R1439" ca="1">_xlfn.IFS(P1439="","",
$B$11="Hə", _xlfn.XLOOKUP(DATE(P1439, 12, 31), lease_table_dates, lease_table_balances,0, 0),
TRUE, IFERROR( XNPV($B$6, IF(payment_dates &gt;DATE(P1439, 12, 31), payments,  0),  IF(payment_dates &gt;DATE(P1439, 12, 31), payment_dates,  DATE(P1439, 12, 31))    ),0)
)</f>
        <v/>
      </c>
      <c r="S1439" s="1" t="str" cm="1">
        <f t="array" aca="1" ref="S1439" ca="1">_xlfn.IFS(P1439="","",
TRUE,  MIN( MIN(Q1438, $M$14), ROUND($M$14/ (last_rou_date - $B$2) * (DATE(P1439,12,31) - MAX($B$2, DATE(P1439-1, 12, 31))), 2) )
)</f>
        <v/>
      </c>
      <c r="T1439" s="7" t="str" cm="1">
        <f t="array" aca="1" ref="T1439" ca="1">_xlfn.IFS(P1439="", "",
ISTEXT(R1438), R1439- (H1439 - SUMIFS( lease_table_payments, lease_table_years, P1439) -$AG$14 ),
AND(ISNUMBER(R1438), R1439&lt;&gt;""),   R1439- (R1438 - SUMIFS( lease_table_payments, lease_table_years, P1439) )
)</f>
        <v/>
      </c>
      <c r="V1439" s="64">
        <f t="shared" si="68"/>
        <v>1426</v>
      </c>
      <c r="W1439" s="51" t="str" cm="1">
        <f t="array" ref="W1439">_xlfn.IFS(
OR(W1438=$B$4, W1438=""),"",
TRUE,W1438+1
)</f>
        <v/>
      </c>
      <c r="X1439" s="51" t="str" cm="1">
        <f t="array" ref="X1439">_xlfn.IFS(X1438="","",
W1439="", "",
AND($B$3="İllik"),DATE(YEAR(X1438)+1,MONTH(X1438),DAY(X1438) ),
AND($B$3="Aylıq", $AH$14="Not end"), EDATE(X1438,1),
AND($B$3="Aylıq", $AH$14="End"), EOMONTH(X1438,1)
)</f>
        <v/>
      </c>
      <c r="Y1439" s="51" t="str" cm="1">
        <f t="array" aca="1" ref="Y1439" ca="1">_xlfn.IFS(
AND($B$7="Dövrün əvvəlində", Y1438&lt;=last_rou_date), DATE(YEAR(Y1438)+1, 12, 31),
AND($B$7="Dövrün sonunda", Y1438&lt;=last_payment_date), DATE(YEAR(Y1438)+1, 12, 31),
TRUE, ""
)</f>
        <v/>
      </c>
      <c r="Z1439" s="75" t="str" cm="1">
        <f t="array" aca="1" ref="Z1439" ca="1">_xlfn.IFS(
AND($AN$14="Not year_end", Z1438&gt;last_payment_date), "",
AND($AN$14="Year_end", Z1438&gt;=last_payment_date), "",
AND($AN$14="Year_end"), DATE(YEAR(Z1438+1), 12, 31),
AND($AN$14="Not year_end", MONTH(Z1438)=12, DAY(Z1438)=31), DATE(YEAR(Z1437)+1, MONTH(Z1437), DAY(Z1437)),
AND($AN$14="Not year_end", OR(MONTH(Z1438)&lt;&gt;12, DAY(Z1438)&lt;&gt;31) ), DATE(YEAR(Z1438), 12, 31)
)</f>
        <v/>
      </c>
      <c r="AA1439" s="75" t="str" cm="1">
        <f t="array" aca="1" ref="AA1439" ca="1">_xlfn.IFS(AA1438="", "",
AND(AA1438=last_payment_date, OR(MONTH(AA1438)&lt;&gt;12, DAY(AA1438)&lt;&gt;31) ), DATE(YEAR(AA1438), 12, 31),
AND(MONTH(AA1438)=12, DAY(AA1438)=31, AA1438&gt;=last_payment_date), "",
AND(MONTH(AA1438)=12, DAY(AA1438)&lt;&gt;31),  EOMONTH(AA1438,0),
AND(MONTH(AA1438)=12, DAY(AA1438)=31, $AH$14="Not end"),  EDATE(AA1437,1),
AND($AH$14="Not end"), EDATE(AA1438, 1),
AND($AH$14="End"), EOMONTH(AA1438, 1)
)</f>
        <v/>
      </c>
      <c r="AB1439" s="75" t="str" cm="1">
        <f t="array" aca="1" ref="AB1439" ca="1">_xlfn.IFS(AB1438="","",
AND(AB1438=last_rou_date), "",
AND($B$3="İllik"),DATE(YEAR(AB1438)+1,MONTH(AB1438),DAY(AB1438) ),
AND($B$3="Aylıq", $AH$14="Not end"), EDATE(AB1438,1),
AND($B$3="Aylıq", $AH$14="End"), EOMONTH(AB1438,1)
)</f>
        <v/>
      </c>
      <c r="AC1439" s="75" t="str" cm="1">
        <f t="array" aca="1" ref="AC1439" ca="1">_xlfn.IFS(
AND($AN$14="Not year_end", AC1438&gt;last_rou_date), "",
AND($AN$14="Year_end", AC1438&gt;=last_rou_date), "",
AND($AN$14="Year_end"), DATE(YEAR(AC1438+1), 12, 31),
AND($AN$14="Not year_end", MONTH(AC1438)=12, DAY(AC1438)=31), DATE(YEAR(AC1437)+1, MONTH(AC1437), DAY(AC1437)),
AND($AN$14="Not year_end", OR(MONTH(AC1438)&lt;&gt;12, DAY(AC1438)&lt;&gt;31) ), DATE(YEAR(AC1438), 12, 31)
)</f>
        <v/>
      </c>
      <c r="AD1439" s="75" t="str" cm="1">
        <f t="array" aca="1" ref="AD1439" ca="1">_xlfn.IFS(AD1438="", "",
AND(AD1438=last_rou_date, OR(MONTH(AD1438)&lt;&gt;12, DAY(AD1438)&lt;&gt;31) ), DATE(YEAR(AD1438), 12, 31),
AND(MONTH(AD1438)=12, DAY(AD1438)=31, AD1438&gt;=last_rou_date), "",
AND(MONTH(AD1438)=12, DAY(AD1438)&lt;&gt;31),  EOMONTH(AD1438,0),
AND(MONTH(AD1438)=12, DAY(AD1438)=31, $AH$14="Not end"),  EDATE(AD1437,1),
AND($AH$14="Not end"), EDATE(AD1438, 1),
AND($AH$14="End"), EOMONTH(AD1438, 1)
)</f>
        <v/>
      </c>
      <c r="AE1439" s="51" t="str" cm="1">
        <f t="array" ref="AE1439">_xlfn.IFS(W1439="", "",
AND(W1439&gt;0, W1439&lt;=$B$4, $C$2="İllik artım, faiz olaraq", $D$2&gt;0, $B$3="İllik"), $B$5*((1+$D$2)^(W1439-1)),
AND(W1439&gt;0, W1439&lt;=$B$4, $C$2="İllik artım, faiz olaraq", $D$2&gt;0, $B$3="Aylıq"), $B$5*((1+$D$2)^ROUNDDOWN((W1439-1)/12,0)),
AND(W1439=1, $C$2="Aşağıdakı kimi dəyişir", ), $B$5,
AND(W1439&gt;1, W1439&lt;=$B$4, $C$2="Aşağıdakı kimi dəyişir"), IFERROR(VLOOKUP(W1439, $C$4:$D$7, 2, FALSE), AE1438),
AND(W1439&gt;0, W1439&lt;=$B$4), $B$5,
TRUE,0 )</f>
        <v/>
      </c>
      <c r="AF1439" s="51" t="str">
        <f t="shared" ca="1" si="67"/>
        <v/>
      </c>
    </row>
    <row r="1440" spans="1:32" x14ac:dyDescent="0.4">
      <c r="A1440" s="13" t="str" cm="1">
        <f t="array" aca="1" ref="A1440" ca="1">_xlfn.IFS(
AND(SUMIFS(lease_table_interest_accruals, lease_table_dates, A1439)&gt;0, COUNTIFS($E$14:E1439, "Interest accrual", $A$14:A1439, A1439)=0),  A1439,
AND(SUMIFS(lease_table_payments, lease_table_dates, A1439)&gt;0, COUNTIFS($E$14:E1439, "Payment", $A$14:A1439, A1439)=0),  A1439,
AND(SUMIFS(rou_table_deprs, rou_table_dates, A1439)&gt;0, COUNTIFS($E$14:E1439, "Depreciation", $A$14:A1439, A1439)=0),  A1439,
TRUE,  IFERROR(INDEX(rou_table_dates,  MATCH(A1439, rou_table_dates)+1, ), "")
)</f>
        <v/>
      </c>
      <c r="B1440" s="1" t="str" cm="1">
        <f t="array" aca="1" ref="B1440" ca="1">_xlfn.IFS(
AND(E1440="Payment", A1440=$B$2), $AM$14,
E1440="Payment", $AM$15,
E1440="Interest accrual", $AM$18,
E1440="Depreciation", $AM$17,
TRUE, "")</f>
        <v/>
      </c>
      <c r="C1440" s="1" t="str" cm="1">
        <f t="array" aca="1" ref="C1440" ca="1">_xlfn.IFS(
E1440="Payment", $AM$19,
E1440="Interest accrual", $AM$15,
E1440="Depreciation", $AM$16,
TRUE, "")</f>
        <v/>
      </c>
      <c r="D1440" s="1" t="str" cm="1">
        <f t="array" aca="1" ref="D1440" ca="1">_xlfn.IFS(
E1440="Payment", _xlfn.XLOOKUP(A1440, lease_table_dates, lease_table_payments, 0, 0),
E1440="Interest accrual", _xlfn.XLOOKUP(A1440, lease_table_dates, lease_table_interest_accruals, 0, 0),
E1440="Depreciation", _xlfn.XLOOKUP(A1440, rou_table_dates, rou_table_deprs, 0, 0),
TRUE, ""
)</f>
        <v/>
      </c>
      <c r="E1440" s="7" t="str" cm="1">
        <f t="array" aca="1" ref="E1440" ca="1">_xlfn.IFS(
AND(SUMIFS(lease_table_interest_accruals, lease_table_dates, A1440)&gt;0, COUNTIFS($E$14:E1439, "Interest accrual", $A$14:A1439, A1440)=0), "Interest accrual",
AND(SUMIFS(lease_table_payments, lease_table_dates, A1440)&gt;0, COUNTIFS($E$14:E1439, "Payment", $A$14:A1439, A1440)=0), "Payment",
AND(SUMIFS(rou_table_deprs, rou_table_dates, A1440)&gt;0, COUNTIFS($E$14:E1439, "Depreciation", $A$14:A1439, A1440)=0), "Depreciation",
TRUE,  ""
)</f>
        <v/>
      </c>
      <c r="G1440" s="13" t="str" cm="1">
        <f t="array" aca="1" ref="G1440" ca="1">_xlfn.IFS(
AND($B$11="Hə", $B$3="İllik"), Z1440,
AND($B$11="Hə", $B$3="Aylıq"), AA1440,
$B$11="Yox", X1440)</f>
        <v/>
      </c>
      <c r="H1440" s="1" t="str" cm="1">
        <f t="array" aca="1" ref="H1440" ca="1">_xlfn.IFS( G1440="", "",
TRUE, ROUND( H1439+I1440-J1440, 2) )</f>
        <v/>
      </c>
      <c r="I1440" s="1" t="str" cm="1">
        <f t="array" aca="1" ref="I1440" ca="1">_xlfn.IFS(G1440="", "",
G1440=last_payment_date, (J1440-H1439),
 TRUE,  -  (H1439- H1439* (1+$B$6)^ (_xlfn.DAYS(G1440,G1439)/365) )
)</f>
        <v/>
      </c>
      <c r="J1440" s="1" t="str" cm="1">
        <f t="array" aca="1" ref="J1440" ca="1">_xlfn.IFS(G1440="", "",
TRUE, _xlfn.XLOOKUP(G1440,  payment_dates, payments,0,0)
)</f>
        <v/>
      </c>
      <c r="L1440" s="8" t="str" cm="1">
        <f t="array" aca="1" ref="L1440" ca="1">_xlfn.IFS(
AND($B$11="Hə", $B$3="İllik"), AC1440,
AND($B$11="Hə", $B$3="Aylıq"), AD1440,
$B$11="Yox", AB1440)</f>
        <v/>
      </c>
      <c r="M1440" s="1" t="str" cm="1">
        <f t="array" aca="1" ref="M1440" ca="1">_xlfn.IFS( L1440="", "",
(M1439-N1440)&lt;=0.5, 0,
TRUE,  M1439-N1440)</f>
        <v/>
      </c>
      <c r="N1440" s="7" t="str" cm="1">
        <f t="array" aca="1" ref="N1440" ca="1">_xlfn.IFS(
L1440="", "",
TRUE, MIN(M1439, ROUND($M$14/ (last_rou_date - $B$2) * (L1440-L1439), 2) )
)</f>
        <v/>
      </c>
      <c r="P1440" s="59" t="str">
        <f t="shared" ca="1" si="66"/>
        <v/>
      </c>
      <c r="Q1440" s="1" t="str" cm="1">
        <f t="array" aca="1" ref="Q1440" ca="1">_xlfn.IFS(P1440="","",
$B$11="Hə", _xlfn.XLOOKUP(DATE(P1440, 12, 31), rou_table_dates, rou_table_nbvs,0, 0),
TRUE,  MAX(0, ROUND($M$14 - $M$14/ (last_rou_date - $B$2) * (DATE(P1440,12,31) - $B$2), 2) )
)</f>
        <v/>
      </c>
      <c r="R1440" s="1" t="str" cm="1">
        <f t="array" aca="1" ref="R1440" ca="1">_xlfn.IFS(P1440="","",
$B$11="Hə", _xlfn.XLOOKUP(DATE(P1440, 12, 31), lease_table_dates, lease_table_balances,0, 0),
TRUE, IFERROR( XNPV($B$6, IF(payment_dates &gt;DATE(P1440, 12, 31), payments,  0),  IF(payment_dates &gt;DATE(P1440, 12, 31), payment_dates,  DATE(P1440, 12, 31))    ),0)
)</f>
        <v/>
      </c>
      <c r="S1440" s="1" t="str" cm="1">
        <f t="array" aca="1" ref="S1440" ca="1">_xlfn.IFS(P1440="","",
TRUE,  MIN( MIN(Q1439, $M$14), ROUND($M$14/ (last_rou_date - $B$2) * (DATE(P1440,12,31) - MAX($B$2, DATE(P1440-1, 12, 31))), 2) )
)</f>
        <v/>
      </c>
      <c r="T1440" s="7" t="str" cm="1">
        <f t="array" aca="1" ref="T1440" ca="1">_xlfn.IFS(P1440="", "",
ISTEXT(R1439), R1440- (H1440 - SUMIFS( lease_table_payments, lease_table_years, P1440) -$AG$14 ),
AND(ISNUMBER(R1439), R1440&lt;&gt;""),   R1440- (R1439 - SUMIFS( lease_table_payments, lease_table_years, P1440) )
)</f>
        <v/>
      </c>
      <c r="V1440" s="64">
        <f t="shared" si="68"/>
        <v>1427</v>
      </c>
      <c r="W1440" s="51" t="str" cm="1">
        <f t="array" ref="W1440">_xlfn.IFS(
OR(W1439=$B$4, W1439=""),"",
TRUE,W1439+1
)</f>
        <v/>
      </c>
      <c r="X1440" s="51" t="str" cm="1">
        <f t="array" ref="X1440">_xlfn.IFS(X1439="","",
W1440="", "",
AND($B$3="İllik"),DATE(YEAR(X1439)+1,MONTH(X1439),DAY(X1439) ),
AND($B$3="Aylıq", $AH$14="Not end"), EDATE(X1439,1),
AND($B$3="Aylıq", $AH$14="End"), EOMONTH(X1439,1)
)</f>
        <v/>
      </c>
      <c r="Y1440" s="51" t="str" cm="1">
        <f t="array" aca="1" ref="Y1440" ca="1">_xlfn.IFS(
AND($B$7="Dövrün əvvəlində", Y1439&lt;=last_rou_date), DATE(YEAR(Y1439)+1, 12, 31),
AND($B$7="Dövrün sonunda", Y1439&lt;=last_payment_date), DATE(YEAR(Y1439)+1, 12, 31),
TRUE, ""
)</f>
        <v/>
      </c>
      <c r="Z1440" s="75" t="str" cm="1">
        <f t="array" aca="1" ref="Z1440" ca="1">_xlfn.IFS(
AND($AN$14="Not year_end", Z1439&gt;last_payment_date), "",
AND($AN$14="Year_end", Z1439&gt;=last_payment_date), "",
AND($AN$14="Year_end"), DATE(YEAR(Z1439+1), 12, 31),
AND($AN$14="Not year_end", MONTH(Z1439)=12, DAY(Z1439)=31), DATE(YEAR(Z1438)+1, MONTH(Z1438), DAY(Z1438)),
AND($AN$14="Not year_end", OR(MONTH(Z1439)&lt;&gt;12, DAY(Z1439)&lt;&gt;31) ), DATE(YEAR(Z1439), 12, 31)
)</f>
        <v/>
      </c>
      <c r="AA1440" s="75" t="str" cm="1">
        <f t="array" aca="1" ref="AA1440" ca="1">_xlfn.IFS(AA1439="", "",
AND(AA1439=last_payment_date, OR(MONTH(AA1439)&lt;&gt;12, DAY(AA1439)&lt;&gt;31) ), DATE(YEAR(AA1439), 12, 31),
AND(MONTH(AA1439)=12, DAY(AA1439)=31, AA1439&gt;=last_payment_date), "",
AND(MONTH(AA1439)=12, DAY(AA1439)&lt;&gt;31),  EOMONTH(AA1439,0),
AND(MONTH(AA1439)=12, DAY(AA1439)=31, $AH$14="Not end"),  EDATE(AA1438,1),
AND($AH$14="Not end"), EDATE(AA1439, 1),
AND($AH$14="End"), EOMONTH(AA1439, 1)
)</f>
        <v/>
      </c>
      <c r="AB1440" s="75" t="str" cm="1">
        <f t="array" aca="1" ref="AB1440" ca="1">_xlfn.IFS(AB1439="","",
AND(AB1439=last_rou_date), "",
AND($B$3="İllik"),DATE(YEAR(AB1439)+1,MONTH(AB1439),DAY(AB1439) ),
AND($B$3="Aylıq", $AH$14="Not end"), EDATE(AB1439,1),
AND($B$3="Aylıq", $AH$14="End"), EOMONTH(AB1439,1)
)</f>
        <v/>
      </c>
      <c r="AC1440" s="75" t="str" cm="1">
        <f t="array" aca="1" ref="AC1440" ca="1">_xlfn.IFS(
AND($AN$14="Not year_end", AC1439&gt;last_rou_date), "",
AND($AN$14="Year_end", AC1439&gt;=last_rou_date), "",
AND($AN$14="Year_end"), DATE(YEAR(AC1439+1), 12, 31),
AND($AN$14="Not year_end", MONTH(AC1439)=12, DAY(AC1439)=31), DATE(YEAR(AC1438)+1, MONTH(AC1438), DAY(AC1438)),
AND($AN$14="Not year_end", OR(MONTH(AC1439)&lt;&gt;12, DAY(AC1439)&lt;&gt;31) ), DATE(YEAR(AC1439), 12, 31)
)</f>
        <v/>
      </c>
      <c r="AD1440" s="75" t="str" cm="1">
        <f t="array" aca="1" ref="AD1440" ca="1">_xlfn.IFS(AD1439="", "",
AND(AD1439=last_rou_date, OR(MONTH(AD1439)&lt;&gt;12, DAY(AD1439)&lt;&gt;31) ), DATE(YEAR(AD1439), 12, 31),
AND(MONTH(AD1439)=12, DAY(AD1439)=31, AD1439&gt;=last_rou_date), "",
AND(MONTH(AD1439)=12, DAY(AD1439)&lt;&gt;31),  EOMONTH(AD1439,0),
AND(MONTH(AD1439)=12, DAY(AD1439)=31, $AH$14="Not end"),  EDATE(AD1438,1),
AND($AH$14="Not end"), EDATE(AD1439, 1),
AND($AH$14="End"), EOMONTH(AD1439, 1)
)</f>
        <v/>
      </c>
      <c r="AE1440" s="51" t="str" cm="1">
        <f t="array" ref="AE1440">_xlfn.IFS(W1440="", "",
AND(W1440&gt;0, W1440&lt;=$B$4, $C$2="İllik artım, faiz olaraq", $D$2&gt;0, $B$3="İllik"), $B$5*((1+$D$2)^(W1440-1)),
AND(W1440&gt;0, W1440&lt;=$B$4, $C$2="İllik artım, faiz olaraq", $D$2&gt;0, $B$3="Aylıq"), $B$5*((1+$D$2)^ROUNDDOWN((W1440-1)/12,0)),
AND(W1440=1, $C$2="Aşağıdakı kimi dəyişir", ), $B$5,
AND(W1440&gt;1, W1440&lt;=$B$4, $C$2="Aşağıdakı kimi dəyişir"), IFERROR(VLOOKUP(W1440, $C$4:$D$7, 2, FALSE), AE1439),
AND(W1440&gt;0, W1440&lt;=$B$4), $B$5,
TRUE,0 )</f>
        <v/>
      </c>
      <c r="AF1440" s="51" t="str">
        <f t="shared" ca="1" si="67"/>
        <v/>
      </c>
    </row>
    <row r="1441" spans="1:32" x14ac:dyDescent="0.4">
      <c r="A1441" s="13" t="str" cm="1">
        <f t="array" aca="1" ref="A1441" ca="1">_xlfn.IFS(
AND(SUMIFS(lease_table_interest_accruals, lease_table_dates, A1440)&gt;0, COUNTIFS($E$14:E1440, "Interest accrual", $A$14:A1440, A1440)=0),  A1440,
AND(SUMIFS(lease_table_payments, lease_table_dates, A1440)&gt;0, COUNTIFS($E$14:E1440, "Payment", $A$14:A1440, A1440)=0),  A1440,
AND(SUMIFS(rou_table_deprs, rou_table_dates, A1440)&gt;0, COUNTIFS($E$14:E1440, "Depreciation", $A$14:A1440, A1440)=0),  A1440,
TRUE,  IFERROR(INDEX(rou_table_dates,  MATCH(A1440, rou_table_dates)+1, ), "")
)</f>
        <v/>
      </c>
      <c r="B1441" s="1" t="str" cm="1">
        <f t="array" aca="1" ref="B1441" ca="1">_xlfn.IFS(
AND(E1441="Payment", A1441=$B$2), $AM$14,
E1441="Payment", $AM$15,
E1441="Interest accrual", $AM$18,
E1441="Depreciation", $AM$17,
TRUE, "")</f>
        <v/>
      </c>
      <c r="C1441" s="1" t="str" cm="1">
        <f t="array" aca="1" ref="C1441" ca="1">_xlfn.IFS(
E1441="Payment", $AM$19,
E1441="Interest accrual", $AM$15,
E1441="Depreciation", $AM$16,
TRUE, "")</f>
        <v/>
      </c>
      <c r="D1441" s="1" t="str" cm="1">
        <f t="array" aca="1" ref="D1441" ca="1">_xlfn.IFS(
E1441="Payment", _xlfn.XLOOKUP(A1441, lease_table_dates, lease_table_payments, 0, 0),
E1441="Interest accrual", _xlfn.XLOOKUP(A1441, lease_table_dates, lease_table_interest_accruals, 0, 0),
E1441="Depreciation", _xlfn.XLOOKUP(A1441, rou_table_dates, rou_table_deprs, 0, 0),
TRUE, ""
)</f>
        <v/>
      </c>
      <c r="E1441" s="7" t="str" cm="1">
        <f t="array" aca="1" ref="E1441" ca="1">_xlfn.IFS(
AND(SUMIFS(lease_table_interest_accruals, lease_table_dates, A1441)&gt;0, COUNTIFS($E$14:E1440, "Interest accrual", $A$14:A1440, A1441)=0), "Interest accrual",
AND(SUMIFS(lease_table_payments, lease_table_dates, A1441)&gt;0, COUNTIFS($E$14:E1440, "Payment", $A$14:A1440, A1441)=0), "Payment",
AND(SUMIFS(rou_table_deprs, rou_table_dates, A1441)&gt;0, COUNTIFS($E$14:E1440, "Depreciation", $A$14:A1440, A1441)=0), "Depreciation",
TRUE,  ""
)</f>
        <v/>
      </c>
      <c r="G1441" s="13" t="str" cm="1">
        <f t="array" aca="1" ref="G1441" ca="1">_xlfn.IFS(
AND($B$11="Hə", $B$3="İllik"), Z1441,
AND($B$11="Hə", $B$3="Aylıq"), AA1441,
$B$11="Yox", X1441)</f>
        <v/>
      </c>
      <c r="H1441" s="1" t="str" cm="1">
        <f t="array" aca="1" ref="H1441" ca="1">_xlfn.IFS( G1441="", "",
TRUE, ROUND( H1440+I1441-J1441, 2) )</f>
        <v/>
      </c>
      <c r="I1441" s="1" t="str" cm="1">
        <f t="array" aca="1" ref="I1441" ca="1">_xlfn.IFS(G1441="", "",
G1441=last_payment_date, (J1441-H1440),
 TRUE,  -  (H1440- H1440* (1+$B$6)^ (_xlfn.DAYS(G1441,G1440)/365) )
)</f>
        <v/>
      </c>
      <c r="J1441" s="1" t="str" cm="1">
        <f t="array" aca="1" ref="J1441" ca="1">_xlfn.IFS(G1441="", "",
TRUE, _xlfn.XLOOKUP(G1441,  payment_dates, payments,0,0)
)</f>
        <v/>
      </c>
      <c r="L1441" s="8" t="str" cm="1">
        <f t="array" aca="1" ref="L1441" ca="1">_xlfn.IFS(
AND($B$11="Hə", $B$3="İllik"), AC1441,
AND($B$11="Hə", $B$3="Aylıq"), AD1441,
$B$11="Yox", AB1441)</f>
        <v/>
      </c>
      <c r="M1441" s="1" t="str" cm="1">
        <f t="array" aca="1" ref="M1441" ca="1">_xlfn.IFS( L1441="", "",
(M1440-N1441)&lt;=0.5, 0,
TRUE,  M1440-N1441)</f>
        <v/>
      </c>
      <c r="N1441" s="7" t="str" cm="1">
        <f t="array" aca="1" ref="N1441" ca="1">_xlfn.IFS(
L1441="", "",
TRUE, MIN(M1440, ROUND($M$14/ (last_rou_date - $B$2) * (L1441-L1440), 2) )
)</f>
        <v/>
      </c>
      <c r="P1441" s="59" t="str">
        <f t="shared" ca="1" si="66"/>
        <v/>
      </c>
      <c r="Q1441" s="1" t="str" cm="1">
        <f t="array" aca="1" ref="Q1441" ca="1">_xlfn.IFS(P1441="","",
$B$11="Hə", _xlfn.XLOOKUP(DATE(P1441, 12, 31), rou_table_dates, rou_table_nbvs,0, 0),
TRUE,  MAX(0, ROUND($M$14 - $M$14/ (last_rou_date - $B$2) * (DATE(P1441,12,31) - $B$2), 2) )
)</f>
        <v/>
      </c>
      <c r="R1441" s="1" t="str" cm="1">
        <f t="array" aca="1" ref="R1441" ca="1">_xlfn.IFS(P1441="","",
$B$11="Hə", _xlfn.XLOOKUP(DATE(P1441, 12, 31), lease_table_dates, lease_table_balances,0, 0),
TRUE, IFERROR( XNPV($B$6, IF(payment_dates &gt;DATE(P1441, 12, 31), payments,  0),  IF(payment_dates &gt;DATE(P1441, 12, 31), payment_dates,  DATE(P1441, 12, 31))    ),0)
)</f>
        <v/>
      </c>
      <c r="S1441" s="1" t="str" cm="1">
        <f t="array" aca="1" ref="S1441" ca="1">_xlfn.IFS(P1441="","",
TRUE,  MIN( MIN(Q1440, $M$14), ROUND($M$14/ (last_rou_date - $B$2) * (DATE(P1441,12,31) - MAX($B$2, DATE(P1441-1, 12, 31))), 2) )
)</f>
        <v/>
      </c>
      <c r="T1441" s="7" t="str" cm="1">
        <f t="array" aca="1" ref="T1441" ca="1">_xlfn.IFS(P1441="", "",
ISTEXT(R1440), R1441- (H1441 - SUMIFS( lease_table_payments, lease_table_years, P1441) -$AG$14 ),
AND(ISNUMBER(R1440), R1441&lt;&gt;""),   R1441- (R1440 - SUMIFS( lease_table_payments, lease_table_years, P1441) )
)</f>
        <v/>
      </c>
      <c r="V1441" s="64">
        <f t="shared" si="68"/>
        <v>1428</v>
      </c>
      <c r="W1441" s="51" t="str" cm="1">
        <f t="array" ref="W1441">_xlfn.IFS(
OR(W1440=$B$4, W1440=""),"",
TRUE,W1440+1
)</f>
        <v/>
      </c>
      <c r="X1441" s="51" t="str" cm="1">
        <f t="array" ref="X1441">_xlfn.IFS(X1440="","",
W1441="", "",
AND($B$3="İllik"),DATE(YEAR(X1440)+1,MONTH(X1440),DAY(X1440) ),
AND($B$3="Aylıq", $AH$14="Not end"), EDATE(X1440,1),
AND($B$3="Aylıq", $AH$14="End"), EOMONTH(X1440,1)
)</f>
        <v/>
      </c>
      <c r="Y1441" s="51" t="str" cm="1">
        <f t="array" aca="1" ref="Y1441" ca="1">_xlfn.IFS(
AND($B$7="Dövrün əvvəlində", Y1440&lt;=last_rou_date), DATE(YEAR(Y1440)+1, 12, 31),
AND($B$7="Dövrün sonunda", Y1440&lt;=last_payment_date), DATE(YEAR(Y1440)+1, 12, 31),
TRUE, ""
)</f>
        <v/>
      </c>
      <c r="Z1441" s="75" t="str" cm="1">
        <f t="array" aca="1" ref="Z1441" ca="1">_xlfn.IFS(
AND($AN$14="Not year_end", Z1440&gt;last_payment_date), "",
AND($AN$14="Year_end", Z1440&gt;=last_payment_date), "",
AND($AN$14="Year_end"), DATE(YEAR(Z1440+1), 12, 31),
AND($AN$14="Not year_end", MONTH(Z1440)=12, DAY(Z1440)=31), DATE(YEAR(Z1439)+1, MONTH(Z1439), DAY(Z1439)),
AND($AN$14="Not year_end", OR(MONTH(Z1440)&lt;&gt;12, DAY(Z1440)&lt;&gt;31) ), DATE(YEAR(Z1440), 12, 31)
)</f>
        <v/>
      </c>
      <c r="AA1441" s="75" t="str" cm="1">
        <f t="array" aca="1" ref="AA1441" ca="1">_xlfn.IFS(AA1440="", "",
AND(AA1440=last_payment_date, OR(MONTH(AA1440)&lt;&gt;12, DAY(AA1440)&lt;&gt;31) ), DATE(YEAR(AA1440), 12, 31),
AND(MONTH(AA1440)=12, DAY(AA1440)=31, AA1440&gt;=last_payment_date), "",
AND(MONTH(AA1440)=12, DAY(AA1440)&lt;&gt;31),  EOMONTH(AA1440,0),
AND(MONTH(AA1440)=12, DAY(AA1440)=31, $AH$14="Not end"),  EDATE(AA1439,1),
AND($AH$14="Not end"), EDATE(AA1440, 1),
AND($AH$14="End"), EOMONTH(AA1440, 1)
)</f>
        <v/>
      </c>
      <c r="AB1441" s="75" t="str" cm="1">
        <f t="array" aca="1" ref="AB1441" ca="1">_xlfn.IFS(AB1440="","",
AND(AB1440=last_rou_date), "",
AND($B$3="İllik"),DATE(YEAR(AB1440)+1,MONTH(AB1440),DAY(AB1440) ),
AND($B$3="Aylıq", $AH$14="Not end"), EDATE(AB1440,1),
AND($B$3="Aylıq", $AH$14="End"), EOMONTH(AB1440,1)
)</f>
        <v/>
      </c>
      <c r="AC1441" s="75" t="str" cm="1">
        <f t="array" aca="1" ref="AC1441" ca="1">_xlfn.IFS(
AND($AN$14="Not year_end", AC1440&gt;last_rou_date), "",
AND($AN$14="Year_end", AC1440&gt;=last_rou_date), "",
AND($AN$14="Year_end"), DATE(YEAR(AC1440+1), 12, 31),
AND($AN$14="Not year_end", MONTH(AC1440)=12, DAY(AC1440)=31), DATE(YEAR(AC1439)+1, MONTH(AC1439), DAY(AC1439)),
AND($AN$14="Not year_end", OR(MONTH(AC1440)&lt;&gt;12, DAY(AC1440)&lt;&gt;31) ), DATE(YEAR(AC1440), 12, 31)
)</f>
        <v/>
      </c>
      <c r="AD1441" s="75" t="str" cm="1">
        <f t="array" aca="1" ref="AD1441" ca="1">_xlfn.IFS(AD1440="", "",
AND(AD1440=last_rou_date, OR(MONTH(AD1440)&lt;&gt;12, DAY(AD1440)&lt;&gt;31) ), DATE(YEAR(AD1440), 12, 31),
AND(MONTH(AD1440)=12, DAY(AD1440)=31, AD1440&gt;=last_rou_date), "",
AND(MONTH(AD1440)=12, DAY(AD1440)&lt;&gt;31),  EOMONTH(AD1440,0),
AND(MONTH(AD1440)=12, DAY(AD1440)=31, $AH$14="Not end"),  EDATE(AD1439,1),
AND($AH$14="Not end"), EDATE(AD1440, 1),
AND($AH$14="End"), EOMONTH(AD1440, 1)
)</f>
        <v/>
      </c>
      <c r="AE1441" s="51" t="str" cm="1">
        <f t="array" ref="AE1441">_xlfn.IFS(W1441="", "",
AND(W1441&gt;0, W1441&lt;=$B$4, $C$2="İllik artım, faiz olaraq", $D$2&gt;0, $B$3="İllik"), $B$5*((1+$D$2)^(W1441-1)),
AND(W1441&gt;0, W1441&lt;=$B$4, $C$2="İllik artım, faiz olaraq", $D$2&gt;0, $B$3="Aylıq"), $B$5*((1+$D$2)^ROUNDDOWN((W1441-1)/12,0)),
AND(W1441=1, $C$2="Aşağıdakı kimi dəyişir", ), $B$5,
AND(W1441&gt;1, W1441&lt;=$B$4, $C$2="Aşağıdakı kimi dəyişir"), IFERROR(VLOOKUP(W1441, $C$4:$D$7, 2, FALSE), AE1440),
AND(W1441&gt;0, W1441&lt;=$B$4), $B$5,
TRUE,0 )</f>
        <v/>
      </c>
      <c r="AF1441" s="51" t="str">
        <f t="shared" ca="1" si="67"/>
        <v/>
      </c>
    </row>
    <row r="1442" spans="1:32" x14ac:dyDescent="0.4">
      <c r="A1442" s="13" t="str" cm="1">
        <f t="array" aca="1" ref="A1442" ca="1">_xlfn.IFS(
AND(SUMIFS(lease_table_interest_accruals, lease_table_dates, A1441)&gt;0, COUNTIFS($E$14:E1441, "Interest accrual", $A$14:A1441, A1441)=0),  A1441,
AND(SUMIFS(lease_table_payments, lease_table_dates, A1441)&gt;0, COUNTIFS($E$14:E1441, "Payment", $A$14:A1441, A1441)=0),  A1441,
AND(SUMIFS(rou_table_deprs, rou_table_dates, A1441)&gt;0, COUNTIFS($E$14:E1441, "Depreciation", $A$14:A1441, A1441)=0),  A1441,
TRUE,  IFERROR(INDEX(rou_table_dates,  MATCH(A1441, rou_table_dates)+1, ), "")
)</f>
        <v/>
      </c>
      <c r="B1442" s="1" t="str" cm="1">
        <f t="array" aca="1" ref="B1442" ca="1">_xlfn.IFS(
AND(E1442="Payment", A1442=$B$2), $AM$14,
E1442="Payment", $AM$15,
E1442="Interest accrual", $AM$18,
E1442="Depreciation", $AM$17,
TRUE, "")</f>
        <v/>
      </c>
      <c r="C1442" s="1" t="str" cm="1">
        <f t="array" aca="1" ref="C1442" ca="1">_xlfn.IFS(
E1442="Payment", $AM$19,
E1442="Interest accrual", $AM$15,
E1442="Depreciation", $AM$16,
TRUE, "")</f>
        <v/>
      </c>
      <c r="D1442" s="1" t="str" cm="1">
        <f t="array" aca="1" ref="D1442" ca="1">_xlfn.IFS(
E1442="Payment", _xlfn.XLOOKUP(A1442, lease_table_dates, lease_table_payments, 0, 0),
E1442="Interest accrual", _xlfn.XLOOKUP(A1442, lease_table_dates, lease_table_interest_accruals, 0, 0),
E1442="Depreciation", _xlfn.XLOOKUP(A1442, rou_table_dates, rou_table_deprs, 0, 0),
TRUE, ""
)</f>
        <v/>
      </c>
      <c r="E1442" s="7" t="str" cm="1">
        <f t="array" aca="1" ref="E1442" ca="1">_xlfn.IFS(
AND(SUMIFS(lease_table_interest_accruals, lease_table_dates, A1442)&gt;0, COUNTIFS($E$14:E1441, "Interest accrual", $A$14:A1441, A1442)=0), "Interest accrual",
AND(SUMIFS(lease_table_payments, lease_table_dates, A1442)&gt;0, COUNTIFS($E$14:E1441, "Payment", $A$14:A1441, A1442)=0), "Payment",
AND(SUMIFS(rou_table_deprs, rou_table_dates, A1442)&gt;0, COUNTIFS($E$14:E1441, "Depreciation", $A$14:A1441, A1442)=0), "Depreciation",
TRUE,  ""
)</f>
        <v/>
      </c>
      <c r="G1442" s="13" t="str" cm="1">
        <f t="array" aca="1" ref="G1442" ca="1">_xlfn.IFS(
AND($B$11="Hə", $B$3="İllik"), Z1442,
AND($B$11="Hə", $B$3="Aylıq"), AA1442,
$B$11="Yox", X1442)</f>
        <v/>
      </c>
      <c r="H1442" s="1" t="str" cm="1">
        <f t="array" aca="1" ref="H1442" ca="1">_xlfn.IFS( G1442="", "",
TRUE, ROUND( H1441+I1442-J1442, 2) )</f>
        <v/>
      </c>
      <c r="I1442" s="1" t="str" cm="1">
        <f t="array" aca="1" ref="I1442" ca="1">_xlfn.IFS(G1442="", "",
G1442=last_payment_date, (J1442-H1441),
 TRUE,  -  (H1441- H1441* (1+$B$6)^ (_xlfn.DAYS(G1442,G1441)/365) )
)</f>
        <v/>
      </c>
      <c r="J1442" s="1" t="str" cm="1">
        <f t="array" aca="1" ref="J1442" ca="1">_xlfn.IFS(G1442="", "",
TRUE, _xlfn.XLOOKUP(G1442,  payment_dates, payments,0,0)
)</f>
        <v/>
      </c>
      <c r="L1442" s="8" t="str" cm="1">
        <f t="array" aca="1" ref="L1442" ca="1">_xlfn.IFS(
AND($B$11="Hə", $B$3="İllik"), AC1442,
AND($B$11="Hə", $B$3="Aylıq"), AD1442,
$B$11="Yox", AB1442)</f>
        <v/>
      </c>
      <c r="M1442" s="1" t="str" cm="1">
        <f t="array" aca="1" ref="M1442" ca="1">_xlfn.IFS( L1442="", "",
(M1441-N1442)&lt;=0.5, 0,
TRUE,  M1441-N1442)</f>
        <v/>
      </c>
      <c r="N1442" s="7" t="str" cm="1">
        <f t="array" aca="1" ref="N1442" ca="1">_xlfn.IFS(
L1442="", "",
TRUE, MIN(M1441, ROUND($M$14/ (last_rou_date - $B$2) * (L1442-L1441), 2) )
)</f>
        <v/>
      </c>
      <c r="P1442" s="59" t="str">
        <f t="shared" ca="1" si="66"/>
        <v/>
      </c>
      <c r="Q1442" s="1" t="str" cm="1">
        <f t="array" aca="1" ref="Q1442" ca="1">_xlfn.IFS(P1442="","",
$B$11="Hə", _xlfn.XLOOKUP(DATE(P1442, 12, 31), rou_table_dates, rou_table_nbvs,0, 0),
TRUE,  MAX(0, ROUND($M$14 - $M$14/ (last_rou_date - $B$2) * (DATE(P1442,12,31) - $B$2), 2) )
)</f>
        <v/>
      </c>
      <c r="R1442" s="1" t="str" cm="1">
        <f t="array" aca="1" ref="R1442" ca="1">_xlfn.IFS(P1442="","",
$B$11="Hə", _xlfn.XLOOKUP(DATE(P1442, 12, 31), lease_table_dates, lease_table_balances,0, 0),
TRUE, IFERROR( XNPV($B$6, IF(payment_dates &gt;DATE(P1442, 12, 31), payments,  0),  IF(payment_dates &gt;DATE(P1442, 12, 31), payment_dates,  DATE(P1442, 12, 31))    ),0)
)</f>
        <v/>
      </c>
      <c r="S1442" s="1" t="str" cm="1">
        <f t="array" aca="1" ref="S1442" ca="1">_xlfn.IFS(P1442="","",
TRUE,  MIN( MIN(Q1441, $M$14), ROUND($M$14/ (last_rou_date - $B$2) * (DATE(P1442,12,31) - MAX($B$2, DATE(P1442-1, 12, 31))), 2) )
)</f>
        <v/>
      </c>
      <c r="T1442" s="7" t="str" cm="1">
        <f t="array" aca="1" ref="T1442" ca="1">_xlfn.IFS(P1442="", "",
ISTEXT(R1441), R1442- (H1442 - SUMIFS( lease_table_payments, lease_table_years, P1442) -$AG$14 ),
AND(ISNUMBER(R1441), R1442&lt;&gt;""),   R1442- (R1441 - SUMIFS( lease_table_payments, lease_table_years, P1442) )
)</f>
        <v/>
      </c>
      <c r="V1442" s="64">
        <f t="shared" si="68"/>
        <v>1429</v>
      </c>
      <c r="W1442" s="51" t="str" cm="1">
        <f t="array" ref="W1442">_xlfn.IFS(
OR(W1441=$B$4, W1441=""),"",
TRUE,W1441+1
)</f>
        <v/>
      </c>
      <c r="X1442" s="51" t="str" cm="1">
        <f t="array" ref="X1442">_xlfn.IFS(X1441="","",
W1442="", "",
AND($B$3="İllik"),DATE(YEAR(X1441)+1,MONTH(X1441),DAY(X1441) ),
AND($B$3="Aylıq", $AH$14="Not end"), EDATE(X1441,1),
AND($B$3="Aylıq", $AH$14="End"), EOMONTH(X1441,1)
)</f>
        <v/>
      </c>
      <c r="Y1442" s="51" t="str" cm="1">
        <f t="array" aca="1" ref="Y1442" ca="1">_xlfn.IFS(
AND($B$7="Dövrün əvvəlində", Y1441&lt;=last_rou_date), DATE(YEAR(Y1441)+1, 12, 31),
AND($B$7="Dövrün sonunda", Y1441&lt;=last_payment_date), DATE(YEAR(Y1441)+1, 12, 31),
TRUE, ""
)</f>
        <v/>
      </c>
      <c r="Z1442" s="75" t="str" cm="1">
        <f t="array" aca="1" ref="Z1442" ca="1">_xlfn.IFS(
AND($AN$14="Not year_end", Z1441&gt;last_payment_date), "",
AND($AN$14="Year_end", Z1441&gt;=last_payment_date), "",
AND($AN$14="Year_end"), DATE(YEAR(Z1441+1), 12, 31),
AND($AN$14="Not year_end", MONTH(Z1441)=12, DAY(Z1441)=31), DATE(YEAR(Z1440)+1, MONTH(Z1440), DAY(Z1440)),
AND($AN$14="Not year_end", OR(MONTH(Z1441)&lt;&gt;12, DAY(Z1441)&lt;&gt;31) ), DATE(YEAR(Z1441), 12, 31)
)</f>
        <v/>
      </c>
      <c r="AA1442" s="75" t="str" cm="1">
        <f t="array" aca="1" ref="AA1442" ca="1">_xlfn.IFS(AA1441="", "",
AND(AA1441=last_payment_date, OR(MONTH(AA1441)&lt;&gt;12, DAY(AA1441)&lt;&gt;31) ), DATE(YEAR(AA1441), 12, 31),
AND(MONTH(AA1441)=12, DAY(AA1441)=31, AA1441&gt;=last_payment_date), "",
AND(MONTH(AA1441)=12, DAY(AA1441)&lt;&gt;31),  EOMONTH(AA1441,0),
AND(MONTH(AA1441)=12, DAY(AA1441)=31, $AH$14="Not end"),  EDATE(AA1440,1),
AND($AH$14="Not end"), EDATE(AA1441, 1),
AND($AH$14="End"), EOMONTH(AA1441, 1)
)</f>
        <v/>
      </c>
      <c r="AB1442" s="75" t="str" cm="1">
        <f t="array" aca="1" ref="AB1442" ca="1">_xlfn.IFS(AB1441="","",
AND(AB1441=last_rou_date), "",
AND($B$3="İllik"),DATE(YEAR(AB1441)+1,MONTH(AB1441),DAY(AB1441) ),
AND($B$3="Aylıq", $AH$14="Not end"), EDATE(AB1441,1),
AND($B$3="Aylıq", $AH$14="End"), EOMONTH(AB1441,1)
)</f>
        <v/>
      </c>
      <c r="AC1442" s="75" t="str" cm="1">
        <f t="array" aca="1" ref="AC1442" ca="1">_xlfn.IFS(
AND($AN$14="Not year_end", AC1441&gt;last_rou_date), "",
AND($AN$14="Year_end", AC1441&gt;=last_rou_date), "",
AND($AN$14="Year_end"), DATE(YEAR(AC1441+1), 12, 31),
AND($AN$14="Not year_end", MONTH(AC1441)=12, DAY(AC1441)=31), DATE(YEAR(AC1440)+1, MONTH(AC1440), DAY(AC1440)),
AND($AN$14="Not year_end", OR(MONTH(AC1441)&lt;&gt;12, DAY(AC1441)&lt;&gt;31) ), DATE(YEAR(AC1441), 12, 31)
)</f>
        <v/>
      </c>
      <c r="AD1442" s="75" t="str" cm="1">
        <f t="array" aca="1" ref="AD1442" ca="1">_xlfn.IFS(AD1441="", "",
AND(AD1441=last_rou_date, OR(MONTH(AD1441)&lt;&gt;12, DAY(AD1441)&lt;&gt;31) ), DATE(YEAR(AD1441), 12, 31),
AND(MONTH(AD1441)=12, DAY(AD1441)=31, AD1441&gt;=last_rou_date), "",
AND(MONTH(AD1441)=12, DAY(AD1441)&lt;&gt;31),  EOMONTH(AD1441,0),
AND(MONTH(AD1441)=12, DAY(AD1441)=31, $AH$14="Not end"),  EDATE(AD1440,1),
AND($AH$14="Not end"), EDATE(AD1441, 1),
AND($AH$14="End"), EOMONTH(AD1441, 1)
)</f>
        <v/>
      </c>
      <c r="AE1442" s="51" t="str" cm="1">
        <f t="array" ref="AE1442">_xlfn.IFS(W1442="", "",
AND(W1442&gt;0, W1442&lt;=$B$4, $C$2="İllik artım, faiz olaraq", $D$2&gt;0, $B$3="İllik"), $B$5*((1+$D$2)^(W1442-1)),
AND(W1442&gt;0, W1442&lt;=$B$4, $C$2="İllik artım, faiz olaraq", $D$2&gt;0, $B$3="Aylıq"), $B$5*((1+$D$2)^ROUNDDOWN((W1442-1)/12,0)),
AND(W1442=1, $C$2="Aşağıdakı kimi dəyişir", ), $B$5,
AND(W1442&gt;1, W1442&lt;=$B$4, $C$2="Aşağıdakı kimi dəyişir"), IFERROR(VLOOKUP(W1442, $C$4:$D$7, 2, FALSE), AE1441),
AND(W1442&gt;0, W1442&lt;=$B$4), $B$5,
TRUE,0 )</f>
        <v/>
      </c>
      <c r="AF1442" s="51" t="str">
        <f t="shared" ca="1" si="67"/>
        <v/>
      </c>
    </row>
    <row r="1443" spans="1:32" x14ac:dyDescent="0.4">
      <c r="A1443" s="13" t="str" cm="1">
        <f t="array" aca="1" ref="A1443" ca="1">_xlfn.IFS(
AND(SUMIFS(lease_table_interest_accruals, lease_table_dates, A1442)&gt;0, COUNTIFS($E$14:E1442, "Interest accrual", $A$14:A1442, A1442)=0),  A1442,
AND(SUMIFS(lease_table_payments, lease_table_dates, A1442)&gt;0, COUNTIFS($E$14:E1442, "Payment", $A$14:A1442, A1442)=0),  A1442,
AND(SUMIFS(rou_table_deprs, rou_table_dates, A1442)&gt;0, COUNTIFS($E$14:E1442, "Depreciation", $A$14:A1442, A1442)=0),  A1442,
TRUE,  IFERROR(INDEX(rou_table_dates,  MATCH(A1442, rou_table_dates)+1, ), "")
)</f>
        <v/>
      </c>
      <c r="B1443" s="1" t="str" cm="1">
        <f t="array" aca="1" ref="B1443" ca="1">_xlfn.IFS(
AND(E1443="Payment", A1443=$B$2), $AM$14,
E1443="Payment", $AM$15,
E1443="Interest accrual", $AM$18,
E1443="Depreciation", $AM$17,
TRUE, "")</f>
        <v/>
      </c>
      <c r="C1443" s="1" t="str" cm="1">
        <f t="array" aca="1" ref="C1443" ca="1">_xlfn.IFS(
E1443="Payment", $AM$19,
E1443="Interest accrual", $AM$15,
E1443="Depreciation", $AM$16,
TRUE, "")</f>
        <v/>
      </c>
      <c r="D1443" s="1" t="str" cm="1">
        <f t="array" aca="1" ref="D1443" ca="1">_xlfn.IFS(
E1443="Payment", _xlfn.XLOOKUP(A1443, lease_table_dates, lease_table_payments, 0, 0),
E1443="Interest accrual", _xlfn.XLOOKUP(A1443, lease_table_dates, lease_table_interest_accruals, 0, 0),
E1443="Depreciation", _xlfn.XLOOKUP(A1443, rou_table_dates, rou_table_deprs, 0, 0),
TRUE, ""
)</f>
        <v/>
      </c>
      <c r="E1443" s="7" t="str" cm="1">
        <f t="array" aca="1" ref="E1443" ca="1">_xlfn.IFS(
AND(SUMIFS(lease_table_interest_accruals, lease_table_dates, A1443)&gt;0, COUNTIFS($E$14:E1442, "Interest accrual", $A$14:A1442, A1443)=0), "Interest accrual",
AND(SUMIFS(lease_table_payments, lease_table_dates, A1443)&gt;0, COUNTIFS($E$14:E1442, "Payment", $A$14:A1442, A1443)=0), "Payment",
AND(SUMIFS(rou_table_deprs, rou_table_dates, A1443)&gt;0, COUNTIFS($E$14:E1442, "Depreciation", $A$14:A1442, A1443)=0), "Depreciation",
TRUE,  ""
)</f>
        <v/>
      </c>
      <c r="G1443" s="13" t="str" cm="1">
        <f t="array" aca="1" ref="G1443" ca="1">_xlfn.IFS(
AND($B$11="Hə", $B$3="İllik"), Z1443,
AND($B$11="Hə", $B$3="Aylıq"), AA1443,
$B$11="Yox", X1443)</f>
        <v/>
      </c>
      <c r="H1443" s="1" t="str" cm="1">
        <f t="array" aca="1" ref="H1443" ca="1">_xlfn.IFS( G1443="", "",
TRUE, ROUND( H1442+I1443-J1443, 2) )</f>
        <v/>
      </c>
      <c r="I1443" s="1" t="str" cm="1">
        <f t="array" aca="1" ref="I1443" ca="1">_xlfn.IFS(G1443="", "",
G1443=last_payment_date, (J1443-H1442),
 TRUE,  -  (H1442- H1442* (1+$B$6)^ (_xlfn.DAYS(G1443,G1442)/365) )
)</f>
        <v/>
      </c>
      <c r="J1443" s="1" t="str" cm="1">
        <f t="array" aca="1" ref="J1443" ca="1">_xlfn.IFS(G1443="", "",
TRUE, _xlfn.XLOOKUP(G1443,  payment_dates, payments,0,0)
)</f>
        <v/>
      </c>
      <c r="L1443" s="8" t="str" cm="1">
        <f t="array" aca="1" ref="L1443" ca="1">_xlfn.IFS(
AND($B$11="Hə", $B$3="İllik"), AC1443,
AND($B$11="Hə", $B$3="Aylıq"), AD1443,
$B$11="Yox", AB1443)</f>
        <v/>
      </c>
      <c r="M1443" s="1" t="str" cm="1">
        <f t="array" aca="1" ref="M1443" ca="1">_xlfn.IFS( L1443="", "",
(M1442-N1443)&lt;=0.5, 0,
TRUE,  M1442-N1443)</f>
        <v/>
      </c>
      <c r="N1443" s="7" t="str" cm="1">
        <f t="array" aca="1" ref="N1443" ca="1">_xlfn.IFS(
L1443="", "",
TRUE, MIN(M1442, ROUND($M$14/ (last_rou_date - $B$2) * (L1443-L1442), 2) )
)</f>
        <v/>
      </c>
      <c r="P1443" s="59" t="str">
        <f t="shared" ca="1" si="66"/>
        <v/>
      </c>
      <c r="Q1443" s="1" t="str" cm="1">
        <f t="array" aca="1" ref="Q1443" ca="1">_xlfn.IFS(P1443="","",
$B$11="Hə", _xlfn.XLOOKUP(DATE(P1443, 12, 31), rou_table_dates, rou_table_nbvs,0, 0),
TRUE,  MAX(0, ROUND($M$14 - $M$14/ (last_rou_date - $B$2) * (DATE(P1443,12,31) - $B$2), 2) )
)</f>
        <v/>
      </c>
      <c r="R1443" s="1" t="str" cm="1">
        <f t="array" aca="1" ref="R1443" ca="1">_xlfn.IFS(P1443="","",
$B$11="Hə", _xlfn.XLOOKUP(DATE(P1443, 12, 31), lease_table_dates, lease_table_balances,0, 0),
TRUE, IFERROR( XNPV($B$6, IF(payment_dates &gt;DATE(P1443, 12, 31), payments,  0),  IF(payment_dates &gt;DATE(P1443, 12, 31), payment_dates,  DATE(P1443, 12, 31))    ),0)
)</f>
        <v/>
      </c>
      <c r="S1443" s="1" t="str" cm="1">
        <f t="array" aca="1" ref="S1443" ca="1">_xlfn.IFS(P1443="","",
TRUE,  MIN( MIN(Q1442, $M$14), ROUND($M$14/ (last_rou_date - $B$2) * (DATE(P1443,12,31) - MAX($B$2, DATE(P1443-1, 12, 31))), 2) )
)</f>
        <v/>
      </c>
      <c r="T1443" s="7" t="str" cm="1">
        <f t="array" aca="1" ref="T1443" ca="1">_xlfn.IFS(P1443="", "",
ISTEXT(R1442), R1443- (H1443 - SUMIFS( lease_table_payments, lease_table_years, P1443) -$AG$14 ),
AND(ISNUMBER(R1442), R1443&lt;&gt;""),   R1443- (R1442 - SUMIFS( lease_table_payments, lease_table_years, P1443) )
)</f>
        <v/>
      </c>
      <c r="V1443" s="64">
        <f t="shared" si="68"/>
        <v>1430</v>
      </c>
      <c r="W1443" s="51" t="str" cm="1">
        <f t="array" ref="W1443">_xlfn.IFS(
OR(W1442=$B$4, W1442=""),"",
TRUE,W1442+1
)</f>
        <v/>
      </c>
      <c r="X1443" s="51" t="str" cm="1">
        <f t="array" ref="X1443">_xlfn.IFS(X1442="","",
W1443="", "",
AND($B$3="İllik"),DATE(YEAR(X1442)+1,MONTH(X1442),DAY(X1442) ),
AND($B$3="Aylıq", $AH$14="Not end"), EDATE(X1442,1),
AND($B$3="Aylıq", $AH$14="End"), EOMONTH(X1442,1)
)</f>
        <v/>
      </c>
      <c r="Y1443" s="51" t="str" cm="1">
        <f t="array" aca="1" ref="Y1443" ca="1">_xlfn.IFS(
AND($B$7="Dövrün əvvəlində", Y1442&lt;=last_rou_date), DATE(YEAR(Y1442)+1, 12, 31),
AND($B$7="Dövrün sonunda", Y1442&lt;=last_payment_date), DATE(YEAR(Y1442)+1, 12, 31),
TRUE, ""
)</f>
        <v/>
      </c>
      <c r="Z1443" s="75" t="str" cm="1">
        <f t="array" aca="1" ref="Z1443" ca="1">_xlfn.IFS(
AND($AN$14="Not year_end", Z1442&gt;last_payment_date), "",
AND($AN$14="Year_end", Z1442&gt;=last_payment_date), "",
AND($AN$14="Year_end"), DATE(YEAR(Z1442+1), 12, 31),
AND($AN$14="Not year_end", MONTH(Z1442)=12, DAY(Z1442)=31), DATE(YEAR(Z1441)+1, MONTH(Z1441), DAY(Z1441)),
AND($AN$14="Not year_end", OR(MONTH(Z1442)&lt;&gt;12, DAY(Z1442)&lt;&gt;31) ), DATE(YEAR(Z1442), 12, 31)
)</f>
        <v/>
      </c>
      <c r="AA1443" s="75" t="str" cm="1">
        <f t="array" aca="1" ref="AA1443" ca="1">_xlfn.IFS(AA1442="", "",
AND(AA1442=last_payment_date, OR(MONTH(AA1442)&lt;&gt;12, DAY(AA1442)&lt;&gt;31) ), DATE(YEAR(AA1442), 12, 31),
AND(MONTH(AA1442)=12, DAY(AA1442)=31, AA1442&gt;=last_payment_date), "",
AND(MONTH(AA1442)=12, DAY(AA1442)&lt;&gt;31),  EOMONTH(AA1442,0),
AND(MONTH(AA1442)=12, DAY(AA1442)=31, $AH$14="Not end"),  EDATE(AA1441,1),
AND($AH$14="Not end"), EDATE(AA1442, 1),
AND($AH$14="End"), EOMONTH(AA1442, 1)
)</f>
        <v/>
      </c>
      <c r="AB1443" s="75" t="str" cm="1">
        <f t="array" aca="1" ref="AB1443" ca="1">_xlfn.IFS(AB1442="","",
AND(AB1442=last_rou_date), "",
AND($B$3="İllik"),DATE(YEAR(AB1442)+1,MONTH(AB1442),DAY(AB1442) ),
AND($B$3="Aylıq", $AH$14="Not end"), EDATE(AB1442,1),
AND($B$3="Aylıq", $AH$14="End"), EOMONTH(AB1442,1)
)</f>
        <v/>
      </c>
      <c r="AC1443" s="75" t="str" cm="1">
        <f t="array" aca="1" ref="AC1443" ca="1">_xlfn.IFS(
AND($AN$14="Not year_end", AC1442&gt;last_rou_date), "",
AND($AN$14="Year_end", AC1442&gt;=last_rou_date), "",
AND($AN$14="Year_end"), DATE(YEAR(AC1442+1), 12, 31),
AND($AN$14="Not year_end", MONTH(AC1442)=12, DAY(AC1442)=31), DATE(YEAR(AC1441)+1, MONTH(AC1441), DAY(AC1441)),
AND($AN$14="Not year_end", OR(MONTH(AC1442)&lt;&gt;12, DAY(AC1442)&lt;&gt;31) ), DATE(YEAR(AC1442), 12, 31)
)</f>
        <v/>
      </c>
      <c r="AD1443" s="75" t="str" cm="1">
        <f t="array" aca="1" ref="AD1443" ca="1">_xlfn.IFS(AD1442="", "",
AND(AD1442=last_rou_date, OR(MONTH(AD1442)&lt;&gt;12, DAY(AD1442)&lt;&gt;31) ), DATE(YEAR(AD1442), 12, 31),
AND(MONTH(AD1442)=12, DAY(AD1442)=31, AD1442&gt;=last_rou_date), "",
AND(MONTH(AD1442)=12, DAY(AD1442)&lt;&gt;31),  EOMONTH(AD1442,0),
AND(MONTH(AD1442)=12, DAY(AD1442)=31, $AH$14="Not end"),  EDATE(AD1441,1),
AND($AH$14="Not end"), EDATE(AD1442, 1),
AND($AH$14="End"), EOMONTH(AD1442, 1)
)</f>
        <v/>
      </c>
      <c r="AE1443" s="51" t="str" cm="1">
        <f t="array" ref="AE1443">_xlfn.IFS(W1443="", "",
AND(W1443&gt;0, W1443&lt;=$B$4, $C$2="İllik artım, faiz olaraq", $D$2&gt;0, $B$3="İllik"), $B$5*((1+$D$2)^(W1443-1)),
AND(W1443&gt;0, W1443&lt;=$B$4, $C$2="İllik artım, faiz olaraq", $D$2&gt;0, $B$3="Aylıq"), $B$5*((1+$D$2)^ROUNDDOWN((W1443-1)/12,0)),
AND(W1443=1, $C$2="Aşağıdakı kimi dəyişir", ), $B$5,
AND(W1443&gt;1, W1443&lt;=$B$4, $C$2="Aşağıdakı kimi dəyişir"), IFERROR(VLOOKUP(W1443, $C$4:$D$7, 2, FALSE), AE1442),
AND(W1443&gt;0, W1443&lt;=$B$4), $B$5,
TRUE,0 )</f>
        <v/>
      </c>
      <c r="AF1443" s="51" t="str">
        <f t="shared" ca="1" si="67"/>
        <v/>
      </c>
    </row>
    <row r="1444" spans="1:32" x14ac:dyDescent="0.4">
      <c r="A1444" s="13" t="str" cm="1">
        <f t="array" aca="1" ref="A1444" ca="1">_xlfn.IFS(
AND(SUMIFS(lease_table_interest_accruals, lease_table_dates, A1443)&gt;0, COUNTIFS($E$14:E1443, "Interest accrual", $A$14:A1443, A1443)=0),  A1443,
AND(SUMIFS(lease_table_payments, lease_table_dates, A1443)&gt;0, COUNTIFS($E$14:E1443, "Payment", $A$14:A1443, A1443)=0),  A1443,
AND(SUMIFS(rou_table_deprs, rou_table_dates, A1443)&gt;0, COUNTIFS($E$14:E1443, "Depreciation", $A$14:A1443, A1443)=0),  A1443,
TRUE,  IFERROR(INDEX(rou_table_dates,  MATCH(A1443, rou_table_dates)+1, ), "")
)</f>
        <v/>
      </c>
      <c r="B1444" s="1" t="str" cm="1">
        <f t="array" aca="1" ref="B1444" ca="1">_xlfn.IFS(
AND(E1444="Payment", A1444=$B$2), $AM$14,
E1444="Payment", $AM$15,
E1444="Interest accrual", $AM$18,
E1444="Depreciation", $AM$17,
TRUE, "")</f>
        <v/>
      </c>
      <c r="C1444" s="1" t="str" cm="1">
        <f t="array" aca="1" ref="C1444" ca="1">_xlfn.IFS(
E1444="Payment", $AM$19,
E1444="Interest accrual", $AM$15,
E1444="Depreciation", $AM$16,
TRUE, "")</f>
        <v/>
      </c>
      <c r="D1444" s="1" t="str" cm="1">
        <f t="array" aca="1" ref="D1444" ca="1">_xlfn.IFS(
E1444="Payment", _xlfn.XLOOKUP(A1444, lease_table_dates, lease_table_payments, 0, 0),
E1444="Interest accrual", _xlfn.XLOOKUP(A1444, lease_table_dates, lease_table_interest_accruals, 0, 0),
E1444="Depreciation", _xlfn.XLOOKUP(A1444, rou_table_dates, rou_table_deprs, 0, 0),
TRUE, ""
)</f>
        <v/>
      </c>
      <c r="E1444" s="7" t="str" cm="1">
        <f t="array" aca="1" ref="E1444" ca="1">_xlfn.IFS(
AND(SUMIFS(lease_table_interest_accruals, lease_table_dates, A1444)&gt;0, COUNTIFS($E$14:E1443, "Interest accrual", $A$14:A1443, A1444)=0), "Interest accrual",
AND(SUMIFS(lease_table_payments, lease_table_dates, A1444)&gt;0, COUNTIFS($E$14:E1443, "Payment", $A$14:A1443, A1444)=0), "Payment",
AND(SUMIFS(rou_table_deprs, rou_table_dates, A1444)&gt;0, COUNTIFS($E$14:E1443, "Depreciation", $A$14:A1443, A1444)=0), "Depreciation",
TRUE,  ""
)</f>
        <v/>
      </c>
      <c r="G1444" s="13" t="str" cm="1">
        <f t="array" aca="1" ref="G1444" ca="1">_xlfn.IFS(
AND($B$11="Hə", $B$3="İllik"), Z1444,
AND($B$11="Hə", $B$3="Aylıq"), AA1444,
$B$11="Yox", X1444)</f>
        <v/>
      </c>
      <c r="H1444" s="1" t="str" cm="1">
        <f t="array" aca="1" ref="H1444" ca="1">_xlfn.IFS( G1444="", "",
TRUE, ROUND( H1443+I1444-J1444, 2) )</f>
        <v/>
      </c>
      <c r="I1444" s="1" t="str" cm="1">
        <f t="array" aca="1" ref="I1444" ca="1">_xlfn.IFS(G1444="", "",
G1444=last_payment_date, (J1444-H1443),
 TRUE,  -  (H1443- H1443* (1+$B$6)^ (_xlfn.DAYS(G1444,G1443)/365) )
)</f>
        <v/>
      </c>
      <c r="J1444" s="1" t="str" cm="1">
        <f t="array" aca="1" ref="J1444" ca="1">_xlfn.IFS(G1444="", "",
TRUE, _xlfn.XLOOKUP(G1444,  payment_dates, payments,0,0)
)</f>
        <v/>
      </c>
      <c r="L1444" s="8" t="str" cm="1">
        <f t="array" aca="1" ref="L1444" ca="1">_xlfn.IFS(
AND($B$11="Hə", $B$3="İllik"), AC1444,
AND($B$11="Hə", $B$3="Aylıq"), AD1444,
$B$11="Yox", AB1444)</f>
        <v/>
      </c>
      <c r="M1444" s="1" t="str" cm="1">
        <f t="array" aca="1" ref="M1444" ca="1">_xlfn.IFS( L1444="", "",
(M1443-N1444)&lt;=0.5, 0,
TRUE,  M1443-N1444)</f>
        <v/>
      </c>
      <c r="N1444" s="7" t="str" cm="1">
        <f t="array" aca="1" ref="N1444" ca="1">_xlfn.IFS(
L1444="", "",
TRUE, MIN(M1443, ROUND($M$14/ (last_rou_date - $B$2) * (L1444-L1443), 2) )
)</f>
        <v/>
      </c>
      <c r="P1444" s="59" t="str">
        <f t="shared" ca="1" si="66"/>
        <v/>
      </c>
      <c r="Q1444" s="1" t="str" cm="1">
        <f t="array" aca="1" ref="Q1444" ca="1">_xlfn.IFS(P1444="","",
$B$11="Hə", _xlfn.XLOOKUP(DATE(P1444, 12, 31), rou_table_dates, rou_table_nbvs,0, 0),
TRUE,  MAX(0, ROUND($M$14 - $M$14/ (last_rou_date - $B$2) * (DATE(P1444,12,31) - $B$2), 2) )
)</f>
        <v/>
      </c>
      <c r="R1444" s="1" t="str" cm="1">
        <f t="array" aca="1" ref="R1444" ca="1">_xlfn.IFS(P1444="","",
$B$11="Hə", _xlfn.XLOOKUP(DATE(P1444, 12, 31), lease_table_dates, lease_table_balances,0, 0),
TRUE, IFERROR( XNPV($B$6, IF(payment_dates &gt;DATE(P1444, 12, 31), payments,  0),  IF(payment_dates &gt;DATE(P1444, 12, 31), payment_dates,  DATE(P1444, 12, 31))    ),0)
)</f>
        <v/>
      </c>
      <c r="S1444" s="1" t="str" cm="1">
        <f t="array" aca="1" ref="S1444" ca="1">_xlfn.IFS(P1444="","",
TRUE,  MIN( MIN(Q1443, $M$14), ROUND($M$14/ (last_rou_date - $B$2) * (DATE(P1444,12,31) - MAX($B$2, DATE(P1444-1, 12, 31))), 2) )
)</f>
        <v/>
      </c>
      <c r="T1444" s="7" t="str" cm="1">
        <f t="array" aca="1" ref="T1444" ca="1">_xlfn.IFS(P1444="", "",
ISTEXT(R1443), R1444- (H1444 - SUMIFS( lease_table_payments, lease_table_years, P1444) -$AG$14 ),
AND(ISNUMBER(R1443), R1444&lt;&gt;""),   R1444- (R1443 - SUMIFS( lease_table_payments, lease_table_years, P1444) )
)</f>
        <v/>
      </c>
      <c r="V1444" s="64">
        <f t="shared" si="68"/>
        <v>1431</v>
      </c>
      <c r="W1444" s="51" t="str" cm="1">
        <f t="array" ref="W1444">_xlfn.IFS(
OR(W1443=$B$4, W1443=""),"",
TRUE,W1443+1
)</f>
        <v/>
      </c>
      <c r="X1444" s="51" t="str" cm="1">
        <f t="array" ref="X1444">_xlfn.IFS(X1443="","",
W1444="", "",
AND($B$3="İllik"),DATE(YEAR(X1443)+1,MONTH(X1443),DAY(X1443) ),
AND($B$3="Aylıq", $AH$14="Not end"), EDATE(X1443,1),
AND($B$3="Aylıq", $AH$14="End"), EOMONTH(X1443,1)
)</f>
        <v/>
      </c>
      <c r="Y1444" s="51" t="str" cm="1">
        <f t="array" aca="1" ref="Y1444" ca="1">_xlfn.IFS(
AND($B$7="Dövrün əvvəlində", Y1443&lt;=last_rou_date), DATE(YEAR(Y1443)+1, 12, 31),
AND($B$7="Dövrün sonunda", Y1443&lt;=last_payment_date), DATE(YEAR(Y1443)+1, 12, 31),
TRUE, ""
)</f>
        <v/>
      </c>
      <c r="Z1444" s="75" t="str" cm="1">
        <f t="array" aca="1" ref="Z1444" ca="1">_xlfn.IFS(
AND($AN$14="Not year_end", Z1443&gt;last_payment_date), "",
AND($AN$14="Year_end", Z1443&gt;=last_payment_date), "",
AND($AN$14="Year_end"), DATE(YEAR(Z1443+1), 12, 31),
AND($AN$14="Not year_end", MONTH(Z1443)=12, DAY(Z1443)=31), DATE(YEAR(Z1442)+1, MONTH(Z1442), DAY(Z1442)),
AND($AN$14="Not year_end", OR(MONTH(Z1443)&lt;&gt;12, DAY(Z1443)&lt;&gt;31) ), DATE(YEAR(Z1443), 12, 31)
)</f>
        <v/>
      </c>
      <c r="AA1444" s="75" t="str" cm="1">
        <f t="array" aca="1" ref="AA1444" ca="1">_xlfn.IFS(AA1443="", "",
AND(AA1443=last_payment_date, OR(MONTH(AA1443)&lt;&gt;12, DAY(AA1443)&lt;&gt;31) ), DATE(YEAR(AA1443), 12, 31),
AND(MONTH(AA1443)=12, DAY(AA1443)=31, AA1443&gt;=last_payment_date), "",
AND(MONTH(AA1443)=12, DAY(AA1443)&lt;&gt;31),  EOMONTH(AA1443,0),
AND(MONTH(AA1443)=12, DAY(AA1443)=31, $AH$14="Not end"),  EDATE(AA1442,1),
AND($AH$14="Not end"), EDATE(AA1443, 1),
AND($AH$14="End"), EOMONTH(AA1443, 1)
)</f>
        <v/>
      </c>
      <c r="AB1444" s="75" t="str" cm="1">
        <f t="array" aca="1" ref="AB1444" ca="1">_xlfn.IFS(AB1443="","",
AND(AB1443=last_rou_date), "",
AND($B$3="İllik"),DATE(YEAR(AB1443)+1,MONTH(AB1443),DAY(AB1443) ),
AND($B$3="Aylıq", $AH$14="Not end"), EDATE(AB1443,1),
AND($B$3="Aylıq", $AH$14="End"), EOMONTH(AB1443,1)
)</f>
        <v/>
      </c>
      <c r="AC1444" s="75" t="str" cm="1">
        <f t="array" aca="1" ref="AC1444" ca="1">_xlfn.IFS(
AND($AN$14="Not year_end", AC1443&gt;last_rou_date), "",
AND($AN$14="Year_end", AC1443&gt;=last_rou_date), "",
AND($AN$14="Year_end"), DATE(YEAR(AC1443+1), 12, 31),
AND($AN$14="Not year_end", MONTH(AC1443)=12, DAY(AC1443)=31), DATE(YEAR(AC1442)+1, MONTH(AC1442), DAY(AC1442)),
AND($AN$14="Not year_end", OR(MONTH(AC1443)&lt;&gt;12, DAY(AC1443)&lt;&gt;31) ), DATE(YEAR(AC1443), 12, 31)
)</f>
        <v/>
      </c>
      <c r="AD1444" s="75" t="str" cm="1">
        <f t="array" aca="1" ref="AD1444" ca="1">_xlfn.IFS(AD1443="", "",
AND(AD1443=last_rou_date, OR(MONTH(AD1443)&lt;&gt;12, DAY(AD1443)&lt;&gt;31) ), DATE(YEAR(AD1443), 12, 31),
AND(MONTH(AD1443)=12, DAY(AD1443)=31, AD1443&gt;=last_rou_date), "",
AND(MONTH(AD1443)=12, DAY(AD1443)&lt;&gt;31),  EOMONTH(AD1443,0),
AND(MONTH(AD1443)=12, DAY(AD1443)=31, $AH$14="Not end"),  EDATE(AD1442,1),
AND($AH$14="Not end"), EDATE(AD1443, 1),
AND($AH$14="End"), EOMONTH(AD1443, 1)
)</f>
        <v/>
      </c>
      <c r="AE1444" s="51" t="str" cm="1">
        <f t="array" ref="AE1444">_xlfn.IFS(W1444="", "",
AND(W1444&gt;0, W1444&lt;=$B$4, $C$2="İllik artım, faiz olaraq", $D$2&gt;0, $B$3="İllik"), $B$5*((1+$D$2)^(W1444-1)),
AND(W1444&gt;0, W1444&lt;=$B$4, $C$2="İllik artım, faiz olaraq", $D$2&gt;0, $B$3="Aylıq"), $B$5*((1+$D$2)^ROUNDDOWN((W1444-1)/12,0)),
AND(W1444=1, $C$2="Aşağıdakı kimi dəyişir", ), $B$5,
AND(W1444&gt;1, W1444&lt;=$B$4, $C$2="Aşağıdakı kimi dəyişir"), IFERROR(VLOOKUP(W1444, $C$4:$D$7, 2, FALSE), AE1443),
AND(W1444&gt;0, W1444&lt;=$B$4), $B$5,
TRUE,0 )</f>
        <v/>
      </c>
      <c r="AF1444" s="51" t="str">
        <f t="shared" ca="1" si="67"/>
        <v/>
      </c>
    </row>
    <row r="1445" spans="1:32" x14ac:dyDescent="0.4">
      <c r="A1445" s="13" t="str" cm="1">
        <f t="array" aca="1" ref="A1445" ca="1">_xlfn.IFS(
AND(SUMIFS(lease_table_interest_accruals, lease_table_dates, A1444)&gt;0, COUNTIFS($E$14:E1444, "Interest accrual", $A$14:A1444, A1444)=0),  A1444,
AND(SUMIFS(lease_table_payments, lease_table_dates, A1444)&gt;0, COUNTIFS($E$14:E1444, "Payment", $A$14:A1444, A1444)=0),  A1444,
AND(SUMIFS(rou_table_deprs, rou_table_dates, A1444)&gt;0, COUNTIFS($E$14:E1444, "Depreciation", $A$14:A1444, A1444)=0),  A1444,
TRUE,  IFERROR(INDEX(rou_table_dates,  MATCH(A1444, rou_table_dates)+1, ), "")
)</f>
        <v/>
      </c>
      <c r="B1445" s="1" t="str" cm="1">
        <f t="array" aca="1" ref="B1445" ca="1">_xlfn.IFS(
AND(E1445="Payment", A1445=$B$2), $AM$14,
E1445="Payment", $AM$15,
E1445="Interest accrual", $AM$18,
E1445="Depreciation", $AM$17,
TRUE, "")</f>
        <v/>
      </c>
      <c r="C1445" s="1" t="str" cm="1">
        <f t="array" aca="1" ref="C1445" ca="1">_xlfn.IFS(
E1445="Payment", $AM$19,
E1445="Interest accrual", $AM$15,
E1445="Depreciation", $AM$16,
TRUE, "")</f>
        <v/>
      </c>
      <c r="D1445" s="1" t="str" cm="1">
        <f t="array" aca="1" ref="D1445" ca="1">_xlfn.IFS(
E1445="Payment", _xlfn.XLOOKUP(A1445, lease_table_dates, lease_table_payments, 0, 0),
E1445="Interest accrual", _xlfn.XLOOKUP(A1445, lease_table_dates, lease_table_interest_accruals, 0, 0),
E1445="Depreciation", _xlfn.XLOOKUP(A1445, rou_table_dates, rou_table_deprs, 0, 0),
TRUE, ""
)</f>
        <v/>
      </c>
      <c r="E1445" s="7" t="str" cm="1">
        <f t="array" aca="1" ref="E1445" ca="1">_xlfn.IFS(
AND(SUMIFS(lease_table_interest_accruals, lease_table_dates, A1445)&gt;0, COUNTIFS($E$14:E1444, "Interest accrual", $A$14:A1444, A1445)=0), "Interest accrual",
AND(SUMIFS(lease_table_payments, lease_table_dates, A1445)&gt;0, COUNTIFS($E$14:E1444, "Payment", $A$14:A1444, A1445)=0), "Payment",
AND(SUMIFS(rou_table_deprs, rou_table_dates, A1445)&gt;0, COUNTIFS($E$14:E1444, "Depreciation", $A$14:A1444, A1445)=0), "Depreciation",
TRUE,  ""
)</f>
        <v/>
      </c>
      <c r="G1445" s="13" t="str" cm="1">
        <f t="array" aca="1" ref="G1445" ca="1">_xlfn.IFS(
AND($B$11="Hə", $B$3="İllik"), Z1445,
AND($B$11="Hə", $B$3="Aylıq"), AA1445,
$B$11="Yox", X1445)</f>
        <v/>
      </c>
      <c r="H1445" s="1" t="str" cm="1">
        <f t="array" aca="1" ref="H1445" ca="1">_xlfn.IFS( G1445="", "",
TRUE, ROUND( H1444+I1445-J1445, 2) )</f>
        <v/>
      </c>
      <c r="I1445" s="1" t="str" cm="1">
        <f t="array" aca="1" ref="I1445" ca="1">_xlfn.IFS(G1445="", "",
G1445=last_payment_date, (J1445-H1444),
 TRUE,  -  (H1444- H1444* (1+$B$6)^ (_xlfn.DAYS(G1445,G1444)/365) )
)</f>
        <v/>
      </c>
      <c r="J1445" s="1" t="str" cm="1">
        <f t="array" aca="1" ref="J1445" ca="1">_xlfn.IFS(G1445="", "",
TRUE, _xlfn.XLOOKUP(G1445,  payment_dates, payments,0,0)
)</f>
        <v/>
      </c>
      <c r="L1445" s="8" t="str" cm="1">
        <f t="array" aca="1" ref="L1445" ca="1">_xlfn.IFS(
AND($B$11="Hə", $B$3="İllik"), AC1445,
AND($B$11="Hə", $B$3="Aylıq"), AD1445,
$B$11="Yox", AB1445)</f>
        <v/>
      </c>
      <c r="M1445" s="1" t="str" cm="1">
        <f t="array" aca="1" ref="M1445" ca="1">_xlfn.IFS( L1445="", "",
(M1444-N1445)&lt;=0.5, 0,
TRUE,  M1444-N1445)</f>
        <v/>
      </c>
      <c r="N1445" s="7" t="str" cm="1">
        <f t="array" aca="1" ref="N1445" ca="1">_xlfn.IFS(
L1445="", "",
TRUE, MIN(M1444, ROUND($M$14/ (last_rou_date - $B$2) * (L1445-L1444), 2) )
)</f>
        <v/>
      </c>
      <c r="P1445" s="59" t="str">
        <f t="shared" ca="1" si="66"/>
        <v/>
      </c>
      <c r="Q1445" s="1" t="str" cm="1">
        <f t="array" aca="1" ref="Q1445" ca="1">_xlfn.IFS(P1445="","",
$B$11="Hə", _xlfn.XLOOKUP(DATE(P1445, 12, 31), rou_table_dates, rou_table_nbvs,0, 0),
TRUE,  MAX(0, ROUND($M$14 - $M$14/ (last_rou_date - $B$2) * (DATE(P1445,12,31) - $B$2), 2) )
)</f>
        <v/>
      </c>
      <c r="R1445" s="1" t="str" cm="1">
        <f t="array" aca="1" ref="R1445" ca="1">_xlfn.IFS(P1445="","",
$B$11="Hə", _xlfn.XLOOKUP(DATE(P1445, 12, 31), lease_table_dates, lease_table_balances,0, 0),
TRUE, IFERROR( XNPV($B$6, IF(payment_dates &gt;DATE(P1445, 12, 31), payments,  0),  IF(payment_dates &gt;DATE(P1445, 12, 31), payment_dates,  DATE(P1445, 12, 31))    ),0)
)</f>
        <v/>
      </c>
      <c r="S1445" s="1" t="str" cm="1">
        <f t="array" aca="1" ref="S1445" ca="1">_xlfn.IFS(P1445="","",
TRUE,  MIN( MIN(Q1444, $M$14), ROUND($M$14/ (last_rou_date - $B$2) * (DATE(P1445,12,31) - MAX($B$2, DATE(P1445-1, 12, 31))), 2) )
)</f>
        <v/>
      </c>
      <c r="T1445" s="7" t="str" cm="1">
        <f t="array" aca="1" ref="T1445" ca="1">_xlfn.IFS(P1445="", "",
ISTEXT(R1444), R1445- (H1445 - SUMIFS( lease_table_payments, lease_table_years, P1445) -$AG$14 ),
AND(ISNUMBER(R1444), R1445&lt;&gt;""),   R1445- (R1444 - SUMIFS( lease_table_payments, lease_table_years, P1445) )
)</f>
        <v/>
      </c>
      <c r="V1445" s="64">
        <f t="shared" si="68"/>
        <v>1432</v>
      </c>
      <c r="W1445" s="51" t="str" cm="1">
        <f t="array" ref="W1445">_xlfn.IFS(
OR(W1444=$B$4, W1444=""),"",
TRUE,W1444+1
)</f>
        <v/>
      </c>
      <c r="X1445" s="51" t="str" cm="1">
        <f t="array" ref="X1445">_xlfn.IFS(X1444="","",
W1445="", "",
AND($B$3="İllik"),DATE(YEAR(X1444)+1,MONTH(X1444),DAY(X1444) ),
AND($B$3="Aylıq", $AH$14="Not end"), EDATE(X1444,1),
AND($B$3="Aylıq", $AH$14="End"), EOMONTH(X1444,1)
)</f>
        <v/>
      </c>
      <c r="Y1445" s="51" t="str" cm="1">
        <f t="array" aca="1" ref="Y1445" ca="1">_xlfn.IFS(
AND($B$7="Dövrün əvvəlində", Y1444&lt;=last_rou_date), DATE(YEAR(Y1444)+1, 12, 31),
AND($B$7="Dövrün sonunda", Y1444&lt;=last_payment_date), DATE(YEAR(Y1444)+1, 12, 31),
TRUE, ""
)</f>
        <v/>
      </c>
      <c r="Z1445" s="75" t="str" cm="1">
        <f t="array" aca="1" ref="Z1445" ca="1">_xlfn.IFS(
AND($AN$14="Not year_end", Z1444&gt;last_payment_date), "",
AND($AN$14="Year_end", Z1444&gt;=last_payment_date), "",
AND($AN$14="Year_end"), DATE(YEAR(Z1444+1), 12, 31),
AND($AN$14="Not year_end", MONTH(Z1444)=12, DAY(Z1444)=31), DATE(YEAR(Z1443)+1, MONTH(Z1443), DAY(Z1443)),
AND($AN$14="Not year_end", OR(MONTH(Z1444)&lt;&gt;12, DAY(Z1444)&lt;&gt;31) ), DATE(YEAR(Z1444), 12, 31)
)</f>
        <v/>
      </c>
      <c r="AA1445" s="75" t="str" cm="1">
        <f t="array" aca="1" ref="AA1445" ca="1">_xlfn.IFS(AA1444="", "",
AND(AA1444=last_payment_date, OR(MONTH(AA1444)&lt;&gt;12, DAY(AA1444)&lt;&gt;31) ), DATE(YEAR(AA1444), 12, 31),
AND(MONTH(AA1444)=12, DAY(AA1444)=31, AA1444&gt;=last_payment_date), "",
AND(MONTH(AA1444)=12, DAY(AA1444)&lt;&gt;31),  EOMONTH(AA1444,0),
AND(MONTH(AA1444)=12, DAY(AA1444)=31, $AH$14="Not end"),  EDATE(AA1443,1),
AND($AH$14="Not end"), EDATE(AA1444, 1),
AND($AH$14="End"), EOMONTH(AA1444, 1)
)</f>
        <v/>
      </c>
      <c r="AB1445" s="75" t="str" cm="1">
        <f t="array" aca="1" ref="AB1445" ca="1">_xlfn.IFS(AB1444="","",
AND(AB1444=last_rou_date), "",
AND($B$3="İllik"),DATE(YEAR(AB1444)+1,MONTH(AB1444),DAY(AB1444) ),
AND($B$3="Aylıq", $AH$14="Not end"), EDATE(AB1444,1),
AND($B$3="Aylıq", $AH$14="End"), EOMONTH(AB1444,1)
)</f>
        <v/>
      </c>
      <c r="AC1445" s="75" t="str" cm="1">
        <f t="array" aca="1" ref="AC1445" ca="1">_xlfn.IFS(
AND($AN$14="Not year_end", AC1444&gt;last_rou_date), "",
AND($AN$14="Year_end", AC1444&gt;=last_rou_date), "",
AND($AN$14="Year_end"), DATE(YEAR(AC1444+1), 12, 31),
AND($AN$14="Not year_end", MONTH(AC1444)=12, DAY(AC1444)=31), DATE(YEAR(AC1443)+1, MONTH(AC1443), DAY(AC1443)),
AND($AN$14="Not year_end", OR(MONTH(AC1444)&lt;&gt;12, DAY(AC1444)&lt;&gt;31) ), DATE(YEAR(AC1444), 12, 31)
)</f>
        <v/>
      </c>
      <c r="AD1445" s="75" t="str" cm="1">
        <f t="array" aca="1" ref="AD1445" ca="1">_xlfn.IFS(AD1444="", "",
AND(AD1444=last_rou_date, OR(MONTH(AD1444)&lt;&gt;12, DAY(AD1444)&lt;&gt;31) ), DATE(YEAR(AD1444), 12, 31),
AND(MONTH(AD1444)=12, DAY(AD1444)=31, AD1444&gt;=last_rou_date), "",
AND(MONTH(AD1444)=12, DAY(AD1444)&lt;&gt;31),  EOMONTH(AD1444,0),
AND(MONTH(AD1444)=12, DAY(AD1444)=31, $AH$14="Not end"),  EDATE(AD1443,1),
AND($AH$14="Not end"), EDATE(AD1444, 1),
AND($AH$14="End"), EOMONTH(AD1444, 1)
)</f>
        <v/>
      </c>
      <c r="AE1445" s="51" t="str" cm="1">
        <f t="array" ref="AE1445">_xlfn.IFS(W1445="", "",
AND(W1445&gt;0, W1445&lt;=$B$4, $C$2="İllik artım, faiz olaraq", $D$2&gt;0, $B$3="İllik"), $B$5*((1+$D$2)^(W1445-1)),
AND(W1445&gt;0, W1445&lt;=$B$4, $C$2="İllik artım, faiz olaraq", $D$2&gt;0, $B$3="Aylıq"), $B$5*((1+$D$2)^ROUNDDOWN((W1445-1)/12,0)),
AND(W1445=1, $C$2="Aşağıdakı kimi dəyişir", ), $B$5,
AND(W1445&gt;1, W1445&lt;=$B$4, $C$2="Aşağıdakı kimi dəyişir"), IFERROR(VLOOKUP(W1445, $C$4:$D$7, 2, FALSE), AE1444),
AND(W1445&gt;0, W1445&lt;=$B$4), $B$5,
TRUE,0 )</f>
        <v/>
      </c>
      <c r="AF1445" s="51" t="str">
        <f t="shared" ca="1" si="67"/>
        <v/>
      </c>
    </row>
    <row r="1446" spans="1:32" x14ac:dyDescent="0.4">
      <c r="A1446" s="13" t="str" cm="1">
        <f t="array" aca="1" ref="A1446" ca="1">_xlfn.IFS(
AND(SUMIFS(lease_table_interest_accruals, lease_table_dates, A1445)&gt;0, COUNTIFS($E$14:E1445, "Interest accrual", $A$14:A1445, A1445)=0),  A1445,
AND(SUMIFS(lease_table_payments, lease_table_dates, A1445)&gt;0, COUNTIFS($E$14:E1445, "Payment", $A$14:A1445, A1445)=0),  A1445,
AND(SUMIFS(rou_table_deprs, rou_table_dates, A1445)&gt;0, COUNTIFS($E$14:E1445, "Depreciation", $A$14:A1445, A1445)=0),  A1445,
TRUE,  IFERROR(INDEX(rou_table_dates,  MATCH(A1445, rou_table_dates)+1, ), "")
)</f>
        <v/>
      </c>
      <c r="B1446" s="1" t="str" cm="1">
        <f t="array" aca="1" ref="B1446" ca="1">_xlfn.IFS(
AND(E1446="Payment", A1446=$B$2), $AM$14,
E1446="Payment", $AM$15,
E1446="Interest accrual", $AM$18,
E1446="Depreciation", $AM$17,
TRUE, "")</f>
        <v/>
      </c>
      <c r="C1446" s="1" t="str" cm="1">
        <f t="array" aca="1" ref="C1446" ca="1">_xlfn.IFS(
E1446="Payment", $AM$19,
E1446="Interest accrual", $AM$15,
E1446="Depreciation", $AM$16,
TRUE, "")</f>
        <v/>
      </c>
      <c r="D1446" s="1" t="str" cm="1">
        <f t="array" aca="1" ref="D1446" ca="1">_xlfn.IFS(
E1446="Payment", _xlfn.XLOOKUP(A1446, lease_table_dates, lease_table_payments, 0, 0),
E1446="Interest accrual", _xlfn.XLOOKUP(A1446, lease_table_dates, lease_table_interest_accruals, 0, 0),
E1446="Depreciation", _xlfn.XLOOKUP(A1446, rou_table_dates, rou_table_deprs, 0, 0),
TRUE, ""
)</f>
        <v/>
      </c>
      <c r="E1446" s="7" t="str" cm="1">
        <f t="array" aca="1" ref="E1446" ca="1">_xlfn.IFS(
AND(SUMIFS(lease_table_interest_accruals, lease_table_dates, A1446)&gt;0, COUNTIFS($E$14:E1445, "Interest accrual", $A$14:A1445, A1446)=0), "Interest accrual",
AND(SUMIFS(lease_table_payments, lease_table_dates, A1446)&gt;0, COUNTIFS($E$14:E1445, "Payment", $A$14:A1445, A1446)=0), "Payment",
AND(SUMIFS(rou_table_deprs, rou_table_dates, A1446)&gt;0, COUNTIFS($E$14:E1445, "Depreciation", $A$14:A1445, A1446)=0), "Depreciation",
TRUE,  ""
)</f>
        <v/>
      </c>
      <c r="G1446" s="13" t="str" cm="1">
        <f t="array" aca="1" ref="G1446" ca="1">_xlfn.IFS(
AND($B$11="Hə", $B$3="İllik"), Z1446,
AND($B$11="Hə", $B$3="Aylıq"), AA1446,
$B$11="Yox", X1446)</f>
        <v/>
      </c>
      <c r="H1446" s="1" t="str" cm="1">
        <f t="array" aca="1" ref="H1446" ca="1">_xlfn.IFS( G1446="", "",
TRUE, ROUND( H1445+I1446-J1446, 2) )</f>
        <v/>
      </c>
      <c r="I1446" s="1" t="str" cm="1">
        <f t="array" aca="1" ref="I1446" ca="1">_xlfn.IFS(G1446="", "",
G1446=last_payment_date, (J1446-H1445),
 TRUE,  -  (H1445- H1445* (1+$B$6)^ (_xlfn.DAYS(G1446,G1445)/365) )
)</f>
        <v/>
      </c>
      <c r="J1446" s="1" t="str" cm="1">
        <f t="array" aca="1" ref="J1446" ca="1">_xlfn.IFS(G1446="", "",
TRUE, _xlfn.XLOOKUP(G1446,  payment_dates, payments,0,0)
)</f>
        <v/>
      </c>
      <c r="L1446" s="8" t="str" cm="1">
        <f t="array" aca="1" ref="L1446" ca="1">_xlfn.IFS(
AND($B$11="Hə", $B$3="İllik"), AC1446,
AND($B$11="Hə", $B$3="Aylıq"), AD1446,
$B$11="Yox", AB1446)</f>
        <v/>
      </c>
      <c r="M1446" s="1" t="str" cm="1">
        <f t="array" aca="1" ref="M1446" ca="1">_xlfn.IFS( L1446="", "",
(M1445-N1446)&lt;=0.5, 0,
TRUE,  M1445-N1446)</f>
        <v/>
      </c>
      <c r="N1446" s="7" t="str" cm="1">
        <f t="array" aca="1" ref="N1446" ca="1">_xlfn.IFS(
L1446="", "",
TRUE, MIN(M1445, ROUND($M$14/ (last_rou_date - $B$2) * (L1446-L1445), 2) )
)</f>
        <v/>
      </c>
      <c r="P1446" s="59" t="str">
        <f t="shared" ca="1" si="66"/>
        <v/>
      </c>
      <c r="Q1446" s="1" t="str" cm="1">
        <f t="array" aca="1" ref="Q1446" ca="1">_xlfn.IFS(P1446="","",
$B$11="Hə", _xlfn.XLOOKUP(DATE(P1446, 12, 31), rou_table_dates, rou_table_nbvs,0, 0),
TRUE,  MAX(0, ROUND($M$14 - $M$14/ (last_rou_date - $B$2) * (DATE(P1446,12,31) - $B$2), 2) )
)</f>
        <v/>
      </c>
      <c r="R1446" s="1" t="str" cm="1">
        <f t="array" aca="1" ref="R1446" ca="1">_xlfn.IFS(P1446="","",
$B$11="Hə", _xlfn.XLOOKUP(DATE(P1446, 12, 31), lease_table_dates, lease_table_balances,0, 0),
TRUE, IFERROR( XNPV($B$6, IF(payment_dates &gt;DATE(P1446, 12, 31), payments,  0),  IF(payment_dates &gt;DATE(P1446, 12, 31), payment_dates,  DATE(P1446, 12, 31))    ),0)
)</f>
        <v/>
      </c>
      <c r="S1446" s="1" t="str" cm="1">
        <f t="array" aca="1" ref="S1446" ca="1">_xlfn.IFS(P1446="","",
TRUE,  MIN( MIN(Q1445, $M$14), ROUND($M$14/ (last_rou_date - $B$2) * (DATE(P1446,12,31) - MAX($B$2, DATE(P1446-1, 12, 31))), 2) )
)</f>
        <v/>
      </c>
      <c r="T1446" s="7" t="str" cm="1">
        <f t="array" aca="1" ref="T1446" ca="1">_xlfn.IFS(P1446="", "",
ISTEXT(R1445), R1446- (H1446 - SUMIFS( lease_table_payments, lease_table_years, P1446) -$AG$14 ),
AND(ISNUMBER(R1445), R1446&lt;&gt;""),   R1446- (R1445 - SUMIFS( lease_table_payments, lease_table_years, P1446) )
)</f>
        <v/>
      </c>
      <c r="V1446" s="64">
        <f t="shared" si="68"/>
        <v>1433</v>
      </c>
      <c r="W1446" s="51" t="str" cm="1">
        <f t="array" ref="W1446">_xlfn.IFS(
OR(W1445=$B$4, W1445=""),"",
TRUE,W1445+1
)</f>
        <v/>
      </c>
      <c r="X1446" s="51" t="str" cm="1">
        <f t="array" ref="X1446">_xlfn.IFS(X1445="","",
W1446="", "",
AND($B$3="İllik"),DATE(YEAR(X1445)+1,MONTH(X1445),DAY(X1445) ),
AND($B$3="Aylıq", $AH$14="Not end"), EDATE(X1445,1),
AND($B$3="Aylıq", $AH$14="End"), EOMONTH(X1445,1)
)</f>
        <v/>
      </c>
      <c r="Y1446" s="51" t="str" cm="1">
        <f t="array" aca="1" ref="Y1446" ca="1">_xlfn.IFS(
AND($B$7="Dövrün əvvəlində", Y1445&lt;=last_rou_date), DATE(YEAR(Y1445)+1, 12, 31),
AND($B$7="Dövrün sonunda", Y1445&lt;=last_payment_date), DATE(YEAR(Y1445)+1, 12, 31),
TRUE, ""
)</f>
        <v/>
      </c>
      <c r="Z1446" s="75" t="str" cm="1">
        <f t="array" aca="1" ref="Z1446" ca="1">_xlfn.IFS(
AND($AN$14="Not year_end", Z1445&gt;last_payment_date), "",
AND($AN$14="Year_end", Z1445&gt;=last_payment_date), "",
AND($AN$14="Year_end"), DATE(YEAR(Z1445+1), 12, 31),
AND($AN$14="Not year_end", MONTH(Z1445)=12, DAY(Z1445)=31), DATE(YEAR(Z1444)+1, MONTH(Z1444), DAY(Z1444)),
AND($AN$14="Not year_end", OR(MONTH(Z1445)&lt;&gt;12, DAY(Z1445)&lt;&gt;31) ), DATE(YEAR(Z1445), 12, 31)
)</f>
        <v/>
      </c>
      <c r="AA1446" s="75" t="str" cm="1">
        <f t="array" aca="1" ref="AA1446" ca="1">_xlfn.IFS(AA1445="", "",
AND(AA1445=last_payment_date, OR(MONTH(AA1445)&lt;&gt;12, DAY(AA1445)&lt;&gt;31) ), DATE(YEAR(AA1445), 12, 31),
AND(MONTH(AA1445)=12, DAY(AA1445)=31, AA1445&gt;=last_payment_date), "",
AND(MONTH(AA1445)=12, DAY(AA1445)&lt;&gt;31),  EOMONTH(AA1445,0),
AND(MONTH(AA1445)=12, DAY(AA1445)=31, $AH$14="Not end"),  EDATE(AA1444,1),
AND($AH$14="Not end"), EDATE(AA1445, 1),
AND($AH$14="End"), EOMONTH(AA1445, 1)
)</f>
        <v/>
      </c>
      <c r="AB1446" s="75" t="str" cm="1">
        <f t="array" aca="1" ref="AB1446" ca="1">_xlfn.IFS(AB1445="","",
AND(AB1445=last_rou_date), "",
AND($B$3="İllik"),DATE(YEAR(AB1445)+1,MONTH(AB1445),DAY(AB1445) ),
AND($B$3="Aylıq", $AH$14="Not end"), EDATE(AB1445,1),
AND($B$3="Aylıq", $AH$14="End"), EOMONTH(AB1445,1)
)</f>
        <v/>
      </c>
      <c r="AC1446" s="75" t="str" cm="1">
        <f t="array" aca="1" ref="AC1446" ca="1">_xlfn.IFS(
AND($AN$14="Not year_end", AC1445&gt;last_rou_date), "",
AND($AN$14="Year_end", AC1445&gt;=last_rou_date), "",
AND($AN$14="Year_end"), DATE(YEAR(AC1445+1), 12, 31),
AND($AN$14="Not year_end", MONTH(AC1445)=12, DAY(AC1445)=31), DATE(YEAR(AC1444)+1, MONTH(AC1444), DAY(AC1444)),
AND($AN$14="Not year_end", OR(MONTH(AC1445)&lt;&gt;12, DAY(AC1445)&lt;&gt;31) ), DATE(YEAR(AC1445), 12, 31)
)</f>
        <v/>
      </c>
      <c r="AD1446" s="75" t="str" cm="1">
        <f t="array" aca="1" ref="AD1446" ca="1">_xlfn.IFS(AD1445="", "",
AND(AD1445=last_rou_date, OR(MONTH(AD1445)&lt;&gt;12, DAY(AD1445)&lt;&gt;31) ), DATE(YEAR(AD1445), 12, 31),
AND(MONTH(AD1445)=12, DAY(AD1445)=31, AD1445&gt;=last_rou_date), "",
AND(MONTH(AD1445)=12, DAY(AD1445)&lt;&gt;31),  EOMONTH(AD1445,0),
AND(MONTH(AD1445)=12, DAY(AD1445)=31, $AH$14="Not end"),  EDATE(AD1444,1),
AND($AH$14="Not end"), EDATE(AD1445, 1),
AND($AH$14="End"), EOMONTH(AD1445, 1)
)</f>
        <v/>
      </c>
      <c r="AE1446" s="51" t="str" cm="1">
        <f t="array" ref="AE1446">_xlfn.IFS(W1446="", "",
AND(W1446&gt;0, W1446&lt;=$B$4, $C$2="İllik artım, faiz olaraq", $D$2&gt;0, $B$3="İllik"), $B$5*((1+$D$2)^(W1446-1)),
AND(W1446&gt;0, W1446&lt;=$B$4, $C$2="İllik artım, faiz olaraq", $D$2&gt;0, $B$3="Aylıq"), $B$5*((1+$D$2)^ROUNDDOWN((W1446-1)/12,0)),
AND(W1446=1, $C$2="Aşağıdakı kimi dəyişir", ), $B$5,
AND(W1446&gt;1, W1446&lt;=$B$4, $C$2="Aşağıdakı kimi dəyişir"), IFERROR(VLOOKUP(W1446, $C$4:$D$7, 2, FALSE), AE1445),
AND(W1446&gt;0, W1446&lt;=$B$4), $B$5,
TRUE,0 )</f>
        <v/>
      </c>
      <c r="AF1446" s="51" t="str">
        <f t="shared" ca="1" si="67"/>
        <v/>
      </c>
    </row>
    <row r="1447" spans="1:32" x14ac:dyDescent="0.4">
      <c r="A1447" s="13" t="str" cm="1">
        <f t="array" aca="1" ref="A1447" ca="1">_xlfn.IFS(
AND(SUMIFS(lease_table_interest_accruals, lease_table_dates, A1446)&gt;0, COUNTIFS($E$14:E1446, "Interest accrual", $A$14:A1446, A1446)=0),  A1446,
AND(SUMIFS(lease_table_payments, lease_table_dates, A1446)&gt;0, COUNTIFS($E$14:E1446, "Payment", $A$14:A1446, A1446)=0),  A1446,
AND(SUMIFS(rou_table_deprs, rou_table_dates, A1446)&gt;0, COUNTIFS($E$14:E1446, "Depreciation", $A$14:A1446, A1446)=0),  A1446,
TRUE,  IFERROR(INDEX(rou_table_dates,  MATCH(A1446, rou_table_dates)+1, ), "")
)</f>
        <v/>
      </c>
      <c r="B1447" s="1" t="str" cm="1">
        <f t="array" aca="1" ref="B1447" ca="1">_xlfn.IFS(
AND(E1447="Payment", A1447=$B$2), $AM$14,
E1447="Payment", $AM$15,
E1447="Interest accrual", $AM$18,
E1447="Depreciation", $AM$17,
TRUE, "")</f>
        <v/>
      </c>
      <c r="C1447" s="1" t="str" cm="1">
        <f t="array" aca="1" ref="C1447" ca="1">_xlfn.IFS(
E1447="Payment", $AM$19,
E1447="Interest accrual", $AM$15,
E1447="Depreciation", $AM$16,
TRUE, "")</f>
        <v/>
      </c>
      <c r="D1447" s="1" t="str" cm="1">
        <f t="array" aca="1" ref="D1447" ca="1">_xlfn.IFS(
E1447="Payment", _xlfn.XLOOKUP(A1447, lease_table_dates, lease_table_payments, 0, 0),
E1447="Interest accrual", _xlfn.XLOOKUP(A1447, lease_table_dates, lease_table_interest_accruals, 0, 0),
E1447="Depreciation", _xlfn.XLOOKUP(A1447, rou_table_dates, rou_table_deprs, 0, 0),
TRUE, ""
)</f>
        <v/>
      </c>
      <c r="E1447" s="7" t="str" cm="1">
        <f t="array" aca="1" ref="E1447" ca="1">_xlfn.IFS(
AND(SUMIFS(lease_table_interest_accruals, lease_table_dates, A1447)&gt;0, COUNTIFS($E$14:E1446, "Interest accrual", $A$14:A1446, A1447)=0), "Interest accrual",
AND(SUMIFS(lease_table_payments, lease_table_dates, A1447)&gt;0, COUNTIFS($E$14:E1446, "Payment", $A$14:A1446, A1447)=0), "Payment",
AND(SUMIFS(rou_table_deprs, rou_table_dates, A1447)&gt;0, COUNTIFS($E$14:E1446, "Depreciation", $A$14:A1446, A1447)=0), "Depreciation",
TRUE,  ""
)</f>
        <v/>
      </c>
      <c r="G1447" s="13" t="str" cm="1">
        <f t="array" aca="1" ref="G1447" ca="1">_xlfn.IFS(
AND($B$11="Hə", $B$3="İllik"), Z1447,
AND($B$11="Hə", $B$3="Aylıq"), AA1447,
$B$11="Yox", X1447)</f>
        <v/>
      </c>
      <c r="H1447" s="1" t="str" cm="1">
        <f t="array" aca="1" ref="H1447" ca="1">_xlfn.IFS( G1447="", "",
TRUE, ROUND( H1446+I1447-J1447, 2) )</f>
        <v/>
      </c>
      <c r="I1447" s="1" t="str" cm="1">
        <f t="array" aca="1" ref="I1447" ca="1">_xlfn.IFS(G1447="", "",
G1447=last_payment_date, (J1447-H1446),
 TRUE,  -  (H1446- H1446* (1+$B$6)^ (_xlfn.DAYS(G1447,G1446)/365) )
)</f>
        <v/>
      </c>
      <c r="J1447" s="1" t="str" cm="1">
        <f t="array" aca="1" ref="J1447" ca="1">_xlfn.IFS(G1447="", "",
TRUE, _xlfn.XLOOKUP(G1447,  payment_dates, payments,0,0)
)</f>
        <v/>
      </c>
      <c r="L1447" s="8" t="str" cm="1">
        <f t="array" aca="1" ref="L1447" ca="1">_xlfn.IFS(
AND($B$11="Hə", $B$3="İllik"), AC1447,
AND($B$11="Hə", $B$3="Aylıq"), AD1447,
$B$11="Yox", AB1447)</f>
        <v/>
      </c>
      <c r="M1447" s="1" t="str" cm="1">
        <f t="array" aca="1" ref="M1447" ca="1">_xlfn.IFS( L1447="", "",
(M1446-N1447)&lt;=0.5, 0,
TRUE,  M1446-N1447)</f>
        <v/>
      </c>
      <c r="N1447" s="7" t="str" cm="1">
        <f t="array" aca="1" ref="N1447" ca="1">_xlfn.IFS(
L1447="", "",
TRUE, MIN(M1446, ROUND($M$14/ (last_rou_date - $B$2) * (L1447-L1446), 2) )
)</f>
        <v/>
      </c>
      <c r="P1447" s="59" t="str">
        <f t="shared" ca="1" si="66"/>
        <v/>
      </c>
      <c r="Q1447" s="1" t="str" cm="1">
        <f t="array" aca="1" ref="Q1447" ca="1">_xlfn.IFS(P1447="","",
$B$11="Hə", _xlfn.XLOOKUP(DATE(P1447, 12, 31), rou_table_dates, rou_table_nbvs,0, 0),
TRUE,  MAX(0, ROUND($M$14 - $M$14/ (last_rou_date - $B$2) * (DATE(P1447,12,31) - $B$2), 2) )
)</f>
        <v/>
      </c>
      <c r="R1447" s="1" t="str" cm="1">
        <f t="array" aca="1" ref="R1447" ca="1">_xlfn.IFS(P1447="","",
$B$11="Hə", _xlfn.XLOOKUP(DATE(P1447, 12, 31), lease_table_dates, lease_table_balances,0, 0),
TRUE, IFERROR( XNPV($B$6, IF(payment_dates &gt;DATE(P1447, 12, 31), payments,  0),  IF(payment_dates &gt;DATE(P1447, 12, 31), payment_dates,  DATE(P1447, 12, 31))    ),0)
)</f>
        <v/>
      </c>
      <c r="S1447" s="1" t="str" cm="1">
        <f t="array" aca="1" ref="S1447" ca="1">_xlfn.IFS(P1447="","",
TRUE,  MIN( MIN(Q1446, $M$14), ROUND($M$14/ (last_rou_date - $B$2) * (DATE(P1447,12,31) - MAX($B$2, DATE(P1447-1, 12, 31))), 2) )
)</f>
        <v/>
      </c>
      <c r="T1447" s="7" t="str" cm="1">
        <f t="array" aca="1" ref="T1447" ca="1">_xlfn.IFS(P1447="", "",
ISTEXT(R1446), R1447- (H1447 - SUMIFS( lease_table_payments, lease_table_years, P1447) -$AG$14 ),
AND(ISNUMBER(R1446), R1447&lt;&gt;""),   R1447- (R1446 - SUMIFS( lease_table_payments, lease_table_years, P1447) )
)</f>
        <v/>
      </c>
      <c r="V1447" s="64">
        <f t="shared" si="68"/>
        <v>1434</v>
      </c>
      <c r="W1447" s="51" t="str" cm="1">
        <f t="array" ref="W1447">_xlfn.IFS(
OR(W1446=$B$4, W1446=""),"",
TRUE,W1446+1
)</f>
        <v/>
      </c>
      <c r="X1447" s="51" t="str" cm="1">
        <f t="array" ref="X1447">_xlfn.IFS(X1446="","",
W1447="", "",
AND($B$3="İllik"),DATE(YEAR(X1446)+1,MONTH(X1446),DAY(X1446) ),
AND($B$3="Aylıq", $AH$14="Not end"), EDATE(X1446,1),
AND($B$3="Aylıq", $AH$14="End"), EOMONTH(X1446,1)
)</f>
        <v/>
      </c>
      <c r="Y1447" s="51" t="str" cm="1">
        <f t="array" aca="1" ref="Y1447" ca="1">_xlfn.IFS(
AND($B$7="Dövrün əvvəlində", Y1446&lt;=last_rou_date), DATE(YEAR(Y1446)+1, 12, 31),
AND($B$7="Dövrün sonunda", Y1446&lt;=last_payment_date), DATE(YEAR(Y1446)+1, 12, 31),
TRUE, ""
)</f>
        <v/>
      </c>
      <c r="Z1447" s="75" t="str" cm="1">
        <f t="array" aca="1" ref="Z1447" ca="1">_xlfn.IFS(
AND($AN$14="Not year_end", Z1446&gt;last_payment_date), "",
AND($AN$14="Year_end", Z1446&gt;=last_payment_date), "",
AND($AN$14="Year_end"), DATE(YEAR(Z1446+1), 12, 31),
AND($AN$14="Not year_end", MONTH(Z1446)=12, DAY(Z1446)=31), DATE(YEAR(Z1445)+1, MONTH(Z1445), DAY(Z1445)),
AND($AN$14="Not year_end", OR(MONTH(Z1446)&lt;&gt;12, DAY(Z1446)&lt;&gt;31) ), DATE(YEAR(Z1446), 12, 31)
)</f>
        <v/>
      </c>
      <c r="AA1447" s="75" t="str" cm="1">
        <f t="array" aca="1" ref="AA1447" ca="1">_xlfn.IFS(AA1446="", "",
AND(AA1446=last_payment_date, OR(MONTH(AA1446)&lt;&gt;12, DAY(AA1446)&lt;&gt;31) ), DATE(YEAR(AA1446), 12, 31),
AND(MONTH(AA1446)=12, DAY(AA1446)=31, AA1446&gt;=last_payment_date), "",
AND(MONTH(AA1446)=12, DAY(AA1446)&lt;&gt;31),  EOMONTH(AA1446,0),
AND(MONTH(AA1446)=12, DAY(AA1446)=31, $AH$14="Not end"),  EDATE(AA1445,1),
AND($AH$14="Not end"), EDATE(AA1446, 1),
AND($AH$14="End"), EOMONTH(AA1446, 1)
)</f>
        <v/>
      </c>
      <c r="AB1447" s="75" t="str" cm="1">
        <f t="array" aca="1" ref="AB1447" ca="1">_xlfn.IFS(AB1446="","",
AND(AB1446=last_rou_date), "",
AND($B$3="İllik"),DATE(YEAR(AB1446)+1,MONTH(AB1446),DAY(AB1446) ),
AND($B$3="Aylıq", $AH$14="Not end"), EDATE(AB1446,1),
AND($B$3="Aylıq", $AH$14="End"), EOMONTH(AB1446,1)
)</f>
        <v/>
      </c>
      <c r="AC1447" s="75" t="str" cm="1">
        <f t="array" aca="1" ref="AC1447" ca="1">_xlfn.IFS(
AND($AN$14="Not year_end", AC1446&gt;last_rou_date), "",
AND($AN$14="Year_end", AC1446&gt;=last_rou_date), "",
AND($AN$14="Year_end"), DATE(YEAR(AC1446+1), 12, 31),
AND($AN$14="Not year_end", MONTH(AC1446)=12, DAY(AC1446)=31), DATE(YEAR(AC1445)+1, MONTH(AC1445), DAY(AC1445)),
AND($AN$14="Not year_end", OR(MONTH(AC1446)&lt;&gt;12, DAY(AC1446)&lt;&gt;31) ), DATE(YEAR(AC1446), 12, 31)
)</f>
        <v/>
      </c>
      <c r="AD1447" s="75" t="str" cm="1">
        <f t="array" aca="1" ref="AD1447" ca="1">_xlfn.IFS(AD1446="", "",
AND(AD1446=last_rou_date, OR(MONTH(AD1446)&lt;&gt;12, DAY(AD1446)&lt;&gt;31) ), DATE(YEAR(AD1446), 12, 31),
AND(MONTH(AD1446)=12, DAY(AD1446)=31, AD1446&gt;=last_rou_date), "",
AND(MONTH(AD1446)=12, DAY(AD1446)&lt;&gt;31),  EOMONTH(AD1446,0),
AND(MONTH(AD1446)=12, DAY(AD1446)=31, $AH$14="Not end"),  EDATE(AD1445,1),
AND($AH$14="Not end"), EDATE(AD1446, 1),
AND($AH$14="End"), EOMONTH(AD1446, 1)
)</f>
        <v/>
      </c>
      <c r="AE1447" s="51" t="str" cm="1">
        <f t="array" ref="AE1447">_xlfn.IFS(W1447="", "",
AND(W1447&gt;0, W1447&lt;=$B$4, $C$2="İllik artım, faiz olaraq", $D$2&gt;0, $B$3="İllik"), $B$5*((1+$D$2)^(W1447-1)),
AND(W1447&gt;0, W1447&lt;=$B$4, $C$2="İllik artım, faiz olaraq", $D$2&gt;0, $B$3="Aylıq"), $B$5*((1+$D$2)^ROUNDDOWN((W1447-1)/12,0)),
AND(W1447=1, $C$2="Aşağıdakı kimi dəyişir", ), $B$5,
AND(W1447&gt;1, W1447&lt;=$B$4, $C$2="Aşağıdakı kimi dəyişir"), IFERROR(VLOOKUP(W1447, $C$4:$D$7, 2, FALSE), AE1446),
AND(W1447&gt;0, W1447&lt;=$B$4), $B$5,
TRUE,0 )</f>
        <v/>
      </c>
      <c r="AF1447" s="51" t="str">
        <f t="shared" ca="1" si="67"/>
        <v/>
      </c>
    </row>
    <row r="1448" spans="1:32" x14ac:dyDescent="0.4">
      <c r="A1448" s="13" t="str" cm="1">
        <f t="array" aca="1" ref="A1448" ca="1">_xlfn.IFS(
AND(SUMIFS(lease_table_interest_accruals, lease_table_dates, A1447)&gt;0, COUNTIFS($E$14:E1447, "Interest accrual", $A$14:A1447, A1447)=0),  A1447,
AND(SUMIFS(lease_table_payments, lease_table_dates, A1447)&gt;0, COUNTIFS($E$14:E1447, "Payment", $A$14:A1447, A1447)=0),  A1447,
AND(SUMIFS(rou_table_deprs, rou_table_dates, A1447)&gt;0, COUNTIFS($E$14:E1447, "Depreciation", $A$14:A1447, A1447)=0),  A1447,
TRUE,  IFERROR(INDEX(rou_table_dates,  MATCH(A1447, rou_table_dates)+1, ), "")
)</f>
        <v/>
      </c>
      <c r="B1448" s="1" t="str" cm="1">
        <f t="array" aca="1" ref="B1448" ca="1">_xlfn.IFS(
AND(E1448="Payment", A1448=$B$2), $AM$14,
E1448="Payment", $AM$15,
E1448="Interest accrual", $AM$18,
E1448="Depreciation", $AM$17,
TRUE, "")</f>
        <v/>
      </c>
      <c r="C1448" s="1" t="str" cm="1">
        <f t="array" aca="1" ref="C1448" ca="1">_xlfn.IFS(
E1448="Payment", $AM$19,
E1448="Interest accrual", $AM$15,
E1448="Depreciation", $AM$16,
TRUE, "")</f>
        <v/>
      </c>
      <c r="D1448" s="1" t="str" cm="1">
        <f t="array" aca="1" ref="D1448" ca="1">_xlfn.IFS(
E1448="Payment", _xlfn.XLOOKUP(A1448, lease_table_dates, lease_table_payments, 0, 0),
E1448="Interest accrual", _xlfn.XLOOKUP(A1448, lease_table_dates, lease_table_interest_accruals, 0, 0),
E1448="Depreciation", _xlfn.XLOOKUP(A1448, rou_table_dates, rou_table_deprs, 0, 0),
TRUE, ""
)</f>
        <v/>
      </c>
      <c r="E1448" s="7" t="str" cm="1">
        <f t="array" aca="1" ref="E1448" ca="1">_xlfn.IFS(
AND(SUMIFS(lease_table_interest_accruals, lease_table_dates, A1448)&gt;0, COUNTIFS($E$14:E1447, "Interest accrual", $A$14:A1447, A1448)=0), "Interest accrual",
AND(SUMIFS(lease_table_payments, lease_table_dates, A1448)&gt;0, COUNTIFS($E$14:E1447, "Payment", $A$14:A1447, A1448)=0), "Payment",
AND(SUMIFS(rou_table_deprs, rou_table_dates, A1448)&gt;0, COUNTIFS($E$14:E1447, "Depreciation", $A$14:A1447, A1448)=0), "Depreciation",
TRUE,  ""
)</f>
        <v/>
      </c>
      <c r="G1448" s="13" t="str" cm="1">
        <f t="array" aca="1" ref="G1448" ca="1">_xlfn.IFS(
AND($B$11="Hə", $B$3="İllik"), Z1448,
AND($B$11="Hə", $B$3="Aylıq"), AA1448,
$B$11="Yox", X1448)</f>
        <v/>
      </c>
      <c r="H1448" s="1" t="str" cm="1">
        <f t="array" aca="1" ref="H1448" ca="1">_xlfn.IFS( G1448="", "",
TRUE, ROUND( H1447+I1448-J1448, 2) )</f>
        <v/>
      </c>
      <c r="I1448" s="1" t="str" cm="1">
        <f t="array" aca="1" ref="I1448" ca="1">_xlfn.IFS(G1448="", "",
G1448=last_payment_date, (J1448-H1447),
 TRUE,  -  (H1447- H1447* (1+$B$6)^ (_xlfn.DAYS(G1448,G1447)/365) )
)</f>
        <v/>
      </c>
      <c r="J1448" s="1" t="str" cm="1">
        <f t="array" aca="1" ref="J1448" ca="1">_xlfn.IFS(G1448="", "",
TRUE, _xlfn.XLOOKUP(G1448,  payment_dates, payments,0,0)
)</f>
        <v/>
      </c>
      <c r="L1448" s="8" t="str" cm="1">
        <f t="array" aca="1" ref="L1448" ca="1">_xlfn.IFS(
AND($B$11="Hə", $B$3="İllik"), AC1448,
AND($B$11="Hə", $B$3="Aylıq"), AD1448,
$B$11="Yox", AB1448)</f>
        <v/>
      </c>
      <c r="M1448" s="1" t="str" cm="1">
        <f t="array" aca="1" ref="M1448" ca="1">_xlfn.IFS( L1448="", "",
(M1447-N1448)&lt;=0.5, 0,
TRUE,  M1447-N1448)</f>
        <v/>
      </c>
      <c r="N1448" s="7" t="str" cm="1">
        <f t="array" aca="1" ref="N1448" ca="1">_xlfn.IFS(
L1448="", "",
TRUE, MIN(M1447, ROUND($M$14/ (last_rou_date - $B$2) * (L1448-L1447), 2) )
)</f>
        <v/>
      </c>
      <c r="P1448" s="59" t="str">
        <f t="shared" ca="1" si="66"/>
        <v/>
      </c>
      <c r="Q1448" s="1" t="str" cm="1">
        <f t="array" aca="1" ref="Q1448" ca="1">_xlfn.IFS(P1448="","",
$B$11="Hə", _xlfn.XLOOKUP(DATE(P1448, 12, 31), rou_table_dates, rou_table_nbvs,0, 0),
TRUE,  MAX(0, ROUND($M$14 - $M$14/ (last_rou_date - $B$2) * (DATE(P1448,12,31) - $B$2), 2) )
)</f>
        <v/>
      </c>
      <c r="R1448" s="1" t="str" cm="1">
        <f t="array" aca="1" ref="R1448" ca="1">_xlfn.IFS(P1448="","",
$B$11="Hə", _xlfn.XLOOKUP(DATE(P1448, 12, 31), lease_table_dates, lease_table_balances,0, 0),
TRUE, IFERROR( XNPV($B$6, IF(payment_dates &gt;DATE(P1448, 12, 31), payments,  0),  IF(payment_dates &gt;DATE(P1448, 12, 31), payment_dates,  DATE(P1448, 12, 31))    ),0)
)</f>
        <v/>
      </c>
      <c r="S1448" s="1" t="str" cm="1">
        <f t="array" aca="1" ref="S1448" ca="1">_xlfn.IFS(P1448="","",
TRUE,  MIN( MIN(Q1447, $M$14), ROUND($M$14/ (last_rou_date - $B$2) * (DATE(P1448,12,31) - MAX($B$2, DATE(P1448-1, 12, 31))), 2) )
)</f>
        <v/>
      </c>
      <c r="T1448" s="7" t="str" cm="1">
        <f t="array" aca="1" ref="T1448" ca="1">_xlfn.IFS(P1448="", "",
ISTEXT(R1447), R1448- (H1448 - SUMIFS( lease_table_payments, lease_table_years, P1448) -$AG$14 ),
AND(ISNUMBER(R1447), R1448&lt;&gt;""),   R1448- (R1447 - SUMIFS( lease_table_payments, lease_table_years, P1448) )
)</f>
        <v/>
      </c>
      <c r="V1448" s="64">
        <f t="shared" si="68"/>
        <v>1435</v>
      </c>
      <c r="W1448" s="51" t="str" cm="1">
        <f t="array" ref="W1448">_xlfn.IFS(
OR(W1447=$B$4, W1447=""),"",
TRUE,W1447+1
)</f>
        <v/>
      </c>
      <c r="X1448" s="51" t="str" cm="1">
        <f t="array" ref="X1448">_xlfn.IFS(X1447="","",
W1448="", "",
AND($B$3="İllik"),DATE(YEAR(X1447)+1,MONTH(X1447),DAY(X1447) ),
AND($B$3="Aylıq", $AH$14="Not end"), EDATE(X1447,1),
AND($B$3="Aylıq", $AH$14="End"), EOMONTH(X1447,1)
)</f>
        <v/>
      </c>
      <c r="Y1448" s="51" t="str" cm="1">
        <f t="array" aca="1" ref="Y1448" ca="1">_xlfn.IFS(
AND($B$7="Dövrün əvvəlində", Y1447&lt;=last_rou_date), DATE(YEAR(Y1447)+1, 12, 31),
AND($B$7="Dövrün sonunda", Y1447&lt;=last_payment_date), DATE(YEAR(Y1447)+1, 12, 31),
TRUE, ""
)</f>
        <v/>
      </c>
      <c r="Z1448" s="75" t="str" cm="1">
        <f t="array" aca="1" ref="Z1448" ca="1">_xlfn.IFS(
AND($AN$14="Not year_end", Z1447&gt;last_payment_date), "",
AND($AN$14="Year_end", Z1447&gt;=last_payment_date), "",
AND($AN$14="Year_end"), DATE(YEAR(Z1447+1), 12, 31),
AND($AN$14="Not year_end", MONTH(Z1447)=12, DAY(Z1447)=31), DATE(YEAR(Z1446)+1, MONTH(Z1446), DAY(Z1446)),
AND($AN$14="Not year_end", OR(MONTH(Z1447)&lt;&gt;12, DAY(Z1447)&lt;&gt;31) ), DATE(YEAR(Z1447), 12, 31)
)</f>
        <v/>
      </c>
      <c r="AA1448" s="75" t="str" cm="1">
        <f t="array" aca="1" ref="AA1448" ca="1">_xlfn.IFS(AA1447="", "",
AND(AA1447=last_payment_date, OR(MONTH(AA1447)&lt;&gt;12, DAY(AA1447)&lt;&gt;31) ), DATE(YEAR(AA1447), 12, 31),
AND(MONTH(AA1447)=12, DAY(AA1447)=31, AA1447&gt;=last_payment_date), "",
AND(MONTH(AA1447)=12, DAY(AA1447)&lt;&gt;31),  EOMONTH(AA1447,0),
AND(MONTH(AA1447)=12, DAY(AA1447)=31, $AH$14="Not end"),  EDATE(AA1446,1),
AND($AH$14="Not end"), EDATE(AA1447, 1),
AND($AH$14="End"), EOMONTH(AA1447, 1)
)</f>
        <v/>
      </c>
      <c r="AB1448" s="75" t="str" cm="1">
        <f t="array" aca="1" ref="AB1448" ca="1">_xlfn.IFS(AB1447="","",
AND(AB1447=last_rou_date), "",
AND($B$3="İllik"),DATE(YEAR(AB1447)+1,MONTH(AB1447),DAY(AB1447) ),
AND($B$3="Aylıq", $AH$14="Not end"), EDATE(AB1447,1),
AND($B$3="Aylıq", $AH$14="End"), EOMONTH(AB1447,1)
)</f>
        <v/>
      </c>
      <c r="AC1448" s="75" t="str" cm="1">
        <f t="array" aca="1" ref="AC1448" ca="1">_xlfn.IFS(
AND($AN$14="Not year_end", AC1447&gt;last_rou_date), "",
AND($AN$14="Year_end", AC1447&gt;=last_rou_date), "",
AND($AN$14="Year_end"), DATE(YEAR(AC1447+1), 12, 31),
AND($AN$14="Not year_end", MONTH(AC1447)=12, DAY(AC1447)=31), DATE(YEAR(AC1446)+1, MONTH(AC1446), DAY(AC1446)),
AND($AN$14="Not year_end", OR(MONTH(AC1447)&lt;&gt;12, DAY(AC1447)&lt;&gt;31) ), DATE(YEAR(AC1447), 12, 31)
)</f>
        <v/>
      </c>
      <c r="AD1448" s="75" t="str" cm="1">
        <f t="array" aca="1" ref="AD1448" ca="1">_xlfn.IFS(AD1447="", "",
AND(AD1447=last_rou_date, OR(MONTH(AD1447)&lt;&gt;12, DAY(AD1447)&lt;&gt;31) ), DATE(YEAR(AD1447), 12, 31),
AND(MONTH(AD1447)=12, DAY(AD1447)=31, AD1447&gt;=last_rou_date), "",
AND(MONTH(AD1447)=12, DAY(AD1447)&lt;&gt;31),  EOMONTH(AD1447,0),
AND(MONTH(AD1447)=12, DAY(AD1447)=31, $AH$14="Not end"),  EDATE(AD1446,1),
AND($AH$14="Not end"), EDATE(AD1447, 1),
AND($AH$14="End"), EOMONTH(AD1447, 1)
)</f>
        <v/>
      </c>
      <c r="AE1448" s="51" t="str" cm="1">
        <f t="array" ref="AE1448">_xlfn.IFS(W1448="", "",
AND(W1448&gt;0, W1448&lt;=$B$4, $C$2="İllik artım, faiz olaraq", $D$2&gt;0, $B$3="İllik"), $B$5*((1+$D$2)^(W1448-1)),
AND(W1448&gt;0, W1448&lt;=$B$4, $C$2="İllik artım, faiz olaraq", $D$2&gt;0, $B$3="Aylıq"), $B$5*((1+$D$2)^ROUNDDOWN((W1448-1)/12,0)),
AND(W1448=1, $C$2="Aşağıdakı kimi dəyişir", ), $B$5,
AND(W1448&gt;1, W1448&lt;=$B$4, $C$2="Aşağıdakı kimi dəyişir"), IFERROR(VLOOKUP(W1448, $C$4:$D$7, 2, FALSE), AE1447),
AND(W1448&gt;0, W1448&lt;=$B$4), $B$5,
TRUE,0 )</f>
        <v/>
      </c>
      <c r="AF1448" s="51" t="str">
        <f t="shared" ca="1" si="67"/>
        <v/>
      </c>
    </row>
    <row r="1449" spans="1:32" x14ac:dyDescent="0.4">
      <c r="A1449" s="13" t="str" cm="1">
        <f t="array" aca="1" ref="A1449" ca="1">_xlfn.IFS(
AND(SUMIFS(lease_table_interest_accruals, lease_table_dates, A1448)&gt;0, COUNTIFS($E$14:E1448, "Interest accrual", $A$14:A1448, A1448)=0),  A1448,
AND(SUMIFS(lease_table_payments, lease_table_dates, A1448)&gt;0, COUNTIFS($E$14:E1448, "Payment", $A$14:A1448, A1448)=0),  A1448,
AND(SUMIFS(rou_table_deprs, rou_table_dates, A1448)&gt;0, COUNTIFS($E$14:E1448, "Depreciation", $A$14:A1448, A1448)=0),  A1448,
TRUE,  IFERROR(INDEX(rou_table_dates,  MATCH(A1448, rou_table_dates)+1, ), "")
)</f>
        <v/>
      </c>
      <c r="B1449" s="1" t="str" cm="1">
        <f t="array" aca="1" ref="B1449" ca="1">_xlfn.IFS(
AND(E1449="Payment", A1449=$B$2), $AM$14,
E1449="Payment", $AM$15,
E1449="Interest accrual", $AM$18,
E1449="Depreciation", $AM$17,
TRUE, "")</f>
        <v/>
      </c>
      <c r="C1449" s="1" t="str" cm="1">
        <f t="array" aca="1" ref="C1449" ca="1">_xlfn.IFS(
E1449="Payment", $AM$19,
E1449="Interest accrual", $AM$15,
E1449="Depreciation", $AM$16,
TRUE, "")</f>
        <v/>
      </c>
      <c r="D1449" s="1" t="str" cm="1">
        <f t="array" aca="1" ref="D1449" ca="1">_xlfn.IFS(
E1449="Payment", _xlfn.XLOOKUP(A1449, lease_table_dates, lease_table_payments, 0, 0),
E1449="Interest accrual", _xlfn.XLOOKUP(A1449, lease_table_dates, lease_table_interest_accruals, 0, 0),
E1449="Depreciation", _xlfn.XLOOKUP(A1449, rou_table_dates, rou_table_deprs, 0, 0),
TRUE, ""
)</f>
        <v/>
      </c>
      <c r="E1449" s="7" t="str" cm="1">
        <f t="array" aca="1" ref="E1449" ca="1">_xlfn.IFS(
AND(SUMIFS(lease_table_interest_accruals, lease_table_dates, A1449)&gt;0, COUNTIFS($E$14:E1448, "Interest accrual", $A$14:A1448, A1449)=0), "Interest accrual",
AND(SUMIFS(lease_table_payments, lease_table_dates, A1449)&gt;0, COUNTIFS($E$14:E1448, "Payment", $A$14:A1448, A1449)=0), "Payment",
AND(SUMIFS(rou_table_deprs, rou_table_dates, A1449)&gt;0, COUNTIFS($E$14:E1448, "Depreciation", $A$14:A1448, A1449)=0), "Depreciation",
TRUE,  ""
)</f>
        <v/>
      </c>
      <c r="G1449" s="13" t="str" cm="1">
        <f t="array" aca="1" ref="G1449" ca="1">_xlfn.IFS(
AND($B$11="Hə", $B$3="İllik"), Z1449,
AND($B$11="Hə", $B$3="Aylıq"), AA1449,
$B$11="Yox", X1449)</f>
        <v/>
      </c>
      <c r="H1449" s="1" t="str" cm="1">
        <f t="array" aca="1" ref="H1449" ca="1">_xlfn.IFS( G1449="", "",
TRUE, ROUND( H1448+I1449-J1449, 2) )</f>
        <v/>
      </c>
      <c r="I1449" s="1" t="str" cm="1">
        <f t="array" aca="1" ref="I1449" ca="1">_xlfn.IFS(G1449="", "",
G1449=last_payment_date, (J1449-H1448),
 TRUE,  -  (H1448- H1448* (1+$B$6)^ (_xlfn.DAYS(G1449,G1448)/365) )
)</f>
        <v/>
      </c>
      <c r="J1449" s="1" t="str" cm="1">
        <f t="array" aca="1" ref="J1449" ca="1">_xlfn.IFS(G1449="", "",
TRUE, _xlfn.XLOOKUP(G1449,  payment_dates, payments,0,0)
)</f>
        <v/>
      </c>
      <c r="L1449" s="8" t="str" cm="1">
        <f t="array" aca="1" ref="L1449" ca="1">_xlfn.IFS(
AND($B$11="Hə", $B$3="İllik"), AC1449,
AND($B$11="Hə", $B$3="Aylıq"), AD1449,
$B$11="Yox", AB1449)</f>
        <v/>
      </c>
      <c r="M1449" s="1" t="str" cm="1">
        <f t="array" aca="1" ref="M1449" ca="1">_xlfn.IFS( L1449="", "",
(M1448-N1449)&lt;=0.5, 0,
TRUE,  M1448-N1449)</f>
        <v/>
      </c>
      <c r="N1449" s="7" t="str" cm="1">
        <f t="array" aca="1" ref="N1449" ca="1">_xlfn.IFS(
L1449="", "",
TRUE, MIN(M1448, ROUND($M$14/ (last_rou_date - $B$2) * (L1449-L1448), 2) )
)</f>
        <v/>
      </c>
      <c r="P1449" s="59" t="str">
        <f t="shared" ca="1" si="66"/>
        <v/>
      </c>
      <c r="Q1449" s="1" t="str" cm="1">
        <f t="array" aca="1" ref="Q1449" ca="1">_xlfn.IFS(P1449="","",
$B$11="Hə", _xlfn.XLOOKUP(DATE(P1449, 12, 31), rou_table_dates, rou_table_nbvs,0, 0),
TRUE,  MAX(0, ROUND($M$14 - $M$14/ (last_rou_date - $B$2) * (DATE(P1449,12,31) - $B$2), 2) )
)</f>
        <v/>
      </c>
      <c r="R1449" s="1" t="str" cm="1">
        <f t="array" aca="1" ref="R1449" ca="1">_xlfn.IFS(P1449="","",
$B$11="Hə", _xlfn.XLOOKUP(DATE(P1449, 12, 31), lease_table_dates, lease_table_balances,0, 0),
TRUE, IFERROR( XNPV($B$6, IF(payment_dates &gt;DATE(P1449, 12, 31), payments,  0),  IF(payment_dates &gt;DATE(P1449, 12, 31), payment_dates,  DATE(P1449, 12, 31))    ),0)
)</f>
        <v/>
      </c>
      <c r="S1449" s="1" t="str" cm="1">
        <f t="array" aca="1" ref="S1449" ca="1">_xlfn.IFS(P1449="","",
TRUE,  MIN( MIN(Q1448, $M$14), ROUND($M$14/ (last_rou_date - $B$2) * (DATE(P1449,12,31) - MAX($B$2, DATE(P1449-1, 12, 31))), 2) )
)</f>
        <v/>
      </c>
      <c r="T1449" s="7" t="str" cm="1">
        <f t="array" aca="1" ref="T1449" ca="1">_xlfn.IFS(P1449="", "",
ISTEXT(R1448), R1449- (H1449 - SUMIFS( lease_table_payments, lease_table_years, P1449) -$AG$14 ),
AND(ISNUMBER(R1448), R1449&lt;&gt;""),   R1449- (R1448 - SUMIFS( lease_table_payments, lease_table_years, P1449) )
)</f>
        <v/>
      </c>
      <c r="V1449" s="64">
        <f t="shared" si="68"/>
        <v>1436</v>
      </c>
      <c r="W1449" s="51" t="str" cm="1">
        <f t="array" ref="W1449">_xlfn.IFS(
OR(W1448=$B$4, W1448=""),"",
TRUE,W1448+1
)</f>
        <v/>
      </c>
      <c r="X1449" s="51" t="str" cm="1">
        <f t="array" ref="X1449">_xlfn.IFS(X1448="","",
W1449="", "",
AND($B$3="İllik"),DATE(YEAR(X1448)+1,MONTH(X1448),DAY(X1448) ),
AND($B$3="Aylıq", $AH$14="Not end"), EDATE(X1448,1),
AND($B$3="Aylıq", $AH$14="End"), EOMONTH(X1448,1)
)</f>
        <v/>
      </c>
      <c r="Y1449" s="51" t="str" cm="1">
        <f t="array" aca="1" ref="Y1449" ca="1">_xlfn.IFS(
AND($B$7="Dövrün əvvəlində", Y1448&lt;=last_rou_date), DATE(YEAR(Y1448)+1, 12, 31),
AND($B$7="Dövrün sonunda", Y1448&lt;=last_payment_date), DATE(YEAR(Y1448)+1, 12, 31),
TRUE, ""
)</f>
        <v/>
      </c>
      <c r="Z1449" s="75" t="str" cm="1">
        <f t="array" aca="1" ref="Z1449" ca="1">_xlfn.IFS(
AND($AN$14="Not year_end", Z1448&gt;last_payment_date), "",
AND($AN$14="Year_end", Z1448&gt;=last_payment_date), "",
AND($AN$14="Year_end"), DATE(YEAR(Z1448+1), 12, 31),
AND($AN$14="Not year_end", MONTH(Z1448)=12, DAY(Z1448)=31), DATE(YEAR(Z1447)+1, MONTH(Z1447), DAY(Z1447)),
AND($AN$14="Not year_end", OR(MONTH(Z1448)&lt;&gt;12, DAY(Z1448)&lt;&gt;31) ), DATE(YEAR(Z1448), 12, 31)
)</f>
        <v/>
      </c>
      <c r="AA1449" s="75" t="str" cm="1">
        <f t="array" aca="1" ref="AA1449" ca="1">_xlfn.IFS(AA1448="", "",
AND(AA1448=last_payment_date, OR(MONTH(AA1448)&lt;&gt;12, DAY(AA1448)&lt;&gt;31) ), DATE(YEAR(AA1448), 12, 31),
AND(MONTH(AA1448)=12, DAY(AA1448)=31, AA1448&gt;=last_payment_date), "",
AND(MONTH(AA1448)=12, DAY(AA1448)&lt;&gt;31),  EOMONTH(AA1448,0),
AND(MONTH(AA1448)=12, DAY(AA1448)=31, $AH$14="Not end"),  EDATE(AA1447,1),
AND($AH$14="Not end"), EDATE(AA1448, 1),
AND($AH$14="End"), EOMONTH(AA1448, 1)
)</f>
        <v/>
      </c>
      <c r="AB1449" s="75" t="str" cm="1">
        <f t="array" aca="1" ref="AB1449" ca="1">_xlfn.IFS(AB1448="","",
AND(AB1448=last_rou_date), "",
AND($B$3="İllik"),DATE(YEAR(AB1448)+1,MONTH(AB1448),DAY(AB1448) ),
AND($B$3="Aylıq", $AH$14="Not end"), EDATE(AB1448,1),
AND($B$3="Aylıq", $AH$14="End"), EOMONTH(AB1448,1)
)</f>
        <v/>
      </c>
      <c r="AC1449" s="75" t="str" cm="1">
        <f t="array" aca="1" ref="AC1449" ca="1">_xlfn.IFS(
AND($AN$14="Not year_end", AC1448&gt;last_rou_date), "",
AND($AN$14="Year_end", AC1448&gt;=last_rou_date), "",
AND($AN$14="Year_end"), DATE(YEAR(AC1448+1), 12, 31),
AND($AN$14="Not year_end", MONTH(AC1448)=12, DAY(AC1448)=31), DATE(YEAR(AC1447)+1, MONTH(AC1447), DAY(AC1447)),
AND($AN$14="Not year_end", OR(MONTH(AC1448)&lt;&gt;12, DAY(AC1448)&lt;&gt;31) ), DATE(YEAR(AC1448), 12, 31)
)</f>
        <v/>
      </c>
      <c r="AD1449" s="75" t="str" cm="1">
        <f t="array" aca="1" ref="AD1449" ca="1">_xlfn.IFS(AD1448="", "",
AND(AD1448=last_rou_date, OR(MONTH(AD1448)&lt;&gt;12, DAY(AD1448)&lt;&gt;31) ), DATE(YEAR(AD1448), 12, 31),
AND(MONTH(AD1448)=12, DAY(AD1448)=31, AD1448&gt;=last_rou_date), "",
AND(MONTH(AD1448)=12, DAY(AD1448)&lt;&gt;31),  EOMONTH(AD1448,0),
AND(MONTH(AD1448)=12, DAY(AD1448)=31, $AH$14="Not end"),  EDATE(AD1447,1),
AND($AH$14="Not end"), EDATE(AD1448, 1),
AND($AH$14="End"), EOMONTH(AD1448, 1)
)</f>
        <v/>
      </c>
      <c r="AE1449" s="51" t="str" cm="1">
        <f t="array" ref="AE1449">_xlfn.IFS(W1449="", "",
AND(W1449&gt;0, W1449&lt;=$B$4, $C$2="İllik artım, faiz olaraq", $D$2&gt;0, $B$3="İllik"), $B$5*((1+$D$2)^(W1449-1)),
AND(W1449&gt;0, W1449&lt;=$B$4, $C$2="İllik artım, faiz olaraq", $D$2&gt;0, $B$3="Aylıq"), $B$5*((1+$D$2)^ROUNDDOWN((W1449-1)/12,0)),
AND(W1449=1, $C$2="Aşağıdakı kimi dəyişir", ), $B$5,
AND(W1449&gt;1, W1449&lt;=$B$4, $C$2="Aşağıdakı kimi dəyişir"), IFERROR(VLOOKUP(W1449, $C$4:$D$7, 2, FALSE), AE1448),
AND(W1449&gt;0, W1449&lt;=$B$4), $B$5,
TRUE,0 )</f>
        <v/>
      </c>
      <c r="AF1449" s="51" t="str">
        <f t="shared" ca="1" si="67"/>
        <v/>
      </c>
    </row>
    <row r="1450" spans="1:32" x14ac:dyDescent="0.4">
      <c r="A1450" s="13" t="str" cm="1">
        <f t="array" aca="1" ref="A1450" ca="1">_xlfn.IFS(
AND(SUMIFS(lease_table_interest_accruals, lease_table_dates, A1449)&gt;0, COUNTIFS($E$14:E1449, "Interest accrual", $A$14:A1449, A1449)=0),  A1449,
AND(SUMIFS(lease_table_payments, lease_table_dates, A1449)&gt;0, COUNTIFS($E$14:E1449, "Payment", $A$14:A1449, A1449)=0),  A1449,
AND(SUMIFS(rou_table_deprs, rou_table_dates, A1449)&gt;0, COUNTIFS($E$14:E1449, "Depreciation", $A$14:A1449, A1449)=0),  A1449,
TRUE,  IFERROR(INDEX(rou_table_dates,  MATCH(A1449, rou_table_dates)+1, ), "")
)</f>
        <v/>
      </c>
      <c r="B1450" s="1" t="str" cm="1">
        <f t="array" aca="1" ref="B1450" ca="1">_xlfn.IFS(
AND(E1450="Payment", A1450=$B$2), $AM$14,
E1450="Payment", $AM$15,
E1450="Interest accrual", $AM$18,
E1450="Depreciation", $AM$17,
TRUE, "")</f>
        <v/>
      </c>
      <c r="C1450" s="1" t="str" cm="1">
        <f t="array" aca="1" ref="C1450" ca="1">_xlfn.IFS(
E1450="Payment", $AM$19,
E1450="Interest accrual", $AM$15,
E1450="Depreciation", $AM$16,
TRUE, "")</f>
        <v/>
      </c>
      <c r="D1450" s="1" t="str" cm="1">
        <f t="array" aca="1" ref="D1450" ca="1">_xlfn.IFS(
E1450="Payment", _xlfn.XLOOKUP(A1450, lease_table_dates, lease_table_payments, 0, 0),
E1450="Interest accrual", _xlfn.XLOOKUP(A1450, lease_table_dates, lease_table_interest_accruals, 0, 0),
E1450="Depreciation", _xlfn.XLOOKUP(A1450, rou_table_dates, rou_table_deprs, 0, 0),
TRUE, ""
)</f>
        <v/>
      </c>
      <c r="E1450" s="7" t="str" cm="1">
        <f t="array" aca="1" ref="E1450" ca="1">_xlfn.IFS(
AND(SUMIFS(lease_table_interest_accruals, lease_table_dates, A1450)&gt;0, COUNTIFS($E$14:E1449, "Interest accrual", $A$14:A1449, A1450)=0), "Interest accrual",
AND(SUMIFS(lease_table_payments, lease_table_dates, A1450)&gt;0, COUNTIFS($E$14:E1449, "Payment", $A$14:A1449, A1450)=0), "Payment",
AND(SUMIFS(rou_table_deprs, rou_table_dates, A1450)&gt;0, COUNTIFS($E$14:E1449, "Depreciation", $A$14:A1449, A1450)=0), "Depreciation",
TRUE,  ""
)</f>
        <v/>
      </c>
      <c r="G1450" s="13" t="str" cm="1">
        <f t="array" aca="1" ref="G1450" ca="1">_xlfn.IFS(
AND($B$11="Hə", $B$3="İllik"), Z1450,
AND($B$11="Hə", $B$3="Aylıq"), AA1450,
$B$11="Yox", X1450)</f>
        <v/>
      </c>
      <c r="H1450" s="1" t="str" cm="1">
        <f t="array" aca="1" ref="H1450" ca="1">_xlfn.IFS( G1450="", "",
TRUE, ROUND( H1449+I1450-J1450, 2) )</f>
        <v/>
      </c>
      <c r="I1450" s="1" t="str" cm="1">
        <f t="array" aca="1" ref="I1450" ca="1">_xlfn.IFS(G1450="", "",
G1450=last_payment_date, (J1450-H1449),
 TRUE,  -  (H1449- H1449* (1+$B$6)^ (_xlfn.DAYS(G1450,G1449)/365) )
)</f>
        <v/>
      </c>
      <c r="J1450" s="1" t="str" cm="1">
        <f t="array" aca="1" ref="J1450" ca="1">_xlfn.IFS(G1450="", "",
TRUE, _xlfn.XLOOKUP(G1450,  payment_dates, payments,0,0)
)</f>
        <v/>
      </c>
      <c r="L1450" s="8" t="str" cm="1">
        <f t="array" aca="1" ref="L1450" ca="1">_xlfn.IFS(
AND($B$11="Hə", $B$3="İllik"), AC1450,
AND($B$11="Hə", $B$3="Aylıq"), AD1450,
$B$11="Yox", AB1450)</f>
        <v/>
      </c>
      <c r="M1450" s="1" t="str" cm="1">
        <f t="array" aca="1" ref="M1450" ca="1">_xlfn.IFS( L1450="", "",
(M1449-N1450)&lt;=0.5, 0,
TRUE,  M1449-N1450)</f>
        <v/>
      </c>
      <c r="N1450" s="7" t="str" cm="1">
        <f t="array" aca="1" ref="N1450" ca="1">_xlfn.IFS(
L1450="", "",
TRUE, MIN(M1449, ROUND($M$14/ (last_rou_date - $B$2) * (L1450-L1449), 2) )
)</f>
        <v/>
      </c>
      <c r="P1450" s="59" t="str">
        <f t="shared" ca="1" si="66"/>
        <v/>
      </c>
      <c r="Q1450" s="1" t="str" cm="1">
        <f t="array" aca="1" ref="Q1450" ca="1">_xlfn.IFS(P1450="","",
$B$11="Hə", _xlfn.XLOOKUP(DATE(P1450, 12, 31), rou_table_dates, rou_table_nbvs,0, 0),
TRUE,  MAX(0, ROUND($M$14 - $M$14/ (last_rou_date - $B$2) * (DATE(P1450,12,31) - $B$2), 2) )
)</f>
        <v/>
      </c>
      <c r="R1450" s="1" t="str" cm="1">
        <f t="array" aca="1" ref="R1450" ca="1">_xlfn.IFS(P1450="","",
$B$11="Hə", _xlfn.XLOOKUP(DATE(P1450, 12, 31), lease_table_dates, lease_table_balances,0, 0),
TRUE, IFERROR( XNPV($B$6, IF(payment_dates &gt;DATE(P1450, 12, 31), payments,  0),  IF(payment_dates &gt;DATE(P1450, 12, 31), payment_dates,  DATE(P1450, 12, 31))    ),0)
)</f>
        <v/>
      </c>
      <c r="S1450" s="1" t="str" cm="1">
        <f t="array" aca="1" ref="S1450" ca="1">_xlfn.IFS(P1450="","",
TRUE,  MIN( MIN(Q1449, $M$14), ROUND($M$14/ (last_rou_date - $B$2) * (DATE(P1450,12,31) - MAX($B$2, DATE(P1450-1, 12, 31))), 2) )
)</f>
        <v/>
      </c>
      <c r="T1450" s="7" t="str" cm="1">
        <f t="array" aca="1" ref="T1450" ca="1">_xlfn.IFS(P1450="", "",
ISTEXT(R1449), R1450- (H1450 - SUMIFS( lease_table_payments, lease_table_years, P1450) -$AG$14 ),
AND(ISNUMBER(R1449), R1450&lt;&gt;""),   R1450- (R1449 - SUMIFS( lease_table_payments, lease_table_years, P1450) )
)</f>
        <v/>
      </c>
      <c r="V1450" s="64">
        <f t="shared" si="68"/>
        <v>1437</v>
      </c>
      <c r="W1450" s="51" t="str" cm="1">
        <f t="array" ref="W1450">_xlfn.IFS(
OR(W1449=$B$4, W1449=""),"",
TRUE,W1449+1
)</f>
        <v/>
      </c>
      <c r="X1450" s="51" t="str" cm="1">
        <f t="array" ref="X1450">_xlfn.IFS(X1449="","",
W1450="", "",
AND($B$3="İllik"),DATE(YEAR(X1449)+1,MONTH(X1449),DAY(X1449) ),
AND($B$3="Aylıq", $AH$14="Not end"), EDATE(X1449,1),
AND($B$3="Aylıq", $AH$14="End"), EOMONTH(X1449,1)
)</f>
        <v/>
      </c>
      <c r="Y1450" s="51" t="str" cm="1">
        <f t="array" aca="1" ref="Y1450" ca="1">_xlfn.IFS(
AND($B$7="Dövrün əvvəlində", Y1449&lt;=last_rou_date), DATE(YEAR(Y1449)+1, 12, 31),
AND($B$7="Dövrün sonunda", Y1449&lt;=last_payment_date), DATE(YEAR(Y1449)+1, 12, 31),
TRUE, ""
)</f>
        <v/>
      </c>
      <c r="Z1450" s="75" t="str" cm="1">
        <f t="array" aca="1" ref="Z1450" ca="1">_xlfn.IFS(
AND($AN$14="Not year_end", Z1449&gt;last_payment_date), "",
AND($AN$14="Year_end", Z1449&gt;=last_payment_date), "",
AND($AN$14="Year_end"), DATE(YEAR(Z1449+1), 12, 31),
AND($AN$14="Not year_end", MONTH(Z1449)=12, DAY(Z1449)=31), DATE(YEAR(Z1448)+1, MONTH(Z1448), DAY(Z1448)),
AND($AN$14="Not year_end", OR(MONTH(Z1449)&lt;&gt;12, DAY(Z1449)&lt;&gt;31) ), DATE(YEAR(Z1449), 12, 31)
)</f>
        <v/>
      </c>
      <c r="AA1450" s="75" t="str" cm="1">
        <f t="array" aca="1" ref="AA1450" ca="1">_xlfn.IFS(AA1449="", "",
AND(AA1449=last_payment_date, OR(MONTH(AA1449)&lt;&gt;12, DAY(AA1449)&lt;&gt;31) ), DATE(YEAR(AA1449), 12, 31),
AND(MONTH(AA1449)=12, DAY(AA1449)=31, AA1449&gt;=last_payment_date), "",
AND(MONTH(AA1449)=12, DAY(AA1449)&lt;&gt;31),  EOMONTH(AA1449,0),
AND(MONTH(AA1449)=12, DAY(AA1449)=31, $AH$14="Not end"),  EDATE(AA1448,1),
AND($AH$14="Not end"), EDATE(AA1449, 1),
AND($AH$14="End"), EOMONTH(AA1449, 1)
)</f>
        <v/>
      </c>
      <c r="AB1450" s="75" t="str" cm="1">
        <f t="array" aca="1" ref="AB1450" ca="1">_xlfn.IFS(AB1449="","",
AND(AB1449=last_rou_date), "",
AND($B$3="İllik"),DATE(YEAR(AB1449)+1,MONTH(AB1449),DAY(AB1449) ),
AND($B$3="Aylıq", $AH$14="Not end"), EDATE(AB1449,1),
AND($B$3="Aylıq", $AH$14="End"), EOMONTH(AB1449,1)
)</f>
        <v/>
      </c>
      <c r="AC1450" s="75" t="str" cm="1">
        <f t="array" aca="1" ref="AC1450" ca="1">_xlfn.IFS(
AND($AN$14="Not year_end", AC1449&gt;last_rou_date), "",
AND($AN$14="Year_end", AC1449&gt;=last_rou_date), "",
AND($AN$14="Year_end"), DATE(YEAR(AC1449+1), 12, 31),
AND($AN$14="Not year_end", MONTH(AC1449)=12, DAY(AC1449)=31), DATE(YEAR(AC1448)+1, MONTH(AC1448), DAY(AC1448)),
AND($AN$14="Not year_end", OR(MONTH(AC1449)&lt;&gt;12, DAY(AC1449)&lt;&gt;31) ), DATE(YEAR(AC1449), 12, 31)
)</f>
        <v/>
      </c>
      <c r="AD1450" s="75" t="str" cm="1">
        <f t="array" aca="1" ref="AD1450" ca="1">_xlfn.IFS(AD1449="", "",
AND(AD1449=last_rou_date, OR(MONTH(AD1449)&lt;&gt;12, DAY(AD1449)&lt;&gt;31) ), DATE(YEAR(AD1449), 12, 31),
AND(MONTH(AD1449)=12, DAY(AD1449)=31, AD1449&gt;=last_rou_date), "",
AND(MONTH(AD1449)=12, DAY(AD1449)&lt;&gt;31),  EOMONTH(AD1449,0),
AND(MONTH(AD1449)=12, DAY(AD1449)=31, $AH$14="Not end"),  EDATE(AD1448,1),
AND($AH$14="Not end"), EDATE(AD1449, 1),
AND($AH$14="End"), EOMONTH(AD1449, 1)
)</f>
        <v/>
      </c>
      <c r="AE1450" s="51" t="str" cm="1">
        <f t="array" ref="AE1450">_xlfn.IFS(W1450="", "",
AND(W1450&gt;0, W1450&lt;=$B$4, $C$2="İllik artım, faiz olaraq", $D$2&gt;0, $B$3="İllik"), $B$5*((1+$D$2)^(W1450-1)),
AND(W1450&gt;0, W1450&lt;=$B$4, $C$2="İllik artım, faiz olaraq", $D$2&gt;0, $B$3="Aylıq"), $B$5*((1+$D$2)^ROUNDDOWN((W1450-1)/12,0)),
AND(W1450=1, $C$2="Aşağıdakı kimi dəyişir", ), $B$5,
AND(W1450&gt;1, W1450&lt;=$B$4, $C$2="Aşağıdakı kimi dəyişir"), IFERROR(VLOOKUP(W1450, $C$4:$D$7, 2, FALSE), AE1449),
AND(W1450&gt;0, W1450&lt;=$B$4), $B$5,
TRUE,0 )</f>
        <v/>
      </c>
      <c r="AF1450" s="51" t="str">
        <f t="shared" ca="1" si="67"/>
        <v/>
      </c>
    </row>
    <row r="1451" spans="1:32" x14ac:dyDescent="0.4">
      <c r="A1451" s="13" t="str" cm="1">
        <f t="array" aca="1" ref="A1451" ca="1">_xlfn.IFS(
AND(SUMIFS(lease_table_interest_accruals, lease_table_dates, A1450)&gt;0, COUNTIFS($E$14:E1450, "Interest accrual", $A$14:A1450, A1450)=0),  A1450,
AND(SUMIFS(lease_table_payments, lease_table_dates, A1450)&gt;0, COUNTIFS($E$14:E1450, "Payment", $A$14:A1450, A1450)=0),  A1450,
AND(SUMIFS(rou_table_deprs, rou_table_dates, A1450)&gt;0, COUNTIFS($E$14:E1450, "Depreciation", $A$14:A1450, A1450)=0),  A1450,
TRUE,  IFERROR(INDEX(rou_table_dates,  MATCH(A1450, rou_table_dates)+1, ), "")
)</f>
        <v/>
      </c>
      <c r="B1451" s="1" t="str" cm="1">
        <f t="array" aca="1" ref="B1451" ca="1">_xlfn.IFS(
AND(E1451="Payment", A1451=$B$2), $AM$14,
E1451="Payment", $AM$15,
E1451="Interest accrual", $AM$18,
E1451="Depreciation", $AM$17,
TRUE, "")</f>
        <v/>
      </c>
      <c r="C1451" s="1" t="str" cm="1">
        <f t="array" aca="1" ref="C1451" ca="1">_xlfn.IFS(
E1451="Payment", $AM$19,
E1451="Interest accrual", $AM$15,
E1451="Depreciation", $AM$16,
TRUE, "")</f>
        <v/>
      </c>
      <c r="D1451" s="1" t="str" cm="1">
        <f t="array" aca="1" ref="D1451" ca="1">_xlfn.IFS(
E1451="Payment", _xlfn.XLOOKUP(A1451, lease_table_dates, lease_table_payments, 0, 0),
E1451="Interest accrual", _xlfn.XLOOKUP(A1451, lease_table_dates, lease_table_interest_accruals, 0, 0),
E1451="Depreciation", _xlfn.XLOOKUP(A1451, rou_table_dates, rou_table_deprs, 0, 0),
TRUE, ""
)</f>
        <v/>
      </c>
      <c r="E1451" s="7" t="str" cm="1">
        <f t="array" aca="1" ref="E1451" ca="1">_xlfn.IFS(
AND(SUMIFS(lease_table_interest_accruals, lease_table_dates, A1451)&gt;0, COUNTIFS($E$14:E1450, "Interest accrual", $A$14:A1450, A1451)=0), "Interest accrual",
AND(SUMIFS(lease_table_payments, lease_table_dates, A1451)&gt;0, COUNTIFS($E$14:E1450, "Payment", $A$14:A1450, A1451)=0), "Payment",
AND(SUMIFS(rou_table_deprs, rou_table_dates, A1451)&gt;0, COUNTIFS($E$14:E1450, "Depreciation", $A$14:A1450, A1451)=0), "Depreciation",
TRUE,  ""
)</f>
        <v/>
      </c>
      <c r="G1451" s="13" t="str" cm="1">
        <f t="array" aca="1" ref="G1451" ca="1">_xlfn.IFS(
AND($B$11="Hə", $B$3="İllik"), Z1451,
AND($B$11="Hə", $B$3="Aylıq"), AA1451,
$B$11="Yox", X1451)</f>
        <v/>
      </c>
      <c r="H1451" s="1" t="str" cm="1">
        <f t="array" aca="1" ref="H1451" ca="1">_xlfn.IFS( G1451="", "",
TRUE, ROUND( H1450+I1451-J1451, 2) )</f>
        <v/>
      </c>
      <c r="I1451" s="1" t="str" cm="1">
        <f t="array" aca="1" ref="I1451" ca="1">_xlfn.IFS(G1451="", "",
G1451=last_payment_date, (J1451-H1450),
 TRUE,  -  (H1450- H1450* (1+$B$6)^ (_xlfn.DAYS(G1451,G1450)/365) )
)</f>
        <v/>
      </c>
      <c r="J1451" s="1" t="str" cm="1">
        <f t="array" aca="1" ref="J1451" ca="1">_xlfn.IFS(G1451="", "",
TRUE, _xlfn.XLOOKUP(G1451,  payment_dates, payments,0,0)
)</f>
        <v/>
      </c>
      <c r="L1451" s="8" t="str" cm="1">
        <f t="array" aca="1" ref="L1451" ca="1">_xlfn.IFS(
AND($B$11="Hə", $B$3="İllik"), AC1451,
AND($B$11="Hə", $B$3="Aylıq"), AD1451,
$B$11="Yox", AB1451)</f>
        <v/>
      </c>
      <c r="M1451" s="1" t="str" cm="1">
        <f t="array" aca="1" ref="M1451" ca="1">_xlfn.IFS( L1451="", "",
(M1450-N1451)&lt;=0.5, 0,
TRUE,  M1450-N1451)</f>
        <v/>
      </c>
      <c r="N1451" s="7" t="str" cm="1">
        <f t="array" aca="1" ref="N1451" ca="1">_xlfn.IFS(
L1451="", "",
TRUE, MIN(M1450, ROUND($M$14/ (last_rou_date - $B$2) * (L1451-L1450), 2) )
)</f>
        <v/>
      </c>
      <c r="P1451" s="59" t="str">
        <f t="shared" ca="1" si="66"/>
        <v/>
      </c>
      <c r="Q1451" s="1" t="str" cm="1">
        <f t="array" aca="1" ref="Q1451" ca="1">_xlfn.IFS(P1451="","",
$B$11="Hə", _xlfn.XLOOKUP(DATE(P1451, 12, 31), rou_table_dates, rou_table_nbvs,0, 0),
TRUE,  MAX(0, ROUND($M$14 - $M$14/ (last_rou_date - $B$2) * (DATE(P1451,12,31) - $B$2), 2) )
)</f>
        <v/>
      </c>
      <c r="R1451" s="1" t="str" cm="1">
        <f t="array" aca="1" ref="R1451" ca="1">_xlfn.IFS(P1451="","",
$B$11="Hə", _xlfn.XLOOKUP(DATE(P1451, 12, 31), lease_table_dates, lease_table_balances,0, 0),
TRUE, IFERROR( XNPV($B$6, IF(payment_dates &gt;DATE(P1451, 12, 31), payments,  0),  IF(payment_dates &gt;DATE(P1451, 12, 31), payment_dates,  DATE(P1451, 12, 31))    ),0)
)</f>
        <v/>
      </c>
      <c r="S1451" s="1" t="str" cm="1">
        <f t="array" aca="1" ref="S1451" ca="1">_xlfn.IFS(P1451="","",
TRUE,  MIN( MIN(Q1450, $M$14), ROUND($M$14/ (last_rou_date - $B$2) * (DATE(P1451,12,31) - MAX($B$2, DATE(P1451-1, 12, 31))), 2) )
)</f>
        <v/>
      </c>
      <c r="T1451" s="7" t="str" cm="1">
        <f t="array" aca="1" ref="T1451" ca="1">_xlfn.IFS(P1451="", "",
ISTEXT(R1450), R1451- (H1451 - SUMIFS( lease_table_payments, lease_table_years, P1451) -$AG$14 ),
AND(ISNUMBER(R1450), R1451&lt;&gt;""),   R1451- (R1450 - SUMIFS( lease_table_payments, lease_table_years, P1451) )
)</f>
        <v/>
      </c>
      <c r="V1451" s="64">
        <f t="shared" si="68"/>
        <v>1438</v>
      </c>
      <c r="W1451" s="51" t="str" cm="1">
        <f t="array" ref="W1451">_xlfn.IFS(
OR(W1450=$B$4, W1450=""),"",
TRUE,W1450+1
)</f>
        <v/>
      </c>
      <c r="X1451" s="51" t="str" cm="1">
        <f t="array" ref="X1451">_xlfn.IFS(X1450="","",
W1451="", "",
AND($B$3="İllik"),DATE(YEAR(X1450)+1,MONTH(X1450),DAY(X1450) ),
AND($B$3="Aylıq", $AH$14="Not end"), EDATE(X1450,1),
AND($B$3="Aylıq", $AH$14="End"), EOMONTH(X1450,1)
)</f>
        <v/>
      </c>
      <c r="Y1451" s="51" t="str" cm="1">
        <f t="array" aca="1" ref="Y1451" ca="1">_xlfn.IFS(
AND($B$7="Dövrün əvvəlində", Y1450&lt;=last_rou_date), DATE(YEAR(Y1450)+1, 12, 31),
AND($B$7="Dövrün sonunda", Y1450&lt;=last_payment_date), DATE(YEAR(Y1450)+1, 12, 31),
TRUE, ""
)</f>
        <v/>
      </c>
      <c r="Z1451" s="75" t="str" cm="1">
        <f t="array" aca="1" ref="Z1451" ca="1">_xlfn.IFS(
AND($AN$14="Not year_end", Z1450&gt;last_payment_date), "",
AND($AN$14="Year_end", Z1450&gt;=last_payment_date), "",
AND($AN$14="Year_end"), DATE(YEAR(Z1450+1), 12, 31),
AND($AN$14="Not year_end", MONTH(Z1450)=12, DAY(Z1450)=31), DATE(YEAR(Z1449)+1, MONTH(Z1449), DAY(Z1449)),
AND($AN$14="Not year_end", OR(MONTH(Z1450)&lt;&gt;12, DAY(Z1450)&lt;&gt;31) ), DATE(YEAR(Z1450), 12, 31)
)</f>
        <v/>
      </c>
      <c r="AA1451" s="75" t="str" cm="1">
        <f t="array" aca="1" ref="AA1451" ca="1">_xlfn.IFS(AA1450="", "",
AND(AA1450=last_payment_date, OR(MONTH(AA1450)&lt;&gt;12, DAY(AA1450)&lt;&gt;31) ), DATE(YEAR(AA1450), 12, 31),
AND(MONTH(AA1450)=12, DAY(AA1450)=31, AA1450&gt;=last_payment_date), "",
AND(MONTH(AA1450)=12, DAY(AA1450)&lt;&gt;31),  EOMONTH(AA1450,0),
AND(MONTH(AA1450)=12, DAY(AA1450)=31, $AH$14="Not end"),  EDATE(AA1449,1),
AND($AH$14="Not end"), EDATE(AA1450, 1),
AND($AH$14="End"), EOMONTH(AA1450, 1)
)</f>
        <v/>
      </c>
      <c r="AB1451" s="75" t="str" cm="1">
        <f t="array" aca="1" ref="AB1451" ca="1">_xlfn.IFS(AB1450="","",
AND(AB1450=last_rou_date), "",
AND($B$3="İllik"),DATE(YEAR(AB1450)+1,MONTH(AB1450),DAY(AB1450) ),
AND($B$3="Aylıq", $AH$14="Not end"), EDATE(AB1450,1),
AND($B$3="Aylıq", $AH$14="End"), EOMONTH(AB1450,1)
)</f>
        <v/>
      </c>
      <c r="AC1451" s="75" t="str" cm="1">
        <f t="array" aca="1" ref="AC1451" ca="1">_xlfn.IFS(
AND($AN$14="Not year_end", AC1450&gt;last_rou_date), "",
AND($AN$14="Year_end", AC1450&gt;=last_rou_date), "",
AND($AN$14="Year_end"), DATE(YEAR(AC1450+1), 12, 31),
AND($AN$14="Not year_end", MONTH(AC1450)=12, DAY(AC1450)=31), DATE(YEAR(AC1449)+1, MONTH(AC1449), DAY(AC1449)),
AND($AN$14="Not year_end", OR(MONTH(AC1450)&lt;&gt;12, DAY(AC1450)&lt;&gt;31) ), DATE(YEAR(AC1450), 12, 31)
)</f>
        <v/>
      </c>
      <c r="AD1451" s="75" t="str" cm="1">
        <f t="array" aca="1" ref="AD1451" ca="1">_xlfn.IFS(AD1450="", "",
AND(AD1450=last_rou_date, OR(MONTH(AD1450)&lt;&gt;12, DAY(AD1450)&lt;&gt;31) ), DATE(YEAR(AD1450), 12, 31),
AND(MONTH(AD1450)=12, DAY(AD1450)=31, AD1450&gt;=last_rou_date), "",
AND(MONTH(AD1450)=12, DAY(AD1450)&lt;&gt;31),  EOMONTH(AD1450,0),
AND(MONTH(AD1450)=12, DAY(AD1450)=31, $AH$14="Not end"),  EDATE(AD1449,1),
AND($AH$14="Not end"), EDATE(AD1450, 1),
AND($AH$14="End"), EOMONTH(AD1450, 1)
)</f>
        <v/>
      </c>
      <c r="AE1451" s="51" t="str" cm="1">
        <f t="array" ref="AE1451">_xlfn.IFS(W1451="", "",
AND(W1451&gt;0, W1451&lt;=$B$4, $C$2="İllik artım, faiz olaraq", $D$2&gt;0, $B$3="İllik"), $B$5*((1+$D$2)^(W1451-1)),
AND(W1451&gt;0, W1451&lt;=$B$4, $C$2="İllik artım, faiz olaraq", $D$2&gt;0, $B$3="Aylıq"), $B$5*((1+$D$2)^ROUNDDOWN((W1451-1)/12,0)),
AND(W1451=1, $C$2="Aşağıdakı kimi dəyişir", ), $B$5,
AND(W1451&gt;1, W1451&lt;=$B$4, $C$2="Aşağıdakı kimi dəyişir"), IFERROR(VLOOKUP(W1451, $C$4:$D$7, 2, FALSE), AE1450),
AND(W1451&gt;0, W1451&lt;=$B$4), $B$5,
TRUE,0 )</f>
        <v/>
      </c>
      <c r="AF1451" s="51" t="str">
        <f t="shared" ca="1" si="67"/>
        <v/>
      </c>
    </row>
    <row r="1452" spans="1:32" x14ac:dyDescent="0.4">
      <c r="A1452" s="13" t="str" cm="1">
        <f t="array" aca="1" ref="A1452" ca="1">_xlfn.IFS(
AND(SUMIFS(lease_table_interest_accruals, lease_table_dates, A1451)&gt;0, COUNTIFS($E$14:E1451, "Interest accrual", $A$14:A1451, A1451)=0),  A1451,
AND(SUMIFS(lease_table_payments, lease_table_dates, A1451)&gt;0, COUNTIFS($E$14:E1451, "Payment", $A$14:A1451, A1451)=0),  A1451,
AND(SUMIFS(rou_table_deprs, rou_table_dates, A1451)&gt;0, COUNTIFS($E$14:E1451, "Depreciation", $A$14:A1451, A1451)=0),  A1451,
TRUE,  IFERROR(INDEX(rou_table_dates,  MATCH(A1451, rou_table_dates)+1, ), "")
)</f>
        <v/>
      </c>
      <c r="B1452" s="1" t="str" cm="1">
        <f t="array" aca="1" ref="B1452" ca="1">_xlfn.IFS(
AND(E1452="Payment", A1452=$B$2), $AM$14,
E1452="Payment", $AM$15,
E1452="Interest accrual", $AM$18,
E1452="Depreciation", $AM$17,
TRUE, "")</f>
        <v/>
      </c>
      <c r="C1452" s="1" t="str" cm="1">
        <f t="array" aca="1" ref="C1452" ca="1">_xlfn.IFS(
E1452="Payment", $AM$19,
E1452="Interest accrual", $AM$15,
E1452="Depreciation", $AM$16,
TRUE, "")</f>
        <v/>
      </c>
      <c r="D1452" s="1" t="str" cm="1">
        <f t="array" aca="1" ref="D1452" ca="1">_xlfn.IFS(
E1452="Payment", _xlfn.XLOOKUP(A1452, lease_table_dates, lease_table_payments, 0, 0),
E1452="Interest accrual", _xlfn.XLOOKUP(A1452, lease_table_dates, lease_table_interest_accruals, 0, 0),
E1452="Depreciation", _xlfn.XLOOKUP(A1452, rou_table_dates, rou_table_deprs, 0, 0),
TRUE, ""
)</f>
        <v/>
      </c>
      <c r="E1452" s="7" t="str" cm="1">
        <f t="array" aca="1" ref="E1452" ca="1">_xlfn.IFS(
AND(SUMIFS(lease_table_interest_accruals, lease_table_dates, A1452)&gt;0, COUNTIFS($E$14:E1451, "Interest accrual", $A$14:A1451, A1452)=0), "Interest accrual",
AND(SUMIFS(lease_table_payments, lease_table_dates, A1452)&gt;0, COUNTIFS($E$14:E1451, "Payment", $A$14:A1451, A1452)=0), "Payment",
AND(SUMIFS(rou_table_deprs, rou_table_dates, A1452)&gt;0, COUNTIFS($E$14:E1451, "Depreciation", $A$14:A1451, A1452)=0), "Depreciation",
TRUE,  ""
)</f>
        <v/>
      </c>
      <c r="G1452" s="13" t="str" cm="1">
        <f t="array" aca="1" ref="G1452" ca="1">_xlfn.IFS(
AND($B$11="Hə", $B$3="İllik"), Z1452,
AND($B$11="Hə", $B$3="Aylıq"), AA1452,
$B$11="Yox", X1452)</f>
        <v/>
      </c>
      <c r="H1452" s="1" t="str" cm="1">
        <f t="array" aca="1" ref="H1452" ca="1">_xlfn.IFS( G1452="", "",
TRUE, ROUND( H1451+I1452-J1452, 2) )</f>
        <v/>
      </c>
      <c r="I1452" s="1" t="str" cm="1">
        <f t="array" aca="1" ref="I1452" ca="1">_xlfn.IFS(G1452="", "",
G1452=last_payment_date, (J1452-H1451),
 TRUE,  -  (H1451- H1451* (1+$B$6)^ (_xlfn.DAYS(G1452,G1451)/365) )
)</f>
        <v/>
      </c>
      <c r="J1452" s="1" t="str" cm="1">
        <f t="array" aca="1" ref="J1452" ca="1">_xlfn.IFS(G1452="", "",
TRUE, _xlfn.XLOOKUP(G1452,  payment_dates, payments,0,0)
)</f>
        <v/>
      </c>
      <c r="L1452" s="8" t="str" cm="1">
        <f t="array" aca="1" ref="L1452" ca="1">_xlfn.IFS(
AND($B$11="Hə", $B$3="İllik"), AC1452,
AND($B$11="Hə", $B$3="Aylıq"), AD1452,
$B$11="Yox", AB1452)</f>
        <v/>
      </c>
      <c r="M1452" s="1" t="str" cm="1">
        <f t="array" aca="1" ref="M1452" ca="1">_xlfn.IFS( L1452="", "",
(M1451-N1452)&lt;=0.5, 0,
TRUE,  M1451-N1452)</f>
        <v/>
      </c>
      <c r="N1452" s="7" t="str" cm="1">
        <f t="array" aca="1" ref="N1452" ca="1">_xlfn.IFS(
L1452="", "",
TRUE, MIN(M1451, ROUND($M$14/ (last_rou_date - $B$2) * (L1452-L1451), 2) )
)</f>
        <v/>
      </c>
      <c r="P1452" s="59" t="str">
        <f t="shared" ca="1" si="66"/>
        <v/>
      </c>
      <c r="Q1452" s="1" t="str" cm="1">
        <f t="array" aca="1" ref="Q1452" ca="1">_xlfn.IFS(P1452="","",
$B$11="Hə", _xlfn.XLOOKUP(DATE(P1452, 12, 31), rou_table_dates, rou_table_nbvs,0, 0),
TRUE,  MAX(0, ROUND($M$14 - $M$14/ (last_rou_date - $B$2) * (DATE(P1452,12,31) - $B$2), 2) )
)</f>
        <v/>
      </c>
      <c r="R1452" s="1" t="str" cm="1">
        <f t="array" aca="1" ref="R1452" ca="1">_xlfn.IFS(P1452="","",
$B$11="Hə", _xlfn.XLOOKUP(DATE(P1452, 12, 31), lease_table_dates, lease_table_balances,0, 0),
TRUE, IFERROR( XNPV($B$6, IF(payment_dates &gt;DATE(P1452, 12, 31), payments,  0),  IF(payment_dates &gt;DATE(P1452, 12, 31), payment_dates,  DATE(P1452, 12, 31))    ),0)
)</f>
        <v/>
      </c>
      <c r="S1452" s="1" t="str" cm="1">
        <f t="array" aca="1" ref="S1452" ca="1">_xlfn.IFS(P1452="","",
TRUE,  MIN( MIN(Q1451, $M$14), ROUND($M$14/ (last_rou_date - $B$2) * (DATE(P1452,12,31) - MAX($B$2, DATE(P1452-1, 12, 31))), 2) )
)</f>
        <v/>
      </c>
      <c r="T1452" s="7" t="str" cm="1">
        <f t="array" aca="1" ref="T1452" ca="1">_xlfn.IFS(P1452="", "",
ISTEXT(R1451), R1452- (H1452 - SUMIFS( lease_table_payments, lease_table_years, P1452) -$AG$14 ),
AND(ISNUMBER(R1451), R1452&lt;&gt;""),   R1452- (R1451 - SUMIFS( lease_table_payments, lease_table_years, P1452) )
)</f>
        <v/>
      </c>
      <c r="V1452" s="64">
        <f t="shared" si="68"/>
        <v>1439</v>
      </c>
      <c r="W1452" s="51" t="str" cm="1">
        <f t="array" ref="W1452">_xlfn.IFS(
OR(W1451=$B$4, W1451=""),"",
TRUE,W1451+1
)</f>
        <v/>
      </c>
      <c r="X1452" s="51" t="str" cm="1">
        <f t="array" ref="X1452">_xlfn.IFS(X1451="","",
W1452="", "",
AND($B$3="İllik"),DATE(YEAR(X1451)+1,MONTH(X1451),DAY(X1451) ),
AND($B$3="Aylıq", $AH$14="Not end"), EDATE(X1451,1),
AND($B$3="Aylıq", $AH$14="End"), EOMONTH(X1451,1)
)</f>
        <v/>
      </c>
      <c r="Y1452" s="51" t="str" cm="1">
        <f t="array" aca="1" ref="Y1452" ca="1">_xlfn.IFS(
AND($B$7="Dövrün əvvəlində", Y1451&lt;=last_rou_date), DATE(YEAR(Y1451)+1, 12, 31),
AND($B$7="Dövrün sonunda", Y1451&lt;=last_payment_date), DATE(YEAR(Y1451)+1, 12, 31),
TRUE, ""
)</f>
        <v/>
      </c>
      <c r="Z1452" s="75" t="str" cm="1">
        <f t="array" aca="1" ref="Z1452" ca="1">_xlfn.IFS(
AND($AN$14="Not year_end", Z1451&gt;last_payment_date), "",
AND($AN$14="Year_end", Z1451&gt;=last_payment_date), "",
AND($AN$14="Year_end"), DATE(YEAR(Z1451+1), 12, 31),
AND($AN$14="Not year_end", MONTH(Z1451)=12, DAY(Z1451)=31), DATE(YEAR(Z1450)+1, MONTH(Z1450), DAY(Z1450)),
AND($AN$14="Not year_end", OR(MONTH(Z1451)&lt;&gt;12, DAY(Z1451)&lt;&gt;31) ), DATE(YEAR(Z1451), 12, 31)
)</f>
        <v/>
      </c>
      <c r="AA1452" s="75" t="str" cm="1">
        <f t="array" aca="1" ref="AA1452" ca="1">_xlfn.IFS(AA1451="", "",
AND(AA1451=last_payment_date, OR(MONTH(AA1451)&lt;&gt;12, DAY(AA1451)&lt;&gt;31) ), DATE(YEAR(AA1451), 12, 31),
AND(MONTH(AA1451)=12, DAY(AA1451)=31, AA1451&gt;=last_payment_date), "",
AND(MONTH(AA1451)=12, DAY(AA1451)&lt;&gt;31),  EOMONTH(AA1451,0),
AND(MONTH(AA1451)=12, DAY(AA1451)=31, $AH$14="Not end"),  EDATE(AA1450,1),
AND($AH$14="Not end"), EDATE(AA1451, 1),
AND($AH$14="End"), EOMONTH(AA1451, 1)
)</f>
        <v/>
      </c>
      <c r="AB1452" s="75" t="str" cm="1">
        <f t="array" aca="1" ref="AB1452" ca="1">_xlfn.IFS(AB1451="","",
AND(AB1451=last_rou_date), "",
AND($B$3="İllik"),DATE(YEAR(AB1451)+1,MONTH(AB1451),DAY(AB1451) ),
AND($B$3="Aylıq", $AH$14="Not end"), EDATE(AB1451,1),
AND($B$3="Aylıq", $AH$14="End"), EOMONTH(AB1451,1)
)</f>
        <v/>
      </c>
      <c r="AC1452" s="75" t="str" cm="1">
        <f t="array" aca="1" ref="AC1452" ca="1">_xlfn.IFS(
AND($AN$14="Not year_end", AC1451&gt;last_rou_date), "",
AND($AN$14="Year_end", AC1451&gt;=last_rou_date), "",
AND($AN$14="Year_end"), DATE(YEAR(AC1451+1), 12, 31),
AND($AN$14="Not year_end", MONTH(AC1451)=12, DAY(AC1451)=31), DATE(YEAR(AC1450)+1, MONTH(AC1450), DAY(AC1450)),
AND($AN$14="Not year_end", OR(MONTH(AC1451)&lt;&gt;12, DAY(AC1451)&lt;&gt;31) ), DATE(YEAR(AC1451), 12, 31)
)</f>
        <v/>
      </c>
      <c r="AD1452" s="75" t="str" cm="1">
        <f t="array" aca="1" ref="AD1452" ca="1">_xlfn.IFS(AD1451="", "",
AND(AD1451=last_rou_date, OR(MONTH(AD1451)&lt;&gt;12, DAY(AD1451)&lt;&gt;31) ), DATE(YEAR(AD1451), 12, 31),
AND(MONTH(AD1451)=12, DAY(AD1451)=31, AD1451&gt;=last_rou_date), "",
AND(MONTH(AD1451)=12, DAY(AD1451)&lt;&gt;31),  EOMONTH(AD1451,0),
AND(MONTH(AD1451)=12, DAY(AD1451)=31, $AH$14="Not end"),  EDATE(AD1450,1),
AND($AH$14="Not end"), EDATE(AD1451, 1),
AND($AH$14="End"), EOMONTH(AD1451, 1)
)</f>
        <v/>
      </c>
      <c r="AE1452" s="51" t="str" cm="1">
        <f t="array" ref="AE1452">_xlfn.IFS(W1452="", "",
AND(W1452&gt;0, W1452&lt;=$B$4, $C$2="İllik artım, faiz olaraq", $D$2&gt;0, $B$3="İllik"), $B$5*((1+$D$2)^(W1452-1)),
AND(W1452&gt;0, W1452&lt;=$B$4, $C$2="İllik artım, faiz olaraq", $D$2&gt;0, $B$3="Aylıq"), $B$5*((1+$D$2)^ROUNDDOWN((W1452-1)/12,0)),
AND(W1452=1, $C$2="Aşağıdakı kimi dəyişir", ), $B$5,
AND(W1452&gt;1, W1452&lt;=$B$4, $C$2="Aşağıdakı kimi dəyişir"), IFERROR(VLOOKUP(W1452, $C$4:$D$7, 2, FALSE), AE1451),
AND(W1452&gt;0, W1452&lt;=$B$4), $B$5,
TRUE,0 )</f>
        <v/>
      </c>
      <c r="AF1452" s="51" t="str">
        <f t="shared" ca="1" si="67"/>
        <v/>
      </c>
    </row>
    <row r="1453" spans="1:32" x14ac:dyDescent="0.4">
      <c r="A1453" s="13" t="str" cm="1">
        <f t="array" aca="1" ref="A1453" ca="1">_xlfn.IFS(
AND(SUMIFS(lease_table_interest_accruals, lease_table_dates, A1452)&gt;0, COUNTIFS($E$14:E1452, "Interest accrual", $A$14:A1452, A1452)=0),  A1452,
AND(SUMIFS(lease_table_payments, lease_table_dates, A1452)&gt;0, COUNTIFS($E$14:E1452, "Payment", $A$14:A1452, A1452)=0),  A1452,
AND(SUMIFS(rou_table_deprs, rou_table_dates, A1452)&gt;0, COUNTIFS($E$14:E1452, "Depreciation", $A$14:A1452, A1452)=0),  A1452,
TRUE,  IFERROR(INDEX(rou_table_dates,  MATCH(A1452, rou_table_dates)+1, ), "")
)</f>
        <v/>
      </c>
      <c r="B1453" s="1" t="str" cm="1">
        <f t="array" aca="1" ref="B1453" ca="1">_xlfn.IFS(
AND(E1453="Payment", A1453=$B$2), $AM$14,
E1453="Payment", $AM$15,
E1453="Interest accrual", $AM$18,
E1453="Depreciation", $AM$17,
TRUE, "")</f>
        <v/>
      </c>
      <c r="C1453" s="1" t="str" cm="1">
        <f t="array" aca="1" ref="C1453" ca="1">_xlfn.IFS(
E1453="Payment", $AM$19,
E1453="Interest accrual", $AM$15,
E1453="Depreciation", $AM$16,
TRUE, "")</f>
        <v/>
      </c>
      <c r="D1453" s="1" t="str" cm="1">
        <f t="array" aca="1" ref="D1453" ca="1">_xlfn.IFS(
E1453="Payment", _xlfn.XLOOKUP(A1453, lease_table_dates, lease_table_payments, 0, 0),
E1453="Interest accrual", _xlfn.XLOOKUP(A1453, lease_table_dates, lease_table_interest_accruals, 0, 0),
E1453="Depreciation", _xlfn.XLOOKUP(A1453, rou_table_dates, rou_table_deprs, 0, 0),
TRUE, ""
)</f>
        <v/>
      </c>
      <c r="E1453" s="7" t="str" cm="1">
        <f t="array" aca="1" ref="E1453" ca="1">_xlfn.IFS(
AND(SUMIFS(lease_table_interest_accruals, lease_table_dates, A1453)&gt;0, COUNTIFS($E$14:E1452, "Interest accrual", $A$14:A1452, A1453)=0), "Interest accrual",
AND(SUMIFS(lease_table_payments, lease_table_dates, A1453)&gt;0, COUNTIFS($E$14:E1452, "Payment", $A$14:A1452, A1453)=0), "Payment",
AND(SUMIFS(rou_table_deprs, rou_table_dates, A1453)&gt;0, COUNTIFS($E$14:E1452, "Depreciation", $A$14:A1452, A1453)=0), "Depreciation",
TRUE,  ""
)</f>
        <v/>
      </c>
      <c r="G1453" s="13" t="str" cm="1">
        <f t="array" aca="1" ref="G1453" ca="1">_xlfn.IFS(
AND($B$11="Hə", $B$3="İllik"), Z1453,
AND($B$11="Hə", $B$3="Aylıq"), AA1453,
$B$11="Yox", X1453)</f>
        <v/>
      </c>
      <c r="H1453" s="1" t="str" cm="1">
        <f t="array" aca="1" ref="H1453" ca="1">_xlfn.IFS( G1453="", "",
TRUE, ROUND( H1452+I1453-J1453, 2) )</f>
        <v/>
      </c>
      <c r="I1453" s="1" t="str" cm="1">
        <f t="array" aca="1" ref="I1453" ca="1">_xlfn.IFS(G1453="", "",
G1453=last_payment_date, (J1453-H1452),
 TRUE,  -  (H1452- H1452* (1+$B$6)^ (_xlfn.DAYS(G1453,G1452)/365) )
)</f>
        <v/>
      </c>
      <c r="J1453" s="1" t="str" cm="1">
        <f t="array" aca="1" ref="J1453" ca="1">_xlfn.IFS(G1453="", "",
TRUE, _xlfn.XLOOKUP(G1453,  payment_dates, payments,0,0)
)</f>
        <v/>
      </c>
      <c r="L1453" s="8" t="str" cm="1">
        <f t="array" aca="1" ref="L1453" ca="1">_xlfn.IFS(
AND($B$11="Hə", $B$3="İllik"), AC1453,
AND($B$11="Hə", $B$3="Aylıq"), AD1453,
$B$11="Yox", AB1453)</f>
        <v/>
      </c>
      <c r="M1453" s="1" t="str" cm="1">
        <f t="array" aca="1" ref="M1453" ca="1">_xlfn.IFS( L1453="", "",
(M1452-N1453)&lt;=0.5, 0,
TRUE,  M1452-N1453)</f>
        <v/>
      </c>
      <c r="N1453" s="7" t="str" cm="1">
        <f t="array" aca="1" ref="N1453" ca="1">_xlfn.IFS(
L1453="", "",
TRUE, MIN(M1452, ROUND($M$14/ (last_rou_date - $B$2) * (L1453-L1452), 2) )
)</f>
        <v/>
      </c>
      <c r="P1453" s="59" t="str">
        <f t="shared" ca="1" si="66"/>
        <v/>
      </c>
      <c r="Q1453" s="1" t="str" cm="1">
        <f t="array" aca="1" ref="Q1453" ca="1">_xlfn.IFS(P1453="","",
$B$11="Hə", _xlfn.XLOOKUP(DATE(P1453, 12, 31), rou_table_dates, rou_table_nbvs,0, 0),
TRUE,  MAX(0, ROUND($M$14 - $M$14/ (last_rou_date - $B$2) * (DATE(P1453,12,31) - $B$2), 2) )
)</f>
        <v/>
      </c>
      <c r="R1453" s="1" t="str" cm="1">
        <f t="array" aca="1" ref="R1453" ca="1">_xlfn.IFS(P1453="","",
$B$11="Hə", _xlfn.XLOOKUP(DATE(P1453, 12, 31), lease_table_dates, lease_table_balances,0, 0),
TRUE, IFERROR( XNPV($B$6, IF(payment_dates &gt;DATE(P1453, 12, 31), payments,  0),  IF(payment_dates &gt;DATE(P1453, 12, 31), payment_dates,  DATE(P1453, 12, 31))    ),0)
)</f>
        <v/>
      </c>
      <c r="S1453" s="1" t="str" cm="1">
        <f t="array" aca="1" ref="S1453" ca="1">_xlfn.IFS(P1453="","",
TRUE,  MIN( MIN(Q1452, $M$14), ROUND($M$14/ (last_rou_date - $B$2) * (DATE(P1453,12,31) - MAX($B$2, DATE(P1453-1, 12, 31))), 2) )
)</f>
        <v/>
      </c>
      <c r="T1453" s="7" t="str" cm="1">
        <f t="array" aca="1" ref="T1453" ca="1">_xlfn.IFS(P1453="", "",
ISTEXT(R1452), R1453- (H1453 - SUMIFS( lease_table_payments, lease_table_years, P1453) -$AG$14 ),
AND(ISNUMBER(R1452), R1453&lt;&gt;""),   R1453- (R1452 - SUMIFS( lease_table_payments, lease_table_years, P1453) )
)</f>
        <v/>
      </c>
      <c r="V1453" s="64">
        <f t="shared" si="68"/>
        <v>1440</v>
      </c>
      <c r="W1453" s="51" t="str" cm="1">
        <f t="array" ref="W1453">_xlfn.IFS(
OR(W1452=$B$4, W1452=""),"",
TRUE,W1452+1
)</f>
        <v/>
      </c>
      <c r="X1453" s="51" t="str" cm="1">
        <f t="array" ref="X1453">_xlfn.IFS(X1452="","",
W1453="", "",
AND($B$3="İllik"),DATE(YEAR(X1452)+1,MONTH(X1452),DAY(X1452) ),
AND($B$3="Aylıq", $AH$14="Not end"), EDATE(X1452,1),
AND($B$3="Aylıq", $AH$14="End"), EOMONTH(X1452,1)
)</f>
        <v/>
      </c>
      <c r="Y1453" s="51" t="str" cm="1">
        <f t="array" aca="1" ref="Y1453" ca="1">_xlfn.IFS(
AND($B$7="Dövrün əvvəlində", Y1452&lt;=last_rou_date), DATE(YEAR(Y1452)+1, 12, 31),
AND($B$7="Dövrün sonunda", Y1452&lt;=last_payment_date), DATE(YEAR(Y1452)+1, 12, 31),
TRUE, ""
)</f>
        <v/>
      </c>
      <c r="Z1453" s="75" t="str" cm="1">
        <f t="array" aca="1" ref="Z1453" ca="1">_xlfn.IFS(
AND($AN$14="Not year_end", Z1452&gt;last_payment_date), "",
AND($AN$14="Year_end", Z1452&gt;=last_payment_date), "",
AND($AN$14="Year_end"), DATE(YEAR(Z1452+1), 12, 31),
AND($AN$14="Not year_end", MONTH(Z1452)=12, DAY(Z1452)=31), DATE(YEAR(Z1451)+1, MONTH(Z1451), DAY(Z1451)),
AND($AN$14="Not year_end", OR(MONTH(Z1452)&lt;&gt;12, DAY(Z1452)&lt;&gt;31) ), DATE(YEAR(Z1452), 12, 31)
)</f>
        <v/>
      </c>
      <c r="AA1453" s="75" t="str" cm="1">
        <f t="array" aca="1" ref="AA1453" ca="1">_xlfn.IFS(AA1452="", "",
AND(AA1452=last_payment_date, OR(MONTH(AA1452)&lt;&gt;12, DAY(AA1452)&lt;&gt;31) ), DATE(YEAR(AA1452), 12, 31),
AND(MONTH(AA1452)=12, DAY(AA1452)=31, AA1452&gt;=last_payment_date), "",
AND(MONTH(AA1452)=12, DAY(AA1452)&lt;&gt;31),  EOMONTH(AA1452,0),
AND(MONTH(AA1452)=12, DAY(AA1452)=31, $AH$14="Not end"),  EDATE(AA1451,1),
AND($AH$14="Not end"), EDATE(AA1452, 1),
AND($AH$14="End"), EOMONTH(AA1452, 1)
)</f>
        <v/>
      </c>
      <c r="AB1453" s="75" t="str" cm="1">
        <f t="array" aca="1" ref="AB1453" ca="1">_xlfn.IFS(AB1452="","",
AND(AB1452=last_rou_date), "",
AND($B$3="İllik"),DATE(YEAR(AB1452)+1,MONTH(AB1452),DAY(AB1452) ),
AND($B$3="Aylıq", $AH$14="Not end"), EDATE(AB1452,1),
AND($B$3="Aylıq", $AH$14="End"), EOMONTH(AB1452,1)
)</f>
        <v/>
      </c>
      <c r="AC1453" s="75" t="str" cm="1">
        <f t="array" aca="1" ref="AC1453" ca="1">_xlfn.IFS(
AND($AN$14="Not year_end", AC1452&gt;last_rou_date), "",
AND($AN$14="Year_end", AC1452&gt;=last_rou_date), "",
AND($AN$14="Year_end"), DATE(YEAR(AC1452+1), 12, 31),
AND($AN$14="Not year_end", MONTH(AC1452)=12, DAY(AC1452)=31), DATE(YEAR(AC1451)+1, MONTH(AC1451), DAY(AC1451)),
AND($AN$14="Not year_end", OR(MONTH(AC1452)&lt;&gt;12, DAY(AC1452)&lt;&gt;31) ), DATE(YEAR(AC1452), 12, 31)
)</f>
        <v/>
      </c>
      <c r="AD1453" s="75" t="str" cm="1">
        <f t="array" aca="1" ref="AD1453" ca="1">_xlfn.IFS(AD1452="", "",
AND(AD1452=last_rou_date, OR(MONTH(AD1452)&lt;&gt;12, DAY(AD1452)&lt;&gt;31) ), DATE(YEAR(AD1452), 12, 31),
AND(MONTH(AD1452)=12, DAY(AD1452)=31, AD1452&gt;=last_rou_date), "",
AND(MONTH(AD1452)=12, DAY(AD1452)&lt;&gt;31),  EOMONTH(AD1452,0),
AND(MONTH(AD1452)=12, DAY(AD1452)=31, $AH$14="Not end"),  EDATE(AD1451,1),
AND($AH$14="Not end"), EDATE(AD1452, 1),
AND($AH$14="End"), EOMONTH(AD1452, 1)
)</f>
        <v/>
      </c>
      <c r="AE1453" s="51" t="str" cm="1">
        <f t="array" ref="AE1453">_xlfn.IFS(W1453="", "",
AND(W1453&gt;0, W1453&lt;=$B$4, $C$2="İllik artım, faiz olaraq", $D$2&gt;0, $B$3="İllik"), $B$5*((1+$D$2)^(W1453-1)),
AND(W1453&gt;0, W1453&lt;=$B$4, $C$2="İllik artım, faiz olaraq", $D$2&gt;0, $B$3="Aylıq"), $B$5*((1+$D$2)^ROUNDDOWN((W1453-1)/12,0)),
AND(W1453=1, $C$2="Aşağıdakı kimi dəyişir", ), $B$5,
AND(W1453&gt;1, W1453&lt;=$B$4, $C$2="Aşağıdakı kimi dəyişir"), IFERROR(VLOOKUP(W1453, $C$4:$D$7, 2, FALSE), AE1452),
AND(W1453&gt;0, W1453&lt;=$B$4), $B$5,
TRUE,0 )</f>
        <v/>
      </c>
      <c r="AF1453" s="51" t="str">
        <f t="shared" ca="1" si="67"/>
        <v/>
      </c>
    </row>
    <row r="1454" spans="1:32" x14ac:dyDescent="0.4">
      <c r="A1454" s="13" t="str" cm="1">
        <f t="array" aca="1" ref="A1454" ca="1">_xlfn.IFS(
AND(SUMIFS(lease_table_interest_accruals, lease_table_dates, A1453)&gt;0, COUNTIFS($E$14:E1453, "Interest accrual", $A$14:A1453, A1453)=0),  A1453,
AND(SUMIFS(lease_table_payments, lease_table_dates, A1453)&gt;0, COUNTIFS($E$14:E1453, "Payment", $A$14:A1453, A1453)=0),  A1453,
AND(SUMIFS(rou_table_deprs, rou_table_dates, A1453)&gt;0, COUNTIFS($E$14:E1453, "Depreciation", $A$14:A1453, A1453)=0),  A1453,
TRUE,  IFERROR(INDEX(rou_table_dates,  MATCH(A1453, rou_table_dates)+1, ), "")
)</f>
        <v/>
      </c>
      <c r="B1454" s="1" t="str" cm="1">
        <f t="array" aca="1" ref="B1454" ca="1">_xlfn.IFS(
AND(E1454="Payment", A1454=$B$2), $AM$14,
E1454="Payment", $AM$15,
E1454="Interest accrual", $AM$18,
E1454="Depreciation", $AM$17,
TRUE, "")</f>
        <v/>
      </c>
      <c r="C1454" s="1" t="str" cm="1">
        <f t="array" aca="1" ref="C1454" ca="1">_xlfn.IFS(
E1454="Payment", $AM$19,
E1454="Interest accrual", $AM$15,
E1454="Depreciation", $AM$16,
TRUE, "")</f>
        <v/>
      </c>
      <c r="D1454" s="1" t="str" cm="1">
        <f t="array" aca="1" ref="D1454" ca="1">_xlfn.IFS(
E1454="Payment", _xlfn.XLOOKUP(A1454, lease_table_dates, lease_table_payments, 0, 0),
E1454="Interest accrual", _xlfn.XLOOKUP(A1454, lease_table_dates, lease_table_interest_accruals, 0, 0),
E1454="Depreciation", _xlfn.XLOOKUP(A1454, rou_table_dates, rou_table_deprs, 0, 0),
TRUE, ""
)</f>
        <v/>
      </c>
      <c r="E1454" s="7" t="str" cm="1">
        <f t="array" aca="1" ref="E1454" ca="1">_xlfn.IFS(
AND(SUMIFS(lease_table_interest_accruals, lease_table_dates, A1454)&gt;0, COUNTIFS($E$14:E1453, "Interest accrual", $A$14:A1453, A1454)=0), "Interest accrual",
AND(SUMIFS(lease_table_payments, lease_table_dates, A1454)&gt;0, COUNTIFS($E$14:E1453, "Payment", $A$14:A1453, A1454)=0), "Payment",
AND(SUMIFS(rou_table_deprs, rou_table_dates, A1454)&gt;0, COUNTIFS($E$14:E1453, "Depreciation", $A$14:A1453, A1454)=0), "Depreciation",
TRUE,  ""
)</f>
        <v/>
      </c>
      <c r="G1454" s="13" t="str" cm="1">
        <f t="array" aca="1" ref="G1454" ca="1">_xlfn.IFS(
AND($B$11="Hə", $B$3="İllik"), Z1454,
AND($B$11="Hə", $B$3="Aylıq"), AA1454,
$B$11="Yox", X1454)</f>
        <v/>
      </c>
      <c r="H1454" s="1" t="str" cm="1">
        <f t="array" aca="1" ref="H1454" ca="1">_xlfn.IFS( G1454="", "",
TRUE, ROUND( H1453+I1454-J1454, 2) )</f>
        <v/>
      </c>
      <c r="I1454" s="1" t="str" cm="1">
        <f t="array" aca="1" ref="I1454" ca="1">_xlfn.IFS(G1454="", "",
G1454=last_payment_date, (J1454-H1453),
 TRUE,  -  (H1453- H1453* (1+$B$6)^ (_xlfn.DAYS(G1454,G1453)/365) )
)</f>
        <v/>
      </c>
      <c r="J1454" s="1" t="str" cm="1">
        <f t="array" aca="1" ref="J1454" ca="1">_xlfn.IFS(G1454="", "",
TRUE, _xlfn.XLOOKUP(G1454,  payment_dates, payments,0,0)
)</f>
        <v/>
      </c>
      <c r="L1454" s="8" t="str" cm="1">
        <f t="array" aca="1" ref="L1454" ca="1">_xlfn.IFS(
AND($B$11="Hə", $B$3="İllik"), AC1454,
AND($B$11="Hə", $B$3="Aylıq"), AD1454,
$B$11="Yox", AB1454)</f>
        <v/>
      </c>
      <c r="M1454" s="1" t="str" cm="1">
        <f t="array" aca="1" ref="M1454" ca="1">_xlfn.IFS( L1454="", "",
(M1453-N1454)&lt;=0.5, 0,
TRUE,  M1453-N1454)</f>
        <v/>
      </c>
      <c r="N1454" s="7" t="str" cm="1">
        <f t="array" aca="1" ref="N1454" ca="1">_xlfn.IFS(
L1454="", "",
TRUE, MIN(M1453, ROUND($M$14/ (last_rou_date - $B$2) * (L1454-L1453), 2) )
)</f>
        <v/>
      </c>
      <c r="P1454" s="59" t="str">
        <f t="shared" ca="1" si="66"/>
        <v/>
      </c>
      <c r="Q1454" s="1" t="str" cm="1">
        <f t="array" aca="1" ref="Q1454" ca="1">_xlfn.IFS(P1454="","",
$B$11="Hə", _xlfn.XLOOKUP(DATE(P1454, 12, 31), rou_table_dates, rou_table_nbvs,0, 0),
TRUE,  MAX(0, ROUND($M$14 - $M$14/ (last_rou_date - $B$2) * (DATE(P1454,12,31) - $B$2), 2) )
)</f>
        <v/>
      </c>
      <c r="R1454" s="1" t="str" cm="1">
        <f t="array" aca="1" ref="R1454" ca="1">_xlfn.IFS(P1454="","",
$B$11="Hə", _xlfn.XLOOKUP(DATE(P1454, 12, 31), lease_table_dates, lease_table_balances,0, 0),
TRUE, IFERROR( XNPV($B$6, IF(payment_dates &gt;DATE(P1454, 12, 31), payments,  0),  IF(payment_dates &gt;DATE(P1454, 12, 31), payment_dates,  DATE(P1454, 12, 31))    ),0)
)</f>
        <v/>
      </c>
      <c r="S1454" s="1" t="str" cm="1">
        <f t="array" aca="1" ref="S1454" ca="1">_xlfn.IFS(P1454="","",
TRUE,  MIN( MIN(Q1453, $M$14), ROUND($M$14/ (last_rou_date - $B$2) * (DATE(P1454,12,31) - MAX($B$2, DATE(P1454-1, 12, 31))), 2) )
)</f>
        <v/>
      </c>
      <c r="T1454" s="7" t="str" cm="1">
        <f t="array" aca="1" ref="T1454" ca="1">_xlfn.IFS(P1454="", "",
ISTEXT(R1453), R1454- (H1454 - SUMIFS( lease_table_payments, lease_table_years, P1454) -$AG$14 ),
AND(ISNUMBER(R1453), R1454&lt;&gt;""),   R1454- (R1453 - SUMIFS( lease_table_payments, lease_table_years, P1454) )
)</f>
        <v/>
      </c>
      <c r="V1454" s="64">
        <f t="shared" si="68"/>
        <v>1441</v>
      </c>
      <c r="W1454" s="51" t="str" cm="1">
        <f t="array" ref="W1454">_xlfn.IFS(
OR(W1453=$B$4, W1453=""),"",
TRUE,W1453+1
)</f>
        <v/>
      </c>
      <c r="X1454" s="51" t="str" cm="1">
        <f t="array" ref="X1454">_xlfn.IFS(X1453="","",
W1454="", "",
AND($B$3="İllik"),DATE(YEAR(X1453)+1,MONTH(X1453),DAY(X1453) ),
AND($B$3="Aylıq", $AH$14="Not end"), EDATE(X1453,1),
AND($B$3="Aylıq", $AH$14="End"), EOMONTH(X1453,1)
)</f>
        <v/>
      </c>
      <c r="Y1454" s="51" t="str" cm="1">
        <f t="array" aca="1" ref="Y1454" ca="1">_xlfn.IFS(
AND($B$7="Dövrün əvvəlində", Y1453&lt;=last_rou_date), DATE(YEAR(Y1453)+1, 12, 31),
AND($B$7="Dövrün sonunda", Y1453&lt;=last_payment_date), DATE(YEAR(Y1453)+1, 12, 31),
TRUE, ""
)</f>
        <v/>
      </c>
      <c r="Z1454" s="75" t="str" cm="1">
        <f t="array" aca="1" ref="Z1454" ca="1">_xlfn.IFS(
AND($AN$14="Not year_end", Z1453&gt;last_payment_date), "",
AND($AN$14="Year_end", Z1453&gt;=last_payment_date), "",
AND($AN$14="Year_end"), DATE(YEAR(Z1453+1), 12, 31),
AND($AN$14="Not year_end", MONTH(Z1453)=12, DAY(Z1453)=31), DATE(YEAR(Z1452)+1, MONTH(Z1452), DAY(Z1452)),
AND($AN$14="Not year_end", OR(MONTH(Z1453)&lt;&gt;12, DAY(Z1453)&lt;&gt;31) ), DATE(YEAR(Z1453), 12, 31)
)</f>
        <v/>
      </c>
      <c r="AA1454" s="75" t="str" cm="1">
        <f t="array" aca="1" ref="AA1454" ca="1">_xlfn.IFS(AA1453="", "",
AND(AA1453=last_payment_date, OR(MONTH(AA1453)&lt;&gt;12, DAY(AA1453)&lt;&gt;31) ), DATE(YEAR(AA1453), 12, 31),
AND(MONTH(AA1453)=12, DAY(AA1453)=31, AA1453&gt;=last_payment_date), "",
AND(MONTH(AA1453)=12, DAY(AA1453)&lt;&gt;31),  EOMONTH(AA1453,0),
AND(MONTH(AA1453)=12, DAY(AA1453)=31, $AH$14="Not end"),  EDATE(AA1452,1),
AND($AH$14="Not end"), EDATE(AA1453, 1),
AND($AH$14="End"), EOMONTH(AA1453, 1)
)</f>
        <v/>
      </c>
      <c r="AB1454" s="75" t="str" cm="1">
        <f t="array" aca="1" ref="AB1454" ca="1">_xlfn.IFS(AB1453="","",
AND(AB1453=last_rou_date), "",
AND($B$3="İllik"),DATE(YEAR(AB1453)+1,MONTH(AB1453),DAY(AB1453) ),
AND($B$3="Aylıq", $AH$14="Not end"), EDATE(AB1453,1),
AND($B$3="Aylıq", $AH$14="End"), EOMONTH(AB1453,1)
)</f>
        <v/>
      </c>
      <c r="AC1454" s="75" t="str" cm="1">
        <f t="array" aca="1" ref="AC1454" ca="1">_xlfn.IFS(
AND($AN$14="Not year_end", AC1453&gt;last_rou_date), "",
AND($AN$14="Year_end", AC1453&gt;=last_rou_date), "",
AND($AN$14="Year_end"), DATE(YEAR(AC1453+1), 12, 31),
AND($AN$14="Not year_end", MONTH(AC1453)=12, DAY(AC1453)=31), DATE(YEAR(AC1452)+1, MONTH(AC1452), DAY(AC1452)),
AND($AN$14="Not year_end", OR(MONTH(AC1453)&lt;&gt;12, DAY(AC1453)&lt;&gt;31) ), DATE(YEAR(AC1453), 12, 31)
)</f>
        <v/>
      </c>
      <c r="AD1454" s="75" t="str" cm="1">
        <f t="array" aca="1" ref="AD1454" ca="1">_xlfn.IFS(AD1453="", "",
AND(AD1453=last_rou_date, OR(MONTH(AD1453)&lt;&gt;12, DAY(AD1453)&lt;&gt;31) ), DATE(YEAR(AD1453), 12, 31),
AND(MONTH(AD1453)=12, DAY(AD1453)=31, AD1453&gt;=last_rou_date), "",
AND(MONTH(AD1453)=12, DAY(AD1453)&lt;&gt;31),  EOMONTH(AD1453,0),
AND(MONTH(AD1453)=12, DAY(AD1453)=31, $AH$14="Not end"),  EDATE(AD1452,1),
AND($AH$14="Not end"), EDATE(AD1453, 1),
AND($AH$14="End"), EOMONTH(AD1453, 1)
)</f>
        <v/>
      </c>
      <c r="AE1454" s="51" t="str" cm="1">
        <f t="array" ref="AE1454">_xlfn.IFS(W1454="", "",
AND(W1454&gt;0, W1454&lt;=$B$4, $C$2="İllik artım, faiz olaraq", $D$2&gt;0, $B$3="İllik"), $B$5*((1+$D$2)^(W1454-1)),
AND(W1454&gt;0, W1454&lt;=$B$4, $C$2="İllik artım, faiz olaraq", $D$2&gt;0, $B$3="Aylıq"), $B$5*((1+$D$2)^ROUNDDOWN((W1454-1)/12,0)),
AND(W1454=1, $C$2="Aşağıdakı kimi dəyişir", ), $B$5,
AND(W1454&gt;1, W1454&lt;=$B$4, $C$2="Aşağıdakı kimi dəyişir"), IFERROR(VLOOKUP(W1454, $C$4:$D$7, 2, FALSE), AE1453),
AND(W1454&gt;0, W1454&lt;=$B$4), $B$5,
TRUE,0 )</f>
        <v/>
      </c>
      <c r="AF1454" s="51" t="str">
        <f t="shared" ca="1" si="67"/>
        <v/>
      </c>
    </row>
    <row r="1455" spans="1:32" x14ac:dyDescent="0.4">
      <c r="A1455" s="13" t="str" cm="1">
        <f t="array" aca="1" ref="A1455" ca="1">_xlfn.IFS(
AND(SUMIFS(lease_table_interest_accruals, lease_table_dates, A1454)&gt;0, COUNTIFS($E$14:E1454, "Interest accrual", $A$14:A1454, A1454)=0),  A1454,
AND(SUMIFS(lease_table_payments, lease_table_dates, A1454)&gt;0, COUNTIFS($E$14:E1454, "Payment", $A$14:A1454, A1454)=0),  A1454,
AND(SUMIFS(rou_table_deprs, rou_table_dates, A1454)&gt;0, COUNTIFS($E$14:E1454, "Depreciation", $A$14:A1454, A1454)=0),  A1454,
TRUE,  IFERROR(INDEX(rou_table_dates,  MATCH(A1454, rou_table_dates)+1, ), "")
)</f>
        <v/>
      </c>
      <c r="B1455" s="1" t="str" cm="1">
        <f t="array" aca="1" ref="B1455" ca="1">_xlfn.IFS(
AND(E1455="Payment", A1455=$B$2), $AM$14,
E1455="Payment", $AM$15,
E1455="Interest accrual", $AM$18,
E1455="Depreciation", $AM$17,
TRUE, "")</f>
        <v/>
      </c>
      <c r="C1455" s="1" t="str" cm="1">
        <f t="array" aca="1" ref="C1455" ca="1">_xlfn.IFS(
E1455="Payment", $AM$19,
E1455="Interest accrual", $AM$15,
E1455="Depreciation", $AM$16,
TRUE, "")</f>
        <v/>
      </c>
      <c r="D1455" s="1" t="str" cm="1">
        <f t="array" aca="1" ref="D1455" ca="1">_xlfn.IFS(
E1455="Payment", _xlfn.XLOOKUP(A1455, lease_table_dates, lease_table_payments, 0, 0),
E1455="Interest accrual", _xlfn.XLOOKUP(A1455, lease_table_dates, lease_table_interest_accruals, 0, 0),
E1455="Depreciation", _xlfn.XLOOKUP(A1455, rou_table_dates, rou_table_deprs, 0, 0),
TRUE, ""
)</f>
        <v/>
      </c>
      <c r="E1455" s="7" t="str" cm="1">
        <f t="array" aca="1" ref="E1455" ca="1">_xlfn.IFS(
AND(SUMIFS(lease_table_interest_accruals, lease_table_dates, A1455)&gt;0, COUNTIFS($E$14:E1454, "Interest accrual", $A$14:A1454, A1455)=0), "Interest accrual",
AND(SUMIFS(lease_table_payments, lease_table_dates, A1455)&gt;0, COUNTIFS($E$14:E1454, "Payment", $A$14:A1454, A1455)=0), "Payment",
AND(SUMIFS(rou_table_deprs, rou_table_dates, A1455)&gt;0, COUNTIFS($E$14:E1454, "Depreciation", $A$14:A1454, A1455)=0), "Depreciation",
TRUE,  ""
)</f>
        <v/>
      </c>
      <c r="G1455" s="13" t="str" cm="1">
        <f t="array" aca="1" ref="G1455" ca="1">_xlfn.IFS(
AND($B$11="Hə", $B$3="İllik"), Z1455,
AND($B$11="Hə", $B$3="Aylıq"), AA1455,
$B$11="Yox", X1455)</f>
        <v/>
      </c>
      <c r="H1455" s="1" t="str" cm="1">
        <f t="array" aca="1" ref="H1455" ca="1">_xlfn.IFS( G1455="", "",
TRUE, ROUND( H1454+I1455-J1455, 2) )</f>
        <v/>
      </c>
      <c r="I1455" s="1" t="str" cm="1">
        <f t="array" aca="1" ref="I1455" ca="1">_xlfn.IFS(G1455="", "",
G1455=last_payment_date, (J1455-H1454),
 TRUE,  -  (H1454- H1454* (1+$B$6)^ (_xlfn.DAYS(G1455,G1454)/365) )
)</f>
        <v/>
      </c>
      <c r="J1455" s="1" t="str" cm="1">
        <f t="array" aca="1" ref="J1455" ca="1">_xlfn.IFS(G1455="", "",
TRUE, _xlfn.XLOOKUP(G1455,  payment_dates, payments,0,0)
)</f>
        <v/>
      </c>
      <c r="L1455" s="8" t="str" cm="1">
        <f t="array" aca="1" ref="L1455" ca="1">_xlfn.IFS(
AND($B$11="Hə", $B$3="İllik"), AC1455,
AND($B$11="Hə", $B$3="Aylıq"), AD1455,
$B$11="Yox", AB1455)</f>
        <v/>
      </c>
      <c r="M1455" s="1" t="str" cm="1">
        <f t="array" aca="1" ref="M1455" ca="1">_xlfn.IFS( L1455="", "",
(M1454-N1455)&lt;=0.5, 0,
TRUE,  M1454-N1455)</f>
        <v/>
      </c>
      <c r="N1455" s="7" t="str" cm="1">
        <f t="array" aca="1" ref="N1455" ca="1">_xlfn.IFS(
L1455="", "",
TRUE, MIN(M1454, ROUND($M$14/ (last_rou_date - $B$2) * (L1455-L1454), 2) )
)</f>
        <v/>
      </c>
      <c r="P1455" s="59" t="str">
        <f t="shared" ca="1" si="66"/>
        <v/>
      </c>
      <c r="Q1455" s="1" t="str" cm="1">
        <f t="array" aca="1" ref="Q1455" ca="1">_xlfn.IFS(P1455="","",
$B$11="Hə", _xlfn.XLOOKUP(DATE(P1455, 12, 31), rou_table_dates, rou_table_nbvs,0, 0),
TRUE,  MAX(0, ROUND($M$14 - $M$14/ (last_rou_date - $B$2) * (DATE(P1455,12,31) - $B$2), 2) )
)</f>
        <v/>
      </c>
      <c r="R1455" s="1" t="str" cm="1">
        <f t="array" aca="1" ref="R1455" ca="1">_xlfn.IFS(P1455="","",
$B$11="Hə", _xlfn.XLOOKUP(DATE(P1455, 12, 31), lease_table_dates, lease_table_balances,0, 0),
TRUE, IFERROR( XNPV($B$6, IF(payment_dates &gt;DATE(P1455, 12, 31), payments,  0),  IF(payment_dates &gt;DATE(P1455, 12, 31), payment_dates,  DATE(P1455, 12, 31))    ),0)
)</f>
        <v/>
      </c>
      <c r="S1455" s="1" t="str" cm="1">
        <f t="array" aca="1" ref="S1455" ca="1">_xlfn.IFS(P1455="","",
TRUE,  MIN( MIN(Q1454, $M$14), ROUND($M$14/ (last_rou_date - $B$2) * (DATE(P1455,12,31) - MAX($B$2, DATE(P1455-1, 12, 31))), 2) )
)</f>
        <v/>
      </c>
      <c r="T1455" s="7" t="str" cm="1">
        <f t="array" aca="1" ref="T1455" ca="1">_xlfn.IFS(P1455="", "",
ISTEXT(R1454), R1455- (H1455 - SUMIFS( lease_table_payments, lease_table_years, P1455) -$AG$14 ),
AND(ISNUMBER(R1454), R1455&lt;&gt;""),   R1455- (R1454 - SUMIFS( lease_table_payments, lease_table_years, P1455) )
)</f>
        <v/>
      </c>
      <c r="V1455" s="64">
        <f t="shared" si="68"/>
        <v>1442</v>
      </c>
      <c r="W1455" s="51" t="str" cm="1">
        <f t="array" ref="W1455">_xlfn.IFS(
OR(W1454=$B$4, W1454=""),"",
TRUE,W1454+1
)</f>
        <v/>
      </c>
      <c r="X1455" s="51" t="str" cm="1">
        <f t="array" ref="X1455">_xlfn.IFS(X1454="","",
W1455="", "",
AND($B$3="İllik"),DATE(YEAR(X1454)+1,MONTH(X1454),DAY(X1454) ),
AND($B$3="Aylıq", $AH$14="Not end"), EDATE(X1454,1),
AND($B$3="Aylıq", $AH$14="End"), EOMONTH(X1454,1)
)</f>
        <v/>
      </c>
      <c r="Y1455" s="51" t="str" cm="1">
        <f t="array" aca="1" ref="Y1455" ca="1">_xlfn.IFS(
AND($B$7="Dövrün əvvəlində", Y1454&lt;=last_rou_date), DATE(YEAR(Y1454)+1, 12, 31),
AND($B$7="Dövrün sonunda", Y1454&lt;=last_payment_date), DATE(YEAR(Y1454)+1, 12, 31),
TRUE, ""
)</f>
        <v/>
      </c>
      <c r="Z1455" s="75" t="str" cm="1">
        <f t="array" aca="1" ref="Z1455" ca="1">_xlfn.IFS(
AND($AN$14="Not year_end", Z1454&gt;last_payment_date), "",
AND($AN$14="Year_end", Z1454&gt;=last_payment_date), "",
AND($AN$14="Year_end"), DATE(YEAR(Z1454+1), 12, 31),
AND($AN$14="Not year_end", MONTH(Z1454)=12, DAY(Z1454)=31), DATE(YEAR(Z1453)+1, MONTH(Z1453), DAY(Z1453)),
AND($AN$14="Not year_end", OR(MONTH(Z1454)&lt;&gt;12, DAY(Z1454)&lt;&gt;31) ), DATE(YEAR(Z1454), 12, 31)
)</f>
        <v/>
      </c>
      <c r="AA1455" s="75" t="str" cm="1">
        <f t="array" aca="1" ref="AA1455" ca="1">_xlfn.IFS(AA1454="", "",
AND(AA1454=last_payment_date, OR(MONTH(AA1454)&lt;&gt;12, DAY(AA1454)&lt;&gt;31) ), DATE(YEAR(AA1454), 12, 31),
AND(MONTH(AA1454)=12, DAY(AA1454)=31, AA1454&gt;=last_payment_date), "",
AND(MONTH(AA1454)=12, DAY(AA1454)&lt;&gt;31),  EOMONTH(AA1454,0),
AND(MONTH(AA1454)=12, DAY(AA1454)=31, $AH$14="Not end"),  EDATE(AA1453,1),
AND($AH$14="Not end"), EDATE(AA1454, 1),
AND($AH$14="End"), EOMONTH(AA1454, 1)
)</f>
        <v/>
      </c>
      <c r="AB1455" s="75" t="str" cm="1">
        <f t="array" aca="1" ref="AB1455" ca="1">_xlfn.IFS(AB1454="","",
AND(AB1454=last_rou_date), "",
AND($B$3="İllik"),DATE(YEAR(AB1454)+1,MONTH(AB1454),DAY(AB1454) ),
AND($B$3="Aylıq", $AH$14="Not end"), EDATE(AB1454,1),
AND($B$3="Aylıq", $AH$14="End"), EOMONTH(AB1454,1)
)</f>
        <v/>
      </c>
      <c r="AC1455" s="75" t="str" cm="1">
        <f t="array" aca="1" ref="AC1455" ca="1">_xlfn.IFS(
AND($AN$14="Not year_end", AC1454&gt;last_rou_date), "",
AND($AN$14="Year_end", AC1454&gt;=last_rou_date), "",
AND($AN$14="Year_end"), DATE(YEAR(AC1454+1), 12, 31),
AND($AN$14="Not year_end", MONTH(AC1454)=12, DAY(AC1454)=31), DATE(YEAR(AC1453)+1, MONTH(AC1453), DAY(AC1453)),
AND($AN$14="Not year_end", OR(MONTH(AC1454)&lt;&gt;12, DAY(AC1454)&lt;&gt;31) ), DATE(YEAR(AC1454), 12, 31)
)</f>
        <v/>
      </c>
      <c r="AD1455" s="75" t="str" cm="1">
        <f t="array" aca="1" ref="AD1455" ca="1">_xlfn.IFS(AD1454="", "",
AND(AD1454=last_rou_date, OR(MONTH(AD1454)&lt;&gt;12, DAY(AD1454)&lt;&gt;31) ), DATE(YEAR(AD1454), 12, 31),
AND(MONTH(AD1454)=12, DAY(AD1454)=31, AD1454&gt;=last_rou_date), "",
AND(MONTH(AD1454)=12, DAY(AD1454)&lt;&gt;31),  EOMONTH(AD1454,0),
AND(MONTH(AD1454)=12, DAY(AD1454)=31, $AH$14="Not end"),  EDATE(AD1453,1),
AND($AH$14="Not end"), EDATE(AD1454, 1),
AND($AH$14="End"), EOMONTH(AD1454, 1)
)</f>
        <v/>
      </c>
      <c r="AE1455" s="51" t="str" cm="1">
        <f t="array" ref="AE1455">_xlfn.IFS(W1455="", "",
AND(W1455&gt;0, W1455&lt;=$B$4, $C$2="İllik artım, faiz olaraq", $D$2&gt;0, $B$3="İllik"), $B$5*((1+$D$2)^(W1455-1)),
AND(W1455&gt;0, W1455&lt;=$B$4, $C$2="İllik artım, faiz olaraq", $D$2&gt;0, $B$3="Aylıq"), $B$5*((1+$D$2)^ROUNDDOWN((W1455-1)/12,0)),
AND(W1455=1, $C$2="Aşağıdakı kimi dəyişir", ), $B$5,
AND(W1455&gt;1, W1455&lt;=$B$4, $C$2="Aşağıdakı kimi dəyişir"), IFERROR(VLOOKUP(W1455, $C$4:$D$7, 2, FALSE), AE1454),
AND(W1455&gt;0, W1455&lt;=$B$4), $B$5,
TRUE,0 )</f>
        <v/>
      </c>
      <c r="AF1455" s="51" t="str">
        <f t="shared" ca="1" si="67"/>
        <v/>
      </c>
    </row>
    <row r="1456" spans="1:32" x14ac:dyDescent="0.4">
      <c r="A1456" s="13" t="str" cm="1">
        <f t="array" aca="1" ref="A1456" ca="1">_xlfn.IFS(
AND(SUMIFS(lease_table_interest_accruals, lease_table_dates, A1455)&gt;0, COUNTIFS($E$14:E1455, "Interest accrual", $A$14:A1455, A1455)=0),  A1455,
AND(SUMIFS(lease_table_payments, lease_table_dates, A1455)&gt;0, COUNTIFS($E$14:E1455, "Payment", $A$14:A1455, A1455)=0),  A1455,
AND(SUMIFS(rou_table_deprs, rou_table_dates, A1455)&gt;0, COUNTIFS($E$14:E1455, "Depreciation", $A$14:A1455, A1455)=0),  A1455,
TRUE,  IFERROR(INDEX(rou_table_dates,  MATCH(A1455, rou_table_dates)+1, ), "")
)</f>
        <v/>
      </c>
      <c r="B1456" s="1" t="str" cm="1">
        <f t="array" aca="1" ref="B1456" ca="1">_xlfn.IFS(
AND(E1456="Payment", A1456=$B$2), $AM$14,
E1456="Payment", $AM$15,
E1456="Interest accrual", $AM$18,
E1456="Depreciation", $AM$17,
TRUE, "")</f>
        <v/>
      </c>
      <c r="C1456" s="1" t="str" cm="1">
        <f t="array" aca="1" ref="C1456" ca="1">_xlfn.IFS(
E1456="Payment", $AM$19,
E1456="Interest accrual", $AM$15,
E1456="Depreciation", $AM$16,
TRUE, "")</f>
        <v/>
      </c>
      <c r="D1456" s="1" t="str" cm="1">
        <f t="array" aca="1" ref="D1456" ca="1">_xlfn.IFS(
E1456="Payment", _xlfn.XLOOKUP(A1456, lease_table_dates, lease_table_payments, 0, 0),
E1456="Interest accrual", _xlfn.XLOOKUP(A1456, lease_table_dates, lease_table_interest_accruals, 0, 0),
E1456="Depreciation", _xlfn.XLOOKUP(A1456, rou_table_dates, rou_table_deprs, 0, 0),
TRUE, ""
)</f>
        <v/>
      </c>
      <c r="E1456" s="7" t="str" cm="1">
        <f t="array" aca="1" ref="E1456" ca="1">_xlfn.IFS(
AND(SUMIFS(lease_table_interest_accruals, lease_table_dates, A1456)&gt;0, COUNTIFS($E$14:E1455, "Interest accrual", $A$14:A1455, A1456)=0), "Interest accrual",
AND(SUMIFS(lease_table_payments, lease_table_dates, A1456)&gt;0, COUNTIFS($E$14:E1455, "Payment", $A$14:A1455, A1456)=0), "Payment",
AND(SUMIFS(rou_table_deprs, rou_table_dates, A1456)&gt;0, COUNTIFS($E$14:E1455, "Depreciation", $A$14:A1455, A1456)=0), "Depreciation",
TRUE,  ""
)</f>
        <v/>
      </c>
      <c r="G1456" s="13" t="str" cm="1">
        <f t="array" aca="1" ref="G1456" ca="1">_xlfn.IFS(
AND($B$11="Hə", $B$3="İllik"), Z1456,
AND($B$11="Hə", $B$3="Aylıq"), AA1456,
$B$11="Yox", X1456)</f>
        <v/>
      </c>
      <c r="H1456" s="1" t="str" cm="1">
        <f t="array" aca="1" ref="H1456" ca="1">_xlfn.IFS( G1456="", "",
TRUE, ROUND( H1455+I1456-J1456, 2) )</f>
        <v/>
      </c>
      <c r="I1456" s="1" t="str" cm="1">
        <f t="array" aca="1" ref="I1456" ca="1">_xlfn.IFS(G1456="", "",
G1456=last_payment_date, (J1456-H1455),
 TRUE,  -  (H1455- H1455* (1+$B$6)^ (_xlfn.DAYS(G1456,G1455)/365) )
)</f>
        <v/>
      </c>
      <c r="J1456" s="1" t="str" cm="1">
        <f t="array" aca="1" ref="J1456" ca="1">_xlfn.IFS(G1456="", "",
TRUE, _xlfn.XLOOKUP(G1456,  payment_dates, payments,0,0)
)</f>
        <v/>
      </c>
      <c r="L1456" s="8" t="str" cm="1">
        <f t="array" aca="1" ref="L1456" ca="1">_xlfn.IFS(
AND($B$11="Hə", $B$3="İllik"), AC1456,
AND($B$11="Hə", $B$3="Aylıq"), AD1456,
$B$11="Yox", AB1456)</f>
        <v/>
      </c>
      <c r="M1456" s="1" t="str" cm="1">
        <f t="array" aca="1" ref="M1456" ca="1">_xlfn.IFS( L1456="", "",
(M1455-N1456)&lt;=0.5, 0,
TRUE,  M1455-N1456)</f>
        <v/>
      </c>
      <c r="N1456" s="7" t="str" cm="1">
        <f t="array" aca="1" ref="N1456" ca="1">_xlfn.IFS(
L1456="", "",
TRUE, MIN(M1455, ROUND($M$14/ (last_rou_date - $B$2) * (L1456-L1455), 2) )
)</f>
        <v/>
      </c>
      <c r="P1456" s="59" t="str">
        <f t="shared" ca="1" si="66"/>
        <v/>
      </c>
      <c r="Q1456" s="1" t="str" cm="1">
        <f t="array" aca="1" ref="Q1456" ca="1">_xlfn.IFS(P1456="","",
$B$11="Hə", _xlfn.XLOOKUP(DATE(P1456, 12, 31), rou_table_dates, rou_table_nbvs,0, 0),
TRUE,  MAX(0, ROUND($M$14 - $M$14/ (last_rou_date - $B$2) * (DATE(P1456,12,31) - $B$2), 2) )
)</f>
        <v/>
      </c>
      <c r="R1456" s="1" t="str" cm="1">
        <f t="array" aca="1" ref="R1456" ca="1">_xlfn.IFS(P1456="","",
$B$11="Hə", _xlfn.XLOOKUP(DATE(P1456, 12, 31), lease_table_dates, lease_table_balances,0, 0),
TRUE, IFERROR( XNPV($B$6, IF(payment_dates &gt;DATE(P1456, 12, 31), payments,  0),  IF(payment_dates &gt;DATE(P1456, 12, 31), payment_dates,  DATE(P1456, 12, 31))    ),0)
)</f>
        <v/>
      </c>
      <c r="S1456" s="1" t="str" cm="1">
        <f t="array" aca="1" ref="S1456" ca="1">_xlfn.IFS(P1456="","",
TRUE,  MIN( MIN(Q1455, $M$14), ROUND($M$14/ (last_rou_date - $B$2) * (DATE(P1456,12,31) - MAX($B$2, DATE(P1456-1, 12, 31))), 2) )
)</f>
        <v/>
      </c>
      <c r="T1456" s="7" t="str" cm="1">
        <f t="array" aca="1" ref="T1456" ca="1">_xlfn.IFS(P1456="", "",
ISTEXT(R1455), R1456- (H1456 - SUMIFS( lease_table_payments, lease_table_years, P1456) -$AG$14 ),
AND(ISNUMBER(R1455), R1456&lt;&gt;""),   R1456- (R1455 - SUMIFS( lease_table_payments, lease_table_years, P1456) )
)</f>
        <v/>
      </c>
      <c r="V1456" s="64">
        <f t="shared" si="68"/>
        <v>1443</v>
      </c>
      <c r="W1456" s="51" t="str" cm="1">
        <f t="array" ref="W1456">_xlfn.IFS(
OR(W1455=$B$4, W1455=""),"",
TRUE,W1455+1
)</f>
        <v/>
      </c>
      <c r="X1456" s="51" t="str" cm="1">
        <f t="array" ref="X1456">_xlfn.IFS(X1455="","",
W1456="", "",
AND($B$3="İllik"),DATE(YEAR(X1455)+1,MONTH(X1455),DAY(X1455) ),
AND($B$3="Aylıq", $AH$14="Not end"), EDATE(X1455,1),
AND($B$3="Aylıq", $AH$14="End"), EOMONTH(X1455,1)
)</f>
        <v/>
      </c>
      <c r="Y1456" s="51" t="str" cm="1">
        <f t="array" aca="1" ref="Y1456" ca="1">_xlfn.IFS(
AND($B$7="Dövrün əvvəlində", Y1455&lt;=last_rou_date), DATE(YEAR(Y1455)+1, 12, 31),
AND($B$7="Dövrün sonunda", Y1455&lt;=last_payment_date), DATE(YEAR(Y1455)+1, 12, 31),
TRUE, ""
)</f>
        <v/>
      </c>
      <c r="Z1456" s="75" t="str" cm="1">
        <f t="array" aca="1" ref="Z1456" ca="1">_xlfn.IFS(
AND($AN$14="Not year_end", Z1455&gt;last_payment_date), "",
AND($AN$14="Year_end", Z1455&gt;=last_payment_date), "",
AND($AN$14="Year_end"), DATE(YEAR(Z1455+1), 12, 31),
AND($AN$14="Not year_end", MONTH(Z1455)=12, DAY(Z1455)=31), DATE(YEAR(Z1454)+1, MONTH(Z1454), DAY(Z1454)),
AND($AN$14="Not year_end", OR(MONTH(Z1455)&lt;&gt;12, DAY(Z1455)&lt;&gt;31) ), DATE(YEAR(Z1455), 12, 31)
)</f>
        <v/>
      </c>
      <c r="AA1456" s="75" t="str" cm="1">
        <f t="array" aca="1" ref="AA1456" ca="1">_xlfn.IFS(AA1455="", "",
AND(AA1455=last_payment_date, OR(MONTH(AA1455)&lt;&gt;12, DAY(AA1455)&lt;&gt;31) ), DATE(YEAR(AA1455), 12, 31),
AND(MONTH(AA1455)=12, DAY(AA1455)=31, AA1455&gt;=last_payment_date), "",
AND(MONTH(AA1455)=12, DAY(AA1455)&lt;&gt;31),  EOMONTH(AA1455,0),
AND(MONTH(AA1455)=12, DAY(AA1455)=31, $AH$14="Not end"),  EDATE(AA1454,1),
AND($AH$14="Not end"), EDATE(AA1455, 1),
AND($AH$14="End"), EOMONTH(AA1455, 1)
)</f>
        <v/>
      </c>
      <c r="AB1456" s="75" t="str" cm="1">
        <f t="array" aca="1" ref="AB1456" ca="1">_xlfn.IFS(AB1455="","",
AND(AB1455=last_rou_date), "",
AND($B$3="İllik"),DATE(YEAR(AB1455)+1,MONTH(AB1455),DAY(AB1455) ),
AND($B$3="Aylıq", $AH$14="Not end"), EDATE(AB1455,1),
AND($B$3="Aylıq", $AH$14="End"), EOMONTH(AB1455,1)
)</f>
        <v/>
      </c>
      <c r="AC1456" s="75" t="str" cm="1">
        <f t="array" aca="1" ref="AC1456" ca="1">_xlfn.IFS(
AND($AN$14="Not year_end", AC1455&gt;last_rou_date), "",
AND($AN$14="Year_end", AC1455&gt;=last_rou_date), "",
AND($AN$14="Year_end"), DATE(YEAR(AC1455+1), 12, 31),
AND($AN$14="Not year_end", MONTH(AC1455)=12, DAY(AC1455)=31), DATE(YEAR(AC1454)+1, MONTH(AC1454), DAY(AC1454)),
AND($AN$14="Not year_end", OR(MONTH(AC1455)&lt;&gt;12, DAY(AC1455)&lt;&gt;31) ), DATE(YEAR(AC1455), 12, 31)
)</f>
        <v/>
      </c>
      <c r="AD1456" s="75" t="str" cm="1">
        <f t="array" aca="1" ref="AD1456" ca="1">_xlfn.IFS(AD1455="", "",
AND(AD1455=last_rou_date, OR(MONTH(AD1455)&lt;&gt;12, DAY(AD1455)&lt;&gt;31) ), DATE(YEAR(AD1455), 12, 31),
AND(MONTH(AD1455)=12, DAY(AD1455)=31, AD1455&gt;=last_rou_date), "",
AND(MONTH(AD1455)=12, DAY(AD1455)&lt;&gt;31),  EOMONTH(AD1455,0),
AND(MONTH(AD1455)=12, DAY(AD1455)=31, $AH$14="Not end"),  EDATE(AD1454,1),
AND($AH$14="Not end"), EDATE(AD1455, 1),
AND($AH$14="End"), EOMONTH(AD1455, 1)
)</f>
        <v/>
      </c>
      <c r="AE1456" s="51" t="str" cm="1">
        <f t="array" ref="AE1456">_xlfn.IFS(W1456="", "",
AND(W1456&gt;0, W1456&lt;=$B$4, $C$2="İllik artım, faiz olaraq", $D$2&gt;0, $B$3="İllik"), $B$5*((1+$D$2)^(W1456-1)),
AND(W1456&gt;0, W1456&lt;=$B$4, $C$2="İllik artım, faiz olaraq", $D$2&gt;0, $B$3="Aylıq"), $B$5*((1+$D$2)^ROUNDDOWN((W1456-1)/12,0)),
AND(W1456=1, $C$2="Aşağıdakı kimi dəyişir", ), $B$5,
AND(W1456&gt;1, W1456&lt;=$B$4, $C$2="Aşağıdakı kimi dəyişir"), IFERROR(VLOOKUP(W1456, $C$4:$D$7, 2, FALSE), AE1455),
AND(W1456&gt;0, W1456&lt;=$B$4), $B$5,
TRUE,0 )</f>
        <v/>
      </c>
      <c r="AF1456" s="51" t="str">
        <f t="shared" ca="1" si="67"/>
        <v/>
      </c>
    </row>
    <row r="1457" spans="1:32" x14ac:dyDescent="0.4">
      <c r="A1457" s="13" t="str" cm="1">
        <f t="array" aca="1" ref="A1457" ca="1">_xlfn.IFS(
AND(SUMIFS(lease_table_interest_accruals, lease_table_dates, A1456)&gt;0, COUNTIFS($E$14:E1456, "Interest accrual", $A$14:A1456, A1456)=0),  A1456,
AND(SUMIFS(lease_table_payments, lease_table_dates, A1456)&gt;0, COUNTIFS($E$14:E1456, "Payment", $A$14:A1456, A1456)=0),  A1456,
AND(SUMIFS(rou_table_deprs, rou_table_dates, A1456)&gt;0, COUNTIFS($E$14:E1456, "Depreciation", $A$14:A1456, A1456)=0),  A1456,
TRUE,  IFERROR(INDEX(rou_table_dates,  MATCH(A1456, rou_table_dates)+1, ), "")
)</f>
        <v/>
      </c>
      <c r="B1457" s="1" t="str" cm="1">
        <f t="array" aca="1" ref="B1457" ca="1">_xlfn.IFS(
AND(E1457="Payment", A1457=$B$2), $AM$14,
E1457="Payment", $AM$15,
E1457="Interest accrual", $AM$18,
E1457="Depreciation", $AM$17,
TRUE, "")</f>
        <v/>
      </c>
      <c r="C1457" s="1" t="str" cm="1">
        <f t="array" aca="1" ref="C1457" ca="1">_xlfn.IFS(
E1457="Payment", $AM$19,
E1457="Interest accrual", $AM$15,
E1457="Depreciation", $AM$16,
TRUE, "")</f>
        <v/>
      </c>
      <c r="D1457" s="1" t="str" cm="1">
        <f t="array" aca="1" ref="D1457" ca="1">_xlfn.IFS(
E1457="Payment", _xlfn.XLOOKUP(A1457, lease_table_dates, lease_table_payments, 0, 0),
E1457="Interest accrual", _xlfn.XLOOKUP(A1457, lease_table_dates, lease_table_interest_accruals, 0, 0),
E1457="Depreciation", _xlfn.XLOOKUP(A1457, rou_table_dates, rou_table_deprs, 0, 0),
TRUE, ""
)</f>
        <v/>
      </c>
      <c r="E1457" s="7" t="str" cm="1">
        <f t="array" aca="1" ref="E1457" ca="1">_xlfn.IFS(
AND(SUMIFS(lease_table_interest_accruals, lease_table_dates, A1457)&gt;0, COUNTIFS($E$14:E1456, "Interest accrual", $A$14:A1456, A1457)=0), "Interest accrual",
AND(SUMIFS(lease_table_payments, lease_table_dates, A1457)&gt;0, COUNTIFS($E$14:E1456, "Payment", $A$14:A1456, A1457)=0), "Payment",
AND(SUMIFS(rou_table_deprs, rou_table_dates, A1457)&gt;0, COUNTIFS($E$14:E1456, "Depreciation", $A$14:A1456, A1457)=0), "Depreciation",
TRUE,  ""
)</f>
        <v/>
      </c>
      <c r="G1457" s="13" t="str" cm="1">
        <f t="array" aca="1" ref="G1457" ca="1">_xlfn.IFS(
AND($B$11="Hə", $B$3="İllik"), Z1457,
AND($B$11="Hə", $B$3="Aylıq"), AA1457,
$B$11="Yox", X1457)</f>
        <v/>
      </c>
      <c r="H1457" s="1" t="str" cm="1">
        <f t="array" aca="1" ref="H1457" ca="1">_xlfn.IFS( G1457="", "",
TRUE, ROUND( H1456+I1457-J1457, 2) )</f>
        <v/>
      </c>
      <c r="I1457" s="1" t="str" cm="1">
        <f t="array" aca="1" ref="I1457" ca="1">_xlfn.IFS(G1457="", "",
G1457=last_payment_date, (J1457-H1456),
 TRUE,  -  (H1456- H1456* (1+$B$6)^ (_xlfn.DAYS(G1457,G1456)/365) )
)</f>
        <v/>
      </c>
      <c r="J1457" s="1" t="str" cm="1">
        <f t="array" aca="1" ref="J1457" ca="1">_xlfn.IFS(G1457="", "",
TRUE, _xlfn.XLOOKUP(G1457,  payment_dates, payments,0,0)
)</f>
        <v/>
      </c>
      <c r="L1457" s="8" t="str" cm="1">
        <f t="array" aca="1" ref="L1457" ca="1">_xlfn.IFS(
AND($B$11="Hə", $B$3="İllik"), AC1457,
AND($B$11="Hə", $B$3="Aylıq"), AD1457,
$B$11="Yox", AB1457)</f>
        <v/>
      </c>
      <c r="M1457" s="1" t="str" cm="1">
        <f t="array" aca="1" ref="M1457" ca="1">_xlfn.IFS( L1457="", "",
(M1456-N1457)&lt;=0.5, 0,
TRUE,  M1456-N1457)</f>
        <v/>
      </c>
      <c r="N1457" s="7" t="str" cm="1">
        <f t="array" aca="1" ref="N1457" ca="1">_xlfn.IFS(
L1457="", "",
TRUE, MIN(M1456, ROUND($M$14/ (last_rou_date - $B$2) * (L1457-L1456), 2) )
)</f>
        <v/>
      </c>
      <c r="P1457" s="59" t="str">
        <f t="shared" ca="1" si="66"/>
        <v/>
      </c>
      <c r="Q1457" s="1" t="str" cm="1">
        <f t="array" aca="1" ref="Q1457" ca="1">_xlfn.IFS(P1457="","",
$B$11="Hə", _xlfn.XLOOKUP(DATE(P1457, 12, 31), rou_table_dates, rou_table_nbvs,0, 0),
TRUE,  MAX(0, ROUND($M$14 - $M$14/ (last_rou_date - $B$2) * (DATE(P1457,12,31) - $B$2), 2) )
)</f>
        <v/>
      </c>
      <c r="R1457" s="1" t="str" cm="1">
        <f t="array" aca="1" ref="R1457" ca="1">_xlfn.IFS(P1457="","",
$B$11="Hə", _xlfn.XLOOKUP(DATE(P1457, 12, 31), lease_table_dates, lease_table_balances,0, 0),
TRUE, IFERROR( XNPV($B$6, IF(payment_dates &gt;DATE(P1457, 12, 31), payments,  0),  IF(payment_dates &gt;DATE(P1457, 12, 31), payment_dates,  DATE(P1457, 12, 31))    ),0)
)</f>
        <v/>
      </c>
      <c r="S1457" s="1" t="str" cm="1">
        <f t="array" aca="1" ref="S1457" ca="1">_xlfn.IFS(P1457="","",
TRUE,  MIN( MIN(Q1456, $M$14), ROUND($M$14/ (last_rou_date - $B$2) * (DATE(P1457,12,31) - MAX($B$2, DATE(P1457-1, 12, 31))), 2) )
)</f>
        <v/>
      </c>
      <c r="T1457" s="7" t="str" cm="1">
        <f t="array" aca="1" ref="T1457" ca="1">_xlfn.IFS(P1457="", "",
ISTEXT(R1456), R1457- (H1457 - SUMIFS( lease_table_payments, lease_table_years, P1457) -$AG$14 ),
AND(ISNUMBER(R1456), R1457&lt;&gt;""),   R1457- (R1456 - SUMIFS( lease_table_payments, lease_table_years, P1457) )
)</f>
        <v/>
      </c>
      <c r="V1457" s="64">
        <f t="shared" si="68"/>
        <v>1444</v>
      </c>
      <c r="W1457" s="51" t="str" cm="1">
        <f t="array" ref="W1457">_xlfn.IFS(
OR(W1456=$B$4, W1456=""),"",
TRUE,W1456+1
)</f>
        <v/>
      </c>
      <c r="X1457" s="51" t="str" cm="1">
        <f t="array" ref="X1457">_xlfn.IFS(X1456="","",
W1457="", "",
AND($B$3="İllik"),DATE(YEAR(X1456)+1,MONTH(X1456),DAY(X1456) ),
AND($B$3="Aylıq", $AH$14="Not end"), EDATE(X1456,1),
AND($B$3="Aylıq", $AH$14="End"), EOMONTH(X1456,1)
)</f>
        <v/>
      </c>
      <c r="Y1457" s="51" t="str" cm="1">
        <f t="array" aca="1" ref="Y1457" ca="1">_xlfn.IFS(
AND($B$7="Dövrün əvvəlində", Y1456&lt;=last_rou_date), DATE(YEAR(Y1456)+1, 12, 31),
AND($B$7="Dövrün sonunda", Y1456&lt;=last_payment_date), DATE(YEAR(Y1456)+1, 12, 31),
TRUE, ""
)</f>
        <v/>
      </c>
      <c r="Z1457" s="75" t="str" cm="1">
        <f t="array" aca="1" ref="Z1457" ca="1">_xlfn.IFS(
AND($AN$14="Not year_end", Z1456&gt;last_payment_date), "",
AND($AN$14="Year_end", Z1456&gt;=last_payment_date), "",
AND($AN$14="Year_end"), DATE(YEAR(Z1456+1), 12, 31),
AND($AN$14="Not year_end", MONTH(Z1456)=12, DAY(Z1456)=31), DATE(YEAR(Z1455)+1, MONTH(Z1455), DAY(Z1455)),
AND($AN$14="Not year_end", OR(MONTH(Z1456)&lt;&gt;12, DAY(Z1456)&lt;&gt;31) ), DATE(YEAR(Z1456), 12, 31)
)</f>
        <v/>
      </c>
      <c r="AA1457" s="75" t="str" cm="1">
        <f t="array" aca="1" ref="AA1457" ca="1">_xlfn.IFS(AA1456="", "",
AND(AA1456=last_payment_date, OR(MONTH(AA1456)&lt;&gt;12, DAY(AA1456)&lt;&gt;31) ), DATE(YEAR(AA1456), 12, 31),
AND(MONTH(AA1456)=12, DAY(AA1456)=31, AA1456&gt;=last_payment_date), "",
AND(MONTH(AA1456)=12, DAY(AA1456)&lt;&gt;31),  EOMONTH(AA1456,0),
AND(MONTH(AA1456)=12, DAY(AA1456)=31, $AH$14="Not end"),  EDATE(AA1455,1),
AND($AH$14="Not end"), EDATE(AA1456, 1),
AND($AH$14="End"), EOMONTH(AA1456, 1)
)</f>
        <v/>
      </c>
      <c r="AB1457" s="75" t="str" cm="1">
        <f t="array" aca="1" ref="AB1457" ca="1">_xlfn.IFS(AB1456="","",
AND(AB1456=last_rou_date), "",
AND($B$3="İllik"),DATE(YEAR(AB1456)+1,MONTH(AB1456),DAY(AB1456) ),
AND($B$3="Aylıq", $AH$14="Not end"), EDATE(AB1456,1),
AND($B$3="Aylıq", $AH$14="End"), EOMONTH(AB1456,1)
)</f>
        <v/>
      </c>
      <c r="AC1457" s="75" t="str" cm="1">
        <f t="array" aca="1" ref="AC1457" ca="1">_xlfn.IFS(
AND($AN$14="Not year_end", AC1456&gt;last_rou_date), "",
AND($AN$14="Year_end", AC1456&gt;=last_rou_date), "",
AND($AN$14="Year_end"), DATE(YEAR(AC1456+1), 12, 31),
AND($AN$14="Not year_end", MONTH(AC1456)=12, DAY(AC1456)=31), DATE(YEAR(AC1455)+1, MONTH(AC1455), DAY(AC1455)),
AND($AN$14="Not year_end", OR(MONTH(AC1456)&lt;&gt;12, DAY(AC1456)&lt;&gt;31) ), DATE(YEAR(AC1456), 12, 31)
)</f>
        <v/>
      </c>
      <c r="AD1457" s="75" t="str" cm="1">
        <f t="array" aca="1" ref="AD1457" ca="1">_xlfn.IFS(AD1456="", "",
AND(AD1456=last_rou_date, OR(MONTH(AD1456)&lt;&gt;12, DAY(AD1456)&lt;&gt;31) ), DATE(YEAR(AD1456), 12, 31),
AND(MONTH(AD1456)=12, DAY(AD1456)=31, AD1456&gt;=last_rou_date), "",
AND(MONTH(AD1456)=12, DAY(AD1456)&lt;&gt;31),  EOMONTH(AD1456,0),
AND(MONTH(AD1456)=12, DAY(AD1456)=31, $AH$14="Not end"),  EDATE(AD1455,1),
AND($AH$14="Not end"), EDATE(AD1456, 1),
AND($AH$14="End"), EOMONTH(AD1456, 1)
)</f>
        <v/>
      </c>
      <c r="AE1457" s="51" t="str" cm="1">
        <f t="array" ref="AE1457">_xlfn.IFS(W1457="", "",
AND(W1457&gt;0, W1457&lt;=$B$4, $C$2="İllik artım, faiz olaraq", $D$2&gt;0, $B$3="İllik"), $B$5*((1+$D$2)^(W1457-1)),
AND(W1457&gt;0, W1457&lt;=$B$4, $C$2="İllik artım, faiz olaraq", $D$2&gt;0, $B$3="Aylıq"), $B$5*((1+$D$2)^ROUNDDOWN((W1457-1)/12,0)),
AND(W1457=1, $C$2="Aşağıdakı kimi dəyişir", ), $B$5,
AND(W1457&gt;1, W1457&lt;=$B$4, $C$2="Aşağıdakı kimi dəyişir"), IFERROR(VLOOKUP(W1457, $C$4:$D$7, 2, FALSE), AE1456),
AND(W1457&gt;0, W1457&lt;=$B$4), $B$5,
TRUE,0 )</f>
        <v/>
      </c>
      <c r="AF1457" s="51" t="str">
        <f t="shared" ca="1" si="67"/>
        <v/>
      </c>
    </row>
    <row r="1458" spans="1:32" x14ac:dyDescent="0.4">
      <c r="A1458" s="13" t="str" cm="1">
        <f t="array" aca="1" ref="A1458" ca="1">_xlfn.IFS(
AND(SUMIFS(lease_table_interest_accruals, lease_table_dates, A1457)&gt;0, COUNTIFS($E$14:E1457, "Interest accrual", $A$14:A1457, A1457)=0),  A1457,
AND(SUMIFS(lease_table_payments, lease_table_dates, A1457)&gt;0, COUNTIFS($E$14:E1457, "Payment", $A$14:A1457, A1457)=0),  A1457,
AND(SUMIFS(rou_table_deprs, rou_table_dates, A1457)&gt;0, COUNTIFS($E$14:E1457, "Depreciation", $A$14:A1457, A1457)=0),  A1457,
TRUE,  IFERROR(INDEX(rou_table_dates,  MATCH(A1457, rou_table_dates)+1, ), "")
)</f>
        <v/>
      </c>
      <c r="B1458" s="1" t="str" cm="1">
        <f t="array" aca="1" ref="B1458" ca="1">_xlfn.IFS(
AND(E1458="Payment", A1458=$B$2), $AM$14,
E1458="Payment", $AM$15,
E1458="Interest accrual", $AM$18,
E1458="Depreciation", $AM$17,
TRUE, "")</f>
        <v/>
      </c>
      <c r="C1458" s="1" t="str" cm="1">
        <f t="array" aca="1" ref="C1458" ca="1">_xlfn.IFS(
E1458="Payment", $AM$19,
E1458="Interest accrual", $AM$15,
E1458="Depreciation", $AM$16,
TRUE, "")</f>
        <v/>
      </c>
      <c r="D1458" s="1" t="str" cm="1">
        <f t="array" aca="1" ref="D1458" ca="1">_xlfn.IFS(
E1458="Payment", _xlfn.XLOOKUP(A1458, lease_table_dates, lease_table_payments, 0, 0),
E1458="Interest accrual", _xlfn.XLOOKUP(A1458, lease_table_dates, lease_table_interest_accruals, 0, 0),
E1458="Depreciation", _xlfn.XLOOKUP(A1458, rou_table_dates, rou_table_deprs, 0, 0),
TRUE, ""
)</f>
        <v/>
      </c>
      <c r="E1458" s="7" t="str" cm="1">
        <f t="array" aca="1" ref="E1458" ca="1">_xlfn.IFS(
AND(SUMIFS(lease_table_interest_accruals, lease_table_dates, A1458)&gt;0, COUNTIFS($E$14:E1457, "Interest accrual", $A$14:A1457, A1458)=0), "Interest accrual",
AND(SUMIFS(lease_table_payments, lease_table_dates, A1458)&gt;0, COUNTIFS($E$14:E1457, "Payment", $A$14:A1457, A1458)=0), "Payment",
AND(SUMIFS(rou_table_deprs, rou_table_dates, A1458)&gt;0, COUNTIFS($E$14:E1457, "Depreciation", $A$14:A1457, A1458)=0), "Depreciation",
TRUE,  ""
)</f>
        <v/>
      </c>
      <c r="G1458" s="13" t="str" cm="1">
        <f t="array" aca="1" ref="G1458" ca="1">_xlfn.IFS(
AND($B$11="Hə", $B$3="İllik"), Z1458,
AND($B$11="Hə", $B$3="Aylıq"), AA1458,
$B$11="Yox", X1458)</f>
        <v/>
      </c>
      <c r="H1458" s="1" t="str" cm="1">
        <f t="array" aca="1" ref="H1458" ca="1">_xlfn.IFS( G1458="", "",
TRUE, ROUND( H1457+I1458-J1458, 2) )</f>
        <v/>
      </c>
      <c r="I1458" s="1" t="str" cm="1">
        <f t="array" aca="1" ref="I1458" ca="1">_xlfn.IFS(G1458="", "",
G1458=last_payment_date, (J1458-H1457),
 TRUE,  -  (H1457- H1457* (1+$B$6)^ (_xlfn.DAYS(G1458,G1457)/365) )
)</f>
        <v/>
      </c>
      <c r="J1458" s="1" t="str" cm="1">
        <f t="array" aca="1" ref="J1458" ca="1">_xlfn.IFS(G1458="", "",
TRUE, _xlfn.XLOOKUP(G1458,  payment_dates, payments,0,0)
)</f>
        <v/>
      </c>
      <c r="L1458" s="8" t="str" cm="1">
        <f t="array" aca="1" ref="L1458" ca="1">_xlfn.IFS(
AND($B$11="Hə", $B$3="İllik"), AC1458,
AND($B$11="Hə", $B$3="Aylıq"), AD1458,
$B$11="Yox", AB1458)</f>
        <v/>
      </c>
      <c r="M1458" s="1" t="str" cm="1">
        <f t="array" aca="1" ref="M1458" ca="1">_xlfn.IFS( L1458="", "",
(M1457-N1458)&lt;=0.5, 0,
TRUE,  M1457-N1458)</f>
        <v/>
      </c>
      <c r="N1458" s="7" t="str" cm="1">
        <f t="array" aca="1" ref="N1458" ca="1">_xlfn.IFS(
L1458="", "",
TRUE, MIN(M1457, ROUND($M$14/ (last_rou_date - $B$2) * (L1458-L1457), 2) )
)</f>
        <v/>
      </c>
      <c r="P1458" s="59" t="str">
        <f t="shared" ca="1" si="66"/>
        <v/>
      </c>
      <c r="Q1458" s="1" t="str" cm="1">
        <f t="array" aca="1" ref="Q1458" ca="1">_xlfn.IFS(P1458="","",
$B$11="Hə", _xlfn.XLOOKUP(DATE(P1458, 12, 31), rou_table_dates, rou_table_nbvs,0, 0),
TRUE,  MAX(0, ROUND($M$14 - $M$14/ (last_rou_date - $B$2) * (DATE(P1458,12,31) - $B$2), 2) )
)</f>
        <v/>
      </c>
      <c r="R1458" s="1" t="str" cm="1">
        <f t="array" aca="1" ref="R1458" ca="1">_xlfn.IFS(P1458="","",
$B$11="Hə", _xlfn.XLOOKUP(DATE(P1458, 12, 31), lease_table_dates, lease_table_balances,0, 0),
TRUE, IFERROR( XNPV($B$6, IF(payment_dates &gt;DATE(P1458, 12, 31), payments,  0),  IF(payment_dates &gt;DATE(P1458, 12, 31), payment_dates,  DATE(P1458, 12, 31))    ),0)
)</f>
        <v/>
      </c>
      <c r="S1458" s="1" t="str" cm="1">
        <f t="array" aca="1" ref="S1458" ca="1">_xlfn.IFS(P1458="","",
TRUE,  MIN( MIN(Q1457, $M$14), ROUND($M$14/ (last_rou_date - $B$2) * (DATE(P1458,12,31) - MAX($B$2, DATE(P1458-1, 12, 31))), 2) )
)</f>
        <v/>
      </c>
      <c r="T1458" s="7" t="str" cm="1">
        <f t="array" aca="1" ref="T1458" ca="1">_xlfn.IFS(P1458="", "",
ISTEXT(R1457), R1458- (H1458 - SUMIFS( lease_table_payments, lease_table_years, P1458) -$AG$14 ),
AND(ISNUMBER(R1457), R1458&lt;&gt;""),   R1458- (R1457 - SUMIFS( lease_table_payments, lease_table_years, P1458) )
)</f>
        <v/>
      </c>
      <c r="V1458" s="64">
        <f t="shared" si="68"/>
        <v>1445</v>
      </c>
      <c r="W1458" s="51" t="str" cm="1">
        <f t="array" ref="W1458">_xlfn.IFS(
OR(W1457=$B$4, W1457=""),"",
TRUE,W1457+1
)</f>
        <v/>
      </c>
      <c r="X1458" s="51" t="str" cm="1">
        <f t="array" ref="X1458">_xlfn.IFS(X1457="","",
W1458="", "",
AND($B$3="İllik"),DATE(YEAR(X1457)+1,MONTH(X1457),DAY(X1457) ),
AND($B$3="Aylıq", $AH$14="Not end"), EDATE(X1457,1),
AND($B$3="Aylıq", $AH$14="End"), EOMONTH(X1457,1)
)</f>
        <v/>
      </c>
      <c r="Y1458" s="51" t="str" cm="1">
        <f t="array" aca="1" ref="Y1458" ca="1">_xlfn.IFS(
AND($B$7="Dövrün əvvəlində", Y1457&lt;=last_rou_date), DATE(YEAR(Y1457)+1, 12, 31),
AND($B$7="Dövrün sonunda", Y1457&lt;=last_payment_date), DATE(YEAR(Y1457)+1, 12, 31),
TRUE, ""
)</f>
        <v/>
      </c>
      <c r="Z1458" s="75" t="str" cm="1">
        <f t="array" aca="1" ref="Z1458" ca="1">_xlfn.IFS(
AND($AN$14="Not year_end", Z1457&gt;last_payment_date), "",
AND($AN$14="Year_end", Z1457&gt;=last_payment_date), "",
AND($AN$14="Year_end"), DATE(YEAR(Z1457+1), 12, 31),
AND($AN$14="Not year_end", MONTH(Z1457)=12, DAY(Z1457)=31), DATE(YEAR(Z1456)+1, MONTH(Z1456), DAY(Z1456)),
AND($AN$14="Not year_end", OR(MONTH(Z1457)&lt;&gt;12, DAY(Z1457)&lt;&gt;31) ), DATE(YEAR(Z1457), 12, 31)
)</f>
        <v/>
      </c>
      <c r="AA1458" s="75" t="str" cm="1">
        <f t="array" aca="1" ref="AA1458" ca="1">_xlfn.IFS(AA1457="", "",
AND(AA1457=last_payment_date, OR(MONTH(AA1457)&lt;&gt;12, DAY(AA1457)&lt;&gt;31) ), DATE(YEAR(AA1457), 12, 31),
AND(MONTH(AA1457)=12, DAY(AA1457)=31, AA1457&gt;=last_payment_date), "",
AND(MONTH(AA1457)=12, DAY(AA1457)&lt;&gt;31),  EOMONTH(AA1457,0),
AND(MONTH(AA1457)=12, DAY(AA1457)=31, $AH$14="Not end"),  EDATE(AA1456,1),
AND($AH$14="Not end"), EDATE(AA1457, 1),
AND($AH$14="End"), EOMONTH(AA1457, 1)
)</f>
        <v/>
      </c>
      <c r="AB1458" s="75" t="str" cm="1">
        <f t="array" aca="1" ref="AB1458" ca="1">_xlfn.IFS(AB1457="","",
AND(AB1457=last_rou_date), "",
AND($B$3="İllik"),DATE(YEAR(AB1457)+1,MONTH(AB1457),DAY(AB1457) ),
AND($B$3="Aylıq", $AH$14="Not end"), EDATE(AB1457,1),
AND($B$3="Aylıq", $AH$14="End"), EOMONTH(AB1457,1)
)</f>
        <v/>
      </c>
      <c r="AC1458" s="75" t="str" cm="1">
        <f t="array" aca="1" ref="AC1458" ca="1">_xlfn.IFS(
AND($AN$14="Not year_end", AC1457&gt;last_rou_date), "",
AND($AN$14="Year_end", AC1457&gt;=last_rou_date), "",
AND($AN$14="Year_end"), DATE(YEAR(AC1457+1), 12, 31),
AND($AN$14="Not year_end", MONTH(AC1457)=12, DAY(AC1457)=31), DATE(YEAR(AC1456)+1, MONTH(AC1456), DAY(AC1456)),
AND($AN$14="Not year_end", OR(MONTH(AC1457)&lt;&gt;12, DAY(AC1457)&lt;&gt;31) ), DATE(YEAR(AC1457), 12, 31)
)</f>
        <v/>
      </c>
      <c r="AD1458" s="75" t="str" cm="1">
        <f t="array" aca="1" ref="AD1458" ca="1">_xlfn.IFS(AD1457="", "",
AND(AD1457=last_rou_date, OR(MONTH(AD1457)&lt;&gt;12, DAY(AD1457)&lt;&gt;31) ), DATE(YEAR(AD1457), 12, 31),
AND(MONTH(AD1457)=12, DAY(AD1457)=31, AD1457&gt;=last_rou_date), "",
AND(MONTH(AD1457)=12, DAY(AD1457)&lt;&gt;31),  EOMONTH(AD1457,0),
AND(MONTH(AD1457)=12, DAY(AD1457)=31, $AH$14="Not end"),  EDATE(AD1456,1),
AND($AH$14="Not end"), EDATE(AD1457, 1),
AND($AH$14="End"), EOMONTH(AD1457, 1)
)</f>
        <v/>
      </c>
      <c r="AE1458" s="51" t="str" cm="1">
        <f t="array" ref="AE1458">_xlfn.IFS(W1458="", "",
AND(W1458&gt;0, W1458&lt;=$B$4, $C$2="İllik artım, faiz olaraq", $D$2&gt;0, $B$3="İllik"), $B$5*((1+$D$2)^(W1458-1)),
AND(W1458&gt;0, W1458&lt;=$B$4, $C$2="İllik artım, faiz olaraq", $D$2&gt;0, $B$3="Aylıq"), $B$5*((1+$D$2)^ROUNDDOWN((W1458-1)/12,0)),
AND(W1458=1, $C$2="Aşağıdakı kimi dəyişir", ), $B$5,
AND(W1458&gt;1, W1458&lt;=$B$4, $C$2="Aşağıdakı kimi dəyişir"), IFERROR(VLOOKUP(W1458, $C$4:$D$7, 2, FALSE), AE1457),
AND(W1458&gt;0, W1458&lt;=$B$4), $B$5,
TRUE,0 )</f>
        <v/>
      </c>
      <c r="AF1458" s="51" t="str">
        <f t="shared" ca="1" si="67"/>
        <v/>
      </c>
    </row>
    <row r="1459" spans="1:32" x14ac:dyDescent="0.4">
      <c r="A1459" s="13" t="str" cm="1">
        <f t="array" aca="1" ref="A1459" ca="1">_xlfn.IFS(
AND(SUMIFS(lease_table_interest_accruals, lease_table_dates, A1458)&gt;0, COUNTIFS($E$14:E1458, "Interest accrual", $A$14:A1458, A1458)=0),  A1458,
AND(SUMIFS(lease_table_payments, lease_table_dates, A1458)&gt;0, COUNTIFS($E$14:E1458, "Payment", $A$14:A1458, A1458)=0),  A1458,
AND(SUMIFS(rou_table_deprs, rou_table_dates, A1458)&gt;0, COUNTIFS($E$14:E1458, "Depreciation", $A$14:A1458, A1458)=0),  A1458,
TRUE,  IFERROR(INDEX(rou_table_dates,  MATCH(A1458, rou_table_dates)+1, ), "")
)</f>
        <v/>
      </c>
      <c r="B1459" s="1" t="str" cm="1">
        <f t="array" aca="1" ref="B1459" ca="1">_xlfn.IFS(
AND(E1459="Payment", A1459=$B$2), $AM$14,
E1459="Payment", $AM$15,
E1459="Interest accrual", $AM$18,
E1459="Depreciation", $AM$17,
TRUE, "")</f>
        <v/>
      </c>
      <c r="C1459" s="1" t="str" cm="1">
        <f t="array" aca="1" ref="C1459" ca="1">_xlfn.IFS(
E1459="Payment", $AM$19,
E1459="Interest accrual", $AM$15,
E1459="Depreciation", $AM$16,
TRUE, "")</f>
        <v/>
      </c>
      <c r="D1459" s="1" t="str" cm="1">
        <f t="array" aca="1" ref="D1459" ca="1">_xlfn.IFS(
E1459="Payment", _xlfn.XLOOKUP(A1459, lease_table_dates, lease_table_payments, 0, 0),
E1459="Interest accrual", _xlfn.XLOOKUP(A1459, lease_table_dates, lease_table_interest_accruals, 0, 0),
E1459="Depreciation", _xlfn.XLOOKUP(A1459, rou_table_dates, rou_table_deprs, 0, 0),
TRUE, ""
)</f>
        <v/>
      </c>
      <c r="E1459" s="7" t="str" cm="1">
        <f t="array" aca="1" ref="E1459" ca="1">_xlfn.IFS(
AND(SUMIFS(lease_table_interest_accruals, lease_table_dates, A1459)&gt;0, COUNTIFS($E$14:E1458, "Interest accrual", $A$14:A1458, A1459)=0), "Interest accrual",
AND(SUMIFS(lease_table_payments, lease_table_dates, A1459)&gt;0, COUNTIFS($E$14:E1458, "Payment", $A$14:A1458, A1459)=0), "Payment",
AND(SUMIFS(rou_table_deprs, rou_table_dates, A1459)&gt;0, COUNTIFS($E$14:E1458, "Depreciation", $A$14:A1458, A1459)=0), "Depreciation",
TRUE,  ""
)</f>
        <v/>
      </c>
      <c r="G1459" s="13" t="str" cm="1">
        <f t="array" aca="1" ref="G1459" ca="1">_xlfn.IFS(
AND($B$11="Hə", $B$3="İllik"), Z1459,
AND($B$11="Hə", $B$3="Aylıq"), AA1459,
$B$11="Yox", X1459)</f>
        <v/>
      </c>
      <c r="H1459" s="1" t="str" cm="1">
        <f t="array" aca="1" ref="H1459" ca="1">_xlfn.IFS( G1459="", "",
TRUE, ROUND( H1458+I1459-J1459, 2) )</f>
        <v/>
      </c>
      <c r="I1459" s="1" t="str" cm="1">
        <f t="array" aca="1" ref="I1459" ca="1">_xlfn.IFS(G1459="", "",
G1459=last_payment_date, (J1459-H1458),
 TRUE,  -  (H1458- H1458* (1+$B$6)^ (_xlfn.DAYS(G1459,G1458)/365) )
)</f>
        <v/>
      </c>
      <c r="J1459" s="1" t="str" cm="1">
        <f t="array" aca="1" ref="J1459" ca="1">_xlfn.IFS(G1459="", "",
TRUE, _xlfn.XLOOKUP(G1459,  payment_dates, payments,0,0)
)</f>
        <v/>
      </c>
      <c r="L1459" s="8" t="str" cm="1">
        <f t="array" aca="1" ref="L1459" ca="1">_xlfn.IFS(
AND($B$11="Hə", $B$3="İllik"), AC1459,
AND($B$11="Hə", $B$3="Aylıq"), AD1459,
$B$11="Yox", AB1459)</f>
        <v/>
      </c>
      <c r="M1459" s="1" t="str" cm="1">
        <f t="array" aca="1" ref="M1459" ca="1">_xlfn.IFS( L1459="", "",
(M1458-N1459)&lt;=0.5, 0,
TRUE,  M1458-N1459)</f>
        <v/>
      </c>
      <c r="N1459" s="7" t="str" cm="1">
        <f t="array" aca="1" ref="N1459" ca="1">_xlfn.IFS(
L1459="", "",
TRUE, MIN(M1458, ROUND($M$14/ (last_rou_date - $B$2) * (L1459-L1458), 2) )
)</f>
        <v/>
      </c>
      <c r="P1459" s="59" t="str">
        <f t="shared" ca="1" si="66"/>
        <v/>
      </c>
      <c r="Q1459" s="1" t="str" cm="1">
        <f t="array" aca="1" ref="Q1459" ca="1">_xlfn.IFS(P1459="","",
$B$11="Hə", _xlfn.XLOOKUP(DATE(P1459, 12, 31), rou_table_dates, rou_table_nbvs,0, 0),
TRUE,  MAX(0, ROUND($M$14 - $M$14/ (last_rou_date - $B$2) * (DATE(P1459,12,31) - $B$2), 2) )
)</f>
        <v/>
      </c>
      <c r="R1459" s="1" t="str" cm="1">
        <f t="array" aca="1" ref="R1459" ca="1">_xlfn.IFS(P1459="","",
$B$11="Hə", _xlfn.XLOOKUP(DATE(P1459, 12, 31), lease_table_dates, lease_table_balances,0, 0),
TRUE, IFERROR( XNPV($B$6, IF(payment_dates &gt;DATE(P1459, 12, 31), payments,  0),  IF(payment_dates &gt;DATE(P1459, 12, 31), payment_dates,  DATE(P1459, 12, 31))    ),0)
)</f>
        <v/>
      </c>
      <c r="S1459" s="1" t="str" cm="1">
        <f t="array" aca="1" ref="S1459" ca="1">_xlfn.IFS(P1459="","",
TRUE,  MIN( MIN(Q1458, $M$14), ROUND($M$14/ (last_rou_date - $B$2) * (DATE(P1459,12,31) - MAX($B$2, DATE(P1459-1, 12, 31))), 2) )
)</f>
        <v/>
      </c>
      <c r="T1459" s="7" t="str" cm="1">
        <f t="array" aca="1" ref="T1459" ca="1">_xlfn.IFS(P1459="", "",
ISTEXT(R1458), R1459- (H1459 - SUMIFS( lease_table_payments, lease_table_years, P1459) -$AG$14 ),
AND(ISNUMBER(R1458), R1459&lt;&gt;""),   R1459- (R1458 - SUMIFS( lease_table_payments, lease_table_years, P1459) )
)</f>
        <v/>
      </c>
      <c r="V1459" s="64">
        <f t="shared" si="68"/>
        <v>1446</v>
      </c>
      <c r="W1459" s="51" t="str" cm="1">
        <f t="array" ref="W1459">_xlfn.IFS(
OR(W1458=$B$4, W1458=""),"",
TRUE,W1458+1
)</f>
        <v/>
      </c>
      <c r="X1459" s="51" t="str" cm="1">
        <f t="array" ref="X1459">_xlfn.IFS(X1458="","",
W1459="", "",
AND($B$3="İllik"),DATE(YEAR(X1458)+1,MONTH(X1458),DAY(X1458) ),
AND($B$3="Aylıq", $AH$14="Not end"), EDATE(X1458,1),
AND($B$3="Aylıq", $AH$14="End"), EOMONTH(X1458,1)
)</f>
        <v/>
      </c>
      <c r="Y1459" s="51" t="str" cm="1">
        <f t="array" aca="1" ref="Y1459" ca="1">_xlfn.IFS(
AND($B$7="Dövrün əvvəlində", Y1458&lt;=last_rou_date), DATE(YEAR(Y1458)+1, 12, 31),
AND($B$7="Dövrün sonunda", Y1458&lt;=last_payment_date), DATE(YEAR(Y1458)+1, 12, 31),
TRUE, ""
)</f>
        <v/>
      </c>
      <c r="Z1459" s="75" t="str" cm="1">
        <f t="array" aca="1" ref="Z1459" ca="1">_xlfn.IFS(
AND($AN$14="Not year_end", Z1458&gt;last_payment_date), "",
AND($AN$14="Year_end", Z1458&gt;=last_payment_date), "",
AND($AN$14="Year_end"), DATE(YEAR(Z1458+1), 12, 31),
AND($AN$14="Not year_end", MONTH(Z1458)=12, DAY(Z1458)=31), DATE(YEAR(Z1457)+1, MONTH(Z1457), DAY(Z1457)),
AND($AN$14="Not year_end", OR(MONTH(Z1458)&lt;&gt;12, DAY(Z1458)&lt;&gt;31) ), DATE(YEAR(Z1458), 12, 31)
)</f>
        <v/>
      </c>
      <c r="AA1459" s="75" t="str" cm="1">
        <f t="array" aca="1" ref="AA1459" ca="1">_xlfn.IFS(AA1458="", "",
AND(AA1458=last_payment_date, OR(MONTH(AA1458)&lt;&gt;12, DAY(AA1458)&lt;&gt;31) ), DATE(YEAR(AA1458), 12, 31),
AND(MONTH(AA1458)=12, DAY(AA1458)=31, AA1458&gt;=last_payment_date), "",
AND(MONTH(AA1458)=12, DAY(AA1458)&lt;&gt;31),  EOMONTH(AA1458,0),
AND(MONTH(AA1458)=12, DAY(AA1458)=31, $AH$14="Not end"),  EDATE(AA1457,1),
AND($AH$14="Not end"), EDATE(AA1458, 1),
AND($AH$14="End"), EOMONTH(AA1458, 1)
)</f>
        <v/>
      </c>
      <c r="AB1459" s="75" t="str" cm="1">
        <f t="array" aca="1" ref="AB1459" ca="1">_xlfn.IFS(AB1458="","",
AND(AB1458=last_rou_date), "",
AND($B$3="İllik"),DATE(YEAR(AB1458)+1,MONTH(AB1458),DAY(AB1458) ),
AND($B$3="Aylıq", $AH$14="Not end"), EDATE(AB1458,1),
AND($B$3="Aylıq", $AH$14="End"), EOMONTH(AB1458,1)
)</f>
        <v/>
      </c>
      <c r="AC1459" s="75" t="str" cm="1">
        <f t="array" aca="1" ref="AC1459" ca="1">_xlfn.IFS(
AND($AN$14="Not year_end", AC1458&gt;last_rou_date), "",
AND($AN$14="Year_end", AC1458&gt;=last_rou_date), "",
AND($AN$14="Year_end"), DATE(YEAR(AC1458+1), 12, 31),
AND($AN$14="Not year_end", MONTH(AC1458)=12, DAY(AC1458)=31), DATE(YEAR(AC1457)+1, MONTH(AC1457), DAY(AC1457)),
AND($AN$14="Not year_end", OR(MONTH(AC1458)&lt;&gt;12, DAY(AC1458)&lt;&gt;31) ), DATE(YEAR(AC1458), 12, 31)
)</f>
        <v/>
      </c>
      <c r="AD1459" s="75" t="str" cm="1">
        <f t="array" aca="1" ref="AD1459" ca="1">_xlfn.IFS(AD1458="", "",
AND(AD1458=last_rou_date, OR(MONTH(AD1458)&lt;&gt;12, DAY(AD1458)&lt;&gt;31) ), DATE(YEAR(AD1458), 12, 31),
AND(MONTH(AD1458)=12, DAY(AD1458)=31, AD1458&gt;=last_rou_date), "",
AND(MONTH(AD1458)=12, DAY(AD1458)&lt;&gt;31),  EOMONTH(AD1458,0),
AND(MONTH(AD1458)=12, DAY(AD1458)=31, $AH$14="Not end"),  EDATE(AD1457,1),
AND($AH$14="Not end"), EDATE(AD1458, 1),
AND($AH$14="End"), EOMONTH(AD1458, 1)
)</f>
        <v/>
      </c>
      <c r="AE1459" s="51" t="str" cm="1">
        <f t="array" ref="AE1459">_xlfn.IFS(W1459="", "",
AND(W1459&gt;0, W1459&lt;=$B$4, $C$2="İllik artım, faiz olaraq", $D$2&gt;0, $B$3="İllik"), $B$5*((1+$D$2)^(W1459-1)),
AND(W1459&gt;0, W1459&lt;=$B$4, $C$2="İllik artım, faiz olaraq", $D$2&gt;0, $B$3="Aylıq"), $B$5*((1+$D$2)^ROUNDDOWN((W1459-1)/12,0)),
AND(W1459=1, $C$2="Aşağıdakı kimi dəyişir", ), $B$5,
AND(W1459&gt;1, W1459&lt;=$B$4, $C$2="Aşağıdakı kimi dəyişir"), IFERROR(VLOOKUP(W1459, $C$4:$D$7, 2, FALSE), AE1458),
AND(W1459&gt;0, W1459&lt;=$B$4), $B$5,
TRUE,0 )</f>
        <v/>
      </c>
      <c r="AF1459" s="51" t="str">
        <f t="shared" ca="1" si="67"/>
        <v/>
      </c>
    </row>
    <row r="1460" spans="1:32" x14ac:dyDescent="0.4">
      <c r="A1460" s="13" t="str" cm="1">
        <f t="array" aca="1" ref="A1460" ca="1">_xlfn.IFS(
AND(SUMIFS(lease_table_interest_accruals, lease_table_dates, A1459)&gt;0, COUNTIFS($E$14:E1459, "Interest accrual", $A$14:A1459, A1459)=0),  A1459,
AND(SUMIFS(lease_table_payments, lease_table_dates, A1459)&gt;0, COUNTIFS($E$14:E1459, "Payment", $A$14:A1459, A1459)=0),  A1459,
AND(SUMIFS(rou_table_deprs, rou_table_dates, A1459)&gt;0, COUNTIFS($E$14:E1459, "Depreciation", $A$14:A1459, A1459)=0),  A1459,
TRUE,  IFERROR(INDEX(rou_table_dates,  MATCH(A1459, rou_table_dates)+1, ), "")
)</f>
        <v/>
      </c>
      <c r="B1460" s="1" t="str" cm="1">
        <f t="array" aca="1" ref="B1460" ca="1">_xlfn.IFS(
AND(E1460="Payment", A1460=$B$2), $AM$14,
E1460="Payment", $AM$15,
E1460="Interest accrual", $AM$18,
E1460="Depreciation", $AM$17,
TRUE, "")</f>
        <v/>
      </c>
      <c r="C1460" s="1" t="str" cm="1">
        <f t="array" aca="1" ref="C1460" ca="1">_xlfn.IFS(
E1460="Payment", $AM$19,
E1460="Interest accrual", $AM$15,
E1460="Depreciation", $AM$16,
TRUE, "")</f>
        <v/>
      </c>
      <c r="D1460" s="1" t="str" cm="1">
        <f t="array" aca="1" ref="D1460" ca="1">_xlfn.IFS(
E1460="Payment", _xlfn.XLOOKUP(A1460, lease_table_dates, lease_table_payments, 0, 0),
E1460="Interest accrual", _xlfn.XLOOKUP(A1460, lease_table_dates, lease_table_interest_accruals, 0, 0),
E1460="Depreciation", _xlfn.XLOOKUP(A1460, rou_table_dates, rou_table_deprs, 0, 0),
TRUE, ""
)</f>
        <v/>
      </c>
      <c r="E1460" s="7" t="str" cm="1">
        <f t="array" aca="1" ref="E1460" ca="1">_xlfn.IFS(
AND(SUMIFS(lease_table_interest_accruals, lease_table_dates, A1460)&gt;0, COUNTIFS($E$14:E1459, "Interest accrual", $A$14:A1459, A1460)=0), "Interest accrual",
AND(SUMIFS(lease_table_payments, lease_table_dates, A1460)&gt;0, COUNTIFS($E$14:E1459, "Payment", $A$14:A1459, A1460)=0), "Payment",
AND(SUMIFS(rou_table_deprs, rou_table_dates, A1460)&gt;0, COUNTIFS($E$14:E1459, "Depreciation", $A$14:A1459, A1460)=0), "Depreciation",
TRUE,  ""
)</f>
        <v/>
      </c>
      <c r="G1460" s="13" t="str" cm="1">
        <f t="array" aca="1" ref="G1460" ca="1">_xlfn.IFS(
AND($B$11="Hə", $B$3="İllik"), Z1460,
AND($B$11="Hə", $B$3="Aylıq"), AA1460,
$B$11="Yox", X1460)</f>
        <v/>
      </c>
      <c r="H1460" s="1" t="str" cm="1">
        <f t="array" aca="1" ref="H1460" ca="1">_xlfn.IFS( G1460="", "",
TRUE, ROUND( H1459+I1460-J1460, 2) )</f>
        <v/>
      </c>
      <c r="I1460" s="1" t="str" cm="1">
        <f t="array" aca="1" ref="I1460" ca="1">_xlfn.IFS(G1460="", "",
G1460=last_payment_date, (J1460-H1459),
 TRUE,  -  (H1459- H1459* (1+$B$6)^ (_xlfn.DAYS(G1460,G1459)/365) )
)</f>
        <v/>
      </c>
      <c r="J1460" s="1" t="str" cm="1">
        <f t="array" aca="1" ref="J1460" ca="1">_xlfn.IFS(G1460="", "",
TRUE, _xlfn.XLOOKUP(G1460,  payment_dates, payments,0,0)
)</f>
        <v/>
      </c>
      <c r="L1460" s="8" t="str" cm="1">
        <f t="array" aca="1" ref="L1460" ca="1">_xlfn.IFS(
AND($B$11="Hə", $B$3="İllik"), AC1460,
AND($B$11="Hə", $B$3="Aylıq"), AD1460,
$B$11="Yox", AB1460)</f>
        <v/>
      </c>
      <c r="M1460" s="1" t="str" cm="1">
        <f t="array" aca="1" ref="M1460" ca="1">_xlfn.IFS( L1460="", "",
(M1459-N1460)&lt;=0.5, 0,
TRUE,  M1459-N1460)</f>
        <v/>
      </c>
      <c r="N1460" s="7" t="str" cm="1">
        <f t="array" aca="1" ref="N1460" ca="1">_xlfn.IFS(
L1460="", "",
TRUE, MIN(M1459, ROUND($M$14/ (last_rou_date - $B$2) * (L1460-L1459), 2) )
)</f>
        <v/>
      </c>
      <c r="P1460" s="59" t="str">
        <f t="shared" ref="P1460:P1500" ca="1" si="69">IF(Y1460="", "", YEAR(Y1460) )</f>
        <v/>
      </c>
      <c r="Q1460" s="1" t="str" cm="1">
        <f t="array" aca="1" ref="Q1460" ca="1">_xlfn.IFS(P1460="","",
$B$11="Hə", _xlfn.XLOOKUP(DATE(P1460, 12, 31), rou_table_dates, rou_table_nbvs,0, 0),
TRUE,  MAX(0, ROUND($M$14 - $M$14/ (last_rou_date - $B$2) * (DATE(P1460,12,31) - $B$2), 2) )
)</f>
        <v/>
      </c>
      <c r="R1460" s="1" t="str" cm="1">
        <f t="array" aca="1" ref="R1460" ca="1">_xlfn.IFS(P1460="","",
$B$11="Hə", _xlfn.XLOOKUP(DATE(P1460, 12, 31), lease_table_dates, lease_table_balances,0, 0),
TRUE, IFERROR( XNPV($B$6, IF(payment_dates &gt;DATE(P1460, 12, 31), payments,  0),  IF(payment_dates &gt;DATE(P1460, 12, 31), payment_dates,  DATE(P1460, 12, 31))    ),0)
)</f>
        <v/>
      </c>
      <c r="S1460" s="1" t="str" cm="1">
        <f t="array" aca="1" ref="S1460" ca="1">_xlfn.IFS(P1460="","",
TRUE,  MIN( MIN(Q1459, $M$14), ROUND($M$14/ (last_rou_date - $B$2) * (DATE(P1460,12,31) - MAX($B$2, DATE(P1460-1, 12, 31))), 2) )
)</f>
        <v/>
      </c>
      <c r="T1460" s="7" t="str" cm="1">
        <f t="array" aca="1" ref="T1460" ca="1">_xlfn.IFS(P1460="", "",
ISTEXT(R1459), R1460- (H1460 - SUMIFS( lease_table_payments, lease_table_years, P1460) -$AG$14 ),
AND(ISNUMBER(R1459), R1460&lt;&gt;""),   R1460- (R1459 - SUMIFS( lease_table_payments, lease_table_years, P1460) )
)</f>
        <v/>
      </c>
      <c r="V1460" s="64">
        <f t="shared" si="68"/>
        <v>1447</v>
      </c>
      <c r="W1460" s="51" t="str" cm="1">
        <f t="array" ref="W1460">_xlfn.IFS(
OR(W1459=$B$4, W1459=""),"",
TRUE,W1459+1
)</f>
        <v/>
      </c>
      <c r="X1460" s="51" t="str" cm="1">
        <f t="array" ref="X1460">_xlfn.IFS(X1459="","",
W1460="", "",
AND($B$3="İllik"),DATE(YEAR(X1459)+1,MONTH(X1459),DAY(X1459) ),
AND($B$3="Aylıq", $AH$14="Not end"), EDATE(X1459,1),
AND($B$3="Aylıq", $AH$14="End"), EOMONTH(X1459,1)
)</f>
        <v/>
      </c>
      <c r="Y1460" s="51" t="str" cm="1">
        <f t="array" aca="1" ref="Y1460" ca="1">_xlfn.IFS(
AND($B$7="Dövrün əvvəlində", Y1459&lt;=last_rou_date), DATE(YEAR(Y1459)+1, 12, 31),
AND($B$7="Dövrün sonunda", Y1459&lt;=last_payment_date), DATE(YEAR(Y1459)+1, 12, 31),
TRUE, ""
)</f>
        <v/>
      </c>
      <c r="Z1460" s="75" t="str" cm="1">
        <f t="array" aca="1" ref="Z1460" ca="1">_xlfn.IFS(
AND($AN$14="Not year_end", Z1459&gt;last_payment_date), "",
AND($AN$14="Year_end", Z1459&gt;=last_payment_date), "",
AND($AN$14="Year_end"), DATE(YEAR(Z1459+1), 12, 31),
AND($AN$14="Not year_end", MONTH(Z1459)=12, DAY(Z1459)=31), DATE(YEAR(Z1458)+1, MONTH(Z1458), DAY(Z1458)),
AND($AN$14="Not year_end", OR(MONTH(Z1459)&lt;&gt;12, DAY(Z1459)&lt;&gt;31) ), DATE(YEAR(Z1459), 12, 31)
)</f>
        <v/>
      </c>
      <c r="AA1460" s="75" t="str" cm="1">
        <f t="array" aca="1" ref="AA1460" ca="1">_xlfn.IFS(AA1459="", "",
AND(AA1459=last_payment_date, OR(MONTH(AA1459)&lt;&gt;12, DAY(AA1459)&lt;&gt;31) ), DATE(YEAR(AA1459), 12, 31),
AND(MONTH(AA1459)=12, DAY(AA1459)=31, AA1459&gt;=last_payment_date), "",
AND(MONTH(AA1459)=12, DAY(AA1459)&lt;&gt;31),  EOMONTH(AA1459,0),
AND(MONTH(AA1459)=12, DAY(AA1459)=31, $AH$14="Not end"),  EDATE(AA1458,1),
AND($AH$14="Not end"), EDATE(AA1459, 1),
AND($AH$14="End"), EOMONTH(AA1459, 1)
)</f>
        <v/>
      </c>
      <c r="AB1460" s="75" t="str" cm="1">
        <f t="array" aca="1" ref="AB1460" ca="1">_xlfn.IFS(AB1459="","",
AND(AB1459=last_rou_date), "",
AND($B$3="İllik"),DATE(YEAR(AB1459)+1,MONTH(AB1459),DAY(AB1459) ),
AND($B$3="Aylıq", $AH$14="Not end"), EDATE(AB1459,1),
AND($B$3="Aylıq", $AH$14="End"), EOMONTH(AB1459,1)
)</f>
        <v/>
      </c>
      <c r="AC1460" s="75" t="str" cm="1">
        <f t="array" aca="1" ref="AC1460" ca="1">_xlfn.IFS(
AND($AN$14="Not year_end", AC1459&gt;last_rou_date), "",
AND($AN$14="Year_end", AC1459&gt;=last_rou_date), "",
AND($AN$14="Year_end"), DATE(YEAR(AC1459+1), 12, 31),
AND($AN$14="Not year_end", MONTH(AC1459)=12, DAY(AC1459)=31), DATE(YEAR(AC1458)+1, MONTH(AC1458), DAY(AC1458)),
AND($AN$14="Not year_end", OR(MONTH(AC1459)&lt;&gt;12, DAY(AC1459)&lt;&gt;31) ), DATE(YEAR(AC1459), 12, 31)
)</f>
        <v/>
      </c>
      <c r="AD1460" s="75" t="str" cm="1">
        <f t="array" aca="1" ref="AD1460" ca="1">_xlfn.IFS(AD1459="", "",
AND(AD1459=last_rou_date, OR(MONTH(AD1459)&lt;&gt;12, DAY(AD1459)&lt;&gt;31) ), DATE(YEAR(AD1459), 12, 31),
AND(MONTH(AD1459)=12, DAY(AD1459)=31, AD1459&gt;=last_rou_date), "",
AND(MONTH(AD1459)=12, DAY(AD1459)&lt;&gt;31),  EOMONTH(AD1459,0),
AND(MONTH(AD1459)=12, DAY(AD1459)=31, $AH$14="Not end"),  EDATE(AD1458,1),
AND($AH$14="Not end"), EDATE(AD1459, 1),
AND($AH$14="End"), EOMONTH(AD1459, 1)
)</f>
        <v/>
      </c>
      <c r="AE1460" s="51" t="str" cm="1">
        <f t="array" ref="AE1460">_xlfn.IFS(W1460="", "",
AND(W1460&gt;0, W1460&lt;=$B$4, $C$2="İllik artım, faiz olaraq", $D$2&gt;0, $B$3="İllik"), $B$5*((1+$D$2)^(W1460-1)),
AND(W1460&gt;0, W1460&lt;=$B$4, $C$2="İllik artım, faiz olaraq", $D$2&gt;0, $B$3="Aylıq"), $B$5*((1+$D$2)^ROUNDDOWN((W1460-1)/12,0)),
AND(W1460=1, $C$2="Aşağıdakı kimi dəyişir", ), $B$5,
AND(W1460&gt;1, W1460&lt;=$B$4, $C$2="Aşağıdakı kimi dəyişir"), IFERROR(VLOOKUP(W1460, $C$4:$D$7, 2, FALSE), AE1459),
AND(W1460&gt;0, W1460&lt;=$B$4), $B$5,
TRUE,0 )</f>
        <v/>
      </c>
      <c r="AF1460" s="51" t="str">
        <f t="shared" ca="1" si="67"/>
        <v/>
      </c>
    </row>
    <row r="1461" spans="1:32" x14ac:dyDescent="0.4">
      <c r="A1461" s="13" t="str" cm="1">
        <f t="array" aca="1" ref="A1461" ca="1">_xlfn.IFS(
AND(SUMIFS(lease_table_interest_accruals, lease_table_dates, A1460)&gt;0, COUNTIFS($E$14:E1460, "Interest accrual", $A$14:A1460, A1460)=0),  A1460,
AND(SUMIFS(lease_table_payments, lease_table_dates, A1460)&gt;0, COUNTIFS($E$14:E1460, "Payment", $A$14:A1460, A1460)=0),  A1460,
AND(SUMIFS(rou_table_deprs, rou_table_dates, A1460)&gt;0, COUNTIFS($E$14:E1460, "Depreciation", $A$14:A1460, A1460)=0),  A1460,
TRUE,  IFERROR(INDEX(rou_table_dates,  MATCH(A1460, rou_table_dates)+1, ), "")
)</f>
        <v/>
      </c>
      <c r="B1461" s="1" t="str" cm="1">
        <f t="array" aca="1" ref="B1461" ca="1">_xlfn.IFS(
AND(E1461="Payment", A1461=$B$2), $AM$14,
E1461="Payment", $AM$15,
E1461="Interest accrual", $AM$18,
E1461="Depreciation", $AM$17,
TRUE, "")</f>
        <v/>
      </c>
      <c r="C1461" s="1" t="str" cm="1">
        <f t="array" aca="1" ref="C1461" ca="1">_xlfn.IFS(
E1461="Payment", $AM$19,
E1461="Interest accrual", $AM$15,
E1461="Depreciation", $AM$16,
TRUE, "")</f>
        <v/>
      </c>
      <c r="D1461" s="1" t="str" cm="1">
        <f t="array" aca="1" ref="D1461" ca="1">_xlfn.IFS(
E1461="Payment", _xlfn.XLOOKUP(A1461, lease_table_dates, lease_table_payments, 0, 0),
E1461="Interest accrual", _xlfn.XLOOKUP(A1461, lease_table_dates, lease_table_interest_accruals, 0, 0),
E1461="Depreciation", _xlfn.XLOOKUP(A1461, rou_table_dates, rou_table_deprs, 0, 0),
TRUE, ""
)</f>
        <v/>
      </c>
      <c r="E1461" s="7" t="str" cm="1">
        <f t="array" aca="1" ref="E1461" ca="1">_xlfn.IFS(
AND(SUMIFS(lease_table_interest_accruals, lease_table_dates, A1461)&gt;0, COUNTIFS($E$14:E1460, "Interest accrual", $A$14:A1460, A1461)=0), "Interest accrual",
AND(SUMIFS(lease_table_payments, lease_table_dates, A1461)&gt;0, COUNTIFS($E$14:E1460, "Payment", $A$14:A1460, A1461)=0), "Payment",
AND(SUMIFS(rou_table_deprs, rou_table_dates, A1461)&gt;0, COUNTIFS($E$14:E1460, "Depreciation", $A$14:A1460, A1461)=0), "Depreciation",
TRUE,  ""
)</f>
        <v/>
      </c>
      <c r="G1461" s="13" t="str" cm="1">
        <f t="array" aca="1" ref="G1461" ca="1">_xlfn.IFS(
AND($B$11="Hə", $B$3="İllik"), Z1461,
AND($B$11="Hə", $B$3="Aylıq"), AA1461,
$B$11="Yox", X1461)</f>
        <v/>
      </c>
      <c r="H1461" s="1" t="str" cm="1">
        <f t="array" aca="1" ref="H1461" ca="1">_xlfn.IFS( G1461="", "",
TRUE, ROUND( H1460+I1461-J1461, 2) )</f>
        <v/>
      </c>
      <c r="I1461" s="1" t="str" cm="1">
        <f t="array" aca="1" ref="I1461" ca="1">_xlfn.IFS(G1461="", "",
G1461=last_payment_date, (J1461-H1460),
 TRUE,  -  (H1460- H1460* (1+$B$6)^ (_xlfn.DAYS(G1461,G1460)/365) )
)</f>
        <v/>
      </c>
      <c r="J1461" s="1" t="str" cm="1">
        <f t="array" aca="1" ref="J1461" ca="1">_xlfn.IFS(G1461="", "",
TRUE, _xlfn.XLOOKUP(G1461,  payment_dates, payments,0,0)
)</f>
        <v/>
      </c>
      <c r="L1461" s="8" t="str" cm="1">
        <f t="array" aca="1" ref="L1461" ca="1">_xlfn.IFS(
AND($B$11="Hə", $B$3="İllik"), AC1461,
AND($B$11="Hə", $B$3="Aylıq"), AD1461,
$B$11="Yox", AB1461)</f>
        <v/>
      </c>
      <c r="M1461" s="1" t="str" cm="1">
        <f t="array" aca="1" ref="M1461" ca="1">_xlfn.IFS( L1461="", "",
(M1460-N1461)&lt;=0.5, 0,
TRUE,  M1460-N1461)</f>
        <v/>
      </c>
      <c r="N1461" s="7" t="str" cm="1">
        <f t="array" aca="1" ref="N1461" ca="1">_xlfn.IFS(
L1461="", "",
TRUE, MIN(M1460, ROUND($M$14/ (last_rou_date - $B$2) * (L1461-L1460), 2) )
)</f>
        <v/>
      </c>
      <c r="P1461" s="59" t="str">
        <f t="shared" ca="1" si="69"/>
        <v/>
      </c>
      <c r="Q1461" s="1" t="str" cm="1">
        <f t="array" aca="1" ref="Q1461" ca="1">_xlfn.IFS(P1461="","",
$B$11="Hə", _xlfn.XLOOKUP(DATE(P1461, 12, 31), rou_table_dates, rou_table_nbvs,0, 0),
TRUE,  MAX(0, ROUND($M$14 - $M$14/ (last_rou_date - $B$2) * (DATE(P1461,12,31) - $B$2), 2) )
)</f>
        <v/>
      </c>
      <c r="R1461" s="1" t="str" cm="1">
        <f t="array" aca="1" ref="R1461" ca="1">_xlfn.IFS(P1461="","",
$B$11="Hə", _xlfn.XLOOKUP(DATE(P1461, 12, 31), lease_table_dates, lease_table_balances,0, 0),
TRUE, IFERROR( XNPV($B$6, IF(payment_dates &gt;DATE(P1461, 12, 31), payments,  0),  IF(payment_dates &gt;DATE(P1461, 12, 31), payment_dates,  DATE(P1461, 12, 31))    ),0)
)</f>
        <v/>
      </c>
      <c r="S1461" s="1" t="str" cm="1">
        <f t="array" aca="1" ref="S1461" ca="1">_xlfn.IFS(P1461="","",
TRUE,  MIN( MIN(Q1460, $M$14), ROUND($M$14/ (last_rou_date - $B$2) * (DATE(P1461,12,31) - MAX($B$2, DATE(P1461-1, 12, 31))), 2) )
)</f>
        <v/>
      </c>
      <c r="T1461" s="7" t="str" cm="1">
        <f t="array" aca="1" ref="T1461" ca="1">_xlfn.IFS(P1461="", "",
ISTEXT(R1460), R1461- (H1461 - SUMIFS( lease_table_payments, lease_table_years, P1461) -$AG$14 ),
AND(ISNUMBER(R1460), R1461&lt;&gt;""),   R1461- (R1460 - SUMIFS( lease_table_payments, lease_table_years, P1461) )
)</f>
        <v/>
      </c>
      <c r="V1461" s="64">
        <f t="shared" si="68"/>
        <v>1448</v>
      </c>
      <c r="W1461" s="51" t="str" cm="1">
        <f t="array" ref="W1461">_xlfn.IFS(
OR(W1460=$B$4, W1460=""),"",
TRUE,W1460+1
)</f>
        <v/>
      </c>
      <c r="X1461" s="51" t="str" cm="1">
        <f t="array" ref="X1461">_xlfn.IFS(X1460="","",
W1461="", "",
AND($B$3="İllik"),DATE(YEAR(X1460)+1,MONTH(X1460),DAY(X1460) ),
AND($B$3="Aylıq", $AH$14="Not end"), EDATE(X1460,1),
AND($B$3="Aylıq", $AH$14="End"), EOMONTH(X1460,1)
)</f>
        <v/>
      </c>
      <c r="Y1461" s="51" t="str" cm="1">
        <f t="array" aca="1" ref="Y1461" ca="1">_xlfn.IFS(
AND($B$7="Dövrün əvvəlində", Y1460&lt;=last_rou_date), DATE(YEAR(Y1460)+1, 12, 31),
AND($B$7="Dövrün sonunda", Y1460&lt;=last_payment_date), DATE(YEAR(Y1460)+1, 12, 31),
TRUE, ""
)</f>
        <v/>
      </c>
      <c r="Z1461" s="75" t="str" cm="1">
        <f t="array" aca="1" ref="Z1461" ca="1">_xlfn.IFS(
AND($AN$14="Not year_end", Z1460&gt;last_payment_date), "",
AND($AN$14="Year_end", Z1460&gt;=last_payment_date), "",
AND($AN$14="Year_end"), DATE(YEAR(Z1460+1), 12, 31),
AND($AN$14="Not year_end", MONTH(Z1460)=12, DAY(Z1460)=31), DATE(YEAR(Z1459)+1, MONTH(Z1459), DAY(Z1459)),
AND($AN$14="Not year_end", OR(MONTH(Z1460)&lt;&gt;12, DAY(Z1460)&lt;&gt;31) ), DATE(YEAR(Z1460), 12, 31)
)</f>
        <v/>
      </c>
      <c r="AA1461" s="75" t="str" cm="1">
        <f t="array" aca="1" ref="AA1461" ca="1">_xlfn.IFS(AA1460="", "",
AND(AA1460=last_payment_date, OR(MONTH(AA1460)&lt;&gt;12, DAY(AA1460)&lt;&gt;31) ), DATE(YEAR(AA1460), 12, 31),
AND(MONTH(AA1460)=12, DAY(AA1460)=31, AA1460&gt;=last_payment_date), "",
AND(MONTH(AA1460)=12, DAY(AA1460)&lt;&gt;31),  EOMONTH(AA1460,0),
AND(MONTH(AA1460)=12, DAY(AA1460)=31, $AH$14="Not end"),  EDATE(AA1459,1),
AND($AH$14="Not end"), EDATE(AA1460, 1),
AND($AH$14="End"), EOMONTH(AA1460, 1)
)</f>
        <v/>
      </c>
      <c r="AB1461" s="75" t="str" cm="1">
        <f t="array" aca="1" ref="AB1461" ca="1">_xlfn.IFS(AB1460="","",
AND(AB1460=last_rou_date), "",
AND($B$3="İllik"),DATE(YEAR(AB1460)+1,MONTH(AB1460),DAY(AB1460) ),
AND($B$3="Aylıq", $AH$14="Not end"), EDATE(AB1460,1),
AND($B$3="Aylıq", $AH$14="End"), EOMONTH(AB1460,1)
)</f>
        <v/>
      </c>
      <c r="AC1461" s="75" t="str" cm="1">
        <f t="array" aca="1" ref="AC1461" ca="1">_xlfn.IFS(
AND($AN$14="Not year_end", AC1460&gt;last_rou_date), "",
AND($AN$14="Year_end", AC1460&gt;=last_rou_date), "",
AND($AN$14="Year_end"), DATE(YEAR(AC1460+1), 12, 31),
AND($AN$14="Not year_end", MONTH(AC1460)=12, DAY(AC1460)=31), DATE(YEAR(AC1459)+1, MONTH(AC1459), DAY(AC1459)),
AND($AN$14="Not year_end", OR(MONTH(AC1460)&lt;&gt;12, DAY(AC1460)&lt;&gt;31) ), DATE(YEAR(AC1460), 12, 31)
)</f>
        <v/>
      </c>
      <c r="AD1461" s="75" t="str" cm="1">
        <f t="array" aca="1" ref="AD1461" ca="1">_xlfn.IFS(AD1460="", "",
AND(AD1460=last_rou_date, OR(MONTH(AD1460)&lt;&gt;12, DAY(AD1460)&lt;&gt;31) ), DATE(YEAR(AD1460), 12, 31),
AND(MONTH(AD1460)=12, DAY(AD1460)=31, AD1460&gt;=last_rou_date), "",
AND(MONTH(AD1460)=12, DAY(AD1460)&lt;&gt;31),  EOMONTH(AD1460,0),
AND(MONTH(AD1460)=12, DAY(AD1460)=31, $AH$14="Not end"),  EDATE(AD1459,1),
AND($AH$14="Not end"), EDATE(AD1460, 1),
AND($AH$14="End"), EOMONTH(AD1460, 1)
)</f>
        <v/>
      </c>
      <c r="AE1461" s="51" t="str" cm="1">
        <f t="array" ref="AE1461">_xlfn.IFS(W1461="", "",
AND(W1461&gt;0, W1461&lt;=$B$4, $C$2="İllik artım, faiz olaraq", $D$2&gt;0, $B$3="İllik"), $B$5*((1+$D$2)^(W1461-1)),
AND(W1461&gt;0, W1461&lt;=$B$4, $C$2="İllik artım, faiz olaraq", $D$2&gt;0, $B$3="Aylıq"), $B$5*((1+$D$2)^ROUNDDOWN((W1461-1)/12,0)),
AND(W1461=1, $C$2="Aşağıdakı kimi dəyişir", ), $B$5,
AND(W1461&gt;1, W1461&lt;=$B$4, $C$2="Aşağıdakı kimi dəyişir"), IFERROR(VLOOKUP(W1461, $C$4:$D$7, 2, FALSE), AE1460),
AND(W1461&gt;0, W1461&lt;=$B$4), $B$5,
TRUE,0 )</f>
        <v/>
      </c>
      <c r="AF1461" s="51" t="str">
        <f t="shared" ca="1" si="67"/>
        <v/>
      </c>
    </row>
    <row r="1462" spans="1:32" x14ac:dyDescent="0.4">
      <c r="A1462" s="13" t="str" cm="1">
        <f t="array" aca="1" ref="A1462" ca="1">_xlfn.IFS(
AND(SUMIFS(lease_table_interest_accruals, lease_table_dates, A1461)&gt;0, COUNTIFS($E$14:E1461, "Interest accrual", $A$14:A1461, A1461)=0),  A1461,
AND(SUMIFS(lease_table_payments, lease_table_dates, A1461)&gt;0, COUNTIFS($E$14:E1461, "Payment", $A$14:A1461, A1461)=0),  A1461,
AND(SUMIFS(rou_table_deprs, rou_table_dates, A1461)&gt;0, COUNTIFS($E$14:E1461, "Depreciation", $A$14:A1461, A1461)=0),  A1461,
TRUE,  IFERROR(INDEX(rou_table_dates,  MATCH(A1461, rou_table_dates)+1, ), "")
)</f>
        <v/>
      </c>
      <c r="B1462" s="1" t="str" cm="1">
        <f t="array" aca="1" ref="B1462" ca="1">_xlfn.IFS(
AND(E1462="Payment", A1462=$B$2), $AM$14,
E1462="Payment", $AM$15,
E1462="Interest accrual", $AM$18,
E1462="Depreciation", $AM$17,
TRUE, "")</f>
        <v/>
      </c>
      <c r="C1462" s="1" t="str" cm="1">
        <f t="array" aca="1" ref="C1462" ca="1">_xlfn.IFS(
E1462="Payment", $AM$19,
E1462="Interest accrual", $AM$15,
E1462="Depreciation", $AM$16,
TRUE, "")</f>
        <v/>
      </c>
      <c r="D1462" s="1" t="str" cm="1">
        <f t="array" aca="1" ref="D1462" ca="1">_xlfn.IFS(
E1462="Payment", _xlfn.XLOOKUP(A1462, lease_table_dates, lease_table_payments, 0, 0),
E1462="Interest accrual", _xlfn.XLOOKUP(A1462, lease_table_dates, lease_table_interest_accruals, 0, 0),
E1462="Depreciation", _xlfn.XLOOKUP(A1462, rou_table_dates, rou_table_deprs, 0, 0),
TRUE, ""
)</f>
        <v/>
      </c>
      <c r="E1462" s="7" t="str" cm="1">
        <f t="array" aca="1" ref="E1462" ca="1">_xlfn.IFS(
AND(SUMIFS(lease_table_interest_accruals, lease_table_dates, A1462)&gt;0, COUNTIFS($E$14:E1461, "Interest accrual", $A$14:A1461, A1462)=0), "Interest accrual",
AND(SUMIFS(lease_table_payments, lease_table_dates, A1462)&gt;0, COUNTIFS($E$14:E1461, "Payment", $A$14:A1461, A1462)=0), "Payment",
AND(SUMIFS(rou_table_deprs, rou_table_dates, A1462)&gt;0, COUNTIFS($E$14:E1461, "Depreciation", $A$14:A1461, A1462)=0), "Depreciation",
TRUE,  ""
)</f>
        <v/>
      </c>
      <c r="G1462" s="13" t="str" cm="1">
        <f t="array" aca="1" ref="G1462" ca="1">_xlfn.IFS(
AND($B$11="Hə", $B$3="İllik"), Z1462,
AND($B$11="Hə", $B$3="Aylıq"), AA1462,
$B$11="Yox", X1462)</f>
        <v/>
      </c>
      <c r="H1462" s="1" t="str" cm="1">
        <f t="array" aca="1" ref="H1462" ca="1">_xlfn.IFS( G1462="", "",
TRUE, ROUND( H1461+I1462-J1462, 2) )</f>
        <v/>
      </c>
      <c r="I1462" s="1" t="str" cm="1">
        <f t="array" aca="1" ref="I1462" ca="1">_xlfn.IFS(G1462="", "",
G1462=last_payment_date, (J1462-H1461),
 TRUE,  -  (H1461- H1461* (1+$B$6)^ (_xlfn.DAYS(G1462,G1461)/365) )
)</f>
        <v/>
      </c>
      <c r="J1462" s="1" t="str" cm="1">
        <f t="array" aca="1" ref="J1462" ca="1">_xlfn.IFS(G1462="", "",
TRUE, _xlfn.XLOOKUP(G1462,  payment_dates, payments,0,0)
)</f>
        <v/>
      </c>
      <c r="L1462" s="8" t="str" cm="1">
        <f t="array" aca="1" ref="L1462" ca="1">_xlfn.IFS(
AND($B$11="Hə", $B$3="İllik"), AC1462,
AND($B$11="Hə", $B$3="Aylıq"), AD1462,
$B$11="Yox", AB1462)</f>
        <v/>
      </c>
      <c r="M1462" s="1" t="str" cm="1">
        <f t="array" aca="1" ref="M1462" ca="1">_xlfn.IFS( L1462="", "",
(M1461-N1462)&lt;=0.5, 0,
TRUE,  M1461-N1462)</f>
        <v/>
      </c>
      <c r="N1462" s="7" t="str" cm="1">
        <f t="array" aca="1" ref="N1462" ca="1">_xlfn.IFS(
L1462="", "",
TRUE, MIN(M1461, ROUND($M$14/ (last_rou_date - $B$2) * (L1462-L1461), 2) )
)</f>
        <v/>
      </c>
      <c r="P1462" s="59" t="str">
        <f t="shared" ca="1" si="69"/>
        <v/>
      </c>
      <c r="Q1462" s="1" t="str" cm="1">
        <f t="array" aca="1" ref="Q1462" ca="1">_xlfn.IFS(P1462="","",
$B$11="Hə", _xlfn.XLOOKUP(DATE(P1462, 12, 31), rou_table_dates, rou_table_nbvs,0, 0),
TRUE,  MAX(0, ROUND($M$14 - $M$14/ (last_rou_date - $B$2) * (DATE(P1462,12,31) - $B$2), 2) )
)</f>
        <v/>
      </c>
      <c r="R1462" s="1" t="str" cm="1">
        <f t="array" aca="1" ref="R1462" ca="1">_xlfn.IFS(P1462="","",
$B$11="Hə", _xlfn.XLOOKUP(DATE(P1462, 12, 31), lease_table_dates, lease_table_balances,0, 0),
TRUE, IFERROR( XNPV($B$6, IF(payment_dates &gt;DATE(P1462, 12, 31), payments,  0),  IF(payment_dates &gt;DATE(P1462, 12, 31), payment_dates,  DATE(P1462, 12, 31))    ),0)
)</f>
        <v/>
      </c>
      <c r="S1462" s="1" t="str" cm="1">
        <f t="array" aca="1" ref="S1462" ca="1">_xlfn.IFS(P1462="","",
TRUE,  MIN( MIN(Q1461, $M$14), ROUND($M$14/ (last_rou_date - $B$2) * (DATE(P1462,12,31) - MAX($B$2, DATE(P1462-1, 12, 31))), 2) )
)</f>
        <v/>
      </c>
      <c r="T1462" s="7" t="str" cm="1">
        <f t="array" aca="1" ref="T1462" ca="1">_xlfn.IFS(P1462="", "",
ISTEXT(R1461), R1462- (H1462 - SUMIFS( lease_table_payments, lease_table_years, P1462) -$AG$14 ),
AND(ISNUMBER(R1461), R1462&lt;&gt;""),   R1462- (R1461 - SUMIFS( lease_table_payments, lease_table_years, P1462) )
)</f>
        <v/>
      </c>
      <c r="V1462" s="64">
        <f t="shared" si="68"/>
        <v>1449</v>
      </c>
      <c r="W1462" s="51" t="str" cm="1">
        <f t="array" ref="W1462">_xlfn.IFS(
OR(W1461=$B$4, W1461=""),"",
TRUE,W1461+1
)</f>
        <v/>
      </c>
      <c r="X1462" s="51" t="str" cm="1">
        <f t="array" ref="X1462">_xlfn.IFS(X1461="","",
W1462="", "",
AND($B$3="İllik"),DATE(YEAR(X1461)+1,MONTH(X1461),DAY(X1461) ),
AND($B$3="Aylıq", $AH$14="Not end"), EDATE(X1461,1),
AND($B$3="Aylıq", $AH$14="End"), EOMONTH(X1461,1)
)</f>
        <v/>
      </c>
      <c r="Y1462" s="51" t="str" cm="1">
        <f t="array" aca="1" ref="Y1462" ca="1">_xlfn.IFS(
AND($B$7="Dövrün əvvəlində", Y1461&lt;=last_rou_date), DATE(YEAR(Y1461)+1, 12, 31),
AND($B$7="Dövrün sonunda", Y1461&lt;=last_payment_date), DATE(YEAR(Y1461)+1, 12, 31),
TRUE, ""
)</f>
        <v/>
      </c>
      <c r="Z1462" s="75" t="str" cm="1">
        <f t="array" aca="1" ref="Z1462" ca="1">_xlfn.IFS(
AND($AN$14="Not year_end", Z1461&gt;last_payment_date), "",
AND($AN$14="Year_end", Z1461&gt;=last_payment_date), "",
AND($AN$14="Year_end"), DATE(YEAR(Z1461+1), 12, 31),
AND($AN$14="Not year_end", MONTH(Z1461)=12, DAY(Z1461)=31), DATE(YEAR(Z1460)+1, MONTH(Z1460), DAY(Z1460)),
AND($AN$14="Not year_end", OR(MONTH(Z1461)&lt;&gt;12, DAY(Z1461)&lt;&gt;31) ), DATE(YEAR(Z1461), 12, 31)
)</f>
        <v/>
      </c>
      <c r="AA1462" s="75" t="str" cm="1">
        <f t="array" aca="1" ref="AA1462" ca="1">_xlfn.IFS(AA1461="", "",
AND(AA1461=last_payment_date, OR(MONTH(AA1461)&lt;&gt;12, DAY(AA1461)&lt;&gt;31) ), DATE(YEAR(AA1461), 12, 31),
AND(MONTH(AA1461)=12, DAY(AA1461)=31, AA1461&gt;=last_payment_date), "",
AND(MONTH(AA1461)=12, DAY(AA1461)&lt;&gt;31),  EOMONTH(AA1461,0),
AND(MONTH(AA1461)=12, DAY(AA1461)=31, $AH$14="Not end"),  EDATE(AA1460,1),
AND($AH$14="Not end"), EDATE(AA1461, 1),
AND($AH$14="End"), EOMONTH(AA1461, 1)
)</f>
        <v/>
      </c>
      <c r="AB1462" s="75" t="str" cm="1">
        <f t="array" aca="1" ref="AB1462" ca="1">_xlfn.IFS(AB1461="","",
AND(AB1461=last_rou_date), "",
AND($B$3="İllik"),DATE(YEAR(AB1461)+1,MONTH(AB1461),DAY(AB1461) ),
AND($B$3="Aylıq", $AH$14="Not end"), EDATE(AB1461,1),
AND($B$3="Aylıq", $AH$14="End"), EOMONTH(AB1461,1)
)</f>
        <v/>
      </c>
      <c r="AC1462" s="75" t="str" cm="1">
        <f t="array" aca="1" ref="AC1462" ca="1">_xlfn.IFS(
AND($AN$14="Not year_end", AC1461&gt;last_rou_date), "",
AND($AN$14="Year_end", AC1461&gt;=last_rou_date), "",
AND($AN$14="Year_end"), DATE(YEAR(AC1461+1), 12, 31),
AND($AN$14="Not year_end", MONTH(AC1461)=12, DAY(AC1461)=31), DATE(YEAR(AC1460)+1, MONTH(AC1460), DAY(AC1460)),
AND($AN$14="Not year_end", OR(MONTH(AC1461)&lt;&gt;12, DAY(AC1461)&lt;&gt;31) ), DATE(YEAR(AC1461), 12, 31)
)</f>
        <v/>
      </c>
      <c r="AD1462" s="75" t="str" cm="1">
        <f t="array" aca="1" ref="AD1462" ca="1">_xlfn.IFS(AD1461="", "",
AND(AD1461=last_rou_date, OR(MONTH(AD1461)&lt;&gt;12, DAY(AD1461)&lt;&gt;31) ), DATE(YEAR(AD1461), 12, 31),
AND(MONTH(AD1461)=12, DAY(AD1461)=31, AD1461&gt;=last_rou_date), "",
AND(MONTH(AD1461)=12, DAY(AD1461)&lt;&gt;31),  EOMONTH(AD1461,0),
AND(MONTH(AD1461)=12, DAY(AD1461)=31, $AH$14="Not end"),  EDATE(AD1460,1),
AND($AH$14="Not end"), EDATE(AD1461, 1),
AND($AH$14="End"), EOMONTH(AD1461, 1)
)</f>
        <v/>
      </c>
      <c r="AE1462" s="51" t="str" cm="1">
        <f t="array" ref="AE1462">_xlfn.IFS(W1462="", "",
AND(W1462&gt;0, W1462&lt;=$B$4, $C$2="İllik artım, faiz olaraq", $D$2&gt;0, $B$3="İllik"), $B$5*((1+$D$2)^(W1462-1)),
AND(W1462&gt;0, W1462&lt;=$B$4, $C$2="İllik artım, faiz olaraq", $D$2&gt;0, $B$3="Aylıq"), $B$5*((1+$D$2)^ROUNDDOWN((W1462-1)/12,0)),
AND(W1462=1, $C$2="Aşağıdakı kimi dəyişir", ), $B$5,
AND(W1462&gt;1, W1462&lt;=$B$4, $C$2="Aşağıdakı kimi dəyişir"), IFERROR(VLOOKUP(W1462, $C$4:$D$7, 2, FALSE), AE1461),
AND(W1462&gt;0, W1462&lt;=$B$4), $B$5,
TRUE,0 )</f>
        <v/>
      </c>
      <c r="AF1462" s="51" t="str">
        <f t="shared" ca="1" si="67"/>
        <v/>
      </c>
    </row>
    <row r="1463" spans="1:32" x14ac:dyDescent="0.4">
      <c r="A1463" s="13" t="str" cm="1">
        <f t="array" aca="1" ref="A1463" ca="1">_xlfn.IFS(
AND(SUMIFS(lease_table_interest_accruals, lease_table_dates, A1462)&gt;0, COUNTIFS($E$14:E1462, "Interest accrual", $A$14:A1462, A1462)=0),  A1462,
AND(SUMIFS(lease_table_payments, lease_table_dates, A1462)&gt;0, COUNTIFS($E$14:E1462, "Payment", $A$14:A1462, A1462)=0),  A1462,
AND(SUMIFS(rou_table_deprs, rou_table_dates, A1462)&gt;0, COUNTIFS($E$14:E1462, "Depreciation", $A$14:A1462, A1462)=0),  A1462,
TRUE,  IFERROR(INDEX(rou_table_dates,  MATCH(A1462, rou_table_dates)+1, ), "")
)</f>
        <v/>
      </c>
      <c r="B1463" s="1" t="str" cm="1">
        <f t="array" aca="1" ref="B1463" ca="1">_xlfn.IFS(
AND(E1463="Payment", A1463=$B$2), $AM$14,
E1463="Payment", $AM$15,
E1463="Interest accrual", $AM$18,
E1463="Depreciation", $AM$17,
TRUE, "")</f>
        <v/>
      </c>
      <c r="C1463" s="1" t="str" cm="1">
        <f t="array" aca="1" ref="C1463" ca="1">_xlfn.IFS(
E1463="Payment", $AM$19,
E1463="Interest accrual", $AM$15,
E1463="Depreciation", $AM$16,
TRUE, "")</f>
        <v/>
      </c>
      <c r="D1463" s="1" t="str" cm="1">
        <f t="array" aca="1" ref="D1463" ca="1">_xlfn.IFS(
E1463="Payment", _xlfn.XLOOKUP(A1463, lease_table_dates, lease_table_payments, 0, 0),
E1463="Interest accrual", _xlfn.XLOOKUP(A1463, lease_table_dates, lease_table_interest_accruals, 0, 0),
E1463="Depreciation", _xlfn.XLOOKUP(A1463, rou_table_dates, rou_table_deprs, 0, 0),
TRUE, ""
)</f>
        <v/>
      </c>
      <c r="E1463" s="7" t="str" cm="1">
        <f t="array" aca="1" ref="E1463" ca="1">_xlfn.IFS(
AND(SUMIFS(lease_table_interest_accruals, lease_table_dates, A1463)&gt;0, COUNTIFS($E$14:E1462, "Interest accrual", $A$14:A1462, A1463)=0), "Interest accrual",
AND(SUMIFS(lease_table_payments, lease_table_dates, A1463)&gt;0, COUNTIFS($E$14:E1462, "Payment", $A$14:A1462, A1463)=0), "Payment",
AND(SUMIFS(rou_table_deprs, rou_table_dates, A1463)&gt;0, COUNTIFS($E$14:E1462, "Depreciation", $A$14:A1462, A1463)=0), "Depreciation",
TRUE,  ""
)</f>
        <v/>
      </c>
      <c r="G1463" s="13" t="str" cm="1">
        <f t="array" aca="1" ref="G1463" ca="1">_xlfn.IFS(
AND($B$11="Hə", $B$3="İllik"), Z1463,
AND($B$11="Hə", $B$3="Aylıq"), AA1463,
$B$11="Yox", X1463)</f>
        <v/>
      </c>
      <c r="H1463" s="1" t="str" cm="1">
        <f t="array" aca="1" ref="H1463" ca="1">_xlfn.IFS( G1463="", "",
TRUE, ROUND( H1462+I1463-J1463, 2) )</f>
        <v/>
      </c>
      <c r="I1463" s="1" t="str" cm="1">
        <f t="array" aca="1" ref="I1463" ca="1">_xlfn.IFS(G1463="", "",
G1463=last_payment_date, (J1463-H1462),
 TRUE,  -  (H1462- H1462* (1+$B$6)^ (_xlfn.DAYS(G1463,G1462)/365) )
)</f>
        <v/>
      </c>
      <c r="J1463" s="1" t="str" cm="1">
        <f t="array" aca="1" ref="J1463" ca="1">_xlfn.IFS(G1463="", "",
TRUE, _xlfn.XLOOKUP(G1463,  payment_dates, payments,0,0)
)</f>
        <v/>
      </c>
      <c r="L1463" s="8" t="str" cm="1">
        <f t="array" aca="1" ref="L1463" ca="1">_xlfn.IFS(
AND($B$11="Hə", $B$3="İllik"), AC1463,
AND($B$11="Hə", $B$3="Aylıq"), AD1463,
$B$11="Yox", AB1463)</f>
        <v/>
      </c>
      <c r="M1463" s="1" t="str" cm="1">
        <f t="array" aca="1" ref="M1463" ca="1">_xlfn.IFS( L1463="", "",
(M1462-N1463)&lt;=0.5, 0,
TRUE,  M1462-N1463)</f>
        <v/>
      </c>
      <c r="N1463" s="7" t="str" cm="1">
        <f t="array" aca="1" ref="N1463" ca="1">_xlfn.IFS(
L1463="", "",
TRUE, MIN(M1462, ROUND($M$14/ (last_rou_date - $B$2) * (L1463-L1462), 2) )
)</f>
        <v/>
      </c>
      <c r="P1463" s="59" t="str">
        <f t="shared" ca="1" si="69"/>
        <v/>
      </c>
      <c r="Q1463" s="1" t="str" cm="1">
        <f t="array" aca="1" ref="Q1463" ca="1">_xlfn.IFS(P1463="","",
$B$11="Hə", _xlfn.XLOOKUP(DATE(P1463, 12, 31), rou_table_dates, rou_table_nbvs,0, 0),
TRUE,  MAX(0, ROUND($M$14 - $M$14/ (last_rou_date - $B$2) * (DATE(P1463,12,31) - $B$2), 2) )
)</f>
        <v/>
      </c>
      <c r="R1463" s="1" t="str" cm="1">
        <f t="array" aca="1" ref="R1463" ca="1">_xlfn.IFS(P1463="","",
$B$11="Hə", _xlfn.XLOOKUP(DATE(P1463, 12, 31), lease_table_dates, lease_table_balances,0, 0),
TRUE, IFERROR( XNPV($B$6, IF(payment_dates &gt;DATE(P1463, 12, 31), payments,  0),  IF(payment_dates &gt;DATE(P1463, 12, 31), payment_dates,  DATE(P1463, 12, 31))    ),0)
)</f>
        <v/>
      </c>
      <c r="S1463" s="1" t="str" cm="1">
        <f t="array" aca="1" ref="S1463" ca="1">_xlfn.IFS(P1463="","",
TRUE,  MIN( MIN(Q1462, $M$14), ROUND($M$14/ (last_rou_date - $B$2) * (DATE(P1463,12,31) - MAX($B$2, DATE(P1463-1, 12, 31))), 2) )
)</f>
        <v/>
      </c>
      <c r="T1463" s="7" t="str" cm="1">
        <f t="array" aca="1" ref="T1463" ca="1">_xlfn.IFS(P1463="", "",
ISTEXT(R1462), R1463- (H1463 - SUMIFS( lease_table_payments, lease_table_years, P1463) -$AG$14 ),
AND(ISNUMBER(R1462), R1463&lt;&gt;""),   R1463- (R1462 - SUMIFS( lease_table_payments, lease_table_years, P1463) )
)</f>
        <v/>
      </c>
      <c r="V1463" s="64">
        <f t="shared" si="68"/>
        <v>1450</v>
      </c>
      <c r="W1463" s="51" t="str" cm="1">
        <f t="array" ref="W1463">_xlfn.IFS(
OR(W1462=$B$4, W1462=""),"",
TRUE,W1462+1
)</f>
        <v/>
      </c>
      <c r="X1463" s="51" t="str" cm="1">
        <f t="array" ref="X1463">_xlfn.IFS(X1462="","",
W1463="", "",
AND($B$3="İllik"),DATE(YEAR(X1462)+1,MONTH(X1462),DAY(X1462) ),
AND($B$3="Aylıq", $AH$14="Not end"), EDATE(X1462,1),
AND($B$3="Aylıq", $AH$14="End"), EOMONTH(X1462,1)
)</f>
        <v/>
      </c>
      <c r="Y1463" s="51" t="str" cm="1">
        <f t="array" aca="1" ref="Y1463" ca="1">_xlfn.IFS(
AND($B$7="Dövrün əvvəlində", Y1462&lt;=last_rou_date), DATE(YEAR(Y1462)+1, 12, 31),
AND($B$7="Dövrün sonunda", Y1462&lt;=last_payment_date), DATE(YEAR(Y1462)+1, 12, 31),
TRUE, ""
)</f>
        <v/>
      </c>
      <c r="Z1463" s="75" t="str" cm="1">
        <f t="array" aca="1" ref="Z1463" ca="1">_xlfn.IFS(
AND($AN$14="Not year_end", Z1462&gt;last_payment_date), "",
AND($AN$14="Year_end", Z1462&gt;=last_payment_date), "",
AND($AN$14="Year_end"), DATE(YEAR(Z1462+1), 12, 31),
AND($AN$14="Not year_end", MONTH(Z1462)=12, DAY(Z1462)=31), DATE(YEAR(Z1461)+1, MONTH(Z1461), DAY(Z1461)),
AND($AN$14="Not year_end", OR(MONTH(Z1462)&lt;&gt;12, DAY(Z1462)&lt;&gt;31) ), DATE(YEAR(Z1462), 12, 31)
)</f>
        <v/>
      </c>
      <c r="AA1463" s="75" t="str" cm="1">
        <f t="array" aca="1" ref="AA1463" ca="1">_xlfn.IFS(AA1462="", "",
AND(AA1462=last_payment_date, OR(MONTH(AA1462)&lt;&gt;12, DAY(AA1462)&lt;&gt;31) ), DATE(YEAR(AA1462), 12, 31),
AND(MONTH(AA1462)=12, DAY(AA1462)=31, AA1462&gt;=last_payment_date), "",
AND(MONTH(AA1462)=12, DAY(AA1462)&lt;&gt;31),  EOMONTH(AA1462,0),
AND(MONTH(AA1462)=12, DAY(AA1462)=31, $AH$14="Not end"),  EDATE(AA1461,1),
AND($AH$14="Not end"), EDATE(AA1462, 1),
AND($AH$14="End"), EOMONTH(AA1462, 1)
)</f>
        <v/>
      </c>
      <c r="AB1463" s="75" t="str" cm="1">
        <f t="array" aca="1" ref="AB1463" ca="1">_xlfn.IFS(AB1462="","",
AND(AB1462=last_rou_date), "",
AND($B$3="İllik"),DATE(YEAR(AB1462)+1,MONTH(AB1462),DAY(AB1462) ),
AND($B$3="Aylıq", $AH$14="Not end"), EDATE(AB1462,1),
AND($B$3="Aylıq", $AH$14="End"), EOMONTH(AB1462,1)
)</f>
        <v/>
      </c>
      <c r="AC1463" s="75" t="str" cm="1">
        <f t="array" aca="1" ref="AC1463" ca="1">_xlfn.IFS(
AND($AN$14="Not year_end", AC1462&gt;last_rou_date), "",
AND($AN$14="Year_end", AC1462&gt;=last_rou_date), "",
AND($AN$14="Year_end"), DATE(YEAR(AC1462+1), 12, 31),
AND($AN$14="Not year_end", MONTH(AC1462)=12, DAY(AC1462)=31), DATE(YEAR(AC1461)+1, MONTH(AC1461), DAY(AC1461)),
AND($AN$14="Not year_end", OR(MONTH(AC1462)&lt;&gt;12, DAY(AC1462)&lt;&gt;31) ), DATE(YEAR(AC1462), 12, 31)
)</f>
        <v/>
      </c>
      <c r="AD1463" s="75" t="str" cm="1">
        <f t="array" aca="1" ref="AD1463" ca="1">_xlfn.IFS(AD1462="", "",
AND(AD1462=last_rou_date, OR(MONTH(AD1462)&lt;&gt;12, DAY(AD1462)&lt;&gt;31) ), DATE(YEAR(AD1462), 12, 31),
AND(MONTH(AD1462)=12, DAY(AD1462)=31, AD1462&gt;=last_rou_date), "",
AND(MONTH(AD1462)=12, DAY(AD1462)&lt;&gt;31),  EOMONTH(AD1462,0),
AND(MONTH(AD1462)=12, DAY(AD1462)=31, $AH$14="Not end"),  EDATE(AD1461,1),
AND($AH$14="Not end"), EDATE(AD1462, 1),
AND($AH$14="End"), EOMONTH(AD1462, 1)
)</f>
        <v/>
      </c>
      <c r="AE1463" s="51" t="str" cm="1">
        <f t="array" ref="AE1463">_xlfn.IFS(W1463="", "",
AND(W1463&gt;0, W1463&lt;=$B$4, $C$2="İllik artım, faiz olaraq", $D$2&gt;0, $B$3="İllik"), $B$5*((1+$D$2)^(W1463-1)),
AND(W1463&gt;0, W1463&lt;=$B$4, $C$2="İllik artım, faiz olaraq", $D$2&gt;0, $B$3="Aylıq"), $B$5*((1+$D$2)^ROUNDDOWN((W1463-1)/12,0)),
AND(W1463=1, $C$2="Aşağıdakı kimi dəyişir", ), $B$5,
AND(W1463&gt;1, W1463&lt;=$B$4, $C$2="Aşağıdakı kimi dəyişir"), IFERROR(VLOOKUP(W1463, $C$4:$D$7, 2, FALSE), AE1462),
AND(W1463&gt;0, W1463&lt;=$B$4), $B$5,
TRUE,0 )</f>
        <v/>
      </c>
      <c r="AF1463" s="51" t="str">
        <f t="shared" ca="1" si="67"/>
        <v/>
      </c>
    </row>
    <row r="1464" spans="1:32" x14ac:dyDescent="0.4">
      <c r="A1464" s="13" t="str" cm="1">
        <f t="array" aca="1" ref="A1464" ca="1">_xlfn.IFS(
AND(SUMIFS(lease_table_interest_accruals, lease_table_dates, A1463)&gt;0, COUNTIFS($E$14:E1463, "Interest accrual", $A$14:A1463, A1463)=0),  A1463,
AND(SUMIFS(lease_table_payments, lease_table_dates, A1463)&gt;0, COUNTIFS($E$14:E1463, "Payment", $A$14:A1463, A1463)=0),  A1463,
AND(SUMIFS(rou_table_deprs, rou_table_dates, A1463)&gt;0, COUNTIFS($E$14:E1463, "Depreciation", $A$14:A1463, A1463)=0),  A1463,
TRUE,  IFERROR(INDEX(rou_table_dates,  MATCH(A1463, rou_table_dates)+1, ), "")
)</f>
        <v/>
      </c>
      <c r="B1464" s="1" t="str" cm="1">
        <f t="array" aca="1" ref="B1464" ca="1">_xlfn.IFS(
AND(E1464="Payment", A1464=$B$2), $AM$14,
E1464="Payment", $AM$15,
E1464="Interest accrual", $AM$18,
E1464="Depreciation", $AM$17,
TRUE, "")</f>
        <v/>
      </c>
      <c r="C1464" s="1" t="str" cm="1">
        <f t="array" aca="1" ref="C1464" ca="1">_xlfn.IFS(
E1464="Payment", $AM$19,
E1464="Interest accrual", $AM$15,
E1464="Depreciation", $AM$16,
TRUE, "")</f>
        <v/>
      </c>
      <c r="D1464" s="1" t="str" cm="1">
        <f t="array" aca="1" ref="D1464" ca="1">_xlfn.IFS(
E1464="Payment", _xlfn.XLOOKUP(A1464, lease_table_dates, lease_table_payments, 0, 0),
E1464="Interest accrual", _xlfn.XLOOKUP(A1464, lease_table_dates, lease_table_interest_accruals, 0, 0),
E1464="Depreciation", _xlfn.XLOOKUP(A1464, rou_table_dates, rou_table_deprs, 0, 0),
TRUE, ""
)</f>
        <v/>
      </c>
      <c r="E1464" s="7" t="str" cm="1">
        <f t="array" aca="1" ref="E1464" ca="1">_xlfn.IFS(
AND(SUMIFS(lease_table_interest_accruals, lease_table_dates, A1464)&gt;0, COUNTIFS($E$14:E1463, "Interest accrual", $A$14:A1463, A1464)=0), "Interest accrual",
AND(SUMIFS(lease_table_payments, lease_table_dates, A1464)&gt;0, COUNTIFS($E$14:E1463, "Payment", $A$14:A1463, A1464)=0), "Payment",
AND(SUMIFS(rou_table_deprs, rou_table_dates, A1464)&gt;0, COUNTIFS($E$14:E1463, "Depreciation", $A$14:A1463, A1464)=0), "Depreciation",
TRUE,  ""
)</f>
        <v/>
      </c>
      <c r="G1464" s="13" t="str" cm="1">
        <f t="array" aca="1" ref="G1464" ca="1">_xlfn.IFS(
AND($B$11="Hə", $B$3="İllik"), Z1464,
AND($B$11="Hə", $B$3="Aylıq"), AA1464,
$B$11="Yox", X1464)</f>
        <v/>
      </c>
      <c r="H1464" s="1" t="str" cm="1">
        <f t="array" aca="1" ref="H1464" ca="1">_xlfn.IFS( G1464="", "",
TRUE, ROUND( H1463+I1464-J1464, 2) )</f>
        <v/>
      </c>
      <c r="I1464" s="1" t="str" cm="1">
        <f t="array" aca="1" ref="I1464" ca="1">_xlfn.IFS(G1464="", "",
G1464=last_payment_date, (J1464-H1463),
 TRUE,  -  (H1463- H1463* (1+$B$6)^ (_xlfn.DAYS(G1464,G1463)/365) )
)</f>
        <v/>
      </c>
      <c r="J1464" s="1" t="str" cm="1">
        <f t="array" aca="1" ref="J1464" ca="1">_xlfn.IFS(G1464="", "",
TRUE, _xlfn.XLOOKUP(G1464,  payment_dates, payments,0,0)
)</f>
        <v/>
      </c>
      <c r="L1464" s="8" t="str" cm="1">
        <f t="array" aca="1" ref="L1464" ca="1">_xlfn.IFS(
AND($B$11="Hə", $B$3="İllik"), AC1464,
AND($B$11="Hə", $B$3="Aylıq"), AD1464,
$B$11="Yox", AB1464)</f>
        <v/>
      </c>
      <c r="M1464" s="1" t="str" cm="1">
        <f t="array" aca="1" ref="M1464" ca="1">_xlfn.IFS( L1464="", "",
(M1463-N1464)&lt;=0.5, 0,
TRUE,  M1463-N1464)</f>
        <v/>
      </c>
      <c r="N1464" s="7" t="str" cm="1">
        <f t="array" aca="1" ref="N1464" ca="1">_xlfn.IFS(
L1464="", "",
TRUE, MIN(M1463, ROUND($M$14/ (last_rou_date - $B$2) * (L1464-L1463), 2) )
)</f>
        <v/>
      </c>
      <c r="P1464" s="59" t="str">
        <f t="shared" ca="1" si="69"/>
        <v/>
      </c>
      <c r="Q1464" s="1" t="str" cm="1">
        <f t="array" aca="1" ref="Q1464" ca="1">_xlfn.IFS(P1464="","",
$B$11="Hə", _xlfn.XLOOKUP(DATE(P1464, 12, 31), rou_table_dates, rou_table_nbvs,0, 0),
TRUE,  MAX(0, ROUND($M$14 - $M$14/ (last_rou_date - $B$2) * (DATE(P1464,12,31) - $B$2), 2) )
)</f>
        <v/>
      </c>
      <c r="R1464" s="1" t="str" cm="1">
        <f t="array" aca="1" ref="R1464" ca="1">_xlfn.IFS(P1464="","",
$B$11="Hə", _xlfn.XLOOKUP(DATE(P1464, 12, 31), lease_table_dates, lease_table_balances,0, 0),
TRUE, IFERROR( XNPV($B$6, IF(payment_dates &gt;DATE(P1464, 12, 31), payments,  0),  IF(payment_dates &gt;DATE(P1464, 12, 31), payment_dates,  DATE(P1464, 12, 31))    ),0)
)</f>
        <v/>
      </c>
      <c r="S1464" s="1" t="str" cm="1">
        <f t="array" aca="1" ref="S1464" ca="1">_xlfn.IFS(P1464="","",
TRUE,  MIN( MIN(Q1463, $M$14), ROUND($M$14/ (last_rou_date - $B$2) * (DATE(P1464,12,31) - MAX($B$2, DATE(P1464-1, 12, 31))), 2) )
)</f>
        <v/>
      </c>
      <c r="T1464" s="7" t="str" cm="1">
        <f t="array" aca="1" ref="T1464" ca="1">_xlfn.IFS(P1464="", "",
ISTEXT(R1463), R1464- (H1464 - SUMIFS( lease_table_payments, lease_table_years, P1464) -$AG$14 ),
AND(ISNUMBER(R1463), R1464&lt;&gt;""),   R1464- (R1463 - SUMIFS( lease_table_payments, lease_table_years, P1464) )
)</f>
        <v/>
      </c>
      <c r="V1464" s="64">
        <f t="shared" si="68"/>
        <v>1451</v>
      </c>
      <c r="W1464" s="51" t="str" cm="1">
        <f t="array" ref="W1464">_xlfn.IFS(
OR(W1463=$B$4, W1463=""),"",
TRUE,W1463+1
)</f>
        <v/>
      </c>
      <c r="X1464" s="51" t="str" cm="1">
        <f t="array" ref="X1464">_xlfn.IFS(X1463="","",
W1464="", "",
AND($B$3="İllik"),DATE(YEAR(X1463)+1,MONTH(X1463),DAY(X1463) ),
AND($B$3="Aylıq", $AH$14="Not end"), EDATE(X1463,1),
AND($B$3="Aylıq", $AH$14="End"), EOMONTH(X1463,1)
)</f>
        <v/>
      </c>
      <c r="Y1464" s="51" t="str" cm="1">
        <f t="array" aca="1" ref="Y1464" ca="1">_xlfn.IFS(
AND($B$7="Dövrün əvvəlində", Y1463&lt;=last_rou_date), DATE(YEAR(Y1463)+1, 12, 31),
AND($B$7="Dövrün sonunda", Y1463&lt;=last_payment_date), DATE(YEAR(Y1463)+1, 12, 31),
TRUE, ""
)</f>
        <v/>
      </c>
      <c r="Z1464" s="75" t="str" cm="1">
        <f t="array" aca="1" ref="Z1464" ca="1">_xlfn.IFS(
AND($AN$14="Not year_end", Z1463&gt;last_payment_date), "",
AND($AN$14="Year_end", Z1463&gt;=last_payment_date), "",
AND($AN$14="Year_end"), DATE(YEAR(Z1463+1), 12, 31),
AND($AN$14="Not year_end", MONTH(Z1463)=12, DAY(Z1463)=31), DATE(YEAR(Z1462)+1, MONTH(Z1462), DAY(Z1462)),
AND($AN$14="Not year_end", OR(MONTH(Z1463)&lt;&gt;12, DAY(Z1463)&lt;&gt;31) ), DATE(YEAR(Z1463), 12, 31)
)</f>
        <v/>
      </c>
      <c r="AA1464" s="75" t="str" cm="1">
        <f t="array" aca="1" ref="AA1464" ca="1">_xlfn.IFS(AA1463="", "",
AND(AA1463=last_payment_date, OR(MONTH(AA1463)&lt;&gt;12, DAY(AA1463)&lt;&gt;31) ), DATE(YEAR(AA1463), 12, 31),
AND(MONTH(AA1463)=12, DAY(AA1463)=31, AA1463&gt;=last_payment_date), "",
AND(MONTH(AA1463)=12, DAY(AA1463)&lt;&gt;31),  EOMONTH(AA1463,0),
AND(MONTH(AA1463)=12, DAY(AA1463)=31, $AH$14="Not end"),  EDATE(AA1462,1),
AND($AH$14="Not end"), EDATE(AA1463, 1),
AND($AH$14="End"), EOMONTH(AA1463, 1)
)</f>
        <v/>
      </c>
      <c r="AB1464" s="75" t="str" cm="1">
        <f t="array" aca="1" ref="AB1464" ca="1">_xlfn.IFS(AB1463="","",
AND(AB1463=last_rou_date), "",
AND($B$3="İllik"),DATE(YEAR(AB1463)+1,MONTH(AB1463),DAY(AB1463) ),
AND($B$3="Aylıq", $AH$14="Not end"), EDATE(AB1463,1),
AND($B$3="Aylıq", $AH$14="End"), EOMONTH(AB1463,1)
)</f>
        <v/>
      </c>
      <c r="AC1464" s="75" t="str" cm="1">
        <f t="array" aca="1" ref="AC1464" ca="1">_xlfn.IFS(
AND($AN$14="Not year_end", AC1463&gt;last_rou_date), "",
AND($AN$14="Year_end", AC1463&gt;=last_rou_date), "",
AND($AN$14="Year_end"), DATE(YEAR(AC1463+1), 12, 31),
AND($AN$14="Not year_end", MONTH(AC1463)=12, DAY(AC1463)=31), DATE(YEAR(AC1462)+1, MONTH(AC1462), DAY(AC1462)),
AND($AN$14="Not year_end", OR(MONTH(AC1463)&lt;&gt;12, DAY(AC1463)&lt;&gt;31) ), DATE(YEAR(AC1463), 12, 31)
)</f>
        <v/>
      </c>
      <c r="AD1464" s="75" t="str" cm="1">
        <f t="array" aca="1" ref="AD1464" ca="1">_xlfn.IFS(AD1463="", "",
AND(AD1463=last_rou_date, OR(MONTH(AD1463)&lt;&gt;12, DAY(AD1463)&lt;&gt;31) ), DATE(YEAR(AD1463), 12, 31),
AND(MONTH(AD1463)=12, DAY(AD1463)=31, AD1463&gt;=last_rou_date), "",
AND(MONTH(AD1463)=12, DAY(AD1463)&lt;&gt;31),  EOMONTH(AD1463,0),
AND(MONTH(AD1463)=12, DAY(AD1463)=31, $AH$14="Not end"),  EDATE(AD1462,1),
AND($AH$14="Not end"), EDATE(AD1463, 1),
AND($AH$14="End"), EOMONTH(AD1463, 1)
)</f>
        <v/>
      </c>
      <c r="AE1464" s="51" t="str" cm="1">
        <f t="array" ref="AE1464">_xlfn.IFS(W1464="", "",
AND(W1464&gt;0, W1464&lt;=$B$4, $C$2="İllik artım, faiz olaraq", $D$2&gt;0, $B$3="İllik"), $B$5*((1+$D$2)^(W1464-1)),
AND(W1464&gt;0, W1464&lt;=$B$4, $C$2="İllik artım, faiz olaraq", $D$2&gt;0, $B$3="Aylıq"), $B$5*((1+$D$2)^ROUNDDOWN((W1464-1)/12,0)),
AND(W1464=1, $C$2="Aşağıdakı kimi dəyişir", ), $B$5,
AND(W1464&gt;1, W1464&lt;=$B$4, $C$2="Aşağıdakı kimi dəyişir"), IFERROR(VLOOKUP(W1464, $C$4:$D$7, 2, FALSE), AE1463),
AND(W1464&gt;0, W1464&lt;=$B$4), $B$5,
TRUE,0 )</f>
        <v/>
      </c>
      <c r="AF1464" s="51" t="str">
        <f t="shared" ca="1" si="67"/>
        <v/>
      </c>
    </row>
    <row r="1465" spans="1:32" x14ac:dyDescent="0.4">
      <c r="A1465" s="13" t="str" cm="1">
        <f t="array" aca="1" ref="A1465" ca="1">_xlfn.IFS(
AND(SUMIFS(lease_table_interest_accruals, lease_table_dates, A1464)&gt;0, COUNTIFS($E$14:E1464, "Interest accrual", $A$14:A1464, A1464)=0),  A1464,
AND(SUMIFS(lease_table_payments, lease_table_dates, A1464)&gt;0, COUNTIFS($E$14:E1464, "Payment", $A$14:A1464, A1464)=0),  A1464,
AND(SUMIFS(rou_table_deprs, rou_table_dates, A1464)&gt;0, COUNTIFS($E$14:E1464, "Depreciation", $A$14:A1464, A1464)=0),  A1464,
TRUE,  IFERROR(INDEX(rou_table_dates,  MATCH(A1464, rou_table_dates)+1, ), "")
)</f>
        <v/>
      </c>
      <c r="B1465" s="1" t="str" cm="1">
        <f t="array" aca="1" ref="B1465" ca="1">_xlfn.IFS(
AND(E1465="Payment", A1465=$B$2), $AM$14,
E1465="Payment", $AM$15,
E1465="Interest accrual", $AM$18,
E1465="Depreciation", $AM$17,
TRUE, "")</f>
        <v/>
      </c>
      <c r="C1465" s="1" t="str" cm="1">
        <f t="array" aca="1" ref="C1465" ca="1">_xlfn.IFS(
E1465="Payment", $AM$19,
E1465="Interest accrual", $AM$15,
E1465="Depreciation", $AM$16,
TRUE, "")</f>
        <v/>
      </c>
      <c r="D1465" s="1" t="str" cm="1">
        <f t="array" aca="1" ref="D1465" ca="1">_xlfn.IFS(
E1465="Payment", _xlfn.XLOOKUP(A1465, lease_table_dates, lease_table_payments, 0, 0),
E1465="Interest accrual", _xlfn.XLOOKUP(A1465, lease_table_dates, lease_table_interest_accruals, 0, 0),
E1465="Depreciation", _xlfn.XLOOKUP(A1465, rou_table_dates, rou_table_deprs, 0, 0),
TRUE, ""
)</f>
        <v/>
      </c>
      <c r="E1465" s="7" t="str" cm="1">
        <f t="array" aca="1" ref="E1465" ca="1">_xlfn.IFS(
AND(SUMIFS(lease_table_interest_accruals, lease_table_dates, A1465)&gt;0, COUNTIFS($E$14:E1464, "Interest accrual", $A$14:A1464, A1465)=0), "Interest accrual",
AND(SUMIFS(lease_table_payments, lease_table_dates, A1465)&gt;0, COUNTIFS($E$14:E1464, "Payment", $A$14:A1464, A1465)=0), "Payment",
AND(SUMIFS(rou_table_deprs, rou_table_dates, A1465)&gt;0, COUNTIFS($E$14:E1464, "Depreciation", $A$14:A1464, A1465)=0), "Depreciation",
TRUE,  ""
)</f>
        <v/>
      </c>
      <c r="G1465" s="13" t="str" cm="1">
        <f t="array" aca="1" ref="G1465" ca="1">_xlfn.IFS(
AND($B$11="Hə", $B$3="İllik"), Z1465,
AND($B$11="Hə", $B$3="Aylıq"), AA1465,
$B$11="Yox", X1465)</f>
        <v/>
      </c>
      <c r="H1465" s="1" t="str" cm="1">
        <f t="array" aca="1" ref="H1465" ca="1">_xlfn.IFS( G1465="", "",
TRUE, ROUND( H1464+I1465-J1465, 2) )</f>
        <v/>
      </c>
      <c r="I1465" s="1" t="str" cm="1">
        <f t="array" aca="1" ref="I1465" ca="1">_xlfn.IFS(G1465="", "",
G1465=last_payment_date, (J1465-H1464),
 TRUE,  -  (H1464- H1464* (1+$B$6)^ (_xlfn.DAYS(G1465,G1464)/365) )
)</f>
        <v/>
      </c>
      <c r="J1465" s="1" t="str" cm="1">
        <f t="array" aca="1" ref="J1465" ca="1">_xlfn.IFS(G1465="", "",
TRUE, _xlfn.XLOOKUP(G1465,  payment_dates, payments,0,0)
)</f>
        <v/>
      </c>
      <c r="L1465" s="8" t="str" cm="1">
        <f t="array" aca="1" ref="L1465" ca="1">_xlfn.IFS(
AND($B$11="Hə", $B$3="İllik"), AC1465,
AND($B$11="Hə", $B$3="Aylıq"), AD1465,
$B$11="Yox", AB1465)</f>
        <v/>
      </c>
      <c r="M1465" s="1" t="str" cm="1">
        <f t="array" aca="1" ref="M1465" ca="1">_xlfn.IFS( L1465="", "",
(M1464-N1465)&lt;=0.5, 0,
TRUE,  M1464-N1465)</f>
        <v/>
      </c>
      <c r="N1465" s="7" t="str" cm="1">
        <f t="array" aca="1" ref="N1465" ca="1">_xlfn.IFS(
L1465="", "",
TRUE, MIN(M1464, ROUND($M$14/ (last_rou_date - $B$2) * (L1465-L1464), 2) )
)</f>
        <v/>
      </c>
      <c r="P1465" s="59" t="str">
        <f t="shared" ca="1" si="69"/>
        <v/>
      </c>
      <c r="Q1465" s="1" t="str" cm="1">
        <f t="array" aca="1" ref="Q1465" ca="1">_xlfn.IFS(P1465="","",
$B$11="Hə", _xlfn.XLOOKUP(DATE(P1465, 12, 31), rou_table_dates, rou_table_nbvs,0, 0),
TRUE,  MAX(0, ROUND($M$14 - $M$14/ (last_rou_date - $B$2) * (DATE(P1465,12,31) - $B$2), 2) )
)</f>
        <v/>
      </c>
      <c r="R1465" s="1" t="str" cm="1">
        <f t="array" aca="1" ref="R1465" ca="1">_xlfn.IFS(P1465="","",
$B$11="Hə", _xlfn.XLOOKUP(DATE(P1465, 12, 31), lease_table_dates, lease_table_balances,0, 0),
TRUE, IFERROR( XNPV($B$6, IF(payment_dates &gt;DATE(P1465, 12, 31), payments,  0),  IF(payment_dates &gt;DATE(P1465, 12, 31), payment_dates,  DATE(P1465, 12, 31))    ),0)
)</f>
        <v/>
      </c>
      <c r="S1465" s="1" t="str" cm="1">
        <f t="array" aca="1" ref="S1465" ca="1">_xlfn.IFS(P1465="","",
TRUE,  MIN( MIN(Q1464, $M$14), ROUND($M$14/ (last_rou_date - $B$2) * (DATE(P1465,12,31) - MAX($B$2, DATE(P1465-1, 12, 31))), 2) )
)</f>
        <v/>
      </c>
      <c r="T1465" s="7" t="str" cm="1">
        <f t="array" aca="1" ref="T1465" ca="1">_xlfn.IFS(P1465="", "",
ISTEXT(R1464), R1465- (H1465 - SUMIFS( lease_table_payments, lease_table_years, P1465) -$AG$14 ),
AND(ISNUMBER(R1464), R1465&lt;&gt;""),   R1465- (R1464 - SUMIFS( lease_table_payments, lease_table_years, P1465) )
)</f>
        <v/>
      </c>
      <c r="V1465" s="64">
        <f t="shared" si="68"/>
        <v>1452</v>
      </c>
      <c r="W1465" s="51" t="str" cm="1">
        <f t="array" ref="W1465">_xlfn.IFS(
OR(W1464=$B$4, W1464=""),"",
TRUE,W1464+1
)</f>
        <v/>
      </c>
      <c r="X1465" s="51" t="str" cm="1">
        <f t="array" ref="X1465">_xlfn.IFS(X1464="","",
W1465="", "",
AND($B$3="İllik"),DATE(YEAR(X1464)+1,MONTH(X1464),DAY(X1464) ),
AND($B$3="Aylıq", $AH$14="Not end"), EDATE(X1464,1),
AND($B$3="Aylıq", $AH$14="End"), EOMONTH(X1464,1)
)</f>
        <v/>
      </c>
      <c r="Y1465" s="51" t="str" cm="1">
        <f t="array" aca="1" ref="Y1465" ca="1">_xlfn.IFS(
AND($B$7="Dövrün əvvəlində", Y1464&lt;=last_rou_date), DATE(YEAR(Y1464)+1, 12, 31),
AND($B$7="Dövrün sonunda", Y1464&lt;=last_payment_date), DATE(YEAR(Y1464)+1, 12, 31),
TRUE, ""
)</f>
        <v/>
      </c>
      <c r="Z1465" s="75" t="str" cm="1">
        <f t="array" aca="1" ref="Z1465" ca="1">_xlfn.IFS(
AND($AN$14="Not year_end", Z1464&gt;last_payment_date), "",
AND($AN$14="Year_end", Z1464&gt;=last_payment_date), "",
AND($AN$14="Year_end"), DATE(YEAR(Z1464+1), 12, 31),
AND($AN$14="Not year_end", MONTH(Z1464)=12, DAY(Z1464)=31), DATE(YEAR(Z1463)+1, MONTH(Z1463), DAY(Z1463)),
AND($AN$14="Not year_end", OR(MONTH(Z1464)&lt;&gt;12, DAY(Z1464)&lt;&gt;31) ), DATE(YEAR(Z1464), 12, 31)
)</f>
        <v/>
      </c>
      <c r="AA1465" s="75" t="str" cm="1">
        <f t="array" aca="1" ref="AA1465" ca="1">_xlfn.IFS(AA1464="", "",
AND(AA1464=last_payment_date, OR(MONTH(AA1464)&lt;&gt;12, DAY(AA1464)&lt;&gt;31) ), DATE(YEAR(AA1464), 12, 31),
AND(MONTH(AA1464)=12, DAY(AA1464)=31, AA1464&gt;=last_payment_date), "",
AND(MONTH(AA1464)=12, DAY(AA1464)&lt;&gt;31),  EOMONTH(AA1464,0),
AND(MONTH(AA1464)=12, DAY(AA1464)=31, $AH$14="Not end"),  EDATE(AA1463,1),
AND($AH$14="Not end"), EDATE(AA1464, 1),
AND($AH$14="End"), EOMONTH(AA1464, 1)
)</f>
        <v/>
      </c>
      <c r="AB1465" s="75" t="str" cm="1">
        <f t="array" aca="1" ref="AB1465" ca="1">_xlfn.IFS(AB1464="","",
AND(AB1464=last_rou_date), "",
AND($B$3="İllik"),DATE(YEAR(AB1464)+1,MONTH(AB1464),DAY(AB1464) ),
AND($B$3="Aylıq", $AH$14="Not end"), EDATE(AB1464,1),
AND($B$3="Aylıq", $AH$14="End"), EOMONTH(AB1464,1)
)</f>
        <v/>
      </c>
      <c r="AC1465" s="75" t="str" cm="1">
        <f t="array" aca="1" ref="AC1465" ca="1">_xlfn.IFS(
AND($AN$14="Not year_end", AC1464&gt;last_rou_date), "",
AND($AN$14="Year_end", AC1464&gt;=last_rou_date), "",
AND($AN$14="Year_end"), DATE(YEAR(AC1464+1), 12, 31),
AND($AN$14="Not year_end", MONTH(AC1464)=12, DAY(AC1464)=31), DATE(YEAR(AC1463)+1, MONTH(AC1463), DAY(AC1463)),
AND($AN$14="Not year_end", OR(MONTH(AC1464)&lt;&gt;12, DAY(AC1464)&lt;&gt;31) ), DATE(YEAR(AC1464), 12, 31)
)</f>
        <v/>
      </c>
      <c r="AD1465" s="75" t="str" cm="1">
        <f t="array" aca="1" ref="AD1465" ca="1">_xlfn.IFS(AD1464="", "",
AND(AD1464=last_rou_date, OR(MONTH(AD1464)&lt;&gt;12, DAY(AD1464)&lt;&gt;31) ), DATE(YEAR(AD1464), 12, 31),
AND(MONTH(AD1464)=12, DAY(AD1464)=31, AD1464&gt;=last_rou_date), "",
AND(MONTH(AD1464)=12, DAY(AD1464)&lt;&gt;31),  EOMONTH(AD1464,0),
AND(MONTH(AD1464)=12, DAY(AD1464)=31, $AH$14="Not end"),  EDATE(AD1463,1),
AND($AH$14="Not end"), EDATE(AD1464, 1),
AND($AH$14="End"), EOMONTH(AD1464, 1)
)</f>
        <v/>
      </c>
      <c r="AE1465" s="51" t="str" cm="1">
        <f t="array" ref="AE1465">_xlfn.IFS(W1465="", "",
AND(W1465&gt;0, W1465&lt;=$B$4, $C$2="İllik artım, faiz olaraq", $D$2&gt;0, $B$3="İllik"), $B$5*((1+$D$2)^(W1465-1)),
AND(W1465&gt;0, W1465&lt;=$B$4, $C$2="İllik artım, faiz olaraq", $D$2&gt;0, $B$3="Aylıq"), $B$5*((1+$D$2)^ROUNDDOWN((W1465-1)/12,0)),
AND(W1465=1, $C$2="Aşağıdakı kimi dəyişir", ), $B$5,
AND(W1465&gt;1, W1465&lt;=$B$4, $C$2="Aşağıdakı kimi dəyişir"), IFERROR(VLOOKUP(W1465, $C$4:$D$7, 2, FALSE), AE1464),
AND(W1465&gt;0, W1465&lt;=$B$4), $B$5,
TRUE,0 )</f>
        <v/>
      </c>
      <c r="AF1465" s="51" t="str">
        <f t="shared" ca="1" si="67"/>
        <v/>
      </c>
    </row>
    <row r="1466" spans="1:32" x14ac:dyDescent="0.4">
      <c r="A1466" s="13" t="str" cm="1">
        <f t="array" aca="1" ref="A1466" ca="1">_xlfn.IFS(
AND(SUMIFS(lease_table_interest_accruals, lease_table_dates, A1465)&gt;0, COUNTIFS($E$14:E1465, "Interest accrual", $A$14:A1465, A1465)=0),  A1465,
AND(SUMIFS(lease_table_payments, lease_table_dates, A1465)&gt;0, COUNTIFS($E$14:E1465, "Payment", $A$14:A1465, A1465)=0),  A1465,
AND(SUMIFS(rou_table_deprs, rou_table_dates, A1465)&gt;0, COUNTIFS($E$14:E1465, "Depreciation", $A$14:A1465, A1465)=0),  A1465,
TRUE,  IFERROR(INDEX(rou_table_dates,  MATCH(A1465, rou_table_dates)+1, ), "")
)</f>
        <v/>
      </c>
      <c r="B1466" s="1" t="str" cm="1">
        <f t="array" aca="1" ref="B1466" ca="1">_xlfn.IFS(
AND(E1466="Payment", A1466=$B$2), $AM$14,
E1466="Payment", $AM$15,
E1466="Interest accrual", $AM$18,
E1466="Depreciation", $AM$17,
TRUE, "")</f>
        <v/>
      </c>
      <c r="C1466" s="1" t="str" cm="1">
        <f t="array" aca="1" ref="C1466" ca="1">_xlfn.IFS(
E1466="Payment", $AM$19,
E1466="Interest accrual", $AM$15,
E1466="Depreciation", $AM$16,
TRUE, "")</f>
        <v/>
      </c>
      <c r="D1466" s="1" t="str" cm="1">
        <f t="array" aca="1" ref="D1466" ca="1">_xlfn.IFS(
E1466="Payment", _xlfn.XLOOKUP(A1466, lease_table_dates, lease_table_payments, 0, 0),
E1466="Interest accrual", _xlfn.XLOOKUP(A1466, lease_table_dates, lease_table_interest_accruals, 0, 0),
E1466="Depreciation", _xlfn.XLOOKUP(A1466, rou_table_dates, rou_table_deprs, 0, 0),
TRUE, ""
)</f>
        <v/>
      </c>
      <c r="E1466" s="7" t="str" cm="1">
        <f t="array" aca="1" ref="E1466" ca="1">_xlfn.IFS(
AND(SUMIFS(lease_table_interest_accruals, lease_table_dates, A1466)&gt;0, COUNTIFS($E$14:E1465, "Interest accrual", $A$14:A1465, A1466)=0), "Interest accrual",
AND(SUMIFS(lease_table_payments, lease_table_dates, A1466)&gt;0, COUNTIFS($E$14:E1465, "Payment", $A$14:A1465, A1466)=0), "Payment",
AND(SUMIFS(rou_table_deprs, rou_table_dates, A1466)&gt;0, COUNTIFS($E$14:E1465, "Depreciation", $A$14:A1465, A1466)=0), "Depreciation",
TRUE,  ""
)</f>
        <v/>
      </c>
      <c r="G1466" s="13" t="str" cm="1">
        <f t="array" aca="1" ref="G1466" ca="1">_xlfn.IFS(
AND($B$11="Hə", $B$3="İllik"), Z1466,
AND($B$11="Hə", $B$3="Aylıq"), AA1466,
$B$11="Yox", X1466)</f>
        <v/>
      </c>
      <c r="H1466" s="1" t="str" cm="1">
        <f t="array" aca="1" ref="H1466" ca="1">_xlfn.IFS( G1466="", "",
TRUE, ROUND( H1465+I1466-J1466, 2) )</f>
        <v/>
      </c>
      <c r="I1466" s="1" t="str" cm="1">
        <f t="array" aca="1" ref="I1466" ca="1">_xlfn.IFS(G1466="", "",
G1466=last_payment_date, (J1466-H1465),
 TRUE,  -  (H1465- H1465* (1+$B$6)^ (_xlfn.DAYS(G1466,G1465)/365) )
)</f>
        <v/>
      </c>
      <c r="J1466" s="1" t="str" cm="1">
        <f t="array" aca="1" ref="J1466" ca="1">_xlfn.IFS(G1466="", "",
TRUE, _xlfn.XLOOKUP(G1466,  payment_dates, payments,0,0)
)</f>
        <v/>
      </c>
      <c r="L1466" s="8" t="str" cm="1">
        <f t="array" aca="1" ref="L1466" ca="1">_xlfn.IFS(
AND($B$11="Hə", $B$3="İllik"), AC1466,
AND($B$11="Hə", $B$3="Aylıq"), AD1466,
$B$11="Yox", AB1466)</f>
        <v/>
      </c>
      <c r="M1466" s="1" t="str" cm="1">
        <f t="array" aca="1" ref="M1466" ca="1">_xlfn.IFS( L1466="", "",
(M1465-N1466)&lt;=0.5, 0,
TRUE,  M1465-N1466)</f>
        <v/>
      </c>
      <c r="N1466" s="7" t="str" cm="1">
        <f t="array" aca="1" ref="N1466" ca="1">_xlfn.IFS(
L1466="", "",
TRUE, MIN(M1465, ROUND($M$14/ (last_rou_date - $B$2) * (L1466-L1465), 2) )
)</f>
        <v/>
      </c>
      <c r="P1466" s="59" t="str">
        <f t="shared" ca="1" si="69"/>
        <v/>
      </c>
      <c r="Q1466" s="1" t="str" cm="1">
        <f t="array" aca="1" ref="Q1466" ca="1">_xlfn.IFS(P1466="","",
$B$11="Hə", _xlfn.XLOOKUP(DATE(P1466, 12, 31), rou_table_dates, rou_table_nbvs,0, 0),
TRUE,  MAX(0, ROUND($M$14 - $M$14/ (last_rou_date - $B$2) * (DATE(P1466,12,31) - $B$2), 2) )
)</f>
        <v/>
      </c>
      <c r="R1466" s="1" t="str" cm="1">
        <f t="array" aca="1" ref="R1466" ca="1">_xlfn.IFS(P1466="","",
$B$11="Hə", _xlfn.XLOOKUP(DATE(P1466, 12, 31), lease_table_dates, lease_table_balances,0, 0),
TRUE, IFERROR( XNPV($B$6, IF(payment_dates &gt;DATE(P1466, 12, 31), payments,  0),  IF(payment_dates &gt;DATE(P1466, 12, 31), payment_dates,  DATE(P1466, 12, 31))    ),0)
)</f>
        <v/>
      </c>
      <c r="S1466" s="1" t="str" cm="1">
        <f t="array" aca="1" ref="S1466" ca="1">_xlfn.IFS(P1466="","",
TRUE,  MIN( MIN(Q1465, $M$14), ROUND($M$14/ (last_rou_date - $B$2) * (DATE(P1466,12,31) - MAX($B$2, DATE(P1466-1, 12, 31))), 2) )
)</f>
        <v/>
      </c>
      <c r="T1466" s="7" t="str" cm="1">
        <f t="array" aca="1" ref="T1466" ca="1">_xlfn.IFS(P1466="", "",
ISTEXT(R1465), R1466- (H1466 - SUMIFS( lease_table_payments, lease_table_years, P1466) -$AG$14 ),
AND(ISNUMBER(R1465), R1466&lt;&gt;""),   R1466- (R1465 - SUMIFS( lease_table_payments, lease_table_years, P1466) )
)</f>
        <v/>
      </c>
      <c r="V1466" s="64">
        <f t="shared" si="68"/>
        <v>1453</v>
      </c>
      <c r="W1466" s="51" t="str" cm="1">
        <f t="array" ref="W1466">_xlfn.IFS(
OR(W1465=$B$4, W1465=""),"",
TRUE,W1465+1
)</f>
        <v/>
      </c>
      <c r="X1466" s="51" t="str" cm="1">
        <f t="array" ref="X1466">_xlfn.IFS(X1465="","",
W1466="", "",
AND($B$3="İllik"),DATE(YEAR(X1465)+1,MONTH(X1465),DAY(X1465) ),
AND($B$3="Aylıq", $AH$14="Not end"), EDATE(X1465,1),
AND($B$3="Aylıq", $AH$14="End"), EOMONTH(X1465,1)
)</f>
        <v/>
      </c>
      <c r="Y1466" s="51" t="str" cm="1">
        <f t="array" aca="1" ref="Y1466" ca="1">_xlfn.IFS(
AND($B$7="Dövrün əvvəlində", Y1465&lt;=last_rou_date), DATE(YEAR(Y1465)+1, 12, 31),
AND($B$7="Dövrün sonunda", Y1465&lt;=last_payment_date), DATE(YEAR(Y1465)+1, 12, 31),
TRUE, ""
)</f>
        <v/>
      </c>
      <c r="Z1466" s="75" t="str" cm="1">
        <f t="array" aca="1" ref="Z1466" ca="1">_xlfn.IFS(
AND($AN$14="Not year_end", Z1465&gt;last_payment_date), "",
AND($AN$14="Year_end", Z1465&gt;=last_payment_date), "",
AND($AN$14="Year_end"), DATE(YEAR(Z1465+1), 12, 31),
AND($AN$14="Not year_end", MONTH(Z1465)=12, DAY(Z1465)=31), DATE(YEAR(Z1464)+1, MONTH(Z1464), DAY(Z1464)),
AND($AN$14="Not year_end", OR(MONTH(Z1465)&lt;&gt;12, DAY(Z1465)&lt;&gt;31) ), DATE(YEAR(Z1465), 12, 31)
)</f>
        <v/>
      </c>
      <c r="AA1466" s="75" t="str" cm="1">
        <f t="array" aca="1" ref="AA1466" ca="1">_xlfn.IFS(AA1465="", "",
AND(AA1465=last_payment_date, OR(MONTH(AA1465)&lt;&gt;12, DAY(AA1465)&lt;&gt;31) ), DATE(YEAR(AA1465), 12, 31),
AND(MONTH(AA1465)=12, DAY(AA1465)=31, AA1465&gt;=last_payment_date), "",
AND(MONTH(AA1465)=12, DAY(AA1465)&lt;&gt;31),  EOMONTH(AA1465,0),
AND(MONTH(AA1465)=12, DAY(AA1465)=31, $AH$14="Not end"),  EDATE(AA1464,1),
AND($AH$14="Not end"), EDATE(AA1465, 1),
AND($AH$14="End"), EOMONTH(AA1465, 1)
)</f>
        <v/>
      </c>
      <c r="AB1466" s="75" t="str" cm="1">
        <f t="array" aca="1" ref="AB1466" ca="1">_xlfn.IFS(AB1465="","",
AND(AB1465=last_rou_date), "",
AND($B$3="İllik"),DATE(YEAR(AB1465)+1,MONTH(AB1465),DAY(AB1465) ),
AND($B$3="Aylıq", $AH$14="Not end"), EDATE(AB1465,1),
AND($B$3="Aylıq", $AH$14="End"), EOMONTH(AB1465,1)
)</f>
        <v/>
      </c>
      <c r="AC1466" s="75" t="str" cm="1">
        <f t="array" aca="1" ref="AC1466" ca="1">_xlfn.IFS(
AND($AN$14="Not year_end", AC1465&gt;last_rou_date), "",
AND($AN$14="Year_end", AC1465&gt;=last_rou_date), "",
AND($AN$14="Year_end"), DATE(YEAR(AC1465+1), 12, 31),
AND($AN$14="Not year_end", MONTH(AC1465)=12, DAY(AC1465)=31), DATE(YEAR(AC1464)+1, MONTH(AC1464), DAY(AC1464)),
AND($AN$14="Not year_end", OR(MONTH(AC1465)&lt;&gt;12, DAY(AC1465)&lt;&gt;31) ), DATE(YEAR(AC1465), 12, 31)
)</f>
        <v/>
      </c>
      <c r="AD1466" s="75" t="str" cm="1">
        <f t="array" aca="1" ref="AD1466" ca="1">_xlfn.IFS(AD1465="", "",
AND(AD1465=last_rou_date, OR(MONTH(AD1465)&lt;&gt;12, DAY(AD1465)&lt;&gt;31) ), DATE(YEAR(AD1465), 12, 31),
AND(MONTH(AD1465)=12, DAY(AD1465)=31, AD1465&gt;=last_rou_date), "",
AND(MONTH(AD1465)=12, DAY(AD1465)&lt;&gt;31),  EOMONTH(AD1465,0),
AND(MONTH(AD1465)=12, DAY(AD1465)=31, $AH$14="Not end"),  EDATE(AD1464,1),
AND($AH$14="Not end"), EDATE(AD1465, 1),
AND($AH$14="End"), EOMONTH(AD1465, 1)
)</f>
        <v/>
      </c>
      <c r="AE1466" s="51" t="str" cm="1">
        <f t="array" ref="AE1466">_xlfn.IFS(W1466="", "",
AND(W1466&gt;0, W1466&lt;=$B$4, $C$2="İllik artım, faiz olaraq", $D$2&gt;0, $B$3="İllik"), $B$5*((1+$D$2)^(W1466-1)),
AND(W1466&gt;0, W1466&lt;=$B$4, $C$2="İllik artım, faiz olaraq", $D$2&gt;0, $B$3="Aylıq"), $B$5*((1+$D$2)^ROUNDDOWN((W1466-1)/12,0)),
AND(W1466=1, $C$2="Aşağıdakı kimi dəyişir", ), $B$5,
AND(W1466&gt;1, W1466&lt;=$B$4, $C$2="Aşağıdakı kimi dəyişir"), IFERROR(VLOOKUP(W1466, $C$4:$D$7, 2, FALSE), AE1465),
AND(W1466&gt;0, W1466&lt;=$B$4), $B$5,
TRUE,0 )</f>
        <v/>
      </c>
      <c r="AF1466" s="51" t="str">
        <f t="shared" ca="1" si="67"/>
        <v/>
      </c>
    </row>
    <row r="1467" spans="1:32" x14ac:dyDescent="0.4">
      <c r="A1467" s="13" t="str" cm="1">
        <f t="array" aca="1" ref="A1467" ca="1">_xlfn.IFS(
AND(SUMIFS(lease_table_interest_accruals, lease_table_dates, A1466)&gt;0, COUNTIFS($E$14:E1466, "Interest accrual", $A$14:A1466, A1466)=0),  A1466,
AND(SUMIFS(lease_table_payments, lease_table_dates, A1466)&gt;0, COUNTIFS($E$14:E1466, "Payment", $A$14:A1466, A1466)=0),  A1466,
AND(SUMIFS(rou_table_deprs, rou_table_dates, A1466)&gt;0, COUNTIFS($E$14:E1466, "Depreciation", $A$14:A1466, A1466)=0),  A1466,
TRUE,  IFERROR(INDEX(rou_table_dates,  MATCH(A1466, rou_table_dates)+1, ), "")
)</f>
        <v/>
      </c>
      <c r="B1467" s="1" t="str" cm="1">
        <f t="array" aca="1" ref="B1467" ca="1">_xlfn.IFS(
AND(E1467="Payment", A1467=$B$2), $AM$14,
E1467="Payment", $AM$15,
E1467="Interest accrual", $AM$18,
E1467="Depreciation", $AM$17,
TRUE, "")</f>
        <v/>
      </c>
      <c r="C1467" s="1" t="str" cm="1">
        <f t="array" aca="1" ref="C1467" ca="1">_xlfn.IFS(
E1467="Payment", $AM$19,
E1467="Interest accrual", $AM$15,
E1467="Depreciation", $AM$16,
TRUE, "")</f>
        <v/>
      </c>
      <c r="D1467" s="1" t="str" cm="1">
        <f t="array" aca="1" ref="D1467" ca="1">_xlfn.IFS(
E1467="Payment", _xlfn.XLOOKUP(A1467, lease_table_dates, lease_table_payments, 0, 0),
E1467="Interest accrual", _xlfn.XLOOKUP(A1467, lease_table_dates, lease_table_interest_accruals, 0, 0),
E1467="Depreciation", _xlfn.XLOOKUP(A1467, rou_table_dates, rou_table_deprs, 0, 0),
TRUE, ""
)</f>
        <v/>
      </c>
      <c r="E1467" s="7" t="str" cm="1">
        <f t="array" aca="1" ref="E1467" ca="1">_xlfn.IFS(
AND(SUMIFS(lease_table_interest_accruals, lease_table_dates, A1467)&gt;0, COUNTIFS($E$14:E1466, "Interest accrual", $A$14:A1466, A1467)=0), "Interest accrual",
AND(SUMIFS(lease_table_payments, lease_table_dates, A1467)&gt;0, COUNTIFS($E$14:E1466, "Payment", $A$14:A1466, A1467)=0), "Payment",
AND(SUMIFS(rou_table_deprs, rou_table_dates, A1467)&gt;0, COUNTIFS($E$14:E1466, "Depreciation", $A$14:A1466, A1467)=0), "Depreciation",
TRUE,  ""
)</f>
        <v/>
      </c>
      <c r="G1467" s="13" t="str" cm="1">
        <f t="array" aca="1" ref="G1467" ca="1">_xlfn.IFS(
AND($B$11="Hə", $B$3="İllik"), Z1467,
AND($B$11="Hə", $B$3="Aylıq"), AA1467,
$B$11="Yox", X1467)</f>
        <v/>
      </c>
      <c r="H1467" s="1" t="str" cm="1">
        <f t="array" aca="1" ref="H1467" ca="1">_xlfn.IFS( G1467="", "",
TRUE, ROUND( H1466+I1467-J1467, 2) )</f>
        <v/>
      </c>
      <c r="I1467" s="1" t="str" cm="1">
        <f t="array" aca="1" ref="I1467" ca="1">_xlfn.IFS(G1467="", "",
G1467=last_payment_date, (J1467-H1466),
 TRUE,  -  (H1466- H1466* (1+$B$6)^ (_xlfn.DAYS(G1467,G1466)/365) )
)</f>
        <v/>
      </c>
      <c r="J1467" s="1" t="str" cm="1">
        <f t="array" aca="1" ref="J1467" ca="1">_xlfn.IFS(G1467="", "",
TRUE, _xlfn.XLOOKUP(G1467,  payment_dates, payments,0,0)
)</f>
        <v/>
      </c>
      <c r="L1467" s="8" t="str" cm="1">
        <f t="array" aca="1" ref="L1467" ca="1">_xlfn.IFS(
AND($B$11="Hə", $B$3="İllik"), AC1467,
AND($B$11="Hə", $B$3="Aylıq"), AD1467,
$B$11="Yox", AB1467)</f>
        <v/>
      </c>
      <c r="M1467" s="1" t="str" cm="1">
        <f t="array" aca="1" ref="M1467" ca="1">_xlfn.IFS( L1467="", "",
(M1466-N1467)&lt;=0.5, 0,
TRUE,  M1466-N1467)</f>
        <v/>
      </c>
      <c r="N1467" s="7" t="str" cm="1">
        <f t="array" aca="1" ref="N1467" ca="1">_xlfn.IFS(
L1467="", "",
TRUE, MIN(M1466, ROUND($M$14/ (last_rou_date - $B$2) * (L1467-L1466), 2) )
)</f>
        <v/>
      </c>
      <c r="P1467" s="59" t="str">
        <f t="shared" ca="1" si="69"/>
        <v/>
      </c>
      <c r="Q1467" s="1" t="str" cm="1">
        <f t="array" aca="1" ref="Q1467" ca="1">_xlfn.IFS(P1467="","",
$B$11="Hə", _xlfn.XLOOKUP(DATE(P1467, 12, 31), rou_table_dates, rou_table_nbvs,0, 0),
TRUE,  MAX(0, ROUND($M$14 - $M$14/ (last_rou_date - $B$2) * (DATE(P1467,12,31) - $B$2), 2) )
)</f>
        <v/>
      </c>
      <c r="R1467" s="1" t="str" cm="1">
        <f t="array" aca="1" ref="R1467" ca="1">_xlfn.IFS(P1467="","",
$B$11="Hə", _xlfn.XLOOKUP(DATE(P1467, 12, 31), lease_table_dates, lease_table_balances,0, 0),
TRUE, IFERROR( XNPV($B$6, IF(payment_dates &gt;DATE(P1467, 12, 31), payments,  0),  IF(payment_dates &gt;DATE(P1467, 12, 31), payment_dates,  DATE(P1467, 12, 31))    ),0)
)</f>
        <v/>
      </c>
      <c r="S1467" s="1" t="str" cm="1">
        <f t="array" aca="1" ref="S1467" ca="1">_xlfn.IFS(P1467="","",
TRUE,  MIN( MIN(Q1466, $M$14), ROUND($M$14/ (last_rou_date - $B$2) * (DATE(P1467,12,31) - MAX($B$2, DATE(P1467-1, 12, 31))), 2) )
)</f>
        <v/>
      </c>
      <c r="T1467" s="7" t="str" cm="1">
        <f t="array" aca="1" ref="T1467" ca="1">_xlfn.IFS(P1467="", "",
ISTEXT(R1466), R1467- (H1467 - SUMIFS( lease_table_payments, lease_table_years, P1467) -$AG$14 ),
AND(ISNUMBER(R1466), R1467&lt;&gt;""),   R1467- (R1466 - SUMIFS( lease_table_payments, lease_table_years, P1467) )
)</f>
        <v/>
      </c>
      <c r="V1467" s="64">
        <f t="shared" si="68"/>
        <v>1454</v>
      </c>
      <c r="W1467" s="51" t="str" cm="1">
        <f t="array" ref="W1467">_xlfn.IFS(
OR(W1466=$B$4, W1466=""),"",
TRUE,W1466+1
)</f>
        <v/>
      </c>
      <c r="X1467" s="51" t="str" cm="1">
        <f t="array" ref="X1467">_xlfn.IFS(X1466="","",
W1467="", "",
AND($B$3="İllik"),DATE(YEAR(X1466)+1,MONTH(X1466),DAY(X1466) ),
AND($B$3="Aylıq", $AH$14="Not end"), EDATE(X1466,1),
AND($B$3="Aylıq", $AH$14="End"), EOMONTH(X1466,1)
)</f>
        <v/>
      </c>
      <c r="Y1467" s="51" t="str" cm="1">
        <f t="array" aca="1" ref="Y1467" ca="1">_xlfn.IFS(
AND($B$7="Dövrün əvvəlində", Y1466&lt;=last_rou_date), DATE(YEAR(Y1466)+1, 12, 31),
AND($B$7="Dövrün sonunda", Y1466&lt;=last_payment_date), DATE(YEAR(Y1466)+1, 12, 31),
TRUE, ""
)</f>
        <v/>
      </c>
      <c r="Z1467" s="75" t="str" cm="1">
        <f t="array" aca="1" ref="Z1467" ca="1">_xlfn.IFS(
AND($AN$14="Not year_end", Z1466&gt;last_payment_date), "",
AND($AN$14="Year_end", Z1466&gt;=last_payment_date), "",
AND($AN$14="Year_end"), DATE(YEAR(Z1466+1), 12, 31),
AND($AN$14="Not year_end", MONTH(Z1466)=12, DAY(Z1466)=31), DATE(YEAR(Z1465)+1, MONTH(Z1465), DAY(Z1465)),
AND($AN$14="Not year_end", OR(MONTH(Z1466)&lt;&gt;12, DAY(Z1466)&lt;&gt;31) ), DATE(YEAR(Z1466), 12, 31)
)</f>
        <v/>
      </c>
      <c r="AA1467" s="75" t="str" cm="1">
        <f t="array" aca="1" ref="AA1467" ca="1">_xlfn.IFS(AA1466="", "",
AND(AA1466=last_payment_date, OR(MONTH(AA1466)&lt;&gt;12, DAY(AA1466)&lt;&gt;31) ), DATE(YEAR(AA1466), 12, 31),
AND(MONTH(AA1466)=12, DAY(AA1466)=31, AA1466&gt;=last_payment_date), "",
AND(MONTH(AA1466)=12, DAY(AA1466)&lt;&gt;31),  EOMONTH(AA1466,0),
AND(MONTH(AA1466)=12, DAY(AA1466)=31, $AH$14="Not end"),  EDATE(AA1465,1),
AND($AH$14="Not end"), EDATE(AA1466, 1),
AND($AH$14="End"), EOMONTH(AA1466, 1)
)</f>
        <v/>
      </c>
      <c r="AB1467" s="75" t="str" cm="1">
        <f t="array" aca="1" ref="AB1467" ca="1">_xlfn.IFS(AB1466="","",
AND(AB1466=last_rou_date), "",
AND($B$3="İllik"),DATE(YEAR(AB1466)+1,MONTH(AB1466),DAY(AB1466) ),
AND($B$3="Aylıq", $AH$14="Not end"), EDATE(AB1466,1),
AND($B$3="Aylıq", $AH$14="End"), EOMONTH(AB1466,1)
)</f>
        <v/>
      </c>
      <c r="AC1467" s="75" t="str" cm="1">
        <f t="array" aca="1" ref="AC1467" ca="1">_xlfn.IFS(
AND($AN$14="Not year_end", AC1466&gt;last_rou_date), "",
AND($AN$14="Year_end", AC1466&gt;=last_rou_date), "",
AND($AN$14="Year_end"), DATE(YEAR(AC1466+1), 12, 31),
AND($AN$14="Not year_end", MONTH(AC1466)=12, DAY(AC1466)=31), DATE(YEAR(AC1465)+1, MONTH(AC1465), DAY(AC1465)),
AND($AN$14="Not year_end", OR(MONTH(AC1466)&lt;&gt;12, DAY(AC1466)&lt;&gt;31) ), DATE(YEAR(AC1466), 12, 31)
)</f>
        <v/>
      </c>
      <c r="AD1467" s="75" t="str" cm="1">
        <f t="array" aca="1" ref="AD1467" ca="1">_xlfn.IFS(AD1466="", "",
AND(AD1466=last_rou_date, OR(MONTH(AD1466)&lt;&gt;12, DAY(AD1466)&lt;&gt;31) ), DATE(YEAR(AD1466), 12, 31),
AND(MONTH(AD1466)=12, DAY(AD1466)=31, AD1466&gt;=last_rou_date), "",
AND(MONTH(AD1466)=12, DAY(AD1466)&lt;&gt;31),  EOMONTH(AD1466,0),
AND(MONTH(AD1466)=12, DAY(AD1466)=31, $AH$14="Not end"),  EDATE(AD1465,1),
AND($AH$14="Not end"), EDATE(AD1466, 1),
AND($AH$14="End"), EOMONTH(AD1466, 1)
)</f>
        <v/>
      </c>
      <c r="AE1467" s="51" t="str" cm="1">
        <f t="array" ref="AE1467">_xlfn.IFS(W1467="", "",
AND(W1467&gt;0, W1467&lt;=$B$4, $C$2="İllik artım, faiz olaraq", $D$2&gt;0, $B$3="İllik"), $B$5*((1+$D$2)^(W1467-1)),
AND(W1467&gt;0, W1467&lt;=$B$4, $C$2="İllik artım, faiz olaraq", $D$2&gt;0, $B$3="Aylıq"), $B$5*((1+$D$2)^ROUNDDOWN((W1467-1)/12,0)),
AND(W1467=1, $C$2="Aşağıdakı kimi dəyişir", ), $B$5,
AND(W1467&gt;1, W1467&lt;=$B$4, $C$2="Aşağıdakı kimi dəyişir"), IFERROR(VLOOKUP(W1467, $C$4:$D$7, 2, FALSE), AE1466),
AND(W1467&gt;0, W1467&lt;=$B$4), $B$5,
TRUE,0 )</f>
        <v/>
      </c>
      <c r="AF1467" s="51" t="str">
        <f t="shared" ca="1" si="67"/>
        <v/>
      </c>
    </row>
    <row r="1468" spans="1:32" x14ac:dyDescent="0.4">
      <c r="A1468" s="13" t="str" cm="1">
        <f t="array" aca="1" ref="A1468" ca="1">_xlfn.IFS(
AND(SUMIFS(lease_table_interest_accruals, lease_table_dates, A1467)&gt;0, COUNTIFS($E$14:E1467, "Interest accrual", $A$14:A1467, A1467)=0),  A1467,
AND(SUMIFS(lease_table_payments, lease_table_dates, A1467)&gt;0, COUNTIFS($E$14:E1467, "Payment", $A$14:A1467, A1467)=0),  A1467,
AND(SUMIFS(rou_table_deprs, rou_table_dates, A1467)&gt;0, COUNTIFS($E$14:E1467, "Depreciation", $A$14:A1467, A1467)=0),  A1467,
TRUE,  IFERROR(INDEX(rou_table_dates,  MATCH(A1467, rou_table_dates)+1, ), "")
)</f>
        <v/>
      </c>
      <c r="B1468" s="1" t="str" cm="1">
        <f t="array" aca="1" ref="B1468" ca="1">_xlfn.IFS(
AND(E1468="Payment", A1468=$B$2), $AM$14,
E1468="Payment", $AM$15,
E1468="Interest accrual", $AM$18,
E1468="Depreciation", $AM$17,
TRUE, "")</f>
        <v/>
      </c>
      <c r="C1468" s="1" t="str" cm="1">
        <f t="array" aca="1" ref="C1468" ca="1">_xlfn.IFS(
E1468="Payment", $AM$19,
E1468="Interest accrual", $AM$15,
E1468="Depreciation", $AM$16,
TRUE, "")</f>
        <v/>
      </c>
      <c r="D1468" s="1" t="str" cm="1">
        <f t="array" aca="1" ref="D1468" ca="1">_xlfn.IFS(
E1468="Payment", _xlfn.XLOOKUP(A1468, lease_table_dates, lease_table_payments, 0, 0),
E1468="Interest accrual", _xlfn.XLOOKUP(A1468, lease_table_dates, lease_table_interest_accruals, 0, 0),
E1468="Depreciation", _xlfn.XLOOKUP(A1468, rou_table_dates, rou_table_deprs, 0, 0),
TRUE, ""
)</f>
        <v/>
      </c>
      <c r="E1468" s="7" t="str" cm="1">
        <f t="array" aca="1" ref="E1468" ca="1">_xlfn.IFS(
AND(SUMIFS(lease_table_interest_accruals, lease_table_dates, A1468)&gt;0, COUNTIFS($E$14:E1467, "Interest accrual", $A$14:A1467, A1468)=0), "Interest accrual",
AND(SUMIFS(lease_table_payments, lease_table_dates, A1468)&gt;0, COUNTIFS($E$14:E1467, "Payment", $A$14:A1467, A1468)=0), "Payment",
AND(SUMIFS(rou_table_deprs, rou_table_dates, A1468)&gt;0, COUNTIFS($E$14:E1467, "Depreciation", $A$14:A1467, A1468)=0), "Depreciation",
TRUE,  ""
)</f>
        <v/>
      </c>
      <c r="G1468" s="13" t="str" cm="1">
        <f t="array" aca="1" ref="G1468" ca="1">_xlfn.IFS(
AND($B$11="Hə", $B$3="İllik"), Z1468,
AND($B$11="Hə", $B$3="Aylıq"), AA1468,
$B$11="Yox", X1468)</f>
        <v/>
      </c>
      <c r="H1468" s="1" t="str" cm="1">
        <f t="array" aca="1" ref="H1468" ca="1">_xlfn.IFS( G1468="", "",
TRUE, ROUND( H1467+I1468-J1468, 2) )</f>
        <v/>
      </c>
      <c r="I1468" s="1" t="str" cm="1">
        <f t="array" aca="1" ref="I1468" ca="1">_xlfn.IFS(G1468="", "",
G1468=last_payment_date, (J1468-H1467),
 TRUE,  -  (H1467- H1467* (1+$B$6)^ (_xlfn.DAYS(G1468,G1467)/365) )
)</f>
        <v/>
      </c>
      <c r="J1468" s="1" t="str" cm="1">
        <f t="array" aca="1" ref="J1468" ca="1">_xlfn.IFS(G1468="", "",
TRUE, _xlfn.XLOOKUP(G1468,  payment_dates, payments,0,0)
)</f>
        <v/>
      </c>
      <c r="L1468" s="8" t="str" cm="1">
        <f t="array" aca="1" ref="L1468" ca="1">_xlfn.IFS(
AND($B$11="Hə", $B$3="İllik"), AC1468,
AND($B$11="Hə", $B$3="Aylıq"), AD1468,
$B$11="Yox", AB1468)</f>
        <v/>
      </c>
      <c r="M1468" s="1" t="str" cm="1">
        <f t="array" aca="1" ref="M1468" ca="1">_xlfn.IFS( L1468="", "",
(M1467-N1468)&lt;=0.5, 0,
TRUE,  M1467-N1468)</f>
        <v/>
      </c>
      <c r="N1468" s="7" t="str" cm="1">
        <f t="array" aca="1" ref="N1468" ca="1">_xlfn.IFS(
L1468="", "",
TRUE, MIN(M1467, ROUND($M$14/ (last_rou_date - $B$2) * (L1468-L1467), 2) )
)</f>
        <v/>
      </c>
      <c r="P1468" s="59" t="str">
        <f t="shared" ca="1" si="69"/>
        <v/>
      </c>
      <c r="Q1468" s="1" t="str" cm="1">
        <f t="array" aca="1" ref="Q1468" ca="1">_xlfn.IFS(P1468="","",
$B$11="Hə", _xlfn.XLOOKUP(DATE(P1468, 12, 31), rou_table_dates, rou_table_nbvs,0, 0),
TRUE,  MAX(0, ROUND($M$14 - $M$14/ (last_rou_date - $B$2) * (DATE(P1468,12,31) - $B$2), 2) )
)</f>
        <v/>
      </c>
      <c r="R1468" s="1" t="str" cm="1">
        <f t="array" aca="1" ref="R1468" ca="1">_xlfn.IFS(P1468="","",
$B$11="Hə", _xlfn.XLOOKUP(DATE(P1468, 12, 31), lease_table_dates, lease_table_balances,0, 0),
TRUE, IFERROR( XNPV($B$6, IF(payment_dates &gt;DATE(P1468, 12, 31), payments,  0),  IF(payment_dates &gt;DATE(P1468, 12, 31), payment_dates,  DATE(P1468, 12, 31))    ),0)
)</f>
        <v/>
      </c>
      <c r="S1468" s="1" t="str" cm="1">
        <f t="array" aca="1" ref="S1468" ca="1">_xlfn.IFS(P1468="","",
TRUE,  MIN( MIN(Q1467, $M$14), ROUND($M$14/ (last_rou_date - $B$2) * (DATE(P1468,12,31) - MAX($B$2, DATE(P1468-1, 12, 31))), 2) )
)</f>
        <v/>
      </c>
      <c r="T1468" s="7" t="str" cm="1">
        <f t="array" aca="1" ref="T1468" ca="1">_xlfn.IFS(P1468="", "",
ISTEXT(R1467), R1468- (H1468 - SUMIFS( lease_table_payments, lease_table_years, P1468) -$AG$14 ),
AND(ISNUMBER(R1467), R1468&lt;&gt;""),   R1468- (R1467 - SUMIFS( lease_table_payments, lease_table_years, P1468) )
)</f>
        <v/>
      </c>
      <c r="V1468" s="64">
        <f t="shared" si="68"/>
        <v>1455</v>
      </c>
      <c r="W1468" s="51" t="str" cm="1">
        <f t="array" ref="W1468">_xlfn.IFS(
OR(W1467=$B$4, W1467=""),"",
TRUE,W1467+1
)</f>
        <v/>
      </c>
      <c r="X1468" s="51" t="str" cm="1">
        <f t="array" ref="X1468">_xlfn.IFS(X1467="","",
W1468="", "",
AND($B$3="İllik"),DATE(YEAR(X1467)+1,MONTH(X1467),DAY(X1467) ),
AND($B$3="Aylıq", $AH$14="Not end"), EDATE(X1467,1),
AND($B$3="Aylıq", $AH$14="End"), EOMONTH(X1467,1)
)</f>
        <v/>
      </c>
      <c r="Y1468" s="51" t="str" cm="1">
        <f t="array" aca="1" ref="Y1468" ca="1">_xlfn.IFS(
AND($B$7="Dövrün əvvəlində", Y1467&lt;=last_rou_date), DATE(YEAR(Y1467)+1, 12, 31),
AND($B$7="Dövrün sonunda", Y1467&lt;=last_payment_date), DATE(YEAR(Y1467)+1, 12, 31),
TRUE, ""
)</f>
        <v/>
      </c>
      <c r="Z1468" s="75" t="str" cm="1">
        <f t="array" aca="1" ref="Z1468" ca="1">_xlfn.IFS(
AND($AN$14="Not year_end", Z1467&gt;last_payment_date), "",
AND($AN$14="Year_end", Z1467&gt;=last_payment_date), "",
AND($AN$14="Year_end"), DATE(YEAR(Z1467+1), 12, 31),
AND($AN$14="Not year_end", MONTH(Z1467)=12, DAY(Z1467)=31), DATE(YEAR(Z1466)+1, MONTH(Z1466), DAY(Z1466)),
AND($AN$14="Not year_end", OR(MONTH(Z1467)&lt;&gt;12, DAY(Z1467)&lt;&gt;31) ), DATE(YEAR(Z1467), 12, 31)
)</f>
        <v/>
      </c>
      <c r="AA1468" s="75" t="str" cm="1">
        <f t="array" aca="1" ref="AA1468" ca="1">_xlfn.IFS(AA1467="", "",
AND(AA1467=last_payment_date, OR(MONTH(AA1467)&lt;&gt;12, DAY(AA1467)&lt;&gt;31) ), DATE(YEAR(AA1467), 12, 31),
AND(MONTH(AA1467)=12, DAY(AA1467)=31, AA1467&gt;=last_payment_date), "",
AND(MONTH(AA1467)=12, DAY(AA1467)&lt;&gt;31),  EOMONTH(AA1467,0),
AND(MONTH(AA1467)=12, DAY(AA1467)=31, $AH$14="Not end"),  EDATE(AA1466,1),
AND($AH$14="Not end"), EDATE(AA1467, 1),
AND($AH$14="End"), EOMONTH(AA1467, 1)
)</f>
        <v/>
      </c>
      <c r="AB1468" s="75" t="str" cm="1">
        <f t="array" aca="1" ref="AB1468" ca="1">_xlfn.IFS(AB1467="","",
AND(AB1467=last_rou_date), "",
AND($B$3="İllik"),DATE(YEAR(AB1467)+1,MONTH(AB1467),DAY(AB1467) ),
AND($B$3="Aylıq", $AH$14="Not end"), EDATE(AB1467,1),
AND($B$3="Aylıq", $AH$14="End"), EOMONTH(AB1467,1)
)</f>
        <v/>
      </c>
      <c r="AC1468" s="75" t="str" cm="1">
        <f t="array" aca="1" ref="AC1468" ca="1">_xlfn.IFS(
AND($AN$14="Not year_end", AC1467&gt;last_rou_date), "",
AND($AN$14="Year_end", AC1467&gt;=last_rou_date), "",
AND($AN$14="Year_end"), DATE(YEAR(AC1467+1), 12, 31),
AND($AN$14="Not year_end", MONTH(AC1467)=12, DAY(AC1467)=31), DATE(YEAR(AC1466)+1, MONTH(AC1466), DAY(AC1466)),
AND($AN$14="Not year_end", OR(MONTH(AC1467)&lt;&gt;12, DAY(AC1467)&lt;&gt;31) ), DATE(YEAR(AC1467), 12, 31)
)</f>
        <v/>
      </c>
      <c r="AD1468" s="75" t="str" cm="1">
        <f t="array" aca="1" ref="AD1468" ca="1">_xlfn.IFS(AD1467="", "",
AND(AD1467=last_rou_date, OR(MONTH(AD1467)&lt;&gt;12, DAY(AD1467)&lt;&gt;31) ), DATE(YEAR(AD1467), 12, 31),
AND(MONTH(AD1467)=12, DAY(AD1467)=31, AD1467&gt;=last_rou_date), "",
AND(MONTH(AD1467)=12, DAY(AD1467)&lt;&gt;31),  EOMONTH(AD1467,0),
AND(MONTH(AD1467)=12, DAY(AD1467)=31, $AH$14="Not end"),  EDATE(AD1466,1),
AND($AH$14="Not end"), EDATE(AD1467, 1),
AND($AH$14="End"), EOMONTH(AD1467, 1)
)</f>
        <v/>
      </c>
      <c r="AE1468" s="51" t="str" cm="1">
        <f t="array" ref="AE1468">_xlfn.IFS(W1468="", "",
AND(W1468&gt;0, W1468&lt;=$B$4, $C$2="İllik artım, faiz olaraq", $D$2&gt;0, $B$3="İllik"), $B$5*((1+$D$2)^(W1468-1)),
AND(W1468&gt;0, W1468&lt;=$B$4, $C$2="İllik artım, faiz olaraq", $D$2&gt;0, $B$3="Aylıq"), $B$5*((1+$D$2)^ROUNDDOWN((W1468-1)/12,0)),
AND(W1468=1, $C$2="Aşağıdakı kimi dəyişir", ), $B$5,
AND(W1468&gt;1, W1468&lt;=$B$4, $C$2="Aşağıdakı kimi dəyişir"), IFERROR(VLOOKUP(W1468, $C$4:$D$7, 2, FALSE), AE1467),
AND(W1468&gt;0, W1468&lt;=$B$4), $B$5,
TRUE,0 )</f>
        <v/>
      </c>
      <c r="AF1468" s="51" t="str">
        <f t="shared" ca="1" si="67"/>
        <v/>
      </c>
    </row>
    <row r="1469" spans="1:32" x14ac:dyDescent="0.4">
      <c r="A1469" s="13" t="str" cm="1">
        <f t="array" aca="1" ref="A1469" ca="1">_xlfn.IFS(
AND(SUMIFS(lease_table_interest_accruals, lease_table_dates, A1468)&gt;0, COUNTIFS($E$14:E1468, "Interest accrual", $A$14:A1468, A1468)=0),  A1468,
AND(SUMIFS(lease_table_payments, lease_table_dates, A1468)&gt;0, COUNTIFS($E$14:E1468, "Payment", $A$14:A1468, A1468)=0),  A1468,
AND(SUMIFS(rou_table_deprs, rou_table_dates, A1468)&gt;0, COUNTIFS($E$14:E1468, "Depreciation", $A$14:A1468, A1468)=0),  A1468,
TRUE,  IFERROR(INDEX(rou_table_dates,  MATCH(A1468, rou_table_dates)+1, ), "")
)</f>
        <v/>
      </c>
      <c r="B1469" s="1" t="str" cm="1">
        <f t="array" aca="1" ref="B1469" ca="1">_xlfn.IFS(
AND(E1469="Payment", A1469=$B$2), $AM$14,
E1469="Payment", $AM$15,
E1469="Interest accrual", $AM$18,
E1469="Depreciation", $AM$17,
TRUE, "")</f>
        <v/>
      </c>
      <c r="C1469" s="1" t="str" cm="1">
        <f t="array" aca="1" ref="C1469" ca="1">_xlfn.IFS(
E1469="Payment", $AM$19,
E1469="Interest accrual", $AM$15,
E1469="Depreciation", $AM$16,
TRUE, "")</f>
        <v/>
      </c>
      <c r="D1469" s="1" t="str" cm="1">
        <f t="array" aca="1" ref="D1469" ca="1">_xlfn.IFS(
E1469="Payment", _xlfn.XLOOKUP(A1469, lease_table_dates, lease_table_payments, 0, 0),
E1469="Interest accrual", _xlfn.XLOOKUP(A1469, lease_table_dates, lease_table_interest_accruals, 0, 0),
E1469="Depreciation", _xlfn.XLOOKUP(A1469, rou_table_dates, rou_table_deprs, 0, 0),
TRUE, ""
)</f>
        <v/>
      </c>
      <c r="E1469" s="7" t="str" cm="1">
        <f t="array" aca="1" ref="E1469" ca="1">_xlfn.IFS(
AND(SUMIFS(lease_table_interest_accruals, lease_table_dates, A1469)&gt;0, COUNTIFS($E$14:E1468, "Interest accrual", $A$14:A1468, A1469)=0), "Interest accrual",
AND(SUMIFS(lease_table_payments, lease_table_dates, A1469)&gt;0, COUNTIFS($E$14:E1468, "Payment", $A$14:A1468, A1469)=0), "Payment",
AND(SUMIFS(rou_table_deprs, rou_table_dates, A1469)&gt;0, COUNTIFS($E$14:E1468, "Depreciation", $A$14:A1468, A1469)=0), "Depreciation",
TRUE,  ""
)</f>
        <v/>
      </c>
      <c r="G1469" s="13" t="str" cm="1">
        <f t="array" aca="1" ref="G1469" ca="1">_xlfn.IFS(
AND($B$11="Hə", $B$3="İllik"), Z1469,
AND($B$11="Hə", $B$3="Aylıq"), AA1469,
$B$11="Yox", X1469)</f>
        <v/>
      </c>
      <c r="H1469" s="1" t="str" cm="1">
        <f t="array" aca="1" ref="H1469" ca="1">_xlfn.IFS( G1469="", "",
TRUE, ROUND( H1468+I1469-J1469, 2) )</f>
        <v/>
      </c>
      <c r="I1469" s="1" t="str" cm="1">
        <f t="array" aca="1" ref="I1469" ca="1">_xlfn.IFS(G1469="", "",
G1469=last_payment_date, (J1469-H1468),
 TRUE,  -  (H1468- H1468* (1+$B$6)^ (_xlfn.DAYS(G1469,G1468)/365) )
)</f>
        <v/>
      </c>
      <c r="J1469" s="1" t="str" cm="1">
        <f t="array" aca="1" ref="J1469" ca="1">_xlfn.IFS(G1469="", "",
TRUE, _xlfn.XLOOKUP(G1469,  payment_dates, payments,0,0)
)</f>
        <v/>
      </c>
      <c r="L1469" s="8" t="str" cm="1">
        <f t="array" aca="1" ref="L1469" ca="1">_xlfn.IFS(
AND($B$11="Hə", $B$3="İllik"), AC1469,
AND($B$11="Hə", $B$3="Aylıq"), AD1469,
$B$11="Yox", AB1469)</f>
        <v/>
      </c>
      <c r="M1469" s="1" t="str" cm="1">
        <f t="array" aca="1" ref="M1469" ca="1">_xlfn.IFS( L1469="", "",
(M1468-N1469)&lt;=0.5, 0,
TRUE,  M1468-N1469)</f>
        <v/>
      </c>
      <c r="N1469" s="7" t="str" cm="1">
        <f t="array" aca="1" ref="N1469" ca="1">_xlfn.IFS(
L1469="", "",
TRUE, MIN(M1468, ROUND($M$14/ (last_rou_date - $B$2) * (L1469-L1468), 2) )
)</f>
        <v/>
      </c>
      <c r="P1469" s="59" t="str">
        <f t="shared" ca="1" si="69"/>
        <v/>
      </c>
      <c r="Q1469" s="1" t="str" cm="1">
        <f t="array" aca="1" ref="Q1469" ca="1">_xlfn.IFS(P1469="","",
$B$11="Hə", _xlfn.XLOOKUP(DATE(P1469, 12, 31), rou_table_dates, rou_table_nbvs,0, 0),
TRUE,  MAX(0, ROUND($M$14 - $M$14/ (last_rou_date - $B$2) * (DATE(P1469,12,31) - $B$2), 2) )
)</f>
        <v/>
      </c>
      <c r="R1469" s="1" t="str" cm="1">
        <f t="array" aca="1" ref="R1469" ca="1">_xlfn.IFS(P1469="","",
$B$11="Hə", _xlfn.XLOOKUP(DATE(P1469, 12, 31), lease_table_dates, lease_table_balances,0, 0),
TRUE, IFERROR( XNPV($B$6, IF(payment_dates &gt;DATE(P1469, 12, 31), payments,  0),  IF(payment_dates &gt;DATE(P1469, 12, 31), payment_dates,  DATE(P1469, 12, 31))    ),0)
)</f>
        <v/>
      </c>
      <c r="S1469" s="1" t="str" cm="1">
        <f t="array" aca="1" ref="S1469" ca="1">_xlfn.IFS(P1469="","",
TRUE,  MIN( MIN(Q1468, $M$14), ROUND($M$14/ (last_rou_date - $B$2) * (DATE(P1469,12,31) - MAX($B$2, DATE(P1469-1, 12, 31))), 2) )
)</f>
        <v/>
      </c>
      <c r="T1469" s="7" t="str" cm="1">
        <f t="array" aca="1" ref="T1469" ca="1">_xlfn.IFS(P1469="", "",
ISTEXT(R1468), R1469- (H1469 - SUMIFS( lease_table_payments, lease_table_years, P1469) -$AG$14 ),
AND(ISNUMBER(R1468), R1469&lt;&gt;""),   R1469- (R1468 - SUMIFS( lease_table_payments, lease_table_years, P1469) )
)</f>
        <v/>
      </c>
      <c r="V1469" s="64">
        <f t="shared" si="68"/>
        <v>1456</v>
      </c>
      <c r="W1469" s="51" t="str" cm="1">
        <f t="array" ref="W1469">_xlfn.IFS(
OR(W1468=$B$4, W1468=""),"",
TRUE,W1468+1
)</f>
        <v/>
      </c>
      <c r="X1469" s="51" t="str" cm="1">
        <f t="array" ref="X1469">_xlfn.IFS(X1468="","",
W1469="", "",
AND($B$3="İllik"),DATE(YEAR(X1468)+1,MONTH(X1468),DAY(X1468) ),
AND($B$3="Aylıq", $AH$14="Not end"), EDATE(X1468,1),
AND($B$3="Aylıq", $AH$14="End"), EOMONTH(X1468,1)
)</f>
        <v/>
      </c>
      <c r="Y1469" s="51" t="str" cm="1">
        <f t="array" aca="1" ref="Y1469" ca="1">_xlfn.IFS(
AND($B$7="Dövrün əvvəlində", Y1468&lt;=last_rou_date), DATE(YEAR(Y1468)+1, 12, 31),
AND($B$7="Dövrün sonunda", Y1468&lt;=last_payment_date), DATE(YEAR(Y1468)+1, 12, 31),
TRUE, ""
)</f>
        <v/>
      </c>
      <c r="Z1469" s="75" t="str" cm="1">
        <f t="array" aca="1" ref="Z1469" ca="1">_xlfn.IFS(
AND($AN$14="Not year_end", Z1468&gt;last_payment_date), "",
AND($AN$14="Year_end", Z1468&gt;=last_payment_date), "",
AND($AN$14="Year_end"), DATE(YEAR(Z1468+1), 12, 31),
AND($AN$14="Not year_end", MONTH(Z1468)=12, DAY(Z1468)=31), DATE(YEAR(Z1467)+1, MONTH(Z1467), DAY(Z1467)),
AND($AN$14="Not year_end", OR(MONTH(Z1468)&lt;&gt;12, DAY(Z1468)&lt;&gt;31) ), DATE(YEAR(Z1468), 12, 31)
)</f>
        <v/>
      </c>
      <c r="AA1469" s="75" t="str" cm="1">
        <f t="array" aca="1" ref="AA1469" ca="1">_xlfn.IFS(AA1468="", "",
AND(AA1468=last_payment_date, OR(MONTH(AA1468)&lt;&gt;12, DAY(AA1468)&lt;&gt;31) ), DATE(YEAR(AA1468), 12, 31),
AND(MONTH(AA1468)=12, DAY(AA1468)=31, AA1468&gt;=last_payment_date), "",
AND(MONTH(AA1468)=12, DAY(AA1468)&lt;&gt;31),  EOMONTH(AA1468,0),
AND(MONTH(AA1468)=12, DAY(AA1468)=31, $AH$14="Not end"),  EDATE(AA1467,1),
AND($AH$14="Not end"), EDATE(AA1468, 1),
AND($AH$14="End"), EOMONTH(AA1468, 1)
)</f>
        <v/>
      </c>
      <c r="AB1469" s="75" t="str" cm="1">
        <f t="array" aca="1" ref="AB1469" ca="1">_xlfn.IFS(AB1468="","",
AND(AB1468=last_rou_date), "",
AND($B$3="İllik"),DATE(YEAR(AB1468)+1,MONTH(AB1468),DAY(AB1468) ),
AND($B$3="Aylıq", $AH$14="Not end"), EDATE(AB1468,1),
AND($B$3="Aylıq", $AH$14="End"), EOMONTH(AB1468,1)
)</f>
        <v/>
      </c>
      <c r="AC1469" s="75" t="str" cm="1">
        <f t="array" aca="1" ref="AC1469" ca="1">_xlfn.IFS(
AND($AN$14="Not year_end", AC1468&gt;last_rou_date), "",
AND($AN$14="Year_end", AC1468&gt;=last_rou_date), "",
AND($AN$14="Year_end"), DATE(YEAR(AC1468+1), 12, 31),
AND($AN$14="Not year_end", MONTH(AC1468)=12, DAY(AC1468)=31), DATE(YEAR(AC1467)+1, MONTH(AC1467), DAY(AC1467)),
AND($AN$14="Not year_end", OR(MONTH(AC1468)&lt;&gt;12, DAY(AC1468)&lt;&gt;31) ), DATE(YEAR(AC1468), 12, 31)
)</f>
        <v/>
      </c>
      <c r="AD1469" s="75" t="str" cm="1">
        <f t="array" aca="1" ref="AD1469" ca="1">_xlfn.IFS(AD1468="", "",
AND(AD1468=last_rou_date, OR(MONTH(AD1468)&lt;&gt;12, DAY(AD1468)&lt;&gt;31) ), DATE(YEAR(AD1468), 12, 31),
AND(MONTH(AD1468)=12, DAY(AD1468)=31, AD1468&gt;=last_rou_date), "",
AND(MONTH(AD1468)=12, DAY(AD1468)&lt;&gt;31),  EOMONTH(AD1468,0),
AND(MONTH(AD1468)=12, DAY(AD1468)=31, $AH$14="Not end"),  EDATE(AD1467,1),
AND($AH$14="Not end"), EDATE(AD1468, 1),
AND($AH$14="End"), EOMONTH(AD1468, 1)
)</f>
        <v/>
      </c>
      <c r="AE1469" s="51" t="str" cm="1">
        <f t="array" ref="AE1469">_xlfn.IFS(W1469="", "",
AND(W1469&gt;0, W1469&lt;=$B$4, $C$2="İllik artım, faiz olaraq", $D$2&gt;0, $B$3="İllik"), $B$5*((1+$D$2)^(W1469-1)),
AND(W1469&gt;0, W1469&lt;=$B$4, $C$2="İllik artım, faiz olaraq", $D$2&gt;0, $B$3="Aylıq"), $B$5*((1+$D$2)^ROUNDDOWN((W1469-1)/12,0)),
AND(W1469=1, $C$2="Aşağıdakı kimi dəyişir", ), $B$5,
AND(W1469&gt;1, W1469&lt;=$B$4, $C$2="Aşağıdakı kimi dəyişir"), IFERROR(VLOOKUP(W1469, $C$4:$D$7, 2, FALSE), AE1468),
AND(W1469&gt;0, W1469&lt;=$B$4), $B$5,
TRUE,0 )</f>
        <v/>
      </c>
      <c r="AF1469" s="51" t="str">
        <f t="shared" ca="1" si="67"/>
        <v/>
      </c>
    </row>
    <row r="1470" spans="1:32" x14ac:dyDescent="0.4">
      <c r="A1470" s="13" t="str" cm="1">
        <f t="array" aca="1" ref="A1470" ca="1">_xlfn.IFS(
AND(SUMIFS(lease_table_interest_accruals, lease_table_dates, A1469)&gt;0, COUNTIFS($E$14:E1469, "Interest accrual", $A$14:A1469, A1469)=0),  A1469,
AND(SUMIFS(lease_table_payments, lease_table_dates, A1469)&gt;0, COUNTIFS($E$14:E1469, "Payment", $A$14:A1469, A1469)=0),  A1469,
AND(SUMIFS(rou_table_deprs, rou_table_dates, A1469)&gt;0, COUNTIFS($E$14:E1469, "Depreciation", $A$14:A1469, A1469)=0),  A1469,
TRUE,  IFERROR(INDEX(rou_table_dates,  MATCH(A1469, rou_table_dates)+1, ), "")
)</f>
        <v/>
      </c>
      <c r="B1470" s="1" t="str" cm="1">
        <f t="array" aca="1" ref="B1470" ca="1">_xlfn.IFS(
AND(E1470="Payment", A1470=$B$2), $AM$14,
E1470="Payment", $AM$15,
E1470="Interest accrual", $AM$18,
E1470="Depreciation", $AM$17,
TRUE, "")</f>
        <v/>
      </c>
      <c r="C1470" s="1" t="str" cm="1">
        <f t="array" aca="1" ref="C1470" ca="1">_xlfn.IFS(
E1470="Payment", $AM$19,
E1470="Interest accrual", $AM$15,
E1470="Depreciation", $AM$16,
TRUE, "")</f>
        <v/>
      </c>
      <c r="D1470" s="1" t="str" cm="1">
        <f t="array" aca="1" ref="D1470" ca="1">_xlfn.IFS(
E1470="Payment", _xlfn.XLOOKUP(A1470, lease_table_dates, lease_table_payments, 0, 0),
E1470="Interest accrual", _xlfn.XLOOKUP(A1470, lease_table_dates, lease_table_interest_accruals, 0, 0),
E1470="Depreciation", _xlfn.XLOOKUP(A1470, rou_table_dates, rou_table_deprs, 0, 0),
TRUE, ""
)</f>
        <v/>
      </c>
      <c r="E1470" s="7" t="str" cm="1">
        <f t="array" aca="1" ref="E1470" ca="1">_xlfn.IFS(
AND(SUMIFS(lease_table_interest_accruals, lease_table_dates, A1470)&gt;0, COUNTIFS($E$14:E1469, "Interest accrual", $A$14:A1469, A1470)=0), "Interest accrual",
AND(SUMIFS(lease_table_payments, lease_table_dates, A1470)&gt;0, COUNTIFS($E$14:E1469, "Payment", $A$14:A1469, A1470)=0), "Payment",
AND(SUMIFS(rou_table_deprs, rou_table_dates, A1470)&gt;0, COUNTIFS($E$14:E1469, "Depreciation", $A$14:A1469, A1470)=0), "Depreciation",
TRUE,  ""
)</f>
        <v/>
      </c>
      <c r="G1470" s="13" t="str" cm="1">
        <f t="array" aca="1" ref="G1470" ca="1">_xlfn.IFS(
AND($B$11="Hə", $B$3="İllik"), Z1470,
AND($B$11="Hə", $B$3="Aylıq"), AA1470,
$B$11="Yox", X1470)</f>
        <v/>
      </c>
      <c r="H1470" s="1" t="str" cm="1">
        <f t="array" aca="1" ref="H1470" ca="1">_xlfn.IFS( G1470="", "",
TRUE, ROUND( H1469+I1470-J1470, 2) )</f>
        <v/>
      </c>
      <c r="I1470" s="1" t="str" cm="1">
        <f t="array" aca="1" ref="I1470" ca="1">_xlfn.IFS(G1470="", "",
G1470=last_payment_date, (J1470-H1469),
 TRUE,  -  (H1469- H1469* (1+$B$6)^ (_xlfn.DAYS(G1470,G1469)/365) )
)</f>
        <v/>
      </c>
      <c r="J1470" s="1" t="str" cm="1">
        <f t="array" aca="1" ref="J1470" ca="1">_xlfn.IFS(G1470="", "",
TRUE, _xlfn.XLOOKUP(G1470,  payment_dates, payments,0,0)
)</f>
        <v/>
      </c>
      <c r="L1470" s="8" t="str" cm="1">
        <f t="array" aca="1" ref="L1470" ca="1">_xlfn.IFS(
AND($B$11="Hə", $B$3="İllik"), AC1470,
AND($B$11="Hə", $B$3="Aylıq"), AD1470,
$B$11="Yox", AB1470)</f>
        <v/>
      </c>
      <c r="M1470" s="1" t="str" cm="1">
        <f t="array" aca="1" ref="M1470" ca="1">_xlfn.IFS( L1470="", "",
(M1469-N1470)&lt;=0.5, 0,
TRUE,  M1469-N1470)</f>
        <v/>
      </c>
      <c r="N1470" s="7" t="str" cm="1">
        <f t="array" aca="1" ref="N1470" ca="1">_xlfn.IFS(
L1470="", "",
TRUE, MIN(M1469, ROUND($M$14/ (last_rou_date - $B$2) * (L1470-L1469), 2) )
)</f>
        <v/>
      </c>
      <c r="P1470" s="59" t="str">
        <f t="shared" ca="1" si="69"/>
        <v/>
      </c>
      <c r="Q1470" s="1" t="str" cm="1">
        <f t="array" aca="1" ref="Q1470" ca="1">_xlfn.IFS(P1470="","",
$B$11="Hə", _xlfn.XLOOKUP(DATE(P1470, 12, 31), rou_table_dates, rou_table_nbvs,0, 0),
TRUE,  MAX(0, ROUND($M$14 - $M$14/ (last_rou_date - $B$2) * (DATE(P1470,12,31) - $B$2), 2) )
)</f>
        <v/>
      </c>
      <c r="R1470" s="1" t="str" cm="1">
        <f t="array" aca="1" ref="R1470" ca="1">_xlfn.IFS(P1470="","",
$B$11="Hə", _xlfn.XLOOKUP(DATE(P1470, 12, 31), lease_table_dates, lease_table_balances,0, 0),
TRUE, IFERROR( XNPV($B$6, IF(payment_dates &gt;DATE(P1470, 12, 31), payments,  0),  IF(payment_dates &gt;DATE(P1470, 12, 31), payment_dates,  DATE(P1470, 12, 31))    ),0)
)</f>
        <v/>
      </c>
      <c r="S1470" s="1" t="str" cm="1">
        <f t="array" aca="1" ref="S1470" ca="1">_xlfn.IFS(P1470="","",
TRUE,  MIN( MIN(Q1469, $M$14), ROUND($M$14/ (last_rou_date - $B$2) * (DATE(P1470,12,31) - MAX($B$2, DATE(P1470-1, 12, 31))), 2) )
)</f>
        <v/>
      </c>
      <c r="T1470" s="7" t="str" cm="1">
        <f t="array" aca="1" ref="T1470" ca="1">_xlfn.IFS(P1470="", "",
ISTEXT(R1469), R1470- (H1470 - SUMIFS( lease_table_payments, lease_table_years, P1470) -$AG$14 ),
AND(ISNUMBER(R1469), R1470&lt;&gt;""),   R1470- (R1469 - SUMIFS( lease_table_payments, lease_table_years, P1470) )
)</f>
        <v/>
      </c>
      <c r="V1470" s="64">
        <f t="shared" si="68"/>
        <v>1457</v>
      </c>
      <c r="W1470" s="51" t="str" cm="1">
        <f t="array" ref="W1470">_xlfn.IFS(
OR(W1469=$B$4, W1469=""),"",
TRUE,W1469+1
)</f>
        <v/>
      </c>
      <c r="X1470" s="51" t="str" cm="1">
        <f t="array" ref="X1470">_xlfn.IFS(X1469="","",
W1470="", "",
AND($B$3="İllik"),DATE(YEAR(X1469)+1,MONTH(X1469),DAY(X1469) ),
AND($B$3="Aylıq", $AH$14="Not end"), EDATE(X1469,1),
AND($B$3="Aylıq", $AH$14="End"), EOMONTH(X1469,1)
)</f>
        <v/>
      </c>
      <c r="Y1470" s="51" t="str" cm="1">
        <f t="array" aca="1" ref="Y1470" ca="1">_xlfn.IFS(
AND($B$7="Dövrün əvvəlində", Y1469&lt;=last_rou_date), DATE(YEAR(Y1469)+1, 12, 31),
AND($B$7="Dövrün sonunda", Y1469&lt;=last_payment_date), DATE(YEAR(Y1469)+1, 12, 31),
TRUE, ""
)</f>
        <v/>
      </c>
      <c r="Z1470" s="75" t="str" cm="1">
        <f t="array" aca="1" ref="Z1470" ca="1">_xlfn.IFS(
AND($AN$14="Not year_end", Z1469&gt;last_payment_date), "",
AND($AN$14="Year_end", Z1469&gt;=last_payment_date), "",
AND($AN$14="Year_end"), DATE(YEAR(Z1469+1), 12, 31),
AND($AN$14="Not year_end", MONTH(Z1469)=12, DAY(Z1469)=31), DATE(YEAR(Z1468)+1, MONTH(Z1468), DAY(Z1468)),
AND($AN$14="Not year_end", OR(MONTH(Z1469)&lt;&gt;12, DAY(Z1469)&lt;&gt;31) ), DATE(YEAR(Z1469), 12, 31)
)</f>
        <v/>
      </c>
      <c r="AA1470" s="75" t="str" cm="1">
        <f t="array" aca="1" ref="AA1470" ca="1">_xlfn.IFS(AA1469="", "",
AND(AA1469=last_payment_date, OR(MONTH(AA1469)&lt;&gt;12, DAY(AA1469)&lt;&gt;31) ), DATE(YEAR(AA1469), 12, 31),
AND(MONTH(AA1469)=12, DAY(AA1469)=31, AA1469&gt;=last_payment_date), "",
AND(MONTH(AA1469)=12, DAY(AA1469)&lt;&gt;31),  EOMONTH(AA1469,0),
AND(MONTH(AA1469)=12, DAY(AA1469)=31, $AH$14="Not end"),  EDATE(AA1468,1),
AND($AH$14="Not end"), EDATE(AA1469, 1),
AND($AH$14="End"), EOMONTH(AA1469, 1)
)</f>
        <v/>
      </c>
      <c r="AB1470" s="75" t="str" cm="1">
        <f t="array" aca="1" ref="AB1470" ca="1">_xlfn.IFS(AB1469="","",
AND(AB1469=last_rou_date), "",
AND($B$3="İllik"),DATE(YEAR(AB1469)+1,MONTH(AB1469),DAY(AB1469) ),
AND($B$3="Aylıq", $AH$14="Not end"), EDATE(AB1469,1),
AND($B$3="Aylıq", $AH$14="End"), EOMONTH(AB1469,1)
)</f>
        <v/>
      </c>
      <c r="AC1470" s="75" t="str" cm="1">
        <f t="array" aca="1" ref="AC1470" ca="1">_xlfn.IFS(
AND($AN$14="Not year_end", AC1469&gt;last_rou_date), "",
AND($AN$14="Year_end", AC1469&gt;=last_rou_date), "",
AND($AN$14="Year_end"), DATE(YEAR(AC1469+1), 12, 31),
AND($AN$14="Not year_end", MONTH(AC1469)=12, DAY(AC1469)=31), DATE(YEAR(AC1468)+1, MONTH(AC1468), DAY(AC1468)),
AND($AN$14="Not year_end", OR(MONTH(AC1469)&lt;&gt;12, DAY(AC1469)&lt;&gt;31) ), DATE(YEAR(AC1469), 12, 31)
)</f>
        <v/>
      </c>
      <c r="AD1470" s="75" t="str" cm="1">
        <f t="array" aca="1" ref="AD1470" ca="1">_xlfn.IFS(AD1469="", "",
AND(AD1469=last_rou_date, OR(MONTH(AD1469)&lt;&gt;12, DAY(AD1469)&lt;&gt;31) ), DATE(YEAR(AD1469), 12, 31),
AND(MONTH(AD1469)=12, DAY(AD1469)=31, AD1469&gt;=last_rou_date), "",
AND(MONTH(AD1469)=12, DAY(AD1469)&lt;&gt;31),  EOMONTH(AD1469,0),
AND(MONTH(AD1469)=12, DAY(AD1469)=31, $AH$14="Not end"),  EDATE(AD1468,1),
AND($AH$14="Not end"), EDATE(AD1469, 1),
AND($AH$14="End"), EOMONTH(AD1469, 1)
)</f>
        <v/>
      </c>
      <c r="AE1470" s="51" t="str" cm="1">
        <f t="array" ref="AE1470">_xlfn.IFS(W1470="", "",
AND(W1470&gt;0, W1470&lt;=$B$4, $C$2="İllik artım, faiz olaraq", $D$2&gt;0, $B$3="İllik"), $B$5*((1+$D$2)^(W1470-1)),
AND(W1470&gt;0, W1470&lt;=$B$4, $C$2="İllik artım, faiz olaraq", $D$2&gt;0, $B$3="Aylıq"), $B$5*((1+$D$2)^ROUNDDOWN((W1470-1)/12,0)),
AND(W1470=1, $C$2="Aşağıdakı kimi dəyişir", ), $B$5,
AND(W1470&gt;1, W1470&lt;=$B$4, $C$2="Aşağıdakı kimi dəyişir"), IFERROR(VLOOKUP(W1470, $C$4:$D$7, 2, FALSE), AE1469),
AND(W1470&gt;0, W1470&lt;=$B$4), $B$5,
TRUE,0 )</f>
        <v/>
      </c>
      <c r="AF1470" s="51" t="str">
        <f t="shared" ca="1" si="67"/>
        <v/>
      </c>
    </row>
    <row r="1471" spans="1:32" x14ac:dyDescent="0.4">
      <c r="A1471" s="13" t="str" cm="1">
        <f t="array" aca="1" ref="A1471" ca="1">_xlfn.IFS(
AND(SUMIFS(lease_table_interest_accruals, lease_table_dates, A1470)&gt;0, COUNTIFS($E$14:E1470, "Interest accrual", $A$14:A1470, A1470)=0),  A1470,
AND(SUMIFS(lease_table_payments, lease_table_dates, A1470)&gt;0, COUNTIFS($E$14:E1470, "Payment", $A$14:A1470, A1470)=0),  A1470,
AND(SUMIFS(rou_table_deprs, rou_table_dates, A1470)&gt;0, COUNTIFS($E$14:E1470, "Depreciation", $A$14:A1470, A1470)=0),  A1470,
TRUE,  IFERROR(INDEX(rou_table_dates,  MATCH(A1470, rou_table_dates)+1, ), "")
)</f>
        <v/>
      </c>
      <c r="B1471" s="1" t="str" cm="1">
        <f t="array" aca="1" ref="B1471" ca="1">_xlfn.IFS(
AND(E1471="Payment", A1471=$B$2), $AM$14,
E1471="Payment", $AM$15,
E1471="Interest accrual", $AM$18,
E1471="Depreciation", $AM$17,
TRUE, "")</f>
        <v/>
      </c>
      <c r="C1471" s="1" t="str" cm="1">
        <f t="array" aca="1" ref="C1471" ca="1">_xlfn.IFS(
E1471="Payment", $AM$19,
E1471="Interest accrual", $AM$15,
E1471="Depreciation", $AM$16,
TRUE, "")</f>
        <v/>
      </c>
      <c r="D1471" s="1" t="str" cm="1">
        <f t="array" aca="1" ref="D1471" ca="1">_xlfn.IFS(
E1471="Payment", _xlfn.XLOOKUP(A1471, lease_table_dates, lease_table_payments, 0, 0),
E1471="Interest accrual", _xlfn.XLOOKUP(A1471, lease_table_dates, lease_table_interest_accruals, 0, 0),
E1471="Depreciation", _xlfn.XLOOKUP(A1471, rou_table_dates, rou_table_deprs, 0, 0),
TRUE, ""
)</f>
        <v/>
      </c>
      <c r="E1471" s="7" t="str" cm="1">
        <f t="array" aca="1" ref="E1471" ca="1">_xlfn.IFS(
AND(SUMIFS(lease_table_interest_accruals, lease_table_dates, A1471)&gt;0, COUNTIFS($E$14:E1470, "Interest accrual", $A$14:A1470, A1471)=0), "Interest accrual",
AND(SUMIFS(lease_table_payments, lease_table_dates, A1471)&gt;0, COUNTIFS($E$14:E1470, "Payment", $A$14:A1470, A1471)=0), "Payment",
AND(SUMIFS(rou_table_deprs, rou_table_dates, A1471)&gt;0, COUNTIFS($E$14:E1470, "Depreciation", $A$14:A1470, A1471)=0), "Depreciation",
TRUE,  ""
)</f>
        <v/>
      </c>
      <c r="G1471" s="13" t="str" cm="1">
        <f t="array" aca="1" ref="G1471" ca="1">_xlfn.IFS(
AND($B$11="Hə", $B$3="İllik"), Z1471,
AND($B$11="Hə", $B$3="Aylıq"), AA1471,
$B$11="Yox", X1471)</f>
        <v/>
      </c>
      <c r="H1471" s="1" t="str" cm="1">
        <f t="array" aca="1" ref="H1471" ca="1">_xlfn.IFS( G1471="", "",
TRUE, ROUND( H1470+I1471-J1471, 2) )</f>
        <v/>
      </c>
      <c r="I1471" s="1" t="str" cm="1">
        <f t="array" aca="1" ref="I1471" ca="1">_xlfn.IFS(G1471="", "",
G1471=last_payment_date, (J1471-H1470),
 TRUE,  -  (H1470- H1470* (1+$B$6)^ (_xlfn.DAYS(G1471,G1470)/365) )
)</f>
        <v/>
      </c>
      <c r="J1471" s="1" t="str" cm="1">
        <f t="array" aca="1" ref="J1471" ca="1">_xlfn.IFS(G1471="", "",
TRUE, _xlfn.XLOOKUP(G1471,  payment_dates, payments,0,0)
)</f>
        <v/>
      </c>
      <c r="L1471" s="8" t="str" cm="1">
        <f t="array" aca="1" ref="L1471" ca="1">_xlfn.IFS(
AND($B$11="Hə", $B$3="İllik"), AC1471,
AND($B$11="Hə", $B$3="Aylıq"), AD1471,
$B$11="Yox", AB1471)</f>
        <v/>
      </c>
      <c r="M1471" s="1" t="str" cm="1">
        <f t="array" aca="1" ref="M1471" ca="1">_xlfn.IFS( L1471="", "",
(M1470-N1471)&lt;=0.5, 0,
TRUE,  M1470-N1471)</f>
        <v/>
      </c>
      <c r="N1471" s="7" t="str" cm="1">
        <f t="array" aca="1" ref="N1471" ca="1">_xlfn.IFS(
L1471="", "",
TRUE, MIN(M1470, ROUND($M$14/ (last_rou_date - $B$2) * (L1471-L1470), 2) )
)</f>
        <v/>
      </c>
      <c r="P1471" s="59" t="str">
        <f t="shared" ca="1" si="69"/>
        <v/>
      </c>
      <c r="Q1471" s="1" t="str" cm="1">
        <f t="array" aca="1" ref="Q1471" ca="1">_xlfn.IFS(P1471="","",
$B$11="Hə", _xlfn.XLOOKUP(DATE(P1471, 12, 31), rou_table_dates, rou_table_nbvs,0, 0),
TRUE,  MAX(0, ROUND($M$14 - $M$14/ (last_rou_date - $B$2) * (DATE(P1471,12,31) - $B$2), 2) )
)</f>
        <v/>
      </c>
      <c r="R1471" s="1" t="str" cm="1">
        <f t="array" aca="1" ref="R1471" ca="1">_xlfn.IFS(P1471="","",
$B$11="Hə", _xlfn.XLOOKUP(DATE(P1471, 12, 31), lease_table_dates, lease_table_balances,0, 0),
TRUE, IFERROR( XNPV($B$6, IF(payment_dates &gt;DATE(P1471, 12, 31), payments,  0),  IF(payment_dates &gt;DATE(P1471, 12, 31), payment_dates,  DATE(P1471, 12, 31))    ),0)
)</f>
        <v/>
      </c>
      <c r="S1471" s="1" t="str" cm="1">
        <f t="array" aca="1" ref="S1471" ca="1">_xlfn.IFS(P1471="","",
TRUE,  MIN( MIN(Q1470, $M$14), ROUND($M$14/ (last_rou_date - $B$2) * (DATE(P1471,12,31) - MAX($B$2, DATE(P1471-1, 12, 31))), 2) )
)</f>
        <v/>
      </c>
      <c r="T1471" s="7" t="str" cm="1">
        <f t="array" aca="1" ref="T1471" ca="1">_xlfn.IFS(P1471="", "",
ISTEXT(R1470), R1471- (H1471 - SUMIFS( lease_table_payments, lease_table_years, P1471) -$AG$14 ),
AND(ISNUMBER(R1470), R1471&lt;&gt;""),   R1471- (R1470 - SUMIFS( lease_table_payments, lease_table_years, P1471) )
)</f>
        <v/>
      </c>
      <c r="V1471" s="64">
        <f t="shared" si="68"/>
        <v>1458</v>
      </c>
      <c r="W1471" s="51" t="str" cm="1">
        <f t="array" ref="W1471">_xlfn.IFS(
OR(W1470=$B$4, W1470=""),"",
TRUE,W1470+1
)</f>
        <v/>
      </c>
      <c r="X1471" s="51" t="str" cm="1">
        <f t="array" ref="X1471">_xlfn.IFS(X1470="","",
W1471="", "",
AND($B$3="İllik"),DATE(YEAR(X1470)+1,MONTH(X1470),DAY(X1470) ),
AND($B$3="Aylıq", $AH$14="Not end"), EDATE(X1470,1),
AND($B$3="Aylıq", $AH$14="End"), EOMONTH(X1470,1)
)</f>
        <v/>
      </c>
      <c r="Y1471" s="51" t="str" cm="1">
        <f t="array" aca="1" ref="Y1471" ca="1">_xlfn.IFS(
AND($B$7="Dövrün əvvəlində", Y1470&lt;=last_rou_date), DATE(YEAR(Y1470)+1, 12, 31),
AND($B$7="Dövrün sonunda", Y1470&lt;=last_payment_date), DATE(YEAR(Y1470)+1, 12, 31),
TRUE, ""
)</f>
        <v/>
      </c>
      <c r="Z1471" s="75" t="str" cm="1">
        <f t="array" aca="1" ref="Z1471" ca="1">_xlfn.IFS(
AND($AN$14="Not year_end", Z1470&gt;last_payment_date), "",
AND($AN$14="Year_end", Z1470&gt;=last_payment_date), "",
AND($AN$14="Year_end"), DATE(YEAR(Z1470+1), 12, 31),
AND($AN$14="Not year_end", MONTH(Z1470)=12, DAY(Z1470)=31), DATE(YEAR(Z1469)+1, MONTH(Z1469), DAY(Z1469)),
AND($AN$14="Not year_end", OR(MONTH(Z1470)&lt;&gt;12, DAY(Z1470)&lt;&gt;31) ), DATE(YEAR(Z1470), 12, 31)
)</f>
        <v/>
      </c>
      <c r="AA1471" s="75" t="str" cm="1">
        <f t="array" aca="1" ref="AA1471" ca="1">_xlfn.IFS(AA1470="", "",
AND(AA1470=last_payment_date, OR(MONTH(AA1470)&lt;&gt;12, DAY(AA1470)&lt;&gt;31) ), DATE(YEAR(AA1470), 12, 31),
AND(MONTH(AA1470)=12, DAY(AA1470)=31, AA1470&gt;=last_payment_date), "",
AND(MONTH(AA1470)=12, DAY(AA1470)&lt;&gt;31),  EOMONTH(AA1470,0),
AND(MONTH(AA1470)=12, DAY(AA1470)=31, $AH$14="Not end"),  EDATE(AA1469,1),
AND($AH$14="Not end"), EDATE(AA1470, 1),
AND($AH$14="End"), EOMONTH(AA1470, 1)
)</f>
        <v/>
      </c>
      <c r="AB1471" s="75" t="str" cm="1">
        <f t="array" aca="1" ref="AB1471" ca="1">_xlfn.IFS(AB1470="","",
AND(AB1470=last_rou_date), "",
AND($B$3="İllik"),DATE(YEAR(AB1470)+1,MONTH(AB1470),DAY(AB1470) ),
AND($B$3="Aylıq", $AH$14="Not end"), EDATE(AB1470,1),
AND($B$3="Aylıq", $AH$14="End"), EOMONTH(AB1470,1)
)</f>
        <v/>
      </c>
      <c r="AC1471" s="75" t="str" cm="1">
        <f t="array" aca="1" ref="AC1471" ca="1">_xlfn.IFS(
AND($AN$14="Not year_end", AC1470&gt;last_rou_date), "",
AND($AN$14="Year_end", AC1470&gt;=last_rou_date), "",
AND($AN$14="Year_end"), DATE(YEAR(AC1470+1), 12, 31),
AND($AN$14="Not year_end", MONTH(AC1470)=12, DAY(AC1470)=31), DATE(YEAR(AC1469)+1, MONTH(AC1469), DAY(AC1469)),
AND($AN$14="Not year_end", OR(MONTH(AC1470)&lt;&gt;12, DAY(AC1470)&lt;&gt;31) ), DATE(YEAR(AC1470), 12, 31)
)</f>
        <v/>
      </c>
      <c r="AD1471" s="75" t="str" cm="1">
        <f t="array" aca="1" ref="AD1471" ca="1">_xlfn.IFS(AD1470="", "",
AND(AD1470=last_rou_date, OR(MONTH(AD1470)&lt;&gt;12, DAY(AD1470)&lt;&gt;31) ), DATE(YEAR(AD1470), 12, 31),
AND(MONTH(AD1470)=12, DAY(AD1470)=31, AD1470&gt;=last_rou_date), "",
AND(MONTH(AD1470)=12, DAY(AD1470)&lt;&gt;31),  EOMONTH(AD1470,0),
AND(MONTH(AD1470)=12, DAY(AD1470)=31, $AH$14="Not end"),  EDATE(AD1469,1),
AND($AH$14="Not end"), EDATE(AD1470, 1),
AND($AH$14="End"), EOMONTH(AD1470, 1)
)</f>
        <v/>
      </c>
      <c r="AE1471" s="51" t="str" cm="1">
        <f t="array" ref="AE1471">_xlfn.IFS(W1471="", "",
AND(W1471&gt;0, W1471&lt;=$B$4, $C$2="İllik artım, faiz olaraq", $D$2&gt;0, $B$3="İllik"), $B$5*((1+$D$2)^(W1471-1)),
AND(W1471&gt;0, W1471&lt;=$B$4, $C$2="İllik artım, faiz olaraq", $D$2&gt;0, $B$3="Aylıq"), $B$5*((1+$D$2)^ROUNDDOWN((W1471-1)/12,0)),
AND(W1471=1, $C$2="Aşağıdakı kimi dəyişir", ), $B$5,
AND(W1471&gt;1, W1471&lt;=$B$4, $C$2="Aşağıdakı kimi dəyişir"), IFERROR(VLOOKUP(W1471, $C$4:$D$7, 2, FALSE), AE1470),
AND(W1471&gt;0, W1471&lt;=$B$4), $B$5,
TRUE,0 )</f>
        <v/>
      </c>
      <c r="AF1471" s="51" t="str">
        <f t="shared" ca="1" si="67"/>
        <v/>
      </c>
    </row>
    <row r="1472" spans="1:32" x14ac:dyDescent="0.4">
      <c r="A1472" s="13" t="str" cm="1">
        <f t="array" aca="1" ref="A1472" ca="1">_xlfn.IFS(
AND(SUMIFS(lease_table_interest_accruals, lease_table_dates, A1471)&gt;0, COUNTIFS($E$14:E1471, "Interest accrual", $A$14:A1471, A1471)=0),  A1471,
AND(SUMIFS(lease_table_payments, lease_table_dates, A1471)&gt;0, COUNTIFS($E$14:E1471, "Payment", $A$14:A1471, A1471)=0),  A1471,
AND(SUMIFS(rou_table_deprs, rou_table_dates, A1471)&gt;0, COUNTIFS($E$14:E1471, "Depreciation", $A$14:A1471, A1471)=0),  A1471,
TRUE,  IFERROR(INDEX(rou_table_dates,  MATCH(A1471, rou_table_dates)+1, ), "")
)</f>
        <v/>
      </c>
      <c r="B1472" s="1" t="str" cm="1">
        <f t="array" aca="1" ref="B1472" ca="1">_xlfn.IFS(
AND(E1472="Payment", A1472=$B$2), $AM$14,
E1472="Payment", $AM$15,
E1472="Interest accrual", $AM$18,
E1472="Depreciation", $AM$17,
TRUE, "")</f>
        <v/>
      </c>
      <c r="C1472" s="1" t="str" cm="1">
        <f t="array" aca="1" ref="C1472" ca="1">_xlfn.IFS(
E1472="Payment", $AM$19,
E1472="Interest accrual", $AM$15,
E1472="Depreciation", $AM$16,
TRUE, "")</f>
        <v/>
      </c>
      <c r="D1472" s="1" t="str" cm="1">
        <f t="array" aca="1" ref="D1472" ca="1">_xlfn.IFS(
E1472="Payment", _xlfn.XLOOKUP(A1472, lease_table_dates, lease_table_payments, 0, 0),
E1472="Interest accrual", _xlfn.XLOOKUP(A1472, lease_table_dates, lease_table_interest_accruals, 0, 0),
E1472="Depreciation", _xlfn.XLOOKUP(A1472, rou_table_dates, rou_table_deprs, 0, 0),
TRUE, ""
)</f>
        <v/>
      </c>
      <c r="E1472" s="7" t="str" cm="1">
        <f t="array" aca="1" ref="E1472" ca="1">_xlfn.IFS(
AND(SUMIFS(lease_table_interest_accruals, lease_table_dates, A1472)&gt;0, COUNTIFS($E$14:E1471, "Interest accrual", $A$14:A1471, A1472)=0), "Interest accrual",
AND(SUMIFS(lease_table_payments, lease_table_dates, A1472)&gt;0, COUNTIFS($E$14:E1471, "Payment", $A$14:A1471, A1472)=0), "Payment",
AND(SUMIFS(rou_table_deprs, rou_table_dates, A1472)&gt;0, COUNTIFS($E$14:E1471, "Depreciation", $A$14:A1471, A1472)=0), "Depreciation",
TRUE,  ""
)</f>
        <v/>
      </c>
      <c r="G1472" s="13" t="str" cm="1">
        <f t="array" aca="1" ref="G1472" ca="1">_xlfn.IFS(
AND($B$11="Hə", $B$3="İllik"), Z1472,
AND($B$11="Hə", $B$3="Aylıq"), AA1472,
$B$11="Yox", X1472)</f>
        <v/>
      </c>
      <c r="H1472" s="1" t="str" cm="1">
        <f t="array" aca="1" ref="H1472" ca="1">_xlfn.IFS( G1472="", "",
TRUE, ROUND( H1471+I1472-J1472, 2) )</f>
        <v/>
      </c>
      <c r="I1472" s="1" t="str" cm="1">
        <f t="array" aca="1" ref="I1472" ca="1">_xlfn.IFS(G1472="", "",
G1472=last_payment_date, (J1472-H1471),
 TRUE,  -  (H1471- H1471* (1+$B$6)^ (_xlfn.DAYS(G1472,G1471)/365) )
)</f>
        <v/>
      </c>
      <c r="J1472" s="1" t="str" cm="1">
        <f t="array" aca="1" ref="J1472" ca="1">_xlfn.IFS(G1472="", "",
TRUE, _xlfn.XLOOKUP(G1472,  payment_dates, payments,0,0)
)</f>
        <v/>
      </c>
      <c r="L1472" s="8" t="str" cm="1">
        <f t="array" aca="1" ref="L1472" ca="1">_xlfn.IFS(
AND($B$11="Hə", $B$3="İllik"), AC1472,
AND($B$11="Hə", $B$3="Aylıq"), AD1472,
$B$11="Yox", AB1472)</f>
        <v/>
      </c>
      <c r="M1472" s="1" t="str" cm="1">
        <f t="array" aca="1" ref="M1472" ca="1">_xlfn.IFS( L1472="", "",
(M1471-N1472)&lt;=0.5, 0,
TRUE,  M1471-N1472)</f>
        <v/>
      </c>
      <c r="N1472" s="7" t="str" cm="1">
        <f t="array" aca="1" ref="N1472" ca="1">_xlfn.IFS(
L1472="", "",
TRUE, MIN(M1471, ROUND($M$14/ (last_rou_date - $B$2) * (L1472-L1471), 2) )
)</f>
        <v/>
      </c>
      <c r="P1472" s="59" t="str">
        <f t="shared" ca="1" si="69"/>
        <v/>
      </c>
      <c r="Q1472" s="1" t="str" cm="1">
        <f t="array" aca="1" ref="Q1472" ca="1">_xlfn.IFS(P1472="","",
$B$11="Hə", _xlfn.XLOOKUP(DATE(P1472, 12, 31), rou_table_dates, rou_table_nbvs,0, 0),
TRUE,  MAX(0, ROUND($M$14 - $M$14/ (last_rou_date - $B$2) * (DATE(P1472,12,31) - $B$2), 2) )
)</f>
        <v/>
      </c>
      <c r="R1472" s="1" t="str" cm="1">
        <f t="array" aca="1" ref="R1472" ca="1">_xlfn.IFS(P1472="","",
$B$11="Hə", _xlfn.XLOOKUP(DATE(P1472, 12, 31), lease_table_dates, lease_table_balances,0, 0),
TRUE, IFERROR( XNPV($B$6, IF(payment_dates &gt;DATE(P1472, 12, 31), payments,  0),  IF(payment_dates &gt;DATE(P1472, 12, 31), payment_dates,  DATE(P1472, 12, 31))    ),0)
)</f>
        <v/>
      </c>
      <c r="S1472" s="1" t="str" cm="1">
        <f t="array" aca="1" ref="S1472" ca="1">_xlfn.IFS(P1472="","",
TRUE,  MIN( MIN(Q1471, $M$14), ROUND($M$14/ (last_rou_date - $B$2) * (DATE(P1472,12,31) - MAX($B$2, DATE(P1472-1, 12, 31))), 2) )
)</f>
        <v/>
      </c>
      <c r="T1472" s="7" t="str" cm="1">
        <f t="array" aca="1" ref="T1472" ca="1">_xlfn.IFS(P1472="", "",
ISTEXT(R1471), R1472- (H1472 - SUMIFS( lease_table_payments, lease_table_years, P1472) -$AG$14 ),
AND(ISNUMBER(R1471), R1472&lt;&gt;""),   R1472- (R1471 - SUMIFS( lease_table_payments, lease_table_years, P1472) )
)</f>
        <v/>
      </c>
      <c r="V1472" s="64">
        <f t="shared" si="68"/>
        <v>1459</v>
      </c>
      <c r="W1472" s="51" t="str" cm="1">
        <f t="array" ref="W1472">_xlfn.IFS(
OR(W1471=$B$4, W1471=""),"",
TRUE,W1471+1
)</f>
        <v/>
      </c>
      <c r="X1472" s="51" t="str" cm="1">
        <f t="array" ref="X1472">_xlfn.IFS(X1471="","",
W1472="", "",
AND($B$3="İllik"),DATE(YEAR(X1471)+1,MONTH(X1471),DAY(X1471) ),
AND($B$3="Aylıq", $AH$14="Not end"), EDATE(X1471,1),
AND($B$3="Aylıq", $AH$14="End"), EOMONTH(X1471,1)
)</f>
        <v/>
      </c>
      <c r="Y1472" s="51" t="str" cm="1">
        <f t="array" aca="1" ref="Y1472" ca="1">_xlfn.IFS(
AND($B$7="Dövrün əvvəlində", Y1471&lt;=last_rou_date), DATE(YEAR(Y1471)+1, 12, 31),
AND($B$7="Dövrün sonunda", Y1471&lt;=last_payment_date), DATE(YEAR(Y1471)+1, 12, 31),
TRUE, ""
)</f>
        <v/>
      </c>
      <c r="Z1472" s="75" t="str" cm="1">
        <f t="array" aca="1" ref="Z1472" ca="1">_xlfn.IFS(
AND($AN$14="Not year_end", Z1471&gt;last_payment_date), "",
AND($AN$14="Year_end", Z1471&gt;=last_payment_date), "",
AND($AN$14="Year_end"), DATE(YEAR(Z1471+1), 12, 31),
AND($AN$14="Not year_end", MONTH(Z1471)=12, DAY(Z1471)=31), DATE(YEAR(Z1470)+1, MONTH(Z1470), DAY(Z1470)),
AND($AN$14="Not year_end", OR(MONTH(Z1471)&lt;&gt;12, DAY(Z1471)&lt;&gt;31) ), DATE(YEAR(Z1471), 12, 31)
)</f>
        <v/>
      </c>
      <c r="AA1472" s="75" t="str" cm="1">
        <f t="array" aca="1" ref="AA1472" ca="1">_xlfn.IFS(AA1471="", "",
AND(AA1471=last_payment_date, OR(MONTH(AA1471)&lt;&gt;12, DAY(AA1471)&lt;&gt;31) ), DATE(YEAR(AA1471), 12, 31),
AND(MONTH(AA1471)=12, DAY(AA1471)=31, AA1471&gt;=last_payment_date), "",
AND(MONTH(AA1471)=12, DAY(AA1471)&lt;&gt;31),  EOMONTH(AA1471,0),
AND(MONTH(AA1471)=12, DAY(AA1471)=31, $AH$14="Not end"),  EDATE(AA1470,1),
AND($AH$14="Not end"), EDATE(AA1471, 1),
AND($AH$14="End"), EOMONTH(AA1471, 1)
)</f>
        <v/>
      </c>
      <c r="AB1472" s="75" t="str" cm="1">
        <f t="array" aca="1" ref="AB1472" ca="1">_xlfn.IFS(AB1471="","",
AND(AB1471=last_rou_date), "",
AND($B$3="İllik"),DATE(YEAR(AB1471)+1,MONTH(AB1471),DAY(AB1471) ),
AND($B$3="Aylıq", $AH$14="Not end"), EDATE(AB1471,1),
AND($B$3="Aylıq", $AH$14="End"), EOMONTH(AB1471,1)
)</f>
        <v/>
      </c>
      <c r="AC1472" s="75" t="str" cm="1">
        <f t="array" aca="1" ref="AC1472" ca="1">_xlfn.IFS(
AND($AN$14="Not year_end", AC1471&gt;last_rou_date), "",
AND($AN$14="Year_end", AC1471&gt;=last_rou_date), "",
AND($AN$14="Year_end"), DATE(YEAR(AC1471+1), 12, 31),
AND($AN$14="Not year_end", MONTH(AC1471)=12, DAY(AC1471)=31), DATE(YEAR(AC1470)+1, MONTH(AC1470), DAY(AC1470)),
AND($AN$14="Not year_end", OR(MONTH(AC1471)&lt;&gt;12, DAY(AC1471)&lt;&gt;31) ), DATE(YEAR(AC1471), 12, 31)
)</f>
        <v/>
      </c>
      <c r="AD1472" s="75" t="str" cm="1">
        <f t="array" aca="1" ref="AD1472" ca="1">_xlfn.IFS(AD1471="", "",
AND(AD1471=last_rou_date, OR(MONTH(AD1471)&lt;&gt;12, DAY(AD1471)&lt;&gt;31) ), DATE(YEAR(AD1471), 12, 31),
AND(MONTH(AD1471)=12, DAY(AD1471)=31, AD1471&gt;=last_rou_date), "",
AND(MONTH(AD1471)=12, DAY(AD1471)&lt;&gt;31),  EOMONTH(AD1471,0),
AND(MONTH(AD1471)=12, DAY(AD1471)=31, $AH$14="Not end"),  EDATE(AD1470,1),
AND($AH$14="Not end"), EDATE(AD1471, 1),
AND($AH$14="End"), EOMONTH(AD1471, 1)
)</f>
        <v/>
      </c>
      <c r="AE1472" s="51" t="str" cm="1">
        <f t="array" ref="AE1472">_xlfn.IFS(W1472="", "",
AND(W1472&gt;0, W1472&lt;=$B$4, $C$2="İllik artım, faiz olaraq", $D$2&gt;0, $B$3="İllik"), $B$5*((1+$D$2)^(W1472-1)),
AND(W1472&gt;0, W1472&lt;=$B$4, $C$2="İllik artım, faiz olaraq", $D$2&gt;0, $B$3="Aylıq"), $B$5*((1+$D$2)^ROUNDDOWN((W1472-1)/12,0)),
AND(W1472=1, $C$2="Aşağıdakı kimi dəyişir", ), $B$5,
AND(W1472&gt;1, W1472&lt;=$B$4, $C$2="Aşağıdakı kimi dəyişir"), IFERROR(VLOOKUP(W1472, $C$4:$D$7, 2, FALSE), AE1471),
AND(W1472&gt;0, W1472&lt;=$B$4), $B$5,
TRUE,0 )</f>
        <v/>
      </c>
      <c r="AF1472" s="51" t="str">
        <f t="shared" ca="1" si="67"/>
        <v/>
      </c>
    </row>
    <row r="1473" spans="1:32" x14ac:dyDescent="0.4">
      <c r="A1473" s="13" t="str" cm="1">
        <f t="array" aca="1" ref="A1473" ca="1">_xlfn.IFS(
AND(SUMIFS(lease_table_interest_accruals, lease_table_dates, A1472)&gt;0, COUNTIFS($E$14:E1472, "Interest accrual", $A$14:A1472, A1472)=0),  A1472,
AND(SUMIFS(lease_table_payments, lease_table_dates, A1472)&gt;0, COUNTIFS($E$14:E1472, "Payment", $A$14:A1472, A1472)=0),  A1472,
AND(SUMIFS(rou_table_deprs, rou_table_dates, A1472)&gt;0, COUNTIFS($E$14:E1472, "Depreciation", $A$14:A1472, A1472)=0),  A1472,
TRUE,  IFERROR(INDEX(rou_table_dates,  MATCH(A1472, rou_table_dates)+1, ), "")
)</f>
        <v/>
      </c>
      <c r="B1473" s="1" t="str" cm="1">
        <f t="array" aca="1" ref="B1473" ca="1">_xlfn.IFS(
AND(E1473="Payment", A1473=$B$2), $AM$14,
E1473="Payment", $AM$15,
E1473="Interest accrual", $AM$18,
E1473="Depreciation", $AM$17,
TRUE, "")</f>
        <v/>
      </c>
      <c r="C1473" s="1" t="str" cm="1">
        <f t="array" aca="1" ref="C1473" ca="1">_xlfn.IFS(
E1473="Payment", $AM$19,
E1473="Interest accrual", $AM$15,
E1473="Depreciation", $AM$16,
TRUE, "")</f>
        <v/>
      </c>
      <c r="D1473" s="1" t="str" cm="1">
        <f t="array" aca="1" ref="D1473" ca="1">_xlfn.IFS(
E1473="Payment", _xlfn.XLOOKUP(A1473, lease_table_dates, lease_table_payments, 0, 0),
E1473="Interest accrual", _xlfn.XLOOKUP(A1473, lease_table_dates, lease_table_interest_accruals, 0, 0),
E1473="Depreciation", _xlfn.XLOOKUP(A1473, rou_table_dates, rou_table_deprs, 0, 0),
TRUE, ""
)</f>
        <v/>
      </c>
      <c r="E1473" s="7" t="str" cm="1">
        <f t="array" aca="1" ref="E1473" ca="1">_xlfn.IFS(
AND(SUMIFS(lease_table_interest_accruals, lease_table_dates, A1473)&gt;0, COUNTIFS($E$14:E1472, "Interest accrual", $A$14:A1472, A1473)=0), "Interest accrual",
AND(SUMIFS(lease_table_payments, lease_table_dates, A1473)&gt;0, COUNTIFS($E$14:E1472, "Payment", $A$14:A1472, A1473)=0), "Payment",
AND(SUMIFS(rou_table_deprs, rou_table_dates, A1473)&gt;0, COUNTIFS($E$14:E1472, "Depreciation", $A$14:A1472, A1473)=0), "Depreciation",
TRUE,  ""
)</f>
        <v/>
      </c>
      <c r="G1473" s="13" t="str" cm="1">
        <f t="array" aca="1" ref="G1473" ca="1">_xlfn.IFS(
AND($B$11="Hə", $B$3="İllik"), Z1473,
AND($B$11="Hə", $B$3="Aylıq"), AA1473,
$B$11="Yox", X1473)</f>
        <v/>
      </c>
      <c r="H1473" s="1" t="str" cm="1">
        <f t="array" aca="1" ref="H1473" ca="1">_xlfn.IFS( G1473="", "",
TRUE, ROUND( H1472+I1473-J1473, 2) )</f>
        <v/>
      </c>
      <c r="I1473" s="1" t="str" cm="1">
        <f t="array" aca="1" ref="I1473" ca="1">_xlfn.IFS(G1473="", "",
G1473=last_payment_date, (J1473-H1472),
 TRUE,  -  (H1472- H1472* (1+$B$6)^ (_xlfn.DAYS(G1473,G1472)/365) )
)</f>
        <v/>
      </c>
      <c r="J1473" s="1" t="str" cm="1">
        <f t="array" aca="1" ref="J1473" ca="1">_xlfn.IFS(G1473="", "",
TRUE, _xlfn.XLOOKUP(G1473,  payment_dates, payments,0,0)
)</f>
        <v/>
      </c>
      <c r="L1473" s="8" t="str" cm="1">
        <f t="array" aca="1" ref="L1473" ca="1">_xlfn.IFS(
AND($B$11="Hə", $B$3="İllik"), AC1473,
AND($B$11="Hə", $B$3="Aylıq"), AD1473,
$B$11="Yox", AB1473)</f>
        <v/>
      </c>
      <c r="M1473" s="1" t="str" cm="1">
        <f t="array" aca="1" ref="M1473" ca="1">_xlfn.IFS( L1473="", "",
(M1472-N1473)&lt;=0.5, 0,
TRUE,  M1472-N1473)</f>
        <v/>
      </c>
      <c r="N1473" s="7" t="str" cm="1">
        <f t="array" aca="1" ref="N1473" ca="1">_xlfn.IFS(
L1473="", "",
TRUE, MIN(M1472, ROUND($M$14/ (last_rou_date - $B$2) * (L1473-L1472), 2) )
)</f>
        <v/>
      </c>
      <c r="P1473" s="59" t="str">
        <f t="shared" ca="1" si="69"/>
        <v/>
      </c>
      <c r="Q1473" s="1" t="str" cm="1">
        <f t="array" aca="1" ref="Q1473" ca="1">_xlfn.IFS(P1473="","",
$B$11="Hə", _xlfn.XLOOKUP(DATE(P1473, 12, 31), rou_table_dates, rou_table_nbvs,0, 0),
TRUE,  MAX(0, ROUND($M$14 - $M$14/ (last_rou_date - $B$2) * (DATE(P1473,12,31) - $B$2), 2) )
)</f>
        <v/>
      </c>
      <c r="R1473" s="1" t="str" cm="1">
        <f t="array" aca="1" ref="R1473" ca="1">_xlfn.IFS(P1473="","",
$B$11="Hə", _xlfn.XLOOKUP(DATE(P1473, 12, 31), lease_table_dates, lease_table_balances,0, 0),
TRUE, IFERROR( XNPV($B$6, IF(payment_dates &gt;DATE(P1473, 12, 31), payments,  0),  IF(payment_dates &gt;DATE(P1473, 12, 31), payment_dates,  DATE(P1473, 12, 31))    ),0)
)</f>
        <v/>
      </c>
      <c r="S1473" s="1" t="str" cm="1">
        <f t="array" aca="1" ref="S1473" ca="1">_xlfn.IFS(P1473="","",
TRUE,  MIN( MIN(Q1472, $M$14), ROUND($M$14/ (last_rou_date - $B$2) * (DATE(P1473,12,31) - MAX($B$2, DATE(P1473-1, 12, 31))), 2) )
)</f>
        <v/>
      </c>
      <c r="T1473" s="7" t="str" cm="1">
        <f t="array" aca="1" ref="T1473" ca="1">_xlfn.IFS(P1473="", "",
ISTEXT(R1472), R1473- (H1473 - SUMIFS( lease_table_payments, lease_table_years, P1473) -$AG$14 ),
AND(ISNUMBER(R1472), R1473&lt;&gt;""),   R1473- (R1472 - SUMIFS( lease_table_payments, lease_table_years, P1473) )
)</f>
        <v/>
      </c>
      <c r="V1473" s="64">
        <f t="shared" si="68"/>
        <v>1460</v>
      </c>
      <c r="W1473" s="51" t="str" cm="1">
        <f t="array" ref="W1473">_xlfn.IFS(
OR(W1472=$B$4, W1472=""),"",
TRUE,W1472+1
)</f>
        <v/>
      </c>
      <c r="X1473" s="51" t="str" cm="1">
        <f t="array" ref="X1473">_xlfn.IFS(X1472="","",
W1473="", "",
AND($B$3="İllik"),DATE(YEAR(X1472)+1,MONTH(X1472),DAY(X1472) ),
AND($B$3="Aylıq", $AH$14="Not end"), EDATE(X1472,1),
AND($B$3="Aylıq", $AH$14="End"), EOMONTH(X1472,1)
)</f>
        <v/>
      </c>
      <c r="Y1473" s="51" t="str" cm="1">
        <f t="array" aca="1" ref="Y1473" ca="1">_xlfn.IFS(
AND($B$7="Dövrün əvvəlində", Y1472&lt;=last_rou_date), DATE(YEAR(Y1472)+1, 12, 31),
AND($B$7="Dövrün sonunda", Y1472&lt;=last_payment_date), DATE(YEAR(Y1472)+1, 12, 31),
TRUE, ""
)</f>
        <v/>
      </c>
      <c r="Z1473" s="75" t="str" cm="1">
        <f t="array" aca="1" ref="Z1473" ca="1">_xlfn.IFS(
AND($AN$14="Not year_end", Z1472&gt;last_payment_date), "",
AND($AN$14="Year_end", Z1472&gt;=last_payment_date), "",
AND($AN$14="Year_end"), DATE(YEAR(Z1472+1), 12, 31),
AND($AN$14="Not year_end", MONTH(Z1472)=12, DAY(Z1472)=31), DATE(YEAR(Z1471)+1, MONTH(Z1471), DAY(Z1471)),
AND($AN$14="Not year_end", OR(MONTH(Z1472)&lt;&gt;12, DAY(Z1472)&lt;&gt;31) ), DATE(YEAR(Z1472), 12, 31)
)</f>
        <v/>
      </c>
      <c r="AA1473" s="75" t="str" cm="1">
        <f t="array" aca="1" ref="AA1473" ca="1">_xlfn.IFS(AA1472="", "",
AND(AA1472=last_payment_date, OR(MONTH(AA1472)&lt;&gt;12, DAY(AA1472)&lt;&gt;31) ), DATE(YEAR(AA1472), 12, 31),
AND(MONTH(AA1472)=12, DAY(AA1472)=31, AA1472&gt;=last_payment_date), "",
AND(MONTH(AA1472)=12, DAY(AA1472)&lt;&gt;31),  EOMONTH(AA1472,0),
AND(MONTH(AA1472)=12, DAY(AA1472)=31, $AH$14="Not end"),  EDATE(AA1471,1),
AND($AH$14="Not end"), EDATE(AA1472, 1),
AND($AH$14="End"), EOMONTH(AA1472, 1)
)</f>
        <v/>
      </c>
      <c r="AB1473" s="75" t="str" cm="1">
        <f t="array" aca="1" ref="AB1473" ca="1">_xlfn.IFS(AB1472="","",
AND(AB1472=last_rou_date), "",
AND($B$3="İllik"),DATE(YEAR(AB1472)+1,MONTH(AB1472),DAY(AB1472) ),
AND($B$3="Aylıq", $AH$14="Not end"), EDATE(AB1472,1),
AND($B$3="Aylıq", $AH$14="End"), EOMONTH(AB1472,1)
)</f>
        <v/>
      </c>
      <c r="AC1473" s="75" t="str" cm="1">
        <f t="array" aca="1" ref="AC1473" ca="1">_xlfn.IFS(
AND($AN$14="Not year_end", AC1472&gt;last_rou_date), "",
AND($AN$14="Year_end", AC1472&gt;=last_rou_date), "",
AND($AN$14="Year_end"), DATE(YEAR(AC1472+1), 12, 31),
AND($AN$14="Not year_end", MONTH(AC1472)=12, DAY(AC1472)=31), DATE(YEAR(AC1471)+1, MONTH(AC1471), DAY(AC1471)),
AND($AN$14="Not year_end", OR(MONTH(AC1472)&lt;&gt;12, DAY(AC1472)&lt;&gt;31) ), DATE(YEAR(AC1472), 12, 31)
)</f>
        <v/>
      </c>
      <c r="AD1473" s="75" t="str" cm="1">
        <f t="array" aca="1" ref="AD1473" ca="1">_xlfn.IFS(AD1472="", "",
AND(AD1472=last_rou_date, OR(MONTH(AD1472)&lt;&gt;12, DAY(AD1472)&lt;&gt;31) ), DATE(YEAR(AD1472), 12, 31),
AND(MONTH(AD1472)=12, DAY(AD1472)=31, AD1472&gt;=last_rou_date), "",
AND(MONTH(AD1472)=12, DAY(AD1472)&lt;&gt;31),  EOMONTH(AD1472,0),
AND(MONTH(AD1472)=12, DAY(AD1472)=31, $AH$14="Not end"),  EDATE(AD1471,1),
AND($AH$14="Not end"), EDATE(AD1472, 1),
AND($AH$14="End"), EOMONTH(AD1472, 1)
)</f>
        <v/>
      </c>
      <c r="AE1473" s="51" t="str" cm="1">
        <f t="array" ref="AE1473">_xlfn.IFS(W1473="", "",
AND(W1473&gt;0, W1473&lt;=$B$4, $C$2="İllik artım, faiz olaraq", $D$2&gt;0, $B$3="İllik"), $B$5*((1+$D$2)^(W1473-1)),
AND(W1473&gt;0, W1473&lt;=$B$4, $C$2="İllik artım, faiz olaraq", $D$2&gt;0, $B$3="Aylıq"), $B$5*((1+$D$2)^ROUNDDOWN((W1473-1)/12,0)),
AND(W1473=1, $C$2="Aşağıdakı kimi dəyişir", ), $B$5,
AND(W1473&gt;1, W1473&lt;=$B$4, $C$2="Aşağıdakı kimi dəyişir"), IFERROR(VLOOKUP(W1473, $C$4:$D$7, 2, FALSE), AE1472),
AND(W1473&gt;0, W1473&lt;=$B$4), $B$5,
TRUE,0 )</f>
        <v/>
      </c>
      <c r="AF1473" s="51" t="str">
        <f t="shared" ca="1" si="67"/>
        <v/>
      </c>
    </row>
    <row r="1474" spans="1:32" x14ac:dyDescent="0.4">
      <c r="A1474" s="13" t="str" cm="1">
        <f t="array" aca="1" ref="A1474" ca="1">_xlfn.IFS(
AND(SUMIFS(lease_table_interest_accruals, lease_table_dates, A1473)&gt;0, COUNTIFS($E$14:E1473, "Interest accrual", $A$14:A1473, A1473)=0),  A1473,
AND(SUMIFS(lease_table_payments, lease_table_dates, A1473)&gt;0, COUNTIFS($E$14:E1473, "Payment", $A$14:A1473, A1473)=0),  A1473,
AND(SUMIFS(rou_table_deprs, rou_table_dates, A1473)&gt;0, COUNTIFS($E$14:E1473, "Depreciation", $A$14:A1473, A1473)=0),  A1473,
TRUE,  IFERROR(INDEX(rou_table_dates,  MATCH(A1473, rou_table_dates)+1, ), "")
)</f>
        <v/>
      </c>
      <c r="B1474" s="1" t="str" cm="1">
        <f t="array" aca="1" ref="B1474" ca="1">_xlfn.IFS(
AND(E1474="Payment", A1474=$B$2), $AM$14,
E1474="Payment", $AM$15,
E1474="Interest accrual", $AM$18,
E1474="Depreciation", $AM$17,
TRUE, "")</f>
        <v/>
      </c>
      <c r="C1474" s="1" t="str" cm="1">
        <f t="array" aca="1" ref="C1474" ca="1">_xlfn.IFS(
E1474="Payment", $AM$19,
E1474="Interest accrual", $AM$15,
E1474="Depreciation", $AM$16,
TRUE, "")</f>
        <v/>
      </c>
      <c r="D1474" s="1" t="str" cm="1">
        <f t="array" aca="1" ref="D1474" ca="1">_xlfn.IFS(
E1474="Payment", _xlfn.XLOOKUP(A1474, lease_table_dates, lease_table_payments, 0, 0),
E1474="Interest accrual", _xlfn.XLOOKUP(A1474, lease_table_dates, lease_table_interest_accruals, 0, 0),
E1474="Depreciation", _xlfn.XLOOKUP(A1474, rou_table_dates, rou_table_deprs, 0, 0),
TRUE, ""
)</f>
        <v/>
      </c>
      <c r="E1474" s="7" t="str" cm="1">
        <f t="array" aca="1" ref="E1474" ca="1">_xlfn.IFS(
AND(SUMIFS(lease_table_interest_accruals, lease_table_dates, A1474)&gt;0, COUNTIFS($E$14:E1473, "Interest accrual", $A$14:A1473, A1474)=0), "Interest accrual",
AND(SUMIFS(lease_table_payments, lease_table_dates, A1474)&gt;0, COUNTIFS($E$14:E1473, "Payment", $A$14:A1473, A1474)=0), "Payment",
AND(SUMIFS(rou_table_deprs, rou_table_dates, A1474)&gt;0, COUNTIFS($E$14:E1473, "Depreciation", $A$14:A1473, A1474)=0), "Depreciation",
TRUE,  ""
)</f>
        <v/>
      </c>
      <c r="G1474" s="13" t="str" cm="1">
        <f t="array" aca="1" ref="G1474" ca="1">_xlfn.IFS(
AND($B$11="Hə", $B$3="İllik"), Z1474,
AND($B$11="Hə", $B$3="Aylıq"), AA1474,
$B$11="Yox", X1474)</f>
        <v/>
      </c>
      <c r="H1474" s="1" t="str" cm="1">
        <f t="array" aca="1" ref="H1474" ca="1">_xlfn.IFS( G1474="", "",
TRUE, ROUND( H1473+I1474-J1474, 2) )</f>
        <v/>
      </c>
      <c r="I1474" s="1" t="str" cm="1">
        <f t="array" aca="1" ref="I1474" ca="1">_xlfn.IFS(G1474="", "",
G1474=last_payment_date, (J1474-H1473),
 TRUE,  -  (H1473- H1473* (1+$B$6)^ (_xlfn.DAYS(G1474,G1473)/365) )
)</f>
        <v/>
      </c>
      <c r="J1474" s="1" t="str" cm="1">
        <f t="array" aca="1" ref="J1474" ca="1">_xlfn.IFS(G1474="", "",
TRUE, _xlfn.XLOOKUP(G1474,  payment_dates, payments,0,0)
)</f>
        <v/>
      </c>
      <c r="L1474" s="8" t="str" cm="1">
        <f t="array" aca="1" ref="L1474" ca="1">_xlfn.IFS(
AND($B$11="Hə", $B$3="İllik"), AC1474,
AND($B$11="Hə", $B$3="Aylıq"), AD1474,
$B$11="Yox", AB1474)</f>
        <v/>
      </c>
      <c r="M1474" s="1" t="str" cm="1">
        <f t="array" aca="1" ref="M1474" ca="1">_xlfn.IFS( L1474="", "",
(M1473-N1474)&lt;=0.5, 0,
TRUE,  M1473-N1474)</f>
        <v/>
      </c>
      <c r="N1474" s="7" t="str" cm="1">
        <f t="array" aca="1" ref="N1474" ca="1">_xlfn.IFS(
L1474="", "",
TRUE, MIN(M1473, ROUND($M$14/ (last_rou_date - $B$2) * (L1474-L1473), 2) )
)</f>
        <v/>
      </c>
      <c r="P1474" s="59" t="str">
        <f t="shared" ca="1" si="69"/>
        <v/>
      </c>
      <c r="Q1474" s="1" t="str" cm="1">
        <f t="array" aca="1" ref="Q1474" ca="1">_xlfn.IFS(P1474="","",
$B$11="Hə", _xlfn.XLOOKUP(DATE(P1474, 12, 31), rou_table_dates, rou_table_nbvs,0, 0),
TRUE,  MAX(0, ROUND($M$14 - $M$14/ (last_rou_date - $B$2) * (DATE(P1474,12,31) - $B$2), 2) )
)</f>
        <v/>
      </c>
      <c r="R1474" s="1" t="str" cm="1">
        <f t="array" aca="1" ref="R1474" ca="1">_xlfn.IFS(P1474="","",
$B$11="Hə", _xlfn.XLOOKUP(DATE(P1474, 12, 31), lease_table_dates, lease_table_balances,0, 0),
TRUE, IFERROR( XNPV($B$6, IF(payment_dates &gt;DATE(P1474, 12, 31), payments,  0),  IF(payment_dates &gt;DATE(P1474, 12, 31), payment_dates,  DATE(P1474, 12, 31))    ),0)
)</f>
        <v/>
      </c>
      <c r="S1474" s="1" t="str" cm="1">
        <f t="array" aca="1" ref="S1474" ca="1">_xlfn.IFS(P1474="","",
TRUE,  MIN( MIN(Q1473, $M$14), ROUND($M$14/ (last_rou_date - $B$2) * (DATE(P1474,12,31) - MAX($B$2, DATE(P1474-1, 12, 31))), 2) )
)</f>
        <v/>
      </c>
      <c r="T1474" s="7" t="str" cm="1">
        <f t="array" aca="1" ref="T1474" ca="1">_xlfn.IFS(P1474="", "",
ISTEXT(R1473), R1474- (H1474 - SUMIFS( lease_table_payments, lease_table_years, P1474) -$AG$14 ),
AND(ISNUMBER(R1473), R1474&lt;&gt;""),   R1474- (R1473 - SUMIFS( lease_table_payments, lease_table_years, P1474) )
)</f>
        <v/>
      </c>
      <c r="V1474" s="64">
        <f t="shared" si="68"/>
        <v>1461</v>
      </c>
      <c r="W1474" s="51" t="str" cm="1">
        <f t="array" ref="W1474">_xlfn.IFS(
OR(W1473=$B$4, W1473=""),"",
TRUE,W1473+1
)</f>
        <v/>
      </c>
      <c r="X1474" s="51" t="str" cm="1">
        <f t="array" ref="X1474">_xlfn.IFS(X1473="","",
W1474="", "",
AND($B$3="İllik"),DATE(YEAR(X1473)+1,MONTH(X1473),DAY(X1473) ),
AND($B$3="Aylıq", $AH$14="Not end"), EDATE(X1473,1),
AND($B$3="Aylıq", $AH$14="End"), EOMONTH(X1473,1)
)</f>
        <v/>
      </c>
      <c r="Y1474" s="51" t="str" cm="1">
        <f t="array" aca="1" ref="Y1474" ca="1">_xlfn.IFS(
AND($B$7="Dövrün əvvəlində", Y1473&lt;=last_rou_date), DATE(YEAR(Y1473)+1, 12, 31),
AND($B$7="Dövrün sonunda", Y1473&lt;=last_payment_date), DATE(YEAR(Y1473)+1, 12, 31),
TRUE, ""
)</f>
        <v/>
      </c>
      <c r="Z1474" s="75" t="str" cm="1">
        <f t="array" aca="1" ref="Z1474" ca="1">_xlfn.IFS(
AND($AN$14="Not year_end", Z1473&gt;last_payment_date), "",
AND($AN$14="Year_end", Z1473&gt;=last_payment_date), "",
AND($AN$14="Year_end"), DATE(YEAR(Z1473+1), 12, 31),
AND($AN$14="Not year_end", MONTH(Z1473)=12, DAY(Z1473)=31), DATE(YEAR(Z1472)+1, MONTH(Z1472), DAY(Z1472)),
AND($AN$14="Not year_end", OR(MONTH(Z1473)&lt;&gt;12, DAY(Z1473)&lt;&gt;31) ), DATE(YEAR(Z1473), 12, 31)
)</f>
        <v/>
      </c>
      <c r="AA1474" s="75" t="str" cm="1">
        <f t="array" aca="1" ref="AA1474" ca="1">_xlfn.IFS(AA1473="", "",
AND(AA1473=last_payment_date, OR(MONTH(AA1473)&lt;&gt;12, DAY(AA1473)&lt;&gt;31) ), DATE(YEAR(AA1473), 12, 31),
AND(MONTH(AA1473)=12, DAY(AA1473)=31, AA1473&gt;=last_payment_date), "",
AND(MONTH(AA1473)=12, DAY(AA1473)&lt;&gt;31),  EOMONTH(AA1473,0),
AND(MONTH(AA1473)=12, DAY(AA1473)=31, $AH$14="Not end"),  EDATE(AA1472,1),
AND($AH$14="Not end"), EDATE(AA1473, 1),
AND($AH$14="End"), EOMONTH(AA1473, 1)
)</f>
        <v/>
      </c>
      <c r="AB1474" s="75" t="str" cm="1">
        <f t="array" aca="1" ref="AB1474" ca="1">_xlfn.IFS(AB1473="","",
AND(AB1473=last_rou_date), "",
AND($B$3="İllik"),DATE(YEAR(AB1473)+1,MONTH(AB1473),DAY(AB1473) ),
AND($B$3="Aylıq", $AH$14="Not end"), EDATE(AB1473,1),
AND($B$3="Aylıq", $AH$14="End"), EOMONTH(AB1473,1)
)</f>
        <v/>
      </c>
      <c r="AC1474" s="75" t="str" cm="1">
        <f t="array" aca="1" ref="AC1474" ca="1">_xlfn.IFS(
AND($AN$14="Not year_end", AC1473&gt;last_rou_date), "",
AND($AN$14="Year_end", AC1473&gt;=last_rou_date), "",
AND($AN$14="Year_end"), DATE(YEAR(AC1473+1), 12, 31),
AND($AN$14="Not year_end", MONTH(AC1473)=12, DAY(AC1473)=31), DATE(YEAR(AC1472)+1, MONTH(AC1472), DAY(AC1472)),
AND($AN$14="Not year_end", OR(MONTH(AC1473)&lt;&gt;12, DAY(AC1473)&lt;&gt;31) ), DATE(YEAR(AC1473), 12, 31)
)</f>
        <v/>
      </c>
      <c r="AD1474" s="75" t="str" cm="1">
        <f t="array" aca="1" ref="AD1474" ca="1">_xlfn.IFS(AD1473="", "",
AND(AD1473=last_rou_date, OR(MONTH(AD1473)&lt;&gt;12, DAY(AD1473)&lt;&gt;31) ), DATE(YEAR(AD1473), 12, 31),
AND(MONTH(AD1473)=12, DAY(AD1473)=31, AD1473&gt;=last_rou_date), "",
AND(MONTH(AD1473)=12, DAY(AD1473)&lt;&gt;31),  EOMONTH(AD1473,0),
AND(MONTH(AD1473)=12, DAY(AD1473)=31, $AH$14="Not end"),  EDATE(AD1472,1),
AND($AH$14="Not end"), EDATE(AD1473, 1),
AND($AH$14="End"), EOMONTH(AD1473, 1)
)</f>
        <v/>
      </c>
      <c r="AE1474" s="51" t="str" cm="1">
        <f t="array" ref="AE1474">_xlfn.IFS(W1474="", "",
AND(W1474&gt;0, W1474&lt;=$B$4, $C$2="İllik artım, faiz olaraq", $D$2&gt;0, $B$3="İllik"), $B$5*((1+$D$2)^(W1474-1)),
AND(W1474&gt;0, W1474&lt;=$B$4, $C$2="İllik artım, faiz olaraq", $D$2&gt;0, $B$3="Aylıq"), $B$5*((1+$D$2)^ROUNDDOWN((W1474-1)/12,0)),
AND(W1474=1, $C$2="Aşağıdakı kimi dəyişir", ), $B$5,
AND(W1474&gt;1, W1474&lt;=$B$4, $C$2="Aşağıdakı kimi dəyişir"), IFERROR(VLOOKUP(W1474, $C$4:$D$7, 2, FALSE), AE1473),
AND(W1474&gt;0, W1474&lt;=$B$4), $B$5,
TRUE,0 )</f>
        <v/>
      </c>
      <c r="AF1474" s="51" t="str">
        <f t="shared" ca="1" si="67"/>
        <v/>
      </c>
    </row>
    <row r="1475" spans="1:32" x14ac:dyDescent="0.4">
      <c r="A1475" s="13" t="str" cm="1">
        <f t="array" aca="1" ref="A1475" ca="1">_xlfn.IFS(
AND(SUMIFS(lease_table_interest_accruals, lease_table_dates, A1474)&gt;0, COUNTIFS($E$14:E1474, "Interest accrual", $A$14:A1474, A1474)=0),  A1474,
AND(SUMIFS(lease_table_payments, lease_table_dates, A1474)&gt;0, COUNTIFS($E$14:E1474, "Payment", $A$14:A1474, A1474)=0),  A1474,
AND(SUMIFS(rou_table_deprs, rou_table_dates, A1474)&gt;0, COUNTIFS($E$14:E1474, "Depreciation", $A$14:A1474, A1474)=0),  A1474,
TRUE,  IFERROR(INDEX(rou_table_dates,  MATCH(A1474, rou_table_dates)+1, ), "")
)</f>
        <v/>
      </c>
      <c r="B1475" s="1" t="str" cm="1">
        <f t="array" aca="1" ref="B1475" ca="1">_xlfn.IFS(
AND(E1475="Payment", A1475=$B$2), $AM$14,
E1475="Payment", $AM$15,
E1475="Interest accrual", $AM$18,
E1475="Depreciation", $AM$17,
TRUE, "")</f>
        <v/>
      </c>
      <c r="C1475" s="1" t="str" cm="1">
        <f t="array" aca="1" ref="C1475" ca="1">_xlfn.IFS(
E1475="Payment", $AM$19,
E1475="Interest accrual", $AM$15,
E1475="Depreciation", $AM$16,
TRUE, "")</f>
        <v/>
      </c>
      <c r="D1475" s="1" t="str" cm="1">
        <f t="array" aca="1" ref="D1475" ca="1">_xlfn.IFS(
E1475="Payment", _xlfn.XLOOKUP(A1475, lease_table_dates, lease_table_payments, 0, 0),
E1475="Interest accrual", _xlfn.XLOOKUP(A1475, lease_table_dates, lease_table_interest_accruals, 0, 0),
E1475="Depreciation", _xlfn.XLOOKUP(A1475, rou_table_dates, rou_table_deprs, 0, 0),
TRUE, ""
)</f>
        <v/>
      </c>
      <c r="E1475" s="7" t="str" cm="1">
        <f t="array" aca="1" ref="E1475" ca="1">_xlfn.IFS(
AND(SUMIFS(lease_table_interest_accruals, lease_table_dates, A1475)&gt;0, COUNTIFS($E$14:E1474, "Interest accrual", $A$14:A1474, A1475)=0), "Interest accrual",
AND(SUMIFS(lease_table_payments, lease_table_dates, A1475)&gt;0, COUNTIFS($E$14:E1474, "Payment", $A$14:A1474, A1475)=0), "Payment",
AND(SUMIFS(rou_table_deprs, rou_table_dates, A1475)&gt;0, COUNTIFS($E$14:E1474, "Depreciation", $A$14:A1474, A1475)=0), "Depreciation",
TRUE,  ""
)</f>
        <v/>
      </c>
      <c r="G1475" s="13" t="str" cm="1">
        <f t="array" aca="1" ref="G1475" ca="1">_xlfn.IFS(
AND($B$11="Hə", $B$3="İllik"), Z1475,
AND($B$11="Hə", $B$3="Aylıq"), AA1475,
$B$11="Yox", X1475)</f>
        <v/>
      </c>
      <c r="H1475" s="1" t="str" cm="1">
        <f t="array" aca="1" ref="H1475" ca="1">_xlfn.IFS( G1475="", "",
TRUE, ROUND( H1474+I1475-J1475, 2) )</f>
        <v/>
      </c>
      <c r="I1475" s="1" t="str" cm="1">
        <f t="array" aca="1" ref="I1475" ca="1">_xlfn.IFS(G1475="", "",
G1475=last_payment_date, (J1475-H1474),
 TRUE,  -  (H1474- H1474* (1+$B$6)^ (_xlfn.DAYS(G1475,G1474)/365) )
)</f>
        <v/>
      </c>
      <c r="J1475" s="1" t="str" cm="1">
        <f t="array" aca="1" ref="J1475" ca="1">_xlfn.IFS(G1475="", "",
TRUE, _xlfn.XLOOKUP(G1475,  payment_dates, payments,0,0)
)</f>
        <v/>
      </c>
      <c r="L1475" s="8" t="str" cm="1">
        <f t="array" aca="1" ref="L1475" ca="1">_xlfn.IFS(
AND($B$11="Hə", $B$3="İllik"), AC1475,
AND($B$11="Hə", $B$3="Aylıq"), AD1475,
$B$11="Yox", AB1475)</f>
        <v/>
      </c>
      <c r="M1475" s="1" t="str" cm="1">
        <f t="array" aca="1" ref="M1475" ca="1">_xlfn.IFS( L1475="", "",
(M1474-N1475)&lt;=0.5, 0,
TRUE,  M1474-N1475)</f>
        <v/>
      </c>
      <c r="N1475" s="7" t="str" cm="1">
        <f t="array" aca="1" ref="N1475" ca="1">_xlfn.IFS(
L1475="", "",
TRUE, MIN(M1474, ROUND($M$14/ (last_rou_date - $B$2) * (L1475-L1474), 2) )
)</f>
        <v/>
      </c>
      <c r="P1475" s="59" t="str">
        <f t="shared" ca="1" si="69"/>
        <v/>
      </c>
      <c r="Q1475" s="1" t="str" cm="1">
        <f t="array" aca="1" ref="Q1475" ca="1">_xlfn.IFS(P1475="","",
$B$11="Hə", _xlfn.XLOOKUP(DATE(P1475, 12, 31), rou_table_dates, rou_table_nbvs,0, 0),
TRUE,  MAX(0, ROUND($M$14 - $M$14/ (last_rou_date - $B$2) * (DATE(P1475,12,31) - $B$2), 2) )
)</f>
        <v/>
      </c>
      <c r="R1475" s="1" t="str" cm="1">
        <f t="array" aca="1" ref="R1475" ca="1">_xlfn.IFS(P1475="","",
$B$11="Hə", _xlfn.XLOOKUP(DATE(P1475, 12, 31), lease_table_dates, lease_table_balances,0, 0),
TRUE, IFERROR( XNPV($B$6, IF(payment_dates &gt;DATE(P1475, 12, 31), payments,  0),  IF(payment_dates &gt;DATE(P1475, 12, 31), payment_dates,  DATE(P1475, 12, 31))    ),0)
)</f>
        <v/>
      </c>
      <c r="S1475" s="1" t="str" cm="1">
        <f t="array" aca="1" ref="S1475" ca="1">_xlfn.IFS(P1475="","",
TRUE,  MIN( MIN(Q1474, $M$14), ROUND($M$14/ (last_rou_date - $B$2) * (DATE(P1475,12,31) - MAX($B$2, DATE(P1475-1, 12, 31))), 2) )
)</f>
        <v/>
      </c>
      <c r="T1475" s="7" t="str" cm="1">
        <f t="array" aca="1" ref="T1475" ca="1">_xlfn.IFS(P1475="", "",
ISTEXT(R1474), R1475- (H1475 - SUMIFS( lease_table_payments, lease_table_years, P1475) -$AG$14 ),
AND(ISNUMBER(R1474), R1475&lt;&gt;""),   R1475- (R1474 - SUMIFS( lease_table_payments, lease_table_years, P1475) )
)</f>
        <v/>
      </c>
      <c r="V1475" s="64">
        <f t="shared" si="68"/>
        <v>1462</v>
      </c>
      <c r="W1475" s="51" t="str" cm="1">
        <f t="array" ref="W1475">_xlfn.IFS(
OR(W1474=$B$4, W1474=""),"",
TRUE,W1474+1
)</f>
        <v/>
      </c>
      <c r="X1475" s="51" t="str" cm="1">
        <f t="array" ref="X1475">_xlfn.IFS(X1474="","",
W1475="", "",
AND($B$3="İllik"),DATE(YEAR(X1474)+1,MONTH(X1474),DAY(X1474) ),
AND($B$3="Aylıq", $AH$14="Not end"), EDATE(X1474,1),
AND($B$3="Aylıq", $AH$14="End"), EOMONTH(X1474,1)
)</f>
        <v/>
      </c>
      <c r="Y1475" s="51" t="str" cm="1">
        <f t="array" aca="1" ref="Y1475" ca="1">_xlfn.IFS(
AND($B$7="Dövrün əvvəlində", Y1474&lt;=last_rou_date), DATE(YEAR(Y1474)+1, 12, 31),
AND($B$7="Dövrün sonunda", Y1474&lt;=last_payment_date), DATE(YEAR(Y1474)+1, 12, 31),
TRUE, ""
)</f>
        <v/>
      </c>
      <c r="Z1475" s="75" t="str" cm="1">
        <f t="array" aca="1" ref="Z1475" ca="1">_xlfn.IFS(
AND($AN$14="Not year_end", Z1474&gt;last_payment_date), "",
AND($AN$14="Year_end", Z1474&gt;=last_payment_date), "",
AND($AN$14="Year_end"), DATE(YEAR(Z1474+1), 12, 31),
AND($AN$14="Not year_end", MONTH(Z1474)=12, DAY(Z1474)=31), DATE(YEAR(Z1473)+1, MONTH(Z1473), DAY(Z1473)),
AND($AN$14="Not year_end", OR(MONTH(Z1474)&lt;&gt;12, DAY(Z1474)&lt;&gt;31) ), DATE(YEAR(Z1474), 12, 31)
)</f>
        <v/>
      </c>
      <c r="AA1475" s="75" t="str" cm="1">
        <f t="array" aca="1" ref="AA1475" ca="1">_xlfn.IFS(AA1474="", "",
AND(AA1474=last_payment_date, OR(MONTH(AA1474)&lt;&gt;12, DAY(AA1474)&lt;&gt;31) ), DATE(YEAR(AA1474), 12, 31),
AND(MONTH(AA1474)=12, DAY(AA1474)=31, AA1474&gt;=last_payment_date), "",
AND(MONTH(AA1474)=12, DAY(AA1474)&lt;&gt;31),  EOMONTH(AA1474,0),
AND(MONTH(AA1474)=12, DAY(AA1474)=31, $AH$14="Not end"),  EDATE(AA1473,1),
AND($AH$14="Not end"), EDATE(AA1474, 1),
AND($AH$14="End"), EOMONTH(AA1474, 1)
)</f>
        <v/>
      </c>
      <c r="AB1475" s="75" t="str" cm="1">
        <f t="array" aca="1" ref="AB1475" ca="1">_xlfn.IFS(AB1474="","",
AND(AB1474=last_rou_date), "",
AND($B$3="İllik"),DATE(YEAR(AB1474)+1,MONTH(AB1474),DAY(AB1474) ),
AND($B$3="Aylıq", $AH$14="Not end"), EDATE(AB1474,1),
AND($B$3="Aylıq", $AH$14="End"), EOMONTH(AB1474,1)
)</f>
        <v/>
      </c>
      <c r="AC1475" s="75" t="str" cm="1">
        <f t="array" aca="1" ref="AC1475" ca="1">_xlfn.IFS(
AND($AN$14="Not year_end", AC1474&gt;last_rou_date), "",
AND($AN$14="Year_end", AC1474&gt;=last_rou_date), "",
AND($AN$14="Year_end"), DATE(YEAR(AC1474+1), 12, 31),
AND($AN$14="Not year_end", MONTH(AC1474)=12, DAY(AC1474)=31), DATE(YEAR(AC1473)+1, MONTH(AC1473), DAY(AC1473)),
AND($AN$14="Not year_end", OR(MONTH(AC1474)&lt;&gt;12, DAY(AC1474)&lt;&gt;31) ), DATE(YEAR(AC1474), 12, 31)
)</f>
        <v/>
      </c>
      <c r="AD1475" s="75" t="str" cm="1">
        <f t="array" aca="1" ref="AD1475" ca="1">_xlfn.IFS(AD1474="", "",
AND(AD1474=last_rou_date, OR(MONTH(AD1474)&lt;&gt;12, DAY(AD1474)&lt;&gt;31) ), DATE(YEAR(AD1474), 12, 31),
AND(MONTH(AD1474)=12, DAY(AD1474)=31, AD1474&gt;=last_rou_date), "",
AND(MONTH(AD1474)=12, DAY(AD1474)&lt;&gt;31),  EOMONTH(AD1474,0),
AND(MONTH(AD1474)=12, DAY(AD1474)=31, $AH$14="Not end"),  EDATE(AD1473,1),
AND($AH$14="Not end"), EDATE(AD1474, 1),
AND($AH$14="End"), EOMONTH(AD1474, 1)
)</f>
        <v/>
      </c>
      <c r="AE1475" s="51" t="str" cm="1">
        <f t="array" ref="AE1475">_xlfn.IFS(W1475="", "",
AND(W1475&gt;0, W1475&lt;=$B$4, $C$2="İllik artım, faiz olaraq", $D$2&gt;0, $B$3="İllik"), $B$5*((1+$D$2)^(W1475-1)),
AND(W1475&gt;0, W1475&lt;=$B$4, $C$2="İllik artım, faiz olaraq", $D$2&gt;0, $B$3="Aylıq"), $B$5*((1+$D$2)^ROUNDDOWN((W1475-1)/12,0)),
AND(W1475=1, $C$2="Aşağıdakı kimi dəyişir", ), $B$5,
AND(W1475&gt;1, W1475&lt;=$B$4, $C$2="Aşağıdakı kimi dəyişir"), IFERROR(VLOOKUP(W1475, $C$4:$D$7, 2, FALSE), AE1474),
AND(W1475&gt;0, W1475&lt;=$B$4), $B$5,
TRUE,0 )</f>
        <v/>
      </c>
      <c r="AF1475" s="51" t="str">
        <f t="shared" ca="1" si="67"/>
        <v/>
      </c>
    </row>
    <row r="1476" spans="1:32" x14ac:dyDescent="0.4">
      <c r="A1476" s="13" t="str" cm="1">
        <f t="array" aca="1" ref="A1476" ca="1">_xlfn.IFS(
AND(SUMIFS(lease_table_interest_accruals, lease_table_dates, A1475)&gt;0, COUNTIFS($E$14:E1475, "Interest accrual", $A$14:A1475, A1475)=0),  A1475,
AND(SUMIFS(lease_table_payments, lease_table_dates, A1475)&gt;0, COUNTIFS($E$14:E1475, "Payment", $A$14:A1475, A1475)=0),  A1475,
AND(SUMIFS(rou_table_deprs, rou_table_dates, A1475)&gt;0, COUNTIFS($E$14:E1475, "Depreciation", $A$14:A1475, A1475)=0),  A1475,
TRUE,  IFERROR(INDEX(rou_table_dates,  MATCH(A1475, rou_table_dates)+1, ), "")
)</f>
        <v/>
      </c>
      <c r="B1476" s="1" t="str" cm="1">
        <f t="array" aca="1" ref="B1476" ca="1">_xlfn.IFS(
AND(E1476="Payment", A1476=$B$2), $AM$14,
E1476="Payment", $AM$15,
E1476="Interest accrual", $AM$18,
E1476="Depreciation", $AM$17,
TRUE, "")</f>
        <v/>
      </c>
      <c r="C1476" s="1" t="str" cm="1">
        <f t="array" aca="1" ref="C1476" ca="1">_xlfn.IFS(
E1476="Payment", $AM$19,
E1476="Interest accrual", $AM$15,
E1476="Depreciation", $AM$16,
TRUE, "")</f>
        <v/>
      </c>
      <c r="D1476" s="1" t="str" cm="1">
        <f t="array" aca="1" ref="D1476" ca="1">_xlfn.IFS(
E1476="Payment", _xlfn.XLOOKUP(A1476, lease_table_dates, lease_table_payments, 0, 0),
E1476="Interest accrual", _xlfn.XLOOKUP(A1476, lease_table_dates, lease_table_interest_accruals, 0, 0),
E1476="Depreciation", _xlfn.XLOOKUP(A1476, rou_table_dates, rou_table_deprs, 0, 0),
TRUE, ""
)</f>
        <v/>
      </c>
      <c r="E1476" s="7" t="str" cm="1">
        <f t="array" aca="1" ref="E1476" ca="1">_xlfn.IFS(
AND(SUMIFS(lease_table_interest_accruals, lease_table_dates, A1476)&gt;0, COUNTIFS($E$14:E1475, "Interest accrual", $A$14:A1475, A1476)=0), "Interest accrual",
AND(SUMIFS(lease_table_payments, lease_table_dates, A1476)&gt;0, COUNTIFS($E$14:E1475, "Payment", $A$14:A1475, A1476)=0), "Payment",
AND(SUMIFS(rou_table_deprs, rou_table_dates, A1476)&gt;0, COUNTIFS($E$14:E1475, "Depreciation", $A$14:A1475, A1476)=0), "Depreciation",
TRUE,  ""
)</f>
        <v/>
      </c>
      <c r="G1476" s="13" t="str" cm="1">
        <f t="array" aca="1" ref="G1476" ca="1">_xlfn.IFS(
AND($B$11="Hə", $B$3="İllik"), Z1476,
AND($B$11="Hə", $B$3="Aylıq"), AA1476,
$B$11="Yox", X1476)</f>
        <v/>
      </c>
      <c r="H1476" s="1" t="str" cm="1">
        <f t="array" aca="1" ref="H1476" ca="1">_xlfn.IFS( G1476="", "",
TRUE, ROUND( H1475+I1476-J1476, 2) )</f>
        <v/>
      </c>
      <c r="I1476" s="1" t="str" cm="1">
        <f t="array" aca="1" ref="I1476" ca="1">_xlfn.IFS(G1476="", "",
G1476=last_payment_date, (J1476-H1475),
 TRUE,  -  (H1475- H1475* (1+$B$6)^ (_xlfn.DAYS(G1476,G1475)/365) )
)</f>
        <v/>
      </c>
      <c r="J1476" s="1" t="str" cm="1">
        <f t="array" aca="1" ref="J1476" ca="1">_xlfn.IFS(G1476="", "",
TRUE, _xlfn.XLOOKUP(G1476,  payment_dates, payments,0,0)
)</f>
        <v/>
      </c>
      <c r="L1476" s="8" t="str" cm="1">
        <f t="array" aca="1" ref="L1476" ca="1">_xlfn.IFS(
AND($B$11="Hə", $B$3="İllik"), AC1476,
AND($B$11="Hə", $B$3="Aylıq"), AD1476,
$B$11="Yox", AB1476)</f>
        <v/>
      </c>
      <c r="M1476" s="1" t="str" cm="1">
        <f t="array" aca="1" ref="M1476" ca="1">_xlfn.IFS( L1476="", "",
(M1475-N1476)&lt;=0.5, 0,
TRUE,  M1475-N1476)</f>
        <v/>
      </c>
      <c r="N1476" s="7" t="str" cm="1">
        <f t="array" aca="1" ref="N1476" ca="1">_xlfn.IFS(
L1476="", "",
TRUE, MIN(M1475, ROUND($M$14/ (last_rou_date - $B$2) * (L1476-L1475), 2) )
)</f>
        <v/>
      </c>
      <c r="P1476" s="59" t="str">
        <f t="shared" ca="1" si="69"/>
        <v/>
      </c>
      <c r="Q1476" s="1" t="str" cm="1">
        <f t="array" aca="1" ref="Q1476" ca="1">_xlfn.IFS(P1476="","",
$B$11="Hə", _xlfn.XLOOKUP(DATE(P1476, 12, 31), rou_table_dates, rou_table_nbvs,0, 0),
TRUE,  MAX(0, ROUND($M$14 - $M$14/ (last_rou_date - $B$2) * (DATE(P1476,12,31) - $B$2), 2) )
)</f>
        <v/>
      </c>
      <c r="R1476" s="1" t="str" cm="1">
        <f t="array" aca="1" ref="R1476" ca="1">_xlfn.IFS(P1476="","",
$B$11="Hə", _xlfn.XLOOKUP(DATE(P1476, 12, 31), lease_table_dates, lease_table_balances,0, 0),
TRUE, IFERROR( XNPV($B$6, IF(payment_dates &gt;DATE(P1476, 12, 31), payments,  0),  IF(payment_dates &gt;DATE(P1476, 12, 31), payment_dates,  DATE(P1476, 12, 31))    ),0)
)</f>
        <v/>
      </c>
      <c r="S1476" s="1" t="str" cm="1">
        <f t="array" aca="1" ref="S1476" ca="1">_xlfn.IFS(P1476="","",
TRUE,  MIN( MIN(Q1475, $M$14), ROUND($M$14/ (last_rou_date - $B$2) * (DATE(P1476,12,31) - MAX($B$2, DATE(P1476-1, 12, 31))), 2) )
)</f>
        <v/>
      </c>
      <c r="T1476" s="7" t="str" cm="1">
        <f t="array" aca="1" ref="T1476" ca="1">_xlfn.IFS(P1476="", "",
ISTEXT(R1475), R1476- (H1476 - SUMIFS( lease_table_payments, lease_table_years, P1476) -$AG$14 ),
AND(ISNUMBER(R1475), R1476&lt;&gt;""),   R1476- (R1475 - SUMIFS( lease_table_payments, lease_table_years, P1476) )
)</f>
        <v/>
      </c>
      <c r="V1476" s="64">
        <f t="shared" si="68"/>
        <v>1463</v>
      </c>
      <c r="W1476" s="51" t="str" cm="1">
        <f t="array" ref="W1476">_xlfn.IFS(
OR(W1475=$B$4, W1475=""),"",
TRUE,W1475+1
)</f>
        <v/>
      </c>
      <c r="X1476" s="51" t="str" cm="1">
        <f t="array" ref="X1476">_xlfn.IFS(X1475="","",
W1476="", "",
AND($B$3="İllik"),DATE(YEAR(X1475)+1,MONTH(X1475),DAY(X1475) ),
AND($B$3="Aylıq", $AH$14="Not end"), EDATE(X1475,1),
AND($B$3="Aylıq", $AH$14="End"), EOMONTH(X1475,1)
)</f>
        <v/>
      </c>
      <c r="Y1476" s="51" t="str" cm="1">
        <f t="array" aca="1" ref="Y1476" ca="1">_xlfn.IFS(
AND($B$7="Dövrün əvvəlində", Y1475&lt;=last_rou_date), DATE(YEAR(Y1475)+1, 12, 31),
AND($B$7="Dövrün sonunda", Y1475&lt;=last_payment_date), DATE(YEAR(Y1475)+1, 12, 31),
TRUE, ""
)</f>
        <v/>
      </c>
      <c r="Z1476" s="75" t="str" cm="1">
        <f t="array" aca="1" ref="Z1476" ca="1">_xlfn.IFS(
AND($AN$14="Not year_end", Z1475&gt;last_payment_date), "",
AND($AN$14="Year_end", Z1475&gt;=last_payment_date), "",
AND($AN$14="Year_end"), DATE(YEAR(Z1475+1), 12, 31),
AND($AN$14="Not year_end", MONTH(Z1475)=12, DAY(Z1475)=31), DATE(YEAR(Z1474)+1, MONTH(Z1474), DAY(Z1474)),
AND($AN$14="Not year_end", OR(MONTH(Z1475)&lt;&gt;12, DAY(Z1475)&lt;&gt;31) ), DATE(YEAR(Z1475), 12, 31)
)</f>
        <v/>
      </c>
      <c r="AA1476" s="75" t="str" cm="1">
        <f t="array" aca="1" ref="AA1476" ca="1">_xlfn.IFS(AA1475="", "",
AND(AA1475=last_payment_date, OR(MONTH(AA1475)&lt;&gt;12, DAY(AA1475)&lt;&gt;31) ), DATE(YEAR(AA1475), 12, 31),
AND(MONTH(AA1475)=12, DAY(AA1475)=31, AA1475&gt;=last_payment_date), "",
AND(MONTH(AA1475)=12, DAY(AA1475)&lt;&gt;31),  EOMONTH(AA1475,0),
AND(MONTH(AA1475)=12, DAY(AA1475)=31, $AH$14="Not end"),  EDATE(AA1474,1),
AND($AH$14="Not end"), EDATE(AA1475, 1),
AND($AH$14="End"), EOMONTH(AA1475, 1)
)</f>
        <v/>
      </c>
      <c r="AB1476" s="75" t="str" cm="1">
        <f t="array" aca="1" ref="AB1476" ca="1">_xlfn.IFS(AB1475="","",
AND(AB1475=last_rou_date), "",
AND($B$3="İllik"),DATE(YEAR(AB1475)+1,MONTH(AB1475),DAY(AB1475) ),
AND($B$3="Aylıq", $AH$14="Not end"), EDATE(AB1475,1),
AND($B$3="Aylıq", $AH$14="End"), EOMONTH(AB1475,1)
)</f>
        <v/>
      </c>
      <c r="AC1476" s="75" t="str" cm="1">
        <f t="array" aca="1" ref="AC1476" ca="1">_xlfn.IFS(
AND($AN$14="Not year_end", AC1475&gt;last_rou_date), "",
AND($AN$14="Year_end", AC1475&gt;=last_rou_date), "",
AND($AN$14="Year_end"), DATE(YEAR(AC1475+1), 12, 31),
AND($AN$14="Not year_end", MONTH(AC1475)=12, DAY(AC1475)=31), DATE(YEAR(AC1474)+1, MONTH(AC1474), DAY(AC1474)),
AND($AN$14="Not year_end", OR(MONTH(AC1475)&lt;&gt;12, DAY(AC1475)&lt;&gt;31) ), DATE(YEAR(AC1475), 12, 31)
)</f>
        <v/>
      </c>
      <c r="AD1476" s="75" t="str" cm="1">
        <f t="array" aca="1" ref="AD1476" ca="1">_xlfn.IFS(AD1475="", "",
AND(AD1475=last_rou_date, OR(MONTH(AD1475)&lt;&gt;12, DAY(AD1475)&lt;&gt;31) ), DATE(YEAR(AD1475), 12, 31),
AND(MONTH(AD1475)=12, DAY(AD1475)=31, AD1475&gt;=last_rou_date), "",
AND(MONTH(AD1475)=12, DAY(AD1475)&lt;&gt;31),  EOMONTH(AD1475,0),
AND(MONTH(AD1475)=12, DAY(AD1475)=31, $AH$14="Not end"),  EDATE(AD1474,1),
AND($AH$14="Not end"), EDATE(AD1475, 1),
AND($AH$14="End"), EOMONTH(AD1475, 1)
)</f>
        <v/>
      </c>
      <c r="AE1476" s="51" t="str" cm="1">
        <f t="array" ref="AE1476">_xlfn.IFS(W1476="", "",
AND(W1476&gt;0, W1476&lt;=$B$4, $C$2="İllik artım, faiz olaraq", $D$2&gt;0, $B$3="İllik"), $B$5*((1+$D$2)^(W1476-1)),
AND(W1476&gt;0, W1476&lt;=$B$4, $C$2="İllik artım, faiz olaraq", $D$2&gt;0, $B$3="Aylıq"), $B$5*((1+$D$2)^ROUNDDOWN((W1476-1)/12,0)),
AND(W1476=1, $C$2="Aşağıdakı kimi dəyişir", ), $B$5,
AND(W1476&gt;1, W1476&lt;=$B$4, $C$2="Aşağıdakı kimi dəyişir"), IFERROR(VLOOKUP(W1476, $C$4:$D$7, 2, FALSE), AE1475),
AND(W1476&gt;0, W1476&lt;=$B$4), $B$5,
TRUE,0 )</f>
        <v/>
      </c>
      <c r="AF1476" s="51" t="str">
        <f t="shared" ca="1" si="67"/>
        <v/>
      </c>
    </row>
    <row r="1477" spans="1:32" x14ac:dyDescent="0.4">
      <c r="A1477" s="13" t="str" cm="1">
        <f t="array" aca="1" ref="A1477" ca="1">_xlfn.IFS(
AND(SUMIFS(lease_table_interest_accruals, lease_table_dates, A1476)&gt;0, COUNTIFS($E$14:E1476, "Interest accrual", $A$14:A1476, A1476)=0),  A1476,
AND(SUMIFS(lease_table_payments, lease_table_dates, A1476)&gt;0, COUNTIFS($E$14:E1476, "Payment", $A$14:A1476, A1476)=0),  A1476,
AND(SUMIFS(rou_table_deprs, rou_table_dates, A1476)&gt;0, COUNTIFS($E$14:E1476, "Depreciation", $A$14:A1476, A1476)=0),  A1476,
TRUE,  IFERROR(INDEX(rou_table_dates,  MATCH(A1476, rou_table_dates)+1, ), "")
)</f>
        <v/>
      </c>
      <c r="B1477" s="1" t="str" cm="1">
        <f t="array" aca="1" ref="B1477" ca="1">_xlfn.IFS(
AND(E1477="Payment", A1477=$B$2), $AM$14,
E1477="Payment", $AM$15,
E1477="Interest accrual", $AM$18,
E1477="Depreciation", $AM$17,
TRUE, "")</f>
        <v/>
      </c>
      <c r="C1477" s="1" t="str" cm="1">
        <f t="array" aca="1" ref="C1477" ca="1">_xlfn.IFS(
E1477="Payment", $AM$19,
E1477="Interest accrual", $AM$15,
E1477="Depreciation", $AM$16,
TRUE, "")</f>
        <v/>
      </c>
      <c r="D1477" s="1" t="str" cm="1">
        <f t="array" aca="1" ref="D1477" ca="1">_xlfn.IFS(
E1477="Payment", _xlfn.XLOOKUP(A1477, lease_table_dates, lease_table_payments, 0, 0),
E1477="Interest accrual", _xlfn.XLOOKUP(A1477, lease_table_dates, lease_table_interest_accruals, 0, 0),
E1477="Depreciation", _xlfn.XLOOKUP(A1477, rou_table_dates, rou_table_deprs, 0, 0),
TRUE, ""
)</f>
        <v/>
      </c>
      <c r="E1477" s="7" t="str" cm="1">
        <f t="array" aca="1" ref="E1477" ca="1">_xlfn.IFS(
AND(SUMIFS(lease_table_interest_accruals, lease_table_dates, A1477)&gt;0, COUNTIFS($E$14:E1476, "Interest accrual", $A$14:A1476, A1477)=0), "Interest accrual",
AND(SUMIFS(lease_table_payments, lease_table_dates, A1477)&gt;0, COUNTIFS($E$14:E1476, "Payment", $A$14:A1476, A1477)=0), "Payment",
AND(SUMIFS(rou_table_deprs, rou_table_dates, A1477)&gt;0, COUNTIFS($E$14:E1476, "Depreciation", $A$14:A1476, A1477)=0), "Depreciation",
TRUE,  ""
)</f>
        <v/>
      </c>
      <c r="G1477" s="13" t="str" cm="1">
        <f t="array" aca="1" ref="G1477" ca="1">_xlfn.IFS(
AND($B$11="Hə", $B$3="İllik"), Z1477,
AND($B$11="Hə", $B$3="Aylıq"), AA1477,
$B$11="Yox", X1477)</f>
        <v/>
      </c>
      <c r="H1477" s="1" t="str" cm="1">
        <f t="array" aca="1" ref="H1477" ca="1">_xlfn.IFS( G1477="", "",
TRUE, ROUND( H1476+I1477-J1477, 2) )</f>
        <v/>
      </c>
      <c r="I1477" s="1" t="str" cm="1">
        <f t="array" aca="1" ref="I1477" ca="1">_xlfn.IFS(G1477="", "",
G1477=last_payment_date, (J1477-H1476),
 TRUE,  -  (H1476- H1476* (1+$B$6)^ (_xlfn.DAYS(G1477,G1476)/365) )
)</f>
        <v/>
      </c>
      <c r="J1477" s="1" t="str" cm="1">
        <f t="array" aca="1" ref="J1477" ca="1">_xlfn.IFS(G1477="", "",
TRUE, _xlfn.XLOOKUP(G1477,  payment_dates, payments,0,0)
)</f>
        <v/>
      </c>
      <c r="L1477" s="8" t="str" cm="1">
        <f t="array" aca="1" ref="L1477" ca="1">_xlfn.IFS(
AND($B$11="Hə", $B$3="İllik"), AC1477,
AND($B$11="Hə", $B$3="Aylıq"), AD1477,
$B$11="Yox", AB1477)</f>
        <v/>
      </c>
      <c r="M1477" s="1" t="str" cm="1">
        <f t="array" aca="1" ref="M1477" ca="1">_xlfn.IFS( L1477="", "",
(M1476-N1477)&lt;=0.5, 0,
TRUE,  M1476-N1477)</f>
        <v/>
      </c>
      <c r="N1477" s="7" t="str" cm="1">
        <f t="array" aca="1" ref="N1477" ca="1">_xlfn.IFS(
L1477="", "",
TRUE, MIN(M1476, ROUND($M$14/ (last_rou_date - $B$2) * (L1477-L1476), 2) )
)</f>
        <v/>
      </c>
      <c r="P1477" s="59" t="str">
        <f t="shared" ca="1" si="69"/>
        <v/>
      </c>
      <c r="Q1477" s="1" t="str" cm="1">
        <f t="array" aca="1" ref="Q1477" ca="1">_xlfn.IFS(P1477="","",
$B$11="Hə", _xlfn.XLOOKUP(DATE(P1477, 12, 31), rou_table_dates, rou_table_nbvs,0, 0),
TRUE,  MAX(0, ROUND($M$14 - $M$14/ (last_rou_date - $B$2) * (DATE(P1477,12,31) - $B$2), 2) )
)</f>
        <v/>
      </c>
      <c r="R1477" s="1" t="str" cm="1">
        <f t="array" aca="1" ref="R1477" ca="1">_xlfn.IFS(P1477="","",
$B$11="Hə", _xlfn.XLOOKUP(DATE(P1477, 12, 31), lease_table_dates, lease_table_balances,0, 0),
TRUE, IFERROR( XNPV($B$6, IF(payment_dates &gt;DATE(P1477, 12, 31), payments,  0),  IF(payment_dates &gt;DATE(P1477, 12, 31), payment_dates,  DATE(P1477, 12, 31))    ),0)
)</f>
        <v/>
      </c>
      <c r="S1477" s="1" t="str" cm="1">
        <f t="array" aca="1" ref="S1477" ca="1">_xlfn.IFS(P1477="","",
TRUE,  MIN( MIN(Q1476, $M$14), ROUND($M$14/ (last_rou_date - $B$2) * (DATE(P1477,12,31) - MAX($B$2, DATE(P1477-1, 12, 31))), 2) )
)</f>
        <v/>
      </c>
      <c r="T1477" s="7" t="str" cm="1">
        <f t="array" aca="1" ref="T1477" ca="1">_xlfn.IFS(P1477="", "",
ISTEXT(R1476), R1477- (H1477 - SUMIFS( lease_table_payments, lease_table_years, P1477) -$AG$14 ),
AND(ISNUMBER(R1476), R1477&lt;&gt;""),   R1477- (R1476 - SUMIFS( lease_table_payments, lease_table_years, P1477) )
)</f>
        <v/>
      </c>
      <c r="V1477" s="64">
        <f t="shared" si="68"/>
        <v>1464</v>
      </c>
      <c r="W1477" s="51" t="str" cm="1">
        <f t="array" ref="W1477">_xlfn.IFS(
OR(W1476=$B$4, W1476=""),"",
TRUE,W1476+1
)</f>
        <v/>
      </c>
      <c r="X1477" s="51" t="str" cm="1">
        <f t="array" ref="X1477">_xlfn.IFS(X1476="","",
W1477="", "",
AND($B$3="İllik"),DATE(YEAR(X1476)+1,MONTH(X1476),DAY(X1476) ),
AND($B$3="Aylıq", $AH$14="Not end"), EDATE(X1476,1),
AND($B$3="Aylıq", $AH$14="End"), EOMONTH(X1476,1)
)</f>
        <v/>
      </c>
      <c r="Y1477" s="51" t="str" cm="1">
        <f t="array" aca="1" ref="Y1477" ca="1">_xlfn.IFS(
AND($B$7="Dövrün əvvəlində", Y1476&lt;=last_rou_date), DATE(YEAR(Y1476)+1, 12, 31),
AND($B$7="Dövrün sonunda", Y1476&lt;=last_payment_date), DATE(YEAR(Y1476)+1, 12, 31),
TRUE, ""
)</f>
        <v/>
      </c>
      <c r="Z1477" s="75" t="str" cm="1">
        <f t="array" aca="1" ref="Z1477" ca="1">_xlfn.IFS(
AND($AN$14="Not year_end", Z1476&gt;last_payment_date), "",
AND($AN$14="Year_end", Z1476&gt;=last_payment_date), "",
AND($AN$14="Year_end"), DATE(YEAR(Z1476+1), 12, 31),
AND($AN$14="Not year_end", MONTH(Z1476)=12, DAY(Z1476)=31), DATE(YEAR(Z1475)+1, MONTH(Z1475), DAY(Z1475)),
AND($AN$14="Not year_end", OR(MONTH(Z1476)&lt;&gt;12, DAY(Z1476)&lt;&gt;31) ), DATE(YEAR(Z1476), 12, 31)
)</f>
        <v/>
      </c>
      <c r="AA1477" s="75" t="str" cm="1">
        <f t="array" aca="1" ref="AA1477" ca="1">_xlfn.IFS(AA1476="", "",
AND(AA1476=last_payment_date, OR(MONTH(AA1476)&lt;&gt;12, DAY(AA1476)&lt;&gt;31) ), DATE(YEAR(AA1476), 12, 31),
AND(MONTH(AA1476)=12, DAY(AA1476)=31, AA1476&gt;=last_payment_date), "",
AND(MONTH(AA1476)=12, DAY(AA1476)&lt;&gt;31),  EOMONTH(AA1476,0),
AND(MONTH(AA1476)=12, DAY(AA1476)=31, $AH$14="Not end"),  EDATE(AA1475,1),
AND($AH$14="Not end"), EDATE(AA1476, 1),
AND($AH$14="End"), EOMONTH(AA1476, 1)
)</f>
        <v/>
      </c>
      <c r="AB1477" s="75" t="str" cm="1">
        <f t="array" aca="1" ref="AB1477" ca="1">_xlfn.IFS(AB1476="","",
AND(AB1476=last_rou_date), "",
AND($B$3="İllik"),DATE(YEAR(AB1476)+1,MONTH(AB1476),DAY(AB1476) ),
AND($B$3="Aylıq", $AH$14="Not end"), EDATE(AB1476,1),
AND($B$3="Aylıq", $AH$14="End"), EOMONTH(AB1476,1)
)</f>
        <v/>
      </c>
      <c r="AC1477" s="75" t="str" cm="1">
        <f t="array" aca="1" ref="AC1477" ca="1">_xlfn.IFS(
AND($AN$14="Not year_end", AC1476&gt;last_rou_date), "",
AND($AN$14="Year_end", AC1476&gt;=last_rou_date), "",
AND($AN$14="Year_end"), DATE(YEAR(AC1476+1), 12, 31),
AND($AN$14="Not year_end", MONTH(AC1476)=12, DAY(AC1476)=31), DATE(YEAR(AC1475)+1, MONTH(AC1475), DAY(AC1475)),
AND($AN$14="Not year_end", OR(MONTH(AC1476)&lt;&gt;12, DAY(AC1476)&lt;&gt;31) ), DATE(YEAR(AC1476), 12, 31)
)</f>
        <v/>
      </c>
      <c r="AD1477" s="75" t="str" cm="1">
        <f t="array" aca="1" ref="AD1477" ca="1">_xlfn.IFS(AD1476="", "",
AND(AD1476=last_rou_date, OR(MONTH(AD1476)&lt;&gt;12, DAY(AD1476)&lt;&gt;31) ), DATE(YEAR(AD1476), 12, 31),
AND(MONTH(AD1476)=12, DAY(AD1476)=31, AD1476&gt;=last_rou_date), "",
AND(MONTH(AD1476)=12, DAY(AD1476)&lt;&gt;31),  EOMONTH(AD1476,0),
AND(MONTH(AD1476)=12, DAY(AD1476)=31, $AH$14="Not end"),  EDATE(AD1475,1),
AND($AH$14="Not end"), EDATE(AD1476, 1),
AND($AH$14="End"), EOMONTH(AD1476, 1)
)</f>
        <v/>
      </c>
      <c r="AE1477" s="51" t="str" cm="1">
        <f t="array" ref="AE1477">_xlfn.IFS(W1477="", "",
AND(W1477&gt;0, W1477&lt;=$B$4, $C$2="İllik artım, faiz olaraq", $D$2&gt;0, $B$3="İllik"), $B$5*((1+$D$2)^(W1477-1)),
AND(W1477&gt;0, W1477&lt;=$B$4, $C$2="İllik artım, faiz olaraq", $D$2&gt;0, $B$3="Aylıq"), $B$5*((1+$D$2)^ROUNDDOWN((W1477-1)/12,0)),
AND(W1477=1, $C$2="Aşağıdakı kimi dəyişir", ), $B$5,
AND(W1477&gt;1, W1477&lt;=$B$4, $C$2="Aşağıdakı kimi dəyişir"), IFERROR(VLOOKUP(W1477, $C$4:$D$7, 2, FALSE), AE1476),
AND(W1477&gt;0, W1477&lt;=$B$4), $B$5,
TRUE,0 )</f>
        <v/>
      </c>
      <c r="AF1477" s="51" t="str">
        <f t="shared" ca="1" si="67"/>
        <v/>
      </c>
    </row>
    <row r="1478" spans="1:32" x14ac:dyDescent="0.4">
      <c r="A1478" s="13" t="str" cm="1">
        <f t="array" aca="1" ref="A1478" ca="1">_xlfn.IFS(
AND(SUMIFS(lease_table_interest_accruals, lease_table_dates, A1477)&gt;0, COUNTIFS($E$14:E1477, "Interest accrual", $A$14:A1477, A1477)=0),  A1477,
AND(SUMIFS(lease_table_payments, lease_table_dates, A1477)&gt;0, COUNTIFS($E$14:E1477, "Payment", $A$14:A1477, A1477)=0),  A1477,
AND(SUMIFS(rou_table_deprs, rou_table_dates, A1477)&gt;0, COUNTIFS($E$14:E1477, "Depreciation", $A$14:A1477, A1477)=0),  A1477,
TRUE,  IFERROR(INDEX(rou_table_dates,  MATCH(A1477, rou_table_dates)+1, ), "")
)</f>
        <v/>
      </c>
      <c r="B1478" s="1" t="str" cm="1">
        <f t="array" aca="1" ref="B1478" ca="1">_xlfn.IFS(
AND(E1478="Payment", A1478=$B$2), $AM$14,
E1478="Payment", $AM$15,
E1478="Interest accrual", $AM$18,
E1478="Depreciation", $AM$17,
TRUE, "")</f>
        <v/>
      </c>
      <c r="C1478" s="1" t="str" cm="1">
        <f t="array" aca="1" ref="C1478" ca="1">_xlfn.IFS(
E1478="Payment", $AM$19,
E1478="Interest accrual", $AM$15,
E1478="Depreciation", $AM$16,
TRUE, "")</f>
        <v/>
      </c>
      <c r="D1478" s="1" t="str" cm="1">
        <f t="array" aca="1" ref="D1478" ca="1">_xlfn.IFS(
E1478="Payment", _xlfn.XLOOKUP(A1478, lease_table_dates, lease_table_payments, 0, 0),
E1478="Interest accrual", _xlfn.XLOOKUP(A1478, lease_table_dates, lease_table_interest_accruals, 0, 0),
E1478="Depreciation", _xlfn.XLOOKUP(A1478, rou_table_dates, rou_table_deprs, 0, 0),
TRUE, ""
)</f>
        <v/>
      </c>
      <c r="E1478" s="7" t="str" cm="1">
        <f t="array" aca="1" ref="E1478" ca="1">_xlfn.IFS(
AND(SUMIFS(lease_table_interest_accruals, lease_table_dates, A1478)&gt;0, COUNTIFS($E$14:E1477, "Interest accrual", $A$14:A1477, A1478)=0), "Interest accrual",
AND(SUMIFS(lease_table_payments, lease_table_dates, A1478)&gt;0, COUNTIFS($E$14:E1477, "Payment", $A$14:A1477, A1478)=0), "Payment",
AND(SUMIFS(rou_table_deprs, rou_table_dates, A1478)&gt;0, COUNTIFS($E$14:E1477, "Depreciation", $A$14:A1477, A1478)=0), "Depreciation",
TRUE,  ""
)</f>
        <v/>
      </c>
      <c r="G1478" s="13" t="str" cm="1">
        <f t="array" aca="1" ref="G1478" ca="1">_xlfn.IFS(
AND($B$11="Hə", $B$3="İllik"), Z1478,
AND($B$11="Hə", $B$3="Aylıq"), AA1478,
$B$11="Yox", X1478)</f>
        <v/>
      </c>
      <c r="H1478" s="1" t="str" cm="1">
        <f t="array" aca="1" ref="H1478" ca="1">_xlfn.IFS( G1478="", "",
TRUE, ROUND( H1477+I1478-J1478, 2) )</f>
        <v/>
      </c>
      <c r="I1478" s="1" t="str" cm="1">
        <f t="array" aca="1" ref="I1478" ca="1">_xlfn.IFS(G1478="", "",
G1478=last_payment_date, (J1478-H1477),
 TRUE,  -  (H1477- H1477* (1+$B$6)^ (_xlfn.DAYS(G1478,G1477)/365) )
)</f>
        <v/>
      </c>
      <c r="J1478" s="1" t="str" cm="1">
        <f t="array" aca="1" ref="J1478" ca="1">_xlfn.IFS(G1478="", "",
TRUE, _xlfn.XLOOKUP(G1478,  payment_dates, payments,0,0)
)</f>
        <v/>
      </c>
      <c r="L1478" s="8" t="str" cm="1">
        <f t="array" aca="1" ref="L1478" ca="1">_xlfn.IFS(
AND($B$11="Hə", $B$3="İllik"), AC1478,
AND($B$11="Hə", $B$3="Aylıq"), AD1478,
$B$11="Yox", AB1478)</f>
        <v/>
      </c>
      <c r="M1478" s="1" t="str" cm="1">
        <f t="array" aca="1" ref="M1478" ca="1">_xlfn.IFS( L1478="", "",
(M1477-N1478)&lt;=0.5, 0,
TRUE,  M1477-N1478)</f>
        <v/>
      </c>
      <c r="N1478" s="7" t="str" cm="1">
        <f t="array" aca="1" ref="N1478" ca="1">_xlfn.IFS(
L1478="", "",
TRUE, MIN(M1477, ROUND($M$14/ (last_rou_date - $B$2) * (L1478-L1477), 2) )
)</f>
        <v/>
      </c>
      <c r="P1478" s="59" t="str">
        <f t="shared" ca="1" si="69"/>
        <v/>
      </c>
      <c r="Q1478" s="1" t="str" cm="1">
        <f t="array" aca="1" ref="Q1478" ca="1">_xlfn.IFS(P1478="","",
$B$11="Hə", _xlfn.XLOOKUP(DATE(P1478, 12, 31), rou_table_dates, rou_table_nbvs,0, 0),
TRUE,  MAX(0, ROUND($M$14 - $M$14/ (last_rou_date - $B$2) * (DATE(P1478,12,31) - $B$2), 2) )
)</f>
        <v/>
      </c>
      <c r="R1478" s="1" t="str" cm="1">
        <f t="array" aca="1" ref="R1478" ca="1">_xlfn.IFS(P1478="","",
$B$11="Hə", _xlfn.XLOOKUP(DATE(P1478, 12, 31), lease_table_dates, lease_table_balances,0, 0),
TRUE, IFERROR( XNPV($B$6, IF(payment_dates &gt;DATE(P1478, 12, 31), payments,  0),  IF(payment_dates &gt;DATE(P1478, 12, 31), payment_dates,  DATE(P1478, 12, 31))    ),0)
)</f>
        <v/>
      </c>
      <c r="S1478" s="1" t="str" cm="1">
        <f t="array" aca="1" ref="S1478" ca="1">_xlfn.IFS(P1478="","",
TRUE,  MIN( MIN(Q1477, $M$14), ROUND($M$14/ (last_rou_date - $B$2) * (DATE(P1478,12,31) - MAX($B$2, DATE(P1478-1, 12, 31))), 2) )
)</f>
        <v/>
      </c>
      <c r="T1478" s="7" t="str" cm="1">
        <f t="array" aca="1" ref="T1478" ca="1">_xlfn.IFS(P1478="", "",
ISTEXT(R1477), R1478- (H1478 - SUMIFS( lease_table_payments, lease_table_years, P1478) -$AG$14 ),
AND(ISNUMBER(R1477), R1478&lt;&gt;""),   R1478- (R1477 - SUMIFS( lease_table_payments, lease_table_years, P1478) )
)</f>
        <v/>
      </c>
      <c r="V1478" s="64">
        <f t="shared" si="68"/>
        <v>1465</v>
      </c>
      <c r="W1478" s="51" t="str" cm="1">
        <f t="array" ref="W1478">_xlfn.IFS(
OR(W1477=$B$4, W1477=""),"",
TRUE,W1477+1
)</f>
        <v/>
      </c>
      <c r="X1478" s="51" t="str" cm="1">
        <f t="array" ref="X1478">_xlfn.IFS(X1477="","",
W1478="", "",
AND($B$3="İllik"),DATE(YEAR(X1477)+1,MONTH(X1477),DAY(X1477) ),
AND($B$3="Aylıq", $AH$14="Not end"), EDATE(X1477,1),
AND($B$3="Aylıq", $AH$14="End"), EOMONTH(X1477,1)
)</f>
        <v/>
      </c>
      <c r="Y1478" s="51" t="str" cm="1">
        <f t="array" aca="1" ref="Y1478" ca="1">_xlfn.IFS(
AND($B$7="Dövrün əvvəlində", Y1477&lt;=last_rou_date), DATE(YEAR(Y1477)+1, 12, 31),
AND($B$7="Dövrün sonunda", Y1477&lt;=last_payment_date), DATE(YEAR(Y1477)+1, 12, 31),
TRUE, ""
)</f>
        <v/>
      </c>
      <c r="Z1478" s="75" t="str" cm="1">
        <f t="array" aca="1" ref="Z1478" ca="1">_xlfn.IFS(
AND($AN$14="Not year_end", Z1477&gt;last_payment_date), "",
AND($AN$14="Year_end", Z1477&gt;=last_payment_date), "",
AND($AN$14="Year_end"), DATE(YEAR(Z1477+1), 12, 31),
AND($AN$14="Not year_end", MONTH(Z1477)=12, DAY(Z1477)=31), DATE(YEAR(Z1476)+1, MONTH(Z1476), DAY(Z1476)),
AND($AN$14="Not year_end", OR(MONTH(Z1477)&lt;&gt;12, DAY(Z1477)&lt;&gt;31) ), DATE(YEAR(Z1477), 12, 31)
)</f>
        <v/>
      </c>
      <c r="AA1478" s="75" t="str" cm="1">
        <f t="array" aca="1" ref="AA1478" ca="1">_xlfn.IFS(AA1477="", "",
AND(AA1477=last_payment_date, OR(MONTH(AA1477)&lt;&gt;12, DAY(AA1477)&lt;&gt;31) ), DATE(YEAR(AA1477), 12, 31),
AND(MONTH(AA1477)=12, DAY(AA1477)=31, AA1477&gt;=last_payment_date), "",
AND(MONTH(AA1477)=12, DAY(AA1477)&lt;&gt;31),  EOMONTH(AA1477,0),
AND(MONTH(AA1477)=12, DAY(AA1477)=31, $AH$14="Not end"),  EDATE(AA1476,1),
AND($AH$14="Not end"), EDATE(AA1477, 1),
AND($AH$14="End"), EOMONTH(AA1477, 1)
)</f>
        <v/>
      </c>
      <c r="AB1478" s="75" t="str" cm="1">
        <f t="array" aca="1" ref="AB1478" ca="1">_xlfn.IFS(AB1477="","",
AND(AB1477=last_rou_date), "",
AND($B$3="İllik"),DATE(YEAR(AB1477)+1,MONTH(AB1477),DAY(AB1477) ),
AND($B$3="Aylıq", $AH$14="Not end"), EDATE(AB1477,1),
AND($B$3="Aylıq", $AH$14="End"), EOMONTH(AB1477,1)
)</f>
        <v/>
      </c>
      <c r="AC1478" s="75" t="str" cm="1">
        <f t="array" aca="1" ref="AC1478" ca="1">_xlfn.IFS(
AND($AN$14="Not year_end", AC1477&gt;last_rou_date), "",
AND($AN$14="Year_end", AC1477&gt;=last_rou_date), "",
AND($AN$14="Year_end"), DATE(YEAR(AC1477+1), 12, 31),
AND($AN$14="Not year_end", MONTH(AC1477)=12, DAY(AC1477)=31), DATE(YEAR(AC1476)+1, MONTH(AC1476), DAY(AC1476)),
AND($AN$14="Not year_end", OR(MONTH(AC1477)&lt;&gt;12, DAY(AC1477)&lt;&gt;31) ), DATE(YEAR(AC1477), 12, 31)
)</f>
        <v/>
      </c>
      <c r="AD1478" s="75" t="str" cm="1">
        <f t="array" aca="1" ref="AD1478" ca="1">_xlfn.IFS(AD1477="", "",
AND(AD1477=last_rou_date, OR(MONTH(AD1477)&lt;&gt;12, DAY(AD1477)&lt;&gt;31) ), DATE(YEAR(AD1477), 12, 31),
AND(MONTH(AD1477)=12, DAY(AD1477)=31, AD1477&gt;=last_rou_date), "",
AND(MONTH(AD1477)=12, DAY(AD1477)&lt;&gt;31),  EOMONTH(AD1477,0),
AND(MONTH(AD1477)=12, DAY(AD1477)=31, $AH$14="Not end"),  EDATE(AD1476,1),
AND($AH$14="Not end"), EDATE(AD1477, 1),
AND($AH$14="End"), EOMONTH(AD1477, 1)
)</f>
        <v/>
      </c>
      <c r="AE1478" s="51" t="str" cm="1">
        <f t="array" ref="AE1478">_xlfn.IFS(W1478="", "",
AND(W1478&gt;0, W1478&lt;=$B$4, $C$2="İllik artım, faiz olaraq", $D$2&gt;0, $B$3="İllik"), $B$5*((1+$D$2)^(W1478-1)),
AND(W1478&gt;0, W1478&lt;=$B$4, $C$2="İllik artım, faiz olaraq", $D$2&gt;0, $B$3="Aylıq"), $B$5*((1+$D$2)^ROUNDDOWN((W1478-1)/12,0)),
AND(W1478=1, $C$2="Aşağıdakı kimi dəyişir", ), $B$5,
AND(W1478&gt;1, W1478&lt;=$B$4, $C$2="Aşağıdakı kimi dəyişir"), IFERROR(VLOOKUP(W1478, $C$4:$D$7, 2, FALSE), AE1477),
AND(W1478&gt;0, W1478&lt;=$B$4), $B$5,
TRUE,0 )</f>
        <v/>
      </c>
      <c r="AF1478" s="51" t="str">
        <f t="shared" ca="1" si="67"/>
        <v/>
      </c>
    </row>
    <row r="1479" spans="1:32" x14ac:dyDescent="0.4">
      <c r="A1479" s="13" t="str" cm="1">
        <f t="array" aca="1" ref="A1479" ca="1">_xlfn.IFS(
AND(SUMIFS(lease_table_interest_accruals, lease_table_dates, A1478)&gt;0, COUNTIFS($E$14:E1478, "Interest accrual", $A$14:A1478, A1478)=0),  A1478,
AND(SUMIFS(lease_table_payments, lease_table_dates, A1478)&gt;0, COUNTIFS($E$14:E1478, "Payment", $A$14:A1478, A1478)=0),  A1478,
AND(SUMIFS(rou_table_deprs, rou_table_dates, A1478)&gt;0, COUNTIFS($E$14:E1478, "Depreciation", $A$14:A1478, A1478)=0),  A1478,
TRUE,  IFERROR(INDEX(rou_table_dates,  MATCH(A1478, rou_table_dates)+1, ), "")
)</f>
        <v/>
      </c>
      <c r="B1479" s="1" t="str" cm="1">
        <f t="array" aca="1" ref="B1479" ca="1">_xlfn.IFS(
AND(E1479="Payment", A1479=$B$2), $AM$14,
E1479="Payment", $AM$15,
E1479="Interest accrual", $AM$18,
E1479="Depreciation", $AM$17,
TRUE, "")</f>
        <v/>
      </c>
      <c r="C1479" s="1" t="str" cm="1">
        <f t="array" aca="1" ref="C1479" ca="1">_xlfn.IFS(
E1479="Payment", $AM$19,
E1479="Interest accrual", $AM$15,
E1479="Depreciation", $AM$16,
TRUE, "")</f>
        <v/>
      </c>
      <c r="D1479" s="1" t="str" cm="1">
        <f t="array" aca="1" ref="D1479" ca="1">_xlfn.IFS(
E1479="Payment", _xlfn.XLOOKUP(A1479, lease_table_dates, lease_table_payments, 0, 0),
E1479="Interest accrual", _xlfn.XLOOKUP(A1479, lease_table_dates, lease_table_interest_accruals, 0, 0),
E1479="Depreciation", _xlfn.XLOOKUP(A1479, rou_table_dates, rou_table_deprs, 0, 0),
TRUE, ""
)</f>
        <v/>
      </c>
      <c r="E1479" s="7" t="str" cm="1">
        <f t="array" aca="1" ref="E1479" ca="1">_xlfn.IFS(
AND(SUMIFS(lease_table_interest_accruals, lease_table_dates, A1479)&gt;0, COUNTIFS($E$14:E1478, "Interest accrual", $A$14:A1478, A1479)=0), "Interest accrual",
AND(SUMIFS(lease_table_payments, lease_table_dates, A1479)&gt;0, COUNTIFS($E$14:E1478, "Payment", $A$14:A1478, A1479)=0), "Payment",
AND(SUMIFS(rou_table_deprs, rou_table_dates, A1479)&gt;0, COUNTIFS($E$14:E1478, "Depreciation", $A$14:A1478, A1479)=0), "Depreciation",
TRUE,  ""
)</f>
        <v/>
      </c>
      <c r="G1479" s="13" t="str" cm="1">
        <f t="array" aca="1" ref="G1479" ca="1">_xlfn.IFS(
AND($B$11="Hə", $B$3="İllik"), Z1479,
AND($B$11="Hə", $B$3="Aylıq"), AA1479,
$B$11="Yox", X1479)</f>
        <v/>
      </c>
      <c r="H1479" s="1" t="str" cm="1">
        <f t="array" aca="1" ref="H1479" ca="1">_xlfn.IFS( G1479="", "",
TRUE, ROUND( H1478+I1479-J1479, 2) )</f>
        <v/>
      </c>
      <c r="I1479" s="1" t="str" cm="1">
        <f t="array" aca="1" ref="I1479" ca="1">_xlfn.IFS(G1479="", "",
G1479=last_payment_date, (J1479-H1478),
 TRUE,  -  (H1478- H1478* (1+$B$6)^ (_xlfn.DAYS(G1479,G1478)/365) )
)</f>
        <v/>
      </c>
      <c r="J1479" s="1" t="str" cm="1">
        <f t="array" aca="1" ref="J1479" ca="1">_xlfn.IFS(G1479="", "",
TRUE, _xlfn.XLOOKUP(G1479,  payment_dates, payments,0,0)
)</f>
        <v/>
      </c>
      <c r="L1479" s="8" t="str" cm="1">
        <f t="array" aca="1" ref="L1479" ca="1">_xlfn.IFS(
AND($B$11="Hə", $B$3="İllik"), AC1479,
AND($B$11="Hə", $B$3="Aylıq"), AD1479,
$B$11="Yox", AB1479)</f>
        <v/>
      </c>
      <c r="M1479" s="1" t="str" cm="1">
        <f t="array" aca="1" ref="M1479" ca="1">_xlfn.IFS( L1479="", "",
(M1478-N1479)&lt;=0.5, 0,
TRUE,  M1478-N1479)</f>
        <v/>
      </c>
      <c r="N1479" s="7" t="str" cm="1">
        <f t="array" aca="1" ref="N1479" ca="1">_xlfn.IFS(
L1479="", "",
TRUE, MIN(M1478, ROUND($M$14/ (last_rou_date - $B$2) * (L1479-L1478), 2) )
)</f>
        <v/>
      </c>
      <c r="P1479" s="59" t="str">
        <f t="shared" ca="1" si="69"/>
        <v/>
      </c>
      <c r="Q1479" s="1" t="str" cm="1">
        <f t="array" aca="1" ref="Q1479" ca="1">_xlfn.IFS(P1479="","",
$B$11="Hə", _xlfn.XLOOKUP(DATE(P1479, 12, 31), rou_table_dates, rou_table_nbvs,0, 0),
TRUE,  MAX(0, ROUND($M$14 - $M$14/ (last_rou_date - $B$2) * (DATE(P1479,12,31) - $B$2), 2) )
)</f>
        <v/>
      </c>
      <c r="R1479" s="1" t="str" cm="1">
        <f t="array" aca="1" ref="R1479" ca="1">_xlfn.IFS(P1479="","",
$B$11="Hə", _xlfn.XLOOKUP(DATE(P1479, 12, 31), lease_table_dates, lease_table_balances,0, 0),
TRUE, IFERROR( XNPV($B$6, IF(payment_dates &gt;DATE(P1479, 12, 31), payments,  0),  IF(payment_dates &gt;DATE(P1479, 12, 31), payment_dates,  DATE(P1479, 12, 31))    ),0)
)</f>
        <v/>
      </c>
      <c r="S1479" s="1" t="str" cm="1">
        <f t="array" aca="1" ref="S1479" ca="1">_xlfn.IFS(P1479="","",
TRUE,  MIN( MIN(Q1478, $M$14), ROUND($M$14/ (last_rou_date - $B$2) * (DATE(P1479,12,31) - MAX($B$2, DATE(P1479-1, 12, 31))), 2) )
)</f>
        <v/>
      </c>
      <c r="T1479" s="7" t="str" cm="1">
        <f t="array" aca="1" ref="T1479" ca="1">_xlfn.IFS(P1479="", "",
ISTEXT(R1478), R1479- (H1479 - SUMIFS( lease_table_payments, lease_table_years, P1479) -$AG$14 ),
AND(ISNUMBER(R1478), R1479&lt;&gt;""),   R1479- (R1478 - SUMIFS( lease_table_payments, lease_table_years, P1479) )
)</f>
        <v/>
      </c>
      <c r="V1479" s="64">
        <f t="shared" si="68"/>
        <v>1466</v>
      </c>
      <c r="W1479" s="51" t="str" cm="1">
        <f t="array" ref="W1479">_xlfn.IFS(
OR(W1478=$B$4, W1478=""),"",
TRUE,W1478+1
)</f>
        <v/>
      </c>
      <c r="X1479" s="51" t="str" cm="1">
        <f t="array" ref="X1479">_xlfn.IFS(X1478="","",
W1479="", "",
AND($B$3="İllik"),DATE(YEAR(X1478)+1,MONTH(X1478),DAY(X1478) ),
AND($B$3="Aylıq", $AH$14="Not end"), EDATE(X1478,1),
AND($B$3="Aylıq", $AH$14="End"), EOMONTH(X1478,1)
)</f>
        <v/>
      </c>
      <c r="Y1479" s="51" t="str" cm="1">
        <f t="array" aca="1" ref="Y1479" ca="1">_xlfn.IFS(
AND($B$7="Dövrün əvvəlində", Y1478&lt;=last_rou_date), DATE(YEAR(Y1478)+1, 12, 31),
AND($B$7="Dövrün sonunda", Y1478&lt;=last_payment_date), DATE(YEAR(Y1478)+1, 12, 31),
TRUE, ""
)</f>
        <v/>
      </c>
      <c r="Z1479" s="75" t="str" cm="1">
        <f t="array" aca="1" ref="Z1479" ca="1">_xlfn.IFS(
AND($AN$14="Not year_end", Z1478&gt;last_payment_date), "",
AND($AN$14="Year_end", Z1478&gt;=last_payment_date), "",
AND($AN$14="Year_end"), DATE(YEAR(Z1478+1), 12, 31),
AND($AN$14="Not year_end", MONTH(Z1478)=12, DAY(Z1478)=31), DATE(YEAR(Z1477)+1, MONTH(Z1477), DAY(Z1477)),
AND($AN$14="Not year_end", OR(MONTH(Z1478)&lt;&gt;12, DAY(Z1478)&lt;&gt;31) ), DATE(YEAR(Z1478), 12, 31)
)</f>
        <v/>
      </c>
      <c r="AA1479" s="75" t="str" cm="1">
        <f t="array" aca="1" ref="AA1479" ca="1">_xlfn.IFS(AA1478="", "",
AND(AA1478=last_payment_date, OR(MONTH(AA1478)&lt;&gt;12, DAY(AA1478)&lt;&gt;31) ), DATE(YEAR(AA1478), 12, 31),
AND(MONTH(AA1478)=12, DAY(AA1478)=31, AA1478&gt;=last_payment_date), "",
AND(MONTH(AA1478)=12, DAY(AA1478)&lt;&gt;31),  EOMONTH(AA1478,0),
AND(MONTH(AA1478)=12, DAY(AA1478)=31, $AH$14="Not end"),  EDATE(AA1477,1),
AND($AH$14="Not end"), EDATE(AA1478, 1),
AND($AH$14="End"), EOMONTH(AA1478, 1)
)</f>
        <v/>
      </c>
      <c r="AB1479" s="75" t="str" cm="1">
        <f t="array" aca="1" ref="AB1479" ca="1">_xlfn.IFS(AB1478="","",
AND(AB1478=last_rou_date), "",
AND($B$3="İllik"),DATE(YEAR(AB1478)+1,MONTH(AB1478),DAY(AB1478) ),
AND($B$3="Aylıq", $AH$14="Not end"), EDATE(AB1478,1),
AND($B$3="Aylıq", $AH$14="End"), EOMONTH(AB1478,1)
)</f>
        <v/>
      </c>
      <c r="AC1479" s="75" t="str" cm="1">
        <f t="array" aca="1" ref="AC1479" ca="1">_xlfn.IFS(
AND($AN$14="Not year_end", AC1478&gt;last_rou_date), "",
AND($AN$14="Year_end", AC1478&gt;=last_rou_date), "",
AND($AN$14="Year_end"), DATE(YEAR(AC1478+1), 12, 31),
AND($AN$14="Not year_end", MONTH(AC1478)=12, DAY(AC1478)=31), DATE(YEAR(AC1477)+1, MONTH(AC1477), DAY(AC1477)),
AND($AN$14="Not year_end", OR(MONTH(AC1478)&lt;&gt;12, DAY(AC1478)&lt;&gt;31) ), DATE(YEAR(AC1478), 12, 31)
)</f>
        <v/>
      </c>
      <c r="AD1479" s="75" t="str" cm="1">
        <f t="array" aca="1" ref="AD1479" ca="1">_xlfn.IFS(AD1478="", "",
AND(AD1478=last_rou_date, OR(MONTH(AD1478)&lt;&gt;12, DAY(AD1478)&lt;&gt;31) ), DATE(YEAR(AD1478), 12, 31),
AND(MONTH(AD1478)=12, DAY(AD1478)=31, AD1478&gt;=last_rou_date), "",
AND(MONTH(AD1478)=12, DAY(AD1478)&lt;&gt;31),  EOMONTH(AD1478,0),
AND(MONTH(AD1478)=12, DAY(AD1478)=31, $AH$14="Not end"),  EDATE(AD1477,1),
AND($AH$14="Not end"), EDATE(AD1478, 1),
AND($AH$14="End"), EOMONTH(AD1478, 1)
)</f>
        <v/>
      </c>
      <c r="AE1479" s="51" t="str" cm="1">
        <f t="array" ref="AE1479">_xlfn.IFS(W1479="", "",
AND(W1479&gt;0, W1479&lt;=$B$4, $C$2="İllik artım, faiz olaraq", $D$2&gt;0, $B$3="İllik"), $B$5*((1+$D$2)^(W1479-1)),
AND(W1479&gt;0, W1479&lt;=$B$4, $C$2="İllik artım, faiz olaraq", $D$2&gt;0, $B$3="Aylıq"), $B$5*((1+$D$2)^ROUNDDOWN((W1479-1)/12,0)),
AND(W1479=1, $C$2="Aşağıdakı kimi dəyişir", ), $B$5,
AND(W1479&gt;1, W1479&lt;=$B$4, $C$2="Aşağıdakı kimi dəyişir"), IFERROR(VLOOKUP(W1479, $C$4:$D$7, 2, FALSE), AE1478),
AND(W1479&gt;0, W1479&lt;=$B$4), $B$5,
TRUE,0 )</f>
        <v/>
      </c>
      <c r="AF1479" s="51" t="str">
        <f t="shared" ca="1" si="67"/>
        <v/>
      </c>
    </row>
    <row r="1480" spans="1:32" x14ac:dyDescent="0.4">
      <c r="A1480" s="13" t="str" cm="1">
        <f t="array" aca="1" ref="A1480" ca="1">_xlfn.IFS(
AND(SUMIFS(lease_table_interest_accruals, lease_table_dates, A1479)&gt;0, COUNTIFS($E$14:E1479, "Interest accrual", $A$14:A1479, A1479)=0),  A1479,
AND(SUMIFS(lease_table_payments, lease_table_dates, A1479)&gt;0, COUNTIFS($E$14:E1479, "Payment", $A$14:A1479, A1479)=0),  A1479,
AND(SUMIFS(rou_table_deprs, rou_table_dates, A1479)&gt;0, COUNTIFS($E$14:E1479, "Depreciation", $A$14:A1479, A1479)=0),  A1479,
TRUE,  IFERROR(INDEX(rou_table_dates,  MATCH(A1479, rou_table_dates)+1, ), "")
)</f>
        <v/>
      </c>
      <c r="B1480" s="1" t="str" cm="1">
        <f t="array" aca="1" ref="B1480" ca="1">_xlfn.IFS(
AND(E1480="Payment", A1480=$B$2), $AM$14,
E1480="Payment", $AM$15,
E1480="Interest accrual", $AM$18,
E1480="Depreciation", $AM$17,
TRUE, "")</f>
        <v/>
      </c>
      <c r="C1480" s="1" t="str" cm="1">
        <f t="array" aca="1" ref="C1480" ca="1">_xlfn.IFS(
E1480="Payment", $AM$19,
E1480="Interest accrual", $AM$15,
E1480="Depreciation", $AM$16,
TRUE, "")</f>
        <v/>
      </c>
      <c r="D1480" s="1" t="str" cm="1">
        <f t="array" aca="1" ref="D1480" ca="1">_xlfn.IFS(
E1480="Payment", _xlfn.XLOOKUP(A1480, lease_table_dates, lease_table_payments, 0, 0),
E1480="Interest accrual", _xlfn.XLOOKUP(A1480, lease_table_dates, lease_table_interest_accruals, 0, 0),
E1480="Depreciation", _xlfn.XLOOKUP(A1480, rou_table_dates, rou_table_deprs, 0, 0),
TRUE, ""
)</f>
        <v/>
      </c>
      <c r="E1480" s="7" t="str" cm="1">
        <f t="array" aca="1" ref="E1480" ca="1">_xlfn.IFS(
AND(SUMIFS(lease_table_interest_accruals, lease_table_dates, A1480)&gt;0, COUNTIFS($E$14:E1479, "Interest accrual", $A$14:A1479, A1480)=0), "Interest accrual",
AND(SUMIFS(lease_table_payments, lease_table_dates, A1480)&gt;0, COUNTIFS($E$14:E1479, "Payment", $A$14:A1479, A1480)=0), "Payment",
AND(SUMIFS(rou_table_deprs, rou_table_dates, A1480)&gt;0, COUNTIFS($E$14:E1479, "Depreciation", $A$14:A1479, A1480)=0), "Depreciation",
TRUE,  ""
)</f>
        <v/>
      </c>
      <c r="G1480" s="13" t="str" cm="1">
        <f t="array" aca="1" ref="G1480" ca="1">_xlfn.IFS(
AND($B$11="Hə", $B$3="İllik"), Z1480,
AND($B$11="Hə", $B$3="Aylıq"), AA1480,
$B$11="Yox", X1480)</f>
        <v/>
      </c>
      <c r="H1480" s="1" t="str" cm="1">
        <f t="array" aca="1" ref="H1480" ca="1">_xlfn.IFS( G1480="", "",
TRUE, ROUND( H1479+I1480-J1480, 2) )</f>
        <v/>
      </c>
      <c r="I1480" s="1" t="str" cm="1">
        <f t="array" aca="1" ref="I1480" ca="1">_xlfn.IFS(G1480="", "",
G1480=last_payment_date, (J1480-H1479),
 TRUE,  -  (H1479- H1479* (1+$B$6)^ (_xlfn.DAYS(G1480,G1479)/365) )
)</f>
        <v/>
      </c>
      <c r="J1480" s="1" t="str" cm="1">
        <f t="array" aca="1" ref="J1480" ca="1">_xlfn.IFS(G1480="", "",
TRUE, _xlfn.XLOOKUP(G1480,  payment_dates, payments,0,0)
)</f>
        <v/>
      </c>
      <c r="L1480" s="8" t="str" cm="1">
        <f t="array" aca="1" ref="L1480" ca="1">_xlfn.IFS(
AND($B$11="Hə", $B$3="İllik"), AC1480,
AND($B$11="Hə", $B$3="Aylıq"), AD1480,
$B$11="Yox", AB1480)</f>
        <v/>
      </c>
      <c r="M1480" s="1" t="str" cm="1">
        <f t="array" aca="1" ref="M1480" ca="1">_xlfn.IFS( L1480="", "",
(M1479-N1480)&lt;=0.5, 0,
TRUE,  M1479-N1480)</f>
        <v/>
      </c>
      <c r="N1480" s="7" t="str" cm="1">
        <f t="array" aca="1" ref="N1480" ca="1">_xlfn.IFS(
L1480="", "",
TRUE, MIN(M1479, ROUND($M$14/ (last_rou_date - $B$2) * (L1480-L1479), 2) )
)</f>
        <v/>
      </c>
      <c r="P1480" s="59" t="str">
        <f t="shared" ca="1" si="69"/>
        <v/>
      </c>
      <c r="Q1480" s="1" t="str" cm="1">
        <f t="array" aca="1" ref="Q1480" ca="1">_xlfn.IFS(P1480="","",
$B$11="Hə", _xlfn.XLOOKUP(DATE(P1480, 12, 31), rou_table_dates, rou_table_nbvs,0, 0),
TRUE,  MAX(0, ROUND($M$14 - $M$14/ (last_rou_date - $B$2) * (DATE(P1480,12,31) - $B$2), 2) )
)</f>
        <v/>
      </c>
      <c r="R1480" s="1" t="str" cm="1">
        <f t="array" aca="1" ref="R1480" ca="1">_xlfn.IFS(P1480="","",
$B$11="Hə", _xlfn.XLOOKUP(DATE(P1480, 12, 31), lease_table_dates, lease_table_balances,0, 0),
TRUE, IFERROR( XNPV($B$6, IF(payment_dates &gt;DATE(P1480, 12, 31), payments,  0),  IF(payment_dates &gt;DATE(P1480, 12, 31), payment_dates,  DATE(P1480, 12, 31))    ),0)
)</f>
        <v/>
      </c>
      <c r="S1480" s="1" t="str" cm="1">
        <f t="array" aca="1" ref="S1480" ca="1">_xlfn.IFS(P1480="","",
TRUE,  MIN( MIN(Q1479, $M$14), ROUND($M$14/ (last_rou_date - $B$2) * (DATE(P1480,12,31) - MAX($B$2, DATE(P1480-1, 12, 31))), 2) )
)</f>
        <v/>
      </c>
      <c r="T1480" s="7" t="str" cm="1">
        <f t="array" aca="1" ref="T1480" ca="1">_xlfn.IFS(P1480="", "",
ISTEXT(R1479), R1480- (H1480 - SUMIFS( lease_table_payments, lease_table_years, P1480) -$AG$14 ),
AND(ISNUMBER(R1479), R1480&lt;&gt;""),   R1480- (R1479 - SUMIFS( lease_table_payments, lease_table_years, P1480) )
)</f>
        <v/>
      </c>
      <c r="V1480" s="64">
        <f t="shared" si="68"/>
        <v>1467</v>
      </c>
      <c r="W1480" s="51" t="str" cm="1">
        <f t="array" ref="W1480">_xlfn.IFS(
OR(W1479=$B$4, W1479=""),"",
TRUE,W1479+1
)</f>
        <v/>
      </c>
      <c r="X1480" s="51" t="str" cm="1">
        <f t="array" ref="X1480">_xlfn.IFS(X1479="","",
W1480="", "",
AND($B$3="İllik"),DATE(YEAR(X1479)+1,MONTH(X1479),DAY(X1479) ),
AND($B$3="Aylıq", $AH$14="Not end"), EDATE(X1479,1),
AND($B$3="Aylıq", $AH$14="End"), EOMONTH(X1479,1)
)</f>
        <v/>
      </c>
      <c r="Y1480" s="51" t="str" cm="1">
        <f t="array" aca="1" ref="Y1480" ca="1">_xlfn.IFS(
AND($B$7="Dövrün əvvəlində", Y1479&lt;=last_rou_date), DATE(YEAR(Y1479)+1, 12, 31),
AND($B$7="Dövrün sonunda", Y1479&lt;=last_payment_date), DATE(YEAR(Y1479)+1, 12, 31),
TRUE, ""
)</f>
        <v/>
      </c>
      <c r="Z1480" s="75" t="str" cm="1">
        <f t="array" aca="1" ref="Z1480" ca="1">_xlfn.IFS(
AND($AN$14="Not year_end", Z1479&gt;last_payment_date), "",
AND($AN$14="Year_end", Z1479&gt;=last_payment_date), "",
AND($AN$14="Year_end"), DATE(YEAR(Z1479+1), 12, 31),
AND($AN$14="Not year_end", MONTH(Z1479)=12, DAY(Z1479)=31), DATE(YEAR(Z1478)+1, MONTH(Z1478), DAY(Z1478)),
AND($AN$14="Not year_end", OR(MONTH(Z1479)&lt;&gt;12, DAY(Z1479)&lt;&gt;31) ), DATE(YEAR(Z1479), 12, 31)
)</f>
        <v/>
      </c>
      <c r="AA1480" s="75" t="str" cm="1">
        <f t="array" aca="1" ref="AA1480" ca="1">_xlfn.IFS(AA1479="", "",
AND(AA1479=last_payment_date, OR(MONTH(AA1479)&lt;&gt;12, DAY(AA1479)&lt;&gt;31) ), DATE(YEAR(AA1479), 12, 31),
AND(MONTH(AA1479)=12, DAY(AA1479)=31, AA1479&gt;=last_payment_date), "",
AND(MONTH(AA1479)=12, DAY(AA1479)&lt;&gt;31),  EOMONTH(AA1479,0),
AND(MONTH(AA1479)=12, DAY(AA1479)=31, $AH$14="Not end"),  EDATE(AA1478,1),
AND($AH$14="Not end"), EDATE(AA1479, 1),
AND($AH$14="End"), EOMONTH(AA1479, 1)
)</f>
        <v/>
      </c>
      <c r="AB1480" s="75" t="str" cm="1">
        <f t="array" aca="1" ref="AB1480" ca="1">_xlfn.IFS(AB1479="","",
AND(AB1479=last_rou_date), "",
AND($B$3="İllik"),DATE(YEAR(AB1479)+1,MONTH(AB1479),DAY(AB1479) ),
AND($B$3="Aylıq", $AH$14="Not end"), EDATE(AB1479,1),
AND($B$3="Aylıq", $AH$14="End"), EOMONTH(AB1479,1)
)</f>
        <v/>
      </c>
      <c r="AC1480" s="75" t="str" cm="1">
        <f t="array" aca="1" ref="AC1480" ca="1">_xlfn.IFS(
AND($AN$14="Not year_end", AC1479&gt;last_rou_date), "",
AND($AN$14="Year_end", AC1479&gt;=last_rou_date), "",
AND($AN$14="Year_end"), DATE(YEAR(AC1479+1), 12, 31),
AND($AN$14="Not year_end", MONTH(AC1479)=12, DAY(AC1479)=31), DATE(YEAR(AC1478)+1, MONTH(AC1478), DAY(AC1478)),
AND($AN$14="Not year_end", OR(MONTH(AC1479)&lt;&gt;12, DAY(AC1479)&lt;&gt;31) ), DATE(YEAR(AC1479), 12, 31)
)</f>
        <v/>
      </c>
      <c r="AD1480" s="75" t="str" cm="1">
        <f t="array" aca="1" ref="AD1480" ca="1">_xlfn.IFS(AD1479="", "",
AND(AD1479=last_rou_date, OR(MONTH(AD1479)&lt;&gt;12, DAY(AD1479)&lt;&gt;31) ), DATE(YEAR(AD1479), 12, 31),
AND(MONTH(AD1479)=12, DAY(AD1479)=31, AD1479&gt;=last_rou_date), "",
AND(MONTH(AD1479)=12, DAY(AD1479)&lt;&gt;31),  EOMONTH(AD1479,0),
AND(MONTH(AD1479)=12, DAY(AD1479)=31, $AH$14="Not end"),  EDATE(AD1478,1),
AND($AH$14="Not end"), EDATE(AD1479, 1),
AND($AH$14="End"), EOMONTH(AD1479, 1)
)</f>
        <v/>
      </c>
      <c r="AE1480" s="51" t="str" cm="1">
        <f t="array" ref="AE1480">_xlfn.IFS(W1480="", "",
AND(W1480&gt;0, W1480&lt;=$B$4, $C$2="İllik artım, faiz olaraq", $D$2&gt;0, $B$3="İllik"), $B$5*((1+$D$2)^(W1480-1)),
AND(W1480&gt;0, W1480&lt;=$B$4, $C$2="İllik artım, faiz olaraq", $D$2&gt;0, $B$3="Aylıq"), $B$5*((1+$D$2)^ROUNDDOWN((W1480-1)/12,0)),
AND(W1480=1, $C$2="Aşağıdakı kimi dəyişir", ), $B$5,
AND(W1480&gt;1, W1480&lt;=$B$4, $C$2="Aşağıdakı kimi dəyişir"), IFERROR(VLOOKUP(W1480, $C$4:$D$7, 2, FALSE), AE1479),
AND(W1480&gt;0, W1480&lt;=$B$4), $B$5,
TRUE,0 )</f>
        <v/>
      </c>
      <c r="AF1480" s="51" t="str">
        <f t="shared" ca="1" si="67"/>
        <v/>
      </c>
    </row>
    <row r="1481" spans="1:32" x14ac:dyDescent="0.4">
      <c r="A1481" s="13" t="str" cm="1">
        <f t="array" aca="1" ref="A1481" ca="1">_xlfn.IFS(
AND(SUMIFS(lease_table_interest_accruals, lease_table_dates, A1480)&gt;0, COUNTIFS($E$14:E1480, "Interest accrual", $A$14:A1480, A1480)=0),  A1480,
AND(SUMIFS(lease_table_payments, lease_table_dates, A1480)&gt;0, COUNTIFS($E$14:E1480, "Payment", $A$14:A1480, A1480)=0),  A1480,
AND(SUMIFS(rou_table_deprs, rou_table_dates, A1480)&gt;0, COUNTIFS($E$14:E1480, "Depreciation", $A$14:A1480, A1480)=0),  A1480,
TRUE,  IFERROR(INDEX(rou_table_dates,  MATCH(A1480, rou_table_dates)+1, ), "")
)</f>
        <v/>
      </c>
      <c r="B1481" s="1" t="str" cm="1">
        <f t="array" aca="1" ref="B1481" ca="1">_xlfn.IFS(
AND(E1481="Payment", A1481=$B$2), $AM$14,
E1481="Payment", $AM$15,
E1481="Interest accrual", $AM$18,
E1481="Depreciation", $AM$17,
TRUE, "")</f>
        <v/>
      </c>
      <c r="C1481" s="1" t="str" cm="1">
        <f t="array" aca="1" ref="C1481" ca="1">_xlfn.IFS(
E1481="Payment", $AM$19,
E1481="Interest accrual", $AM$15,
E1481="Depreciation", $AM$16,
TRUE, "")</f>
        <v/>
      </c>
      <c r="D1481" s="1" t="str" cm="1">
        <f t="array" aca="1" ref="D1481" ca="1">_xlfn.IFS(
E1481="Payment", _xlfn.XLOOKUP(A1481, lease_table_dates, lease_table_payments, 0, 0),
E1481="Interest accrual", _xlfn.XLOOKUP(A1481, lease_table_dates, lease_table_interest_accruals, 0, 0),
E1481="Depreciation", _xlfn.XLOOKUP(A1481, rou_table_dates, rou_table_deprs, 0, 0),
TRUE, ""
)</f>
        <v/>
      </c>
      <c r="E1481" s="7" t="str" cm="1">
        <f t="array" aca="1" ref="E1481" ca="1">_xlfn.IFS(
AND(SUMIFS(lease_table_interest_accruals, lease_table_dates, A1481)&gt;0, COUNTIFS($E$14:E1480, "Interest accrual", $A$14:A1480, A1481)=0), "Interest accrual",
AND(SUMIFS(lease_table_payments, lease_table_dates, A1481)&gt;0, COUNTIFS($E$14:E1480, "Payment", $A$14:A1480, A1481)=0), "Payment",
AND(SUMIFS(rou_table_deprs, rou_table_dates, A1481)&gt;0, COUNTIFS($E$14:E1480, "Depreciation", $A$14:A1480, A1481)=0), "Depreciation",
TRUE,  ""
)</f>
        <v/>
      </c>
      <c r="G1481" s="13" t="str" cm="1">
        <f t="array" aca="1" ref="G1481" ca="1">_xlfn.IFS(
AND($B$11="Hə", $B$3="İllik"), Z1481,
AND($B$11="Hə", $B$3="Aylıq"), AA1481,
$B$11="Yox", X1481)</f>
        <v/>
      </c>
      <c r="H1481" s="1" t="str" cm="1">
        <f t="array" aca="1" ref="H1481" ca="1">_xlfn.IFS( G1481="", "",
TRUE, ROUND( H1480+I1481-J1481, 2) )</f>
        <v/>
      </c>
      <c r="I1481" s="1" t="str" cm="1">
        <f t="array" aca="1" ref="I1481" ca="1">_xlfn.IFS(G1481="", "",
G1481=last_payment_date, (J1481-H1480),
 TRUE,  -  (H1480- H1480* (1+$B$6)^ (_xlfn.DAYS(G1481,G1480)/365) )
)</f>
        <v/>
      </c>
      <c r="J1481" s="1" t="str" cm="1">
        <f t="array" aca="1" ref="J1481" ca="1">_xlfn.IFS(G1481="", "",
TRUE, _xlfn.XLOOKUP(G1481,  payment_dates, payments,0,0)
)</f>
        <v/>
      </c>
      <c r="L1481" s="8" t="str" cm="1">
        <f t="array" aca="1" ref="L1481" ca="1">_xlfn.IFS(
AND($B$11="Hə", $B$3="İllik"), AC1481,
AND($B$11="Hə", $B$3="Aylıq"), AD1481,
$B$11="Yox", AB1481)</f>
        <v/>
      </c>
      <c r="M1481" s="1" t="str" cm="1">
        <f t="array" aca="1" ref="M1481" ca="1">_xlfn.IFS( L1481="", "",
(M1480-N1481)&lt;=0.5, 0,
TRUE,  M1480-N1481)</f>
        <v/>
      </c>
      <c r="N1481" s="7" t="str" cm="1">
        <f t="array" aca="1" ref="N1481" ca="1">_xlfn.IFS(
L1481="", "",
TRUE, MIN(M1480, ROUND($M$14/ (last_rou_date - $B$2) * (L1481-L1480), 2) )
)</f>
        <v/>
      </c>
      <c r="P1481" s="59" t="str">
        <f t="shared" ca="1" si="69"/>
        <v/>
      </c>
      <c r="Q1481" s="1" t="str" cm="1">
        <f t="array" aca="1" ref="Q1481" ca="1">_xlfn.IFS(P1481="","",
$B$11="Hə", _xlfn.XLOOKUP(DATE(P1481, 12, 31), rou_table_dates, rou_table_nbvs,0, 0),
TRUE,  MAX(0, ROUND($M$14 - $M$14/ (last_rou_date - $B$2) * (DATE(P1481,12,31) - $B$2), 2) )
)</f>
        <v/>
      </c>
      <c r="R1481" s="1" t="str" cm="1">
        <f t="array" aca="1" ref="R1481" ca="1">_xlfn.IFS(P1481="","",
$B$11="Hə", _xlfn.XLOOKUP(DATE(P1481, 12, 31), lease_table_dates, lease_table_balances,0, 0),
TRUE, IFERROR( XNPV($B$6, IF(payment_dates &gt;DATE(P1481, 12, 31), payments,  0),  IF(payment_dates &gt;DATE(P1481, 12, 31), payment_dates,  DATE(P1481, 12, 31))    ),0)
)</f>
        <v/>
      </c>
      <c r="S1481" s="1" t="str" cm="1">
        <f t="array" aca="1" ref="S1481" ca="1">_xlfn.IFS(P1481="","",
TRUE,  MIN( MIN(Q1480, $M$14), ROUND($M$14/ (last_rou_date - $B$2) * (DATE(P1481,12,31) - MAX($B$2, DATE(P1481-1, 12, 31))), 2) )
)</f>
        <v/>
      </c>
      <c r="T1481" s="7" t="str" cm="1">
        <f t="array" aca="1" ref="T1481" ca="1">_xlfn.IFS(P1481="", "",
ISTEXT(R1480), R1481- (H1481 - SUMIFS( lease_table_payments, lease_table_years, P1481) -$AG$14 ),
AND(ISNUMBER(R1480), R1481&lt;&gt;""),   R1481- (R1480 - SUMIFS( lease_table_payments, lease_table_years, P1481) )
)</f>
        <v/>
      </c>
      <c r="V1481" s="64">
        <f t="shared" si="68"/>
        <v>1468</v>
      </c>
      <c r="W1481" s="51" t="str" cm="1">
        <f t="array" ref="W1481">_xlfn.IFS(
OR(W1480=$B$4, W1480=""),"",
TRUE,W1480+1
)</f>
        <v/>
      </c>
      <c r="X1481" s="51" t="str" cm="1">
        <f t="array" ref="X1481">_xlfn.IFS(X1480="","",
W1481="", "",
AND($B$3="İllik"),DATE(YEAR(X1480)+1,MONTH(X1480),DAY(X1480) ),
AND($B$3="Aylıq", $AH$14="Not end"), EDATE(X1480,1),
AND($B$3="Aylıq", $AH$14="End"), EOMONTH(X1480,1)
)</f>
        <v/>
      </c>
      <c r="Y1481" s="51" t="str" cm="1">
        <f t="array" aca="1" ref="Y1481" ca="1">_xlfn.IFS(
AND($B$7="Dövrün əvvəlində", Y1480&lt;=last_rou_date), DATE(YEAR(Y1480)+1, 12, 31),
AND($B$7="Dövrün sonunda", Y1480&lt;=last_payment_date), DATE(YEAR(Y1480)+1, 12, 31),
TRUE, ""
)</f>
        <v/>
      </c>
      <c r="Z1481" s="75" t="str" cm="1">
        <f t="array" aca="1" ref="Z1481" ca="1">_xlfn.IFS(
AND($AN$14="Not year_end", Z1480&gt;last_payment_date), "",
AND($AN$14="Year_end", Z1480&gt;=last_payment_date), "",
AND($AN$14="Year_end"), DATE(YEAR(Z1480+1), 12, 31),
AND($AN$14="Not year_end", MONTH(Z1480)=12, DAY(Z1480)=31), DATE(YEAR(Z1479)+1, MONTH(Z1479), DAY(Z1479)),
AND($AN$14="Not year_end", OR(MONTH(Z1480)&lt;&gt;12, DAY(Z1480)&lt;&gt;31) ), DATE(YEAR(Z1480), 12, 31)
)</f>
        <v/>
      </c>
      <c r="AA1481" s="75" t="str" cm="1">
        <f t="array" aca="1" ref="AA1481" ca="1">_xlfn.IFS(AA1480="", "",
AND(AA1480=last_payment_date, OR(MONTH(AA1480)&lt;&gt;12, DAY(AA1480)&lt;&gt;31) ), DATE(YEAR(AA1480), 12, 31),
AND(MONTH(AA1480)=12, DAY(AA1480)=31, AA1480&gt;=last_payment_date), "",
AND(MONTH(AA1480)=12, DAY(AA1480)&lt;&gt;31),  EOMONTH(AA1480,0),
AND(MONTH(AA1480)=12, DAY(AA1480)=31, $AH$14="Not end"),  EDATE(AA1479,1),
AND($AH$14="Not end"), EDATE(AA1480, 1),
AND($AH$14="End"), EOMONTH(AA1480, 1)
)</f>
        <v/>
      </c>
      <c r="AB1481" s="75" t="str" cm="1">
        <f t="array" aca="1" ref="AB1481" ca="1">_xlfn.IFS(AB1480="","",
AND(AB1480=last_rou_date), "",
AND($B$3="İllik"),DATE(YEAR(AB1480)+1,MONTH(AB1480),DAY(AB1480) ),
AND($B$3="Aylıq", $AH$14="Not end"), EDATE(AB1480,1),
AND($B$3="Aylıq", $AH$14="End"), EOMONTH(AB1480,1)
)</f>
        <v/>
      </c>
      <c r="AC1481" s="75" t="str" cm="1">
        <f t="array" aca="1" ref="AC1481" ca="1">_xlfn.IFS(
AND($AN$14="Not year_end", AC1480&gt;last_rou_date), "",
AND($AN$14="Year_end", AC1480&gt;=last_rou_date), "",
AND($AN$14="Year_end"), DATE(YEAR(AC1480+1), 12, 31),
AND($AN$14="Not year_end", MONTH(AC1480)=12, DAY(AC1480)=31), DATE(YEAR(AC1479)+1, MONTH(AC1479), DAY(AC1479)),
AND($AN$14="Not year_end", OR(MONTH(AC1480)&lt;&gt;12, DAY(AC1480)&lt;&gt;31) ), DATE(YEAR(AC1480), 12, 31)
)</f>
        <v/>
      </c>
      <c r="AD1481" s="75" t="str" cm="1">
        <f t="array" aca="1" ref="AD1481" ca="1">_xlfn.IFS(AD1480="", "",
AND(AD1480=last_rou_date, OR(MONTH(AD1480)&lt;&gt;12, DAY(AD1480)&lt;&gt;31) ), DATE(YEAR(AD1480), 12, 31),
AND(MONTH(AD1480)=12, DAY(AD1480)=31, AD1480&gt;=last_rou_date), "",
AND(MONTH(AD1480)=12, DAY(AD1480)&lt;&gt;31),  EOMONTH(AD1480,0),
AND(MONTH(AD1480)=12, DAY(AD1480)=31, $AH$14="Not end"),  EDATE(AD1479,1),
AND($AH$14="Not end"), EDATE(AD1480, 1),
AND($AH$14="End"), EOMONTH(AD1480, 1)
)</f>
        <v/>
      </c>
      <c r="AE1481" s="51" t="str" cm="1">
        <f t="array" ref="AE1481">_xlfn.IFS(W1481="", "",
AND(W1481&gt;0, W1481&lt;=$B$4, $C$2="İllik artım, faiz olaraq", $D$2&gt;0, $B$3="İllik"), $B$5*((1+$D$2)^(W1481-1)),
AND(W1481&gt;0, W1481&lt;=$B$4, $C$2="İllik artım, faiz olaraq", $D$2&gt;0, $B$3="Aylıq"), $B$5*((1+$D$2)^ROUNDDOWN((W1481-1)/12,0)),
AND(W1481=1, $C$2="Aşağıdakı kimi dəyişir", ), $B$5,
AND(W1481&gt;1, W1481&lt;=$B$4, $C$2="Aşağıdakı kimi dəyişir"), IFERROR(VLOOKUP(W1481, $C$4:$D$7, 2, FALSE), AE1480),
AND(W1481&gt;0, W1481&lt;=$B$4), $B$5,
TRUE,0 )</f>
        <v/>
      </c>
      <c r="AF1481" s="51" t="str">
        <f t="shared" ca="1" si="67"/>
        <v/>
      </c>
    </row>
    <row r="1482" spans="1:32" x14ac:dyDescent="0.4">
      <c r="A1482" s="13" t="str" cm="1">
        <f t="array" aca="1" ref="A1482" ca="1">_xlfn.IFS(
AND(SUMIFS(lease_table_interest_accruals, lease_table_dates, A1481)&gt;0, COUNTIFS($E$14:E1481, "Interest accrual", $A$14:A1481, A1481)=0),  A1481,
AND(SUMIFS(lease_table_payments, lease_table_dates, A1481)&gt;0, COUNTIFS($E$14:E1481, "Payment", $A$14:A1481, A1481)=0),  A1481,
AND(SUMIFS(rou_table_deprs, rou_table_dates, A1481)&gt;0, COUNTIFS($E$14:E1481, "Depreciation", $A$14:A1481, A1481)=0),  A1481,
TRUE,  IFERROR(INDEX(rou_table_dates,  MATCH(A1481, rou_table_dates)+1, ), "")
)</f>
        <v/>
      </c>
      <c r="B1482" s="1" t="str" cm="1">
        <f t="array" aca="1" ref="B1482" ca="1">_xlfn.IFS(
AND(E1482="Payment", A1482=$B$2), $AM$14,
E1482="Payment", $AM$15,
E1482="Interest accrual", $AM$18,
E1482="Depreciation", $AM$17,
TRUE, "")</f>
        <v/>
      </c>
      <c r="C1482" s="1" t="str" cm="1">
        <f t="array" aca="1" ref="C1482" ca="1">_xlfn.IFS(
E1482="Payment", $AM$19,
E1482="Interest accrual", $AM$15,
E1482="Depreciation", $AM$16,
TRUE, "")</f>
        <v/>
      </c>
      <c r="D1482" s="1" t="str" cm="1">
        <f t="array" aca="1" ref="D1482" ca="1">_xlfn.IFS(
E1482="Payment", _xlfn.XLOOKUP(A1482, lease_table_dates, lease_table_payments, 0, 0),
E1482="Interest accrual", _xlfn.XLOOKUP(A1482, lease_table_dates, lease_table_interest_accruals, 0, 0),
E1482="Depreciation", _xlfn.XLOOKUP(A1482, rou_table_dates, rou_table_deprs, 0, 0),
TRUE, ""
)</f>
        <v/>
      </c>
      <c r="E1482" s="7" t="str" cm="1">
        <f t="array" aca="1" ref="E1482" ca="1">_xlfn.IFS(
AND(SUMIFS(lease_table_interest_accruals, lease_table_dates, A1482)&gt;0, COUNTIFS($E$14:E1481, "Interest accrual", $A$14:A1481, A1482)=0), "Interest accrual",
AND(SUMIFS(lease_table_payments, lease_table_dates, A1482)&gt;0, COUNTIFS($E$14:E1481, "Payment", $A$14:A1481, A1482)=0), "Payment",
AND(SUMIFS(rou_table_deprs, rou_table_dates, A1482)&gt;0, COUNTIFS($E$14:E1481, "Depreciation", $A$14:A1481, A1482)=0), "Depreciation",
TRUE,  ""
)</f>
        <v/>
      </c>
      <c r="G1482" s="13" t="str" cm="1">
        <f t="array" aca="1" ref="G1482" ca="1">_xlfn.IFS(
AND($B$11="Hə", $B$3="İllik"), Z1482,
AND($B$11="Hə", $B$3="Aylıq"), AA1482,
$B$11="Yox", X1482)</f>
        <v/>
      </c>
      <c r="H1482" s="1" t="str" cm="1">
        <f t="array" aca="1" ref="H1482" ca="1">_xlfn.IFS( G1482="", "",
TRUE, ROUND( H1481+I1482-J1482, 2) )</f>
        <v/>
      </c>
      <c r="I1482" s="1" t="str" cm="1">
        <f t="array" aca="1" ref="I1482" ca="1">_xlfn.IFS(G1482="", "",
G1482=last_payment_date, (J1482-H1481),
 TRUE,  -  (H1481- H1481* (1+$B$6)^ (_xlfn.DAYS(G1482,G1481)/365) )
)</f>
        <v/>
      </c>
      <c r="J1482" s="1" t="str" cm="1">
        <f t="array" aca="1" ref="J1482" ca="1">_xlfn.IFS(G1482="", "",
TRUE, _xlfn.XLOOKUP(G1482,  payment_dates, payments,0,0)
)</f>
        <v/>
      </c>
      <c r="L1482" s="8" t="str" cm="1">
        <f t="array" aca="1" ref="L1482" ca="1">_xlfn.IFS(
AND($B$11="Hə", $B$3="İllik"), AC1482,
AND($B$11="Hə", $B$3="Aylıq"), AD1482,
$B$11="Yox", AB1482)</f>
        <v/>
      </c>
      <c r="M1482" s="1" t="str" cm="1">
        <f t="array" aca="1" ref="M1482" ca="1">_xlfn.IFS( L1482="", "",
(M1481-N1482)&lt;=0.5, 0,
TRUE,  M1481-N1482)</f>
        <v/>
      </c>
      <c r="N1482" s="7" t="str" cm="1">
        <f t="array" aca="1" ref="N1482" ca="1">_xlfn.IFS(
L1482="", "",
TRUE, MIN(M1481, ROUND($M$14/ (last_rou_date - $B$2) * (L1482-L1481), 2) )
)</f>
        <v/>
      </c>
      <c r="P1482" s="59" t="str">
        <f t="shared" ca="1" si="69"/>
        <v/>
      </c>
      <c r="Q1482" s="1" t="str" cm="1">
        <f t="array" aca="1" ref="Q1482" ca="1">_xlfn.IFS(P1482="","",
$B$11="Hə", _xlfn.XLOOKUP(DATE(P1482, 12, 31), rou_table_dates, rou_table_nbvs,0, 0),
TRUE,  MAX(0, ROUND($M$14 - $M$14/ (last_rou_date - $B$2) * (DATE(P1482,12,31) - $B$2), 2) )
)</f>
        <v/>
      </c>
      <c r="R1482" s="1" t="str" cm="1">
        <f t="array" aca="1" ref="R1482" ca="1">_xlfn.IFS(P1482="","",
$B$11="Hə", _xlfn.XLOOKUP(DATE(P1482, 12, 31), lease_table_dates, lease_table_balances,0, 0),
TRUE, IFERROR( XNPV($B$6, IF(payment_dates &gt;DATE(P1482, 12, 31), payments,  0),  IF(payment_dates &gt;DATE(P1482, 12, 31), payment_dates,  DATE(P1482, 12, 31))    ),0)
)</f>
        <v/>
      </c>
      <c r="S1482" s="1" t="str" cm="1">
        <f t="array" aca="1" ref="S1482" ca="1">_xlfn.IFS(P1482="","",
TRUE,  MIN( MIN(Q1481, $M$14), ROUND($M$14/ (last_rou_date - $B$2) * (DATE(P1482,12,31) - MAX($B$2, DATE(P1482-1, 12, 31))), 2) )
)</f>
        <v/>
      </c>
      <c r="T1482" s="7" t="str" cm="1">
        <f t="array" aca="1" ref="T1482" ca="1">_xlfn.IFS(P1482="", "",
ISTEXT(R1481), R1482- (H1482 - SUMIFS( lease_table_payments, lease_table_years, P1482) -$AG$14 ),
AND(ISNUMBER(R1481), R1482&lt;&gt;""),   R1482- (R1481 - SUMIFS( lease_table_payments, lease_table_years, P1482) )
)</f>
        <v/>
      </c>
      <c r="V1482" s="64">
        <f t="shared" si="68"/>
        <v>1469</v>
      </c>
      <c r="W1482" s="51" t="str" cm="1">
        <f t="array" ref="W1482">_xlfn.IFS(
OR(W1481=$B$4, W1481=""),"",
TRUE,W1481+1
)</f>
        <v/>
      </c>
      <c r="X1482" s="51" t="str" cm="1">
        <f t="array" ref="X1482">_xlfn.IFS(X1481="","",
W1482="", "",
AND($B$3="İllik"),DATE(YEAR(X1481)+1,MONTH(X1481),DAY(X1481) ),
AND($B$3="Aylıq", $AH$14="Not end"), EDATE(X1481,1),
AND($B$3="Aylıq", $AH$14="End"), EOMONTH(X1481,1)
)</f>
        <v/>
      </c>
      <c r="Y1482" s="51" t="str" cm="1">
        <f t="array" aca="1" ref="Y1482" ca="1">_xlfn.IFS(
AND($B$7="Dövrün əvvəlində", Y1481&lt;=last_rou_date), DATE(YEAR(Y1481)+1, 12, 31),
AND($B$7="Dövrün sonunda", Y1481&lt;=last_payment_date), DATE(YEAR(Y1481)+1, 12, 31),
TRUE, ""
)</f>
        <v/>
      </c>
      <c r="Z1482" s="75" t="str" cm="1">
        <f t="array" aca="1" ref="Z1482" ca="1">_xlfn.IFS(
AND($AN$14="Not year_end", Z1481&gt;last_payment_date), "",
AND($AN$14="Year_end", Z1481&gt;=last_payment_date), "",
AND($AN$14="Year_end"), DATE(YEAR(Z1481+1), 12, 31),
AND($AN$14="Not year_end", MONTH(Z1481)=12, DAY(Z1481)=31), DATE(YEAR(Z1480)+1, MONTH(Z1480), DAY(Z1480)),
AND($AN$14="Not year_end", OR(MONTH(Z1481)&lt;&gt;12, DAY(Z1481)&lt;&gt;31) ), DATE(YEAR(Z1481), 12, 31)
)</f>
        <v/>
      </c>
      <c r="AA1482" s="75" t="str" cm="1">
        <f t="array" aca="1" ref="AA1482" ca="1">_xlfn.IFS(AA1481="", "",
AND(AA1481=last_payment_date, OR(MONTH(AA1481)&lt;&gt;12, DAY(AA1481)&lt;&gt;31) ), DATE(YEAR(AA1481), 12, 31),
AND(MONTH(AA1481)=12, DAY(AA1481)=31, AA1481&gt;=last_payment_date), "",
AND(MONTH(AA1481)=12, DAY(AA1481)&lt;&gt;31),  EOMONTH(AA1481,0),
AND(MONTH(AA1481)=12, DAY(AA1481)=31, $AH$14="Not end"),  EDATE(AA1480,1),
AND($AH$14="Not end"), EDATE(AA1481, 1),
AND($AH$14="End"), EOMONTH(AA1481, 1)
)</f>
        <v/>
      </c>
      <c r="AB1482" s="75" t="str" cm="1">
        <f t="array" aca="1" ref="AB1482" ca="1">_xlfn.IFS(AB1481="","",
AND(AB1481=last_rou_date), "",
AND($B$3="İllik"),DATE(YEAR(AB1481)+1,MONTH(AB1481),DAY(AB1481) ),
AND($B$3="Aylıq", $AH$14="Not end"), EDATE(AB1481,1),
AND($B$3="Aylıq", $AH$14="End"), EOMONTH(AB1481,1)
)</f>
        <v/>
      </c>
      <c r="AC1482" s="75" t="str" cm="1">
        <f t="array" aca="1" ref="AC1482" ca="1">_xlfn.IFS(
AND($AN$14="Not year_end", AC1481&gt;last_rou_date), "",
AND($AN$14="Year_end", AC1481&gt;=last_rou_date), "",
AND($AN$14="Year_end"), DATE(YEAR(AC1481+1), 12, 31),
AND($AN$14="Not year_end", MONTH(AC1481)=12, DAY(AC1481)=31), DATE(YEAR(AC1480)+1, MONTH(AC1480), DAY(AC1480)),
AND($AN$14="Not year_end", OR(MONTH(AC1481)&lt;&gt;12, DAY(AC1481)&lt;&gt;31) ), DATE(YEAR(AC1481), 12, 31)
)</f>
        <v/>
      </c>
      <c r="AD1482" s="75" t="str" cm="1">
        <f t="array" aca="1" ref="AD1482" ca="1">_xlfn.IFS(AD1481="", "",
AND(AD1481=last_rou_date, OR(MONTH(AD1481)&lt;&gt;12, DAY(AD1481)&lt;&gt;31) ), DATE(YEAR(AD1481), 12, 31),
AND(MONTH(AD1481)=12, DAY(AD1481)=31, AD1481&gt;=last_rou_date), "",
AND(MONTH(AD1481)=12, DAY(AD1481)&lt;&gt;31),  EOMONTH(AD1481,0),
AND(MONTH(AD1481)=12, DAY(AD1481)=31, $AH$14="Not end"),  EDATE(AD1480,1),
AND($AH$14="Not end"), EDATE(AD1481, 1),
AND($AH$14="End"), EOMONTH(AD1481, 1)
)</f>
        <v/>
      </c>
      <c r="AE1482" s="51" t="str" cm="1">
        <f t="array" ref="AE1482">_xlfn.IFS(W1482="", "",
AND(W1482&gt;0, W1482&lt;=$B$4, $C$2="İllik artım, faiz olaraq", $D$2&gt;0, $B$3="İllik"), $B$5*((1+$D$2)^(W1482-1)),
AND(W1482&gt;0, W1482&lt;=$B$4, $C$2="İllik artım, faiz olaraq", $D$2&gt;0, $B$3="Aylıq"), $B$5*((1+$D$2)^ROUNDDOWN((W1482-1)/12,0)),
AND(W1482=1, $C$2="Aşağıdakı kimi dəyişir", ), $B$5,
AND(W1482&gt;1, W1482&lt;=$B$4, $C$2="Aşağıdakı kimi dəyişir"), IFERROR(VLOOKUP(W1482, $C$4:$D$7, 2, FALSE), AE1481),
AND(W1482&gt;0, W1482&lt;=$B$4), $B$5,
TRUE,0 )</f>
        <v/>
      </c>
      <c r="AF1482" s="51" t="str">
        <f t="shared" ca="1" si="67"/>
        <v/>
      </c>
    </row>
    <row r="1483" spans="1:32" x14ac:dyDescent="0.4">
      <c r="A1483" s="13" t="str" cm="1">
        <f t="array" aca="1" ref="A1483" ca="1">_xlfn.IFS(
AND(SUMIFS(lease_table_interest_accruals, lease_table_dates, A1482)&gt;0, COUNTIFS($E$14:E1482, "Interest accrual", $A$14:A1482, A1482)=0),  A1482,
AND(SUMIFS(lease_table_payments, lease_table_dates, A1482)&gt;0, COUNTIFS($E$14:E1482, "Payment", $A$14:A1482, A1482)=0),  A1482,
AND(SUMIFS(rou_table_deprs, rou_table_dates, A1482)&gt;0, COUNTIFS($E$14:E1482, "Depreciation", $A$14:A1482, A1482)=0),  A1482,
TRUE,  IFERROR(INDEX(rou_table_dates,  MATCH(A1482, rou_table_dates)+1, ), "")
)</f>
        <v/>
      </c>
      <c r="B1483" s="1" t="str" cm="1">
        <f t="array" aca="1" ref="B1483" ca="1">_xlfn.IFS(
AND(E1483="Payment", A1483=$B$2), $AM$14,
E1483="Payment", $AM$15,
E1483="Interest accrual", $AM$18,
E1483="Depreciation", $AM$17,
TRUE, "")</f>
        <v/>
      </c>
      <c r="C1483" s="1" t="str" cm="1">
        <f t="array" aca="1" ref="C1483" ca="1">_xlfn.IFS(
E1483="Payment", $AM$19,
E1483="Interest accrual", $AM$15,
E1483="Depreciation", $AM$16,
TRUE, "")</f>
        <v/>
      </c>
      <c r="D1483" s="1" t="str" cm="1">
        <f t="array" aca="1" ref="D1483" ca="1">_xlfn.IFS(
E1483="Payment", _xlfn.XLOOKUP(A1483, lease_table_dates, lease_table_payments, 0, 0),
E1483="Interest accrual", _xlfn.XLOOKUP(A1483, lease_table_dates, lease_table_interest_accruals, 0, 0),
E1483="Depreciation", _xlfn.XLOOKUP(A1483, rou_table_dates, rou_table_deprs, 0, 0),
TRUE, ""
)</f>
        <v/>
      </c>
      <c r="E1483" s="7" t="str" cm="1">
        <f t="array" aca="1" ref="E1483" ca="1">_xlfn.IFS(
AND(SUMIFS(lease_table_interest_accruals, lease_table_dates, A1483)&gt;0, COUNTIFS($E$14:E1482, "Interest accrual", $A$14:A1482, A1483)=0), "Interest accrual",
AND(SUMIFS(lease_table_payments, lease_table_dates, A1483)&gt;0, COUNTIFS($E$14:E1482, "Payment", $A$14:A1482, A1483)=0), "Payment",
AND(SUMIFS(rou_table_deprs, rou_table_dates, A1483)&gt;0, COUNTIFS($E$14:E1482, "Depreciation", $A$14:A1482, A1483)=0), "Depreciation",
TRUE,  ""
)</f>
        <v/>
      </c>
      <c r="G1483" s="13" t="str" cm="1">
        <f t="array" aca="1" ref="G1483" ca="1">_xlfn.IFS(
AND($B$11="Hə", $B$3="İllik"), Z1483,
AND($B$11="Hə", $B$3="Aylıq"), AA1483,
$B$11="Yox", X1483)</f>
        <v/>
      </c>
      <c r="H1483" s="1" t="str" cm="1">
        <f t="array" aca="1" ref="H1483" ca="1">_xlfn.IFS( G1483="", "",
TRUE, ROUND( H1482+I1483-J1483, 2) )</f>
        <v/>
      </c>
      <c r="I1483" s="1" t="str" cm="1">
        <f t="array" aca="1" ref="I1483" ca="1">_xlfn.IFS(G1483="", "",
G1483=last_payment_date, (J1483-H1482),
 TRUE,  -  (H1482- H1482* (1+$B$6)^ (_xlfn.DAYS(G1483,G1482)/365) )
)</f>
        <v/>
      </c>
      <c r="J1483" s="1" t="str" cm="1">
        <f t="array" aca="1" ref="J1483" ca="1">_xlfn.IFS(G1483="", "",
TRUE, _xlfn.XLOOKUP(G1483,  payment_dates, payments,0,0)
)</f>
        <v/>
      </c>
      <c r="L1483" s="8" t="str" cm="1">
        <f t="array" aca="1" ref="L1483" ca="1">_xlfn.IFS(
AND($B$11="Hə", $B$3="İllik"), AC1483,
AND($B$11="Hə", $B$3="Aylıq"), AD1483,
$B$11="Yox", AB1483)</f>
        <v/>
      </c>
      <c r="M1483" s="1" t="str" cm="1">
        <f t="array" aca="1" ref="M1483" ca="1">_xlfn.IFS( L1483="", "",
(M1482-N1483)&lt;=0.5, 0,
TRUE,  M1482-N1483)</f>
        <v/>
      </c>
      <c r="N1483" s="7" t="str" cm="1">
        <f t="array" aca="1" ref="N1483" ca="1">_xlfn.IFS(
L1483="", "",
TRUE, MIN(M1482, ROUND($M$14/ (last_rou_date - $B$2) * (L1483-L1482), 2) )
)</f>
        <v/>
      </c>
      <c r="P1483" s="59" t="str">
        <f t="shared" ca="1" si="69"/>
        <v/>
      </c>
      <c r="Q1483" s="1" t="str" cm="1">
        <f t="array" aca="1" ref="Q1483" ca="1">_xlfn.IFS(P1483="","",
$B$11="Hə", _xlfn.XLOOKUP(DATE(P1483, 12, 31), rou_table_dates, rou_table_nbvs,0, 0),
TRUE,  MAX(0, ROUND($M$14 - $M$14/ (last_rou_date - $B$2) * (DATE(P1483,12,31) - $B$2), 2) )
)</f>
        <v/>
      </c>
      <c r="R1483" s="1" t="str" cm="1">
        <f t="array" aca="1" ref="R1483" ca="1">_xlfn.IFS(P1483="","",
$B$11="Hə", _xlfn.XLOOKUP(DATE(P1483, 12, 31), lease_table_dates, lease_table_balances,0, 0),
TRUE, IFERROR( XNPV($B$6, IF(payment_dates &gt;DATE(P1483, 12, 31), payments,  0),  IF(payment_dates &gt;DATE(P1483, 12, 31), payment_dates,  DATE(P1483, 12, 31))    ),0)
)</f>
        <v/>
      </c>
      <c r="S1483" s="1" t="str" cm="1">
        <f t="array" aca="1" ref="S1483" ca="1">_xlfn.IFS(P1483="","",
TRUE,  MIN( MIN(Q1482, $M$14), ROUND($M$14/ (last_rou_date - $B$2) * (DATE(P1483,12,31) - MAX($B$2, DATE(P1483-1, 12, 31))), 2) )
)</f>
        <v/>
      </c>
      <c r="T1483" s="7" t="str" cm="1">
        <f t="array" aca="1" ref="T1483" ca="1">_xlfn.IFS(P1483="", "",
ISTEXT(R1482), R1483- (H1483 - SUMIFS( lease_table_payments, lease_table_years, P1483) -$AG$14 ),
AND(ISNUMBER(R1482), R1483&lt;&gt;""),   R1483- (R1482 - SUMIFS( lease_table_payments, lease_table_years, P1483) )
)</f>
        <v/>
      </c>
      <c r="V1483" s="64">
        <f t="shared" si="68"/>
        <v>1470</v>
      </c>
      <c r="W1483" s="51" t="str" cm="1">
        <f t="array" ref="W1483">_xlfn.IFS(
OR(W1482=$B$4, W1482=""),"",
TRUE,W1482+1
)</f>
        <v/>
      </c>
      <c r="X1483" s="51" t="str" cm="1">
        <f t="array" ref="X1483">_xlfn.IFS(X1482="","",
W1483="", "",
AND($B$3="İllik"),DATE(YEAR(X1482)+1,MONTH(X1482),DAY(X1482) ),
AND($B$3="Aylıq", $AH$14="Not end"), EDATE(X1482,1),
AND($B$3="Aylıq", $AH$14="End"), EOMONTH(X1482,1)
)</f>
        <v/>
      </c>
      <c r="Y1483" s="51" t="str" cm="1">
        <f t="array" aca="1" ref="Y1483" ca="1">_xlfn.IFS(
AND($B$7="Dövrün əvvəlində", Y1482&lt;=last_rou_date), DATE(YEAR(Y1482)+1, 12, 31),
AND($B$7="Dövrün sonunda", Y1482&lt;=last_payment_date), DATE(YEAR(Y1482)+1, 12, 31),
TRUE, ""
)</f>
        <v/>
      </c>
      <c r="Z1483" s="75" t="str" cm="1">
        <f t="array" aca="1" ref="Z1483" ca="1">_xlfn.IFS(
AND($AN$14="Not year_end", Z1482&gt;last_payment_date), "",
AND($AN$14="Year_end", Z1482&gt;=last_payment_date), "",
AND($AN$14="Year_end"), DATE(YEAR(Z1482+1), 12, 31),
AND($AN$14="Not year_end", MONTH(Z1482)=12, DAY(Z1482)=31), DATE(YEAR(Z1481)+1, MONTH(Z1481), DAY(Z1481)),
AND($AN$14="Not year_end", OR(MONTH(Z1482)&lt;&gt;12, DAY(Z1482)&lt;&gt;31) ), DATE(YEAR(Z1482), 12, 31)
)</f>
        <v/>
      </c>
      <c r="AA1483" s="75" t="str" cm="1">
        <f t="array" aca="1" ref="AA1483" ca="1">_xlfn.IFS(AA1482="", "",
AND(AA1482=last_payment_date, OR(MONTH(AA1482)&lt;&gt;12, DAY(AA1482)&lt;&gt;31) ), DATE(YEAR(AA1482), 12, 31),
AND(MONTH(AA1482)=12, DAY(AA1482)=31, AA1482&gt;=last_payment_date), "",
AND(MONTH(AA1482)=12, DAY(AA1482)&lt;&gt;31),  EOMONTH(AA1482,0),
AND(MONTH(AA1482)=12, DAY(AA1482)=31, $AH$14="Not end"),  EDATE(AA1481,1),
AND($AH$14="Not end"), EDATE(AA1482, 1),
AND($AH$14="End"), EOMONTH(AA1482, 1)
)</f>
        <v/>
      </c>
      <c r="AB1483" s="75" t="str" cm="1">
        <f t="array" aca="1" ref="AB1483" ca="1">_xlfn.IFS(AB1482="","",
AND(AB1482=last_rou_date), "",
AND($B$3="İllik"),DATE(YEAR(AB1482)+1,MONTH(AB1482),DAY(AB1482) ),
AND($B$3="Aylıq", $AH$14="Not end"), EDATE(AB1482,1),
AND($B$3="Aylıq", $AH$14="End"), EOMONTH(AB1482,1)
)</f>
        <v/>
      </c>
      <c r="AC1483" s="75" t="str" cm="1">
        <f t="array" aca="1" ref="AC1483" ca="1">_xlfn.IFS(
AND($AN$14="Not year_end", AC1482&gt;last_rou_date), "",
AND($AN$14="Year_end", AC1482&gt;=last_rou_date), "",
AND($AN$14="Year_end"), DATE(YEAR(AC1482+1), 12, 31),
AND($AN$14="Not year_end", MONTH(AC1482)=12, DAY(AC1482)=31), DATE(YEAR(AC1481)+1, MONTH(AC1481), DAY(AC1481)),
AND($AN$14="Not year_end", OR(MONTH(AC1482)&lt;&gt;12, DAY(AC1482)&lt;&gt;31) ), DATE(YEAR(AC1482), 12, 31)
)</f>
        <v/>
      </c>
      <c r="AD1483" s="75" t="str" cm="1">
        <f t="array" aca="1" ref="AD1483" ca="1">_xlfn.IFS(AD1482="", "",
AND(AD1482=last_rou_date, OR(MONTH(AD1482)&lt;&gt;12, DAY(AD1482)&lt;&gt;31) ), DATE(YEAR(AD1482), 12, 31),
AND(MONTH(AD1482)=12, DAY(AD1482)=31, AD1482&gt;=last_rou_date), "",
AND(MONTH(AD1482)=12, DAY(AD1482)&lt;&gt;31),  EOMONTH(AD1482,0),
AND(MONTH(AD1482)=12, DAY(AD1482)=31, $AH$14="Not end"),  EDATE(AD1481,1),
AND($AH$14="Not end"), EDATE(AD1482, 1),
AND($AH$14="End"), EOMONTH(AD1482, 1)
)</f>
        <v/>
      </c>
      <c r="AE1483" s="51" t="str" cm="1">
        <f t="array" ref="AE1483">_xlfn.IFS(W1483="", "",
AND(W1483&gt;0, W1483&lt;=$B$4, $C$2="İllik artım, faiz olaraq", $D$2&gt;0, $B$3="İllik"), $B$5*((1+$D$2)^(W1483-1)),
AND(W1483&gt;0, W1483&lt;=$B$4, $C$2="İllik artım, faiz olaraq", $D$2&gt;0, $B$3="Aylıq"), $B$5*((1+$D$2)^ROUNDDOWN((W1483-1)/12,0)),
AND(W1483=1, $C$2="Aşağıdakı kimi dəyişir", ), $B$5,
AND(W1483&gt;1, W1483&lt;=$B$4, $C$2="Aşağıdakı kimi dəyişir"), IFERROR(VLOOKUP(W1483, $C$4:$D$7, 2, FALSE), AE1482),
AND(W1483&gt;0, W1483&lt;=$B$4), $B$5,
TRUE,0 )</f>
        <v/>
      </c>
      <c r="AF1483" s="51" t="str">
        <f t="shared" ca="1" si="67"/>
        <v/>
      </c>
    </row>
    <row r="1484" spans="1:32" x14ac:dyDescent="0.4">
      <c r="A1484" s="13" t="str" cm="1">
        <f t="array" aca="1" ref="A1484" ca="1">_xlfn.IFS(
AND(SUMIFS(lease_table_interest_accruals, lease_table_dates, A1483)&gt;0, COUNTIFS($E$14:E1483, "Interest accrual", $A$14:A1483, A1483)=0),  A1483,
AND(SUMIFS(lease_table_payments, lease_table_dates, A1483)&gt;0, COUNTIFS($E$14:E1483, "Payment", $A$14:A1483, A1483)=0),  A1483,
AND(SUMIFS(rou_table_deprs, rou_table_dates, A1483)&gt;0, COUNTIFS($E$14:E1483, "Depreciation", $A$14:A1483, A1483)=0),  A1483,
TRUE,  IFERROR(INDEX(rou_table_dates,  MATCH(A1483, rou_table_dates)+1, ), "")
)</f>
        <v/>
      </c>
      <c r="B1484" s="1" t="str" cm="1">
        <f t="array" aca="1" ref="B1484" ca="1">_xlfn.IFS(
AND(E1484="Payment", A1484=$B$2), $AM$14,
E1484="Payment", $AM$15,
E1484="Interest accrual", $AM$18,
E1484="Depreciation", $AM$17,
TRUE, "")</f>
        <v/>
      </c>
      <c r="C1484" s="1" t="str" cm="1">
        <f t="array" aca="1" ref="C1484" ca="1">_xlfn.IFS(
E1484="Payment", $AM$19,
E1484="Interest accrual", $AM$15,
E1484="Depreciation", $AM$16,
TRUE, "")</f>
        <v/>
      </c>
      <c r="D1484" s="1" t="str" cm="1">
        <f t="array" aca="1" ref="D1484" ca="1">_xlfn.IFS(
E1484="Payment", _xlfn.XLOOKUP(A1484, lease_table_dates, lease_table_payments, 0, 0),
E1484="Interest accrual", _xlfn.XLOOKUP(A1484, lease_table_dates, lease_table_interest_accruals, 0, 0),
E1484="Depreciation", _xlfn.XLOOKUP(A1484, rou_table_dates, rou_table_deprs, 0, 0),
TRUE, ""
)</f>
        <v/>
      </c>
      <c r="E1484" s="7" t="str" cm="1">
        <f t="array" aca="1" ref="E1484" ca="1">_xlfn.IFS(
AND(SUMIFS(lease_table_interest_accruals, lease_table_dates, A1484)&gt;0, COUNTIFS($E$14:E1483, "Interest accrual", $A$14:A1483, A1484)=0), "Interest accrual",
AND(SUMIFS(lease_table_payments, lease_table_dates, A1484)&gt;0, COUNTIFS($E$14:E1483, "Payment", $A$14:A1483, A1484)=0), "Payment",
AND(SUMIFS(rou_table_deprs, rou_table_dates, A1484)&gt;0, COUNTIFS($E$14:E1483, "Depreciation", $A$14:A1483, A1484)=0), "Depreciation",
TRUE,  ""
)</f>
        <v/>
      </c>
      <c r="G1484" s="13" t="str" cm="1">
        <f t="array" aca="1" ref="G1484" ca="1">_xlfn.IFS(
AND($B$11="Hə", $B$3="İllik"), Z1484,
AND($B$11="Hə", $B$3="Aylıq"), AA1484,
$B$11="Yox", X1484)</f>
        <v/>
      </c>
      <c r="H1484" s="1" t="str" cm="1">
        <f t="array" aca="1" ref="H1484" ca="1">_xlfn.IFS( G1484="", "",
TRUE, ROUND( H1483+I1484-J1484, 2) )</f>
        <v/>
      </c>
      <c r="I1484" s="1" t="str" cm="1">
        <f t="array" aca="1" ref="I1484" ca="1">_xlfn.IFS(G1484="", "",
G1484=last_payment_date, (J1484-H1483),
 TRUE,  -  (H1483- H1483* (1+$B$6)^ (_xlfn.DAYS(G1484,G1483)/365) )
)</f>
        <v/>
      </c>
      <c r="J1484" s="1" t="str" cm="1">
        <f t="array" aca="1" ref="J1484" ca="1">_xlfn.IFS(G1484="", "",
TRUE, _xlfn.XLOOKUP(G1484,  payment_dates, payments,0,0)
)</f>
        <v/>
      </c>
      <c r="L1484" s="8" t="str" cm="1">
        <f t="array" aca="1" ref="L1484" ca="1">_xlfn.IFS(
AND($B$11="Hə", $B$3="İllik"), AC1484,
AND($B$11="Hə", $B$3="Aylıq"), AD1484,
$B$11="Yox", AB1484)</f>
        <v/>
      </c>
      <c r="M1484" s="1" t="str" cm="1">
        <f t="array" aca="1" ref="M1484" ca="1">_xlfn.IFS( L1484="", "",
(M1483-N1484)&lt;=0.5, 0,
TRUE,  M1483-N1484)</f>
        <v/>
      </c>
      <c r="N1484" s="7" t="str" cm="1">
        <f t="array" aca="1" ref="N1484" ca="1">_xlfn.IFS(
L1484="", "",
TRUE, MIN(M1483, ROUND($M$14/ (last_rou_date - $B$2) * (L1484-L1483), 2) )
)</f>
        <v/>
      </c>
      <c r="P1484" s="59" t="str">
        <f t="shared" ca="1" si="69"/>
        <v/>
      </c>
      <c r="Q1484" s="1" t="str" cm="1">
        <f t="array" aca="1" ref="Q1484" ca="1">_xlfn.IFS(P1484="","",
$B$11="Hə", _xlfn.XLOOKUP(DATE(P1484, 12, 31), rou_table_dates, rou_table_nbvs,0, 0),
TRUE,  MAX(0, ROUND($M$14 - $M$14/ (last_rou_date - $B$2) * (DATE(P1484,12,31) - $B$2), 2) )
)</f>
        <v/>
      </c>
      <c r="R1484" s="1" t="str" cm="1">
        <f t="array" aca="1" ref="R1484" ca="1">_xlfn.IFS(P1484="","",
$B$11="Hə", _xlfn.XLOOKUP(DATE(P1484, 12, 31), lease_table_dates, lease_table_balances,0, 0),
TRUE, IFERROR( XNPV($B$6, IF(payment_dates &gt;DATE(P1484, 12, 31), payments,  0),  IF(payment_dates &gt;DATE(P1484, 12, 31), payment_dates,  DATE(P1484, 12, 31))    ),0)
)</f>
        <v/>
      </c>
      <c r="S1484" s="1" t="str" cm="1">
        <f t="array" aca="1" ref="S1484" ca="1">_xlfn.IFS(P1484="","",
TRUE,  MIN( MIN(Q1483, $M$14), ROUND($M$14/ (last_rou_date - $B$2) * (DATE(P1484,12,31) - MAX($B$2, DATE(P1484-1, 12, 31))), 2) )
)</f>
        <v/>
      </c>
      <c r="T1484" s="7" t="str" cm="1">
        <f t="array" aca="1" ref="T1484" ca="1">_xlfn.IFS(P1484="", "",
ISTEXT(R1483), R1484- (H1484 - SUMIFS( lease_table_payments, lease_table_years, P1484) -$AG$14 ),
AND(ISNUMBER(R1483), R1484&lt;&gt;""),   R1484- (R1483 - SUMIFS( lease_table_payments, lease_table_years, P1484) )
)</f>
        <v/>
      </c>
      <c r="V1484" s="64">
        <f t="shared" si="68"/>
        <v>1471</v>
      </c>
      <c r="W1484" s="51" t="str" cm="1">
        <f t="array" ref="W1484">_xlfn.IFS(
OR(W1483=$B$4, W1483=""),"",
TRUE,W1483+1
)</f>
        <v/>
      </c>
      <c r="X1484" s="51" t="str" cm="1">
        <f t="array" ref="X1484">_xlfn.IFS(X1483="","",
W1484="", "",
AND($B$3="İllik"),DATE(YEAR(X1483)+1,MONTH(X1483),DAY(X1483) ),
AND($B$3="Aylıq", $AH$14="Not end"), EDATE(X1483,1),
AND($B$3="Aylıq", $AH$14="End"), EOMONTH(X1483,1)
)</f>
        <v/>
      </c>
      <c r="Y1484" s="51" t="str" cm="1">
        <f t="array" aca="1" ref="Y1484" ca="1">_xlfn.IFS(
AND($B$7="Dövrün əvvəlində", Y1483&lt;=last_rou_date), DATE(YEAR(Y1483)+1, 12, 31),
AND($B$7="Dövrün sonunda", Y1483&lt;=last_payment_date), DATE(YEAR(Y1483)+1, 12, 31),
TRUE, ""
)</f>
        <v/>
      </c>
      <c r="Z1484" s="75" t="str" cm="1">
        <f t="array" aca="1" ref="Z1484" ca="1">_xlfn.IFS(
AND($AN$14="Not year_end", Z1483&gt;last_payment_date), "",
AND($AN$14="Year_end", Z1483&gt;=last_payment_date), "",
AND($AN$14="Year_end"), DATE(YEAR(Z1483+1), 12, 31),
AND($AN$14="Not year_end", MONTH(Z1483)=12, DAY(Z1483)=31), DATE(YEAR(Z1482)+1, MONTH(Z1482), DAY(Z1482)),
AND($AN$14="Not year_end", OR(MONTH(Z1483)&lt;&gt;12, DAY(Z1483)&lt;&gt;31) ), DATE(YEAR(Z1483), 12, 31)
)</f>
        <v/>
      </c>
      <c r="AA1484" s="75" t="str" cm="1">
        <f t="array" aca="1" ref="AA1484" ca="1">_xlfn.IFS(AA1483="", "",
AND(AA1483=last_payment_date, OR(MONTH(AA1483)&lt;&gt;12, DAY(AA1483)&lt;&gt;31) ), DATE(YEAR(AA1483), 12, 31),
AND(MONTH(AA1483)=12, DAY(AA1483)=31, AA1483&gt;=last_payment_date), "",
AND(MONTH(AA1483)=12, DAY(AA1483)&lt;&gt;31),  EOMONTH(AA1483,0),
AND(MONTH(AA1483)=12, DAY(AA1483)=31, $AH$14="Not end"),  EDATE(AA1482,1),
AND($AH$14="Not end"), EDATE(AA1483, 1),
AND($AH$14="End"), EOMONTH(AA1483, 1)
)</f>
        <v/>
      </c>
      <c r="AB1484" s="75" t="str" cm="1">
        <f t="array" aca="1" ref="AB1484" ca="1">_xlfn.IFS(AB1483="","",
AND(AB1483=last_rou_date), "",
AND($B$3="İllik"),DATE(YEAR(AB1483)+1,MONTH(AB1483),DAY(AB1483) ),
AND($B$3="Aylıq", $AH$14="Not end"), EDATE(AB1483,1),
AND($B$3="Aylıq", $AH$14="End"), EOMONTH(AB1483,1)
)</f>
        <v/>
      </c>
      <c r="AC1484" s="75" t="str" cm="1">
        <f t="array" aca="1" ref="AC1484" ca="1">_xlfn.IFS(
AND($AN$14="Not year_end", AC1483&gt;last_rou_date), "",
AND($AN$14="Year_end", AC1483&gt;=last_rou_date), "",
AND($AN$14="Year_end"), DATE(YEAR(AC1483+1), 12, 31),
AND($AN$14="Not year_end", MONTH(AC1483)=12, DAY(AC1483)=31), DATE(YEAR(AC1482)+1, MONTH(AC1482), DAY(AC1482)),
AND($AN$14="Not year_end", OR(MONTH(AC1483)&lt;&gt;12, DAY(AC1483)&lt;&gt;31) ), DATE(YEAR(AC1483), 12, 31)
)</f>
        <v/>
      </c>
      <c r="AD1484" s="75" t="str" cm="1">
        <f t="array" aca="1" ref="AD1484" ca="1">_xlfn.IFS(AD1483="", "",
AND(AD1483=last_rou_date, OR(MONTH(AD1483)&lt;&gt;12, DAY(AD1483)&lt;&gt;31) ), DATE(YEAR(AD1483), 12, 31),
AND(MONTH(AD1483)=12, DAY(AD1483)=31, AD1483&gt;=last_rou_date), "",
AND(MONTH(AD1483)=12, DAY(AD1483)&lt;&gt;31),  EOMONTH(AD1483,0),
AND(MONTH(AD1483)=12, DAY(AD1483)=31, $AH$14="Not end"),  EDATE(AD1482,1),
AND($AH$14="Not end"), EDATE(AD1483, 1),
AND($AH$14="End"), EOMONTH(AD1483, 1)
)</f>
        <v/>
      </c>
      <c r="AE1484" s="51" t="str" cm="1">
        <f t="array" ref="AE1484">_xlfn.IFS(W1484="", "",
AND(W1484&gt;0, W1484&lt;=$B$4, $C$2="İllik artım, faiz olaraq", $D$2&gt;0, $B$3="İllik"), $B$5*((1+$D$2)^(W1484-1)),
AND(W1484&gt;0, W1484&lt;=$B$4, $C$2="İllik artım, faiz olaraq", $D$2&gt;0, $B$3="Aylıq"), $B$5*((1+$D$2)^ROUNDDOWN((W1484-1)/12,0)),
AND(W1484=1, $C$2="Aşağıdakı kimi dəyişir", ), $B$5,
AND(W1484&gt;1, W1484&lt;=$B$4, $C$2="Aşağıdakı kimi dəyişir"), IFERROR(VLOOKUP(W1484, $C$4:$D$7, 2, FALSE), AE1483),
AND(W1484&gt;0, W1484&lt;=$B$4), $B$5,
TRUE,0 )</f>
        <v/>
      </c>
      <c r="AF1484" s="51" t="str">
        <f t="shared" ca="1" si="67"/>
        <v/>
      </c>
    </row>
    <row r="1485" spans="1:32" x14ac:dyDescent="0.4">
      <c r="A1485" s="13" t="str" cm="1">
        <f t="array" aca="1" ref="A1485" ca="1">_xlfn.IFS(
AND(SUMIFS(lease_table_interest_accruals, lease_table_dates, A1484)&gt;0, COUNTIFS($E$14:E1484, "Interest accrual", $A$14:A1484, A1484)=0),  A1484,
AND(SUMIFS(lease_table_payments, lease_table_dates, A1484)&gt;0, COUNTIFS($E$14:E1484, "Payment", $A$14:A1484, A1484)=0),  A1484,
AND(SUMIFS(rou_table_deprs, rou_table_dates, A1484)&gt;0, COUNTIFS($E$14:E1484, "Depreciation", $A$14:A1484, A1484)=0),  A1484,
TRUE,  IFERROR(INDEX(rou_table_dates,  MATCH(A1484, rou_table_dates)+1, ), "")
)</f>
        <v/>
      </c>
      <c r="B1485" s="1" t="str" cm="1">
        <f t="array" aca="1" ref="B1485" ca="1">_xlfn.IFS(
AND(E1485="Payment", A1485=$B$2), $AM$14,
E1485="Payment", $AM$15,
E1485="Interest accrual", $AM$18,
E1485="Depreciation", $AM$17,
TRUE, "")</f>
        <v/>
      </c>
      <c r="C1485" s="1" t="str" cm="1">
        <f t="array" aca="1" ref="C1485" ca="1">_xlfn.IFS(
E1485="Payment", $AM$19,
E1485="Interest accrual", $AM$15,
E1485="Depreciation", $AM$16,
TRUE, "")</f>
        <v/>
      </c>
      <c r="D1485" s="1" t="str" cm="1">
        <f t="array" aca="1" ref="D1485" ca="1">_xlfn.IFS(
E1485="Payment", _xlfn.XLOOKUP(A1485, lease_table_dates, lease_table_payments, 0, 0),
E1485="Interest accrual", _xlfn.XLOOKUP(A1485, lease_table_dates, lease_table_interest_accruals, 0, 0),
E1485="Depreciation", _xlfn.XLOOKUP(A1485, rou_table_dates, rou_table_deprs, 0, 0),
TRUE, ""
)</f>
        <v/>
      </c>
      <c r="E1485" s="7" t="str" cm="1">
        <f t="array" aca="1" ref="E1485" ca="1">_xlfn.IFS(
AND(SUMIFS(lease_table_interest_accruals, lease_table_dates, A1485)&gt;0, COUNTIFS($E$14:E1484, "Interest accrual", $A$14:A1484, A1485)=0), "Interest accrual",
AND(SUMIFS(lease_table_payments, lease_table_dates, A1485)&gt;0, COUNTIFS($E$14:E1484, "Payment", $A$14:A1484, A1485)=0), "Payment",
AND(SUMIFS(rou_table_deprs, rou_table_dates, A1485)&gt;0, COUNTIFS($E$14:E1484, "Depreciation", $A$14:A1484, A1485)=0), "Depreciation",
TRUE,  ""
)</f>
        <v/>
      </c>
      <c r="G1485" s="13" t="str" cm="1">
        <f t="array" aca="1" ref="G1485" ca="1">_xlfn.IFS(
AND($B$11="Hə", $B$3="İllik"), Z1485,
AND($B$11="Hə", $B$3="Aylıq"), AA1485,
$B$11="Yox", X1485)</f>
        <v/>
      </c>
      <c r="H1485" s="1" t="str" cm="1">
        <f t="array" aca="1" ref="H1485" ca="1">_xlfn.IFS( G1485="", "",
TRUE, ROUND( H1484+I1485-J1485, 2) )</f>
        <v/>
      </c>
      <c r="I1485" s="1" t="str" cm="1">
        <f t="array" aca="1" ref="I1485" ca="1">_xlfn.IFS(G1485="", "",
G1485=last_payment_date, (J1485-H1484),
 TRUE,  -  (H1484- H1484* (1+$B$6)^ (_xlfn.DAYS(G1485,G1484)/365) )
)</f>
        <v/>
      </c>
      <c r="J1485" s="1" t="str" cm="1">
        <f t="array" aca="1" ref="J1485" ca="1">_xlfn.IFS(G1485="", "",
TRUE, _xlfn.XLOOKUP(G1485,  payment_dates, payments,0,0)
)</f>
        <v/>
      </c>
      <c r="L1485" s="8" t="str" cm="1">
        <f t="array" aca="1" ref="L1485" ca="1">_xlfn.IFS(
AND($B$11="Hə", $B$3="İllik"), AC1485,
AND($B$11="Hə", $B$3="Aylıq"), AD1485,
$B$11="Yox", AB1485)</f>
        <v/>
      </c>
      <c r="M1485" s="1" t="str" cm="1">
        <f t="array" aca="1" ref="M1485" ca="1">_xlfn.IFS( L1485="", "",
(M1484-N1485)&lt;=0.5, 0,
TRUE,  M1484-N1485)</f>
        <v/>
      </c>
      <c r="N1485" s="7" t="str" cm="1">
        <f t="array" aca="1" ref="N1485" ca="1">_xlfn.IFS(
L1485="", "",
TRUE, MIN(M1484, ROUND($M$14/ (last_rou_date - $B$2) * (L1485-L1484), 2) )
)</f>
        <v/>
      </c>
      <c r="P1485" s="59" t="str">
        <f t="shared" ca="1" si="69"/>
        <v/>
      </c>
      <c r="Q1485" s="1" t="str" cm="1">
        <f t="array" aca="1" ref="Q1485" ca="1">_xlfn.IFS(P1485="","",
$B$11="Hə", _xlfn.XLOOKUP(DATE(P1485, 12, 31), rou_table_dates, rou_table_nbvs,0, 0),
TRUE,  MAX(0, ROUND($M$14 - $M$14/ (last_rou_date - $B$2) * (DATE(P1485,12,31) - $B$2), 2) )
)</f>
        <v/>
      </c>
      <c r="R1485" s="1" t="str" cm="1">
        <f t="array" aca="1" ref="R1485" ca="1">_xlfn.IFS(P1485="","",
$B$11="Hə", _xlfn.XLOOKUP(DATE(P1485, 12, 31), lease_table_dates, lease_table_balances,0, 0),
TRUE, IFERROR( XNPV($B$6, IF(payment_dates &gt;DATE(P1485, 12, 31), payments,  0),  IF(payment_dates &gt;DATE(P1485, 12, 31), payment_dates,  DATE(P1485, 12, 31))    ),0)
)</f>
        <v/>
      </c>
      <c r="S1485" s="1" t="str" cm="1">
        <f t="array" aca="1" ref="S1485" ca="1">_xlfn.IFS(P1485="","",
TRUE,  MIN( MIN(Q1484, $M$14), ROUND($M$14/ (last_rou_date - $B$2) * (DATE(P1485,12,31) - MAX($B$2, DATE(P1485-1, 12, 31))), 2) )
)</f>
        <v/>
      </c>
      <c r="T1485" s="7" t="str" cm="1">
        <f t="array" aca="1" ref="T1485" ca="1">_xlfn.IFS(P1485="", "",
ISTEXT(R1484), R1485- (H1485 - SUMIFS( lease_table_payments, lease_table_years, P1485) -$AG$14 ),
AND(ISNUMBER(R1484), R1485&lt;&gt;""),   R1485- (R1484 - SUMIFS( lease_table_payments, lease_table_years, P1485) )
)</f>
        <v/>
      </c>
      <c r="V1485" s="64">
        <f t="shared" si="68"/>
        <v>1472</v>
      </c>
      <c r="W1485" s="51" t="str" cm="1">
        <f t="array" ref="W1485">_xlfn.IFS(
OR(W1484=$B$4, W1484=""),"",
TRUE,W1484+1
)</f>
        <v/>
      </c>
      <c r="X1485" s="51" t="str" cm="1">
        <f t="array" ref="X1485">_xlfn.IFS(X1484="","",
W1485="", "",
AND($B$3="İllik"),DATE(YEAR(X1484)+1,MONTH(X1484),DAY(X1484) ),
AND($B$3="Aylıq", $AH$14="Not end"), EDATE(X1484,1),
AND($B$3="Aylıq", $AH$14="End"), EOMONTH(X1484,1)
)</f>
        <v/>
      </c>
      <c r="Y1485" s="51" t="str" cm="1">
        <f t="array" aca="1" ref="Y1485" ca="1">_xlfn.IFS(
AND($B$7="Dövrün əvvəlində", Y1484&lt;=last_rou_date), DATE(YEAR(Y1484)+1, 12, 31),
AND($B$7="Dövrün sonunda", Y1484&lt;=last_payment_date), DATE(YEAR(Y1484)+1, 12, 31),
TRUE, ""
)</f>
        <v/>
      </c>
      <c r="Z1485" s="75" t="str" cm="1">
        <f t="array" aca="1" ref="Z1485" ca="1">_xlfn.IFS(
AND($AN$14="Not year_end", Z1484&gt;last_payment_date), "",
AND($AN$14="Year_end", Z1484&gt;=last_payment_date), "",
AND($AN$14="Year_end"), DATE(YEAR(Z1484+1), 12, 31),
AND($AN$14="Not year_end", MONTH(Z1484)=12, DAY(Z1484)=31), DATE(YEAR(Z1483)+1, MONTH(Z1483), DAY(Z1483)),
AND($AN$14="Not year_end", OR(MONTH(Z1484)&lt;&gt;12, DAY(Z1484)&lt;&gt;31) ), DATE(YEAR(Z1484), 12, 31)
)</f>
        <v/>
      </c>
      <c r="AA1485" s="75" t="str" cm="1">
        <f t="array" aca="1" ref="AA1485" ca="1">_xlfn.IFS(AA1484="", "",
AND(AA1484=last_payment_date, OR(MONTH(AA1484)&lt;&gt;12, DAY(AA1484)&lt;&gt;31) ), DATE(YEAR(AA1484), 12, 31),
AND(MONTH(AA1484)=12, DAY(AA1484)=31, AA1484&gt;=last_payment_date), "",
AND(MONTH(AA1484)=12, DAY(AA1484)&lt;&gt;31),  EOMONTH(AA1484,0),
AND(MONTH(AA1484)=12, DAY(AA1484)=31, $AH$14="Not end"),  EDATE(AA1483,1),
AND($AH$14="Not end"), EDATE(AA1484, 1),
AND($AH$14="End"), EOMONTH(AA1484, 1)
)</f>
        <v/>
      </c>
      <c r="AB1485" s="75" t="str" cm="1">
        <f t="array" aca="1" ref="AB1485" ca="1">_xlfn.IFS(AB1484="","",
AND(AB1484=last_rou_date), "",
AND($B$3="İllik"),DATE(YEAR(AB1484)+1,MONTH(AB1484),DAY(AB1484) ),
AND($B$3="Aylıq", $AH$14="Not end"), EDATE(AB1484,1),
AND($B$3="Aylıq", $AH$14="End"), EOMONTH(AB1484,1)
)</f>
        <v/>
      </c>
      <c r="AC1485" s="75" t="str" cm="1">
        <f t="array" aca="1" ref="AC1485" ca="1">_xlfn.IFS(
AND($AN$14="Not year_end", AC1484&gt;last_rou_date), "",
AND($AN$14="Year_end", AC1484&gt;=last_rou_date), "",
AND($AN$14="Year_end"), DATE(YEAR(AC1484+1), 12, 31),
AND($AN$14="Not year_end", MONTH(AC1484)=12, DAY(AC1484)=31), DATE(YEAR(AC1483)+1, MONTH(AC1483), DAY(AC1483)),
AND($AN$14="Not year_end", OR(MONTH(AC1484)&lt;&gt;12, DAY(AC1484)&lt;&gt;31) ), DATE(YEAR(AC1484), 12, 31)
)</f>
        <v/>
      </c>
      <c r="AD1485" s="75" t="str" cm="1">
        <f t="array" aca="1" ref="AD1485" ca="1">_xlfn.IFS(AD1484="", "",
AND(AD1484=last_rou_date, OR(MONTH(AD1484)&lt;&gt;12, DAY(AD1484)&lt;&gt;31) ), DATE(YEAR(AD1484), 12, 31),
AND(MONTH(AD1484)=12, DAY(AD1484)=31, AD1484&gt;=last_rou_date), "",
AND(MONTH(AD1484)=12, DAY(AD1484)&lt;&gt;31),  EOMONTH(AD1484,0),
AND(MONTH(AD1484)=12, DAY(AD1484)=31, $AH$14="Not end"),  EDATE(AD1483,1),
AND($AH$14="Not end"), EDATE(AD1484, 1),
AND($AH$14="End"), EOMONTH(AD1484, 1)
)</f>
        <v/>
      </c>
      <c r="AE1485" s="51" t="str" cm="1">
        <f t="array" ref="AE1485">_xlfn.IFS(W1485="", "",
AND(W1485&gt;0, W1485&lt;=$B$4, $C$2="İllik artım, faiz olaraq", $D$2&gt;0, $B$3="İllik"), $B$5*((1+$D$2)^(W1485-1)),
AND(W1485&gt;0, W1485&lt;=$B$4, $C$2="İllik artım, faiz olaraq", $D$2&gt;0, $B$3="Aylıq"), $B$5*((1+$D$2)^ROUNDDOWN((W1485-1)/12,0)),
AND(W1485=1, $C$2="Aşağıdakı kimi dəyişir", ), $B$5,
AND(W1485&gt;1, W1485&lt;=$B$4, $C$2="Aşağıdakı kimi dəyişir"), IFERROR(VLOOKUP(W1485, $C$4:$D$7, 2, FALSE), AE1484),
AND(W1485&gt;0, W1485&lt;=$B$4), $B$5,
TRUE,0 )</f>
        <v/>
      </c>
      <c r="AF1485" s="51" t="str">
        <f t="shared" ca="1" si="67"/>
        <v/>
      </c>
    </row>
    <row r="1486" spans="1:32" x14ac:dyDescent="0.4">
      <c r="A1486" s="13" t="str" cm="1">
        <f t="array" aca="1" ref="A1486" ca="1">_xlfn.IFS(
AND(SUMIFS(lease_table_interest_accruals, lease_table_dates, A1485)&gt;0, COUNTIFS($E$14:E1485, "Interest accrual", $A$14:A1485, A1485)=0),  A1485,
AND(SUMIFS(lease_table_payments, lease_table_dates, A1485)&gt;0, COUNTIFS($E$14:E1485, "Payment", $A$14:A1485, A1485)=0),  A1485,
AND(SUMIFS(rou_table_deprs, rou_table_dates, A1485)&gt;0, COUNTIFS($E$14:E1485, "Depreciation", $A$14:A1485, A1485)=0),  A1485,
TRUE,  IFERROR(INDEX(rou_table_dates,  MATCH(A1485, rou_table_dates)+1, ), "")
)</f>
        <v/>
      </c>
      <c r="B1486" s="1" t="str" cm="1">
        <f t="array" aca="1" ref="B1486" ca="1">_xlfn.IFS(
AND(E1486="Payment", A1486=$B$2), $AM$14,
E1486="Payment", $AM$15,
E1486="Interest accrual", $AM$18,
E1486="Depreciation", $AM$17,
TRUE, "")</f>
        <v/>
      </c>
      <c r="C1486" s="1" t="str" cm="1">
        <f t="array" aca="1" ref="C1486" ca="1">_xlfn.IFS(
E1486="Payment", $AM$19,
E1486="Interest accrual", $AM$15,
E1486="Depreciation", $AM$16,
TRUE, "")</f>
        <v/>
      </c>
      <c r="D1486" s="1" t="str" cm="1">
        <f t="array" aca="1" ref="D1486" ca="1">_xlfn.IFS(
E1486="Payment", _xlfn.XLOOKUP(A1486, lease_table_dates, lease_table_payments, 0, 0),
E1486="Interest accrual", _xlfn.XLOOKUP(A1486, lease_table_dates, lease_table_interest_accruals, 0, 0),
E1486="Depreciation", _xlfn.XLOOKUP(A1486, rou_table_dates, rou_table_deprs, 0, 0),
TRUE, ""
)</f>
        <v/>
      </c>
      <c r="E1486" s="7" t="str" cm="1">
        <f t="array" aca="1" ref="E1486" ca="1">_xlfn.IFS(
AND(SUMIFS(lease_table_interest_accruals, lease_table_dates, A1486)&gt;0, COUNTIFS($E$14:E1485, "Interest accrual", $A$14:A1485, A1486)=0), "Interest accrual",
AND(SUMIFS(lease_table_payments, lease_table_dates, A1486)&gt;0, COUNTIFS($E$14:E1485, "Payment", $A$14:A1485, A1486)=0), "Payment",
AND(SUMIFS(rou_table_deprs, rou_table_dates, A1486)&gt;0, COUNTIFS($E$14:E1485, "Depreciation", $A$14:A1485, A1486)=0), "Depreciation",
TRUE,  ""
)</f>
        <v/>
      </c>
      <c r="G1486" s="13" t="str" cm="1">
        <f t="array" aca="1" ref="G1486" ca="1">_xlfn.IFS(
AND($B$11="Hə", $B$3="İllik"), Z1486,
AND($B$11="Hə", $B$3="Aylıq"), AA1486,
$B$11="Yox", X1486)</f>
        <v/>
      </c>
      <c r="H1486" s="1" t="str" cm="1">
        <f t="array" aca="1" ref="H1486" ca="1">_xlfn.IFS( G1486="", "",
TRUE, ROUND( H1485+I1486-J1486, 2) )</f>
        <v/>
      </c>
      <c r="I1486" s="1" t="str" cm="1">
        <f t="array" aca="1" ref="I1486" ca="1">_xlfn.IFS(G1486="", "",
G1486=last_payment_date, (J1486-H1485),
 TRUE,  -  (H1485- H1485* (1+$B$6)^ (_xlfn.DAYS(G1486,G1485)/365) )
)</f>
        <v/>
      </c>
      <c r="J1486" s="1" t="str" cm="1">
        <f t="array" aca="1" ref="J1486" ca="1">_xlfn.IFS(G1486="", "",
TRUE, _xlfn.XLOOKUP(G1486,  payment_dates, payments,0,0)
)</f>
        <v/>
      </c>
      <c r="L1486" s="8" t="str" cm="1">
        <f t="array" aca="1" ref="L1486" ca="1">_xlfn.IFS(
AND($B$11="Hə", $B$3="İllik"), AC1486,
AND($B$11="Hə", $B$3="Aylıq"), AD1486,
$B$11="Yox", AB1486)</f>
        <v/>
      </c>
      <c r="M1486" s="1" t="str" cm="1">
        <f t="array" aca="1" ref="M1486" ca="1">_xlfn.IFS( L1486="", "",
(M1485-N1486)&lt;=0.5, 0,
TRUE,  M1485-N1486)</f>
        <v/>
      </c>
      <c r="N1486" s="7" t="str" cm="1">
        <f t="array" aca="1" ref="N1486" ca="1">_xlfn.IFS(
L1486="", "",
TRUE, MIN(M1485, ROUND($M$14/ (last_rou_date - $B$2) * (L1486-L1485), 2) )
)</f>
        <v/>
      </c>
      <c r="P1486" s="59" t="str">
        <f t="shared" ca="1" si="69"/>
        <v/>
      </c>
      <c r="Q1486" s="1" t="str" cm="1">
        <f t="array" aca="1" ref="Q1486" ca="1">_xlfn.IFS(P1486="","",
$B$11="Hə", _xlfn.XLOOKUP(DATE(P1486, 12, 31), rou_table_dates, rou_table_nbvs,0, 0),
TRUE,  MAX(0, ROUND($M$14 - $M$14/ (last_rou_date - $B$2) * (DATE(P1486,12,31) - $B$2), 2) )
)</f>
        <v/>
      </c>
      <c r="R1486" s="1" t="str" cm="1">
        <f t="array" aca="1" ref="R1486" ca="1">_xlfn.IFS(P1486="","",
$B$11="Hə", _xlfn.XLOOKUP(DATE(P1486, 12, 31), lease_table_dates, lease_table_balances,0, 0),
TRUE, IFERROR( XNPV($B$6, IF(payment_dates &gt;DATE(P1486, 12, 31), payments,  0),  IF(payment_dates &gt;DATE(P1486, 12, 31), payment_dates,  DATE(P1486, 12, 31))    ),0)
)</f>
        <v/>
      </c>
      <c r="S1486" s="1" t="str" cm="1">
        <f t="array" aca="1" ref="S1486" ca="1">_xlfn.IFS(P1486="","",
TRUE,  MIN( MIN(Q1485, $M$14), ROUND($M$14/ (last_rou_date - $B$2) * (DATE(P1486,12,31) - MAX($B$2, DATE(P1486-1, 12, 31))), 2) )
)</f>
        <v/>
      </c>
      <c r="T1486" s="7" t="str" cm="1">
        <f t="array" aca="1" ref="T1486" ca="1">_xlfn.IFS(P1486="", "",
ISTEXT(R1485), R1486- (H1486 - SUMIFS( lease_table_payments, lease_table_years, P1486) -$AG$14 ),
AND(ISNUMBER(R1485), R1486&lt;&gt;""),   R1486- (R1485 - SUMIFS( lease_table_payments, lease_table_years, P1486) )
)</f>
        <v/>
      </c>
      <c r="V1486" s="64">
        <f t="shared" si="68"/>
        <v>1473</v>
      </c>
      <c r="W1486" s="51" t="str" cm="1">
        <f t="array" ref="W1486">_xlfn.IFS(
OR(W1485=$B$4, W1485=""),"",
TRUE,W1485+1
)</f>
        <v/>
      </c>
      <c r="X1486" s="51" t="str" cm="1">
        <f t="array" ref="X1486">_xlfn.IFS(X1485="","",
W1486="", "",
AND($B$3="İllik"),DATE(YEAR(X1485)+1,MONTH(X1485),DAY(X1485) ),
AND($B$3="Aylıq", $AH$14="Not end"), EDATE(X1485,1),
AND($B$3="Aylıq", $AH$14="End"), EOMONTH(X1485,1)
)</f>
        <v/>
      </c>
      <c r="Y1486" s="51" t="str" cm="1">
        <f t="array" aca="1" ref="Y1486" ca="1">_xlfn.IFS(
AND($B$7="Dövrün əvvəlində", Y1485&lt;=last_rou_date), DATE(YEAR(Y1485)+1, 12, 31),
AND($B$7="Dövrün sonunda", Y1485&lt;=last_payment_date), DATE(YEAR(Y1485)+1, 12, 31),
TRUE, ""
)</f>
        <v/>
      </c>
      <c r="Z1486" s="75" t="str" cm="1">
        <f t="array" aca="1" ref="Z1486" ca="1">_xlfn.IFS(
AND($AN$14="Not year_end", Z1485&gt;last_payment_date), "",
AND($AN$14="Year_end", Z1485&gt;=last_payment_date), "",
AND($AN$14="Year_end"), DATE(YEAR(Z1485+1), 12, 31),
AND($AN$14="Not year_end", MONTH(Z1485)=12, DAY(Z1485)=31), DATE(YEAR(Z1484)+1, MONTH(Z1484), DAY(Z1484)),
AND($AN$14="Not year_end", OR(MONTH(Z1485)&lt;&gt;12, DAY(Z1485)&lt;&gt;31) ), DATE(YEAR(Z1485), 12, 31)
)</f>
        <v/>
      </c>
      <c r="AA1486" s="75" t="str" cm="1">
        <f t="array" aca="1" ref="AA1486" ca="1">_xlfn.IFS(AA1485="", "",
AND(AA1485=last_payment_date, OR(MONTH(AA1485)&lt;&gt;12, DAY(AA1485)&lt;&gt;31) ), DATE(YEAR(AA1485), 12, 31),
AND(MONTH(AA1485)=12, DAY(AA1485)=31, AA1485&gt;=last_payment_date), "",
AND(MONTH(AA1485)=12, DAY(AA1485)&lt;&gt;31),  EOMONTH(AA1485,0),
AND(MONTH(AA1485)=12, DAY(AA1485)=31, $AH$14="Not end"),  EDATE(AA1484,1),
AND($AH$14="Not end"), EDATE(AA1485, 1),
AND($AH$14="End"), EOMONTH(AA1485, 1)
)</f>
        <v/>
      </c>
      <c r="AB1486" s="75" t="str" cm="1">
        <f t="array" aca="1" ref="AB1486" ca="1">_xlfn.IFS(AB1485="","",
AND(AB1485=last_rou_date), "",
AND($B$3="İllik"),DATE(YEAR(AB1485)+1,MONTH(AB1485),DAY(AB1485) ),
AND($B$3="Aylıq", $AH$14="Not end"), EDATE(AB1485,1),
AND($B$3="Aylıq", $AH$14="End"), EOMONTH(AB1485,1)
)</f>
        <v/>
      </c>
      <c r="AC1486" s="75" t="str" cm="1">
        <f t="array" aca="1" ref="AC1486" ca="1">_xlfn.IFS(
AND($AN$14="Not year_end", AC1485&gt;last_rou_date), "",
AND($AN$14="Year_end", AC1485&gt;=last_rou_date), "",
AND($AN$14="Year_end"), DATE(YEAR(AC1485+1), 12, 31),
AND($AN$14="Not year_end", MONTH(AC1485)=12, DAY(AC1485)=31), DATE(YEAR(AC1484)+1, MONTH(AC1484), DAY(AC1484)),
AND($AN$14="Not year_end", OR(MONTH(AC1485)&lt;&gt;12, DAY(AC1485)&lt;&gt;31) ), DATE(YEAR(AC1485), 12, 31)
)</f>
        <v/>
      </c>
      <c r="AD1486" s="75" t="str" cm="1">
        <f t="array" aca="1" ref="AD1486" ca="1">_xlfn.IFS(AD1485="", "",
AND(AD1485=last_rou_date, OR(MONTH(AD1485)&lt;&gt;12, DAY(AD1485)&lt;&gt;31) ), DATE(YEAR(AD1485), 12, 31),
AND(MONTH(AD1485)=12, DAY(AD1485)=31, AD1485&gt;=last_rou_date), "",
AND(MONTH(AD1485)=12, DAY(AD1485)&lt;&gt;31),  EOMONTH(AD1485,0),
AND(MONTH(AD1485)=12, DAY(AD1485)=31, $AH$14="Not end"),  EDATE(AD1484,1),
AND($AH$14="Not end"), EDATE(AD1485, 1),
AND($AH$14="End"), EOMONTH(AD1485, 1)
)</f>
        <v/>
      </c>
      <c r="AE1486" s="51" t="str" cm="1">
        <f t="array" ref="AE1486">_xlfn.IFS(W1486="", "",
AND(W1486&gt;0, W1486&lt;=$B$4, $C$2="İllik artım, faiz olaraq", $D$2&gt;0, $B$3="İllik"), $B$5*((1+$D$2)^(W1486-1)),
AND(W1486&gt;0, W1486&lt;=$B$4, $C$2="İllik artım, faiz olaraq", $D$2&gt;0, $B$3="Aylıq"), $B$5*((1+$D$2)^ROUNDDOWN((W1486-1)/12,0)),
AND(W1486=1, $C$2="Aşağıdakı kimi dəyişir", ), $B$5,
AND(W1486&gt;1, W1486&lt;=$B$4, $C$2="Aşağıdakı kimi dəyişir"), IFERROR(VLOOKUP(W1486, $C$4:$D$7, 2, FALSE), AE1485),
AND(W1486&gt;0, W1486&lt;=$B$4), $B$5,
TRUE,0 )</f>
        <v/>
      </c>
      <c r="AF1486" s="51" t="str">
        <f t="shared" ca="1" si="67"/>
        <v/>
      </c>
    </row>
    <row r="1487" spans="1:32" x14ac:dyDescent="0.4">
      <c r="A1487" s="13" t="str" cm="1">
        <f t="array" aca="1" ref="A1487" ca="1">_xlfn.IFS(
AND(SUMIFS(lease_table_interest_accruals, lease_table_dates, A1486)&gt;0, COUNTIFS($E$14:E1486, "Interest accrual", $A$14:A1486, A1486)=0),  A1486,
AND(SUMIFS(lease_table_payments, lease_table_dates, A1486)&gt;0, COUNTIFS($E$14:E1486, "Payment", $A$14:A1486, A1486)=0),  A1486,
AND(SUMIFS(rou_table_deprs, rou_table_dates, A1486)&gt;0, COUNTIFS($E$14:E1486, "Depreciation", $A$14:A1486, A1486)=0),  A1486,
TRUE,  IFERROR(INDEX(rou_table_dates,  MATCH(A1486, rou_table_dates)+1, ), "")
)</f>
        <v/>
      </c>
      <c r="B1487" s="1" t="str" cm="1">
        <f t="array" aca="1" ref="B1487" ca="1">_xlfn.IFS(
AND(E1487="Payment", A1487=$B$2), $AM$14,
E1487="Payment", $AM$15,
E1487="Interest accrual", $AM$18,
E1487="Depreciation", $AM$17,
TRUE, "")</f>
        <v/>
      </c>
      <c r="C1487" s="1" t="str" cm="1">
        <f t="array" aca="1" ref="C1487" ca="1">_xlfn.IFS(
E1487="Payment", $AM$19,
E1487="Interest accrual", $AM$15,
E1487="Depreciation", $AM$16,
TRUE, "")</f>
        <v/>
      </c>
      <c r="D1487" s="1" t="str" cm="1">
        <f t="array" aca="1" ref="D1487" ca="1">_xlfn.IFS(
E1487="Payment", _xlfn.XLOOKUP(A1487, lease_table_dates, lease_table_payments, 0, 0),
E1487="Interest accrual", _xlfn.XLOOKUP(A1487, lease_table_dates, lease_table_interest_accruals, 0, 0),
E1487="Depreciation", _xlfn.XLOOKUP(A1487, rou_table_dates, rou_table_deprs, 0, 0),
TRUE, ""
)</f>
        <v/>
      </c>
      <c r="E1487" s="7" t="str" cm="1">
        <f t="array" aca="1" ref="E1487" ca="1">_xlfn.IFS(
AND(SUMIFS(lease_table_interest_accruals, lease_table_dates, A1487)&gt;0, COUNTIFS($E$14:E1486, "Interest accrual", $A$14:A1486, A1487)=0), "Interest accrual",
AND(SUMIFS(lease_table_payments, lease_table_dates, A1487)&gt;0, COUNTIFS($E$14:E1486, "Payment", $A$14:A1486, A1487)=0), "Payment",
AND(SUMIFS(rou_table_deprs, rou_table_dates, A1487)&gt;0, COUNTIFS($E$14:E1486, "Depreciation", $A$14:A1486, A1487)=0), "Depreciation",
TRUE,  ""
)</f>
        <v/>
      </c>
      <c r="G1487" s="13" t="str" cm="1">
        <f t="array" aca="1" ref="G1487" ca="1">_xlfn.IFS(
AND($B$11="Hə", $B$3="İllik"), Z1487,
AND($B$11="Hə", $B$3="Aylıq"), AA1487,
$B$11="Yox", X1487)</f>
        <v/>
      </c>
      <c r="H1487" s="1" t="str" cm="1">
        <f t="array" aca="1" ref="H1487" ca="1">_xlfn.IFS( G1487="", "",
TRUE, ROUND( H1486+I1487-J1487, 2) )</f>
        <v/>
      </c>
      <c r="I1487" s="1" t="str" cm="1">
        <f t="array" aca="1" ref="I1487" ca="1">_xlfn.IFS(G1487="", "",
G1487=last_payment_date, (J1487-H1486),
 TRUE,  -  (H1486- H1486* (1+$B$6)^ (_xlfn.DAYS(G1487,G1486)/365) )
)</f>
        <v/>
      </c>
      <c r="J1487" s="1" t="str" cm="1">
        <f t="array" aca="1" ref="J1487" ca="1">_xlfn.IFS(G1487="", "",
TRUE, _xlfn.XLOOKUP(G1487,  payment_dates, payments,0,0)
)</f>
        <v/>
      </c>
      <c r="L1487" s="8" t="str" cm="1">
        <f t="array" aca="1" ref="L1487" ca="1">_xlfn.IFS(
AND($B$11="Hə", $B$3="İllik"), AC1487,
AND($B$11="Hə", $B$3="Aylıq"), AD1487,
$B$11="Yox", AB1487)</f>
        <v/>
      </c>
      <c r="M1487" s="1" t="str" cm="1">
        <f t="array" aca="1" ref="M1487" ca="1">_xlfn.IFS( L1487="", "",
(M1486-N1487)&lt;=0.5, 0,
TRUE,  M1486-N1487)</f>
        <v/>
      </c>
      <c r="N1487" s="7" t="str" cm="1">
        <f t="array" aca="1" ref="N1487" ca="1">_xlfn.IFS(
L1487="", "",
TRUE, MIN(M1486, ROUND($M$14/ (last_rou_date - $B$2) * (L1487-L1486), 2) )
)</f>
        <v/>
      </c>
      <c r="P1487" s="59" t="str">
        <f t="shared" ca="1" si="69"/>
        <v/>
      </c>
      <c r="Q1487" s="1" t="str" cm="1">
        <f t="array" aca="1" ref="Q1487" ca="1">_xlfn.IFS(P1487="","",
$B$11="Hə", _xlfn.XLOOKUP(DATE(P1487, 12, 31), rou_table_dates, rou_table_nbvs,0, 0),
TRUE,  MAX(0, ROUND($M$14 - $M$14/ (last_rou_date - $B$2) * (DATE(P1487,12,31) - $B$2), 2) )
)</f>
        <v/>
      </c>
      <c r="R1487" s="1" t="str" cm="1">
        <f t="array" aca="1" ref="R1487" ca="1">_xlfn.IFS(P1487="","",
$B$11="Hə", _xlfn.XLOOKUP(DATE(P1487, 12, 31), lease_table_dates, lease_table_balances,0, 0),
TRUE, IFERROR( XNPV($B$6, IF(payment_dates &gt;DATE(P1487, 12, 31), payments,  0),  IF(payment_dates &gt;DATE(P1487, 12, 31), payment_dates,  DATE(P1487, 12, 31))    ),0)
)</f>
        <v/>
      </c>
      <c r="S1487" s="1" t="str" cm="1">
        <f t="array" aca="1" ref="S1487" ca="1">_xlfn.IFS(P1487="","",
TRUE,  MIN( MIN(Q1486, $M$14), ROUND($M$14/ (last_rou_date - $B$2) * (DATE(P1487,12,31) - MAX($B$2, DATE(P1487-1, 12, 31))), 2) )
)</f>
        <v/>
      </c>
      <c r="T1487" s="7" t="str" cm="1">
        <f t="array" aca="1" ref="T1487" ca="1">_xlfn.IFS(P1487="", "",
ISTEXT(R1486), R1487- (H1487 - SUMIFS( lease_table_payments, lease_table_years, P1487) -$AG$14 ),
AND(ISNUMBER(R1486), R1487&lt;&gt;""),   R1487- (R1486 - SUMIFS( lease_table_payments, lease_table_years, P1487) )
)</f>
        <v/>
      </c>
      <c r="V1487" s="64">
        <f t="shared" si="68"/>
        <v>1474</v>
      </c>
      <c r="W1487" s="51" t="str" cm="1">
        <f t="array" ref="W1487">_xlfn.IFS(
OR(W1486=$B$4, W1486=""),"",
TRUE,W1486+1
)</f>
        <v/>
      </c>
      <c r="X1487" s="51" t="str" cm="1">
        <f t="array" ref="X1487">_xlfn.IFS(X1486="","",
W1487="", "",
AND($B$3="İllik"),DATE(YEAR(X1486)+1,MONTH(X1486),DAY(X1486) ),
AND($B$3="Aylıq", $AH$14="Not end"), EDATE(X1486,1),
AND($B$3="Aylıq", $AH$14="End"), EOMONTH(X1486,1)
)</f>
        <v/>
      </c>
      <c r="Y1487" s="51" t="str" cm="1">
        <f t="array" aca="1" ref="Y1487" ca="1">_xlfn.IFS(
AND($B$7="Dövrün əvvəlində", Y1486&lt;=last_rou_date), DATE(YEAR(Y1486)+1, 12, 31),
AND($B$7="Dövrün sonunda", Y1486&lt;=last_payment_date), DATE(YEAR(Y1486)+1, 12, 31),
TRUE, ""
)</f>
        <v/>
      </c>
      <c r="Z1487" s="75" t="str" cm="1">
        <f t="array" aca="1" ref="Z1487" ca="1">_xlfn.IFS(
AND($AN$14="Not year_end", Z1486&gt;last_payment_date), "",
AND($AN$14="Year_end", Z1486&gt;=last_payment_date), "",
AND($AN$14="Year_end"), DATE(YEAR(Z1486+1), 12, 31),
AND($AN$14="Not year_end", MONTH(Z1486)=12, DAY(Z1486)=31), DATE(YEAR(Z1485)+1, MONTH(Z1485), DAY(Z1485)),
AND($AN$14="Not year_end", OR(MONTH(Z1486)&lt;&gt;12, DAY(Z1486)&lt;&gt;31) ), DATE(YEAR(Z1486), 12, 31)
)</f>
        <v/>
      </c>
      <c r="AA1487" s="75" t="str" cm="1">
        <f t="array" aca="1" ref="AA1487" ca="1">_xlfn.IFS(AA1486="", "",
AND(AA1486=last_payment_date, OR(MONTH(AA1486)&lt;&gt;12, DAY(AA1486)&lt;&gt;31) ), DATE(YEAR(AA1486), 12, 31),
AND(MONTH(AA1486)=12, DAY(AA1486)=31, AA1486&gt;=last_payment_date), "",
AND(MONTH(AA1486)=12, DAY(AA1486)&lt;&gt;31),  EOMONTH(AA1486,0),
AND(MONTH(AA1486)=12, DAY(AA1486)=31, $AH$14="Not end"),  EDATE(AA1485,1),
AND($AH$14="Not end"), EDATE(AA1486, 1),
AND($AH$14="End"), EOMONTH(AA1486, 1)
)</f>
        <v/>
      </c>
      <c r="AB1487" s="75" t="str" cm="1">
        <f t="array" aca="1" ref="AB1487" ca="1">_xlfn.IFS(AB1486="","",
AND(AB1486=last_rou_date), "",
AND($B$3="İllik"),DATE(YEAR(AB1486)+1,MONTH(AB1486),DAY(AB1486) ),
AND($B$3="Aylıq", $AH$14="Not end"), EDATE(AB1486,1),
AND($B$3="Aylıq", $AH$14="End"), EOMONTH(AB1486,1)
)</f>
        <v/>
      </c>
      <c r="AC1487" s="75" t="str" cm="1">
        <f t="array" aca="1" ref="AC1487" ca="1">_xlfn.IFS(
AND($AN$14="Not year_end", AC1486&gt;last_rou_date), "",
AND($AN$14="Year_end", AC1486&gt;=last_rou_date), "",
AND($AN$14="Year_end"), DATE(YEAR(AC1486+1), 12, 31),
AND($AN$14="Not year_end", MONTH(AC1486)=12, DAY(AC1486)=31), DATE(YEAR(AC1485)+1, MONTH(AC1485), DAY(AC1485)),
AND($AN$14="Not year_end", OR(MONTH(AC1486)&lt;&gt;12, DAY(AC1486)&lt;&gt;31) ), DATE(YEAR(AC1486), 12, 31)
)</f>
        <v/>
      </c>
      <c r="AD1487" s="75" t="str" cm="1">
        <f t="array" aca="1" ref="AD1487" ca="1">_xlfn.IFS(AD1486="", "",
AND(AD1486=last_rou_date, OR(MONTH(AD1486)&lt;&gt;12, DAY(AD1486)&lt;&gt;31) ), DATE(YEAR(AD1486), 12, 31),
AND(MONTH(AD1486)=12, DAY(AD1486)=31, AD1486&gt;=last_rou_date), "",
AND(MONTH(AD1486)=12, DAY(AD1486)&lt;&gt;31),  EOMONTH(AD1486,0),
AND(MONTH(AD1486)=12, DAY(AD1486)=31, $AH$14="Not end"),  EDATE(AD1485,1),
AND($AH$14="Not end"), EDATE(AD1486, 1),
AND($AH$14="End"), EOMONTH(AD1486, 1)
)</f>
        <v/>
      </c>
      <c r="AE1487" s="51" t="str" cm="1">
        <f t="array" ref="AE1487">_xlfn.IFS(W1487="", "",
AND(W1487&gt;0, W1487&lt;=$B$4, $C$2="İllik artım, faiz olaraq", $D$2&gt;0, $B$3="İllik"), $B$5*((1+$D$2)^(W1487-1)),
AND(W1487&gt;0, W1487&lt;=$B$4, $C$2="İllik artım, faiz olaraq", $D$2&gt;0, $B$3="Aylıq"), $B$5*((1+$D$2)^ROUNDDOWN((W1487-1)/12,0)),
AND(W1487=1, $C$2="Aşağıdakı kimi dəyişir", ), $B$5,
AND(W1487&gt;1, W1487&lt;=$B$4, $C$2="Aşağıdakı kimi dəyişir"), IFERROR(VLOOKUP(W1487, $C$4:$D$7, 2, FALSE), AE1486),
AND(W1487&gt;0, W1487&lt;=$B$4), $B$5,
TRUE,0 )</f>
        <v/>
      </c>
      <c r="AF1487" s="51" t="str">
        <f t="shared" ref="AF1487:AF1500" ca="1" si="70">IF(G1487="","",YEAR(G1487))</f>
        <v/>
      </c>
    </row>
    <row r="1488" spans="1:32" x14ac:dyDescent="0.4">
      <c r="A1488" s="13" t="str" cm="1">
        <f t="array" aca="1" ref="A1488" ca="1">_xlfn.IFS(
AND(SUMIFS(lease_table_interest_accruals, lease_table_dates, A1487)&gt;0, COUNTIFS($E$14:E1487, "Interest accrual", $A$14:A1487, A1487)=0),  A1487,
AND(SUMIFS(lease_table_payments, lease_table_dates, A1487)&gt;0, COUNTIFS($E$14:E1487, "Payment", $A$14:A1487, A1487)=0),  A1487,
AND(SUMIFS(rou_table_deprs, rou_table_dates, A1487)&gt;0, COUNTIFS($E$14:E1487, "Depreciation", $A$14:A1487, A1487)=0),  A1487,
TRUE,  IFERROR(INDEX(rou_table_dates,  MATCH(A1487, rou_table_dates)+1, ), "")
)</f>
        <v/>
      </c>
      <c r="B1488" s="1" t="str" cm="1">
        <f t="array" aca="1" ref="B1488" ca="1">_xlfn.IFS(
AND(E1488="Payment", A1488=$B$2), $AM$14,
E1488="Payment", $AM$15,
E1488="Interest accrual", $AM$18,
E1488="Depreciation", $AM$17,
TRUE, "")</f>
        <v/>
      </c>
      <c r="C1488" s="1" t="str" cm="1">
        <f t="array" aca="1" ref="C1488" ca="1">_xlfn.IFS(
E1488="Payment", $AM$19,
E1488="Interest accrual", $AM$15,
E1488="Depreciation", $AM$16,
TRUE, "")</f>
        <v/>
      </c>
      <c r="D1488" s="1" t="str" cm="1">
        <f t="array" aca="1" ref="D1488" ca="1">_xlfn.IFS(
E1488="Payment", _xlfn.XLOOKUP(A1488, lease_table_dates, lease_table_payments, 0, 0),
E1488="Interest accrual", _xlfn.XLOOKUP(A1488, lease_table_dates, lease_table_interest_accruals, 0, 0),
E1488="Depreciation", _xlfn.XLOOKUP(A1488, rou_table_dates, rou_table_deprs, 0, 0),
TRUE, ""
)</f>
        <v/>
      </c>
      <c r="E1488" s="7" t="str" cm="1">
        <f t="array" aca="1" ref="E1488" ca="1">_xlfn.IFS(
AND(SUMIFS(lease_table_interest_accruals, lease_table_dates, A1488)&gt;0, COUNTIFS($E$14:E1487, "Interest accrual", $A$14:A1487, A1488)=0), "Interest accrual",
AND(SUMIFS(lease_table_payments, lease_table_dates, A1488)&gt;0, COUNTIFS($E$14:E1487, "Payment", $A$14:A1487, A1488)=0), "Payment",
AND(SUMIFS(rou_table_deprs, rou_table_dates, A1488)&gt;0, COUNTIFS($E$14:E1487, "Depreciation", $A$14:A1487, A1488)=0), "Depreciation",
TRUE,  ""
)</f>
        <v/>
      </c>
      <c r="G1488" s="13" t="str" cm="1">
        <f t="array" aca="1" ref="G1488" ca="1">_xlfn.IFS(
AND($B$11="Hə", $B$3="İllik"), Z1488,
AND($B$11="Hə", $B$3="Aylıq"), AA1488,
$B$11="Yox", X1488)</f>
        <v/>
      </c>
      <c r="H1488" s="1" t="str" cm="1">
        <f t="array" aca="1" ref="H1488" ca="1">_xlfn.IFS( G1488="", "",
TRUE, ROUND( H1487+I1488-J1488, 2) )</f>
        <v/>
      </c>
      <c r="I1488" s="1" t="str" cm="1">
        <f t="array" aca="1" ref="I1488" ca="1">_xlfn.IFS(G1488="", "",
G1488=last_payment_date, (J1488-H1487),
 TRUE,  -  (H1487- H1487* (1+$B$6)^ (_xlfn.DAYS(G1488,G1487)/365) )
)</f>
        <v/>
      </c>
      <c r="J1488" s="1" t="str" cm="1">
        <f t="array" aca="1" ref="J1488" ca="1">_xlfn.IFS(G1488="", "",
TRUE, _xlfn.XLOOKUP(G1488,  payment_dates, payments,0,0)
)</f>
        <v/>
      </c>
      <c r="L1488" s="8" t="str" cm="1">
        <f t="array" aca="1" ref="L1488" ca="1">_xlfn.IFS(
AND($B$11="Hə", $B$3="İllik"), AC1488,
AND($B$11="Hə", $B$3="Aylıq"), AD1488,
$B$11="Yox", AB1488)</f>
        <v/>
      </c>
      <c r="M1488" s="1" t="str" cm="1">
        <f t="array" aca="1" ref="M1488" ca="1">_xlfn.IFS( L1488="", "",
(M1487-N1488)&lt;=0.5, 0,
TRUE,  M1487-N1488)</f>
        <v/>
      </c>
      <c r="N1488" s="7" t="str" cm="1">
        <f t="array" aca="1" ref="N1488" ca="1">_xlfn.IFS(
L1488="", "",
TRUE, MIN(M1487, ROUND($M$14/ (last_rou_date - $B$2) * (L1488-L1487), 2) )
)</f>
        <v/>
      </c>
      <c r="P1488" s="59" t="str">
        <f t="shared" ca="1" si="69"/>
        <v/>
      </c>
      <c r="Q1488" s="1" t="str" cm="1">
        <f t="array" aca="1" ref="Q1488" ca="1">_xlfn.IFS(P1488="","",
$B$11="Hə", _xlfn.XLOOKUP(DATE(P1488, 12, 31), rou_table_dates, rou_table_nbvs,0, 0),
TRUE,  MAX(0, ROUND($M$14 - $M$14/ (last_rou_date - $B$2) * (DATE(P1488,12,31) - $B$2), 2) )
)</f>
        <v/>
      </c>
      <c r="R1488" s="1" t="str" cm="1">
        <f t="array" aca="1" ref="R1488" ca="1">_xlfn.IFS(P1488="","",
$B$11="Hə", _xlfn.XLOOKUP(DATE(P1488, 12, 31), lease_table_dates, lease_table_balances,0, 0),
TRUE, IFERROR( XNPV($B$6, IF(payment_dates &gt;DATE(P1488, 12, 31), payments,  0),  IF(payment_dates &gt;DATE(P1488, 12, 31), payment_dates,  DATE(P1488, 12, 31))    ),0)
)</f>
        <v/>
      </c>
      <c r="S1488" s="1" t="str" cm="1">
        <f t="array" aca="1" ref="S1488" ca="1">_xlfn.IFS(P1488="","",
TRUE,  MIN( MIN(Q1487, $M$14), ROUND($M$14/ (last_rou_date - $B$2) * (DATE(P1488,12,31) - MAX($B$2, DATE(P1488-1, 12, 31))), 2) )
)</f>
        <v/>
      </c>
      <c r="T1488" s="7" t="str" cm="1">
        <f t="array" aca="1" ref="T1488" ca="1">_xlfn.IFS(P1488="", "",
ISTEXT(R1487), R1488- (H1488 - SUMIFS( lease_table_payments, lease_table_years, P1488) -$AG$14 ),
AND(ISNUMBER(R1487), R1488&lt;&gt;""),   R1488- (R1487 - SUMIFS( lease_table_payments, lease_table_years, P1488) )
)</f>
        <v/>
      </c>
      <c r="V1488" s="64">
        <f t="shared" ref="V1488:V1501" si="71">V1487+1</f>
        <v>1475</v>
      </c>
      <c r="W1488" s="51" t="str" cm="1">
        <f t="array" ref="W1488">_xlfn.IFS(
OR(W1487=$B$4, W1487=""),"",
TRUE,W1487+1
)</f>
        <v/>
      </c>
      <c r="X1488" s="51" t="str" cm="1">
        <f t="array" ref="X1488">_xlfn.IFS(X1487="","",
W1488="", "",
AND($B$3="İllik"),DATE(YEAR(X1487)+1,MONTH(X1487),DAY(X1487) ),
AND($B$3="Aylıq", $AH$14="Not end"), EDATE(X1487,1),
AND($B$3="Aylıq", $AH$14="End"), EOMONTH(X1487,1)
)</f>
        <v/>
      </c>
      <c r="Y1488" s="51" t="str" cm="1">
        <f t="array" aca="1" ref="Y1488" ca="1">_xlfn.IFS(
AND($B$7="Dövrün əvvəlində", Y1487&lt;=last_rou_date), DATE(YEAR(Y1487)+1, 12, 31),
AND($B$7="Dövrün sonunda", Y1487&lt;=last_payment_date), DATE(YEAR(Y1487)+1, 12, 31),
TRUE, ""
)</f>
        <v/>
      </c>
      <c r="Z1488" s="75" t="str" cm="1">
        <f t="array" aca="1" ref="Z1488" ca="1">_xlfn.IFS(
AND($AN$14="Not year_end", Z1487&gt;last_payment_date), "",
AND($AN$14="Year_end", Z1487&gt;=last_payment_date), "",
AND($AN$14="Year_end"), DATE(YEAR(Z1487+1), 12, 31),
AND($AN$14="Not year_end", MONTH(Z1487)=12, DAY(Z1487)=31), DATE(YEAR(Z1486)+1, MONTH(Z1486), DAY(Z1486)),
AND($AN$14="Not year_end", OR(MONTH(Z1487)&lt;&gt;12, DAY(Z1487)&lt;&gt;31) ), DATE(YEAR(Z1487), 12, 31)
)</f>
        <v/>
      </c>
      <c r="AA1488" s="75" t="str" cm="1">
        <f t="array" aca="1" ref="AA1488" ca="1">_xlfn.IFS(AA1487="", "",
AND(AA1487=last_payment_date, OR(MONTH(AA1487)&lt;&gt;12, DAY(AA1487)&lt;&gt;31) ), DATE(YEAR(AA1487), 12, 31),
AND(MONTH(AA1487)=12, DAY(AA1487)=31, AA1487&gt;=last_payment_date), "",
AND(MONTH(AA1487)=12, DAY(AA1487)&lt;&gt;31),  EOMONTH(AA1487,0),
AND(MONTH(AA1487)=12, DAY(AA1487)=31, $AH$14="Not end"),  EDATE(AA1486,1),
AND($AH$14="Not end"), EDATE(AA1487, 1),
AND($AH$14="End"), EOMONTH(AA1487, 1)
)</f>
        <v/>
      </c>
      <c r="AB1488" s="75" t="str" cm="1">
        <f t="array" aca="1" ref="AB1488" ca="1">_xlfn.IFS(AB1487="","",
AND(AB1487=last_rou_date), "",
AND($B$3="İllik"),DATE(YEAR(AB1487)+1,MONTH(AB1487),DAY(AB1487) ),
AND($B$3="Aylıq", $AH$14="Not end"), EDATE(AB1487,1),
AND($B$3="Aylıq", $AH$14="End"), EOMONTH(AB1487,1)
)</f>
        <v/>
      </c>
      <c r="AC1488" s="75" t="str" cm="1">
        <f t="array" aca="1" ref="AC1488" ca="1">_xlfn.IFS(
AND($AN$14="Not year_end", AC1487&gt;last_rou_date), "",
AND($AN$14="Year_end", AC1487&gt;=last_rou_date), "",
AND($AN$14="Year_end"), DATE(YEAR(AC1487+1), 12, 31),
AND($AN$14="Not year_end", MONTH(AC1487)=12, DAY(AC1487)=31), DATE(YEAR(AC1486)+1, MONTH(AC1486), DAY(AC1486)),
AND($AN$14="Not year_end", OR(MONTH(AC1487)&lt;&gt;12, DAY(AC1487)&lt;&gt;31) ), DATE(YEAR(AC1487), 12, 31)
)</f>
        <v/>
      </c>
      <c r="AD1488" s="75" t="str" cm="1">
        <f t="array" aca="1" ref="AD1488" ca="1">_xlfn.IFS(AD1487="", "",
AND(AD1487=last_rou_date, OR(MONTH(AD1487)&lt;&gt;12, DAY(AD1487)&lt;&gt;31) ), DATE(YEAR(AD1487), 12, 31),
AND(MONTH(AD1487)=12, DAY(AD1487)=31, AD1487&gt;=last_rou_date), "",
AND(MONTH(AD1487)=12, DAY(AD1487)&lt;&gt;31),  EOMONTH(AD1487,0),
AND(MONTH(AD1487)=12, DAY(AD1487)=31, $AH$14="Not end"),  EDATE(AD1486,1),
AND($AH$14="Not end"), EDATE(AD1487, 1),
AND($AH$14="End"), EOMONTH(AD1487, 1)
)</f>
        <v/>
      </c>
      <c r="AE1488" s="51" t="str" cm="1">
        <f t="array" ref="AE1488">_xlfn.IFS(W1488="", "",
AND(W1488&gt;0, W1488&lt;=$B$4, $C$2="İllik artım, faiz olaraq", $D$2&gt;0, $B$3="İllik"), $B$5*((1+$D$2)^(W1488-1)),
AND(W1488&gt;0, W1488&lt;=$B$4, $C$2="İllik artım, faiz olaraq", $D$2&gt;0, $B$3="Aylıq"), $B$5*((1+$D$2)^ROUNDDOWN((W1488-1)/12,0)),
AND(W1488=1, $C$2="Aşağıdakı kimi dəyişir", ), $B$5,
AND(W1488&gt;1, W1488&lt;=$B$4, $C$2="Aşağıdakı kimi dəyişir"), IFERROR(VLOOKUP(W1488, $C$4:$D$7, 2, FALSE), AE1487),
AND(W1488&gt;0, W1488&lt;=$B$4), $B$5,
TRUE,0 )</f>
        <v/>
      </c>
      <c r="AF1488" s="51" t="str">
        <f t="shared" ca="1" si="70"/>
        <v/>
      </c>
    </row>
    <row r="1489" spans="1:55" x14ac:dyDescent="0.4">
      <c r="A1489" s="13" t="str" cm="1">
        <f t="array" aca="1" ref="A1489" ca="1">_xlfn.IFS(
AND(SUMIFS(lease_table_interest_accruals, lease_table_dates, A1488)&gt;0, COUNTIFS($E$14:E1488, "Interest accrual", $A$14:A1488, A1488)=0),  A1488,
AND(SUMIFS(lease_table_payments, lease_table_dates, A1488)&gt;0, COUNTIFS($E$14:E1488, "Payment", $A$14:A1488, A1488)=0),  A1488,
AND(SUMIFS(rou_table_deprs, rou_table_dates, A1488)&gt;0, COUNTIFS($E$14:E1488, "Depreciation", $A$14:A1488, A1488)=0),  A1488,
TRUE,  IFERROR(INDEX(rou_table_dates,  MATCH(A1488, rou_table_dates)+1, ), "")
)</f>
        <v/>
      </c>
      <c r="B1489" s="1" t="str" cm="1">
        <f t="array" aca="1" ref="B1489" ca="1">_xlfn.IFS(
AND(E1489="Payment", A1489=$B$2), $AM$14,
E1489="Payment", $AM$15,
E1489="Interest accrual", $AM$18,
E1489="Depreciation", $AM$17,
TRUE, "")</f>
        <v/>
      </c>
      <c r="C1489" s="1" t="str" cm="1">
        <f t="array" aca="1" ref="C1489" ca="1">_xlfn.IFS(
E1489="Payment", $AM$19,
E1489="Interest accrual", $AM$15,
E1489="Depreciation", $AM$16,
TRUE, "")</f>
        <v/>
      </c>
      <c r="D1489" s="1" t="str" cm="1">
        <f t="array" aca="1" ref="D1489" ca="1">_xlfn.IFS(
E1489="Payment", _xlfn.XLOOKUP(A1489, lease_table_dates, lease_table_payments, 0, 0),
E1489="Interest accrual", _xlfn.XLOOKUP(A1489, lease_table_dates, lease_table_interest_accruals, 0, 0),
E1489="Depreciation", _xlfn.XLOOKUP(A1489, rou_table_dates, rou_table_deprs, 0, 0),
TRUE, ""
)</f>
        <v/>
      </c>
      <c r="E1489" s="7" t="str" cm="1">
        <f t="array" aca="1" ref="E1489" ca="1">_xlfn.IFS(
AND(SUMIFS(lease_table_interest_accruals, lease_table_dates, A1489)&gt;0, COUNTIFS($E$14:E1488, "Interest accrual", $A$14:A1488, A1489)=0), "Interest accrual",
AND(SUMIFS(lease_table_payments, lease_table_dates, A1489)&gt;0, COUNTIFS($E$14:E1488, "Payment", $A$14:A1488, A1489)=0), "Payment",
AND(SUMIFS(rou_table_deprs, rou_table_dates, A1489)&gt;0, COUNTIFS($E$14:E1488, "Depreciation", $A$14:A1488, A1489)=0), "Depreciation",
TRUE,  ""
)</f>
        <v/>
      </c>
      <c r="G1489" s="13" t="str" cm="1">
        <f t="array" aca="1" ref="G1489" ca="1">_xlfn.IFS(
AND($B$11="Hə", $B$3="İllik"), Z1489,
AND($B$11="Hə", $B$3="Aylıq"), AA1489,
$B$11="Yox", X1489)</f>
        <v/>
      </c>
      <c r="H1489" s="1" t="str" cm="1">
        <f t="array" aca="1" ref="H1489" ca="1">_xlfn.IFS( G1489="", "",
TRUE, ROUND( H1488+I1489-J1489, 2) )</f>
        <v/>
      </c>
      <c r="I1489" s="1" t="str" cm="1">
        <f t="array" aca="1" ref="I1489" ca="1">_xlfn.IFS(G1489="", "",
G1489=last_payment_date, (J1489-H1488),
 TRUE,  -  (H1488- H1488* (1+$B$6)^ (_xlfn.DAYS(G1489,G1488)/365) )
)</f>
        <v/>
      </c>
      <c r="J1489" s="1" t="str" cm="1">
        <f t="array" aca="1" ref="J1489" ca="1">_xlfn.IFS(G1489="", "",
TRUE, _xlfn.XLOOKUP(G1489,  payment_dates, payments,0,0)
)</f>
        <v/>
      </c>
      <c r="L1489" s="8" t="str" cm="1">
        <f t="array" aca="1" ref="L1489" ca="1">_xlfn.IFS(
AND($B$11="Hə", $B$3="İllik"), AC1489,
AND($B$11="Hə", $B$3="Aylıq"), AD1489,
$B$11="Yox", AB1489)</f>
        <v/>
      </c>
      <c r="M1489" s="1" t="str" cm="1">
        <f t="array" aca="1" ref="M1489" ca="1">_xlfn.IFS( L1489="", "",
(M1488-N1489)&lt;=0.5, 0,
TRUE,  M1488-N1489)</f>
        <v/>
      </c>
      <c r="N1489" s="7" t="str" cm="1">
        <f t="array" aca="1" ref="N1489" ca="1">_xlfn.IFS(
L1489="", "",
TRUE, MIN(M1488, ROUND($M$14/ (last_rou_date - $B$2) * (L1489-L1488), 2) )
)</f>
        <v/>
      </c>
      <c r="P1489" s="59" t="str">
        <f t="shared" ca="1" si="69"/>
        <v/>
      </c>
      <c r="Q1489" s="1" t="str" cm="1">
        <f t="array" aca="1" ref="Q1489" ca="1">_xlfn.IFS(P1489="","",
$B$11="Hə", _xlfn.XLOOKUP(DATE(P1489, 12, 31), rou_table_dates, rou_table_nbvs,0, 0),
TRUE,  MAX(0, ROUND($M$14 - $M$14/ (last_rou_date - $B$2) * (DATE(P1489,12,31) - $B$2), 2) )
)</f>
        <v/>
      </c>
      <c r="R1489" s="1" t="str" cm="1">
        <f t="array" aca="1" ref="R1489" ca="1">_xlfn.IFS(P1489="","",
$B$11="Hə", _xlfn.XLOOKUP(DATE(P1489, 12, 31), lease_table_dates, lease_table_balances,0, 0),
TRUE, IFERROR( XNPV($B$6, IF(payment_dates &gt;DATE(P1489, 12, 31), payments,  0),  IF(payment_dates &gt;DATE(P1489, 12, 31), payment_dates,  DATE(P1489, 12, 31))    ),0)
)</f>
        <v/>
      </c>
      <c r="S1489" s="1" t="str" cm="1">
        <f t="array" aca="1" ref="S1489" ca="1">_xlfn.IFS(P1489="","",
TRUE,  MIN( MIN(Q1488, $M$14), ROUND($M$14/ (last_rou_date - $B$2) * (DATE(P1489,12,31) - MAX($B$2, DATE(P1489-1, 12, 31))), 2) )
)</f>
        <v/>
      </c>
      <c r="T1489" s="7" t="str" cm="1">
        <f t="array" aca="1" ref="T1489" ca="1">_xlfn.IFS(P1489="", "",
ISTEXT(R1488), R1489- (H1489 - SUMIFS( lease_table_payments, lease_table_years, P1489) -$AG$14 ),
AND(ISNUMBER(R1488), R1489&lt;&gt;""),   R1489- (R1488 - SUMIFS( lease_table_payments, lease_table_years, P1489) )
)</f>
        <v/>
      </c>
      <c r="V1489" s="64">
        <f t="shared" si="71"/>
        <v>1476</v>
      </c>
      <c r="W1489" s="51" t="str" cm="1">
        <f t="array" ref="W1489">_xlfn.IFS(
OR(W1488=$B$4, W1488=""),"",
TRUE,W1488+1
)</f>
        <v/>
      </c>
      <c r="X1489" s="51" t="str" cm="1">
        <f t="array" ref="X1489">_xlfn.IFS(X1488="","",
W1489="", "",
AND($B$3="İllik"),DATE(YEAR(X1488)+1,MONTH(X1488),DAY(X1488) ),
AND($B$3="Aylıq", $AH$14="Not end"), EDATE(X1488,1),
AND($B$3="Aylıq", $AH$14="End"), EOMONTH(X1488,1)
)</f>
        <v/>
      </c>
      <c r="Y1489" s="51" t="str" cm="1">
        <f t="array" aca="1" ref="Y1489" ca="1">_xlfn.IFS(
AND($B$7="Dövrün əvvəlində", Y1488&lt;=last_rou_date), DATE(YEAR(Y1488)+1, 12, 31),
AND($B$7="Dövrün sonunda", Y1488&lt;=last_payment_date), DATE(YEAR(Y1488)+1, 12, 31),
TRUE, ""
)</f>
        <v/>
      </c>
      <c r="Z1489" s="75" t="str" cm="1">
        <f t="array" aca="1" ref="Z1489" ca="1">_xlfn.IFS(
AND($AN$14="Not year_end", Z1488&gt;last_payment_date), "",
AND($AN$14="Year_end", Z1488&gt;=last_payment_date), "",
AND($AN$14="Year_end"), DATE(YEAR(Z1488+1), 12, 31),
AND($AN$14="Not year_end", MONTH(Z1488)=12, DAY(Z1488)=31), DATE(YEAR(Z1487)+1, MONTH(Z1487), DAY(Z1487)),
AND($AN$14="Not year_end", OR(MONTH(Z1488)&lt;&gt;12, DAY(Z1488)&lt;&gt;31) ), DATE(YEAR(Z1488), 12, 31)
)</f>
        <v/>
      </c>
      <c r="AA1489" s="75" t="str" cm="1">
        <f t="array" aca="1" ref="AA1489" ca="1">_xlfn.IFS(AA1488="", "",
AND(AA1488=last_payment_date, OR(MONTH(AA1488)&lt;&gt;12, DAY(AA1488)&lt;&gt;31) ), DATE(YEAR(AA1488), 12, 31),
AND(MONTH(AA1488)=12, DAY(AA1488)=31, AA1488&gt;=last_payment_date), "",
AND(MONTH(AA1488)=12, DAY(AA1488)&lt;&gt;31),  EOMONTH(AA1488,0),
AND(MONTH(AA1488)=12, DAY(AA1488)=31, $AH$14="Not end"),  EDATE(AA1487,1),
AND($AH$14="Not end"), EDATE(AA1488, 1),
AND($AH$14="End"), EOMONTH(AA1488, 1)
)</f>
        <v/>
      </c>
      <c r="AB1489" s="75" t="str" cm="1">
        <f t="array" aca="1" ref="AB1489" ca="1">_xlfn.IFS(AB1488="","",
AND(AB1488=last_rou_date), "",
AND($B$3="İllik"),DATE(YEAR(AB1488)+1,MONTH(AB1488),DAY(AB1488) ),
AND($B$3="Aylıq", $AH$14="Not end"), EDATE(AB1488,1),
AND($B$3="Aylıq", $AH$14="End"), EOMONTH(AB1488,1)
)</f>
        <v/>
      </c>
      <c r="AC1489" s="75" t="str" cm="1">
        <f t="array" aca="1" ref="AC1489" ca="1">_xlfn.IFS(
AND($AN$14="Not year_end", AC1488&gt;last_rou_date), "",
AND($AN$14="Year_end", AC1488&gt;=last_rou_date), "",
AND($AN$14="Year_end"), DATE(YEAR(AC1488+1), 12, 31),
AND($AN$14="Not year_end", MONTH(AC1488)=12, DAY(AC1488)=31), DATE(YEAR(AC1487)+1, MONTH(AC1487), DAY(AC1487)),
AND($AN$14="Not year_end", OR(MONTH(AC1488)&lt;&gt;12, DAY(AC1488)&lt;&gt;31) ), DATE(YEAR(AC1488), 12, 31)
)</f>
        <v/>
      </c>
      <c r="AD1489" s="75" t="str" cm="1">
        <f t="array" aca="1" ref="AD1489" ca="1">_xlfn.IFS(AD1488="", "",
AND(AD1488=last_rou_date, OR(MONTH(AD1488)&lt;&gt;12, DAY(AD1488)&lt;&gt;31) ), DATE(YEAR(AD1488), 12, 31),
AND(MONTH(AD1488)=12, DAY(AD1488)=31, AD1488&gt;=last_rou_date), "",
AND(MONTH(AD1488)=12, DAY(AD1488)&lt;&gt;31),  EOMONTH(AD1488,0),
AND(MONTH(AD1488)=12, DAY(AD1488)=31, $AH$14="Not end"),  EDATE(AD1487,1),
AND($AH$14="Not end"), EDATE(AD1488, 1),
AND($AH$14="End"), EOMONTH(AD1488, 1)
)</f>
        <v/>
      </c>
      <c r="AE1489" s="51" t="str" cm="1">
        <f t="array" ref="AE1489">_xlfn.IFS(W1489="", "",
AND(W1489&gt;0, W1489&lt;=$B$4, $C$2="İllik artım, faiz olaraq", $D$2&gt;0, $B$3="İllik"), $B$5*((1+$D$2)^(W1489-1)),
AND(W1489&gt;0, W1489&lt;=$B$4, $C$2="İllik artım, faiz olaraq", $D$2&gt;0, $B$3="Aylıq"), $B$5*((1+$D$2)^ROUNDDOWN((W1489-1)/12,0)),
AND(W1489=1, $C$2="Aşağıdakı kimi dəyişir", ), $B$5,
AND(W1489&gt;1, W1489&lt;=$B$4, $C$2="Aşağıdakı kimi dəyişir"), IFERROR(VLOOKUP(W1489, $C$4:$D$7, 2, FALSE), AE1488),
AND(W1489&gt;0, W1489&lt;=$B$4), $B$5,
TRUE,0 )</f>
        <v/>
      </c>
      <c r="AF1489" s="51" t="str">
        <f t="shared" ca="1" si="70"/>
        <v/>
      </c>
    </row>
    <row r="1490" spans="1:55" x14ac:dyDescent="0.4">
      <c r="A1490" s="13" t="str" cm="1">
        <f t="array" aca="1" ref="A1490" ca="1">_xlfn.IFS(
AND(SUMIFS(lease_table_interest_accruals, lease_table_dates, A1489)&gt;0, COUNTIFS($E$14:E1489, "Interest accrual", $A$14:A1489, A1489)=0),  A1489,
AND(SUMIFS(lease_table_payments, lease_table_dates, A1489)&gt;0, COUNTIFS($E$14:E1489, "Payment", $A$14:A1489, A1489)=0),  A1489,
AND(SUMIFS(rou_table_deprs, rou_table_dates, A1489)&gt;0, COUNTIFS($E$14:E1489, "Depreciation", $A$14:A1489, A1489)=0),  A1489,
TRUE,  IFERROR(INDEX(rou_table_dates,  MATCH(A1489, rou_table_dates)+1, ), "")
)</f>
        <v/>
      </c>
      <c r="B1490" s="1" t="str" cm="1">
        <f t="array" aca="1" ref="B1490" ca="1">_xlfn.IFS(
AND(E1490="Payment", A1490=$B$2), $AM$14,
E1490="Payment", $AM$15,
E1490="Interest accrual", $AM$18,
E1490="Depreciation", $AM$17,
TRUE, "")</f>
        <v/>
      </c>
      <c r="C1490" s="1" t="str" cm="1">
        <f t="array" aca="1" ref="C1490" ca="1">_xlfn.IFS(
E1490="Payment", $AM$19,
E1490="Interest accrual", $AM$15,
E1490="Depreciation", $AM$16,
TRUE, "")</f>
        <v/>
      </c>
      <c r="D1490" s="1" t="str" cm="1">
        <f t="array" aca="1" ref="D1490" ca="1">_xlfn.IFS(
E1490="Payment", _xlfn.XLOOKUP(A1490, lease_table_dates, lease_table_payments, 0, 0),
E1490="Interest accrual", _xlfn.XLOOKUP(A1490, lease_table_dates, lease_table_interest_accruals, 0, 0),
E1490="Depreciation", _xlfn.XLOOKUP(A1490, rou_table_dates, rou_table_deprs, 0, 0),
TRUE, ""
)</f>
        <v/>
      </c>
      <c r="E1490" s="7" t="str" cm="1">
        <f t="array" aca="1" ref="E1490" ca="1">_xlfn.IFS(
AND(SUMIFS(lease_table_interest_accruals, lease_table_dates, A1490)&gt;0, COUNTIFS($E$14:E1489, "Interest accrual", $A$14:A1489, A1490)=0), "Interest accrual",
AND(SUMIFS(lease_table_payments, lease_table_dates, A1490)&gt;0, COUNTIFS($E$14:E1489, "Payment", $A$14:A1489, A1490)=0), "Payment",
AND(SUMIFS(rou_table_deprs, rou_table_dates, A1490)&gt;0, COUNTIFS($E$14:E1489, "Depreciation", $A$14:A1489, A1490)=0), "Depreciation",
TRUE,  ""
)</f>
        <v/>
      </c>
      <c r="G1490" s="13" t="str" cm="1">
        <f t="array" aca="1" ref="G1490" ca="1">_xlfn.IFS(
AND($B$11="Hə", $B$3="İllik"), Z1490,
AND($B$11="Hə", $B$3="Aylıq"), AA1490,
$B$11="Yox", X1490)</f>
        <v/>
      </c>
      <c r="H1490" s="1" t="str" cm="1">
        <f t="array" aca="1" ref="H1490" ca="1">_xlfn.IFS( G1490="", "",
TRUE, ROUND( H1489+I1490-J1490, 2) )</f>
        <v/>
      </c>
      <c r="I1490" s="1" t="str" cm="1">
        <f t="array" aca="1" ref="I1490" ca="1">_xlfn.IFS(G1490="", "",
G1490=last_payment_date, (J1490-H1489),
 TRUE,  -  (H1489- H1489* (1+$B$6)^ (_xlfn.DAYS(G1490,G1489)/365) )
)</f>
        <v/>
      </c>
      <c r="J1490" s="1" t="str" cm="1">
        <f t="array" aca="1" ref="J1490" ca="1">_xlfn.IFS(G1490="", "",
TRUE, _xlfn.XLOOKUP(G1490,  payment_dates, payments,0,0)
)</f>
        <v/>
      </c>
      <c r="L1490" s="8" t="str" cm="1">
        <f t="array" aca="1" ref="L1490" ca="1">_xlfn.IFS(
AND($B$11="Hə", $B$3="İllik"), AC1490,
AND($B$11="Hə", $B$3="Aylıq"), AD1490,
$B$11="Yox", AB1490)</f>
        <v/>
      </c>
      <c r="M1490" s="1" t="str" cm="1">
        <f t="array" aca="1" ref="M1490" ca="1">_xlfn.IFS( L1490="", "",
(M1489-N1490)&lt;=0.5, 0,
TRUE,  M1489-N1490)</f>
        <v/>
      </c>
      <c r="N1490" s="7" t="str" cm="1">
        <f t="array" aca="1" ref="N1490" ca="1">_xlfn.IFS(
L1490="", "",
TRUE, MIN(M1489, ROUND($M$14/ (last_rou_date - $B$2) * (L1490-L1489), 2) )
)</f>
        <v/>
      </c>
      <c r="P1490" s="59" t="str">
        <f t="shared" ca="1" si="69"/>
        <v/>
      </c>
      <c r="Q1490" s="1" t="str" cm="1">
        <f t="array" aca="1" ref="Q1490" ca="1">_xlfn.IFS(P1490="","",
$B$11="Hə", _xlfn.XLOOKUP(DATE(P1490, 12, 31), rou_table_dates, rou_table_nbvs,0, 0),
TRUE,  MAX(0, ROUND($M$14 - $M$14/ (last_rou_date - $B$2) * (DATE(P1490,12,31) - $B$2), 2) )
)</f>
        <v/>
      </c>
      <c r="R1490" s="1" t="str" cm="1">
        <f t="array" aca="1" ref="R1490" ca="1">_xlfn.IFS(P1490="","",
$B$11="Hə", _xlfn.XLOOKUP(DATE(P1490, 12, 31), lease_table_dates, lease_table_balances,0, 0),
TRUE, IFERROR( XNPV($B$6, IF(payment_dates &gt;DATE(P1490, 12, 31), payments,  0),  IF(payment_dates &gt;DATE(P1490, 12, 31), payment_dates,  DATE(P1490, 12, 31))    ),0)
)</f>
        <v/>
      </c>
      <c r="S1490" s="1" t="str" cm="1">
        <f t="array" aca="1" ref="S1490" ca="1">_xlfn.IFS(P1490="","",
TRUE,  MIN( MIN(Q1489, $M$14), ROUND($M$14/ (last_rou_date - $B$2) * (DATE(P1490,12,31) - MAX($B$2, DATE(P1490-1, 12, 31))), 2) )
)</f>
        <v/>
      </c>
      <c r="T1490" s="7" t="str" cm="1">
        <f t="array" aca="1" ref="T1490" ca="1">_xlfn.IFS(P1490="", "",
ISTEXT(R1489), R1490- (H1490 - SUMIFS( lease_table_payments, lease_table_years, P1490) -$AG$14 ),
AND(ISNUMBER(R1489), R1490&lt;&gt;""),   R1490- (R1489 - SUMIFS( lease_table_payments, lease_table_years, P1490) )
)</f>
        <v/>
      </c>
      <c r="V1490" s="64">
        <f t="shared" si="71"/>
        <v>1477</v>
      </c>
      <c r="W1490" s="51" t="str" cm="1">
        <f t="array" ref="W1490">_xlfn.IFS(
OR(W1489=$B$4, W1489=""),"",
TRUE,W1489+1
)</f>
        <v/>
      </c>
      <c r="X1490" s="51" t="str" cm="1">
        <f t="array" ref="X1490">_xlfn.IFS(X1489="","",
W1490="", "",
AND($B$3="İllik"),DATE(YEAR(X1489)+1,MONTH(X1489),DAY(X1489) ),
AND($B$3="Aylıq", $AH$14="Not end"), EDATE(X1489,1),
AND($B$3="Aylıq", $AH$14="End"), EOMONTH(X1489,1)
)</f>
        <v/>
      </c>
      <c r="Y1490" s="51" t="str" cm="1">
        <f t="array" aca="1" ref="Y1490" ca="1">_xlfn.IFS(
AND($B$7="Dövrün əvvəlində", Y1489&lt;=last_rou_date), DATE(YEAR(Y1489)+1, 12, 31),
AND($B$7="Dövrün sonunda", Y1489&lt;=last_payment_date), DATE(YEAR(Y1489)+1, 12, 31),
TRUE, ""
)</f>
        <v/>
      </c>
      <c r="Z1490" s="75" t="str" cm="1">
        <f t="array" aca="1" ref="Z1490" ca="1">_xlfn.IFS(
AND($AN$14="Not year_end", Z1489&gt;last_payment_date), "",
AND($AN$14="Year_end", Z1489&gt;=last_payment_date), "",
AND($AN$14="Year_end"), DATE(YEAR(Z1489+1), 12, 31),
AND($AN$14="Not year_end", MONTH(Z1489)=12, DAY(Z1489)=31), DATE(YEAR(Z1488)+1, MONTH(Z1488), DAY(Z1488)),
AND($AN$14="Not year_end", OR(MONTH(Z1489)&lt;&gt;12, DAY(Z1489)&lt;&gt;31) ), DATE(YEAR(Z1489), 12, 31)
)</f>
        <v/>
      </c>
      <c r="AA1490" s="75" t="str" cm="1">
        <f t="array" aca="1" ref="AA1490" ca="1">_xlfn.IFS(AA1489="", "",
AND(AA1489=last_payment_date, OR(MONTH(AA1489)&lt;&gt;12, DAY(AA1489)&lt;&gt;31) ), DATE(YEAR(AA1489), 12, 31),
AND(MONTH(AA1489)=12, DAY(AA1489)=31, AA1489&gt;=last_payment_date), "",
AND(MONTH(AA1489)=12, DAY(AA1489)&lt;&gt;31),  EOMONTH(AA1489,0),
AND(MONTH(AA1489)=12, DAY(AA1489)=31, $AH$14="Not end"),  EDATE(AA1488,1),
AND($AH$14="Not end"), EDATE(AA1489, 1),
AND($AH$14="End"), EOMONTH(AA1489, 1)
)</f>
        <v/>
      </c>
      <c r="AB1490" s="75" t="str" cm="1">
        <f t="array" aca="1" ref="AB1490" ca="1">_xlfn.IFS(AB1489="","",
AND(AB1489=last_rou_date), "",
AND($B$3="İllik"),DATE(YEAR(AB1489)+1,MONTH(AB1489),DAY(AB1489) ),
AND($B$3="Aylıq", $AH$14="Not end"), EDATE(AB1489,1),
AND($B$3="Aylıq", $AH$14="End"), EOMONTH(AB1489,1)
)</f>
        <v/>
      </c>
      <c r="AC1490" s="75" t="str" cm="1">
        <f t="array" aca="1" ref="AC1490" ca="1">_xlfn.IFS(
AND($AN$14="Not year_end", AC1489&gt;last_rou_date), "",
AND($AN$14="Year_end", AC1489&gt;=last_rou_date), "",
AND($AN$14="Year_end"), DATE(YEAR(AC1489+1), 12, 31),
AND($AN$14="Not year_end", MONTH(AC1489)=12, DAY(AC1489)=31), DATE(YEAR(AC1488)+1, MONTH(AC1488), DAY(AC1488)),
AND($AN$14="Not year_end", OR(MONTH(AC1489)&lt;&gt;12, DAY(AC1489)&lt;&gt;31) ), DATE(YEAR(AC1489), 12, 31)
)</f>
        <v/>
      </c>
      <c r="AD1490" s="75" t="str" cm="1">
        <f t="array" aca="1" ref="AD1490" ca="1">_xlfn.IFS(AD1489="", "",
AND(AD1489=last_rou_date, OR(MONTH(AD1489)&lt;&gt;12, DAY(AD1489)&lt;&gt;31) ), DATE(YEAR(AD1489), 12, 31),
AND(MONTH(AD1489)=12, DAY(AD1489)=31, AD1489&gt;=last_rou_date), "",
AND(MONTH(AD1489)=12, DAY(AD1489)&lt;&gt;31),  EOMONTH(AD1489,0),
AND(MONTH(AD1489)=12, DAY(AD1489)=31, $AH$14="Not end"),  EDATE(AD1488,1),
AND($AH$14="Not end"), EDATE(AD1489, 1),
AND($AH$14="End"), EOMONTH(AD1489, 1)
)</f>
        <v/>
      </c>
      <c r="AE1490" s="51" t="str" cm="1">
        <f t="array" ref="AE1490">_xlfn.IFS(W1490="", "",
AND(W1490&gt;0, W1490&lt;=$B$4, $C$2="İllik artım, faiz olaraq", $D$2&gt;0, $B$3="İllik"), $B$5*((1+$D$2)^(W1490-1)),
AND(W1490&gt;0, W1490&lt;=$B$4, $C$2="İllik artım, faiz olaraq", $D$2&gt;0, $B$3="Aylıq"), $B$5*((1+$D$2)^ROUNDDOWN((W1490-1)/12,0)),
AND(W1490=1, $C$2="Aşağıdakı kimi dəyişir", ), $B$5,
AND(W1490&gt;1, W1490&lt;=$B$4, $C$2="Aşağıdakı kimi dəyişir"), IFERROR(VLOOKUP(W1490, $C$4:$D$7, 2, FALSE), AE1489),
AND(W1490&gt;0, W1490&lt;=$B$4), $B$5,
TRUE,0 )</f>
        <v/>
      </c>
      <c r="AF1490" s="51" t="str">
        <f t="shared" ca="1" si="70"/>
        <v/>
      </c>
    </row>
    <row r="1491" spans="1:55" x14ac:dyDescent="0.4">
      <c r="A1491" s="13" t="str" cm="1">
        <f t="array" aca="1" ref="A1491" ca="1">_xlfn.IFS(
AND(SUMIFS(lease_table_interest_accruals, lease_table_dates, A1490)&gt;0, COUNTIFS($E$14:E1490, "Interest accrual", $A$14:A1490, A1490)=0),  A1490,
AND(SUMIFS(lease_table_payments, lease_table_dates, A1490)&gt;0, COUNTIFS($E$14:E1490, "Payment", $A$14:A1490, A1490)=0),  A1490,
AND(SUMIFS(rou_table_deprs, rou_table_dates, A1490)&gt;0, COUNTIFS($E$14:E1490, "Depreciation", $A$14:A1490, A1490)=0),  A1490,
TRUE,  IFERROR(INDEX(rou_table_dates,  MATCH(A1490, rou_table_dates)+1, ), "")
)</f>
        <v/>
      </c>
      <c r="B1491" s="1" t="str" cm="1">
        <f t="array" aca="1" ref="B1491" ca="1">_xlfn.IFS(
AND(E1491="Payment", A1491=$B$2), $AM$14,
E1491="Payment", $AM$15,
E1491="Interest accrual", $AM$18,
E1491="Depreciation", $AM$17,
TRUE, "")</f>
        <v/>
      </c>
      <c r="C1491" s="1" t="str" cm="1">
        <f t="array" aca="1" ref="C1491" ca="1">_xlfn.IFS(
E1491="Payment", $AM$19,
E1491="Interest accrual", $AM$15,
E1491="Depreciation", $AM$16,
TRUE, "")</f>
        <v/>
      </c>
      <c r="D1491" s="1" t="str" cm="1">
        <f t="array" aca="1" ref="D1491" ca="1">_xlfn.IFS(
E1491="Payment", _xlfn.XLOOKUP(A1491, lease_table_dates, lease_table_payments, 0, 0),
E1491="Interest accrual", _xlfn.XLOOKUP(A1491, lease_table_dates, lease_table_interest_accruals, 0, 0),
E1491="Depreciation", _xlfn.XLOOKUP(A1491, rou_table_dates, rou_table_deprs, 0, 0),
TRUE, ""
)</f>
        <v/>
      </c>
      <c r="E1491" s="7" t="str" cm="1">
        <f t="array" aca="1" ref="E1491" ca="1">_xlfn.IFS(
AND(SUMIFS(lease_table_interest_accruals, lease_table_dates, A1491)&gt;0, COUNTIFS($E$14:E1490, "Interest accrual", $A$14:A1490, A1491)=0), "Interest accrual",
AND(SUMIFS(lease_table_payments, lease_table_dates, A1491)&gt;0, COUNTIFS($E$14:E1490, "Payment", $A$14:A1490, A1491)=0), "Payment",
AND(SUMIFS(rou_table_deprs, rou_table_dates, A1491)&gt;0, COUNTIFS($E$14:E1490, "Depreciation", $A$14:A1490, A1491)=0), "Depreciation",
TRUE,  ""
)</f>
        <v/>
      </c>
      <c r="G1491" s="13" t="str" cm="1">
        <f t="array" aca="1" ref="G1491" ca="1">_xlfn.IFS(
AND($B$11="Hə", $B$3="İllik"), Z1491,
AND($B$11="Hə", $B$3="Aylıq"), AA1491,
$B$11="Yox", X1491)</f>
        <v/>
      </c>
      <c r="H1491" s="1" t="str" cm="1">
        <f t="array" aca="1" ref="H1491" ca="1">_xlfn.IFS( G1491="", "",
TRUE, ROUND( H1490+I1491-J1491, 2) )</f>
        <v/>
      </c>
      <c r="I1491" s="1" t="str" cm="1">
        <f t="array" aca="1" ref="I1491" ca="1">_xlfn.IFS(G1491="", "",
G1491=last_payment_date, (J1491-H1490),
 TRUE,  -  (H1490- H1490* (1+$B$6)^ (_xlfn.DAYS(G1491,G1490)/365) )
)</f>
        <v/>
      </c>
      <c r="J1491" s="1" t="str" cm="1">
        <f t="array" aca="1" ref="J1491" ca="1">_xlfn.IFS(G1491="", "",
TRUE, _xlfn.XLOOKUP(G1491,  payment_dates, payments,0,0)
)</f>
        <v/>
      </c>
      <c r="L1491" s="8" t="str" cm="1">
        <f t="array" aca="1" ref="L1491" ca="1">_xlfn.IFS(
AND($B$11="Hə", $B$3="İllik"), AC1491,
AND($B$11="Hə", $B$3="Aylıq"), AD1491,
$B$11="Yox", AB1491)</f>
        <v/>
      </c>
      <c r="M1491" s="1" t="str" cm="1">
        <f t="array" aca="1" ref="M1491" ca="1">_xlfn.IFS( L1491="", "",
(M1490-N1491)&lt;=0.5, 0,
TRUE,  M1490-N1491)</f>
        <v/>
      </c>
      <c r="N1491" s="7" t="str" cm="1">
        <f t="array" aca="1" ref="N1491" ca="1">_xlfn.IFS(
L1491="", "",
TRUE, MIN(M1490, ROUND($M$14/ (last_rou_date - $B$2) * (L1491-L1490), 2) )
)</f>
        <v/>
      </c>
      <c r="P1491" s="59" t="str">
        <f t="shared" ca="1" si="69"/>
        <v/>
      </c>
      <c r="Q1491" s="1" t="str" cm="1">
        <f t="array" aca="1" ref="Q1491" ca="1">_xlfn.IFS(P1491="","",
$B$11="Hə", _xlfn.XLOOKUP(DATE(P1491, 12, 31), rou_table_dates, rou_table_nbvs,0, 0),
TRUE,  MAX(0, ROUND($M$14 - $M$14/ (last_rou_date - $B$2) * (DATE(P1491,12,31) - $B$2), 2) )
)</f>
        <v/>
      </c>
      <c r="R1491" s="1" t="str" cm="1">
        <f t="array" aca="1" ref="R1491" ca="1">_xlfn.IFS(P1491="","",
$B$11="Hə", _xlfn.XLOOKUP(DATE(P1491, 12, 31), lease_table_dates, lease_table_balances,0, 0),
TRUE, IFERROR( XNPV($B$6, IF(payment_dates &gt;DATE(P1491, 12, 31), payments,  0),  IF(payment_dates &gt;DATE(P1491, 12, 31), payment_dates,  DATE(P1491, 12, 31))    ),0)
)</f>
        <v/>
      </c>
      <c r="S1491" s="1" t="str" cm="1">
        <f t="array" aca="1" ref="S1491" ca="1">_xlfn.IFS(P1491="","",
TRUE,  MIN( MIN(Q1490, $M$14), ROUND($M$14/ (last_rou_date - $B$2) * (DATE(P1491,12,31) - MAX($B$2, DATE(P1491-1, 12, 31))), 2) )
)</f>
        <v/>
      </c>
      <c r="T1491" s="7" t="str" cm="1">
        <f t="array" aca="1" ref="T1491" ca="1">_xlfn.IFS(P1491="", "",
ISTEXT(R1490), R1491- (H1491 - SUMIFS( lease_table_payments, lease_table_years, P1491) -$AG$14 ),
AND(ISNUMBER(R1490), R1491&lt;&gt;""),   R1491- (R1490 - SUMIFS( lease_table_payments, lease_table_years, P1491) )
)</f>
        <v/>
      </c>
      <c r="V1491" s="64">
        <f t="shared" si="71"/>
        <v>1478</v>
      </c>
      <c r="W1491" s="51" t="str" cm="1">
        <f t="array" ref="W1491">_xlfn.IFS(
OR(W1490=$B$4, W1490=""),"",
TRUE,W1490+1
)</f>
        <v/>
      </c>
      <c r="X1491" s="51" t="str" cm="1">
        <f t="array" ref="X1491">_xlfn.IFS(X1490="","",
W1491="", "",
AND($B$3="İllik"),DATE(YEAR(X1490)+1,MONTH(X1490),DAY(X1490) ),
AND($B$3="Aylıq", $AH$14="Not end"), EDATE(X1490,1),
AND($B$3="Aylıq", $AH$14="End"), EOMONTH(X1490,1)
)</f>
        <v/>
      </c>
      <c r="Y1491" s="51" t="str" cm="1">
        <f t="array" aca="1" ref="Y1491" ca="1">_xlfn.IFS(
AND($B$7="Dövrün əvvəlində", Y1490&lt;=last_rou_date), DATE(YEAR(Y1490)+1, 12, 31),
AND($B$7="Dövrün sonunda", Y1490&lt;=last_payment_date), DATE(YEAR(Y1490)+1, 12, 31),
TRUE, ""
)</f>
        <v/>
      </c>
      <c r="Z1491" s="75" t="str" cm="1">
        <f t="array" aca="1" ref="Z1491" ca="1">_xlfn.IFS(
AND($AN$14="Not year_end", Z1490&gt;last_payment_date), "",
AND($AN$14="Year_end", Z1490&gt;=last_payment_date), "",
AND($AN$14="Year_end"), DATE(YEAR(Z1490+1), 12, 31),
AND($AN$14="Not year_end", MONTH(Z1490)=12, DAY(Z1490)=31), DATE(YEAR(Z1489)+1, MONTH(Z1489), DAY(Z1489)),
AND($AN$14="Not year_end", OR(MONTH(Z1490)&lt;&gt;12, DAY(Z1490)&lt;&gt;31) ), DATE(YEAR(Z1490), 12, 31)
)</f>
        <v/>
      </c>
      <c r="AA1491" s="75" t="str" cm="1">
        <f t="array" aca="1" ref="AA1491" ca="1">_xlfn.IFS(AA1490="", "",
AND(AA1490=last_payment_date, OR(MONTH(AA1490)&lt;&gt;12, DAY(AA1490)&lt;&gt;31) ), DATE(YEAR(AA1490), 12, 31),
AND(MONTH(AA1490)=12, DAY(AA1490)=31, AA1490&gt;=last_payment_date), "",
AND(MONTH(AA1490)=12, DAY(AA1490)&lt;&gt;31),  EOMONTH(AA1490,0),
AND(MONTH(AA1490)=12, DAY(AA1490)=31, $AH$14="Not end"),  EDATE(AA1489,1),
AND($AH$14="Not end"), EDATE(AA1490, 1),
AND($AH$14="End"), EOMONTH(AA1490, 1)
)</f>
        <v/>
      </c>
      <c r="AB1491" s="75" t="str" cm="1">
        <f t="array" aca="1" ref="AB1491" ca="1">_xlfn.IFS(AB1490="","",
AND(AB1490=last_rou_date), "",
AND($B$3="İllik"),DATE(YEAR(AB1490)+1,MONTH(AB1490),DAY(AB1490) ),
AND($B$3="Aylıq", $AH$14="Not end"), EDATE(AB1490,1),
AND($B$3="Aylıq", $AH$14="End"), EOMONTH(AB1490,1)
)</f>
        <v/>
      </c>
      <c r="AC1491" s="75" t="str" cm="1">
        <f t="array" aca="1" ref="AC1491" ca="1">_xlfn.IFS(
AND($AN$14="Not year_end", AC1490&gt;last_rou_date), "",
AND($AN$14="Year_end", AC1490&gt;=last_rou_date), "",
AND($AN$14="Year_end"), DATE(YEAR(AC1490+1), 12, 31),
AND($AN$14="Not year_end", MONTH(AC1490)=12, DAY(AC1490)=31), DATE(YEAR(AC1489)+1, MONTH(AC1489), DAY(AC1489)),
AND($AN$14="Not year_end", OR(MONTH(AC1490)&lt;&gt;12, DAY(AC1490)&lt;&gt;31) ), DATE(YEAR(AC1490), 12, 31)
)</f>
        <v/>
      </c>
      <c r="AD1491" s="75" t="str" cm="1">
        <f t="array" aca="1" ref="AD1491" ca="1">_xlfn.IFS(AD1490="", "",
AND(AD1490=last_rou_date, OR(MONTH(AD1490)&lt;&gt;12, DAY(AD1490)&lt;&gt;31) ), DATE(YEAR(AD1490), 12, 31),
AND(MONTH(AD1490)=12, DAY(AD1490)=31, AD1490&gt;=last_rou_date), "",
AND(MONTH(AD1490)=12, DAY(AD1490)&lt;&gt;31),  EOMONTH(AD1490,0),
AND(MONTH(AD1490)=12, DAY(AD1490)=31, $AH$14="Not end"),  EDATE(AD1489,1),
AND($AH$14="Not end"), EDATE(AD1490, 1),
AND($AH$14="End"), EOMONTH(AD1490, 1)
)</f>
        <v/>
      </c>
      <c r="AE1491" s="51" t="str" cm="1">
        <f t="array" ref="AE1491">_xlfn.IFS(W1491="", "",
AND(W1491&gt;0, W1491&lt;=$B$4, $C$2="İllik artım, faiz olaraq", $D$2&gt;0, $B$3="İllik"), $B$5*((1+$D$2)^(W1491-1)),
AND(W1491&gt;0, W1491&lt;=$B$4, $C$2="İllik artım, faiz olaraq", $D$2&gt;0, $B$3="Aylıq"), $B$5*((1+$D$2)^ROUNDDOWN((W1491-1)/12,0)),
AND(W1491=1, $C$2="Aşağıdakı kimi dəyişir", ), $B$5,
AND(W1491&gt;1, W1491&lt;=$B$4, $C$2="Aşağıdakı kimi dəyişir"), IFERROR(VLOOKUP(W1491, $C$4:$D$7, 2, FALSE), AE1490),
AND(W1491&gt;0, W1491&lt;=$B$4), $B$5,
TRUE,0 )</f>
        <v/>
      </c>
      <c r="AF1491" s="51" t="str">
        <f t="shared" ca="1" si="70"/>
        <v/>
      </c>
    </row>
    <row r="1492" spans="1:55" x14ac:dyDescent="0.4">
      <c r="A1492" s="13" t="str" cm="1">
        <f t="array" aca="1" ref="A1492" ca="1">_xlfn.IFS(
AND(SUMIFS(lease_table_interest_accruals, lease_table_dates, A1491)&gt;0, COUNTIFS($E$14:E1491, "Interest accrual", $A$14:A1491, A1491)=0),  A1491,
AND(SUMIFS(lease_table_payments, lease_table_dates, A1491)&gt;0, COUNTIFS($E$14:E1491, "Payment", $A$14:A1491, A1491)=0),  A1491,
AND(SUMIFS(rou_table_deprs, rou_table_dates, A1491)&gt;0, COUNTIFS($E$14:E1491, "Depreciation", $A$14:A1491, A1491)=0),  A1491,
TRUE,  IFERROR(INDEX(rou_table_dates,  MATCH(A1491, rou_table_dates)+1, ), "")
)</f>
        <v/>
      </c>
      <c r="B1492" s="1" t="str" cm="1">
        <f t="array" aca="1" ref="B1492" ca="1">_xlfn.IFS(
AND(E1492="Payment", A1492=$B$2), $AM$14,
E1492="Payment", $AM$15,
E1492="Interest accrual", $AM$18,
E1492="Depreciation", $AM$17,
TRUE, "")</f>
        <v/>
      </c>
      <c r="C1492" s="1" t="str" cm="1">
        <f t="array" aca="1" ref="C1492" ca="1">_xlfn.IFS(
E1492="Payment", $AM$19,
E1492="Interest accrual", $AM$15,
E1492="Depreciation", $AM$16,
TRUE, "")</f>
        <v/>
      </c>
      <c r="D1492" s="1" t="str" cm="1">
        <f t="array" aca="1" ref="D1492" ca="1">_xlfn.IFS(
E1492="Payment", _xlfn.XLOOKUP(A1492, lease_table_dates, lease_table_payments, 0, 0),
E1492="Interest accrual", _xlfn.XLOOKUP(A1492, lease_table_dates, lease_table_interest_accruals, 0, 0),
E1492="Depreciation", _xlfn.XLOOKUP(A1492, rou_table_dates, rou_table_deprs, 0, 0),
TRUE, ""
)</f>
        <v/>
      </c>
      <c r="E1492" s="7" t="str" cm="1">
        <f t="array" aca="1" ref="E1492" ca="1">_xlfn.IFS(
AND(SUMIFS(lease_table_interest_accruals, lease_table_dates, A1492)&gt;0, COUNTIFS($E$14:E1491, "Interest accrual", $A$14:A1491, A1492)=0), "Interest accrual",
AND(SUMIFS(lease_table_payments, lease_table_dates, A1492)&gt;0, COUNTIFS($E$14:E1491, "Payment", $A$14:A1491, A1492)=0), "Payment",
AND(SUMIFS(rou_table_deprs, rou_table_dates, A1492)&gt;0, COUNTIFS($E$14:E1491, "Depreciation", $A$14:A1491, A1492)=0), "Depreciation",
TRUE,  ""
)</f>
        <v/>
      </c>
      <c r="G1492" s="13" t="str" cm="1">
        <f t="array" aca="1" ref="G1492" ca="1">_xlfn.IFS(
AND($B$11="Hə", $B$3="İllik"), Z1492,
AND($B$11="Hə", $B$3="Aylıq"), AA1492,
$B$11="Yox", X1492)</f>
        <v/>
      </c>
      <c r="H1492" s="1" t="str" cm="1">
        <f t="array" aca="1" ref="H1492" ca="1">_xlfn.IFS( G1492="", "",
TRUE, ROUND( H1491+I1492-J1492, 2) )</f>
        <v/>
      </c>
      <c r="I1492" s="1" t="str" cm="1">
        <f t="array" aca="1" ref="I1492" ca="1">_xlfn.IFS(G1492="", "",
G1492=last_payment_date, (J1492-H1491),
 TRUE,  -  (H1491- H1491* (1+$B$6)^ (_xlfn.DAYS(G1492,G1491)/365) )
)</f>
        <v/>
      </c>
      <c r="J1492" s="1" t="str" cm="1">
        <f t="array" aca="1" ref="J1492" ca="1">_xlfn.IFS(G1492="", "",
TRUE, _xlfn.XLOOKUP(G1492,  payment_dates, payments,0,0)
)</f>
        <v/>
      </c>
      <c r="L1492" s="8" t="str" cm="1">
        <f t="array" aca="1" ref="L1492" ca="1">_xlfn.IFS(
AND($B$11="Hə", $B$3="İllik"), AC1492,
AND($B$11="Hə", $B$3="Aylıq"), AD1492,
$B$11="Yox", AB1492)</f>
        <v/>
      </c>
      <c r="M1492" s="1" t="str" cm="1">
        <f t="array" aca="1" ref="M1492" ca="1">_xlfn.IFS( L1492="", "",
(M1491-N1492)&lt;=0.5, 0,
TRUE,  M1491-N1492)</f>
        <v/>
      </c>
      <c r="N1492" s="7" t="str" cm="1">
        <f t="array" aca="1" ref="N1492" ca="1">_xlfn.IFS(
L1492="", "",
TRUE, MIN(M1491, ROUND($M$14/ (last_rou_date - $B$2) * (L1492-L1491), 2) )
)</f>
        <v/>
      </c>
      <c r="P1492" s="59" t="str">
        <f t="shared" ca="1" si="69"/>
        <v/>
      </c>
      <c r="Q1492" s="1" t="str" cm="1">
        <f t="array" aca="1" ref="Q1492" ca="1">_xlfn.IFS(P1492="","",
$B$11="Hə", _xlfn.XLOOKUP(DATE(P1492, 12, 31), rou_table_dates, rou_table_nbvs,0, 0),
TRUE,  MAX(0, ROUND($M$14 - $M$14/ (last_rou_date - $B$2) * (DATE(P1492,12,31) - $B$2), 2) )
)</f>
        <v/>
      </c>
      <c r="R1492" s="1" t="str" cm="1">
        <f t="array" aca="1" ref="R1492" ca="1">_xlfn.IFS(P1492="","",
$B$11="Hə", _xlfn.XLOOKUP(DATE(P1492, 12, 31), lease_table_dates, lease_table_balances,0, 0),
TRUE, IFERROR( XNPV($B$6, IF(payment_dates &gt;DATE(P1492, 12, 31), payments,  0),  IF(payment_dates &gt;DATE(P1492, 12, 31), payment_dates,  DATE(P1492, 12, 31))    ),0)
)</f>
        <v/>
      </c>
      <c r="S1492" s="1" t="str" cm="1">
        <f t="array" aca="1" ref="S1492" ca="1">_xlfn.IFS(P1492="","",
TRUE,  MIN( MIN(Q1491, $M$14), ROUND($M$14/ (last_rou_date - $B$2) * (DATE(P1492,12,31) - MAX($B$2, DATE(P1492-1, 12, 31))), 2) )
)</f>
        <v/>
      </c>
      <c r="T1492" s="7" t="str" cm="1">
        <f t="array" aca="1" ref="T1492" ca="1">_xlfn.IFS(P1492="", "",
ISTEXT(R1491), R1492- (H1492 - SUMIFS( lease_table_payments, lease_table_years, P1492) -$AG$14 ),
AND(ISNUMBER(R1491), R1492&lt;&gt;""),   R1492- (R1491 - SUMIFS( lease_table_payments, lease_table_years, P1492) )
)</f>
        <v/>
      </c>
      <c r="V1492" s="64">
        <f t="shared" si="71"/>
        <v>1479</v>
      </c>
      <c r="W1492" s="51" t="str" cm="1">
        <f t="array" ref="W1492">_xlfn.IFS(
OR(W1491=$B$4, W1491=""),"",
TRUE,W1491+1
)</f>
        <v/>
      </c>
      <c r="X1492" s="51" t="str" cm="1">
        <f t="array" ref="X1492">_xlfn.IFS(X1491="","",
W1492="", "",
AND($B$3="İllik"),DATE(YEAR(X1491)+1,MONTH(X1491),DAY(X1491) ),
AND($B$3="Aylıq", $AH$14="Not end"), EDATE(X1491,1),
AND($B$3="Aylıq", $AH$14="End"), EOMONTH(X1491,1)
)</f>
        <v/>
      </c>
      <c r="Y1492" s="51" t="str" cm="1">
        <f t="array" aca="1" ref="Y1492" ca="1">_xlfn.IFS(
AND($B$7="Dövrün əvvəlində", Y1491&lt;=last_rou_date), DATE(YEAR(Y1491)+1, 12, 31),
AND($B$7="Dövrün sonunda", Y1491&lt;=last_payment_date), DATE(YEAR(Y1491)+1, 12, 31),
TRUE, ""
)</f>
        <v/>
      </c>
      <c r="Z1492" s="75" t="str" cm="1">
        <f t="array" aca="1" ref="Z1492" ca="1">_xlfn.IFS(
AND($AN$14="Not year_end", Z1491&gt;last_payment_date), "",
AND($AN$14="Year_end", Z1491&gt;=last_payment_date), "",
AND($AN$14="Year_end"), DATE(YEAR(Z1491+1), 12, 31),
AND($AN$14="Not year_end", MONTH(Z1491)=12, DAY(Z1491)=31), DATE(YEAR(Z1490)+1, MONTH(Z1490), DAY(Z1490)),
AND($AN$14="Not year_end", OR(MONTH(Z1491)&lt;&gt;12, DAY(Z1491)&lt;&gt;31) ), DATE(YEAR(Z1491), 12, 31)
)</f>
        <v/>
      </c>
      <c r="AA1492" s="75" t="str" cm="1">
        <f t="array" aca="1" ref="AA1492" ca="1">_xlfn.IFS(AA1491="", "",
AND(AA1491=last_payment_date, OR(MONTH(AA1491)&lt;&gt;12, DAY(AA1491)&lt;&gt;31) ), DATE(YEAR(AA1491), 12, 31),
AND(MONTH(AA1491)=12, DAY(AA1491)=31, AA1491&gt;=last_payment_date), "",
AND(MONTH(AA1491)=12, DAY(AA1491)&lt;&gt;31),  EOMONTH(AA1491,0),
AND(MONTH(AA1491)=12, DAY(AA1491)=31, $AH$14="Not end"),  EDATE(AA1490,1),
AND($AH$14="Not end"), EDATE(AA1491, 1),
AND($AH$14="End"), EOMONTH(AA1491, 1)
)</f>
        <v/>
      </c>
      <c r="AB1492" s="75" t="str" cm="1">
        <f t="array" aca="1" ref="AB1492" ca="1">_xlfn.IFS(AB1491="","",
AND(AB1491=last_rou_date), "",
AND($B$3="İllik"),DATE(YEAR(AB1491)+1,MONTH(AB1491),DAY(AB1491) ),
AND($B$3="Aylıq", $AH$14="Not end"), EDATE(AB1491,1),
AND($B$3="Aylıq", $AH$14="End"), EOMONTH(AB1491,1)
)</f>
        <v/>
      </c>
      <c r="AC1492" s="75" t="str" cm="1">
        <f t="array" aca="1" ref="AC1492" ca="1">_xlfn.IFS(
AND($AN$14="Not year_end", AC1491&gt;last_rou_date), "",
AND($AN$14="Year_end", AC1491&gt;=last_rou_date), "",
AND($AN$14="Year_end"), DATE(YEAR(AC1491+1), 12, 31),
AND($AN$14="Not year_end", MONTH(AC1491)=12, DAY(AC1491)=31), DATE(YEAR(AC1490)+1, MONTH(AC1490), DAY(AC1490)),
AND($AN$14="Not year_end", OR(MONTH(AC1491)&lt;&gt;12, DAY(AC1491)&lt;&gt;31) ), DATE(YEAR(AC1491), 12, 31)
)</f>
        <v/>
      </c>
      <c r="AD1492" s="75" t="str" cm="1">
        <f t="array" aca="1" ref="AD1492" ca="1">_xlfn.IFS(AD1491="", "",
AND(AD1491=last_rou_date, OR(MONTH(AD1491)&lt;&gt;12, DAY(AD1491)&lt;&gt;31) ), DATE(YEAR(AD1491), 12, 31),
AND(MONTH(AD1491)=12, DAY(AD1491)=31, AD1491&gt;=last_rou_date), "",
AND(MONTH(AD1491)=12, DAY(AD1491)&lt;&gt;31),  EOMONTH(AD1491,0),
AND(MONTH(AD1491)=12, DAY(AD1491)=31, $AH$14="Not end"),  EDATE(AD1490,1),
AND($AH$14="Not end"), EDATE(AD1491, 1),
AND($AH$14="End"), EOMONTH(AD1491, 1)
)</f>
        <v/>
      </c>
      <c r="AE1492" s="51" t="str" cm="1">
        <f t="array" ref="AE1492">_xlfn.IFS(W1492="", "",
AND(W1492&gt;0, W1492&lt;=$B$4, $C$2="İllik artım, faiz olaraq", $D$2&gt;0, $B$3="İllik"), $B$5*((1+$D$2)^(W1492-1)),
AND(W1492&gt;0, W1492&lt;=$B$4, $C$2="İllik artım, faiz olaraq", $D$2&gt;0, $B$3="Aylıq"), $B$5*((1+$D$2)^ROUNDDOWN((W1492-1)/12,0)),
AND(W1492=1, $C$2="Aşağıdakı kimi dəyişir", ), $B$5,
AND(W1492&gt;1, W1492&lt;=$B$4, $C$2="Aşağıdakı kimi dəyişir"), IFERROR(VLOOKUP(W1492, $C$4:$D$7, 2, FALSE), AE1491),
AND(W1492&gt;0, W1492&lt;=$B$4), $B$5,
TRUE,0 )</f>
        <v/>
      </c>
      <c r="AF1492" s="51" t="str">
        <f t="shared" ca="1" si="70"/>
        <v/>
      </c>
    </row>
    <row r="1493" spans="1:55" x14ac:dyDescent="0.4">
      <c r="A1493" s="13" t="str" cm="1">
        <f t="array" aca="1" ref="A1493" ca="1">_xlfn.IFS(
AND(SUMIFS(lease_table_interest_accruals, lease_table_dates, A1492)&gt;0, COUNTIFS($E$14:E1492, "Interest accrual", $A$14:A1492, A1492)=0),  A1492,
AND(SUMIFS(lease_table_payments, lease_table_dates, A1492)&gt;0, COUNTIFS($E$14:E1492, "Payment", $A$14:A1492, A1492)=0),  A1492,
AND(SUMIFS(rou_table_deprs, rou_table_dates, A1492)&gt;0, COUNTIFS($E$14:E1492, "Depreciation", $A$14:A1492, A1492)=0),  A1492,
TRUE,  IFERROR(INDEX(rou_table_dates,  MATCH(A1492, rou_table_dates)+1, ), "")
)</f>
        <v/>
      </c>
      <c r="B1493" s="1" t="str" cm="1">
        <f t="array" aca="1" ref="B1493" ca="1">_xlfn.IFS(
AND(E1493="Payment", A1493=$B$2), $AM$14,
E1493="Payment", $AM$15,
E1493="Interest accrual", $AM$18,
E1493="Depreciation", $AM$17,
TRUE, "")</f>
        <v/>
      </c>
      <c r="C1493" s="1" t="str" cm="1">
        <f t="array" aca="1" ref="C1493" ca="1">_xlfn.IFS(
E1493="Payment", $AM$19,
E1493="Interest accrual", $AM$15,
E1493="Depreciation", $AM$16,
TRUE, "")</f>
        <v/>
      </c>
      <c r="D1493" s="1" t="str" cm="1">
        <f t="array" aca="1" ref="D1493" ca="1">_xlfn.IFS(
E1493="Payment", _xlfn.XLOOKUP(A1493, lease_table_dates, lease_table_payments, 0, 0),
E1493="Interest accrual", _xlfn.XLOOKUP(A1493, lease_table_dates, lease_table_interest_accruals, 0, 0),
E1493="Depreciation", _xlfn.XLOOKUP(A1493, rou_table_dates, rou_table_deprs, 0, 0),
TRUE, ""
)</f>
        <v/>
      </c>
      <c r="E1493" s="7" t="str" cm="1">
        <f t="array" aca="1" ref="E1493" ca="1">_xlfn.IFS(
AND(SUMIFS(lease_table_interest_accruals, lease_table_dates, A1493)&gt;0, COUNTIFS($E$14:E1492, "Interest accrual", $A$14:A1492, A1493)=0), "Interest accrual",
AND(SUMIFS(lease_table_payments, lease_table_dates, A1493)&gt;0, COUNTIFS($E$14:E1492, "Payment", $A$14:A1492, A1493)=0), "Payment",
AND(SUMIFS(rou_table_deprs, rou_table_dates, A1493)&gt;0, COUNTIFS($E$14:E1492, "Depreciation", $A$14:A1492, A1493)=0), "Depreciation",
TRUE,  ""
)</f>
        <v/>
      </c>
      <c r="G1493" s="13" t="str" cm="1">
        <f t="array" aca="1" ref="G1493" ca="1">_xlfn.IFS(
AND($B$11="Hə", $B$3="İllik"), Z1493,
AND($B$11="Hə", $B$3="Aylıq"), AA1493,
$B$11="Yox", X1493)</f>
        <v/>
      </c>
      <c r="H1493" s="1" t="str" cm="1">
        <f t="array" aca="1" ref="H1493" ca="1">_xlfn.IFS( G1493="", "",
TRUE, ROUND( H1492+I1493-J1493, 2) )</f>
        <v/>
      </c>
      <c r="I1493" s="1" t="str" cm="1">
        <f t="array" aca="1" ref="I1493" ca="1">_xlfn.IFS(G1493="", "",
G1493=last_payment_date, (J1493-H1492),
 TRUE,  -  (H1492- H1492* (1+$B$6)^ (_xlfn.DAYS(G1493,G1492)/365) )
)</f>
        <v/>
      </c>
      <c r="J1493" s="1" t="str" cm="1">
        <f t="array" aca="1" ref="J1493" ca="1">_xlfn.IFS(G1493="", "",
TRUE, _xlfn.XLOOKUP(G1493,  payment_dates, payments,0,0)
)</f>
        <v/>
      </c>
      <c r="L1493" s="8" t="str" cm="1">
        <f t="array" aca="1" ref="L1493" ca="1">_xlfn.IFS(
AND($B$11="Hə", $B$3="İllik"), AC1493,
AND($B$11="Hə", $B$3="Aylıq"), AD1493,
$B$11="Yox", AB1493)</f>
        <v/>
      </c>
      <c r="M1493" s="1" t="str" cm="1">
        <f t="array" aca="1" ref="M1493" ca="1">_xlfn.IFS( L1493="", "",
(M1492-N1493)&lt;=0.5, 0,
TRUE,  M1492-N1493)</f>
        <v/>
      </c>
      <c r="N1493" s="7" t="str" cm="1">
        <f t="array" aca="1" ref="N1493" ca="1">_xlfn.IFS(
L1493="", "",
TRUE, MIN(M1492, ROUND($M$14/ (last_rou_date - $B$2) * (L1493-L1492), 2) )
)</f>
        <v/>
      </c>
      <c r="P1493" s="59" t="str">
        <f t="shared" ca="1" si="69"/>
        <v/>
      </c>
      <c r="Q1493" s="1" t="str" cm="1">
        <f t="array" aca="1" ref="Q1493" ca="1">_xlfn.IFS(P1493="","",
$B$11="Hə", _xlfn.XLOOKUP(DATE(P1493, 12, 31), rou_table_dates, rou_table_nbvs,0, 0),
TRUE,  MAX(0, ROUND($M$14 - $M$14/ (last_rou_date - $B$2) * (DATE(P1493,12,31) - $B$2), 2) )
)</f>
        <v/>
      </c>
      <c r="R1493" s="1" t="str" cm="1">
        <f t="array" aca="1" ref="R1493" ca="1">_xlfn.IFS(P1493="","",
$B$11="Hə", _xlfn.XLOOKUP(DATE(P1493, 12, 31), lease_table_dates, lease_table_balances,0, 0),
TRUE, IFERROR( XNPV($B$6, IF(payment_dates &gt;DATE(P1493, 12, 31), payments,  0),  IF(payment_dates &gt;DATE(P1493, 12, 31), payment_dates,  DATE(P1493, 12, 31))    ),0)
)</f>
        <v/>
      </c>
      <c r="S1493" s="1" t="str" cm="1">
        <f t="array" aca="1" ref="S1493" ca="1">_xlfn.IFS(P1493="","",
TRUE,  MIN( MIN(Q1492, $M$14), ROUND($M$14/ (last_rou_date - $B$2) * (DATE(P1493,12,31) - MAX($B$2, DATE(P1493-1, 12, 31))), 2) )
)</f>
        <v/>
      </c>
      <c r="T1493" s="7" t="str" cm="1">
        <f t="array" aca="1" ref="T1493" ca="1">_xlfn.IFS(P1493="", "",
ISTEXT(R1492), R1493- (H1493 - SUMIFS( lease_table_payments, lease_table_years, P1493) -$AG$14 ),
AND(ISNUMBER(R1492), R1493&lt;&gt;""),   R1493- (R1492 - SUMIFS( lease_table_payments, lease_table_years, P1493) )
)</f>
        <v/>
      </c>
      <c r="V1493" s="64">
        <f t="shared" si="71"/>
        <v>1480</v>
      </c>
      <c r="W1493" s="51" t="str" cm="1">
        <f t="array" ref="W1493">_xlfn.IFS(
OR(W1492=$B$4, W1492=""),"",
TRUE,W1492+1
)</f>
        <v/>
      </c>
      <c r="X1493" s="51" t="str" cm="1">
        <f t="array" ref="X1493">_xlfn.IFS(X1492="","",
W1493="", "",
AND($B$3="İllik"),DATE(YEAR(X1492)+1,MONTH(X1492),DAY(X1492) ),
AND($B$3="Aylıq", $AH$14="Not end"), EDATE(X1492,1),
AND($B$3="Aylıq", $AH$14="End"), EOMONTH(X1492,1)
)</f>
        <v/>
      </c>
      <c r="Y1493" s="51" t="str" cm="1">
        <f t="array" aca="1" ref="Y1493" ca="1">_xlfn.IFS(
AND($B$7="Dövrün əvvəlində", Y1492&lt;=last_rou_date), DATE(YEAR(Y1492)+1, 12, 31),
AND($B$7="Dövrün sonunda", Y1492&lt;=last_payment_date), DATE(YEAR(Y1492)+1, 12, 31),
TRUE, ""
)</f>
        <v/>
      </c>
      <c r="Z1493" s="75" t="str" cm="1">
        <f t="array" aca="1" ref="Z1493" ca="1">_xlfn.IFS(
AND($AN$14="Not year_end", Z1492&gt;last_payment_date), "",
AND($AN$14="Year_end", Z1492&gt;=last_payment_date), "",
AND($AN$14="Year_end"), DATE(YEAR(Z1492+1), 12, 31),
AND($AN$14="Not year_end", MONTH(Z1492)=12, DAY(Z1492)=31), DATE(YEAR(Z1491)+1, MONTH(Z1491), DAY(Z1491)),
AND($AN$14="Not year_end", OR(MONTH(Z1492)&lt;&gt;12, DAY(Z1492)&lt;&gt;31) ), DATE(YEAR(Z1492), 12, 31)
)</f>
        <v/>
      </c>
      <c r="AA1493" s="75" t="str" cm="1">
        <f t="array" aca="1" ref="AA1493" ca="1">_xlfn.IFS(AA1492="", "",
AND(AA1492=last_payment_date, OR(MONTH(AA1492)&lt;&gt;12, DAY(AA1492)&lt;&gt;31) ), DATE(YEAR(AA1492), 12, 31),
AND(MONTH(AA1492)=12, DAY(AA1492)=31, AA1492&gt;=last_payment_date), "",
AND(MONTH(AA1492)=12, DAY(AA1492)&lt;&gt;31),  EOMONTH(AA1492,0),
AND(MONTH(AA1492)=12, DAY(AA1492)=31, $AH$14="Not end"),  EDATE(AA1491,1),
AND($AH$14="Not end"), EDATE(AA1492, 1),
AND($AH$14="End"), EOMONTH(AA1492, 1)
)</f>
        <v/>
      </c>
      <c r="AB1493" s="75" t="str" cm="1">
        <f t="array" aca="1" ref="AB1493" ca="1">_xlfn.IFS(AB1492="","",
AND(AB1492=last_rou_date), "",
AND($B$3="İllik"),DATE(YEAR(AB1492)+1,MONTH(AB1492),DAY(AB1492) ),
AND($B$3="Aylıq", $AH$14="Not end"), EDATE(AB1492,1),
AND($B$3="Aylıq", $AH$14="End"), EOMONTH(AB1492,1)
)</f>
        <v/>
      </c>
      <c r="AC1493" s="75" t="str" cm="1">
        <f t="array" aca="1" ref="AC1493" ca="1">_xlfn.IFS(
AND($AN$14="Not year_end", AC1492&gt;last_rou_date), "",
AND($AN$14="Year_end", AC1492&gt;=last_rou_date), "",
AND($AN$14="Year_end"), DATE(YEAR(AC1492+1), 12, 31),
AND($AN$14="Not year_end", MONTH(AC1492)=12, DAY(AC1492)=31), DATE(YEAR(AC1491)+1, MONTH(AC1491), DAY(AC1491)),
AND($AN$14="Not year_end", OR(MONTH(AC1492)&lt;&gt;12, DAY(AC1492)&lt;&gt;31) ), DATE(YEAR(AC1492), 12, 31)
)</f>
        <v/>
      </c>
      <c r="AD1493" s="75" t="str" cm="1">
        <f t="array" aca="1" ref="AD1493" ca="1">_xlfn.IFS(AD1492="", "",
AND(AD1492=last_rou_date, OR(MONTH(AD1492)&lt;&gt;12, DAY(AD1492)&lt;&gt;31) ), DATE(YEAR(AD1492), 12, 31),
AND(MONTH(AD1492)=12, DAY(AD1492)=31, AD1492&gt;=last_rou_date), "",
AND(MONTH(AD1492)=12, DAY(AD1492)&lt;&gt;31),  EOMONTH(AD1492,0),
AND(MONTH(AD1492)=12, DAY(AD1492)=31, $AH$14="Not end"),  EDATE(AD1491,1),
AND($AH$14="Not end"), EDATE(AD1492, 1),
AND($AH$14="End"), EOMONTH(AD1492, 1)
)</f>
        <v/>
      </c>
      <c r="AE1493" s="51" t="str" cm="1">
        <f t="array" ref="AE1493">_xlfn.IFS(W1493="", "",
AND(W1493&gt;0, W1493&lt;=$B$4, $C$2="İllik artım, faiz olaraq", $D$2&gt;0, $B$3="İllik"), $B$5*((1+$D$2)^(W1493-1)),
AND(W1493&gt;0, W1493&lt;=$B$4, $C$2="İllik artım, faiz olaraq", $D$2&gt;0, $B$3="Aylıq"), $B$5*((1+$D$2)^ROUNDDOWN((W1493-1)/12,0)),
AND(W1493=1, $C$2="Aşağıdakı kimi dəyişir", ), $B$5,
AND(W1493&gt;1, W1493&lt;=$B$4, $C$2="Aşağıdakı kimi dəyişir"), IFERROR(VLOOKUP(W1493, $C$4:$D$7, 2, FALSE), AE1492),
AND(W1493&gt;0, W1493&lt;=$B$4), $B$5,
TRUE,0 )</f>
        <v/>
      </c>
      <c r="AF1493" s="51" t="str">
        <f t="shared" ca="1" si="70"/>
        <v/>
      </c>
    </row>
    <row r="1494" spans="1:55" x14ac:dyDescent="0.4">
      <c r="A1494" s="13" t="str" cm="1">
        <f t="array" aca="1" ref="A1494" ca="1">_xlfn.IFS(
AND(SUMIFS(lease_table_interest_accruals, lease_table_dates, A1493)&gt;0, COUNTIFS($E$14:E1493, "Interest accrual", $A$14:A1493, A1493)=0),  A1493,
AND(SUMIFS(lease_table_payments, lease_table_dates, A1493)&gt;0, COUNTIFS($E$14:E1493, "Payment", $A$14:A1493, A1493)=0),  A1493,
AND(SUMIFS(rou_table_deprs, rou_table_dates, A1493)&gt;0, COUNTIFS($E$14:E1493, "Depreciation", $A$14:A1493, A1493)=0),  A1493,
TRUE,  IFERROR(INDEX(rou_table_dates,  MATCH(A1493, rou_table_dates)+1, ), "")
)</f>
        <v/>
      </c>
      <c r="B1494" s="1" t="str" cm="1">
        <f t="array" aca="1" ref="B1494" ca="1">_xlfn.IFS(
AND(E1494="Payment", A1494=$B$2), $AM$14,
E1494="Payment", $AM$15,
E1494="Interest accrual", $AM$18,
E1494="Depreciation", $AM$17,
TRUE, "")</f>
        <v/>
      </c>
      <c r="C1494" s="1" t="str" cm="1">
        <f t="array" aca="1" ref="C1494" ca="1">_xlfn.IFS(
E1494="Payment", $AM$19,
E1494="Interest accrual", $AM$15,
E1494="Depreciation", $AM$16,
TRUE, "")</f>
        <v/>
      </c>
      <c r="D1494" s="1" t="str" cm="1">
        <f t="array" aca="1" ref="D1494" ca="1">_xlfn.IFS(
E1494="Payment", _xlfn.XLOOKUP(A1494, lease_table_dates, lease_table_payments, 0, 0),
E1494="Interest accrual", _xlfn.XLOOKUP(A1494, lease_table_dates, lease_table_interest_accruals, 0, 0),
E1494="Depreciation", _xlfn.XLOOKUP(A1494, rou_table_dates, rou_table_deprs, 0, 0),
TRUE, ""
)</f>
        <v/>
      </c>
      <c r="E1494" s="7" t="str" cm="1">
        <f t="array" aca="1" ref="E1494" ca="1">_xlfn.IFS(
AND(SUMIFS(lease_table_interest_accruals, lease_table_dates, A1494)&gt;0, COUNTIFS($E$14:E1493, "Interest accrual", $A$14:A1493, A1494)=0), "Interest accrual",
AND(SUMIFS(lease_table_payments, lease_table_dates, A1494)&gt;0, COUNTIFS($E$14:E1493, "Payment", $A$14:A1493, A1494)=0), "Payment",
AND(SUMIFS(rou_table_deprs, rou_table_dates, A1494)&gt;0, COUNTIFS($E$14:E1493, "Depreciation", $A$14:A1493, A1494)=0), "Depreciation",
TRUE,  ""
)</f>
        <v/>
      </c>
      <c r="G1494" s="13" t="str" cm="1">
        <f t="array" aca="1" ref="G1494" ca="1">_xlfn.IFS(
AND($B$11="Hə", $B$3="İllik"), Z1494,
AND($B$11="Hə", $B$3="Aylıq"), AA1494,
$B$11="Yox", X1494)</f>
        <v/>
      </c>
      <c r="H1494" s="1" t="str" cm="1">
        <f t="array" aca="1" ref="H1494" ca="1">_xlfn.IFS( G1494="", "",
TRUE, ROUND( H1493+I1494-J1494, 2) )</f>
        <v/>
      </c>
      <c r="I1494" s="1" t="str" cm="1">
        <f t="array" aca="1" ref="I1494" ca="1">_xlfn.IFS(G1494="", "",
G1494=last_payment_date, (J1494-H1493),
 TRUE,  -  (H1493- H1493* (1+$B$6)^ (_xlfn.DAYS(G1494,G1493)/365) )
)</f>
        <v/>
      </c>
      <c r="J1494" s="1" t="str" cm="1">
        <f t="array" aca="1" ref="J1494" ca="1">_xlfn.IFS(G1494="", "",
TRUE, _xlfn.XLOOKUP(G1494,  payment_dates, payments,0,0)
)</f>
        <v/>
      </c>
      <c r="L1494" s="8" t="str" cm="1">
        <f t="array" aca="1" ref="L1494" ca="1">_xlfn.IFS(
AND($B$11="Hə", $B$3="İllik"), AC1494,
AND($B$11="Hə", $B$3="Aylıq"), AD1494,
$B$11="Yox", AB1494)</f>
        <v/>
      </c>
      <c r="M1494" s="1" t="str" cm="1">
        <f t="array" aca="1" ref="M1494" ca="1">_xlfn.IFS( L1494="", "",
(M1493-N1494)&lt;=0.5, 0,
TRUE,  M1493-N1494)</f>
        <v/>
      </c>
      <c r="N1494" s="7" t="str" cm="1">
        <f t="array" aca="1" ref="N1494" ca="1">_xlfn.IFS(
L1494="", "",
TRUE, MIN(M1493, ROUND($M$14/ (last_rou_date - $B$2) * (L1494-L1493), 2) )
)</f>
        <v/>
      </c>
      <c r="P1494" s="59" t="str">
        <f t="shared" ca="1" si="69"/>
        <v/>
      </c>
      <c r="Q1494" s="1" t="str" cm="1">
        <f t="array" aca="1" ref="Q1494" ca="1">_xlfn.IFS(P1494="","",
$B$11="Hə", _xlfn.XLOOKUP(DATE(P1494, 12, 31), rou_table_dates, rou_table_nbvs,0, 0),
TRUE,  MAX(0, ROUND($M$14 - $M$14/ (last_rou_date - $B$2) * (DATE(P1494,12,31) - $B$2), 2) )
)</f>
        <v/>
      </c>
      <c r="R1494" s="1" t="str" cm="1">
        <f t="array" aca="1" ref="R1494" ca="1">_xlfn.IFS(P1494="","",
$B$11="Hə", _xlfn.XLOOKUP(DATE(P1494, 12, 31), lease_table_dates, lease_table_balances,0, 0),
TRUE, IFERROR( XNPV($B$6, IF(payment_dates &gt;DATE(P1494, 12, 31), payments,  0),  IF(payment_dates &gt;DATE(P1494, 12, 31), payment_dates,  DATE(P1494, 12, 31))    ),0)
)</f>
        <v/>
      </c>
      <c r="S1494" s="1" t="str" cm="1">
        <f t="array" aca="1" ref="S1494" ca="1">_xlfn.IFS(P1494="","",
TRUE,  MIN( MIN(Q1493, $M$14), ROUND($M$14/ (last_rou_date - $B$2) * (DATE(P1494,12,31) - MAX($B$2, DATE(P1494-1, 12, 31))), 2) )
)</f>
        <v/>
      </c>
      <c r="T1494" s="7" t="str" cm="1">
        <f t="array" aca="1" ref="T1494" ca="1">_xlfn.IFS(P1494="", "",
ISTEXT(R1493), R1494- (H1494 - SUMIFS( lease_table_payments, lease_table_years, P1494) -$AG$14 ),
AND(ISNUMBER(R1493), R1494&lt;&gt;""),   R1494- (R1493 - SUMIFS( lease_table_payments, lease_table_years, P1494) )
)</f>
        <v/>
      </c>
      <c r="V1494" s="64">
        <f t="shared" si="71"/>
        <v>1481</v>
      </c>
      <c r="W1494" s="51" t="str" cm="1">
        <f t="array" ref="W1494">_xlfn.IFS(
OR(W1493=$B$4, W1493=""),"",
TRUE,W1493+1
)</f>
        <v/>
      </c>
      <c r="X1494" s="51" t="str" cm="1">
        <f t="array" ref="X1494">_xlfn.IFS(X1493="","",
W1494="", "",
AND($B$3="İllik"),DATE(YEAR(X1493)+1,MONTH(X1493),DAY(X1493) ),
AND($B$3="Aylıq", $AH$14="Not end"), EDATE(X1493,1),
AND($B$3="Aylıq", $AH$14="End"), EOMONTH(X1493,1)
)</f>
        <v/>
      </c>
      <c r="Y1494" s="51" t="str" cm="1">
        <f t="array" aca="1" ref="Y1494" ca="1">_xlfn.IFS(
AND($B$7="Dövrün əvvəlində", Y1493&lt;=last_rou_date), DATE(YEAR(Y1493)+1, 12, 31),
AND($B$7="Dövrün sonunda", Y1493&lt;=last_payment_date), DATE(YEAR(Y1493)+1, 12, 31),
TRUE, ""
)</f>
        <v/>
      </c>
      <c r="Z1494" s="75" t="str" cm="1">
        <f t="array" aca="1" ref="Z1494" ca="1">_xlfn.IFS(
AND($AN$14="Not year_end", Z1493&gt;last_payment_date), "",
AND($AN$14="Year_end", Z1493&gt;=last_payment_date), "",
AND($AN$14="Year_end"), DATE(YEAR(Z1493+1), 12, 31),
AND($AN$14="Not year_end", MONTH(Z1493)=12, DAY(Z1493)=31), DATE(YEAR(Z1492)+1, MONTH(Z1492), DAY(Z1492)),
AND($AN$14="Not year_end", OR(MONTH(Z1493)&lt;&gt;12, DAY(Z1493)&lt;&gt;31) ), DATE(YEAR(Z1493), 12, 31)
)</f>
        <v/>
      </c>
      <c r="AA1494" s="75" t="str" cm="1">
        <f t="array" aca="1" ref="AA1494" ca="1">_xlfn.IFS(AA1493="", "",
AND(AA1493=last_payment_date, OR(MONTH(AA1493)&lt;&gt;12, DAY(AA1493)&lt;&gt;31) ), DATE(YEAR(AA1493), 12, 31),
AND(MONTH(AA1493)=12, DAY(AA1493)=31, AA1493&gt;=last_payment_date), "",
AND(MONTH(AA1493)=12, DAY(AA1493)&lt;&gt;31),  EOMONTH(AA1493,0),
AND(MONTH(AA1493)=12, DAY(AA1493)=31, $AH$14="Not end"),  EDATE(AA1492,1),
AND($AH$14="Not end"), EDATE(AA1493, 1),
AND($AH$14="End"), EOMONTH(AA1493, 1)
)</f>
        <v/>
      </c>
      <c r="AB1494" s="75" t="str" cm="1">
        <f t="array" aca="1" ref="AB1494" ca="1">_xlfn.IFS(AB1493="","",
AND(AB1493=last_rou_date), "",
AND($B$3="İllik"),DATE(YEAR(AB1493)+1,MONTH(AB1493),DAY(AB1493) ),
AND($B$3="Aylıq", $AH$14="Not end"), EDATE(AB1493,1),
AND($B$3="Aylıq", $AH$14="End"), EOMONTH(AB1493,1)
)</f>
        <v/>
      </c>
      <c r="AC1494" s="75" t="str" cm="1">
        <f t="array" aca="1" ref="AC1494" ca="1">_xlfn.IFS(
AND($AN$14="Not year_end", AC1493&gt;last_rou_date), "",
AND($AN$14="Year_end", AC1493&gt;=last_rou_date), "",
AND($AN$14="Year_end"), DATE(YEAR(AC1493+1), 12, 31),
AND($AN$14="Not year_end", MONTH(AC1493)=12, DAY(AC1493)=31), DATE(YEAR(AC1492)+1, MONTH(AC1492), DAY(AC1492)),
AND($AN$14="Not year_end", OR(MONTH(AC1493)&lt;&gt;12, DAY(AC1493)&lt;&gt;31) ), DATE(YEAR(AC1493), 12, 31)
)</f>
        <v/>
      </c>
      <c r="AD1494" s="75" t="str" cm="1">
        <f t="array" aca="1" ref="AD1494" ca="1">_xlfn.IFS(AD1493="", "",
AND(AD1493=last_rou_date, OR(MONTH(AD1493)&lt;&gt;12, DAY(AD1493)&lt;&gt;31) ), DATE(YEAR(AD1493), 12, 31),
AND(MONTH(AD1493)=12, DAY(AD1493)=31, AD1493&gt;=last_rou_date), "",
AND(MONTH(AD1493)=12, DAY(AD1493)&lt;&gt;31),  EOMONTH(AD1493,0),
AND(MONTH(AD1493)=12, DAY(AD1493)=31, $AH$14="Not end"),  EDATE(AD1492,1),
AND($AH$14="Not end"), EDATE(AD1493, 1),
AND($AH$14="End"), EOMONTH(AD1493, 1)
)</f>
        <v/>
      </c>
      <c r="AE1494" s="51" t="str" cm="1">
        <f t="array" ref="AE1494">_xlfn.IFS(W1494="", "",
AND(W1494&gt;0, W1494&lt;=$B$4, $C$2="İllik artım, faiz olaraq", $D$2&gt;0, $B$3="İllik"), $B$5*((1+$D$2)^(W1494-1)),
AND(W1494&gt;0, W1494&lt;=$B$4, $C$2="İllik artım, faiz olaraq", $D$2&gt;0, $B$3="Aylıq"), $B$5*((1+$D$2)^ROUNDDOWN((W1494-1)/12,0)),
AND(W1494=1, $C$2="Aşağıdakı kimi dəyişir", ), $B$5,
AND(W1494&gt;1, W1494&lt;=$B$4, $C$2="Aşağıdakı kimi dəyişir"), IFERROR(VLOOKUP(W1494, $C$4:$D$7, 2, FALSE), AE1493),
AND(W1494&gt;0, W1494&lt;=$B$4), $B$5,
TRUE,0 )</f>
        <v/>
      </c>
      <c r="AF1494" s="51" t="str">
        <f t="shared" ca="1" si="70"/>
        <v/>
      </c>
    </row>
    <row r="1495" spans="1:55" x14ac:dyDescent="0.4">
      <c r="A1495" s="13" t="str" cm="1">
        <f t="array" aca="1" ref="A1495" ca="1">_xlfn.IFS(
AND(SUMIFS(lease_table_interest_accruals, lease_table_dates, A1494)&gt;0, COUNTIFS($E$14:E1494, "Interest accrual", $A$14:A1494, A1494)=0),  A1494,
AND(SUMIFS(lease_table_payments, lease_table_dates, A1494)&gt;0, COUNTIFS($E$14:E1494, "Payment", $A$14:A1494, A1494)=0),  A1494,
AND(SUMIFS(rou_table_deprs, rou_table_dates, A1494)&gt;0, COUNTIFS($E$14:E1494, "Depreciation", $A$14:A1494, A1494)=0),  A1494,
TRUE,  IFERROR(INDEX(rou_table_dates,  MATCH(A1494, rou_table_dates)+1, ), "")
)</f>
        <v/>
      </c>
      <c r="B1495" s="1" t="str" cm="1">
        <f t="array" aca="1" ref="B1495" ca="1">_xlfn.IFS(
AND(E1495="Payment", A1495=$B$2), $AM$14,
E1495="Payment", $AM$15,
E1495="Interest accrual", $AM$18,
E1495="Depreciation", $AM$17,
TRUE, "")</f>
        <v/>
      </c>
      <c r="C1495" s="1" t="str" cm="1">
        <f t="array" aca="1" ref="C1495" ca="1">_xlfn.IFS(
E1495="Payment", $AM$19,
E1495="Interest accrual", $AM$15,
E1495="Depreciation", $AM$16,
TRUE, "")</f>
        <v/>
      </c>
      <c r="D1495" s="1" t="str" cm="1">
        <f t="array" aca="1" ref="D1495" ca="1">_xlfn.IFS(
E1495="Payment", _xlfn.XLOOKUP(A1495, lease_table_dates, lease_table_payments, 0, 0),
E1495="Interest accrual", _xlfn.XLOOKUP(A1495, lease_table_dates, lease_table_interest_accruals, 0, 0),
E1495="Depreciation", _xlfn.XLOOKUP(A1495, rou_table_dates, rou_table_deprs, 0, 0),
TRUE, ""
)</f>
        <v/>
      </c>
      <c r="E1495" s="7" t="str" cm="1">
        <f t="array" aca="1" ref="E1495" ca="1">_xlfn.IFS(
AND(SUMIFS(lease_table_interest_accruals, lease_table_dates, A1495)&gt;0, COUNTIFS($E$14:E1494, "Interest accrual", $A$14:A1494, A1495)=0), "Interest accrual",
AND(SUMIFS(lease_table_payments, lease_table_dates, A1495)&gt;0, COUNTIFS($E$14:E1494, "Payment", $A$14:A1494, A1495)=0), "Payment",
AND(SUMIFS(rou_table_deprs, rou_table_dates, A1495)&gt;0, COUNTIFS($E$14:E1494, "Depreciation", $A$14:A1494, A1495)=0), "Depreciation",
TRUE,  ""
)</f>
        <v/>
      </c>
      <c r="G1495" s="13" t="str" cm="1">
        <f t="array" aca="1" ref="G1495" ca="1">_xlfn.IFS(
AND($B$11="Hə", $B$3="İllik"), Z1495,
AND($B$11="Hə", $B$3="Aylıq"), AA1495,
$B$11="Yox", X1495)</f>
        <v/>
      </c>
      <c r="H1495" s="1" t="str" cm="1">
        <f t="array" aca="1" ref="H1495" ca="1">_xlfn.IFS( G1495="", "",
TRUE, ROUND( H1494+I1495-J1495, 2) )</f>
        <v/>
      </c>
      <c r="I1495" s="1" t="str" cm="1">
        <f t="array" aca="1" ref="I1495" ca="1">_xlfn.IFS(G1495="", "",
G1495=last_payment_date, (J1495-H1494),
 TRUE,  -  (H1494- H1494* (1+$B$6)^ (_xlfn.DAYS(G1495,G1494)/365) )
)</f>
        <v/>
      </c>
      <c r="J1495" s="1" t="str" cm="1">
        <f t="array" aca="1" ref="J1495" ca="1">_xlfn.IFS(G1495="", "",
TRUE, _xlfn.XLOOKUP(G1495,  payment_dates, payments,0,0)
)</f>
        <v/>
      </c>
      <c r="L1495" s="8" t="str" cm="1">
        <f t="array" aca="1" ref="L1495" ca="1">_xlfn.IFS(
AND($B$11="Hə", $B$3="İllik"), AC1495,
AND($B$11="Hə", $B$3="Aylıq"), AD1495,
$B$11="Yox", AB1495)</f>
        <v/>
      </c>
      <c r="M1495" s="1" t="str" cm="1">
        <f t="array" aca="1" ref="M1495" ca="1">_xlfn.IFS( L1495="", "",
(M1494-N1495)&lt;=0.5, 0,
TRUE,  M1494-N1495)</f>
        <v/>
      </c>
      <c r="N1495" s="7" t="str" cm="1">
        <f t="array" aca="1" ref="N1495" ca="1">_xlfn.IFS(
L1495="", "",
TRUE, MIN(M1494, ROUND($M$14/ (last_rou_date - $B$2) * (L1495-L1494), 2) )
)</f>
        <v/>
      </c>
      <c r="P1495" s="59" t="str">
        <f t="shared" ca="1" si="69"/>
        <v/>
      </c>
      <c r="Q1495" s="1" t="str" cm="1">
        <f t="array" aca="1" ref="Q1495" ca="1">_xlfn.IFS(P1495="","",
$B$11="Hə", _xlfn.XLOOKUP(DATE(P1495, 12, 31), rou_table_dates, rou_table_nbvs,0, 0),
TRUE,  MAX(0, ROUND($M$14 - $M$14/ (last_rou_date - $B$2) * (DATE(P1495,12,31) - $B$2), 2) )
)</f>
        <v/>
      </c>
      <c r="R1495" s="1" t="str" cm="1">
        <f t="array" aca="1" ref="R1495" ca="1">_xlfn.IFS(P1495="","",
$B$11="Hə", _xlfn.XLOOKUP(DATE(P1495, 12, 31), lease_table_dates, lease_table_balances,0, 0),
TRUE, IFERROR( XNPV($B$6, IF(payment_dates &gt;DATE(P1495, 12, 31), payments,  0),  IF(payment_dates &gt;DATE(P1495, 12, 31), payment_dates,  DATE(P1495, 12, 31))    ),0)
)</f>
        <v/>
      </c>
      <c r="S1495" s="1" t="str" cm="1">
        <f t="array" aca="1" ref="S1495" ca="1">_xlfn.IFS(P1495="","",
TRUE,  MIN( MIN(Q1494, $M$14), ROUND($M$14/ (last_rou_date - $B$2) * (DATE(P1495,12,31) - MAX($B$2, DATE(P1495-1, 12, 31))), 2) )
)</f>
        <v/>
      </c>
      <c r="T1495" s="7" t="str" cm="1">
        <f t="array" aca="1" ref="T1495" ca="1">_xlfn.IFS(P1495="", "",
ISTEXT(R1494), R1495- (H1495 - SUMIFS( lease_table_payments, lease_table_years, P1495) -$AG$14 ),
AND(ISNUMBER(R1494), R1495&lt;&gt;""),   R1495- (R1494 - SUMIFS( lease_table_payments, lease_table_years, P1495) )
)</f>
        <v/>
      </c>
      <c r="V1495" s="64">
        <f t="shared" si="71"/>
        <v>1482</v>
      </c>
      <c r="W1495" s="51" t="str" cm="1">
        <f t="array" ref="W1495">_xlfn.IFS(
OR(W1494=$B$4, W1494=""),"",
TRUE,W1494+1
)</f>
        <v/>
      </c>
      <c r="X1495" s="51" t="str" cm="1">
        <f t="array" ref="X1495">_xlfn.IFS(X1494="","",
W1495="", "",
AND($B$3="İllik"),DATE(YEAR(X1494)+1,MONTH(X1494),DAY(X1494) ),
AND($B$3="Aylıq", $AH$14="Not end"), EDATE(X1494,1),
AND($B$3="Aylıq", $AH$14="End"), EOMONTH(X1494,1)
)</f>
        <v/>
      </c>
      <c r="Y1495" s="51" t="str" cm="1">
        <f t="array" aca="1" ref="Y1495" ca="1">_xlfn.IFS(
AND($B$7="Dövrün əvvəlində", Y1494&lt;=last_rou_date), DATE(YEAR(Y1494)+1, 12, 31),
AND($B$7="Dövrün sonunda", Y1494&lt;=last_payment_date), DATE(YEAR(Y1494)+1, 12, 31),
TRUE, ""
)</f>
        <v/>
      </c>
      <c r="Z1495" s="75" t="str" cm="1">
        <f t="array" aca="1" ref="Z1495" ca="1">_xlfn.IFS(
AND($AN$14="Not year_end", Z1494&gt;last_payment_date), "",
AND($AN$14="Year_end", Z1494&gt;=last_payment_date), "",
AND($AN$14="Year_end"), DATE(YEAR(Z1494+1), 12, 31),
AND($AN$14="Not year_end", MONTH(Z1494)=12, DAY(Z1494)=31), DATE(YEAR(Z1493)+1, MONTH(Z1493), DAY(Z1493)),
AND($AN$14="Not year_end", OR(MONTH(Z1494)&lt;&gt;12, DAY(Z1494)&lt;&gt;31) ), DATE(YEAR(Z1494), 12, 31)
)</f>
        <v/>
      </c>
      <c r="AA1495" s="75" t="str" cm="1">
        <f t="array" aca="1" ref="AA1495" ca="1">_xlfn.IFS(AA1494="", "",
AND(AA1494=last_payment_date, OR(MONTH(AA1494)&lt;&gt;12, DAY(AA1494)&lt;&gt;31) ), DATE(YEAR(AA1494), 12, 31),
AND(MONTH(AA1494)=12, DAY(AA1494)=31, AA1494&gt;=last_payment_date), "",
AND(MONTH(AA1494)=12, DAY(AA1494)&lt;&gt;31),  EOMONTH(AA1494,0),
AND(MONTH(AA1494)=12, DAY(AA1494)=31, $AH$14="Not end"),  EDATE(AA1493,1),
AND($AH$14="Not end"), EDATE(AA1494, 1),
AND($AH$14="End"), EOMONTH(AA1494, 1)
)</f>
        <v/>
      </c>
      <c r="AB1495" s="75" t="str" cm="1">
        <f t="array" aca="1" ref="AB1495" ca="1">_xlfn.IFS(AB1494="","",
AND(AB1494=last_rou_date), "",
AND($B$3="İllik"),DATE(YEAR(AB1494)+1,MONTH(AB1494),DAY(AB1494) ),
AND($B$3="Aylıq", $AH$14="Not end"), EDATE(AB1494,1),
AND($B$3="Aylıq", $AH$14="End"), EOMONTH(AB1494,1)
)</f>
        <v/>
      </c>
      <c r="AC1495" s="75" t="str" cm="1">
        <f t="array" aca="1" ref="AC1495" ca="1">_xlfn.IFS(
AND($AN$14="Not year_end", AC1494&gt;last_rou_date), "",
AND($AN$14="Year_end", AC1494&gt;=last_rou_date), "",
AND($AN$14="Year_end"), DATE(YEAR(AC1494+1), 12, 31),
AND($AN$14="Not year_end", MONTH(AC1494)=12, DAY(AC1494)=31), DATE(YEAR(AC1493)+1, MONTH(AC1493), DAY(AC1493)),
AND($AN$14="Not year_end", OR(MONTH(AC1494)&lt;&gt;12, DAY(AC1494)&lt;&gt;31) ), DATE(YEAR(AC1494), 12, 31)
)</f>
        <v/>
      </c>
      <c r="AD1495" s="75" t="str" cm="1">
        <f t="array" aca="1" ref="AD1495" ca="1">_xlfn.IFS(AD1494="", "",
AND(AD1494=last_rou_date, OR(MONTH(AD1494)&lt;&gt;12, DAY(AD1494)&lt;&gt;31) ), DATE(YEAR(AD1494), 12, 31),
AND(MONTH(AD1494)=12, DAY(AD1494)=31, AD1494&gt;=last_rou_date), "",
AND(MONTH(AD1494)=12, DAY(AD1494)&lt;&gt;31),  EOMONTH(AD1494,0),
AND(MONTH(AD1494)=12, DAY(AD1494)=31, $AH$14="Not end"),  EDATE(AD1493,1),
AND($AH$14="Not end"), EDATE(AD1494, 1),
AND($AH$14="End"), EOMONTH(AD1494, 1)
)</f>
        <v/>
      </c>
      <c r="AE1495" s="51" t="str" cm="1">
        <f t="array" ref="AE1495">_xlfn.IFS(W1495="", "",
AND(W1495&gt;0, W1495&lt;=$B$4, $C$2="İllik artım, faiz olaraq", $D$2&gt;0, $B$3="İllik"), $B$5*((1+$D$2)^(W1495-1)),
AND(W1495&gt;0, W1495&lt;=$B$4, $C$2="İllik artım, faiz olaraq", $D$2&gt;0, $B$3="Aylıq"), $B$5*((1+$D$2)^ROUNDDOWN((W1495-1)/12,0)),
AND(W1495=1, $C$2="Aşağıdakı kimi dəyişir", ), $B$5,
AND(W1495&gt;1, W1495&lt;=$B$4, $C$2="Aşağıdakı kimi dəyişir"), IFERROR(VLOOKUP(W1495, $C$4:$D$7, 2, FALSE), AE1494),
AND(W1495&gt;0, W1495&lt;=$B$4), $B$5,
TRUE,0 )</f>
        <v/>
      </c>
      <c r="AF1495" s="51" t="str">
        <f t="shared" ca="1" si="70"/>
        <v/>
      </c>
    </row>
    <row r="1496" spans="1:55" x14ac:dyDescent="0.4">
      <c r="A1496" s="13" t="str" cm="1">
        <f t="array" aca="1" ref="A1496" ca="1">_xlfn.IFS(
AND(SUMIFS(lease_table_interest_accruals, lease_table_dates, A1495)&gt;0, COUNTIFS($E$14:E1495, "Interest accrual", $A$14:A1495, A1495)=0),  A1495,
AND(SUMIFS(lease_table_payments, lease_table_dates, A1495)&gt;0, COUNTIFS($E$14:E1495, "Payment", $A$14:A1495, A1495)=0),  A1495,
AND(SUMIFS(rou_table_deprs, rou_table_dates, A1495)&gt;0, COUNTIFS($E$14:E1495, "Depreciation", $A$14:A1495, A1495)=0),  A1495,
TRUE,  IFERROR(INDEX(rou_table_dates,  MATCH(A1495, rou_table_dates)+1, ), "")
)</f>
        <v/>
      </c>
      <c r="B1496" s="1" t="str" cm="1">
        <f t="array" aca="1" ref="B1496" ca="1">_xlfn.IFS(
AND(E1496="Payment", A1496=$B$2), $AM$14,
E1496="Payment", $AM$15,
E1496="Interest accrual", $AM$18,
E1496="Depreciation", $AM$17,
TRUE, "")</f>
        <v/>
      </c>
      <c r="C1496" s="1" t="str" cm="1">
        <f t="array" aca="1" ref="C1496" ca="1">_xlfn.IFS(
E1496="Payment", $AM$19,
E1496="Interest accrual", $AM$15,
E1496="Depreciation", $AM$16,
TRUE, "")</f>
        <v/>
      </c>
      <c r="D1496" s="1" t="str" cm="1">
        <f t="array" aca="1" ref="D1496" ca="1">_xlfn.IFS(
E1496="Payment", _xlfn.XLOOKUP(A1496, lease_table_dates, lease_table_payments, 0, 0),
E1496="Interest accrual", _xlfn.XLOOKUP(A1496, lease_table_dates, lease_table_interest_accruals, 0, 0),
E1496="Depreciation", _xlfn.XLOOKUP(A1496, rou_table_dates, rou_table_deprs, 0, 0),
TRUE, ""
)</f>
        <v/>
      </c>
      <c r="E1496" s="7" t="str" cm="1">
        <f t="array" aca="1" ref="E1496" ca="1">_xlfn.IFS(
AND(SUMIFS(lease_table_interest_accruals, lease_table_dates, A1496)&gt;0, COUNTIFS($E$14:E1495, "Interest accrual", $A$14:A1495, A1496)=0), "Interest accrual",
AND(SUMIFS(lease_table_payments, lease_table_dates, A1496)&gt;0, COUNTIFS($E$14:E1495, "Payment", $A$14:A1495, A1496)=0), "Payment",
AND(SUMIFS(rou_table_deprs, rou_table_dates, A1496)&gt;0, COUNTIFS($E$14:E1495, "Depreciation", $A$14:A1495, A1496)=0), "Depreciation",
TRUE,  ""
)</f>
        <v/>
      </c>
      <c r="G1496" s="13" t="str" cm="1">
        <f t="array" aca="1" ref="G1496" ca="1">_xlfn.IFS(
AND($B$11="Hə", $B$3="İllik"), Z1496,
AND($B$11="Hə", $B$3="Aylıq"), AA1496,
$B$11="Yox", X1496)</f>
        <v/>
      </c>
      <c r="H1496" s="1" t="str" cm="1">
        <f t="array" aca="1" ref="H1496" ca="1">_xlfn.IFS( G1496="", "",
TRUE, ROUND( H1495+I1496-J1496, 2) )</f>
        <v/>
      </c>
      <c r="I1496" s="1" t="str" cm="1">
        <f t="array" aca="1" ref="I1496" ca="1">_xlfn.IFS(G1496="", "",
G1496=last_payment_date, (J1496-H1495),
 TRUE,  -  (H1495- H1495* (1+$B$6)^ (_xlfn.DAYS(G1496,G1495)/365) )
)</f>
        <v/>
      </c>
      <c r="J1496" s="1" t="str" cm="1">
        <f t="array" aca="1" ref="J1496" ca="1">_xlfn.IFS(G1496="", "",
TRUE, _xlfn.XLOOKUP(G1496,  payment_dates, payments,0,0)
)</f>
        <v/>
      </c>
      <c r="L1496" s="8" t="str" cm="1">
        <f t="array" aca="1" ref="L1496" ca="1">_xlfn.IFS(
AND($B$11="Hə", $B$3="İllik"), AC1496,
AND($B$11="Hə", $B$3="Aylıq"), AD1496,
$B$11="Yox", AB1496)</f>
        <v/>
      </c>
      <c r="M1496" s="1" t="str" cm="1">
        <f t="array" aca="1" ref="M1496" ca="1">_xlfn.IFS( L1496="", "",
(M1495-N1496)&lt;=0.5, 0,
TRUE,  M1495-N1496)</f>
        <v/>
      </c>
      <c r="N1496" s="7" t="str" cm="1">
        <f t="array" aca="1" ref="N1496" ca="1">_xlfn.IFS(
L1496="", "",
TRUE, MIN(M1495, ROUND($M$14/ (last_rou_date - $B$2) * (L1496-L1495), 2) )
)</f>
        <v/>
      </c>
      <c r="P1496" s="59" t="str">
        <f t="shared" ca="1" si="69"/>
        <v/>
      </c>
      <c r="Q1496" s="1" t="str" cm="1">
        <f t="array" aca="1" ref="Q1496" ca="1">_xlfn.IFS(P1496="","",
$B$11="Hə", _xlfn.XLOOKUP(DATE(P1496, 12, 31), rou_table_dates, rou_table_nbvs,0, 0),
TRUE,  MAX(0, ROUND($M$14 - $M$14/ (last_rou_date - $B$2) * (DATE(P1496,12,31) - $B$2), 2) )
)</f>
        <v/>
      </c>
      <c r="R1496" s="1" t="str" cm="1">
        <f t="array" aca="1" ref="R1496" ca="1">_xlfn.IFS(P1496="","",
$B$11="Hə", _xlfn.XLOOKUP(DATE(P1496, 12, 31), lease_table_dates, lease_table_balances,0, 0),
TRUE, IFERROR( XNPV($B$6, IF(payment_dates &gt;DATE(P1496, 12, 31), payments,  0),  IF(payment_dates &gt;DATE(P1496, 12, 31), payment_dates,  DATE(P1496, 12, 31))    ),0)
)</f>
        <v/>
      </c>
      <c r="S1496" s="1" t="str" cm="1">
        <f t="array" aca="1" ref="S1496" ca="1">_xlfn.IFS(P1496="","",
TRUE,  MIN( MIN(Q1495, $M$14), ROUND($M$14/ (last_rou_date - $B$2) * (DATE(P1496,12,31) - MAX($B$2, DATE(P1496-1, 12, 31))), 2) )
)</f>
        <v/>
      </c>
      <c r="T1496" s="7" t="str" cm="1">
        <f t="array" aca="1" ref="T1496" ca="1">_xlfn.IFS(P1496="", "",
ISTEXT(R1495), R1496- (H1496 - SUMIFS( lease_table_payments, lease_table_years, P1496) -$AG$14 ),
AND(ISNUMBER(R1495), R1496&lt;&gt;""),   R1496- (R1495 - SUMIFS( lease_table_payments, lease_table_years, P1496) )
)</f>
        <v/>
      </c>
      <c r="V1496" s="64">
        <f t="shared" si="71"/>
        <v>1483</v>
      </c>
      <c r="W1496" s="51" t="str" cm="1">
        <f t="array" ref="W1496">_xlfn.IFS(
OR(W1495=$B$4, W1495=""),"",
TRUE,W1495+1
)</f>
        <v/>
      </c>
      <c r="X1496" s="51" t="str" cm="1">
        <f t="array" ref="X1496">_xlfn.IFS(X1495="","",
W1496="", "",
AND($B$3="İllik"),DATE(YEAR(X1495)+1,MONTH(X1495),DAY(X1495) ),
AND($B$3="Aylıq", $AH$14="Not end"), EDATE(X1495,1),
AND($B$3="Aylıq", $AH$14="End"), EOMONTH(X1495,1)
)</f>
        <v/>
      </c>
      <c r="Y1496" s="51" t="str" cm="1">
        <f t="array" aca="1" ref="Y1496" ca="1">_xlfn.IFS(
AND($B$7="Dövrün əvvəlində", Y1495&lt;=last_rou_date), DATE(YEAR(Y1495)+1, 12, 31),
AND($B$7="Dövrün sonunda", Y1495&lt;=last_payment_date), DATE(YEAR(Y1495)+1, 12, 31),
TRUE, ""
)</f>
        <v/>
      </c>
      <c r="Z1496" s="75" t="str" cm="1">
        <f t="array" aca="1" ref="Z1496" ca="1">_xlfn.IFS(
AND($AN$14="Not year_end", Z1495&gt;last_payment_date), "",
AND($AN$14="Year_end", Z1495&gt;=last_payment_date), "",
AND($AN$14="Year_end"), DATE(YEAR(Z1495+1), 12, 31),
AND($AN$14="Not year_end", MONTH(Z1495)=12, DAY(Z1495)=31), DATE(YEAR(Z1494)+1, MONTH(Z1494), DAY(Z1494)),
AND($AN$14="Not year_end", OR(MONTH(Z1495)&lt;&gt;12, DAY(Z1495)&lt;&gt;31) ), DATE(YEAR(Z1495), 12, 31)
)</f>
        <v/>
      </c>
      <c r="AA1496" s="75" t="str" cm="1">
        <f t="array" aca="1" ref="AA1496" ca="1">_xlfn.IFS(AA1495="", "",
AND(AA1495=last_payment_date, OR(MONTH(AA1495)&lt;&gt;12, DAY(AA1495)&lt;&gt;31) ), DATE(YEAR(AA1495), 12, 31),
AND(MONTH(AA1495)=12, DAY(AA1495)=31, AA1495&gt;=last_payment_date), "",
AND(MONTH(AA1495)=12, DAY(AA1495)&lt;&gt;31),  EOMONTH(AA1495,0),
AND(MONTH(AA1495)=12, DAY(AA1495)=31, $AH$14="Not end"),  EDATE(AA1494,1),
AND($AH$14="Not end"), EDATE(AA1495, 1),
AND($AH$14="End"), EOMONTH(AA1495, 1)
)</f>
        <v/>
      </c>
      <c r="AB1496" s="75" t="str" cm="1">
        <f t="array" aca="1" ref="AB1496" ca="1">_xlfn.IFS(AB1495="","",
AND(AB1495=last_rou_date), "",
AND($B$3="İllik"),DATE(YEAR(AB1495)+1,MONTH(AB1495),DAY(AB1495) ),
AND($B$3="Aylıq", $AH$14="Not end"), EDATE(AB1495,1),
AND($B$3="Aylıq", $AH$14="End"), EOMONTH(AB1495,1)
)</f>
        <v/>
      </c>
      <c r="AC1496" s="75" t="str" cm="1">
        <f t="array" aca="1" ref="AC1496" ca="1">_xlfn.IFS(
AND($AN$14="Not year_end", AC1495&gt;last_rou_date), "",
AND($AN$14="Year_end", AC1495&gt;=last_rou_date), "",
AND($AN$14="Year_end"), DATE(YEAR(AC1495+1), 12, 31),
AND($AN$14="Not year_end", MONTH(AC1495)=12, DAY(AC1495)=31), DATE(YEAR(AC1494)+1, MONTH(AC1494), DAY(AC1494)),
AND($AN$14="Not year_end", OR(MONTH(AC1495)&lt;&gt;12, DAY(AC1495)&lt;&gt;31) ), DATE(YEAR(AC1495), 12, 31)
)</f>
        <v/>
      </c>
      <c r="AD1496" s="75" t="str" cm="1">
        <f t="array" aca="1" ref="AD1496" ca="1">_xlfn.IFS(AD1495="", "",
AND(AD1495=last_rou_date, OR(MONTH(AD1495)&lt;&gt;12, DAY(AD1495)&lt;&gt;31) ), DATE(YEAR(AD1495), 12, 31),
AND(MONTH(AD1495)=12, DAY(AD1495)=31, AD1495&gt;=last_rou_date), "",
AND(MONTH(AD1495)=12, DAY(AD1495)&lt;&gt;31),  EOMONTH(AD1495,0),
AND(MONTH(AD1495)=12, DAY(AD1495)=31, $AH$14="Not end"),  EDATE(AD1494,1),
AND($AH$14="Not end"), EDATE(AD1495, 1),
AND($AH$14="End"), EOMONTH(AD1495, 1)
)</f>
        <v/>
      </c>
      <c r="AE1496" s="51" t="str" cm="1">
        <f t="array" ref="AE1496">_xlfn.IFS(W1496="", "",
AND(W1496&gt;0, W1496&lt;=$B$4, $C$2="İllik artım, faiz olaraq", $D$2&gt;0, $B$3="İllik"), $B$5*((1+$D$2)^(W1496-1)),
AND(W1496&gt;0, W1496&lt;=$B$4, $C$2="İllik artım, faiz olaraq", $D$2&gt;0, $B$3="Aylıq"), $B$5*((1+$D$2)^ROUNDDOWN((W1496-1)/12,0)),
AND(W1496=1, $C$2="Aşağıdakı kimi dəyişir", ), $B$5,
AND(W1496&gt;1, W1496&lt;=$B$4, $C$2="Aşağıdakı kimi dəyişir"), IFERROR(VLOOKUP(W1496, $C$4:$D$7, 2, FALSE), AE1495),
AND(W1496&gt;0, W1496&lt;=$B$4), $B$5,
TRUE,0 )</f>
        <v/>
      </c>
      <c r="AF1496" s="51" t="str">
        <f t="shared" ca="1" si="70"/>
        <v/>
      </c>
    </row>
    <row r="1497" spans="1:55" x14ac:dyDescent="0.4">
      <c r="A1497" s="13" t="str" cm="1">
        <f t="array" aca="1" ref="A1497" ca="1">_xlfn.IFS(
AND(SUMIFS(lease_table_interest_accruals, lease_table_dates, A1496)&gt;0, COUNTIFS($E$14:E1496, "Interest accrual", $A$14:A1496, A1496)=0),  A1496,
AND(SUMIFS(lease_table_payments, lease_table_dates, A1496)&gt;0, COUNTIFS($E$14:E1496, "Payment", $A$14:A1496, A1496)=0),  A1496,
AND(SUMIFS(rou_table_deprs, rou_table_dates, A1496)&gt;0, COUNTIFS($E$14:E1496, "Depreciation", $A$14:A1496, A1496)=0),  A1496,
TRUE,  IFERROR(INDEX(rou_table_dates,  MATCH(A1496, rou_table_dates)+1, ), "")
)</f>
        <v/>
      </c>
      <c r="B1497" s="1" t="str" cm="1">
        <f t="array" aca="1" ref="B1497" ca="1">_xlfn.IFS(
AND(E1497="Payment", A1497=$B$2), $AM$14,
E1497="Payment", $AM$15,
E1497="Interest accrual", $AM$18,
E1497="Depreciation", $AM$17,
TRUE, "")</f>
        <v/>
      </c>
      <c r="C1497" s="1" t="str" cm="1">
        <f t="array" aca="1" ref="C1497" ca="1">_xlfn.IFS(
E1497="Payment", $AM$19,
E1497="Interest accrual", $AM$15,
E1497="Depreciation", $AM$16,
TRUE, "")</f>
        <v/>
      </c>
      <c r="D1497" s="1" t="str" cm="1">
        <f t="array" aca="1" ref="D1497" ca="1">_xlfn.IFS(
E1497="Payment", _xlfn.XLOOKUP(A1497, lease_table_dates, lease_table_payments, 0, 0),
E1497="Interest accrual", _xlfn.XLOOKUP(A1497, lease_table_dates, lease_table_interest_accruals, 0, 0),
E1497="Depreciation", _xlfn.XLOOKUP(A1497, rou_table_dates, rou_table_deprs, 0, 0),
TRUE, ""
)</f>
        <v/>
      </c>
      <c r="E1497" s="7" t="str" cm="1">
        <f t="array" aca="1" ref="E1497" ca="1">_xlfn.IFS(
AND(SUMIFS(lease_table_interest_accruals, lease_table_dates, A1497)&gt;0, COUNTIFS($E$14:E1496, "Interest accrual", $A$14:A1496, A1497)=0), "Interest accrual",
AND(SUMIFS(lease_table_payments, lease_table_dates, A1497)&gt;0, COUNTIFS($E$14:E1496, "Payment", $A$14:A1496, A1497)=0), "Payment",
AND(SUMIFS(rou_table_deprs, rou_table_dates, A1497)&gt;0, COUNTIFS($E$14:E1496, "Depreciation", $A$14:A1496, A1497)=0), "Depreciation",
TRUE,  ""
)</f>
        <v/>
      </c>
      <c r="G1497" s="13" t="str" cm="1">
        <f t="array" aca="1" ref="G1497" ca="1">_xlfn.IFS(
AND($B$11="Hə", $B$3="İllik"), Z1497,
AND($B$11="Hə", $B$3="Aylıq"), AA1497,
$B$11="Yox", X1497)</f>
        <v/>
      </c>
      <c r="H1497" s="1" t="str" cm="1">
        <f t="array" aca="1" ref="H1497" ca="1">_xlfn.IFS( G1497="", "",
TRUE, ROUND( H1496+I1497-J1497, 2) )</f>
        <v/>
      </c>
      <c r="I1497" s="1" t="str" cm="1">
        <f t="array" aca="1" ref="I1497" ca="1">_xlfn.IFS(G1497="", "",
G1497=last_payment_date, (J1497-H1496),
 TRUE,  -  (H1496- H1496* (1+$B$6)^ (_xlfn.DAYS(G1497,G1496)/365) )
)</f>
        <v/>
      </c>
      <c r="J1497" s="1" t="str" cm="1">
        <f t="array" aca="1" ref="J1497" ca="1">_xlfn.IFS(G1497="", "",
TRUE, _xlfn.XLOOKUP(G1497,  payment_dates, payments,0,0)
)</f>
        <v/>
      </c>
      <c r="L1497" s="8" t="str" cm="1">
        <f t="array" aca="1" ref="L1497" ca="1">_xlfn.IFS(
AND($B$11="Hə", $B$3="İllik"), AC1497,
AND($B$11="Hə", $B$3="Aylıq"), AD1497,
$B$11="Yox", AB1497)</f>
        <v/>
      </c>
      <c r="M1497" s="1" t="str" cm="1">
        <f t="array" aca="1" ref="M1497" ca="1">_xlfn.IFS( L1497="", "",
(M1496-N1497)&lt;=0.5, 0,
TRUE,  M1496-N1497)</f>
        <v/>
      </c>
      <c r="N1497" s="7" t="str" cm="1">
        <f t="array" aca="1" ref="N1497" ca="1">_xlfn.IFS(
L1497="", "",
TRUE, MIN(M1496, ROUND($M$14/ (last_rou_date - $B$2) * (L1497-L1496), 2) )
)</f>
        <v/>
      </c>
      <c r="P1497" s="59" t="str">
        <f t="shared" ca="1" si="69"/>
        <v/>
      </c>
      <c r="Q1497" s="1" t="str" cm="1">
        <f t="array" aca="1" ref="Q1497" ca="1">_xlfn.IFS(P1497="","",
$B$11="Hə", _xlfn.XLOOKUP(DATE(P1497, 12, 31), rou_table_dates, rou_table_nbvs,0, 0),
TRUE,  MAX(0, ROUND($M$14 - $M$14/ (last_rou_date - $B$2) * (DATE(P1497,12,31) - $B$2), 2) )
)</f>
        <v/>
      </c>
      <c r="R1497" s="1" t="str" cm="1">
        <f t="array" aca="1" ref="R1497" ca="1">_xlfn.IFS(P1497="","",
$B$11="Hə", _xlfn.XLOOKUP(DATE(P1497, 12, 31), lease_table_dates, lease_table_balances,0, 0),
TRUE, IFERROR( XNPV($B$6, IF(payment_dates &gt;DATE(P1497, 12, 31), payments,  0),  IF(payment_dates &gt;DATE(P1497, 12, 31), payment_dates,  DATE(P1497, 12, 31))    ),0)
)</f>
        <v/>
      </c>
      <c r="S1497" s="1" t="str" cm="1">
        <f t="array" aca="1" ref="S1497" ca="1">_xlfn.IFS(P1497="","",
TRUE,  MIN( MIN(Q1496, $M$14), ROUND($M$14/ (last_rou_date - $B$2) * (DATE(P1497,12,31) - MAX($B$2, DATE(P1497-1, 12, 31))), 2) )
)</f>
        <v/>
      </c>
      <c r="T1497" s="7" t="str" cm="1">
        <f t="array" aca="1" ref="T1497" ca="1">_xlfn.IFS(P1497="", "",
ISTEXT(R1496), R1497- (H1497 - SUMIFS( lease_table_payments, lease_table_years, P1497) -$AG$14 ),
AND(ISNUMBER(R1496), R1497&lt;&gt;""),   R1497- (R1496 - SUMIFS( lease_table_payments, lease_table_years, P1497) )
)</f>
        <v/>
      </c>
      <c r="V1497" s="64">
        <f t="shared" si="71"/>
        <v>1484</v>
      </c>
      <c r="W1497" s="51" t="str" cm="1">
        <f t="array" ref="W1497">_xlfn.IFS(
OR(W1496=$B$4, W1496=""),"",
TRUE,W1496+1
)</f>
        <v/>
      </c>
      <c r="X1497" s="51" t="str" cm="1">
        <f t="array" ref="X1497">_xlfn.IFS(X1496="","",
W1497="", "",
AND($B$3="İllik"),DATE(YEAR(X1496)+1,MONTH(X1496),DAY(X1496) ),
AND($B$3="Aylıq", $AH$14="Not end"), EDATE(X1496,1),
AND($B$3="Aylıq", $AH$14="End"), EOMONTH(X1496,1)
)</f>
        <v/>
      </c>
      <c r="Y1497" s="51" t="str" cm="1">
        <f t="array" aca="1" ref="Y1497" ca="1">_xlfn.IFS(
AND($B$7="Dövrün əvvəlində", Y1496&lt;=last_rou_date), DATE(YEAR(Y1496)+1, 12, 31),
AND($B$7="Dövrün sonunda", Y1496&lt;=last_payment_date), DATE(YEAR(Y1496)+1, 12, 31),
TRUE, ""
)</f>
        <v/>
      </c>
      <c r="Z1497" s="75" t="str" cm="1">
        <f t="array" aca="1" ref="Z1497" ca="1">_xlfn.IFS(
AND($AN$14="Not year_end", Z1496&gt;last_payment_date), "",
AND($AN$14="Year_end", Z1496&gt;=last_payment_date), "",
AND($AN$14="Year_end"), DATE(YEAR(Z1496+1), 12, 31),
AND($AN$14="Not year_end", MONTH(Z1496)=12, DAY(Z1496)=31), DATE(YEAR(Z1495)+1, MONTH(Z1495), DAY(Z1495)),
AND($AN$14="Not year_end", OR(MONTH(Z1496)&lt;&gt;12, DAY(Z1496)&lt;&gt;31) ), DATE(YEAR(Z1496), 12, 31)
)</f>
        <v/>
      </c>
      <c r="AA1497" s="75" t="str" cm="1">
        <f t="array" aca="1" ref="AA1497" ca="1">_xlfn.IFS(AA1496="", "",
AND(AA1496=last_payment_date, OR(MONTH(AA1496)&lt;&gt;12, DAY(AA1496)&lt;&gt;31) ), DATE(YEAR(AA1496), 12, 31),
AND(MONTH(AA1496)=12, DAY(AA1496)=31, AA1496&gt;=last_payment_date), "",
AND(MONTH(AA1496)=12, DAY(AA1496)&lt;&gt;31),  EOMONTH(AA1496,0),
AND(MONTH(AA1496)=12, DAY(AA1496)=31, $AH$14="Not end"),  EDATE(AA1495,1),
AND($AH$14="Not end"), EDATE(AA1496, 1),
AND($AH$14="End"), EOMONTH(AA1496, 1)
)</f>
        <v/>
      </c>
      <c r="AB1497" s="75" t="str" cm="1">
        <f t="array" aca="1" ref="AB1497" ca="1">_xlfn.IFS(AB1496="","",
AND(AB1496=last_rou_date), "",
AND($B$3="İllik"),DATE(YEAR(AB1496)+1,MONTH(AB1496),DAY(AB1496) ),
AND($B$3="Aylıq", $AH$14="Not end"), EDATE(AB1496,1),
AND($B$3="Aylıq", $AH$14="End"), EOMONTH(AB1496,1)
)</f>
        <v/>
      </c>
      <c r="AC1497" s="75" t="str" cm="1">
        <f t="array" aca="1" ref="AC1497" ca="1">_xlfn.IFS(
AND($AN$14="Not year_end", AC1496&gt;last_rou_date), "",
AND($AN$14="Year_end", AC1496&gt;=last_rou_date), "",
AND($AN$14="Year_end"), DATE(YEAR(AC1496+1), 12, 31),
AND($AN$14="Not year_end", MONTH(AC1496)=12, DAY(AC1496)=31), DATE(YEAR(AC1495)+1, MONTH(AC1495), DAY(AC1495)),
AND($AN$14="Not year_end", OR(MONTH(AC1496)&lt;&gt;12, DAY(AC1496)&lt;&gt;31) ), DATE(YEAR(AC1496), 12, 31)
)</f>
        <v/>
      </c>
      <c r="AD1497" s="75" t="str" cm="1">
        <f t="array" aca="1" ref="AD1497" ca="1">_xlfn.IFS(AD1496="", "",
AND(AD1496=last_rou_date, OR(MONTH(AD1496)&lt;&gt;12, DAY(AD1496)&lt;&gt;31) ), DATE(YEAR(AD1496), 12, 31),
AND(MONTH(AD1496)=12, DAY(AD1496)=31, AD1496&gt;=last_rou_date), "",
AND(MONTH(AD1496)=12, DAY(AD1496)&lt;&gt;31),  EOMONTH(AD1496,0),
AND(MONTH(AD1496)=12, DAY(AD1496)=31, $AH$14="Not end"),  EDATE(AD1495,1),
AND($AH$14="Not end"), EDATE(AD1496, 1),
AND($AH$14="End"), EOMONTH(AD1496, 1)
)</f>
        <v/>
      </c>
      <c r="AE1497" s="51" t="str" cm="1">
        <f t="array" ref="AE1497">_xlfn.IFS(W1497="", "",
AND(W1497&gt;0, W1497&lt;=$B$4, $C$2="İllik artım, faiz olaraq", $D$2&gt;0, $B$3="İllik"), $B$5*((1+$D$2)^(W1497-1)),
AND(W1497&gt;0, W1497&lt;=$B$4, $C$2="İllik artım, faiz olaraq", $D$2&gt;0, $B$3="Aylıq"), $B$5*((1+$D$2)^ROUNDDOWN((W1497-1)/12,0)),
AND(W1497=1, $C$2="Aşağıdakı kimi dəyişir", ), $B$5,
AND(W1497&gt;1, W1497&lt;=$B$4, $C$2="Aşağıdakı kimi dəyişir"), IFERROR(VLOOKUP(W1497, $C$4:$D$7, 2, FALSE), AE1496),
AND(W1497&gt;0, W1497&lt;=$B$4), $B$5,
TRUE,0 )</f>
        <v/>
      </c>
      <c r="AF1497" s="51" t="str">
        <f t="shared" ca="1" si="70"/>
        <v/>
      </c>
    </row>
    <row r="1498" spans="1:55" x14ac:dyDescent="0.4">
      <c r="A1498" s="13" t="str" cm="1">
        <f t="array" aca="1" ref="A1498" ca="1">_xlfn.IFS(
AND(SUMIFS(lease_table_interest_accruals, lease_table_dates, A1497)&gt;0, COUNTIFS($E$14:E1497, "Interest accrual", $A$14:A1497, A1497)=0),  A1497,
AND(SUMIFS(lease_table_payments, lease_table_dates, A1497)&gt;0, COUNTIFS($E$14:E1497, "Payment", $A$14:A1497, A1497)=0),  A1497,
AND(SUMIFS(rou_table_deprs, rou_table_dates, A1497)&gt;0, COUNTIFS($E$14:E1497, "Depreciation", $A$14:A1497, A1497)=0),  A1497,
TRUE,  IFERROR(INDEX(rou_table_dates,  MATCH(A1497, rou_table_dates)+1, ), "")
)</f>
        <v/>
      </c>
      <c r="B1498" s="1" t="str" cm="1">
        <f t="array" aca="1" ref="B1498" ca="1">_xlfn.IFS(
AND(E1498="Payment", A1498=$B$2), $AM$14,
E1498="Payment", $AM$15,
E1498="Interest accrual", $AM$18,
E1498="Depreciation", $AM$17,
TRUE, "")</f>
        <v/>
      </c>
      <c r="C1498" s="1" t="str" cm="1">
        <f t="array" aca="1" ref="C1498" ca="1">_xlfn.IFS(
E1498="Payment", $AM$19,
E1498="Interest accrual", $AM$15,
E1498="Depreciation", $AM$16,
TRUE, "")</f>
        <v/>
      </c>
      <c r="D1498" s="1" t="str" cm="1">
        <f t="array" aca="1" ref="D1498" ca="1">_xlfn.IFS(
E1498="Payment", _xlfn.XLOOKUP(A1498, lease_table_dates, lease_table_payments, 0, 0),
E1498="Interest accrual", _xlfn.XLOOKUP(A1498, lease_table_dates, lease_table_interest_accruals, 0, 0),
E1498="Depreciation", _xlfn.XLOOKUP(A1498, rou_table_dates, rou_table_deprs, 0, 0),
TRUE, ""
)</f>
        <v/>
      </c>
      <c r="E1498" s="7" t="str" cm="1">
        <f t="array" aca="1" ref="E1498" ca="1">_xlfn.IFS(
AND(SUMIFS(lease_table_interest_accruals, lease_table_dates, A1498)&gt;0, COUNTIFS($E$14:E1497, "Interest accrual", $A$14:A1497, A1498)=0), "Interest accrual",
AND(SUMIFS(lease_table_payments, lease_table_dates, A1498)&gt;0, COUNTIFS($E$14:E1497, "Payment", $A$14:A1497, A1498)=0), "Payment",
AND(SUMIFS(rou_table_deprs, rou_table_dates, A1498)&gt;0, COUNTIFS($E$14:E1497, "Depreciation", $A$14:A1497, A1498)=0), "Depreciation",
TRUE,  ""
)</f>
        <v/>
      </c>
      <c r="G1498" s="13" t="str" cm="1">
        <f t="array" aca="1" ref="G1498" ca="1">_xlfn.IFS(
AND($B$11="Hə", $B$3="İllik"), Z1498,
AND($B$11="Hə", $B$3="Aylıq"), AA1498,
$B$11="Yox", X1498)</f>
        <v/>
      </c>
      <c r="H1498" s="1" t="str" cm="1">
        <f t="array" aca="1" ref="H1498" ca="1">_xlfn.IFS( G1498="", "",
TRUE, ROUND( H1497+I1498-J1498, 2) )</f>
        <v/>
      </c>
      <c r="I1498" s="1" t="str" cm="1">
        <f t="array" aca="1" ref="I1498" ca="1">_xlfn.IFS(G1498="", "",
G1498=last_payment_date, (J1498-H1497),
 TRUE,  -  (H1497- H1497* (1+$B$6)^ (_xlfn.DAYS(G1498,G1497)/365) )
)</f>
        <v/>
      </c>
      <c r="J1498" s="1" t="str" cm="1">
        <f t="array" aca="1" ref="J1498" ca="1">_xlfn.IFS(G1498="", "",
TRUE, _xlfn.XLOOKUP(G1498,  payment_dates, payments,0,0)
)</f>
        <v/>
      </c>
      <c r="L1498" s="8" t="str" cm="1">
        <f t="array" aca="1" ref="L1498" ca="1">_xlfn.IFS(
AND($B$11="Hə", $B$3="İllik"), AC1498,
AND($B$11="Hə", $B$3="Aylıq"), AD1498,
$B$11="Yox", AB1498)</f>
        <v/>
      </c>
      <c r="M1498" s="1" t="str" cm="1">
        <f t="array" aca="1" ref="M1498" ca="1">_xlfn.IFS( L1498="", "",
(M1497-N1498)&lt;=0.5, 0,
TRUE,  M1497-N1498)</f>
        <v/>
      </c>
      <c r="N1498" s="7" t="str" cm="1">
        <f t="array" aca="1" ref="N1498" ca="1">_xlfn.IFS(
L1498="", "",
TRUE, MIN(M1497, ROUND($M$14/ (last_rou_date - $B$2) * (L1498-L1497), 2) )
)</f>
        <v/>
      </c>
      <c r="P1498" s="59" t="str">
        <f t="shared" ca="1" si="69"/>
        <v/>
      </c>
      <c r="Q1498" s="1" t="str" cm="1">
        <f t="array" aca="1" ref="Q1498" ca="1">_xlfn.IFS(P1498="","",
$B$11="Hə", _xlfn.XLOOKUP(DATE(P1498, 12, 31), rou_table_dates, rou_table_nbvs,0, 0),
TRUE,  MAX(0, ROUND($M$14 - $M$14/ (last_rou_date - $B$2) * (DATE(P1498,12,31) - $B$2), 2) )
)</f>
        <v/>
      </c>
      <c r="R1498" s="1" t="str" cm="1">
        <f t="array" aca="1" ref="R1498" ca="1">_xlfn.IFS(P1498="","",
$B$11="Hə", _xlfn.XLOOKUP(DATE(P1498, 12, 31), lease_table_dates, lease_table_balances,0, 0),
TRUE, IFERROR( XNPV($B$6, IF(payment_dates &gt;DATE(P1498, 12, 31), payments,  0),  IF(payment_dates &gt;DATE(P1498, 12, 31), payment_dates,  DATE(P1498, 12, 31))    ),0)
)</f>
        <v/>
      </c>
      <c r="S1498" s="1" t="str" cm="1">
        <f t="array" aca="1" ref="S1498" ca="1">_xlfn.IFS(P1498="","",
TRUE,  MIN( MIN(Q1497, $M$14), ROUND($M$14/ (last_rou_date - $B$2) * (DATE(P1498,12,31) - MAX($B$2, DATE(P1498-1, 12, 31))), 2) )
)</f>
        <v/>
      </c>
      <c r="T1498" s="7" t="str" cm="1">
        <f t="array" aca="1" ref="T1498" ca="1">_xlfn.IFS(P1498="", "",
ISTEXT(R1497), R1498- (H1498 - SUMIFS( lease_table_payments, lease_table_years, P1498) -$AG$14 ),
AND(ISNUMBER(R1497), R1498&lt;&gt;""),   R1498- (R1497 - SUMIFS( lease_table_payments, lease_table_years, P1498) )
)</f>
        <v/>
      </c>
      <c r="V1498" s="64">
        <f t="shared" si="71"/>
        <v>1485</v>
      </c>
      <c r="W1498" s="51" t="str" cm="1">
        <f t="array" ref="W1498">_xlfn.IFS(
OR(W1497=$B$4, W1497=""),"",
TRUE,W1497+1
)</f>
        <v/>
      </c>
      <c r="X1498" s="51" t="str" cm="1">
        <f t="array" ref="X1498">_xlfn.IFS(X1497="","",
W1498="", "",
AND($B$3="İllik"),DATE(YEAR(X1497)+1,MONTH(X1497),DAY(X1497) ),
AND($B$3="Aylıq", $AH$14="Not end"), EDATE(X1497,1),
AND($B$3="Aylıq", $AH$14="End"), EOMONTH(X1497,1)
)</f>
        <v/>
      </c>
      <c r="Y1498" s="51" t="str" cm="1">
        <f t="array" aca="1" ref="Y1498" ca="1">_xlfn.IFS(
AND($B$7="Dövrün əvvəlində", Y1497&lt;=last_rou_date), DATE(YEAR(Y1497)+1, 12, 31),
AND($B$7="Dövrün sonunda", Y1497&lt;=last_payment_date), DATE(YEAR(Y1497)+1, 12, 31),
TRUE, ""
)</f>
        <v/>
      </c>
      <c r="Z1498" s="75" t="str" cm="1">
        <f t="array" aca="1" ref="Z1498" ca="1">_xlfn.IFS(
AND($AN$14="Not year_end", Z1497&gt;last_payment_date), "",
AND($AN$14="Year_end", Z1497&gt;=last_payment_date), "",
AND($AN$14="Year_end"), DATE(YEAR(Z1497+1), 12, 31),
AND($AN$14="Not year_end", MONTH(Z1497)=12, DAY(Z1497)=31), DATE(YEAR(Z1496)+1, MONTH(Z1496), DAY(Z1496)),
AND($AN$14="Not year_end", OR(MONTH(Z1497)&lt;&gt;12, DAY(Z1497)&lt;&gt;31) ), DATE(YEAR(Z1497), 12, 31)
)</f>
        <v/>
      </c>
      <c r="AA1498" s="75" t="str" cm="1">
        <f t="array" aca="1" ref="AA1498" ca="1">_xlfn.IFS(AA1497="", "",
AND(AA1497=last_payment_date, OR(MONTH(AA1497)&lt;&gt;12, DAY(AA1497)&lt;&gt;31) ), DATE(YEAR(AA1497), 12, 31),
AND(MONTH(AA1497)=12, DAY(AA1497)=31, AA1497&gt;=last_payment_date), "",
AND(MONTH(AA1497)=12, DAY(AA1497)&lt;&gt;31),  EOMONTH(AA1497,0),
AND(MONTH(AA1497)=12, DAY(AA1497)=31, $AH$14="Not end"),  EDATE(AA1496,1),
AND($AH$14="Not end"), EDATE(AA1497, 1),
AND($AH$14="End"), EOMONTH(AA1497, 1)
)</f>
        <v/>
      </c>
      <c r="AB1498" s="75" t="str" cm="1">
        <f t="array" aca="1" ref="AB1498" ca="1">_xlfn.IFS(AB1497="","",
AND(AB1497=last_rou_date), "",
AND($B$3="İllik"),DATE(YEAR(AB1497)+1,MONTH(AB1497),DAY(AB1497) ),
AND($B$3="Aylıq", $AH$14="Not end"), EDATE(AB1497,1),
AND($B$3="Aylıq", $AH$14="End"), EOMONTH(AB1497,1)
)</f>
        <v/>
      </c>
      <c r="AC1498" s="75" t="str" cm="1">
        <f t="array" aca="1" ref="AC1498" ca="1">_xlfn.IFS(
AND($AN$14="Not year_end", AC1497&gt;last_rou_date), "",
AND($AN$14="Year_end", AC1497&gt;=last_rou_date), "",
AND($AN$14="Year_end"), DATE(YEAR(AC1497+1), 12, 31),
AND($AN$14="Not year_end", MONTH(AC1497)=12, DAY(AC1497)=31), DATE(YEAR(AC1496)+1, MONTH(AC1496), DAY(AC1496)),
AND($AN$14="Not year_end", OR(MONTH(AC1497)&lt;&gt;12, DAY(AC1497)&lt;&gt;31) ), DATE(YEAR(AC1497), 12, 31)
)</f>
        <v/>
      </c>
      <c r="AD1498" s="75" t="str" cm="1">
        <f t="array" aca="1" ref="AD1498" ca="1">_xlfn.IFS(AD1497="", "",
AND(AD1497=last_rou_date, OR(MONTH(AD1497)&lt;&gt;12, DAY(AD1497)&lt;&gt;31) ), DATE(YEAR(AD1497), 12, 31),
AND(MONTH(AD1497)=12, DAY(AD1497)=31, AD1497&gt;=last_rou_date), "",
AND(MONTH(AD1497)=12, DAY(AD1497)&lt;&gt;31),  EOMONTH(AD1497,0),
AND(MONTH(AD1497)=12, DAY(AD1497)=31, $AH$14="Not end"),  EDATE(AD1496,1),
AND($AH$14="Not end"), EDATE(AD1497, 1),
AND($AH$14="End"), EOMONTH(AD1497, 1)
)</f>
        <v/>
      </c>
      <c r="AE1498" s="51" t="str" cm="1">
        <f t="array" ref="AE1498">_xlfn.IFS(W1498="", "",
AND(W1498&gt;0, W1498&lt;=$B$4, $C$2="İllik artım, faiz olaraq", $D$2&gt;0, $B$3="İllik"), $B$5*((1+$D$2)^(W1498-1)),
AND(W1498&gt;0, W1498&lt;=$B$4, $C$2="İllik artım, faiz olaraq", $D$2&gt;0, $B$3="Aylıq"), $B$5*((1+$D$2)^ROUNDDOWN((W1498-1)/12,0)),
AND(W1498=1, $C$2="Aşağıdakı kimi dəyişir", ), $B$5,
AND(W1498&gt;1, W1498&lt;=$B$4, $C$2="Aşağıdakı kimi dəyişir"), IFERROR(VLOOKUP(W1498, $C$4:$D$7, 2, FALSE), AE1497),
AND(W1498&gt;0, W1498&lt;=$B$4), $B$5,
TRUE,0 )</f>
        <v/>
      </c>
      <c r="AF1498" s="51" t="str">
        <f t="shared" ca="1" si="70"/>
        <v/>
      </c>
    </row>
    <row r="1499" spans="1:55" x14ac:dyDescent="0.4">
      <c r="A1499" s="13" t="str" cm="1">
        <f t="array" aca="1" ref="A1499" ca="1">_xlfn.IFS(
AND(SUMIFS(lease_table_interest_accruals, lease_table_dates, A1498)&gt;0, COUNTIFS($E$14:E1498, "Interest accrual", $A$14:A1498, A1498)=0),  A1498,
AND(SUMIFS(lease_table_payments, lease_table_dates, A1498)&gt;0, COUNTIFS($E$14:E1498, "Payment", $A$14:A1498, A1498)=0),  A1498,
AND(SUMIFS(rou_table_deprs, rou_table_dates, A1498)&gt;0, COUNTIFS($E$14:E1498, "Depreciation", $A$14:A1498, A1498)=0),  A1498,
TRUE,  IFERROR(INDEX(rou_table_dates,  MATCH(A1498, rou_table_dates)+1, ), "")
)</f>
        <v/>
      </c>
      <c r="B1499" s="1" t="str" cm="1">
        <f t="array" aca="1" ref="B1499" ca="1">_xlfn.IFS(
AND(E1499="Payment", A1499=$B$2), $AM$14,
E1499="Payment", $AM$15,
E1499="Interest accrual", $AM$18,
E1499="Depreciation", $AM$17,
TRUE, "")</f>
        <v/>
      </c>
      <c r="C1499" s="1" t="str" cm="1">
        <f t="array" aca="1" ref="C1499" ca="1">_xlfn.IFS(
E1499="Payment", $AM$19,
E1499="Interest accrual", $AM$15,
E1499="Depreciation", $AM$16,
TRUE, "")</f>
        <v/>
      </c>
      <c r="D1499" s="1" t="str" cm="1">
        <f t="array" aca="1" ref="D1499" ca="1">_xlfn.IFS(
E1499="Payment", _xlfn.XLOOKUP(A1499, lease_table_dates, lease_table_payments, 0, 0),
E1499="Interest accrual", _xlfn.XLOOKUP(A1499, lease_table_dates, lease_table_interest_accruals, 0, 0),
E1499="Depreciation", _xlfn.XLOOKUP(A1499, rou_table_dates, rou_table_deprs, 0, 0),
TRUE, ""
)</f>
        <v/>
      </c>
      <c r="E1499" s="7" t="str" cm="1">
        <f t="array" aca="1" ref="E1499" ca="1">_xlfn.IFS(
AND(SUMIFS(lease_table_interest_accruals, lease_table_dates, A1499)&gt;0, COUNTIFS($E$14:E1498, "Interest accrual", $A$14:A1498, A1499)=0), "Interest accrual",
AND(SUMIFS(lease_table_payments, lease_table_dates, A1499)&gt;0, COUNTIFS($E$14:E1498, "Payment", $A$14:A1498, A1499)=0), "Payment",
AND(SUMIFS(rou_table_deprs, rou_table_dates, A1499)&gt;0, COUNTIFS($E$14:E1498, "Depreciation", $A$14:A1498, A1499)=0), "Depreciation",
TRUE,  ""
)</f>
        <v/>
      </c>
      <c r="G1499" s="13" t="str" cm="1">
        <f t="array" aca="1" ref="G1499" ca="1">_xlfn.IFS(
AND($B$11="Hə", $B$3="İllik"), Z1499,
AND($B$11="Hə", $B$3="Aylıq"), AA1499,
$B$11="Yox", X1499)</f>
        <v/>
      </c>
      <c r="H1499" s="1" t="str" cm="1">
        <f t="array" aca="1" ref="H1499" ca="1">_xlfn.IFS( G1499="", "",
TRUE, ROUND( H1498+I1499-J1499, 2) )</f>
        <v/>
      </c>
      <c r="I1499" s="1" t="str" cm="1">
        <f t="array" aca="1" ref="I1499" ca="1">_xlfn.IFS(G1499="", "",
G1499=last_payment_date, (J1499-H1498),
 TRUE,  -  (H1498- H1498* (1+$B$6)^ (_xlfn.DAYS(G1499,G1498)/365) )
)</f>
        <v/>
      </c>
      <c r="J1499" s="1" t="str" cm="1">
        <f t="array" aca="1" ref="J1499" ca="1">_xlfn.IFS(G1499="", "",
TRUE, _xlfn.XLOOKUP(G1499,  payment_dates, payments,0,0)
)</f>
        <v/>
      </c>
      <c r="L1499" s="8" t="str" cm="1">
        <f t="array" aca="1" ref="L1499" ca="1">_xlfn.IFS(
AND($B$11="Hə", $B$3="İllik"), AC1499,
AND($B$11="Hə", $B$3="Aylıq"), AD1499,
$B$11="Yox", AB1499)</f>
        <v/>
      </c>
      <c r="M1499" s="1" t="str" cm="1">
        <f t="array" aca="1" ref="M1499" ca="1">_xlfn.IFS( L1499="", "",
(M1498-N1499)&lt;=0.5, 0,
TRUE,  M1498-N1499)</f>
        <v/>
      </c>
      <c r="N1499" s="7" t="str" cm="1">
        <f t="array" aca="1" ref="N1499" ca="1">_xlfn.IFS(
L1499="", "",
TRUE, MIN(M1498, ROUND($M$14/ (last_rou_date - $B$2) * (L1499-L1498), 2) )
)</f>
        <v/>
      </c>
      <c r="P1499" s="59" t="str">
        <f t="shared" ca="1" si="69"/>
        <v/>
      </c>
      <c r="Q1499" s="1" t="str" cm="1">
        <f t="array" aca="1" ref="Q1499" ca="1">_xlfn.IFS(P1499="","",
$B$11="Hə", _xlfn.XLOOKUP(DATE(P1499, 12, 31), rou_table_dates, rou_table_nbvs,0, 0),
TRUE,  MAX(0, ROUND($M$14 - $M$14/ (last_rou_date - $B$2) * (DATE(P1499,12,31) - $B$2), 2) )
)</f>
        <v/>
      </c>
      <c r="R1499" s="1" t="str" cm="1">
        <f t="array" aca="1" ref="R1499" ca="1">_xlfn.IFS(P1499="","",
$B$11="Hə", _xlfn.XLOOKUP(DATE(P1499, 12, 31), lease_table_dates, lease_table_balances,0, 0),
TRUE, IFERROR( XNPV($B$6, IF(payment_dates &gt;DATE(P1499, 12, 31), payments,  0),  IF(payment_dates &gt;DATE(P1499, 12, 31), payment_dates,  DATE(P1499, 12, 31))    ),0)
)</f>
        <v/>
      </c>
      <c r="S1499" s="1" t="str" cm="1">
        <f t="array" aca="1" ref="S1499" ca="1">_xlfn.IFS(P1499="","",
TRUE,  MIN( MIN(Q1498, $M$14), ROUND($M$14/ (last_rou_date - $B$2) * (DATE(P1499,12,31) - MAX($B$2, DATE(P1499-1, 12, 31))), 2) )
)</f>
        <v/>
      </c>
      <c r="T1499" s="7" t="str" cm="1">
        <f t="array" aca="1" ref="T1499" ca="1">_xlfn.IFS(P1499="", "",
ISTEXT(R1498), R1499- (H1499 - SUMIFS( lease_table_payments, lease_table_years, P1499) -$AG$14 ),
AND(ISNUMBER(R1498), R1499&lt;&gt;""),   R1499- (R1498 - SUMIFS( lease_table_payments, lease_table_years, P1499) )
)</f>
        <v/>
      </c>
      <c r="V1499" s="64">
        <f t="shared" si="71"/>
        <v>1486</v>
      </c>
      <c r="W1499" s="51" t="str" cm="1">
        <f t="array" ref="W1499">_xlfn.IFS(
OR(W1498=$B$4, W1498=""),"",
TRUE,W1498+1
)</f>
        <v/>
      </c>
      <c r="X1499" s="51" t="str" cm="1">
        <f t="array" ref="X1499">_xlfn.IFS(X1498="","",
W1499="", "",
AND($B$3="İllik"),DATE(YEAR(X1498)+1,MONTH(X1498),DAY(X1498) ),
AND($B$3="Aylıq", $AH$14="Not end"), EDATE(X1498,1),
AND($B$3="Aylıq", $AH$14="End"), EOMONTH(X1498,1)
)</f>
        <v/>
      </c>
      <c r="Y1499" s="51" t="str" cm="1">
        <f t="array" aca="1" ref="Y1499" ca="1">_xlfn.IFS(
AND($B$7="Dövrün əvvəlində", Y1498&lt;=last_rou_date), DATE(YEAR(Y1498)+1, 12, 31),
AND($B$7="Dövrün sonunda", Y1498&lt;=last_payment_date), DATE(YEAR(Y1498)+1, 12, 31),
TRUE, ""
)</f>
        <v/>
      </c>
      <c r="Z1499" s="75" t="str" cm="1">
        <f t="array" aca="1" ref="Z1499" ca="1">_xlfn.IFS(
AND($AN$14="Not year_end", Z1498&gt;last_payment_date), "",
AND($AN$14="Year_end", Z1498&gt;=last_payment_date), "",
AND($AN$14="Year_end"), DATE(YEAR(Z1498+1), 12, 31),
AND($AN$14="Not year_end", MONTH(Z1498)=12, DAY(Z1498)=31), DATE(YEAR(Z1497)+1, MONTH(Z1497), DAY(Z1497)),
AND($AN$14="Not year_end", OR(MONTH(Z1498)&lt;&gt;12, DAY(Z1498)&lt;&gt;31) ), DATE(YEAR(Z1498), 12, 31)
)</f>
        <v/>
      </c>
      <c r="AA1499" s="75" t="str" cm="1">
        <f t="array" aca="1" ref="AA1499" ca="1">_xlfn.IFS(AA1498="", "",
AND(AA1498=last_payment_date, OR(MONTH(AA1498)&lt;&gt;12, DAY(AA1498)&lt;&gt;31) ), DATE(YEAR(AA1498), 12, 31),
AND(MONTH(AA1498)=12, DAY(AA1498)=31, AA1498&gt;=last_payment_date), "",
AND(MONTH(AA1498)=12, DAY(AA1498)&lt;&gt;31),  EOMONTH(AA1498,0),
AND(MONTH(AA1498)=12, DAY(AA1498)=31, $AH$14="Not end"),  EDATE(AA1497,1),
AND($AH$14="Not end"), EDATE(AA1498, 1),
AND($AH$14="End"), EOMONTH(AA1498, 1)
)</f>
        <v/>
      </c>
      <c r="AB1499" s="75" t="str" cm="1">
        <f t="array" aca="1" ref="AB1499" ca="1">_xlfn.IFS(AB1498="","",
AND(AB1498=last_rou_date), "",
AND($B$3="İllik"),DATE(YEAR(AB1498)+1,MONTH(AB1498),DAY(AB1498) ),
AND($B$3="Aylıq", $AH$14="Not end"), EDATE(AB1498,1),
AND($B$3="Aylıq", $AH$14="End"), EOMONTH(AB1498,1)
)</f>
        <v/>
      </c>
      <c r="AC1499" s="75" t="str" cm="1">
        <f t="array" aca="1" ref="AC1499" ca="1">_xlfn.IFS(
AND($AN$14="Not year_end", AC1498&gt;last_rou_date), "",
AND($AN$14="Year_end", AC1498&gt;=last_rou_date), "",
AND($AN$14="Year_end"), DATE(YEAR(AC1498+1), 12, 31),
AND($AN$14="Not year_end", MONTH(AC1498)=12, DAY(AC1498)=31), DATE(YEAR(AC1497)+1, MONTH(AC1497), DAY(AC1497)),
AND($AN$14="Not year_end", OR(MONTH(AC1498)&lt;&gt;12, DAY(AC1498)&lt;&gt;31) ), DATE(YEAR(AC1498), 12, 31)
)</f>
        <v/>
      </c>
      <c r="AD1499" s="75" t="str" cm="1">
        <f t="array" aca="1" ref="AD1499" ca="1">_xlfn.IFS(AD1498="", "",
AND(AD1498=last_rou_date, OR(MONTH(AD1498)&lt;&gt;12, DAY(AD1498)&lt;&gt;31) ), DATE(YEAR(AD1498), 12, 31),
AND(MONTH(AD1498)=12, DAY(AD1498)=31, AD1498&gt;=last_rou_date), "",
AND(MONTH(AD1498)=12, DAY(AD1498)&lt;&gt;31),  EOMONTH(AD1498,0),
AND(MONTH(AD1498)=12, DAY(AD1498)=31, $AH$14="Not end"),  EDATE(AD1497,1),
AND($AH$14="Not end"), EDATE(AD1498, 1),
AND($AH$14="End"), EOMONTH(AD1498, 1)
)</f>
        <v/>
      </c>
      <c r="AE1499" s="51" t="str" cm="1">
        <f t="array" ref="AE1499">_xlfn.IFS(W1499="", "",
AND(W1499&gt;0, W1499&lt;=$B$4, $C$2="İllik artım, faiz olaraq", $D$2&gt;0, $B$3="İllik"), $B$5*((1+$D$2)^(W1499-1)),
AND(W1499&gt;0, W1499&lt;=$B$4, $C$2="İllik artım, faiz olaraq", $D$2&gt;0, $B$3="Aylıq"), $B$5*((1+$D$2)^ROUNDDOWN((W1499-1)/12,0)),
AND(W1499=1, $C$2="Aşağıdakı kimi dəyişir", ), $B$5,
AND(W1499&gt;1, W1499&lt;=$B$4, $C$2="Aşağıdakı kimi dəyişir"), IFERROR(VLOOKUP(W1499, $C$4:$D$7, 2, FALSE), AE1498),
AND(W1499&gt;0, W1499&lt;=$B$4), $B$5,
TRUE,0 )</f>
        <v/>
      </c>
      <c r="AF1499" s="51" t="str">
        <f t="shared" ca="1" si="70"/>
        <v/>
      </c>
    </row>
    <row r="1500" spans="1:55" x14ac:dyDescent="0.4">
      <c r="A1500" s="13" t="str" cm="1">
        <f t="array" aca="1" ref="A1500" ca="1">_xlfn.IFS(
AND(SUMIFS(lease_table_interest_accruals, lease_table_dates, A1499)&gt;0, COUNTIFS($E$14:E1499, "Interest accrual", $A$14:A1499, A1499)=0),  A1499,
AND(SUMIFS(lease_table_payments, lease_table_dates, A1499)&gt;0, COUNTIFS($E$14:E1499, "Payment", $A$14:A1499, A1499)=0),  A1499,
AND(SUMIFS(rou_table_deprs, rou_table_dates, A1499)&gt;0, COUNTIFS($E$14:E1499, "Depreciation", $A$14:A1499, A1499)=0),  A1499,
TRUE,  IFERROR(INDEX(rou_table_dates,  MATCH(A1499, rou_table_dates)+1, ), "")
)</f>
        <v/>
      </c>
      <c r="B1500" s="1" t="str" cm="1">
        <f t="array" aca="1" ref="B1500" ca="1">_xlfn.IFS(
AND(E1500="Payment", A1500=$B$2), $AM$14,
E1500="Payment", $AM$15,
E1500="Interest accrual", $AM$18,
E1500="Depreciation", $AM$17,
TRUE, "")</f>
        <v/>
      </c>
      <c r="C1500" s="1" t="str" cm="1">
        <f t="array" aca="1" ref="C1500" ca="1">_xlfn.IFS(
E1500="Payment", $AM$19,
E1500="Interest accrual", $AM$15,
E1500="Depreciation", $AM$16,
TRUE, "")</f>
        <v/>
      </c>
      <c r="D1500" s="1" t="str" cm="1">
        <f t="array" aca="1" ref="D1500" ca="1">_xlfn.IFS(
E1500="Payment", _xlfn.XLOOKUP(A1500, lease_table_dates, lease_table_payments, 0, 0),
E1500="Interest accrual", _xlfn.XLOOKUP(A1500, lease_table_dates, lease_table_interest_accruals, 0, 0),
E1500="Depreciation", _xlfn.XLOOKUP(A1500, rou_table_dates, rou_table_deprs, 0, 0),
TRUE, ""
)</f>
        <v/>
      </c>
      <c r="E1500" s="7" t="str" cm="1">
        <f t="array" aca="1" ref="E1500" ca="1">_xlfn.IFS(
AND(SUMIFS(lease_table_interest_accruals, lease_table_dates, A1500)&gt;0, COUNTIFS($E$14:E1499, "Interest accrual", $A$14:A1499, A1500)=0), "Interest accrual",
AND(SUMIFS(lease_table_payments, lease_table_dates, A1500)&gt;0, COUNTIFS($E$14:E1499, "Payment", $A$14:A1499, A1500)=0), "Payment",
AND(SUMIFS(rou_table_deprs, rou_table_dates, A1500)&gt;0, COUNTIFS($E$14:E1499, "Depreciation", $A$14:A1499, A1500)=0), "Depreciation",
TRUE,  ""
)</f>
        <v/>
      </c>
      <c r="G1500" s="13" t="str" cm="1">
        <f t="array" aca="1" ref="G1500" ca="1">_xlfn.IFS(
AND($B$11="Hə", $B$3="İllik"), Z1500,
AND($B$11="Hə", $B$3="Aylıq"), AA1500,
$B$11="Yox", X1500)</f>
        <v/>
      </c>
      <c r="H1500" s="1" t="str" cm="1">
        <f t="array" aca="1" ref="H1500" ca="1">_xlfn.IFS( G1500="", "",
TRUE, ROUND( H1499+I1500-J1500, 2) )</f>
        <v/>
      </c>
      <c r="I1500" s="1" t="str" cm="1">
        <f t="array" aca="1" ref="I1500" ca="1">_xlfn.IFS(G1500="", "",
G1500=last_payment_date, (J1500-H1499),
 TRUE,  -  (H1499- H1499* (1+$B$6)^ (_xlfn.DAYS(G1500,G1499)/365) )
)</f>
        <v/>
      </c>
      <c r="J1500" s="1" t="str" cm="1">
        <f t="array" aca="1" ref="J1500" ca="1">_xlfn.IFS(G1500="", "",
TRUE, _xlfn.XLOOKUP(G1500,  payment_dates, payments,0,0)
)</f>
        <v/>
      </c>
      <c r="L1500" s="8" t="str" cm="1">
        <f t="array" aca="1" ref="L1500" ca="1">_xlfn.IFS(
AND($B$11="Hə", $B$3="İllik"), AC1500,
AND($B$11="Hə", $B$3="Aylıq"), AD1500,
$B$11="Yox", AB1500)</f>
        <v/>
      </c>
      <c r="M1500" s="1" t="str" cm="1">
        <f t="array" aca="1" ref="M1500" ca="1">_xlfn.IFS( L1500="", "",
(M1499-N1500)&lt;=0.5, 0,
TRUE,  M1499-N1500)</f>
        <v/>
      </c>
      <c r="N1500" s="7" t="str" cm="1">
        <f t="array" aca="1" ref="N1500" ca="1">_xlfn.IFS(
L1500="", "",
TRUE, MIN(M1499, ROUND($M$14/ (last_rou_date - $B$2) * (L1500-L1499), 2) )
)</f>
        <v/>
      </c>
      <c r="P1500" s="59" t="str">
        <f t="shared" ca="1" si="69"/>
        <v/>
      </c>
      <c r="Q1500" s="1" t="str" cm="1">
        <f t="array" aca="1" ref="Q1500" ca="1">_xlfn.IFS(P1500="","",
$B$11="Hə", _xlfn.XLOOKUP(DATE(P1500, 12, 31), rou_table_dates, rou_table_nbvs,0, 0),
TRUE,  MAX(0, ROUND($M$14 - $M$14/ (last_rou_date - $B$2) * (DATE(P1500,12,31) - $B$2), 2) )
)</f>
        <v/>
      </c>
      <c r="R1500" s="1" t="str" cm="1">
        <f t="array" aca="1" ref="R1500" ca="1">_xlfn.IFS(P1500="","",
$B$11="Hə", _xlfn.XLOOKUP(DATE(P1500, 12, 31), lease_table_dates, lease_table_balances,0, 0),
TRUE, IFERROR( XNPV($B$6, IF(payment_dates &gt;DATE(P1500, 12, 31), payments,  0),  IF(payment_dates &gt;DATE(P1500, 12, 31), payment_dates,  DATE(P1500, 12, 31))    ),0)
)</f>
        <v/>
      </c>
      <c r="S1500" s="1" t="str" cm="1">
        <f t="array" aca="1" ref="S1500" ca="1">_xlfn.IFS(P1500="","",
TRUE,  MIN( MIN(Q1499, $M$14), ROUND($M$14/ (last_rou_date - $B$2) * (DATE(P1500,12,31) - MAX($B$2, DATE(P1500-1, 12, 31))), 2) )
)</f>
        <v/>
      </c>
      <c r="T1500" s="7" t="str" cm="1">
        <f t="array" aca="1" ref="T1500" ca="1">_xlfn.IFS(P1500="", "",
ISTEXT(R1499), R1500- (H1500 - SUMIFS( lease_table_payments, lease_table_years, P1500) -$AG$14 ),
AND(ISNUMBER(R1499), R1500&lt;&gt;""),   R1500- (R1499 - SUMIFS( lease_table_payments, lease_table_years, P1500) )
)</f>
        <v/>
      </c>
      <c r="V1500" s="64">
        <f t="shared" si="71"/>
        <v>1487</v>
      </c>
      <c r="W1500" s="51" t="str" cm="1">
        <f t="array" ref="W1500">_xlfn.IFS(
OR(W1499=$B$4, W1499=""),"",
TRUE,W1499+1
)</f>
        <v/>
      </c>
      <c r="X1500" s="51" t="str" cm="1">
        <f t="array" ref="X1500">_xlfn.IFS(X1499="","",
W1500="", "",
AND($B$3="İllik"),DATE(YEAR(X1499)+1,MONTH(X1499),DAY(X1499) ),
AND($B$3="Aylıq", $AH$14="Not end"), EDATE(X1499,1),
AND($B$3="Aylıq", $AH$14="End"), EOMONTH(X1499,1)
)</f>
        <v/>
      </c>
      <c r="Y1500" s="51" t="str" cm="1">
        <f t="array" aca="1" ref="Y1500" ca="1">_xlfn.IFS(
AND($B$7="Dövrün əvvəlində", Y1499&lt;=last_rou_date), DATE(YEAR(Y1499)+1, 12, 31),
AND($B$7="Dövrün sonunda", Y1499&lt;=last_payment_date), DATE(YEAR(Y1499)+1, 12, 31),
TRUE, ""
)</f>
        <v/>
      </c>
      <c r="Z1500" s="75" t="str" cm="1">
        <f t="array" aca="1" ref="Z1500" ca="1">_xlfn.IFS(
AND($AN$14="Not year_end", Z1499&gt;last_payment_date), "",
AND($AN$14="Year_end", Z1499&gt;=last_payment_date), "",
AND($AN$14="Year_end"), DATE(YEAR(Z1499+1), 12, 31),
AND($AN$14="Not year_end", MONTH(Z1499)=12, DAY(Z1499)=31), DATE(YEAR(Z1498)+1, MONTH(Z1498), DAY(Z1498)),
AND($AN$14="Not year_end", OR(MONTH(Z1499)&lt;&gt;12, DAY(Z1499)&lt;&gt;31) ), DATE(YEAR(Z1499), 12, 31)
)</f>
        <v/>
      </c>
      <c r="AA1500" s="75" t="str" cm="1">
        <f t="array" aca="1" ref="AA1500" ca="1">_xlfn.IFS(AA1499="", "",
AND(AA1499=last_payment_date, OR(MONTH(AA1499)&lt;&gt;12, DAY(AA1499)&lt;&gt;31) ), DATE(YEAR(AA1499), 12, 31),
AND(MONTH(AA1499)=12, DAY(AA1499)=31, AA1499&gt;=last_payment_date), "",
AND(MONTH(AA1499)=12, DAY(AA1499)&lt;&gt;31),  EOMONTH(AA1499,0),
AND(MONTH(AA1499)=12, DAY(AA1499)=31, $AH$14="Not end"),  EDATE(AA1498,1),
AND($AH$14="Not end"), EDATE(AA1499, 1),
AND($AH$14="End"), EOMONTH(AA1499, 1)
)</f>
        <v/>
      </c>
      <c r="AB1500" s="75" t="str" cm="1">
        <f t="array" aca="1" ref="AB1500" ca="1">_xlfn.IFS(AB1499="","",
AND(AB1499=last_rou_date), "",
AND($B$3="İllik"),DATE(YEAR(AB1499)+1,MONTH(AB1499),DAY(AB1499) ),
AND($B$3="Aylıq", $AH$14="Not end"), EDATE(AB1499,1),
AND($B$3="Aylıq", $AH$14="End"), EOMONTH(AB1499,1)
)</f>
        <v/>
      </c>
      <c r="AC1500" s="75" t="str" cm="1">
        <f t="array" aca="1" ref="AC1500" ca="1">_xlfn.IFS(
AND($AN$14="Not year_end", AC1499&gt;last_rou_date), "",
AND($AN$14="Year_end", AC1499&gt;=last_rou_date), "",
AND($AN$14="Year_end"), DATE(YEAR(AC1499+1), 12, 31),
AND($AN$14="Not year_end", MONTH(AC1499)=12, DAY(AC1499)=31), DATE(YEAR(AC1498)+1, MONTH(AC1498), DAY(AC1498)),
AND($AN$14="Not year_end", OR(MONTH(AC1499)&lt;&gt;12, DAY(AC1499)&lt;&gt;31) ), DATE(YEAR(AC1499), 12, 31)
)</f>
        <v/>
      </c>
      <c r="AD1500" s="75" t="str" cm="1">
        <f t="array" aca="1" ref="AD1500" ca="1">_xlfn.IFS(AD1499="", "",
AND(AD1499=last_rou_date, OR(MONTH(AD1499)&lt;&gt;12, DAY(AD1499)&lt;&gt;31) ), DATE(YEAR(AD1499), 12, 31),
AND(MONTH(AD1499)=12, DAY(AD1499)=31, AD1499&gt;=last_rou_date), "",
AND(MONTH(AD1499)=12, DAY(AD1499)&lt;&gt;31),  EOMONTH(AD1499,0),
AND(MONTH(AD1499)=12, DAY(AD1499)=31, $AH$14="Not end"),  EDATE(AD1498,1),
AND($AH$14="Not end"), EDATE(AD1499, 1),
AND($AH$14="End"), EOMONTH(AD1499, 1)
)</f>
        <v/>
      </c>
      <c r="AE1500" s="51" t="str" cm="1">
        <f t="array" ref="AE1500">_xlfn.IFS(W1500="", "",
AND(W1500&gt;0, W1500&lt;=$B$4, $C$2="İllik artım, faiz olaraq", $D$2&gt;0, $B$3="İllik"), $B$5*((1+$D$2)^(W1500-1)),
AND(W1500&gt;0, W1500&lt;=$B$4, $C$2="İllik artım, faiz olaraq", $D$2&gt;0, $B$3="Aylıq"), $B$5*((1+$D$2)^ROUNDDOWN((W1500-1)/12,0)),
AND(W1500=1, $C$2="Aşağıdakı kimi dəyişir", ), $B$5,
AND(W1500&gt;1, W1500&lt;=$B$4, $C$2="Aşağıdakı kimi dəyişir"), IFERROR(VLOOKUP(W1500, $C$4:$D$7, 2, FALSE), AE1499),
AND(W1500&gt;0, W1500&lt;=$B$4), $B$5,
TRUE,0 )</f>
        <v/>
      </c>
      <c r="AF1500" s="51" t="str">
        <f t="shared" ca="1" si="70"/>
        <v/>
      </c>
    </row>
    <row r="1501" spans="1:55" ht="15" thickBot="1" x14ac:dyDescent="0.45">
      <c r="A1501" s="16" t="str" cm="1">
        <f t="array" aca="1" ref="A1501" ca="1">_xlfn.IFS(
AND( SUMIFS(lease_table_interest_accruals, lease_table_dates,#REF!)&gt;0, COUNTIFS($E$14:E1500, "Interest accrual", $A$14:A1500,#REF!)=0),#REF!,
AND( SUMIFS(  lease_table_payments, lease_table_dates,#REF!)&gt;0, COUNTIFS($E$14:E1500, "Payment", $A$14:A1500,#REF!)=0),#REF!,
AND( SUMIFS(  rou_table_deprs, rou_table_dates,#REF!)&gt;0, COUNTIFS($E$14:E1500, "Depreciation", $A$14:A1500,#REF!)=0),#REF!,
  TRUE,  IFERROR(INDEX(rou_table_dates,  MATCH(#REF!, rou_table_dates)+1, ), "")
)</f>
        <v/>
      </c>
      <c r="B1501" s="54" t="str" cm="1">
        <f t="array" aca="1" ref="B1501" ca="1">_xlfn.IFS(
AND(E1501="Payment", A1501=$B$2), $AM$14,
E1501="Payment", $AM$15,
E1501="Interest accrual", $AM$18,
E1501="Depreciation", $AM$17,
TRUE, "")</f>
        <v/>
      </c>
      <c r="C1501" s="54" t="str" cm="1">
        <f t="array" aca="1" ref="C1501" ca="1">_xlfn.IFS(
E1501="Payment", $AM$19,
E1501="Interest accrual", $AM$15,
E1501="Depreciation", $AM$16,
TRUE, "")</f>
        <v/>
      </c>
      <c r="D1501" s="54" t="str" cm="1">
        <f t="array" aca="1" ref="D1501" ca="1">_xlfn.IFS(
E1501="Payment", _xlfn.XLOOKUP(A1501, lease_table_dates, lease_table_payments, 0, 0),
E1501="Interest accrual", _xlfn.XLOOKUP(A1501, lease_table_dates, lease_table_interest_accruals, 0, 0),
E1501="Depreciation", _xlfn.XLOOKUP(A1501, rou_table_dates, rou_table_deprs, 0, 0),
TRUE, ""
)</f>
        <v/>
      </c>
      <c r="E1501" s="55" t="str" cm="1">
        <f t="array" aca="1" ref="E1501" ca="1">_xlfn.IFS(
AND(SUMIFS(lease_table_interest_accruals, lease_table_dates, A1501)&gt;0, COUNTIFS($E$14:E1500, "Interest accrual", $A$14:A1500, A1501)=0), "Interest accrual",
AND(SUMIFS(lease_table_payments, lease_table_dates, A1501)&gt;0, COUNTIFS($E$14:E1500, "Payment", $A$14:A1500, A1501)=0), "Payment",
AND(SUMIFS(rou_table_deprs, rou_table_dates, A1501)&gt;0, COUNTIFS($E$14:E1500, "Depreciation", $A$14:A1500, A1501)=0), "Depreciation",
TRUE,  ""
)</f>
        <v/>
      </c>
      <c r="G1501" s="16" t="str" cm="1">
        <f t="array" aca="1" ref="G1501" ca="1">_xlfn.IFS(
AND($B$11="Hə", $B$3="İllik"), Z1501,
AND($B$11="Hə", $B$3="Aylıq"), AA1501,
$B$11="Yox", X1501)</f>
        <v/>
      </c>
      <c r="H1501" s="54" t="str" cm="1">
        <f t="array" aca="1" ref="H1501" ca="1">_xlfn.IFS( G1501="", "",
TRUE, ROUND( H1500+I1501-J1501, 2) )</f>
        <v/>
      </c>
      <c r="I1501" s="54" t="str" cm="1">
        <f t="array" aca="1" ref="I1501" ca="1">_xlfn.IFS(G1501="", "",
G1501=last_payment_date, (J1501-H1500),
 TRUE,  -  (H1500- H1500* (1+$B$6)^ (_xlfn.DAYS(G1501,G1500)/365) )
)</f>
        <v/>
      </c>
      <c r="J1501" s="54" t="str" cm="1">
        <f t="array" aca="1" ref="J1501" ca="1">_xlfn.IFS(G1501="", "",
TRUE, _xlfn.XLOOKUP(G1501,  payment_dates, payments,0,0)
)</f>
        <v/>
      </c>
      <c r="K1501" s="54"/>
      <c r="L1501" s="58" t="str" cm="1">
        <f t="array" aca="1" ref="L1501" ca="1">_xlfn.IFS(
AND($B$11="Hə", $B$3="İllik"), AC1501,
AND($B$11="Hə", $B$3="Aylıq"), AD1501,
$B$11="Yox", AB1501)</f>
        <v/>
      </c>
      <c r="M1501" s="54" t="str" cm="1">
        <f t="array" aca="1" ref="M1501" ca="1">_xlfn.IFS( L1501="", "",
(M1500-N1501)&lt;=0.5, 0,
TRUE,  M1500-N1501)</f>
        <v/>
      </c>
      <c r="N1501" s="55" t="str" cm="1">
        <f t="array" aca="1" ref="N1501" ca="1">_xlfn.IFS(
L1501="", "",
TRUE, MIN(M1500, ROUND($M$14/ (last_rou_date - $B$2) * (L1501-L1500), 2) )
)</f>
        <v/>
      </c>
      <c r="P1501" s="60" t="str">
        <f t="shared" ref="P1501" ca="1" si="72">IF(Y1501="", "", YEAR(Y1501) )</f>
        <v/>
      </c>
      <c r="Q1501" s="54" t="str" cm="1">
        <f t="array" aca="1" ref="Q1501" ca="1">_xlfn.IFS(P1501="","",
$B$11="Hə", _xlfn.XLOOKUP(DATE(P1501, 12, 31), rou_table_dates, rou_table_nbvs,0, 0),
TRUE,  MAX(0, ROUND($M$14 - $M$14/ (last_rou_date - $B$2) * (DATE(P1501,12,31) - $B$2), 2) )
)</f>
        <v/>
      </c>
      <c r="R1501" s="54" t="str" cm="1">
        <f t="array" aca="1" ref="R1501" ca="1">_xlfn.IFS(P1501="","",
$B$11="Hə", _xlfn.XLOOKUP(DATE(P1501, 12, 31), lease_table_dates, lease_table_balances,0, 0),
TRUE, IFERROR( XNPV($B$6, IF(payment_dates &gt;DATE(P1501, 12, 31), payments,  0),  IF(payment_dates &gt;DATE(P1501, 12, 31), payment_dates,  DATE(P1501, 12, 31))    ),0)
)</f>
        <v/>
      </c>
      <c r="S1501" s="54" t="str" cm="1">
        <f t="array" aca="1" ref="S1501" ca="1">_xlfn.IFS(P1501="","",
TRUE,  MIN( MIN(#REF!, $M$14), ROUND($M$14/ (last_rou_date - $B$2) * (DATE(P1501,12,31) - MAX($B$2, DATE(P1501-1, 12, 31))), 2) )
)</f>
        <v/>
      </c>
      <c r="T1501" s="55" t="str" cm="1">
        <f t="array" aca="1" ref="T1501" ca="1">_xlfn.IFS(P1501="", "",
ISTEXT(#REF!), R1501- (H1501 - SUMIFS( lease_table_payments, lease_table_years, P1501) -$AG$14 ),
AND(ISNUMBER(#REF!), R1501&lt;&gt;""),   R1501- (#REF! - SUMIFS( lease_table_payments, lease_table_years, P1501) )
)</f>
        <v/>
      </c>
      <c r="V1501" s="64">
        <f t="shared" si="71"/>
        <v>1488</v>
      </c>
      <c r="W1501" s="51" t="str" cm="1">
        <f t="array" ref="W1501">_xlfn.IFS(
OR(W1500=$B$4, W1500=""),"",
TRUE,W1500+1
)</f>
        <v/>
      </c>
      <c r="X1501" s="51" t="str" cm="1">
        <f t="array" ref="X1501">_xlfn.IFS(X1500="","",
W1501="", "",
AND($B$3="İllik"),DATE(YEAR(X1500)+1,MONTH(X1500),DAY(X1500) ),
AND($B$3="Aylıq", $AH$14="Not end"), EDATE(X1500,1),
AND($B$3="Aylıq", $AH$14="End"), EOMONTH(X1500,1)
)</f>
        <v/>
      </c>
      <c r="Y1501" s="51" t="str" cm="1">
        <f t="array" aca="1" ref="Y1501" ca="1">_xlfn.IFS(
AND($B$7="Dövrün əvvəlində", Y1500&lt;=last_rou_date), DATE(YEAR(Y1500)+1, 12, 31),
AND($B$7="Dövrün sonunda", Y1500&lt;=last_payment_date), DATE(YEAR(Y1500)+1, 12, 31),
TRUE, ""
)</f>
        <v/>
      </c>
      <c r="Z1501" s="75" t="str" cm="1">
        <f t="array" aca="1" ref="Z1501" ca="1">_xlfn.IFS(
AND($AN$14="Not year_end", Z1500&gt;last_payment_date), "",
AND($AN$14="Year_end", Z1500&gt;=last_payment_date), "",
AND($AN$14="Year_end"), DATE(YEAR(Z1500+1), 12, 31),
AND($AN$14="Not year_end", MONTH(Z1500)=12, DAY(Z1500)=31), DATE(YEAR(Z1499)+1, MONTH(Z1499), DAY(Z1499)),
AND($AN$14="Not year_end", OR(MONTH(Z1500)&lt;&gt;12, DAY(Z1500)&lt;&gt;31) ), DATE(YEAR(Z1500), 12, 31)
)</f>
        <v/>
      </c>
      <c r="AA1501" s="75" t="str" cm="1">
        <f t="array" aca="1" ref="AA1501" ca="1">_xlfn.IFS(AA1500="", "",
AND(AA1500=last_payment_date, OR(MONTH(AA1500)&lt;&gt;12, DAY(AA1500)&lt;&gt;31) ), DATE(YEAR(AA1500), 12, 31),
AND(MONTH(AA1500)=12, DAY(AA1500)=31, AA1500&gt;=last_payment_date), "",
AND(MONTH(AA1500)=12, DAY(AA1500)&lt;&gt;31),  EOMONTH(AA1500,0),
AND(MONTH(AA1500)=12, DAY(AA1500)=31, $AH$14="Not end"),  EDATE(AA1499,1),
AND($AH$14="Not end"), EDATE(AA1500, 1),
AND($AH$14="End"), EOMONTH(AA1500, 1)
)</f>
        <v/>
      </c>
      <c r="AB1501" s="75" t="str" cm="1">
        <f t="array" aca="1" ref="AB1501" ca="1">_xlfn.IFS(AB1500="","",
AND(AB1500=last_rou_date), "",
AND($B$3="İllik"),DATE(YEAR(AB1500)+1,MONTH(AB1500),DAY(AB1500) ),
AND($B$3="Aylıq", $AH$14="Not end"), EDATE(AB1500,1),
AND($B$3="Aylıq", $AH$14="End"), EOMONTH(AB1500,1)
)</f>
        <v/>
      </c>
      <c r="AC1501" s="75" t="str" cm="1">
        <f t="array" aca="1" ref="AC1501" ca="1">_xlfn.IFS(
AND($AN$14="Not year_end", AC1500&gt;last_rou_date), "",
AND($AN$14="Year_end", AC1500&gt;=last_rou_date), "",
AND($AN$14="Year_end"), DATE(YEAR(AC1500+1), 12, 31),
AND($AN$14="Not year_end", MONTH(AC1500)=12, DAY(AC1500)=31), DATE(YEAR(AC1499)+1, MONTH(AC1499), DAY(AC1499)),
AND($AN$14="Not year_end", OR(MONTH(AC1500)&lt;&gt;12, DAY(AC1500)&lt;&gt;31) ), DATE(YEAR(AC1500), 12, 31)
)</f>
        <v/>
      </c>
      <c r="AD1501" s="75" t="str" cm="1">
        <f t="array" aca="1" ref="AD1501" ca="1">_xlfn.IFS(AD1500="", "",
AND(AD1500=last_rou_date, OR(MONTH(AD1500)&lt;&gt;12, DAY(AD1500)&lt;&gt;31) ), DATE(YEAR(AD1500), 12, 31),
AND(MONTH(AD1500)=12, DAY(AD1500)=31, AD1500&gt;=last_rou_date), "",
AND(MONTH(AD1500)=12, DAY(AD1500)&lt;&gt;31),  EOMONTH(AD1500,0),
AND(MONTH(AD1500)=12, DAY(AD1500)=31, $AH$14="Not end"),  EDATE(AD1499,1),
AND($AH$14="Not end"), EDATE(AD1500, 1),
AND($AH$14="End"), EOMONTH(AD1500, 1)
)</f>
        <v/>
      </c>
      <c r="AE1501" s="51" t="str" cm="1">
        <f t="array" ref="AE1501">_xlfn.IFS(W1501="", "",
AND(W1501&gt;0, W1501&lt;=$B$4, $C$2="İllik artım, faiz olaraq", $D$2&gt;0, $B$3="İllik"), $B$5*((1+$D$2)^(W1501-1)),
AND(W1501&gt;0, W1501&lt;=$B$4, $C$2="İllik artım, faiz olaraq", $D$2&gt;0, $B$3="Aylıq"), $B$5*((1+$D$2)^ROUNDDOWN((W1501-1)/12,0)),
AND(W1501=1, $C$2="Aşağıdakı kimi dəyişir", ), $B$5,
AND(W1501&gt;1, W1501&lt;=$B$4, $C$2="Aşağıdakı kimi dəyişir"), IFERROR(VLOOKUP(W1501, $C$4:$D$7, 2, FALSE), AE1500),
AND(W1501&gt;0, W1501&lt;=$B$4), $B$5,
TRUE,0 )</f>
        <v/>
      </c>
      <c r="AF1501" s="51" t="str">
        <f t="shared" ref="AF1501" ca="1" si="73">IF(G1501="","",YEAR(G1501))</f>
        <v/>
      </c>
    </row>
    <row r="1502" spans="1:55" x14ac:dyDescent="0.4">
      <c r="A1502" s="1" t="s">
        <v>0</v>
      </c>
      <c r="B1502" s="1" t="s">
        <v>0</v>
      </c>
      <c r="C1502" s="1" t="s">
        <v>0</v>
      </c>
      <c r="D1502" s="1" t="s">
        <v>0</v>
      </c>
      <c r="E1502" s="1" t="s">
        <v>0</v>
      </c>
      <c r="F1502" s="1" t="s">
        <v>0</v>
      </c>
      <c r="G1502" s="1" t="s">
        <v>0</v>
      </c>
      <c r="H1502" s="1" t="s">
        <v>0</v>
      </c>
      <c r="I1502" s="1" t="s">
        <v>0</v>
      </c>
      <c r="J1502" s="1" t="s">
        <v>0</v>
      </c>
      <c r="K1502" s="1" t="s">
        <v>0</v>
      </c>
      <c r="L1502" s="1" t="s">
        <v>0</v>
      </c>
      <c r="M1502" s="1" t="s">
        <v>0</v>
      </c>
      <c r="N1502" s="1" t="s">
        <v>0</v>
      </c>
      <c r="O1502" s="1" t="s">
        <v>0</v>
      </c>
      <c r="P1502" s="1" t="s">
        <v>0</v>
      </c>
      <c r="Q1502" s="1" t="s">
        <v>0</v>
      </c>
      <c r="R1502" s="1" t="s">
        <v>0</v>
      </c>
      <c r="S1502" s="1" t="s">
        <v>0</v>
      </c>
      <c r="T1502" s="1" t="s">
        <v>0</v>
      </c>
      <c r="V1502" s="64" t="s">
        <v>0</v>
      </c>
      <c r="W1502" s="51" t="s">
        <v>0</v>
      </c>
      <c r="X1502" s="51" t="s">
        <v>0</v>
      </c>
      <c r="Y1502" s="51" t="s">
        <v>0</v>
      </c>
      <c r="Z1502" s="51" t="s">
        <v>0</v>
      </c>
      <c r="AA1502" s="51" t="s">
        <v>0</v>
      </c>
      <c r="AB1502" s="51" t="s">
        <v>0</v>
      </c>
      <c r="AC1502" s="51" t="s">
        <v>0</v>
      </c>
      <c r="AD1502" s="51" t="s">
        <v>0</v>
      </c>
      <c r="AE1502" s="51" t="s">
        <v>0</v>
      </c>
      <c r="AF1502" s="51" t="s">
        <v>0</v>
      </c>
      <c r="AG1502" s="51" t="s">
        <v>0</v>
      </c>
      <c r="AI1502" s="51" t="s">
        <v>0</v>
      </c>
      <c r="AJ1502" s="51" t="s">
        <v>0</v>
      </c>
      <c r="AK1502" s="51" t="s">
        <v>0</v>
      </c>
      <c r="AL1502" s="51" t="s">
        <v>0</v>
      </c>
      <c r="AM1502" s="51" t="s">
        <v>0</v>
      </c>
      <c r="AN1502" s="51" t="s">
        <v>0</v>
      </c>
      <c r="AO1502" s="51" t="s">
        <v>0</v>
      </c>
      <c r="AP1502" s="51" t="s">
        <v>0</v>
      </c>
      <c r="AQ1502" s="51" t="s">
        <v>0</v>
      </c>
      <c r="AR1502" s="51" t="s">
        <v>0</v>
      </c>
      <c r="AS1502" s="51" t="s">
        <v>0</v>
      </c>
      <c r="AT1502" s="51" t="s">
        <v>0</v>
      </c>
      <c r="AU1502" s="51" t="s">
        <v>0</v>
      </c>
      <c r="AV1502" s="1" t="s">
        <v>0</v>
      </c>
      <c r="AW1502" s="1" t="s">
        <v>0</v>
      </c>
      <c r="AX1502" s="1" t="s">
        <v>0</v>
      </c>
      <c r="AY1502" s="1" t="s">
        <v>0</v>
      </c>
      <c r="AZ1502" s="1" t="s">
        <v>0</v>
      </c>
      <c r="BA1502" s="1" t="s">
        <v>0</v>
      </c>
      <c r="BB1502" s="1" t="s">
        <v>0</v>
      </c>
      <c r="BC1502" s="1" t="s">
        <v>0</v>
      </c>
    </row>
  </sheetData>
  <sheetProtection algorithmName="SHA-512" hashValue="FrL7Qh72I53D0yzWsF2gbWyfK6d9w/fDV2c5s6VRo9CTNu5JLfudCNotlTXy1ikhkl0OE6Y0KX6y77NzQKGDog==" saltValue="O7C0WLmfaqCEBJVH+4t5/Q==" spinCount="100000" sheet="1" objects="1" scenarios="1"/>
  <mergeCells count="9">
    <mergeCell ref="A1:B1"/>
    <mergeCell ref="G10:N10"/>
    <mergeCell ref="P10:T10"/>
    <mergeCell ref="G12:J12"/>
    <mergeCell ref="L12:N12"/>
    <mergeCell ref="Q12:R12"/>
    <mergeCell ref="S12:T12"/>
    <mergeCell ref="A10:E10"/>
    <mergeCell ref="C1:D1"/>
  </mergeCells>
  <conditionalFormatting sqref="C4:D7">
    <cfRule type="expression" dxfId="4" priority="8">
      <formula>$C$3="Ödənişin nömrəsi"</formula>
    </cfRule>
  </conditionalFormatting>
  <conditionalFormatting sqref="C5:D6">
    <cfRule type="expression" dxfId="3" priority="1">
      <formula>AND($C$4&gt;0, $D$4&gt;0, $C$3="Ödənişin nömrəsi")</formula>
    </cfRule>
  </conditionalFormatting>
  <conditionalFormatting sqref="C7:D7">
    <cfRule type="expression" dxfId="2" priority="3">
      <formula>AND($C$6&gt;0, $D$6&gt;0, $C$3="Ödənişin nömrəsi")</formula>
    </cfRule>
  </conditionalFormatting>
  <conditionalFormatting sqref="D2">
    <cfRule type="expression" dxfId="1" priority="9">
      <formula>$C$2="İllik artım, faiz olaraq"</formula>
    </cfRule>
  </conditionalFormatting>
  <conditionalFormatting sqref="D4">
    <cfRule type="expression" dxfId="0" priority="7">
      <formula>$D$3="Yeni məbləğ"</formula>
    </cfRule>
  </conditionalFormatting>
  <dataValidations disablePrompts="1" count="4">
    <dataValidation type="list" showInputMessage="1" showErrorMessage="1" sqref="C2" xr:uid="{4F102C52-69FE-4CA7-9441-7D9E68AEB1FC}">
      <formula1>$AI$14:$AI$16</formula1>
    </dataValidation>
    <dataValidation type="list" allowBlank="1" showInputMessage="1" showErrorMessage="1" sqref="B11" xr:uid="{A4B60231-C6E9-4CCD-8AFF-27349DAF706E}">
      <formula1>$AL$14:$AL$15</formula1>
    </dataValidation>
    <dataValidation type="list" allowBlank="1" showInputMessage="1" showErrorMessage="1" sqref="B3" xr:uid="{14FB8E34-FAA6-4B0D-A1CE-C77E3E50BE2D}">
      <formula1>$AJ$14:$AJ$15</formula1>
    </dataValidation>
    <dataValidation type="list" allowBlank="1" showInputMessage="1" showErrorMessage="1" sqref="B7" xr:uid="{34FC8E0E-ED58-4A01-B45E-74BF3E389560}">
      <formula1>$AK$14:$AK$15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Model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Davud</dc:creator>
  <cp:lastModifiedBy>Davud Mamedov</cp:lastModifiedBy>
  <dcterms:created xsi:type="dcterms:W3CDTF">2015-06-05T18:17:20Z</dcterms:created>
  <dcterms:modified xsi:type="dcterms:W3CDTF">2025-07-03T08:00:28Z</dcterms:modified>
</cp:coreProperties>
</file>